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66"/>
  <workbookPr codeName="ThisWorkbook"/>
  <mc:AlternateContent xmlns:mc="http://schemas.openxmlformats.org/markup-compatibility/2006">
    <mc:Choice Requires="x15">
      <x15ac:absPath xmlns:x15ac="http://schemas.microsoft.com/office/spreadsheetml/2010/11/ac" url="C:\Users\arovere\Desktop\SE Asia products\"/>
    </mc:Choice>
  </mc:AlternateContent>
  <xr:revisionPtr revIDLastSave="0" documentId="13_ncr:1_{2D14A44A-A9C6-4037-A81E-D80FD3EA090D}" xr6:coauthVersionLast="36" xr6:coauthVersionMax="36" xr10:uidLastSave="{00000000-0000-0000-0000-000000000000}"/>
  <bookViews>
    <workbookView xWindow="0" yWindow="0" windowWidth="28800" windowHeight="11925" tabRatio="612" xr2:uid="{00000000-000D-0000-FFFF-FFFF00000000}"/>
  </bookViews>
  <sheets>
    <sheet name="Long-form" sheetId="1" r:id="rId1"/>
    <sheet name="Short-form" sheetId="2" r:id="rId2"/>
    <sheet name="Radiocarbon" sheetId="3" r:id="rId3"/>
    <sheet name="U-series" sheetId="6" r:id="rId4"/>
  </sheets>
  <externalReferences>
    <externalReference r:id="rId5"/>
  </externalReferences>
  <definedNames>
    <definedName name="DatingMeth">'Long-form'!$CE$4:$CE$12</definedName>
    <definedName name="PrimaryIndicator">'Long-form'!$CC$4:$CC$13</definedName>
  </definedNames>
  <calcPr calcId="191029"/>
  <extLst>
    <ext xmlns:x14="http://schemas.microsoft.com/office/spreadsheetml/2009/9/main" uri="{79F54976-1DA5-4618-B147-4CDE4B953A38}">
      <x14:workbookPr defaultImageDpi="330"/>
    </ext>
  </extLst>
</workbook>
</file>

<file path=xl/calcChain.xml><?xml version="1.0" encoding="utf-8"?>
<calcChain xmlns="http://schemas.openxmlformats.org/spreadsheetml/2006/main">
  <c r="A910" i="2" l="1"/>
  <c r="B910" i="2"/>
  <c r="C910" i="2"/>
  <c r="D910" i="2"/>
  <c r="E910" i="2"/>
  <c r="F910" i="2"/>
  <c r="G910" i="2"/>
  <c r="H910" i="2"/>
  <c r="I910" i="2"/>
  <c r="J910" i="2"/>
  <c r="K910" i="2"/>
  <c r="L910" i="2"/>
  <c r="M910" i="2"/>
  <c r="N910" i="2"/>
  <c r="O910" i="2"/>
  <c r="P910" i="2"/>
  <c r="Q910" i="2"/>
  <c r="R910" i="2"/>
  <c r="S910" i="2"/>
  <c r="T910" i="2"/>
  <c r="U910" i="2"/>
  <c r="V910" i="2"/>
  <c r="Z910" i="2"/>
  <c r="AA910" i="2"/>
  <c r="AB910" i="2"/>
  <c r="AC910" i="2"/>
  <c r="AD910" i="2"/>
  <c r="AE910" i="2"/>
  <c r="AF910" i="2"/>
  <c r="A911" i="2"/>
  <c r="B911" i="2"/>
  <c r="C911" i="2"/>
  <c r="D911" i="2"/>
  <c r="E911" i="2"/>
  <c r="F911" i="2"/>
  <c r="G911" i="2"/>
  <c r="H911" i="2"/>
  <c r="I911" i="2"/>
  <c r="J911" i="2"/>
  <c r="K911" i="2"/>
  <c r="L911" i="2"/>
  <c r="M911" i="2"/>
  <c r="N911" i="2"/>
  <c r="O911" i="2"/>
  <c r="P911" i="2"/>
  <c r="Q911" i="2"/>
  <c r="R911" i="2"/>
  <c r="S911" i="2"/>
  <c r="T911" i="2"/>
  <c r="U911" i="2"/>
  <c r="V911" i="2"/>
  <c r="Z911" i="2"/>
  <c r="AA911" i="2"/>
  <c r="AB911" i="2"/>
  <c r="AC911" i="2"/>
  <c r="AD911" i="2"/>
  <c r="AE911" i="2"/>
  <c r="AF911" i="2"/>
  <c r="A912" i="2"/>
  <c r="B912" i="2"/>
  <c r="C912" i="2"/>
  <c r="D912" i="2"/>
  <c r="E912" i="2"/>
  <c r="F912" i="2"/>
  <c r="G912" i="2"/>
  <c r="H912" i="2"/>
  <c r="I912" i="2"/>
  <c r="J912" i="2"/>
  <c r="K912" i="2"/>
  <c r="L912" i="2"/>
  <c r="M912" i="2"/>
  <c r="N912" i="2"/>
  <c r="O912" i="2"/>
  <c r="P912" i="2"/>
  <c r="Q912" i="2"/>
  <c r="R912" i="2"/>
  <c r="S912" i="2"/>
  <c r="T912" i="2"/>
  <c r="U912" i="2"/>
  <c r="V912" i="2"/>
  <c r="Z912" i="2"/>
  <c r="AA912" i="2"/>
  <c r="AB912" i="2"/>
  <c r="AC912" i="2"/>
  <c r="AD912" i="2"/>
  <c r="AE912" i="2"/>
  <c r="AF912" i="2"/>
  <c r="A913" i="2"/>
  <c r="B913" i="2"/>
  <c r="C913" i="2"/>
  <c r="D913" i="2"/>
  <c r="E913" i="2"/>
  <c r="F913" i="2"/>
  <c r="G913" i="2"/>
  <c r="H913" i="2"/>
  <c r="I913" i="2"/>
  <c r="J913" i="2"/>
  <c r="K913" i="2"/>
  <c r="L913" i="2"/>
  <c r="M913" i="2"/>
  <c r="N913" i="2"/>
  <c r="O913" i="2"/>
  <c r="P913" i="2"/>
  <c r="Q913" i="2"/>
  <c r="R913" i="2"/>
  <c r="S913" i="2"/>
  <c r="T913" i="2"/>
  <c r="U913" i="2"/>
  <c r="V913" i="2"/>
  <c r="Z913" i="2"/>
  <c r="AA913" i="2"/>
  <c r="AB913" i="2"/>
  <c r="AC913" i="2"/>
  <c r="AD913" i="2"/>
  <c r="AE913" i="2"/>
  <c r="AF913" i="2"/>
  <c r="A914" i="2"/>
  <c r="B914" i="2"/>
  <c r="C914" i="2"/>
  <c r="D914" i="2"/>
  <c r="E914" i="2"/>
  <c r="F914" i="2"/>
  <c r="G914" i="2"/>
  <c r="H914" i="2"/>
  <c r="I914" i="2"/>
  <c r="J914" i="2"/>
  <c r="K914" i="2"/>
  <c r="L914" i="2"/>
  <c r="M914" i="2"/>
  <c r="N914" i="2"/>
  <c r="O914" i="2"/>
  <c r="P914" i="2"/>
  <c r="Q914" i="2"/>
  <c r="R914" i="2"/>
  <c r="S914" i="2"/>
  <c r="T914" i="2"/>
  <c r="U914" i="2"/>
  <c r="V914" i="2"/>
  <c r="Z914" i="2"/>
  <c r="AA914" i="2"/>
  <c r="AB914" i="2"/>
  <c r="AC914" i="2"/>
  <c r="AD914" i="2"/>
  <c r="AE914" i="2"/>
  <c r="AF914" i="2"/>
  <c r="A915" i="2"/>
  <c r="B915" i="2"/>
  <c r="C915" i="2"/>
  <c r="D915" i="2"/>
  <c r="E915" i="2"/>
  <c r="F915" i="2"/>
  <c r="G915" i="2"/>
  <c r="H915" i="2"/>
  <c r="I915" i="2"/>
  <c r="J915" i="2"/>
  <c r="K915" i="2"/>
  <c r="L915" i="2"/>
  <c r="M915" i="2"/>
  <c r="N915" i="2"/>
  <c r="O915" i="2"/>
  <c r="P915" i="2"/>
  <c r="Q915" i="2"/>
  <c r="R915" i="2"/>
  <c r="S915" i="2"/>
  <c r="T915" i="2"/>
  <c r="U915" i="2"/>
  <c r="V915" i="2"/>
  <c r="Z915" i="2"/>
  <c r="AA915" i="2"/>
  <c r="AB915" i="2"/>
  <c r="AC915" i="2"/>
  <c r="AD915" i="2"/>
  <c r="AE915" i="2"/>
  <c r="AF915" i="2"/>
  <c r="A904" i="2"/>
  <c r="B904" i="2"/>
  <c r="C904" i="2"/>
  <c r="D904" i="2"/>
  <c r="E904" i="2"/>
  <c r="F904" i="2"/>
  <c r="G904" i="2"/>
  <c r="H904" i="2"/>
  <c r="I904" i="2"/>
  <c r="J904" i="2"/>
  <c r="K904" i="2"/>
  <c r="L904" i="2"/>
  <c r="M904" i="2"/>
  <c r="N904" i="2"/>
  <c r="O904" i="2"/>
  <c r="P904" i="2"/>
  <c r="Q904" i="2"/>
  <c r="R904" i="2"/>
  <c r="S904" i="2"/>
  <c r="T904" i="2"/>
  <c r="U904" i="2"/>
  <c r="V904" i="2"/>
  <c r="Z904" i="2"/>
  <c r="AA904" i="2"/>
  <c r="AB904" i="2"/>
  <c r="AC904" i="2"/>
  <c r="AD904" i="2"/>
  <c r="AE904" i="2"/>
  <c r="AF904" i="2"/>
  <c r="A905" i="2"/>
  <c r="B905" i="2"/>
  <c r="C905" i="2"/>
  <c r="D905" i="2"/>
  <c r="E905" i="2"/>
  <c r="F905" i="2"/>
  <c r="G905" i="2"/>
  <c r="H905" i="2"/>
  <c r="I905" i="2"/>
  <c r="J905" i="2"/>
  <c r="K905" i="2"/>
  <c r="L905" i="2"/>
  <c r="M905" i="2"/>
  <c r="N905" i="2"/>
  <c r="O905" i="2"/>
  <c r="P905" i="2"/>
  <c r="Q905" i="2"/>
  <c r="R905" i="2"/>
  <c r="S905" i="2"/>
  <c r="T905" i="2"/>
  <c r="U905" i="2"/>
  <c r="V905" i="2"/>
  <c r="Z905" i="2"/>
  <c r="AA905" i="2"/>
  <c r="AB905" i="2"/>
  <c r="AC905" i="2"/>
  <c r="AD905" i="2"/>
  <c r="AE905" i="2"/>
  <c r="AF905" i="2"/>
  <c r="A906" i="2"/>
  <c r="B906" i="2"/>
  <c r="C906" i="2"/>
  <c r="D906" i="2"/>
  <c r="E906" i="2"/>
  <c r="F906" i="2"/>
  <c r="G906" i="2"/>
  <c r="H906" i="2"/>
  <c r="I906" i="2"/>
  <c r="J906" i="2"/>
  <c r="K906" i="2"/>
  <c r="L906" i="2"/>
  <c r="M906" i="2"/>
  <c r="N906" i="2"/>
  <c r="O906" i="2"/>
  <c r="P906" i="2"/>
  <c r="Q906" i="2"/>
  <c r="R906" i="2"/>
  <c r="S906" i="2"/>
  <c r="T906" i="2"/>
  <c r="U906" i="2"/>
  <c r="V906" i="2"/>
  <c r="Z906" i="2"/>
  <c r="AA906" i="2"/>
  <c r="AB906" i="2"/>
  <c r="AC906" i="2"/>
  <c r="AD906" i="2"/>
  <c r="AE906" i="2"/>
  <c r="AF906" i="2"/>
  <c r="A907" i="2"/>
  <c r="B907" i="2"/>
  <c r="C907" i="2"/>
  <c r="D907" i="2"/>
  <c r="E907" i="2"/>
  <c r="F907" i="2"/>
  <c r="G907" i="2"/>
  <c r="H907" i="2"/>
  <c r="I907" i="2"/>
  <c r="J907" i="2"/>
  <c r="K907" i="2"/>
  <c r="L907" i="2"/>
  <c r="M907" i="2"/>
  <c r="N907" i="2"/>
  <c r="O907" i="2"/>
  <c r="P907" i="2"/>
  <c r="Q907" i="2"/>
  <c r="R907" i="2"/>
  <c r="S907" i="2"/>
  <c r="T907" i="2"/>
  <c r="U907" i="2"/>
  <c r="V907" i="2"/>
  <c r="Z907" i="2"/>
  <c r="AA907" i="2"/>
  <c r="AB907" i="2"/>
  <c r="AC907" i="2"/>
  <c r="AD907" i="2"/>
  <c r="AE907" i="2"/>
  <c r="AF907" i="2"/>
  <c r="A908" i="2"/>
  <c r="B908" i="2"/>
  <c r="C908" i="2"/>
  <c r="D908" i="2"/>
  <c r="E908" i="2"/>
  <c r="F908" i="2"/>
  <c r="G908" i="2"/>
  <c r="H908" i="2"/>
  <c r="I908" i="2"/>
  <c r="J908" i="2"/>
  <c r="K908" i="2"/>
  <c r="L908" i="2"/>
  <c r="M908" i="2"/>
  <c r="N908" i="2"/>
  <c r="O908" i="2"/>
  <c r="P908" i="2"/>
  <c r="Q908" i="2"/>
  <c r="R908" i="2"/>
  <c r="S908" i="2"/>
  <c r="T908" i="2"/>
  <c r="U908" i="2"/>
  <c r="V908" i="2"/>
  <c r="Z908" i="2"/>
  <c r="AA908" i="2"/>
  <c r="AB908" i="2"/>
  <c r="AC908" i="2"/>
  <c r="AD908" i="2"/>
  <c r="AE908" i="2"/>
  <c r="AF908" i="2"/>
  <c r="A909" i="2"/>
  <c r="B909" i="2"/>
  <c r="C909" i="2"/>
  <c r="D909" i="2"/>
  <c r="E909" i="2"/>
  <c r="F909" i="2"/>
  <c r="G909" i="2"/>
  <c r="H909" i="2"/>
  <c r="I909" i="2"/>
  <c r="J909" i="2"/>
  <c r="K909" i="2"/>
  <c r="L909" i="2"/>
  <c r="M909" i="2"/>
  <c r="N909" i="2"/>
  <c r="O909" i="2"/>
  <c r="P909" i="2"/>
  <c r="Q909" i="2"/>
  <c r="R909" i="2"/>
  <c r="S909" i="2"/>
  <c r="T909" i="2"/>
  <c r="U909" i="2"/>
  <c r="V909" i="2"/>
  <c r="Z909" i="2"/>
  <c r="AA909" i="2"/>
  <c r="AB909" i="2"/>
  <c r="AC909" i="2"/>
  <c r="AD909" i="2"/>
  <c r="AE909" i="2"/>
  <c r="AF909" i="2"/>
  <c r="A900" i="2"/>
  <c r="B900" i="2"/>
  <c r="C900" i="2"/>
  <c r="D900" i="2"/>
  <c r="E900" i="2"/>
  <c r="F900" i="2"/>
  <c r="G900" i="2"/>
  <c r="H900" i="2"/>
  <c r="I900" i="2"/>
  <c r="J900" i="2"/>
  <c r="K900" i="2"/>
  <c r="L900" i="2"/>
  <c r="M900" i="2"/>
  <c r="N900" i="2"/>
  <c r="O900" i="2"/>
  <c r="P900" i="2"/>
  <c r="Q900" i="2"/>
  <c r="R900" i="2"/>
  <c r="S900" i="2"/>
  <c r="T900" i="2"/>
  <c r="U900" i="2"/>
  <c r="V900" i="2"/>
  <c r="Z900" i="2"/>
  <c r="AA900" i="2"/>
  <c r="AB900" i="2"/>
  <c r="AC900" i="2"/>
  <c r="AD900" i="2"/>
  <c r="AE900" i="2"/>
  <c r="AF900" i="2"/>
  <c r="A901" i="2"/>
  <c r="B901" i="2"/>
  <c r="C901" i="2"/>
  <c r="D901" i="2"/>
  <c r="E901" i="2"/>
  <c r="F901" i="2"/>
  <c r="G901" i="2"/>
  <c r="H901" i="2"/>
  <c r="I901" i="2"/>
  <c r="J901" i="2"/>
  <c r="K901" i="2"/>
  <c r="L901" i="2"/>
  <c r="M901" i="2"/>
  <c r="N901" i="2"/>
  <c r="O901" i="2"/>
  <c r="P901" i="2"/>
  <c r="Q901" i="2"/>
  <c r="R901" i="2"/>
  <c r="S901" i="2"/>
  <c r="T901" i="2"/>
  <c r="U901" i="2"/>
  <c r="V901" i="2"/>
  <c r="Z901" i="2"/>
  <c r="AA901" i="2"/>
  <c r="AB901" i="2"/>
  <c r="AC901" i="2"/>
  <c r="AD901" i="2"/>
  <c r="AE901" i="2"/>
  <c r="AF901" i="2"/>
  <c r="A902" i="2"/>
  <c r="B902" i="2"/>
  <c r="C902" i="2"/>
  <c r="D902" i="2"/>
  <c r="E902" i="2"/>
  <c r="F902" i="2"/>
  <c r="G902" i="2"/>
  <c r="H902" i="2"/>
  <c r="I902" i="2"/>
  <c r="J902" i="2"/>
  <c r="K902" i="2"/>
  <c r="L902" i="2"/>
  <c r="M902" i="2"/>
  <c r="N902" i="2"/>
  <c r="O902" i="2"/>
  <c r="P902" i="2"/>
  <c r="Q902" i="2"/>
  <c r="R902" i="2"/>
  <c r="S902" i="2"/>
  <c r="T902" i="2"/>
  <c r="U902" i="2"/>
  <c r="V902" i="2"/>
  <c r="Z902" i="2"/>
  <c r="AA902" i="2"/>
  <c r="AB902" i="2"/>
  <c r="AC902" i="2"/>
  <c r="AD902" i="2"/>
  <c r="AE902" i="2"/>
  <c r="AF902" i="2"/>
  <c r="A903" i="2"/>
  <c r="B903" i="2"/>
  <c r="C903" i="2"/>
  <c r="D903" i="2"/>
  <c r="E903" i="2"/>
  <c r="F903" i="2"/>
  <c r="G903" i="2"/>
  <c r="H903" i="2"/>
  <c r="I903" i="2"/>
  <c r="J903" i="2"/>
  <c r="K903" i="2"/>
  <c r="L903" i="2"/>
  <c r="M903" i="2"/>
  <c r="N903" i="2"/>
  <c r="O903" i="2"/>
  <c r="P903" i="2"/>
  <c r="Q903" i="2"/>
  <c r="R903" i="2"/>
  <c r="S903" i="2"/>
  <c r="T903" i="2"/>
  <c r="U903" i="2"/>
  <c r="V903" i="2"/>
  <c r="Z903" i="2"/>
  <c r="AA903" i="2"/>
  <c r="AB903" i="2"/>
  <c r="AC903" i="2"/>
  <c r="AD903" i="2"/>
  <c r="AE903" i="2"/>
  <c r="AF903" i="2"/>
  <c r="A895" i="2"/>
  <c r="B895" i="2"/>
  <c r="C895" i="2"/>
  <c r="D895" i="2"/>
  <c r="E895" i="2"/>
  <c r="F895" i="2"/>
  <c r="G895" i="2"/>
  <c r="H895" i="2"/>
  <c r="I895" i="2"/>
  <c r="J895" i="2"/>
  <c r="K895" i="2"/>
  <c r="L895" i="2"/>
  <c r="M895" i="2"/>
  <c r="N895" i="2"/>
  <c r="O895" i="2"/>
  <c r="P895" i="2"/>
  <c r="Q895" i="2"/>
  <c r="R895" i="2"/>
  <c r="S895" i="2"/>
  <c r="T895" i="2"/>
  <c r="U895" i="2"/>
  <c r="V895" i="2"/>
  <c r="Z895" i="2"/>
  <c r="AA895" i="2"/>
  <c r="AB895" i="2"/>
  <c r="AC895" i="2"/>
  <c r="AD895" i="2"/>
  <c r="AE895" i="2"/>
  <c r="AF895" i="2"/>
  <c r="A896" i="2"/>
  <c r="B896" i="2"/>
  <c r="C896" i="2"/>
  <c r="D896" i="2"/>
  <c r="E896" i="2"/>
  <c r="F896" i="2"/>
  <c r="G896" i="2"/>
  <c r="H896" i="2"/>
  <c r="I896" i="2"/>
  <c r="J896" i="2"/>
  <c r="K896" i="2"/>
  <c r="L896" i="2"/>
  <c r="M896" i="2"/>
  <c r="N896" i="2"/>
  <c r="O896" i="2"/>
  <c r="P896" i="2"/>
  <c r="Q896" i="2"/>
  <c r="R896" i="2"/>
  <c r="S896" i="2"/>
  <c r="T896" i="2"/>
  <c r="U896" i="2"/>
  <c r="V896" i="2"/>
  <c r="Z896" i="2"/>
  <c r="AA896" i="2"/>
  <c r="AB896" i="2"/>
  <c r="AC896" i="2"/>
  <c r="AD896" i="2"/>
  <c r="AE896" i="2"/>
  <c r="AF896" i="2"/>
  <c r="A897" i="2"/>
  <c r="B897" i="2"/>
  <c r="C897" i="2"/>
  <c r="D897" i="2"/>
  <c r="E897" i="2"/>
  <c r="F897" i="2"/>
  <c r="G897" i="2"/>
  <c r="H897" i="2"/>
  <c r="I897" i="2"/>
  <c r="J897" i="2"/>
  <c r="K897" i="2"/>
  <c r="L897" i="2"/>
  <c r="M897" i="2"/>
  <c r="N897" i="2"/>
  <c r="O897" i="2"/>
  <c r="P897" i="2"/>
  <c r="Q897" i="2"/>
  <c r="R897" i="2"/>
  <c r="S897" i="2"/>
  <c r="T897" i="2"/>
  <c r="U897" i="2"/>
  <c r="V897" i="2"/>
  <c r="Z897" i="2"/>
  <c r="AA897" i="2"/>
  <c r="AB897" i="2"/>
  <c r="AC897" i="2"/>
  <c r="AD897" i="2"/>
  <c r="AE897" i="2"/>
  <c r="AF897" i="2"/>
  <c r="A898" i="2"/>
  <c r="B898" i="2"/>
  <c r="C898" i="2"/>
  <c r="D898" i="2"/>
  <c r="E898" i="2"/>
  <c r="F898" i="2"/>
  <c r="G898" i="2"/>
  <c r="H898" i="2"/>
  <c r="I898" i="2"/>
  <c r="J898" i="2"/>
  <c r="K898" i="2"/>
  <c r="L898" i="2"/>
  <c r="M898" i="2"/>
  <c r="N898" i="2"/>
  <c r="O898" i="2"/>
  <c r="P898" i="2"/>
  <c r="Q898" i="2"/>
  <c r="R898" i="2"/>
  <c r="S898" i="2"/>
  <c r="T898" i="2"/>
  <c r="U898" i="2"/>
  <c r="V898" i="2"/>
  <c r="Z898" i="2"/>
  <c r="AA898" i="2"/>
  <c r="AB898" i="2"/>
  <c r="AC898" i="2"/>
  <c r="AD898" i="2"/>
  <c r="AE898" i="2"/>
  <c r="AF898" i="2"/>
  <c r="A899" i="2"/>
  <c r="B899" i="2"/>
  <c r="C899" i="2"/>
  <c r="D899" i="2"/>
  <c r="E899" i="2"/>
  <c r="F899" i="2"/>
  <c r="G899" i="2"/>
  <c r="H899" i="2"/>
  <c r="I899" i="2"/>
  <c r="J899" i="2"/>
  <c r="K899" i="2"/>
  <c r="L899" i="2"/>
  <c r="M899" i="2"/>
  <c r="N899" i="2"/>
  <c r="O899" i="2"/>
  <c r="P899" i="2"/>
  <c r="Q899" i="2"/>
  <c r="R899" i="2"/>
  <c r="S899" i="2"/>
  <c r="T899" i="2"/>
  <c r="U899" i="2"/>
  <c r="V899" i="2"/>
  <c r="Z899" i="2"/>
  <c r="AA899" i="2"/>
  <c r="AB899" i="2"/>
  <c r="AC899" i="2"/>
  <c r="AD899" i="2"/>
  <c r="AE899" i="2"/>
  <c r="AF899" i="2"/>
  <c r="A892" i="2"/>
  <c r="B892" i="2"/>
  <c r="C892" i="2"/>
  <c r="D892" i="2"/>
  <c r="E892" i="2"/>
  <c r="F892" i="2"/>
  <c r="G892" i="2"/>
  <c r="H892" i="2"/>
  <c r="I892" i="2"/>
  <c r="J892" i="2"/>
  <c r="K892" i="2"/>
  <c r="L892" i="2"/>
  <c r="M892" i="2"/>
  <c r="N892" i="2"/>
  <c r="O892" i="2"/>
  <c r="P892" i="2"/>
  <c r="Q892" i="2"/>
  <c r="R892" i="2"/>
  <c r="S892" i="2"/>
  <c r="T892" i="2"/>
  <c r="U892" i="2"/>
  <c r="V892" i="2"/>
  <c r="Z892" i="2"/>
  <c r="AA892" i="2"/>
  <c r="AB892" i="2"/>
  <c r="AC892" i="2"/>
  <c r="AD892" i="2"/>
  <c r="AE892" i="2"/>
  <c r="AF892" i="2"/>
  <c r="A893" i="2"/>
  <c r="B893" i="2"/>
  <c r="C893" i="2"/>
  <c r="D893" i="2"/>
  <c r="E893" i="2"/>
  <c r="F893" i="2"/>
  <c r="G893" i="2"/>
  <c r="H893" i="2"/>
  <c r="I893" i="2"/>
  <c r="J893" i="2"/>
  <c r="K893" i="2"/>
  <c r="L893" i="2"/>
  <c r="M893" i="2"/>
  <c r="N893" i="2"/>
  <c r="O893" i="2"/>
  <c r="P893" i="2"/>
  <c r="Q893" i="2"/>
  <c r="R893" i="2"/>
  <c r="S893" i="2"/>
  <c r="T893" i="2"/>
  <c r="U893" i="2"/>
  <c r="V893" i="2"/>
  <c r="Z893" i="2"/>
  <c r="AA893" i="2"/>
  <c r="AB893" i="2"/>
  <c r="AC893" i="2"/>
  <c r="AD893" i="2"/>
  <c r="AE893" i="2"/>
  <c r="AF893" i="2"/>
  <c r="A894" i="2"/>
  <c r="B894" i="2"/>
  <c r="C894" i="2"/>
  <c r="D894" i="2"/>
  <c r="E894" i="2"/>
  <c r="F894" i="2"/>
  <c r="G894" i="2"/>
  <c r="H894" i="2"/>
  <c r="I894" i="2"/>
  <c r="J894" i="2"/>
  <c r="K894" i="2"/>
  <c r="L894" i="2"/>
  <c r="M894" i="2"/>
  <c r="N894" i="2"/>
  <c r="O894" i="2"/>
  <c r="P894" i="2"/>
  <c r="Q894" i="2"/>
  <c r="R894" i="2"/>
  <c r="S894" i="2"/>
  <c r="T894" i="2"/>
  <c r="U894" i="2"/>
  <c r="V894" i="2"/>
  <c r="Z894" i="2"/>
  <c r="AA894" i="2"/>
  <c r="AB894" i="2"/>
  <c r="AC894" i="2"/>
  <c r="AD894" i="2"/>
  <c r="AE894" i="2"/>
  <c r="AF894" i="2"/>
  <c r="A821" i="2"/>
  <c r="B821" i="2"/>
  <c r="C821" i="2"/>
  <c r="D821" i="2"/>
  <c r="E821" i="2"/>
  <c r="F821" i="2"/>
  <c r="G821" i="2"/>
  <c r="H821" i="2"/>
  <c r="I821" i="2"/>
  <c r="J821" i="2"/>
  <c r="M821" i="2"/>
  <c r="N821" i="2"/>
  <c r="O821" i="2"/>
  <c r="R821" i="2"/>
  <c r="S821" i="2"/>
  <c r="T821" i="2"/>
  <c r="U821" i="2"/>
  <c r="V821" i="2"/>
  <c r="Z821" i="2"/>
  <c r="AA821" i="2"/>
  <c r="AB821" i="2"/>
  <c r="AC821" i="2"/>
  <c r="AD821" i="2"/>
  <c r="AE821" i="2"/>
  <c r="AF821" i="2"/>
  <c r="A822" i="2"/>
  <c r="B822" i="2"/>
  <c r="C822" i="2"/>
  <c r="D822" i="2"/>
  <c r="E822" i="2"/>
  <c r="F822" i="2"/>
  <c r="G822" i="2"/>
  <c r="H822" i="2"/>
  <c r="I822" i="2"/>
  <c r="J822" i="2"/>
  <c r="M822" i="2"/>
  <c r="N822" i="2"/>
  <c r="O822" i="2"/>
  <c r="R822" i="2"/>
  <c r="S822" i="2"/>
  <c r="T822" i="2"/>
  <c r="U822" i="2"/>
  <c r="V822" i="2"/>
  <c r="Z822" i="2"/>
  <c r="AA822" i="2"/>
  <c r="AB822" i="2"/>
  <c r="AC822" i="2"/>
  <c r="AD822" i="2"/>
  <c r="AE822" i="2"/>
  <c r="AF822" i="2"/>
  <c r="A823" i="2"/>
  <c r="B823" i="2"/>
  <c r="C823" i="2"/>
  <c r="D823" i="2"/>
  <c r="E823" i="2"/>
  <c r="F823" i="2"/>
  <c r="G823" i="2"/>
  <c r="H823" i="2"/>
  <c r="I823" i="2"/>
  <c r="J823" i="2"/>
  <c r="M823" i="2"/>
  <c r="N823" i="2"/>
  <c r="O823" i="2"/>
  <c r="R823" i="2"/>
  <c r="S823" i="2"/>
  <c r="T823" i="2"/>
  <c r="U823" i="2"/>
  <c r="V823" i="2"/>
  <c r="Z823" i="2"/>
  <c r="AA823" i="2"/>
  <c r="AB823" i="2"/>
  <c r="AC823" i="2"/>
  <c r="AD823" i="2"/>
  <c r="AE823" i="2"/>
  <c r="AF823" i="2"/>
  <c r="A824" i="2"/>
  <c r="B824" i="2"/>
  <c r="C824" i="2"/>
  <c r="D824" i="2"/>
  <c r="E824" i="2"/>
  <c r="F824" i="2"/>
  <c r="G824" i="2"/>
  <c r="H824" i="2"/>
  <c r="I824" i="2"/>
  <c r="J824" i="2"/>
  <c r="M824" i="2"/>
  <c r="N824" i="2"/>
  <c r="O824" i="2"/>
  <c r="R824" i="2"/>
  <c r="S824" i="2"/>
  <c r="T824" i="2"/>
  <c r="U824" i="2"/>
  <c r="V824" i="2"/>
  <c r="Z824" i="2"/>
  <c r="AA824" i="2"/>
  <c r="AB824" i="2"/>
  <c r="AC824" i="2"/>
  <c r="AD824" i="2"/>
  <c r="AE824" i="2"/>
  <c r="AF824" i="2"/>
  <c r="A825" i="2"/>
  <c r="B825" i="2"/>
  <c r="C825" i="2"/>
  <c r="D825" i="2"/>
  <c r="E825" i="2"/>
  <c r="F825" i="2"/>
  <c r="G825" i="2"/>
  <c r="H825" i="2"/>
  <c r="I825" i="2"/>
  <c r="J825" i="2"/>
  <c r="M825" i="2"/>
  <c r="N825" i="2"/>
  <c r="O825" i="2"/>
  <c r="R825" i="2"/>
  <c r="S825" i="2"/>
  <c r="T825" i="2"/>
  <c r="U825" i="2"/>
  <c r="V825" i="2"/>
  <c r="Z825" i="2"/>
  <c r="AA825" i="2"/>
  <c r="AB825" i="2"/>
  <c r="AC825" i="2"/>
  <c r="AD825" i="2"/>
  <c r="AE825" i="2"/>
  <c r="AF825" i="2"/>
  <c r="A826" i="2"/>
  <c r="B826" i="2"/>
  <c r="C826" i="2"/>
  <c r="D826" i="2"/>
  <c r="E826" i="2"/>
  <c r="F826" i="2"/>
  <c r="G826" i="2"/>
  <c r="H826" i="2"/>
  <c r="I826" i="2"/>
  <c r="J826" i="2"/>
  <c r="M826" i="2"/>
  <c r="N826" i="2"/>
  <c r="O826" i="2"/>
  <c r="R826" i="2"/>
  <c r="S826" i="2"/>
  <c r="T826" i="2"/>
  <c r="U826" i="2"/>
  <c r="V826" i="2"/>
  <c r="Z826" i="2"/>
  <c r="AA826" i="2"/>
  <c r="AB826" i="2"/>
  <c r="AC826" i="2"/>
  <c r="AD826" i="2"/>
  <c r="AE826" i="2"/>
  <c r="AF826" i="2"/>
  <c r="A827" i="2"/>
  <c r="B827" i="2"/>
  <c r="C827" i="2"/>
  <c r="D827" i="2"/>
  <c r="E827" i="2"/>
  <c r="F827" i="2"/>
  <c r="G827" i="2"/>
  <c r="H827" i="2"/>
  <c r="I827" i="2"/>
  <c r="J827" i="2"/>
  <c r="M827" i="2"/>
  <c r="N827" i="2"/>
  <c r="O827" i="2"/>
  <c r="R827" i="2"/>
  <c r="S827" i="2"/>
  <c r="T827" i="2"/>
  <c r="U827" i="2"/>
  <c r="V827" i="2"/>
  <c r="Z827" i="2"/>
  <c r="AA827" i="2"/>
  <c r="AB827" i="2"/>
  <c r="AC827" i="2"/>
  <c r="AD827" i="2"/>
  <c r="AE827" i="2"/>
  <c r="AF827" i="2"/>
  <c r="A828" i="2"/>
  <c r="B828" i="2"/>
  <c r="C828" i="2"/>
  <c r="D828" i="2"/>
  <c r="E828" i="2"/>
  <c r="F828" i="2"/>
  <c r="G828" i="2"/>
  <c r="H828" i="2"/>
  <c r="I828" i="2"/>
  <c r="J828" i="2"/>
  <c r="M828" i="2"/>
  <c r="N828" i="2"/>
  <c r="O828" i="2"/>
  <c r="R828" i="2"/>
  <c r="S828" i="2"/>
  <c r="T828" i="2"/>
  <c r="U828" i="2"/>
  <c r="V828" i="2"/>
  <c r="Z828" i="2"/>
  <c r="AA828" i="2"/>
  <c r="AB828" i="2"/>
  <c r="AC828" i="2"/>
  <c r="AD828" i="2"/>
  <c r="AE828" i="2"/>
  <c r="AF828" i="2"/>
  <c r="A829" i="2"/>
  <c r="B829" i="2"/>
  <c r="C829" i="2"/>
  <c r="D829" i="2"/>
  <c r="E829" i="2"/>
  <c r="F829" i="2"/>
  <c r="G829" i="2"/>
  <c r="H829" i="2"/>
  <c r="I829" i="2"/>
  <c r="J829" i="2"/>
  <c r="M829" i="2"/>
  <c r="N829" i="2"/>
  <c r="O829" i="2"/>
  <c r="R829" i="2"/>
  <c r="S829" i="2"/>
  <c r="T829" i="2"/>
  <c r="U829" i="2"/>
  <c r="V829" i="2"/>
  <c r="Z829" i="2"/>
  <c r="AA829" i="2"/>
  <c r="AB829" i="2"/>
  <c r="AC829" i="2"/>
  <c r="AD829" i="2"/>
  <c r="AE829" i="2"/>
  <c r="AF829" i="2"/>
  <c r="A830" i="2"/>
  <c r="B830" i="2"/>
  <c r="C830" i="2"/>
  <c r="D830" i="2"/>
  <c r="E830" i="2"/>
  <c r="F830" i="2"/>
  <c r="G830" i="2"/>
  <c r="H830" i="2"/>
  <c r="I830" i="2"/>
  <c r="J830" i="2"/>
  <c r="M830" i="2"/>
  <c r="N830" i="2"/>
  <c r="O830" i="2"/>
  <c r="R830" i="2"/>
  <c r="S830" i="2"/>
  <c r="T830" i="2"/>
  <c r="U830" i="2"/>
  <c r="V830" i="2"/>
  <c r="Z830" i="2"/>
  <c r="AA830" i="2"/>
  <c r="AB830" i="2"/>
  <c r="AC830" i="2"/>
  <c r="AD830" i="2"/>
  <c r="AE830" i="2"/>
  <c r="AF830" i="2"/>
  <c r="A831" i="2"/>
  <c r="B831" i="2"/>
  <c r="C831" i="2"/>
  <c r="D831" i="2"/>
  <c r="E831" i="2"/>
  <c r="F831" i="2"/>
  <c r="G831" i="2"/>
  <c r="H831" i="2"/>
  <c r="I831" i="2"/>
  <c r="J831" i="2"/>
  <c r="M831" i="2"/>
  <c r="N831" i="2"/>
  <c r="O831" i="2"/>
  <c r="R831" i="2"/>
  <c r="S831" i="2"/>
  <c r="T831" i="2"/>
  <c r="U831" i="2"/>
  <c r="V831" i="2"/>
  <c r="Z831" i="2"/>
  <c r="AA831" i="2"/>
  <c r="AB831" i="2"/>
  <c r="AC831" i="2"/>
  <c r="AD831" i="2"/>
  <c r="AE831" i="2"/>
  <c r="AF831" i="2"/>
  <c r="A832" i="2"/>
  <c r="B832" i="2"/>
  <c r="C832" i="2"/>
  <c r="D832" i="2"/>
  <c r="E832" i="2"/>
  <c r="F832" i="2"/>
  <c r="G832" i="2"/>
  <c r="H832" i="2"/>
  <c r="I832" i="2"/>
  <c r="J832" i="2"/>
  <c r="M832" i="2"/>
  <c r="N832" i="2"/>
  <c r="O832" i="2"/>
  <c r="R832" i="2"/>
  <c r="S832" i="2"/>
  <c r="T832" i="2"/>
  <c r="U832" i="2"/>
  <c r="V832" i="2"/>
  <c r="Z832" i="2"/>
  <c r="AA832" i="2"/>
  <c r="AB832" i="2"/>
  <c r="AC832" i="2"/>
  <c r="AD832" i="2"/>
  <c r="AE832" i="2"/>
  <c r="AF832" i="2"/>
  <c r="A833" i="2"/>
  <c r="B833" i="2"/>
  <c r="C833" i="2"/>
  <c r="D833" i="2"/>
  <c r="E833" i="2"/>
  <c r="F833" i="2"/>
  <c r="G833" i="2"/>
  <c r="H833" i="2"/>
  <c r="I833" i="2"/>
  <c r="J833" i="2"/>
  <c r="M833" i="2"/>
  <c r="N833" i="2"/>
  <c r="O833" i="2"/>
  <c r="R833" i="2"/>
  <c r="S833" i="2"/>
  <c r="T833" i="2"/>
  <c r="U833" i="2"/>
  <c r="V833" i="2"/>
  <c r="Z833" i="2"/>
  <c r="AA833" i="2"/>
  <c r="AB833" i="2"/>
  <c r="AC833" i="2"/>
  <c r="AD833" i="2"/>
  <c r="AE833" i="2"/>
  <c r="AF833" i="2"/>
  <c r="A834" i="2"/>
  <c r="B834" i="2"/>
  <c r="C834" i="2"/>
  <c r="D834" i="2"/>
  <c r="E834" i="2"/>
  <c r="F834" i="2"/>
  <c r="G834" i="2"/>
  <c r="H834" i="2"/>
  <c r="I834" i="2"/>
  <c r="J834" i="2"/>
  <c r="K834" i="2"/>
  <c r="L834" i="2"/>
  <c r="M834" i="2"/>
  <c r="N834" i="2"/>
  <c r="O834" i="2"/>
  <c r="R834" i="2"/>
  <c r="S834" i="2"/>
  <c r="T834" i="2"/>
  <c r="U834" i="2"/>
  <c r="V834" i="2"/>
  <c r="Z834" i="2"/>
  <c r="AA834" i="2"/>
  <c r="AB834" i="2"/>
  <c r="AC834" i="2"/>
  <c r="AD834" i="2"/>
  <c r="AE834" i="2"/>
  <c r="AF834" i="2"/>
  <c r="A835" i="2"/>
  <c r="B835" i="2"/>
  <c r="C835" i="2"/>
  <c r="D835" i="2"/>
  <c r="E835" i="2"/>
  <c r="F835" i="2"/>
  <c r="G835" i="2"/>
  <c r="H835" i="2"/>
  <c r="I835" i="2"/>
  <c r="J835" i="2"/>
  <c r="M835" i="2"/>
  <c r="N835" i="2"/>
  <c r="O835" i="2"/>
  <c r="R835" i="2"/>
  <c r="S835" i="2"/>
  <c r="T835" i="2"/>
  <c r="U835" i="2"/>
  <c r="V835" i="2"/>
  <c r="Z835" i="2"/>
  <c r="AA835" i="2"/>
  <c r="AB835" i="2"/>
  <c r="AC835" i="2"/>
  <c r="AD835" i="2"/>
  <c r="AE835" i="2"/>
  <c r="AF835" i="2"/>
  <c r="A836" i="2"/>
  <c r="B836" i="2"/>
  <c r="C836" i="2"/>
  <c r="D836" i="2"/>
  <c r="E836" i="2"/>
  <c r="F836" i="2"/>
  <c r="G836" i="2"/>
  <c r="H836" i="2"/>
  <c r="I836" i="2"/>
  <c r="J836" i="2"/>
  <c r="M836" i="2"/>
  <c r="N836" i="2"/>
  <c r="O836" i="2"/>
  <c r="R836" i="2"/>
  <c r="S836" i="2"/>
  <c r="T836" i="2"/>
  <c r="U836" i="2"/>
  <c r="V836" i="2"/>
  <c r="Z836" i="2"/>
  <c r="AA836" i="2"/>
  <c r="AB836" i="2"/>
  <c r="AC836" i="2"/>
  <c r="AD836" i="2"/>
  <c r="AE836" i="2"/>
  <c r="AF836" i="2"/>
  <c r="A837" i="2"/>
  <c r="B837" i="2"/>
  <c r="C837" i="2"/>
  <c r="D837" i="2"/>
  <c r="E837" i="2"/>
  <c r="F837" i="2"/>
  <c r="G837" i="2"/>
  <c r="H837" i="2"/>
  <c r="I837" i="2"/>
  <c r="J837" i="2"/>
  <c r="M837" i="2"/>
  <c r="N837" i="2"/>
  <c r="O837" i="2"/>
  <c r="R837" i="2"/>
  <c r="S837" i="2"/>
  <c r="T837" i="2"/>
  <c r="U837" i="2"/>
  <c r="V837" i="2"/>
  <c r="Z837" i="2"/>
  <c r="AA837" i="2"/>
  <c r="AB837" i="2"/>
  <c r="AC837" i="2"/>
  <c r="AD837" i="2"/>
  <c r="AE837" i="2"/>
  <c r="AF837" i="2"/>
  <c r="A838" i="2"/>
  <c r="B838" i="2"/>
  <c r="C838" i="2"/>
  <c r="D838" i="2"/>
  <c r="E838" i="2"/>
  <c r="F838" i="2"/>
  <c r="G838" i="2"/>
  <c r="H838" i="2"/>
  <c r="I838" i="2"/>
  <c r="J838" i="2"/>
  <c r="M838" i="2"/>
  <c r="N838" i="2"/>
  <c r="O838" i="2"/>
  <c r="R838" i="2"/>
  <c r="S838" i="2"/>
  <c r="T838" i="2"/>
  <c r="U838" i="2"/>
  <c r="V838" i="2"/>
  <c r="Z838" i="2"/>
  <c r="AA838" i="2"/>
  <c r="AB838" i="2"/>
  <c r="AC838" i="2"/>
  <c r="AD838" i="2"/>
  <c r="AE838" i="2"/>
  <c r="AF838" i="2"/>
  <c r="A839" i="2"/>
  <c r="B839" i="2"/>
  <c r="C839" i="2"/>
  <c r="D839" i="2"/>
  <c r="E839" i="2"/>
  <c r="F839" i="2"/>
  <c r="G839" i="2"/>
  <c r="H839" i="2"/>
  <c r="I839" i="2"/>
  <c r="J839" i="2"/>
  <c r="M839" i="2"/>
  <c r="N839" i="2"/>
  <c r="O839" i="2"/>
  <c r="R839" i="2"/>
  <c r="S839" i="2"/>
  <c r="T839" i="2"/>
  <c r="U839" i="2"/>
  <c r="V839" i="2"/>
  <c r="Z839" i="2"/>
  <c r="AA839" i="2"/>
  <c r="AB839" i="2"/>
  <c r="AC839" i="2"/>
  <c r="AD839" i="2"/>
  <c r="AE839" i="2"/>
  <c r="AF839" i="2"/>
  <c r="A840" i="2"/>
  <c r="B840" i="2"/>
  <c r="C840" i="2"/>
  <c r="D840" i="2"/>
  <c r="E840" i="2"/>
  <c r="F840" i="2"/>
  <c r="G840" i="2"/>
  <c r="H840" i="2"/>
  <c r="I840" i="2"/>
  <c r="J840" i="2"/>
  <c r="M840" i="2"/>
  <c r="N840" i="2"/>
  <c r="O840" i="2"/>
  <c r="R840" i="2"/>
  <c r="S840" i="2"/>
  <c r="T840" i="2"/>
  <c r="U840" i="2"/>
  <c r="V840" i="2"/>
  <c r="Z840" i="2"/>
  <c r="AA840" i="2"/>
  <c r="AB840" i="2"/>
  <c r="AC840" i="2"/>
  <c r="AD840" i="2"/>
  <c r="AE840" i="2"/>
  <c r="AF840" i="2"/>
  <c r="A841" i="2"/>
  <c r="B841" i="2"/>
  <c r="C841" i="2"/>
  <c r="D841" i="2"/>
  <c r="E841" i="2"/>
  <c r="F841" i="2"/>
  <c r="G841" i="2"/>
  <c r="H841" i="2"/>
  <c r="I841" i="2"/>
  <c r="J841" i="2"/>
  <c r="M841" i="2"/>
  <c r="N841" i="2"/>
  <c r="O841" i="2"/>
  <c r="R841" i="2"/>
  <c r="S841" i="2"/>
  <c r="T841" i="2"/>
  <c r="U841" i="2"/>
  <c r="V841" i="2"/>
  <c r="Z841" i="2"/>
  <c r="AA841" i="2"/>
  <c r="AB841" i="2"/>
  <c r="AC841" i="2"/>
  <c r="AD841" i="2"/>
  <c r="AE841" i="2"/>
  <c r="AF841" i="2"/>
  <c r="A842" i="2"/>
  <c r="B842" i="2"/>
  <c r="C842" i="2"/>
  <c r="D842" i="2"/>
  <c r="E842" i="2"/>
  <c r="F842" i="2"/>
  <c r="G842" i="2"/>
  <c r="H842" i="2"/>
  <c r="I842" i="2"/>
  <c r="J842" i="2"/>
  <c r="M842" i="2"/>
  <c r="N842" i="2"/>
  <c r="O842" i="2"/>
  <c r="R842" i="2"/>
  <c r="S842" i="2"/>
  <c r="T842" i="2"/>
  <c r="U842" i="2"/>
  <c r="V842" i="2"/>
  <c r="Z842" i="2"/>
  <c r="AA842" i="2"/>
  <c r="AB842" i="2"/>
  <c r="AC842" i="2"/>
  <c r="AD842" i="2"/>
  <c r="AE842" i="2"/>
  <c r="AF842" i="2"/>
  <c r="A843" i="2"/>
  <c r="B843" i="2"/>
  <c r="C843" i="2"/>
  <c r="D843" i="2"/>
  <c r="E843" i="2"/>
  <c r="F843" i="2"/>
  <c r="G843" i="2"/>
  <c r="H843" i="2"/>
  <c r="I843" i="2"/>
  <c r="J843" i="2"/>
  <c r="M843" i="2"/>
  <c r="N843" i="2"/>
  <c r="O843" i="2"/>
  <c r="R843" i="2"/>
  <c r="S843" i="2"/>
  <c r="T843" i="2"/>
  <c r="U843" i="2"/>
  <c r="V843" i="2"/>
  <c r="Z843" i="2"/>
  <c r="AA843" i="2"/>
  <c r="AB843" i="2"/>
  <c r="AC843" i="2"/>
  <c r="AD843" i="2"/>
  <c r="AE843" i="2"/>
  <c r="AF843" i="2"/>
  <c r="A844" i="2"/>
  <c r="B844" i="2"/>
  <c r="C844" i="2"/>
  <c r="D844" i="2"/>
  <c r="E844" i="2"/>
  <c r="F844" i="2"/>
  <c r="G844" i="2"/>
  <c r="H844" i="2"/>
  <c r="I844" i="2"/>
  <c r="J844" i="2"/>
  <c r="M844" i="2"/>
  <c r="N844" i="2"/>
  <c r="O844" i="2"/>
  <c r="R844" i="2"/>
  <c r="S844" i="2"/>
  <c r="T844" i="2"/>
  <c r="U844" i="2"/>
  <c r="V844" i="2"/>
  <c r="Z844" i="2"/>
  <c r="AA844" i="2"/>
  <c r="AB844" i="2"/>
  <c r="AC844" i="2"/>
  <c r="AD844" i="2"/>
  <c r="AE844" i="2"/>
  <c r="AF844" i="2"/>
  <c r="A845" i="2"/>
  <c r="B845" i="2"/>
  <c r="C845" i="2"/>
  <c r="D845" i="2"/>
  <c r="E845" i="2"/>
  <c r="F845" i="2"/>
  <c r="G845" i="2"/>
  <c r="H845" i="2"/>
  <c r="I845" i="2"/>
  <c r="J845" i="2"/>
  <c r="M845" i="2"/>
  <c r="N845" i="2"/>
  <c r="O845" i="2"/>
  <c r="R845" i="2"/>
  <c r="S845" i="2"/>
  <c r="T845" i="2"/>
  <c r="U845" i="2"/>
  <c r="V845" i="2"/>
  <c r="Z845" i="2"/>
  <c r="AA845" i="2"/>
  <c r="AB845" i="2"/>
  <c r="AC845" i="2"/>
  <c r="AD845" i="2"/>
  <c r="AE845" i="2"/>
  <c r="AF845" i="2"/>
  <c r="A846" i="2"/>
  <c r="B846" i="2"/>
  <c r="C846" i="2"/>
  <c r="D846" i="2"/>
  <c r="E846" i="2"/>
  <c r="F846" i="2"/>
  <c r="G846" i="2"/>
  <c r="H846" i="2"/>
  <c r="I846" i="2"/>
  <c r="J846" i="2"/>
  <c r="M846" i="2"/>
  <c r="N846" i="2"/>
  <c r="O846" i="2"/>
  <c r="R846" i="2"/>
  <c r="S846" i="2"/>
  <c r="T846" i="2"/>
  <c r="U846" i="2"/>
  <c r="V846" i="2"/>
  <c r="Z846" i="2"/>
  <c r="AA846" i="2"/>
  <c r="AB846" i="2"/>
  <c r="AC846" i="2"/>
  <c r="AD846" i="2"/>
  <c r="AE846" i="2"/>
  <c r="AF846" i="2"/>
  <c r="A847" i="2"/>
  <c r="B847" i="2"/>
  <c r="C847" i="2"/>
  <c r="D847" i="2"/>
  <c r="E847" i="2"/>
  <c r="F847" i="2"/>
  <c r="G847" i="2"/>
  <c r="H847" i="2"/>
  <c r="I847" i="2"/>
  <c r="J847" i="2"/>
  <c r="M847" i="2"/>
  <c r="N847" i="2"/>
  <c r="O847" i="2"/>
  <c r="R847" i="2"/>
  <c r="S847" i="2"/>
  <c r="T847" i="2"/>
  <c r="U847" i="2"/>
  <c r="V847" i="2"/>
  <c r="Z847" i="2"/>
  <c r="AA847" i="2"/>
  <c r="AB847" i="2"/>
  <c r="AC847" i="2"/>
  <c r="AD847" i="2"/>
  <c r="AE847" i="2"/>
  <c r="AF847" i="2"/>
  <c r="A848" i="2"/>
  <c r="B848" i="2"/>
  <c r="C848" i="2"/>
  <c r="D848" i="2"/>
  <c r="E848" i="2"/>
  <c r="F848" i="2"/>
  <c r="G848" i="2"/>
  <c r="H848" i="2"/>
  <c r="I848" i="2"/>
  <c r="J848" i="2"/>
  <c r="M848" i="2"/>
  <c r="N848" i="2"/>
  <c r="O848" i="2"/>
  <c r="R848" i="2"/>
  <c r="S848" i="2"/>
  <c r="T848" i="2"/>
  <c r="U848" i="2"/>
  <c r="V848" i="2"/>
  <c r="Z848" i="2"/>
  <c r="AA848" i="2"/>
  <c r="AB848" i="2"/>
  <c r="AC848" i="2"/>
  <c r="AD848" i="2"/>
  <c r="AE848" i="2"/>
  <c r="AF848" i="2"/>
  <c r="A849" i="2"/>
  <c r="B849" i="2"/>
  <c r="C849" i="2"/>
  <c r="D849" i="2"/>
  <c r="E849" i="2"/>
  <c r="F849" i="2"/>
  <c r="G849" i="2"/>
  <c r="H849" i="2"/>
  <c r="I849" i="2"/>
  <c r="J849" i="2"/>
  <c r="M849" i="2"/>
  <c r="N849" i="2"/>
  <c r="O849" i="2"/>
  <c r="R849" i="2"/>
  <c r="S849" i="2"/>
  <c r="T849" i="2"/>
  <c r="U849" i="2"/>
  <c r="V849" i="2"/>
  <c r="Z849" i="2"/>
  <c r="AA849" i="2"/>
  <c r="AB849" i="2"/>
  <c r="AC849" i="2"/>
  <c r="AD849" i="2"/>
  <c r="AE849" i="2"/>
  <c r="AF849" i="2"/>
  <c r="A850" i="2"/>
  <c r="B850" i="2"/>
  <c r="C850" i="2"/>
  <c r="D850" i="2"/>
  <c r="E850" i="2"/>
  <c r="F850" i="2"/>
  <c r="G850" i="2"/>
  <c r="H850" i="2"/>
  <c r="I850" i="2"/>
  <c r="J850" i="2"/>
  <c r="M850" i="2"/>
  <c r="N850" i="2"/>
  <c r="O850" i="2"/>
  <c r="R850" i="2"/>
  <c r="S850" i="2"/>
  <c r="T850" i="2"/>
  <c r="U850" i="2"/>
  <c r="V850" i="2"/>
  <c r="Z850" i="2"/>
  <c r="AA850" i="2"/>
  <c r="AB850" i="2"/>
  <c r="AC850" i="2"/>
  <c r="AD850" i="2"/>
  <c r="AE850" i="2"/>
  <c r="AF850" i="2"/>
  <c r="A851" i="2"/>
  <c r="B851" i="2"/>
  <c r="C851" i="2"/>
  <c r="D851" i="2"/>
  <c r="E851" i="2"/>
  <c r="F851" i="2"/>
  <c r="G851" i="2"/>
  <c r="H851" i="2"/>
  <c r="I851" i="2"/>
  <c r="J851" i="2"/>
  <c r="M851" i="2"/>
  <c r="N851" i="2"/>
  <c r="O851" i="2"/>
  <c r="R851" i="2"/>
  <c r="S851" i="2"/>
  <c r="T851" i="2"/>
  <c r="U851" i="2"/>
  <c r="V851" i="2"/>
  <c r="Z851" i="2"/>
  <c r="AA851" i="2"/>
  <c r="AB851" i="2"/>
  <c r="AC851" i="2"/>
  <c r="AD851" i="2"/>
  <c r="AE851" i="2"/>
  <c r="AF851" i="2"/>
  <c r="A852" i="2"/>
  <c r="B852" i="2"/>
  <c r="C852" i="2"/>
  <c r="D852" i="2"/>
  <c r="E852" i="2"/>
  <c r="F852" i="2"/>
  <c r="G852" i="2"/>
  <c r="H852" i="2"/>
  <c r="I852" i="2"/>
  <c r="J852" i="2"/>
  <c r="M852" i="2"/>
  <c r="N852" i="2"/>
  <c r="O852" i="2"/>
  <c r="R852" i="2"/>
  <c r="S852" i="2"/>
  <c r="T852" i="2"/>
  <c r="U852" i="2"/>
  <c r="V852" i="2"/>
  <c r="Z852" i="2"/>
  <c r="AA852" i="2"/>
  <c r="AB852" i="2"/>
  <c r="AC852" i="2"/>
  <c r="AD852" i="2"/>
  <c r="AE852" i="2"/>
  <c r="AF852" i="2"/>
  <c r="A853" i="2"/>
  <c r="B853" i="2"/>
  <c r="C853" i="2"/>
  <c r="D853" i="2"/>
  <c r="E853" i="2"/>
  <c r="F853" i="2"/>
  <c r="G853" i="2"/>
  <c r="H853" i="2"/>
  <c r="I853" i="2"/>
  <c r="J853" i="2"/>
  <c r="K853" i="2"/>
  <c r="L853" i="2"/>
  <c r="M853" i="2"/>
  <c r="N853" i="2"/>
  <c r="O853" i="2"/>
  <c r="R853" i="2"/>
  <c r="S853" i="2"/>
  <c r="T853" i="2"/>
  <c r="U853" i="2"/>
  <c r="V853" i="2"/>
  <c r="Z853" i="2"/>
  <c r="AA853" i="2"/>
  <c r="AB853" i="2"/>
  <c r="AC853" i="2"/>
  <c r="AD853" i="2"/>
  <c r="AE853" i="2"/>
  <c r="AF853" i="2"/>
  <c r="A854" i="2"/>
  <c r="B854" i="2"/>
  <c r="C854" i="2"/>
  <c r="D854" i="2"/>
  <c r="E854" i="2"/>
  <c r="F854" i="2"/>
  <c r="G854" i="2"/>
  <c r="H854" i="2"/>
  <c r="I854" i="2"/>
  <c r="J854" i="2"/>
  <c r="K854" i="2"/>
  <c r="L854" i="2"/>
  <c r="M854" i="2"/>
  <c r="N854" i="2"/>
  <c r="O854" i="2"/>
  <c r="R854" i="2"/>
  <c r="S854" i="2"/>
  <c r="T854" i="2"/>
  <c r="U854" i="2"/>
  <c r="V854" i="2"/>
  <c r="Z854" i="2"/>
  <c r="AA854" i="2"/>
  <c r="AB854" i="2"/>
  <c r="AC854" i="2"/>
  <c r="AD854" i="2"/>
  <c r="AE854" i="2"/>
  <c r="AF854" i="2"/>
  <c r="A855" i="2"/>
  <c r="B855" i="2"/>
  <c r="C855" i="2"/>
  <c r="D855" i="2"/>
  <c r="E855" i="2"/>
  <c r="F855" i="2"/>
  <c r="G855" i="2"/>
  <c r="H855" i="2"/>
  <c r="I855" i="2"/>
  <c r="J855" i="2"/>
  <c r="K855" i="2"/>
  <c r="L855" i="2"/>
  <c r="M855" i="2"/>
  <c r="N855" i="2"/>
  <c r="O855" i="2"/>
  <c r="R855" i="2"/>
  <c r="S855" i="2"/>
  <c r="T855" i="2"/>
  <c r="U855" i="2"/>
  <c r="V855" i="2"/>
  <c r="Z855" i="2"/>
  <c r="AA855" i="2"/>
  <c r="AB855" i="2"/>
  <c r="AC855" i="2"/>
  <c r="AD855" i="2"/>
  <c r="AE855" i="2"/>
  <c r="AF855" i="2"/>
  <c r="A856" i="2"/>
  <c r="B856" i="2"/>
  <c r="C856" i="2"/>
  <c r="D856" i="2"/>
  <c r="E856" i="2"/>
  <c r="F856" i="2"/>
  <c r="G856" i="2"/>
  <c r="H856" i="2"/>
  <c r="I856" i="2"/>
  <c r="J856" i="2"/>
  <c r="K856" i="2"/>
  <c r="L856" i="2"/>
  <c r="M856" i="2"/>
  <c r="N856" i="2"/>
  <c r="O856" i="2"/>
  <c r="R856" i="2"/>
  <c r="S856" i="2"/>
  <c r="T856" i="2"/>
  <c r="U856" i="2"/>
  <c r="V856" i="2"/>
  <c r="Z856" i="2"/>
  <c r="AA856" i="2"/>
  <c r="AB856" i="2"/>
  <c r="AC856" i="2"/>
  <c r="AD856" i="2"/>
  <c r="AE856" i="2"/>
  <c r="AF856" i="2"/>
  <c r="A857" i="2"/>
  <c r="B857" i="2"/>
  <c r="C857" i="2"/>
  <c r="D857" i="2"/>
  <c r="E857" i="2"/>
  <c r="F857" i="2"/>
  <c r="G857" i="2"/>
  <c r="H857" i="2"/>
  <c r="I857" i="2"/>
  <c r="J857" i="2"/>
  <c r="K857" i="2"/>
  <c r="L857" i="2"/>
  <c r="M857" i="2"/>
  <c r="N857" i="2"/>
  <c r="O857" i="2"/>
  <c r="R857" i="2"/>
  <c r="S857" i="2"/>
  <c r="T857" i="2"/>
  <c r="U857" i="2"/>
  <c r="V857" i="2"/>
  <c r="Z857" i="2"/>
  <c r="AA857" i="2"/>
  <c r="AB857" i="2"/>
  <c r="AC857" i="2"/>
  <c r="AD857" i="2"/>
  <c r="AE857" i="2"/>
  <c r="AF857" i="2"/>
  <c r="A858" i="2"/>
  <c r="B858" i="2"/>
  <c r="C858" i="2"/>
  <c r="D858" i="2"/>
  <c r="E858" i="2"/>
  <c r="F858" i="2"/>
  <c r="G858" i="2"/>
  <c r="H858" i="2"/>
  <c r="I858" i="2"/>
  <c r="J858" i="2"/>
  <c r="K858" i="2"/>
  <c r="L858" i="2"/>
  <c r="M858" i="2"/>
  <c r="N858" i="2"/>
  <c r="O858" i="2"/>
  <c r="R858" i="2"/>
  <c r="S858" i="2"/>
  <c r="T858" i="2"/>
  <c r="U858" i="2"/>
  <c r="V858" i="2"/>
  <c r="Z858" i="2"/>
  <c r="AA858" i="2"/>
  <c r="AB858" i="2"/>
  <c r="AC858" i="2"/>
  <c r="AD858" i="2"/>
  <c r="AE858" i="2"/>
  <c r="AF858" i="2"/>
  <c r="A859" i="2"/>
  <c r="B859" i="2"/>
  <c r="C859" i="2"/>
  <c r="D859" i="2"/>
  <c r="E859" i="2"/>
  <c r="F859" i="2"/>
  <c r="G859" i="2"/>
  <c r="H859" i="2"/>
  <c r="I859" i="2"/>
  <c r="J859" i="2"/>
  <c r="K859" i="2"/>
  <c r="L859" i="2"/>
  <c r="M859" i="2"/>
  <c r="N859" i="2"/>
  <c r="O859" i="2"/>
  <c r="R859" i="2"/>
  <c r="S859" i="2"/>
  <c r="T859" i="2"/>
  <c r="U859" i="2"/>
  <c r="V859" i="2"/>
  <c r="Z859" i="2"/>
  <c r="AA859" i="2"/>
  <c r="AB859" i="2"/>
  <c r="AC859" i="2"/>
  <c r="AD859" i="2"/>
  <c r="AE859" i="2"/>
  <c r="AF859" i="2"/>
  <c r="A860" i="2"/>
  <c r="B860" i="2"/>
  <c r="C860" i="2"/>
  <c r="D860" i="2"/>
  <c r="E860" i="2"/>
  <c r="F860" i="2"/>
  <c r="G860" i="2"/>
  <c r="H860" i="2"/>
  <c r="I860" i="2"/>
  <c r="J860" i="2"/>
  <c r="K860" i="2"/>
  <c r="L860" i="2"/>
  <c r="M860" i="2"/>
  <c r="N860" i="2"/>
  <c r="O860" i="2"/>
  <c r="R860" i="2"/>
  <c r="S860" i="2"/>
  <c r="T860" i="2"/>
  <c r="U860" i="2"/>
  <c r="V860" i="2"/>
  <c r="Z860" i="2"/>
  <c r="AA860" i="2"/>
  <c r="AB860" i="2"/>
  <c r="AC860" i="2"/>
  <c r="AD860" i="2"/>
  <c r="AE860" i="2"/>
  <c r="AF860" i="2"/>
  <c r="A861" i="2"/>
  <c r="B861" i="2"/>
  <c r="C861" i="2"/>
  <c r="D861" i="2"/>
  <c r="E861" i="2"/>
  <c r="F861" i="2"/>
  <c r="G861" i="2"/>
  <c r="H861" i="2"/>
  <c r="I861" i="2"/>
  <c r="J861" i="2"/>
  <c r="K861" i="2"/>
  <c r="L861" i="2"/>
  <c r="M861" i="2"/>
  <c r="N861" i="2"/>
  <c r="O861" i="2"/>
  <c r="R861" i="2"/>
  <c r="S861" i="2"/>
  <c r="T861" i="2"/>
  <c r="U861" i="2"/>
  <c r="V861" i="2"/>
  <c r="Z861" i="2"/>
  <c r="AA861" i="2"/>
  <c r="AB861" i="2"/>
  <c r="AC861" i="2"/>
  <c r="AD861" i="2"/>
  <c r="AE861" i="2"/>
  <c r="AF861" i="2"/>
  <c r="A862" i="2"/>
  <c r="B862" i="2"/>
  <c r="C862" i="2"/>
  <c r="D862" i="2"/>
  <c r="E862" i="2"/>
  <c r="F862" i="2"/>
  <c r="G862" i="2"/>
  <c r="H862" i="2"/>
  <c r="I862" i="2"/>
  <c r="J862" i="2"/>
  <c r="K862" i="2"/>
  <c r="L862" i="2"/>
  <c r="M862" i="2"/>
  <c r="N862" i="2"/>
  <c r="O862" i="2"/>
  <c r="R862" i="2"/>
  <c r="S862" i="2"/>
  <c r="T862" i="2"/>
  <c r="U862" i="2"/>
  <c r="V862" i="2"/>
  <c r="Z862" i="2"/>
  <c r="AA862" i="2"/>
  <c r="AB862" i="2"/>
  <c r="AC862" i="2"/>
  <c r="AD862" i="2"/>
  <c r="AE862" i="2"/>
  <c r="AF862" i="2"/>
  <c r="A863" i="2"/>
  <c r="B863" i="2"/>
  <c r="C863" i="2"/>
  <c r="D863" i="2"/>
  <c r="E863" i="2"/>
  <c r="F863" i="2"/>
  <c r="G863" i="2"/>
  <c r="H863" i="2"/>
  <c r="I863" i="2"/>
  <c r="J863" i="2"/>
  <c r="K863" i="2"/>
  <c r="L863" i="2"/>
  <c r="M863" i="2"/>
  <c r="N863" i="2"/>
  <c r="O863" i="2"/>
  <c r="R863" i="2"/>
  <c r="S863" i="2"/>
  <c r="T863" i="2"/>
  <c r="U863" i="2"/>
  <c r="V863" i="2"/>
  <c r="Z863" i="2"/>
  <c r="AA863" i="2"/>
  <c r="AB863" i="2"/>
  <c r="AC863" i="2"/>
  <c r="AD863" i="2"/>
  <c r="AE863" i="2"/>
  <c r="AF863" i="2"/>
  <c r="A864" i="2"/>
  <c r="B864" i="2"/>
  <c r="C864" i="2"/>
  <c r="D864" i="2"/>
  <c r="E864" i="2"/>
  <c r="F864" i="2"/>
  <c r="G864" i="2"/>
  <c r="H864" i="2"/>
  <c r="I864" i="2"/>
  <c r="J864" i="2"/>
  <c r="K864" i="2"/>
  <c r="L864" i="2"/>
  <c r="M864" i="2"/>
  <c r="N864" i="2"/>
  <c r="O864" i="2"/>
  <c r="R864" i="2"/>
  <c r="S864" i="2"/>
  <c r="T864" i="2"/>
  <c r="U864" i="2"/>
  <c r="V864" i="2"/>
  <c r="Z864" i="2"/>
  <c r="AA864" i="2"/>
  <c r="AB864" i="2"/>
  <c r="AC864" i="2"/>
  <c r="AD864" i="2"/>
  <c r="AE864" i="2"/>
  <c r="AF864" i="2"/>
  <c r="A865" i="2"/>
  <c r="B865" i="2"/>
  <c r="C865" i="2"/>
  <c r="D865" i="2"/>
  <c r="E865" i="2"/>
  <c r="F865" i="2"/>
  <c r="G865" i="2"/>
  <c r="H865" i="2"/>
  <c r="I865" i="2"/>
  <c r="J865" i="2"/>
  <c r="K865" i="2"/>
  <c r="L865" i="2"/>
  <c r="M865" i="2"/>
  <c r="N865" i="2"/>
  <c r="O865" i="2"/>
  <c r="R865" i="2"/>
  <c r="S865" i="2"/>
  <c r="T865" i="2"/>
  <c r="U865" i="2"/>
  <c r="V865" i="2"/>
  <c r="Z865" i="2"/>
  <c r="AA865" i="2"/>
  <c r="AB865" i="2"/>
  <c r="AC865" i="2"/>
  <c r="AD865" i="2"/>
  <c r="AE865" i="2"/>
  <c r="AF865" i="2"/>
  <c r="A866" i="2"/>
  <c r="B866" i="2"/>
  <c r="C866" i="2"/>
  <c r="D866" i="2"/>
  <c r="E866" i="2"/>
  <c r="F866" i="2"/>
  <c r="G866" i="2"/>
  <c r="H866" i="2"/>
  <c r="I866" i="2"/>
  <c r="J866" i="2"/>
  <c r="K866" i="2"/>
  <c r="L866" i="2"/>
  <c r="M866" i="2"/>
  <c r="N866" i="2"/>
  <c r="O866" i="2"/>
  <c r="R866" i="2"/>
  <c r="S866" i="2"/>
  <c r="T866" i="2"/>
  <c r="U866" i="2"/>
  <c r="V866" i="2"/>
  <c r="Z866" i="2"/>
  <c r="AA866" i="2"/>
  <c r="AB866" i="2"/>
  <c r="AC866" i="2"/>
  <c r="AD866" i="2"/>
  <c r="AE866" i="2"/>
  <c r="AF866" i="2"/>
  <c r="A867" i="2"/>
  <c r="B867" i="2"/>
  <c r="C867" i="2"/>
  <c r="D867" i="2"/>
  <c r="E867" i="2"/>
  <c r="F867" i="2"/>
  <c r="G867" i="2"/>
  <c r="H867" i="2"/>
  <c r="I867" i="2"/>
  <c r="J867" i="2"/>
  <c r="K867" i="2"/>
  <c r="L867" i="2"/>
  <c r="M867" i="2"/>
  <c r="N867" i="2"/>
  <c r="O867" i="2"/>
  <c r="R867" i="2"/>
  <c r="S867" i="2"/>
  <c r="T867" i="2"/>
  <c r="U867" i="2"/>
  <c r="V867" i="2"/>
  <c r="Z867" i="2"/>
  <c r="AA867" i="2"/>
  <c r="AB867" i="2"/>
  <c r="AC867" i="2"/>
  <c r="AD867" i="2"/>
  <c r="AE867" i="2"/>
  <c r="AF867" i="2"/>
  <c r="A868" i="2"/>
  <c r="B868" i="2"/>
  <c r="C868" i="2"/>
  <c r="D868" i="2"/>
  <c r="E868" i="2"/>
  <c r="F868" i="2"/>
  <c r="G868" i="2"/>
  <c r="H868" i="2"/>
  <c r="I868" i="2"/>
  <c r="J868" i="2"/>
  <c r="K868" i="2"/>
  <c r="L868" i="2"/>
  <c r="M868" i="2"/>
  <c r="N868" i="2"/>
  <c r="O868" i="2"/>
  <c r="R868" i="2"/>
  <c r="S868" i="2"/>
  <c r="T868" i="2"/>
  <c r="U868" i="2"/>
  <c r="V868" i="2"/>
  <c r="Z868" i="2"/>
  <c r="AA868" i="2"/>
  <c r="AB868" i="2"/>
  <c r="AC868" i="2"/>
  <c r="AD868" i="2"/>
  <c r="AE868" i="2"/>
  <c r="AF868" i="2"/>
  <c r="A869" i="2"/>
  <c r="B869" i="2"/>
  <c r="C869" i="2"/>
  <c r="D869" i="2"/>
  <c r="E869" i="2"/>
  <c r="F869" i="2"/>
  <c r="G869" i="2"/>
  <c r="H869" i="2"/>
  <c r="I869" i="2"/>
  <c r="J869" i="2"/>
  <c r="K869" i="2"/>
  <c r="L869" i="2"/>
  <c r="M869" i="2"/>
  <c r="N869" i="2"/>
  <c r="O869" i="2"/>
  <c r="R869" i="2"/>
  <c r="S869" i="2"/>
  <c r="T869" i="2"/>
  <c r="U869" i="2"/>
  <c r="V869" i="2"/>
  <c r="Z869" i="2"/>
  <c r="AA869" i="2"/>
  <c r="AB869" i="2"/>
  <c r="AC869" i="2"/>
  <c r="AD869" i="2"/>
  <c r="AE869" i="2"/>
  <c r="AF869" i="2"/>
  <c r="A870" i="2"/>
  <c r="B870" i="2"/>
  <c r="C870" i="2"/>
  <c r="D870" i="2"/>
  <c r="E870" i="2"/>
  <c r="F870" i="2"/>
  <c r="G870" i="2"/>
  <c r="H870" i="2"/>
  <c r="I870" i="2"/>
  <c r="J870" i="2"/>
  <c r="K870" i="2"/>
  <c r="L870" i="2"/>
  <c r="M870" i="2"/>
  <c r="N870" i="2"/>
  <c r="O870" i="2"/>
  <c r="R870" i="2"/>
  <c r="S870" i="2"/>
  <c r="T870" i="2"/>
  <c r="U870" i="2"/>
  <c r="V870" i="2"/>
  <c r="Z870" i="2"/>
  <c r="AA870" i="2"/>
  <c r="AB870" i="2"/>
  <c r="AC870" i="2"/>
  <c r="AD870" i="2"/>
  <c r="AE870" i="2"/>
  <c r="AF870" i="2"/>
  <c r="A871" i="2"/>
  <c r="B871" i="2"/>
  <c r="C871" i="2"/>
  <c r="D871" i="2"/>
  <c r="E871" i="2"/>
  <c r="F871" i="2"/>
  <c r="G871" i="2"/>
  <c r="H871" i="2"/>
  <c r="I871" i="2"/>
  <c r="J871" i="2"/>
  <c r="K871" i="2"/>
  <c r="L871" i="2"/>
  <c r="M871" i="2"/>
  <c r="N871" i="2"/>
  <c r="O871" i="2"/>
  <c r="R871" i="2"/>
  <c r="S871" i="2"/>
  <c r="T871" i="2"/>
  <c r="U871" i="2"/>
  <c r="V871" i="2"/>
  <c r="Z871" i="2"/>
  <c r="AA871" i="2"/>
  <c r="AB871" i="2"/>
  <c r="AC871" i="2"/>
  <c r="AD871" i="2"/>
  <c r="AE871" i="2"/>
  <c r="AF871" i="2"/>
  <c r="A872" i="2"/>
  <c r="B872" i="2"/>
  <c r="C872" i="2"/>
  <c r="D872" i="2"/>
  <c r="E872" i="2"/>
  <c r="F872" i="2"/>
  <c r="G872" i="2"/>
  <c r="H872" i="2"/>
  <c r="I872" i="2"/>
  <c r="J872" i="2"/>
  <c r="K872" i="2"/>
  <c r="L872" i="2"/>
  <c r="M872" i="2"/>
  <c r="N872" i="2"/>
  <c r="O872" i="2"/>
  <c r="R872" i="2"/>
  <c r="S872" i="2"/>
  <c r="T872" i="2"/>
  <c r="U872" i="2"/>
  <c r="V872" i="2"/>
  <c r="Z872" i="2"/>
  <c r="AA872" i="2"/>
  <c r="AB872" i="2"/>
  <c r="AC872" i="2"/>
  <c r="AD872" i="2"/>
  <c r="AE872" i="2"/>
  <c r="AF872" i="2"/>
  <c r="A873" i="2"/>
  <c r="B873" i="2"/>
  <c r="C873" i="2"/>
  <c r="D873" i="2"/>
  <c r="E873" i="2"/>
  <c r="F873" i="2"/>
  <c r="G873" i="2"/>
  <c r="H873" i="2"/>
  <c r="I873" i="2"/>
  <c r="J873" i="2"/>
  <c r="K873" i="2"/>
  <c r="L873" i="2"/>
  <c r="M873" i="2"/>
  <c r="N873" i="2"/>
  <c r="O873" i="2"/>
  <c r="R873" i="2"/>
  <c r="S873" i="2"/>
  <c r="T873" i="2"/>
  <c r="U873" i="2"/>
  <c r="V873" i="2"/>
  <c r="Z873" i="2"/>
  <c r="AA873" i="2"/>
  <c r="AB873" i="2"/>
  <c r="AC873" i="2"/>
  <c r="AD873" i="2"/>
  <c r="AE873" i="2"/>
  <c r="AF873" i="2"/>
  <c r="A874" i="2"/>
  <c r="B874" i="2"/>
  <c r="C874" i="2"/>
  <c r="D874" i="2"/>
  <c r="E874" i="2"/>
  <c r="F874" i="2"/>
  <c r="G874" i="2"/>
  <c r="H874" i="2"/>
  <c r="I874" i="2"/>
  <c r="J874" i="2"/>
  <c r="K874" i="2"/>
  <c r="L874" i="2"/>
  <c r="M874" i="2"/>
  <c r="N874" i="2"/>
  <c r="O874" i="2"/>
  <c r="R874" i="2"/>
  <c r="S874" i="2"/>
  <c r="T874" i="2"/>
  <c r="U874" i="2"/>
  <c r="V874" i="2"/>
  <c r="Z874" i="2"/>
  <c r="AA874" i="2"/>
  <c r="AB874" i="2"/>
  <c r="AC874" i="2"/>
  <c r="AD874" i="2"/>
  <c r="AE874" i="2"/>
  <c r="AF874" i="2"/>
  <c r="A875" i="2"/>
  <c r="B875" i="2"/>
  <c r="C875" i="2"/>
  <c r="D875" i="2"/>
  <c r="E875" i="2"/>
  <c r="F875" i="2"/>
  <c r="G875" i="2"/>
  <c r="H875" i="2"/>
  <c r="I875" i="2"/>
  <c r="J875" i="2"/>
  <c r="K875" i="2"/>
  <c r="L875" i="2"/>
  <c r="M875" i="2"/>
  <c r="N875" i="2"/>
  <c r="O875" i="2"/>
  <c r="R875" i="2"/>
  <c r="S875" i="2"/>
  <c r="T875" i="2"/>
  <c r="U875" i="2"/>
  <c r="V875" i="2"/>
  <c r="Z875" i="2"/>
  <c r="AA875" i="2"/>
  <c r="AB875" i="2"/>
  <c r="AC875" i="2"/>
  <c r="AD875" i="2"/>
  <c r="AE875" i="2"/>
  <c r="AF875" i="2"/>
  <c r="A876" i="2"/>
  <c r="B876" i="2"/>
  <c r="C876" i="2"/>
  <c r="D876" i="2"/>
  <c r="E876" i="2"/>
  <c r="F876" i="2"/>
  <c r="G876" i="2"/>
  <c r="H876" i="2"/>
  <c r="I876" i="2"/>
  <c r="J876" i="2"/>
  <c r="K876" i="2"/>
  <c r="L876" i="2"/>
  <c r="M876" i="2"/>
  <c r="N876" i="2"/>
  <c r="O876" i="2"/>
  <c r="R876" i="2"/>
  <c r="S876" i="2"/>
  <c r="T876" i="2"/>
  <c r="U876" i="2"/>
  <c r="V876" i="2"/>
  <c r="Z876" i="2"/>
  <c r="AA876" i="2"/>
  <c r="AB876" i="2"/>
  <c r="AC876" i="2"/>
  <c r="AD876" i="2"/>
  <c r="AE876" i="2"/>
  <c r="AF876" i="2"/>
  <c r="A877" i="2"/>
  <c r="B877" i="2"/>
  <c r="C877" i="2"/>
  <c r="D877" i="2"/>
  <c r="E877" i="2"/>
  <c r="F877" i="2"/>
  <c r="G877" i="2"/>
  <c r="H877" i="2"/>
  <c r="I877" i="2"/>
  <c r="J877" i="2"/>
  <c r="K877" i="2"/>
  <c r="L877" i="2"/>
  <c r="M877" i="2"/>
  <c r="N877" i="2"/>
  <c r="O877" i="2"/>
  <c r="P877" i="2"/>
  <c r="Q877" i="2"/>
  <c r="R877" i="2"/>
  <c r="S877" i="2"/>
  <c r="T877" i="2"/>
  <c r="U877" i="2"/>
  <c r="V877" i="2"/>
  <c r="Z877" i="2"/>
  <c r="AA877" i="2"/>
  <c r="AB877" i="2"/>
  <c r="AC877" i="2"/>
  <c r="AD877" i="2"/>
  <c r="AE877" i="2"/>
  <c r="AF877" i="2"/>
  <c r="A878" i="2"/>
  <c r="B878" i="2"/>
  <c r="C878" i="2"/>
  <c r="D878" i="2"/>
  <c r="E878" i="2"/>
  <c r="F878" i="2"/>
  <c r="G878" i="2"/>
  <c r="H878" i="2"/>
  <c r="I878" i="2"/>
  <c r="J878" i="2"/>
  <c r="K878" i="2"/>
  <c r="L878" i="2"/>
  <c r="M878" i="2"/>
  <c r="N878" i="2"/>
  <c r="O878" i="2"/>
  <c r="P878" i="2"/>
  <c r="Q878" i="2"/>
  <c r="R878" i="2"/>
  <c r="S878" i="2"/>
  <c r="T878" i="2"/>
  <c r="U878" i="2"/>
  <c r="V878" i="2"/>
  <c r="Z878" i="2"/>
  <c r="AA878" i="2"/>
  <c r="AB878" i="2"/>
  <c r="AC878" i="2"/>
  <c r="AD878" i="2"/>
  <c r="AE878" i="2"/>
  <c r="AF878" i="2"/>
  <c r="A879" i="2"/>
  <c r="B879" i="2"/>
  <c r="C879" i="2"/>
  <c r="D879" i="2"/>
  <c r="E879" i="2"/>
  <c r="F879" i="2"/>
  <c r="G879" i="2"/>
  <c r="H879" i="2"/>
  <c r="I879" i="2"/>
  <c r="J879" i="2"/>
  <c r="K879" i="2"/>
  <c r="L879" i="2"/>
  <c r="M879" i="2"/>
  <c r="N879" i="2"/>
  <c r="O879" i="2"/>
  <c r="P879" i="2"/>
  <c r="Q879" i="2"/>
  <c r="R879" i="2"/>
  <c r="S879" i="2"/>
  <c r="T879" i="2"/>
  <c r="U879" i="2"/>
  <c r="V879" i="2"/>
  <c r="Z879" i="2"/>
  <c r="AA879" i="2"/>
  <c r="AB879" i="2"/>
  <c r="AC879" i="2"/>
  <c r="AD879" i="2"/>
  <c r="AE879" i="2"/>
  <c r="AF879" i="2"/>
  <c r="A880" i="2"/>
  <c r="B880" i="2"/>
  <c r="C880" i="2"/>
  <c r="D880" i="2"/>
  <c r="E880" i="2"/>
  <c r="F880" i="2"/>
  <c r="G880" i="2"/>
  <c r="H880" i="2"/>
  <c r="I880" i="2"/>
  <c r="J880" i="2"/>
  <c r="K880" i="2"/>
  <c r="L880" i="2"/>
  <c r="M880" i="2"/>
  <c r="N880" i="2"/>
  <c r="O880" i="2"/>
  <c r="P880" i="2"/>
  <c r="Q880" i="2"/>
  <c r="R880" i="2"/>
  <c r="S880" i="2"/>
  <c r="T880" i="2"/>
  <c r="U880" i="2"/>
  <c r="V880" i="2"/>
  <c r="Z880" i="2"/>
  <c r="AA880" i="2"/>
  <c r="AB880" i="2"/>
  <c r="AC880" i="2"/>
  <c r="AD880" i="2"/>
  <c r="AE880" i="2"/>
  <c r="AF880" i="2"/>
  <c r="A881" i="2"/>
  <c r="B881" i="2"/>
  <c r="C881" i="2"/>
  <c r="D881" i="2"/>
  <c r="E881" i="2"/>
  <c r="F881" i="2"/>
  <c r="G881" i="2"/>
  <c r="H881" i="2"/>
  <c r="I881" i="2"/>
  <c r="J881" i="2"/>
  <c r="K881" i="2"/>
  <c r="L881" i="2"/>
  <c r="M881" i="2"/>
  <c r="N881" i="2"/>
  <c r="O881" i="2"/>
  <c r="P881" i="2"/>
  <c r="Q881" i="2"/>
  <c r="R881" i="2"/>
  <c r="S881" i="2"/>
  <c r="T881" i="2"/>
  <c r="U881" i="2"/>
  <c r="V881" i="2"/>
  <c r="Z881" i="2"/>
  <c r="AA881" i="2"/>
  <c r="AB881" i="2"/>
  <c r="AC881" i="2"/>
  <c r="AD881" i="2"/>
  <c r="AE881" i="2"/>
  <c r="AF881" i="2"/>
  <c r="A882" i="2"/>
  <c r="B882" i="2"/>
  <c r="C882" i="2"/>
  <c r="D882" i="2"/>
  <c r="E882" i="2"/>
  <c r="F882" i="2"/>
  <c r="G882" i="2"/>
  <c r="H882" i="2"/>
  <c r="I882" i="2"/>
  <c r="J882" i="2"/>
  <c r="K882" i="2"/>
  <c r="L882" i="2"/>
  <c r="M882" i="2"/>
  <c r="N882" i="2"/>
  <c r="O882" i="2"/>
  <c r="P882" i="2"/>
  <c r="Q882" i="2"/>
  <c r="R882" i="2"/>
  <c r="S882" i="2"/>
  <c r="T882" i="2"/>
  <c r="U882" i="2"/>
  <c r="V882" i="2"/>
  <c r="Z882" i="2"/>
  <c r="AA882" i="2"/>
  <c r="AB882" i="2"/>
  <c r="AC882" i="2"/>
  <c r="AD882" i="2"/>
  <c r="AE882" i="2"/>
  <c r="AF882" i="2"/>
  <c r="A883" i="2"/>
  <c r="B883" i="2"/>
  <c r="C883" i="2"/>
  <c r="D883" i="2"/>
  <c r="E883" i="2"/>
  <c r="F883" i="2"/>
  <c r="G883" i="2"/>
  <c r="H883" i="2"/>
  <c r="I883" i="2"/>
  <c r="J883" i="2"/>
  <c r="K883" i="2"/>
  <c r="L883" i="2"/>
  <c r="M883" i="2"/>
  <c r="N883" i="2"/>
  <c r="O883" i="2"/>
  <c r="P883" i="2"/>
  <c r="Q883" i="2"/>
  <c r="R883" i="2"/>
  <c r="S883" i="2"/>
  <c r="T883" i="2"/>
  <c r="U883" i="2"/>
  <c r="V883" i="2"/>
  <c r="Z883" i="2"/>
  <c r="AA883" i="2"/>
  <c r="AB883" i="2"/>
  <c r="AC883" i="2"/>
  <c r="AD883" i="2"/>
  <c r="AE883" i="2"/>
  <c r="AF883" i="2"/>
  <c r="A884" i="2"/>
  <c r="B884" i="2"/>
  <c r="C884" i="2"/>
  <c r="D884" i="2"/>
  <c r="E884" i="2"/>
  <c r="F884" i="2"/>
  <c r="G884" i="2"/>
  <c r="H884" i="2"/>
  <c r="I884" i="2"/>
  <c r="J884" i="2"/>
  <c r="K884" i="2"/>
  <c r="L884" i="2"/>
  <c r="M884" i="2"/>
  <c r="N884" i="2"/>
  <c r="O884" i="2"/>
  <c r="P884" i="2"/>
  <c r="Q884" i="2"/>
  <c r="R884" i="2"/>
  <c r="S884" i="2"/>
  <c r="T884" i="2"/>
  <c r="U884" i="2"/>
  <c r="V884" i="2"/>
  <c r="Z884" i="2"/>
  <c r="AA884" i="2"/>
  <c r="AB884" i="2"/>
  <c r="AC884" i="2"/>
  <c r="AD884" i="2"/>
  <c r="AE884" i="2"/>
  <c r="AF884" i="2"/>
  <c r="A885" i="2"/>
  <c r="B885" i="2"/>
  <c r="C885" i="2"/>
  <c r="D885" i="2"/>
  <c r="E885" i="2"/>
  <c r="F885" i="2"/>
  <c r="G885" i="2"/>
  <c r="H885" i="2"/>
  <c r="I885" i="2"/>
  <c r="J885" i="2"/>
  <c r="K885" i="2"/>
  <c r="L885" i="2"/>
  <c r="M885" i="2"/>
  <c r="N885" i="2"/>
  <c r="O885" i="2"/>
  <c r="P885" i="2"/>
  <c r="Q885" i="2"/>
  <c r="R885" i="2"/>
  <c r="S885" i="2"/>
  <c r="T885" i="2"/>
  <c r="U885" i="2"/>
  <c r="V885" i="2"/>
  <c r="Z885" i="2"/>
  <c r="AA885" i="2"/>
  <c r="AB885" i="2"/>
  <c r="AC885" i="2"/>
  <c r="AD885" i="2"/>
  <c r="AE885" i="2"/>
  <c r="AF885" i="2"/>
  <c r="A886" i="2"/>
  <c r="B886" i="2"/>
  <c r="C886" i="2"/>
  <c r="D886" i="2"/>
  <c r="E886" i="2"/>
  <c r="F886" i="2"/>
  <c r="G886" i="2"/>
  <c r="H886" i="2"/>
  <c r="I886" i="2"/>
  <c r="J886" i="2"/>
  <c r="K886" i="2"/>
  <c r="L886" i="2"/>
  <c r="M886" i="2"/>
  <c r="N886" i="2"/>
  <c r="O886" i="2"/>
  <c r="P886" i="2"/>
  <c r="Q886" i="2"/>
  <c r="R886" i="2"/>
  <c r="S886" i="2"/>
  <c r="T886" i="2"/>
  <c r="U886" i="2"/>
  <c r="V886" i="2"/>
  <c r="Z886" i="2"/>
  <c r="AA886" i="2"/>
  <c r="AB886" i="2"/>
  <c r="AC886" i="2"/>
  <c r="AD886" i="2"/>
  <c r="AE886" i="2"/>
  <c r="AF886" i="2"/>
  <c r="A887" i="2"/>
  <c r="B887" i="2"/>
  <c r="C887" i="2"/>
  <c r="D887" i="2"/>
  <c r="E887" i="2"/>
  <c r="F887" i="2"/>
  <c r="G887" i="2"/>
  <c r="H887" i="2"/>
  <c r="I887" i="2"/>
  <c r="J887" i="2"/>
  <c r="K887" i="2"/>
  <c r="L887" i="2"/>
  <c r="M887" i="2"/>
  <c r="N887" i="2"/>
  <c r="O887" i="2"/>
  <c r="P887" i="2"/>
  <c r="Q887" i="2"/>
  <c r="R887" i="2"/>
  <c r="S887" i="2"/>
  <c r="T887" i="2"/>
  <c r="U887" i="2"/>
  <c r="V887" i="2"/>
  <c r="Z887" i="2"/>
  <c r="AA887" i="2"/>
  <c r="AB887" i="2"/>
  <c r="AC887" i="2"/>
  <c r="AD887" i="2"/>
  <c r="AE887" i="2"/>
  <c r="AF887" i="2"/>
  <c r="A888" i="2"/>
  <c r="B888" i="2"/>
  <c r="C888" i="2"/>
  <c r="D888" i="2"/>
  <c r="E888" i="2"/>
  <c r="F888" i="2"/>
  <c r="G888" i="2"/>
  <c r="H888" i="2"/>
  <c r="I888" i="2"/>
  <c r="J888" i="2"/>
  <c r="K888" i="2"/>
  <c r="L888" i="2"/>
  <c r="M888" i="2"/>
  <c r="N888" i="2"/>
  <c r="O888" i="2"/>
  <c r="P888" i="2"/>
  <c r="Q888" i="2"/>
  <c r="R888" i="2"/>
  <c r="S888" i="2"/>
  <c r="T888" i="2"/>
  <c r="U888" i="2"/>
  <c r="V888" i="2"/>
  <c r="Z888" i="2"/>
  <c r="AA888" i="2"/>
  <c r="AB888" i="2"/>
  <c r="AC888" i="2"/>
  <c r="AD888" i="2"/>
  <c r="AE888" i="2"/>
  <c r="AF888" i="2"/>
  <c r="A889" i="2"/>
  <c r="B889" i="2"/>
  <c r="C889" i="2"/>
  <c r="D889" i="2"/>
  <c r="E889" i="2"/>
  <c r="F889" i="2"/>
  <c r="G889" i="2"/>
  <c r="H889" i="2"/>
  <c r="I889" i="2"/>
  <c r="J889" i="2"/>
  <c r="K889" i="2"/>
  <c r="L889" i="2"/>
  <c r="M889" i="2"/>
  <c r="N889" i="2"/>
  <c r="O889" i="2"/>
  <c r="P889" i="2"/>
  <c r="Q889" i="2"/>
  <c r="R889" i="2"/>
  <c r="S889" i="2"/>
  <c r="T889" i="2"/>
  <c r="U889" i="2"/>
  <c r="V889" i="2"/>
  <c r="Z889" i="2"/>
  <c r="AA889" i="2"/>
  <c r="AB889" i="2"/>
  <c r="AC889" i="2"/>
  <c r="AD889" i="2"/>
  <c r="AE889" i="2"/>
  <c r="AF889" i="2"/>
  <c r="A890" i="2"/>
  <c r="B890" i="2"/>
  <c r="C890" i="2"/>
  <c r="D890" i="2"/>
  <c r="E890" i="2"/>
  <c r="F890" i="2"/>
  <c r="G890" i="2"/>
  <c r="H890" i="2"/>
  <c r="I890" i="2"/>
  <c r="J890" i="2"/>
  <c r="K890" i="2"/>
  <c r="L890" i="2"/>
  <c r="M890" i="2"/>
  <c r="N890" i="2"/>
  <c r="O890" i="2"/>
  <c r="P890" i="2"/>
  <c r="Q890" i="2"/>
  <c r="R890" i="2"/>
  <c r="S890" i="2"/>
  <c r="T890" i="2"/>
  <c r="U890" i="2"/>
  <c r="V890" i="2"/>
  <c r="Z890" i="2"/>
  <c r="AA890" i="2"/>
  <c r="AB890" i="2"/>
  <c r="AC890" i="2"/>
  <c r="AD890" i="2"/>
  <c r="AE890" i="2"/>
  <c r="AF890" i="2"/>
  <c r="A891" i="2"/>
  <c r="B891" i="2"/>
  <c r="C891" i="2"/>
  <c r="D891" i="2"/>
  <c r="E891" i="2"/>
  <c r="F891" i="2"/>
  <c r="G891" i="2"/>
  <c r="H891" i="2"/>
  <c r="I891" i="2"/>
  <c r="J891" i="2"/>
  <c r="K891" i="2"/>
  <c r="L891" i="2"/>
  <c r="M891" i="2"/>
  <c r="N891" i="2"/>
  <c r="O891" i="2"/>
  <c r="P891" i="2"/>
  <c r="Q891" i="2"/>
  <c r="R891" i="2"/>
  <c r="S891" i="2"/>
  <c r="T891" i="2"/>
  <c r="U891" i="2"/>
  <c r="V891" i="2"/>
  <c r="Z891" i="2"/>
  <c r="AA891" i="2"/>
  <c r="AB891" i="2"/>
  <c r="AC891" i="2"/>
  <c r="AD891" i="2"/>
  <c r="AE891" i="2"/>
  <c r="AF891" i="2"/>
  <c r="A798" i="2"/>
  <c r="B798" i="2"/>
  <c r="C798" i="2"/>
  <c r="D798" i="2"/>
  <c r="E798" i="2"/>
  <c r="F798" i="2"/>
  <c r="G798" i="2"/>
  <c r="H798" i="2"/>
  <c r="I798" i="2"/>
  <c r="J798" i="2"/>
  <c r="K798" i="2"/>
  <c r="L798" i="2"/>
  <c r="M798" i="2"/>
  <c r="N798" i="2"/>
  <c r="O798" i="2"/>
  <c r="R798" i="2"/>
  <c r="S798" i="2"/>
  <c r="T798" i="2"/>
  <c r="U798" i="2"/>
  <c r="V798" i="2"/>
  <c r="Z798" i="2"/>
  <c r="AA798" i="2"/>
  <c r="AB798" i="2"/>
  <c r="AC798" i="2"/>
  <c r="AD798" i="2"/>
  <c r="AE798" i="2"/>
  <c r="AF798" i="2"/>
  <c r="A799" i="2"/>
  <c r="B799" i="2"/>
  <c r="C799" i="2"/>
  <c r="D799" i="2"/>
  <c r="E799" i="2"/>
  <c r="F799" i="2"/>
  <c r="G799" i="2"/>
  <c r="H799" i="2"/>
  <c r="I799" i="2"/>
  <c r="J799" i="2"/>
  <c r="K799" i="2"/>
  <c r="L799" i="2"/>
  <c r="M799" i="2"/>
  <c r="N799" i="2"/>
  <c r="O799" i="2"/>
  <c r="R799" i="2"/>
  <c r="S799" i="2"/>
  <c r="T799" i="2"/>
  <c r="U799" i="2"/>
  <c r="V799" i="2"/>
  <c r="Z799" i="2"/>
  <c r="AA799" i="2"/>
  <c r="AB799" i="2"/>
  <c r="AC799" i="2"/>
  <c r="AD799" i="2"/>
  <c r="AE799" i="2"/>
  <c r="AF799" i="2"/>
  <c r="A800" i="2"/>
  <c r="B800" i="2"/>
  <c r="C800" i="2"/>
  <c r="D800" i="2"/>
  <c r="E800" i="2"/>
  <c r="F800" i="2"/>
  <c r="G800" i="2"/>
  <c r="H800" i="2"/>
  <c r="I800" i="2"/>
  <c r="J800" i="2"/>
  <c r="K800" i="2"/>
  <c r="L800" i="2"/>
  <c r="M800" i="2"/>
  <c r="N800" i="2"/>
  <c r="O800" i="2"/>
  <c r="R800" i="2"/>
  <c r="S800" i="2"/>
  <c r="T800" i="2"/>
  <c r="U800" i="2"/>
  <c r="V800" i="2"/>
  <c r="Z800" i="2"/>
  <c r="AA800" i="2"/>
  <c r="AB800" i="2"/>
  <c r="AC800" i="2"/>
  <c r="AD800" i="2"/>
  <c r="AE800" i="2"/>
  <c r="AF800" i="2"/>
  <c r="A801" i="2"/>
  <c r="B801" i="2"/>
  <c r="C801" i="2"/>
  <c r="D801" i="2"/>
  <c r="E801" i="2"/>
  <c r="F801" i="2"/>
  <c r="G801" i="2"/>
  <c r="H801" i="2"/>
  <c r="I801" i="2"/>
  <c r="J801" i="2"/>
  <c r="K801" i="2"/>
  <c r="L801" i="2"/>
  <c r="M801" i="2"/>
  <c r="N801" i="2"/>
  <c r="O801" i="2"/>
  <c r="R801" i="2"/>
  <c r="S801" i="2"/>
  <c r="T801" i="2"/>
  <c r="U801" i="2"/>
  <c r="V801" i="2"/>
  <c r="Z801" i="2"/>
  <c r="AA801" i="2"/>
  <c r="AB801" i="2"/>
  <c r="AC801" i="2"/>
  <c r="AD801" i="2"/>
  <c r="AE801" i="2"/>
  <c r="AF801" i="2"/>
  <c r="A802" i="2"/>
  <c r="B802" i="2"/>
  <c r="C802" i="2"/>
  <c r="D802" i="2"/>
  <c r="E802" i="2"/>
  <c r="F802" i="2"/>
  <c r="G802" i="2"/>
  <c r="H802" i="2"/>
  <c r="I802" i="2"/>
  <c r="J802" i="2"/>
  <c r="K802" i="2"/>
  <c r="L802" i="2"/>
  <c r="M802" i="2"/>
  <c r="N802" i="2"/>
  <c r="O802" i="2"/>
  <c r="R802" i="2"/>
  <c r="S802" i="2"/>
  <c r="T802" i="2"/>
  <c r="U802" i="2"/>
  <c r="V802" i="2"/>
  <c r="Z802" i="2"/>
  <c r="AA802" i="2"/>
  <c r="AB802" i="2"/>
  <c r="AC802" i="2"/>
  <c r="AD802" i="2"/>
  <c r="AE802" i="2"/>
  <c r="AF802" i="2"/>
  <c r="A803" i="2"/>
  <c r="B803" i="2"/>
  <c r="C803" i="2"/>
  <c r="D803" i="2"/>
  <c r="E803" i="2"/>
  <c r="F803" i="2"/>
  <c r="G803" i="2"/>
  <c r="H803" i="2"/>
  <c r="I803" i="2"/>
  <c r="J803" i="2"/>
  <c r="K803" i="2"/>
  <c r="L803" i="2"/>
  <c r="M803" i="2"/>
  <c r="N803" i="2"/>
  <c r="O803" i="2"/>
  <c r="R803" i="2"/>
  <c r="S803" i="2"/>
  <c r="T803" i="2"/>
  <c r="U803" i="2"/>
  <c r="V803" i="2"/>
  <c r="Z803" i="2"/>
  <c r="AA803" i="2"/>
  <c r="AB803" i="2"/>
  <c r="AC803" i="2"/>
  <c r="AD803" i="2"/>
  <c r="AE803" i="2"/>
  <c r="AF803" i="2"/>
  <c r="A804" i="2"/>
  <c r="B804" i="2"/>
  <c r="C804" i="2"/>
  <c r="D804" i="2"/>
  <c r="E804" i="2"/>
  <c r="F804" i="2"/>
  <c r="G804" i="2"/>
  <c r="H804" i="2"/>
  <c r="I804" i="2"/>
  <c r="J804" i="2"/>
  <c r="K804" i="2"/>
  <c r="L804" i="2"/>
  <c r="M804" i="2"/>
  <c r="N804" i="2"/>
  <c r="O804" i="2"/>
  <c r="R804" i="2"/>
  <c r="S804" i="2"/>
  <c r="T804" i="2"/>
  <c r="U804" i="2"/>
  <c r="V804" i="2"/>
  <c r="Z804" i="2"/>
  <c r="AA804" i="2"/>
  <c r="AB804" i="2"/>
  <c r="AC804" i="2"/>
  <c r="AD804" i="2"/>
  <c r="AE804" i="2"/>
  <c r="AF804" i="2"/>
  <c r="A805" i="2"/>
  <c r="B805" i="2"/>
  <c r="C805" i="2"/>
  <c r="D805" i="2"/>
  <c r="E805" i="2"/>
  <c r="F805" i="2"/>
  <c r="G805" i="2"/>
  <c r="H805" i="2"/>
  <c r="I805" i="2"/>
  <c r="J805" i="2"/>
  <c r="K805" i="2"/>
  <c r="L805" i="2"/>
  <c r="M805" i="2"/>
  <c r="N805" i="2"/>
  <c r="O805" i="2"/>
  <c r="R805" i="2"/>
  <c r="S805" i="2"/>
  <c r="T805" i="2"/>
  <c r="U805" i="2"/>
  <c r="V805" i="2"/>
  <c r="Z805" i="2"/>
  <c r="AA805" i="2"/>
  <c r="AB805" i="2"/>
  <c r="AC805" i="2"/>
  <c r="AD805" i="2"/>
  <c r="AE805" i="2"/>
  <c r="AF805" i="2"/>
  <c r="A806" i="2"/>
  <c r="B806" i="2"/>
  <c r="C806" i="2"/>
  <c r="D806" i="2"/>
  <c r="E806" i="2"/>
  <c r="F806" i="2"/>
  <c r="G806" i="2"/>
  <c r="H806" i="2"/>
  <c r="I806" i="2"/>
  <c r="J806" i="2"/>
  <c r="K806" i="2"/>
  <c r="L806" i="2"/>
  <c r="M806" i="2"/>
  <c r="N806" i="2"/>
  <c r="O806" i="2"/>
  <c r="R806" i="2"/>
  <c r="S806" i="2"/>
  <c r="T806" i="2"/>
  <c r="U806" i="2"/>
  <c r="V806" i="2"/>
  <c r="Z806" i="2"/>
  <c r="AA806" i="2"/>
  <c r="AB806" i="2"/>
  <c r="AC806" i="2"/>
  <c r="AD806" i="2"/>
  <c r="AE806" i="2"/>
  <c r="AF806" i="2"/>
  <c r="A807" i="2"/>
  <c r="B807" i="2"/>
  <c r="C807" i="2"/>
  <c r="D807" i="2"/>
  <c r="E807" i="2"/>
  <c r="F807" i="2"/>
  <c r="G807" i="2"/>
  <c r="H807" i="2"/>
  <c r="I807" i="2"/>
  <c r="J807" i="2"/>
  <c r="K807" i="2"/>
  <c r="L807" i="2"/>
  <c r="M807" i="2"/>
  <c r="N807" i="2"/>
  <c r="O807" i="2"/>
  <c r="R807" i="2"/>
  <c r="S807" i="2"/>
  <c r="T807" i="2"/>
  <c r="U807" i="2"/>
  <c r="V807" i="2"/>
  <c r="Z807" i="2"/>
  <c r="AA807" i="2"/>
  <c r="AB807" i="2"/>
  <c r="AC807" i="2"/>
  <c r="AD807" i="2"/>
  <c r="AE807" i="2"/>
  <c r="AF807" i="2"/>
  <c r="A808" i="2"/>
  <c r="B808" i="2"/>
  <c r="C808" i="2"/>
  <c r="D808" i="2"/>
  <c r="E808" i="2"/>
  <c r="F808" i="2"/>
  <c r="G808" i="2"/>
  <c r="H808" i="2"/>
  <c r="I808" i="2"/>
  <c r="J808" i="2"/>
  <c r="K808" i="2"/>
  <c r="L808" i="2"/>
  <c r="M808" i="2"/>
  <c r="N808" i="2"/>
  <c r="O808" i="2"/>
  <c r="R808" i="2"/>
  <c r="S808" i="2"/>
  <c r="T808" i="2"/>
  <c r="U808" i="2"/>
  <c r="V808" i="2"/>
  <c r="Z808" i="2"/>
  <c r="AA808" i="2"/>
  <c r="AB808" i="2"/>
  <c r="AC808" i="2"/>
  <c r="AD808" i="2"/>
  <c r="AE808" i="2"/>
  <c r="AF808" i="2"/>
  <c r="A809" i="2"/>
  <c r="B809" i="2"/>
  <c r="C809" i="2"/>
  <c r="D809" i="2"/>
  <c r="E809" i="2"/>
  <c r="F809" i="2"/>
  <c r="G809" i="2"/>
  <c r="H809" i="2"/>
  <c r="I809" i="2"/>
  <c r="J809" i="2"/>
  <c r="K809" i="2"/>
  <c r="L809" i="2"/>
  <c r="M809" i="2"/>
  <c r="N809" i="2"/>
  <c r="O809" i="2"/>
  <c r="R809" i="2"/>
  <c r="S809" i="2"/>
  <c r="T809" i="2"/>
  <c r="U809" i="2"/>
  <c r="V809" i="2"/>
  <c r="Z809" i="2"/>
  <c r="AA809" i="2"/>
  <c r="AB809" i="2"/>
  <c r="AC809" i="2"/>
  <c r="AD809" i="2"/>
  <c r="AE809" i="2"/>
  <c r="AF809" i="2"/>
  <c r="A810" i="2"/>
  <c r="B810" i="2"/>
  <c r="C810" i="2"/>
  <c r="D810" i="2"/>
  <c r="E810" i="2"/>
  <c r="F810" i="2"/>
  <c r="G810" i="2"/>
  <c r="H810" i="2"/>
  <c r="I810" i="2"/>
  <c r="J810" i="2"/>
  <c r="K810" i="2"/>
  <c r="L810" i="2"/>
  <c r="M810" i="2"/>
  <c r="N810" i="2"/>
  <c r="O810" i="2"/>
  <c r="R810" i="2"/>
  <c r="S810" i="2"/>
  <c r="T810" i="2"/>
  <c r="U810" i="2"/>
  <c r="V810" i="2"/>
  <c r="Z810" i="2"/>
  <c r="AA810" i="2"/>
  <c r="AB810" i="2"/>
  <c r="AC810" i="2"/>
  <c r="AD810" i="2"/>
  <c r="AE810" i="2"/>
  <c r="AF810" i="2"/>
  <c r="A811" i="2"/>
  <c r="B811" i="2"/>
  <c r="C811" i="2"/>
  <c r="D811" i="2"/>
  <c r="E811" i="2"/>
  <c r="F811" i="2"/>
  <c r="G811" i="2"/>
  <c r="H811" i="2"/>
  <c r="I811" i="2"/>
  <c r="J811" i="2"/>
  <c r="K811" i="2"/>
  <c r="L811" i="2"/>
  <c r="M811" i="2"/>
  <c r="N811" i="2"/>
  <c r="O811" i="2"/>
  <c r="R811" i="2"/>
  <c r="S811" i="2"/>
  <c r="T811" i="2"/>
  <c r="U811" i="2"/>
  <c r="V811" i="2"/>
  <c r="Z811" i="2"/>
  <c r="AA811" i="2"/>
  <c r="AB811" i="2"/>
  <c r="AC811" i="2"/>
  <c r="AD811" i="2"/>
  <c r="AE811" i="2"/>
  <c r="AF811" i="2"/>
  <c r="A812" i="2"/>
  <c r="B812" i="2"/>
  <c r="C812" i="2"/>
  <c r="D812" i="2"/>
  <c r="E812" i="2"/>
  <c r="F812" i="2"/>
  <c r="G812" i="2"/>
  <c r="H812" i="2"/>
  <c r="I812" i="2"/>
  <c r="J812" i="2"/>
  <c r="K812" i="2"/>
  <c r="L812" i="2"/>
  <c r="M812" i="2"/>
  <c r="N812" i="2"/>
  <c r="O812" i="2"/>
  <c r="R812" i="2"/>
  <c r="S812" i="2"/>
  <c r="T812" i="2"/>
  <c r="U812" i="2"/>
  <c r="V812" i="2"/>
  <c r="Z812" i="2"/>
  <c r="AA812" i="2"/>
  <c r="AB812" i="2"/>
  <c r="AC812" i="2"/>
  <c r="AD812" i="2"/>
  <c r="AE812" i="2"/>
  <c r="AF812" i="2"/>
  <c r="A813" i="2"/>
  <c r="B813" i="2"/>
  <c r="C813" i="2"/>
  <c r="D813" i="2"/>
  <c r="E813" i="2"/>
  <c r="F813" i="2"/>
  <c r="G813" i="2"/>
  <c r="H813" i="2"/>
  <c r="I813" i="2"/>
  <c r="J813" i="2"/>
  <c r="K813" i="2"/>
  <c r="L813" i="2"/>
  <c r="M813" i="2"/>
  <c r="N813" i="2"/>
  <c r="O813" i="2"/>
  <c r="R813" i="2"/>
  <c r="S813" i="2"/>
  <c r="T813" i="2"/>
  <c r="U813" i="2"/>
  <c r="V813" i="2"/>
  <c r="Z813" i="2"/>
  <c r="AA813" i="2"/>
  <c r="AB813" i="2"/>
  <c r="AC813" i="2"/>
  <c r="AD813" i="2"/>
  <c r="AE813" i="2"/>
  <c r="AF813" i="2"/>
  <c r="A814" i="2"/>
  <c r="B814" i="2"/>
  <c r="C814" i="2"/>
  <c r="D814" i="2"/>
  <c r="E814" i="2"/>
  <c r="F814" i="2"/>
  <c r="G814" i="2"/>
  <c r="H814" i="2"/>
  <c r="I814" i="2"/>
  <c r="J814" i="2"/>
  <c r="K814" i="2"/>
  <c r="L814" i="2"/>
  <c r="M814" i="2"/>
  <c r="N814" i="2"/>
  <c r="O814" i="2"/>
  <c r="R814" i="2"/>
  <c r="S814" i="2"/>
  <c r="T814" i="2"/>
  <c r="U814" i="2"/>
  <c r="V814" i="2"/>
  <c r="Z814" i="2"/>
  <c r="AA814" i="2"/>
  <c r="AB814" i="2"/>
  <c r="AC814" i="2"/>
  <c r="AD814" i="2"/>
  <c r="AE814" i="2"/>
  <c r="AF814" i="2"/>
  <c r="A815" i="2"/>
  <c r="B815" i="2"/>
  <c r="C815" i="2"/>
  <c r="D815" i="2"/>
  <c r="E815" i="2"/>
  <c r="F815" i="2"/>
  <c r="G815" i="2"/>
  <c r="H815" i="2"/>
  <c r="I815" i="2"/>
  <c r="J815" i="2"/>
  <c r="K815" i="2"/>
  <c r="L815" i="2"/>
  <c r="M815" i="2"/>
  <c r="N815" i="2"/>
  <c r="O815" i="2"/>
  <c r="R815" i="2"/>
  <c r="S815" i="2"/>
  <c r="T815" i="2"/>
  <c r="U815" i="2"/>
  <c r="V815" i="2"/>
  <c r="Z815" i="2"/>
  <c r="AA815" i="2"/>
  <c r="AB815" i="2"/>
  <c r="AC815" i="2"/>
  <c r="AD815" i="2"/>
  <c r="AE815" i="2"/>
  <c r="AF815" i="2"/>
  <c r="A816" i="2"/>
  <c r="B816" i="2"/>
  <c r="C816" i="2"/>
  <c r="D816" i="2"/>
  <c r="E816" i="2"/>
  <c r="F816" i="2"/>
  <c r="G816" i="2"/>
  <c r="H816" i="2"/>
  <c r="I816" i="2"/>
  <c r="J816" i="2"/>
  <c r="K816" i="2"/>
  <c r="L816" i="2"/>
  <c r="M816" i="2"/>
  <c r="N816" i="2"/>
  <c r="O816" i="2"/>
  <c r="R816" i="2"/>
  <c r="S816" i="2"/>
  <c r="T816" i="2"/>
  <c r="U816" i="2"/>
  <c r="V816" i="2"/>
  <c r="Z816" i="2"/>
  <c r="AA816" i="2"/>
  <c r="AB816" i="2"/>
  <c r="AC816" i="2"/>
  <c r="AD816" i="2"/>
  <c r="AE816" i="2"/>
  <c r="AF816" i="2"/>
  <c r="A817" i="2"/>
  <c r="B817" i="2"/>
  <c r="C817" i="2"/>
  <c r="D817" i="2"/>
  <c r="E817" i="2"/>
  <c r="F817" i="2"/>
  <c r="G817" i="2"/>
  <c r="H817" i="2"/>
  <c r="I817" i="2"/>
  <c r="J817" i="2"/>
  <c r="K817" i="2"/>
  <c r="L817" i="2"/>
  <c r="M817" i="2"/>
  <c r="N817" i="2"/>
  <c r="O817" i="2"/>
  <c r="R817" i="2"/>
  <c r="S817" i="2"/>
  <c r="T817" i="2"/>
  <c r="U817" i="2"/>
  <c r="V817" i="2"/>
  <c r="Z817" i="2"/>
  <c r="AA817" i="2"/>
  <c r="AB817" i="2"/>
  <c r="AC817" i="2"/>
  <c r="AD817" i="2"/>
  <c r="AE817" i="2"/>
  <c r="AF817" i="2"/>
  <c r="A818" i="2"/>
  <c r="B818" i="2"/>
  <c r="C818" i="2"/>
  <c r="D818" i="2"/>
  <c r="E818" i="2"/>
  <c r="F818" i="2"/>
  <c r="G818" i="2"/>
  <c r="H818" i="2"/>
  <c r="I818" i="2"/>
  <c r="J818" i="2"/>
  <c r="K818" i="2"/>
  <c r="L818" i="2"/>
  <c r="M818" i="2"/>
  <c r="N818" i="2"/>
  <c r="O818" i="2"/>
  <c r="R818" i="2"/>
  <c r="S818" i="2"/>
  <c r="T818" i="2"/>
  <c r="U818" i="2"/>
  <c r="V818" i="2"/>
  <c r="Z818" i="2"/>
  <c r="AA818" i="2"/>
  <c r="AB818" i="2"/>
  <c r="AC818" i="2"/>
  <c r="AD818" i="2"/>
  <c r="AE818" i="2"/>
  <c r="AF818" i="2"/>
  <c r="A819" i="2"/>
  <c r="B819" i="2"/>
  <c r="C819" i="2"/>
  <c r="D819" i="2"/>
  <c r="E819" i="2"/>
  <c r="F819" i="2"/>
  <c r="G819" i="2"/>
  <c r="H819" i="2"/>
  <c r="I819" i="2"/>
  <c r="J819" i="2"/>
  <c r="K819" i="2"/>
  <c r="L819" i="2"/>
  <c r="M819" i="2"/>
  <c r="N819" i="2"/>
  <c r="O819" i="2"/>
  <c r="R819" i="2"/>
  <c r="S819" i="2"/>
  <c r="T819" i="2"/>
  <c r="U819" i="2"/>
  <c r="V819" i="2"/>
  <c r="Z819" i="2"/>
  <c r="AA819" i="2"/>
  <c r="AB819" i="2"/>
  <c r="AC819" i="2"/>
  <c r="AD819" i="2"/>
  <c r="AE819" i="2"/>
  <c r="AF819" i="2"/>
  <c r="A820" i="2"/>
  <c r="B820" i="2"/>
  <c r="C820" i="2"/>
  <c r="D820" i="2"/>
  <c r="E820" i="2"/>
  <c r="F820" i="2"/>
  <c r="G820" i="2"/>
  <c r="H820" i="2"/>
  <c r="I820" i="2"/>
  <c r="J820" i="2"/>
  <c r="K820" i="2"/>
  <c r="L820" i="2"/>
  <c r="M820" i="2"/>
  <c r="N820" i="2"/>
  <c r="O820" i="2"/>
  <c r="R820" i="2"/>
  <c r="S820" i="2"/>
  <c r="T820" i="2"/>
  <c r="U820" i="2"/>
  <c r="V820" i="2"/>
  <c r="Z820" i="2"/>
  <c r="AA820" i="2"/>
  <c r="AB820" i="2"/>
  <c r="AC820" i="2"/>
  <c r="AD820" i="2"/>
  <c r="AE820" i="2"/>
  <c r="AF820" i="2"/>
  <c r="A785" i="2"/>
  <c r="B785" i="2"/>
  <c r="C785" i="2"/>
  <c r="D785" i="2"/>
  <c r="E785" i="2"/>
  <c r="F785" i="2"/>
  <c r="G785" i="2"/>
  <c r="H785" i="2"/>
  <c r="I785" i="2"/>
  <c r="J785" i="2"/>
  <c r="K785" i="2"/>
  <c r="L785" i="2"/>
  <c r="M785" i="2"/>
  <c r="N785" i="2"/>
  <c r="O785" i="2"/>
  <c r="R785" i="2"/>
  <c r="S785" i="2"/>
  <c r="T785" i="2"/>
  <c r="U785" i="2"/>
  <c r="V785" i="2"/>
  <c r="Z785" i="2"/>
  <c r="AA785" i="2"/>
  <c r="AB785" i="2"/>
  <c r="AC785" i="2"/>
  <c r="AD785" i="2"/>
  <c r="AE785" i="2"/>
  <c r="AF785" i="2"/>
  <c r="A786" i="2"/>
  <c r="B786" i="2"/>
  <c r="C786" i="2"/>
  <c r="D786" i="2"/>
  <c r="E786" i="2"/>
  <c r="F786" i="2"/>
  <c r="G786" i="2"/>
  <c r="H786" i="2"/>
  <c r="I786" i="2"/>
  <c r="J786" i="2"/>
  <c r="K786" i="2"/>
  <c r="L786" i="2"/>
  <c r="M786" i="2"/>
  <c r="N786" i="2"/>
  <c r="O786" i="2"/>
  <c r="R786" i="2"/>
  <c r="S786" i="2"/>
  <c r="T786" i="2"/>
  <c r="U786" i="2"/>
  <c r="V786" i="2"/>
  <c r="Z786" i="2"/>
  <c r="AA786" i="2"/>
  <c r="AB786" i="2"/>
  <c r="AC786" i="2"/>
  <c r="AD786" i="2"/>
  <c r="AE786" i="2"/>
  <c r="AF786" i="2"/>
  <c r="A787" i="2"/>
  <c r="B787" i="2"/>
  <c r="C787" i="2"/>
  <c r="D787" i="2"/>
  <c r="E787" i="2"/>
  <c r="F787" i="2"/>
  <c r="G787" i="2"/>
  <c r="H787" i="2"/>
  <c r="I787" i="2"/>
  <c r="J787" i="2"/>
  <c r="K787" i="2"/>
  <c r="L787" i="2"/>
  <c r="M787" i="2"/>
  <c r="N787" i="2"/>
  <c r="O787" i="2"/>
  <c r="R787" i="2"/>
  <c r="S787" i="2"/>
  <c r="T787" i="2"/>
  <c r="U787" i="2"/>
  <c r="V787" i="2"/>
  <c r="Z787" i="2"/>
  <c r="AA787" i="2"/>
  <c r="AB787" i="2"/>
  <c r="AC787" i="2"/>
  <c r="AD787" i="2"/>
  <c r="AE787" i="2"/>
  <c r="AF787" i="2"/>
  <c r="A788" i="2"/>
  <c r="B788" i="2"/>
  <c r="C788" i="2"/>
  <c r="D788" i="2"/>
  <c r="E788" i="2"/>
  <c r="F788" i="2"/>
  <c r="G788" i="2"/>
  <c r="H788" i="2"/>
  <c r="I788" i="2"/>
  <c r="J788" i="2"/>
  <c r="K788" i="2"/>
  <c r="L788" i="2"/>
  <c r="M788" i="2"/>
  <c r="N788" i="2"/>
  <c r="O788" i="2"/>
  <c r="R788" i="2"/>
  <c r="S788" i="2"/>
  <c r="T788" i="2"/>
  <c r="U788" i="2"/>
  <c r="V788" i="2"/>
  <c r="Z788" i="2"/>
  <c r="AA788" i="2"/>
  <c r="AB788" i="2"/>
  <c r="AC788" i="2"/>
  <c r="AD788" i="2"/>
  <c r="AE788" i="2"/>
  <c r="AF788" i="2"/>
  <c r="A789" i="2"/>
  <c r="B789" i="2"/>
  <c r="C789" i="2"/>
  <c r="D789" i="2"/>
  <c r="E789" i="2"/>
  <c r="F789" i="2"/>
  <c r="G789" i="2"/>
  <c r="H789" i="2"/>
  <c r="I789" i="2"/>
  <c r="J789" i="2"/>
  <c r="K789" i="2"/>
  <c r="L789" i="2"/>
  <c r="M789" i="2"/>
  <c r="N789" i="2"/>
  <c r="O789" i="2"/>
  <c r="R789" i="2"/>
  <c r="S789" i="2"/>
  <c r="T789" i="2"/>
  <c r="U789" i="2"/>
  <c r="V789" i="2"/>
  <c r="Z789" i="2"/>
  <c r="AA789" i="2"/>
  <c r="AB789" i="2"/>
  <c r="AC789" i="2"/>
  <c r="AD789" i="2"/>
  <c r="AE789" i="2"/>
  <c r="AF789" i="2"/>
  <c r="A790" i="2"/>
  <c r="B790" i="2"/>
  <c r="C790" i="2"/>
  <c r="D790" i="2"/>
  <c r="E790" i="2"/>
  <c r="F790" i="2"/>
  <c r="G790" i="2"/>
  <c r="H790" i="2"/>
  <c r="I790" i="2"/>
  <c r="J790" i="2"/>
  <c r="K790" i="2"/>
  <c r="L790" i="2"/>
  <c r="M790" i="2"/>
  <c r="N790" i="2"/>
  <c r="O790" i="2"/>
  <c r="R790" i="2"/>
  <c r="S790" i="2"/>
  <c r="T790" i="2"/>
  <c r="U790" i="2"/>
  <c r="V790" i="2"/>
  <c r="Z790" i="2"/>
  <c r="AA790" i="2"/>
  <c r="AB790" i="2"/>
  <c r="AC790" i="2"/>
  <c r="AD790" i="2"/>
  <c r="AE790" i="2"/>
  <c r="AF790" i="2"/>
  <c r="A791" i="2"/>
  <c r="B791" i="2"/>
  <c r="C791" i="2"/>
  <c r="D791" i="2"/>
  <c r="E791" i="2"/>
  <c r="F791" i="2"/>
  <c r="G791" i="2"/>
  <c r="H791" i="2"/>
  <c r="I791" i="2"/>
  <c r="J791" i="2"/>
  <c r="K791" i="2"/>
  <c r="L791" i="2"/>
  <c r="M791" i="2"/>
  <c r="N791" i="2"/>
  <c r="O791" i="2"/>
  <c r="R791" i="2"/>
  <c r="S791" i="2"/>
  <c r="T791" i="2"/>
  <c r="U791" i="2"/>
  <c r="V791" i="2"/>
  <c r="Z791" i="2"/>
  <c r="AA791" i="2"/>
  <c r="AB791" i="2"/>
  <c r="AC791" i="2"/>
  <c r="AD791" i="2"/>
  <c r="AE791" i="2"/>
  <c r="AF791" i="2"/>
  <c r="A792" i="2"/>
  <c r="B792" i="2"/>
  <c r="C792" i="2"/>
  <c r="D792" i="2"/>
  <c r="E792" i="2"/>
  <c r="F792" i="2"/>
  <c r="G792" i="2"/>
  <c r="H792" i="2"/>
  <c r="I792" i="2"/>
  <c r="J792" i="2"/>
  <c r="K792" i="2"/>
  <c r="L792" i="2"/>
  <c r="M792" i="2"/>
  <c r="N792" i="2"/>
  <c r="O792" i="2"/>
  <c r="R792" i="2"/>
  <c r="S792" i="2"/>
  <c r="T792" i="2"/>
  <c r="U792" i="2"/>
  <c r="V792" i="2"/>
  <c r="Z792" i="2"/>
  <c r="AA792" i="2"/>
  <c r="AB792" i="2"/>
  <c r="AC792" i="2"/>
  <c r="AD792" i="2"/>
  <c r="AE792" i="2"/>
  <c r="AF792" i="2"/>
  <c r="A793" i="2"/>
  <c r="B793" i="2"/>
  <c r="C793" i="2"/>
  <c r="D793" i="2"/>
  <c r="E793" i="2"/>
  <c r="F793" i="2"/>
  <c r="G793" i="2"/>
  <c r="H793" i="2"/>
  <c r="I793" i="2"/>
  <c r="J793" i="2"/>
  <c r="K793" i="2"/>
  <c r="L793" i="2"/>
  <c r="M793" i="2"/>
  <c r="N793" i="2"/>
  <c r="O793" i="2"/>
  <c r="R793" i="2"/>
  <c r="S793" i="2"/>
  <c r="T793" i="2"/>
  <c r="U793" i="2"/>
  <c r="V793" i="2"/>
  <c r="Z793" i="2"/>
  <c r="AA793" i="2"/>
  <c r="AB793" i="2"/>
  <c r="AC793" i="2"/>
  <c r="AD793" i="2"/>
  <c r="AE793" i="2"/>
  <c r="AF793" i="2"/>
  <c r="A794" i="2"/>
  <c r="B794" i="2"/>
  <c r="C794" i="2"/>
  <c r="D794" i="2"/>
  <c r="E794" i="2"/>
  <c r="F794" i="2"/>
  <c r="G794" i="2"/>
  <c r="H794" i="2"/>
  <c r="I794" i="2"/>
  <c r="J794" i="2"/>
  <c r="K794" i="2"/>
  <c r="L794" i="2"/>
  <c r="M794" i="2"/>
  <c r="N794" i="2"/>
  <c r="O794" i="2"/>
  <c r="R794" i="2"/>
  <c r="S794" i="2"/>
  <c r="T794" i="2"/>
  <c r="U794" i="2"/>
  <c r="V794" i="2"/>
  <c r="Z794" i="2"/>
  <c r="AA794" i="2"/>
  <c r="AB794" i="2"/>
  <c r="AC794" i="2"/>
  <c r="AD794" i="2"/>
  <c r="AE794" i="2"/>
  <c r="AF794" i="2"/>
  <c r="A795" i="2"/>
  <c r="B795" i="2"/>
  <c r="C795" i="2"/>
  <c r="D795" i="2"/>
  <c r="E795" i="2"/>
  <c r="F795" i="2"/>
  <c r="G795" i="2"/>
  <c r="H795" i="2"/>
  <c r="I795" i="2"/>
  <c r="J795" i="2"/>
  <c r="K795" i="2"/>
  <c r="L795" i="2"/>
  <c r="M795" i="2"/>
  <c r="N795" i="2"/>
  <c r="O795" i="2"/>
  <c r="R795" i="2"/>
  <c r="S795" i="2"/>
  <c r="T795" i="2"/>
  <c r="U795" i="2"/>
  <c r="V795" i="2"/>
  <c r="Z795" i="2"/>
  <c r="AA795" i="2"/>
  <c r="AB795" i="2"/>
  <c r="AC795" i="2"/>
  <c r="AD795" i="2"/>
  <c r="AE795" i="2"/>
  <c r="AF795" i="2"/>
  <c r="A796" i="2"/>
  <c r="B796" i="2"/>
  <c r="C796" i="2"/>
  <c r="D796" i="2"/>
  <c r="E796" i="2"/>
  <c r="F796" i="2"/>
  <c r="G796" i="2"/>
  <c r="H796" i="2"/>
  <c r="I796" i="2"/>
  <c r="J796" i="2"/>
  <c r="K796" i="2"/>
  <c r="L796" i="2"/>
  <c r="M796" i="2"/>
  <c r="N796" i="2"/>
  <c r="O796" i="2"/>
  <c r="R796" i="2"/>
  <c r="S796" i="2"/>
  <c r="T796" i="2"/>
  <c r="U796" i="2"/>
  <c r="V796" i="2"/>
  <c r="Z796" i="2"/>
  <c r="AA796" i="2"/>
  <c r="AB796" i="2"/>
  <c r="AC796" i="2"/>
  <c r="AD796" i="2"/>
  <c r="AE796" i="2"/>
  <c r="AF796" i="2"/>
  <c r="A797" i="2"/>
  <c r="B797" i="2"/>
  <c r="C797" i="2"/>
  <c r="D797" i="2"/>
  <c r="E797" i="2"/>
  <c r="F797" i="2"/>
  <c r="G797" i="2"/>
  <c r="H797" i="2"/>
  <c r="I797" i="2"/>
  <c r="J797" i="2"/>
  <c r="K797" i="2"/>
  <c r="L797" i="2"/>
  <c r="M797" i="2"/>
  <c r="N797" i="2"/>
  <c r="O797" i="2"/>
  <c r="R797" i="2"/>
  <c r="S797" i="2"/>
  <c r="T797" i="2"/>
  <c r="U797" i="2"/>
  <c r="V797" i="2"/>
  <c r="Z797" i="2"/>
  <c r="AA797" i="2"/>
  <c r="AB797" i="2"/>
  <c r="AC797" i="2"/>
  <c r="AD797" i="2"/>
  <c r="AE797" i="2"/>
  <c r="AF797" i="2"/>
  <c r="A779" i="2"/>
  <c r="B779" i="2"/>
  <c r="C779" i="2"/>
  <c r="D779" i="2"/>
  <c r="E779" i="2"/>
  <c r="F779" i="2"/>
  <c r="G779" i="2"/>
  <c r="H779" i="2"/>
  <c r="I779" i="2"/>
  <c r="J779" i="2"/>
  <c r="K779" i="2"/>
  <c r="L779" i="2"/>
  <c r="M779" i="2"/>
  <c r="N779" i="2"/>
  <c r="O779" i="2"/>
  <c r="R779" i="2"/>
  <c r="S779" i="2"/>
  <c r="T779" i="2"/>
  <c r="U779" i="2"/>
  <c r="V779" i="2"/>
  <c r="Z779" i="2"/>
  <c r="AA779" i="2"/>
  <c r="AB779" i="2"/>
  <c r="AC779" i="2"/>
  <c r="AD779" i="2"/>
  <c r="AE779" i="2"/>
  <c r="AF779" i="2"/>
  <c r="A780" i="2"/>
  <c r="B780" i="2"/>
  <c r="C780" i="2"/>
  <c r="D780" i="2"/>
  <c r="E780" i="2"/>
  <c r="F780" i="2"/>
  <c r="G780" i="2"/>
  <c r="H780" i="2"/>
  <c r="I780" i="2"/>
  <c r="J780" i="2"/>
  <c r="K780" i="2"/>
  <c r="L780" i="2"/>
  <c r="M780" i="2"/>
  <c r="N780" i="2"/>
  <c r="O780" i="2"/>
  <c r="R780" i="2"/>
  <c r="S780" i="2"/>
  <c r="T780" i="2"/>
  <c r="U780" i="2"/>
  <c r="V780" i="2"/>
  <c r="Z780" i="2"/>
  <c r="AA780" i="2"/>
  <c r="AB780" i="2"/>
  <c r="AC780" i="2"/>
  <c r="AD780" i="2"/>
  <c r="AE780" i="2"/>
  <c r="AF780" i="2"/>
  <c r="A781" i="2"/>
  <c r="B781" i="2"/>
  <c r="C781" i="2"/>
  <c r="D781" i="2"/>
  <c r="E781" i="2"/>
  <c r="F781" i="2"/>
  <c r="G781" i="2"/>
  <c r="H781" i="2"/>
  <c r="I781" i="2"/>
  <c r="J781" i="2"/>
  <c r="K781" i="2"/>
  <c r="L781" i="2"/>
  <c r="M781" i="2"/>
  <c r="N781" i="2"/>
  <c r="O781" i="2"/>
  <c r="R781" i="2"/>
  <c r="S781" i="2"/>
  <c r="T781" i="2"/>
  <c r="U781" i="2"/>
  <c r="V781" i="2"/>
  <c r="Z781" i="2"/>
  <c r="AA781" i="2"/>
  <c r="AB781" i="2"/>
  <c r="AC781" i="2"/>
  <c r="AD781" i="2"/>
  <c r="AE781" i="2"/>
  <c r="AF781" i="2"/>
  <c r="A782" i="2"/>
  <c r="B782" i="2"/>
  <c r="C782" i="2"/>
  <c r="D782" i="2"/>
  <c r="E782" i="2"/>
  <c r="F782" i="2"/>
  <c r="G782" i="2"/>
  <c r="H782" i="2"/>
  <c r="I782" i="2"/>
  <c r="J782" i="2"/>
  <c r="K782" i="2"/>
  <c r="L782" i="2"/>
  <c r="M782" i="2"/>
  <c r="N782" i="2"/>
  <c r="O782" i="2"/>
  <c r="R782" i="2"/>
  <c r="S782" i="2"/>
  <c r="T782" i="2"/>
  <c r="U782" i="2"/>
  <c r="V782" i="2"/>
  <c r="Z782" i="2"/>
  <c r="AA782" i="2"/>
  <c r="AB782" i="2"/>
  <c r="AC782" i="2"/>
  <c r="AD782" i="2"/>
  <c r="AE782" i="2"/>
  <c r="AF782" i="2"/>
  <c r="A783" i="2"/>
  <c r="B783" i="2"/>
  <c r="C783" i="2"/>
  <c r="D783" i="2"/>
  <c r="E783" i="2"/>
  <c r="F783" i="2"/>
  <c r="G783" i="2"/>
  <c r="H783" i="2"/>
  <c r="I783" i="2"/>
  <c r="J783" i="2"/>
  <c r="K783" i="2"/>
  <c r="L783" i="2"/>
  <c r="M783" i="2"/>
  <c r="N783" i="2"/>
  <c r="O783" i="2"/>
  <c r="R783" i="2"/>
  <c r="S783" i="2"/>
  <c r="T783" i="2"/>
  <c r="U783" i="2"/>
  <c r="V783" i="2"/>
  <c r="Z783" i="2"/>
  <c r="AA783" i="2"/>
  <c r="AB783" i="2"/>
  <c r="AC783" i="2"/>
  <c r="AD783" i="2"/>
  <c r="AE783" i="2"/>
  <c r="AF783" i="2"/>
  <c r="A784" i="2"/>
  <c r="B784" i="2"/>
  <c r="C784" i="2"/>
  <c r="D784" i="2"/>
  <c r="E784" i="2"/>
  <c r="F784" i="2"/>
  <c r="G784" i="2"/>
  <c r="H784" i="2"/>
  <c r="I784" i="2"/>
  <c r="J784" i="2"/>
  <c r="K784" i="2"/>
  <c r="L784" i="2"/>
  <c r="M784" i="2"/>
  <c r="N784" i="2"/>
  <c r="O784" i="2"/>
  <c r="R784" i="2"/>
  <c r="S784" i="2"/>
  <c r="T784" i="2"/>
  <c r="U784" i="2"/>
  <c r="V784" i="2"/>
  <c r="Z784" i="2"/>
  <c r="AA784" i="2"/>
  <c r="AB784" i="2"/>
  <c r="AC784" i="2"/>
  <c r="AD784" i="2"/>
  <c r="AE784" i="2"/>
  <c r="AF784" i="2"/>
  <c r="K771" i="3"/>
  <c r="K772" i="3"/>
  <c r="K773" i="3"/>
  <c r="K774" i="3"/>
  <c r="K775" i="3"/>
  <c r="K776" i="3"/>
  <c r="K777" i="3"/>
  <c r="K778" i="3"/>
  <c r="K779" i="3"/>
  <c r="K780" i="3"/>
  <c r="K781" i="3"/>
  <c r="K782" i="3"/>
  <c r="K783" i="3"/>
  <c r="K785" i="3"/>
  <c r="K786" i="3"/>
  <c r="K787" i="3"/>
  <c r="K788" i="3"/>
  <c r="K789" i="3"/>
  <c r="K790" i="3"/>
  <c r="K791" i="3"/>
  <c r="K792" i="3"/>
  <c r="K793" i="3"/>
  <c r="K794" i="3"/>
  <c r="K795" i="3"/>
  <c r="K796" i="3"/>
  <c r="K797" i="3"/>
  <c r="K798" i="3"/>
  <c r="K799" i="3"/>
  <c r="K800" i="3"/>
  <c r="K801" i="3"/>
  <c r="K802" i="3"/>
  <c r="K803" i="3"/>
  <c r="K804" i="3"/>
  <c r="K805" i="3"/>
  <c r="K806" i="3"/>
  <c r="K807" i="3"/>
  <c r="K808" i="3"/>
  <c r="K809" i="3"/>
  <c r="K810" i="3"/>
  <c r="K811" i="3"/>
  <c r="K812" i="3"/>
  <c r="K813" i="3"/>
  <c r="K814" i="3"/>
  <c r="K815" i="3"/>
  <c r="K816" i="3"/>
  <c r="K817" i="3"/>
  <c r="K818" i="3"/>
  <c r="K819" i="3"/>
  <c r="K820" i="3"/>
  <c r="K821" i="3"/>
  <c r="K822" i="3"/>
  <c r="K823" i="3"/>
  <c r="K824" i="3"/>
  <c r="K825" i="3"/>
  <c r="K826" i="3"/>
  <c r="K827" i="3"/>
  <c r="K828" i="3"/>
  <c r="K829" i="3"/>
  <c r="K830" i="3"/>
  <c r="K831" i="3"/>
  <c r="K832" i="3"/>
  <c r="K833" i="3"/>
  <c r="K834" i="3"/>
  <c r="K835" i="3"/>
  <c r="K836" i="3"/>
  <c r="K837" i="3"/>
  <c r="K838" i="3"/>
  <c r="K839" i="3"/>
  <c r="K840" i="3"/>
  <c r="K841" i="3"/>
  <c r="K842" i="3"/>
  <c r="K843" i="3"/>
  <c r="K844" i="3"/>
  <c r="K845" i="3"/>
  <c r="K846" i="3"/>
  <c r="K847" i="3"/>
  <c r="K848" i="3"/>
  <c r="K849" i="3"/>
  <c r="K850" i="3"/>
  <c r="K851" i="3"/>
  <c r="K852" i="3"/>
  <c r="K853" i="3"/>
  <c r="K854" i="3"/>
  <c r="K855" i="3"/>
  <c r="K856" i="3"/>
  <c r="K857" i="3"/>
  <c r="K858" i="3"/>
  <c r="K859" i="3"/>
  <c r="K860" i="3"/>
  <c r="K861" i="3"/>
  <c r="K862" i="3"/>
  <c r="K863" i="3"/>
  <c r="K864" i="3"/>
  <c r="K865" i="3"/>
  <c r="K866" i="3"/>
  <c r="K867" i="3"/>
  <c r="K868" i="3"/>
  <c r="K869" i="3"/>
  <c r="K870" i="3"/>
  <c r="K871" i="3"/>
  <c r="K872" i="3"/>
  <c r="K873" i="3"/>
  <c r="K874" i="3"/>
  <c r="K875" i="3"/>
  <c r="K876" i="3"/>
  <c r="K877" i="3"/>
  <c r="K878" i="3"/>
  <c r="K879" i="3"/>
  <c r="K880" i="3"/>
  <c r="K881" i="3"/>
  <c r="K882" i="3"/>
  <c r="K883" i="3"/>
  <c r="K884" i="3"/>
  <c r="K885" i="3"/>
  <c r="K886" i="3"/>
  <c r="K887" i="3"/>
  <c r="K888" i="3"/>
  <c r="K889" i="3"/>
  <c r="K890" i="3"/>
  <c r="K891" i="3"/>
  <c r="K892" i="3"/>
  <c r="K893" i="3"/>
  <c r="K894" i="3"/>
  <c r="K895" i="3"/>
  <c r="K896" i="3"/>
  <c r="K897" i="3"/>
  <c r="K898" i="3"/>
  <c r="K899" i="3"/>
  <c r="K900" i="3"/>
  <c r="K901" i="3"/>
  <c r="K902" i="3"/>
  <c r="K903" i="3"/>
  <c r="K904" i="3"/>
  <c r="K905" i="3"/>
  <c r="K906" i="3"/>
  <c r="K907" i="3"/>
  <c r="K908" i="3"/>
  <c r="K909" i="3"/>
  <c r="K910" i="3"/>
  <c r="K911" i="3"/>
  <c r="K912" i="3"/>
  <c r="K913" i="3"/>
  <c r="K914" i="3"/>
  <c r="K915" i="3"/>
  <c r="K916" i="3"/>
  <c r="K917" i="3"/>
  <c r="K918" i="3"/>
  <c r="K919" i="3"/>
  <c r="K920" i="3"/>
  <c r="K921" i="3"/>
  <c r="K922" i="3"/>
  <c r="K923" i="3"/>
  <c r="K924" i="3"/>
  <c r="K925" i="3"/>
  <c r="K926" i="3"/>
  <c r="K927" i="3"/>
  <c r="K928" i="3"/>
  <c r="K929" i="3"/>
  <c r="K930" i="3"/>
  <c r="K931" i="3"/>
  <c r="K932" i="3"/>
  <c r="K933" i="3"/>
  <c r="K934" i="3"/>
  <c r="K935" i="3"/>
  <c r="K936" i="3"/>
  <c r="K937" i="3"/>
  <c r="K938" i="3"/>
  <c r="K939" i="3"/>
  <c r="K940" i="3"/>
  <c r="K941" i="3"/>
  <c r="K942" i="3"/>
  <c r="K943" i="3"/>
  <c r="K944" i="3"/>
  <c r="K945" i="3"/>
  <c r="K946" i="3"/>
  <c r="K947" i="3"/>
  <c r="K948" i="3"/>
  <c r="K949" i="3"/>
  <c r="K950" i="3"/>
  <c r="K951" i="3"/>
  <c r="K952" i="3"/>
  <c r="K953" i="3"/>
  <c r="K954" i="3"/>
  <c r="K955" i="3"/>
  <c r="K956" i="3"/>
  <c r="K957" i="3"/>
  <c r="K958" i="3"/>
  <c r="K959" i="3"/>
  <c r="K960" i="3"/>
  <c r="K961" i="3"/>
  <c r="K962" i="3"/>
  <c r="K963" i="3"/>
  <c r="K964" i="3"/>
  <c r="K965" i="3"/>
  <c r="K966" i="3"/>
  <c r="K967" i="3"/>
  <c r="K968" i="3"/>
  <c r="K969" i="3"/>
  <c r="K970" i="3"/>
  <c r="K971" i="3"/>
  <c r="K972" i="3"/>
  <c r="K973" i="3"/>
  <c r="K974" i="3"/>
  <c r="K975" i="3"/>
  <c r="K976" i="3"/>
  <c r="K977" i="3"/>
  <c r="K978" i="3"/>
  <c r="K979" i="3"/>
  <c r="K980" i="3"/>
  <c r="K981" i="3"/>
  <c r="K982" i="3"/>
  <c r="K983" i="3"/>
  <c r="K984" i="3"/>
  <c r="K985" i="3"/>
  <c r="K986" i="3"/>
  <c r="K987" i="3"/>
  <c r="K988" i="3"/>
  <c r="K989" i="3"/>
  <c r="K990" i="3"/>
  <c r="K991" i="3"/>
  <c r="K992" i="3"/>
  <c r="K993" i="3"/>
  <c r="K994" i="3"/>
  <c r="K995" i="3"/>
  <c r="K996" i="3"/>
  <c r="K997" i="3"/>
  <c r="K998" i="3"/>
  <c r="K999" i="3"/>
  <c r="K1000" i="3"/>
  <c r="K1001" i="3"/>
  <c r="K1002" i="3"/>
  <c r="K1003" i="3"/>
  <c r="K1004" i="3"/>
  <c r="K1005" i="3"/>
  <c r="K1006" i="3"/>
  <c r="K1007" i="3"/>
  <c r="K1008" i="3"/>
  <c r="K1009" i="3"/>
  <c r="K1010" i="3"/>
  <c r="K1011" i="3"/>
  <c r="K1012" i="3"/>
  <c r="K1013" i="3"/>
  <c r="K1014" i="3"/>
  <c r="K1015" i="3"/>
  <c r="K1016" i="3"/>
  <c r="K1017" i="3"/>
  <c r="K1018" i="3"/>
  <c r="K1019" i="3"/>
  <c r="K1020" i="3"/>
  <c r="K1021" i="3"/>
  <c r="K1022" i="3"/>
  <c r="K1023" i="3"/>
  <c r="K1024" i="3"/>
  <c r="K1025" i="3"/>
  <c r="K1026" i="3"/>
  <c r="K1027" i="3"/>
  <c r="K1028" i="3"/>
  <c r="K1029" i="3"/>
  <c r="K1030" i="3"/>
  <c r="K1031" i="3"/>
  <c r="K1032" i="3"/>
  <c r="K1033" i="3"/>
  <c r="K1034" i="3"/>
  <c r="K1035" i="3"/>
  <c r="K1036" i="3"/>
  <c r="K1037" i="3"/>
  <c r="K1038" i="3"/>
  <c r="K1039" i="3"/>
  <c r="K1040" i="3"/>
  <c r="K1041" i="3"/>
  <c r="K1042" i="3"/>
  <c r="K1043" i="3"/>
  <c r="K1044" i="3"/>
  <c r="K1045" i="3"/>
  <c r="K1046" i="3"/>
  <c r="K1047" i="3"/>
  <c r="K1048" i="3"/>
  <c r="K1049" i="3"/>
  <c r="K1050" i="3"/>
  <c r="K1051" i="3"/>
  <c r="K1052" i="3"/>
  <c r="K1053" i="3"/>
  <c r="K1054" i="3"/>
  <c r="K1055" i="3"/>
  <c r="K1056" i="3"/>
  <c r="K1057" i="3"/>
  <c r="K1058" i="3"/>
  <c r="K1059" i="3"/>
  <c r="K1060" i="3"/>
  <c r="K1061" i="3"/>
  <c r="K1062" i="3"/>
  <c r="K1063" i="3"/>
  <c r="K1064" i="3"/>
  <c r="K1065" i="3"/>
  <c r="K1066" i="3"/>
  <c r="K1067" i="3"/>
  <c r="K1068" i="3"/>
  <c r="K1069" i="3"/>
  <c r="K1070" i="3"/>
  <c r="K1071" i="3"/>
  <c r="K1072" i="3"/>
  <c r="K1073" i="3"/>
  <c r="K1074" i="3"/>
  <c r="K1075" i="3"/>
  <c r="K1076" i="3"/>
  <c r="K1077" i="3"/>
  <c r="K1078" i="3"/>
  <c r="K1079" i="3"/>
  <c r="K1080" i="3"/>
  <c r="K1081" i="3"/>
  <c r="K1082" i="3"/>
  <c r="K1083" i="3"/>
  <c r="K1084" i="3"/>
  <c r="K1085" i="3"/>
  <c r="K1086" i="3"/>
  <c r="K1087" i="3"/>
  <c r="K1088" i="3"/>
  <c r="K1089" i="3"/>
  <c r="K1090" i="3"/>
  <c r="K1091" i="3"/>
  <c r="K1092" i="3"/>
  <c r="K1093" i="3"/>
  <c r="K1094" i="3"/>
  <c r="K1095" i="3"/>
  <c r="K1096" i="3"/>
  <c r="K1097" i="3"/>
  <c r="K1098" i="3"/>
  <c r="K1099" i="3"/>
  <c r="K1100" i="3"/>
  <c r="K1101" i="3"/>
  <c r="K1102" i="3"/>
  <c r="K1103" i="3"/>
  <c r="K1104" i="3"/>
  <c r="K1105" i="3"/>
  <c r="K1106" i="3"/>
  <c r="K1107" i="3"/>
  <c r="K1108" i="3"/>
  <c r="K1109" i="3"/>
  <c r="K1110" i="3"/>
  <c r="K1111" i="3"/>
  <c r="K1112" i="3"/>
  <c r="K1113" i="3"/>
  <c r="K1114" i="3"/>
  <c r="K1115" i="3"/>
  <c r="K1116" i="3"/>
  <c r="K1117" i="3"/>
  <c r="K1118" i="3"/>
  <c r="K1119" i="3"/>
  <c r="K1120" i="3"/>
  <c r="K1121" i="3"/>
  <c r="K1122" i="3"/>
  <c r="K1123" i="3"/>
  <c r="K1124" i="3"/>
  <c r="K1125" i="3"/>
  <c r="K1126" i="3"/>
  <c r="K1127" i="3"/>
  <c r="K1128" i="3"/>
  <c r="K1129" i="3"/>
  <c r="K1130" i="3"/>
  <c r="K1131" i="3"/>
  <c r="K1132" i="3"/>
  <c r="K1133" i="3"/>
  <c r="K1134" i="3"/>
  <c r="K1135" i="3"/>
  <c r="K1136" i="3"/>
  <c r="K1137" i="3"/>
  <c r="K1138" i="3"/>
  <c r="K1139" i="3"/>
  <c r="K1140" i="3"/>
  <c r="K1141" i="3"/>
  <c r="K1142" i="3"/>
  <c r="K1143" i="3"/>
  <c r="K1144" i="3"/>
  <c r="K1145" i="3"/>
  <c r="K1146" i="3"/>
  <c r="K1147" i="3"/>
  <c r="K1148" i="3"/>
  <c r="K1149" i="3"/>
  <c r="K1150" i="3"/>
  <c r="K1151" i="3"/>
  <c r="K1152" i="3"/>
  <c r="K1153" i="3"/>
  <c r="K1154" i="3"/>
  <c r="K1155" i="3"/>
  <c r="K1156" i="3"/>
  <c r="K1157" i="3"/>
  <c r="K1158" i="3"/>
  <c r="K1159" i="3"/>
  <c r="K1160" i="3"/>
  <c r="K1161" i="3"/>
  <c r="K1162" i="3"/>
  <c r="K1163" i="3"/>
  <c r="K1164" i="3"/>
  <c r="K1165" i="3"/>
  <c r="K1166" i="3"/>
  <c r="K1167" i="3"/>
  <c r="K1168" i="3"/>
  <c r="K1169" i="3"/>
  <c r="K1170" i="3"/>
  <c r="K1171" i="3"/>
  <c r="K1172" i="3"/>
  <c r="K1173" i="3"/>
  <c r="K1174" i="3"/>
  <c r="K1175" i="3"/>
  <c r="K1176" i="3"/>
  <c r="K1177" i="3"/>
  <c r="K1178" i="3"/>
  <c r="K1179" i="3"/>
  <c r="K1180" i="3"/>
  <c r="K1181" i="3"/>
  <c r="K1182" i="3"/>
  <c r="K1183" i="3"/>
  <c r="K1184" i="3"/>
  <c r="K1185" i="3"/>
  <c r="K1186" i="3"/>
  <c r="K1187" i="3"/>
  <c r="K1188" i="3"/>
  <c r="K1189" i="3"/>
  <c r="K1190" i="3"/>
  <c r="K1191" i="3"/>
  <c r="K1192" i="3"/>
  <c r="K1193" i="3"/>
  <c r="K1194" i="3"/>
  <c r="K1195" i="3"/>
  <c r="K1196" i="3"/>
  <c r="K1197" i="3"/>
  <c r="K1198" i="3"/>
  <c r="K1199" i="3"/>
  <c r="K1200" i="3"/>
  <c r="K1201" i="3"/>
  <c r="K1202" i="3"/>
  <c r="K1203" i="3"/>
  <c r="K1204" i="3"/>
  <c r="K1205" i="3"/>
  <c r="K1206" i="3"/>
  <c r="K1207" i="3"/>
  <c r="K1208" i="3"/>
  <c r="K1209" i="3"/>
  <c r="K1210" i="3"/>
  <c r="K1211" i="3"/>
  <c r="K1212" i="3"/>
  <c r="K1213" i="3"/>
  <c r="K1214" i="3"/>
  <c r="K1215" i="3"/>
  <c r="K1216" i="3"/>
  <c r="K1217" i="3"/>
  <c r="K1218" i="3"/>
  <c r="K1219" i="3"/>
  <c r="K1220" i="3"/>
  <c r="K1221" i="3"/>
  <c r="K1222" i="3"/>
  <c r="K1223" i="3"/>
  <c r="K1224" i="3"/>
  <c r="K1225" i="3"/>
  <c r="K1226" i="3"/>
  <c r="K1227" i="3"/>
  <c r="K1228" i="3"/>
  <c r="K1229" i="3"/>
  <c r="K1230" i="3"/>
  <c r="K1231" i="3"/>
  <c r="K1232" i="3"/>
  <c r="K1233" i="3"/>
  <c r="K1234" i="3"/>
  <c r="K1235" i="3"/>
  <c r="K1236" i="3"/>
  <c r="K1237" i="3"/>
  <c r="K1238" i="3"/>
  <c r="K1239" i="3"/>
  <c r="K1240" i="3"/>
  <c r="K1241" i="3"/>
  <c r="K1242" i="3"/>
  <c r="K1243" i="3"/>
  <c r="K1244" i="3"/>
  <c r="K1245" i="3"/>
  <c r="K1246" i="3"/>
  <c r="K1247" i="3"/>
  <c r="K1248" i="3"/>
  <c r="K1249" i="3"/>
  <c r="K1250" i="3"/>
  <c r="K1251" i="3"/>
  <c r="K1252" i="3"/>
  <c r="K1253" i="3"/>
  <c r="K1254" i="3"/>
  <c r="K1255" i="3"/>
  <c r="K1256" i="3"/>
  <c r="K1257" i="3"/>
  <c r="K1258" i="3"/>
  <c r="K1259" i="3"/>
  <c r="K1260" i="3"/>
  <c r="K1261" i="3"/>
  <c r="K1262" i="3"/>
  <c r="K1263" i="3"/>
  <c r="K1264" i="3"/>
  <c r="K1265" i="3"/>
  <c r="K1266" i="3"/>
  <c r="K1267" i="3"/>
  <c r="K1268" i="3"/>
  <c r="K1269" i="3"/>
  <c r="K1270" i="3"/>
  <c r="K1271" i="3"/>
  <c r="K1272" i="3"/>
  <c r="K1273" i="3"/>
  <c r="K1274" i="3"/>
  <c r="K1275" i="3"/>
  <c r="K1276" i="3"/>
  <c r="K1277" i="3"/>
  <c r="K1278" i="3"/>
  <c r="K1279" i="3"/>
  <c r="K1280" i="3"/>
  <c r="K1281" i="3"/>
  <c r="K1282" i="3"/>
  <c r="K1283" i="3"/>
  <c r="K1284" i="3"/>
  <c r="K1285" i="3"/>
  <c r="K1286" i="3"/>
  <c r="K1287" i="3"/>
  <c r="K1288" i="3"/>
  <c r="K1289" i="3"/>
  <c r="K1290" i="3"/>
  <c r="K1291" i="3"/>
  <c r="K1292" i="3"/>
  <c r="K1293" i="3"/>
  <c r="K1294" i="3"/>
  <c r="K1295" i="3"/>
  <c r="K1296" i="3"/>
  <c r="K1297" i="3"/>
  <c r="K1298" i="3"/>
  <c r="K1299" i="3"/>
  <c r="K1300" i="3"/>
  <c r="K1301" i="3"/>
  <c r="K1302" i="3"/>
  <c r="K1303" i="3"/>
  <c r="K1304" i="3"/>
  <c r="K1305" i="3"/>
  <c r="K1306" i="3"/>
  <c r="K1307" i="3"/>
  <c r="K1308" i="3"/>
  <c r="K1309" i="3"/>
  <c r="K1310" i="3"/>
  <c r="K1311" i="3"/>
  <c r="K1312" i="3"/>
  <c r="K1313" i="3"/>
  <c r="K1314" i="3"/>
  <c r="K1315" i="3"/>
  <c r="K1316" i="3"/>
  <c r="K1317" i="3"/>
  <c r="K1318" i="3"/>
  <c r="K1319" i="3"/>
  <c r="K1320" i="3"/>
  <c r="K1321" i="3"/>
  <c r="K1322" i="3"/>
  <c r="K1323" i="3"/>
  <c r="K1324" i="3"/>
  <c r="K1325" i="3"/>
  <c r="K1326" i="3"/>
  <c r="K1327" i="3"/>
  <c r="K1328" i="3"/>
  <c r="K1329" i="3"/>
  <c r="K1330" i="3"/>
  <c r="K1331" i="3"/>
  <c r="K1332" i="3"/>
  <c r="K1333" i="3"/>
  <c r="K1334" i="3"/>
  <c r="K1335" i="3"/>
  <c r="K1336" i="3"/>
  <c r="K1337" i="3"/>
  <c r="K1338" i="3"/>
  <c r="K1339" i="3"/>
  <c r="K1340" i="3"/>
  <c r="K1341" i="3"/>
  <c r="K1342" i="3"/>
  <c r="K1343" i="3"/>
  <c r="K1344" i="3"/>
  <c r="K1345" i="3"/>
  <c r="K1346" i="3"/>
  <c r="K1347" i="3"/>
  <c r="K1348" i="3"/>
  <c r="K1349" i="3"/>
  <c r="K1350" i="3"/>
  <c r="K1351" i="3"/>
  <c r="K1352" i="3"/>
  <c r="K1353" i="3"/>
  <c r="K1354" i="3"/>
  <c r="K1355" i="3"/>
  <c r="K1356" i="3"/>
  <c r="K1357" i="3"/>
  <c r="K1358" i="3"/>
  <c r="K1359" i="3"/>
  <c r="K1360" i="3"/>
  <c r="K1361" i="3"/>
  <c r="K1362" i="3"/>
  <c r="K1363" i="3"/>
  <c r="K1364" i="3"/>
  <c r="K1365" i="3"/>
  <c r="K1366" i="3"/>
  <c r="K1367" i="3"/>
  <c r="K1368" i="3"/>
  <c r="K1369" i="3"/>
  <c r="K1370" i="3"/>
  <c r="K1371" i="3"/>
  <c r="K1372" i="3"/>
  <c r="K1373" i="3"/>
  <c r="K1374" i="3"/>
  <c r="K1375" i="3"/>
  <c r="K1376" i="3"/>
  <c r="K1377" i="3"/>
  <c r="K1378" i="3"/>
  <c r="K1379" i="3"/>
  <c r="K1380" i="3"/>
  <c r="K1381" i="3"/>
  <c r="K1382" i="3"/>
  <c r="K1383" i="3"/>
  <c r="K1384" i="3"/>
  <c r="K1385" i="3"/>
  <c r="K1386" i="3"/>
  <c r="K1387" i="3"/>
  <c r="K1388" i="3"/>
  <c r="K1389" i="3"/>
  <c r="K1390" i="3"/>
  <c r="K1391" i="3"/>
  <c r="K1392" i="3"/>
  <c r="K1393" i="3"/>
  <c r="K1394" i="3"/>
  <c r="K1395" i="3"/>
  <c r="K1396" i="3"/>
  <c r="K1397" i="3"/>
  <c r="K1398" i="3"/>
  <c r="K1399" i="3"/>
  <c r="K1400" i="3"/>
  <c r="K1401" i="3"/>
  <c r="K1402" i="3"/>
  <c r="K1403" i="3"/>
  <c r="K1404" i="3"/>
  <c r="K1405" i="3"/>
  <c r="K1406" i="3"/>
  <c r="K1407" i="3"/>
  <c r="K1408" i="3"/>
  <c r="K1409" i="3"/>
  <c r="K1410" i="3"/>
  <c r="K1411" i="3"/>
  <c r="K1412" i="3"/>
  <c r="K1413" i="3"/>
  <c r="K1414" i="3"/>
  <c r="K1415" i="3"/>
  <c r="K1416" i="3"/>
  <c r="K1417" i="3"/>
  <c r="K1418" i="3"/>
  <c r="K1419" i="3"/>
  <c r="K1420" i="3"/>
  <c r="K1421" i="3"/>
  <c r="K1422" i="3"/>
  <c r="K1423" i="3"/>
  <c r="K1424" i="3"/>
  <c r="K1425" i="3"/>
  <c r="K1426" i="3"/>
  <c r="K1427" i="3"/>
  <c r="K1428" i="3"/>
  <c r="K1429" i="3"/>
  <c r="K1430" i="3"/>
  <c r="K1431" i="3"/>
  <c r="K1432" i="3"/>
  <c r="K1433" i="3"/>
  <c r="K1434" i="3"/>
  <c r="K1435" i="3"/>
  <c r="K1436" i="3"/>
  <c r="K1437" i="3"/>
  <c r="K1438" i="3"/>
  <c r="K1439" i="3"/>
  <c r="K1440" i="3"/>
  <c r="K1441" i="3"/>
  <c r="K1442" i="3"/>
  <c r="K1443" i="3"/>
  <c r="K1444" i="3"/>
  <c r="K1445" i="3"/>
  <c r="K1446" i="3"/>
  <c r="K1447" i="3"/>
  <c r="K1448" i="3"/>
  <c r="K1449" i="3"/>
  <c r="K1450" i="3"/>
  <c r="K1451" i="3"/>
  <c r="K1452" i="3"/>
  <c r="K1453" i="3"/>
  <c r="K1454" i="3"/>
  <c r="K1455" i="3"/>
  <c r="K1456" i="3"/>
  <c r="K1457" i="3"/>
  <c r="K1458" i="3"/>
  <c r="K1459" i="3"/>
  <c r="K1460" i="3"/>
  <c r="K1461" i="3"/>
  <c r="K1462" i="3"/>
  <c r="K1463" i="3"/>
  <c r="K1464" i="3"/>
  <c r="K1465" i="3"/>
  <c r="K1466" i="3"/>
  <c r="K1467" i="3"/>
  <c r="K1468" i="3"/>
  <c r="K1469" i="3"/>
  <c r="K1470" i="3"/>
  <c r="K1471" i="3"/>
  <c r="K1472" i="3"/>
  <c r="K1473" i="3"/>
  <c r="K1474" i="3"/>
  <c r="K1475" i="3"/>
  <c r="K1476" i="3"/>
  <c r="K1477" i="3"/>
  <c r="K1478" i="3"/>
  <c r="K1479" i="3"/>
  <c r="K1480" i="3"/>
  <c r="K1481" i="3"/>
  <c r="K1482" i="3"/>
  <c r="K1483" i="3"/>
  <c r="K1484" i="3"/>
  <c r="K1485" i="3"/>
  <c r="K1486" i="3"/>
  <c r="K1487" i="3"/>
  <c r="K1488" i="3"/>
  <c r="K1489" i="3"/>
  <c r="K1490" i="3"/>
  <c r="K1491" i="3"/>
  <c r="K1492" i="3"/>
  <c r="K1493" i="3"/>
  <c r="K1494" i="3"/>
  <c r="K1495" i="3"/>
  <c r="K1496" i="3"/>
  <c r="K1497" i="3"/>
  <c r="K1498" i="3"/>
  <c r="K1499" i="3"/>
  <c r="K1500" i="3"/>
  <c r="K1501" i="3"/>
  <c r="K1502" i="3"/>
  <c r="K1503" i="3"/>
  <c r="K1504" i="3"/>
  <c r="K1505" i="3"/>
  <c r="K1506" i="3"/>
  <c r="K1507" i="3"/>
  <c r="K1508" i="3"/>
  <c r="K1509" i="3"/>
  <c r="K1510" i="3"/>
  <c r="K1511" i="3"/>
  <c r="K1512" i="3"/>
  <c r="K1513" i="3"/>
  <c r="K1514" i="3"/>
  <c r="K1515" i="3"/>
  <c r="K1516" i="3"/>
  <c r="K1517" i="3"/>
  <c r="K1518" i="3"/>
  <c r="K1519" i="3"/>
  <c r="K1520" i="3"/>
  <c r="K1521" i="3"/>
  <c r="K1522" i="3"/>
  <c r="K1523" i="3"/>
  <c r="K1524" i="3"/>
  <c r="K1525" i="3"/>
  <c r="K1526" i="3"/>
  <c r="K1527" i="3"/>
  <c r="K1528" i="3"/>
  <c r="K1529" i="3"/>
  <c r="K1530" i="3"/>
  <c r="K1531" i="3"/>
  <c r="K1532" i="3"/>
  <c r="K1533" i="3"/>
  <c r="K1534" i="3"/>
  <c r="K1535" i="3"/>
  <c r="K1536" i="3"/>
  <c r="K1537" i="3"/>
  <c r="K1538" i="3"/>
  <c r="K1539" i="3"/>
  <c r="K1540" i="3"/>
  <c r="K1541" i="3"/>
  <c r="K1542" i="3"/>
  <c r="K1543" i="3"/>
  <c r="K1544" i="3"/>
  <c r="K1545" i="3"/>
  <c r="K1546" i="3"/>
  <c r="K1547" i="3"/>
  <c r="K1548" i="3"/>
  <c r="K1549" i="3"/>
  <c r="K1550" i="3"/>
  <c r="K1551" i="3"/>
  <c r="K1552" i="3"/>
  <c r="K1553" i="3"/>
  <c r="K1554" i="3"/>
  <c r="K1555" i="3"/>
  <c r="K1556" i="3"/>
  <c r="K1557" i="3"/>
  <c r="K1558" i="3"/>
  <c r="K1559" i="3"/>
  <c r="K1560" i="3"/>
  <c r="K1561" i="3"/>
  <c r="K1562" i="3"/>
  <c r="K1563" i="3"/>
  <c r="K1564" i="3"/>
  <c r="K1565" i="3"/>
  <c r="K1566" i="3"/>
  <c r="K1567" i="3"/>
  <c r="K1568" i="3"/>
  <c r="K1569" i="3"/>
  <c r="K1570" i="3"/>
  <c r="K1571" i="3"/>
  <c r="K1572" i="3"/>
  <c r="K1573" i="3"/>
  <c r="K1574" i="3"/>
  <c r="K1575" i="3"/>
  <c r="K1576" i="3"/>
  <c r="K1577" i="3"/>
  <c r="K1578" i="3"/>
  <c r="K1579" i="3"/>
  <c r="K1580" i="3"/>
  <c r="K1581" i="3"/>
  <c r="K1582" i="3"/>
  <c r="K1583" i="3"/>
  <c r="K1584" i="3"/>
  <c r="K1585" i="3"/>
  <c r="K1586" i="3"/>
  <c r="K1587" i="3"/>
  <c r="K1588" i="3"/>
  <c r="K1589" i="3"/>
  <c r="K1590" i="3"/>
  <c r="K1591" i="3"/>
  <c r="K1592" i="3"/>
  <c r="K1593" i="3"/>
  <c r="K1594" i="3"/>
  <c r="K1595" i="3"/>
  <c r="K1596" i="3"/>
  <c r="K1597" i="3"/>
  <c r="K1598" i="3"/>
  <c r="K1599" i="3"/>
  <c r="K1600" i="3"/>
  <c r="K1601" i="3"/>
  <c r="K1602" i="3"/>
  <c r="K1603" i="3"/>
  <c r="K1604" i="3"/>
  <c r="K1605" i="3"/>
  <c r="K1606" i="3"/>
  <c r="K1607" i="3"/>
  <c r="K1608" i="3"/>
  <c r="K1609" i="3"/>
  <c r="K1610" i="3"/>
  <c r="K1611" i="3"/>
  <c r="K1612" i="3"/>
  <c r="K1613" i="3"/>
  <c r="K1614" i="3"/>
  <c r="K1615" i="3"/>
  <c r="K1616" i="3"/>
  <c r="K1617" i="3"/>
  <c r="K1618" i="3"/>
  <c r="K1619" i="3"/>
  <c r="K1620" i="3"/>
  <c r="K1621" i="3"/>
  <c r="K1622" i="3"/>
  <c r="K1623" i="3"/>
  <c r="K1624" i="3"/>
  <c r="K1625" i="3"/>
  <c r="K1626" i="3"/>
  <c r="K1627" i="3"/>
  <c r="K1628" i="3"/>
  <c r="K1629" i="3"/>
  <c r="K1630" i="3"/>
  <c r="K1631" i="3"/>
  <c r="K1632" i="3"/>
  <c r="K1633" i="3"/>
  <c r="K1634" i="3"/>
  <c r="K1635" i="3"/>
  <c r="K1636" i="3"/>
  <c r="K1637" i="3"/>
  <c r="K1638" i="3"/>
  <c r="K1639" i="3"/>
  <c r="K1640" i="3"/>
  <c r="K1641" i="3"/>
  <c r="K1642" i="3"/>
  <c r="K1643" i="3"/>
  <c r="K1644" i="3"/>
  <c r="K1645" i="3"/>
  <c r="K1646" i="3"/>
  <c r="K1647" i="3"/>
  <c r="K1648" i="3"/>
  <c r="K1649" i="3"/>
  <c r="K1650" i="3"/>
  <c r="K1651" i="3"/>
  <c r="K1652" i="3"/>
  <c r="K1653" i="3"/>
  <c r="K1654" i="3"/>
  <c r="K1655" i="3"/>
  <c r="K1656" i="3"/>
  <c r="K1657" i="3"/>
  <c r="K1658" i="3"/>
  <c r="K1659" i="3"/>
  <c r="K1660" i="3"/>
  <c r="K1661" i="3"/>
  <c r="K1662" i="3"/>
  <c r="K1663" i="3"/>
  <c r="K1664" i="3"/>
  <c r="K1665" i="3"/>
  <c r="K1666" i="3"/>
  <c r="K1667" i="3"/>
  <c r="K1668" i="3"/>
  <c r="K1669" i="3"/>
  <c r="K1670" i="3"/>
  <c r="K1671" i="3"/>
  <c r="K1672" i="3"/>
  <c r="K1673" i="3"/>
  <c r="K1674" i="3"/>
  <c r="K1675" i="3"/>
  <c r="K1676" i="3"/>
  <c r="K1677" i="3"/>
  <c r="K1678" i="3"/>
  <c r="K1679" i="3"/>
  <c r="K1680" i="3"/>
  <c r="K1681" i="3"/>
  <c r="K1682" i="3"/>
  <c r="K1683" i="3"/>
  <c r="K1684" i="3"/>
  <c r="K1685" i="3"/>
  <c r="K1686" i="3"/>
  <c r="K1687" i="3"/>
  <c r="K1688" i="3"/>
  <c r="K1689" i="3"/>
  <c r="K1690" i="3"/>
  <c r="K1691" i="3"/>
  <c r="K1692" i="3"/>
  <c r="K1693" i="3"/>
  <c r="K1694" i="3"/>
  <c r="K1695" i="3"/>
  <c r="K1696" i="3"/>
  <c r="K1697" i="3"/>
  <c r="K1698" i="3"/>
  <c r="K1699" i="3"/>
  <c r="K1700" i="3"/>
  <c r="K1701" i="3"/>
  <c r="K1702" i="3"/>
  <c r="K1703" i="3"/>
  <c r="K1704" i="3"/>
  <c r="K1705" i="3"/>
  <c r="K1706" i="3"/>
  <c r="K1707" i="3"/>
  <c r="K1708" i="3"/>
  <c r="K1709" i="3"/>
  <c r="K1710" i="3"/>
  <c r="K1711" i="3"/>
  <c r="K1712" i="3"/>
  <c r="K1713" i="3"/>
  <c r="K1714" i="3"/>
  <c r="K1715" i="3"/>
  <c r="K1716" i="3"/>
  <c r="K1717" i="3"/>
  <c r="K1718" i="3"/>
  <c r="K1719" i="3"/>
  <c r="K1720" i="3"/>
  <c r="K1721" i="3"/>
  <c r="K1722" i="3"/>
  <c r="K1723" i="3"/>
  <c r="K1724" i="3"/>
  <c r="K1725" i="3"/>
  <c r="K1726" i="3"/>
  <c r="K1727" i="3"/>
  <c r="K1728" i="3"/>
  <c r="K1729" i="3"/>
  <c r="K1730" i="3"/>
  <c r="K1731" i="3"/>
  <c r="K1732" i="3"/>
  <c r="K1733" i="3"/>
  <c r="K1734" i="3"/>
  <c r="K1735" i="3"/>
  <c r="K1736" i="3"/>
  <c r="K1737" i="3"/>
  <c r="K1738" i="3"/>
  <c r="K1739" i="3"/>
  <c r="K1740" i="3"/>
  <c r="K1741" i="3"/>
  <c r="K1742" i="3"/>
  <c r="K1743" i="3"/>
  <c r="K1744" i="3"/>
  <c r="K1745" i="3"/>
  <c r="K1746" i="3"/>
  <c r="K1747" i="3"/>
  <c r="K1748" i="3"/>
  <c r="K1749" i="3"/>
  <c r="K1750" i="3"/>
  <c r="K1751" i="3"/>
  <c r="K1752" i="3"/>
  <c r="K1753" i="3"/>
  <c r="K1754" i="3"/>
  <c r="K1755" i="3"/>
  <c r="K1756" i="3"/>
  <c r="K1757" i="3"/>
  <c r="K1758" i="3"/>
  <c r="K1759" i="3"/>
  <c r="K1760" i="3"/>
  <c r="K1761" i="3"/>
  <c r="K1762" i="3"/>
  <c r="K1763" i="3"/>
  <c r="K1764" i="3"/>
  <c r="K1765" i="3"/>
  <c r="K1766" i="3"/>
  <c r="K1767" i="3"/>
  <c r="K1768" i="3"/>
  <c r="K1769" i="3"/>
  <c r="K1770" i="3"/>
  <c r="K1771" i="3"/>
  <c r="K1772" i="3"/>
  <c r="K1773" i="3"/>
  <c r="K1774" i="3"/>
  <c r="K1775" i="3"/>
  <c r="K1776" i="3"/>
  <c r="K1777" i="3"/>
  <c r="K1778" i="3"/>
  <c r="K1779" i="3"/>
  <c r="K1780" i="3"/>
  <c r="K1781" i="3"/>
  <c r="K1782" i="3"/>
  <c r="K1783" i="3"/>
  <c r="K1784" i="3"/>
  <c r="K1785" i="3"/>
  <c r="K1786" i="3"/>
  <c r="K1787" i="3"/>
  <c r="K1788" i="3"/>
  <c r="K1789" i="3"/>
  <c r="K1790" i="3"/>
  <c r="K1791" i="3"/>
  <c r="K1792" i="3"/>
  <c r="K1793" i="3"/>
  <c r="K1794" i="3"/>
  <c r="K1795" i="3"/>
  <c r="K1796" i="3"/>
  <c r="K1797" i="3"/>
  <c r="K1798" i="3"/>
  <c r="K1799" i="3"/>
  <c r="K1800" i="3"/>
  <c r="K1801" i="3"/>
  <c r="K1802" i="3"/>
  <c r="K1803" i="3"/>
  <c r="K1804" i="3"/>
  <c r="K1805" i="3"/>
  <c r="K1806" i="3"/>
  <c r="K1807" i="3"/>
  <c r="K1808" i="3"/>
  <c r="K1809" i="3"/>
  <c r="K1810" i="3"/>
  <c r="K1811" i="3"/>
  <c r="K1812" i="3"/>
  <c r="K1813" i="3"/>
  <c r="K1814" i="3"/>
  <c r="K1815" i="3"/>
  <c r="K1816" i="3"/>
  <c r="K1817" i="3"/>
  <c r="K1818" i="3"/>
  <c r="K1819" i="3"/>
  <c r="K1820" i="3"/>
  <c r="K1821" i="3"/>
  <c r="K1822" i="3"/>
  <c r="K1823" i="3"/>
  <c r="K1824" i="3"/>
  <c r="K1825" i="3"/>
  <c r="K1826" i="3"/>
  <c r="K1827" i="3"/>
  <c r="K1828" i="3"/>
  <c r="K1829" i="3"/>
  <c r="K1830" i="3"/>
  <c r="K1831" i="3"/>
  <c r="K1832" i="3"/>
  <c r="K1833" i="3"/>
  <c r="K1834" i="3"/>
  <c r="K1835" i="3"/>
  <c r="K1836" i="3"/>
  <c r="K1837" i="3"/>
  <c r="K1838" i="3"/>
  <c r="K1839" i="3"/>
  <c r="K1840" i="3"/>
  <c r="K1841" i="3"/>
  <c r="K1842" i="3"/>
  <c r="K1843" i="3"/>
  <c r="K1844" i="3"/>
  <c r="K1845" i="3"/>
  <c r="K1846" i="3"/>
  <c r="K1847" i="3"/>
  <c r="K1848" i="3"/>
  <c r="K1849" i="3"/>
  <c r="K1850" i="3"/>
  <c r="K1851" i="3"/>
  <c r="K1852" i="3"/>
  <c r="K1853" i="3"/>
  <c r="K1854" i="3"/>
  <c r="K1855" i="3"/>
  <c r="K1856" i="3"/>
  <c r="K1857" i="3"/>
  <c r="K1858" i="3"/>
  <c r="K1859" i="3"/>
  <c r="K1860" i="3"/>
  <c r="K1861" i="3"/>
  <c r="K1862" i="3"/>
  <c r="K1863" i="3"/>
  <c r="K1864" i="3"/>
  <c r="K1865" i="3"/>
  <c r="K1866" i="3"/>
  <c r="K1867" i="3"/>
  <c r="K1868" i="3"/>
  <c r="K1869" i="3"/>
  <c r="K1870" i="3"/>
  <c r="K1871" i="3"/>
  <c r="K1872" i="3"/>
  <c r="K1873" i="3"/>
  <c r="K1874" i="3"/>
  <c r="K1875" i="3"/>
  <c r="K1876" i="3"/>
  <c r="K1877" i="3"/>
  <c r="K1878" i="3"/>
  <c r="K1879" i="3"/>
  <c r="K1880" i="3"/>
  <c r="K1881" i="3"/>
  <c r="K1882" i="3"/>
  <c r="K1883" i="3"/>
  <c r="K1884" i="3"/>
  <c r="K1885" i="3"/>
  <c r="K1886" i="3"/>
  <c r="K1887" i="3"/>
  <c r="K1888" i="3"/>
  <c r="K1889" i="3"/>
  <c r="K1890" i="3"/>
  <c r="K1891" i="3"/>
  <c r="K1892" i="3"/>
  <c r="K1893" i="3"/>
  <c r="K1894" i="3"/>
  <c r="K1895" i="3"/>
  <c r="K1896" i="3"/>
  <c r="K1897" i="3"/>
  <c r="K1898" i="3"/>
  <c r="K1899" i="3"/>
  <c r="K1900" i="3"/>
  <c r="K1901" i="3"/>
  <c r="K1902" i="3"/>
  <c r="K1903" i="3"/>
  <c r="K1904" i="3"/>
  <c r="K1905" i="3"/>
  <c r="K1906" i="3"/>
  <c r="K1907" i="3"/>
  <c r="K1908" i="3"/>
  <c r="K1909" i="3"/>
  <c r="K1910" i="3"/>
  <c r="K1911" i="3"/>
  <c r="K1912" i="3"/>
  <c r="K1913" i="3"/>
  <c r="K1914" i="3"/>
  <c r="K1915" i="3"/>
  <c r="K1916" i="3"/>
  <c r="K1917" i="3"/>
  <c r="K1918" i="3"/>
  <c r="K1919" i="3"/>
  <c r="K1920" i="3"/>
  <c r="K1921" i="3"/>
  <c r="K1922" i="3"/>
  <c r="K1923" i="3"/>
  <c r="K1924" i="3"/>
  <c r="K1925" i="3"/>
  <c r="K1926" i="3"/>
  <c r="K1927" i="3"/>
  <c r="K1928" i="3"/>
  <c r="K1929" i="3"/>
  <c r="K1930" i="3"/>
  <c r="K1931" i="3"/>
  <c r="K1932" i="3"/>
  <c r="K1933" i="3"/>
  <c r="K1934" i="3"/>
  <c r="K1935" i="3"/>
  <c r="K1936" i="3"/>
  <c r="K1937" i="3"/>
  <c r="K1938" i="3"/>
  <c r="K1939" i="3"/>
  <c r="K1940" i="3"/>
  <c r="K1941" i="3"/>
  <c r="K1942" i="3"/>
  <c r="K1943" i="3"/>
  <c r="K1944" i="3"/>
  <c r="K1945" i="3"/>
  <c r="K1946" i="3"/>
  <c r="K1947" i="3"/>
  <c r="K1948" i="3"/>
  <c r="K1949" i="3"/>
  <c r="K1950" i="3"/>
  <c r="K1951" i="3"/>
  <c r="K1952" i="3"/>
  <c r="K1953" i="3"/>
  <c r="K1954" i="3"/>
  <c r="K1955" i="3"/>
  <c r="K1956" i="3"/>
  <c r="K1957" i="3"/>
  <c r="K1958" i="3"/>
  <c r="K1959" i="3"/>
  <c r="K1960" i="3"/>
  <c r="K1961" i="3"/>
  <c r="K1962" i="3"/>
  <c r="K1963" i="3"/>
  <c r="K1964" i="3"/>
  <c r="K1965" i="3"/>
  <c r="K1966" i="3"/>
  <c r="K1967" i="3"/>
  <c r="K1968" i="3"/>
  <c r="K1969" i="3"/>
  <c r="K1970" i="3"/>
  <c r="K1971" i="3"/>
  <c r="K1972" i="3"/>
  <c r="K1973" i="3"/>
  <c r="K1974" i="3"/>
  <c r="K1975" i="3"/>
  <c r="K1976" i="3"/>
  <c r="K1977" i="3"/>
  <c r="K1978" i="3"/>
  <c r="K1979" i="3"/>
  <c r="K1980" i="3"/>
  <c r="K1981" i="3"/>
  <c r="K1982" i="3"/>
  <c r="K1983" i="3"/>
  <c r="K1984" i="3"/>
  <c r="K1985" i="3"/>
  <c r="K1986" i="3"/>
  <c r="K1987" i="3"/>
  <c r="K1988" i="3"/>
  <c r="K1989" i="3"/>
  <c r="K1990" i="3"/>
  <c r="K1991" i="3"/>
  <c r="K1992" i="3"/>
  <c r="K1993" i="3"/>
  <c r="K1994" i="3"/>
  <c r="K1995" i="3"/>
  <c r="K1996" i="3"/>
  <c r="K1997" i="3"/>
  <c r="K1998" i="3"/>
  <c r="K1999" i="3"/>
  <c r="K2000" i="3"/>
  <c r="K2001" i="3"/>
  <c r="K2002" i="3"/>
  <c r="K2003" i="3"/>
  <c r="K2004" i="3"/>
  <c r="K2005" i="3"/>
  <c r="K2006" i="3"/>
  <c r="K2007" i="3"/>
  <c r="K2008" i="3"/>
  <c r="K2009" i="3"/>
  <c r="K2010" i="3"/>
  <c r="K2011" i="3"/>
  <c r="K2012" i="3"/>
  <c r="K2013" i="3"/>
  <c r="K2014" i="3"/>
  <c r="K2015" i="3"/>
  <c r="K2016" i="3"/>
  <c r="K2017" i="3"/>
  <c r="K2018" i="3"/>
  <c r="K2019" i="3"/>
  <c r="K2020" i="3"/>
  <c r="K2021" i="3"/>
  <c r="K2022" i="3"/>
  <c r="K2023" i="3"/>
  <c r="K2024" i="3"/>
  <c r="K2025" i="3"/>
  <c r="K2026" i="3"/>
  <c r="K2027" i="3"/>
  <c r="K2028" i="3"/>
  <c r="K2029" i="3"/>
  <c r="K2030" i="3"/>
  <c r="K2031" i="3"/>
  <c r="K2032" i="3"/>
  <c r="K2033" i="3"/>
  <c r="K2034" i="3"/>
  <c r="K2035" i="3"/>
  <c r="K2036" i="3"/>
  <c r="K2037" i="3"/>
  <c r="K2038" i="3"/>
  <c r="K2039" i="3"/>
  <c r="K2040" i="3"/>
  <c r="K2041" i="3"/>
  <c r="K2042" i="3"/>
  <c r="K2043" i="3"/>
  <c r="K2044" i="3"/>
  <c r="K2045" i="3"/>
  <c r="K2046" i="3"/>
  <c r="K2047" i="3"/>
  <c r="K2048" i="3"/>
  <c r="K2049" i="3"/>
  <c r="K2050" i="3"/>
  <c r="K2051" i="3"/>
  <c r="K2052" i="3"/>
  <c r="K2053" i="3"/>
  <c r="K2054" i="3"/>
  <c r="K2055" i="3"/>
  <c r="K2056" i="3"/>
  <c r="K2057" i="3"/>
  <c r="K2058" i="3"/>
  <c r="K2059" i="3"/>
  <c r="K2060" i="3"/>
  <c r="K2061" i="3"/>
  <c r="K2062" i="3"/>
  <c r="K2063" i="3"/>
  <c r="K2064" i="3"/>
  <c r="K2065" i="3"/>
  <c r="K2066" i="3"/>
  <c r="K2067" i="3"/>
  <c r="K2068" i="3"/>
  <c r="K2069" i="3"/>
  <c r="K2070" i="3"/>
  <c r="K2071" i="3"/>
  <c r="K2072" i="3"/>
  <c r="K2073" i="3"/>
  <c r="K2074" i="3"/>
  <c r="K2075" i="3"/>
  <c r="K2076" i="3"/>
  <c r="K2077" i="3"/>
  <c r="K2078" i="3"/>
  <c r="K2079" i="3"/>
  <c r="K2080" i="3"/>
  <c r="K2081" i="3"/>
  <c r="K2082" i="3"/>
  <c r="K2083" i="3"/>
  <c r="K2084" i="3"/>
  <c r="K2085" i="3"/>
  <c r="K2086" i="3"/>
  <c r="K2087" i="3"/>
  <c r="K2088" i="3"/>
  <c r="K2089" i="3"/>
  <c r="K2090" i="3"/>
  <c r="K2091" i="3"/>
  <c r="K2092" i="3"/>
  <c r="K2093" i="3"/>
  <c r="K2094" i="3"/>
  <c r="K2095" i="3"/>
  <c r="K2096" i="3"/>
  <c r="K2097" i="3"/>
  <c r="K2098" i="3"/>
  <c r="K2099" i="3"/>
  <c r="K2100" i="3"/>
  <c r="K2101" i="3"/>
  <c r="K2102" i="3"/>
  <c r="K2103" i="3"/>
  <c r="K2104" i="3"/>
  <c r="K2105" i="3"/>
  <c r="K2106" i="3"/>
  <c r="K2107" i="3"/>
  <c r="K2108" i="3"/>
  <c r="K2109" i="3"/>
  <c r="K2110" i="3"/>
  <c r="K2111" i="3"/>
  <c r="K2112" i="3"/>
  <c r="K2113" i="3"/>
  <c r="K2114" i="3"/>
  <c r="K2115" i="3"/>
  <c r="K2116" i="3"/>
  <c r="K2117" i="3"/>
  <c r="K2118" i="3"/>
  <c r="K2119" i="3"/>
  <c r="K2120" i="3"/>
  <c r="K2121" i="3"/>
  <c r="K2122" i="3"/>
  <c r="K2123" i="3"/>
  <c r="K2124" i="3"/>
  <c r="K2125" i="3"/>
  <c r="K2126" i="3"/>
  <c r="K2127" i="3"/>
  <c r="K2128" i="3"/>
  <c r="K2129" i="3"/>
  <c r="K2130" i="3"/>
  <c r="K2131" i="3"/>
  <c r="K2132" i="3"/>
  <c r="K2133" i="3"/>
  <c r="K2134" i="3"/>
  <c r="K2135" i="3"/>
  <c r="K2136" i="3"/>
  <c r="K2137" i="3"/>
  <c r="K2138" i="3"/>
  <c r="K2139" i="3"/>
  <c r="K2140" i="3"/>
  <c r="K2141" i="3"/>
  <c r="K2142" i="3"/>
  <c r="K2143" i="3"/>
  <c r="K2144" i="3"/>
  <c r="K2145" i="3"/>
  <c r="K2146" i="3"/>
  <c r="K2147" i="3"/>
  <c r="K2148" i="3"/>
  <c r="K2149" i="3"/>
  <c r="K2150" i="3"/>
  <c r="K2151" i="3"/>
  <c r="K2152" i="3"/>
  <c r="K2153" i="3"/>
  <c r="K2154" i="3"/>
  <c r="K2155" i="3"/>
  <c r="K2156" i="3"/>
  <c r="K2157" i="3"/>
  <c r="K2158" i="3"/>
  <c r="K2159" i="3"/>
  <c r="K2160" i="3"/>
  <c r="K2161" i="3"/>
  <c r="K2162" i="3"/>
  <c r="K2163" i="3"/>
  <c r="K2164" i="3"/>
  <c r="K2165" i="3"/>
  <c r="K2166" i="3"/>
  <c r="K2167" i="3"/>
  <c r="K2168" i="3"/>
  <c r="K2169" i="3"/>
  <c r="K2170" i="3"/>
  <c r="K2171" i="3"/>
  <c r="K2172" i="3"/>
  <c r="K2173" i="3"/>
  <c r="K2174" i="3"/>
  <c r="K2175" i="3"/>
  <c r="K2176" i="3"/>
  <c r="K2177" i="3"/>
  <c r="K2178" i="3"/>
  <c r="K2179" i="3"/>
  <c r="K2180" i="3"/>
  <c r="K2181" i="3"/>
  <c r="K2182" i="3"/>
  <c r="K2183" i="3"/>
  <c r="K2184" i="3"/>
  <c r="K2185" i="3"/>
  <c r="K2186" i="3"/>
  <c r="K2187" i="3"/>
  <c r="K2188" i="3"/>
  <c r="K2189" i="3"/>
  <c r="K2190" i="3"/>
  <c r="K2191" i="3"/>
  <c r="K2192" i="3"/>
  <c r="K2193" i="3"/>
  <c r="K2194" i="3"/>
  <c r="K2195" i="3"/>
  <c r="K2196" i="3"/>
  <c r="K2197" i="3"/>
  <c r="K2198" i="3"/>
  <c r="K2199" i="3"/>
  <c r="K2200" i="3"/>
  <c r="K2201" i="3"/>
  <c r="K2202" i="3"/>
  <c r="K2203" i="3"/>
  <c r="K2204" i="3"/>
  <c r="K2205" i="3"/>
  <c r="K2206" i="3"/>
  <c r="K2207" i="3"/>
  <c r="K2208" i="3"/>
  <c r="K2209" i="3"/>
  <c r="K2210" i="3"/>
  <c r="K2211" i="3"/>
  <c r="K2212" i="3"/>
  <c r="K2213" i="3"/>
  <c r="K2214" i="3"/>
  <c r="K2215" i="3"/>
  <c r="K2216" i="3"/>
  <c r="K2217" i="3"/>
  <c r="K2218" i="3"/>
  <c r="K2219" i="3"/>
  <c r="K2220" i="3"/>
  <c r="K2221" i="3"/>
  <c r="K2222" i="3"/>
  <c r="K2223" i="3"/>
  <c r="K2224" i="3"/>
  <c r="K2225" i="3"/>
  <c r="K2226" i="3"/>
  <c r="K2227" i="3"/>
  <c r="K2228" i="3"/>
  <c r="K2229" i="3"/>
  <c r="K2230" i="3"/>
  <c r="K2231" i="3"/>
  <c r="K2232" i="3"/>
  <c r="K2233" i="3"/>
  <c r="K2234" i="3"/>
  <c r="K2235" i="3"/>
  <c r="K2236" i="3"/>
  <c r="K2237" i="3"/>
  <c r="K2238" i="3"/>
  <c r="K2239" i="3"/>
  <c r="K2240" i="3"/>
  <c r="K2241" i="3"/>
  <c r="K2242" i="3"/>
  <c r="K2243" i="3"/>
  <c r="K2244" i="3"/>
  <c r="K2245" i="3"/>
  <c r="K2246" i="3"/>
  <c r="K2247" i="3"/>
  <c r="K2248" i="3"/>
  <c r="K2249" i="3"/>
  <c r="K2250" i="3"/>
  <c r="K2251" i="3"/>
  <c r="K2252" i="3"/>
  <c r="K2253" i="3"/>
  <c r="K2254" i="3"/>
  <c r="K2255" i="3"/>
  <c r="K2256" i="3"/>
  <c r="K2257" i="3"/>
  <c r="K2258" i="3"/>
  <c r="K2259" i="3"/>
  <c r="K2260" i="3"/>
  <c r="K2261" i="3"/>
  <c r="K2262" i="3"/>
  <c r="K2263" i="3"/>
  <c r="K2264" i="3"/>
  <c r="K2265" i="3"/>
  <c r="K2266" i="3"/>
  <c r="K2267" i="3"/>
  <c r="K2268" i="3"/>
  <c r="K2269" i="3"/>
  <c r="K2270" i="3"/>
  <c r="K2271" i="3"/>
  <c r="K2272" i="3"/>
  <c r="K2273" i="3"/>
  <c r="K2274" i="3"/>
  <c r="K2275" i="3"/>
  <c r="K2276" i="3"/>
  <c r="K2277" i="3"/>
  <c r="K2278" i="3"/>
  <c r="K2279" i="3"/>
  <c r="K2280" i="3"/>
  <c r="K2281" i="3"/>
  <c r="K2282" i="3"/>
  <c r="K2283" i="3"/>
  <c r="K2284" i="3"/>
  <c r="K2285" i="3"/>
  <c r="K2286" i="3"/>
  <c r="K2287" i="3"/>
  <c r="K2288" i="3"/>
  <c r="K2289" i="3"/>
  <c r="K2290" i="3"/>
  <c r="K2291" i="3"/>
  <c r="K2292" i="3"/>
  <c r="K2293" i="3"/>
  <c r="K2294" i="3"/>
  <c r="K2295" i="3"/>
  <c r="K2296" i="3"/>
  <c r="K2297" i="3"/>
  <c r="K2298" i="3"/>
  <c r="K2299" i="3"/>
  <c r="K2300" i="3"/>
  <c r="K2301" i="3"/>
  <c r="K2302" i="3"/>
  <c r="K2303" i="3"/>
  <c r="K2304" i="3"/>
  <c r="K2305" i="3"/>
  <c r="K2306" i="3"/>
  <c r="K2307" i="3"/>
  <c r="K2308" i="3"/>
  <c r="K2309" i="3"/>
  <c r="K2310" i="3"/>
  <c r="K2311" i="3"/>
  <c r="K2312" i="3"/>
  <c r="K2313" i="3"/>
  <c r="K2314" i="3"/>
  <c r="K2315" i="3"/>
  <c r="K2316" i="3"/>
  <c r="K2317" i="3"/>
  <c r="K2318" i="3"/>
  <c r="K2319" i="3"/>
  <c r="K2320" i="3"/>
  <c r="K2321" i="3"/>
  <c r="K2322" i="3"/>
  <c r="K2323" i="3"/>
  <c r="K2324" i="3"/>
  <c r="K2325" i="3"/>
  <c r="K2326" i="3"/>
  <c r="K2327" i="3"/>
  <c r="K2328" i="3"/>
  <c r="K2329" i="3"/>
  <c r="K2330" i="3"/>
  <c r="K2331" i="3"/>
  <c r="K2332" i="3"/>
  <c r="K2333" i="3"/>
  <c r="K2334" i="3"/>
  <c r="K2335" i="3"/>
  <c r="K2336" i="3"/>
  <c r="K2337" i="3"/>
  <c r="K2338" i="3"/>
  <c r="K2339" i="3"/>
  <c r="K2340" i="3"/>
  <c r="K2341" i="3"/>
  <c r="K2342" i="3"/>
  <c r="K2343" i="3"/>
  <c r="K2344" i="3"/>
  <c r="K2345" i="3"/>
  <c r="K2346" i="3"/>
  <c r="K2347" i="3"/>
  <c r="K2348" i="3"/>
  <c r="K2349" i="3"/>
  <c r="K2350" i="3"/>
  <c r="K2351" i="3"/>
  <c r="K2352" i="3"/>
  <c r="K2353" i="3"/>
  <c r="K2354" i="3"/>
  <c r="K2355" i="3"/>
  <c r="K2356" i="3"/>
  <c r="K2357" i="3"/>
  <c r="K2358" i="3"/>
  <c r="K2359" i="3"/>
  <c r="K2360" i="3"/>
  <c r="K2361" i="3"/>
  <c r="K2362" i="3"/>
  <c r="K2363" i="3"/>
  <c r="K2364" i="3"/>
  <c r="K2365" i="3"/>
  <c r="K2366" i="3"/>
  <c r="K2367" i="3"/>
  <c r="K2368" i="3"/>
  <c r="K2369" i="3"/>
  <c r="K2370" i="3"/>
  <c r="K2371" i="3"/>
  <c r="K2372" i="3"/>
  <c r="K2373" i="3"/>
  <c r="K2374" i="3"/>
  <c r="K2375" i="3"/>
  <c r="K2376" i="3"/>
  <c r="K2377" i="3"/>
  <c r="K2378" i="3"/>
  <c r="K2379" i="3"/>
  <c r="K2380" i="3"/>
  <c r="K2381" i="3"/>
  <c r="K2382" i="3"/>
  <c r="K2383" i="3"/>
  <c r="K2384" i="3"/>
  <c r="K2385" i="3"/>
  <c r="K2386" i="3"/>
  <c r="K2387" i="3"/>
  <c r="K2388" i="3"/>
  <c r="K2389" i="3"/>
  <c r="K2390" i="3"/>
  <c r="K2391" i="3"/>
  <c r="K2392" i="3"/>
  <c r="K2393" i="3"/>
  <c r="K2394" i="3"/>
  <c r="K2395" i="3"/>
  <c r="K2396" i="3"/>
  <c r="K2397" i="3"/>
  <c r="K2398" i="3"/>
  <c r="K2399" i="3"/>
  <c r="K2400" i="3"/>
  <c r="K2401" i="3"/>
  <c r="K2402" i="3"/>
  <c r="K2403" i="3"/>
  <c r="K2404" i="3"/>
  <c r="K2405" i="3"/>
  <c r="K2406" i="3"/>
  <c r="K2407" i="3"/>
  <c r="K2408" i="3"/>
  <c r="K2409" i="3"/>
  <c r="K2410" i="3"/>
  <c r="K2411" i="3"/>
  <c r="K2412" i="3"/>
  <c r="K2413" i="3"/>
  <c r="K2414" i="3"/>
  <c r="K2415" i="3"/>
  <c r="K2416" i="3"/>
  <c r="K2417" i="3"/>
  <c r="K2418" i="3"/>
  <c r="K2419" i="3"/>
  <c r="K2420" i="3"/>
  <c r="K2421" i="3"/>
  <c r="K2422" i="3"/>
  <c r="K2423" i="3"/>
  <c r="K2424" i="3"/>
  <c r="K2425" i="3"/>
  <c r="K2426" i="3"/>
  <c r="K2427" i="3"/>
  <c r="K2428" i="3"/>
  <c r="K2429" i="3"/>
  <c r="K2430" i="3"/>
  <c r="K2431" i="3"/>
  <c r="K2432" i="3"/>
  <c r="K2433" i="3"/>
  <c r="K2434" i="3"/>
  <c r="K2435" i="3"/>
  <c r="K2436" i="3"/>
  <c r="K2437" i="3"/>
  <c r="K2438" i="3"/>
  <c r="K2439" i="3"/>
  <c r="K2440" i="3"/>
  <c r="K2441" i="3"/>
  <c r="K2442" i="3"/>
  <c r="K2443" i="3"/>
  <c r="K2444" i="3"/>
  <c r="K2445" i="3"/>
  <c r="K2446" i="3"/>
  <c r="K2447" i="3"/>
  <c r="K2448" i="3"/>
  <c r="K2449" i="3"/>
  <c r="K2450" i="3"/>
  <c r="K2451" i="3"/>
  <c r="K2452" i="3"/>
  <c r="K2453" i="3"/>
  <c r="K2454" i="3"/>
  <c r="K2455" i="3"/>
  <c r="K2456" i="3"/>
  <c r="K2457" i="3"/>
  <c r="K2458" i="3"/>
  <c r="K2459" i="3"/>
  <c r="K2460" i="3"/>
  <c r="K2461" i="3"/>
  <c r="K2462" i="3"/>
  <c r="K2463" i="3"/>
  <c r="K2464" i="3"/>
  <c r="K2465" i="3"/>
  <c r="K2466" i="3"/>
  <c r="K2467" i="3"/>
  <c r="K2468" i="3"/>
  <c r="K2469" i="3"/>
  <c r="K2470" i="3"/>
  <c r="K2471" i="3"/>
  <c r="K2472" i="3"/>
  <c r="K2473" i="3"/>
  <c r="K2474" i="3"/>
  <c r="K2475" i="3"/>
  <c r="K2476" i="3"/>
  <c r="K2477" i="3"/>
  <c r="K2478" i="3"/>
  <c r="K2479" i="3"/>
  <c r="K2480" i="3"/>
  <c r="K2481" i="3"/>
  <c r="K2482" i="3"/>
  <c r="K2483" i="3"/>
  <c r="K2484" i="3"/>
  <c r="K2485" i="3"/>
  <c r="K2486" i="3"/>
  <c r="K2487" i="3"/>
  <c r="K2488" i="3"/>
  <c r="K2489" i="3"/>
  <c r="K2490" i="3"/>
  <c r="K2491" i="3"/>
  <c r="K2492" i="3"/>
  <c r="K2493" i="3"/>
  <c r="K2494" i="3"/>
  <c r="K2495" i="3"/>
  <c r="K2496" i="3"/>
  <c r="K2497" i="3"/>
  <c r="K2498" i="3"/>
  <c r="K2499" i="3"/>
  <c r="K2500" i="3"/>
  <c r="K2501" i="3"/>
  <c r="K2502" i="3"/>
  <c r="K2503" i="3"/>
  <c r="K2504" i="3"/>
  <c r="K2505" i="3"/>
  <c r="K2506" i="3"/>
  <c r="K2507" i="3"/>
  <c r="K2508" i="3"/>
  <c r="K2509" i="3"/>
  <c r="K2510" i="3"/>
  <c r="K2511" i="3"/>
  <c r="K2512" i="3"/>
  <c r="K2513" i="3"/>
  <c r="K2514" i="3"/>
  <c r="K2515" i="3"/>
  <c r="K2516" i="3"/>
  <c r="K2517" i="3"/>
  <c r="K2518" i="3"/>
  <c r="K2519" i="3"/>
  <c r="K2520" i="3"/>
  <c r="K2521" i="3"/>
  <c r="K2522" i="3"/>
  <c r="K2523" i="3"/>
  <c r="K2524" i="3"/>
  <c r="K2525" i="3"/>
  <c r="K2526" i="3"/>
  <c r="K2527" i="3"/>
  <c r="K2528" i="3"/>
  <c r="K2529" i="3"/>
  <c r="K2530" i="3"/>
  <c r="K2531" i="3"/>
  <c r="K2532" i="3"/>
  <c r="K2533" i="3"/>
  <c r="K2534" i="3"/>
  <c r="K2535" i="3"/>
  <c r="K2536" i="3"/>
  <c r="K2537" i="3"/>
  <c r="K2538" i="3"/>
  <c r="K2539" i="3"/>
  <c r="K2540" i="3"/>
  <c r="K2541" i="3"/>
  <c r="K2542" i="3"/>
  <c r="K2543" i="3"/>
  <c r="K2544" i="3"/>
  <c r="K2545" i="3"/>
  <c r="K2546" i="3"/>
  <c r="K2547" i="3"/>
  <c r="K2548" i="3"/>
  <c r="K2549" i="3"/>
  <c r="K2550" i="3"/>
  <c r="K2551" i="3"/>
  <c r="K2552" i="3"/>
  <c r="K2553" i="3"/>
  <c r="K2554" i="3"/>
  <c r="K2555" i="3"/>
  <c r="K2556" i="3"/>
  <c r="K2557" i="3"/>
  <c r="K2558" i="3"/>
  <c r="K2559" i="3"/>
  <c r="K2560" i="3"/>
  <c r="K2561" i="3"/>
  <c r="K2562" i="3"/>
  <c r="K2563" i="3"/>
  <c r="K2564" i="3"/>
  <c r="K2565" i="3"/>
  <c r="K2566" i="3"/>
  <c r="K2567" i="3"/>
  <c r="K2568" i="3"/>
  <c r="K2569" i="3"/>
  <c r="K2570" i="3"/>
  <c r="K2571" i="3"/>
  <c r="K2572" i="3"/>
  <c r="K2573" i="3"/>
  <c r="K2574" i="3"/>
  <c r="K2575" i="3"/>
  <c r="K2576" i="3"/>
  <c r="K2577" i="3"/>
  <c r="K2578" i="3"/>
  <c r="K2579" i="3"/>
  <c r="K2580" i="3"/>
  <c r="K2581" i="3"/>
  <c r="K2582" i="3"/>
  <c r="K2583" i="3"/>
  <c r="K2584" i="3"/>
  <c r="K2585" i="3"/>
  <c r="K2586" i="3"/>
  <c r="K2587" i="3"/>
  <c r="K2588" i="3"/>
  <c r="K2589" i="3"/>
  <c r="K2590" i="3"/>
  <c r="K2591" i="3"/>
  <c r="K2592" i="3"/>
  <c r="K2593" i="3"/>
  <c r="K2594" i="3"/>
  <c r="K2595" i="3"/>
  <c r="K2596" i="3"/>
  <c r="K2597" i="3"/>
  <c r="K2598" i="3"/>
  <c r="K2599" i="3"/>
  <c r="K2600" i="3"/>
  <c r="K2601" i="3"/>
  <c r="K2602" i="3"/>
  <c r="K2603" i="3"/>
  <c r="K2604" i="3"/>
  <c r="K2605" i="3"/>
  <c r="K2606" i="3"/>
  <c r="K2607" i="3"/>
  <c r="K2608" i="3"/>
  <c r="K2609" i="3"/>
  <c r="K2610" i="3"/>
  <c r="K2611" i="3"/>
  <c r="K2612" i="3"/>
  <c r="K2613" i="3"/>
  <c r="K2614" i="3"/>
  <c r="K2615" i="3"/>
  <c r="K2616" i="3"/>
  <c r="K2617" i="3"/>
  <c r="K2618" i="3"/>
  <c r="K2619" i="3"/>
  <c r="K2620" i="3"/>
  <c r="K2621" i="3"/>
  <c r="K2622" i="3"/>
  <c r="K2623" i="3"/>
  <c r="K2624" i="3"/>
  <c r="K2625" i="3"/>
  <c r="K2626" i="3"/>
  <c r="K2627" i="3"/>
  <c r="K2628" i="3"/>
  <c r="K2629" i="3"/>
  <c r="K2630" i="3"/>
  <c r="K2631" i="3"/>
  <c r="K2632" i="3"/>
  <c r="K2633" i="3"/>
  <c r="K2634" i="3"/>
  <c r="K2635" i="3"/>
  <c r="K2636" i="3"/>
  <c r="K2637" i="3"/>
  <c r="K2638" i="3"/>
  <c r="K2639" i="3"/>
  <c r="K2640" i="3"/>
  <c r="K2641" i="3"/>
  <c r="K2642" i="3"/>
  <c r="K2643" i="3"/>
  <c r="K2644" i="3"/>
  <c r="K2645" i="3"/>
  <c r="K2646" i="3"/>
  <c r="K2647" i="3"/>
  <c r="K2648" i="3"/>
  <c r="K2649" i="3"/>
  <c r="K2650" i="3"/>
  <c r="K2651" i="3"/>
  <c r="K2652" i="3"/>
  <c r="K2653" i="3"/>
  <c r="K2654" i="3"/>
  <c r="K2655" i="3"/>
  <c r="K2656" i="3"/>
  <c r="K2657" i="3"/>
  <c r="K2658" i="3"/>
  <c r="K2659" i="3"/>
  <c r="K2660" i="3"/>
  <c r="K2661" i="3"/>
  <c r="K2662" i="3"/>
  <c r="K2663" i="3"/>
  <c r="K2664" i="3"/>
  <c r="K2665" i="3"/>
  <c r="K2666" i="3"/>
  <c r="K2667" i="3"/>
  <c r="K2668" i="3"/>
  <c r="K2669" i="3"/>
  <c r="K2670" i="3"/>
  <c r="K2671" i="3"/>
  <c r="K2672" i="3"/>
  <c r="K2673" i="3"/>
  <c r="K2674" i="3"/>
  <c r="K2675" i="3"/>
  <c r="K2676" i="3"/>
  <c r="K2677" i="3"/>
  <c r="K2678" i="3"/>
  <c r="K2679" i="3"/>
  <c r="K2680" i="3"/>
  <c r="K2681" i="3"/>
  <c r="K2682" i="3"/>
  <c r="K2683" i="3"/>
  <c r="K2684" i="3"/>
  <c r="K2685" i="3"/>
  <c r="K2686" i="3"/>
  <c r="K2687" i="3"/>
  <c r="K2688" i="3"/>
  <c r="K2689" i="3"/>
  <c r="K2690" i="3"/>
  <c r="K2691" i="3"/>
  <c r="K2692" i="3"/>
  <c r="K2693" i="3"/>
  <c r="K2694" i="3"/>
  <c r="K2695" i="3"/>
  <c r="K2696" i="3"/>
  <c r="K2697" i="3"/>
  <c r="K2698" i="3"/>
  <c r="K2699" i="3"/>
  <c r="K2700" i="3"/>
  <c r="K2701" i="3"/>
  <c r="K2702" i="3"/>
  <c r="K2703" i="3"/>
  <c r="K2704" i="3"/>
  <c r="K2705" i="3"/>
  <c r="K2706" i="3"/>
  <c r="K2707" i="3"/>
  <c r="K2708" i="3"/>
  <c r="K2709" i="3"/>
  <c r="K2710" i="3"/>
  <c r="K2711" i="3"/>
  <c r="K2712" i="3"/>
  <c r="K2713" i="3"/>
  <c r="K2714" i="3"/>
  <c r="K2715" i="3"/>
  <c r="K2716" i="3"/>
  <c r="K2717" i="3"/>
  <c r="K2718" i="3"/>
  <c r="K2719" i="3"/>
  <c r="K2720" i="3"/>
  <c r="K2721" i="3"/>
  <c r="K2722" i="3"/>
  <c r="K2723" i="3"/>
  <c r="K2724" i="3"/>
  <c r="K2725" i="3"/>
  <c r="K2726" i="3"/>
  <c r="K2727" i="3"/>
  <c r="K2728" i="3"/>
  <c r="K2729" i="3"/>
  <c r="K2730" i="3"/>
  <c r="K2731" i="3"/>
  <c r="K2732" i="3"/>
  <c r="K2733" i="3"/>
  <c r="K2734" i="3"/>
  <c r="K2735" i="3"/>
  <c r="K2736" i="3"/>
  <c r="K2737" i="3"/>
  <c r="K2738" i="3"/>
  <c r="K2739" i="3"/>
  <c r="K2740" i="3"/>
  <c r="K2741" i="3"/>
  <c r="K2742" i="3"/>
  <c r="K2743" i="3"/>
  <c r="K2744" i="3"/>
  <c r="K2745" i="3"/>
  <c r="K2746" i="3"/>
  <c r="K2747" i="3"/>
  <c r="K2748" i="3"/>
  <c r="K2749" i="3"/>
  <c r="K2750" i="3"/>
  <c r="K2751" i="3"/>
  <c r="K2752" i="3"/>
  <c r="K2753" i="3"/>
  <c r="K2754" i="3"/>
  <c r="K2755" i="3"/>
  <c r="K2756" i="3"/>
  <c r="K2757" i="3"/>
  <c r="K2758" i="3"/>
  <c r="K2759" i="3"/>
  <c r="K2760" i="3"/>
  <c r="K2761" i="3"/>
  <c r="K2762" i="3"/>
  <c r="K2763" i="3"/>
  <c r="K2764" i="3"/>
  <c r="K2765" i="3"/>
  <c r="K2766" i="3"/>
  <c r="K2767" i="3"/>
  <c r="K2768" i="3"/>
  <c r="K2769" i="3"/>
  <c r="K2770" i="3"/>
  <c r="K2771" i="3"/>
  <c r="K2772" i="3"/>
  <c r="K2773" i="3"/>
  <c r="K2774" i="3"/>
  <c r="K2775" i="3"/>
  <c r="K2776" i="3"/>
  <c r="K2777" i="3"/>
  <c r="K2778" i="3"/>
  <c r="K2779" i="3"/>
  <c r="K2780" i="3"/>
  <c r="K2781" i="3"/>
  <c r="K2782" i="3"/>
  <c r="K2783" i="3"/>
  <c r="K2784" i="3"/>
  <c r="K2785" i="3"/>
  <c r="K2786" i="3"/>
  <c r="K2787" i="3"/>
  <c r="K2788" i="3"/>
  <c r="K2789" i="3"/>
  <c r="K2790" i="3"/>
  <c r="K2791" i="3"/>
  <c r="K2792" i="3"/>
  <c r="K2793" i="3"/>
  <c r="K2794" i="3"/>
  <c r="K2795" i="3"/>
  <c r="K2796" i="3"/>
  <c r="K2797" i="3"/>
  <c r="K2798" i="3"/>
  <c r="K2799" i="3"/>
  <c r="K2800" i="3"/>
  <c r="K2801" i="3"/>
  <c r="K2802" i="3"/>
  <c r="K2803" i="3"/>
  <c r="K2804" i="3"/>
  <c r="K2805" i="3"/>
  <c r="K2806" i="3"/>
  <c r="K2807" i="3"/>
  <c r="K2808" i="3"/>
  <c r="K2809" i="3"/>
  <c r="K2810" i="3"/>
  <c r="K2811" i="3"/>
  <c r="K2812" i="3"/>
  <c r="K2813" i="3"/>
  <c r="K2814" i="3"/>
  <c r="K2815" i="3"/>
  <c r="K2816" i="3"/>
  <c r="K2817" i="3"/>
  <c r="K2818" i="3"/>
  <c r="K2819" i="3"/>
  <c r="K2820" i="3"/>
  <c r="K2821" i="3"/>
  <c r="K2822" i="3"/>
  <c r="K2823" i="3"/>
  <c r="K2824" i="3"/>
  <c r="K2825" i="3"/>
  <c r="K2826" i="3"/>
  <c r="K2827" i="3"/>
  <c r="K2828" i="3"/>
  <c r="K2829" i="3"/>
  <c r="K2830" i="3"/>
  <c r="K2831" i="3"/>
  <c r="K2832" i="3"/>
  <c r="K2833" i="3"/>
  <c r="K2834" i="3"/>
  <c r="K2835" i="3"/>
  <c r="K2836" i="3"/>
  <c r="K2837" i="3"/>
  <c r="K2838" i="3"/>
  <c r="K2839" i="3"/>
  <c r="K2840" i="3"/>
  <c r="K2841" i="3"/>
  <c r="K2842" i="3"/>
  <c r="K2843" i="3"/>
  <c r="K2844" i="3"/>
  <c r="K2845" i="3"/>
  <c r="K2846" i="3"/>
  <c r="K2847" i="3"/>
  <c r="K2848" i="3"/>
  <c r="K2849" i="3"/>
  <c r="K2850" i="3"/>
  <c r="K2851" i="3"/>
  <c r="K2852" i="3"/>
  <c r="K2853" i="3"/>
  <c r="K2854" i="3"/>
  <c r="K2855" i="3"/>
  <c r="K2856" i="3"/>
  <c r="K2857" i="3"/>
  <c r="K2858" i="3"/>
  <c r="K2859" i="3"/>
  <c r="K2860" i="3"/>
  <c r="K2861" i="3"/>
  <c r="K2862" i="3"/>
  <c r="K2863" i="3"/>
  <c r="K2864" i="3"/>
  <c r="K2865" i="3"/>
  <c r="K2866" i="3"/>
  <c r="K2867" i="3"/>
  <c r="K2868" i="3"/>
  <c r="K2869" i="3"/>
  <c r="K2870" i="3"/>
  <c r="K2871" i="3"/>
  <c r="K2872" i="3"/>
  <c r="K2873" i="3"/>
  <c r="K2874" i="3"/>
  <c r="K2875" i="3"/>
  <c r="K2876" i="3"/>
  <c r="K2877" i="3"/>
  <c r="K2878" i="3"/>
  <c r="K2879" i="3"/>
  <c r="K2880" i="3"/>
  <c r="K2881" i="3"/>
  <c r="K2882" i="3"/>
  <c r="K2883" i="3"/>
  <c r="K2884" i="3"/>
  <c r="K2885" i="3"/>
  <c r="K2886" i="3"/>
  <c r="K2887" i="3"/>
  <c r="K2888" i="3"/>
  <c r="K2889" i="3"/>
  <c r="K2890" i="3"/>
  <c r="K2891" i="3"/>
  <c r="K2892" i="3"/>
  <c r="K2893" i="3"/>
  <c r="K2894" i="3"/>
  <c r="K2895" i="3"/>
  <c r="K2896" i="3"/>
  <c r="K2897" i="3"/>
  <c r="K2898" i="3"/>
  <c r="K2899" i="3"/>
  <c r="K2900" i="3"/>
  <c r="K2901" i="3"/>
  <c r="K2902" i="3"/>
  <c r="K2903" i="3"/>
  <c r="K2904" i="3"/>
  <c r="K2905" i="3"/>
  <c r="K2906" i="3"/>
  <c r="K2907" i="3"/>
  <c r="K2908" i="3"/>
  <c r="K2909" i="3"/>
  <c r="K2910" i="3"/>
  <c r="K2911" i="3"/>
  <c r="K2912" i="3"/>
  <c r="K2913" i="3"/>
  <c r="K2914" i="3"/>
  <c r="K2915" i="3"/>
  <c r="K2916" i="3"/>
  <c r="K2917" i="3"/>
  <c r="K2918" i="3"/>
  <c r="K2919" i="3"/>
  <c r="K2920" i="3"/>
  <c r="K2921" i="3"/>
  <c r="K2922" i="3"/>
  <c r="K2923" i="3"/>
  <c r="K2924" i="3"/>
  <c r="K2925" i="3"/>
  <c r="K2926" i="3"/>
  <c r="K2927" i="3"/>
  <c r="K2928" i="3"/>
  <c r="K2929" i="3"/>
  <c r="K2930" i="3"/>
  <c r="K2931" i="3"/>
  <c r="K2932" i="3"/>
  <c r="K2933" i="3"/>
  <c r="K2934" i="3"/>
  <c r="K2935" i="3"/>
  <c r="K2936" i="3"/>
  <c r="K2937" i="3"/>
  <c r="K2938" i="3"/>
  <c r="K2939" i="3"/>
  <c r="K2940" i="3"/>
  <c r="K2941" i="3"/>
  <c r="K2942" i="3"/>
  <c r="K2943" i="3"/>
  <c r="K2944" i="3"/>
  <c r="K2945" i="3"/>
  <c r="K2946" i="3"/>
  <c r="K2947" i="3"/>
  <c r="K2948" i="3"/>
  <c r="K2949" i="3"/>
  <c r="K2950" i="3"/>
  <c r="K2951" i="3"/>
  <c r="K2952" i="3"/>
  <c r="K2953" i="3"/>
  <c r="K2954" i="3"/>
  <c r="K2955" i="3"/>
  <c r="K2956" i="3"/>
  <c r="K2957" i="3"/>
  <c r="K2958" i="3"/>
  <c r="K2959" i="3"/>
  <c r="K2960" i="3"/>
  <c r="K2961" i="3"/>
  <c r="K2962" i="3"/>
  <c r="K2963" i="3"/>
  <c r="K2964" i="3"/>
  <c r="K2965" i="3"/>
  <c r="K2966" i="3"/>
  <c r="K2967" i="3"/>
  <c r="K2968" i="3"/>
  <c r="K2969" i="3"/>
  <c r="K2970" i="3"/>
  <c r="K2971" i="3"/>
  <c r="K2972" i="3"/>
  <c r="K2973" i="3"/>
  <c r="K2974" i="3"/>
  <c r="K2975" i="3"/>
  <c r="K2976" i="3"/>
  <c r="K2977" i="3"/>
  <c r="K2978" i="3"/>
  <c r="K2979" i="3"/>
  <c r="K2980" i="3"/>
  <c r="K2981" i="3"/>
  <c r="K2982" i="3"/>
  <c r="K2983" i="3"/>
  <c r="K2984" i="3"/>
  <c r="K2985" i="3"/>
  <c r="K2986" i="3"/>
  <c r="K2987" i="3"/>
  <c r="K2988" i="3"/>
  <c r="K2989" i="3"/>
  <c r="K2990" i="3"/>
  <c r="K2991" i="3"/>
  <c r="K2992" i="3"/>
  <c r="K2993" i="3"/>
  <c r="K2994" i="3"/>
  <c r="K2995" i="3"/>
  <c r="K2996" i="3"/>
  <c r="K2997" i="3"/>
  <c r="K2998" i="3"/>
  <c r="K2999" i="3"/>
  <c r="K3000" i="3"/>
  <c r="K3001" i="3"/>
  <c r="K3002" i="3"/>
  <c r="K3003" i="3"/>
  <c r="K3004" i="3"/>
  <c r="K3005" i="3"/>
  <c r="K3006" i="3"/>
  <c r="K3007" i="3"/>
  <c r="K3008" i="3"/>
  <c r="K3009" i="3"/>
  <c r="K3010" i="3"/>
  <c r="K3011" i="3"/>
  <c r="K3012" i="3"/>
  <c r="K3013" i="3"/>
  <c r="K3014" i="3"/>
  <c r="K3015" i="3"/>
  <c r="K3016" i="3"/>
  <c r="K3017" i="3"/>
  <c r="K3018" i="3"/>
  <c r="K3019" i="3"/>
  <c r="K3020" i="3"/>
  <c r="K3021" i="3"/>
  <c r="K3022" i="3"/>
  <c r="K3023" i="3"/>
  <c r="K3024" i="3"/>
  <c r="K3025" i="3"/>
  <c r="K3026" i="3"/>
  <c r="K3027" i="3"/>
  <c r="K3028" i="3"/>
  <c r="K3029" i="3"/>
  <c r="K3030" i="3"/>
  <c r="K3031" i="3"/>
  <c r="K3032" i="3"/>
  <c r="K3033" i="3"/>
  <c r="K3034" i="3"/>
  <c r="K3035" i="3"/>
  <c r="K3036" i="3"/>
  <c r="K3037" i="3"/>
  <c r="K3038" i="3"/>
  <c r="K3039" i="3"/>
  <c r="K3040" i="3"/>
  <c r="K3041" i="3"/>
  <c r="K3042" i="3"/>
  <c r="K3043" i="3"/>
  <c r="K3044" i="3"/>
  <c r="K3045" i="3"/>
  <c r="K3046" i="3"/>
  <c r="K3047" i="3"/>
  <c r="K3048" i="3"/>
  <c r="K3049" i="3"/>
  <c r="K3050" i="3"/>
  <c r="K3051" i="3"/>
  <c r="K3052" i="3"/>
  <c r="K3053" i="3"/>
  <c r="K3054" i="3"/>
  <c r="K3055" i="3"/>
  <c r="K3056" i="3"/>
  <c r="K3057" i="3"/>
  <c r="K3058" i="3"/>
  <c r="K3059" i="3"/>
  <c r="K3060" i="3"/>
  <c r="K3061" i="3"/>
  <c r="K3062" i="3"/>
  <c r="K3063" i="3"/>
  <c r="K3064" i="3"/>
  <c r="K3065" i="3"/>
  <c r="K3066" i="3"/>
  <c r="K3067" i="3"/>
  <c r="K3068" i="3"/>
  <c r="K3069" i="3"/>
  <c r="K3070" i="3"/>
  <c r="K3071" i="3"/>
  <c r="K3072" i="3"/>
  <c r="K3073" i="3"/>
  <c r="K3074" i="3"/>
  <c r="K3075" i="3"/>
  <c r="K3076" i="3"/>
  <c r="K3077" i="3"/>
  <c r="K3078" i="3"/>
  <c r="K3079" i="3"/>
  <c r="K3080" i="3"/>
  <c r="K3081" i="3"/>
  <c r="K3082" i="3"/>
  <c r="K3083" i="3"/>
  <c r="K3084" i="3"/>
  <c r="K3085" i="3"/>
  <c r="K3086" i="3"/>
  <c r="K3087" i="3"/>
  <c r="K3088" i="3"/>
  <c r="K3089" i="3"/>
  <c r="K3090" i="3"/>
  <c r="K3091" i="3"/>
  <c r="K3092" i="3"/>
  <c r="K3093" i="3"/>
  <c r="K3094" i="3"/>
  <c r="K3095" i="3"/>
  <c r="K3096" i="3"/>
  <c r="K3097" i="3"/>
  <c r="K3098" i="3"/>
  <c r="K3099" i="3"/>
  <c r="K3100" i="3"/>
  <c r="K3101" i="3"/>
  <c r="K3102" i="3"/>
  <c r="K3103" i="3"/>
  <c r="K3104" i="3"/>
  <c r="K3105" i="3"/>
  <c r="K3106" i="3"/>
  <c r="K3107" i="3"/>
  <c r="K3108" i="3"/>
  <c r="K3109" i="3"/>
  <c r="K3110" i="3"/>
  <c r="K3111" i="3"/>
  <c r="K3112" i="3"/>
  <c r="K3113" i="3"/>
  <c r="K3114" i="3"/>
  <c r="K3115" i="3"/>
  <c r="K3116" i="3"/>
  <c r="K3117" i="3"/>
  <c r="K3118" i="3"/>
  <c r="K3119" i="3"/>
  <c r="K3120" i="3"/>
  <c r="K3121" i="3"/>
  <c r="K3122" i="3"/>
  <c r="K3123" i="3"/>
  <c r="K3124" i="3"/>
  <c r="K3125" i="3"/>
  <c r="K3126" i="3"/>
  <c r="K3127" i="3"/>
  <c r="K3128" i="3"/>
  <c r="K3129" i="3"/>
  <c r="K3130" i="3"/>
  <c r="K3131" i="3"/>
  <c r="K3132" i="3"/>
  <c r="K3133" i="3"/>
  <c r="K3134" i="3"/>
  <c r="K3135" i="3"/>
  <c r="K3136" i="3"/>
  <c r="K3137" i="3"/>
  <c r="K3138" i="3"/>
  <c r="K3139" i="3"/>
  <c r="K3140" i="3"/>
  <c r="K3141" i="3"/>
  <c r="K3142" i="3"/>
  <c r="K3143" i="3"/>
  <c r="K3144" i="3"/>
  <c r="K3145" i="3"/>
  <c r="K3146" i="3"/>
  <c r="K3147" i="3"/>
  <c r="K3148" i="3"/>
  <c r="K3149" i="3"/>
  <c r="K3150" i="3"/>
  <c r="K3151" i="3"/>
  <c r="K3152" i="3"/>
  <c r="K3153" i="3"/>
  <c r="K3154" i="3"/>
  <c r="K3155" i="3"/>
  <c r="K3156" i="3"/>
  <c r="K3157" i="3"/>
  <c r="K3158" i="3"/>
  <c r="K3159" i="3"/>
  <c r="K3160" i="3"/>
  <c r="K3161" i="3"/>
  <c r="K3162" i="3"/>
  <c r="K3163" i="3"/>
  <c r="K3164" i="3"/>
  <c r="K3165" i="3"/>
  <c r="K3166" i="3"/>
  <c r="K3167" i="3"/>
  <c r="K3168" i="3"/>
  <c r="K3169" i="3"/>
  <c r="K3170" i="3"/>
  <c r="K3171" i="3"/>
  <c r="K3172" i="3"/>
  <c r="K3173" i="3"/>
  <c r="K3174" i="3"/>
  <c r="K3175" i="3"/>
  <c r="K3176" i="3"/>
  <c r="K3177" i="3"/>
  <c r="K3178" i="3"/>
  <c r="K3179" i="3"/>
  <c r="K3180" i="3"/>
  <c r="K3181" i="3"/>
  <c r="K3182" i="3"/>
  <c r="K3183" i="3"/>
  <c r="K3184" i="3"/>
  <c r="K3185" i="3"/>
  <c r="K3186" i="3"/>
  <c r="K3187" i="3"/>
  <c r="K3188" i="3"/>
  <c r="K3189" i="3"/>
  <c r="K3190" i="3"/>
  <c r="K3191" i="3"/>
  <c r="K3192" i="3"/>
  <c r="K3193" i="3"/>
  <c r="K3194" i="3"/>
  <c r="K3195" i="3"/>
  <c r="K3196" i="3"/>
  <c r="K3197" i="3"/>
  <c r="K3198" i="3"/>
  <c r="K3199" i="3"/>
  <c r="K3200" i="3"/>
  <c r="K3201" i="3"/>
  <c r="K3202" i="3"/>
  <c r="K3203" i="3"/>
  <c r="K3204" i="3"/>
  <c r="K3205" i="3"/>
  <c r="K3206" i="3"/>
  <c r="K3207" i="3"/>
  <c r="K3208" i="3"/>
  <c r="K3209" i="3"/>
  <c r="K3210" i="3"/>
  <c r="K3211" i="3"/>
  <c r="K3212" i="3"/>
  <c r="K3213" i="3"/>
  <c r="K3214" i="3"/>
  <c r="K3215" i="3"/>
  <c r="K3216" i="3"/>
  <c r="K3217" i="3"/>
  <c r="K3218" i="3"/>
  <c r="K3219" i="3"/>
  <c r="K3220" i="3"/>
  <c r="K3221" i="3"/>
  <c r="K3222" i="3"/>
  <c r="K3223" i="3"/>
  <c r="K3224" i="3"/>
  <c r="K3225" i="3"/>
  <c r="K3226" i="3"/>
  <c r="K3227" i="3"/>
  <c r="K3228" i="3"/>
  <c r="K3229" i="3"/>
  <c r="K3230" i="3"/>
  <c r="K3231" i="3"/>
  <c r="K3232" i="3"/>
  <c r="K3233" i="3"/>
  <c r="K3234" i="3"/>
  <c r="K3235" i="3"/>
  <c r="K3236" i="3"/>
  <c r="K3237" i="3"/>
  <c r="K3238" i="3"/>
  <c r="K3239" i="3"/>
  <c r="K3240" i="3"/>
  <c r="K3241" i="3"/>
  <c r="K3242" i="3"/>
  <c r="K3243" i="3"/>
  <c r="K3244" i="3"/>
  <c r="K3245" i="3"/>
  <c r="K3246" i="3"/>
  <c r="K3247" i="3"/>
  <c r="K3248" i="3"/>
  <c r="K3249" i="3"/>
  <c r="K3250" i="3"/>
  <c r="K3251" i="3"/>
  <c r="K3252" i="3"/>
  <c r="K3253" i="3"/>
  <c r="K3254" i="3"/>
  <c r="K3255" i="3"/>
  <c r="K3256" i="3"/>
  <c r="K3257" i="3"/>
  <c r="K3258" i="3"/>
  <c r="K3259" i="3"/>
  <c r="K3260" i="3"/>
  <c r="K3261" i="3"/>
  <c r="K3262" i="3"/>
  <c r="K3263" i="3"/>
  <c r="K3264" i="3"/>
  <c r="K3265" i="3"/>
  <c r="K3266" i="3"/>
  <c r="K3267" i="3"/>
  <c r="K3268" i="3"/>
  <c r="K3269" i="3"/>
  <c r="K3270" i="3"/>
  <c r="K3271" i="3"/>
  <c r="K3272" i="3"/>
  <c r="K3273" i="3"/>
  <c r="K3274" i="3"/>
  <c r="K3275" i="3"/>
  <c r="K3276" i="3"/>
  <c r="K3277" i="3"/>
  <c r="K3278" i="3"/>
  <c r="K3279" i="3"/>
  <c r="K3280" i="3"/>
  <c r="K3281" i="3"/>
  <c r="K3282" i="3"/>
  <c r="K3283" i="3"/>
  <c r="K3284" i="3"/>
  <c r="K3285" i="3"/>
  <c r="K3286" i="3"/>
  <c r="K3287" i="3"/>
  <c r="K3288" i="3"/>
  <c r="K3289" i="3"/>
  <c r="K3290" i="3"/>
  <c r="K3291" i="3"/>
  <c r="K3292" i="3"/>
  <c r="K3293" i="3"/>
  <c r="K3294" i="3"/>
  <c r="K3295" i="3"/>
  <c r="K3296" i="3"/>
  <c r="K3297" i="3"/>
  <c r="K3298" i="3"/>
  <c r="K3299" i="3"/>
  <c r="K3300" i="3"/>
  <c r="K3301" i="3"/>
  <c r="K3302" i="3"/>
  <c r="K3303" i="3"/>
  <c r="K3304" i="3"/>
  <c r="K3305" i="3"/>
  <c r="K3306" i="3"/>
  <c r="K3307" i="3"/>
  <c r="K3308" i="3"/>
  <c r="K3309" i="3"/>
  <c r="K3310" i="3"/>
  <c r="K3311" i="3"/>
  <c r="K3312" i="3"/>
  <c r="K3313" i="3"/>
  <c r="K3314" i="3"/>
  <c r="K3315" i="3"/>
  <c r="K3316" i="3"/>
  <c r="K3317" i="3"/>
  <c r="K3318" i="3"/>
  <c r="K3319" i="3"/>
  <c r="K3320" i="3"/>
  <c r="K3321" i="3"/>
  <c r="K3322" i="3"/>
  <c r="K3323" i="3"/>
  <c r="K3324" i="3"/>
  <c r="K3325" i="3"/>
  <c r="K3326" i="3"/>
  <c r="K3327" i="3"/>
  <c r="K3328" i="3"/>
  <c r="K3329" i="3"/>
  <c r="K3330" i="3"/>
  <c r="K3331" i="3"/>
  <c r="K3332" i="3"/>
  <c r="K3333" i="3"/>
  <c r="K3334" i="3"/>
  <c r="K3335" i="3"/>
  <c r="K3336" i="3"/>
  <c r="K3337" i="3"/>
  <c r="K3338" i="3"/>
  <c r="K3339" i="3"/>
  <c r="K3340" i="3"/>
  <c r="K3341" i="3"/>
  <c r="K3342" i="3"/>
  <c r="K3343" i="3"/>
  <c r="K3344" i="3"/>
  <c r="K3345" i="3"/>
  <c r="K3346" i="3"/>
  <c r="K3347" i="3"/>
  <c r="K3348" i="3"/>
  <c r="K3349" i="3"/>
  <c r="K3350" i="3"/>
  <c r="K3351" i="3"/>
  <c r="K3352" i="3"/>
  <c r="K3353" i="3"/>
  <c r="K3354" i="3"/>
  <c r="K3355" i="3"/>
  <c r="K3356" i="3"/>
  <c r="K3357" i="3"/>
  <c r="K3358" i="3"/>
  <c r="K3359" i="3"/>
  <c r="K3360" i="3"/>
  <c r="K3361" i="3"/>
  <c r="K3362" i="3"/>
  <c r="K3363" i="3"/>
  <c r="K3364" i="3"/>
  <c r="K3365" i="3"/>
  <c r="K3366" i="3"/>
  <c r="K3367" i="3"/>
  <c r="K3368" i="3"/>
  <c r="K3369" i="3"/>
  <c r="K3370" i="3"/>
  <c r="K3371" i="3"/>
  <c r="K3372" i="3"/>
  <c r="K3373" i="3"/>
  <c r="K3374" i="3"/>
  <c r="K3375" i="3"/>
  <c r="K3376" i="3"/>
  <c r="K3377" i="3"/>
  <c r="K3378" i="3"/>
  <c r="K3379" i="3"/>
  <c r="K3380" i="3"/>
  <c r="K3381" i="3"/>
  <c r="K3382" i="3"/>
  <c r="K3383" i="3"/>
  <c r="K3384" i="3"/>
  <c r="K3385" i="3"/>
  <c r="K3386" i="3"/>
  <c r="K3387" i="3"/>
  <c r="K3388" i="3"/>
  <c r="K3389" i="3"/>
  <c r="K3390" i="3"/>
  <c r="K3391" i="3"/>
  <c r="K3392" i="3"/>
  <c r="K3393" i="3"/>
  <c r="K3394" i="3"/>
  <c r="K3395" i="3"/>
  <c r="K3396" i="3"/>
  <c r="K3397" i="3"/>
  <c r="K3398" i="3"/>
  <c r="K3399" i="3"/>
  <c r="K3400" i="3"/>
  <c r="K3401" i="3"/>
  <c r="K3402" i="3"/>
  <c r="K3403" i="3"/>
  <c r="K3404" i="3"/>
  <c r="K3405" i="3"/>
  <c r="K3406" i="3"/>
  <c r="K3407" i="3"/>
  <c r="K3408" i="3"/>
  <c r="K3409" i="3"/>
  <c r="K3410" i="3"/>
  <c r="K3411" i="3"/>
  <c r="K3412" i="3"/>
  <c r="K3413" i="3"/>
  <c r="K3414" i="3"/>
  <c r="K3415" i="3"/>
  <c r="K3416" i="3"/>
  <c r="K3417" i="3"/>
  <c r="K3418" i="3"/>
  <c r="K3419" i="3"/>
  <c r="K3420" i="3"/>
  <c r="K3421" i="3"/>
  <c r="K3422" i="3"/>
  <c r="K3423" i="3"/>
  <c r="K3424" i="3"/>
  <c r="K3425" i="3"/>
  <c r="K3426" i="3"/>
  <c r="K3427" i="3"/>
  <c r="K3428" i="3"/>
  <c r="K3429" i="3"/>
  <c r="K3430" i="3"/>
  <c r="K3431" i="3"/>
  <c r="K3432" i="3"/>
  <c r="K3433" i="3"/>
  <c r="K3434" i="3"/>
  <c r="K3435" i="3"/>
  <c r="K3436" i="3"/>
  <c r="K3437" i="3"/>
  <c r="K3438" i="3"/>
  <c r="K3439" i="3"/>
  <c r="K3440" i="3"/>
  <c r="K3441" i="3"/>
  <c r="K3442" i="3"/>
  <c r="K3443" i="3"/>
  <c r="K3444" i="3"/>
  <c r="K3445" i="3"/>
  <c r="K3446" i="3"/>
  <c r="K3447" i="3"/>
  <c r="K3448" i="3"/>
  <c r="K3449" i="3"/>
  <c r="K3450" i="3"/>
  <c r="K3451" i="3"/>
  <c r="K3452" i="3"/>
  <c r="K3453" i="3"/>
  <c r="K3454" i="3"/>
  <c r="K3455" i="3"/>
  <c r="K3456" i="3"/>
  <c r="K3457" i="3"/>
  <c r="K3458" i="3"/>
  <c r="K3459" i="3"/>
  <c r="K3460" i="3"/>
  <c r="K3461" i="3"/>
  <c r="K3462" i="3"/>
  <c r="K3463" i="3"/>
  <c r="K3464" i="3"/>
  <c r="K3465" i="3"/>
  <c r="K3466" i="3"/>
  <c r="K3467" i="3"/>
  <c r="K3468" i="3"/>
  <c r="K3469" i="3"/>
  <c r="K3470" i="3"/>
  <c r="K3471" i="3"/>
  <c r="K3472" i="3"/>
  <c r="K3473" i="3"/>
  <c r="K3474" i="3"/>
  <c r="K3475" i="3"/>
  <c r="K3476" i="3"/>
  <c r="K3477" i="3"/>
  <c r="K3478" i="3"/>
  <c r="K3479" i="3"/>
  <c r="K3480" i="3"/>
  <c r="K3481" i="3"/>
  <c r="K3482" i="3"/>
  <c r="K3483" i="3"/>
  <c r="K3484" i="3"/>
  <c r="K3485" i="3"/>
  <c r="K3486" i="3"/>
  <c r="K3487" i="3"/>
  <c r="K3488" i="3"/>
  <c r="K3489" i="3"/>
  <c r="K3490" i="3"/>
  <c r="K3491" i="3"/>
  <c r="K3492" i="3"/>
  <c r="K3493" i="3"/>
  <c r="K3494" i="3"/>
  <c r="K3495" i="3"/>
  <c r="K3496" i="3"/>
  <c r="K3497" i="3"/>
  <c r="K3498" i="3"/>
  <c r="K3499" i="3"/>
  <c r="K3500" i="3"/>
  <c r="K3501" i="3"/>
  <c r="K3502" i="3"/>
  <c r="K3503" i="3"/>
  <c r="K3504" i="3"/>
  <c r="K3505" i="3"/>
  <c r="K3506" i="3"/>
  <c r="K3507" i="3"/>
  <c r="K3508" i="3"/>
  <c r="K3509" i="3"/>
  <c r="K3510" i="3"/>
  <c r="K3511" i="3"/>
  <c r="K3512" i="3"/>
  <c r="K3513" i="3"/>
  <c r="K3514" i="3"/>
  <c r="K3515" i="3"/>
  <c r="K3516" i="3"/>
  <c r="K3517" i="3"/>
  <c r="K3518" i="3"/>
  <c r="K3519" i="3"/>
  <c r="K3520" i="3"/>
  <c r="K3521" i="3"/>
  <c r="K3522" i="3"/>
  <c r="K3523" i="3"/>
  <c r="K3524" i="3"/>
  <c r="K3525" i="3"/>
  <c r="K3526" i="3"/>
  <c r="K3527" i="3"/>
  <c r="K3528" i="3"/>
  <c r="K3529" i="3"/>
  <c r="K3530" i="3"/>
  <c r="K3531" i="3"/>
  <c r="K3532" i="3"/>
  <c r="K3533" i="3"/>
  <c r="K3534" i="3"/>
  <c r="K3535" i="3"/>
  <c r="K3536" i="3"/>
  <c r="K3537" i="3"/>
  <c r="K3538" i="3"/>
  <c r="K3539" i="3"/>
  <c r="K3540" i="3"/>
  <c r="K3541" i="3"/>
  <c r="K3542" i="3"/>
  <c r="K3543" i="3"/>
  <c r="K3544" i="3"/>
  <c r="K3545" i="3"/>
  <c r="K3546" i="3"/>
  <c r="K3547" i="3"/>
  <c r="K3548" i="3"/>
  <c r="K3549" i="3"/>
  <c r="K3550" i="3"/>
  <c r="K3551" i="3"/>
  <c r="K3552" i="3"/>
  <c r="K3553" i="3"/>
  <c r="K3554" i="3"/>
  <c r="K3555" i="3"/>
  <c r="K3556" i="3"/>
  <c r="K3557" i="3"/>
  <c r="K3558" i="3"/>
  <c r="K3559" i="3"/>
  <c r="K3560" i="3"/>
  <c r="K3561" i="3"/>
  <c r="K3562" i="3"/>
  <c r="K3563" i="3"/>
  <c r="K3564" i="3"/>
  <c r="K3565" i="3"/>
  <c r="K3566" i="3"/>
  <c r="K3567" i="3"/>
  <c r="K3568" i="3"/>
  <c r="K3569" i="3"/>
  <c r="K3570" i="3"/>
  <c r="K3571" i="3"/>
  <c r="K3572" i="3"/>
  <c r="K3573" i="3"/>
  <c r="K3574" i="3"/>
  <c r="K3575" i="3"/>
  <c r="K3576" i="3"/>
  <c r="K3577" i="3"/>
  <c r="K3578" i="3"/>
  <c r="K3579" i="3"/>
  <c r="K3580" i="3"/>
  <c r="K3581" i="3"/>
  <c r="K3582" i="3"/>
  <c r="K3583" i="3"/>
  <c r="K3584" i="3"/>
  <c r="K3585" i="3"/>
  <c r="K3586" i="3"/>
  <c r="K3587" i="3"/>
  <c r="K3588" i="3"/>
  <c r="K3589" i="3"/>
  <c r="K3590" i="3"/>
  <c r="K3591" i="3"/>
  <c r="K3592" i="3"/>
  <c r="K3593" i="3"/>
  <c r="K3594" i="3"/>
  <c r="K3595" i="3"/>
  <c r="K3596" i="3"/>
  <c r="K3597" i="3"/>
  <c r="K3598" i="3"/>
  <c r="K3599" i="3"/>
  <c r="K3600" i="3"/>
  <c r="K3601" i="3"/>
  <c r="K3602" i="3"/>
  <c r="K3603" i="3"/>
  <c r="K3604" i="3"/>
  <c r="K3605" i="3"/>
  <c r="K3606" i="3"/>
  <c r="K3607" i="3"/>
  <c r="K3608" i="3"/>
  <c r="K3609" i="3"/>
  <c r="K3610" i="3"/>
  <c r="K3611" i="3"/>
  <c r="K3612" i="3"/>
  <c r="K3613" i="3"/>
  <c r="K3614" i="3"/>
  <c r="K3615" i="3"/>
  <c r="K3616" i="3"/>
  <c r="K3617" i="3"/>
  <c r="K3618" i="3"/>
  <c r="K3619" i="3"/>
  <c r="K3620" i="3"/>
  <c r="K3621" i="3"/>
  <c r="K3622" i="3"/>
  <c r="K3623" i="3"/>
  <c r="K3624" i="3"/>
  <c r="K3625" i="3"/>
  <c r="K3626" i="3"/>
  <c r="K3627" i="3"/>
  <c r="K3628" i="3"/>
  <c r="K3629" i="3"/>
  <c r="K3630" i="3"/>
  <c r="K3631" i="3"/>
  <c r="K3632" i="3"/>
  <c r="K3633" i="3"/>
  <c r="K3634" i="3"/>
  <c r="K3635" i="3"/>
  <c r="K3636" i="3"/>
  <c r="K3637" i="3"/>
  <c r="K3638" i="3"/>
  <c r="K3639" i="3"/>
  <c r="K3640" i="3"/>
  <c r="K3641" i="3"/>
  <c r="K3642" i="3"/>
  <c r="K3643" i="3"/>
  <c r="K3644" i="3"/>
  <c r="K3645" i="3"/>
  <c r="K3646" i="3"/>
  <c r="K3647" i="3"/>
  <c r="K3648" i="3"/>
  <c r="K3649" i="3"/>
  <c r="K3650" i="3"/>
  <c r="K3651" i="3"/>
  <c r="K3652" i="3"/>
  <c r="K3653" i="3"/>
  <c r="K3654" i="3"/>
  <c r="K3655" i="3"/>
  <c r="K3656" i="3"/>
  <c r="K3657" i="3"/>
  <c r="K3658" i="3"/>
  <c r="K3659" i="3"/>
  <c r="K3660" i="3"/>
  <c r="K3661" i="3"/>
  <c r="K3662" i="3"/>
  <c r="K3663" i="3"/>
  <c r="K3664" i="3"/>
  <c r="K3665" i="3"/>
  <c r="K3666" i="3"/>
  <c r="K3667" i="3"/>
  <c r="K3668" i="3"/>
  <c r="K3669" i="3"/>
  <c r="K3670" i="3"/>
  <c r="K3671" i="3"/>
  <c r="K3672" i="3"/>
  <c r="K3673" i="3"/>
  <c r="K3674" i="3"/>
  <c r="K3675" i="3"/>
  <c r="K3676" i="3"/>
  <c r="K3677" i="3"/>
  <c r="K3678" i="3"/>
  <c r="K3679" i="3"/>
  <c r="K3680" i="3"/>
  <c r="K3681" i="3"/>
  <c r="K3682" i="3"/>
  <c r="K3683" i="3"/>
  <c r="K3684" i="3"/>
  <c r="K3685" i="3"/>
  <c r="K3686" i="3"/>
  <c r="K3687" i="3"/>
  <c r="K3688" i="3"/>
  <c r="K3689" i="3"/>
  <c r="K3690" i="3"/>
  <c r="K3691" i="3"/>
  <c r="K3692" i="3"/>
  <c r="K3693" i="3"/>
  <c r="K3694" i="3"/>
  <c r="K3695" i="3"/>
  <c r="K3696" i="3"/>
  <c r="K3697" i="3"/>
  <c r="K3698" i="3"/>
  <c r="K3699" i="3"/>
  <c r="K3700" i="3"/>
  <c r="K3701" i="3"/>
  <c r="K3702" i="3"/>
  <c r="K3703" i="3"/>
  <c r="K3704" i="3"/>
  <c r="K3705" i="3"/>
  <c r="K3706" i="3"/>
  <c r="K3707" i="3"/>
  <c r="K3708" i="3"/>
  <c r="K3709" i="3"/>
  <c r="K3710" i="3"/>
  <c r="K3711" i="3"/>
  <c r="K3712" i="3"/>
  <c r="K3713" i="3"/>
  <c r="K3714" i="3"/>
  <c r="K3715" i="3"/>
  <c r="K3716" i="3"/>
  <c r="K3717" i="3"/>
  <c r="K3718" i="3"/>
  <c r="K3719" i="3"/>
  <c r="K3720" i="3"/>
  <c r="K3721" i="3"/>
  <c r="K3722" i="3"/>
  <c r="K3723" i="3"/>
  <c r="K3724" i="3"/>
  <c r="K3725" i="3"/>
  <c r="K3726" i="3"/>
  <c r="K3727" i="3"/>
  <c r="K3728" i="3"/>
  <c r="K3729" i="3"/>
  <c r="K3730" i="3"/>
  <c r="K3731" i="3"/>
  <c r="K3732" i="3"/>
  <c r="K3733" i="3"/>
  <c r="K3734" i="3"/>
  <c r="K3735" i="3"/>
  <c r="K3736" i="3"/>
  <c r="K3737" i="3"/>
  <c r="K3738" i="3"/>
  <c r="K3739" i="3"/>
  <c r="K3740" i="3"/>
  <c r="K3741" i="3"/>
  <c r="K3742" i="3"/>
  <c r="K3743" i="3"/>
  <c r="K3744" i="3"/>
  <c r="K3745" i="3"/>
  <c r="K3746" i="3"/>
  <c r="K3747" i="3"/>
  <c r="K3748" i="3"/>
  <c r="K3749" i="3"/>
  <c r="K3750" i="3"/>
  <c r="K3751" i="3"/>
  <c r="K3752" i="3"/>
  <c r="K3753" i="3"/>
  <c r="K3754" i="3"/>
  <c r="K3755" i="3"/>
  <c r="K3756" i="3"/>
  <c r="K3757" i="3"/>
  <c r="K3758" i="3"/>
  <c r="K3759" i="3"/>
  <c r="K3760" i="3"/>
  <c r="K3761" i="3"/>
  <c r="K3762" i="3"/>
  <c r="K3763" i="3"/>
  <c r="K3764" i="3"/>
  <c r="K3765" i="3"/>
  <c r="K3766" i="3"/>
  <c r="K3767" i="3"/>
  <c r="K3768" i="3"/>
  <c r="K3769" i="3"/>
  <c r="K3770" i="3"/>
  <c r="K3771" i="3"/>
  <c r="K3772" i="3"/>
  <c r="K3773" i="3"/>
  <c r="K3774" i="3"/>
  <c r="K3775" i="3"/>
  <c r="K3776" i="3"/>
  <c r="K3777" i="3"/>
  <c r="K3778" i="3"/>
  <c r="K3779" i="3"/>
  <c r="K3780" i="3"/>
  <c r="K3781" i="3"/>
  <c r="K3782" i="3"/>
  <c r="K3783" i="3"/>
  <c r="K3784" i="3"/>
  <c r="K3785" i="3"/>
  <c r="K3786" i="3"/>
  <c r="K3787" i="3"/>
  <c r="K3788" i="3"/>
  <c r="K3789" i="3"/>
  <c r="K3790" i="3"/>
  <c r="K3791" i="3"/>
  <c r="K3792" i="3"/>
  <c r="K3793" i="3"/>
  <c r="K3794" i="3"/>
  <c r="K3795" i="3"/>
  <c r="K3796" i="3"/>
  <c r="K3797" i="3"/>
  <c r="K3798" i="3"/>
  <c r="K3799" i="3"/>
  <c r="K3800" i="3"/>
  <c r="K3801" i="3"/>
  <c r="K3802" i="3"/>
  <c r="K3803" i="3"/>
  <c r="K3804" i="3"/>
  <c r="K3805" i="3"/>
  <c r="K3806" i="3"/>
  <c r="K3807" i="3"/>
  <c r="K3808" i="3"/>
  <c r="K3809" i="3"/>
  <c r="K3810" i="3"/>
  <c r="K3811" i="3"/>
  <c r="K3812" i="3"/>
  <c r="K3813" i="3"/>
  <c r="K3814" i="3"/>
  <c r="K3815" i="3"/>
  <c r="K3816" i="3"/>
  <c r="K3817" i="3"/>
  <c r="K3818" i="3"/>
  <c r="K3819" i="3"/>
  <c r="K3820" i="3"/>
  <c r="K3821" i="3"/>
  <c r="K3822" i="3"/>
  <c r="K3823" i="3"/>
  <c r="K3824" i="3"/>
  <c r="K3825" i="3"/>
  <c r="K3826" i="3"/>
  <c r="K3827" i="3"/>
  <c r="K3828" i="3"/>
  <c r="K3829" i="3"/>
  <c r="K3830" i="3"/>
  <c r="K3831" i="3"/>
  <c r="K3832" i="3"/>
  <c r="K3833" i="3"/>
  <c r="K3834" i="3"/>
  <c r="K3835" i="3"/>
  <c r="K3836" i="3"/>
  <c r="K3837" i="3"/>
  <c r="K3838" i="3"/>
  <c r="K3839" i="3"/>
  <c r="K3840" i="3"/>
  <c r="K3841" i="3"/>
  <c r="K3842" i="3"/>
  <c r="K3843" i="3"/>
  <c r="K3844" i="3"/>
  <c r="K3845" i="3"/>
  <c r="K3846" i="3"/>
  <c r="K3847" i="3"/>
  <c r="K3848" i="3"/>
  <c r="K3849" i="3"/>
  <c r="K3850" i="3"/>
  <c r="K3851" i="3"/>
  <c r="K3852" i="3"/>
  <c r="K3853" i="3"/>
  <c r="K3854" i="3"/>
  <c r="K3855" i="3"/>
  <c r="K3856" i="3"/>
  <c r="K3857" i="3"/>
  <c r="K3858" i="3"/>
  <c r="K3859" i="3"/>
  <c r="K3860" i="3"/>
  <c r="K3861" i="3"/>
  <c r="K3862" i="3"/>
  <c r="K3863" i="3"/>
  <c r="K3864" i="3"/>
  <c r="K3865" i="3"/>
  <c r="K3866" i="3"/>
  <c r="K3867" i="3"/>
  <c r="K3868" i="3"/>
  <c r="K3869" i="3"/>
  <c r="K3870" i="3"/>
  <c r="K3871" i="3"/>
  <c r="K3872" i="3"/>
  <c r="K3873" i="3"/>
  <c r="K3874" i="3"/>
  <c r="K3875" i="3"/>
  <c r="K3876" i="3"/>
  <c r="K3877" i="3"/>
  <c r="K3878" i="3"/>
  <c r="K3879" i="3"/>
  <c r="K3880" i="3"/>
  <c r="K3881" i="3"/>
  <c r="K3882" i="3"/>
  <c r="K3883" i="3"/>
  <c r="K3884" i="3"/>
  <c r="K3885" i="3"/>
  <c r="K3886" i="3"/>
  <c r="K3887" i="3"/>
  <c r="K3888" i="3"/>
  <c r="K3889" i="3"/>
  <c r="K3890" i="3"/>
  <c r="K3891" i="3"/>
  <c r="K3892" i="3"/>
  <c r="K3893" i="3"/>
  <c r="K3894" i="3"/>
  <c r="K3895" i="3"/>
  <c r="K3896" i="3"/>
  <c r="K3897" i="3"/>
  <c r="K3898" i="3"/>
  <c r="K3899" i="3"/>
  <c r="K3900" i="3"/>
  <c r="K3901" i="3"/>
  <c r="K3902" i="3"/>
  <c r="K3903" i="3"/>
  <c r="K3904" i="3"/>
  <c r="K3905" i="3"/>
  <c r="K3906" i="3"/>
  <c r="K3907" i="3"/>
  <c r="K3908" i="3"/>
  <c r="K3909" i="3"/>
  <c r="K3910" i="3"/>
  <c r="K3911" i="3"/>
  <c r="K3912" i="3"/>
  <c r="K3913" i="3"/>
  <c r="K3914" i="3"/>
  <c r="K3915" i="3"/>
  <c r="K3916" i="3"/>
  <c r="K3917" i="3"/>
  <c r="K3918" i="3"/>
  <c r="K3919" i="3"/>
  <c r="K3920" i="3"/>
  <c r="K3921" i="3"/>
  <c r="K3922" i="3"/>
  <c r="K3923" i="3"/>
  <c r="K3924" i="3"/>
  <c r="K3925" i="3"/>
  <c r="K3926" i="3"/>
  <c r="K3927" i="3"/>
  <c r="K3928" i="3"/>
  <c r="K3929" i="3"/>
  <c r="K3930" i="3"/>
  <c r="K3931" i="3"/>
  <c r="K3932" i="3"/>
  <c r="K3933" i="3"/>
  <c r="K3934" i="3"/>
  <c r="K3935" i="3"/>
  <c r="K3936" i="3"/>
  <c r="K3937" i="3"/>
  <c r="K3938" i="3"/>
  <c r="K3939" i="3"/>
  <c r="K3940" i="3"/>
  <c r="K3941" i="3"/>
  <c r="K3942" i="3"/>
  <c r="K3943" i="3"/>
  <c r="K3944" i="3"/>
  <c r="K3945" i="3"/>
  <c r="K3946" i="3"/>
  <c r="K3947" i="3"/>
  <c r="K3948" i="3"/>
  <c r="K3949" i="3"/>
  <c r="K3950" i="3"/>
  <c r="K3951" i="3"/>
  <c r="K3952" i="3"/>
  <c r="K3953" i="3"/>
  <c r="K3954" i="3"/>
  <c r="K3955" i="3"/>
  <c r="K3956" i="3"/>
  <c r="K3957" i="3"/>
  <c r="K3958" i="3"/>
  <c r="K3959" i="3"/>
  <c r="K3960" i="3"/>
  <c r="K3961" i="3"/>
  <c r="K3962" i="3"/>
  <c r="K3963" i="3"/>
  <c r="K3964" i="3"/>
  <c r="K3965" i="3"/>
  <c r="K3966" i="3"/>
  <c r="K3967" i="3"/>
  <c r="K3968" i="3"/>
  <c r="K3969" i="3"/>
  <c r="K3970" i="3"/>
  <c r="K3971" i="3"/>
  <c r="K3972" i="3"/>
  <c r="K3973" i="3"/>
  <c r="K3974" i="3"/>
  <c r="K3975" i="3"/>
  <c r="K3976" i="3"/>
  <c r="K3977" i="3"/>
  <c r="K3978" i="3"/>
  <c r="K3979" i="3"/>
  <c r="K3980" i="3"/>
  <c r="K3981" i="3"/>
  <c r="K3982" i="3"/>
  <c r="K3983" i="3"/>
  <c r="K3984" i="3"/>
  <c r="K3985" i="3"/>
  <c r="K3986" i="3"/>
  <c r="K3987" i="3"/>
  <c r="K3988" i="3"/>
  <c r="K3989" i="3"/>
  <c r="K3990" i="3"/>
  <c r="K3991" i="3"/>
  <c r="K3992" i="3"/>
  <c r="K3993" i="3"/>
  <c r="K3994" i="3"/>
  <c r="K3995" i="3"/>
  <c r="K3996" i="3"/>
  <c r="K3997" i="3"/>
  <c r="K3998" i="3"/>
  <c r="K3999" i="3"/>
  <c r="K4000" i="3"/>
  <c r="K4001" i="3"/>
  <c r="K4002" i="3"/>
  <c r="K4003" i="3"/>
  <c r="K4004" i="3"/>
  <c r="K4005" i="3"/>
  <c r="K4006" i="3"/>
  <c r="K4007" i="3"/>
  <c r="K4008" i="3"/>
  <c r="K4009" i="3"/>
  <c r="K4010" i="3"/>
  <c r="K4011" i="3"/>
  <c r="K4012" i="3"/>
  <c r="K4013" i="3"/>
  <c r="K4014" i="3"/>
  <c r="K4015" i="3"/>
  <c r="K4016" i="3"/>
  <c r="K4017" i="3"/>
  <c r="K4018" i="3"/>
  <c r="K4019" i="3"/>
  <c r="K4020" i="3"/>
  <c r="K4021" i="3"/>
  <c r="K4022" i="3"/>
  <c r="K4023" i="3"/>
  <c r="K4024" i="3"/>
  <c r="K4025" i="3"/>
  <c r="K4026" i="3"/>
  <c r="K4027" i="3"/>
  <c r="K4028" i="3"/>
  <c r="K4029" i="3"/>
  <c r="K4030" i="3"/>
  <c r="K4031" i="3"/>
  <c r="K4032" i="3"/>
  <c r="K4033" i="3"/>
  <c r="K4034" i="3"/>
  <c r="K4035" i="3"/>
  <c r="K4036" i="3"/>
  <c r="K4037" i="3"/>
  <c r="K4038" i="3"/>
  <c r="K4039" i="3"/>
  <c r="K4040" i="3"/>
  <c r="K4041" i="3"/>
  <c r="K4042" i="3"/>
  <c r="K4043" i="3"/>
  <c r="K4044" i="3"/>
  <c r="K4045" i="3"/>
  <c r="K4046" i="3"/>
  <c r="K4047" i="3"/>
  <c r="K4048" i="3"/>
  <c r="K4049" i="3"/>
  <c r="K4050" i="3"/>
  <c r="K4051" i="3"/>
  <c r="K4052" i="3"/>
  <c r="K4053" i="3"/>
  <c r="K4054" i="3"/>
  <c r="K4055" i="3"/>
  <c r="K4056" i="3"/>
  <c r="K4057" i="3"/>
  <c r="K4058" i="3"/>
  <c r="K4059" i="3"/>
  <c r="K4060" i="3"/>
  <c r="K4061" i="3"/>
  <c r="K4062" i="3"/>
  <c r="K4063" i="3"/>
  <c r="K4064" i="3"/>
  <c r="K4065" i="3"/>
  <c r="K4066" i="3"/>
  <c r="K4067" i="3"/>
  <c r="K4068" i="3"/>
  <c r="K4069" i="3"/>
  <c r="K4070" i="3"/>
  <c r="K4071" i="3"/>
  <c r="K4072" i="3"/>
  <c r="K4073" i="3"/>
  <c r="K4074" i="3"/>
  <c r="K4075" i="3"/>
  <c r="K4076" i="3"/>
  <c r="K4077" i="3"/>
  <c r="K4078" i="3"/>
  <c r="K4079" i="3"/>
  <c r="K4080" i="3"/>
  <c r="K4081" i="3"/>
  <c r="K4082" i="3"/>
  <c r="K4083" i="3"/>
  <c r="K4084" i="3"/>
  <c r="K4085" i="3"/>
  <c r="K4086" i="3"/>
  <c r="K4087" i="3"/>
  <c r="K4088" i="3"/>
  <c r="K4089" i="3"/>
  <c r="K4090" i="3"/>
  <c r="K4091" i="3"/>
  <c r="K4092" i="3"/>
  <c r="K4093" i="3"/>
  <c r="K4094" i="3"/>
  <c r="K4095" i="3"/>
  <c r="K4096" i="3"/>
  <c r="K4097" i="3"/>
  <c r="K4098" i="3"/>
  <c r="K4099" i="3"/>
  <c r="K4100" i="3"/>
  <c r="K4101" i="3"/>
  <c r="K4102" i="3"/>
  <c r="K4103" i="3"/>
  <c r="K4104" i="3"/>
  <c r="K4105" i="3"/>
  <c r="K4106" i="3"/>
  <c r="K4107" i="3"/>
  <c r="K4108" i="3"/>
  <c r="K4109" i="3"/>
  <c r="K4110" i="3"/>
  <c r="K4111" i="3"/>
  <c r="K4112" i="3"/>
  <c r="K4113" i="3"/>
  <c r="K4114" i="3"/>
  <c r="K4115" i="3"/>
  <c r="K4116" i="3"/>
  <c r="K4117" i="3"/>
  <c r="K4118" i="3"/>
  <c r="K4119" i="3"/>
  <c r="K4120" i="3"/>
  <c r="K4121" i="3"/>
  <c r="K4122" i="3"/>
  <c r="K4123" i="3"/>
  <c r="K4124" i="3"/>
  <c r="K4125" i="3"/>
  <c r="K4126" i="3"/>
  <c r="K4127" i="3"/>
  <c r="K4128" i="3"/>
  <c r="K4129" i="3"/>
  <c r="K4130" i="3"/>
  <c r="K4131" i="3"/>
  <c r="K4132" i="3"/>
  <c r="K4133" i="3"/>
  <c r="K4134" i="3"/>
  <c r="K4135" i="3"/>
  <c r="K4136" i="3"/>
  <c r="K4137" i="3"/>
  <c r="K4138" i="3"/>
  <c r="K4139" i="3"/>
  <c r="K4140" i="3"/>
  <c r="K4141" i="3"/>
  <c r="K4142" i="3"/>
  <c r="K4143" i="3"/>
  <c r="K4144" i="3"/>
  <c r="K4145" i="3"/>
  <c r="K4146" i="3"/>
  <c r="K4147" i="3"/>
  <c r="K4148" i="3"/>
  <c r="K4149" i="3"/>
  <c r="K4150" i="3"/>
  <c r="K4151" i="3"/>
  <c r="K4152" i="3"/>
  <c r="K4153" i="3"/>
  <c r="K4154" i="3"/>
  <c r="K4155" i="3"/>
  <c r="K4156" i="3"/>
  <c r="K4157" i="3"/>
  <c r="K4158" i="3"/>
  <c r="K4159" i="3"/>
  <c r="K4160" i="3"/>
  <c r="K4161" i="3"/>
  <c r="K4162" i="3"/>
  <c r="K4163" i="3"/>
  <c r="K4164" i="3"/>
  <c r="K4165" i="3"/>
  <c r="K4166" i="3"/>
  <c r="K4167" i="3"/>
  <c r="K4168" i="3"/>
  <c r="K4169" i="3"/>
  <c r="K4170" i="3"/>
  <c r="K4171" i="3"/>
  <c r="K4172" i="3"/>
  <c r="K4173" i="3"/>
  <c r="K4174" i="3"/>
  <c r="K4175" i="3"/>
  <c r="K4176" i="3"/>
  <c r="K4177" i="3"/>
  <c r="K4178" i="3"/>
  <c r="K4179" i="3"/>
  <c r="K4180" i="3"/>
  <c r="K4181" i="3"/>
  <c r="K4182" i="3"/>
  <c r="K4183" i="3"/>
  <c r="K4184" i="3"/>
  <c r="K4185" i="3"/>
  <c r="K4186" i="3"/>
  <c r="K4187" i="3"/>
  <c r="K4188" i="3"/>
  <c r="K4189" i="3"/>
  <c r="K4190" i="3"/>
  <c r="K4191" i="3"/>
  <c r="K4192" i="3"/>
  <c r="K4193" i="3"/>
  <c r="K4194" i="3"/>
  <c r="K4195" i="3"/>
  <c r="K4196" i="3"/>
  <c r="K4197" i="3"/>
  <c r="K4198" i="3"/>
  <c r="K4199" i="3"/>
  <c r="K4200" i="3"/>
  <c r="K4201" i="3"/>
  <c r="K4202" i="3"/>
  <c r="K4203" i="3"/>
  <c r="K4204" i="3"/>
  <c r="K4205" i="3"/>
  <c r="K4206" i="3"/>
  <c r="K4207" i="3"/>
  <c r="K4208" i="3"/>
  <c r="K4209" i="3"/>
  <c r="K4210" i="3"/>
  <c r="K4211" i="3"/>
  <c r="K4212" i="3"/>
  <c r="K4213" i="3"/>
  <c r="K4214" i="3"/>
  <c r="K4215" i="3"/>
  <c r="K4216" i="3"/>
  <c r="K4217" i="3"/>
  <c r="K4218" i="3"/>
  <c r="K4219" i="3"/>
  <c r="K4220" i="3"/>
  <c r="K4221" i="3"/>
  <c r="K4222" i="3"/>
  <c r="K4223" i="3"/>
  <c r="K4224" i="3"/>
  <c r="K4225" i="3"/>
  <c r="K4226" i="3"/>
  <c r="K4227" i="3"/>
  <c r="K4228" i="3"/>
  <c r="K4229" i="3"/>
  <c r="K4230" i="3"/>
  <c r="K4231" i="3"/>
  <c r="K4232" i="3"/>
  <c r="K4233" i="3"/>
  <c r="K4234" i="3"/>
  <c r="K4235" i="3"/>
  <c r="K4236" i="3"/>
  <c r="K4237" i="3"/>
  <c r="K4238" i="3"/>
  <c r="K4239" i="3"/>
  <c r="K4240" i="3"/>
  <c r="K4241" i="3"/>
  <c r="K4242" i="3"/>
  <c r="K4243" i="3"/>
  <c r="K4244" i="3"/>
  <c r="K4245" i="3"/>
  <c r="K4246" i="3"/>
  <c r="K4247" i="3"/>
  <c r="K4248" i="3"/>
  <c r="K4249" i="3"/>
  <c r="K4250" i="3"/>
  <c r="K4251" i="3"/>
  <c r="K4252" i="3"/>
  <c r="K4253" i="3"/>
  <c r="K4254" i="3"/>
  <c r="K4255" i="3"/>
  <c r="K4256" i="3"/>
  <c r="K4257" i="3"/>
  <c r="K4258" i="3"/>
  <c r="K4259" i="3"/>
  <c r="K4260" i="3"/>
  <c r="K4261" i="3"/>
  <c r="K4262" i="3"/>
  <c r="K4263" i="3"/>
  <c r="K4264" i="3"/>
  <c r="K4265" i="3"/>
  <c r="K4266" i="3"/>
  <c r="K4267" i="3"/>
  <c r="K4268" i="3"/>
  <c r="K4269" i="3"/>
  <c r="K4270" i="3"/>
  <c r="K4271" i="3"/>
  <c r="K4272" i="3"/>
  <c r="K4273" i="3"/>
  <c r="K4274" i="3"/>
  <c r="K4275" i="3"/>
  <c r="K4276" i="3"/>
  <c r="K4277" i="3"/>
  <c r="K4278" i="3"/>
  <c r="K4279" i="3"/>
  <c r="K4280" i="3"/>
  <c r="K4281" i="3"/>
  <c r="K4282" i="3"/>
  <c r="K4283" i="3"/>
  <c r="K4284" i="3"/>
  <c r="K4285" i="3"/>
  <c r="K4286" i="3"/>
  <c r="K4287" i="3"/>
  <c r="K4288" i="3"/>
  <c r="K4289" i="3"/>
  <c r="K4290" i="3"/>
  <c r="K4291" i="3"/>
  <c r="K4292" i="3"/>
  <c r="K4293" i="3"/>
  <c r="K4294" i="3"/>
  <c r="K4295" i="3"/>
  <c r="K4296" i="3"/>
  <c r="K4297" i="3"/>
  <c r="K4298" i="3"/>
  <c r="K4299" i="3"/>
  <c r="K4300" i="3"/>
  <c r="K4301" i="3"/>
  <c r="K4302" i="3"/>
  <c r="K4303" i="3"/>
  <c r="K4304" i="3"/>
  <c r="K4305" i="3"/>
  <c r="K4306" i="3"/>
  <c r="K4307" i="3"/>
  <c r="K4308" i="3"/>
  <c r="K4309" i="3"/>
  <c r="K4310" i="3"/>
  <c r="K4311" i="3"/>
  <c r="K4312" i="3"/>
  <c r="K4313" i="3"/>
  <c r="K4314" i="3"/>
  <c r="K4315" i="3"/>
  <c r="K4316" i="3"/>
  <c r="K4317" i="3"/>
  <c r="K4318" i="3"/>
  <c r="K4319" i="3"/>
  <c r="K4320" i="3"/>
  <c r="K4321" i="3"/>
  <c r="K4322" i="3"/>
  <c r="K4323" i="3"/>
  <c r="K4324" i="3"/>
  <c r="K4325" i="3"/>
  <c r="K4326" i="3"/>
  <c r="K4327" i="3"/>
  <c r="K4328" i="3"/>
  <c r="K4329" i="3"/>
  <c r="K4330" i="3"/>
  <c r="K4331" i="3"/>
  <c r="K4332" i="3"/>
  <c r="K4333" i="3"/>
  <c r="K4334" i="3"/>
  <c r="K4335" i="3"/>
  <c r="K4336" i="3"/>
  <c r="K4337" i="3"/>
  <c r="K4338" i="3"/>
  <c r="K4339" i="3"/>
  <c r="K4340" i="3"/>
  <c r="K4341" i="3"/>
  <c r="K4342" i="3"/>
  <c r="K4343" i="3"/>
  <c r="K4344" i="3"/>
  <c r="K4345" i="3"/>
  <c r="K4346" i="3"/>
  <c r="K4347" i="3"/>
  <c r="K4348" i="3"/>
  <c r="K4349" i="3"/>
  <c r="K4350" i="3"/>
  <c r="K4351" i="3"/>
  <c r="K4352" i="3"/>
  <c r="K4353" i="3"/>
  <c r="K4354" i="3"/>
  <c r="K4355" i="3"/>
  <c r="K4356" i="3"/>
  <c r="K4357" i="3"/>
  <c r="K4358" i="3"/>
  <c r="K4359" i="3"/>
  <c r="K4360" i="3"/>
  <c r="K4361" i="3"/>
  <c r="K4362" i="3"/>
  <c r="K4363" i="3"/>
  <c r="K4364" i="3"/>
  <c r="K4365" i="3"/>
  <c r="K4366" i="3"/>
  <c r="K4367" i="3"/>
  <c r="K4368" i="3"/>
  <c r="K4369" i="3"/>
  <c r="K4370" i="3"/>
  <c r="K4371" i="3"/>
  <c r="K4372" i="3"/>
  <c r="K4373" i="3"/>
  <c r="K4374" i="3"/>
  <c r="K4375" i="3"/>
  <c r="K4376" i="3"/>
  <c r="K4377" i="3"/>
  <c r="K4378" i="3"/>
  <c r="K4379" i="3"/>
  <c r="K4380" i="3"/>
  <c r="K4381" i="3"/>
  <c r="K4382" i="3"/>
  <c r="K4383" i="3"/>
  <c r="K4384" i="3"/>
  <c r="K4385" i="3"/>
  <c r="K4386" i="3"/>
  <c r="K4387" i="3"/>
  <c r="K4388" i="3"/>
  <c r="K4389" i="3"/>
  <c r="K4390" i="3"/>
  <c r="K4391" i="3"/>
  <c r="K4392" i="3"/>
  <c r="K4393" i="3"/>
  <c r="K4394" i="3"/>
  <c r="K4395" i="3"/>
  <c r="K4396" i="3"/>
  <c r="K4397" i="3"/>
  <c r="K4398" i="3"/>
  <c r="K4399" i="3"/>
  <c r="K4400" i="3"/>
  <c r="K4401" i="3"/>
  <c r="K4402" i="3"/>
  <c r="K4403" i="3"/>
  <c r="K4404" i="3"/>
  <c r="K4405" i="3"/>
  <c r="K4406" i="3"/>
  <c r="K4407" i="3"/>
  <c r="K4408" i="3"/>
  <c r="K4409" i="3"/>
  <c r="K4410" i="3"/>
  <c r="K4411" i="3"/>
  <c r="K4412" i="3"/>
  <c r="K4413" i="3"/>
  <c r="K4414" i="3"/>
  <c r="K4415" i="3"/>
  <c r="K4416" i="3"/>
  <c r="K4417" i="3"/>
  <c r="K4418" i="3"/>
  <c r="K4419" i="3"/>
  <c r="K4420" i="3"/>
  <c r="K4421" i="3"/>
  <c r="K4422" i="3"/>
  <c r="K4423" i="3"/>
  <c r="K4424" i="3"/>
  <c r="K4425" i="3"/>
  <c r="K4426" i="3"/>
  <c r="K4427" i="3"/>
  <c r="K4428" i="3"/>
  <c r="K4429" i="3"/>
  <c r="K4430" i="3"/>
  <c r="K4431" i="3"/>
  <c r="K4432" i="3"/>
  <c r="K4433" i="3"/>
  <c r="K4434" i="3"/>
  <c r="K4435" i="3"/>
  <c r="K4436" i="3"/>
  <c r="K4437" i="3"/>
  <c r="K4438" i="3"/>
  <c r="K4439" i="3"/>
  <c r="K4440" i="3"/>
  <c r="K4441" i="3"/>
  <c r="K4442" i="3"/>
  <c r="K4443" i="3"/>
  <c r="K4444" i="3"/>
  <c r="K4445" i="3"/>
  <c r="K4446" i="3"/>
  <c r="K4447" i="3"/>
  <c r="K4448" i="3"/>
  <c r="K4449" i="3"/>
  <c r="K4450" i="3"/>
  <c r="K4451" i="3"/>
  <c r="K4452" i="3"/>
  <c r="K4453" i="3"/>
  <c r="K4454" i="3"/>
  <c r="K4455" i="3"/>
  <c r="K4456" i="3"/>
  <c r="K4457" i="3"/>
  <c r="K4458" i="3"/>
  <c r="K4459" i="3"/>
  <c r="K4460" i="3"/>
  <c r="K4461" i="3"/>
  <c r="K4462" i="3"/>
  <c r="K4463" i="3"/>
  <c r="K4464" i="3"/>
  <c r="K4465" i="3"/>
  <c r="K4466" i="3"/>
  <c r="K4467" i="3"/>
  <c r="K4468" i="3"/>
  <c r="K4469" i="3"/>
  <c r="K4470" i="3"/>
  <c r="K4471" i="3"/>
  <c r="K4472" i="3"/>
  <c r="K4473" i="3"/>
  <c r="K4474" i="3"/>
  <c r="K4475" i="3"/>
  <c r="K4476" i="3"/>
  <c r="K4477" i="3"/>
  <c r="K4478" i="3"/>
  <c r="K4479" i="3"/>
  <c r="K4480" i="3"/>
  <c r="K4481" i="3"/>
  <c r="K4482" i="3"/>
  <c r="K4483" i="3"/>
  <c r="K4484" i="3"/>
  <c r="K4485" i="3"/>
  <c r="K4486" i="3"/>
  <c r="K4487" i="3"/>
  <c r="K4488" i="3"/>
  <c r="K4489" i="3"/>
  <c r="K4490" i="3"/>
  <c r="K4491" i="3"/>
  <c r="K4492" i="3"/>
  <c r="K4493" i="3"/>
  <c r="K4494" i="3"/>
  <c r="K4495" i="3"/>
  <c r="K4496" i="3"/>
  <c r="K4497" i="3"/>
  <c r="K4498" i="3"/>
  <c r="K4499" i="3"/>
  <c r="K4500" i="3"/>
  <c r="K4501" i="3"/>
  <c r="K4502" i="3"/>
  <c r="K4503" i="3"/>
  <c r="K4504" i="3"/>
  <c r="K4505" i="3"/>
  <c r="K4506" i="3"/>
  <c r="K4507" i="3"/>
  <c r="K4508" i="3"/>
  <c r="K4509" i="3"/>
  <c r="K4510" i="3"/>
  <c r="K4511" i="3"/>
  <c r="K4512" i="3"/>
  <c r="K4513" i="3"/>
  <c r="K4514" i="3"/>
  <c r="K4515" i="3"/>
  <c r="K4516" i="3"/>
  <c r="K4517" i="3"/>
  <c r="K4518" i="3"/>
  <c r="K4519" i="3"/>
  <c r="K4520" i="3"/>
  <c r="K4521" i="3"/>
  <c r="K4522" i="3"/>
  <c r="K4523" i="3"/>
  <c r="K4524" i="3"/>
  <c r="K4525" i="3"/>
  <c r="K4526" i="3"/>
  <c r="K4527" i="3"/>
  <c r="K4528" i="3"/>
  <c r="K4529" i="3"/>
  <c r="K4530" i="3"/>
  <c r="K4531" i="3"/>
  <c r="K4532" i="3"/>
  <c r="K4533" i="3"/>
  <c r="K4534" i="3"/>
  <c r="K4535" i="3"/>
  <c r="K4536" i="3"/>
  <c r="K4537" i="3"/>
  <c r="K4538" i="3"/>
  <c r="K4539" i="3"/>
  <c r="K4540" i="3"/>
  <c r="K4541" i="3"/>
  <c r="K4542" i="3"/>
  <c r="K4543" i="3"/>
  <c r="K4544" i="3"/>
  <c r="K4545" i="3"/>
  <c r="K4546" i="3"/>
  <c r="K4547" i="3"/>
  <c r="K4548" i="3"/>
  <c r="K4549" i="3"/>
  <c r="K4550" i="3"/>
  <c r="K4551" i="3"/>
  <c r="K4552" i="3"/>
  <c r="K4553" i="3"/>
  <c r="K4554" i="3"/>
  <c r="K4555" i="3"/>
  <c r="K4556" i="3"/>
  <c r="K4557" i="3"/>
  <c r="K4558" i="3"/>
  <c r="K4559" i="3"/>
  <c r="K4560" i="3"/>
  <c r="K4561" i="3"/>
  <c r="K4562" i="3"/>
  <c r="K4563" i="3"/>
  <c r="K4564" i="3"/>
  <c r="K4565" i="3"/>
  <c r="K4566" i="3"/>
  <c r="K4567" i="3"/>
  <c r="K4568" i="3"/>
  <c r="K4569" i="3"/>
  <c r="K4570" i="3"/>
  <c r="K4571" i="3"/>
  <c r="K4572" i="3"/>
  <c r="K4573" i="3"/>
  <c r="K4574" i="3"/>
  <c r="K4575" i="3"/>
  <c r="K4576" i="3"/>
  <c r="K4577" i="3"/>
  <c r="K4578" i="3"/>
  <c r="K4579" i="3"/>
  <c r="K4580" i="3"/>
  <c r="K4581" i="3"/>
  <c r="K4582" i="3"/>
  <c r="K4583" i="3"/>
  <c r="K4584" i="3"/>
  <c r="K4585" i="3"/>
  <c r="K4586" i="3"/>
  <c r="K4587" i="3"/>
  <c r="K4588" i="3"/>
  <c r="K4589" i="3"/>
  <c r="K4590" i="3"/>
  <c r="K4591" i="3"/>
  <c r="K4592" i="3"/>
  <c r="K4593" i="3"/>
  <c r="K4594" i="3"/>
  <c r="K4595" i="3"/>
  <c r="K4596" i="3"/>
  <c r="K4597" i="3"/>
  <c r="K4598" i="3"/>
  <c r="K4599" i="3"/>
  <c r="K4600" i="3"/>
  <c r="K4601" i="3"/>
  <c r="K4602" i="3"/>
  <c r="K4603" i="3"/>
  <c r="K4604" i="3"/>
  <c r="K4605" i="3"/>
  <c r="K4606" i="3"/>
  <c r="K4607" i="3"/>
  <c r="K4608" i="3"/>
  <c r="K4609" i="3"/>
  <c r="K4610" i="3"/>
  <c r="K4611" i="3"/>
  <c r="K4612" i="3"/>
  <c r="K4613" i="3"/>
  <c r="K4614" i="3"/>
  <c r="K4615" i="3"/>
  <c r="K4616" i="3"/>
  <c r="K4617" i="3"/>
  <c r="K4618" i="3"/>
  <c r="K4619" i="3"/>
  <c r="K4620" i="3"/>
  <c r="K4621" i="3"/>
  <c r="K4622" i="3"/>
  <c r="K4623" i="3"/>
  <c r="K4624" i="3"/>
  <c r="K4625" i="3"/>
  <c r="K4626" i="3"/>
  <c r="K4627" i="3"/>
  <c r="K4628" i="3"/>
  <c r="K4629" i="3"/>
  <c r="K4630" i="3"/>
  <c r="K4631" i="3"/>
  <c r="K4632" i="3"/>
  <c r="K4633" i="3"/>
  <c r="K4634" i="3"/>
  <c r="K4635" i="3"/>
  <c r="K4636" i="3"/>
  <c r="K4637" i="3"/>
  <c r="K4638" i="3"/>
  <c r="K4639" i="3"/>
  <c r="K4640" i="3"/>
  <c r="K4641" i="3"/>
  <c r="K4642" i="3"/>
  <c r="K4643" i="3"/>
  <c r="K4644" i="3"/>
  <c r="K4645" i="3"/>
  <c r="K4646" i="3"/>
  <c r="K4647" i="3"/>
  <c r="K4648" i="3"/>
  <c r="K4649" i="3"/>
  <c r="K4650" i="3"/>
  <c r="K4651" i="3"/>
  <c r="K4652" i="3"/>
  <c r="K4653" i="3"/>
  <c r="K4654" i="3"/>
  <c r="K4655" i="3"/>
  <c r="K4656" i="3"/>
  <c r="K4657" i="3"/>
  <c r="K4658" i="3"/>
  <c r="K4659" i="3"/>
  <c r="K4660" i="3"/>
  <c r="K4661" i="3"/>
  <c r="K4662" i="3"/>
  <c r="K4663" i="3"/>
  <c r="K4664" i="3"/>
  <c r="K4665" i="3"/>
  <c r="K4666" i="3"/>
  <c r="K4667" i="3"/>
  <c r="K4668" i="3"/>
  <c r="K4669" i="3"/>
  <c r="K4670" i="3"/>
  <c r="K4671" i="3"/>
  <c r="K4672" i="3"/>
  <c r="K4673" i="3"/>
  <c r="K4674" i="3"/>
  <c r="K4675" i="3"/>
  <c r="K4676" i="3"/>
  <c r="K4677" i="3"/>
  <c r="K4678" i="3"/>
  <c r="K4679" i="3"/>
  <c r="K4680" i="3"/>
  <c r="K4681" i="3"/>
  <c r="K4682" i="3"/>
  <c r="K4683" i="3"/>
  <c r="K4684" i="3"/>
  <c r="K4685" i="3"/>
  <c r="K4686" i="3"/>
  <c r="K4687" i="3"/>
  <c r="K4688" i="3"/>
  <c r="K4689" i="3"/>
  <c r="K4690" i="3"/>
  <c r="K4691" i="3"/>
  <c r="K4692" i="3"/>
  <c r="K4693" i="3"/>
  <c r="K4694" i="3"/>
  <c r="K4695" i="3"/>
  <c r="K4696" i="3"/>
  <c r="K4697" i="3"/>
  <c r="K4698" i="3"/>
  <c r="K4699" i="3"/>
  <c r="K4700" i="3"/>
  <c r="K4701" i="3"/>
  <c r="K4702" i="3"/>
  <c r="K4703" i="3"/>
  <c r="K4704" i="3"/>
  <c r="K4705" i="3"/>
  <c r="K4706" i="3"/>
  <c r="K4707" i="3"/>
  <c r="K4708" i="3"/>
  <c r="K4709" i="3"/>
  <c r="K4710" i="3"/>
  <c r="K4711" i="3"/>
  <c r="K4712" i="3"/>
  <c r="K4713" i="3"/>
  <c r="K4714" i="3"/>
  <c r="K4715" i="3"/>
  <c r="K4716" i="3"/>
  <c r="K4717" i="3"/>
  <c r="K4718" i="3"/>
  <c r="K4719" i="3"/>
  <c r="K4720" i="3"/>
  <c r="K4721" i="3"/>
  <c r="K4722" i="3"/>
  <c r="K4723" i="3"/>
  <c r="K4724" i="3"/>
  <c r="K4725" i="3"/>
  <c r="K4726" i="3"/>
  <c r="K4727" i="3"/>
  <c r="K4728" i="3"/>
  <c r="K4729" i="3"/>
  <c r="K4730" i="3"/>
  <c r="K4731" i="3"/>
  <c r="K4732" i="3"/>
  <c r="K4733" i="3"/>
  <c r="K4734" i="3"/>
  <c r="K4735" i="3"/>
  <c r="K4736" i="3"/>
  <c r="K4737" i="3"/>
  <c r="K4738" i="3"/>
  <c r="K4739" i="3"/>
  <c r="K4740" i="3"/>
  <c r="K4741" i="3"/>
  <c r="K4742" i="3"/>
  <c r="K4743" i="3"/>
  <c r="K4744" i="3"/>
  <c r="K4745" i="3"/>
  <c r="K4746" i="3"/>
  <c r="K4747" i="3"/>
  <c r="K4748" i="3"/>
  <c r="K4749" i="3"/>
  <c r="K4750" i="3"/>
  <c r="K4751" i="3"/>
  <c r="K4752" i="3"/>
  <c r="K4753" i="3"/>
  <c r="K4754" i="3"/>
  <c r="K4755" i="3"/>
  <c r="K4756" i="3"/>
  <c r="K4757" i="3"/>
  <c r="K4758" i="3"/>
  <c r="K4759" i="3"/>
  <c r="K4760" i="3"/>
  <c r="K4761" i="3"/>
  <c r="K4762" i="3"/>
  <c r="K4763" i="3"/>
  <c r="K4764" i="3"/>
  <c r="K4765" i="3"/>
  <c r="K4766" i="3"/>
  <c r="K4767" i="3"/>
  <c r="K4768" i="3"/>
  <c r="K4769" i="3"/>
  <c r="K4770" i="3"/>
  <c r="K4771" i="3"/>
  <c r="K4772" i="3"/>
  <c r="K4773" i="3"/>
  <c r="K4774" i="3"/>
  <c r="K4775" i="3"/>
  <c r="K4776" i="3"/>
  <c r="K4777" i="3"/>
  <c r="K4778" i="3"/>
  <c r="K4779" i="3"/>
  <c r="K4780" i="3"/>
  <c r="K4781" i="3"/>
  <c r="K4782" i="3"/>
  <c r="K4783" i="3"/>
  <c r="K4784" i="3"/>
  <c r="K4785" i="3"/>
  <c r="K4786" i="3"/>
  <c r="K4787" i="3"/>
  <c r="K4788" i="3"/>
  <c r="K4789" i="3"/>
  <c r="K4790" i="3"/>
  <c r="K4791" i="3"/>
  <c r="K4792" i="3"/>
  <c r="K4793" i="3"/>
  <c r="K4794" i="3"/>
  <c r="K4795" i="3"/>
  <c r="K4796" i="3"/>
  <c r="K4797" i="3"/>
  <c r="K4798" i="3"/>
  <c r="K4799" i="3"/>
  <c r="K4800" i="3"/>
  <c r="K4801" i="3"/>
  <c r="K4802" i="3"/>
  <c r="K4803" i="3"/>
  <c r="K4804" i="3"/>
  <c r="K4805" i="3"/>
  <c r="K4806" i="3"/>
  <c r="K4807" i="3"/>
  <c r="K4808" i="3"/>
  <c r="K4809" i="3"/>
  <c r="K4810" i="3"/>
  <c r="K4811" i="3"/>
  <c r="K4812" i="3"/>
  <c r="K4813" i="3"/>
  <c r="K4814" i="3"/>
  <c r="K4815" i="3"/>
  <c r="K4816" i="3"/>
  <c r="K4817" i="3"/>
  <c r="K4818" i="3"/>
  <c r="K4819" i="3"/>
  <c r="K4820" i="3"/>
  <c r="K4821" i="3"/>
  <c r="K4822" i="3"/>
  <c r="K4823" i="3"/>
  <c r="K4824" i="3"/>
  <c r="K4825" i="3"/>
  <c r="K4826" i="3"/>
  <c r="K4827" i="3"/>
  <c r="K4828" i="3"/>
  <c r="K4829" i="3"/>
  <c r="K4830" i="3"/>
  <c r="K4831" i="3"/>
  <c r="K4832" i="3"/>
  <c r="K4833" i="3"/>
  <c r="K4834" i="3"/>
  <c r="K4835" i="3"/>
  <c r="K4836" i="3"/>
  <c r="K4837" i="3"/>
  <c r="K4838" i="3"/>
  <c r="K4839" i="3"/>
  <c r="K4840" i="3"/>
  <c r="K4841" i="3"/>
  <c r="K4842" i="3"/>
  <c r="K4843" i="3"/>
  <c r="K4844" i="3"/>
  <c r="K4845" i="3"/>
  <c r="K4846" i="3"/>
  <c r="K4847" i="3"/>
  <c r="K4848" i="3"/>
  <c r="K4849" i="3"/>
  <c r="K4850" i="3"/>
  <c r="K4851" i="3"/>
  <c r="K4852" i="3"/>
  <c r="K4853" i="3"/>
  <c r="K4854" i="3"/>
  <c r="K4855" i="3"/>
  <c r="K4856" i="3"/>
  <c r="K4857" i="3"/>
  <c r="K4858" i="3"/>
  <c r="K4859" i="3"/>
  <c r="K4860" i="3"/>
  <c r="K4861" i="3"/>
  <c r="K4862" i="3"/>
  <c r="K4863" i="3"/>
  <c r="K4864" i="3"/>
  <c r="K4865" i="3"/>
  <c r="K4866" i="3"/>
  <c r="K4867" i="3"/>
  <c r="K4868" i="3"/>
  <c r="K4869" i="3"/>
  <c r="K4870" i="3"/>
  <c r="K4871" i="3"/>
  <c r="K4872" i="3"/>
  <c r="K4873" i="3"/>
  <c r="K4874" i="3"/>
  <c r="K4875" i="3"/>
  <c r="K4876" i="3"/>
  <c r="K4877" i="3"/>
  <c r="K4878" i="3"/>
  <c r="K4879" i="3"/>
  <c r="K4880" i="3"/>
  <c r="K4881" i="3"/>
  <c r="K4882" i="3"/>
  <c r="K4883" i="3"/>
  <c r="K4884" i="3"/>
  <c r="K4885" i="3"/>
  <c r="K4886" i="3"/>
  <c r="K4887" i="3"/>
  <c r="K4888" i="3"/>
  <c r="K4889" i="3"/>
  <c r="K4890" i="3"/>
  <c r="K4891" i="3"/>
  <c r="K4892" i="3"/>
  <c r="K4893" i="3"/>
  <c r="K4894" i="3"/>
  <c r="K4895" i="3"/>
  <c r="K4896" i="3"/>
  <c r="K4897" i="3"/>
  <c r="K4898" i="3"/>
  <c r="K4899" i="3"/>
  <c r="K4900" i="3"/>
  <c r="K4901" i="3"/>
  <c r="K4902" i="3"/>
  <c r="K4903" i="3"/>
  <c r="K4904" i="3"/>
  <c r="K4905" i="3"/>
  <c r="K4906" i="3"/>
  <c r="K4907" i="3"/>
  <c r="K4908" i="3"/>
  <c r="K4909" i="3"/>
  <c r="K4910" i="3"/>
  <c r="K4911" i="3"/>
  <c r="K4912" i="3"/>
  <c r="K4913" i="3"/>
  <c r="K4914" i="3"/>
  <c r="K4915" i="3"/>
  <c r="K4916" i="3"/>
  <c r="K4917" i="3"/>
  <c r="K4918" i="3"/>
  <c r="K4919" i="3"/>
  <c r="K4920" i="3"/>
  <c r="K4921" i="3"/>
  <c r="K4922" i="3"/>
  <c r="K4923" i="3"/>
  <c r="K4924" i="3"/>
  <c r="K4925" i="3"/>
  <c r="K4926" i="3"/>
  <c r="K4927" i="3"/>
  <c r="K4928" i="3"/>
  <c r="K4929" i="3"/>
  <c r="K4930" i="3"/>
  <c r="K4931" i="3"/>
  <c r="K4932" i="3"/>
  <c r="K4933" i="3"/>
  <c r="K4934" i="3"/>
  <c r="K4935" i="3"/>
  <c r="K4936" i="3"/>
  <c r="K4937" i="3"/>
  <c r="K4938" i="3"/>
  <c r="K4939" i="3"/>
  <c r="K4940" i="3"/>
  <c r="K4941" i="3"/>
  <c r="K4942" i="3"/>
  <c r="K4943" i="3"/>
  <c r="K4944" i="3"/>
  <c r="K4945" i="3"/>
  <c r="K4946" i="3"/>
  <c r="K4947" i="3"/>
  <c r="K4948" i="3"/>
  <c r="K4949" i="3"/>
  <c r="K4950" i="3"/>
  <c r="K4951" i="3"/>
  <c r="K4952" i="3"/>
  <c r="K4953" i="3"/>
  <c r="K4954" i="3"/>
  <c r="K4955" i="3"/>
  <c r="K4956" i="3"/>
  <c r="K4957" i="3"/>
  <c r="K4958" i="3"/>
  <c r="K4959" i="3"/>
  <c r="K4960" i="3"/>
  <c r="K4961" i="3"/>
  <c r="K4962" i="3"/>
  <c r="K4963" i="3"/>
  <c r="K4964" i="3"/>
  <c r="K4965" i="3"/>
  <c r="K4966" i="3"/>
  <c r="K4967" i="3"/>
  <c r="K4968" i="3"/>
  <c r="K4969" i="3"/>
  <c r="K4970" i="3"/>
  <c r="K4971" i="3"/>
  <c r="K4972" i="3"/>
  <c r="K4973" i="3"/>
  <c r="K4974" i="3"/>
  <c r="K4975" i="3"/>
  <c r="K4976" i="3"/>
  <c r="K4977" i="3"/>
  <c r="K4978" i="3"/>
  <c r="K4979" i="3"/>
  <c r="K4980" i="3"/>
  <c r="K4981" i="3"/>
  <c r="K4982" i="3"/>
  <c r="K4983" i="3"/>
  <c r="K4984" i="3"/>
  <c r="K4985" i="3"/>
  <c r="K4986" i="3"/>
  <c r="K4987" i="3"/>
  <c r="K4988" i="3"/>
  <c r="K4989" i="3"/>
  <c r="K4990" i="3"/>
  <c r="K4991" i="3"/>
  <c r="K4992" i="3"/>
  <c r="K4993" i="3"/>
  <c r="K4994" i="3"/>
  <c r="K4995" i="3"/>
  <c r="K4996" i="3"/>
  <c r="K4997" i="3"/>
  <c r="K4998" i="3"/>
  <c r="K4999" i="3"/>
  <c r="K5000" i="3"/>
  <c r="K5001" i="3"/>
  <c r="K5002" i="3"/>
  <c r="K5003" i="3"/>
  <c r="K5004" i="3"/>
  <c r="K5005" i="3"/>
  <c r="K5006" i="3"/>
  <c r="K5007" i="3"/>
  <c r="K5008" i="3"/>
  <c r="K5009" i="3"/>
  <c r="K5010" i="3"/>
  <c r="K5011" i="3"/>
  <c r="K5012" i="3"/>
  <c r="K5013" i="3"/>
  <c r="K5014" i="3"/>
  <c r="K5015" i="3"/>
  <c r="K5016" i="3"/>
  <c r="K5017" i="3"/>
  <c r="K5018" i="3"/>
  <c r="K5019" i="3"/>
  <c r="K5020" i="3"/>
  <c r="K5021" i="3"/>
  <c r="K5022" i="3"/>
  <c r="K5023" i="3"/>
  <c r="K5024" i="3"/>
  <c r="K5025" i="3"/>
  <c r="K5026" i="3"/>
  <c r="K5027" i="3"/>
  <c r="K5028" i="3"/>
  <c r="K5029" i="3"/>
  <c r="K5030" i="3"/>
  <c r="K5031" i="3"/>
  <c r="K5032" i="3"/>
  <c r="K5033" i="3"/>
  <c r="K5034" i="3"/>
  <c r="K5035" i="3"/>
  <c r="K5036" i="3"/>
  <c r="K5037" i="3"/>
  <c r="K5038" i="3"/>
  <c r="K5039" i="3"/>
  <c r="K5040" i="3"/>
  <c r="K5041" i="3"/>
  <c r="K5042" i="3"/>
  <c r="K5043" i="3"/>
  <c r="K5044" i="3"/>
  <c r="K5045" i="3"/>
  <c r="K5046" i="3"/>
  <c r="K5047" i="3"/>
  <c r="K5048" i="3"/>
  <c r="K5049" i="3"/>
  <c r="K5050" i="3"/>
  <c r="K5051" i="3"/>
  <c r="K5052" i="3"/>
  <c r="K5053" i="3"/>
  <c r="K5054" i="3"/>
  <c r="K5055" i="3"/>
  <c r="K5056" i="3"/>
  <c r="K5057" i="3"/>
  <c r="K5058" i="3"/>
  <c r="K5059" i="3"/>
  <c r="K5060" i="3"/>
  <c r="K5061" i="3"/>
  <c r="K5062" i="3"/>
  <c r="K5063" i="3"/>
  <c r="K5064" i="3"/>
  <c r="K5065" i="3"/>
  <c r="K5066" i="3"/>
  <c r="K5067" i="3"/>
  <c r="K5068" i="3"/>
  <c r="K5069" i="3"/>
  <c r="K5070" i="3"/>
  <c r="K5071" i="3"/>
  <c r="K5072" i="3"/>
  <c r="K5073" i="3"/>
  <c r="K5074" i="3"/>
  <c r="K5075" i="3"/>
  <c r="K5076" i="3"/>
  <c r="K5077" i="3"/>
  <c r="K5078" i="3"/>
  <c r="K5079" i="3"/>
  <c r="K5080" i="3"/>
  <c r="K5081" i="3"/>
  <c r="K5082" i="3"/>
  <c r="K5083" i="3"/>
  <c r="K5084" i="3"/>
  <c r="K5085" i="3"/>
  <c r="K5086" i="3"/>
  <c r="K5087" i="3"/>
  <c r="K5088" i="3"/>
  <c r="K5089" i="3"/>
  <c r="K5090" i="3"/>
  <c r="K5091" i="3"/>
  <c r="K5092" i="3"/>
  <c r="K5093" i="3"/>
  <c r="K5094" i="3"/>
  <c r="K5095" i="3"/>
  <c r="K5096" i="3"/>
  <c r="K5097" i="3"/>
  <c r="K5098" i="3"/>
  <c r="K5099" i="3"/>
  <c r="K5100" i="3"/>
  <c r="K5101" i="3"/>
  <c r="K5102" i="3"/>
  <c r="K5103" i="3"/>
  <c r="K5104" i="3"/>
  <c r="K5105" i="3"/>
  <c r="K5106" i="3"/>
  <c r="K5107" i="3"/>
  <c r="K5108" i="3"/>
  <c r="K5109" i="3"/>
  <c r="K5110" i="3"/>
  <c r="K5111" i="3"/>
  <c r="K5112" i="3"/>
  <c r="K5113" i="3"/>
  <c r="K5114" i="3"/>
  <c r="K5115" i="3"/>
  <c r="K5116" i="3"/>
  <c r="K5117" i="3"/>
  <c r="K5118" i="3"/>
  <c r="K5119" i="3"/>
  <c r="K5120" i="3"/>
  <c r="K5121" i="3"/>
  <c r="K5122" i="3"/>
  <c r="K5123" i="3"/>
  <c r="K5124" i="3"/>
  <c r="K5125" i="3"/>
  <c r="K5126" i="3"/>
  <c r="K5127" i="3"/>
  <c r="K5128" i="3"/>
  <c r="K5129" i="3"/>
  <c r="K5130" i="3"/>
  <c r="K5131" i="3"/>
  <c r="K5132" i="3"/>
  <c r="K5133" i="3"/>
  <c r="K5134" i="3"/>
  <c r="K5135" i="3"/>
  <c r="K5136" i="3"/>
  <c r="K5137" i="3"/>
  <c r="K5138" i="3"/>
  <c r="K5139" i="3"/>
  <c r="K5140" i="3"/>
  <c r="K5141" i="3"/>
  <c r="K5142" i="3"/>
  <c r="K5143" i="3"/>
  <c r="K5144" i="3"/>
  <c r="K5145" i="3"/>
  <c r="K5146" i="3"/>
  <c r="K5147" i="3"/>
  <c r="K5148" i="3"/>
  <c r="K5149" i="3"/>
  <c r="K5150" i="3"/>
  <c r="K5151" i="3"/>
  <c r="K5152" i="3"/>
  <c r="K5153" i="3"/>
  <c r="K5154" i="3"/>
  <c r="K5155" i="3"/>
  <c r="K5156" i="3"/>
  <c r="K5157" i="3"/>
  <c r="K5158" i="3"/>
  <c r="K5159" i="3"/>
  <c r="K5160" i="3"/>
  <c r="K5161" i="3"/>
  <c r="K5162" i="3"/>
  <c r="K5163" i="3"/>
  <c r="K5164" i="3"/>
  <c r="K5165" i="3"/>
  <c r="K5166" i="3"/>
  <c r="K5167" i="3"/>
  <c r="K5168" i="3"/>
  <c r="K5169" i="3"/>
  <c r="K5170" i="3"/>
  <c r="K5171" i="3"/>
  <c r="K5172" i="3"/>
  <c r="K5173" i="3"/>
  <c r="K5174" i="3"/>
  <c r="K5175" i="3"/>
  <c r="K5176" i="3"/>
  <c r="K5177" i="3"/>
  <c r="K5178" i="3"/>
  <c r="K5179" i="3"/>
  <c r="K5180" i="3"/>
  <c r="K5181" i="3"/>
  <c r="K5182" i="3"/>
  <c r="K5183" i="3"/>
  <c r="K5184" i="3"/>
  <c r="K5185" i="3"/>
  <c r="K5186" i="3"/>
  <c r="K5187" i="3"/>
  <c r="K5188" i="3"/>
  <c r="K5189" i="3"/>
  <c r="K5190" i="3"/>
  <c r="K5191" i="3"/>
  <c r="K5192" i="3"/>
  <c r="K5193" i="3"/>
  <c r="K5194" i="3"/>
  <c r="K5195" i="3"/>
  <c r="K5196" i="3"/>
  <c r="K5197" i="3"/>
  <c r="K5198" i="3"/>
  <c r="K5199" i="3"/>
  <c r="K5200" i="3"/>
  <c r="K5201" i="3"/>
  <c r="K5202" i="3"/>
  <c r="K5203" i="3"/>
  <c r="K5204" i="3"/>
  <c r="K5205" i="3"/>
  <c r="K5206" i="3"/>
  <c r="K5207" i="3"/>
  <c r="K5208" i="3"/>
  <c r="K5209" i="3"/>
  <c r="K5210" i="3"/>
  <c r="K5211" i="3"/>
  <c r="K5212" i="3"/>
  <c r="K5213" i="3"/>
  <c r="K5214" i="3"/>
  <c r="K5215" i="3"/>
  <c r="K5216" i="3"/>
  <c r="K5217" i="3"/>
  <c r="K5218" i="3"/>
  <c r="K5219" i="3"/>
  <c r="K5220" i="3"/>
  <c r="K5221" i="3"/>
  <c r="K5222" i="3"/>
  <c r="K5223" i="3"/>
  <c r="K5224" i="3"/>
  <c r="K5225" i="3"/>
  <c r="K5226" i="3"/>
  <c r="K5227" i="3"/>
  <c r="K5228" i="3"/>
  <c r="K5229" i="3"/>
  <c r="K5230" i="3"/>
  <c r="K5231" i="3"/>
  <c r="K5232" i="3"/>
  <c r="K5233" i="3"/>
  <c r="K5234" i="3"/>
  <c r="K5235" i="3"/>
  <c r="K5236" i="3"/>
  <c r="K5237" i="3"/>
  <c r="K5238" i="3"/>
  <c r="K5239" i="3"/>
  <c r="K5240" i="3"/>
  <c r="K5241" i="3"/>
  <c r="K5242" i="3"/>
  <c r="K5243" i="3"/>
  <c r="K5244" i="3"/>
  <c r="K5245" i="3"/>
  <c r="K5246" i="3"/>
  <c r="K5247" i="3"/>
  <c r="K5248" i="3"/>
  <c r="K5249" i="3"/>
  <c r="K5250" i="3"/>
  <c r="K5251" i="3"/>
  <c r="K5252" i="3"/>
  <c r="K5253" i="3"/>
  <c r="K5254" i="3"/>
  <c r="K5255" i="3"/>
  <c r="K5256" i="3"/>
  <c r="K5257" i="3"/>
  <c r="K5258" i="3"/>
  <c r="K5259" i="3"/>
  <c r="K5260" i="3"/>
  <c r="K5261" i="3"/>
  <c r="K5262" i="3"/>
  <c r="K5263" i="3"/>
  <c r="K5264" i="3"/>
  <c r="K5265" i="3"/>
  <c r="K5266" i="3"/>
  <c r="K5267" i="3"/>
  <c r="K5268" i="3"/>
  <c r="K5269" i="3"/>
  <c r="K5270" i="3"/>
  <c r="K5271" i="3"/>
  <c r="K5272" i="3"/>
  <c r="K5273" i="3"/>
  <c r="K5274" i="3"/>
  <c r="K5275" i="3"/>
  <c r="K5276" i="3"/>
  <c r="K5277" i="3"/>
  <c r="K5278" i="3"/>
  <c r="K5279" i="3"/>
  <c r="K5280" i="3"/>
  <c r="K5281" i="3"/>
  <c r="K5282" i="3"/>
  <c r="K5283" i="3"/>
  <c r="K5284" i="3"/>
  <c r="K5285" i="3"/>
  <c r="K5286" i="3"/>
  <c r="K5287" i="3"/>
  <c r="K5288" i="3"/>
  <c r="K5289" i="3"/>
  <c r="K5290" i="3"/>
  <c r="K5291" i="3"/>
  <c r="K5292" i="3"/>
  <c r="K5293" i="3"/>
  <c r="K5294" i="3"/>
  <c r="K5295" i="3"/>
  <c r="K5296" i="3"/>
  <c r="K5297" i="3"/>
  <c r="K5298" i="3"/>
  <c r="K5299" i="3"/>
  <c r="K5300" i="3"/>
  <c r="K5301" i="3"/>
  <c r="K5302" i="3"/>
  <c r="K5303" i="3"/>
  <c r="K5304" i="3"/>
  <c r="K5305" i="3"/>
  <c r="K5306" i="3"/>
  <c r="K5307" i="3"/>
  <c r="K5308" i="3"/>
  <c r="K5309" i="3"/>
  <c r="K5310" i="3"/>
  <c r="K5311" i="3"/>
  <c r="K5312" i="3"/>
  <c r="K5313" i="3"/>
  <c r="K5314" i="3"/>
  <c r="K5315" i="3"/>
  <c r="K5316" i="3"/>
  <c r="K5317" i="3"/>
  <c r="K5318" i="3"/>
  <c r="K5319" i="3"/>
  <c r="K5320" i="3"/>
  <c r="K5321" i="3"/>
  <c r="K5322" i="3"/>
  <c r="K5323" i="3"/>
  <c r="K5324" i="3"/>
  <c r="K5325" i="3"/>
  <c r="K5326" i="3"/>
  <c r="K5327" i="3"/>
  <c r="K5328" i="3"/>
  <c r="K5329" i="3"/>
  <c r="K5330" i="3"/>
  <c r="K5331" i="3"/>
  <c r="K5332" i="3"/>
  <c r="K5333" i="3"/>
  <c r="K5334" i="3"/>
  <c r="K5335" i="3"/>
  <c r="K5336" i="3"/>
  <c r="K5337" i="3"/>
  <c r="K5338" i="3"/>
  <c r="K5339" i="3"/>
  <c r="K5340" i="3"/>
  <c r="K5341" i="3"/>
  <c r="K5342" i="3"/>
  <c r="K5343" i="3"/>
  <c r="K5344" i="3"/>
  <c r="K5345" i="3"/>
  <c r="K5346" i="3"/>
  <c r="K5347" i="3"/>
  <c r="K5348" i="3"/>
  <c r="K5349" i="3"/>
  <c r="K5350" i="3"/>
  <c r="K5351" i="3"/>
  <c r="K5352" i="3"/>
  <c r="K5353" i="3"/>
  <c r="K5354" i="3"/>
  <c r="K5355" i="3"/>
  <c r="K5356" i="3"/>
  <c r="K5357" i="3"/>
  <c r="K5358" i="3"/>
  <c r="K5359" i="3"/>
  <c r="K5360" i="3"/>
  <c r="K5361" i="3"/>
  <c r="K5362" i="3"/>
  <c r="K5363" i="3"/>
  <c r="K5364" i="3"/>
  <c r="K5365" i="3"/>
  <c r="K5366" i="3"/>
  <c r="K5367" i="3"/>
  <c r="K5368" i="3"/>
  <c r="K5369" i="3"/>
  <c r="K5370" i="3"/>
  <c r="K5371" i="3"/>
  <c r="K5372" i="3"/>
  <c r="K5373" i="3"/>
  <c r="K5374" i="3"/>
  <c r="K5375" i="3"/>
  <c r="K5376" i="3"/>
  <c r="K5377" i="3"/>
  <c r="K5378" i="3"/>
  <c r="K5379" i="3"/>
  <c r="K5380" i="3"/>
  <c r="K5381" i="3"/>
  <c r="K5382" i="3"/>
  <c r="K5383" i="3"/>
  <c r="K5384" i="3"/>
  <c r="K5385" i="3"/>
  <c r="K5386" i="3"/>
  <c r="K5387" i="3"/>
  <c r="K5388" i="3"/>
  <c r="K5389" i="3"/>
  <c r="K5390" i="3"/>
  <c r="K5391" i="3"/>
  <c r="K5392" i="3"/>
  <c r="K5393" i="3"/>
  <c r="K5394" i="3"/>
  <c r="K5395" i="3"/>
  <c r="K5396" i="3"/>
  <c r="K5397" i="3"/>
  <c r="K5398" i="3"/>
  <c r="K5399" i="3"/>
  <c r="K5400" i="3"/>
  <c r="K5401" i="3"/>
  <c r="K5402" i="3"/>
  <c r="K5403" i="3"/>
  <c r="K5404" i="3"/>
  <c r="K5405" i="3"/>
  <c r="K5406" i="3"/>
  <c r="K5407" i="3"/>
  <c r="K5408" i="3"/>
  <c r="K5409" i="3"/>
  <c r="K5410" i="3"/>
  <c r="K5411" i="3"/>
  <c r="K5412" i="3"/>
  <c r="K5413" i="3"/>
  <c r="K5414" i="3"/>
  <c r="K5415" i="3"/>
  <c r="K5416" i="3"/>
  <c r="K5417" i="3"/>
  <c r="K5418" i="3"/>
  <c r="K5419" i="3"/>
  <c r="K5420" i="3"/>
  <c r="K5421" i="3"/>
  <c r="K5422" i="3"/>
  <c r="K5423" i="3"/>
  <c r="K5424" i="3"/>
  <c r="K5425" i="3"/>
  <c r="K5426" i="3"/>
  <c r="K5427" i="3"/>
  <c r="K5428" i="3"/>
  <c r="K5429" i="3"/>
  <c r="K5430" i="3"/>
  <c r="K5431" i="3"/>
  <c r="K5432" i="3"/>
  <c r="K5433" i="3"/>
  <c r="K5434" i="3"/>
  <c r="K5435" i="3"/>
  <c r="K5436" i="3"/>
  <c r="K5437" i="3"/>
  <c r="K5438" i="3"/>
  <c r="K5439" i="3"/>
  <c r="K5440" i="3"/>
  <c r="K5441" i="3"/>
  <c r="K5442" i="3"/>
  <c r="K5443" i="3"/>
  <c r="K5444" i="3"/>
  <c r="K5445" i="3"/>
  <c r="K5446" i="3"/>
  <c r="K5447" i="3"/>
  <c r="K5448" i="3"/>
  <c r="K5449" i="3"/>
  <c r="K5450" i="3"/>
  <c r="K5451" i="3"/>
  <c r="K5452" i="3"/>
  <c r="K5453" i="3"/>
  <c r="K5454" i="3"/>
  <c r="K5455" i="3"/>
  <c r="K5456" i="3"/>
  <c r="K5457" i="3"/>
  <c r="K5458" i="3"/>
  <c r="K5459" i="3"/>
  <c r="K5460" i="3"/>
  <c r="K5461" i="3"/>
  <c r="K5462" i="3"/>
  <c r="K5463" i="3"/>
  <c r="K5464" i="3"/>
  <c r="K5465" i="3"/>
  <c r="K5466" i="3"/>
  <c r="K5467" i="3"/>
  <c r="K5468" i="3"/>
  <c r="K5469" i="3"/>
  <c r="K5470" i="3"/>
  <c r="K5471" i="3"/>
  <c r="K5472" i="3"/>
  <c r="K5473" i="3"/>
  <c r="K5474" i="3"/>
  <c r="K5475" i="3"/>
  <c r="K5476" i="3"/>
  <c r="K5477" i="3"/>
  <c r="K5478" i="3"/>
  <c r="K5479" i="3"/>
  <c r="K5480" i="3"/>
  <c r="K5481" i="3"/>
  <c r="K5482" i="3"/>
  <c r="K5483" i="3"/>
  <c r="K5484" i="3"/>
  <c r="K5485" i="3"/>
  <c r="K5486" i="3"/>
  <c r="K5487" i="3"/>
  <c r="K5488" i="3"/>
  <c r="K5489" i="3"/>
  <c r="K5490" i="3"/>
  <c r="K5491" i="3"/>
  <c r="K5492" i="3"/>
  <c r="K5493" i="3"/>
  <c r="K5494" i="3"/>
  <c r="K5495" i="3"/>
  <c r="K5496" i="3"/>
  <c r="K5497" i="3"/>
  <c r="K5498" i="3"/>
  <c r="K5499" i="3"/>
  <c r="K5500" i="3"/>
  <c r="K5501" i="3"/>
  <c r="K5502" i="3"/>
  <c r="K5503" i="3"/>
  <c r="K5504" i="3"/>
  <c r="K5505" i="3"/>
  <c r="K5506" i="3"/>
  <c r="K5507" i="3"/>
  <c r="K5508" i="3"/>
  <c r="K5509" i="3"/>
  <c r="K5510" i="3"/>
  <c r="K5511" i="3"/>
  <c r="K5512" i="3"/>
  <c r="K5513" i="3"/>
  <c r="K5514" i="3"/>
  <c r="K5515" i="3"/>
  <c r="K5516" i="3"/>
  <c r="K5517" i="3"/>
  <c r="K5518" i="3"/>
  <c r="K5519" i="3"/>
  <c r="K5520" i="3"/>
  <c r="K5521" i="3"/>
  <c r="K5522" i="3"/>
  <c r="K5523" i="3"/>
  <c r="K5524" i="3"/>
  <c r="K5525" i="3"/>
  <c r="K5526" i="3"/>
  <c r="K5527" i="3"/>
  <c r="K5528" i="3"/>
  <c r="K5529" i="3"/>
  <c r="K5530" i="3"/>
  <c r="K5531" i="3"/>
  <c r="K5532" i="3"/>
  <c r="K5533" i="3"/>
  <c r="K5534" i="3"/>
  <c r="K5535" i="3"/>
  <c r="K5536" i="3"/>
  <c r="K5537" i="3"/>
  <c r="K5538" i="3"/>
  <c r="K5539" i="3"/>
  <c r="K5540" i="3"/>
  <c r="K5541" i="3"/>
  <c r="K5542" i="3"/>
  <c r="K5543" i="3"/>
  <c r="K5544" i="3"/>
  <c r="K5545" i="3"/>
  <c r="K5546" i="3"/>
  <c r="K5547" i="3"/>
  <c r="K5548" i="3"/>
  <c r="K5549" i="3"/>
  <c r="K5550" i="3"/>
  <c r="K5551" i="3"/>
  <c r="K5552" i="3"/>
  <c r="K5553" i="3"/>
  <c r="K5554" i="3"/>
  <c r="K5555" i="3"/>
  <c r="K5556" i="3"/>
  <c r="K5557" i="3"/>
  <c r="K5558" i="3"/>
  <c r="K5559" i="3"/>
  <c r="K5560" i="3"/>
  <c r="K5561" i="3"/>
  <c r="K5562" i="3"/>
  <c r="K5563" i="3"/>
  <c r="K5564" i="3"/>
  <c r="K5565" i="3"/>
  <c r="K5566" i="3"/>
  <c r="K5567" i="3"/>
  <c r="K5568" i="3"/>
  <c r="K5569" i="3"/>
  <c r="K5570" i="3"/>
  <c r="K5571" i="3"/>
  <c r="K5572" i="3"/>
  <c r="K5573" i="3"/>
  <c r="K5574" i="3"/>
  <c r="K5575" i="3"/>
  <c r="K5576" i="3"/>
  <c r="K5577" i="3"/>
  <c r="K5578" i="3"/>
  <c r="K5579" i="3"/>
  <c r="K5580" i="3"/>
  <c r="K5581" i="3"/>
  <c r="K5582" i="3"/>
  <c r="K5583" i="3"/>
  <c r="K5584" i="3"/>
  <c r="K5585" i="3"/>
  <c r="K5586" i="3"/>
  <c r="K5587" i="3"/>
  <c r="K5588" i="3"/>
  <c r="K5589" i="3"/>
  <c r="K5590" i="3"/>
  <c r="K5591" i="3"/>
  <c r="K5592" i="3"/>
  <c r="K5593" i="3"/>
  <c r="K5594" i="3"/>
  <c r="K5595" i="3"/>
  <c r="K5596" i="3"/>
  <c r="K5597" i="3"/>
  <c r="K5598" i="3"/>
  <c r="K5599" i="3"/>
  <c r="K5600" i="3"/>
  <c r="K5601" i="3"/>
  <c r="K5602" i="3"/>
  <c r="K5603" i="3"/>
  <c r="K5604" i="3"/>
  <c r="K5605" i="3"/>
  <c r="K5606" i="3"/>
  <c r="K5607" i="3"/>
  <c r="K5608" i="3"/>
  <c r="K5609" i="3"/>
  <c r="K5610" i="3"/>
  <c r="K5611" i="3"/>
  <c r="K5612" i="3"/>
  <c r="K5613" i="3"/>
  <c r="K5614" i="3"/>
  <c r="K5615" i="3"/>
  <c r="K5616" i="3"/>
  <c r="K5617" i="3"/>
  <c r="K5618" i="3"/>
  <c r="K5619" i="3"/>
  <c r="K5620" i="3"/>
  <c r="K5621" i="3"/>
  <c r="K5622" i="3"/>
  <c r="K5623" i="3"/>
  <c r="K5624" i="3"/>
  <c r="K5625" i="3"/>
  <c r="K5626" i="3"/>
  <c r="K5627" i="3"/>
  <c r="K5628" i="3"/>
  <c r="K5629" i="3"/>
  <c r="K5630" i="3"/>
  <c r="K5631" i="3"/>
  <c r="K5632" i="3"/>
  <c r="K5633" i="3"/>
  <c r="K5634" i="3"/>
  <c r="K5635" i="3"/>
  <c r="K5636" i="3"/>
  <c r="K5637" i="3"/>
  <c r="K5638" i="3"/>
  <c r="K5639" i="3"/>
  <c r="K5640" i="3"/>
  <c r="K5641" i="3"/>
  <c r="K5642" i="3"/>
  <c r="K5643" i="3"/>
  <c r="K5644" i="3"/>
  <c r="K5645" i="3"/>
  <c r="K5646" i="3"/>
  <c r="K5647" i="3"/>
  <c r="K5648" i="3"/>
  <c r="K5649" i="3"/>
  <c r="K5650" i="3"/>
  <c r="K5651" i="3"/>
  <c r="K5652" i="3"/>
  <c r="K5653" i="3"/>
  <c r="K5654" i="3"/>
  <c r="K5655" i="3"/>
  <c r="K5656" i="3"/>
  <c r="K5657" i="3"/>
  <c r="K5658" i="3"/>
  <c r="K5659" i="3"/>
  <c r="K5660" i="3"/>
  <c r="K5661" i="3"/>
  <c r="K5662" i="3"/>
  <c r="K5663" i="3"/>
  <c r="K5664" i="3"/>
  <c r="K5665" i="3"/>
  <c r="K5666" i="3"/>
  <c r="K5667" i="3"/>
  <c r="K5668" i="3"/>
  <c r="K5669" i="3"/>
  <c r="K5670" i="3"/>
  <c r="K5671" i="3"/>
  <c r="K5672" i="3"/>
  <c r="K5673" i="3"/>
  <c r="K5674" i="3"/>
  <c r="K5675" i="3"/>
  <c r="K5676" i="3"/>
  <c r="K5677" i="3"/>
  <c r="K5678" i="3"/>
  <c r="K5679" i="3"/>
  <c r="K5680" i="3"/>
  <c r="K5681" i="3"/>
  <c r="K5682" i="3"/>
  <c r="K5683" i="3"/>
  <c r="K5684" i="3"/>
  <c r="K5685" i="3"/>
  <c r="K5686" i="3"/>
  <c r="K5687" i="3"/>
  <c r="K5688" i="3"/>
  <c r="K5689" i="3"/>
  <c r="K5690" i="3"/>
  <c r="K5691" i="3"/>
  <c r="K5692" i="3"/>
  <c r="K5693" i="3"/>
  <c r="K5694" i="3"/>
  <c r="K5695" i="3"/>
  <c r="K5696" i="3"/>
  <c r="K5697" i="3"/>
  <c r="K5698" i="3"/>
  <c r="K5699" i="3"/>
  <c r="K5700" i="3"/>
  <c r="K5701" i="3"/>
  <c r="K5702" i="3"/>
  <c r="K5703" i="3"/>
  <c r="K5704" i="3"/>
  <c r="K5705" i="3"/>
  <c r="K5706" i="3"/>
  <c r="K5707" i="3"/>
  <c r="K5708" i="3"/>
  <c r="K5709" i="3"/>
  <c r="K5710" i="3"/>
  <c r="K5711" i="3"/>
  <c r="K5712" i="3"/>
  <c r="K5713" i="3"/>
  <c r="K5714" i="3"/>
  <c r="K5715" i="3"/>
  <c r="K5716" i="3"/>
  <c r="K5717" i="3"/>
  <c r="K5718" i="3"/>
  <c r="K5719" i="3"/>
  <c r="K5720" i="3"/>
  <c r="K5721" i="3"/>
  <c r="K5722" i="3"/>
  <c r="K5723" i="3"/>
  <c r="K5724" i="3"/>
  <c r="K5725" i="3"/>
  <c r="K5726" i="3"/>
  <c r="K5727" i="3"/>
  <c r="K5728" i="3"/>
  <c r="K5729" i="3"/>
  <c r="K5730" i="3"/>
  <c r="K5731" i="3"/>
  <c r="K5732" i="3"/>
  <c r="K5733" i="3"/>
  <c r="K5734" i="3"/>
  <c r="K5735" i="3"/>
  <c r="K5736" i="3"/>
  <c r="K5737" i="3"/>
  <c r="K5738" i="3"/>
  <c r="K5739" i="3"/>
  <c r="K5740" i="3"/>
  <c r="K5741" i="3"/>
  <c r="K5742" i="3"/>
  <c r="K5743" i="3"/>
  <c r="K5744" i="3"/>
  <c r="K5745" i="3"/>
  <c r="K5746" i="3"/>
  <c r="K5747" i="3"/>
  <c r="K5748" i="3"/>
  <c r="K5749" i="3"/>
  <c r="K5750" i="3"/>
  <c r="K5751" i="3"/>
  <c r="K5752" i="3"/>
  <c r="K5753" i="3"/>
  <c r="K5754" i="3"/>
  <c r="K5755" i="3"/>
  <c r="K5756" i="3"/>
  <c r="K5757" i="3"/>
  <c r="K5758" i="3"/>
  <c r="K5759" i="3"/>
  <c r="K5760" i="3"/>
  <c r="K5761" i="3"/>
  <c r="K5762" i="3"/>
  <c r="K5763" i="3"/>
  <c r="K5764" i="3"/>
  <c r="K5765" i="3"/>
  <c r="K5766" i="3"/>
  <c r="K5767" i="3"/>
  <c r="K5768" i="3"/>
  <c r="K5769" i="3"/>
  <c r="K5770" i="3"/>
  <c r="K5771" i="3"/>
  <c r="K5772" i="3"/>
  <c r="K5773" i="3"/>
  <c r="K5774" i="3"/>
  <c r="K5775" i="3"/>
  <c r="K5776" i="3"/>
  <c r="K5777" i="3"/>
  <c r="K5778" i="3"/>
  <c r="K5779" i="3"/>
  <c r="K5780" i="3"/>
  <c r="K5781" i="3"/>
  <c r="K5782" i="3"/>
  <c r="K5783" i="3"/>
  <c r="K5784" i="3"/>
  <c r="K5785" i="3"/>
  <c r="K5786" i="3"/>
  <c r="K5787" i="3"/>
  <c r="K5788" i="3"/>
  <c r="K5789" i="3"/>
  <c r="K5790" i="3"/>
  <c r="K5791" i="3"/>
  <c r="K5792" i="3"/>
  <c r="K5793" i="3"/>
  <c r="K5794" i="3"/>
  <c r="K5795" i="3"/>
  <c r="K5796" i="3"/>
  <c r="K5797" i="3"/>
  <c r="K5798" i="3"/>
  <c r="K5799" i="3"/>
  <c r="K5800" i="3"/>
  <c r="K5801" i="3"/>
  <c r="K5802" i="3"/>
  <c r="K5803" i="3"/>
  <c r="K5804" i="3"/>
  <c r="K5805" i="3"/>
  <c r="K5806" i="3"/>
  <c r="K5807" i="3"/>
  <c r="K5808" i="3"/>
  <c r="K5809" i="3"/>
  <c r="K5810" i="3"/>
  <c r="K5811" i="3"/>
  <c r="K5812" i="3"/>
  <c r="K5813" i="3"/>
  <c r="K5814" i="3"/>
  <c r="K5815" i="3"/>
  <c r="K5816" i="3"/>
  <c r="K5817" i="3"/>
  <c r="K5818" i="3"/>
  <c r="K5819" i="3"/>
  <c r="K5820" i="3"/>
  <c r="K5821" i="3"/>
  <c r="K5822" i="3"/>
  <c r="K5823" i="3"/>
  <c r="K5824" i="3"/>
  <c r="K5825" i="3"/>
  <c r="K5826" i="3"/>
  <c r="K5827" i="3"/>
  <c r="K5828" i="3"/>
  <c r="K5829" i="3"/>
  <c r="K5830" i="3"/>
  <c r="K5831" i="3"/>
  <c r="K5832" i="3"/>
  <c r="K5833" i="3"/>
  <c r="K5834" i="3"/>
  <c r="K5835" i="3"/>
  <c r="K5836" i="3"/>
  <c r="K5837" i="3"/>
  <c r="K5838" i="3"/>
  <c r="K5839" i="3"/>
  <c r="K5840" i="3"/>
  <c r="K5841" i="3"/>
  <c r="K5842" i="3"/>
  <c r="K5843" i="3"/>
  <c r="K5844" i="3"/>
  <c r="K5845" i="3"/>
  <c r="K5846" i="3"/>
  <c r="K5847" i="3"/>
  <c r="K5848" i="3"/>
  <c r="K5849" i="3"/>
  <c r="K5850" i="3"/>
  <c r="K5851" i="3"/>
  <c r="K5852" i="3"/>
  <c r="K5853" i="3"/>
  <c r="K5854" i="3"/>
  <c r="K5855" i="3"/>
  <c r="K5856" i="3"/>
  <c r="K5857" i="3"/>
  <c r="K5858" i="3"/>
  <c r="K5859" i="3"/>
  <c r="K5860" i="3"/>
  <c r="K5861" i="3"/>
  <c r="K5862" i="3"/>
  <c r="K5863" i="3"/>
  <c r="K5864" i="3"/>
  <c r="K5865" i="3"/>
  <c r="K5866" i="3"/>
  <c r="K5867" i="3"/>
  <c r="K5868" i="3"/>
  <c r="K5869" i="3"/>
  <c r="K5870" i="3"/>
  <c r="K5871" i="3"/>
  <c r="K5872" i="3"/>
  <c r="K5873" i="3"/>
  <c r="K5874" i="3"/>
  <c r="K5875" i="3"/>
  <c r="K5876" i="3"/>
  <c r="K5877" i="3"/>
  <c r="K5878" i="3"/>
  <c r="K5879" i="3"/>
  <c r="K5880" i="3"/>
  <c r="K5881" i="3"/>
  <c r="K5882" i="3"/>
  <c r="K5883" i="3"/>
  <c r="K5884" i="3"/>
  <c r="K5885" i="3"/>
  <c r="K5886" i="3"/>
  <c r="K5887" i="3"/>
  <c r="K5888" i="3"/>
  <c r="K5889" i="3"/>
  <c r="K5890" i="3"/>
  <c r="K5891" i="3"/>
  <c r="K5892" i="3"/>
  <c r="K5893" i="3"/>
  <c r="K5894" i="3"/>
  <c r="K5895" i="3"/>
  <c r="K5896" i="3"/>
  <c r="K5897" i="3"/>
  <c r="K5898" i="3"/>
  <c r="K5899" i="3"/>
  <c r="K5900" i="3"/>
  <c r="K5901" i="3"/>
  <c r="K5902" i="3"/>
  <c r="K5903" i="3"/>
  <c r="K5904" i="3"/>
  <c r="K5905" i="3"/>
  <c r="K5906" i="3"/>
  <c r="K5907" i="3"/>
  <c r="K5908" i="3"/>
  <c r="K5909" i="3"/>
  <c r="K5910" i="3"/>
  <c r="K5911" i="3"/>
  <c r="K5912" i="3"/>
  <c r="K5913" i="3"/>
  <c r="K5914" i="3"/>
  <c r="K5915" i="3"/>
  <c r="K5916" i="3"/>
  <c r="K5917" i="3"/>
  <c r="K5918" i="3"/>
  <c r="K5919" i="3"/>
  <c r="K5920" i="3"/>
  <c r="K5921" i="3"/>
  <c r="K5922" i="3"/>
  <c r="K5923" i="3"/>
  <c r="K5924" i="3"/>
  <c r="K5925" i="3"/>
  <c r="K5926" i="3"/>
  <c r="K5927" i="3"/>
  <c r="K5928" i="3"/>
  <c r="K5929" i="3"/>
  <c r="K5930" i="3"/>
  <c r="K5931" i="3"/>
  <c r="K5932" i="3"/>
  <c r="K5933" i="3"/>
  <c r="K5934" i="3"/>
  <c r="K5935" i="3"/>
  <c r="K5936" i="3"/>
  <c r="K5937" i="3"/>
  <c r="K5938" i="3"/>
  <c r="K5939" i="3"/>
  <c r="K5940" i="3"/>
  <c r="K5941" i="3"/>
  <c r="K5942" i="3"/>
  <c r="K5943" i="3"/>
  <c r="K5944" i="3"/>
  <c r="K5945" i="3"/>
  <c r="K5946" i="3"/>
  <c r="K5947" i="3"/>
  <c r="K5948" i="3"/>
  <c r="K5949" i="3"/>
  <c r="K5950" i="3"/>
  <c r="K5951" i="3"/>
  <c r="K5952" i="3"/>
  <c r="K5953" i="3"/>
  <c r="K5954" i="3"/>
  <c r="K5955" i="3"/>
  <c r="K5956" i="3"/>
  <c r="K5957" i="3"/>
  <c r="K5958" i="3"/>
  <c r="K5959" i="3"/>
  <c r="K5960" i="3"/>
  <c r="K5961" i="3"/>
  <c r="K5962" i="3"/>
  <c r="K5963" i="3"/>
  <c r="K5964" i="3"/>
  <c r="K5965" i="3"/>
  <c r="K5966" i="3"/>
  <c r="K5967" i="3"/>
  <c r="K5968" i="3"/>
  <c r="K5969" i="3"/>
  <c r="K5970" i="3"/>
  <c r="K5971" i="3"/>
  <c r="K5972" i="3"/>
  <c r="K5973" i="3"/>
  <c r="K5974" i="3"/>
  <c r="K5975" i="3"/>
  <c r="K5976" i="3"/>
  <c r="K5977" i="3"/>
  <c r="K5978" i="3"/>
  <c r="K5979" i="3"/>
  <c r="K5980" i="3"/>
  <c r="K5981" i="3"/>
  <c r="K5982" i="3"/>
  <c r="K5983" i="3"/>
  <c r="K5984" i="3"/>
  <c r="K5985" i="3"/>
  <c r="K5986" i="3"/>
  <c r="K5987" i="3"/>
  <c r="K5988" i="3"/>
  <c r="K5989" i="3"/>
  <c r="K5990" i="3"/>
  <c r="K5991" i="3"/>
  <c r="K5992" i="3"/>
  <c r="K5993" i="3"/>
  <c r="K5994" i="3"/>
  <c r="K5995" i="3"/>
  <c r="K5996" i="3"/>
  <c r="K5997" i="3"/>
  <c r="K5998" i="3"/>
  <c r="K5999" i="3"/>
  <c r="K6000" i="3"/>
  <c r="K6001" i="3"/>
  <c r="K6002" i="3"/>
  <c r="K6003" i="3"/>
  <c r="K6004" i="3"/>
  <c r="K6005" i="3"/>
  <c r="K6006" i="3"/>
  <c r="K6007" i="3"/>
  <c r="K6008" i="3"/>
  <c r="K6009" i="3"/>
  <c r="K6010" i="3"/>
  <c r="K6011" i="3"/>
  <c r="K6012" i="3"/>
  <c r="K6013" i="3"/>
  <c r="K6014" i="3"/>
  <c r="K6015" i="3"/>
  <c r="K6016" i="3"/>
  <c r="K6017" i="3"/>
  <c r="K6018" i="3"/>
  <c r="K6019" i="3"/>
  <c r="K6020" i="3"/>
  <c r="K6021" i="3"/>
  <c r="K6022" i="3"/>
  <c r="K6023" i="3"/>
  <c r="K6024" i="3"/>
  <c r="K6025" i="3"/>
  <c r="K6026" i="3"/>
  <c r="K6027" i="3"/>
  <c r="K6028" i="3"/>
  <c r="K6029" i="3"/>
  <c r="K6030" i="3"/>
  <c r="K6031" i="3"/>
  <c r="K6032" i="3"/>
  <c r="K6033" i="3"/>
  <c r="K6034" i="3"/>
  <c r="K6035" i="3"/>
  <c r="K6036" i="3"/>
  <c r="K6037" i="3"/>
  <c r="K6038" i="3"/>
  <c r="K6039" i="3"/>
  <c r="K6040" i="3"/>
  <c r="K6041" i="3"/>
  <c r="K6042" i="3"/>
  <c r="K6043" i="3"/>
  <c r="K6044" i="3"/>
  <c r="K6045" i="3"/>
  <c r="K6046" i="3"/>
  <c r="K6047" i="3"/>
  <c r="K6048" i="3"/>
  <c r="K6049" i="3"/>
  <c r="K6050" i="3"/>
  <c r="K6051" i="3"/>
  <c r="K6052" i="3"/>
  <c r="K6053" i="3"/>
  <c r="K6054" i="3"/>
  <c r="K6055" i="3"/>
  <c r="K6056" i="3"/>
  <c r="K6057" i="3"/>
  <c r="K6058" i="3"/>
  <c r="K6059" i="3"/>
  <c r="K6060" i="3"/>
  <c r="K6061" i="3"/>
  <c r="K6062" i="3"/>
  <c r="K6063" i="3"/>
  <c r="K6064" i="3"/>
  <c r="K6065" i="3"/>
  <c r="K6066" i="3"/>
  <c r="K6067" i="3"/>
  <c r="K6068" i="3"/>
  <c r="K6069" i="3"/>
  <c r="K6070" i="3"/>
  <c r="K6071" i="3"/>
  <c r="K6072" i="3"/>
  <c r="K6073" i="3"/>
  <c r="K6074" i="3"/>
  <c r="K6075" i="3"/>
  <c r="K6076" i="3"/>
  <c r="K6077" i="3"/>
  <c r="K6078" i="3"/>
  <c r="K6079" i="3"/>
  <c r="K6080" i="3"/>
  <c r="K6081" i="3"/>
  <c r="K6082" i="3"/>
  <c r="K6083" i="3"/>
  <c r="K6084" i="3"/>
  <c r="K6085" i="3"/>
  <c r="K6086" i="3"/>
  <c r="K6087" i="3"/>
  <c r="K6088" i="3"/>
  <c r="K6089" i="3"/>
  <c r="K6090" i="3"/>
  <c r="K6091" i="3"/>
  <c r="K6092" i="3"/>
  <c r="K6093" i="3"/>
  <c r="K6094" i="3"/>
  <c r="K6095" i="3"/>
  <c r="K6096" i="3"/>
  <c r="K6097" i="3"/>
  <c r="K6098" i="3"/>
  <c r="K6099" i="3"/>
  <c r="K6100" i="3"/>
  <c r="K6101" i="3"/>
  <c r="K6102" i="3"/>
  <c r="K6103" i="3"/>
  <c r="K6104" i="3"/>
  <c r="K6105" i="3"/>
  <c r="K6106" i="3"/>
  <c r="K6107" i="3"/>
  <c r="K6108" i="3"/>
  <c r="K6109" i="3"/>
  <c r="K6110" i="3"/>
  <c r="K6111" i="3"/>
  <c r="K6112" i="3"/>
  <c r="K6113" i="3"/>
  <c r="K6114" i="3"/>
  <c r="K6115" i="3"/>
  <c r="K6116" i="3"/>
  <c r="K6117" i="3"/>
  <c r="K6118" i="3"/>
  <c r="K6119" i="3"/>
  <c r="K6120" i="3"/>
  <c r="K6121" i="3"/>
  <c r="K6122" i="3"/>
  <c r="K6123" i="3"/>
  <c r="K6124" i="3"/>
  <c r="K6125" i="3"/>
  <c r="K6126" i="3"/>
  <c r="K6127" i="3"/>
  <c r="K6128" i="3"/>
  <c r="K6129" i="3"/>
  <c r="K6130" i="3"/>
  <c r="K6131" i="3"/>
  <c r="K6132" i="3"/>
  <c r="K6133" i="3"/>
  <c r="K6134" i="3"/>
  <c r="K6135" i="3"/>
  <c r="K6136" i="3"/>
  <c r="K6137" i="3"/>
  <c r="K6138" i="3"/>
  <c r="K6139" i="3"/>
  <c r="K6140" i="3"/>
  <c r="K6141" i="3"/>
  <c r="K6142" i="3"/>
  <c r="K6143" i="3"/>
  <c r="K6144" i="3"/>
  <c r="K6145" i="3"/>
  <c r="K6146" i="3"/>
  <c r="K6147" i="3"/>
  <c r="K6148" i="3"/>
  <c r="K6149" i="3"/>
  <c r="K6150" i="3"/>
  <c r="K6151" i="3"/>
  <c r="K6152" i="3"/>
  <c r="K6153" i="3"/>
  <c r="K6154" i="3"/>
  <c r="K6155" i="3"/>
  <c r="K6156" i="3"/>
  <c r="K6157" i="3"/>
  <c r="K6158" i="3"/>
  <c r="K6159" i="3"/>
  <c r="K6160" i="3"/>
  <c r="K6161" i="3"/>
  <c r="K6162" i="3"/>
  <c r="K6163" i="3"/>
  <c r="K6164" i="3"/>
  <c r="K6165" i="3"/>
  <c r="K6166" i="3"/>
  <c r="K6167" i="3"/>
  <c r="K6168" i="3"/>
  <c r="K6169" i="3"/>
  <c r="K6170" i="3"/>
  <c r="K6171" i="3"/>
  <c r="K6172" i="3"/>
  <c r="K6173" i="3"/>
  <c r="K6174" i="3"/>
  <c r="K6175" i="3"/>
  <c r="K6176" i="3"/>
  <c r="K6177" i="3"/>
  <c r="K6178" i="3"/>
  <c r="K6179" i="3"/>
  <c r="K6180" i="3"/>
  <c r="K6181" i="3"/>
  <c r="K6182" i="3"/>
  <c r="K6183" i="3"/>
  <c r="K6184" i="3"/>
  <c r="K6185" i="3"/>
  <c r="K6186" i="3"/>
  <c r="K6187" i="3"/>
  <c r="K6188" i="3"/>
  <c r="K6189" i="3"/>
  <c r="K6190" i="3"/>
  <c r="K6191" i="3"/>
  <c r="K6192" i="3"/>
  <c r="K6193" i="3"/>
  <c r="K6194" i="3"/>
  <c r="K6195" i="3"/>
  <c r="K6196" i="3"/>
  <c r="K6197" i="3"/>
  <c r="K6198" i="3"/>
  <c r="K6199" i="3"/>
  <c r="K6200" i="3"/>
  <c r="K6201" i="3"/>
  <c r="K6202" i="3"/>
  <c r="K6203" i="3"/>
  <c r="K6204" i="3"/>
  <c r="K6205" i="3"/>
  <c r="K6206" i="3"/>
  <c r="K6207" i="3"/>
  <c r="K6208" i="3"/>
  <c r="K6209" i="3"/>
  <c r="K6210" i="3"/>
  <c r="K6211" i="3"/>
  <c r="K6212" i="3"/>
  <c r="K6213" i="3"/>
  <c r="K6214" i="3"/>
  <c r="K6215" i="3"/>
  <c r="K6216" i="3"/>
  <c r="K6217" i="3"/>
  <c r="K6218" i="3"/>
  <c r="K6219" i="3"/>
  <c r="K6220" i="3"/>
  <c r="K6221" i="3"/>
  <c r="K6222" i="3"/>
  <c r="K6223" i="3"/>
  <c r="K6224" i="3"/>
  <c r="K6225" i="3"/>
  <c r="K6226" i="3"/>
  <c r="K6227" i="3"/>
  <c r="K6228" i="3"/>
  <c r="K6229" i="3"/>
  <c r="K6230" i="3"/>
  <c r="K6231" i="3"/>
  <c r="K6232" i="3"/>
  <c r="K6233" i="3"/>
  <c r="K6234" i="3"/>
  <c r="K6235" i="3"/>
  <c r="K6236" i="3"/>
  <c r="K6237" i="3"/>
  <c r="K6238" i="3"/>
  <c r="K6239" i="3"/>
  <c r="K6240" i="3"/>
  <c r="K6241" i="3"/>
  <c r="K6242" i="3"/>
  <c r="K6243" i="3"/>
  <c r="K6244" i="3"/>
  <c r="K6245" i="3"/>
  <c r="K6246" i="3"/>
  <c r="K6247" i="3"/>
  <c r="K6248" i="3"/>
  <c r="K6249" i="3"/>
  <c r="K6250" i="3"/>
  <c r="K6251" i="3"/>
  <c r="K6252" i="3"/>
  <c r="K6253" i="3"/>
  <c r="K6254" i="3"/>
  <c r="K6255" i="3"/>
  <c r="K6256" i="3"/>
  <c r="K6257" i="3"/>
  <c r="K6258" i="3"/>
  <c r="K6259" i="3"/>
  <c r="K6260" i="3"/>
  <c r="K6261" i="3"/>
  <c r="K6262" i="3"/>
  <c r="K6263" i="3"/>
  <c r="K6264" i="3"/>
  <c r="K6265" i="3"/>
  <c r="K6266" i="3"/>
  <c r="K6267" i="3"/>
  <c r="K6268" i="3"/>
  <c r="K6269" i="3"/>
  <c r="K6270" i="3"/>
  <c r="K6271" i="3"/>
  <c r="K6272" i="3"/>
  <c r="K6273" i="3"/>
  <c r="K6274" i="3"/>
  <c r="K6275" i="3"/>
  <c r="K6276" i="3"/>
  <c r="K6277" i="3"/>
  <c r="K6278" i="3"/>
  <c r="K6279" i="3"/>
  <c r="K6280" i="3"/>
  <c r="K6281" i="3"/>
  <c r="K6282" i="3"/>
  <c r="K6283" i="3"/>
  <c r="K6284" i="3"/>
  <c r="K6285" i="3"/>
  <c r="K6286" i="3"/>
  <c r="K6287" i="3"/>
  <c r="K6288" i="3"/>
  <c r="K6289" i="3"/>
  <c r="K6290" i="3"/>
  <c r="K6291" i="3"/>
  <c r="K6292" i="3"/>
  <c r="K6293" i="3"/>
  <c r="K6294" i="3"/>
  <c r="K6295" i="3"/>
  <c r="K6296" i="3"/>
  <c r="K6297" i="3"/>
  <c r="K6298" i="3"/>
  <c r="K6299" i="3"/>
  <c r="K6300" i="3"/>
  <c r="K6301" i="3"/>
  <c r="K6302" i="3"/>
  <c r="K6303" i="3"/>
  <c r="K6304" i="3"/>
  <c r="K6305" i="3"/>
  <c r="K6306" i="3"/>
  <c r="K6307" i="3"/>
  <c r="K6308" i="3"/>
  <c r="K6309" i="3"/>
  <c r="K6310" i="3"/>
  <c r="K6311" i="3"/>
  <c r="K6312" i="3"/>
  <c r="K6313" i="3"/>
  <c r="K6314" i="3"/>
  <c r="K6315" i="3"/>
  <c r="K6316" i="3"/>
  <c r="K6317" i="3"/>
  <c r="K6318" i="3"/>
  <c r="K6319" i="3"/>
  <c r="K6320" i="3"/>
  <c r="K6321" i="3"/>
  <c r="K6322" i="3"/>
  <c r="K6323" i="3"/>
  <c r="K6324" i="3"/>
  <c r="K6325" i="3"/>
  <c r="K6326" i="3"/>
  <c r="K6327" i="3"/>
  <c r="K6328" i="3"/>
  <c r="K6329" i="3"/>
  <c r="K6330" i="3"/>
  <c r="K6331" i="3"/>
  <c r="K6332" i="3"/>
  <c r="K6333" i="3"/>
  <c r="K6334" i="3"/>
  <c r="K6335" i="3"/>
  <c r="K6336" i="3"/>
  <c r="K6337" i="3"/>
  <c r="K6338" i="3"/>
  <c r="K6339" i="3"/>
  <c r="K6340" i="3"/>
  <c r="K6341" i="3"/>
  <c r="K6342" i="3"/>
  <c r="K6343" i="3"/>
  <c r="K6344" i="3"/>
  <c r="K6345" i="3"/>
  <c r="K6346" i="3"/>
  <c r="K6347" i="3"/>
  <c r="K6348" i="3"/>
  <c r="K6349" i="3"/>
  <c r="K6350" i="3"/>
  <c r="K6351" i="3"/>
  <c r="K6352" i="3"/>
  <c r="K6353" i="3"/>
  <c r="K6354" i="3"/>
  <c r="K6355" i="3"/>
  <c r="K6356" i="3"/>
  <c r="K6357" i="3"/>
  <c r="K6358" i="3"/>
  <c r="K6359" i="3"/>
  <c r="K6360" i="3"/>
  <c r="K6361" i="3"/>
  <c r="K6362" i="3"/>
  <c r="K6363" i="3"/>
  <c r="K6364" i="3"/>
  <c r="K6365" i="3"/>
  <c r="K6366" i="3"/>
  <c r="K6367" i="3"/>
  <c r="K6368" i="3"/>
  <c r="K6369" i="3"/>
  <c r="K6370" i="3"/>
  <c r="K6371" i="3"/>
  <c r="K6372" i="3"/>
  <c r="K6373" i="3"/>
  <c r="K6374" i="3"/>
  <c r="K6375" i="3"/>
  <c r="K6376" i="3"/>
  <c r="K6377" i="3"/>
  <c r="K6378" i="3"/>
  <c r="K6379" i="3"/>
  <c r="K6380" i="3"/>
  <c r="K6381" i="3"/>
  <c r="K6382" i="3"/>
  <c r="K6383" i="3"/>
  <c r="K6384" i="3"/>
  <c r="K6385" i="3"/>
  <c r="K6386" i="3"/>
  <c r="K6387" i="3"/>
  <c r="K6388" i="3"/>
  <c r="K6389" i="3"/>
  <c r="K6390" i="3"/>
  <c r="K6391" i="3"/>
  <c r="K6392" i="3"/>
  <c r="K6393" i="3"/>
  <c r="K6394" i="3"/>
  <c r="K6395" i="3"/>
  <c r="K6396" i="3"/>
  <c r="K6397" i="3"/>
  <c r="K6398" i="3"/>
  <c r="K6399" i="3"/>
  <c r="K6400" i="3"/>
  <c r="K6401" i="3"/>
  <c r="K6402" i="3"/>
  <c r="K6403" i="3"/>
  <c r="K6404" i="3"/>
  <c r="K6405" i="3"/>
  <c r="K6406" i="3"/>
  <c r="K6407" i="3"/>
  <c r="K6408" i="3"/>
  <c r="K6409" i="3"/>
  <c r="K6410" i="3"/>
  <c r="K6411" i="3"/>
  <c r="K6412" i="3"/>
  <c r="K6413" i="3"/>
  <c r="K6414" i="3"/>
  <c r="K6415" i="3"/>
  <c r="K6416" i="3"/>
  <c r="K6417" i="3"/>
  <c r="K6418" i="3"/>
  <c r="K6419" i="3"/>
  <c r="K6420" i="3"/>
  <c r="K6421" i="3"/>
  <c r="K6422" i="3"/>
  <c r="K6423" i="3"/>
  <c r="K6424" i="3"/>
  <c r="K6425" i="3"/>
  <c r="K6426" i="3"/>
  <c r="K6427" i="3"/>
  <c r="K6428" i="3"/>
  <c r="K6429" i="3"/>
  <c r="K6430" i="3"/>
  <c r="K6431" i="3"/>
  <c r="K6432" i="3"/>
  <c r="K6433" i="3"/>
  <c r="K6434" i="3"/>
  <c r="K6435" i="3"/>
  <c r="K6436" i="3"/>
  <c r="K6437" i="3"/>
  <c r="K6438" i="3"/>
  <c r="K6439" i="3"/>
  <c r="K6440" i="3"/>
  <c r="K6441" i="3"/>
  <c r="K6442" i="3"/>
  <c r="K6443" i="3"/>
  <c r="K6444" i="3"/>
  <c r="K6445" i="3"/>
  <c r="K6446" i="3"/>
  <c r="K6447" i="3"/>
  <c r="K6448" i="3"/>
  <c r="K6449" i="3"/>
  <c r="K6450" i="3"/>
  <c r="K6451" i="3"/>
  <c r="K6452" i="3"/>
  <c r="K6453" i="3"/>
  <c r="K6454" i="3"/>
  <c r="K6455" i="3"/>
  <c r="K6456" i="3"/>
  <c r="K6457" i="3"/>
  <c r="K6458" i="3"/>
  <c r="K6459" i="3"/>
  <c r="K6460" i="3"/>
  <c r="K6461" i="3"/>
  <c r="K6462" i="3"/>
  <c r="K6463" i="3"/>
  <c r="K6464" i="3"/>
  <c r="K6465" i="3"/>
  <c r="K6466" i="3"/>
  <c r="K6467" i="3"/>
  <c r="K6468" i="3"/>
  <c r="K6469" i="3"/>
  <c r="K6470" i="3"/>
  <c r="K6471" i="3"/>
  <c r="K6472" i="3"/>
  <c r="K6473" i="3"/>
  <c r="K6474" i="3"/>
  <c r="K6475" i="3"/>
  <c r="K6476" i="3"/>
  <c r="K6477" i="3"/>
  <c r="K6478" i="3"/>
  <c r="K6479" i="3"/>
  <c r="K6480" i="3"/>
  <c r="K6481" i="3"/>
  <c r="K6482" i="3"/>
  <c r="K6483" i="3"/>
  <c r="K6484" i="3"/>
  <c r="K6485" i="3"/>
  <c r="K6486" i="3"/>
  <c r="K6487" i="3"/>
  <c r="K6488" i="3"/>
  <c r="K6489" i="3"/>
  <c r="K6490" i="3"/>
  <c r="K6491" i="3"/>
  <c r="K6492" i="3"/>
  <c r="K6493" i="3"/>
  <c r="K6494" i="3"/>
  <c r="K6495" i="3"/>
  <c r="K6496" i="3"/>
  <c r="K6497" i="3"/>
  <c r="K6498" i="3"/>
  <c r="K6499" i="3"/>
  <c r="K6500" i="3"/>
  <c r="K6501" i="3"/>
  <c r="K6502" i="3"/>
  <c r="K6503" i="3"/>
  <c r="K6504" i="3"/>
  <c r="K6505" i="3"/>
  <c r="K6506" i="3"/>
  <c r="K6507" i="3"/>
  <c r="K6508" i="3"/>
  <c r="K6509" i="3"/>
  <c r="K6510" i="3"/>
  <c r="K6511" i="3"/>
  <c r="K6512" i="3"/>
  <c r="K6513" i="3"/>
  <c r="K6514" i="3"/>
  <c r="K6515" i="3"/>
  <c r="K6516" i="3"/>
  <c r="K6517" i="3"/>
  <c r="K6518" i="3"/>
  <c r="K6519" i="3"/>
  <c r="K6520" i="3"/>
  <c r="K6521" i="3"/>
  <c r="K6522" i="3"/>
  <c r="K6523" i="3"/>
  <c r="K6524" i="3"/>
  <c r="K6525" i="3"/>
  <c r="K6526" i="3"/>
  <c r="K6527" i="3"/>
  <c r="K6528" i="3"/>
  <c r="K6529" i="3"/>
  <c r="K6530" i="3"/>
  <c r="K6531" i="3"/>
  <c r="K6532" i="3"/>
  <c r="K6533" i="3"/>
  <c r="K6534" i="3"/>
  <c r="K6535" i="3"/>
  <c r="K6536" i="3"/>
  <c r="K6537" i="3"/>
  <c r="K6538" i="3"/>
  <c r="K6539" i="3"/>
  <c r="K6540" i="3"/>
  <c r="K6541" i="3"/>
  <c r="K6542" i="3"/>
  <c r="K6543" i="3"/>
  <c r="K6544" i="3"/>
  <c r="K6545" i="3"/>
  <c r="K6546" i="3"/>
  <c r="K6547" i="3"/>
  <c r="K6548" i="3"/>
  <c r="K6549" i="3"/>
  <c r="K6550" i="3"/>
  <c r="K6551" i="3"/>
  <c r="K6552" i="3"/>
  <c r="K6553" i="3"/>
  <c r="K6554" i="3"/>
  <c r="K6555" i="3"/>
  <c r="K6556" i="3"/>
  <c r="K6557" i="3"/>
  <c r="K6558" i="3"/>
  <c r="K6559" i="3"/>
  <c r="K6560" i="3"/>
  <c r="K6561" i="3"/>
  <c r="K6562" i="3"/>
  <c r="K6563" i="3"/>
  <c r="K6564" i="3"/>
  <c r="K6565" i="3"/>
  <c r="K6566" i="3"/>
  <c r="K6567" i="3"/>
  <c r="K6568" i="3"/>
  <c r="K6569" i="3"/>
  <c r="K6570" i="3"/>
  <c r="K6571" i="3"/>
  <c r="K6572" i="3"/>
  <c r="K6573" i="3"/>
  <c r="K6574" i="3"/>
  <c r="K6575" i="3"/>
  <c r="K6576" i="3"/>
  <c r="K6577" i="3"/>
  <c r="K6578" i="3"/>
  <c r="K6579" i="3"/>
  <c r="K6580" i="3"/>
  <c r="K6581" i="3"/>
  <c r="K6582" i="3"/>
  <c r="K6583" i="3"/>
  <c r="K6584" i="3"/>
  <c r="K6585" i="3"/>
  <c r="K6586" i="3"/>
  <c r="K6587" i="3"/>
  <c r="K6588" i="3"/>
  <c r="K6589" i="3"/>
  <c r="K6590" i="3"/>
  <c r="K6591" i="3"/>
  <c r="K6592" i="3"/>
  <c r="K6593" i="3"/>
  <c r="K6594" i="3"/>
  <c r="K6595" i="3"/>
  <c r="K6596" i="3"/>
  <c r="K6597" i="3"/>
  <c r="K6598" i="3"/>
  <c r="K6599" i="3"/>
  <c r="K6600" i="3"/>
  <c r="K6601" i="3"/>
  <c r="K6602" i="3"/>
  <c r="K6603" i="3"/>
  <c r="K6604" i="3"/>
  <c r="K6605" i="3"/>
  <c r="K6606" i="3"/>
  <c r="K6607" i="3"/>
  <c r="K6608" i="3"/>
  <c r="K6609" i="3"/>
  <c r="K6610" i="3"/>
  <c r="K6611" i="3"/>
  <c r="K6612" i="3"/>
  <c r="K6613" i="3"/>
  <c r="K6614" i="3"/>
  <c r="K6615" i="3"/>
  <c r="K6616" i="3"/>
  <c r="K6617" i="3"/>
  <c r="K6618" i="3"/>
  <c r="K6619" i="3"/>
  <c r="K6620" i="3"/>
  <c r="K6621" i="3"/>
  <c r="K6622" i="3"/>
  <c r="K6623" i="3"/>
  <c r="K6624" i="3"/>
  <c r="K6625" i="3"/>
  <c r="K6626" i="3"/>
  <c r="K6627" i="3"/>
  <c r="K6628" i="3"/>
  <c r="K6629" i="3"/>
  <c r="K6630" i="3"/>
  <c r="K6631" i="3"/>
  <c r="K6632" i="3"/>
  <c r="K6633" i="3"/>
  <c r="K6634" i="3"/>
  <c r="K6635" i="3"/>
  <c r="K6636" i="3"/>
  <c r="K6637" i="3"/>
  <c r="K6638" i="3"/>
  <c r="K6639" i="3"/>
  <c r="K6640" i="3"/>
  <c r="K6641" i="3"/>
  <c r="K6642" i="3"/>
  <c r="K6643" i="3"/>
  <c r="K6644" i="3"/>
  <c r="K6645" i="3"/>
  <c r="K6646" i="3"/>
  <c r="K6647" i="3"/>
  <c r="K6648" i="3"/>
  <c r="K6649" i="3"/>
  <c r="K6650" i="3"/>
  <c r="K6651" i="3"/>
  <c r="K6652" i="3"/>
  <c r="K6653" i="3"/>
  <c r="K6654" i="3"/>
  <c r="K6655" i="3"/>
  <c r="K6656" i="3"/>
  <c r="K6657" i="3"/>
  <c r="K6658" i="3"/>
  <c r="K6659" i="3"/>
  <c r="K6660" i="3"/>
  <c r="K6661" i="3"/>
  <c r="K6662" i="3"/>
  <c r="K6663" i="3"/>
  <c r="K6664" i="3"/>
  <c r="K6665" i="3"/>
  <c r="K6666" i="3"/>
  <c r="K6667" i="3"/>
  <c r="K6668" i="3"/>
  <c r="K6669" i="3"/>
  <c r="K6670" i="3"/>
  <c r="K6671" i="3"/>
  <c r="K6672" i="3"/>
  <c r="K6673" i="3"/>
  <c r="K6674" i="3"/>
  <c r="K6675" i="3"/>
  <c r="K6676" i="3"/>
  <c r="K6677" i="3"/>
  <c r="K6678" i="3"/>
  <c r="K6679" i="3"/>
  <c r="K6680" i="3"/>
  <c r="K6681" i="3"/>
  <c r="K6682" i="3"/>
  <c r="K6683" i="3"/>
  <c r="K6684" i="3"/>
  <c r="K6685" i="3"/>
  <c r="K6686" i="3"/>
  <c r="K6687" i="3"/>
  <c r="K6688" i="3"/>
  <c r="K6689" i="3"/>
  <c r="K6690" i="3"/>
  <c r="K6691" i="3"/>
  <c r="K6692" i="3"/>
  <c r="K6693" i="3"/>
  <c r="K6694" i="3"/>
  <c r="K6695" i="3"/>
  <c r="K6696" i="3"/>
  <c r="K6697" i="3"/>
  <c r="K6698" i="3"/>
  <c r="K6699" i="3"/>
  <c r="K6700" i="3"/>
  <c r="K6701" i="3"/>
  <c r="K6702" i="3"/>
  <c r="K6703" i="3"/>
  <c r="K6704" i="3"/>
  <c r="K6705" i="3"/>
  <c r="K6706" i="3"/>
  <c r="K6707" i="3"/>
  <c r="K6708" i="3"/>
  <c r="K6709" i="3"/>
  <c r="K6710" i="3"/>
  <c r="K6711" i="3"/>
  <c r="K6712" i="3"/>
  <c r="K6713" i="3"/>
  <c r="K6714" i="3"/>
  <c r="K6715" i="3"/>
  <c r="K6716" i="3"/>
  <c r="K6717" i="3"/>
  <c r="K6718" i="3"/>
  <c r="K6719" i="3"/>
  <c r="K6720" i="3"/>
  <c r="K6721" i="3"/>
  <c r="K6722" i="3"/>
  <c r="K6723" i="3"/>
  <c r="K6724" i="3"/>
  <c r="K6725" i="3"/>
  <c r="K6726" i="3"/>
  <c r="K6727" i="3"/>
  <c r="K6728" i="3"/>
  <c r="K6729" i="3"/>
  <c r="K6730" i="3"/>
  <c r="K6731" i="3"/>
  <c r="K6732" i="3"/>
  <c r="K6733" i="3"/>
  <c r="K6734" i="3"/>
  <c r="K6735" i="3"/>
  <c r="K6736" i="3"/>
  <c r="K6737" i="3"/>
  <c r="K6738" i="3"/>
  <c r="K6739" i="3"/>
  <c r="K6740" i="3"/>
  <c r="K6741" i="3"/>
  <c r="K6742" i="3"/>
  <c r="K6743" i="3"/>
  <c r="K6744" i="3"/>
  <c r="K6745" i="3"/>
  <c r="K6746" i="3"/>
  <c r="K6747" i="3"/>
  <c r="K6748" i="3"/>
  <c r="K6749" i="3"/>
  <c r="K6750" i="3"/>
  <c r="K6751" i="3"/>
  <c r="K6752" i="3"/>
  <c r="K6753" i="3"/>
  <c r="K6754" i="3"/>
  <c r="K6755" i="3"/>
  <c r="K6756" i="3"/>
  <c r="K6757" i="3"/>
  <c r="K6758" i="3"/>
  <c r="K6759" i="3"/>
  <c r="K6760" i="3"/>
  <c r="K6761" i="3"/>
  <c r="K6762" i="3"/>
  <c r="K6763" i="3"/>
  <c r="K6764" i="3"/>
  <c r="K6765" i="3"/>
  <c r="K6766" i="3"/>
  <c r="K6767" i="3"/>
  <c r="K6768" i="3"/>
  <c r="K6769" i="3"/>
  <c r="K6770" i="3"/>
  <c r="K6771" i="3"/>
  <c r="K6772" i="3"/>
  <c r="K6773" i="3"/>
  <c r="K6774" i="3"/>
  <c r="K6775" i="3"/>
  <c r="K6776" i="3"/>
  <c r="K6777" i="3"/>
  <c r="K6778" i="3"/>
  <c r="K6779" i="3"/>
  <c r="K6780" i="3"/>
  <c r="K6781" i="3"/>
  <c r="K6782" i="3"/>
  <c r="K6783" i="3"/>
  <c r="K6784" i="3"/>
  <c r="K6785" i="3"/>
  <c r="K6786" i="3"/>
  <c r="K6787" i="3"/>
  <c r="K6788" i="3"/>
  <c r="K6789" i="3"/>
  <c r="K6790" i="3"/>
  <c r="K6791" i="3"/>
  <c r="K6792" i="3"/>
  <c r="K6793" i="3"/>
  <c r="K6794" i="3"/>
  <c r="K6795" i="3"/>
  <c r="K6796" i="3"/>
  <c r="K6797" i="3"/>
  <c r="K6798" i="3"/>
  <c r="K6799" i="3"/>
  <c r="K6800" i="3"/>
  <c r="K6801" i="3"/>
  <c r="K6802" i="3"/>
  <c r="K6803" i="3"/>
  <c r="K6804" i="3"/>
  <c r="K6805" i="3"/>
  <c r="K6806" i="3"/>
  <c r="K6807" i="3"/>
  <c r="K6808" i="3"/>
  <c r="K6809" i="3"/>
  <c r="K6810" i="3"/>
  <c r="K6811" i="3"/>
  <c r="K6812" i="3"/>
  <c r="K6813" i="3"/>
  <c r="K6814" i="3"/>
  <c r="K6815" i="3"/>
  <c r="K6816" i="3"/>
  <c r="K6817" i="3"/>
  <c r="K6818" i="3"/>
  <c r="K6819" i="3"/>
  <c r="K6820" i="3"/>
  <c r="K6821" i="3"/>
  <c r="K6822" i="3"/>
  <c r="K6823" i="3"/>
  <c r="K6824" i="3"/>
  <c r="K6825" i="3"/>
  <c r="K6826" i="3"/>
  <c r="K6827" i="3"/>
  <c r="K6828" i="3"/>
  <c r="K6829" i="3"/>
  <c r="K6830" i="3"/>
  <c r="K6831" i="3"/>
  <c r="K6832" i="3"/>
  <c r="K6833" i="3"/>
  <c r="K6834" i="3"/>
  <c r="K6835" i="3"/>
  <c r="K6836" i="3"/>
  <c r="K6837" i="3"/>
  <c r="K6838" i="3"/>
  <c r="K6839" i="3"/>
  <c r="K6840" i="3"/>
  <c r="K6841" i="3"/>
  <c r="K6842" i="3"/>
  <c r="K6843" i="3"/>
  <c r="K6844" i="3"/>
  <c r="K6845" i="3"/>
  <c r="K6846" i="3"/>
  <c r="K6847" i="3"/>
  <c r="K6848" i="3"/>
  <c r="K6849" i="3"/>
  <c r="K6850" i="3"/>
  <c r="K6851" i="3"/>
  <c r="K6852" i="3"/>
  <c r="K6853" i="3"/>
  <c r="K6854" i="3"/>
  <c r="K6855" i="3"/>
  <c r="K6856" i="3"/>
  <c r="K6857" i="3"/>
  <c r="K6858" i="3"/>
  <c r="K6859" i="3"/>
  <c r="K6860" i="3"/>
  <c r="K6861" i="3"/>
  <c r="K6862" i="3"/>
  <c r="K6863" i="3"/>
  <c r="K6864" i="3"/>
  <c r="K6865" i="3"/>
  <c r="K6866" i="3"/>
  <c r="K6867" i="3"/>
  <c r="K6868" i="3"/>
  <c r="K6869" i="3"/>
  <c r="K6870" i="3"/>
  <c r="K6871" i="3"/>
  <c r="K6872" i="3"/>
  <c r="K6873" i="3"/>
  <c r="K6874" i="3"/>
  <c r="K6875" i="3"/>
  <c r="K6876" i="3"/>
  <c r="K6877" i="3"/>
  <c r="K6878" i="3"/>
  <c r="K6879" i="3"/>
  <c r="K6880" i="3"/>
  <c r="K6881" i="3"/>
  <c r="K6882" i="3"/>
  <c r="K6883" i="3"/>
  <c r="K6884" i="3"/>
  <c r="K6885" i="3"/>
  <c r="K6886" i="3"/>
  <c r="K6887" i="3"/>
  <c r="K6888" i="3"/>
  <c r="K6889" i="3"/>
  <c r="K6890" i="3"/>
  <c r="K6891" i="3"/>
  <c r="K6892" i="3"/>
  <c r="K6893" i="3"/>
  <c r="K6894" i="3"/>
  <c r="K6895" i="3"/>
  <c r="K6896" i="3"/>
  <c r="K6897" i="3"/>
  <c r="K6898" i="3"/>
  <c r="K6899" i="3"/>
  <c r="K6900" i="3"/>
  <c r="K6901" i="3"/>
  <c r="K6902" i="3"/>
  <c r="K6903" i="3"/>
  <c r="K6904" i="3"/>
  <c r="K6905" i="3"/>
  <c r="K6906" i="3"/>
  <c r="K6907" i="3"/>
  <c r="K6908" i="3"/>
  <c r="K6909" i="3"/>
  <c r="K6910" i="3"/>
  <c r="K6911" i="3"/>
  <c r="K6912" i="3"/>
  <c r="K6913" i="3"/>
  <c r="K6914" i="3"/>
  <c r="K6915" i="3"/>
  <c r="K6916" i="3"/>
  <c r="K6917" i="3"/>
  <c r="K6918" i="3"/>
  <c r="K6919" i="3"/>
  <c r="K6920" i="3"/>
  <c r="K6921" i="3"/>
  <c r="K6922" i="3"/>
  <c r="K6923" i="3"/>
  <c r="K6924" i="3"/>
  <c r="K6925" i="3"/>
  <c r="K6926" i="3"/>
  <c r="K6927" i="3"/>
  <c r="K6928" i="3"/>
  <c r="K6929" i="3"/>
  <c r="K6930" i="3"/>
  <c r="K6931" i="3"/>
  <c r="K6932" i="3"/>
  <c r="K6933" i="3"/>
  <c r="K6934" i="3"/>
  <c r="K6935" i="3"/>
  <c r="K6936" i="3"/>
  <c r="K6937" i="3"/>
  <c r="K6938" i="3"/>
  <c r="K6939" i="3"/>
  <c r="K6940" i="3"/>
  <c r="K6941" i="3"/>
  <c r="K6942" i="3"/>
  <c r="K6943" i="3"/>
  <c r="K6944" i="3"/>
  <c r="K6945" i="3"/>
  <c r="K6946" i="3"/>
  <c r="K6947" i="3"/>
  <c r="K6948" i="3"/>
  <c r="K6949" i="3"/>
  <c r="K6950" i="3"/>
  <c r="K6951" i="3"/>
  <c r="K6952" i="3"/>
  <c r="K6953" i="3"/>
  <c r="K6954" i="3"/>
  <c r="K6955" i="3"/>
  <c r="K6956" i="3"/>
  <c r="K6957" i="3"/>
  <c r="K6958" i="3"/>
  <c r="K6959" i="3"/>
  <c r="K6960" i="3"/>
  <c r="K6961" i="3"/>
  <c r="K6962" i="3"/>
  <c r="K6963" i="3"/>
  <c r="K6964" i="3"/>
  <c r="K6965" i="3"/>
  <c r="K6966" i="3"/>
  <c r="K6967" i="3"/>
  <c r="K6968" i="3"/>
  <c r="K6969" i="3"/>
  <c r="K6970" i="3"/>
  <c r="K6971" i="3"/>
  <c r="K6972" i="3"/>
  <c r="K6973" i="3"/>
  <c r="K6974" i="3"/>
  <c r="K6975" i="3"/>
  <c r="K6976" i="3"/>
  <c r="K6977" i="3"/>
  <c r="K6978" i="3"/>
  <c r="K6979" i="3"/>
  <c r="K6980" i="3"/>
  <c r="K6981" i="3"/>
  <c r="K6982" i="3"/>
  <c r="K6983" i="3"/>
  <c r="K6984" i="3"/>
  <c r="K6985" i="3"/>
  <c r="K6986" i="3"/>
  <c r="K6987" i="3"/>
  <c r="K6988" i="3"/>
  <c r="K6989" i="3"/>
  <c r="K6990" i="3"/>
  <c r="K6991" i="3"/>
  <c r="K6992" i="3"/>
  <c r="K6993" i="3"/>
  <c r="K6994" i="3"/>
  <c r="K6995" i="3"/>
  <c r="K6996" i="3"/>
  <c r="K6997" i="3"/>
  <c r="K6998" i="3"/>
  <c r="K6999" i="3"/>
  <c r="K7000" i="3"/>
  <c r="K7001" i="3"/>
  <c r="K7002" i="3"/>
  <c r="K7003" i="3"/>
  <c r="K7004" i="3"/>
  <c r="K7005" i="3"/>
  <c r="K7006" i="3"/>
  <c r="K7007" i="3"/>
  <c r="K7008" i="3"/>
  <c r="K7009" i="3"/>
  <c r="K7010" i="3"/>
  <c r="K7011" i="3"/>
  <c r="K7012" i="3"/>
  <c r="K7013" i="3"/>
  <c r="K7014" i="3"/>
  <c r="K7015" i="3"/>
  <c r="K7016" i="3"/>
  <c r="K7017" i="3"/>
  <c r="K7018" i="3"/>
  <c r="K7019" i="3"/>
  <c r="K7020" i="3"/>
  <c r="K7021" i="3"/>
  <c r="K7022" i="3"/>
  <c r="K7023" i="3"/>
  <c r="K7024" i="3"/>
  <c r="K7025" i="3"/>
  <c r="K7026" i="3"/>
  <c r="K7027" i="3"/>
  <c r="K7028" i="3"/>
  <c r="K7029" i="3"/>
  <c r="K7030" i="3"/>
  <c r="K7031" i="3"/>
  <c r="K7032" i="3"/>
  <c r="K7033" i="3"/>
  <c r="K7034" i="3"/>
  <c r="K7035" i="3"/>
  <c r="K7036" i="3"/>
  <c r="K7037" i="3"/>
  <c r="K7038" i="3"/>
  <c r="K7039" i="3"/>
  <c r="K7040" i="3"/>
  <c r="K7041" i="3"/>
  <c r="K7042" i="3"/>
  <c r="K7043" i="3"/>
  <c r="K7044" i="3"/>
  <c r="K7045" i="3"/>
  <c r="K7046" i="3"/>
  <c r="K7047" i="3"/>
  <c r="K7048" i="3"/>
  <c r="K7049" i="3"/>
  <c r="K7050" i="3"/>
  <c r="K7051" i="3"/>
  <c r="K7052" i="3"/>
  <c r="K7053" i="3"/>
  <c r="K7054" i="3"/>
  <c r="K7055" i="3"/>
  <c r="K7056" i="3"/>
  <c r="K7057" i="3"/>
  <c r="K7058" i="3"/>
  <c r="K7059" i="3"/>
  <c r="K7060" i="3"/>
  <c r="K7061" i="3"/>
  <c r="K7062" i="3"/>
  <c r="K7063" i="3"/>
  <c r="K7064" i="3"/>
  <c r="K7065" i="3"/>
  <c r="K7066" i="3"/>
  <c r="K7067" i="3"/>
  <c r="K7068" i="3"/>
  <c r="K7069" i="3"/>
  <c r="K7070" i="3"/>
  <c r="K7071" i="3"/>
  <c r="K7072" i="3"/>
  <c r="K7073" i="3"/>
  <c r="K7074" i="3"/>
  <c r="K7075" i="3"/>
  <c r="K7076" i="3"/>
  <c r="K7077" i="3"/>
  <c r="K7078" i="3"/>
  <c r="K7079" i="3"/>
  <c r="K7080" i="3"/>
  <c r="K7081" i="3"/>
  <c r="K7082" i="3"/>
  <c r="K7083" i="3"/>
  <c r="K7084" i="3"/>
  <c r="K7085" i="3"/>
  <c r="K7086" i="3"/>
  <c r="K7087" i="3"/>
  <c r="K7088" i="3"/>
  <c r="K7089" i="3"/>
  <c r="K7090" i="3"/>
  <c r="K7091" i="3"/>
  <c r="K7092" i="3"/>
  <c r="K7093" i="3"/>
  <c r="K7094" i="3"/>
  <c r="K7095" i="3"/>
  <c r="K7096" i="3"/>
  <c r="K7097" i="3"/>
  <c r="K7098" i="3"/>
  <c r="K7099" i="3"/>
  <c r="K7100" i="3"/>
  <c r="K7101" i="3"/>
  <c r="K7102" i="3"/>
  <c r="K7103" i="3"/>
  <c r="K7104" i="3"/>
  <c r="K7105" i="3"/>
  <c r="K7106" i="3"/>
  <c r="K7107" i="3"/>
  <c r="K7108" i="3"/>
  <c r="K7109" i="3"/>
  <c r="K7110" i="3"/>
  <c r="K7111" i="3"/>
  <c r="K7112" i="3"/>
  <c r="K7113" i="3"/>
  <c r="K7114" i="3"/>
  <c r="K7115" i="3"/>
  <c r="K7116" i="3"/>
  <c r="K7117" i="3"/>
  <c r="K7118" i="3"/>
  <c r="K7119" i="3"/>
  <c r="K7120" i="3"/>
  <c r="K7121" i="3"/>
  <c r="K7122" i="3"/>
  <c r="K7123" i="3"/>
  <c r="K7124" i="3"/>
  <c r="K7125" i="3"/>
  <c r="K7126" i="3"/>
  <c r="K7127" i="3"/>
  <c r="K7128" i="3"/>
  <c r="K7129" i="3"/>
  <c r="K7130" i="3"/>
  <c r="K7131" i="3"/>
  <c r="K7132" i="3"/>
  <c r="K7133" i="3"/>
  <c r="K7134" i="3"/>
  <c r="K7135" i="3"/>
  <c r="K7136" i="3"/>
  <c r="K7137" i="3"/>
  <c r="K7138" i="3"/>
  <c r="K7139" i="3"/>
  <c r="K7140" i="3"/>
  <c r="K7141" i="3"/>
  <c r="K7142" i="3"/>
  <c r="K7143" i="3"/>
  <c r="K7144" i="3"/>
  <c r="K7145" i="3"/>
  <c r="K7146" i="3"/>
  <c r="K7147" i="3"/>
  <c r="K7148" i="3"/>
  <c r="K7149" i="3"/>
  <c r="K7150" i="3"/>
  <c r="K7151" i="3"/>
  <c r="K7152" i="3"/>
  <c r="K7153" i="3"/>
  <c r="K7154" i="3"/>
  <c r="K7155" i="3"/>
  <c r="K7156" i="3"/>
  <c r="K7157" i="3"/>
  <c r="K7158" i="3"/>
  <c r="K7159" i="3"/>
  <c r="K7160" i="3"/>
  <c r="K7161" i="3"/>
  <c r="K7162" i="3"/>
  <c r="K7163" i="3"/>
  <c r="K7164" i="3"/>
  <c r="K7165" i="3"/>
  <c r="K7166" i="3"/>
  <c r="K7167" i="3"/>
  <c r="K7168" i="3"/>
  <c r="K7169" i="3"/>
  <c r="K7170" i="3"/>
  <c r="K7171" i="3"/>
  <c r="K7172" i="3"/>
  <c r="K7173" i="3"/>
  <c r="K7174" i="3"/>
  <c r="K7175" i="3"/>
  <c r="K7176" i="3"/>
  <c r="K7177" i="3"/>
  <c r="K7178" i="3"/>
  <c r="K7179" i="3"/>
  <c r="K7180" i="3"/>
  <c r="K7181" i="3"/>
  <c r="K7182" i="3"/>
  <c r="K7183" i="3"/>
  <c r="K7184" i="3"/>
  <c r="K7185" i="3"/>
  <c r="K7186" i="3"/>
  <c r="K7187" i="3"/>
  <c r="K7188" i="3"/>
  <c r="K7189" i="3"/>
  <c r="K7190" i="3"/>
  <c r="K7191" i="3"/>
  <c r="K7192" i="3"/>
  <c r="K7193" i="3"/>
  <c r="K7194" i="3"/>
  <c r="K7195" i="3"/>
  <c r="K7196" i="3"/>
  <c r="K7197" i="3"/>
  <c r="K7198" i="3"/>
  <c r="K7199" i="3"/>
  <c r="K7200" i="3"/>
  <c r="K7201" i="3"/>
  <c r="K7202" i="3"/>
  <c r="K7203" i="3"/>
  <c r="K7204" i="3"/>
  <c r="K7205" i="3"/>
  <c r="K7206" i="3"/>
  <c r="K7207" i="3"/>
  <c r="K7208" i="3"/>
  <c r="K7209" i="3"/>
  <c r="K7210" i="3"/>
  <c r="K7211" i="3"/>
  <c r="K7212" i="3"/>
  <c r="K7213" i="3"/>
  <c r="K7214" i="3"/>
  <c r="K7215" i="3"/>
  <c r="K7216" i="3"/>
  <c r="K7217" i="3"/>
  <c r="K7218" i="3"/>
  <c r="K7219" i="3"/>
  <c r="K7220" i="3"/>
  <c r="K7221" i="3"/>
  <c r="K7222" i="3"/>
  <c r="K7223" i="3"/>
  <c r="K7224" i="3"/>
  <c r="K7225" i="3"/>
  <c r="K7226" i="3"/>
  <c r="K7227" i="3"/>
  <c r="K7228" i="3"/>
  <c r="K7229" i="3"/>
  <c r="K7230" i="3"/>
  <c r="K7231" i="3"/>
  <c r="K7232" i="3"/>
  <c r="K7233" i="3"/>
  <c r="K7234" i="3"/>
  <c r="K7235" i="3"/>
  <c r="K7236" i="3"/>
  <c r="K7237" i="3"/>
  <c r="K7238" i="3"/>
  <c r="K7239" i="3"/>
  <c r="K7240" i="3"/>
  <c r="K7241" i="3"/>
  <c r="K7242" i="3"/>
  <c r="K7243" i="3"/>
  <c r="K7244" i="3"/>
  <c r="K7245" i="3"/>
  <c r="K7246" i="3"/>
  <c r="K7247" i="3"/>
  <c r="K7248" i="3"/>
  <c r="K7249" i="3"/>
  <c r="K7250" i="3"/>
  <c r="K7251" i="3"/>
  <c r="K7252" i="3"/>
  <c r="K7253" i="3"/>
  <c r="K7254" i="3"/>
  <c r="K7255" i="3"/>
  <c r="K7256" i="3"/>
  <c r="K7257" i="3"/>
  <c r="K7258" i="3"/>
  <c r="K7259" i="3"/>
  <c r="K7260" i="3"/>
  <c r="K7261" i="3"/>
  <c r="K7262" i="3"/>
  <c r="K7263" i="3"/>
  <c r="K7264" i="3"/>
  <c r="K7265" i="3"/>
  <c r="K7266" i="3"/>
  <c r="K7267" i="3"/>
  <c r="K7268" i="3"/>
  <c r="K7269" i="3"/>
  <c r="K7270" i="3"/>
  <c r="K7271" i="3"/>
  <c r="K7272" i="3"/>
  <c r="K7273" i="3"/>
  <c r="K7274" i="3"/>
  <c r="K7275" i="3"/>
  <c r="K7276" i="3"/>
  <c r="K7277" i="3"/>
  <c r="K7278" i="3"/>
  <c r="K7279" i="3"/>
  <c r="K7280" i="3"/>
  <c r="K7281" i="3"/>
  <c r="K7282" i="3"/>
  <c r="K7283" i="3"/>
  <c r="K7284" i="3"/>
  <c r="K7285" i="3"/>
  <c r="K7286" i="3"/>
  <c r="K7287" i="3"/>
  <c r="K7288" i="3"/>
  <c r="K7289" i="3"/>
  <c r="K7290" i="3"/>
  <c r="K7291" i="3"/>
  <c r="K7292" i="3"/>
  <c r="K7293" i="3"/>
  <c r="K7294" i="3"/>
  <c r="K7295" i="3"/>
  <c r="K7296" i="3"/>
  <c r="K7297" i="3"/>
  <c r="K7298" i="3"/>
  <c r="K7299" i="3"/>
  <c r="K7300" i="3"/>
  <c r="K7301" i="3"/>
  <c r="K7302" i="3"/>
  <c r="K7303" i="3"/>
  <c r="K7304" i="3"/>
  <c r="K7305" i="3"/>
  <c r="K7306" i="3"/>
  <c r="K7307" i="3"/>
  <c r="K7308" i="3"/>
  <c r="K7309" i="3"/>
  <c r="K7310" i="3"/>
  <c r="K7311" i="3"/>
  <c r="K7312" i="3"/>
  <c r="K7313" i="3"/>
  <c r="K7314" i="3"/>
  <c r="K7315" i="3"/>
  <c r="K7316" i="3"/>
  <c r="K7317" i="3"/>
  <c r="K7318" i="3"/>
  <c r="K7319" i="3"/>
  <c r="K7320" i="3"/>
  <c r="K7321" i="3"/>
  <c r="K7322" i="3"/>
  <c r="K7323" i="3"/>
  <c r="K7324" i="3"/>
  <c r="K7325" i="3"/>
  <c r="K7326" i="3"/>
  <c r="K7327" i="3"/>
  <c r="K7328" i="3"/>
  <c r="K7329" i="3"/>
  <c r="K7330" i="3"/>
  <c r="K7331" i="3"/>
  <c r="K7332" i="3"/>
  <c r="K7333" i="3"/>
  <c r="K7334" i="3"/>
  <c r="K7335" i="3"/>
  <c r="K7336" i="3"/>
  <c r="K7337" i="3"/>
  <c r="K7338" i="3"/>
  <c r="K7339" i="3"/>
  <c r="K7340" i="3"/>
  <c r="K7341" i="3"/>
  <c r="K7342" i="3"/>
  <c r="K7343" i="3"/>
  <c r="K7344" i="3"/>
  <c r="K7345" i="3"/>
  <c r="K7346" i="3"/>
  <c r="K7347" i="3"/>
  <c r="K7348" i="3"/>
  <c r="K7349" i="3"/>
  <c r="K7350" i="3"/>
  <c r="K7351" i="3"/>
  <c r="K7352" i="3"/>
  <c r="K7353" i="3"/>
  <c r="K7354" i="3"/>
  <c r="K7355" i="3"/>
  <c r="K7356" i="3"/>
  <c r="K7357" i="3"/>
  <c r="K7358" i="3"/>
  <c r="K7359" i="3"/>
  <c r="K7360" i="3"/>
  <c r="K7361" i="3"/>
  <c r="K7362" i="3"/>
  <c r="K7363" i="3"/>
  <c r="K7364" i="3"/>
  <c r="K7365" i="3"/>
  <c r="K7366" i="3"/>
  <c r="K7367" i="3"/>
  <c r="K7368" i="3"/>
  <c r="K7369" i="3"/>
  <c r="K7370" i="3"/>
  <c r="K7371" i="3"/>
  <c r="K7372" i="3"/>
  <c r="K7373" i="3"/>
  <c r="K7374" i="3"/>
  <c r="K7375" i="3"/>
  <c r="K7376" i="3"/>
  <c r="K7377" i="3"/>
  <c r="K7378" i="3"/>
  <c r="K7379" i="3"/>
  <c r="K7380" i="3"/>
  <c r="K7381" i="3"/>
  <c r="K7382" i="3"/>
  <c r="K7383" i="3"/>
  <c r="K7384" i="3"/>
  <c r="K7385" i="3"/>
  <c r="K7386" i="3"/>
  <c r="K7387" i="3"/>
  <c r="K7388" i="3"/>
  <c r="K7389" i="3"/>
  <c r="K7390" i="3"/>
  <c r="K7391" i="3"/>
  <c r="K7392" i="3"/>
  <c r="K7393" i="3"/>
  <c r="K7394" i="3"/>
  <c r="K7395" i="3"/>
  <c r="K7396" i="3"/>
  <c r="K7397" i="3"/>
  <c r="K7398" i="3"/>
  <c r="K7399" i="3"/>
  <c r="K7400" i="3"/>
  <c r="K7401" i="3"/>
  <c r="K7402" i="3"/>
  <c r="K7403" i="3"/>
  <c r="K7404" i="3"/>
  <c r="K7405" i="3"/>
  <c r="K7406" i="3"/>
  <c r="K7407" i="3"/>
  <c r="K7408" i="3"/>
  <c r="K7409" i="3"/>
  <c r="K7410" i="3"/>
  <c r="K7411" i="3"/>
  <c r="K7412" i="3"/>
  <c r="K7413" i="3"/>
  <c r="K7414" i="3"/>
  <c r="K7415" i="3"/>
  <c r="K7416" i="3"/>
  <c r="K7417" i="3"/>
  <c r="K7418" i="3"/>
  <c r="K7419" i="3"/>
  <c r="K7420" i="3"/>
  <c r="K7421" i="3"/>
  <c r="K7422" i="3"/>
  <c r="K7423" i="3"/>
  <c r="K7424" i="3"/>
  <c r="K7425" i="3"/>
  <c r="K7426" i="3"/>
  <c r="K7427" i="3"/>
  <c r="K7428" i="3"/>
  <c r="K7429" i="3"/>
  <c r="K7430" i="3"/>
  <c r="K7431" i="3"/>
  <c r="K7432" i="3"/>
  <c r="K7433" i="3"/>
  <c r="K7434" i="3"/>
  <c r="K7435" i="3"/>
  <c r="K7436" i="3"/>
  <c r="K7437" i="3"/>
  <c r="K7438" i="3"/>
  <c r="K7439" i="3"/>
  <c r="K7440" i="3"/>
  <c r="K7441" i="3"/>
  <c r="K7442" i="3"/>
  <c r="K7443" i="3"/>
  <c r="K7444" i="3"/>
  <c r="K7445" i="3"/>
  <c r="K7446" i="3"/>
  <c r="K7447" i="3"/>
  <c r="K7448" i="3"/>
  <c r="K7449" i="3"/>
  <c r="K7450" i="3"/>
  <c r="K7451" i="3"/>
  <c r="K7452" i="3"/>
  <c r="K7453" i="3"/>
  <c r="K7454" i="3"/>
  <c r="K7455" i="3"/>
  <c r="K7456" i="3"/>
  <c r="K7457" i="3"/>
  <c r="K7458" i="3"/>
  <c r="K7459" i="3"/>
  <c r="K7460" i="3"/>
  <c r="K7461" i="3"/>
  <c r="K7462" i="3"/>
  <c r="K7463" i="3"/>
  <c r="K7464" i="3"/>
  <c r="K7465" i="3"/>
  <c r="K7466" i="3"/>
  <c r="K7467" i="3"/>
  <c r="K7468" i="3"/>
  <c r="K7469" i="3"/>
  <c r="K7470" i="3"/>
  <c r="K7471" i="3"/>
  <c r="K7472" i="3"/>
  <c r="K7473" i="3"/>
  <c r="K7474" i="3"/>
  <c r="K7475" i="3"/>
  <c r="K7476" i="3"/>
  <c r="K7477" i="3"/>
  <c r="K7478" i="3"/>
  <c r="K7479" i="3"/>
  <c r="K7480" i="3"/>
  <c r="K7481" i="3"/>
  <c r="K7482" i="3"/>
  <c r="K7483" i="3"/>
  <c r="K7484" i="3"/>
  <c r="K7485" i="3"/>
  <c r="K7486" i="3"/>
  <c r="K7487" i="3"/>
  <c r="K7488" i="3"/>
  <c r="K7489" i="3"/>
  <c r="K7490" i="3"/>
  <c r="K7491" i="3"/>
  <c r="K7492" i="3"/>
  <c r="K7493" i="3"/>
  <c r="K7494" i="3"/>
  <c r="K7495" i="3"/>
  <c r="K7496" i="3"/>
  <c r="K7497" i="3"/>
  <c r="K7498" i="3"/>
  <c r="K7499" i="3"/>
  <c r="K7500" i="3"/>
  <c r="K7501" i="3"/>
  <c r="K7502" i="3"/>
  <c r="K7503" i="3"/>
  <c r="K7504" i="3"/>
  <c r="K7505" i="3"/>
  <c r="K7506" i="3"/>
  <c r="K7507" i="3"/>
  <c r="K7508" i="3"/>
  <c r="K7509" i="3"/>
  <c r="K7510" i="3"/>
  <c r="K7511" i="3"/>
  <c r="K7512" i="3"/>
  <c r="K7513" i="3"/>
  <c r="K7514" i="3"/>
  <c r="K7515" i="3"/>
  <c r="K7516" i="3"/>
  <c r="K7517" i="3"/>
  <c r="K7518" i="3"/>
  <c r="K7519" i="3"/>
  <c r="K7520" i="3"/>
  <c r="K7521" i="3"/>
  <c r="K7522" i="3"/>
  <c r="K7523" i="3"/>
  <c r="K7524" i="3"/>
  <c r="K7525" i="3"/>
  <c r="K7526" i="3"/>
  <c r="K7527" i="3"/>
  <c r="K7528" i="3"/>
  <c r="K7529" i="3"/>
  <c r="K7530" i="3"/>
  <c r="K7531" i="3"/>
  <c r="K7532" i="3"/>
  <c r="K7533" i="3"/>
  <c r="K7534" i="3"/>
  <c r="K7535" i="3"/>
  <c r="K7536" i="3"/>
  <c r="K7537" i="3"/>
  <c r="K7538" i="3"/>
  <c r="K7539" i="3"/>
  <c r="K7540" i="3"/>
  <c r="K7541" i="3"/>
  <c r="K7542" i="3"/>
  <c r="K7543" i="3"/>
  <c r="K7544" i="3"/>
  <c r="K7545" i="3"/>
  <c r="K7546" i="3"/>
  <c r="K7547" i="3"/>
  <c r="K7548" i="3"/>
  <c r="K7549" i="3"/>
  <c r="K7550" i="3"/>
  <c r="K7551" i="3"/>
  <c r="K7552" i="3"/>
  <c r="K7553" i="3"/>
  <c r="K7554" i="3"/>
  <c r="K7555" i="3"/>
  <c r="K7556" i="3"/>
  <c r="K7557" i="3"/>
  <c r="K7558" i="3"/>
  <c r="K7559" i="3"/>
  <c r="K7560" i="3"/>
  <c r="K7561" i="3"/>
  <c r="K7562" i="3"/>
  <c r="K7563" i="3"/>
  <c r="K7564" i="3"/>
  <c r="K7565" i="3"/>
  <c r="K7566" i="3"/>
  <c r="K7567" i="3"/>
  <c r="K7568" i="3"/>
  <c r="K7569" i="3"/>
  <c r="K7570" i="3"/>
  <c r="K7571" i="3"/>
  <c r="K7572" i="3"/>
  <c r="K7573" i="3"/>
  <c r="K7574" i="3"/>
  <c r="K7575" i="3"/>
  <c r="K7576" i="3"/>
  <c r="K7577" i="3"/>
  <c r="K7578" i="3"/>
  <c r="K7579" i="3"/>
  <c r="K7580" i="3"/>
  <c r="K7581" i="3"/>
  <c r="K7582" i="3"/>
  <c r="K7583" i="3"/>
  <c r="K7584" i="3"/>
  <c r="K7585" i="3"/>
  <c r="K7586" i="3"/>
  <c r="K7587" i="3"/>
  <c r="K7588" i="3"/>
  <c r="K7589" i="3"/>
  <c r="K7590" i="3"/>
  <c r="K7591" i="3"/>
  <c r="K7592" i="3"/>
  <c r="K7593" i="3"/>
  <c r="K7594" i="3"/>
  <c r="K7595" i="3"/>
  <c r="K7596" i="3"/>
  <c r="K7597" i="3"/>
  <c r="K7598" i="3"/>
  <c r="K7599" i="3"/>
  <c r="K7600" i="3"/>
  <c r="K7601" i="3"/>
  <c r="K7602" i="3"/>
  <c r="K7603" i="3"/>
  <c r="K7604" i="3"/>
  <c r="K7605" i="3"/>
  <c r="K7606" i="3"/>
  <c r="K7607" i="3"/>
  <c r="K7608" i="3"/>
  <c r="K7609" i="3"/>
  <c r="K7610" i="3"/>
  <c r="K7611" i="3"/>
  <c r="K7612" i="3"/>
  <c r="K7613" i="3"/>
  <c r="K7614" i="3"/>
  <c r="K7615" i="3"/>
  <c r="K7616" i="3"/>
  <c r="K7617" i="3"/>
  <c r="K7618" i="3"/>
  <c r="K7619" i="3"/>
  <c r="K7620" i="3"/>
  <c r="K7621" i="3"/>
  <c r="K7622" i="3"/>
  <c r="K7623" i="3"/>
  <c r="K7624" i="3"/>
  <c r="K7625" i="3"/>
  <c r="K7626" i="3"/>
  <c r="K7627" i="3"/>
  <c r="K7628" i="3"/>
  <c r="K7629" i="3"/>
  <c r="K7630" i="3"/>
  <c r="K7631" i="3"/>
  <c r="K7632" i="3"/>
  <c r="K7633" i="3"/>
  <c r="K7634" i="3"/>
  <c r="K7635" i="3"/>
  <c r="K7636" i="3"/>
  <c r="K7637" i="3"/>
  <c r="K7638" i="3"/>
  <c r="K7639" i="3"/>
  <c r="K7640" i="3"/>
  <c r="K7641" i="3"/>
  <c r="K7642" i="3"/>
  <c r="K7643" i="3"/>
  <c r="K7644" i="3"/>
  <c r="K7645" i="3"/>
  <c r="K7646" i="3"/>
  <c r="K7647" i="3"/>
  <c r="K7648" i="3"/>
  <c r="K7649" i="3"/>
  <c r="K7650" i="3"/>
  <c r="K7651" i="3"/>
  <c r="K7652" i="3"/>
  <c r="K7653" i="3"/>
  <c r="K7654" i="3"/>
  <c r="K7655" i="3"/>
  <c r="K7656" i="3"/>
  <c r="K7657" i="3"/>
  <c r="K7658" i="3"/>
  <c r="K7659" i="3"/>
  <c r="K7660" i="3"/>
  <c r="K7661" i="3"/>
  <c r="K7662" i="3"/>
  <c r="K7663" i="3"/>
  <c r="K7664" i="3"/>
  <c r="K7665" i="3"/>
  <c r="K7666" i="3"/>
  <c r="K7667" i="3"/>
  <c r="K7668" i="3"/>
  <c r="K7669" i="3"/>
  <c r="K7670" i="3"/>
  <c r="K7671" i="3"/>
  <c r="K7672" i="3"/>
  <c r="K7673" i="3"/>
  <c r="K7674" i="3"/>
  <c r="K7675" i="3"/>
  <c r="K7676" i="3"/>
  <c r="K7677" i="3"/>
  <c r="K7678" i="3"/>
  <c r="K7679" i="3"/>
  <c r="K7680" i="3"/>
  <c r="K7681" i="3"/>
  <c r="K7682" i="3"/>
  <c r="K7683" i="3"/>
  <c r="K7684" i="3"/>
  <c r="K7685" i="3"/>
  <c r="K7686" i="3"/>
  <c r="K7687" i="3"/>
  <c r="K7688" i="3"/>
  <c r="K7689" i="3"/>
  <c r="K7690" i="3"/>
  <c r="K7691" i="3"/>
  <c r="K7692" i="3"/>
  <c r="K7693" i="3"/>
  <c r="K7694" i="3"/>
  <c r="K7695" i="3"/>
  <c r="K7696" i="3"/>
  <c r="K7697" i="3"/>
  <c r="K7698" i="3"/>
  <c r="K7699" i="3"/>
  <c r="K7700" i="3"/>
  <c r="K7701" i="3"/>
  <c r="K7702" i="3"/>
  <c r="K7703" i="3"/>
  <c r="K7704" i="3"/>
  <c r="K7705" i="3"/>
  <c r="K7706" i="3"/>
  <c r="K7707" i="3"/>
  <c r="K7708" i="3"/>
  <c r="K7709" i="3"/>
  <c r="K7710" i="3"/>
  <c r="K7711" i="3"/>
  <c r="K7712" i="3"/>
  <c r="K7713" i="3"/>
  <c r="K7714" i="3"/>
  <c r="K7715" i="3"/>
  <c r="K7716" i="3"/>
  <c r="K7717" i="3"/>
  <c r="K7718" i="3"/>
  <c r="K7719" i="3"/>
  <c r="K7720" i="3"/>
  <c r="K7721" i="3"/>
  <c r="K7722" i="3"/>
  <c r="K7723" i="3"/>
  <c r="K7724" i="3"/>
  <c r="K7725" i="3"/>
  <c r="K7726" i="3"/>
  <c r="K7727" i="3"/>
  <c r="K7728" i="3"/>
  <c r="K7729" i="3"/>
  <c r="K7730" i="3"/>
  <c r="K7731" i="3"/>
  <c r="K7732" i="3"/>
  <c r="K7733" i="3"/>
  <c r="K7734" i="3"/>
  <c r="K7735" i="3"/>
  <c r="K7736" i="3"/>
  <c r="K7737" i="3"/>
  <c r="K7738" i="3"/>
  <c r="K7739" i="3"/>
  <c r="K7740" i="3"/>
  <c r="K7741" i="3"/>
  <c r="K7742" i="3"/>
  <c r="K7743" i="3"/>
  <c r="K7744" i="3"/>
  <c r="K7745" i="3"/>
  <c r="K7746" i="3"/>
  <c r="K7747" i="3"/>
  <c r="K7748" i="3"/>
  <c r="K7749" i="3"/>
  <c r="K7750" i="3"/>
  <c r="K7751" i="3"/>
  <c r="K7752" i="3"/>
  <c r="K7753" i="3"/>
  <c r="K7754" i="3"/>
  <c r="K7755" i="3"/>
  <c r="K7756" i="3"/>
  <c r="K7757" i="3"/>
  <c r="K7758" i="3"/>
  <c r="K7759" i="3"/>
  <c r="K7760" i="3"/>
  <c r="K7761" i="3"/>
  <c r="K7762" i="3"/>
  <c r="K7763" i="3"/>
  <c r="K7764" i="3"/>
  <c r="K7765" i="3"/>
  <c r="K7766" i="3"/>
  <c r="K7767" i="3"/>
  <c r="K7768" i="3"/>
  <c r="K7769" i="3"/>
  <c r="K7770" i="3"/>
  <c r="K7771" i="3"/>
  <c r="K7772" i="3"/>
  <c r="K7773" i="3"/>
  <c r="K7774" i="3"/>
  <c r="K7775" i="3"/>
  <c r="K7776" i="3"/>
  <c r="K7777" i="3"/>
  <c r="K7778" i="3"/>
  <c r="K7779" i="3"/>
  <c r="K7780" i="3"/>
  <c r="K7781" i="3"/>
  <c r="K7782" i="3"/>
  <c r="K7783" i="3"/>
  <c r="K7784" i="3"/>
  <c r="K7785" i="3"/>
  <c r="K7786" i="3"/>
  <c r="K7787" i="3"/>
  <c r="K7788" i="3"/>
  <c r="K7789" i="3"/>
  <c r="K7790" i="3"/>
  <c r="K7791" i="3"/>
  <c r="K7792" i="3"/>
  <c r="K7793" i="3"/>
  <c r="K7794" i="3"/>
  <c r="K7795" i="3"/>
  <c r="K7796" i="3"/>
  <c r="K7797" i="3"/>
  <c r="K7798" i="3"/>
  <c r="K7799" i="3"/>
  <c r="K7800" i="3"/>
  <c r="K7801" i="3"/>
  <c r="K7802" i="3"/>
  <c r="K7803" i="3"/>
  <c r="K7804" i="3"/>
  <c r="K7805" i="3"/>
  <c r="K7806" i="3"/>
  <c r="K7807" i="3"/>
  <c r="K7808" i="3"/>
  <c r="K7809" i="3"/>
  <c r="K7810" i="3"/>
  <c r="K7811" i="3"/>
  <c r="K7812" i="3"/>
  <c r="K7813" i="3"/>
  <c r="K7814" i="3"/>
  <c r="K7815" i="3"/>
  <c r="K7816" i="3"/>
  <c r="K7817" i="3"/>
  <c r="K7818" i="3"/>
  <c r="K7819" i="3"/>
  <c r="K7820" i="3"/>
  <c r="K7821" i="3"/>
  <c r="K7822" i="3"/>
  <c r="K7823" i="3"/>
  <c r="K7824" i="3"/>
  <c r="K7825" i="3"/>
  <c r="K7826" i="3"/>
  <c r="K7827" i="3"/>
  <c r="K7828" i="3"/>
  <c r="K7829" i="3"/>
  <c r="K7830" i="3"/>
  <c r="K7831" i="3"/>
  <c r="K7832" i="3"/>
  <c r="K7833" i="3"/>
  <c r="K7834" i="3"/>
  <c r="K7835" i="3"/>
  <c r="K7836" i="3"/>
  <c r="K7837" i="3"/>
  <c r="K7838" i="3"/>
  <c r="K7839" i="3"/>
  <c r="K7840" i="3"/>
  <c r="K7841" i="3"/>
  <c r="K7842" i="3"/>
  <c r="K7843" i="3"/>
  <c r="K7844" i="3"/>
  <c r="K7845" i="3"/>
  <c r="K7846" i="3"/>
  <c r="K7847" i="3"/>
  <c r="K7848" i="3"/>
  <c r="K7849" i="3"/>
  <c r="K7850" i="3"/>
  <c r="K7851" i="3"/>
  <c r="K7852" i="3"/>
  <c r="K7853" i="3"/>
  <c r="K7854" i="3"/>
  <c r="K7855" i="3"/>
  <c r="K7856" i="3"/>
  <c r="K7857" i="3"/>
  <c r="K7858" i="3"/>
  <c r="K7859" i="3"/>
  <c r="K7860" i="3"/>
  <c r="K7861" i="3"/>
  <c r="K7862" i="3"/>
  <c r="K7863" i="3"/>
  <c r="K7864" i="3"/>
  <c r="K7865" i="3"/>
  <c r="K7866" i="3"/>
  <c r="K7867" i="3"/>
  <c r="K7868" i="3"/>
  <c r="K7869" i="3"/>
  <c r="K7870" i="3"/>
  <c r="K7871" i="3"/>
  <c r="K7872" i="3"/>
  <c r="K7873" i="3"/>
  <c r="K7874" i="3"/>
  <c r="K7875" i="3"/>
  <c r="K7876" i="3"/>
  <c r="K7877" i="3"/>
  <c r="K7878" i="3"/>
  <c r="K7879" i="3"/>
  <c r="K7880" i="3"/>
  <c r="K7881" i="3"/>
  <c r="K7882" i="3"/>
  <c r="K7883" i="3"/>
  <c r="K7884" i="3"/>
  <c r="K7885" i="3"/>
  <c r="K7886" i="3"/>
  <c r="K7887" i="3"/>
  <c r="K7888" i="3"/>
  <c r="K7889" i="3"/>
  <c r="K7890" i="3"/>
  <c r="K7891" i="3"/>
  <c r="K7892" i="3"/>
  <c r="K7893" i="3"/>
  <c r="K7894" i="3"/>
  <c r="K7895" i="3"/>
  <c r="K7896" i="3"/>
  <c r="K7897" i="3"/>
  <c r="K7898" i="3"/>
  <c r="K7899" i="3"/>
  <c r="K7900" i="3"/>
  <c r="K7901" i="3"/>
  <c r="K7902" i="3"/>
  <c r="K7903" i="3"/>
  <c r="K7904" i="3"/>
  <c r="K7905" i="3"/>
  <c r="K7906" i="3"/>
  <c r="K7907" i="3"/>
  <c r="K7908" i="3"/>
  <c r="K7909" i="3"/>
  <c r="K7910" i="3"/>
  <c r="K7911" i="3"/>
  <c r="K7912" i="3"/>
  <c r="K7913" i="3"/>
  <c r="K7914" i="3"/>
  <c r="K7915" i="3"/>
  <c r="K7916" i="3"/>
  <c r="K7917" i="3"/>
  <c r="K7918" i="3"/>
  <c r="K7919" i="3"/>
  <c r="K7920" i="3"/>
  <c r="K7921" i="3"/>
  <c r="K7922" i="3"/>
  <c r="K7923" i="3"/>
  <c r="K7924" i="3"/>
  <c r="K7925" i="3"/>
  <c r="K7926" i="3"/>
  <c r="K7927" i="3"/>
  <c r="K7928" i="3"/>
  <c r="K7929" i="3"/>
  <c r="K7930" i="3"/>
  <c r="K7931" i="3"/>
  <c r="K7932" i="3"/>
  <c r="K7933" i="3"/>
  <c r="K7934" i="3"/>
  <c r="K7935" i="3"/>
  <c r="K7936" i="3"/>
  <c r="K7937" i="3"/>
  <c r="K7938" i="3"/>
  <c r="K7939" i="3"/>
  <c r="K7940" i="3"/>
  <c r="K7941" i="3"/>
  <c r="K7942" i="3"/>
  <c r="K7943" i="3"/>
  <c r="K7944" i="3"/>
  <c r="K7945" i="3"/>
  <c r="K7946" i="3"/>
  <c r="K7947" i="3"/>
  <c r="K7948" i="3"/>
  <c r="K7949" i="3"/>
  <c r="K7950" i="3"/>
  <c r="K7951" i="3"/>
  <c r="K7952" i="3"/>
  <c r="K7953" i="3"/>
  <c r="K7954" i="3"/>
  <c r="K7955" i="3"/>
  <c r="K7956" i="3"/>
  <c r="K7957" i="3"/>
  <c r="K7958" i="3"/>
  <c r="K7959" i="3"/>
  <c r="K7960" i="3"/>
  <c r="K7961" i="3"/>
  <c r="K7962" i="3"/>
  <c r="K7963" i="3"/>
  <c r="K7964" i="3"/>
  <c r="K7965" i="3"/>
  <c r="K7966" i="3"/>
  <c r="K7967" i="3"/>
  <c r="K7968" i="3"/>
  <c r="K7969" i="3"/>
  <c r="K7970" i="3"/>
  <c r="K7971" i="3"/>
  <c r="K7972" i="3"/>
  <c r="K7973" i="3"/>
  <c r="K7974" i="3"/>
  <c r="K7975" i="3"/>
  <c r="K7976" i="3"/>
  <c r="K7977" i="3"/>
  <c r="K7978" i="3"/>
  <c r="K7979" i="3"/>
  <c r="K7980" i="3"/>
  <c r="K7981" i="3"/>
  <c r="K7982" i="3"/>
  <c r="K7983" i="3"/>
  <c r="K7984" i="3"/>
  <c r="K7985" i="3"/>
  <c r="K7986" i="3"/>
  <c r="K7987" i="3"/>
  <c r="K7988" i="3"/>
  <c r="K7989" i="3"/>
  <c r="K7990" i="3"/>
  <c r="K7991" i="3"/>
  <c r="K7992" i="3"/>
  <c r="K7993" i="3"/>
  <c r="K7994" i="3"/>
  <c r="K7995" i="3"/>
  <c r="K7996" i="3"/>
  <c r="K7997" i="3"/>
  <c r="K7998" i="3"/>
  <c r="K7999" i="3"/>
  <c r="K8000" i="3"/>
  <c r="K8001" i="3"/>
  <c r="K8002" i="3"/>
  <c r="K8003" i="3"/>
  <c r="K8004" i="3"/>
  <c r="K8005" i="3"/>
  <c r="K8006" i="3"/>
  <c r="K8007" i="3"/>
  <c r="K8008" i="3"/>
  <c r="K8009" i="3"/>
  <c r="K8010" i="3"/>
  <c r="K8011" i="3"/>
  <c r="K8012" i="3"/>
  <c r="K8013" i="3"/>
  <c r="K8014" i="3"/>
  <c r="K8015" i="3"/>
  <c r="K8016" i="3"/>
  <c r="K8017" i="3"/>
  <c r="K8018" i="3"/>
  <c r="K8019" i="3"/>
  <c r="K8020" i="3"/>
  <c r="K8021" i="3"/>
  <c r="K8022" i="3"/>
  <c r="K8023" i="3"/>
  <c r="K8024" i="3"/>
  <c r="K8025" i="3"/>
  <c r="K8026" i="3"/>
  <c r="K8027" i="3"/>
  <c r="K8028" i="3"/>
  <c r="K8029" i="3"/>
  <c r="K8030" i="3"/>
  <c r="K8031" i="3"/>
  <c r="K8032" i="3"/>
  <c r="K8033" i="3"/>
  <c r="K8034" i="3"/>
  <c r="K8035" i="3"/>
  <c r="K8036" i="3"/>
  <c r="K8037" i="3"/>
  <c r="K8038" i="3"/>
  <c r="K8039" i="3"/>
  <c r="K8040" i="3"/>
  <c r="K8041" i="3"/>
  <c r="K8042" i="3"/>
  <c r="K8043" i="3"/>
  <c r="K8044" i="3"/>
  <c r="K8045" i="3"/>
  <c r="K8046" i="3"/>
  <c r="K8047" i="3"/>
  <c r="K8048" i="3"/>
  <c r="K8049" i="3"/>
  <c r="K8050" i="3"/>
  <c r="K8051" i="3"/>
  <c r="K8052" i="3"/>
  <c r="K8053" i="3"/>
  <c r="K8054" i="3"/>
  <c r="K8055" i="3"/>
  <c r="K8056" i="3"/>
  <c r="K8057" i="3"/>
  <c r="K8058" i="3"/>
  <c r="K8059" i="3"/>
  <c r="K8060" i="3"/>
  <c r="K8061" i="3"/>
  <c r="K8062" i="3"/>
  <c r="K8063" i="3"/>
  <c r="K8064" i="3"/>
  <c r="K8065" i="3"/>
  <c r="K8066" i="3"/>
  <c r="K8067" i="3"/>
  <c r="K8068" i="3"/>
  <c r="K8069" i="3"/>
  <c r="K8070" i="3"/>
  <c r="K8071" i="3"/>
  <c r="K8072" i="3"/>
  <c r="K8073" i="3"/>
  <c r="K8074" i="3"/>
  <c r="K8075" i="3"/>
  <c r="K8076" i="3"/>
  <c r="K8077" i="3"/>
  <c r="K8078" i="3"/>
  <c r="K8079" i="3"/>
  <c r="K8080" i="3"/>
  <c r="K8081" i="3"/>
  <c r="K8082" i="3"/>
  <c r="K8083" i="3"/>
  <c r="K8084" i="3"/>
  <c r="K8085" i="3"/>
  <c r="K8086" i="3"/>
  <c r="K8087" i="3"/>
  <c r="K8088" i="3"/>
  <c r="K8089" i="3"/>
  <c r="K8090" i="3"/>
  <c r="K8091" i="3"/>
  <c r="K8092" i="3"/>
  <c r="K8093" i="3"/>
  <c r="K8094" i="3"/>
  <c r="K8095" i="3"/>
  <c r="K8096" i="3"/>
  <c r="K8097" i="3"/>
  <c r="K8098" i="3"/>
  <c r="K8099" i="3"/>
  <c r="K8100" i="3"/>
  <c r="K8101" i="3"/>
  <c r="K8102" i="3"/>
  <c r="K8103" i="3"/>
  <c r="K8104" i="3"/>
  <c r="K8105" i="3"/>
  <c r="K8106" i="3"/>
  <c r="K8107" i="3"/>
  <c r="K8108" i="3"/>
  <c r="K8109" i="3"/>
  <c r="K8110" i="3"/>
  <c r="K8111" i="3"/>
  <c r="K8112" i="3"/>
  <c r="K8113" i="3"/>
  <c r="K8114" i="3"/>
  <c r="K8115" i="3"/>
  <c r="K8116" i="3"/>
  <c r="K8117" i="3"/>
  <c r="K8118" i="3"/>
  <c r="K8119" i="3"/>
  <c r="K8120" i="3"/>
  <c r="K8121" i="3"/>
  <c r="K8122" i="3"/>
  <c r="K8123" i="3"/>
  <c r="K8124" i="3"/>
  <c r="K8125" i="3"/>
  <c r="K8126" i="3"/>
  <c r="K8127" i="3"/>
  <c r="K8128" i="3"/>
  <c r="K8129" i="3"/>
  <c r="K8130" i="3"/>
  <c r="K8131" i="3"/>
  <c r="K8132" i="3"/>
  <c r="K8133" i="3"/>
  <c r="K8134" i="3"/>
  <c r="K8135" i="3"/>
  <c r="K8136" i="3"/>
  <c r="K8137" i="3"/>
  <c r="K8138" i="3"/>
  <c r="K8139" i="3"/>
  <c r="K8140" i="3"/>
  <c r="K8141" i="3"/>
  <c r="K8142" i="3"/>
  <c r="K8143" i="3"/>
  <c r="K8144" i="3"/>
  <c r="K8145" i="3"/>
  <c r="K8146" i="3"/>
  <c r="K8147" i="3"/>
  <c r="K8148" i="3"/>
  <c r="K8149" i="3"/>
  <c r="K8150" i="3"/>
  <c r="K8151" i="3"/>
  <c r="K8152" i="3"/>
  <c r="K8153" i="3"/>
  <c r="K8154" i="3"/>
  <c r="K8155" i="3"/>
  <c r="K8156" i="3"/>
  <c r="K8157" i="3"/>
  <c r="K8158" i="3"/>
  <c r="K8159" i="3"/>
  <c r="K8160" i="3"/>
  <c r="K8161" i="3"/>
  <c r="K8162" i="3"/>
  <c r="K8163" i="3"/>
  <c r="K8164" i="3"/>
  <c r="K8165" i="3"/>
  <c r="K8166" i="3"/>
  <c r="K8167" i="3"/>
  <c r="K8168" i="3"/>
  <c r="K8169" i="3"/>
  <c r="K8170" i="3"/>
  <c r="K8171" i="3"/>
  <c r="K8172" i="3"/>
  <c r="K8173" i="3"/>
  <c r="K8174" i="3"/>
  <c r="K8175" i="3"/>
  <c r="K8176" i="3"/>
  <c r="K8177" i="3"/>
  <c r="K8178" i="3"/>
  <c r="K8179" i="3"/>
  <c r="K8180" i="3"/>
  <c r="K8181" i="3"/>
  <c r="K8182" i="3"/>
  <c r="K8183" i="3"/>
  <c r="K8184" i="3"/>
  <c r="K8185" i="3"/>
  <c r="K8186" i="3"/>
  <c r="K8187" i="3"/>
  <c r="K8188" i="3"/>
  <c r="K8189" i="3"/>
  <c r="K8190" i="3"/>
  <c r="K8191" i="3"/>
  <c r="K8192" i="3"/>
  <c r="K8193" i="3"/>
  <c r="K8194" i="3"/>
  <c r="K8195" i="3"/>
  <c r="K8196" i="3"/>
  <c r="K8197" i="3"/>
  <c r="K8198" i="3"/>
  <c r="K8199" i="3"/>
  <c r="K8200" i="3"/>
  <c r="K8201" i="3"/>
  <c r="K8202" i="3"/>
  <c r="K8203" i="3"/>
  <c r="K8204" i="3"/>
  <c r="K8205" i="3"/>
  <c r="K8206" i="3"/>
  <c r="K8207" i="3"/>
  <c r="K8208" i="3"/>
  <c r="K8209" i="3"/>
  <c r="K8210" i="3"/>
  <c r="K8211" i="3"/>
  <c r="K8212" i="3"/>
  <c r="K8213" i="3"/>
  <c r="K8214" i="3"/>
  <c r="K8215" i="3"/>
  <c r="K8216" i="3"/>
  <c r="K8217" i="3"/>
  <c r="K8218" i="3"/>
  <c r="K8219" i="3"/>
  <c r="K8220" i="3"/>
  <c r="K8221" i="3"/>
  <c r="K8222" i="3"/>
  <c r="K8223" i="3"/>
  <c r="K8224" i="3"/>
  <c r="K8225" i="3"/>
  <c r="K8226" i="3"/>
  <c r="K8227" i="3"/>
  <c r="K8228" i="3"/>
  <c r="K8229" i="3"/>
  <c r="K8230" i="3"/>
  <c r="K8231" i="3"/>
  <c r="K8232" i="3"/>
  <c r="K8233" i="3"/>
  <c r="K8234" i="3"/>
  <c r="K8235" i="3"/>
  <c r="K8236" i="3"/>
  <c r="K8237" i="3"/>
  <c r="K8238" i="3"/>
  <c r="K8239" i="3"/>
  <c r="K8240" i="3"/>
  <c r="K8241" i="3"/>
  <c r="K8242" i="3"/>
  <c r="K8243" i="3"/>
  <c r="K8244" i="3"/>
  <c r="K8245" i="3"/>
  <c r="K8246" i="3"/>
  <c r="K8247" i="3"/>
  <c r="K8248" i="3"/>
  <c r="K8249" i="3"/>
  <c r="K8250" i="3"/>
  <c r="K8251" i="3"/>
  <c r="K8252" i="3"/>
  <c r="K8253" i="3"/>
  <c r="K8254" i="3"/>
  <c r="K8255" i="3"/>
  <c r="K8256" i="3"/>
  <c r="K8257" i="3"/>
  <c r="K8258" i="3"/>
  <c r="K8259" i="3"/>
  <c r="K8260" i="3"/>
  <c r="K8261" i="3"/>
  <c r="K8262" i="3"/>
  <c r="K8263" i="3"/>
  <c r="K8264" i="3"/>
  <c r="K8265" i="3"/>
  <c r="K8266" i="3"/>
  <c r="K8267" i="3"/>
  <c r="K8268" i="3"/>
  <c r="K8269" i="3"/>
  <c r="K8270" i="3"/>
  <c r="K8271" i="3"/>
  <c r="K8272" i="3"/>
  <c r="K8273" i="3"/>
  <c r="K8274" i="3"/>
  <c r="K8275" i="3"/>
  <c r="K8276" i="3"/>
  <c r="K8277" i="3"/>
  <c r="K8278" i="3"/>
  <c r="K8279" i="3"/>
  <c r="K8280" i="3"/>
  <c r="K8281" i="3"/>
  <c r="K8282" i="3"/>
  <c r="K8283" i="3"/>
  <c r="K8284" i="3"/>
  <c r="K8285" i="3"/>
  <c r="K8286" i="3"/>
  <c r="K8287" i="3"/>
  <c r="K8288" i="3"/>
  <c r="K8289" i="3"/>
  <c r="K8290" i="3"/>
  <c r="K8291" i="3"/>
  <c r="K8292" i="3"/>
  <c r="K8293" i="3"/>
  <c r="K8294" i="3"/>
  <c r="K8295" i="3"/>
  <c r="K8296" i="3"/>
  <c r="K8297" i="3"/>
  <c r="K8298" i="3"/>
  <c r="K8299" i="3"/>
  <c r="K8300" i="3"/>
  <c r="K8301" i="3"/>
  <c r="K8302" i="3"/>
  <c r="K8303" i="3"/>
  <c r="K8304" i="3"/>
  <c r="K8305" i="3"/>
  <c r="K8306" i="3"/>
  <c r="K8307" i="3"/>
  <c r="K8308" i="3"/>
  <c r="K8309" i="3"/>
  <c r="K8310" i="3"/>
  <c r="K8311" i="3"/>
  <c r="K8312" i="3"/>
  <c r="K8313" i="3"/>
  <c r="K8314" i="3"/>
  <c r="K8315" i="3"/>
  <c r="K8316" i="3"/>
  <c r="K8317" i="3"/>
  <c r="K8318" i="3"/>
  <c r="K8319" i="3"/>
  <c r="K8320" i="3"/>
  <c r="K8321" i="3"/>
  <c r="K8322" i="3"/>
  <c r="K8323" i="3"/>
  <c r="K8324" i="3"/>
  <c r="K8325" i="3"/>
  <c r="K8326" i="3"/>
  <c r="K8327" i="3"/>
  <c r="K8328" i="3"/>
  <c r="K8329" i="3"/>
  <c r="K8330" i="3"/>
  <c r="K8331" i="3"/>
  <c r="K8332" i="3"/>
  <c r="K8333" i="3"/>
  <c r="K8334" i="3"/>
  <c r="K8335" i="3"/>
  <c r="K8336" i="3"/>
  <c r="K8337" i="3"/>
  <c r="K8338" i="3"/>
  <c r="K8339" i="3"/>
  <c r="K8340" i="3"/>
  <c r="K8341" i="3"/>
  <c r="K8342" i="3"/>
  <c r="K8343" i="3"/>
  <c r="K8344" i="3"/>
  <c r="K8345" i="3"/>
  <c r="K8346" i="3"/>
  <c r="K8347" i="3"/>
  <c r="K8348" i="3"/>
  <c r="K8349" i="3"/>
  <c r="K8350" i="3"/>
  <c r="K8351" i="3"/>
  <c r="K8352" i="3"/>
  <c r="K8353" i="3"/>
  <c r="K8354" i="3"/>
  <c r="K8355" i="3"/>
  <c r="K8356" i="3"/>
  <c r="K8357" i="3"/>
  <c r="K8358" i="3"/>
  <c r="K8359" i="3"/>
  <c r="K8360" i="3"/>
  <c r="K8361" i="3"/>
  <c r="K8362" i="3"/>
  <c r="K8363" i="3"/>
  <c r="K8364" i="3"/>
  <c r="K8365" i="3"/>
  <c r="K8366" i="3"/>
  <c r="K8367" i="3"/>
  <c r="K8368" i="3"/>
  <c r="K8369" i="3"/>
  <c r="K8370" i="3"/>
  <c r="K8371" i="3"/>
  <c r="K8372" i="3"/>
  <c r="K8373" i="3"/>
  <c r="K8374" i="3"/>
  <c r="K8375" i="3"/>
  <c r="K8376" i="3"/>
  <c r="K8377" i="3"/>
  <c r="K8378" i="3"/>
  <c r="K8379" i="3"/>
  <c r="K8380" i="3"/>
  <c r="K8381" i="3"/>
  <c r="K8382" i="3"/>
  <c r="K8383" i="3"/>
  <c r="K8384" i="3"/>
  <c r="K8385" i="3"/>
  <c r="K8386" i="3"/>
  <c r="K8387" i="3"/>
  <c r="K8388" i="3"/>
  <c r="K8389" i="3"/>
  <c r="K8390" i="3"/>
  <c r="K8391" i="3"/>
  <c r="K8392" i="3"/>
  <c r="K8393" i="3"/>
  <c r="K8394" i="3"/>
  <c r="K8395" i="3"/>
  <c r="K8396" i="3"/>
  <c r="K8397" i="3"/>
  <c r="K8398" i="3"/>
  <c r="K8399" i="3"/>
  <c r="K8400" i="3"/>
  <c r="K8401" i="3"/>
  <c r="K8402" i="3"/>
  <c r="K8403" i="3"/>
  <c r="K8404" i="3"/>
  <c r="K8405" i="3"/>
  <c r="K8406" i="3"/>
  <c r="K8407" i="3"/>
  <c r="K8408" i="3"/>
  <c r="K8409" i="3"/>
  <c r="K8410" i="3"/>
  <c r="K8411" i="3"/>
  <c r="K8412" i="3"/>
  <c r="K8413" i="3"/>
  <c r="K8414" i="3"/>
  <c r="K8415" i="3"/>
  <c r="K8416" i="3"/>
  <c r="K8417" i="3"/>
  <c r="K8418" i="3"/>
  <c r="K8419" i="3"/>
  <c r="K8420" i="3"/>
  <c r="K8421" i="3"/>
  <c r="K8422" i="3"/>
  <c r="K8423" i="3"/>
  <c r="K8424" i="3"/>
  <c r="K8425" i="3"/>
  <c r="K8426" i="3"/>
  <c r="K8427" i="3"/>
  <c r="K8428" i="3"/>
  <c r="K8429" i="3"/>
  <c r="K8430" i="3"/>
  <c r="K8431" i="3"/>
  <c r="K8432" i="3"/>
  <c r="K8433" i="3"/>
  <c r="K8434" i="3"/>
  <c r="K8435" i="3"/>
  <c r="K8436" i="3"/>
  <c r="K8437" i="3"/>
  <c r="K8438" i="3"/>
  <c r="K8439" i="3"/>
  <c r="K8440" i="3"/>
  <c r="K8441" i="3"/>
  <c r="K8442" i="3"/>
  <c r="K8443" i="3"/>
  <c r="K8444" i="3"/>
  <c r="K8445" i="3"/>
  <c r="K8446" i="3"/>
  <c r="K8447" i="3"/>
  <c r="K8448" i="3"/>
  <c r="K8449" i="3"/>
  <c r="K8450" i="3"/>
  <c r="K8451" i="3"/>
  <c r="K8452" i="3"/>
  <c r="K8453" i="3"/>
  <c r="K8454" i="3"/>
  <c r="K8455" i="3"/>
  <c r="K8456" i="3"/>
  <c r="K8457" i="3"/>
  <c r="K8458" i="3"/>
  <c r="K8459" i="3"/>
  <c r="K8460" i="3"/>
  <c r="K8461" i="3"/>
  <c r="K8462" i="3"/>
  <c r="K8463" i="3"/>
  <c r="K8464" i="3"/>
  <c r="K8465" i="3"/>
  <c r="K8466" i="3"/>
  <c r="K8467" i="3"/>
  <c r="K8468" i="3"/>
  <c r="K8469" i="3"/>
  <c r="K8470" i="3"/>
  <c r="K8471" i="3"/>
  <c r="K8472" i="3"/>
  <c r="K8473" i="3"/>
  <c r="K8474" i="3"/>
  <c r="K8475" i="3"/>
  <c r="K8476" i="3"/>
  <c r="K8477" i="3"/>
  <c r="K8478" i="3"/>
  <c r="K8479" i="3"/>
  <c r="K8480" i="3"/>
  <c r="K8481" i="3"/>
  <c r="K8482" i="3"/>
  <c r="K8483" i="3"/>
  <c r="K8484" i="3"/>
  <c r="K8485" i="3"/>
  <c r="K8486" i="3"/>
  <c r="K8487" i="3"/>
  <c r="K8488" i="3"/>
  <c r="K8489" i="3"/>
  <c r="K8490" i="3"/>
  <c r="K8491" i="3"/>
  <c r="K8492" i="3"/>
  <c r="K8493" i="3"/>
  <c r="K8494" i="3"/>
  <c r="K8495" i="3"/>
  <c r="K8496" i="3"/>
  <c r="K8497" i="3"/>
  <c r="K8498" i="3"/>
  <c r="K8499" i="3"/>
  <c r="K8500" i="3"/>
  <c r="K8501" i="3"/>
  <c r="K8502" i="3"/>
  <c r="K8503" i="3"/>
  <c r="K8504" i="3"/>
  <c r="K8505" i="3"/>
  <c r="K8506" i="3"/>
  <c r="K8507" i="3"/>
  <c r="K8508" i="3"/>
  <c r="K8509" i="3"/>
  <c r="K8510" i="3"/>
  <c r="K8511" i="3"/>
  <c r="K8512" i="3"/>
  <c r="K8513" i="3"/>
  <c r="K8514" i="3"/>
  <c r="K8515" i="3"/>
  <c r="K8516" i="3"/>
  <c r="K8517" i="3"/>
  <c r="K8518" i="3"/>
  <c r="K8519" i="3"/>
  <c r="K8520" i="3"/>
  <c r="K8521" i="3"/>
  <c r="K8522" i="3"/>
  <c r="K8523" i="3"/>
  <c r="K8524" i="3"/>
  <c r="K8525" i="3"/>
  <c r="K8526" i="3"/>
  <c r="K8527" i="3"/>
  <c r="K8528" i="3"/>
  <c r="K8529" i="3"/>
  <c r="K8530" i="3"/>
  <c r="K8531" i="3"/>
  <c r="K8532" i="3"/>
  <c r="K8533" i="3"/>
  <c r="K8534" i="3"/>
  <c r="K8535" i="3"/>
  <c r="K8536" i="3"/>
  <c r="K8537" i="3"/>
  <c r="K8538" i="3"/>
  <c r="K8539" i="3"/>
  <c r="K8540" i="3"/>
  <c r="K8541" i="3"/>
  <c r="K8542" i="3"/>
  <c r="K8543" i="3"/>
  <c r="K8544" i="3"/>
  <c r="K8545" i="3"/>
  <c r="K8546" i="3"/>
  <c r="K8547" i="3"/>
  <c r="K8548" i="3"/>
  <c r="K8549" i="3"/>
  <c r="K8550" i="3"/>
  <c r="K8551" i="3"/>
  <c r="K8552" i="3"/>
  <c r="K8553" i="3"/>
  <c r="K8554" i="3"/>
  <c r="K8555" i="3"/>
  <c r="K8556" i="3"/>
  <c r="K8557" i="3"/>
  <c r="K8558" i="3"/>
  <c r="K8559" i="3"/>
  <c r="K8560" i="3"/>
  <c r="K8561" i="3"/>
  <c r="K8562" i="3"/>
  <c r="K8563" i="3"/>
  <c r="K8564" i="3"/>
  <c r="K8565" i="3"/>
  <c r="K8566" i="3"/>
  <c r="K8567" i="3"/>
  <c r="K8568" i="3"/>
  <c r="K8569" i="3"/>
  <c r="K8570" i="3"/>
  <c r="K8571" i="3"/>
  <c r="K8572" i="3"/>
  <c r="K8573" i="3"/>
  <c r="K8574" i="3"/>
  <c r="K8575" i="3"/>
  <c r="K8576" i="3"/>
  <c r="K8577" i="3"/>
  <c r="K8578" i="3"/>
  <c r="K8579" i="3"/>
  <c r="K8580" i="3"/>
  <c r="K8581" i="3"/>
  <c r="K8582" i="3"/>
  <c r="K8583" i="3"/>
  <c r="K8584" i="3"/>
  <c r="K8585" i="3"/>
  <c r="K8586" i="3"/>
  <c r="K8587" i="3"/>
  <c r="K8588" i="3"/>
  <c r="K8589" i="3"/>
  <c r="K8590" i="3"/>
  <c r="K8591" i="3"/>
  <c r="K8592" i="3"/>
  <c r="K8593" i="3"/>
  <c r="K8594" i="3"/>
  <c r="K8595" i="3"/>
  <c r="K8596" i="3"/>
  <c r="K8597" i="3"/>
  <c r="K8598" i="3"/>
  <c r="K8599" i="3"/>
  <c r="K8600" i="3"/>
  <c r="K8601" i="3"/>
  <c r="K8602" i="3"/>
  <c r="K8603" i="3"/>
  <c r="K8604" i="3"/>
  <c r="K8605" i="3"/>
  <c r="K8606" i="3"/>
  <c r="K8607" i="3"/>
  <c r="K8608" i="3"/>
  <c r="K8609" i="3"/>
  <c r="K8610" i="3"/>
  <c r="K8611" i="3"/>
  <c r="K8612" i="3"/>
  <c r="K8613" i="3"/>
  <c r="K8614" i="3"/>
  <c r="K8615" i="3"/>
  <c r="K8616" i="3"/>
  <c r="K8617" i="3"/>
  <c r="K8618" i="3"/>
  <c r="K8619" i="3"/>
  <c r="K8620" i="3"/>
  <c r="K8621" i="3"/>
  <c r="K8622" i="3"/>
  <c r="K8623" i="3"/>
  <c r="K8624" i="3"/>
  <c r="K8625" i="3"/>
  <c r="K8626" i="3"/>
  <c r="K8627" i="3"/>
  <c r="K8628" i="3"/>
  <c r="K8629" i="3"/>
  <c r="K8630" i="3"/>
  <c r="K8631" i="3"/>
  <c r="K8632" i="3"/>
  <c r="K8633" i="3"/>
  <c r="K8634" i="3"/>
  <c r="K8635" i="3"/>
  <c r="K8636" i="3"/>
  <c r="K8637" i="3"/>
  <c r="K8638" i="3"/>
  <c r="K8639" i="3"/>
  <c r="K8640" i="3"/>
  <c r="K8641" i="3"/>
  <c r="K8642" i="3"/>
  <c r="K8643" i="3"/>
  <c r="K8644" i="3"/>
  <c r="K8645" i="3"/>
  <c r="K8646" i="3"/>
  <c r="K8647" i="3"/>
  <c r="K8648" i="3"/>
  <c r="K8649" i="3"/>
  <c r="K8650" i="3"/>
  <c r="K8651" i="3"/>
  <c r="K8652" i="3"/>
  <c r="K8653" i="3"/>
  <c r="K8654" i="3"/>
  <c r="K8655" i="3"/>
  <c r="K8656" i="3"/>
  <c r="K8657" i="3"/>
  <c r="K8658" i="3"/>
  <c r="K8659" i="3"/>
  <c r="K8660" i="3"/>
  <c r="K8661" i="3"/>
  <c r="K8662" i="3"/>
  <c r="K8663" i="3"/>
  <c r="K8664" i="3"/>
  <c r="K8665" i="3"/>
  <c r="K8666" i="3"/>
  <c r="K8667" i="3"/>
  <c r="K8668" i="3"/>
  <c r="K8669" i="3"/>
  <c r="K8670" i="3"/>
  <c r="K8671" i="3"/>
  <c r="K8672" i="3"/>
  <c r="K8673" i="3"/>
  <c r="K8674" i="3"/>
  <c r="K8675" i="3"/>
  <c r="K8676" i="3"/>
  <c r="K8677" i="3"/>
  <c r="K8678" i="3"/>
  <c r="K8679" i="3"/>
  <c r="K8680" i="3"/>
  <c r="K8681" i="3"/>
  <c r="K8682" i="3"/>
  <c r="K8683" i="3"/>
  <c r="K8684" i="3"/>
  <c r="K8685" i="3"/>
  <c r="K8686" i="3"/>
  <c r="K8687" i="3"/>
  <c r="K8688" i="3"/>
  <c r="K8689" i="3"/>
  <c r="K8690" i="3"/>
  <c r="K8691" i="3"/>
  <c r="K8692" i="3"/>
  <c r="K8693" i="3"/>
  <c r="K8694" i="3"/>
  <c r="K8695" i="3"/>
  <c r="K8696" i="3"/>
  <c r="K8697" i="3"/>
  <c r="K8698" i="3"/>
  <c r="K8699" i="3"/>
  <c r="K8700" i="3"/>
  <c r="K8701" i="3"/>
  <c r="K8702" i="3"/>
  <c r="K8703" i="3"/>
  <c r="K8704" i="3"/>
  <c r="K8705" i="3"/>
  <c r="K8706" i="3"/>
  <c r="K8707" i="3"/>
  <c r="K8708" i="3"/>
  <c r="K8709" i="3"/>
  <c r="K8710" i="3"/>
  <c r="K8711" i="3"/>
  <c r="K8712" i="3"/>
  <c r="K8713" i="3"/>
  <c r="K8714" i="3"/>
  <c r="K8715" i="3"/>
  <c r="K8716" i="3"/>
  <c r="K8717" i="3"/>
  <c r="K8718" i="3"/>
  <c r="K8719" i="3"/>
  <c r="K8720" i="3"/>
  <c r="K8721" i="3"/>
  <c r="K8722" i="3"/>
  <c r="K8723" i="3"/>
  <c r="K8724" i="3"/>
  <c r="K8725" i="3"/>
  <c r="K8726" i="3"/>
  <c r="K8727" i="3"/>
  <c r="K8728" i="3"/>
  <c r="K8729" i="3"/>
  <c r="K8730" i="3"/>
  <c r="K8731" i="3"/>
  <c r="K8732" i="3"/>
  <c r="K8733" i="3"/>
  <c r="K8734" i="3"/>
  <c r="K8735" i="3"/>
  <c r="K8736" i="3"/>
  <c r="K8737" i="3"/>
  <c r="K8738" i="3"/>
  <c r="K8739" i="3"/>
  <c r="K8740" i="3"/>
  <c r="K8741" i="3"/>
  <c r="K8742" i="3"/>
  <c r="K8743" i="3"/>
  <c r="K8744" i="3"/>
  <c r="K8745" i="3"/>
  <c r="K8746" i="3"/>
  <c r="K8747" i="3"/>
  <c r="K8748" i="3"/>
  <c r="K8749" i="3"/>
  <c r="K8750" i="3"/>
  <c r="K8751" i="3"/>
  <c r="K8752" i="3"/>
  <c r="K8753" i="3"/>
  <c r="K8754" i="3"/>
  <c r="K8755" i="3"/>
  <c r="K8756" i="3"/>
  <c r="K8757" i="3"/>
  <c r="K8758" i="3"/>
  <c r="K8759" i="3"/>
  <c r="K8760" i="3"/>
  <c r="K8761" i="3"/>
  <c r="K8762" i="3"/>
  <c r="K8763" i="3"/>
  <c r="K8764" i="3"/>
  <c r="K8765" i="3"/>
  <c r="K8766" i="3"/>
  <c r="K8767" i="3"/>
  <c r="K8768" i="3"/>
  <c r="K8769" i="3"/>
  <c r="K8770" i="3"/>
  <c r="K8771" i="3"/>
  <c r="K8772" i="3"/>
  <c r="K8773" i="3"/>
  <c r="K8774" i="3"/>
  <c r="K8775" i="3"/>
  <c r="K8776" i="3"/>
  <c r="K8777" i="3"/>
  <c r="K8778" i="3"/>
  <c r="K8779" i="3"/>
  <c r="K8780" i="3"/>
  <c r="K8781" i="3"/>
  <c r="K8782" i="3"/>
  <c r="K8783" i="3"/>
  <c r="K8784" i="3"/>
  <c r="K8785" i="3"/>
  <c r="K8786" i="3"/>
  <c r="K8787" i="3"/>
  <c r="K8788" i="3"/>
  <c r="K8789" i="3"/>
  <c r="K8790" i="3"/>
  <c r="K8791" i="3"/>
  <c r="K8792" i="3"/>
  <c r="K8793" i="3"/>
  <c r="K8794" i="3"/>
  <c r="K8795" i="3"/>
  <c r="K8796" i="3"/>
  <c r="K8797" i="3"/>
  <c r="K8798" i="3"/>
  <c r="K8799" i="3"/>
  <c r="K8800" i="3"/>
  <c r="K8801" i="3"/>
  <c r="K8802" i="3"/>
  <c r="K8803" i="3"/>
  <c r="K8804" i="3"/>
  <c r="K8805" i="3"/>
  <c r="K8806" i="3"/>
  <c r="K8807" i="3"/>
  <c r="K8808" i="3"/>
  <c r="K8809" i="3"/>
  <c r="K8810" i="3"/>
  <c r="K8811" i="3"/>
  <c r="K8812" i="3"/>
  <c r="K8813" i="3"/>
  <c r="K8814" i="3"/>
  <c r="K8815" i="3"/>
  <c r="K8816" i="3"/>
  <c r="K8817" i="3"/>
  <c r="K8818" i="3"/>
  <c r="K8819" i="3"/>
  <c r="K8820" i="3"/>
  <c r="K8821" i="3"/>
  <c r="K8822" i="3"/>
  <c r="K8823" i="3"/>
  <c r="K8824" i="3"/>
  <c r="K8825" i="3"/>
  <c r="K8826" i="3"/>
  <c r="K8827" i="3"/>
  <c r="K8828" i="3"/>
  <c r="K8829" i="3"/>
  <c r="K8830" i="3"/>
  <c r="K8831" i="3"/>
  <c r="K8832" i="3"/>
  <c r="K8833" i="3"/>
  <c r="K8834" i="3"/>
  <c r="K8835" i="3"/>
  <c r="K8836" i="3"/>
  <c r="K8837" i="3"/>
  <c r="K8838" i="3"/>
  <c r="K8839" i="3"/>
  <c r="K8840" i="3"/>
  <c r="K8841" i="3"/>
  <c r="K8842" i="3"/>
  <c r="K8843" i="3"/>
  <c r="K8844" i="3"/>
  <c r="K8845" i="3"/>
  <c r="K8846" i="3"/>
  <c r="K8847" i="3"/>
  <c r="K8848" i="3"/>
  <c r="K8849" i="3"/>
  <c r="K8850" i="3"/>
  <c r="K8851" i="3"/>
  <c r="K8852" i="3"/>
  <c r="K8853" i="3"/>
  <c r="K8854" i="3"/>
  <c r="K8855" i="3"/>
  <c r="K8856" i="3"/>
  <c r="K8857" i="3"/>
  <c r="K8858" i="3"/>
  <c r="K8859" i="3"/>
  <c r="K8860" i="3"/>
  <c r="K8861" i="3"/>
  <c r="K8862" i="3"/>
  <c r="K8863" i="3"/>
  <c r="K8864" i="3"/>
  <c r="K8865" i="3"/>
  <c r="K8866" i="3"/>
  <c r="K8867" i="3"/>
  <c r="K8868" i="3"/>
  <c r="K8869" i="3"/>
  <c r="K8870" i="3"/>
  <c r="K8871" i="3"/>
  <c r="K8872" i="3"/>
  <c r="K8873" i="3"/>
  <c r="K8874" i="3"/>
  <c r="K8875" i="3"/>
  <c r="K8876" i="3"/>
  <c r="K8877" i="3"/>
  <c r="K8878" i="3"/>
  <c r="K8879" i="3"/>
  <c r="K8880" i="3"/>
  <c r="K8881" i="3"/>
  <c r="K8882" i="3"/>
  <c r="K8883" i="3"/>
  <c r="K8884" i="3"/>
  <c r="K8885" i="3"/>
  <c r="K8886" i="3"/>
  <c r="K8887" i="3"/>
  <c r="K8888" i="3"/>
  <c r="K8889" i="3"/>
  <c r="K8890" i="3"/>
  <c r="K8891" i="3"/>
  <c r="K8892" i="3"/>
  <c r="K8893" i="3"/>
  <c r="K8894" i="3"/>
  <c r="K8895" i="3"/>
  <c r="K8896" i="3"/>
  <c r="K8897" i="3"/>
  <c r="K8898" i="3"/>
  <c r="K8899" i="3"/>
  <c r="K8900" i="3"/>
  <c r="K8901" i="3"/>
  <c r="K8902" i="3"/>
  <c r="K8903" i="3"/>
  <c r="K8904" i="3"/>
  <c r="K8905" i="3"/>
  <c r="K8906" i="3"/>
  <c r="K8907" i="3"/>
  <c r="K8908" i="3"/>
  <c r="K8909" i="3"/>
  <c r="K8910" i="3"/>
  <c r="K8911" i="3"/>
  <c r="K8912" i="3"/>
  <c r="K8913" i="3"/>
  <c r="K8914" i="3"/>
  <c r="K8915" i="3"/>
  <c r="K8916" i="3"/>
  <c r="K8917" i="3"/>
  <c r="K8918" i="3"/>
  <c r="K8919" i="3"/>
  <c r="K8920" i="3"/>
  <c r="K8921" i="3"/>
  <c r="K8922" i="3"/>
  <c r="K8923" i="3"/>
  <c r="K8924" i="3"/>
  <c r="K8925" i="3"/>
  <c r="K8926" i="3"/>
  <c r="K8927" i="3"/>
  <c r="K8928" i="3"/>
  <c r="K8929" i="3"/>
  <c r="K8930" i="3"/>
  <c r="K8931" i="3"/>
  <c r="K8932" i="3"/>
  <c r="K8933" i="3"/>
  <c r="K8934" i="3"/>
  <c r="K8935" i="3"/>
  <c r="K8936" i="3"/>
  <c r="K8937" i="3"/>
  <c r="K8938" i="3"/>
  <c r="K8939" i="3"/>
  <c r="K8940" i="3"/>
  <c r="K8941" i="3"/>
  <c r="K8942" i="3"/>
  <c r="K8943" i="3"/>
  <c r="K8944" i="3"/>
  <c r="K8945" i="3"/>
  <c r="K8946" i="3"/>
  <c r="K8947" i="3"/>
  <c r="K8948" i="3"/>
  <c r="K8949" i="3"/>
  <c r="K8950" i="3"/>
  <c r="K8951" i="3"/>
  <c r="K8952" i="3"/>
  <c r="K8953" i="3"/>
  <c r="K8954" i="3"/>
  <c r="K8955" i="3"/>
  <c r="K8956" i="3"/>
  <c r="K8957" i="3"/>
  <c r="K8958" i="3"/>
  <c r="K8959" i="3"/>
  <c r="K8960" i="3"/>
  <c r="K8961" i="3"/>
  <c r="K8962" i="3"/>
  <c r="K8963" i="3"/>
  <c r="K8964" i="3"/>
  <c r="K8965" i="3"/>
  <c r="K8966" i="3"/>
  <c r="K8967" i="3"/>
  <c r="K8968" i="3"/>
  <c r="K8969" i="3"/>
  <c r="K8970" i="3"/>
  <c r="K8971" i="3"/>
  <c r="K8972" i="3"/>
  <c r="K8973" i="3"/>
  <c r="K8974" i="3"/>
  <c r="K8975" i="3"/>
  <c r="K8976" i="3"/>
  <c r="K8977" i="3"/>
  <c r="K8978" i="3"/>
  <c r="K8979" i="3"/>
  <c r="K8980" i="3"/>
  <c r="K8981" i="3"/>
  <c r="K8982" i="3"/>
  <c r="K8983" i="3"/>
  <c r="K8984" i="3"/>
  <c r="K8985" i="3"/>
  <c r="K8986" i="3"/>
  <c r="K8987" i="3"/>
  <c r="K8988" i="3"/>
  <c r="K8989" i="3"/>
  <c r="K8990" i="3"/>
  <c r="K8991" i="3"/>
  <c r="K8992" i="3"/>
  <c r="K8993" i="3"/>
  <c r="K8994" i="3"/>
  <c r="K8995" i="3"/>
  <c r="K8996" i="3"/>
  <c r="K8997" i="3"/>
  <c r="K8998" i="3"/>
  <c r="K8999" i="3"/>
  <c r="K9000" i="3"/>
  <c r="K9001" i="3"/>
  <c r="K9002" i="3"/>
  <c r="K9003" i="3"/>
  <c r="K9004" i="3"/>
  <c r="K9005" i="3"/>
  <c r="K9006" i="3"/>
  <c r="K9007" i="3"/>
  <c r="K9008" i="3"/>
  <c r="K9009" i="3"/>
  <c r="K9010" i="3"/>
  <c r="K9011" i="3"/>
  <c r="K9012" i="3"/>
  <c r="K9013" i="3"/>
  <c r="K9014" i="3"/>
  <c r="K9015" i="3"/>
  <c r="K9016" i="3"/>
  <c r="K9017" i="3"/>
  <c r="K9018" i="3"/>
  <c r="K9019" i="3"/>
  <c r="K9020" i="3"/>
  <c r="K9021" i="3"/>
  <c r="K9022" i="3"/>
  <c r="K9023" i="3"/>
  <c r="K9024" i="3"/>
  <c r="K9025" i="3"/>
  <c r="K9026" i="3"/>
  <c r="K9027" i="3"/>
  <c r="K9028" i="3"/>
  <c r="K9029" i="3"/>
  <c r="K9030" i="3"/>
  <c r="K9031" i="3"/>
  <c r="K9032" i="3"/>
  <c r="K9033" i="3"/>
  <c r="K9034" i="3"/>
  <c r="K9035" i="3"/>
  <c r="K9036" i="3"/>
  <c r="K9037" i="3"/>
  <c r="K9038" i="3"/>
  <c r="K9039" i="3"/>
  <c r="K9040" i="3"/>
  <c r="K9041" i="3"/>
  <c r="K9042" i="3"/>
  <c r="K9043" i="3"/>
  <c r="K9044" i="3"/>
  <c r="K9045" i="3"/>
  <c r="K9046" i="3"/>
  <c r="K9047" i="3"/>
  <c r="K9048" i="3"/>
  <c r="K9049" i="3"/>
  <c r="K9050" i="3"/>
  <c r="K9051" i="3"/>
  <c r="K9052" i="3"/>
  <c r="K9053" i="3"/>
  <c r="K9054" i="3"/>
  <c r="K9055" i="3"/>
  <c r="K9056" i="3"/>
  <c r="K9057" i="3"/>
  <c r="K9058" i="3"/>
  <c r="K9059" i="3"/>
  <c r="K9060" i="3"/>
  <c r="K9061" i="3"/>
  <c r="K9062" i="3"/>
  <c r="K9063" i="3"/>
  <c r="K9064" i="3"/>
  <c r="K9065" i="3"/>
  <c r="K9066" i="3"/>
  <c r="K9067" i="3"/>
  <c r="K9068" i="3"/>
  <c r="K9069" i="3"/>
  <c r="K9070" i="3"/>
  <c r="K9071" i="3"/>
  <c r="K9072" i="3"/>
  <c r="K9073" i="3"/>
  <c r="K9074" i="3"/>
  <c r="K9075" i="3"/>
  <c r="K9076" i="3"/>
  <c r="K9077" i="3"/>
  <c r="K9078" i="3"/>
  <c r="K9079" i="3"/>
  <c r="K9080" i="3"/>
  <c r="K9081" i="3"/>
  <c r="K9082" i="3"/>
  <c r="K9083" i="3"/>
  <c r="K9084" i="3"/>
  <c r="K9085" i="3"/>
  <c r="K9086" i="3"/>
  <c r="K9087" i="3"/>
  <c r="K9088" i="3"/>
  <c r="K9089" i="3"/>
  <c r="K9090" i="3"/>
  <c r="K9091" i="3"/>
  <c r="K9092" i="3"/>
  <c r="K9093" i="3"/>
  <c r="K9094" i="3"/>
  <c r="K9095" i="3"/>
  <c r="K9096" i="3"/>
  <c r="K9097" i="3"/>
  <c r="K9098" i="3"/>
  <c r="K9099" i="3"/>
  <c r="K9100" i="3"/>
  <c r="K9101" i="3"/>
  <c r="K9102" i="3"/>
  <c r="K9103" i="3"/>
  <c r="K9104" i="3"/>
  <c r="K9105" i="3"/>
  <c r="K9106" i="3"/>
  <c r="K9107" i="3"/>
  <c r="K9108" i="3"/>
  <c r="K9109" i="3"/>
  <c r="K9110" i="3"/>
  <c r="K9111" i="3"/>
  <c r="K9112" i="3"/>
  <c r="K9113" i="3"/>
  <c r="K9114" i="3"/>
  <c r="K9115" i="3"/>
  <c r="K9116" i="3"/>
  <c r="K9117" i="3"/>
  <c r="K9118" i="3"/>
  <c r="K9119" i="3"/>
  <c r="K9120" i="3"/>
  <c r="K9121" i="3"/>
  <c r="K9122" i="3"/>
  <c r="K9123" i="3"/>
  <c r="K9124" i="3"/>
  <c r="K9125" i="3"/>
  <c r="K9126" i="3"/>
  <c r="K9127" i="3"/>
  <c r="K9128" i="3"/>
  <c r="K9129" i="3"/>
  <c r="K9130" i="3"/>
  <c r="K9131" i="3"/>
  <c r="K9132" i="3"/>
  <c r="K9133" i="3"/>
  <c r="K9134" i="3"/>
  <c r="K9135" i="3"/>
  <c r="K9136" i="3"/>
  <c r="K9137" i="3"/>
  <c r="K9138" i="3"/>
  <c r="K9139" i="3"/>
  <c r="K9140" i="3"/>
  <c r="K9141" i="3"/>
  <c r="K9142" i="3"/>
  <c r="K9143" i="3"/>
  <c r="K9144" i="3"/>
  <c r="K9145" i="3"/>
  <c r="K9146" i="3"/>
  <c r="K9147" i="3"/>
  <c r="K9148" i="3"/>
  <c r="K9149" i="3"/>
  <c r="K9150" i="3"/>
  <c r="K9151" i="3"/>
  <c r="K9152" i="3"/>
  <c r="K9153" i="3"/>
  <c r="K9154" i="3"/>
  <c r="K9155" i="3"/>
  <c r="K9156" i="3"/>
  <c r="K9157" i="3"/>
  <c r="K9158" i="3"/>
  <c r="K9159" i="3"/>
  <c r="K9160" i="3"/>
  <c r="K9161" i="3"/>
  <c r="K9162" i="3"/>
  <c r="K9163" i="3"/>
  <c r="K9164" i="3"/>
  <c r="K9165" i="3"/>
  <c r="K9166" i="3"/>
  <c r="K9167" i="3"/>
  <c r="K9168" i="3"/>
  <c r="K9169" i="3"/>
  <c r="K9170" i="3"/>
  <c r="K9171" i="3"/>
  <c r="K9172" i="3"/>
  <c r="K9173" i="3"/>
  <c r="K9174" i="3"/>
  <c r="K9175" i="3"/>
  <c r="K9176" i="3"/>
  <c r="K9177" i="3"/>
  <c r="K9178" i="3"/>
  <c r="K9179" i="3"/>
  <c r="K9180" i="3"/>
  <c r="K9181" i="3"/>
  <c r="K9182" i="3"/>
  <c r="K9183" i="3"/>
  <c r="K9184" i="3"/>
  <c r="K9185" i="3"/>
  <c r="K9186" i="3"/>
  <c r="K9187" i="3"/>
  <c r="K9188" i="3"/>
  <c r="K9189" i="3"/>
  <c r="K9190" i="3"/>
  <c r="K9191" i="3"/>
  <c r="K9192" i="3"/>
  <c r="K9193" i="3"/>
  <c r="K9194" i="3"/>
  <c r="K9195" i="3"/>
  <c r="K9196" i="3"/>
  <c r="K9197" i="3"/>
  <c r="K9198" i="3"/>
  <c r="K9199" i="3"/>
  <c r="K9200" i="3"/>
  <c r="K9201" i="3"/>
  <c r="K9202" i="3"/>
  <c r="K9203" i="3"/>
  <c r="K9204" i="3"/>
  <c r="K9205" i="3"/>
  <c r="K9206" i="3"/>
  <c r="K9207" i="3"/>
  <c r="K9208" i="3"/>
  <c r="K9209" i="3"/>
  <c r="K9210" i="3"/>
  <c r="K9211" i="3"/>
  <c r="K9212" i="3"/>
  <c r="K9213" i="3"/>
  <c r="K9214" i="3"/>
  <c r="K9215" i="3"/>
  <c r="K9216" i="3"/>
  <c r="K9217" i="3"/>
  <c r="K9218" i="3"/>
  <c r="K9219" i="3"/>
  <c r="K9220" i="3"/>
  <c r="K9221" i="3"/>
  <c r="K9222" i="3"/>
  <c r="K9223" i="3"/>
  <c r="K9224" i="3"/>
  <c r="K9225" i="3"/>
  <c r="K9226" i="3"/>
  <c r="K9227" i="3"/>
  <c r="K9228" i="3"/>
  <c r="K9229" i="3"/>
  <c r="K9230" i="3"/>
  <c r="K9231" i="3"/>
  <c r="K9232" i="3"/>
  <c r="K9233" i="3"/>
  <c r="K9234" i="3"/>
  <c r="K9235" i="3"/>
  <c r="K9236" i="3"/>
  <c r="K9237" i="3"/>
  <c r="K9238" i="3"/>
  <c r="K9239" i="3"/>
  <c r="K9240" i="3"/>
  <c r="K9241" i="3"/>
  <c r="K9242" i="3"/>
  <c r="K9243" i="3"/>
  <c r="K9244" i="3"/>
  <c r="K9245" i="3"/>
  <c r="K9246" i="3"/>
  <c r="K9247" i="3"/>
  <c r="K9248" i="3"/>
  <c r="K9249" i="3"/>
  <c r="K9250" i="3"/>
  <c r="K9251" i="3"/>
  <c r="K9252" i="3"/>
  <c r="K9253" i="3"/>
  <c r="K9254" i="3"/>
  <c r="K9255" i="3"/>
  <c r="K9256" i="3"/>
  <c r="K9257" i="3"/>
  <c r="K9258" i="3"/>
  <c r="K9259" i="3"/>
  <c r="K9260" i="3"/>
  <c r="K9261" i="3"/>
  <c r="K9262" i="3"/>
  <c r="K9263" i="3"/>
  <c r="K9264" i="3"/>
  <c r="K9265" i="3"/>
  <c r="K9266" i="3"/>
  <c r="K9267" i="3"/>
  <c r="K9268" i="3"/>
  <c r="K9269" i="3"/>
  <c r="K9270" i="3"/>
  <c r="K9271" i="3"/>
  <c r="K9272" i="3"/>
  <c r="K9273" i="3"/>
  <c r="K9274" i="3"/>
  <c r="K9275" i="3"/>
  <c r="K9276" i="3"/>
  <c r="K9277" i="3"/>
  <c r="K9278" i="3"/>
  <c r="K9279" i="3"/>
  <c r="K9280" i="3"/>
  <c r="K9281" i="3"/>
  <c r="K9282" i="3"/>
  <c r="K9283" i="3"/>
  <c r="K9284" i="3"/>
  <c r="K9285" i="3"/>
  <c r="K9286" i="3"/>
  <c r="K9287" i="3"/>
  <c r="K9288" i="3"/>
  <c r="K9289" i="3"/>
  <c r="K9290" i="3"/>
  <c r="K9291" i="3"/>
  <c r="K9292" i="3"/>
  <c r="K9293" i="3"/>
  <c r="K9294" i="3"/>
  <c r="K9295" i="3"/>
  <c r="K9296" i="3"/>
  <c r="K9297" i="3"/>
  <c r="K9298" i="3"/>
  <c r="K9299" i="3"/>
  <c r="K9300" i="3"/>
  <c r="K9301" i="3"/>
  <c r="K9302" i="3"/>
  <c r="K9303" i="3"/>
  <c r="K9304" i="3"/>
  <c r="K9305" i="3"/>
  <c r="K9306" i="3"/>
  <c r="K9307" i="3"/>
  <c r="K9308" i="3"/>
  <c r="K9309" i="3"/>
  <c r="K9310" i="3"/>
  <c r="K9311" i="3"/>
  <c r="K9312" i="3"/>
  <c r="K9313" i="3"/>
  <c r="K9314" i="3"/>
  <c r="K9315" i="3"/>
  <c r="K9316" i="3"/>
  <c r="K9317" i="3"/>
  <c r="K9318" i="3"/>
  <c r="K9319" i="3"/>
  <c r="K9320" i="3"/>
  <c r="K9321" i="3"/>
  <c r="K9322" i="3"/>
  <c r="K9323" i="3"/>
  <c r="K9324" i="3"/>
  <c r="K9325" i="3"/>
  <c r="K9326" i="3"/>
  <c r="K9327" i="3"/>
  <c r="K9328" i="3"/>
  <c r="K9329" i="3"/>
  <c r="K9330" i="3"/>
  <c r="K9331" i="3"/>
  <c r="K9332" i="3"/>
  <c r="K9333" i="3"/>
  <c r="K9334" i="3"/>
  <c r="K9335" i="3"/>
  <c r="K9336" i="3"/>
  <c r="K9337" i="3"/>
  <c r="K9338" i="3"/>
  <c r="K9339" i="3"/>
  <c r="K9340" i="3"/>
  <c r="K9341" i="3"/>
  <c r="K9342" i="3"/>
  <c r="K9343" i="3"/>
  <c r="K9344" i="3"/>
  <c r="K9345" i="3"/>
  <c r="K9346" i="3"/>
  <c r="K9347" i="3"/>
  <c r="K9348" i="3"/>
  <c r="K9349" i="3"/>
  <c r="K9350" i="3"/>
  <c r="K9351" i="3"/>
  <c r="K9352" i="3"/>
  <c r="K9353" i="3"/>
  <c r="K9354" i="3"/>
  <c r="K9355" i="3"/>
  <c r="K9356" i="3"/>
  <c r="K9357" i="3"/>
  <c r="K9358" i="3"/>
  <c r="K9359" i="3"/>
  <c r="K9360" i="3"/>
  <c r="K9361" i="3"/>
  <c r="K9362" i="3"/>
  <c r="K9363" i="3"/>
  <c r="K9364" i="3"/>
  <c r="K9365" i="3"/>
  <c r="K9366" i="3"/>
  <c r="K9367" i="3"/>
  <c r="K9368" i="3"/>
  <c r="K9369" i="3"/>
  <c r="K9370" i="3"/>
  <c r="K9371" i="3"/>
  <c r="K9372" i="3"/>
  <c r="K9373" i="3"/>
  <c r="K9374" i="3"/>
  <c r="K9375" i="3"/>
  <c r="K9376" i="3"/>
  <c r="K9377" i="3"/>
  <c r="K9378" i="3"/>
  <c r="K9379" i="3"/>
  <c r="K9380" i="3"/>
  <c r="K9381" i="3"/>
  <c r="K9382" i="3"/>
  <c r="K9383" i="3"/>
  <c r="K9384" i="3"/>
  <c r="K9385" i="3"/>
  <c r="K9386" i="3"/>
  <c r="K9387" i="3"/>
  <c r="K9388" i="3"/>
  <c r="K9389" i="3"/>
  <c r="K9390" i="3"/>
  <c r="K9391" i="3"/>
  <c r="K9392" i="3"/>
  <c r="K9393" i="3"/>
  <c r="K9394" i="3"/>
  <c r="K9395" i="3"/>
  <c r="K9396" i="3"/>
  <c r="K9397" i="3"/>
  <c r="K9398" i="3"/>
  <c r="K9399" i="3"/>
  <c r="K9400" i="3"/>
  <c r="K9401" i="3"/>
  <c r="K9402" i="3"/>
  <c r="K9403" i="3"/>
  <c r="K9404" i="3"/>
  <c r="K9405" i="3"/>
  <c r="K9406" i="3"/>
  <c r="K9407" i="3"/>
  <c r="K9408" i="3"/>
  <c r="K9409" i="3"/>
  <c r="K9410" i="3"/>
  <c r="K9411" i="3"/>
  <c r="K9412" i="3"/>
  <c r="K9413" i="3"/>
  <c r="K9414" i="3"/>
  <c r="K9415" i="3"/>
  <c r="K9416" i="3"/>
  <c r="K9417" i="3"/>
  <c r="K9418" i="3"/>
  <c r="K9419" i="3"/>
  <c r="K9420" i="3"/>
  <c r="K9421" i="3"/>
  <c r="K9422" i="3"/>
  <c r="K9423" i="3"/>
  <c r="K9424" i="3"/>
  <c r="K9425" i="3"/>
  <c r="K9426" i="3"/>
  <c r="K9427" i="3"/>
  <c r="K9428" i="3"/>
  <c r="K9429" i="3"/>
  <c r="K9430" i="3"/>
  <c r="K9431" i="3"/>
  <c r="K9432" i="3"/>
  <c r="K9433" i="3"/>
  <c r="K9434" i="3"/>
  <c r="K9435" i="3"/>
  <c r="K9436" i="3"/>
  <c r="K9437" i="3"/>
  <c r="K9438" i="3"/>
  <c r="K9439" i="3"/>
  <c r="K9440" i="3"/>
  <c r="K9441" i="3"/>
  <c r="K9442" i="3"/>
  <c r="K9443" i="3"/>
  <c r="K9444" i="3"/>
  <c r="K9445" i="3"/>
  <c r="K9446" i="3"/>
  <c r="K9447" i="3"/>
  <c r="K9448" i="3"/>
  <c r="K9449" i="3"/>
  <c r="K9450" i="3"/>
  <c r="K9451" i="3"/>
  <c r="K9452" i="3"/>
  <c r="K9453" i="3"/>
  <c r="K9454" i="3"/>
  <c r="K9455" i="3"/>
  <c r="K9456" i="3"/>
  <c r="K9457" i="3"/>
  <c r="K9458" i="3"/>
  <c r="K9459" i="3"/>
  <c r="K9460" i="3"/>
  <c r="K9461" i="3"/>
  <c r="K9462" i="3"/>
  <c r="K9463" i="3"/>
  <c r="K9464" i="3"/>
  <c r="K9465" i="3"/>
  <c r="K9466" i="3"/>
  <c r="K9467" i="3"/>
  <c r="K9468" i="3"/>
  <c r="K9469" i="3"/>
  <c r="K9470" i="3"/>
  <c r="K9471" i="3"/>
  <c r="K9472" i="3"/>
  <c r="K9473" i="3"/>
  <c r="K9474" i="3"/>
  <c r="K9475" i="3"/>
  <c r="K9476" i="3"/>
  <c r="K9477" i="3"/>
  <c r="K9478" i="3"/>
  <c r="K9479" i="3"/>
  <c r="K9480" i="3"/>
  <c r="K9481" i="3"/>
  <c r="K9482" i="3"/>
  <c r="K9483" i="3"/>
  <c r="K9484" i="3"/>
  <c r="K9485" i="3"/>
  <c r="K9486" i="3"/>
  <c r="K9487" i="3"/>
  <c r="K9488" i="3"/>
  <c r="K9489" i="3"/>
  <c r="K9490" i="3"/>
  <c r="K9491" i="3"/>
  <c r="K9492" i="3"/>
  <c r="K9493" i="3"/>
  <c r="K9494" i="3"/>
  <c r="K9495" i="3"/>
  <c r="K9496" i="3"/>
  <c r="K9497" i="3"/>
  <c r="K9498" i="3"/>
  <c r="K9499" i="3"/>
  <c r="K9500" i="3"/>
  <c r="K9501" i="3"/>
  <c r="K9502" i="3"/>
  <c r="K9503" i="3"/>
  <c r="K9504" i="3"/>
  <c r="K9505" i="3"/>
  <c r="K9506" i="3"/>
  <c r="K9507" i="3"/>
  <c r="K9508" i="3"/>
  <c r="K9509" i="3"/>
  <c r="K9510" i="3"/>
  <c r="K9511" i="3"/>
  <c r="K9512" i="3"/>
  <c r="K9513" i="3"/>
  <c r="K9514" i="3"/>
  <c r="K9515" i="3"/>
  <c r="K9516" i="3"/>
  <c r="K9517" i="3"/>
  <c r="K9518" i="3"/>
  <c r="K9519" i="3"/>
  <c r="K9520" i="3"/>
  <c r="K9521" i="3"/>
  <c r="K9522" i="3"/>
  <c r="K9523" i="3"/>
  <c r="K9524" i="3"/>
  <c r="K9525" i="3"/>
  <c r="K9526" i="3"/>
  <c r="K9527" i="3"/>
  <c r="K9528" i="3"/>
  <c r="K9529" i="3"/>
  <c r="K9530" i="3"/>
  <c r="K9531" i="3"/>
  <c r="K9532" i="3"/>
  <c r="K9533" i="3"/>
  <c r="K9534" i="3"/>
  <c r="K9535" i="3"/>
  <c r="K9536" i="3"/>
  <c r="K9537" i="3"/>
  <c r="K9538" i="3"/>
  <c r="K9539" i="3"/>
  <c r="K9540" i="3"/>
  <c r="K9541" i="3"/>
  <c r="K9542" i="3"/>
  <c r="K9543" i="3"/>
  <c r="K9544" i="3"/>
  <c r="K9545" i="3"/>
  <c r="K9546" i="3"/>
  <c r="K9547" i="3"/>
  <c r="K9548" i="3"/>
  <c r="K9549" i="3"/>
  <c r="K9550" i="3"/>
  <c r="K9551" i="3"/>
  <c r="K9552" i="3"/>
  <c r="K9553" i="3"/>
  <c r="K9554" i="3"/>
  <c r="K9555" i="3"/>
  <c r="K9556" i="3"/>
  <c r="K9557" i="3"/>
  <c r="K9558" i="3"/>
  <c r="K9559" i="3"/>
  <c r="K9560" i="3"/>
  <c r="K9561" i="3"/>
  <c r="K9562" i="3"/>
  <c r="K9563" i="3"/>
  <c r="K9564" i="3"/>
  <c r="K9565" i="3"/>
  <c r="K9566" i="3"/>
  <c r="K9567" i="3"/>
  <c r="K9568" i="3"/>
  <c r="K9569" i="3"/>
  <c r="K9570" i="3"/>
  <c r="K9571" i="3"/>
  <c r="K9572" i="3"/>
  <c r="K9573" i="3"/>
  <c r="K9574" i="3"/>
  <c r="K9575" i="3"/>
  <c r="K9576" i="3"/>
  <c r="K9577" i="3"/>
  <c r="K9578" i="3"/>
  <c r="K9579" i="3"/>
  <c r="K9580" i="3"/>
  <c r="K9581" i="3"/>
  <c r="K9582" i="3"/>
  <c r="K9583" i="3"/>
  <c r="K9584" i="3"/>
  <c r="K9585" i="3"/>
  <c r="K9586" i="3"/>
  <c r="K9587" i="3"/>
  <c r="K9588" i="3"/>
  <c r="K9589" i="3"/>
  <c r="K9590" i="3"/>
  <c r="K9591" i="3"/>
  <c r="K9592" i="3"/>
  <c r="K9593" i="3"/>
  <c r="K9594" i="3"/>
  <c r="K9595" i="3"/>
  <c r="K9596" i="3"/>
  <c r="K9597" i="3"/>
  <c r="K9598" i="3"/>
  <c r="K9599" i="3"/>
  <c r="K9600" i="3"/>
  <c r="K9601" i="3"/>
  <c r="K9602" i="3"/>
  <c r="K9603" i="3"/>
  <c r="K9604" i="3"/>
  <c r="K9605" i="3"/>
  <c r="K9606" i="3"/>
  <c r="K9607" i="3"/>
  <c r="K9608" i="3"/>
  <c r="K9609" i="3"/>
  <c r="K9610" i="3"/>
  <c r="K9611" i="3"/>
  <c r="K9612" i="3"/>
  <c r="K9613" i="3"/>
  <c r="K9614" i="3"/>
  <c r="K9615" i="3"/>
  <c r="K9616" i="3"/>
  <c r="K9617" i="3"/>
  <c r="K9618" i="3"/>
  <c r="K9619" i="3"/>
  <c r="K9620" i="3"/>
  <c r="K9621" i="3"/>
  <c r="K9622" i="3"/>
  <c r="K9623" i="3"/>
  <c r="K9624" i="3"/>
  <c r="K9625" i="3"/>
  <c r="K9626" i="3"/>
  <c r="K9627" i="3"/>
  <c r="K9628" i="3"/>
  <c r="K9629" i="3"/>
  <c r="K9630" i="3"/>
  <c r="K9631" i="3"/>
  <c r="K9632" i="3"/>
  <c r="K9633" i="3"/>
  <c r="K9634" i="3"/>
  <c r="K9635" i="3"/>
  <c r="K9636" i="3"/>
  <c r="K9637" i="3"/>
  <c r="K9638" i="3"/>
  <c r="K9639" i="3"/>
  <c r="K9640" i="3"/>
  <c r="K9641" i="3"/>
  <c r="K9642" i="3"/>
  <c r="K9643" i="3"/>
  <c r="K9644" i="3"/>
  <c r="K9645" i="3"/>
  <c r="K9646" i="3"/>
  <c r="K9647" i="3"/>
  <c r="K9648" i="3"/>
  <c r="K9649" i="3"/>
  <c r="K9650" i="3"/>
  <c r="K9651" i="3"/>
  <c r="K9652" i="3"/>
  <c r="K9653" i="3"/>
  <c r="K9654" i="3"/>
  <c r="K9655" i="3"/>
  <c r="K9656" i="3"/>
  <c r="K9657" i="3"/>
  <c r="K9658" i="3"/>
  <c r="K9659" i="3"/>
  <c r="K9660" i="3"/>
  <c r="K9661" i="3"/>
  <c r="K9662" i="3"/>
  <c r="K9663" i="3"/>
  <c r="K9664" i="3"/>
  <c r="K9665" i="3"/>
  <c r="K9666" i="3"/>
  <c r="K9667" i="3"/>
  <c r="K9668" i="3"/>
  <c r="K9669" i="3"/>
  <c r="K9670" i="3"/>
  <c r="K9671" i="3"/>
  <c r="K9672" i="3"/>
  <c r="K9673" i="3"/>
  <c r="K9674" i="3"/>
  <c r="K9675" i="3"/>
  <c r="K9676" i="3"/>
  <c r="K9677" i="3"/>
  <c r="K9678" i="3"/>
  <c r="K9679" i="3"/>
  <c r="K9680" i="3"/>
  <c r="K9681" i="3"/>
  <c r="K9682" i="3"/>
  <c r="K9683" i="3"/>
  <c r="K9684" i="3"/>
  <c r="K9685" i="3"/>
  <c r="K9686" i="3"/>
  <c r="K9687" i="3"/>
  <c r="K9688" i="3"/>
  <c r="K9689" i="3"/>
  <c r="K9690" i="3"/>
  <c r="K9691" i="3"/>
  <c r="K9692" i="3"/>
  <c r="K9693" i="3"/>
  <c r="K9694" i="3"/>
  <c r="K9695" i="3"/>
  <c r="K9696" i="3"/>
  <c r="K9697" i="3"/>
  <c r="K9698" i="3"/>
  <c r="K9699" i="3"/>
  <c r="K9700" i="3"/>
  <c r="K9701" i="3"/>
  <c r="K9702" i="3"/>
  <c r="K9703" i="3"/>
  <c r="K9704" i="3"/>
  <c r="K9705" i="3"/>
  <c r="K9706" i="3"/>
  <c r="K9707" i="3"/>
  <c r="K9708" i="3"/>
  <c r="K9709" i="3"/>
  <c r="K9710" i="3"/>
  <c r="K9711" i="3"/>
  <c r="K9712" i="3"/>
  <c r="K9713" i="3"/>
  <c r="K9714" i="3"/>
  <c r="K9715" i="3"/>
  <c r="K9716" i="3"/>
  <c r="K9717" i="3"/>
  <c r="K9718" i="3"/>
  <c r="K9719" i="3"/>
  <c r="K9720" i="3"/>
  <c r="K9721" i="3"/>
  <c r="K9722" i="3"/>
  <c r="K9723" i="3"/>
  <c r="K9724" i="3"/>
  <c r="K9725" i="3"/>
  <c r="K9726" i="3"/>
  <c r="K9727" i="3"/>
  <c r="K9728" i="3"/>
  <c r="K9729" i="3"/>
  <c r="K9730" i="3"/>
  <c r="K9731" i="3"/>
  <c r="K9732" i="3"/>
  <c r="K9733" i="3"/>
  <c r="K9734" i="3"/>
  <c r="K9735" i="3"/>
  <c r="K9736" i="3"/>
  <c r="K9737" i="3"/>
  <c r="K9738" i="3"/>
  <c r="K9739" i="3"/>
  <c r="K9740" i="3"/>
  <c r="K9741" i="3"/>
  <c r="K9742" i="3"/>
  <c r="K9743" i="3"/>
  <c r="K9744" i="3"/>
  <c r="K9745" i="3"/>
  <c r="K9746" i="3"/>
  <c r="K9747" i="3"/>
  <c r="K9748" i="3"/>
  <c r="K9749" i="3"/>
  <c r="K9750" i="3"/>
  <c r="K9751" i="3"/>
  <c r="K9752" i="3"/>
  <c r="K9753" i="3"/>
  <c r="K9754" i="3"/>
  <c r="K9755" i="3"/>
  <c r="K9756" i="3"/>
  <c r="K9757" i="3"/>
  <c r="K9758" i="3"/>
  <c r="K9759" i="3"/>
  <c r="K9760" i="3"/>
  <c r="K9761" i="3"/>
  <c r="K9762" i="3"/>
  <c r="K9763" i="3"/>
  <c r="K9764" i="3"/>
  <c r="K9765" i="3"/>
  <c r="K9766" i="3"/>
  <c r="K9767" i="3"/>
  <c r="K9768" i="3"/>
  <c r="K9769" i="3"/>
  <c r="K9770" i="3"/>
  <c r="K9771" i="3"/>
  <c r="K9772" i="3"/>
  <c r="K9773" i="3"/>
  <c r="K9774" i="3"/>
  <c r="K9775" i="3"/>
  <c r="K9776" i="3"/>
  <c r="K9777" i="3"/>
  <c r="K9778" i="3"/>
  <c r="K9779" i="3"/>
  <c r="K9780" i="3"/>
  <c r="K9781" i="3"/>
  <c r="K9782" i="3"/>
  <c r="K9783" i="3"/>
  <c r="K9784" i="3"/>
  <c r="K9785" i="3"/>
  <c r="K9786" i="3"/>
  <c r="K9787" i="3"/>
  <c r="K9788" i="3"/>
  <c r="K9789" i="3"/>
  <c r="K9790" i="3"/>
  <c r="K9791" i="3"/>
  <c r="K9792" i="3"/>
  <c r="K9793" i="3"/>
  <c r="K9794" i="3"/>
  <c r="K9795" i="3"/>
  <c r="K9796" i="3"/>
  <c r="K9797" i="3"/>
  <c r="K9798" i="3"/>
  <c r="K9799" i="3"/>
  <c r="K9800" i="3"/>
  <c r="K9801" i="3"/>
  <c r="K9802" i="3"/>
  <c r="K9803" i="3"/>
  <c r="K9804" i="3"/>
  <c r="K9805" i="3"/>
  <c r="K9806" i="3"/>
  <c r="K9807" i="3"/>
  <c r="K9808" i="3"/>
  <c r="K9809" i="3"/>
  <c r="K9810" i="3"/>
  <c r="K9811" i="3"/>
  <c r="K9812" i="3"/>
  <c r="K9813" i="3"/>
  <c r="K9814" i="3"/>
  <c r="K9815" i="3"/>
  <c r="K9816" i="3"/>
  <c r="K9817" i="3"/>
  <c r="K9818" i="3"/>
  <c r="K9819" i="3"/>
  <c r="K9820" i="3"/>
  <c r="K9821" i="3"/>
  <c r="K9822" i="3"/>
  <c r="K9823" i="3"/>
  <c r="K9824" i="3"/>
  <c r="K9825" i="3"/>
  <c r="K9826" i="3"/>
  <c r="K9827" i="3"/>
  <c r="K9828" i="3"/>
  <c r="K9829" i="3"/>
  <c r="K9830" i="3"/>
  <c r="K9831" i="3"/>
  <c r="K9832" i="3"/>
  <c r="K9833" i="3"/>
  <c r="K9834" i="3"/>
  <c r="K9835" i="3"/>
  <c r="K9836" i="3"/>
  <c r="K9837" i="3"/>
  <c r="K9838" i="3"/>
  <c r="K9839" i="3"/>
  <c r="K9840" i="3"/>
  <c r="K9841" i="3"/>
  <c r="K9842" i="3"/>
  <c r="K9843" i="3"/>
  <c r="K9844" i="3"/>
  <c r="K9845" i="3"/>
  <c r="K9846" i="3"/>
  <c r="K9847" i="3"/>
  <c r="K9848" i="3"/>
  <c r="K9849" i="3"/>
  <c r="K9850" i="3"/>
  <c r="K9851" i="3"/>
  <c r="K9852" i="3"/>
  <c r="K9853" i="3"/>
  <c r="K9854" i="3"/>
  <c r="K9855" i="3"/>
  <c r="K9856" i="3"/>
  <c r="K9857" i="3"/>
  <c r="K9858" i="3"/>
  <c r="K9859" i="3"/>
  <c r="K9860" i="3"/>
  <c r="K9861" i="3"/>
  <c r="K9862" i="3"/>
  <c r="K9863" i="3"/>
  <c r="K9864" i="3"/>
  <c r="K9865" i="3"/>
  <c r="K9866" i="3"/>
  <c r="K9867" i="3"/>
  <c r="K9868" i="3"/>
  <c r="K9869" i="3"/>
  <c r="K9870" i="3"/>
  <c r="K9871" i="3"/>
  <c r="K9872" i="3"/>
  <c r="K9873" i="3"/>
  <c r="K9874" i="3"/>
  <c r="K9875" i="3"/>
  <c r="K9876" i="3"/>
  <c r="K9877" i="3"/>
  <c r="K9878" i="3"/>
  <c r="K9879" i="3"/>
  <c r="K9880" i="3"/>
  <c r="K9881" i="3"/>
  <c r="K9882" i="3"/>
  <c r="K9883" i="3"/>
  <c r="K9884" i="3"/>
  <c r="K9885" i="3"/>
  <c r="K9886" i="3"/>
  <c r="K9887" i="3"/>
  <c r="K9888" i="3"/>
  <c r="K9889" i="3"/>
  <c r="K9890" i="3"/>
  <c r="K9891" i="3"/>
  <c r="K9892" i="3"/>
  <c r="K9893" i="3"/>
  <c r="K9894" i="3"/>
  <c r="K9895" i="3"/>
  <c r="K9896" i="3"/>
  <c r="K9897" i="3"/>
  <c r="K9898" i="3"/>
  <c r="K9899" i="3"/>
  <c r="K9900" i="3"/>
  <c r="K9901" i="3"/>
  <c r="K9902" i="3"/>
  <c r="K9903" i="3"/>
  <c r="K9904" i="3"/>
  <c r="K9905" i="3"/>
  <c r="K9906" i="3"/>
  <c r="K9907" i="3"/>
  <c r="K9908" i="3"/>
  <c r="K9909" i="3"/>
  <c r="K9910" i="3"/>
  <c r="K9911" i="3"/>
  <c r="K9912" i="3"/>
  <c r="K9913" i="3"/>
  <c r="K9914" i="3"/>
  <c r="K9915" i="3"/>
  <c r="K9916" i="3"/>
  <c r="K9917" i="3"/>
  <c r="K9918" i="3"/>
  <c r="K9919" i="3"/>
  <c r="K9920" i="3"/>
  <c r="K9921" i="3"/>
  <c r="K9922" i="3"/>
  <c r="K9923" i="3"/>
  <c r="K9924" i="3"/>
  <c r="K9925" i="3"/>
  <c r="K9926" i="3"/>
  <c r="K9927" i="3"/>
  <c r="K9928" i="3"/>
  <c r="K9929" i="3"/>
  <c r="K9930" i="3"/>
  <c r="K9931" i="3"/>
  <c r="K9932" i="3"/>
  <c r="K9933" i="3"/>
  <c r="K9934" i="3"/>
  <c r="K9935" i="3"/>
  <c r="K9936" i="3"/>
  <c r="K9937" i="3"/>
  <c r="K9938" i="3"/>
  <c r="K9939" i="3"/>
  <c r="K9940" i="3"/>
  <c r="K9941" i="3"/>
  <c r="K9942" i="3"/>
  <c r="K9943" i="3"/>
  <c r="K9944" i="3"/>
  <c r="K9945" i="3"/>
  <c r="K9946" i="3"/>
  <c r="K9947" i="3"/>
  <c r="K9948" i="3"/>
  <c r="K9949" i="3"/>
  <c r="K9950" i="3"/>
  <c r="K9951" i="3"/>
  <c r="K9952" i="3"/>
  <c r="K9953" i="3"/>
  <c r="K9954" i="3"/>
  <c r="K9955" i="3"/>
  <c r="K9956" i="3"/>
  <c r="K9957" i="3"/>
  <c r="K9958" i="3"/>
  <c r="K9959" i="3"/>
  <c r="K9960" i="3"/>
  <c r="K9961" i="3"/>
  <c r="K9962" i="3"/>
  <c r="K9963" i="3"/>
  <c r="K9964" i="3"/>
  <c r="K9965" i="3"/>
  <c r="K9966" i="3"/>
  <c r="K9967" i="3"/>
  <c r="K9968" i="3"/>
  <c r="K9969" i="3"/>
  <c r="K9970" i="3"/>
  <c r="K9971" i="3"/>
  <c r="K9972" i="3"/>
  <c r="K9973" i="3"/>
  <c r="K9974" i="3"/>
  <c r="K9975" i="3"/>
  <c r="K9976" i="3"/>
  <c r="K9977" i="3"/>
  <c r="K9978" i="3"/>
  <c r="K9979" i="3"/>
  <c r="K9980" i="3"/>
  <c r="K9981" i="3"/>
  <c r="K9982" i="3"/>
  <c r="K9983" i="3"/>
  <c r="K9984" i="3"/>
  <c r="K9985" i="3"/>
  <c r="K9986" i="3"/>
  <c r="K9987" i="3"/>
  <c r="K9988" i="3"/>
  <c r="K9989" i="3"/>
  <c r="K9990" i="3"/>
  <c r="K9991" i="3"/>
  <c r="K9992" i="3"/>
  <c r="K9993" i="3"/>
  <c r="K9994" i="3"/>
  <c r="K9995" i="3"/>
  <c r="K9996" i="3"/>
  <c r="K9997" i="3"/>
  <c r="K9998" i="3"/>
  <c r="K9999" i="3"/>
  <c r="K10000" i="3"/>
  <c r="K10001" i="3"/>
  <c r="K10002" i="3"/>
  <c r="K10003" i="3"/>
  <c r="K10004" i="3"/>
  <c r="K10005" i="3"/>
  <c r="K10006" i="3"/>
  <c r="K10007" i="3"/>
  <c r="K10008" i="3"/>
  <c r="K10009" i="3"/>
  <c r="K10010" i="3"/>
  <c r="K10011"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L1155" i="3"/>
  <c r="L1156" i="3"/>
  <c r="L1157" i="3"/>
  <c r="L1158" i="3"/>
  <c r="L1159" i="3"/>
  <c r="L1160" i="3"/>
  <c r="L1161" i="3"/>
  <c r="L1162" i="3"/>
  <c r="L1163" i="3"/>
  <c r="L1164" i="3"/>
  <c r="L1165" i="3"/>
  <c r="L1166" i="3"/>
  <c r="L1167" i="3"/>
  <c r="L1168" i="3"/>
  <c r="L1169" i="3"/>
  <c r="L1170" i="3"/>
  <c r="L1171" i="3"/>
  <c r="L1172" i="3"/>
  <c r="L1173" i="3"/>
  <c r="L1174" i="3"/>
  <c r="L1175" i="3"/>
  <c r="L1176" i="3"/>
  <c r="L1177" i="3"/>
  <c r="L1178" i="3"/>
  <c r="L1179" i="3"/>
  <c r="L1180" i="3"/>
  <c r="L1181" i="3"/>
  <c r="L1182" i="3"/>
  <c r="L1183" i="3"/>
  <c r="L1184" i="3"/>
  <c r="L1185" i="3"/>
  <c r="L1186" i="3"/>
  <c r="L1187" i="3"/>
  <c r="L1188" i="3"/>
  <c r="L1189" i="3"/>
  <c r="L1190" i="3"/>
  <c r="L1191" i="3"/>
  <c r="L1192" i="3"/>
  <c r="L1193" i="3"/>
  <c r="L1194" i="3"/>
  <c r="L1195" i="3"/>
  <c r="L1196" i="3"/>
  <c r="L1197" i="3"/>
  <c r="L1198" i="3"/>
  <c r="L1199" i="3"/>
  <c r="L1200" i="3"/>
  <c r="L1201" i="3"/>
  <c r="L1202" i="3"/>
  <c r="L1203" i="3"/>
  <c r="L1204" i="3"/>
  <c r="L1205" i="3"/>
  <c r="L1206" i="3"/>
  <c r="L1207" i="3"/>
  <c r="L1208" i="3"/>
  <c r="L1209" i="3"/>
  <c r="L1210" i="3"/>
  <c r="L1211" i="3"/>
  <c r="L1212" i="3"/>
  <c r="L1213" i="3"/>
  <c r="L1214" i="3"/>
  <c r="L1215" i="3"/>
  <c r="L1216" i="3"/>
  <c r="L1217" i="3"/>
  <c r="L1218" i="3"/>
  <c r="L1219" i="3"/>
  <c r="L1220" i="3"/>
  <c r="L1221" i="3"/>
  <c r="L1222" i="3"/>
  <c r="L1223" i="3"/>
  <c r="L1224" i="3"/>
  <c r="L1225" i="3"/>
  <c r="L1226" i="3"/>
  <c r="L1227" i="3"/>
  <c r="L1228" i="3"/>
  <c r="L1229" i="3"/>
  <c r="L1230" i="3"/>
  <c r="L1231" i="3"/>
  <c r="L1232" i="3"/>
  <c r="L1233" i="3"/>
  <c r="L1234" i="3"/>
  <c r="L1235" i="3"/>
  <c r="L1236" i="3"/>
  <c r="L1237" i="3"/>
  <c r="L1238" i="3"/>
  <c r="L1239" i="3"/>
  <c r="L1240" i="3"/>
  <c r="L1241" i="3"/>
  <c r="L1242" i="3"/>
  <c r="L1243" i="3"/>
  <c r="L1244" i="3"/>
  <c r="L1245" i="3"/>
  <c r="L1246" i="3"/>
  <c r="L1247" i="3"/>
  <c r="L1248" i="3"/>
  <c r="L1249" i="3"/>
  <c r="L1250" i="3"/>
  <c r="L1251" i="3"/>
  <c r="L1252" i="3"/>
  <c r="L1253" i="3"/>
  <c r="L1254" i="3"/>
  <c r="L1255" i="3"/>
  <c r="L1256" i="3"/>
  <c r="L1257" i="3"/>
  <c r="L1258" i="3"/>
  <c r="L1259" i="3"/>
  <c r="L1260" i="3"/>
  <c r="L1261" i="3"/>
  <c r="L1262" i="3"/>
  <c r="L1263" i="3"/>
  <c r="L1264" i="3"/>
  <c r="L1265" i="3"/>
  <c r="L1266" i="3"/>
  <c r="L1267" i="3"/>
  <c r="L1268" i="3"/>
  <c r="L1269" i="3"/>
  <c r="L1270" i="3"/>
  <c r="L1271" i="3"/>
  <c r="L1272" i="3"/>
  <c r="L1273" i="3"/>
  <c r="L1274" i="3"/>
  <c r="L1275" i="3"/>
  <c r="L1276" i="3"/>
  <c r="L1277" i="3"/>
  <c r="L1278" i="3"/>
  <c r="L1279" i="3"/>
  <c r="L1280" i="3"/>
  <c r="L1281" i="3"/>
  <c r="L1282" i="3"/>
  <c r="L1283" i="3"/>
  <c r="L1284" i="3"/>
  <c r="L1285" i="3"/>
  <c r="L1286" i="3"/>
  <c r="L1287" i="3"/>
  <c r="L1288" i="3"/>
  <c r="L1289" i="3"/>
  <c r="L1290" i="3"/>
  <c r="L1291" i="3"/>
  <c r="L1292" i="3"/>
  <c r="L1293" i="3"/>
  <c r="L1294" i="3"/>
  <c r="L1295" i="3"/>
  <c r="L1296" i="3"/>
  <c r="L1297" i="3"/>
  <c r="L1298" i="3"/>
  <c r="L1299" i="3"/>
  <c r="L1300" i="3"/>
  <c r="L1301" i="3"/>
  <c r="L1302" i="3"/>
  <c r="L1303" i="3"/>
  <c r="L1304" i="3"/>
  <c r="L1305" i="3"/>
  <c r="L1306" i="3"/>
  <c r="L1307" i="3"/>
  <c r="L1308" i="3"/>
  <c r="L1309" i="3"/>
  <c r="L1310" i="3"/>
  <c r="L1311" i="3"/>
  <c r="L1312" i="3"/>
  <c r="L1313" i="3"/>
  <c r="L1314" i="3"/>
  <c r="L1315" i="3"/>
  <c r="L1316" i="3"/>
  <c r="L1317" i="3"/>
  <c r="L1318" i="3"/>
  <c r="L1319" i="3"/>
  <c r="L1320" i="3"/>
  <c r="L1321" i="3"/>
  <c r="L1322" i="3"/>
  <c r="L1323" i="3"/>
  <c r="L1324" i="3"/>
  <c r="L1325" i="3"/>
  <c r="L1326" i="3"/>
  <c r="L1327" i="3"/>
  <c r="L1328" i="3"/>
  <c r="L1329" i="3"/>
  <c r="L1330" i="3"/>
  <c r="L1331" i="3"/>
  <c r="L1332" i="3"/>
  <c r="L1333" i="3"/>
  <c r="L1334" i="3"/>
  <c r="L1335" i="3"/>
  <c r="L1336" i="3"/>
  <c r="L1337" i="3"/>
  <c r="L1338" i="3"/>
  <c r="L1339" i="3"/>
  <c r="L1340" i="3"/>
  <c r="L1341" i="3"/>
  <c r="L1342" i="3"/>
  <c r="L1343" i="3"/>
  <c r="L1344" i="3"/>
  <c r="L1345" i="3"/>
  <c r="L1346" i="3"/>
  <c r="L1347" i="3"/>
  <c r="L1348" i="3"/>
  <c r="L1349" i="3"/>
  <c r="L1350" i="3"/>
  <c r="L1351" i="3"/>
  <c r="L1352" i="3"/>
  <c r="L1353" i="3"/>
  <c r="L1354" i="3"/>
  <c r="L1355" i="3"/>
  <c r="L1356" i="3"/>
  <c r="L1357" i="3"/>
  <c r="L1358" i="3"/>
  <c r="L1359" i="3"/>
  <c r="L1360" i="3"/>
  <c r="L1361" i="3"/>
  <c r="L1362" i="3"/>
  <c r="L1363" i="3"/>
  <c r="L1364" i="3"/>
  <c r="L1365" i="3"/>
  <c r="L1366" i="3"/>
  <c r="L1367" i="3"/>
  <c r="L1368" i="3"/>
  <c r="L1369" i="3"/>
  <c r="L1370" i="3"/>
  <c r="L1371" i="3"/>
  <c r="L1372" i="3"/>
  <c r="L1373" i="3"/>
  <c r="L1374" i="3"/>
  <c r="L1375" i="3"/>
  <c r="L1376" i="3"/>
  <c r="L1377" i="3"/>
  <c r="L1378" i="3"/>
  <c r="L1379" i="3"/>
  <c r="L1380" i="3"/>
  <c r="L1381" i="3"/>
  <c r="L1382" i="3"/>
  <c r="L1383" i="3"/>
  <c r="L1384" i="3"/>
  <c r="L1385" i="3"/>
  <c r="L1386" i="3"/>
  <c r="L1387" i="3"/>
  <c r="L1388" i="3"/>
  <c r="L1389" i="3"/>
  <c r="L1390" i="3"/>
  <c r="L1391" i="3"/>
  <c r="L1392" i="3"/>
  <c r="L1393" i="3"/>
  <c r="L1394" i="3"/>
  <c r="L1395" i="3"/>
  <c r="L1396" i="3"/>
  <c r="L1397" i="3"/>
  <c r="L1398" i="3"/>
  <c r="L1399" i="3"/>
  <c r="L1400" i="3"/>
  <c r="L1401" i="3"/>
  <c r="L1402" i="3"/>
  <c r="L1403" i="3"/>
  <c r="L1404" i="3"/>
  <c r="L1405" i="3"/>
  <c r="L1406" i="3"/>
  <c r="L1407" i="3"/>
  <c r="L1408" i="3"/>
  <c r="L1409" i="3"/>
  <c r="L1410" i="3"/>
  <c r="L1411" i="3"/>
  <c r="L1412" i="3"/>
  <c r="L1413" i="3"/>
  <c r="L1414" i="3"/>
  <c r="L1415" i="3"/>
  <c r="L1416" i="3"/>
  <c r="L1417" i="3"/>
  <c r="L1418" i="3"/>
  <c r="L1419" i="3"/>
  <c r="L1420" i="3"/>
  <c r="L1421" i="3"/>
  <c r="L1422" i="3"/>
  <c r="L1423" i="3"/>
  <c r="L1424" i="3"/>
  <c r="L1425" i="3"/>
  <c r="L1426" i="3"/>
  <c r="L1427" i="3"/>
  <c r="L1428" i="3"/>
  <c r="L1429" i="3"/>
  <c r="L1430" i="3"/>
  <c r="L1431" i="3"/>
  <c r="L1432" i="3"/>
  <c r="L1433" i="3"/>
  <c r="L1434" i="3"/>
  <c r="L1435" i="3"/>
  <c r="L1436" i="3"/>
  <c r="L1437" i="3"/>
  <c r="L1438" i="3"/>
  <c r="L1439" i="3"/>
  <c r="L1440" i="3"/>
  <c r="L1441" i="3"/>
  <c r="L1442" i="3"/>
  <c r="L1443" i="3"/>
  <c r="L1444" i="3"/>
  <c r="L1445" i="3"/>
  <c r="L1446" i="3"/>
  <c r="L1447" i="3"/>
  <c r="L1448" i="3"/>
  <c r="L1449" i="3"/>
  <c r="L1450" i="3"/>
  <c r="L1451" i="3"/>
  <c r="L1452" i="3"/>
  <c r="L1453" i="3"/>
  <c r="L1454" i="3"/>
  <c r="L1455" i="3"/>
  <c r="L1456" i="3"/>
  <c r="L1457" i="3"/>
  <c r="L1458" i="3"/>
  <c r="L1459" i="3"/>
  <c r="L1460" i="3"/>
  <c r="L1461" i="3"/>
  <c r="L1462" i="3"/>
  <c r="L1463" i="3"/>
  <c r="L1464" i="3"/>
  <c r="L1465" i="3"/>
  <c r="L1466" i="3"/>
  <c r="L1467" i="3"/>
  <c r="L1468" i="3"/>
  <c r="L1469" i="3"/>
  <c r="L1470" i="3"/>
  <c r="L1471" i="3"/>
  <c r="L1472" i="3"/>
  <c r="L1473" i="3"/>
  <c r="L1474" i="3"/>
  <c r="L1475" i="3"/>
  <c r="L1476" i="3"/>
  <c r="L1477" i="3"/>
  <c r="L1478" i="3"/>
  <c r="L1479" i="3"/>
  <c r="L1480" i="3"/>
  <c r="L1481" i="3"/>
  <c r="L1482" i="3"/>
  <c r="L1483" i="3"/>
  <c r="L1484" i="3"/>
  <c r="L1485" i="3"/>
  <c r="L1486" i="3"/>
  <c r="L1487" i="3"/>
  <c r="L1488" i="3"/>
  <c r="L1489" i="3"/>
  <c r="L1490" i="3"/>
  <c r="L1491" i="3"/>
  <c r="L1492" i="3"/>
  <c r="L1493" i="3"/>
  <c r="L1494" i="3"/>
  <c r="L1495" i="3"/>
  <c r="L1496" i="3"/>
  <c r="L1497" i="3"/>
  <c r="L1498" i="3"/>
  <c r="L1499" i="3"/>
  <c r="L1500" i="3"/>
  <c r="L1501" i="3"/>
  <c r="L1502" i="3"/>
  <c r="L1503" i="3"/>
  <c r="L1504" i="3"/>
  <c r="L1505" i="3"/>
  <c r="L1506" i="3"/>
  <c r="L1507" i="3"/>
  <c r="L1508" i="3"/>
  <c r="L1509" i="3"/>
  <c r="L1510" i="3"/>
  <c r="L1511" i="3"/>
  <c r="L1512" i="3"/>
  <c r="L1513" i="3"/>
  <c r="L1514" i="3"/>
  <c r="L1515" i="3"/>
  <c r="L1516" i="3"/>
  <c r="L1517" i="3"/>
  <c r="L1518" i="3"/>
  <c r="L1519" i="3"/>
  <c r="L1520" i="3"/>
  <c r="L1521" i="3"/>
  <c r="L1522" i="3"/>
  <c r="L1523" i="3"/>
  <c r="L1524" i="3"/>
  <c r="L1525" i="3"/>
  <c r="L1526" i="3"/>
  <c r="L1527" i="3"/>
  <c r="L1528" i="3"/>
  <c r="L1529" i="3"/>
  <c r="L1530" i="3"/>
  <c r="L1531" i="3"/>
  <c r="L1532" i="3"/>
  <c r="L1533" i="3"/>
  <c r="L1534" i="3"/>
  <c r="L1535" i="3"/>
  <c r="L1536" i="3"/>
  <c r="L1537" i="3"/>
  <c r="L1538" i="3"/>
  <c r="L1539" i="3"/>
  <c r="L1540" i="3"/>
  <c r="L1541" i="3"/>
  <c r="L1542" i="3"/>
  <c r="L1543" i="3"/>
  <c r="L1544" i="3"/>
  <c r="L1545" i="3"/>
  <c r="L1546" i="3"/>
  <c r="L1547" i="3"/>
  <c r="L1548" i="3"/>
  <c r="L1549" i="3"/>
  <c r="L1550" i="3"/>
  <c r="L1551" i="3"/>
  <c r="L1552" i="3"/>
  <c r="L1553" i="3"/>
  <c r="L1554" i="3"/>
  <c r="L1555" i="3"/>
  <c r="L1556" i="3"/>
  <c r="L1557" i="3"/>
  <c r="L1558" i="3"/>
  <c r="L1559" i="3"/>
  <c r="L1560" i="3"/>
  <c r="L1561" i="3"/>
  <c r="L1562" i="3"/>
  <c r="L1563" i="3"/>
  <c r="L1564" i="3"/>
  <c r="L1565" i="3"/>
  <c r="L1566" i="3"/>
  <c r="L1567" i="3"/>
  <c r="L1568" i="3"/>
  <c r="L1569" i="3"/>
  <c r="L1570" i="3"/>
  <c r="L1571" i="3"/>
  <c r="L1572" i="3"/>
  <c r="L1573" i="3"/>
  <c r="L1574" i="3"/>
  <c r="L1575" i="3"/>
  <c r="L1576" i="3"/>
  <c r="L1577" i="3"/>
  <c r="L1578" i="3"/>
  <c r="L1579" i="3"/>
  <c r="L1580" i="3"/>
  <c r="L1581" i="3"/>
  <c r="L1582" i="3"/>
  <c r="L1583" i="3"/>
  <c r="L1584" i="3"/>
  <c r="L1585" i="3"/>
  <c r="L1586" i="3"/>
  <c r="L1587" i="3"/>
  <c r="L1588" i="3"/>
  <c r="L1589" i="3"/>
  <c r="L1590" i="3"/>
  <c r="L1591" i="3"/>
  <c r="L1592" i="3"/>
  <c r="L1593" i="3"/>
  <c r="L1594" i="3"/>
  <c r="L1595" i="3"/>
  <c r="L1596" i="3"/>
  <c r="L1597" i="3"/>
  <c r="L1598" i="3"/>
  <c r="L1599" i="3"/>
  <c r="L1600" i="3"/>
  <c r="L1601" i="3"/>
  <c r="L1602" i="3"/>
  <c r="L1603" i="3"/>
  <c r="L1604" i="3"/>
  <c r="L1605" i="3"/>
  <c r="L1606" i="3"/>
  <c r="L1607" i="3"/>
  <c r="L1608" i="3"/>
  <c r="L1609" i="3"/>
  <c r="L1610" i="3"/>
  <c r="L1611" i="3"/>
  <c r="L1612" i="3"/>
  <c r="L1613" i="3"/>
  <c r="L1614" i="3"/>
  <c r="L1615" i="3"/>
  <c r="L1616" i="3"/>
  <c r="L1617" i="3"/>
  <c r="L1618" i="3"/>
  <c r="L1619" i="3"/>
  <c r="L1620" i="3"/>
  <c r="L1621" i="3"/>
  <c r="L1622" i="3"/>
  <c r="L1623" i="3"/>
  <c r="L1624" i="3"/>
  <c r="L1625" i="3"/>
  <c r="L1626" i="3"/>
  <c r="L1627" i="3"/>
  <c r="L1628" i="3"/>
  <c r="L1629" i="3"/>
  <c r="L1630" i="3"/>
  <c r="L1631" i="3"/>
  <c r="L1632" i="3"/>
  <c r="L1633" i="3"/>
  <c r="L1634" i="3"/>
  <c r="L1635" i="3"/>
  <c r="L1636" i="3"/>
  <c r="L1637" i="3"/>
  <c r="L1638" i="3"/>
  <c r="L1639" i="3"/>
  <c r="L1640" i="3"/>
  <c r="L1641" i="3"/>
  <c r="L1642" i="3"/>
  <c r="L1643" i="3"/>
  <c r="L1644" i="3"/>
  <c r="L1645" i="3"/>
  <c r="L1646" i="3"/>
  <c r="L1647" i="3"/>
  <c r="L1648" i="3"/>
  <c r="L1649" i="3"/>
  <c r="L1650" i="3"/>
  <c r="L1651" i="3"/>
  <c r="L1652" i="3"/>
  <c r="L1653" i="3"/>
  <c r="L1654" i="3"/>
  <c r="L1655" i="3"/>
  <c r="L1656" i="3"/>
  <c r="L1657" i="3"/>
  <c r="L1658" i="3"/>
  <c r="L1659" i="3"/>
  <c r="L1660" i="3"/>
  <c r="L1661" i="3"/>
  <c r="L1662" i="3"/>
  <c r="L1663" i="3"/>
  <c r="L1664" i="3"/>
  <c r="L1665" i="3"/>
  <c r="L1666" i="3"/>
  <c r="L1667" i="3"/>
  <c r="L1668" i="3"/>
  <c r="L1669" i="3"/>
  <c r="L1670" i="3"/>
  <c r="L1671" i="3"/>
  <c r="L1672" i="3"/>
  <c r="L1673" i="3"/>
  <c r="L1674" i="3"/>
  <c r="L1675" i="3"/>
  <c r="L1676" i="3"/>
  <c r="L1677" i="3"/>
  <c r="L1678" i="3"/>
  <c r="L1679" i="3"/>
  <c r="L1680" i="3"/>
  <c r="L1681" i="3"/>
  <c r="L1682" i="3"/>
  <c r="L1683" i="3"/>
  <c r="L1684" i="3"/>
  <c r="L1685" i="3"/>
  <c r="L1686" i="3"/>
  <c r="L1687" i="3"/>
  <c r="L1688" i="3"/>
  <c r="L1689" i="3"/>
  <c r="L1690" i="3"/>
  <c r="L1691" i="3"/>
  <c r="L1692" i="3"/>
  <c r="L1693" i="3"/>
  <c r="L1694" i="3"/>
  <c r="L1695" i="3"/>
  <c r="L1696" i="3"/>
  <c r="L1697" i="3"/>
  <c r="L1698" i="3"/>
  <c r="L1699" i="3"/>
  <c r="L1700" i="3"/>
  <c r="L1701" i="3"/>
  <c r="L1702" i="3"/>
  <c r="L1703" i="3"/>
  <c r="L1704" i="3"/>
  <c r="L1705" i="3"/>
  <c r="L1706" i="3"/>
  <c r="L1707" i="3"/>
  <c r="L1708" i="3"/>
  <c r="L1709" i="3"/>
  <c r="L1710" i="3"/>
  <c r="L1711" i="3"/>
  <c r="L1712" i="3"/>
  <c r="L1713" i="3"/>
  <c r="L1714" i="3"/>
  <c r="L1715" i="3"/>
  <c r="L1716" i="3"/>
  <c r="L1717" i="3"/>
  <c r="L1718" i="3"/>
  <c r="L1719" i="3"/>
  <c r="L1720" i="3"/>
  <c r="L1721" i="3"/>
  <c r="L1722" i="3"/>
  <c r="L1723" i="3"/>
  <c r="L1724" i="3"/>
  <c r="L1725" i="3"/>
  <c r="L1726" i="3"/>
  <c r="L1727" i="3"/>
  <c r="L1728" i="3"/>
  <c r="L1729" i="3"/>
  <c r="L1730" i="3"/>
  <c r="L1731" i="3"/>
  <c r="L1732" i="3"/>
  <c r="L1733" i="3"/>
  <c r="L1734" i="3"/>
  <c r="L1735" i="3"/>
  <c r="L1736" i="3"/>
  <c r="L1737" i="3"/>
  <c r="L1738" i="3"/>
  <c r="L1739" i="3"/>
  <c r="L1740" i="3"/>
  <c r="L1741" i="3"/>
  <c r="L1742" i="3"/>
  <c r="L1743" i="3"/>
  <c r="L1744" i="3"/>
  <c r="L1745" i="3"/>
  <c r="L1746" i="3"/>
  <c r="L1747" i="3"/>
  <c r="L1748" i="3"/>
  <c r="L1749" i="3"/>
  <c r="L1750" i="3"/>
  <c r="L1751" i="3"/>
  <c r="L1752" i="3"/>
  <c r="L1753" i="3"/>
  <c r="L1754" i="3"/>
  <c r="L1755" i="3"/>
  <c r="L1756" i="3"/>
  <c r="L1757" i="3"/>
  <c r="L1758" i="3"/>
  <c r="L1759" i="3"/>
  <c r="L1760" i="3"/>
  <c r="L1761" i="3"/>
  <c r="L1762" i="3"/>
  <c r="L1763" i="3"/>
  <c r="L1764" i="3"/>
  <c r="L1765" i="3"/>
  <c r="L1766" i="3"/>
  <c r="L1767" i="3"/>
  <c r="L1768" i="3"/>
  <c r="L1769" i="3"/>
  <c r="L1770" i="3"/>
  <c r="L1771" i="3"/>
  <c r="L1772" i="3"/>
  <c r="L1773" i="3"/>
  <c r="L1774" i="3"/>
  <c r="L1775" i="3"/>
  <c r="L1776" i="3"/>
  <c r="L1777" i="3"/>
  <c r="L1778" i="3"/>
  <c r="L1779" i="3"/>
  <c r="L1780" i="3"/>
  <c r="L1781" i="3"/>
  <c r="L1782" i="3"/>
  <c r="L1783" i="3"/>
  <c r="L1784" i="3"/>
  <c r="L1785" i="3"/>
  <c r="L1786" i="3"/>
  <c r="L1787" i="3"/>
  <c r="L1788" i="3"/>
  <c r="L1789" i="3"/>
  <c r="L1790" i="3"/>
  <c r="L1791" i="3"/>
  <c r="L1792" i="3"/>
  <c r="L1793" i="3"/>
  <c r="L1794" i="3"/>
  <c r="L1795" i="3"/>
  <c r="L1796" i="3"/>
  <c r="L1797" i="3"/>
  <c r="L1798" i="3"/>
  <c r="L1799" i="3"/>
  <c r="L1800" i="3"/>
  <c r="L1801" i="3"/>
  <c r="L1802" i="3"/>
  <c r="L1803" i="3"/>
  <c r="L1804" i="3"/>
  <c r="L1805" i="3"/>
  <c r="L1806" i="3"/>
  <c r="L1807" i="3"/>
  <c r="L1808" i="3"/>
  <c r="L1809" i="3"/>
  <c r="L1810" i="3"/>
  <c r="L1811" i="3"/>
  <c r="L1812" i="3"/>
  <c r="L1813" i="3"/>
  <c r="L1814" i="3"/>
  <c r="L1815" i="3"/>
  <c r="L1816" i="3"/>
  <c r="L1817" i="3"/>
  <c r="L1818" i="3"/>
  <c r="L1819" i="3"/>
  <c r="L1820" i="3"/>
  <c r="L1821" i="3"/>
  <c r="L1822" i="3"/>
  <c r="L1823" i="3"/>
  <c r="L1824" i="3"/>
  <c r="L1825" i="3"/>
  <c r="L1826" i="3"/>
  <c r="L1827" i="3"/>
  <c r="L1828" i="3"/>
  <c r="L1829" i="3"/>
  <c r="L1830" i="3"/>
  <c r="L1831" i="3"/>
  <c r="L1832" i="3"/>
  <c r="L1833" i="3"/>
  <c r="L1834" i="3"/>
  <c r="L1835" i="3"/>
  <c r="L1836" i="3"/>
  <c r="L1837" i="3"/>
  <c r="L1838" i="3"/>
  <c r="L1839" i="3"/>
  <c r="L1840" i="3"/>
  <c r="L1841" i="3"/>
  <c r="L1842" i="3"/>
  <c r="L1843" i="3"/>
  <c r="L1844" i="3"/>
  <c r="L1845" i="3"/>
  <c r="L1846" i="3"/>
  <c r="L1847" i="3"/>
  <c r="L1848" i="3"/>
  <c r="L1849" i="3"/>
  <c r="L1850" i="3"/>
  <c r="L1851" i="3"/>
  <c r="L1852" i="3"/>
  <c r="L1853" i="3"/>
  <c r="L1854" i="3"/>
  <c r="L1855" i="3"/>
  <c r="L1856" i="3"/>
  <c r="L1857" i="3"/>
  <c r="L1858" i="3"/>
  <c r="L1859" i="3"/>
  <c r="L1860" i="3"/>
  <c r="L1861" i="3"/>
  <c r="L1862" i="3"/>
  <c r="L1863" i="3"/>
  <c r="L1864" i="3"/>
  <c r="L1865" i="3"/>
  <c r="L1866" i="3"/>
  <c r="L1867" i="3"/>
  <c r="L1868" i="3"/>
  <c r="L1869" i="3"/>
  <c r="L1870" i="3"/>
  <c r="L1871" i="3"/>
  <c r="L1872" i="3"/>
  <c r="L1873" i="3"/>
  <c r="L1874" i="3"/>
  <c r="L1875" i="3"/>
  <c r="L1876" i="3"/>
  <c r="L1877" i="3"/>
  <c r="L1878" i="3"/>
  <c r="L1879" i="3"/>
  <c r="L1880" i="3"/>
  <c r="L1881" i="3"/>
  <c r="L1882" i="3"/>
  <c r="L1883" i="3"/>
  <c r="L1884" i="3"/>
  <c r="L1885" i="3"/>
  <c r="L1886" i="3"/>
  <c r="L1887" i="3"/>
  <c r="L1888" i="3"/>
  <c r="L1889" i="3"/>
  <c r="L1890" i="3"/>
  <c r="L1891" i="3"/>
  <c r="L1892" i="3"/>
  <c r="L1893" i="3"/>
  <c r="L1894" i="3"/>
  <c r="L1895" i="3"/>
  <c r="L1896" i="3"/>
  <c r="L1897" i="3"/>
  <c r="L1898" i="3"/>
  <c r="L1899" i="3"/>
  <c r="L1900" i="3"/>
  <c r="L1901" i="3"/>
  <c r="L1902" i="3"/>
  <c r="L1903" i="3"/>
  <c r="L1904" i="3"/>
  <c r="L1905" i="3"/>
  <c r="L1906" i="3"/>
  <c r="L1907" i="3"/>
  <c r="L1908" i="3"/>
  <c r="L1909" i="3"/>
  <c r="L1910" i="3"/>
  <c r="L1911" i="3"/>
  <c r="L1912" i="3"/>
  <c r="L1913" i="3"/>
  <c r="L1914" i="3"/>
  <c r="L1915" i="3"/>
  <c r="L1916" i="3"/>
  <c r="L1917" i="3"/>
  <c r="L1918" i="3"/>
  <c r="L1919" i="3"/>
  <c r="L1920" i="3"/>
  <c r="L1921" i="3"/>
  <c r="L1922" i="3"/>
  <c r="L1923" i="3"/>
  <c r="L1924" i="3"/>
  <c r="L1925" i="3"/>
  <c r="L1926" i="3"/>
  <c r="L1927" i="3"/>
  <c r="L1928" i="3"/>
  <c r="L1929" i="3"/>
  <c r="L1930" i="3"/>
  <c r="L1931" i="3"/>
  <c r="L1932" i="3"/>
  <c r="L1933" i="3"/>
  <c r="L1934" i="3"/>
  <c r="L1935" i="3"/>
  <c r="L1936" i="3"/>
  <c r="L1937" i="3"/>
  <c r="L1938" i="3"/>
  <c r="L1939" i="3"/>
  <c r="L1940" i="3"/>
  <c r="L1941" i="3"/>
  <c r="L1942" i="3"/>
  <c r="L1943" i="3"/>
  <c r="L1944" i="3"/>
  <c r="L1945" i="3"/>
  <c r="L1946" i="3"/>
  <c r="L1947" i="3"/>
  <c r="L1948" i="3"/>
  <c r="L1949" i="3"/>
  <c r="L1950" i="3"/>
  <c r="L1951" i="3"/>
  <c r="L1952" i="3"/>
  <c r="L1953" i="3"/>
  <c r="L1954" i="3"/>
  <c r="L1955" i="3"/>
  <c r="L1956" i="3"/>
  <c r="L1957" i="3"/>
  <c r="L1958" i="3"/>
  <c r="L1959" i="3"/>
  <c r="L1960" i="3"/>
  <c r="L1961" i="3"/>
  <c r="L1962" i="3"/>
  <c r="L1963" i="3"/>
  <c r="L1964" i="3"/>
  <c r="L1965" i="3"/>
  <c r="L1966" i="3"/>
  <c r="L1967" i="3"/>
  <c r="L1968" i="3"/>
  <c r="L1969" i="3"/>
  <c r="L1970" i="3"/>
  <c r="L1971" i="3"/>
  <c r="L1972" i="3"/>
  <c r="L1973" i="3"/>
  <c r="L1974" i="3"/>
  <c r="L1975" i="3"/>
  <c r="L1976" i="3"/>
  <c r="L1977" i="3"/>
  <c r="L1978" i="3"/>
  <c r="L1979" i="3"/>
  <c r="L1980" i="3"/>
  <c r="L1981" i="3"/>
  <c r="L1982" i="3"/>
  <c r="L1983" i="3"/>
  <c r="L1984" i="3"/>
  <c r="L1985" i="3"/>
  <c r="L1986" i="3"/>
  <c r="L1987" i="3"/>
  <c r="L1988" i="3"/>
  <c r="L1989" i="3"/>
  <c r="L1990" i="3"/>
  <c r="L1991" i="3"/>
  <c r="L1992" i="3"/>
  <c r="L1993" i="3"/>
  <c r="L1994" i="3"/>
  <c r="L1995" i="3"/>
  <c r="L1996" i="3"/>
  <c r="L1997" i="3"/>
  <c r="L1998" i="3"/>
  <c r="L1999" i="3"/>
  <c r="L2000" i="3"/>
  <c r="L2001" i="3"/>
  <c r="L2002" i="3"/>
  <c r="L2003" i="3"/>
  <c r="L2004" i="3"/>
  <c r="L2005" i="3"/>
  <c r="L2006" i="3"/>
  <c r="L2007" i="3"/>
  <c r="L2008" i="3"/>
  <c r="L2009" i="3"/>
  <c r="L2010" i="3"/>
  <c r="L2011" i="3"/>
  <c r="L2012" i="3"/>
  <c r="L2013" i="3"/>
  <c r="L2014" i="3"/>
  <c r="L2015" i="3"/>
  <c r="L2016" i="3"/>
  <c r="L2017" i="3"/>
  <c r="L2018" i="3"/>
  <c r="L2019" i="3"/>
  <c r="L2020" i="3"/>
  <c r="L2021" i="3"/>
  <c r="L2022" i="3"/>
  <c r="L2023" i="3"/>
  <c r="L2024" i="3"/>
  <c r="L2025" i="3"/>
  <c r="L2026" i="3"/>
  <c r="L2027" i="3"/>
  <c r="L2028" i="3"/>
  <c r="L2029" i="3"/>
  <c r="L2030" i="3"/>
  <c r="L2031" i="3"/>
  <c r="L2032" i="3"/>
  <c r="L2033" i="3"/>
  <c r="L2034" i="3"/>
  <c r="L2035" i="3"/>
  <c r="L2036" i="3"/>
  <c r="L2037" i="3"/>
  <c r="L2038" i="3"/>
  <c r="L2039" i="3"/>
  <c r="L2040" i="3"/>
  <c r="L2041" i="3"/>
  <c r="L2042" i="3"/>
  <c r="L2043" i="3"/>
  <c r="L2044" i="3"/>
  <c r="L2045" i="3"/>
  <c r="L2046" i="3"/>
  <c r="L2047" i="3"/>
  <c r="L2048" i="3"/>
  <c r="L2049" i="3"/>
  <c r="L2050" i="3"/>
  <c r="L2051" i="3"/>
  <c r="L2052" i="3"/>
  <c r="L2053" i="3"/>
  <c r="L2054" i="3"/>
  <c r="L2055" i="3"/>
  <c r="L2056" i="3"/>
  <c r="L2057" i="3"/>
  <c r="L2058" i="3"/>
  <c r="L2059" i="3"/>
  <c r="L2060" i="3"/>
  <c r="L2061" i="3"/>
  <c r="L2062" i="3"/>
  <c r="L2063" i="3"/>
  <c r="L2064" i="3"/>
  <c r="L2065" i="3"/>
  <c r="L2066" i="3"/>
  <c r="L2067" i="3"/>
  <c r="L2068" i="3"/>
  <c r="L2069" i="3"/>
  <c r="L2070" i="3"/>
  <c r="L2071" i="3"/>
  <c r="L2072" i="3"/>
  <c r="L2073" i="3"/>
  <c r="L2074" i="3"/>
  <c r="L2075" i="3"/>
  <c r="L2076" i="3"/>
  <c r="L2077" i="3"/>
  <c r="L2078" i="3"/>
  <c r="L2079" i="3"/>
  <c r="L2080" i="3"/>
  <c r="L2081" i="3"/>
  <c r="L2082" i="3"/>
  <c r="L2083" i="3"/>
  <c r="L2084" i="3"/>
  <c r="L2085" i="3"/>
  <c r="L2086" i="3"/>
  <c r="L2087" i="3"/>
  <c r="L2088" i="3"/>
  <c r="L2089" i="3"/>
  <c r="L2090" i="3"/>
  <c r="L2091" i="3"/>
  <c r="L2092" i="3"/>
  <c r="L2093" i="3"/>
  <c r="L2094" i="3"/>
  <c r="L2095" i="3"/>
  <c r="L2096" i="3"/>
  <c r="L2097" i="3"/>
  <c r="L2098" i="3"/>
  <c r="L2099" i="3"/>
  <c r="L2100" i="3"/>
  <c r="L2101" i="3"/>
  <c r="L2102" i="3"/>
  <c r="L2103" i="3"/>
  <c r="L2104" i="3"/>
  <c r="L2105" i="3"/>
  <c r="L2106" i="3"/>
  <c r="L2107" i="3"/>
  <c r="L2108" i="3"/>
  <c r="L2109" i="3"/>
  <c r="L2110" i="3"/>
  <c r="L2111" i="3"/>
  <c r="L2112" i="3"/>
  <c r="L2113" i="3"/>
  <c r="L2114" i="3"/>
  <c r="L2115" i="3"/>
  <c r="L2116" i="3"/>
  <c r="L2117" i="3"/>
  <c r="L2118" i="3"/>
  <c r="L2119" i="3"/>
  <c r="L2120" i="3"/>
  <c r="L2121" i="3"/>
  <c r="L2122" i="3"/>
  <c r="L2123" i="3"/>
  <c r="L2124" i="3"/>
  <c r="L2125" i="3"/>
  <c r="L2126" i="3"/>
  <c r="L2127" i="3"/>
  <c r="L2128" i="3"/>
  <c r="L2129" i="3"/>
  <c r="L2130" i="3"/>
  <c r="L2131" i="3"/>
  <c r="L2132" i="3"/>
  <c r="L2133" i="3"/>
  <c r="L2134" i="3"/>
  <c r="L2135" i="3"/>
  <c r="L2136" i="3"/>
  <c r="L2137" i="3"/>
  <c r="L2138" i="3"/>
  <c r="L2139" i="3"/>
  <c r="L2140" i="3"/>
  <c r="L2141" i="3"/>
  <c r="L2142" i="3"/>
  <c r="L2143" i="3"/>
  <c r="L2144" i="3"/>
  <c r="L2145" i="3"/>
  <c r="L2146" i="3"/>
  <c r="L2147" i="3"/>
  <c r="L2148" i="3"/>
  <c r="L2149" i="3"/>
  <c r="L2150" i="3"/>
  <c r="L2151" i="3"/>
  <c r="L2152" i="3"/>
  <c r="L2153" i="3"/>
  <c r="L2154" i="3"/>
  <c r="L2155" i="3"/>
  <c r="L2156" i="3"/>
  <c r="L2157" i="3"/>
  <c r="L2158" i="3"/>
  <c r="L2159" i="3"/>
  <c r="L2160" i="3"/>
  <c r="L2161" i="3"/>
  <c r="L2162" i="3"/>
  <c r="L2163" i="3"/>
  <c r="L2164" i="3"/>
  <c r="L2165" i="3"/>
  <c r="L2166" i="3"/>
  <c r="L2167" i="3"/>
  <c r="L2168" i="3"/>
  <c r="L2169" i="3"/>
  <c r="L2170" i="3"/>
  <c r="L2171" i="3"/>
  <c r="L2172" i="3"/>
  <c r="L2173" i="3"/>
  <c r="L2174" i="3"/>
  <c r="L2175" i="3"/>
  <c r="L2176" i="3"/>
  <c r="L2177" i="3"/>
  <c r="L2178" i="3"/>
  <c r="L2179" i="3"/>
  <c r="L2180" i="3"/>
  <c r="L2181" i="3"/>
  <c r="L2182" i="3"/>
  <c r="L2183" i="3"/>
  <c r="L2184" i="3"/>
  <c r="L2185" i="3"/>
  <c r="L2186" i="3"/>
  <c r="L2187" i="3"/>
  <c r="L2188" i="3"/>
  <c r="L2189" i="3"/>
  <c r="L2190" i="3"/>
  <c r="L2191" i="3"/>
  <c r="L2192" i="3"/>
  <c r="L2193" i="3"/>
  <c r="L2194" i="3"/>
  <c r="L2195" i="3"/>
  <c r="L2196" i="3"/>
  <c r="L2197" i="3"/>
  <c r="L2198" i="3"/>
  <c r="L2199" i="3"/>
  <c r="L2200" i="3"/>
  <c r="L2201" i="3"/>
  <c r="L2202" i="3"/>
  <c r="L2203" i="3"/>
  <c r="L2204" i="3"/>
  <c r="L2205" i="3"/>
  <c r="L2206" i="3"/>
  <c r="L2207" i="3"/>
  <c r="L2208" i="3"/>
  <c r="L2209" i="3"/>
  <c r="L2210" i="3"/>
  <c r="L2211" i="3"/>
  <c r="L2212" i="3"/>
  <c r="L2213" i="3"/>
  <c r="L2214" i="3"/>
  <c r="L2215" i="3"/>
  <c r="L2216" i="3"/>
  <c r="L2217" i="3"/>
  <c r="L2218" i="3"/>
  <c r="L2219" i="3"/>
  <c r="L2220" i="3"/>
  <c r="L2221" i="3"/>
  <c r="L2222" i="3"/>
  <c r="L2223" i="3"/>
  <c r="L2224" i="3"/>
  <c r="L2225" i="3"/>
  <c r="L2226" i="3"/>
  <c r="L2227" i="3"/>
  <c r="L2228" i="3"/>
  <c r="L2229" i="3"/>
  <c r="L2230" i="3"/>
  <c r="L2231" i="3"/>
  <c r="L2232" i="3"/>
  <c r="L2233" i="3"/>
  <c r="L2234" i="3"/>
  <c r="L2235" i="3"/>
  <c r="L2236" i="3"/>
  <c r="L2237" i="3"/>
  <c r="L2238" i="3"/>
  <c r="L2239" i="3"/>
  <c r="L2240" i="3"/>
  <c r="L2241" i="3"/>
  <c r="L2242" i="3"/>
  <c r="L2243" i="3"/>
  <c r="L2244" i="3"/>
  <c r="L2245" i="3"/>
  <c r="L2246" i="3"/>
  <c r="L2247" i="3"/>
  <c r="L2248" i="3"/>
  <c r="L2249" i="3"/>
  <c r="L2250" i="3"/>
  <c r="L2251" i="3"/>
  <c r="L2252" i="3"/>
  <c r="L2253" i="3"/>
  <c r="L2254" i="3"/>
  <c r="L2255" i="3"/>
  <c r="L2256" i="3"/>
  <c r="L2257" i="3"/>
  <c r="L2258" i="3"/>
  <c r="L2259" i="3"/>
  <c r="L2260" i="3"/>
  <c r="L2261" i="3"/>
  <c r="L2262" i="3"/>
  <c r="L2263" i="3"/>
  <c r="L2264" i="3"/>
  <c r="L2265" i="3"/>
  <c r="L2266" i="3"/>
  <c r="L2267" i="3"/>
  <c r="L2268" i="3"/>
  <c r="L2269" i="3"/>
  <c r="L2270" i="3"/>
  <c r="L2271" i="3"/>
  <c r="L2272" i="3"/>
  <c r="L2273" i="3"/>
  <c r="L2274" i="3"/>
  <c r="L2275" i="3"/>
  <c r="L2276" i="3"/>
  <c r="L2277" i="3"/>
  <c r="L2278" i="3"/>
  <c r="L2279" i="3"/>
  <c r="L2280" i="3"/>
  <c r="L2281" i="3"/>
  <c r="L2282" i="3"/>
  <c r="L2283" i="3"/>
  <c r="L2284" i="3"/>
  <c r="L2285" i="3"/>
  <c r="L2286" i="3"/>
  <c r="L2287" i="3"/>
  <c r="L2288" i="3"/>
  <c r="L2289" i="3"/>
  <c r="L2290" i="3"/>
  <c r="L2291" i="3"/>
  <c r="L2292" i="3"/>
  <c r="L2293" i="3"/>
  <c r="L2294" i="3"/>
  <c r="L2295" i="3"/>
  <c r="L2296" i="3"/>
  <c r="L2297" i="3"/>
  <c r="L2298" i="3"/>
  <c r="L2299" i="3"/>
  <c r="L2300" i="3"/>
  <c r="L2301" i="3"/>
  <c r="L2302" i="3"/>
  <c r="L2303" i="3"/>
  <c r="L2304" i="3"/>
  <c r="L2305" i="3"/>
  <c r="L2306" i="3"/>
  <c r="L2307" i="3"/>
  <c r="L2308" i="3"/>
  <c r="L2309" i="3"/>
  <c r="L2310" i="3"/>
  <c r="L2311" i="3"/>
  <c r="L2312" i="3"/>
  <c r="L2313" i="3"/>
  <c r="L2314" i="3"/>
  <c r="L2315" i="3"/>
  <c r="L2316" i="3"/>
  <c r="L2317" i="3"/>
  <c r="L2318" i="3"/>
  <c r="L2319" i="3"/>
  <c r="L2320" i="3"/>
  <c r="L2321" i="3"/>
  <c r="L2322" i="3"/>
  <c r="L2323" i="3"/>
  <c r="L2324" i="3"/>
  <c r="L2325" i="3"/>
  <c r="L2326" i="3"/>
  <c r="L2327" i="3"/>
  <c r="L2328" i="3"/>
  <c r="L2329" i="3"/>
  <c r="L2330" i="3"/>
  <c r="L2331" i="3"/>
  <c r="L2332" i="3"/>
  <c r="L2333" i="3"/>
  <c r="L2334" i="3"/>
  <c r="L2335" i="3"/>
  <c r="L2336" i="3"/>
  <c r="L2337" i="3"/>
  <c r="L2338" i="3"/>
  <c r="L2339" i="3"/>
  <c r="L2340" i="3"/>
  <c r="L2341" i="3"/>
  <c r="L2342" i="3"/>
  <c r="L2343" i="3"/>
  <c r="L2344" i="3"/>
  <c r="L2345" i="3"/>
  <c r="L2346" i="3"/>
  <c r="L2347" i="3"/>
  <c r="L2348" i="3"/>
  <c r="L2349" i="3"/>
  <c r="L2350" i="3"/>
  <c r="L2351" i="3"/>
  <c r="L2352" i="3"/>
  <c r="L2353" i="3"/>
  <c r="L2354" i="3"/>
  <c r="L2355" i="3"/>
  <c r="L2356" i="3"/>
  <c r="L2357" i="3"/>
  <c r="L2358" i="3"/>
  <c r="L2359" i="3"/>
  <c r="L2360" i="3"/>
  <c r="L2361" i="3"/>
  <c r="L2362" i="3"/>
  <c r="L2363" i="3"/>
  <c r="L2364" i="3"/>
  <c r="L2365" i="3"/>
  <c r="L2366" i="3"/>
  <c r="L2367" i="3"/>
  <c r="L2368" i="3"/>
  <c r="L2369" i="3"/>
  <c r="L2370" i="3"/>
  <c r="L2371" i="3"/>
  <c r="L2372" i="3"/>
  <c r="L2373" i="3"/>
  <c r="L2374" i="3"/>
  <c r="L2375" i="3"/>
  <c r="L2376" i="3"/>
  <c r="L2377" i="3"/>
  <c r="L2378" i="3"/>
  <c r="L2379" i="3"/>
  <c r="L2380" i="3"/>
  <c r="L2381" i="3"/>
  <c r="L2382" i="3"/>
  <c r="L2383" i="3"/>
  <c r="L2384" i="3"/>
  <c r="L2385" i="3"/>
  <c r="L2386" i="3"/>
  <c r="L2387" i="3"/>
  <c r="L2388" i="3"/>
  <c r="L2389" i="3"/>
  <c r="L2390" i="3"/>
  <c r="L2391" i="3"/>
  <c r="L2392" i="3"/>
  <c r="L2393" i="3"/>
  <c r="L2394" i="3"/>
  <c r="L2395" i="3"/>
  <c r="L2396" i="3"/>
  <c r="L2397" i="3"/>
  <c r="L2398" i="3"/>
  <c r="L2399" i="3"/>
  <c r="L2400" i="3"/>
  <c r="L2401" i="3"/>
  <c r="L2402" i="3"/>
  <c r="L2403" i="3"/>
  <c r="L2404" i="3"/>
  <c r="L2405" i="3"/>
  <c r="L2406" i="3"/>
  <c r="L2407" i="3"/>
  <c r="L2408" i="3"/>
  <c r="L2409" i="3"/>
  <c r="L2410" i="3"/>
  <c r="L2411" i="3"/>
  <c r="L2412" i="3"/>
  <c r="L2413" i="3"/>
  <c r="L2414" i="3"/>
  <c r="L2415" i="3"/>
  <c r="L2416" i="3"/>
  <c r="L2417" i="3"/>
  <c r="L2418" i="3"/>
  <c r="L2419" i="3"/>
  <c r="L2420" i="3"/>
  <c r="L2421" i="3"/>
  <c r="L2422" i="3"/>
  <c r="L2423" i="3"/>
  <c r="L2424" i="3"/>
  <c r="L2425" i="3"/>
  <c r="L2426" i="3"/>
  <c r="L2427" i="3"/>
  <c r="L2428" i="3"/>
  <c r="L2429" i="3"/>
  <c r="L2430" i="3"/>
  <c r="L2431" i="3"/>
  <c r="L2432" i="3"/>
  <c r="L2433" i="3"/>
  <c r="L2434" i="3"/>
  <c r="L2435" i="3"/>
  <c r="L2436" i="3"/>
  <c r="L2437" i="3"/>
  <c r="L2438" i="3"/>
  <c r="L2439" i="3"/>
  <c r="L2440" i="3"/>
  <c r="L2441" i="3"/>
  <c r="L2442" i="3"/>
  <c r="L2443" i="3"/>
  <c r="L2444" i="3"/>
  <c r="L2445" i="3"/>
  <c r="L2446" i="3"/>
  <c r="L2447" i="3"/>
  <c r="L2448" i="3"/>
  <c r="L2449" i="3"/>
  <c r="L2450" i="3"/>
  <c r="L2451" i="3"/>
  <c r="L2452" i="3"/>
  <c r="L2453" i="3"/>
  <c r="L2454" i="3"/>
  <c r="L2455" i="3"/>
  <c r="L2456" i="3"/>
  <c r="L2457" i="3"/>
  <c r="L2458" i="3"/>
  <c r="L2459" i="3"/>
  <c r="L2460" i="3"/>
  <c r="L2461" i="3"/>
  <c r="L2462" i="3"/>
  <c r="L2463" i="3"/>
  <c r="L2464" i="3"/>
  <c r="L2465" i="3"/>
  <c r="L2466" i="3"/>
  <c r="L2467" i="3"/>
  <c r="L2468" i="3"/>
  <c r="L2469" i="3"/>
  <c r="L2470" i="3"/>
  <c r="L2471" i="3"/>
  <c r="L2472" i="3"/>
  <c r="L2473" i="3"/>
  <c r="L2474" i="3"/>
  <c r="L2475" i="3"/>
  <c r="L2476" i="3"/>
  <c r="L2477" i="3"/>
  <c r="L2478" i="3"/>
  <c r="L2479" i="3"/>
  <c r="L2480" i="3"/>
  <c r="L2481" i="3"/>
  <c r="L2482" i="3"/>
  <c r="L2483" i="3"/>
  <c r="L2484" i="3"/>
  <c r="L2485" i="3"/>
  <c r="L2486" i="3"/>
  <c r="L2487" i="3"/>
  <c r="L2488" i="3"/>
  <c r="L2489" i="3"/>
  <c r="L2490" i="3"/>
  <c r="L2491" i="3"/>
  <c r="L2492" i="3"/>
  <c r="L2493" i="3"/>
  <c r="L2494" i="3"/>
  <c r="L2495" i="3"/>
  <c r="L2496" i="3"/>
  <c r="L2497" i="3"/>
  <c r="L2498" i="3"/>
  <c r="L2499" i="3"/>
  <c r="L2500" i="3"/>
  <c r="L2501" i="3"/>
  <c r="L2502" i="3"/>
  <c r="L2503" i="3"/>
  <c r="L2504" i="3"/>
  <c r="L2505" i="3"/>
  <c r="L2506" i="3"/>
  <c r="L2507" i="3"/>
  <c r="L2508" i="3"/>
  <c r="L2509" i="3"/>
  <c r="L2510" i="3"/>
  <c r="L2511" i="3"/>
  <c r="L2512" i="3"/>
  <c r="L2513" i="3"/>
  <c r="L2514" i="3"/>
  <c r="L2515" i="3"/>
  <c r="L2516" i="3"/>
  <c r="L2517" i="3"/>
  <c r="L2518" i="3"/>
  <c r="L2519" i="3"/>
  <c r="L2520" i="3"/>
  <c r="L2521" i="3"/>
  <c r="L2522" i="3"/>
  <c r="L2523" i="3"/>
  <c r="L2524" i="3"/>
  <c r="L2525" i="3"/>
  <c r="L2526" i="3"/>
  <c r="L2527" i="3"/>
  <c r="L2528" i="3"/>
  <c r="L2529" i="3"/>
  <c r="L2530" i="3"/>
  <c r="L2531" i="3"/>
  <c r="L2532" i="3"/>
  <c r="L2533" i="3"/>
  <c r="L2534" i="3"/>
  <c r="L2535" i="3"/>
  <c r="L2536" i="3"/>
  <c r="L2537" i="3"/>
  <c r="L2538" i="3"/>
  <c r="L2539" i="3"/>
  <c r="L2540" i="3"/>
  <c r="L2541" i="3"/>
  <c r="L2542" i="3"/>
  <c r="L2543" i="3"/>
  <c r="L2544" i="3"/>
  <c r="L2545" i="3"/>
  <c r="L2546" i="3"/>
  <c r="L2547" i="3"/>
  <c r="L2548" i="3"/>
  <c r="L2549" i="3"/>
  <c r="L2550" i="3"/>
  <c r="L2551" i="3"/>
  <c r="L2552" i="3"/>
  <c r="L2553" i="3"/>
  <c r="L2554" i="3"/>
  <c r="L2555" i="3"/>
  <c r="L2556" i="3"/>
  <c r="L2557" i="3"/>
  <c r="L2558" i="3"/>
  <c r="L2559" i="3"/>
  <c r="L2560" i="3"/>
  <c r="L2561" i="3"/>
  <c r="L2562" i="3"/>
  <c r="L2563" i="3"/>
  <c r="L2564" i="3"/>
  <c r="L2565" i="3"/>
  <c r="L2566" i="3"/>
  <c r="L2567" i="3"/>
  <c r="L2568" i="3"/>
  <c r="L2569" i="3"/>
  <c r="L2570" i="3"/>
  <c r="L2571" i="3"/>
  <c r="L2572" i="3"/>
  <c r="L2573" i="3"/>
  <c r="L2574" i="3"/>
  <c r="L2575" i="3"/>
  <c r="L2576" i="3"/>
  <c r="L2577" i="3"/>
  <c r="L2578" i="3"/>
  <c r="L2579" i="3"/>
  <c r="L2580" i="3"/>
  <c r="L2581" i="3"/>
  <c r="L2582" i="3"/>
  <c r="L2583" i="3"/>
  <c r="L2584" i="3"/>
  <c r="L2585" i="3"/>
  <c r="L2586" i="3"/>
  <c r="L2587" i="3"/>
  <c r="L2588" i="3"/>
  <c r="L2589" i="3"/>
  <c r="L2590" i="3"/>
  <c r="L2591" i="3"/>
  <c r="L2592" i="3"/>
  <c r="L2593" i="3"/>
  <c r="L2594" i="3"/>
  <c r="L2595" i="3"/>
  <c r="L2596" i="3"/>
  <c r="L2597" i="3"/>
  <c r="L2598" i="3"/>
  <c r="L2599" i="3"/>
  <c r="L2600" i="3"/>
  <c r="L2601" i="3"/>
  <c r="L2602" i="3"/>
  <c r="L2603" i="3"/>
  <c r="L2604" i="3"/>
  <c r="L2605" i="3"/>
  <c r="L2606" i="3"/>
  <c r="L2607" i="3"/>
  <c r="L2608" i="3"/>
  <c r="L2609" i="3"/>
  <c r="L2610" i="3"/>
  <c r="L2611" i="3"/>
  <c r="L2612" i="3"/>
  <c r="L2613" i="3"/>
  <c r="L2614" i="3"/>
  <c r="L2615" i="3"/>
  <c r="L2616" i="3"/>
  <c r="L2617" i="3"/>
  <c r="L2618" i="3"/>
  <c r="L2619" i="3"/>
  <c r="L2620" i="3"/>
  <c r="L2621" i="3"/>
  <c r="L2622" i="3"/>
  <c r="L2623" i="3"/>
  <c r="L2624" i="3"/>
  <c r="L2625" i="3"/>
  <c r="L2626" i="3"/>
  <c r="L2627" i="3"/>
  <c r="L2628" i="3"/>
  <c r="L2629" i="3"/>
  <c r="L2630" i="3"/>
  <c r="L2631" i="3"/>
  <c r="L2632" i="3"/>
  <c r="L2633" i="3"/>
  <c r="L2634" i="3"/>
  <c r="L2635" i="3"/>
  <c r="L2636" i="3"/>
  <c r="L2637" i="3"/>
  <c r="L2638" i="3"/>
  <c r="L2639" i="3"/>
  <c r="L2640" i="3"/>
  <c r="L2641" i="3"/>
  <c r="L2642" i="3"/>
  <c r="L2643" i="3"/>
  <c r="L2644" i="3"/>
  <c r="L2645" i="3"/>
  <c r="L2646" i="3"/>
  <c r="L2647" i="3"/>
  <c r="L2648" i="3"/>
  <c r="L2649" i="3"/>
  <c r="L2650" i="3"/>
  <c r="L2651" i="3"/>
  <c r="L2652" i="3"/>
  <c r="L2653" i="3"/>
  <c r="L2654" i="3"/>
  <c r="L2655" i="3"/>
  <c r="L2656" i="3"/>
  <c r="L2657" i="3"/>
  <c r="L2658" i="3"/>
  <c r="L2659" i="3"/>
  <c r="L2660" i="3"/>
  <c r="L2661" i="3"/>
  <c r="L2662" i="3"/>
  <c r="L2663" i="3"/>
  <c r="L2664" i="3"/>
  <c r="L2665" i="3"/>
  <c r="L2666" i="3"/>
  <c r="L2667" i="3"/>
  <c r="L2668" i="3"/>
  <c r="L2669" i="3"/>
  <c r="L2670" i="3"/>
  <c r="L2671" i="3"/>
  <c r="L2672" i="3"/>
  <c r="L2673" i="3"/>
  <c r="L2674" i="3"/>
  <c r="L2675" i="3"/>
  <c r="L2676" i="3"/>
  <c r="L2677" i="3"/>
  <c r="L2678" i="3"/>
  <c r="L2679" i="3"/>
  <c r="L2680" i="3"/>
  <c r="L2681" i="3"/>
  <c r="L2682" i="3"/>
  <c r="L2683" i="3"/>
  <c r="L2684" i="3"/>
  <c r="L2685" i="3"/>
  <c r="L2686" i="3"/>
  <c r="L2687" i="3"/>
  <c r="L2688" i="3"/>
  <c r="L2689" i="3"/>
  <c r="L2690" i="3"/>
  <c r="L2691" i="3"/>
  <c r="L2692" i="3"/>
  <c r="L2693" i="3"/>
  <c r="L2694" i="3"/>
  <c r="L2695" i="3"/>
  <c r="L2696" i="3"/>
  <c r="L2697" i="3"/>
  <c r="L2698" i="3"/>
  <c r="L2699" i="3"/>
  <c r="L2700" i="3"/>
  <c r="L2701" i="3"/>
  <c r="L2702" i="3"/>
  <c r="L2703" i="3"/>
  <c r="L2704" i="3"/>
  <c r="L2705" i="3"/>
  <c r="L2706" i="3"/>
  <c r="L2707" i="3"/>
  <c r="L2708" i="3"/>
  <c r="L2709" i="3"/>
  <c r="L2710" i="3"/>
  <c r="L2711" i="3"/>
  <c r="L2712" i="3"/>
  <c r="L2713" i="3"/>
  <c r="L2714" i="3"/>
  <c r="L2715" i="3"/>
  <c r="L2716" i="3"/>
  <c r="L2717" i="3"/>
  <c r="L2718" i="3"/>
  <c r="L2719" i="3"/>
  <c r="L2720" i="3"/>
  <c r="L2721" i="3"/>
  <c r="L2722" i="3"/>
  <c r="L2723" i="3"/>
  <c r="L2724" i="3"/>
  <c r="L2725" i="3"/>
  <c r="L2726" i="3"/>
  <c r="L2727" i="3"/>
  <c r="L2728" i="3"/>
  <c r="L2729" i="3"/>
  <c r="L2730" i="3"/>
  <c r="L2731" i="3"/>
  <c r="L2732" i="3"/>
  <c r="L2733" i="3"/>
  <c r="L2734" i="3"/>
  <c r="L2735" i="3"/>
  <c r="L2736" i="3"/>
  <c r="L2737" i="3"/>
  <c r="L2738" i="3"/>
  <c r="L2739" i="3"/>
  <c r="L2740" i="3"/>
  <c r="L2741" i="3"/>
  <c r="L2742" i="3"/>
  <c r="L2743" i="3"/>
  <c r="L2744" i="3"/>
  <c r="L2745" i="3"/>
  <c r="L2746" i="3"/>
  <c r="L2747" i="3"/>
  <c r="L2748" i="3"/>
  <c r="L2749" i="3"/>
  <c r="L2750" i="3"/>
  <c r="L2751" i="3"/>
  <c r="L2752" i="3"/>
  <c r="L2753" i="3"/>
  <c r="L2754" i="3"/>
  <c r="L2755" i="3"/>
  <c r="L2756" i="3"/>
  <c r="L2757" i="3"/>
  <c r="L2758" i="3"/>
  <c r="L2759" i="3"/>
  <c r="L2760" i="3"/>
  <c r="L2761" i="3"/>
  <c r="L2762" i="3"/>
  <c r="L2763" i="3"/>
  <c r="L2764" i="3"/>
  <c r="L2765" i="3"/>
  <c r="L2766" i="3"/>
  <c r="L2767" i="3"/>
  <c r="L2768" i="3"/>
  <c r="L2769" i="3"/>
  <c r="L2770" i="3"/>
  <c r="L2771" i="3"/>
  <c r="L2772" i="3"/>
  <c r="L2773" i="3"/>
  <c r="L2774" i="3"/>
  <c r="L2775" i="3"/>
  <c r="L2776" i="3"/>
  <c r="L2777" i="3"/>
  <c r="L2778" i="3"/>
  <c r="L2779" i="3"/>
  <c r="L2780" i="3"/>
  <c r="L2781" i="3"/>
  <c r="L2782" i="3"/>
  <c r="L2783" i="3"/>
  <c r="L2784" i="3"/>
  <c r="L2785" i="3"/>
  <c r="L2786" i="3"/>
  <c r="L2787" i="3"/>
  <c r="L2788" i="3"/>
  <c r="L2789" i="3"/>
  <c r="L2790" i="3"/>
  <c r="L2791" i="3"/>
  <c r="L2792" i="3"/>
  <c r="L2793" i="3"/>
  <c r="L2794" i="3"/>
  <c r="L2795" i="3"/>
  <c r="L2796" i="3"/>
  <c r="L2797" i="3"/>
  <c r="L2798" i="3"/>
  <c r="L2799" i="3"/>
  <c r="L2800" i="3"/>
  <c r="L2801" i="3"/>
  <c r="L2802" i="3"/>
  <c r="L2803" i="3"/>
  <c r="L2804" i="3"/>
  <c r="L2805" i="3"/>
  <c r="L2806" i="3"/>
  <c r="L2807" i="3"/>
  <c r="L2808" i="3"/>
  <c r="L2809" i="3"/>
  <c r="L2810" i="3"/>
  <c r="L2811" i="3"/>
  <c r="L2812" i="3"/>
  <c r="L2813" i="3"/>
  <c r="L2814" i="3"/>
  <c r="L2815" i="3"/>
  <c r="L2816" i="3"/>
  <c r="L2817" i="3"/>
  <c r="L2818" i="3"/>
  <c r="L2819" i="3"/>
  <c r="L2820" i="3"/>
  <c r="L2821" i="3"/>
  <c r="L2822" i="3"/>
  <c r="L2823" i="3"/>
  <c r="L2824" i="3"/>
  <c r="L2825" i="3"/>
  <c r="L2826" i="3"/>
  <c r="L2827" i="3"/>
  <c r="L2828" i="3"/>
  <c r="L2829" i="3"/>
  <c r="L2830" i="3"/>
  <c r="L2831" i="3"/>
  <c r="L2832" i="3"/>
  <c r="L2833" i="3"/>
  <c r="L2834" i="3"/>
  <c r="L2835" i="3"/>
  <c r="L2836" i="3"/>
  <c r="L2837" i="3"/>
  <c r="L2838" i="3"/>
  <c r="L2839" i="3"/>
  <c r="L2840" i="3"/>
  <c r="L2841" i="3"/>
  <c r="L2842" i="3"/>
  <c r="L2843" i="3"/>
  <c r="L2844" i="3"/>
  <c r="L2845" i="3"/>
  <c r="L2846" i="3"/>
  <c r="L2847" i="3"/>
  <c r="L2848" i="3"/>
  <c r="L2849" i="3"/>
  <c r="L2850" i="3"/>
  <c r="L2851" i="3"/>
  <c r="L2852" i="3"/>
  <c r="L2853" i="3"/>
  <c r="L2854" i="3"/>
  <c r="L2855" i="3"/>
  <c r="L2856" i="3"/>
  <c r="L2857" i="3"/>
  <c r="L2858" i="3"/>
  <c r="L2859" i="3"/>
  <c r="L2860" i="3"/>
  <c r="L2861" i="3"/>
  <c r="L2862" i="3"/>
  <c r="L2863" i="3"/>
  <c r="L2864" i="3"/>
  <c r="L2865" i="3"/>
  <c r="L2866" i="3"/>
  <c r="L2867" i="3"/>
  <c r="L2868" i="3"/>
  <c r="L2869" i="3"/>
  <c r="L2870" i="3"/>
  <c r="L2871" i="3"/>
  <c r="L2872" i="3"/>
  <c r="L2873" i="3"/>
  <c r="L2874" i="3"/>
  <c r="L2875" i="3"/>
  <c r="L2876" i="3"/>
  <c r="L2877" i="3"/>
  <c r="L2878" i="3"/>
  <c r="L2879" i="3"/>
  <c r="L2880" i="3"/>
  <c r="L2881" i="3"/>
  <c r="L2882" i="3"/>
  <c r="L2883" i="3"/>
  <c r="L2884" i="3"/>
  <c r="L2885" i="3"/>
  <c r="L2886" i="3"/>
  <c r="L2887" i="3"/>
  <c r="L2888" i="3"/>
  <c r="L2889" i="3"/>
  <c r="L2890" i="3"/>
  <c r="L2891" i="3"/>
  <c r="L2892" i="3"/>
  <c r="L2893" i="3"/>
  <c r="L2894" i="3"/>
  <c r="L2895" i="3"/>
  <c r="L2896" i="3"/>
  <c r="L2897" i="3"/>
  <c r="L2898" i="3"/>
  <c r="L2899" i="3"/>
  <c r="L2900" i="3"/>
  <c r="L2901" i="3"/>
  <c r="L2902" i="3"/>
  <c r="L2903" i="3"/>
  <c r="L2904" i="3"/>
  <c r="L2905" i="3"/>
  <c r="L2906" i="3"/>
  <c r="L2907" i="3"/>
  <c r="L2908" i="3"/>
  <c r="L2909" i="3"/>
  <c r="L2910" i="3"/>
  <c r="L2911" i="3"/>
  <c r="L2912" i="3"/>
  <c r="L2913" i="3"/>
  <c r="L2914" i="3"/>
  <c r="L2915" i="3"/>
  <c r="L2916" i="3"/>
  <c r="L2917" i="3"/>
  <c r="L2918" i="3"/>
  <c r="L2919" i="3"/>
  <c r="L2920" i="3"/>
  <c r="L2921" i="3"/>
  <c r="L2922" i="3"/>
  <c r="L2923" i="3"/>
  <c r="L2924" i="3"/>
  <c r="L2925" i="3"/>
  <c r="L2926" i="3"/>
  <c r="L2927" i="3"/>
  <c r="L2928" i="3"/>
  <c r="L2929" i="3"/>
  <c r="L2930" i="3"/>
  <c r="L2931" i="3"/>
  <c r="L2932" i="3"/>
  <c r="L2933" i="3"/>
  <c r="L2934" i="3"/>
  <c r="L2935" i="3"/>
  <c r="L2936" i="3"/>
  <c r="L2937" i="3"/>
  <c r="L2938" i="3"/>
  <c r="L2939" i="3"/>
  <c r="L2940" i="3"/>
  <c r="L2941" i="3"/>
  <c r="L2942" i="3"/>
  <c r="L2943" i="3"/>
  <c r="L2944" i="3"/>
  <c r="L2945" i="3"/>
  <c r="L2946" i="3"/>
  <c r="L2947" i="3"/>
  <c r="L2948" i="3"/>
  <c r="L2949" i="3"/>
  <c r="L2950" i="3"/>
  <c r="L2951" i="3"/>
  <c r="L2952" i="3"/>
  <c r="L2953" i="3"/>
  <c r="L2954" i="3"/>
  <c r="L2955" i="3"/>
  <c r="L2956" i="3"/>
  <c r="L2957" i="3"/>
  <c r="L2958" i="3"/>
  <c r="L2959" i="3"/>
  <c r="L2960" i="3"/>
  <c r="L2961" i="3"/>
  <c r="L2962" i="3"/>
  <c r="L2963" i="3"/>
  <c r="L2964" i="3"/>
  <c r="L2965" i="3"/>
  <c r="L2966" i="3"/>
  <c r="L2967" i="3"/>
  <c r="L2968" i="3"/>
  <c r="L2969" i="3"/>
  <c r="L2970" i="3"/>
  <c r="L2971" i="3"/>
  <c r="L2972" i="3"/>
  <c r="L2973" i="3"/>
  <c r="L2974" i="3"/>
  <c r="L2975" i="3"/>
  <c r="L2976" i="3"/>
  <c r="L2977" i="3"/>
  <c r="L2978" i="3"/>
  <c r="L2979" i="3"/>
  <c r="L2980" i="3"/>
  <c r="L2981" i="3"/>
  <c r="L2982" i="3"/>
  <c r="L2983" i="3"/>
  <c r="L2984" i="3"/>
  <c r="L2985" i="3"/>
  <c r="L2986" i="3"/>
  <c r="L2987" i="3"/>
  <c r="L2988" i="3"/>
  <c r="L2989" i="3"/>
  <c r="L2990" i="3"/>
  <c r="L2991" i="3"/>
  <c r="L2992" i="3"/>
  <c r="L2993" i="3"/>
  <c r="L2994" i="3"/>
  <c r="L2995" i="3"/>
  <c r="L2996" i="3"/>
  <c r="L2997" i="3"/>
  <c r="L2998" i="3"/>
  <c r="L2999" i="3"/>
  <c r="L3000" i="3"/>
  <c r="L3001" i="3"/>
  <c r="L3002" i="3"/>
  <c r="L3003" i="3"/>
  <c r="L3004" i="3"/>
  <c r="L3005" i="3"/>
  <c r="L3006" i="3"/>
  <c r="L3007" i="3"/>
  <c r="L3008" i="3"/>
  <c r="L3009" i="3"/>
  <c r="L3010" i="3"/>
  <c r="L3011" i="3"/>
  <c r="L3012" i="3"/>
  <c r="L3013" i="3"/>
  <c r="L3014" i="3"/>
  <c r="L3015" i="3"/>
  <c r="L3016" i="3"/>
  <c r="L3017" i="3"/>
  <c r="L3018" i="3"/>
  <c r="L3019" i="3"/>
  <c r="L3020" i="3"/>
  <c r="L3021" i="3"/>
  <c r="L3022" i="3"/>
  <c r="L3023" i="3"/>
  <c r="L3024" i="3"/>
  <c r="L3025" i="3"/>
  <c r="L3026" i="3"/>
  <c r="L3027" i="3"/>
  <c r="L3028" i="3"/>
  <c r="L3029" i="3"/>
  <c r="L3030" i="3"/>
  <c r="L3031" i="3"/>
  <c r="L3032" i="3"/>
  <c r="L3033" i="3"/>
  <c r="L3034" i="3"/>
  <c r="L3035" i="3"/>
  <c r="L3036" i="3"/>
  <c r="L3037" i="3"/>
  <c r="L3038" i="3"/>
  <c r="L3039" i="3"/>
  <c r="L3040" i="3"/>
  <c r="L3041" i="3"/>
  <c r="L3042" i="3"/>
  <c r="L3043" i="3"/>
  <c r="L3044" i="3"/>
  <c r="L3045" i="3"/>
  <c r="L3046" i="3"/>
  <c r="L3047" i="3"/>
  <c r="L3048" i="3"/>
  <c r="L3049" i="3"/>
  <c r="L3050" i="3"/>
  <c r="L3051" i="3"/>
  <c r="L3052" i="3"/>
  <c r="L3053" i="3"/>
  <c r="L3054" i="3"/>
  <c r="L3055" i="3"/>
  <c r="L3056" i="3"/>
  <c r="L3057" i="3"/>
  <c r="L3058" i="3"/>
  <c r="L3059" i="3"/>
  <c r="L3060" i="3"/>
  <c r="L3061" i="3"/>
  <c r="L3062" i="3"/>
  <c r="L3063" i="3"/>
  <c r="L3064" i="3"/>
  <c r="L3065" i="3"/>
  <c r="L3066" i="3"/>
  <c r="L3067" i="3"/>
  <c r="L3068" i="3"/>
  <c r="L3069" i="3"/>
  <c r="L3070" i="3"/>
  <c r="L3071" i="3"/>
  <c r="L3072" i="3"/>
  <c r="L3073" i="3"/>
  <c r="L3074" i="3"/>
  <c r="L3075" i="3"/>
  <c r="L3076" i="3"/>
  <c r="L3077" i="3"/>
  <c r="L3078" i="3"/>
  <c r="L3079" i="3"/>
  <c r="L3080" i="3"/>
  <c r="L3081" i="3"/>
  <c r="L3082" i="3"/>
  <c r="L3083" i="3"/>
  <c r="L3084" i="3"/>
  <c r="L3085" i="3"/>
  <c r="L3086" i="3"/>
  <c r="L3087" i="3"/>
  <c r="L3088" i="3"/>
  <c r="L3089" i="3"/>
  <c r="L3090" i="3"/>
  <c r="L3091" i="3"/>
  <c r="L3092" i="3"/>
  <c r="L3093" i="3"/>
  <c r="L3094" i="3"/>
  <c r="L3095" i="3"/>
  <c r="L3096" i="3"/>
  <c r="L3097" i="3"/>
  <c r="L3098" i="3"/>
  <c r="L3099" i="3"/>
  <c r="L3100" i="3"/>
  <c r="L3101" i="3"/>
  <c r="L3102" i="3"/>
  <c r="L3103" i="3"/>
  <c r="L3104" i="3"/>
  <c r="L3105" i="3"/>
  <c r="L3106" i="3"/>
  <c r="L3107" i="3"/>
  <c r="L3108" i="3"/>
  <c r="L3109" i="3"/>
  <c r="L3110" i="3"/>
  <c r="L3111" i="3"/>
  <c r="L3112" i="3"/>
  <c r="L3113" i="3"/>
  <c r="L3114" i="3"/>
  <c r="L3115" i="3"/>
  <c r="L3116" i="3"/>
  <c r="L3117" i="3"/>
  <c r="L3118" i="3"/>
  <c r="L3119" i="3"/>
  <c r="L3120" i="3"/>
  <c r="L3121" i="3"/>
  <c r="L3122" i="3"/>
  <c r="L3123" i="3"/>
  <c r="L3124" i="3"/>
  <c r="L3125" i="3"/>
  <c r="L3126" i="3"/>
  <c r="L3127" i="3"/>
  <c r="L3128" i="3"/>
  <c r="L3129" i="3"/>
  <c r="L3130" i="3"/>
  <c r="L3131" i="3"/>
  <c r="L3132" i="3"/>
  <c r="L3133" i="3"/>
  <c r="L3134" i="3"/>
  <c r="L3135" i="3"/>
  <c r="L3136" i="3"/>
  <c r="L3137" i="3"/>
  <c r="L3138" i="3"/>
  <c r="L3139" i="3"/>
  <c r="L3140" i="3"/>
  <c r="L3141" i="3"/>
  <c r="L3142" i="3"/>
  <c r="L3143" i="3"/>
  <c r="L3144" i="3"/>
  <c r="L3145" i="3"/>
  <c r="L3146" i="3"/>
  <c r="L3147" i="3"/>
  <c r="L3148" i="3"/>
  <c r="L3149" i="3"/>
  <c r="L3150" i="3"/>
  <c r="L3151" i="3"/>
  <c r="L3152" i="3"/>
  <c r="L3153" i="3"/>
  <c r="L3154" i="3"/>
  <c r="L3155" i="3"/>
  <c r="L3156" i="3"/>
  <c r="L3157" i="3"/>
  <c r="L3158" i="3"/>
  <c r="L3159" i="3"/>
  <c r="L3160" i="3"/>
  <c r="L3161" i="3"/>
  <c r="L3162" i="3"/>
  <c r="L3163" i="3"/>
  <c r="L3164" i="3"/>
  <c r="L3165" i="3"/>
  <c r="L3166" i="3"/>
  <c r="L3167" i="3"/>
  <c r="L3168" i="3"/>
  <c r="L3169" i="3"/>
  <c r="L3170" i="3"/>
  <c r="L3171" i="3"/>
  <c r="L3172" i="3"/>
  <c r="L3173" i="3"/>
  <c r="L3174" i="3"/>
  <c r="L3175" i="3"/>
  <c r="L3176" i="3"/>
  <c r="L3177" i="3"/>
  <c r="L3178" i="3"/>
  <c r="L3179" i="3"/>
  <c r="L3180" i="3"/>
  <c r="L3181" i="3"/>
  <c r="L3182" i="3"/>
  <c r="L3183" i="3"/>
  <c r="L3184" i="3"/>
  <c r="L3185" i="3"/>
  <c r="L3186" i="3"/>
  <c r="L3187" i="3"/>
  <c r="L3188" i="3"/>
  <c r="L3189" i="3"/>
  <c r="L3190" i="3"/>
  <c r="L3191" i="3"/>
  <c r="L3192" i="3"/>
  <c r="L3193" i="3"/>
  <c r="L3194" i="3"/>
  <c r="L3195" i="3"/>
  <c r="L3196" i="3"/>
  <c r="L3197" i="3"/>
  <c r="L3198" i="3"/>
  <c r="L3199" i="3"/>
  <c r="L3200" i="3"/>
  <c r="L3201" i="3"/>
  <c r="L3202" i="3"/>
  <c r="L3203" i="3"/>
  <c r="L3204" i="3"/>
  <c r="L3205" i="3"/>
  <c r="L3206" i="3"/>
  <c r="L3207" i="3"/>
  <c r="L3208" i="3"/>
  <c r="L3209" i="3"/>
  <c r="L3210" i="3"/>
  <c r="L3211" i="3"/>
  <c r="L3212" i="3"/>
  <c r="L3213" i="3"/>
  <c r="L3214" i="3"/>
  <c r="L3215" i="3"/>
  <c r="L3216" i="3"/>
  <c r="L3217" i="3"/>
  <c r="L3218" i="3"/>
  <c r="L3219" i="3"/>
  <c r="L3220" i="3"/>
  <c r="L3221" i="3"/>
  <c r="L3222" i="3"/>
  <c r="L3223" i="3"/>
  <c r="L3224" i="3"/>
  <c r="L3225" i="3"/>
  <c r="L3226" i="3"/>
  <c r="L3227" i="3"/>
  <c r="L3228" i="3"/>
  <c r="L3229" i="3"/>
  <c r="L3230" i="3"/>
  <c r="L3231" i="3"/>
  <c r="L3232" i="3"/>
  <c r="L3233" i="3"/>
  <c r="L3234" i="3"/>
  <c r="L3235" i="3"/>
  <c r="L3236" i="3"/>
  <c r="L3237" i="3"/>
  <c r="L3238" i="3"/>
  <c r="L3239" i="3"/>
  <c r="L3240" i="3"/>
  <c r="L3241" i="3"/>
  <c r="L3242" i="3"/>
  <c r="L3243" i="3"/>
  <c r="L3244" i="3"/>
  <c r="L3245" i="3"/>
  <c r="L3246" i="3"/>
  <c r="L3247" i="3"/>
  <c r="L3248" i="3"/>
  <c r="L3249" i="3"/>
  <c r="L3250" i="3"/>
  <c r="L3251" i="3"/>
  <c r="L3252" i="3"/>
  <c r="L3253" i="3"/>
  <c r="L3254" i="3"/>
  <c r="L3255" i="3"/>
  <c r="L3256" i="3"/>
  <c r="L3257" i="3"/>
  <c r="L3258" i="3"/>
  <c r="L3259" i="3"/>
  <c r="L3260" i="3"/>
  <c r="L3261" i="3"/>
  <c r="L3262" i="3"/>
  <c r="L3263" i="3"/>
  <c r="L3264" i="3"/>
  <c r="L3265" i="3"/>
  <c r="L3266" i="3"/>
  <c r="L3267" i="3"/>
  <c r="L3268" i="3"/>
  <c r="L3269" i="3"/>
  <c r="L3270" i="3"/>
  <c r="L3271" i="3"/>
  <c r="L3272" i="3"/>
  <c r="L3273" i="3"/>
  <c r="L3274" i="3"/>
  <c r="L3275" i="3"/>
  <c r="L3276" i="3"/>
  <c r="L3277" i="3"/>
  <c r="L3278" i="3"/>
  <c r="L3279" i="3"/>
  <c r="L3280" i="3"/>
  <c r="L3281" i="3"/>
  <c r="L3282" i="3"/>
  <c r="L3283" i="3"/>
  <c r="L3284" i="3"/>
  <c r="L3285" i="3"/>
  <c r="L3286" i="3"/>
  <c r="L3287" i="3"/>
  <c r="L3288" i="3"/>
  <c r="L3289" i="3"/>
  <c r="L3290" i="3"/>
  <c r="L3291" i="3"/>
  <c r="L3292" i="3"/>
  <c r="L3293" i="3"/>
  <c r="L3294" i="3"/>
  <c r="L3295" i="3"/>
  <c r="L3296" i="3"/>
  <c r="L3297" i="3"/>
  <c r="L3298" i="3"/>
  <c r="L3299" i="3"/>
  <c r="L3300" i="3"/>
  <c r="L3301" i="3"/>
  <c r="L3302" i="3"/>
  <c r="L3303" i="3"/>
  <c r="L3304" i="3"/>
  <c r="L3305" i="3"/>
  <c r="L3306" i="3"/>
  <c r="L3307" i="3"/>
  <c r="L3308" i="3"/>
  <c r="L3309" i="3"/>
  <c r="L3310" i="3"/>
  <c r="L3311" i="3"/>
  <c r="L3312" i="3"/>
  <c r="L3313" i="3"/>
  <c r="L3314" i="3"/>
  <c r="L3315" i="3"/>
  <c r="L3316" i="3"/>
  <c r="L3317" i="3"/>
  <c r="L3318" i="3"/>
  <c r="L3319" i="3"/>
  <c r="L3320" i="3"/>
  <c r="L3321" i="3"/>
  <c r="L3322" i="3"/>
  <c r="L3323" i="3"/>
  <c r="L3324" i="3"/>
  <c r="L3325" i="3"/>
  <c r="L3326" i="3"/>
  <c r="L3327" i="3"/>
  <c r="L3328" i="3"/>
  <c r="L3329" i="3"/>
  <c r="L3330" i="3"/>
  <c r="L3331" i="3"/>
  <c r="L3332" i="3"/>
  <c r="L3333" i="3"/>
  <c r="L3334" i="3"/>
  <c r="L3335" i="3"/>
  <c r="L3336" i="3"/>
  <c r="L3337" i="3"/>
  <c r="L3338" i="3"/>
  <c r="L3339" i="3"/>
  <c r="L3340" i="3"/>
  <c r="L3341" i="3"/>
  <c r="L3342" i="3"/>
  <c r="L3343" i="3"/>
  <c r="L3344" i="3"/>
  <c r="L3345" i="3"/>
  <c r="L3346" i="3"/>
  <c r="L3347" i="3"/>
  <c r="L3348" i="3"/>
  <c r="L3349" i="3"/>
  <c r="L3350" i="3"/>
  <c r="L3351" i="3"/>
  <c r="L3352" i="3"/>
  <c r="L3353" i="3"/>
  <c r="L3354" i="3"/>
  <c r="L3355" i="3"/>
  <c r="L3356" i="3"/>
  <c r="L3357" i="3"/>
  <c r="L3358" i="3"/>
  <c r="L3359" i="3"/>
  <c r="L3360" i="3"/>
  <c r="L3361" i="3"/>
  <c r="L3362" i="3"/>
  <c r="L3363" i="3"/>
  <c r="L3364" i="3"/>
  <c r="L3365" i="3"/>
  <c r="L3366" i="3"/>
  <c r="L3367" i="3"/>
  <c r="L3368" i="3"/>
  <c r="L3369" i="3"/>
  <c r="L3370" i="3"/>
  <c r="L3371" i="3"/>
  <c r="L3372" i="3"/>
  <c r="L3373" i="3"/>
  <c r="L3374" i="3"/>
  <c r="L3375" i="3"/>
  <c r="L3376" i="3"/>
  <c r="L3377" i="3"/>
  <c r="L3378" i="3"/>
  <c r="L3379" i="3"/>
  <c r="L3380" i="3"/>
  <c r="L3381" i="3"/>
  <c r="L3382" i="3"/>
  <c r="L3383" i="3"/>
  <c r="L3384" i="3"/>
  <c r="L3385" i="3"/>
  <c r="L3386" i="3"/>
  <c r="L3387" i="3"/>
  <c r="L3388" i="3"/>
  <c r="L3389" i="3"/>
  <c r="L3390" i="3"/>
  <c r="L3391" i="3"/>
  <c r="L3392" i="3"/>
  <c r="L3393" i="3"/>
  <c r="L3394" i="3"/>
  <c r="L3395" i="3"/>
  <c r="L3396" i="3"/>
  <c r="L3397" i="3"/>
  <c r="L3398" i="3"/>
  <c r="L3399" i="3"/>
  <c r="L3400" i="3"/>
  <c r="L3401" i="3"/>
  <c r="L3402" i="3"/>
  <c r="L3403" i="3"/>
  <c r="L3404" i="3"/>
  <c r="L3405" i="3"/>
  <c r="L3406" i="3"/>
  <c r="L3407" i="3"/>
  <c r="L3408" i="3"/>
  <c r="L3409" i="3"/>
  <c r="L3410" i="3"/>
  <c r="L3411" i="3"/>
  <c r="L3412" i="3"/>
  <c r="L3413" i="3"/>
  <c r="L3414" i="3"/>
  <c r="L3415" i="3"/>
  <c r="L3416" i="3"/>
  <c r="L3417" i="3"/>
  <c r="L3418" i="3"/>
  <c r="L3419" i="3"/>
  <c r="L3420" i="3"/>
  <c r="L3421" i="3"/>
  <c r="L3422" i="3"/>
  <c r="L3423" i="3"/>
  <c r="L3424" i="3"/>
  <c r="L3425" i="3"/>
  <c r="L3426" i="3"/>
  <c r="L3427" i="3"/>
  <c r="L3428" i="3"/>
  <c r="L3429" i="3"/>
  <c r="L3430" i="3"/>
  <c r="L3431" i="3"/>
  <c r="L3432" i="3"/>
  <c r="L3433" i="3"/>
  <c r="L3434" i="3"/>
  <c r="L3435" i="3"/>
  <c r="L3436" i="3"/>
  <c r="L3437" i="3"/>
  <c r="L3438" i="3"/>
  <c r="L3439" i="3"/>
  <c r="L3440" i="3"/>
  <c r="L3441" i="3"/>
  <c r="L3442" i="3"/>
  <c r="L3443" i="3"/>
  <c r="L3444" i="3"/>
  <c r="L3445" i="3"/>
  <c r="L3446" i="3"/>
  <c r="L3447" i="3"/>
  <c r="L3448" i="3"/>
  <c r="L3449" i="3"/>
  <c r="L3450" i="3"/>
  <c r="L3451" i="3"/>
  <c r="L3452" i="3"/>
  <c r="L3453" i="3"/>
  <c r="L3454" i="3"/>
  <c r="L3455" i="3"/>
  <c r="L3456" i="3"/>
  <c r="L3457" i="3"/>
  <c r="L3458" i="3"/>
  <c r="L3459" i="3"/>
  <c r="L3460" i="3"/>
  <c r="L3461" i="3"/>
  <c r="L3462" i="3"/>
  <c r="L3463" i="3"/>
  <c r="L3464" i="3"/>
  <c r="L3465" i="3"/>
  <c r="L3466" i="3"/>
  <c r="L3467" i="3"/>
  <c r="L3468" i="3"/>
  <c r="L3469" i="3"/>
  <c r="L3470" i="3"/>
  <c r="L3471" i="3"/>
  <c r="L3472" i="3"/>
  <c r="L3473" i="3"/>
  <c r="L3474" i="3"/>
  <c r="L3475" i="3"/>
  <c r="L3476" i="3"/>
  <c r="L3477" i="3"/>
  <c r="L3478" i="3"/>
  <c r="L3479" i="3"/>
  <c r="L3480" i="3"/>
  <c r="L3481" i="3"/>
  <c r="L3482" i="3"/>
  <c r="L3483" i="3"/>
  <c r="L3484" i="3"/>
  <c r="L3485" i="3"/>
  <c r="L3486" i="3"/>
  <c r="L3487" i="3"/>
  <c r="L3488" i="3"/>
  <c r="L3489" i="3"/>
  <c r="L3490" i="3"/>
  <c r="L3491" i="3"/>
  <c r="L3492" i="3"/>
  <c r="L3493" i="3"/>
  <c r="L3494" i="3"/>
  <c r="L3495" i="3"/>
  <c r="L3496" i="3"/>
  <c r="L3497" i="3"/>
  <c r="L3498" i="3"/>
  <c r="L3499" i="3"/>
  <c r="L3500" i="3"/>
  <c r="L3501" i="3"/>
  <c r="L3502" i="3"/>
  <c r="L3503" i="3"/>
  <c r="L3504" i="3"/>
  <c r="L3505" i="3"/>
  <c r="L3506" i="3"/>
  <c r="L3507" i="3"/>
  <c r="L3508" i="3"/>
  <c r="L3509" i="3"/>
  <c r="L3510" i="3"/>
  <c r="L3511" i="3"/>
  <c r="L3512" i="3"/>
  <c r="L3513" i="3"/>
  <c r="L3514" i="3"/>
  <c r="L3515" i="3"/>
  <c r="L3516" i="3"/>
  <c r="L3517" i="3"/>
  <c r="L3518" i="3"/>
  <c r="L3519" i="3"/>
  <c r="L3520" i="3"/>
  <c r="L3521" i="3"/>
  <c r="L3522" i="3"/>
  <c r="L3523" i="3"/>
  <c r="L3524" i="3"/>
  <c r="L3525" i="3"/>
  <c r="L3526" i="3"/>
  <c r="L3527" i="3"/>
  <c r="L3528" i="3"/>
  <c r="L3529" i="3"/>
  <c r="L3530" i="3"/>
  <c r="L3531" i="3"/>
  <c r="L3532" i="3"/>
  <c r="L3533" i="3"/>
  <c r="L3534" i="3"/>
  <c r="L3535" i="3"/>
  <c r="L3536" i="3"/>
  <c r="L3537" i="3"/>
  <c r="L3538" i="3"/>
  <c r="L3539" i="3"/>
  <c r="L3540" i="3"/>
  <c r="L3541" i="3"/>
  <c r="L3542" i="3"/>
  <c r="L3543" i="3"/>
  <c r="L3544" i="3"/>
  <c r="L3545" i="3"/>
  <c r="L3546" i="3"/>
  <c r="L3547" i="3"/>
  <c r="L3548" i="3"/>
  <c r="L3549" i="3"/>
  <c r="L3550" i="3"/>
  <c r="L3551" i="3"/>
  <c r="L3552" i="3"/>
  <c r="L3553" i="3"/>
  <c r="L3554" i="3"/>
  <c r="L3555" i="3"/>
  <c r="L3556" i="3"/>
  <c r="L3557" i="3"/>
  <c r="L3558" i="3"/>
  <c r="L3559" i="3"/>
  <c r="L3560" i="3"/>
  <c r="L3561" i="3"/>
  <c r="L3562" i="3"/>
  <c r="L3563" i="3"/>
  <c r="L3564" i="3"/>
  <c r="L3565" i="3"/>
  <c r="L3566" i="3"/>
  <c r="L3567" i="3"/>
  <c r="L3568" i="3"/>
  <c r="L3569" i="3"/>
  <c r="L3570" i="3"/>
  <c r="L3571" i="3"/>
  <c r="L3572" i="3"/>
  <c r="L3573" i="3"/>
  <c r="L3574" i="3"/>
  <c r="L3575" i="3"/>
  <c r="L3576" i="3"/>
  <c r="L3577" i="3"/>
  <c r="L3578" i="3"/>
  <c r="L3579" i="3"/>
  <c r="L3580" i="3"/>
  <c r="L3581" i="3"/>
  <c r="L3582" i="3"/>
  <c r="L3583" i="3"/>
  <c r="L3584" i="3"/>
  <c r="L3585" i="3"/>
  <c r="L3586" i="3"/>
  <c r="L3587" i="3"/>
  <c r="L3588" i="3"/>
  <c r="L3589" i="3"/>
  <c r="L3590" i="3"/>
  <c r="L3591" i="3"/>
  <c r="L3592" i="3"/>
  <c r="L3593" i="3"/>
  <c r="L3594" i="3"/>
  <c r="L3595" i="3"/>
  <c r="L3596" i="3"/>
  <c r="L3597" i="3"/>
  <c r="L3598" i="3"/>
  <c r="L3599" i="3"/>
  <c r="L3600" i="3"/>
  <c r="L3601" i="3"/>
  <c r="L3602" i="3"/>
  <c r="L3603" i="3"/>
  <c r="L3604" i="3"/>
  <c r="L3605" i="3"/>
  <c r="L3606" i="3"/>
  <c r="L3607" i="3"/>
  <c r="L3608" i="3"/>
  <c r="L3609" i="3"/>
  <c r="L3610" i="3"/>
  <c r="L3611" i="3"/>
  <c r="L3612" i="3"/>
  <c r="L3613" i="3"/>
  <c r="L3614" i="3"/>
  <c r="L3615" i="3"/>
  <c r="L3616" i="3"/>
  <c r="L3617" i="3"/>
  <c r="L3618" i="3"/>
  <c r="L3619" i="3"/>
  <c r="L3620" i="3"/>
  <c r="L3621" i="3"/>
  <c r="L3622" i="3"/>
  <c r="L3623" i="3"/>
  <c r="L3624" i="3"/>
  <c r="L3625" i="3"/>
  <c r="L3626" i="3"/>
  <c r="L3627" i="3"/>
  <c r="L3628" i="3"/>
  <c r="L3629" i="3"/>
  <c r="L3630" i="3"/>
  <c r="L3631" i="3"/>
  <c r="L3632" i="3"/>
  <c r="L3633" i="3"/>
  <c r="L3634" i="3"/>
  <c r="L3635" i="3"/>
  <c r="L3636" i="3"/>
  <c r="L3637" i="3"/>
  <c r="L3638" i="3"/>
  <c r="L3639" i="3"/>
  <c r="L3640" i="3"/>
  <c r="L3641" i="3"/>
  <c r="L3642" i="3"/>
  <c r="L3643" i="3"/>
  <c r="L3644" i="3"/>
  <c r="L3645" i="3"/>
  <c r="L3646" i="3"/>
  <c r="L3647" i="3"/>
  <c r="L3648" i="3"/>
  <c r="L3649" i="3"/>
  <c r="L3650" i="3"/>
  <c r="L3651" i="3"/>
  <c r="L3652" i="3"/>
  <c r="L3653" i="3"/>
  <c r="L3654" i="3"/>
  <c r="L3655" i="3"/>
  <c r="L3656" i="3"/>
  <c r="L3657" i="3"/>
  <c r="L3658" i="3"/>
  <c r="L3659" i="3"/>
  <c r="L3660" i="3"/>
  <c r="L3661" i="3"/>
  <c r="L3662" i="3"/>
  <c r="L3663" i="3"/>
  <c r="L3664" i="3"/>
  <c r="L3665" i="3"/>
  <c r="L3666" i="3"/>
  <c r="L3667" i="3"/>
  <c r="L3668" i="3"/>
  <c r="L3669" i="3"/>
  <c r="L3670" i="3"/>
  <c r="L3671" i="3"/>
  <c r="L3672" i="3"/>
  <c r="L3673" i="3"/>
  <c r="L3674" i="3"/>
  <c r="L3675" i="3"/>
  <c r="L3676" i="3"/>
  <c r="L3677" i="3"/>
  <c r="L3678" i="3"/>
  <c r="L3679" i="3"/>
  <c r="L3680" i="3"/>
  <c r="L3681" i="3"/>
  <c r="L3682" i="3"/>
  <c r="L3683" i="3"/>
  <c r="L3684" i="3"/>
  <c r="L3685" i="3"/>
  <c r="L3686" i="3"/>
  <c r="L3687" i="3"/>
  <c r="L3688" i="3"/>
  <c r="L3689" i="3"/>
  <c r="L3690" i="3"/>
  <c r="L3691" i="3"/>
  <c r="L3692" i="3"/>
  <c r="L3693" i="3"/>
  <c r="L3694" i="3"/>
  <c r="L3695" i="3"/>
  <c r="L3696" i="3"/>
  <c r="L3697" i="3"/>
  <c r="L3698" i="3"/>
  <c r="L3699" i="3"/>
  <c r="L3700" i="3"/>
  <c r="L3701" i="3"/>
  <c r="L3702" i="3"/>
  <c r="L3703" i="3"/>
  <c r="L3704" i="3"/>
  <c r="L3705" i="3"/>
  <c r="L3706" i="3"/>
  <c r="L3707" i="3"/>
  <c r="L3708" i="3"/>
  <c r="L3709" i="3"/>
  <c r="L3710" i="3"/>
  <c r="L3711" i="3"/>
  <c r="L3712" i="3"/>
  <c r="L3713" i="3"/>
  <c r="L3714" i="3"/>
  <c r="L3715" i="3"/>
  <c r="L3716" i="3"/>
  <c r="L3717" i="3"/>
  <c r="L3718" i="3"/>
  <c r="L3719" i="3"/>
  <c r="L3720" i="3"/>
  <c r="L3721" i="3"/>
  <c r="L3722" i="3"/>
  <c r="L3723" i="3"/>
  <c r="L3724" i="3"/>
  <c r="L3725" i="3"/>
  <c r="L3726" i="3"/>
  <c r="L3727" i="3"/>
  <c r="L3728" i="3"/>
  <c r="L3729" i="3"/>
  <c r="L3730" i="3"/>
  <c r="L3731" i="3"/>
  <c r="L3732" i="3"/>
  <c r="L3733" i="3"/>
  <c r="L3734" i="3"/>
  <c r="L3735" i="3"/>
  <c r="L3736" i="3"/>
  <c r="L3737" i="3"/>
  <c r="L3738" i="3"/>
  <c r="L3739" i="3"/>
  <c r="L3740" i="3"/>
  <c r="L3741" i="3"/>
  <c r="L3742" i="3"/>
  <c r="L3743" i="3"/>
  <c r="L3744" i="3"/>
  <c r="L3745" i="3"/>
  <c r="L3746" i="3"/>
  <c r="L3747" i="3"/>
  <c r="L3748" i="3"/>
  <c r="L3749" i="3"/>
  <c r="L3750" i="3"/>
  <c r="L3751" i="3"/>
  <c r="L3752" i="3"/>
  <c r="L3753" i="3"/>
  <c r="L3754" i="3"/>
  <c r="L3755" i="3"/>
  <c r="L3756" i="3"/>
  <c r="L3757" i="3"/>
  <c r="L3758" i="3"/>
  <c r="L3759" i="3"/>
  <c r="L3760" i="3"/>
  <c r="L3761" i="3"/>
  <c r="L3762" i="3"/>
  <c r="L3763" i="3"/>
  <c r="L3764" i="3"/>
  <c r="L3765" i="3"/>
  <c r="L3766" i="3"/>
  <c r="L3767" i="3"/>
  <c r="L3768" i="3"/>
  <c r="L3769" i="3"/>
  <c r="L3770" i="3"/>
  <c r="L3771" i="3"/>
  <c r="L3772" i="3"/>
  <c r="L3773" i="3"/>
  <c r="L3774" i="3"/>
  <c r="L3775" i="3"/>
  <c r="L3776" i="3"/>
  <c r="L3777" i="3"/>
  <c r="L3778" i="3"/>
  <c r="L3779" i="3"/>
  <c r="L3780" i="3"/>
  <c r="L3781" i="3"/>
  <c r="L3782" i="3"/>
  <c r="L3783" i="3"/>
  <c r="L3784" i="3"/>
  <c r="L3785" i="3"/>
  <c r="L3786" i="3"/>
  <c r="L3787" i="3"/>
  <c r="L3788" i="3"/>
  <c r="L3789" i="3"/>
  <c r="L3790" i="3"/>
  <c r="L3791" i="3"/>
  <c r="L3792" i="3"/>
  <c r="L3793" i="3"/>
  <c r="L3794" i="3"/>
  <c r="L3795" i="3"/>
  <c r="L3796" i="3"/>
  <c r="L3797" i="3"/>
  <c r="L3798" i="3"/>
  <c r="L3799" i="3"/>
  <c r="L3800" i="3"/>
  <c r="L3801" i="3"/>
  <c r="L3802" i="3"/>
  <c r="L3803" i="3"/>
  <c r="L3804" i="3"/>
  <c r="L3805" i="3"/>
  <c r="L3806" i="3"/>
  <c r="L3807" i="3"/>
  <c r="L3808" i="3"/>
  <c r="L3809" i="3"/>
  <c r="L3810" i="3"/>
  <c r="L3811" i="3"/>
  <c r="L3812" i="3"/>
  <c r="L3813" i="3"/>
  <c r="L3814" i="3"/>
  <c r="L3815" i="3"/>
  <c r="L3816" i="3"/>
  <c r="L3817" i="3"/>
  <c r="L3818" i="3"/>
  <c r="L3819" i="3"/>
  <c r="L3820" i="3"/>
  <c r="L3821" i="3"/>
  <c r="L3822" i="3"/>
  <c r="L3823" i="3"/>
  <c r="L3824" i="3"/>
  <c r="L3825" i="3"/>
  <c r="L3826" i="3"/>
  <c r="L3827" i="3"/>
  <c r="L3828" i="3"/>
  <c r="L3829" i="3"/>
  <c r="L3830" i="3"/>
  <c r="L3831" i="3"/>
  <c r="L3832" i="3"/>
  <c r="L3833" i="3"/>
  <c r="L3834" i="3"/>
  <c r="L3835" i="3"/>
  <c r="L3836" i="3"/>
  <c r="L3837" i="3"/>
  <c r="L3838" i="3"/>
  <c r="L3839" i="3"/>
  <c r="L3840" i="3"/>
  <c r="L3841" i="3"/>
  <c r="L3842" i="3"/>
  <c r="L3843" i="3"/>
  <c r="L3844" i="3"/>
  <c r="L3845" i="3"/>
  <c r="L3846" i="3"/>
  <c r="L3847" i="3"/>
  <c r="L3848" i="3"/>
  <c r="L3849" i="3"/>
  <c r="L3850" i="3"/>
  <c r="L3851" i="3"/>
  <c r="L3852" i="3"/>
  <c r="L3853" i="3"/>
  <c r="L3854" i="3"/>
  <c r="L3855" i="3"/>
  <c r="L3856" i="3"/>
  <c r="L3857" i="3"/>
  <c r="L3858" i="3"/>
  <c r="L3859" i="3"/>
  <c r="L3860" i="3"/>
  <c r="L3861" i="3"/>
  <c r="L3862" i="3"/>
  <c r="L3863" i="3"/>
  <c r="L3864" i="3"/>
  <c r="L3865" i="3"/>
  <c r="L3866" i="3"/>
  <c r="L3867" i="3"/>
  <c r="L3868" i="3"/>
  <c r="L3869" i="3"/>
  <c r="L3870" i="3"/>
  <c r="L3871" i="3"/>
  <c r="L3872" i="3"/>
  <c r="L3873" i="3"/>
  <c r="L3874" i="3"/>
  <c r="L3875" i="3"/>
  <c r="L3876" i="3"/>
  <c r="L3877" i="3"/>
  <c r="L3878" i="3"/>
  <c r="L3879" i="3"/>
  <c r="L3880" i="3"/>
  <c r="L3881" i="3"/>
  <c r="L3882" i="3"/>
  <c r="L3883" i="3"/>
  <c r="L3884" i="3"/>
  <c r="L3885" i="3"/>
  <c r="L3886" i="3"/>
  <c r="L3887" i="3"/>
  <c r="L3888" i="3"/>
  <c r="L3889" i="3"/>
  <c r="L3890" i="3"/>
  <c r="L3891" i="3"/>
  <c r="L3892" i="3"/>
  <c r="L3893" i="3"/>
  <c r="L3894" i="3"/>
  <c r="L3895" i="3"/>
  <c r="L3896" i="3"/>
  <c r="L3897" i="3"/>
  <c r="L3898" i="3"/>
  <c r="L3899" i="3"/>
  <c r="L3900" i="3"/>
  <c r="L3901" i="3"/>
  <c r="L3902" i="3"/>
  <c r="L3903" i="3"/>
  <c r="L3904" i="3"/>
  <c r="L3905" i="3"/>
  <c r="L3906" i="3"/>
  <c r="L3907" i="3"/>
  <c r="L3908" i="3"/>
  <c r="L3909" i="3"/>
  <c r="L3910" i="3"/>
  <c r="L3911" i="3"/>
  <c r="L3912" i="3"/>
  <c r="L3913" i="3"/>
  <c r="L3914" i="3"/>
  <c r="L3915" i="3"/>
  <c r="L3916" i="3"/>
  <c r="L3917" i="3"/>
  <c r="L3918" i="3"/>
  <c r="L3919" i="3"/>
  <c r="L3920" i="3"/>
  <c r="L3921" i="3"/>
  <c r="L3922" i="3"/>
  <c r="L3923" i="3"/>
  <c r="L3924" i="3"/>
  <c r="L3925" i="3"/>
  <c r="L3926" i="3"/>
  <c r="L3927" i="3"/>
  <c r="L3928" i="3"/>
  <c r="L3929" i="3"/>
  <c r="L3930" i="3"/>
  <c r="L3931" i="3"/>
  <c r="L3932" i="3"/>
  <c r="L3933" i="3"/>
  <c r="L3934" i="3"/>
  <c r="L3935" i="3"/>
  <c r="L3936" i="3"/>
  <c r="L3937" i="3"/>
  <c r="L3938" i="3"/>
  <c r="L3939" i="3"/>
  <c r="L3940" i="3"/>
  <c r="L3941" i="3"/>
  <c r="L3942" i="3"/>
  <c r="L3943" i="3"/>
  <c r="L3944" i="3"/>
  <c r="L3945" i="3"/>
  <c r="L3946" i="3"/>
  <c r="L3947" i="3"/>
  <c r="L3948" i="3"/>
  <c r="L3949" i="3"/>
  <c r="L3950" i="3"/>
  <c r="L3951" i="3"/>
  <c r="L3952" i="3"/>
  <c r="L3953" i="3"/>
  <c r="L3954" i="3"/>
  <c r="L3955" i="3"/>
  <c r="L3956" i="3"/>
  <c r="L3957" i="3"/>
  <c r="L3958" i="3"/>
  <c r="L3959" i="3"/>
  <c r="L3960" i="3"/>
  <c r="L3961" i="3"/>
  <c r="L3962" i="3"/>
  <c r="L3963" i="3"/>
  <c r="L3964" i="3"/>
  <c r="L3965" i="3"/>
  <c r="L3966" i="3"/>
  <c r="L3967" i="3"/>
  <c r="L3968" i="3"/>
  <c r="L3969" i="3"/>
  <c r="L3970" i="3"/>
  <c r="L3971" i="3"/>
  <c r="L3972" i="3"/>
  <c r="L3973" i="3"/>
  <c r="L3974" i="3"/>
  <c r="L3975" i="3"/>
  <c r="L3976" i="3"/>
  <c r="L3977" i="3"/>
  <c r="L3978" i="3"/>
  <c r="L3979" i="3"/>
  <c r="L3980" i="3"/>
  <c r="L3981" i="3"/>
  <c r="L3982" i="3"/>
  <c r="L3983" i="3"/>
  <c r="L3984" i="3"/>
  <c r="L3985" i="3"/>
  <c r="L3986" i="3"/>
  <c r="L3987" i="3"/>
  <c r="L3988" i="3"/>
  <c r="L3989" i="3"/>
  <c r="L3990" i="3"/>
  <c r="L3991" i="3"/>
  <c r="L3992" i="3"/>
  <c r="L3993" i="3"/>
  <c r="L3994" i="3"/>
  <c r="L3995" i="3"/>
  <c r="L3996" i="3"/>
  <c r="L3997" i="3"/>
  <c r="L3998" i="3"/>
  <c r="L3999" i="3"/>
  <c r="L4000" i="3"/>
  <c r="L4001" i="3"/>
  <c r="L4002" i="3"/>
  <c r="L4003" i="3"/>
  <c r="L4004" i="3"/>
  <c r="L4005" i="3"/>
  <c r="L4006" i="3"/>
  <c r="L4007" i="3"/>
  <c r="L4008" i="3"/>
  <c r="L4009" i="3"/>
  <c r="L4010" i="3"/>
  <c r="L4011" i="3"/>
  <c r="L4012" i="3"/>
  <c r="L4013" i="3"/>
  <c r="L4014" i="3"/>
  <c r="L4015" i="3"/>
  <c r="L4016" i="3"/>
  <c r="L4017" i="3"/>
  <c r="L4018" i="3"/>
  <c r="L4019" i="3"/>
  <c r="L4020" i="3"/>
  <c r="L4021" i="3"/>
  <c r="L4022" i="3"/>
  <c r="L4023" i="3"/>
  <c r="L4024" i="3"/>
  <c r="L4025" i="3"/>
  <c r="L4026" i="3"/>
  <c r="L4027" i="3"/>
  <c r="L4028" i="3"/>
  <c r="L4029" i="3"/>
  <c r="L4030" i="3"/>
  <c r="L4031" i="3"/>
  <c r="L4032" i="3"/>
  <c r="L4033" i="3"/>
  <c r="L4034" i="3"/>
  <c r="L4035" i="3"/>
  <c r="L4036" i="3"/>
  <c r="L4037" i="3"/>
  <c r="L4038" i="3"/>
  <c r="L4039" i="3"/>
  <c r="L4040" i="3"/>
  <c r="L4041" i="3"/>
  <c r="L4042" i="3"/>
  <c r="L4043" i="3"/>
  <c r="L4044" i="3"/>
  <c r="L4045" i="3"/>
  <c r="L4046" i="3"/>
  <c r="L4047" i="3"/>
  <c r="L4048" i="3"/>
  <c r="L4049" i="3"/>
  <c r="L4050" i="3"/>
  <c r="L4051" i="3"/>
  <c r="L4052" i="3"/>
  <c r="L4053" i="3"/>
  <c r="L4054" i="3"/>
  <c r="L4055" i="3"/>
  <c r="L4056" i="3"/>
  <c r="L4057" i="3"/>
  <c r="L4058" i="3"/>
  <c r="L4059" i="3"/>
  <c r="L4060" i="3"/>
  <c r="L4061" i="3"/>
  <c r="L4062" i="3"/>
  <c r="L4063" i="3"/>
  <c r="L4064" i="3"/>
  <c r="L4065" i="3"/>
  <c r="L4066" i="3"/>
  <c r="L4067" i="3"/>
  <c r="L4068" i="3"/>
  <c r="L4069" i="3"/>
  <c r="L4070" i="3"/>
  <c r="L4071" i="3"/>
  <c r="L4072" i="3"/>
  <c r="L4073" i="3"/>
  <c r="L4074" i="3"/>
  <c r="L4075" i="3"/>
  <c r="L4076" i="3"/>
  <c r="L4077" i="3"/>
  <c r="L4078" i="3"/>
  <c r="L4079" i="3"/>
  <c r="L4080" i="3"/>
  <c r="L4081" i="3"/>
  <c r="L4082" i="3"/>
  <c r="L4083" i="3"/>
  <c r="L4084" i="3"/>
  <c r="L4085" i="3"/>
  <c r="L4086" i="3"/>
  <c r="L4087" i="3"/>
  <c r="L4088" i="3"/>
  <c r="L4089" i="3"/>
  <c r="L4090" i="3"/>
  <c r="L4091" i="3"/>
  <c r="L4092" i="3"/>
  <c r="L4093" i="3"/>
  <c r="L4094" i="3"/>
  <c r="L4095" i="3"/>
  <c r="L4096" i="3"/>
  <c r="L4097" i="3"/>
  <c r="L4098" i="3"/>
  <c r="L4099" i="3"/>
  <c r="L4100" i="3"/>
  <c r="L4101" i="3"/>
  <c r="L4102" i="3"/>
  <c r="L4103" i="3"/>
  <c r="L4104" i="3"/>
  <c r="L4105" i="3"/>
  <c r="L4106" i="3"/>
  <c r="L4107" i="3"/>
  <c r="L4108" i="3"/>
  <c r="L4109" i="3"/>
  <c r="L4110" i="3"/>
  <c r="L4111" i="3"/>
  <c r="L4112" i="3"/>
  <c r="L4113" i="3"/>
  <c r="L4114" i="3"/>
  <c r="L4115" i="3"/>
  <c r="L4116" i="3"/>
  <c r="L4117" i="3"/>
  <c r="L4118" i="3"/>
  <c r="L4119" i="3"/>
  <c r="L4120" i="3"/>
  <c r="L4121" i="3"/>
  <c r="L4122" i="3"/>
  <c r="L4123" i="3"/>
  <c r="L4124" i="3"/>
  <c r="L4125" i="3"/>
  <c r="L4126" i="3"/>
  <c r="L4127" i="3"/>
  <c r="L4128" i="3"/>
  <c r="L4129" i="3"/>
  <c r="L4130" i="3"/>
  <c r="L4131" i="3"/>
  <c r="L4132" i="3"/>
  <c r="L4133" i="3"/>
  <c r="L4134" i="3"/>
  <c r="L4135" i="3"/>
  <c r="L4136" i="3"/>
  <c r="L4137" i="3"/>
  <c r="L4138" i="3"/>
  <c r="L4139" i="3"/>
  <c r="L4140" i="3"/>
  <c r="L4141" i="3"/>
  <c r="L4142" i="3"/>
  <c r="L4143" i="3"/>
  <c r="L4144" i="3"/>
  <c r="L4145" i="3"/>
  <c r="L4146" i="3"/>
  <c r="L4147" i="3"/>
  <c r="L4148" i="3"/>
  <c r="L4149" i="3"/>
  <c r="L4150" i="3"/>
  <c r="L4151" i="3"/>
  <c r="L4152" i="3"/>
  <c r="L4153" i="3"/>
  <c r="L4154" i="3"/>
  <c r="L4155" i="3"/>
  <c r="L4156" i="3"/>
  <c r="L4157" i="3"/>
  <c r="L4158" i="3"/>
  <c r="L4159" i="3"/>
  <c r="L4160" i="3"/>
  <c r="L4161" i="3"/>
  <c r="L4162" i="3"/>
  <c r="L4163" i="3"/>
  <c r="L4164" i="3"/>
  <c r="L4165" i="3"/>
  <c r="L4166" i="3"/>
  <c r="L4167" i="3"/>
  <c r="L4168" i="3"/>
  <c r="L4169" i="3"/>
  <c r="L4170" i="3"/>
  <c r="L4171" i="3"/>
  <c r="L4172" i="3"/>
  <c r="L4173" i="3"/>
  <c r="L4174" i="3"/>
  <c r="L4175" i="3"/>
  <c r="L4176" i="3"/>
  <c r="L4177" i="3"/>
  <c r="L4178" i="3"/>
  <c r="L4179" i="3"/>
  <c r="L4180" i="3"/>
  <c r="L4181" i="3"/>
  <c r="L4182" i="3"/>
  <c r="L4183" i="3"/>
  <c r="L4184" i="3"/>
  <c r="L4185" i="3"/>
  <c r="L4186" i="3"/>
  <c r="L4187" i="3"/>
  <c r="L4188" i="3"/>
  <c r="L4189" i="3"/>
  <c r="L4190" i="3"/>
  <c r="L4191" i="3"/>
  <c r="L4192" i="3"/>
  <c r="L4193" i="3"/>
  <c r="L4194" i="3"/>
  <c r="L4195" i="3"/>
  <c r="L4196" i="3"/>
  <c r="L4197" i="3"/>
  <c r="L4198" i="3"/>
  <c r="L4199" i="3"/>
  <c r="L4200" i="3"/>
  <c r="L4201" i="3"/>
  <c r="L4202" i="3"/>
  <c r="L4203" i="3"/>
  <c r="L4204" i="3"/>
  <c r="L4205" i="3"/>
  <c r="L4206" i="3"/>
  <c r="L4207" i="3"/>
  <c r="L4208" i="3"/>
  <c r="L4209" i="3"/>
  <c r="L4210" i="3"/>
  <c r="L4211" i="3"/>
  <c r="L4212" i="3"/>
  <c r="L4213" i="3"/>
  <c r="L4214" i="3"/>
  <c r="L4215" i="3"/>
  <c r="L4216" i="3"/>
  <c r="L4217" i="3"/>
  <c r="L4218" i="3"/>
  <c r="L4219" i="3"/>
  <c r="L4220" i="3"/>
  <c r="L4221" i="3"/>
  <c r="L4222" i="3"/>
  <c r="L4223" i="3"/>
  <c r="L4224" i="3"/>
  <c r="L4225" i="3"/>
  <c r="L4226" i="3"/>
  <c r="L4227" i="3"/>
  <c r="L4228" i="3"/>
  <c r="L4229" i="3"/>
  <c r="L4230" i="3"/>
  <c r="L4231" i="3"/>
  <c r="L4232" i="3"/>
  <c r="L4233" i="3"/>
  <c r="L4234" i="3"/>
  <c r="L4235" i="3"/>
  <c r="L4236" i="3"/>
  <c r="L4237" i="3"/>
  <c r="L4238" i="3"/>
  <c r="L4239" i="3"/>
  <c r="L4240" i="3"/>
  <c r="L4241" i="3"/>
  <c r="L4242" i="3"/>
  <c r="L4243" i="3"/>
  <c r="L4244" i="3"/>
  <c r="L4245" i="3"/>
  <c r="L4246" i="3"/>
  <c r="L4247" i="3"/>
  <c r="L4248" i="3"/>
  <c r="L4249" i="3"/>
  <c r="L4250" i="3"/>
  <c r="L4251" i="3"/>
  <c r="L4252" i="3"/>
  <c r="L4253" i="3"/>
  <c r="L4254" i="3"/>
  <c r="L4255" i="3"/>
  <c r="L4256" i="3"/>
  <c r="L4257" i="3"/>
  <c r="L4258" i="3"/>
  <c r="L4259" i="3"/>
  <c r="L4260" i="3"/>
  <c r="L4261" i="3"/>
  <c r="L4262" i="3"/>
  <c r="L4263" i="3"/>
  <c r="L4264" i="3"/>
  <c r="L4265" i="3"/>
  <c r="L4266" i="3"/>
  <c r="L4267" i="3"/>
  <c r="L4268" i="3"/>
  <c r="L4269" i="3"/>
  <c r="L4270" i="3"/>
  <c r="L4271" i="3"/>
  <c r="L4272" i="3"/>
  <c r="L4273" i="3"/>
  <c r="L4274" i="3"/>
  <c r="L4275" i="3"/>
  <c r="L4276" i="3"/>
  <c r="L4277" i="3"/>
  <c r="L4278" i="3"/>
  <c r="L4279" i="3"/>
  <c r="L4280" i="3"/>
  <c r="L4281" i="3"/>
  <c r="L4282" i="3"/>
  <c r="L4283" i="3"/>
  <c r="L4284" i="3"/>
  <c r="L4285" i="3"/>
  <c r="L4286" i="3"/>
  <c r="L4287" i="3"/>
  <c r="L4288" i="3"/>
  <c r="L4289" i="3"/>
  <c r="L4290" i="3"/>
  <c r="L4291" i="3"/>
  <c r="L4292" i="3"/>
  <c r="L4293" i="3"/>
  <c r="L4294" i="3"/>
  <c r="L4295" i="3"/>
  <c r="L4296" i="3"/>
  <c r="L4297" i="3"/>
  <c r="L4298" i="3"/>
  <c r="L4299" i="3"/>
  <c r="L4300" i="3"/>
  <c r="L4301" i="3"/>
  <c r="L4302" i="3"/>
  <c r="L4303" i="3"/>
  <c r="L4304" i="3"/>
  <c r="L4305" i="3"/>
  <c r="L4306" i="3"/>
  <c r="L4307" i="3"/>
  <c r="L4308" i="3"/>
  <c r="L4309" i="3"/>
  <c r="L4310" i="3"/>
  <c r="L4311" i="3"/>
  <c r="L4312" i="3"/>
  <c r="L4313" i="3"/>
  <c r="L4314" i="3"/>
  <c r="L4315" i="3"/>
  <c r="L4316" i="3"/>
  <c r="L4317" i="3"/>
  <c r="L4318" i="3"/>
  <c r="L4319" i="3"/>
  <c r="L4320" i="3"/>
  <c r="L4321" i="3"/>
  <c r="L4322" i="3"/>
  <c r="L4323" i="3"/>
  <c r="L4324" i="3"/>
  <c r="L4325" i="3"/>
  <c r="L4326" i="3"/>
  <c r="L4327" i="3"/>
  <c r="L4328" i="3"/>
  <c r="L4329" i="3"/>
  <c r="L4330" i="3"/>
  <c r="L4331" i="3"/>
  <c r="L4332" i="3"/>
  <c r="L4333" i="3"/>
  <c r="L4334" i="3"/>
  <c r="L4335" i="3"/>
  <c r="L4336" i="3"/>
  <c r="L4337" i="3"/>
  <c r="L4338" i="3"/>
  <c r="L4339" i="3"/>
  <c r="L4340" i="3"/>
  <c r="L4341" i="3"/>
  <c r="L4342" i="3"/>
  <c r="L4343" i="3"/>
  <c r="L4344" i="3"/>
  <c r="L4345" i="3"/>
  <c r="L4346" i="3"/>
  <c r="L4347" i="3"/>
  <c r="L4348" i="3"/>
  <c r="L4349" i="3"/>
  <c r="L4350" i="3"/>
  <c r="L4351" i="3"/>
  <c r="L4352" i="3"/>
  <c r="L4353" i="3"/>
  <c r="L4354" i="3"/>
  <c r="L4355" i="3"/>
  <c r="L4356" i="3"/>
  <c r="L4357" i="3"/>
  <c r="L4358" i="3"/>
  <c r="L4359" i="3"/>
  <c r="L4360" i="3"/>
  <c r="L4361" i="3"/>
  <c r="L4362" i="3"/>
  <c r="L4363" i="3"/>
  <c r="L4364" i="3"/>
  <c r="L4365" i="3"/>
  <c r="L4366" i="3"/>
  <c r="L4367" i="3"/>
  <c r="L4368" i="3"/>
  <c r="L4369" i="3"/>
  <c r="L4370" i="3"/>
  <c r="L4371" i="3"/>
  <c r="L4372" i="3"/>
  <c r="L4373" i="3"/>
  <c r="L4374" i="3"/>
  <c r="L4375" i="3"/>
  <c r="L4376" i="3"/>
  <c r="L4377" i="3"/>
  <c r="L4378" i="3"/>
  <c r="L4379" i="3"/>
  <c r="L4380" i="3"/>
  <c r="L4381" i="3"/>
  <c r="L4382" i="3"/>
  <c r="L4383" i="3"/>
  <c r="L4384" i="3"/>
  <c r="L4385" i="3"/>
  <c r="L4386" i="3"/>
  <c r="L4387" i="3"/>
  <c r="L4388" i="3"/>
  <c r="L4389" i="3"/>
  <c r="L4390" i="3"/>
  <c r="L4391" i="3"/>
  <c r="L4392" i="3"/>
  <c r="L4393" i="3"/>
  <c r="L4394" i="3"/>
  <c r="L4395" i="3"/>
  <c r="L4396" i="3"/>
  <c r="L4397" i="3"/>
  <c r="L4398" i="3"/>
  <c r="L4399" i="3"/>
  <c r="L4400" i="3"/>
  <c r="L4401" i="3"/>
  <c r="L4402" i="3"/>
  <c r="L4403" i="3"/>
  <c r="L4404" i="3"/>
  <c r="L4405" i="3"/>
  <c r="L4406" i="3"/>
  <c r="L4407" i="3"/>
  <c r="L4408" i="3"/>
  <c r="L4409" i="3"/>
  <c r="L4410" i="3"/>
  <c r="L4411" i="3"/>
  <c r="L4412" i="3"/>
  <c r="L4413" i="3"/>
  <c r="L4414" i="3"/>
  <c r="L4415" i="3"/>
  <c r="L4416" i="3"/>
  <c r="L4417" i="3"/>
  <c r="L4418" i="3"/>
  <c r="L4419" i="3"/>
  <c r="L4420" i="3"/>
  <c r="L4421" i="3"/>
  <c r="L4422" i="3"/>
  <c r="L4423" i="3"/>
  <c r="L4424" i="3"/>
  <c r="L4425" i="3"/>
  <c r="L4426" i="3"/>
  <c r="L4427" i="3"/>
  <c r="L4428" i="3"/>
  <c r="L4429" i="3"/>
  <c r="L4430" i="3"/>
  <c r="L4431" i="3"/>
  <c r="L4432" i="3"/>
  <c r="L4433" i="3"/>
  <c r="L4434" i="3"/>
  <c r="L4435" i="3"/>
  <c r="L4436" i="3"/>
  <c r="L4437" i="3"/>
  <c r="L4438" i="3"/>
  <c r="L4439" i="3"/>
  <c r="L4440" i="3"/>
  <c r="L4441" i="3"/>
  <c r="L4442" i="3"/>
  <c r="L4443" i="3"/>
  <c r="L4444" i="3"/>
  <c r="L4445" i="3"/>
  <c r="L4446" i="3"/>
  <c r="L4447" i="3"/>
  <c r="L4448" i="3"/>
  <c r="L4449" i="3"/>
  <c r="L4450" i="3"/>
  <c r="L4451" i="3"/>
  <c r="L4452" i="3"/>
  <c r="L4453" i="3"/>
  <c r="L4454" i="3"/>
  <c r="L4455" i="3"/>
  <c r="L4456" i="3"/>
  <c r="L4457" i="3"/>
  <c r="L4458" i="3"/>
  <c r="L4459" i="3"/>
  <c r="L4460" i="3"/>
  <c r="L4461" i="3"/>
  <c r="L4462" i="3"/>
  <c r="L4463" i="3"/>
  <c r="L4464" i="3"/>
  <c r="L4465" i="3"/>
  <c r="L4466" i="3"/>
  <c r="L4467" i="3"/>
  <c r="L4468" i="3"/>
  <c r="L4469" i="3"/>
  <c r="L4470" i="3"/>
  <c r="L4471" i="3"/>
  <c r="L4472" i="3"/>
  <c r="L4473" i="3"/>
  <c r="L4474" i="3"/>
  <c r="L4475" i="3"/>
  <c r="L4476" i="3"/>
  <c r="L4477" i="3"/>
  <c r="L4478" i="3"/>
  <c r="L4479" i="3"/>
  <c r="L4480" i="3"/>
  <c r="L4481" i="3"/>
  <c r="L4482" i="3"/>
  <c r="L4483" i="3"/>
  <c r="L4484" i="3"/>
  <c r="L4485" i="3"/>
  <c r="L4486" i="3"/>
  <c r="L4487" i="3"/>
  <c r="L4488" i="3"/>
  <c r="L4489" i="3"/>
  <c r="L4490" i="3"/>
  <c r="L4491" i="3"/>
  <c r="L4492" i="3"/>
  <c r="L4493" i="3"/>
  <c r="L4494" i="3"/>
  <c r="L4495" i="3"/>
  <c r="L4496" i="3"/>
  <c r="L4497" i="3"/>
  <c r="L4498" i="3"/>
  <c r="L4499" i="3"/>
  <c r="L4500" i="3"/>
  <c r="L4501" i="3"/>
  <c r="L4502" i="3"/>
  <c r="L4503" i="3"/>
  <c r="L4504" i="3"/>
  <c r="L4505" i="3"/>
  <c r="L4506" i="3"/>
  <c r="L4507" i="3"/>
  <c r="L4508" i="3"/>
  <c r="L4509" i="3"/>
  <c r="L4510" i="3"/>
  <c r="L4511" i="3"/>
  <c r="L4512" i="3"/>
  <c r="L4513" i="3"/>
  <c r="L4514" i="3"/>
  <c r="L4515" i="3"/>
  <c r="L4516" i="3"/>
  <c r="L4517" i="3"/>
  <c r="L4518" i="3"/>
  <c r="L4519" i="3"/>
  <c r="L4520" i="3"/>
  <c r="L4521" i="3"/>
  <c r="L4522" i="3"/>
  <c r="L4523" i="3"/>
  <c r="L4524" i="3"/>
  <c r="L4525" i="3"/>
  <c r="L4526" i="3"/>
  <c r="L4527" i="3"/>
  <c r="L4528" i="3"/>
  <c r="L4529" i="3"/>
  <c r="L4530" i="3"/>
  <c r="L4531" i="3"/>
  <c r="L4532" i="3"/>
  <c r="L4533" i="3"/>
  <c r="L4534" i="3"/>
  <c r="L4535" i="3"/>
  <c r="L4536" i="3"/>
  <c r="L4537" i="3"/>
  <c r="L4538" i="3"/>
  <c r="L4539" i="3"/>
  <c r="L4540" i="3"/>
  <c r="L4541" i="3"/>
  <c r="L4542" i="3"/>
  <c r="L4543" i="3"/>
  <c r="L4544" i="3"/>
  <c r="L4545" i="3"/>
  <c r="L4546" i="3"/>
  <c r="L4547" i="3"/>
  <c r="L4548" i="3"/>
  <c r="L4549" i="3"/>
  <c r="L4550" i="3"/>
  <c r="L4551" i="3"/>
  <c r="L4552" i="3"/>
  <c r="L4553" i="3"/>
  <c r="L4554" i="3"/>
  <c r="L4555" i="3"/>
  <c r="L4556" i="3"/>
  <c r="L4557" i="3"/>
  <c r="L4558" i="3"/>
  <c r="L4559" i="3"/>
  <c r="L4560" i="3"/>
  <c r="L4561" i="3"/>
  <c r="L4562" i="3"/>
  <c r="L4563" i="3"/>
  <c r="L4564" i="3"/>
  <c r="L4565" i="3"/>
  <c r="L4566" i="3"/>
  <c r="L4567" i="3"/>
  <c r="L4568" i="3"/>
  <c r="L4569" i="3"/>
  <c r="L4570" i="3"/>
  <c r="L4571" i="3"/>
  <c r="L4572" i="3"/>
  <c r="L4573" i="3"/>
  <c r="L4574" i="3"/>
  <c r="L4575" i="3"/>
  <c r="L4576" i="3"/>
  <c r="L4577" i="3"/>
  <c r="L4578" i="3"/>
  <c r="L4579" i="3"/>
  <c r="L4580" i="3"/>
  <c r="L4581" i="3"/>
  <c r="L4582" i="3"/>
  <c r="L4583" i="3"/>
  <c r="L4584" i="3"/>
  <c r="L4585" i="3"/>
  <c r="L4586" i="3"/>
  <c r="L4587" i="3"/>
  <c r="L4588" i="3"/>
  <c r="L4589" i="3"/>
  <c r="L4590" i="3"/>
  <c r="L4591" i="3"/>
  <c r="L4592" i="3"/>
  <c r="L4593" i="3"/>
  <c r="L4594" i="3"/>
  <c r="L4595" i="3"/>
  <c r="L4596" i="3"/>
  <c r="L4597" i="3"/>
  <c r="L4598" i="3"/>
  <c r="L4599" i="3"/>
  <c r="L4600" i="3"/>
  <c r="L4601" i="3"/>
  <c r="L4602" i="3"/>
  <c r="L4603" i="3"/>
  <c r="L4604" i="3"/>
  <c r="L4605" i="3"/>
  <c r="L4606" i="3"/>
  <c r="L4607" i="3"/>
  <c r="L4608" i="3"/>
  <c r="L4609" i="3"/>
  <c r="L4610" i="3"/>
  <c r="L4611" i="3"/>
  <c r="L4612" i="3"/>
  <c r="L4613" i="3"/>
  <c r="L4614" i="3"/>
  <c r="L4615" i="3"/>
  <c r="L4616" i="3"/>
  <c r="L4617" i="3"/>
  <c r="L4618" i="3"/>
  <c r="L4619" i="3"/>
  <c r="L4620" i="3"/>
  <c r="L4621" i="3"/>
  <c r="L4622" i="3"/>
  <c r="L4623" i="3"/>
  <c r="L4624" i="3"/>
  <c r="L4625" i="3"/>
  <c r="L4626" i="3"/>
  <c r="L4627" i="3"/>
  <c r="L4628" i="3"/>
  <c r="L4629" i="3"/>
  <c r="L4630" i="3"/>
  <c r="L4631" i="3"/>
  <c r="L4632" i="3"/>
  <c r="L4633" i="3"/>
  <c r="L4634" i="3"/>
  <c r="L4635" i="3"/>
  <c r="L4636" i="3"/>
  <c r="L4637" i="3"/>
  <c r="L4638" i="3"/>
  <c r="L4639" i="3"/>
  <c r="L4640" i="3"/>
  <c r="L4641" i="3"/>
  <c r="L4642" i="3"/>
  <c r="L4643" i="3"/>
  <c r="L4644" i="3"/>
  <c r="L4645" i="3"/>
  <c r="L4646" i="3"/>
  <c r="L4647" i="3"/>
  <c r="L4648" i="3"/>
  <c r="L4649" i="3"/>
  <c r="L4650" i="3"/>
  <c r="L4651" i="3"/>
  <c r="L4652" i="3"/>
  <c r="L4653" i="3"/>
  <c r="L4654" i="3"/>
  <c r="L4655" i="3"/>
  <c r="L4656" i="3"/>
  <c r="L4657" i="3"/>
  <c r="L4658" i="3"/>
  <c r="L4659" i="3"/>
  <c r="L4660" i="3"/>
  <c r="L4661" i="3"/>
  <c r="L4662" i="3"/>
  <c r="L4663" i="3"/>
  <c r="L4664" i="3"/>
  <c r="L4665" i="3"/>
  <c r="L4666" i="3"/>
  <c r="L4667" i="3"/>
  <c r="L4668" i="3"/>
  <c r="L4669" i="3"/>
  <c r="L4670" i="3"/>
  <c r="L4671" i="3"/>
  <c r="L4672" i="3"/>
  <c r="L4673" i="3"/>
  <c r="L4674" i="3"/>
  <c r="L4675" i="3"/>
  <c r="L4676" i="3"/>
  <c r="L4677" i="3"/>
  <c r="L4678" i="3"/>
  <c r="L4679" i="3"/>
  <c r="L4680" i="3"/>
  <c r="L4681" i="3"/>
  <c r="L4682" i="3"/>
  <c r="L4683" i="3"/>
  <c r="L4684" i="3"/>
  <c r="L4685" i="3"/>
  <c r="L4686" i="3"/>
  <c r="L4687" i="3"/>
  <c r="L4688" i="3"/>
  <c r="L4689" i="3"/>
  <c r="L4690" i="3"/>
  <c r="L4691" i="3"/>
  <c r="L4692" i="3"/>
  <c r="L4693" i="3"/>
  <c r="L4694" i="3"/>
  <c r="L4695" i="3"/>
  <c r="L4696" i="3"/>
  <c r="L4697" i="3"/>
  <c r="L4698" i="3"/>
  <c r="L4699" i="3"/>
  <c r="L4700" i="3"/>
  <c r="L4701" i="3"/>
  <c r="L4702" i="3"/>
  <c r="L4703" i="3"/>
  <c r="L4704" i="3"/>
  <c r="L4705" i="3"/>
  <c r="L4706" i="3"/>
  <c r="L4707" i="3"/>
  <c r="L4708" i="3"/>
  <c r="L4709" i="3"/>
  <c r="L4710" i="3"/>
  <c r="L4711" i="3"/>
  <c r="L4712" i="3"/>
  <c r="L4713" i="3"/>
  <c r="L4714" i="3"/>
  <c r="L4715" i="3"/>
  <c r="L4716" i="3"/>
  <c r="L4717" i="3"/>
  <c r="L4718" i="3"/>
  <c r="L4719" i="3"/>
  <c r="L4720" i="3"/>
  <c r="L4721" i="3"/>
  <c r="L4722" i="3"/>
  <c r="L4723" i="3"/>
  <c r="L4724" i="3"/>
  <c r="L4725" i="3"/>
  <c r="L4726" i="3"/>
  <c r="L4727" i="3"/>
  <c r="L4728" i="3"/>
  <c r="L4729" i="3"/>
  <c r="L4730" i="3"/>
  <c r="L4731" i="3"/>
  <c r="L4732" i="3"/>
  <c r="L4733" i="3"/>
  <c r="L4734" i="3"/>
  <c r="L4735" i="3"/>
  <c r="L4736" i="3"/>
  <c r="L4737" i="3"/>
  <c r="L4738" i="3"/>
  <c r="L4739" i="3"/>
  <c r="L4740" i="3"/>
  <c r="L4741" i="3"/>
  <c r="L4742" i="3"/>
  <c r="L4743" i="3"/>
  <c r="L4744" i="3"/>
  <c r="L4745" i="3"/>
  <c r="L4746" i="3"/>
  <c r="L4747" i="3"/>
  <c r="L4748" i="3"/>
  <c r="L4749" i="3"/>
  <c r="L4750" i="3"/>
  <c r="L4751" i="3"/>
  <c r="L4752" i="3"/>
  <c r="L4753" i="3"/>
  <c r="L4754" i="3"/>
  <c r="L4755" i="3"/>
  <c r="L4756" i="3"/>
  <c r="L4757" i="3"/>
  <c r="L4758" i="3"/>
  <c r="L4759" i="3"/>
  <c r="L4760" i="3"/>
  <c r="L4761" i="3"/>
  <c r="L4762" i="3"/>
  <c r="L4763" i="3"/>
  <c r="L4764" i="3"/>
  <c r="L4765" i="3"/>
  <c r="L4766" i="3"/>
  <c r="L4767" i="3"/>
  <c r="L4768" i="3"/>
  <c r="L4769" i="3"/>
  <c r="L4770" i="3"/>
  <c r="L4771" i="3"/>
  <c r="L4772" i="3"/>
  <c r="L4773" i="3"/>
  <c r="L4774" i="3"/>
  <c r="L4775" i="3"/>
  <c r="L4776" i="3"/>
  <c r="L4777" i="3"/>
  <c r="L4778" i="3"/>
  <c r="L4779" i="3"/>
  <c r="L4780" i="3"/>
  <c r="L4781" i="3"/>
  <c r="L4782" i="3"/>
  <c r="L4783" i="3"/>
  <c r="L4784" i="3"/>
  <c r="L4785" i="3"/>
  <c r="L4786" i="3"/>
  <c r="L4787" i="3"/>
  <c r="L4788" i="3"/>
  <c r="L4789" i="3"/>
  <c r="L4790" i="3"/>
  <c r="L4791" i="3"/>
  <c r="L4792" i="3"/>
  <c r="L4793" i="3"/>
  <c r="L4794" i="3"/>
  <c r="L4795" i="3"/>
  <c r="L4796" i="3"/>
  <c r="L4797" i="3"/>
  <c r="L4798" i="3"/>
  <c r="L4799" i="3"/>
  <c r="L4800" i="3"/>
  <c r="L4801" i="3"/>
  <c r="L4802" i="3"/>
  <c r="L4803" i="3"/>
  <c r="L4804" i="3"/>
  <c r="L4805" i="3"/>
  <c r="L4806" i="3"/>
  <c r="L4807" i="3"/>
  <c r="L4808" i="3"/>
  <c r="L4809" i="3"/>
  <c r="L4810" i="3"/>
  <c r="L4811" i="3"/>
  <c r="L4812" i="3"/>
  <c r="L4813" i="3"/>
  <c r="L4814" i="3"/>
  <c r="L4815" i="3"/>
  <c r="L4816" i="3"/>
  <c r="L4817" i="3"/>
  <c r="L4818" i="3"/>
  <c r="L4819" i="3"/>
  <c r="L4820" i="3"/>
  <c r="L4821" i="3"/>
  <c r="L4822" i="3"/>
  <c r="L4823" i="3"/>
  <c r="L4824" i="3"/>
  <c r="L4825" i="3"/>
  <c r="L4826" i="3"/>
  <c r="L4827" i="3"/>
  <c r="L4828" i="3"/>
  <c r="L4829" i="3"/>
  <c r="L4830" i="3"/>
  <c r="L4831" i="3"/>
  <c r="L4832" i="3"/>
  <c r="L4833" i="3"/>
  <c r="L4834" i="3"/>
  <c r="L4835" i="3"/>
  <c r="L4836" i="3"/>
  <c r="L4837" i="3"/>
  <c r="L4838" i="3"/>
  <c r="L4839" i="3"/>
  <c r="L4840" i="3"/>
  <c r="L4841" i="3"/>
  <c r="L4842" i="3"/>
  <c r="L4843" i="3"/>
  <c r="L4844" i="3"/>
  <c r="L4845" i="3"/>
  <c r="L4846" i="3"/>
  <c r="L4847" i="3"/>
  <c r="L4848" i="3"/>
  <c r="L4849" i="3"/>
  <c r="L4850" i="3"/>
  <c r="L4851" i="3"/>
  <c r="L4852" i="3"/>
  <c r="L4853" i="3"/>
  <c r="L4854" i="3"/>
  <c r="L4855" i="3"/>
  <c r="L4856" i="3"/>
  <c r="L4857" i="3"/>
  <c r="L4858" i="3"/>
  <c r="L4859" i="3"/>
  <c r="L4860" i="3"/>
  <c r="L4861" i="3"/>
  <c r="L4862" i="3"/>
  <c r="L4863" i="3"/>
  <c r="L4864" i="3"/>
  <c r="L4865" i="3"/>
  <c r="L4866" i="3"/>
  <c r="L4867" i="3"/>
  <c r="L4868" i="3"/>
  <c r="L4869" i="3"/>
  <c r="L4870" i="3"/>
  <c r="L4871" i="3"/>
  <c r="L4872" i="3"/>
  <c r="L4873" i="3"/>
  <c r="L4874" i="3"/>
  <c r="L4875" i="3"/>
  <c r="L4876" i="3"/>
  <c r="L4877" i="3"/>
  <c r="L4878" i="3"/>
  <c r="L4879" i="3"/>
  <c r="L4880" i="3"/>
  <c r="L4881" i="3"/>
  <c r="L4882" i="3"/>
  <c r="L4883" i="3"/>
  <c r="L4884" i="3"/>
  <c r="L4885" i="3"/>
  <c r="L4886" i="3"/>
  <c r="L4887" i="3"/>
  <c r="L4888" i="3"/>
  <c r="L4889" i="3"/>
  <c r="L4890" i="3"/>
  <c r="L4891" i="3"/>
  <c r="L4892" i="3"/>
  <c r="L4893" i="3"/>
  <c r="L4894" i="3"/>
  <c r="L4895" i="3"/>
  <c r="L4896" i="3"/>
  <c r="L4897" i="3"/>
  <c r="L4898" i="3"/>
  <c r="L4899" i="3"/>
  <c r="L4900" i="3"/>
  <c r="L4901" i="3"/>
  <c r="L4902" i="3"/>
  <c r="L4903" i="3"/>
  <c r="L4904" i="3"/>
  <c r="L4905" i="3"/>
  <c r="L4906" i="3"/>
  <c r="L4907" i="3"/>
  <c r="L4908" i="3"/>
  <c r="L4909" i="3"/>
  <c r="L4910" i="3"/>
  <c r="L4911" i="3"/>
  <c r="L4912" i="3"/>
  <c r="L4913" i="3"/>
  <c r="L4914" i="3"/>
  <c r="L4915" i="3"/>
  <c r="L4916" i="3"/>
  <c r="L4917" i="3"/>
  <c r="L4918" i="3"/>
  <c r="L4919" i="3"/>
  <c r="L4920" i="3"/>
  <c r="L4921" i="3"/>
  <c r="L4922" i="3"/>
  <c r="L4923" i="3"/>
  <c r="L4924" i="3"/>
  <c r="L4925" i="3"/>
  <c r="L4926" i="3"/>
  <c r="L4927" i="3"/>
  <c r="L4928" i="3"/>
  <c r="L4929" i="3"/>
  <c r="L4930" i="3"/>
  <c r="L4931" i="3"/>
  <c r="L4932" i="3"/>
  <c r="L4933" i="3"/>
  <c r="L4934" i="3"/>
  <c r="L4935" i="3"/>
  <c r="L4936" i="3"/>
  <c r="L4937" i="3"/>
  <c r="L4938" i="3"/>
  <c r="L4939" i="3"/>
  <c r="L4940" i="3"/>
  <c r="L4941" i="3"/>
  <c r="L4942" i="3"/>
  <c r="L4943" i="3"/>
  <c r="L4944" i="3"/>
  <c r="L4945" i="3"/>
  <c r="L4946" i="3"/>
  <c r="L4947" i="3"/>
  <c r="L4948" i="3"/>
  <c r="L4949" i="3"/>
  <c r="L4950" i="3"/>
  <c r="L4951" i="3"/>
  <c r="L4952" i="3"/>
  <c r="L4953" i="3"/>
  <c r="L4954" i="3"/>
  <c r="L4955" i="3"/>
  <c r="L4956" i="3"/>
  <c r="L4957" i="3"/>
  <c r="L4958" i="3"/>
  <c r="L4959" i="3"/>
  <c r="L4960" i="3"/>
  <c r="L4961" i="3"/>
  <c r="L4962" i="3"/>
  <c r="L4963" i="3"/>
  <c r="L4964" i="3"/>
  <c r="L4965" i="3"/>
  <c r="L4966" i="3"/>
  <c r="L4967" i="3"/>
  <c r="L4968" i="3"/>
  <c r="L4969" i="3"/>
  <c r="L4970" i="3"/>
  <c r="L4971" i="3"/>
  <c r="L4972" i="3"/>
  <c r="L4973" i="3"/>
  <c r="L4974" i="3"/>
  <c r="L4975" i="3"/>
  <c r="L4976" i="3"/>
  <c r="L4977" i="3"/>
  <c r="L4978" i="3"/>
  <c r="L4979" i="3"/>
  <c r="L4980" i="3"/>
  <c r="L4981" i="3"/>
  <c r="L4982" i="3"/>
  <c r="L4983" i="3"/>
  <c r="L4984" i="3"/>
  <c r="L4985" i="3"/>
  <c r="L4986" i="3"/>
  <c r="L4987" i="3"/>
  <c r="L4988" i="3"/>
  <c r="L4989" i="3"/>
  <c r="L4990" i="3"/>
  <c r="L4991" i="3"/>
  <c r="L4992" i="3"/>
  <c r="L4993" i="3"/>
  <c r="L4994" i="3"/>
  <c r="L4995" i="3"/>
  <c r="L4996" i="3"/>
  <c r="L4997" i="3"/>
  <c r="L4998" i="3"/>
  <c r="L4999" i="3"/>
  <c r="L5000" i="3"/>
  <c r="L5001" i="3"/>
  <c r="L5002" i="3"/>
  <c r="L5003" i="3"/>
  <c r="L5004" i="3"/>
  <c r="L5005" i="3"/>
  <c r="L5006" i="3"/>
  <c r="L5007" i="3"/>
  <c r="L5008" i="3"/>
  <c r="L5009" i="3"/>
  <c r="L5010" i="3"/>
  <c r="L5011" i="3"/>
  <c r="L5012" i="3"/>
  <c r="L5013" i="3"/>
  <c r="L5014" i="3"/>
  <c r="L5015" i="3"/>
  <c r="L5016" i="3"/>
  <c r="L5017" i="3"/>
  <c r="L5018" i="3"/>
  <c r="L5019" i="3"/>
  <c r="L5020" i="3"/>
  <c r="L5021" i="3"/>
  <c r="L5022" i="3"/>
  <c r="L5023" i="3"/>
  <c r="L5024" i="3"/>
  <c r="L5025" i="3"/>
  <c r="L5026" i="3"/>
  <c r="L5027" i="3"/>
  <c r="L5028" i="3"/>
  <c r="L5029" i="3"/>
  <c r="L5030" i="3"/>
  <c r="L5031" i="3"/>
  <c r="L5032" i="3"/>
  <c r="L5033" i="3"/>
  <c r="L5034" i="3"/>
  <c r="L5035" i="3"/>
  <c r="L5036" i="3"/>
  <c r="L5037" i="3"/>
  <c r="L5038" i="3"/>
  <c r="L5039" i="3"/>
  <c r="L5040" i="3"/>
  <c r="L5041" i="3"/>
  <c r="L5042" i="3"/>
  <c r="L5043" i="3"/>
  <c r="L5044" i="3"/>
  <c r="L5045" i="3"/>
  <c r="L5046" i="3"/>
  <c r="L5047" i="3"/>
  <c r="L5048" i="3"/>
  <c r="L5049" i="3"/>
  <c r="L5050" i="3"/>
  <c r="L5051" i="3"/>
  <c r="L5052" i="3"/>
  <c r="L5053" i="3"/>
  <c r="L5054" i="3"/>
  <c r="L5055" i="3"/>
  <c r="L5056" i="3"/>
  <c r="L5057" i="3"/>
  <c r="L5058" i="3"/>
  <c r="L5059" i="3"/>
  <c r="L5060" i="3"/>
  <c r="L5061" i="3"/>
  <c r="L5062" i="3"/>
  <c r="L5063" i="3"/>
  <c r="L5064" i="3"/>
  <c r="L5065" i="3"/>
  <c r="L5066" i="3"/>
  <c r="L5067" i="3"/>
  <c r="L5068" i="3"/>
  <c r="L5069" i="3"/>
  <c r="L5070" i="3"/>
  <c r="L5071" i="3"/>
  <c r="L5072" i="3"/>
  <c r="L5073" i="3"/>
  <c r="L5074" i="3"/>
  <c r="L5075" i="3"/>
  <c r="L5076" i="3"/>
  <c r="L5077" i="3"/>
  <c r="L5078" i="3"/>
  <c r="L5079" i="3"/>
  <c r="L5080" i="3"/>
  <c r="L5081" i="3"/>
  <c r="L5082" i="3"/>
  <c r="L5083" i="3"/>
  <c r="L5084" i="3"/>
  <c r="L5085" i="3"/>
  <c r="L5086" i="3"/>
  <c r="L5087" i="3"/>
  <c r="L5088" i="3"/>
  <c r="L5089" i="3"/>
  <c r="L5090" i="3"/>
  <c r="L5091" i="3"/>
  <c r="L5092" i="3"/>
  <c r="L5093" i="3"/>
  <c r="L5094" i="3"/>
  <c r="L5095" i="3"/>
  <c r="L5096" i="3"/>
  <c r="L5097" i="3"/>
  <c r="L5098" i="3"/>
  <c r="L5099" i="3"/>
  <c r="L5100" i="3"/>
  <c r="L5101" i="3"/>
  <c r="L5102" i="3"/>
  <c r="L5103" i="3"/>
  <c r="L5104" i="3"/>
  <c r="L5105" i="3"/>
  <c r="L5106" i="3"/>
  <c r="L5107" i="3"/>
  <c r="L5108" i="3"/>
  <c r="L5109" i="3"/>
  <c r="L5110" i="3"/>
  <c r="L5111" i="3"/>
  <c r="L5112" i="3"/>
  <c r="L5113" i="3"/>
  <c r="L5114" i="3"/>
  <c r="L5115" i="3"/>
  <c r="L5116" i="3"/>
  <c r="L5117" i="3"/>
  <c r="L5118" i="3"/>
  <c r="L5119" i="3"/>
  <c r="L5120" i="3"/>
  <c r="L5121" i="3"/>
  <c r="L5122" i="3"/>
  <c r="L5123" i="3"/>
  <c r="L5124" i="3"/>
  <c r="L5125" i="3"/>
  <c r="L5126" i="3"/>
  <c r="L5127" i="3"/>
  <c r="L5128" i="3"/>
  <c r="L5129" i="3"/>
  <c r="L5130" i="3"/>
  <c r="L5131" i="3"/>
  <c r="L5132" i="3"/>
  <c r="L5133" i="3"/>
  <c r="L5134" i="3"/>
  <c r="L5135" i="3"/>
  <c r="L5136" i="3"/>
  <c r="L5137" i="3"/>
  <c r="L5138" i="3"/>
  <c r="L5139" i="3"/>
  <c r="L5140" i="3"/>
  <c r="L5141" i="3"/>
  <c r="L5142" i="3"/>
  <c r="L5143" i="3"/>
  <c r="L5144" i="3"/>
  <c r="L5145" i="3"/>
  <c r="L5146" i="3"/>
  <c r="L5147" i="3"/>
  <c r="L5148" i="3"/>
  <c r="L5149" i="3"/>
  <c r="L5150" i="3"/>
  <c r="L5151" i="3"/>
  <c r="L5152" i="3"/>
  <c r="L5153" i="3"/>
  <c r="L5154" i="3"/>
  <c r="L5155" i="3"/>
  <c r="L5156" i="3"/>
  <c r="L5157" i="3"/>
  <c r="L5158" i="3"/>
  <c r="L5159" i="3"/>
  <c r="L5160" i="3"/>
  <c r="L5161" i="3"/>
  <c r="L5162" i="3"/>
  <c r="L5163" i="3"/>
  <c r="L5164" i="3"/>
  <c r="L5165" i="3"/>
  <c r="L5166" i="3"/>
  <c r="L5167" i="3"/>
  <c r="L5168" i="3"/>
  <c r="L5169" i="3"/>
  <c r="L5170" i="3"/>
  <c r="L5171" i="3"/>
  <c r="L5172" i="3"/>
  <c r="L5173" i="3"/>
  <c r="L5174" i="3"/>
  <c r="L5175" i="3"/>
  <c r="L5176" i="3"/>
  <c r="L5177" i="3"/>
  <c r="L5178" i="3"/>
  <c r="L5179" i="3"/>
  <c r="L5180" i="3"/>
  <c r="L5181" i="3"/>
  <c r="L5182" i="3"/>
  <c r="L5183" i="3"/>
  <c r="L5184" i="3"/>
  <c r="L5185" i="3"/>
  <c r="L5186" i="3"/>
  <c r="L5187" i="3"/>
  <c r="L5188" i="3"/>
  <c r="L5189" i="3"/>
  <c r="L5190" i="3"/>
  <c r="L5191" i="3"/>
  <c r="L5192" i="3"/>
  <c r="L5193" i="3"/>
  <c r="L5194" i="3"/>
  <c r="L5195" i="3"/>
  <c r="L5196" i="3"/>
  <c r="L5197" i="3"/>
  <c r="L5198" i="3"/>
  <c r="L5199" i="3"/>
  <c r="L5200" i="3"/>
  <c r="L5201" i="3"/>
  <c r="L5202" i="3"/>
  <c r="L5203" i="3"/>
  <c r="L5204" i="3"/>
  <c r="L5205" i="3"/>
  <c r="L5206" i="3"/>
  <c r="L5207" i="3"/>
  <c r="L5208" i="3"/>
  <c r="L5209" i="3"/>
  <c r="L5210" i="3"/>
  <c r="L5211" i="3"/>
  <c r="L5212" i="3"/>
  <c r="L5213" i="3"/>
  <c r="L5214" i="3"/>
  <c r="L5215" i="3"/>
  <c r="L5216" i="3"/>
  <c r="L5217" i="3"/>
  <c r="L5218" i="3"/>
  <c r="L5219" i="3"/>
  <c r="L5220" i="3"/>
  <c r="L5221" i="3"/>
  <c r="L5222" i="3"/>
  <c r="L5223" i="3"/>
  <c r="L5224" i="3"/>
  <c r="L5225" i="3"/>
  <c r="L5226" i="3"/>
  <c r="L5227" i="3"/>
  <c r="L5228" i="3"/>
  <c r="L5229" i="3"/>
  <c r="L5230" i="3"/>
  <c r="L5231" i="3"/>
  <c r="L5232" i="3"/>
  <c r="L5233" i="3"/>
  <c r="L5234" i="3"/>
  <c r="L5235" i="3"/>
  <c r="L5236" i="3"/>
  <c r="L5237" i="3"/>
  <c r="L5238" i="3"/>
  <c r="L5239" i="3"/>
  <c r="L5240" i="3"/>
  <c r="L5241" i="3"/>
  <c r="L5242" i="3"/>
  <c r="L5243" i="3"/>
  <c r="L5244" i="3"/>
  <c r="L5245" i="3"/>
  <c r="L5246" i="3"/>
  <c r="L5247" i="3"/>
  <c r="L5248" i="3"/>
  <c r="L5249" i="3"/>
  <c r="L5250" i="3"/>
  <c r="L5251" i="3"/>
  <c r="L5252" i="3"/>
  <c r="L5253" i="3"/>
  <c r="L5254" i="3"/>
  <c r="L5255" i="3"/>
  <c r="L5256" i="3"/>
  <c r="L5257" i="3"/>
  <c r="L5258" i="3"/>
  <c r="L5259" i="3"/>
  <c r="L5260" i="3"/>
  <c r="L5261" i="3"/>
  <c r="L5262" i="3"/>
  <c r="L5263" i="3"/>
  <c r="L5264" i="3"/>
  <c r="L5265" i="3"/>
  <c r="L5266" i="3"/>
  <c r="L5267" i="3"/>
  <c r="L5268" i="3"/>
  <c r="L5269" i="3"/>
  <c r="L5270" i="3"/>
  <c r="L5271" i="3"/>
  <c r="L5272" i="3"/>
  <c r="L5273" i="3"/>
  <c r="L5274" i="3"/>
  <c r="L5275" i="3"/>
  <c r="L5276" i="3"/>
  <c r="L5277" i="3"/>
  <c r="L5278" i="3"/>
  <c r="L5279" i="3"/>
  <c r="L5280" i="3"/>
  <c r="L5281" i="3"/>
  <c r="L5282" i="3"/>
  <c r="L5283" i="3"/>
  <c r="L5284" i="3"/>
  <c r="L5285" i="3"/>
  <c r="L5286" i="3"/>
  <c r="L5287" i="3"/>
  <c r="L5288" i="3"/>
  <c r="L5289" i="3"/>
  <c r="L5290" i="3"/>
  <c r="L5291" i="3"/>
  <c r="L5292" i="3"/>
  <c r="L5293" i="3"/>
  <c r="L5294" i="3"/>
  <c r="L5295" i="3"/>
  <c r="L5296" i="3"/>
  <c r="L5297" i="3"/>
  <c r="L5298" i="3"/>
  <c r="L5299" i="3"/>
  <c r="L5300" i="3"/>
  <c r="L5301" i="3"/>
  <c r="L5302" i="3"/>
  <c r="L5303" i="3"/>
  <c r="L5304" i="3"/>
  <c r="L5305" i="3"/>
  <c r="L5306" i="3"/>
  <c r="L5307" i="3"/>
  <c r="L5308" i="3"/>
  <c r="L5309" i="3"/>
  <c r="L5310" i="3"/>
  <c r="L5311" i="3"/>
  <c r="L5312" i="3"/>
  <c r="L5313" i="3"/>
  <c r="L5314" i="3"/>
  <c r="L5315" i="3"/>
  <c r="L5316" i="3"/>
  <c r="L5317" i="3"/>
  <c r="L5318" i="3"/>
  <c r="L5319" i="3"/>
  <c r="L5320" i="3"/>
  <c r="L5321" i="3"/>
  <c r="L5322" i="3"/>
  <c r="L5323" i="3"/>
  <c r="L5324" i="3"/>
  <c r="L5325" i="3"/>
  <c r="L5326" i="3"/>
  <c r="L5327" i="3"/>
  <c r="L5328" i="3"/>
  <c r="L5329" i="3"/>
  <c r="L5330" i="3"/>
  <c r="L5331" i="3"/>
  <c r="L5332" i="3"/>
  <c r="L5333" i="3"/>
  <c r="L5334" i="3"/>
  <c r="L5335" i="3"/>
  <c r="L5336" i="3"/>
  <c r="L5337" i="3"/>
  <c r="L5338" i="3"/>
  <c r="L5339" i="3"/>
  <c r="L5340" i="3"/>
  <c r="L5341" i="3"/>
  <c r="L5342" i="3"/>
  <c r="L5343" i="3"/>
  <c r="L5344" i="3"/>
  <c r="L5345" i="3"/>
  <c r="L5346" i="3"/>
  <c r="L5347" i="3"/>
  <c r="L5348" i="3"/>
  <c r="L5349" i="3"/>
  <c r="L5350" i="3"/>
  <c r="L5351" i="3"/>
  <c r="L5352" i="3"/>
  <c r="L5353" i="3"/>
  <c r="L5354" i="3"/>
  <c r="L5355" i="3"/>
  <c r="L5356" i="3"/>
  <c r="L5357" i="3"/>
  <c r="L5358" i="3"/>
  <c r="L5359" i="3"/>
  <c r="L5360" i="3"/>
  <c r="L5361" i="3"/>
  <c r="L5362" i="3"/>
  <c r="L5363" i="3"/>
  <c r="L5364" i="3"/>
  <c r="L5365" i="3"/>
  <c r="L5366" i="3"/>
  <c r="L5367" i="3"/>
  <c r="L5368" i="3"/>
  <c r="L5369" i="3"/>
  <c r="L5370" i="3"/>
  <c r="L5371" i="3"/>
  <c r="L5372" i="3"/>
  <c r="L5373" i="3"/>
  <c r="L5374" i="3"/>
  <c r="L5375" i="3"/>
  <c r="L5376" i="3"/>
  <c r="L5377" i="3"/>
  <c r="L5378" i="3"/>
  <c r="L5379" i="3"/>
  <c r="L5380" i="3"/>
  <c r="L5381" i="3"/>
  <c r="L5382" i="3"/>
  <c r="L5383" i="3"/>
  <c r="L5384" i="3"/>
  <c r="L5385" i="3"/>
  <c r="L5386" i="3"/>
  <c r="L5387" i="3"/>
  <c r="L5388" i="3"/>
  <c r="L5389" i="3"/>
  <c r="L5390" i="3"/>
  <c r="L5391" i="3"/>
  <c r="L5392" i="3"/>
  <c r="L5393" i="3"/>
  <c r="L5394" i="3"/>
  <c r="L5395" i="3"/>
  <c r="L5396" i="3"/>
  <c r="L5397" i="3"/>
  <c r="L5398" i="3"/>
  <c r="L5399" i="3"/>
  <c r="L5400" i="3"/>
  <c r="L5401" i="3"/>
  <c r="L5402" i="3"/>
  <c r="L5403" i="3"/>
  <c r="L5404" i="3"/>
  <c r="L5405" i="3"/>
  <c r="L5406" i="3"/>
  <c r="L5407" i="3"/>
  <c r="L5408" i="3"/>
  <c r="L5409" i="3"/>
  <c r="L5410" i="3"/>
  <c r="L5411" i="3"/>
  <c r="L5412" i="3"/>
  <c r="L5413" i="3"/>
  <c r="L5414" i="3"/>
  <c r="L5415" i="3"/>
  <c r="L5416" i="3"/>
  <c r="L5417" i="3"/>
  <c r="L5418" i="3"/>
  <c r="L5419" i="3"/>
  <c r="L5420" i="3"/>
  <c r="L5421" i="3"/>
  <c r="L5422" i="3"/>
  <c r="L5423" i="3"/>
  <c r="L5424" i="3"/>
  <c r="L5425" i="3"/>
  <c r="L5426" i="3"/>
  <c r="L5427" i="3"/>
  <c r="L5428" i="3"/>
  <c r="L5429" i="3"/>
  <c r="L5430" i="3"/>
  <c r="L5431" i="3"/>
  <c r="L5432" i="3"/>
  <c r="L5433" i="3"/>
  <c r="L5434" i="3"/>
  <c r="L5435" i="3"/>
  <c r="L5436" i="3"/>
  <c r="L5437" i="3"/>
  <c r="L5438" i="3"/>
  <c r="L5439" i="3"/>
  <c r="L5440" i="3"/>
  <c r="L5441" i="3"/>
  <c r="L5442" i="3"/>
  <c r="L5443" i="3"/>
  <c r="L5444" i="3"/>
  <c r="L5445" i="3"/>
  <c r="L5446" i="3"/>
  <c r="L5447" i="3"/>
  <c r="L5448" i="3"/>
  <c r="L5449" i="3"/>
  <c r="L5450" i="3"/>
  <c r="L5451" i="3"/>
  <c r="L5452" i="3"/>
  <c r="L5453" i="3"/>
  <c r="L5454" i="3"/>
  <c r="L5455" i="3"/>
  <c r="L5456" i="3"/>
  <c r="L5457" i="3"/>
  <c r="L5458" i="3"/>
  <c r="L5459" i="3"/>
  <c r="L5460" i="3"/>
  <c r="L5461" i="3"/>
  <c r="L5462" i="3"/>
  <c r="L5463" i="3"/>
  <c r="L5464" i="3"/>
  <c r="L5465" i="3"/>
  <c r="L5466" i="3"/>
  <c r="L5467" i="3"/>
  <c r="L5468" i="3"/>
  <c r="L5469" i="3"/>
  <c r="L5470" i="3"/>
  <c r="L5471" i="3"/>
  <c r="L5472" i="3"/>
  <c r="L5473" i="3"/>
  <c r="L5474" i="3"/>
  <c r="L5475" i="3"/>
  <c r="L5476" i="3"/>
  <c r="L5477" i="3"/>
  <c r="L5478" i="3"/>
  <c r="L5479" i="3"/>
  <c r="L5480" i="3"/>
  <c r="L5481" i="3"/>
  <c r="L5482" i="3"/>
  <c r="L5483" i="3"/>
  <c r="L5484" i="3"/>
  <c r="L5485" i="3"/>
  <c r="L5486" i="3"/>
  <c r="L5487" i="3"/>
  <c r="L5488" i="3"/>
  <c r="L5489" i="3"/>
  <c r="L5490" i="3"/>
  <c r="L5491" i="3"/>
  <c r="L5492" i="3"/>
  <c r="L5493" i="3"/>
  <c r="L5494" i="3"/>
  <c r="L5495" i="3"/>
  <c r="L5496" i="3"/>
  <c r="L5497" i="3"/>
  <c r="L5498" i="3"/>
  <c r="L5499" i="3"/>
  <c r="L5500" i="3"/>
  <c r="L5501" i="3"/>
  <c r="L5502" i="3"/>
  <c r="L5503" i="3"/>
  <c r="L5504" i="3"/>
  <c r="L5505" i="3"/>
  <c r="L5506" i="3"/>
  <c r="L5507" i="3"/>
  <c r="L5508" i="3"/>
  <c r="L5509" i="3"/>
  <c r="L5510" i="3"/>
  <c r="L5511" i="3"/>
  <c r="L5512" i="3"/>
  <c r="L5513" i="3"/>
  <c r="L5514" i="3"/>
  <c r="L5515" i="3"/>
  <c r="L5516" i="3"/>
  <c r="L5517" i="3"/>
  <c r="L5518" i="3"/>
  <c r="L5519" i="3"/>
  <c r="L5520" i="3"/>
  <c r="L5521" i="3"/>
  <c r="L5522" i="3"/>
  <c r="L5523" i="3"/>
  <c r="L5524" i="3"/>
  <c r="L5525" i="3"/>
  <c r="L5526" i="3"/>
  <c r="L5527" i="3"/>
  <c r="L5528" i="3"/>
  <c r="L5529" i="3"/>
  <c r="L5530" i="3"/>
  <c r="L5531" i="3"/>
  <c r="L5532" i="3"/>
  <c r="L5533" i="3"/>
  <c r="L5534" i="3"/>
  <c r="L5535" i="3"/>
  <c r="L5536" i="3"/>
  <c r="L5537" i="3"/>
  <c r="L5538" i="3"/>
  <c r="L5539" i="3"/>
  <c r="L5540" i="3"/>
  <c r="L5541" i="3"/>
  <c r="L5542" i="3"/>
  <c r="L5543" i="3"/>
  <c r="L5544" i="3"/>
  <c r="L5545" i="3"/>
  <c r="L5546" i="3"/>
  <c r="L5547" i="3"/>
  <c r="L5548" i="3"/>
  <c r="L5549" i="3"/>
  <c r="L5550" i="3"/>
  <c r="L5551" i="3"/>
  <c r="L5552" i="3"/>
  <c r="L5553" i="3"/>
  <c r="L5554" i="3"/>
  <c r="L5555" i="3"/>
  <c r="L5556" i="3"/>
  <c r="L5557" i="3"/>
  <c r="L5558" i="3"/>
  <c r="L5559" i="3"/>
  <c r="L5560" i="3"/>
  <c r="L5561" i="3"/>
  <c r="L5562" i="3"/>
  <c r="L5563" i="3"/>
  <c r="L5564" i="3"/>
  <c r="L5565" i="3"/>
  <c r="L5566" i="3"/>
  <c r="L5567" i="3"/>
  <c r="L5568" i="3"/>
  <c r="L5569" i="3"/>
  <c r="L5570" i="3"/>
  <c r="L5571" i="3"/>
  <c r="L5572" i="3"/>
  <c r="L5573" i="3"/>
  <c r="L5574" i="3"/>
  <c r="L5575" i="3"/>
  <c r="L5576" i="3"/>
  <c r="L5577" i="3"/>
  <c r="L5578" i="3"/>
  <c r="L5579" i="3"/>
  <c r="L5580" i="3"/>
  <c r="L5581" i="3"/>
  <c r="L5582" i="3"/>
  <c r="L5583" i="3"/>
  <c r="L5584" i="3"/>
  <c r="L5585" i="3"/>
  <c r="L5586" i="3"/>
  <c r="L5587" i="3"/>
  <c r="L5588" i="3"/>
  <c r="L5589" i="3"/>
  <c r="L5590" i="3"/>
  <c r="L5591" i="3"/>
  <c r="L5592" i="3"/>
  <c r="L5593" i="3"/>
  <c r="L5594" i="3"/>
  <c r="L5595" i="3"/>
  <c r="L5596" i="3"/>
  <c r="L5597" i="3"/>
  <c r="L5598" i="3"/>
  <c r="L5599" i="3"/>
  <c r="L5600" i="3"/>
  <c r="L5601" i="3"/>
  <c r="L5602" i="3"/>
  <c r="L5603" i="3"/>
  <c r="L5604" i="3"/>
  <c r="L5605" i="3"/>
  <c r="L5606" i="3"/>
  <c r="L5607" i="3"/>
  <c r="L5608" i="3"/>
  <c r="L5609" i="3"/>
  <c r="L5610" i="3"/>
  <c r="L5611" i="3"/>
  <c r="L5612" i="3"/>
  <c r="L5613" i="3"/>
  <c r="L5614" i="3"/>
  <c r="L5615" i="3"/>
  <c r="L5616" i="3"/>
  <c r="L5617" i="3"/>
  <c r="L5618" i="3"/>
  <c r="L5619" i="3"/>
  <c r="L5620" i="3"/>
  <c r="L5621" i="3"/>
  <c r="L5622" i="3"/>
  <c r="L5623" i="3"/>
  <c r="L5624" i="3"/>
  <c r="L5625" i="3"/>
  <c r="L5626" i="3"/>
  <c r="L5627" i="3"/>
  <c r="L5628" i="3"/>
  <c r="L5629" i="3"/>
  <c r="L5630" i="3"/>
  <c r="L5631" i="3"/>
  <c r="L5632" i="3"/>
  <c r="L5633" i="3"/>
  <c r="L5634" i="3"/>
  <c r="L5635" i="3"/>
  <c r="L5636" i="3"/>
  <c r="L5637" i="3"/>
  <c r="L5638" i="3"/>
  <c r="L5639" i="3"/>
  <c r="L5640" i="3"/>
  <c r="L5641" i="3"/>
  <c r="L5642" i="3"/>
  <c r="L5643" i="3"/>
  <c r="L5644" i="3"/>
  <c r="L5645" i="3"/>
  <c r="L5646" i="3"/>
  <c r="L5647" i="3"/>
  <c r="L5648" i="3"/>
  <c r="L5649" i="3"/>
  <c r="L5650" i="3"/>
  <c r="L5651" i="3"/>
  <c r="L5652" i="3"/>
  <c r="L5653" i="3"/>
  <c r="L5654" i="3"/>
  <c r="L5655" i="3"/>
  <c r="L5656" i="3"/>
  <c r="L5657" i="3"/>
  <c r="L5658" i="3"/>
  <c r="L5659" i="3"/>
  <c r="L5660" i="3"/>
  <c r="L5661" i="3"/>
  <c r="L5662" i="3"/>
  <c r="L5663" i="3"/>
  <c r="L5664" i="3"/>
  <c r="L5665" i="3"/>
  <c r="L5666" i="3"/>
  <c r="L5667" i="3"/>
  <c r="L5668" i="3"/>
  <c r="L5669" i="3"/>
  <c r="L5670" i="3"/>
  <c r="L5671" i="3"/>
  <c r="L5672" i="3"/>
  <c r="L5673" i="3"/>
  <c r="L5674" i="3"/>
  <c r="L5675" i="3"/>
  <c r="L5676" i="3"/>
  <c r="L5677" i="3"/>
  <c r="L5678" i="3"/>
  <c r="L5679" i="3"/>
  <c r="L5680" i="3"/>
  <c r="L5681" i="3"/>
  <c r="L5682" i="3"/>
  <c r="L5683" i="3"/>
  <c r="L5684" i="3"/>
  <c r="L5685" i="3"/>
  <c r="L5686" i="3"/>
  <c r="L5687" i="3"/>
  <c r="L5688" i="3"/>
  <c r="L5689" i="3"/>
  <c r="L5690" i="3"/>
  <c r="L5691" i="3"/>
  <c r="L5692" i="3"/>
  <c r="L5693" i="3"/>
  <c r="L5694" i="3"/>
  <c r="L5695" i="3"/>
  <c r="L5696" i="3"/>
  <c r="L5697" i="3"/>
  <c r="L5698" i="3"/>
  <c r="L5699" i="3"/>
  <c r="L5700" i="3"/>
  <c r="L5701" i="3"/>
  <c r="L5702" i="3"/>
  <c r="L5703" i="3"/>
  <c r="L5704" i="3"/>
  <c r="L5705" i="3"/>
  <c r="L5706" i="3"/>
  <c r="L5707" i="3"/>
  <c r="L5708" i="3"/>
  <c r="L5709" i="3"/>
  <c r="L5710" i="3"/>
  <c r="L5711" i="3"/>
  <c r="L5712" i="3"/>
  <c r="L5713" i="3"/>
  <c r="L5714" i="3"/>
  <c r="L5715" i="3"/>
  <c r="L5716" i="3"/>
  <c r="L5717" i="3"/>
  <c r="L5718" i="3"/>
  <c r="L5719" i="3"/>
  <c r="L5720" i="3"/>
  <c r="L5721" i="3"/>
  <c r="L5722" i="3"/>
  <c r="L5723" i="3"/>
  <c r="L5724" i="3"/>
  <c r="L5725" i="3"/>
  <c r="L5726" i="3"/>
  <c r="L5727" i="3"/>
  <c r="L5728" i="3"/>
  <c r="L5729" i="3"/>
  <c r="L5730" i="3"/>
  <c r="L5731" i="3"/>
  <c r="L5732" i="3"/>
  <c r="L5733" i="3"/>
  <c r="L5734" i="3"/>
  <c r="L5735" i="3"/>
  <c r="L5736" i="3"/>
  <c r="L5737" i="3"/>
  <c r="L5738" i="3"/>
  <c r="L5739" i="3"/>
  <c r="L5740" i="3"/>
  <c r="L5741" i="3"/>
  <c r="L5742" i="3"/>
  <c r="L5743" i="3"/>
  <c r="L5744" i="3"/>
  <c r="L5745" i="3"/>
  <c r="L5746" i="3"/>
  <c r="L5747" i="3"/>
  <c r="L5748" i="3"/>
  <c r="L5749" i="3"/>
  <c r="L5750" i="3"/>
  <c r="L5751" i="3"/>
  <c r="L5752" i="3"/>
  <c r="L5753" i="3"/>
  <c r="L5754" i="3"/>
  <c r="L5755" i="3"/>
  <c r="L5756" i="3"/>
  <c r="L5757" i="3"/>
  <c r="L5758" i="3"/>
  <c r="L5759" i="3"/>
  <c r="L5760" i="3"/>
  <c r="L5761" i="3"/>
  <c r="L5762" i="3"/>
  <c r="L5763" i="3"/>
  <c r="L5764" i="3"/>
  <c r="L5765" i="3"/>
  <c r="L5766" i="3"/>
  <c r="L5767" i="3"/>
  <c r="L5768" i="3"/>
  <c r="L5769" i="3"/>
  <c r="L5770" i="3"/>
  <c r="L5771" i="3"/>
  <c r="L5772" i="3"/>
  <c r="L5773" i="3"/>
  <c r="L5774" i="3"/>
  <c r="L5775" i="3"/>
  <c r="L5776" i="3"/>
  <c r="L5777" i="3"/>
  <c r="L5778" i="3"/>
  <c r="L5779" i="3"/>
  <c r="L5780" i="3"/>
  <c r="L5781" i="3"/>
  <c r="L5782" i="3"/>
  <c r="L5783" i="3"/>
  <c r="L5784" i="3"/>
  <c r="L5785" i="3"/>
  <c r="L5786" i="3"/>
  <c r="L5787" i="3"/>
  <c r="L5788" i="3"/>
  <c r="L5789" i="3"/>
  <c r="L5790" i="3"/>
  <c r="L5791" i="3"/>
  <c r="L5792" i="3"/>
  <c r="L5793" i="3"/>
  <c r="L5794" i="3"/>
  <c r="L5795" i="3"/>
  <c r="L5796" i="3"/>
  <c r="L5797" i="3"/>
  <c r="L5798" i="3"/>
  <c r="L5799" i="3"/>
  <c r="L5800" i="3"/>
  <c r="L5801" i="3"/>
  <c r="L5802" i="3"/>
  <c r="L5803" i="3"/>
  <c r="L5804" i="3"/>
  <c r="L5805" i="3"/>
  <c r="L5806" i="3"/>
  <c r="L5807" i="3"/>
  <c r="L5808" i="3"/>
  <c r="L5809" i="3"/>
  <c r="L5810" i="3"/>
  <c r="L5811" i="3"/>
  <c r="L5812" i="3"/>
  <c r="L5813" i="3"/>
  <c r="L5814" i="3"/>
  <c r="L5815" i="3"/>
  <c r="L5816" i="3"/>
  <c r="L5817" i="3"/>
  <c r="L5818" i="3"/>
  <c r="L5819" i="3"/>
  <c r="L5820" i="3"/>
  <c r="L5821" i="3"/>
  <c r="L5822" i="3"/>
  <c r="L5823" i="3"/>
  <c r="L5824" i="3"/>
  <c r="L5825" i="3"/>
  <c r="L5826" i="3"/>
  <c r="L5827" i="3"/>
  <c r="L5828" i="3"/>
  <c r="L5829" i="3"/>
  <c r="L5830" i="3"/>
  <c r="L5831" i="3"/>
  <c r="L5832" i="3"/>
  <c r="L5833" i="3"/>
  <c r="L5834" i="3"/>
  <c r="L5835" i="3"/>
  <c r="L5836" i="3"/>
  <c r="L5837" i="3"/>
  <c r="L5838" i="3"/>
  <c r="L5839" i="3"/>
  <c r="L5840" i="3"/>
  <c r="L5841" i="3"/>
  <c r="L5842" i="3"/>
  <c r="L5843" i="3"/>
  <c r="L5844" i="3"/>
  <c r="L5845" i="3"/>
  <c r="L5846" i="3"/>
  <c r="L5847" i="3"/>
  <c r="L5848" i="3"/>
  <c r="L5849" i="3"/>
  <c r="L5850" i="3"/>
  <c r="L5851" i="3"/>
  <c r="L5852" i="3"/>
  <c r="L5853" i="3"/>
  <c r="L5854" i="3"/>
  <c r="L5855" i="3"/>
  <c r="L5856" i="3"/>
  <c r="L5857" i="3"/>
  <c r="L5858" i="3"/>
  <c r="L5859" i="3"/>
  <c r="L5860" i="3"/>
  <c r="L5861" i="3"/>
  <c r="L5862" i="3"/>
  <c r="L5863" i="3"/>
  <c r="L5864" i="3"/>
  <c r="L5865" i="3"/>
  <c r="L5866" i="3"/>
  <c r="L5867" i="3"/>
  <c r="L5868" i="3"/>
  <c r="L5869" i="3"/>
  <c r="L5870" i="3"/>
  <c r="L5871" i="3"/>
  <c r="L5872" i="3"/>
  <c r="L5873" i="3"/>
  <c r="L5874" i="3"/>
  <c r="L5875" i="3"/>
  <c r="L5876" i="3"/>
  <c r="L5877" i="3"/>
  <c r="L5878" i="3"/>
  <c r="L5879" i="3"/>
  <c r="L5880" i="3"/>
  <c r="L5881" i="3"/>
  <c r="L5882" i="3"/>
  <c r="L5883" i="3"/>
  <c r="L5884" i="3"/>
  <c r="L5885" i="3"/>
  <c r="L5886" i="3"/>
  <c r="L5887" i="3"/>
  <c r="L5888" i="3"/>
  <c r="L5889" i="3"/>
  <c r="L5890" i="3"/>
  <c r="L5891" i="3"/>
  <c r="L5892" i="3"/>
  <c r="L5893" i="3"/>
  <c r="L5894" i="3"/>
  <c r="L5895" i="3"/>
  <c r="L5896" i="3"/>
  <c r="L5897" i="3"/>
  <c r="L5898" i="3"/>
  <c r="L5899" i="3"/>
  <c r="L5900" i="3"/>
  <c r="L5901" i="3"/>
  <c r="L5902" i="3"/>
  <c r="L5903" i="3"/>
  <c r="L5904" i="3"/>
  <c r="L5905" i="3"/>
  <c r="L5906" i="3"/>
  <c r="L5907" i="3"/>
  <c r="L5908" i="3"/>
  <c r="L5909" i="3"/>
  <c r="L5910" i="3"/>
  <c r="L5911" i="3"/>
  <c r="L5912" i="3"/>
  <c r="L5913" i="3"/>
  <c r="L5914" i="3"/>
  <c r="L5915" i="3"/>
  <c r="L5916" i="3"/>
  <c r="L5917" i="3"/>
  <c r="L5918" i="3"/>
  <c r="L5919" i="3"/>
  <c r="L5920" i="3"/>
  <c r="L5921" i="3"/>
  <c r="L5922" i="3"/>
  <c r="L5923" i="3"/>
  <c r="L5924" i="3"/>
  <c r="L5925" i="3"/>
  <c r="L5926" i="3"/>
  <c r="L5927" i="3"/>
  <c r="L5928" i="3"/>
  <c r="L5929" i="3"/>
  <c r="L5930" i="3"/>
  <c r="L5931" i="3"/>
  <c r="L5932" i="3"/>
  <c r="L5933" i="3"/>
  <c r="L5934" i="3"/>
  <c r="L5935" i="3"/>
  <c r="L5936" i="3"/>
  <c r="L5937" i="3"/>
  <c r="L5938" i="3"/>
  <c r="L5939" i="3"/>
  <c r="L5940" i="3"/>
  <c r="L5941" i="3"/>
  <c r="L5942" i="3"/>
  <c r="L5943" i="3"/>
  <c r="L5944" i="3"/>
  <c r="L5945" i="3"/>
  <c r="L5946" i="3"/>
  <c r="L5947" i="3"/>
  <c r="L5948" i="3"/>
  <c r="L5949" i="3"/>
  <c r="L5950" i="3"/>
  <c r="L5951" i="3"/>
  <c r="L5952" i="3"/>
  <c r="L5953" i="3"/>
  <c r="L5954" i="3"/>
  <c r="L5955" i="3"/>
  <c r="L5956" i="3"/>
  <c r="L5957" i="3"/>
  <c r="L5958" i="3"/>
  <c r="L5959" i="3"/>
  <c r="L5960" i="3"/>
  <c r="L5961" i="3"/>
  <c r="L5962" i="3"/>
  <c r="L5963" i="3"/>
  <c r="L5964" i="3"/>
  <c r="L5965" i="3"/>
  <c r="L5966" i="3"/>
  <c r="L5967" i="3"/>
  <c r="L5968" i="3"/>
  <c r="L5969" i="3"/>
  <c r="L5970" i="3"/>
  <c r="L5971" i="3"/>
  <c r="L5972" i="3"/>
  <c r="L5973" i="3"/>
  <c r="L5974" i="3"/>
  <c r="L5975" i="3"/>
  <c r="L5976" i="3"/>
  <c r="L5977" i="3"/>
  <c r="L5978" i="3"/>
  <c r="L5979" i="3"/>
  <c r="L5980" i="3"/>
  <c r="L5981" i="3"/>
  <c r="L5982" i="3"/>
  <c r="L5983" i="3"/>
  <c r="L5984" i="3"/>
  <c r="L5985" i="3"/>
  <c r="L5986" i="3"/>
  <c r="L5987" i="3"/>
  <c r="L5988" i="3"/>
  <c r="L5989" i="3"/>
  <c r="L5990" i="3"/>
  <c r="L5991" i="3"/>
  <c r="L5992" i="3"/>
  <c r="L5993" i="3"/>
  <c r="L5994" i="3"/>
  <c r="L5995" i="3"/>
  <c r="L5996" i="3"/>
  <c r="L5997" i="3"/>
  <c r="L5998" i="3"/>
  <c r="L5999" i="3"/>
  <c r="L6000" i="3"/>
  <c r="L6001" i="3"/>
  <c r="L6002" i="3"/>
  <c r="L6003" i="3"/>
  <c r="L6004" i="3"/>
  <c r="L6005" i="3"/>
  <c r="L6006" i="3"/>
  <c r="L6007" i="3"/>
  <c r="L6008" i="3"/>
  <c r="L6009" i="3"/>
  <c r="L6010" i="3"/>
  <c r="L6011" i="3"/>
  <c r="L6012" i="3"/>
  <c r="L6013" i="3"/>
  <c r="L6014" i="3"/>
  <c r="L6015" i="3"/>
  <c r="L6016" i="3"/>
  <c r="L6017" i="3"/>
  <c r="L6018" i="3"/>
  <c r="L6019" i="3"/>
  <c r="L6020" i="3"/>
  <c r="L6021" i="3"/>
  <c r="L6022" i="3"/>
  <c r="L6023" i="3"/>
  <c r="L6024" i="3"/>
  <c r="L6025" i="3"/>
  <c r="L6026" i="3"/>
  <c r="L6027" i="3"/>
  <c r="L6028" i="3"/>
  <c r="L6029" i="3"/>
  <c r="L6030" i="3"/>
  <c r="L6031" i="3"/>
  <c r="L6032" i="3"/>
  <c r="L6033" i="3"/>
  <c r="L6034" i="3"/>
  <c r="L6035" i="3"/>
  <c r="L6036" i="3"/>
  <c r="L6037" i="3"/>
  <c r="L6038" i="3"/>
  <c r="L6039" i="3"/>
  <c r="L6040" i="3"/>
  <c r="L6041" i="3"/>
  <c r="L6042" i="3"/>
  <c r="L6043" i="3"/>
  <c r="L6044" i="3"/>
  <c r="L6045" i="3"/>
  <c r="L6046" i="3"/>
  <c r="L6047" i="3"/>
  <c r="L6048" i="3"/>
  <c r="L6049" i="3"/>
  <c r="L6050" i="3"/>
  <c r="L6051" i="3"/>
  <c r="L6052" i="3"/>
  <c r="L6053" i="3"/>
  <c r="L6054" i="3"/>
  <c r="L6055" i="3"/>
  <c r="L6056" i="3"/>
  <c r="L6057" i="3"/>
  <c r="L6058" i="3"/>
  <c r="L6059" i="3"/>
  <c r="L6060" i="3"/>
  <c r="L6061" i="3"/>
  <c r="L6062" i="3"/>
  <c r="L6063" i="3"/>
  <c r="L6064" i="3"/>
  <c r="L6065" i="3"/>
  <c r="L6066" i="3"/>
  <c r="L6067" i="3"/>
  <c r="L6068" i="3"/>
  <c r="L6069" i="3"/>
  <c r="L6070" i="3"/>
  <c r="L6071" i="3"/>
  <c r="L6072" i="3"/>
  <c r="L6073" i="3"/>
  <c r="L6074" i="3"/>
  <c r="L6075" i="3"/>
  <c r="L6076" i="3"/>
  <c r="L6077" i="3"/>
  <c r="L6078" i="3"/>
  <c r="L6079" i="3"/>
  <c r="L6080" i="3"/>
  <c r="L6081" i="3"/>
  <c r="L6082" i="3"/>
  <c r="L6083" i="3"/>
  <c r="L6084" i="3"/>
  <c r="L6085" i="3"/>
  <c r="L6086" i="3"/>
  <c r="L6087" i="3"/>
  <c r="L6088" i="3"/>
  <c r="L6089" i="3"/>
  <c r="L6090" i="3"/>
  <c r="L6091" i="3"/>
  <c r="L6092" i="3"/>
  <c r="L6093" i="3"/>
  <c r="L6094" i="3"/>
  <c r="L6095" i="3"/>
  <c r="L6096" i="3"/>
  <c r="L6097" i="3"/>
  <c r="L6098" i="3"/>
  <c r="L6099" i="3"/>
  <c r="L6100" i="3"/>
  <c r="L6101" i="3"/>
  <c r="L6102" i="3"/>
  <c r="L6103" i="3"/>
  <c r="L6104" i="3"/>
  <c r="L6105" i="3"/>
  <c r="L6106" i="3"/>
  <c r="L6107" i="3"/>
  <c r="L6108" i="3"/>
  <c r="L6109" i="3"/>
  <c r="L6110" i="3"/>
  <c r="L6111" i="3"/>
  <c r="L6112" i="3"/>
  <c r="L6113" i="3"/>
  <c r="L6114" i="3"/>
  <c r="L6115" i="3"/>
  <c r="L6116" i="3"/>
  <c r="L6117" i="3"/>
  <c r="L6118" i="3"/>
  <c r="L6119" i="3"/>
  <c r="L6120" i="3"/>
  <c r="L6121" i="3"/>
  <c r="L6122" i="3"/>
  <c r="L6123" i="3"/>
  <c r="L6124" i="3"/>
  <c r="L6125" i="3"/>
  <c r="L6126" i="3"/>
  <c r="L6127" i="3"/>
  <c r="L6128" i="3"/>
  <c r="L6129" i="3"/>
  <c r="L6130" i="3"/>
  <c r="L6131" i="3"/>
  <c r="L6132" i="3"/>
  <c r="L6133" i="3"/>
  <c r="L6134" i="3"/>
  <c r="L6135" i="3"/>
  <c r="L6136" i="3"/>
  <c r="L6137" i="3"/>
  <c r="L6138" i="3"/>
  <c r="L6139" i="3"/>
  <c r="L6140" i="3"/>
  <c r="L6141" i="3"/>
  <c r="L6142" i="3"/>
  <c r="L6143" i="3"/>
  <c r="L6144" i="3"/>
  <c r="L6145" i="3"/>
  <c r="L6146" i="3"/>
  <c r="L6147" i="3"/>
  <c r="L6148" i="3"/>
  <c r="L6149" i="3"/>
  <c r="L6150" i="3"/>
  <c r="L6151" i="3"/>
  <c r="L6152" i="3"/>
  <c r="L6153" i="3"/>
  <c r="L6154" i="3"/>
  <c r="L6155" i="3"/>
  <c r="L6156" i="3"/>
  <c r="L6157" i="3"/>
  <c r="L6158" i="3"/>
  <c r="L6159" i="3"/>
  <c r="L6160" i="3"/>
  <c r="L6161" i="3"/>
  <c r="L6162" i="3"/>
  <c r="L6163" i="3"/>
  <c r="L6164" i="3"/>
  <c r="L6165" i="3"/>
  <c r="L6166" i="3"/>
  <c r="L6167" i="3"/>
  <c r="L6168" i="3"/>
  <c r="L6169" i="3"/>
  <c r="L6170" i="3"/>
  <c r="L6171" i="3"/>
  <c r="L6172" i="3"/>
  <c r="L6173" i="3"/>
  <c r="L6174" i="3"/>
  <c r="L6175" i="3"/>
  <c r="L6176" i="3"/>
  <c r="L6177" i="3"/>
  <c r="L6178" i="3"/>
  <c r="L6179" i="3"/>
  <c r="L6180" i="3"/>
  <c r="L6181" i="3"/>
  <c r="L6182" i="3"/>
  <c r="L6183" i="3"/>
  <c r="L6184" i="3"/>
  <c r="L6185" i="3"/>
  <c r="L6186" i="3"/>
  <c r="L6187" i="3"/>
  <c r="L6188" i="3"/>
  <c r="L6189" i="3"/>
  <c r="L6190" i="3"/>
  <c r="L6191" i="3"/>
  <c r="L6192" i="3"/>
  <c r="L6193" i="3"/>
  <c r="L6194" i="3"/>
  <c r="L6195" i="3"/>
  <c r="L6196" i="3"/>
  <c r="L6197" i="3"/>
  <c r="L6198" i="3"/>
  <c r="L6199" i="3"/>
  <c r="L6200" i="3"/>
  <c r="L6201" i="3"/>
  <c r="L6202" i="3"/>
  <c r="L6203" i="3"/>
  <c r="L6204" i="3"/>
  <c r="L6205" i="3"/>
  <c r="L6206" i="3"/>
  <c r="L6207" i="3"/>
  <c r="L6208" i="3"/>
  <c r="L6209" i="3"/>
  <c r="L6210" i="3"/>
  <c r="L6211" i="3"/>
  <c r="L6212" i="3"/>
  <c r="L6213" i="3"/>
  <c r="L6214" i="3"/>
  <c r="L6215" i="3"/>
  <c r="L6216" i="3"/>
  <c r="L6217" i="3"/>
  <c r="L6218" i="3"/>
  <c r="L6219" i="3"/>
  <c r="L6220" i="3"/>
  <c r="L6221" i="3"/>
  <c r="L6222" i="3"/>
  <c r="L6223" i="3"/>
  <c r="L6224" i="3"/>
  <c r="L6225" i="3"/>
  <c r="L6226" i="3"/>
  <c r="L6227" i="3"/>
  <c r="L6228" i="3"/>
  <c r="L6229" i="3"/>
  <c r="L6230" i="3"/>
  <c r="L6231" i="3"/>
  <c r="L6232" i="3"/>
  <c r="L6233" i="3"/>
  <c r="L6234" i="3"/>
  <c r="L6235" i="3"/>
  <c r="L6236" i="3"/>
  <c r="L6237" i="3"/>
  <c r="L6238" i="3"/>
  <c r="L6239" i="3"/>
  <c r="L6240" i="3"/>
  <c r="L6241" i="3"/>
  <c r="L6242" i="3"/>
  <c r="L6243" i="3"/>
  <c r="L6244" i="3"/>
  <c r="L6245" i="3"/>
  <c r="L6246" i="3"/>
  <c r="L6247" i="3"/>
  <c r="L6248" i="3"/>
  <c r="L6249" i="3"/>
  <c r="L6250" i="3"/>
  <c r="L6251" i="3"/>
  <c r="L6252" i="3"/>
  <c r="L6253" i="3"/>
  <c r="L6254" i="3"/>
  <c r="L6255" i="3"/>
  <c r="L6256" i="3"/>
  <c r="L6257" i="3"/>
  <c r="L6258" i="3"/>
  <c r="L6259" i="3"/>
  <c r="L6260" i="3"/>
  <c r="L6261" i="3"/>
  <c r="L6262" i="3"/>
  <c r="L6263" i="3"/>
  <c r="L6264" i="3"/>
  <c r="L6265" i="3"/>
  <c r="L6266" i="3"/>
  <c r="L6267" i="3"/>
  <c r="L6268" i="3"/>
  <c r="L6269" i="3"/>
  <c r="L6270" i="3"/>
  <c r="L6271" i="3"/>
  <c r="L6272" i="3"/>
  <c r="L6273" i="3"/>
  <c r="L6274" i="3"/>
  <c r="L6275" i="3"/>
  <c r="L6276" i="3"/>
  <c r="L6277" i="3"/>
  <c r="L6278" i="3"/>
  <c r="L6279" i="3"/>
  <c r="L6280" i="3"/>
  <c r="L6281" i="3"/>
  <c r="L6282" i="3"/>
  <c r="L6283" i="3"/>
  <c r="L6284" i="3"/>
  <c r="L6285" i="3"/>
  <c r="L6286" i="3"/>
  <c r="L6287" i="3"/>
  <c r="L6288" i="3"/>
  <c r="L6289" i="3"/>
  <c r="L6290" i="3"/>
  <c r="L6291" i="3"/>
  <c r="L6292" i="3"/>
  <c r="L6293" i="3"/>
  <c r="L6294" i="3"/>
  <c r="L6295" i="3"/>
  <c r="L6296" i="3"/>
  <c r="L6297" i="3"/>
  <c r="L6298" i="3"/>
  <c r="L6299" i="3"/>
  <c r="L6300" i="3"/>
  <c r="L6301" i="3"/>
  <c r="L6302" i="3"/>
  <c r="L6303" i="3"/>
  <c r="L6304" i="3"/>
  <c r="L6305" i="3"/>
  <c r="L6306" i="3"/>
  <c r="L6307" i="3"/>
  <c r="L6308" i="3"/>
  <c r="L6309" i="3"/>
  <c r="L6310" i="3"/>
  <c r="L6311" i="3"/>
  <c r="L6312" i="3"/>
  <c r="L6313" i="3"/>
  <c r="L6314" i="3"/>
  <c r="L6315" i="3"/>
  <c r="L6316" i="3"/>
  <c r="L6317" i="3"/>
  <c r="L6318" i="3"/>
  <c r="L6319" i="3"/>
  <c r="L6320" i="3"/>
  <c r="L6321" i="3"/>
  <c r="L6322" i="3"/>
  <c r="L6323" i="3"/>
  <c r="L6324" i="3"/>
  <c r="L6325" i="3"/>
  <c r="L6326" i="3"/>
  <c r="L6327" i="3"/>
  <c r="L6328" i="3"/>
  <c r="L6329" i="3"/>
  <c r="L6330" i="3"/>
  <c r="L6331" i="3"/>
  <c r="L6332" i="3"/>
  <c r="L6333" i="3"/>
  <c r="L6334" i="3"/>
  <c r="L6335" i="3"/>
  <c r="L6336" i="3"/>
  <c r="L6337" i="3"/>
  <c r="L6338" i="3"/>
  <c r="L6339" i="3"/>
  <c r="L6340" i="3"/>
  <c r="L6341" i="3"/>
  <c r="L6342" i="3"/>
  <c r="L6343" i="3"/>
  <c r="L6344" i="3"/>
  <c r="L6345" i="3"/>
  <c r="L6346" i="3"/>
  <c r="L6347" i="3"/>
  <c r="L6348" i="3"/>
  <c r="L6349" i="3"/>
  <c r="L6350" i="3"/>
  <c r="L6351" i="3"/>
  <c r="L6352" i="3"/>
  <c r="L6353" i="3"/>
  <c r="L6354" i="3"/>
  <c r="L6355" i="3"/>
  <c r="L6356" i="3"/>
  <c r="L6357" i="3"/>
  <c r="L6358" i="3"/>
  <c r="L6359" i="3"/>
  <c r="L6360" i="3"/>
  <c r="L6361" i="3"/>
  <c r="L6362" i="3"/>
  <c r="L6363" i="3"/>
  <c r="L6364" i="3"/>
  <c r="L6365" i="3"/>
  <c r="L6366" i="3"/>
  <c r="L6367" i="3"/>
  <c r="L6368" i="3"/>
  <c r="L6369" i="3"/>
  <c r="L6370" i="3"/>
  <c r="L6371" i="3"/>
  <c r="L6372" i="3"/>
  <c r="L6373" i="3"/>
  <c r="L6374" i="3"/>
  <c r="L6375" i="3"/>
  <c r="L6376" i="3"/>
  <c r="L6377" i="3"/>
  <c r="L6378" i="3"/>
  <c r="L6379" i="3"/>
  <c r="L6380" i="3"/>
  <c r="L6381" i="3"/>
  <c r="L6382" i="3"/>
  <c r="L6383" i="3"/>
  <c r="L6384" i="3"/>
  <c r="L6385" i="3"/>
  <c r="L6386" i="3"/>
  <c r="L6387" i="3"/>
  <c r="L6388" i="3"/>
  <c r="L6389" i="3"/>
  <c r="L6390" i="3"/>
  <c r="L6391" i="3"/>
  <c r="L6392" i="3"/>
  <c r="L6393" i="3"/>
  <c r="L6394" i="3"/>
  <c r="L6395" i="3"/>
  <c r="L6396" i="3"/>
  <c r="L6397" i="3"/>
  <c r="L6398" i="3"/>
  <c r="L6399" i="3"/>
  <c r="L6400" i="3"/>
  <c r="L6401" i="3"/>
  <c r="L6402" i="3"/>
  <c r="L6403" i="3"/>
  <c r="L6404" i="3"/>
  <c r="L6405" i="3"/>
  <c r="L6406" i="3"/>
  <c r="L6407" i="3"/>
  <c r="L6408" i="3"/>
  <c r="L6409" i="3"/>
  <c r="L6410" i="3"/>
  <c r="L6411" i="3"/>
  <c r="L6412" i="3"/>
  <c r="L6413" i="3"/>
  <c r="L6414" i="3"/>
  <c r="L6415" i="3"/>
  <c r="L6416" i="3"/>
  <c r="L6417" i="3"/>
  <c r="L6418" i="3"/>
  <c r="L6419" i="3"/>
  <c r="L6420" i="3"/>
  <c r="L6421" i="3"/>
  <c r="L6422" i="3"/>
  <c r="L6423" i="3"/>
  <c r="L6424" i="3"/>
  <c r="L6425" i="3"/>
  <c r="L6426" i="3"/>
  <c r="L6427" i="3"/>
  <c r="L6428" i="3"/>
  <c r="L6429" i="3"/>
  <c r="L6430" i="3"/>
  <c r="L6431" i="3"/>
  <c r="L6432" i="3"/>
  <c r="L6433" i="3"/>
  <c r="L6434" i="3"/>
  <c r="L6435" i="3"/>
  <c r="L6436" i="3"/>
  <c r="L6437" i="3"/>
  <c r="L6438" i="3"/>
  <c r="L6439" i="3"/>
  <c r="L6440" i="3"/>
  <c r="L6441" i="3"/>
  <c r="L6442" i="3"/>
  <c r="L6443" i="3"/>
  <c r="L6444" i="3"/>
  <c r="L6445" i="3"/>
  <c r="L6446" i="3"/>
  <c r="L6447" i="3"/>
  <c r="L6448" i="3"/>
  <c r="L6449" i="3"/>
  <c r="L6450" i="3"/>
  <c r="L6451" i="3"/>
  <c r="L6452" i="3"/>
  <c r="L6453" i="3"/>
  <c r="L6454" i="3"/>
  <c r="L6455" i="3"/>
  <c r="L6456" i="3"/>
  <c r="L6457" i="3"/>
  <c r="L6458" i="3"/>
  <c r="L6459" i="3"/>
  <c r="L6460" i="3"/>
  <c r="L6461" i="3"/>
  <c r="L6462" i="3"/>
  <c r="L6463" i="3"/>
  <c r="L6464" i="3"/>
  <c r="L6465" i="3"/>
  <c r="L6466" i="3"/>
  <c r="L6467" i="3"/>
  <c r="L6468" i="3"/>
  <c r="L6469" i="3"/>
  <c r="L6470" i="3"/>
  <c r="L6471" i="3"/>
  <c r="L6472" i="3"/>
  <c r="L6473" i="3"/>
  <c r="L6474" i="3"/>
  <c r="L6475" i="3"/>
  <c r="L6476" i="3"/>
  <c r="L6477" i="3"/>
  <c r="L6478" i="3"/>
  <c r="L6479" i="3"/>
  <c r="L6480" i="3"/>
  <c r="L6481" i="3"/>
  <c r="L6482" i="3"/>
  <c r="L6483" i="3"/>
  <c r="L6484" i="3"/>
  <c r="L6485" i="3"/>
  <c r="L6486" i="3"/>
  <c r="L6487" i="3"/>
  <c r="L6488" i="3"/>
  <c r="L6489" i="3"/>
  <c r="L6490" i="3"/>
  <c r="L6491" i="3"/>
  <c r="L6492" i="3"/>
  <c r="L6493" i="3"/>
  <c r="L6494" i="3"/>
  <c r="L6495" i="3"/>
  <c r="L6496" i="3"/>
  <c r="L6497" i="3"/>
  <c r="L6498" i="3"/>
  <c r="L6499" i="3"/>
  <c r="L6500" i="3"/>
  <c r="L6501" i="3"/>
  <c r="L6502" i="3"/>
  <c r="L6503" i="3"/>
  <c r="L6504" i="3"/>
  <c r="L6505" i="3"/>
  <c r="L6506" i="3"/>
  <c r="L6507" i="3"/>
  <c r="L6508" i="3"/>
  <c r="L6509" i="3"/>
  <c r="L6510" i="3"/>
  <c r="L6511" i="3"/>
  <c r="L6512" i="3"/>
  <c r="L6513" i="3"/>
  <c r="L6514" i="3"/>
  <c r="L6515" i="3"/>
  <c r="L6516" i="3"/>
  <c r="L6517" i="3"/>
  <c r="L6518" i="3"/>
  <c r="L6519" i="3"/>
  <c r="L6520" i="3"/>
  <c r="L6521" i="3"/>
  <c r="L6522" i="3"/>
  <c r="L6523" i="3"/>
  <c r="L6524" i="3"/>
  <c r="L6525" i="3"/>
  <c r="L6526" i="3"/>
  <c r="L6527" i="3"/>
  <c r="L6528" i="3"/>
  <c r="L6529" i="3"/>
  <c r="L6530" i="3"/>
  <c r="L6531" i="3"/>
  <c r="L6532" i="3"/>
  <c r="L6533" i="3"/>
  <c r="L6534" i="3"/>
  <c r="L6535" i="3"/>
  <c r="L6536" i="3"/>
  <c r="L6537" i="3"/>
  <c r="L6538" i="3"/>
  <c r="L6539" i="3"/>
  <c r="L6540" i="3"/>
  <c r="L6541" i="3"/>
  <c r="L6542" i="3"/>
  <c r="L6543" i="3"/>
  <c r="L6544" i="3"/>
  <c r="L6545" i="3"/>
  <c r="L6546" i="3"/>
  <c r="L6547" i="3"/>
  <c r="L6548" i="3"/>
  <c r="L6549" i="3"/>
  <c r="L6550" i="3"/>
  <c r="L6551" i="3"/>
  <c r="L6552" i="3"/>
  <c r="L6553" i="3"/>
  <c r="L6554" i="3"/>
  <c r="L6555" i="3"/>
  <c r="L6556" i="3"/>
  <c r="L6557" i="3"/>
  <c r="L6558" i="3"/>
  <c r="L6559" i="3"/>
  <c r="L6560" i="3"/>
  <c r="L6561" i="3"/>
  <c r="L6562" i="3"/>
  <c r="L6563" i="3"/>
  <c r="L6564" i="3"/>
  <c r="L6565" i="3"/>
  <c r="L6566" i="3"/>
  <c r="L6567" i="3"/>
  <c r="L6568" i="3"/>
  <c r="L6569" i="3"/>
  <c r="L6570" i="3"/>
  <c r="L6571" i="3"/>
  <c r="L6572" i="3"/>
  <c r="L6573" i="3"/>
  <c r="L6574" i="3"/>
  <c r="L6575" i="3"/>
  <c r="L6576" i="3"/>
  <c r="L6577" i="3"/>
  <c r="L6578" i="3"/>
  <c r="L6579" i="3"/>
  <c r="L6580" i="3"/>
  <c r="L6581" i="3"/>
  <c r="L6582" i="3"/>
  <c r="L6583" i="3"/>
  <c r="L6584" i="3"/>
  <c r="L6585" i="3"/>
  <c r="L6586" i="3"/>
  <c r="L6587" i="3"/>
  <c r="L6588" i="3"/>
  <c r="L6589" i="3"/>
  <c r="L6590" i="3"/>
  <c r="L6591" i="3"/>
  <c r="L6592" i="3"/>
  <c r="L6593" i="3"/>
  <c r="L6594" i="3"/>
  <c r="L6595" i="3"/>
  <c r="L6596" i="3"/>
  <c r="L6597" i="3"/>
  <c r="L6598" i="3"/>
  <c r="L6599" i="3"/>
  <c r="L6600" i="3"/>
  <c r="L6601" i="3"/>
  <c r="L6602" i="3"/>
  <c r="L6603" i="3"/>
  <c r="L6604" i="3"/>
  <c r="L6605" i="3"/>
  <c r="L6606" i="3"/>
  <c r="L6607" i="3"/>
  <c r="L6608" i="3"/>
  <c r="L6609" i="3"/>
  <c r="L6610" i="3"/>
  <c r="L6611" i="3"/>
  <c r="L6612" i="3"/>
  <c r="L6613" i="3"/>
  <c r="L6614" i="3"/>
  <c r="L6615" i="3"/>
  <c r="L6616" i="3"/>
  <c r="L6617" i="3"/>
  <c r="L6618" i="3"/>
  <c r="L6619" i="3"/>
  <c r="L6620" i="3"/>
  <c r="L6621" i="3"/>
  <c r="L6622" i="3"/>
  <c r="L6623" i="3"/>
  <c r="L6624" i="3"/>
  <c r="L6625" i="3"/>
  <c r="L6626" i="3"/>
  <c r="L6627" i="3"/>
  <c r="L6628" i="3"/>
  <c r="L6629" i="3"/>
  <c r="L6630" i="3"/>
  <c r="L6631" i="3"/>
  <c r="L6632" i="3"/>
  <c r="L6633" i="3"/>
  <c r="L6634" i="3"/>
  <c r="L6635" i="3"/>
  <c r="L6636" i="3"/>
  <c r="L6637" i="3"/>
  <c r="L6638" i="3"/>
  <c r="L6639" i="3"/>
  <c r="L6640" i="3"/>
  <c r="L6641" i="3"/>
  <c r="L6642" i="3"/>
  <c r="L6643" i="3"/>
  <c r="L6644" i="3"/>
  <c r="L6645" i="3"/>
  <c r="L6646" i="3"/>
  <c r="L6647" i="3"/>
  <c r="L6648" i="3"/>
  <c r="L6649" i="3"/>
  <c r="L6650" i="3"/>
  <c r="L6651" i="3"/>
  <c r="L6652" i="3"/>
  <c r="L6653" i="3"/>
  <c r="L6654" i="3"/>
  <c r="L6655" i="3"/>
  <c r="L6656" i="3"/>
  <c r="L6657" i="3"/>
  <c r="L6658" i="3"/>
  <c r="L6659" i="3"/>
  <c r="L6660" i="3"/>
  <c r="L6661" i="3"/>
  <c r="L6662" i="3"/>
  <c r="L6663" i="3"/>
  <c r="L6664" i="3"/>
  <c r="L6665" i="3"/>
  <c r="L6666" i="3"/>
  <c r="L6667" i="3"/>
  <c r="L6668" i="3"/>
  <c r="L6669" i="3"/>
  <c r="L6670" i="3"/>
  <c r="L6671" i="3"/>
  <c r="L6672" i="3"/>
  <c r="L6673" i="3"/>
  <c r="L6674" i="3"/>
  <c r="L6675" i="3"/>
  <c r="L6676" i="3"/>
  <c r="L6677" i="3"/>
  <c r="L6678" i="3"/>
  <c r="L6679" i="3"/>
  <c r="L6680" i="3"/>
  <c r="L6681" i="3"/>
  <c r="L6682" i="3"/>
  <c r="L6683" i="3"/>
  <c r="L6684" i="3"/>
  <c r="L6685" i="3"/>
  <c r="L6686" i="3"/>
  <c r="L6687" i="3"/>
  <c r="L6688" i="3"/>
  <c r="L6689" i="3"/>
  <c r="L6690" i="3"/>
  <c r="L6691" i="3"/>
  <c r="L6692" i="3"/>
  <c r="L6693" i="3"/>
  <c r="L6694" i="3"/>
  <c r="L6695" i="3"/>
  <c r="L6696" i="3"/>
  <c r="L6697" i="3"/>
  <c r="L6698" i="3"/>
  <c r="L6699" i="3"/>
  <c r="L6700" i="3"/>
  <c r="L6701" i="3"/>
  <c r="L6702" i="3"/>
  <c r="L6703" i="3"/>
  <c r="L6704" i="3"/>
  <c r="L6705" i="3"/>
  <c r="L6706" i="3"/>
  <c r="L6707" i="3"/>
  <c r="L6708" i="3"/>
  <c r="L6709" i="3"/>
  <c r="L6710" i="3"/>
  <c r="L6711" i="3"/>
  <c r="L6712" i="3"/>
  <c r="L6713" i="3"/>
  <c r="L6714" i="3"/>
  <c r="L6715" i="3"/>
  <c r="L6716" i="3"/>
  <c r="L6717" i="3"/>
  <c r="L6718" i="3"/>
  <c r="L6719" i="3"/>
  <c r="L6720" i="3"/>
  <c r="L6721" i="3"/>
  <c r="L6722" i="3"/>
  <c r="L6723" i="3"/>
  <c r="L6724" i="3"/>
  <c r="L6725" i="3"/>
  <c r="L6726" i="3"/>
  <c r="L6727" i="3"/>
  <c r="L6728" i="3"/>
  <c r="L6729" i="3"/>
  <c r="L6730" i="3"/>
  <c r="L6731" i="3"/>
  <c r="L6732" i="3"/>
  <c r="L6733" i="3"/>
  <c r="L6734" i="3"/>
  <c r="L6735" i="3"/>
  <c r="L6736" i="3"/>
  <c r="L6737" i="3"/>
  <c r="L6738" i="3"/>
  <c r="L6739" i="3"/>
  <c r="L6740" i="3"/>
  <c r="L6741" i="3"/>
  <c r="L6742" i="3"/>
  <c r="L6743" i="3"/>
  <c r="L6744" i="3"/>
  <c r="L6745" i="3"/>
  <c r="L6746" i="3"/>
  <c r="L6747" i="3"/>
  <c r="L6748" i="3"/>
  <c r="L6749" i="3"/>
  <c r="L6750" i="3"/>
  <c r="L6751" i="3"/>
  <c r="L6752" i="3"/>
  <c r="L6753" i="3"/>
  <c r="L6754" i="3"/>
  <c r="L6755" i="3"/>
  <c r="L6756" i="3"/>
  <c r="L6757" i="3"/>
  <c r="L6758" i="3"/>
  <c r="L6759" i="3"/>
  <c r="L6760" i="3"/>
  <c r="L6761" i="3"/>
  <c r="L6762" i="3"/>
  <c r="L6763" i="3"/>
  <c r="L6764" i="3"/>
  <c r="L6765" i="3"/>
  <c r="L6766" i="3"/>
  <c r="L6767" i="3"/>
  <c r="L6768" i="3"/>
  <c r="L6769" i="3"/>
  <c r="L6770" i="3"/>
  <c r="L6771" i="3"/>
  <c r="L6772" i="3"/>
  <c r="L6773" i="3"/>
  <c r="L6774" i="3"/>
  <c r="L6775" i="3"/>
  <c r="L6776" i="3"/>
  <c r="L6777" i="3"/>
  <c r="L6778" i="3"/>
  <c r="L6779" i="3"/>
  <c r="L6780" i="3"/>
  <c r="L6781" i="3"/>
  <c r="L6782" i="3"/>
  <c r="L6783" i="3"/>
  <c r="L6784" i="3"/>
  <c r="L6785" i="3"/>
  <c r="L6786" i="3"/>
  <c r="L6787" i="3"/>
  <c r="L6788" i="3"/>
  <c r="L6789" i="3"/>
  <c r="L6790" i="3"/>
  <c r="L6791" i="3"/>
  <c r="L6792" i="3"/>
  <c r="L6793" i="3"/>
  <c r="L6794" i="3"/>
  <c r="L6795" i="3"/>
  <c r="L6796" i="3"/>
  <c r="L6797" i="3"/>
  <c r="L6798" i="3"/>
  <c r="L6799" i="3"/>
  <c r="L6800" i="3"/>
  <c r="L6801" i="3"/>
  <c r="L6802" i="3"/>
  <c r="L6803" i="3"/>
  <c r="L6804" i="3"/>
  <c r="L6805" i="3"/>
  <c r="L6806" i="3"/>
  <c r="L6807" i="3"/>
  <c r="L6808" i="3"/>
  <c r="L6809" i="3"/>
  <c r="L6810" i="3"/>
  <c r="L6811" i="3"/>
  <c r="L6812" i="3"/>
  <c r="L6813" i="3"/>
  <c r="L6814" i="3"/>
  <c r="L6815" i="3"/>
  <c r="L6816" i="3"/>
  <c r="L6817" i="3"/>
  <c r="L6818" i="3"/>
  <c r="L6819" i="3"/>
  <c r="L6820" i="3"/>
  <c r="L6821" i="3"/>
  <c r="L6822" i="3"/>
  <c r="L6823" i="3"/>
  <c r="L6824" i="3"/>
  <c r="L6825" i="3"/>
  <c r="L6826" i="3"/>
  <c r="L6827" i="3"/>
  <c r="L6828" i="3"/>
  <c r="L6829" i="3"/>
  <c r="L6830" i="3"/>
  <c r="L6831" i="3"/>
  <c r="L6832" i="3"/>
  <c r="L6833" i="3"/>
  <c r="L6834" i="3"/>
  <c r="L6835" i="3"/>
  <c r="L6836" i="3"/>
  <c r="L6837" i="3"/>
  <c r="L6838" i="3"/>
  <c r="L6839" i="3"/>
  <c r="L6840" i="3"/>
  <c r="L6841" i="3"/>
  <c r="L6842" i="3"/>
  <c r="L6843" i="3"/>
  <c r="L6844" i="3"/>
  <c r="L6845" i="3"/>
  <c r="L6846" i="3"/>
  <c r="L6847" i="3"/>
  <c r="L6848" i="3"/>
  <c r="L6849" i="3"/>
  <c r="L6850" i="3"/>
  <c r="L6851" i="3"/>
  <c r="L6852" i="3"/>
  <c r="L6853" i="3"/>
  <c r="L6854" i="3"/>
  <c r="L6855" i="3"/>
  <c r="L6856" i="3"/>
  <c r="L6857" i="3"/>
  <c r="L6858" i="3"/>
  <c r="L6859" i="3"/>
  <c r="L6860" i="3"/>
  <c r="L6861" i="3"/>
  <c r="L6862" i="3"/>
  <c r="L6863" i="3"/>
  <c r="L6864" i="3"/>
  <c r="L6865" i="3"/>
  <c r="L6866" i="3"/>
  <c r="L6867" i="3"/>
  <c r="L6868" i="3"/>
  <c r="L6869" i="3"/>
  <c r="L6870" i="3"/>
  <c r="L6871" i="3"/>
  <c r="L6872" i="3"/>
  <c r="L6873" i="3"/>
  <c r="L6874" i="3"/>
  <c r="L6875" i="3"/>
  <c r="L6876" i="3"/>
  <c r="L6877" i="3"/>
  <c r="L6878" i="3"/>
  <c r="L6879" i="3"/>
  <c r="L6880" i="3"/>
  <c r="L6881" i="3"/>
  <c r="L6882" i="3"/>
  <c r="L6883" i="3"/>
  <c r="L6884" i="3"/>
  <c r="L6885" i="3"/>
  <c r="L6886" i="3"/>
  <c r="L6887" i="3"/>
  <c r="L6888" i="3"/>
  <c r="L6889" i="3"/>
  <c r="L6890" i="3"/>
  <c r="L6891" i="3"/>
  <c r="L6892" i="3"/>
  <c r="L6893" i="3"/>
  <c r="L6894" i="3"/>
  <c r="L6895" i="3"/>
  <c r="L6896" i="3"/>
  <c r="L6897" i="3"/>
  <c r="L6898" i="3"/>
  <c r="L6899" i="3"/>
  <c r="L6900" i="3"/>
  <c r="L6901" i="3"/>
  <c r="L6902" i="3"/>
  <c r="L6903" i="3"/>
  <c r="L6904" i="3"/>
  <c r="L6905" i="3"/>
  <c r="L6906" i="3"/>
  <c r="L6907" i="3"/>
  <c r="L6908" i="3"/>
  <c r="L6909" i="3"/>
  <c r="L6910" i="3"/>
  <c r="L6911" i="3"/>
  <c r="L6912" i="3"/>
  <c r="L6913" i="3"/>
  <c r="L6914" i="3"/>
  <c r="L6915" i="3"/>
  <c r="L6916" i="3"/>
  <c r="L6917" i="3"/>
  <c r="L6918" i="3"/>
  <c r="L6919" i="3"/>
  <c r="L6920" i="3"/>
  <c r="L6921" i="3"/>
  <c r="L6922" i="3"/>
  <c r="L6923" i="3"/>
  <c r="L6924" i="3"/>
  <c r="L6925" i="3"/>
  <c r="L6926" i="3"/>
  <c r="L6927" i="3"/>
  <c r="L6928" i="3"/>
  <c r="L6929" i="3"/>
  <c r="L6930" i="3"/>
  <c r="L6931" i="3"/>
  <c r="L6932" i="3"/>
  <c r="L6933" i="3"/>
  <c r="L6934" i="3"/>
  <c r="L6935" i="3"/>
  <c r="L6936" i="3"/>
  <c r="L6937" i="3"/>
  <c r="L6938" i="3"/>
  <c r="L6939" i="3"/>
  <c r="L6940" i="3"/>
  <c r="L6941" i="3"/>
  <c r="L6942" i="3"/>
  <c r="L6943" i="3"/>
  <c r="L6944" i="3"/>
  <c r="L6945" i="3"/>
  <c r="L6946" i="3"/>
  <c r="L6947" i="3"/>
  <c r="L6948" i="3"/>
  <c r="L6949" i="3"/>
  <c r="L6950" i="3"/>
  <c r="L6951" i="3"/>
  <c r="L6952" i="3"/>
  <c r="L6953" i="3"/>
  <c r="L6954" i="3"/>
  <c r="L6955" i="3"/>
  <c r="L6956" i="3"/>
  <c r="L6957" i="3"/>
  <c r="L6958" i="3"/>
  <c r="L6959" i="3"/>
  <c r="L6960" i="3"/>
  <c r="L6961" i="3"/>
  <c r="L6962" i="3"/>
  <c r="L6963" i="3"/>
  <c r="L6964" i="3"/>
  <c r="L6965" i="3"/>
  <c r="L6966" i="3"/>
  <c r="L6967" i="3"/>
  <c r="L6968" i="3"/>
  <c r="L6969" i="3"/>
  <c r="L6970" i="3"/>
  <c r="L6971" i="3"/>
  <c r="L6972" i="3"/>
  <c r="L6973" i="3"/>
  <c r="L6974" i="3"/>
  <c r="L6975" i="3"/>
  <c r="L6976" i="3"/>
  <c r="L6977" i="3"/>
  <c r="L6978" i="3"/>
  <c r="L6979" i="3"/>
  <c r="L6980" i="3"/>
  <c r="L6981" i="3"/>
  <c r="L6982" i="3"/>
  <c r="L6983" i="3"/>
  <c r="L6984" i="3"/>
  <c r="L6985" i="3"/>
  <c r="L6986" i="3"/>
  <c r="L6987" i="3"/>
  <c r="L6988" i="3"/>
  <c r="L6989" i="3"/>
  <c r="L6990" i="3"/>
  <c r="L6991" i="3"/>
  <c r="L6992" i="3"/>
  <c r="L6993" i="3"/>
  <c r="L6994" i="3"/>
  <c r="L6995" i="3"/>
  <c r="L6996" i="3"/>
  <c r="L6997" i="3"/>
  <c r="L6998" i="3"/>
  <c r="L6999" i="3"/>
  <c r="L7000" i="3"/>
  <c r="L7001" i="3"/>
  <c r="L7002" i="3"/>
  <c r="L7003" i="3"/>
  <c r="L7004" i="3"/>
  <c r="L7005" i="3"/>
  <c r="L7006" i="3"/>
  <c r="L7007" i="3"/>
  <c r="L7008" i="3"/>
  <c r="L7009" i="3"/>
  <c r="L7010" i="3"/>
  <c r="L7011" i="3"/>
  <c r="L7012" i="3"/>
  <c r="L7013" i="3"/>
  <c r="L7014" i="3"/>
  <c r="L7015" i="3"/>
  <c r="L7016" i="3"/>
  <c r="L7017" i="3"/>
  <c r="L7018" i="3"/>
  <c r="L7019" i="3"/>
  <c r="L7020" i="3"/>
  <c r="L7021" i="3"/>
  <c r="L7022" i="3"/>
  <c r="L7023" i="3"/>
  <c r="L7024" i="3"/>
  <c r="L7025" i="3"/>
  <c r="L7026" i="3"/>
  <c r="L7027" i="3"/>
  <c r="L7028" i="3"/>
  <c r="L7029" i="3"/>
  <c r="L7030" i="3"/>
  <c r="L7031" i="3"/>
  <c r="L7032" i="3"/>
  <c r="L7033" i="3"/>
  <c r="L7034" i="3"/>
  <c r="L7035" i="3"/>
  <c r="L7036" i="3"/>
  <c r="L7037" i="3"/>
  <c r="L7038" i="3"/>
  <c r="L7039" i="3"/>
  <c r="L7040" i="3"/>
  <c r="L7041" i="3"/>
  <c r="L7042" i="3"/>
  <c r="L7043" i="3"/>
  <c r="L7044" i="3"/>
  <c r="L7045" i="3"/>
  <c r="L7046" i="3"/>
  <c r="L7047" i="3"/>
  <c r="L7048" i="3"/>
  <c r="L7049" i="3"/>
  <c r="L7050" i="3"/>
  <c r="L7051" i="3"/>
  <c r="L7052" i="3"/>
  <c r="L7053" i="3"/>
  <c r="L7054" i="3"/>
  <c r="L7055" i="3"/>
  <c r="L7056" i="3"/>
  <c r="L7057" i="3"/>
  <c r="L7058" i="3"/>
  <c r="L7059" i="3"/>
  <c r="L7060" i="3"/>
  <c r="L7061" i="3"/>
  <c r="L7062" i="3"/>
  <c r="L7063" i="3"/>
  <c r="L7064" i="3"/>
  <c r="L7065" i="3"/>
  <c r="L7066" i="3"/>
  <c r="L7067" i="3"/>
  <c r="L7068" i="3"/>
  <c r="L7069" i="3"/>
  <c r="L7070" i="3"/>
  <c r="L7071" i="3"/>
  <c r="L7072" i="3"/>
  <c r="L7073" i="3"/>
  <c r="L7074" i="3"/>
  <c r="L7075" i="3"/>
  <c r="L7076" i="3"/>
  <c r="L7077" i="3"/>
  <c r="L7078" i="3"/>
  <c r="L7079" i="3"/>
  <c r="L7080" i="3"/>
  <c r="L7081" i="3"/>
  <c r="L7082" i="3"/>
  <c r="L7083" i="3"/>
  <c r="L7084" i="3"/>
  <c r="L7085" i="3"/>
  <c r="L7086" i="3"/>
  <c r="L7087" i="3"/>
  <c r="L7088" i="3"/>
  <c r="L7089" i="3"/>
  <c r="L7090" i="3"/>
  <c r="L7091" i="3"/>
  <c r="L7092" i="3"/>
  <c r="L7093" i="3"/>
  <c r="L7094" i="3"/>
  <c r="L7095" i="3"/>
  <c r="L7096" i="3"/>
  <c r="L7097" i="3"/>
  <c r="L7098" i="3"/>
  <c r="L7099" i="3"/>
  <c r="L7100" i="3"/>
  <c r="L7101" i="3"/>
  <c r="L7102" i="3"/>
  <c r="L7103" i="3"/>
  <c r="L7104" i="3"/>
  <c r="L7105" i="3"/>
  <c r="L7106" i="3"/>
  <c r="L7107" i="3"/>
  <c r="L7108" i="3"/>
  <c r="L7109" i="3"/>
  <c r="L7110" i="3"/>
  <c r="L7111" i="3"/>
  <c r="L7112" i="3"/>
  <c r="L7113" i="3"/>
  <c r="L7114" i="3"/>
  <c r="L7115" i="3"/>
  <c r="L7116" i="3"/>
  <c r="L7117" i="3"/>
  <c r="L7118" i="3"/>
  <c r="L7119" i="3"/>
  <c r="L7120" i="3"/>
  <c r="L7121" i="3"/>
  <c r="L7122" i="3"/>
  <c r="L7123" i="3"/>
  <c r="L7124" i="3"/>
  <c r="L7125" i="3"/>
  <c r="L7126" i="3"/>
  <c r="L7127" i="3"/>
  <c r="L7128" i="3"/>
  <c r="L7129" i="3"/>
  <c r="L7130" i="3"/>
  <c r="L7131" i="3"/>
  <c r="L7132" i="3"/>
  <c r="L7133" i="3"/>
  <c r="L7134" i="3"/>
  <c r="L7135" i="3"/>
  <c r="L7136" i="3"/>
  <c r="L7137" i="3"/>
  <c r="L7138" i="3"/>
  <c r="L7139" i="3"/>
  <c r="L7140" i="3"/>
  <c r="L7141" i="3"/>
  <c r="L7142" i="3"/>
  <c r="L7143" i="3"/>
  <c r="L7144" i="3"/>
  <c r="L7145" i="3"/>
  <c r="L7146" i="3"/>
  <c r="L7147" i="3"/>
  <c r="L7148" i="3"/>
  <c r="L7149" i="3"/>
  <c r="L7150" i="3"/>
  <c r="L7151" i="3"/>
  <c r="L7152" i="3"/>
  <c r="L7153" i="3"/>
  <c r="L7154" i="3"/>
  <c r="L7155" i="3"/>
  <c r="L7156" i="3"/>
  <c r="L7157" i="3"/>
  <c r="L7158" i="3"/>
  <c r="L7159" i="3"/>
  <c r="L7160" i="3"/>
  <c r="L7161" i="3"/>
  <c r="L7162" i="3"/>
  <c r="L7163" i="3"/>
  <c r="L7164" i="3"/>
  <c r="L7165" i="3"/>
  <c r="L7166" i="3"/>
  <c r="L7167" i="3"/>
  <c r="L7168" i="3"/>
  <c r="L7169" i="3"/>
  <c r="L7170" i="3"/>
  <c r="L7171" i="3"/>
  <c r="L7172" i="3"/>
  <c r="L7173" i="3"/>
  <c r="L7174" i="3"/>
  <c r="L7175" i="3"/>
  <c r="L7176" i="3"/>
  <c r="L7177" i="3"/>
  <c r="L7178" i="3"/>
  <c r="L7179" i="3"/>
  <c r="L7180" i="3"/>
  <c r="L7181" i="3"/>
  <c r="L7182" i="3"/>
  <c r="L7183" i="3"/>
  <c r="L7184" i="3"/>
  <c r="L7185" i="3"/>
  <c r="L7186" i="3"/>
  <c r="L7187" i="3"/>
  <c r="L7188" i="3"/>
  <c r="L7189" i="3"/>
  <c r="L7190" i="3"/>
  <c r="L7191" i="3"/>
  <c r="L7192" i="3"/>
  <c r="L7193" i="3"/>
  <c r="L7194" i="3"/>
  <c r="L7195" i="3"/>
  <c r="L7196" i="3"/>
  <c r="L7197" i="3"/>
  <c r="L7198" i="3"/>
  <c r="L7199" i="3"/>
  <c r="L7200" i="3"/>
  <c r="L7201" i="3"/>
  <c r="L7202" i="3"/>
  <c r="L7203" i="3"/>
  <c r="L7204" i="3"/>
  <c r="L7205" i="3"/>
  <c r="L7206" i="3"/>
  <c r="L7207" i="3"/>
  <c r="L7208" i="3"/>
  <c r="L7209" i="3"/>
  <c r="L7210" i="3"/>
  <c r="L7211" i="3"/>
  <c r="L7212" i="3"/>
  <c r="L7213" i="3"/>
  <c r="L7214" i="3"/>
  <c r="L7215" i="3"/>
  <c r="L7216" i="3"/>
  <c r="L7217" i="3"/>
  <c r="L7218" i="3"/>
  <c r="L7219" i="3"/>
  <c r="L7220" i="3"/>
  <c r="L7221" i="3"/>
  <c r="L7222" i="3"/>
  <c r="L7223" i="3"/>
  <c r="L7224" i="3"/>
  <c r="L7225" i="3"/>
  <c r="L7226" i="3"/>
  <c r="L7227" i="3"/>
  <c r="L7228" i="3"/>
  <c r="L7229" i="3"/>
  <c r="L7230" i="3"/>
  <c r="L7231" i="3"/>
  <c r="L7232" i="3"/>
  <c r="L7233" i="3"/>
  <c r="L7234" i="3"/>
  <c r="L7235" i="3"/>
  <c r="L7236" i="3"/>
  <c r="L7237" i="3"/>
  <c r="L7238" i="3"/>
  <c r="L7239" i="3"/>
  <c r="L7240" i="3"/>
  <c r="L7241" i="3"/>
  <c r="L7242" i="3"/>
  <c r="L7243" i="3"/>
  <c r="L7244" i="3"/>
  <c r="L7245" i="3"/>
  <c r="L7246" i="3"/>
  <c r="L7247" i="3"/>
  <c r="L7248" i="3"/>
  <c r="L7249" i="3"/>
  <c r="L7250" i="3"/>
  <c r="L7251" i="3"/>
  <c r="L7252" i="3"/>
  <c r="L7253" i="3"/>
  <c r="L7254" i="3"/>
  <c r="L7255" i="3"/>
  <c r="L7256" i="3"/>
  <c r="L7257" i="3"/>
  <c r="L7258" i="3"/>
  <c r="L7259" i="3"/>
  <c r="L7260" i="3"/>
  <c r="L7261" i="3"/>
  <c r="L7262" i="3"/>
  <c r="L7263" i="3"/>
  <c r="L7264" i="3"/>
  <c r="L7265" i="3"/>
  <c r="L7266" i="3"/>
  <c r="L7267" i="3"/>
  <c r="L7268" i="3"/>
  <c r="L7269" i="3"/>
  <c r="L7270" i="3"/>
  <c r="L7271" i="3"/>
  <c r="L7272" i="3"/>
  <c r="L7273" i="3"/>
  <c r="L7274" i="3"/>
  <c r="L7275" i="3"/>
  <c r="L7276" i="3"/>
  <c r="L7277" i="3"/>
  <c r="L7278" i="3"/>
  <c r="L7279" i="3"/>
  <c r="L7280" i="3"/>
  <c r="L7281" i="3"/>
  <c r="L7282" i="3"/>
  <c r="L7283" i="3"/>
  <c r="L7284" i="3"/>
  <c r="L7285" i="3"/>
  <c r="L7286" i="3"/>
  <c r="L7287" i="3"/>
  <c r="L7288" i="3"/>
  <c r="L7289" i="3"/>
  <c r="L7290" i="3"/>
  <c r="L7291" i="3"/>
  <c r="L7292" i="3"/>
  <c r="L7293" i="3"/>
  <c r="L7294" i="3"/>
  <c r="L7295" i="3"/>
  <c r="L7296" i="3"/>
  <c r="L7297" i="3"/>
  <c r="L7298" i="3"/>
  <c r="L7299" i="3"/>
  <c r="L7300" i="3"/>
  <c r="L7301" i="3"/>
  <c r="L7302" i="3"/>
  <c r="L7303" i="3"/>
  <c r="L7304" i="3"/>
  <c r="L7305" i="3"/>
  <c r="L7306" i="3"/>
  <c r="L7307" i="3"/>
  <c r="L7308" i="3"/>
  <c r="L7309" i="3"/>
  <c r="L7310" i="3"/>
  <c r="L7311" i="3"/>
  <c r="L7312" i="3"/>
  <c r="L7313" i="3"/>
  <c r="L7314" i="3"/>
  <c r="L7315" i="3"/>
  <c r="L7316" i="3"/>
  <c r="L7317" i="3"/>
  <c r="L7318" i="3"/>
  <c r="L7319" i="3"/>
  <c r="L7320" i="3"/>
  <c r="L7321" i="3"/>
  <c r="L7322" i="3"/>
  <c r="L7323" i="3"/>
  <c r="L7324" i="3"/>
  <c r="L7325" i="3"/>
  <c r="L7326" i="3"/>
  <c r="L7327" i="3"/>
  <c r="L7328" i="3"/>
  <c r="L7329" i="3"/>
  <c r="L7330" i="3"/>
  <c r="L7331" i="3"/>
  <c r="L7332" i="3"/>
  <c r="L7333" i="3"/>
  <c r="L7334" i="3"/>
  <c r="L7335" i="3"/>
  <c r="L7336" i="3"/>
  <c r="L7337" i="3"/>
  <c r="L7338" i="3"/>
  <c r="L7339" i="3"/>
  <c r="L7340" i="3"/>
  <c r="L7341" i="3"/>
  <c r="L7342" i="3"/>
  <c r="L7343" i="3"/>
  <c r="L7344" i="3"/>
  <c r="L7345" i="3"/>
  <c r="L7346" i="3"/>
  <c r="L7347" i="3"/>
  <c r="L7348" i="3"/>
  <c r="L7349" i="3"/>
  <c r="L7350" i="3"/>
  <c r="L7351" i="3"/>
  <c r="L7352" i="3"/>
  <c r="L7353" i="3"/>
  <c r="L7354" i="3"/>
  <c r="L7355" i="3"/>
  <c r="L7356" i="3"/>
  <c r="L7357" i="3"/>
  <c r="L7358" i="3"/>
  <c r="L7359" i="3"/>
  <c r="L7360" i="3"/>
  <c r="L7361" i="3"/>
  <c r="L7362" i="3"/>
  <c r="L7363" i="3"/>
  <c r="L7364" i="3"/>
  <c r="L7365" i="3"/>
  <c r="L7366" i="3"/>
  <c r="L7367" i="3"/>
  <c r="L7368" i="3"/>
  <c r="L7369" i="3"/>
  <c r="L7370" i="3"/>
  <c r="L7371" i="3"/>
  <c r="L7372" i="3"/>
  <c r="L7373" i="3"/>
  <c r="L7374" i="3"/>
  <c r="L7375" i="3"/>
  <c r="L7376" i="3"/>
  <c r="L7377" i="3"/>
  <c r="L7378" i="3"/>
  <c r="L7379" i="3"/>
  <c r="L7380" i="3"/>
  <c r="L7381" i="3"/>
  <c r="L7382" i="3"/>
  <c r="L7383" i="3"/>
  <c r="L7384" i="3"/>
  <c r="L7385" i="3"/>
  <c r="L7386" i="3"/>
  <c r="L7387" i="3"/>
  <c r="L7388" i="3"/>
  <c r="L7389" i="3"/>
  <c r="L7390" i="3"/>
  <c r="L7391" i="3"/>
  <c r="L7392" i="3"/>
  <c r="L7393" i="3"/>
  <c r="L7394" i="3"/>
  <c r="L7395" i="3"/>
  <c r="L7396" i="3"/>
  <c r="L7397" i="3"/>
  <c r="L7398" i="3"/>
  <c r="L7399" i="3"/>
  <c r="L7400" i="3"/>
  <c r="L7401" i="3"/>
  <c r="L7402" i="3"/>
  <c r="L7403" i="3"/>
  <c r="L7404" i="3"/>
  <c r="L7405" i="3"/>
  <c r="L7406" i="3"/>
  <c r="L7407" i="3"/>
  <c r="L7408" i="3"/>
  <c r="L7409" i="3"/>
  <c r="L7410" i="3"/>
  <c r="L7411" i="3"/>
  <c r="L7412" i="3"/>
  <c r="L7413" i="3"/>
  <c r="L7414" i="3"/>
  <c r="L7415" i="3"/>
  <c r="L7416" i="3"/>
  <c r="L7417" i="3"/>
  <c r="L7418" i="3"/>
  <c r="L7419" i="3"/>
  <c r="L7420" i="3"/>
  <c r="L7421" i="3"/>
  <c r="L7422" i="3"/>
  <c r="L7423" i="3"/>
  <c r="L7424" i="3"/>
  <c r="L7425" i="3"/>
  <c r="L7426" i="3"/>
  <c r="L7427" i="3"/>
  <c r="L7428" i="3"/>
  <c r="L7429" i="3"/>
  <c r="L7430" i="3"/>
  <c r="L7431" i="3"/>
  <c r="L7432" i="3"/>
  <c r="L7433" i="3"/>
  <c r="L7434" i="3"/>
  <c r="L7435" i="3"/>
  <c r="L7436" i="3"/>
  <c r="L7437" i="3"/>
  <c r="L7438" i="3"/>
  <c r="L7439" i="3"/>
  <c r="L7440" i="3"/>
  <c r="L7441" i="3"/>
  <c r="L7442" i="3"/>
  <c r="L7443" i="3"/>
  <c r="L7444" i="3"/>
  <c r="L7445" i="3"/>
  <c r="L7446" i="3"/>
  <c r="L7447" i="3"/>
  <c r="L7448" i="3"/>
  <c r="L7449" i="3"/>
  <c r="L7450" i="3"/>
  <c r="L7451" i="3"/>
  <c r="L7452" i="3"/>
  <c r="L7453" i="3"/>
  <c r="L7454" i="3"/>
  <c r="L7455" i="3"/>
  <c r="L7456" i="3"/>
  <c r="L7457" i="3"/>
  <c r="L7458" i="3"/>
  <c r="L7459" i="3"/>
  <c r="L7460" i="3"/>
  <c r="L7461" i="3"/>
  <c r="L7462" i="3"/>
  <c r="L7463" i="3"/>
  <c r="L7464" i="3"/>
  <c r="L7465" i="3"/>
  <c r="L7466" i="3"/>
  <c r="L7467" i="3"/>
  <c r="L7468" i="3"/>
  <c r="L7469" i="3"/>
  <c r="L7470" i="3"/>
  <c r="L7471" i="3"/>
  <c r="L7472" i="3"/>
  <c r="L7473" i="3"/>
  <c r="L7474" i="3"/>
  <c r="L7475" i="3"/>
  <c r="L7476" i="3"/>
  <c r="L7477" i="3"/>
  <c r="L7478" i="3"/>
  <c r="L7479" i="3"/>
  <c r="L7480" i="3"/>
  <c r="L7481" i="3"/>
  <c r="L7482" i="3"/>
  <c r="L7483" i="3"/>
  <c r="L7484" i="3"/>
  <c r="L7485" i="3"/>
  <c r="L7486" i="3"/>
  <c r="L7487" i="3"/>
  <c r="L7488" i="3"/>
  <c r="L7489" i="3"/>
  <c r="L7490" i="3"/>
  <c r="L7491" i="3"/>
  <c r="L7492" i="3"/>
  <c r="L7493" i="3"/>
  <c r="L7494" i="3"/>
  <c r="L7495" i="3"/>
  <c r="L7496" i="3"/>
  <c r="L7497" i="3"/>
  <c r="L7498" i="3"/>
  <c r="L7499" i="3"/>
  <c r="L7500" i="3"/>
  <c r="L7501" i="3"/>
  <c r="L7502" i="3"/>
  <c r="L7503" i="3"/>
  <c r="L7504" i="3"/>
  <c r="L7505" i="3"/>
  <c r="L7506" i="3"/>
  <c r="L7507" i="3"/>
  <c r="L7508" i="3"/>
  <c r="L7509" i="3"/>
  <c r="L7510" i="3"/>
  <c r="L7511" i="3"/>
  <c r="L7512" i="3"/>
  <c r="L7513" i="3"/>
  <c r="L7514" i="3"/>
  <c r="L7515" i="3"/>
  <c r="L7516" i="3"/>
  <c r="L7517" i="3"/>
  <c r="L7518" i="3"/>
  <c r="L7519" i="3"/>
  <c r="L7520" i="3"/>
  <c r="L7521" i="3"/>
  <c r="L7522" i="3"/>
  <c r="L7523" i="3"/>
  <c r="L7524" i="3"/>
  <c r="L7525" i="3"/>
  <c r="L7526" i="3"/>
  <c r="L7527" i="3"/>
  <c r="L7528" i="3"/>
  <c r="L7529" i="3"/>
  <c r="L7530" i="3"/>
  <c r="L7531" i="3"/>
  <c r="L7532" i="3"/>
  <c r="L7533" i="3"/>
  <c r="L7534" i="3"/>
  <c r="L7535" i="3"/>
  <c r="L7536" i="3"/>
  <c r="L7537" i="3"/>
  <c r="L7538" i="3"/>
  <c r="L7539" i="3"/>
  <c r="L7540" i="3"/>
  <c r="L7541" i="3"/>
  <c r="L7542" i="3"/>
  <c r="L7543" i="3"/>
  <c r="L7544" i="3"/>
  <c r="L7545" i="3"/>
  <c r="L7546" i="3"/>
  <c r="L7547" i="3"/>
  <c r="L7548" i="3"/>
  <c r="L7549" i="3"/>
  <c r="L7550" i="3"/>
  <c r="L7551" i="3"/>
  <c r="L7552" i="3"/>
  <c r="L7553" i="3"/>
  <c r="L7554" i="3"/>
  <c r="L7555" i="3"/>
  <c r="L7556" i="3"/>
  <c r="L7557" i="3"/>
  <c r="L7558" i="3"/>
  <c r="L7559" i="3"/>
  <c r="L7560" i="3"/>
  <c r="L7561" i="3"/>
  <c r="L7562" i="3"/>
  <c r="L7563" i="3"/>
  <c r="L7564" i="3"/>
  <c r="L7565" i="3"/>
  <c r="L7566" i="3"/>
  <c r="L7567" i="3"/>
  <c r="L7568" i="3"/>
  <c r="L7569" i="3"/>
  <c r="L7570" i="3"/>
  <c r="L7571" i="3"/>
  <c r="L7572" i="3"/>
  <c r="L7573" i="3"/>
  <c r="L7574" i="3"/>
  <c r="L7575" i="3"/>
  <c r="L7576" i="3"/>
  <c r="L7577" i="3"/>
  <c r="L7578" i="3"/>
  <c r="L7579" i="3"/>
  <c r="L7580" i="3"/>
  <c r="L7581" i="3"/>
  <c r="L7582" i="3"/>
  <c r="L7583" i="3"/>
  <c r="L7584" i="3"/>
  <c r="L7585" i="3"/>
  <c r="L7586" i="3"/>
  <c r="L7587" i="3"/>
  <c r="L7588" i="3"/>
  <c r="L7589" i="3"/>
  <c r="L7590" i="3"/>
  <c r="L7591" i="3"/>
  <c r="L7592" i="3"/>
  <c r="L7593" i="3"/>
  <c r="L7594" i="3"/>
  <c r="L7595" i="3"/>
  <c r="L7596" i="3"/>
  <c r="L7597" i="3"/>
  <c r="L7598" i="3"/>
  <c r="L7599" i="3"/>
  <c r="L7600" i="3"/>
  <c r="L7601" i="3"/>
  <c r="L7602" i="3"/>
  <c r="L7603" i="3"/>
  <c r="L7604" i="3"/>
  <c r="L7605" i="3"/>
  <c r="L7606" i="3"/>
  <c r="L7607" i="3"/>
  <c r="L7608" i="3"/>
  <c r="L7609" i="3"/>
  <c r="L7610" i="3"/>
  <c r="L7611" i="3"/>
  <c r="L7612" i="3"/>
  <c r="L7613" i="3"/>
  <c r="L7614" i="3"/>
  <c r="L7615" i="3"/>
  <c r="L7616" i="3"/>
  <c r="L7617" i="3"/>
  <c r="L7618" i="3"/>
  <c r="L7619" i="3"/>
  <c r="L7620" i="3"/>
  <c r="L7621" i="3"/>
  <c r="L7622" i="3"/>
  <c r="L7623" i="3"/>
  <c r="L7624" i="3"/>
  <c r="L7625" i="3"/>
  <c r="L7626" i="3"/>
  <c r="L7627" i="3"/>
  <c r="L7628" i="3"/>
  <c r="L7629" i="3"/>
  <c r="L7630" i="3"/>
  <c r="L7631" i="3"/>
  <c r="L7632" i="3"/>
  <c r="L7633" i="3"/>
  <c r="L7634" i="3"/>
  <c r="L7635" i="3"/>
  <c r="L7636" i="3"/>
  <c r="L7637" i="3"/>
  <c r="L7638" i="3"/>
  <c r="L7639" i="3"/>
  <c r="L7640" i="3"/>
  <c r="L7641" i="3"/>
  <c r="L7642" i="3"/>
  <c r="L7643" i="3"/>
  <c r="L7644" i="3"/>
  <c r="L7645" i="3"/>
  <c r="L7646" i="3"/>
  <c r="L7647" i="3"/>
  <c r="L7648" i="3"/>
  <c r="L7649" i="3"/>
  <c r="L7650" i="3"/>
  <c r="L7651" i="3"/>
  <c r="L7652" i="3"/>
  <c r="L7653" i="3"/>
  <c r="L7654" i="3"/>
  <c r="L7655" i="3"/>
  <c r="L7656" i="3"/>
  <c r="L7657" i="3"/>
  <c r="L7658" i="3"/>
  <c r="L7659" i="3"/>
  <c r="L7660" i="3"/>
  <c r="L7661" i="3"/>
  <c r="L7662" i="3"/>
  <c r="L7663" i="3"/>
  <c r="L7664" i="3"/>
  <c r="L7665" i="3"/>
  <c r="L7666" i="3"/>
  <c r="L7667" i="3"/>
  <c r="L7668" i="3"/>
  <c r="L7669" i="3"/>
  <c r="L7670" i="3"/>
  <c r="L7671" i="3"/>
  <c r="L7672" i="3"/>
  <c r="L7673" i="3"/>
  <c r="L7674" i="3"/>
  <c r="L7675" i="3"/>
  <c r="L7676" i="3"/>
  <c r="L7677" i="3"/>
  <c r="L7678" i="3"/>
  <c r="L7679" i="3"/>
  <c r="L7680" i="3"/>
  <c r="L7681" i="3"/>
  <c r="L7682" i="3"/>
  <c r="L7683" i="3"/>
  <c r="L7684" i="3"/>
  <c r="L7685" i="3"/>
  <c r="L7686" i="3"/>
  <c r="L7687" i="3"/>
  <c r="L7688" i="3"/>
  <c r="L7689" i="3"/>
  <c r="L7690" i="3"/>
  <c r="L7691" i="3"/>
  <c r="L7692" i="3"/>
  <c r="L7693" i="3"/>
  <c r="L7694" i="3"/>
  <c r="L7695" i="3"/>
  <c r="L7696" i="3"/>
  <c r="L7697" i="3"/>
  <c r="L7698" i="3"/>
  <c r="L7699" i="3"/>
  <c r="L7700" i="3"/>
  <c r="L7701" i="3"/>
  <c r="L7702" i="3"/>
  <c r="L7703" i="3"/>
  <c r="L7704" i="3"/>
  <c r="L7705" i="3"/>
  <c r="L7706" i="3"/>
  <c r="L7707" i="3"/>
  <c r="L7708" i="3"/>
  <c r="L7709" i="3"/>
  <c r="L7710" i="3"/>
  <c r="L7711" i="3"/>
  <c r="L7712" i="3"/>
  <c r="L7713" i="3"/>
  <c r="L7714" i="3"/>
  <c r="L7715" i="3"/>
  <c r="L7716" i="3"/>
  <c r="L7717" i="3"/>
  <c r="L7718" i="3"/>
  <c r="L7719" i="3"/>
  <c r="L7720" i="3"/>
  <c r="L7721" i="3"/>
  <c r="L7722" i="3"/>
  <c r="L7723" i="3"/>
  <c r="L7724" i="3"/>
  <c r="L7725" i="3"/>
  <c r="L7726" i="3"/>
  <c r="L7727" i="3"/>
  <c r="L7728" i="3"/>
  <c r="L7729" i="3"/>
  <c r="L7730" i="3"/>
  <c r="L7731" i="3"/>
  <c r="L7732" i="3"/>
  <c r="L7733" i="3"/>
  <c r="L7734" i="3"/>
  <c r="L7735" i="3"/>
  <c r="L7736" i="3"/>
  <c r="L7737" i="3"/>
  <c r="L7738" i="3"/>
  <c r="L7739" i="3"/>
  <c r="L7740" i="3"/>
  <c r="L7741" i="3"/>
  <c r="L7742" i="3"/>
  <c r="L7743" i="3"/>
  <c r="L7744" i="3"/>
  <c r="L7745" i="3"/>
  <c r="L7746" i="3"/>
  <c r="L7747" i="3"/>
  <c r="L7748" i="3"/>
  <c r="L7749" i="3"/>
  <c r="L7750" i="3"/>
  <c r="L7751" i="3"/>
  <c r="L7752" i="3"/>
  <c r="L7753" i="3"/>
  <c r="L7754" i="3"/>
  <c r="L7755" i="3"/>
  <c r="L7756" i="3"/>
  <c r="L7757" i="3"/>
  <c r="L7758" i="3"/>
  <c r="L7759" i="3"/>
  <c r="L7760" i="3"/>
  <c r="L7761" i="3"/>
  <c r="L7762" i="3"/>
  <c r="L7763" i="3"/>
  <c r="L7764" i="3"/>
  <c r="L7765" i="3"/>
  <c r="L7766" i="3"/>
  <c r="L7767" i="3"/>
  <c r="L7768" i="3"/>
  <c r="L7769" i="3"/>
  <c r="L7770" i="3"/>
  <c r="L7771" i="3"/>
  <c r="L7772" i="3"/>
  <c r="L7773" i="3"/>
  <c r="L7774" i="3"/>
  <c r="L7775" i="3"/>
  <c r="L7776" i="3"/>
  <c r="L7777" i="3"/>
  <c r="L7778" i="3"/>
  <c r="L7779" i="3"/>
  <c r="L7780" i="3"/>
  <c r="L7781" i="3"/>
  <c r="L7782" i="3"/>
  <c r="L7783" i="3"/>
  <c r="L7784" i="3"/>
  <c r="L7785" i="3"/>
  <c r="L7786" i="3"/>
  <c r="L7787" i="3"/>
  <c r="L7788" i="3"/>
  <c r="L7789" i="3"/>
  <c r="L7790" i="3"/>
  <c r="L7791" i="3"/>
  <c r="L7792" i="3"/>
  <c r="L7793" i="3"/>
  <c r="L7794" i="3"/>
  <c r="L7795" i="3"/>
  <c r="L7796" i="3"/>
  <c r="L7797" i="3"/>
  <c r="L7798" i="3"/>
  <c r="L7799" i="3"/>
  <c r="L7800" i="3"/>
  <c r="L7801" i="3"/>
  <c r="L7802" i="3"/>
  <c r="L7803" i="3"/>
  <c r="L7804" i="3"/>
  <c r="L7805" i="3"/>
  <c r="L7806" i="3"/>
  <c r="L7807" i="3"/>
  <c r="L7808" i="3"/>
  <c r="L7809" i="3"/>
  <c r="L7810" i="3"/>
  <c r="L7811" i="3"/>
  <c r="L7812" i="3"/>
  <c r="L7813" i="3"/>
  <c r="L7814" i="3"/>
  <c r="L7815" i="3"/>
  <c r="L7816" i="3"/>
  <c r="L7817" i="3"/>
  <c r="L7818" i="3"/>
  <c r="L7819" i="3"/>
  <c r="L7820" i="3"/>
  <c r="L7821" i="3"/>
  <c r="L7822" i="3"/>
  <c r="L7823" i="3"/>
  <c r="L7824" i="3"/>
  <c r="L7825" i="3"/>
  <c r="L7826" i="3"/>
  <c r="L7827" i="3"/>
  <c r="L7828" i="3"/>
  <c r="L7829" i="3"/>
  <c r="L7830" i="3"/>
  <c r="L7831" i="3"/>
  <c r="L7832" i="3"/>
  <c r="L7833" i="3"/>
  <c r="L7834" i="3"/>
  <c r="L7835" i="3"/>
  <c r="L7836" i="3"/>
  <c r="L7837" i="3"/>
  <c r="L7838" i="3"/>
  <c r="L7839" i="3"/>
  <c r="L7840" i="3"/>
  <c r="L7841" i="3"/>
  <c r="L7842" i="3"/>
  <c r="L7843" i="3"/>
  <c r="L7844" i="3"/>
  <c r="L7845" i="3"/>
  <c r="L7846" i="3"/>
  <c r="L7847" i="3"/>
  <c r="L7848" i="3"/>
  <c r="L7849" i="3"/>
  <c r="L7850" i="3"/>
  <c r="L7851" i="3"/>
  <c r="L7852" i="3"/>
  <c r="L7853" i="3"/>
  <c r="L7854" i="3"/>
  <c r="L7855" i="3"/>
  <c r="L7856" i="3"/>
  <c r="L7857" i="3"/>
  <c r="L7858" i="3"/>
  <c r="L7859" i="3"/>
  <c r="L7860" i="3"/>
  <c r="L7861" i="3"/>
  <c r="L7862" i="3"/>
  <c r="L7863" i="3"/>
  <c r="L7864" i="3"/>
  <c r="L7865" i="3"/>
  <c r="L7866" i="3"/>
  <c r="L7867" i="3"/>
  <c r="L7868" i="3"/>
  <c r="L7869" i="3"/>
  <c r="L7870" i="3"/>
  <c r="L7871" i="3"/>
  <c r="L7872" i="3"/>
  <c r="L7873" i="3"/>
  <c r="L7874" i="3"/>
  <c r="L7875" i="3"/>
  <c r="L7876" i="3"/>
  <c r="L7877" i="3"/>
  <c r="L7878" i="3"/>
  <c r="L7879" i="3"/>
  <c r="L7880" i="3"/>
  <c r="L7881" i="3"/>
  <c r="L7882" i="3"/>
  <c r="L7883" i="3"/>
  <c r="L7884" i="3"/>
  <c r="L7885" i="3"/>
  <c r="L7886" i="3"/>
  <c r="L7887" i="3"/>
  <c r="L7888" i="3"/>
  <c r="L7889" i="3"/>
  <c r="L7890" i="3"/>
  <c r="L7891" i="3"/>
  <c r="L7892" i="3"/>
  <c r="L7893" i="3"/>
  <c r="L7894" i="3"/>
  <c r="L7895" i="3"/>
  <c r="L7896" i="3"/>
  <c r="L7897" i="3"/>
  <c r="L7898" i="3"/>
  <c r="L7899" i="3"/>
  <c r="L7900" i="3"/>
  <c r="L7901" i="3"/>
  <c r="L7902" i="3"/>
  <c r="L7903" i="3"/>
  <c r="L7904" i="3"/>
  <c r="L7905" i="3"/>
  <c r="L7906" i="3"/>
  <c r="L7907" i="3"/>
  <c r="L7908" i="3"/>
  <c r="L7909" i="3"/>
  <c r="L7910" i="3"/>
  <c r="L7911" i="3"/>
  <c r="L7912" i="3"/>
  <c r="L7913" i="3"/>
  <c r="L7914" i="3"/>
  <c r="L7915" i="3"/>
  <c r="L7916" i="3"/>
  <c r="L7917" i="3"/>
  <c r="L7918" i="3"/>
  <c r="L7919" i="3"/>
  <c r="L7920" i="3"/>
  <c r="L7921" i="3"/>
  <c r="L7922" i="3"/>
  <c r="L7923" i="3"/>
  <c r="L7924" i="3"/>
  <c r="L7925" i="3"/>
  <c r="L7926" i="3"/>
  <c r="L7927" i="3"/>
  <c r="L7928" i="3"/>
  <c r="L7929" i="3"/>
  <c r="L7930" i="3"/>
  <c r="L7931" i="3"/>
  <c r="L7932" i="3"/>
  <c r="L7933" i="3"/>
  <c r="L7934" i="3"/>
  <c r="L7935" i="3"/>
  <c r="L7936" i="3"/>
  <c r="L7937" i="3"/>
  <c r="L7938" i="3"/>
  <c r="L7939" i="3"/>
  <c r="L7940" i="3"/>
  <c r="L7941" i="3"/>
  <c r="L7942" i="3"/>
  <c r="L7943" i="3"/>
  <c r="L7944" i="3"/>
  <c r="L7945" i="3"/>
  <c r="L7946" i="3"/>
  <c r="L7947" i="3"/>
  <c r="L7948" i="3"/>
  <c r="L7949" i="3"/>
  <c r="L7950" i="3"/>
  <c r="L7951" i="3"/>
  <c r="L7952" i="3"/>
  <c r="L7953" i="3"/>
  <c r="L7954" i="3"/>
  <c r="L7955" i="3"/>
  <c r="L7956" i="3"/>
  <c r="L7957" i="3"/>
  <c r="L7958" i="3"/>
  <c r="L7959" i="3"/>
  <c r="L7960" i="3"/>
  <c r="L7961" i="3"/>
  <c r="L7962" i="3"/>
  <c r="L7963" i="3"/>
  <c r="L7964" i="3"/>
  <c r="L7965" i="3"/>
  <c r="L7966" i="3"/>
  <c r="L7967" i="3"/>
  <c r="L7968" i="3"/>
  <c r="L7969" i="3"/>
  <c r="L7970" i="3"/>
  <c r="L7971" i="3"/>
  <c r="L7972" i="3"/>
  <c r="L7973" i="3"/>
  <c r="L7974" i="3"/>
  <c r="L7975" i="3"/>
  <c r="L7976" i="3"/>
  <c r="L7977" i="3"/>
  <c r="L7978" i="3"/>
  <c r="L7979" i="3"/>
  <c r="L7980" i="3"/>
  <c r="L7981" i="3"/>
  <c r="L7982" i="3"/>
  <c r="L7983" i="3"/>
  <c r="L7984" i="3"/>
  <c r="L7985" i="3"/>
  <c r="L7986" i="3"/>
  <c r="L7987" i="3"/>
  <c r="L7988" i="3"/>
  <c r="L7989" i="3"/>
  <c r="L7990" i="3"/>
  <c r="L7991" i="3"/>
  <c r="L7992" i="3"/>
  <c r="L7993" i="3"/>
  <c r="L7994" i="3"/>
  <c r="L7995" i="3"/>
  <c r="L7996" i="3"/>
  <c r="L7997" i="3"/>
  <c r="L7998" i="3"/>
  <c r="L7999" i="3"/>
  <c r="L8000" i="3"/>
  <c r="L8001" i="3"/>
  <c r="L8002" i="3"/>
  <c r="L8003" i="3"/>
  <c r="L8004" i="3"/>
  <c r="L8005" i="3"/>
  <c r="L8006" i="3"/>
  <c r="L8007" i="3"/>
  <c r="L8008" i="3"/>
  <c r="L8009" i="3"/>
  <c r="L8010" i="3"/>
  <c r="L8011" i="3"/>
  <c r="L8012" i="3"/>
  <c r="L8013" i="3"/>
  <c r="L8014" i="3"/>
  <c r="L8015" i="3"/>
  <c r="L8016" i="3"/>
  <c r="L8017" i="3"/>
  <c r="L8018" i="3"/>
  <c r="L8019" i="3"/>
  <c r="L8020" i="3"/>
  <c r="L8021" i="3"/>
  <c r="L8022" i="3"/>
  <c r="L8023" i="3"/>
  <c r="L8024" i="3"/>
  <c r="L8025" i="3"/>
  <c r="L8026" i="3"/>
  <c r="L8027" i="3"/>
  <c r="L8028" i="3"/>
  <c r="L8029" i="3"/>
  <c r="L8030" i="3"/>
  <c r="L8031" i="3"/>
  <c r="L8032" i="3"/>
  <c r="L8033" i="3"/>
  <c r="L8034" i="3"/>
  <c r="L8035" i="3"/>
  <c r="L8036" i="3"/>
  <c r="L8037" i="3"/>
  <c r="L8038" i="3"/>
  <c r="L8039" i="3"/>
  <c r="L8040" i="3"/>
  <c r="L8041" i="3"/>
  <c r="L8042" i="3"/>
  <c r="L8043" i="3"/>
  <c r="L8044" i="3"/>
  <c r="L8045" i="3"/>
  <c r="L8046" i="3"/>
  <c r="L8047" i="3"/>
  <c r="L8048" i="3"/>
  <c r="L8049" i="3"/>
  <c r="L8050" i="3"/>
  <c r="L8051" i="3"/>
  <c r="L8052" i="3"/>
  <c r="L8053" i="3"/>
  <c r="L8054" i="3"/>
  <c r="L8055" i="3"/>
  <c r="L8056" i="3"/>
  <c r="L8057" i="3"/>
  <c r="L8058" i="3"/>
  <c r="L8059" i="3"/>
  <c r="L8060" i="3"/>
  <c r="L8061" i="3"/>
  <c r="L8062" i="3"/>
  <c r="L8063" i="3"/>
  <c r="L8064" i="3"/>
  <c r="L8065" i="3"/>
  <c r="L8066" i="3"/>
  <c r="L8067" i="3"/>
  <c r="L8068" i="3"/>
  <c r="L8069" i="3"/>
  <c r="L8070" i="3"/>
  <c r="L8071" i="3"/>
  <c r="L8072" i="3"/>
  <c r="L8073" i="3"/>
  <c r="L8074" i="3"/>
  <c r="L8075" i="3"/>
  <c r="L8076" i="3"/>
  <c r="L8077" i="3"/>
  <c r="L8078" i="3"/>
  <c r="L8079" i="3"/>
  <c r="L8080" i="3"/>
  <c r="L8081" i="3"/>
  <c r="L8082" i="3"/>
  <c r="L8083" i="3"/>
  <c r="L8084" i="3"/>
  <c r="L8085" i="3"/>
  <c r="L8086" i="3"/>
  <c r="L8087" i="3"/>
  <c r="L8088" i="3"/>
  <c r="L8089" i="3"/>
  <c r="L8090" i="3"/>
  <c r="L8091" i="3"/>
  <c r="L8092" i="3"/>
  <c r="L8093" i="3"/>
  <c r="L8094" i="3"/>
  <c r="L8095" i="3"/>
  <c r="L8096" i="3"/>
  <c r="L8097" i="3"/>
  <c r="L8098" i="3"/>
  <c r="L8099" i="3"/>
  <c r="L8100" i="3"/>
  <c r="L8101" i="3"/>
  <c r="L8102" i="3"/>
  <c r="L8103" i="3"/>
  <c r="L8104" i="3"/>
  <c r="L8105" i="3"/>
  <c r="L8106" i="3"/>
  <c r="L8107" i="3"/>
  <c r="L8108" i="3"/>
  <c r="L8109" i="3"/>
  <c r="L8110" i="3"/>
  <c r="L8111" i="3"/>
  <c r="L8112" i="3"/>
  <c r="L8113" i="3"/>
  <c r="L8114" i="3"/>
  <c r="L8115" i="3"/>
  <c r="L8116" i="3"/>
  <c r="L8117" i="3"/>
  <c r="L8118" i="3"/>
  <c r="L8119" i="3"/>
  <c r="L8120" i="3"/>
  <c r="L8121" i="3"/>
  <c r="L8122" i="3"/>
  <c r="L8123" i="3"/>
  <c r="L8124" i="3"/>
  <c r="L8125" i="3"/>
  <c r="L8126" i="3"/>
  <c r="L8127" i="3"/>
  <c r="L8128" i="3"/>
  <c r="L8129" i="3"/>
  <c r="L8130" i="3"/>
  <c r="L8131" i="3"/>
  <c r="L8132" i="3"/>
  <c r="L8133" i="3"/>
  <c r="L8134" i="3"/>
  <c r="L8135" i="3"/>
  <c r="L8136" i="3"/>
  <c r="L8137" i="3"/>
  <c r="L8138" i="3"/>
  <c r="L8139" i="3"/>
  <c r="L8140" i="3"/>
  <c r="L8141" i="3"/>
  <c r="L8142" i="3"/>
  <c r="L8143" i="3"/>
  <c r="L8144" i="3"/>
  <c r="L8145" i="3"/>
  <c r="L8146" i="3"/>
  <c r="L8147" i="3"/>
  <c r="L8148" i="3"/>
  <c r="L8149" i="3"/>
  <c r="L8150" i="3"/>
  <c r="L8151" i="3"/>
  <c r="L8152" i="3"/>
  <c r="L8153" i="3"/>
  <c r="L8154" i="3"/>
  <c r="L8155" i="3"/>
  <c r="L8156" i="3"/>
  <c r="L8157" i="3"/>
  <c r="L8158" i="3"/>
  <c r="L8159" i="3"/>
  <c r="L8160" i="3"/>
  <c r="L8161" i="3"/>
  <c r="L8162" i="3"/>
  <c r="L8163" i="3"/>
  <c r="L8164" i="3"/>
  <c r="L8165" i="3"/>
  <c r="L8166" i="3"/>
  <c r="L8167" i="3"/>
  <c r="L8168" i="3"/>
  <c r="L8169" i="3"/>
  <c r="L8170" i="3"/>
  <c r="L8171" i="3"/>
  <c r="L8172" i="3"/>
  <c r="L8173" i="3"/>
  <c r="L8174" i="3"/>
  <c r="L8175" i="3"/>
  <c r="L8176" i="3"/>
  <c r="L8177" i="3"/>
  <c r="L8178" i="3"/>
  <c r="L8179" i="3"/>
  <c r="L8180" i="3"/>
  <c r="L8181" i="3"/>
  <c r="L8182" i="3"/>
  <c r="L8183" i="3"/>
  <c r="L8184" i="3"/>
  <c r="L8185" i="3"/>
  <c r="L8186" i="3"/>
  <c r="L8187" i="3"/>
  <c r="L8188" i="3"/>
  <c r="L8189" i="3"/>
  <c r="L8190" i="3"/>
  <c r="L8191" i="3"/>
  <c r="L8192" i="3"/>
  <c r="L8193" i="3"/>
  <c r="L8194" i="3"/>
  <c r="L8195" i="3"/>
  <c r="L8196" i="3"/>
  <c r="L8197" i="3"/>
  <c r="L8198" i="3"/>
  <c r="L8199" i="3"/>
  <c r="L8200" i="3"/>
  <c r="L8201" i="3"/>
  <c r="L8202" i="3"/>
  <c r="L8203" i="3"/>
  <c r="L8204" i="3"/>
  <c r="L8205" i="3"/>
  <c r="L8206" i="3"/>
  <c r="L8207" i="3"/>
  <c r="L8208" i="3"/>
  <c r="L8209" i="3"/>
  <c r="L8210" i="3"/>
  <c r="L8211" i="3"/>
  <c r="L8212" i="3"/>
  <c r="L8213" i="3"/>
  <c r="L8214" i="3"/>
  <c r="L8215" i="3"/>
  <c r="L8216" i="3"/>
  <c r="L8217" i="3"/>
  <c r="L8218" i="3"/>
  <c r="L8219" i="3"/>
  <c r="L8220" i="3"/>
  <c r="L8221" i="3"/>
  <c r="L8222" i="3"/>
  <c r="L8223" i="3"/>
  <c r="L8224" i="3"/>
  <c r="L8225" i="3"/>
  <c r="L8226" i="3"/>
  <c r="L8227" i="3"/>
  <c r="L8228" i="3"/>
  <c r="L8229" i="3"/>
  <c r="L8230" i="3"/>
  <c r="L8231" i="3"/>
  <c r="L8232" i="3"/>
  <c r="L8233" i="3"/>
  <c r="L8234" i="3"/>
  <c r="L8235" i="3"/>
  <c r="L8236" i="3"/>
  <c r="L8237" i="3"/>
  <c r="L8238" i="3"/>
  <c r="L8239" i="3"/>
  <c r="L8240" i="3"/>
  <c r="L8241" i="3"/>
  <c r="L8242" i="3"/>
  <c r="L8243" i="3"/>
  <c r="L8244" i="3"/>
  <c r="L8245" i="3"/>
  <c r="L8246" i="3"/>
  <c r="L8247" i="3"/>
  <c r="L8248" i="3"/>
  <c r="L8249" i="3"/>
  <c r="L8250" i="3"/>
  <c r="L8251" i="3"/>
  <c r="L8252" i="3"/>
  <c r="L8253" i="3"/>
  <c r="L8254" i="3"/>
  <c r="L8255" i="3"/>
  <c r="L8256" i="3"/>
  <c r="L8257" i="3"/>
  <c r="L8258" i="3"/>
  <c r="L8259" i="3"/>
  <c r="L8260" i="3"/>
  <c r="L8261" i="3"/>
  <c r="L8262" i="3"/>
  <c r="L8263" i="3"/>
  <c r="L8264" i="3"/>
  <c r="L8265" i="3"/>
  <c r="L8266" i="3"/>
  <c r="L8267" i="3"/>
  <c r="L8268" i="3"/>
  <c r="L8269" i="3"/>
  <c r="L8270" i="3"/>
  <c r="L8271" i="3"/>
  <c r="L8272" i="3"/>
  <c r="L8273" i="3"/>
  <c r="L8274" i="3"/>
  <c r="L8275" i="3"/>
  <c r="L8276" i="3"/>
  <c r="L8277" i="3"/>
  <c r="L8278" i="3"/>
  <c r="L8279" i="3"/>
  <c r="L8280" i="3"/>
  <c r="L8281" i="3"/>
  <c r="L8282" i="3"/>
  <c r="L8283" i="3"/>
  <c r="L8284" i="3"/>
  <c r="L8285" i="3"/>
  <c r="L8286" i="3"/>
  <c r="L8287" i="3"/>
  <c r="L8288" i="3"/>
  <c r="L8289" i="3"/>
  <c r="L8290" i="3"/>
  <c r="L8291" i="3"/>
  <c r="L8292" i="3"/>
  <c r="L8293" i="3"/>
  <c r="L8294" i="3"/>
  <c r="L8295" i="3"/>
  <c r="L8296" i="3"/>
  <c r="L8297" i="3"/>
  <c r="L8298" i="3"/>
  <c r="L8299" i="3"/>
  <c r="L8300" i="3"/>
  <c r="L8301" i="3"/>
  <c r="L8302" i="3"/>
  <c r="L8303" i="3"/>
  <c r="L8304" i="3"/>
  <c r="L8305" i="3"/>
  <c r="L8306" i="3"/>
  <c r="L8307" i="3"/>
  <c r="L8308" i="3"/>
  <c r="L8309" i="3"/>
  <c r="L8310" i="3"/>
  <c r="L8311" i="3"/>
  <c r="L8312" i="3"/>
  <c r="L8313" i="3"/>
  <c r="L8314" i="3"/>
  <c r="L8315" i="3"/>
  <c r="L8316" i="3"/>
  <c r="L8317" i="3"/>
  <c r="L8318" i="3"/>
  <c r="L8319" i="3"/>
  <c r="L8320" i="3"/>
  <c r="L8321" i="3"/>
  <c r="L8322" i="3"/>
  <c r="L8323" i="3"/>
  <c r="L8324" i="3"/>
  <c r="L8325" i="3"/>
  <c r="L8326" i="3"/>
  <c r="L8327" i="3"/>
  <c r="L8328" i="3"/>
  <c r="L8329" i="3"/>
  <c r="L8330" i="3"/>
  <c r="L8331" i="3"/>
  <c r="L8332" i="3"/>
  <c r="L8333" i="3"/>
  <c r="L8334" i="3"/>
  <c r="L8335" i="3"/>
  <c r="L8336" i="3"/>
  <c r="L8337" i="3"/>
  <c r="L8338" i="3"/>
  <c r="L8339" i="3"/>
  <c r="L8340" i="3"/>
  <c r="L8341" i="3"/>
  <c r="L8342" i="3"/>
  <c r="L8343" i="3"/>
  <c r="L8344" i="3"/>
  <c r="L8345" i="3"/>
  <c r="L8346" i="3"/>
  <c r="L8347" i="3"/>
  <c r="L8348" i="3"/>
  <c r="L8349" i="3"/>
  <c r="L8350" i="3"/>
  <c r="L8351" i="3"/>
  <c r="L8352" i="3"/>
  <c r="L8353" i="3"/>
  <c r="L8354" i="3"/>
  <c r="L8355" i="3"/>
  <c r="L8356" i="3"/>
  <c r="L8357" i="3"/>
  <c r="L8358" i="3"/>
  <c r="L8359" i="3"/>
  <c r="L8360" i="3"/>
  <c r="L8361" i="3"/>
  <c r="L8362" i="3"/>
  <c r="L8363" i="3"/>
  <c r="L8364" i="3"/>
  <c r="L8365" i="3"/>
  <c r="L8366" i="3"/>
  <c r="L8367" i="3"/>
  <c r="L8368" i="3"/>
  <c r="L8369" i="3"/>
  <c r="L8370" i="3"/>
  <c r="L8371" i="3"/>
  <c r="L8372" i="3"/>
  <c r="L8373" i="3"/>
  <c r="L8374" i="3"/>
  <c r="L8375" i="3"/>
  <c r="L8376" i="3"/>
  <c r="L8377" i="3"/>
  <c r="L8378" i="3"/>
  <c r="L8379" i="3"/>
  <c r="L8380" i="3"/>
  <c r="L8381" i="3"/>
  <c r="L8382" i="3"/>
  <c r="L8383" i="3"/>
  <c r="L8384" i="3"/>
  <c r="L8385" i="3"/>
  <c r="L8386" i="3"/>
  <c r="L8387" i="3"/>
  <c r="L8388" i="3"/>
  <c r="L8389" i="3"/>
  <c r="L8390" i="3"/>
  <c r="L8391" i="3"/>
  <c r="L8392" i="3"/>
  <c r="L8393" i="3"/>
  <c r="L8394" i="3"/>
  <c r="L8395" i="3"/>
  <c r="L8396" i="3"/>
  <c r="L8397" i="3"/>
  <c r="L8398" i="3"/>
  <c r="L8399" i="3"/>
  <c r="L8400" i="3"/>
  <c r="L8401" i="3"/>
  <c r="L8402" i="3"/>
  <c r="L8403" i="3"/>
  <c r="L8404" i="3"/>
  <c r="L8405" i="3"/>
  <c r="L8406" i="3"/>
  <c r="L8407" i="3"/>
  <c r="L8408" i="3"/>
  <c r="L8409" i="3"/>
  <c r="L8410" i="3"/>
  <c r="L8411" i="3"/>
  <c r="L8412" i="3"/>
  <c r="L8413" i="3"/>
  <c r="L8414" i="3"/>
  <c r="L8415" i="3"/>
  <c r="L8416" i="3"/>
  <c r="L8417" i="3"/>
  <c r="L8418" i="3"/>
  <c r="L8419" i="3"/>
  <c r="L8420" i="3"/>
  <c r="L8421" i="3"/>
  <c r="L8422" i="3"/>
  <c r="L8423" i="3"/>
  <c r="L8424" i="3"/>
  <c r="L8425" i="3"/>
  <c r="L8426" i="3"/>
  <c r="L8427" i="3"/>
  <c r="L8428" i="3"/>
  <c r="L8429" i="3"/>
  <c r="L8430" i="3"/>
  <c r="L8431" i="3"/>
  <c r="L8432" i="3"/>
  <c r="L8433" i="3"/>
  <c r="L8434" i="3"/>
  <c r="L8435" i="3"/>
  <c r="L8436" i="3"/>
  <c r="L8437" i="3"/>
  <c r="L8438" i="3"/>
  <c r="L8439" i="3"/>
  <c r="L8440" i="3"/>
  <c r="L8441" i="3"/>
  <c r="L8442" i="3"/>
  <c r="L8443" i="3"/>
  <c r="L8444" i="3"/>
  <c r="L8445" i="3"/>
  <c r="L8446" i="3"/>
  <c r="L8447" i="3"/>
  <c r="L8448" i="3"/>
  <c r="L8449" i="3"/>
  <c r="L8450" i="3"/>
  <c r="L8451" i="3"/>
  <c r="L8452" i="3"/>
  <c r="L8453" i="3"/>
  <c r="L8454" i="3"/>
  <c r="L8455" i="3"/>
  <c r="L8456" i="3"/>
  <c r="L8457" i="3"/>
  <c r="L8458" i="3"/>
  <c r="L8459" i="3"/>
  <c r="L8460" i="3"/>
  <c r="L8461" i="3"/>
  <c r="L8462" i="3"/>
  <c r="L8463" i="3"/>
  <c r="L8464" i="3"/>
  <c r="L8465" i="3"/>
  <c r="L8466" i="3"/>
  <c r="L8467" i="3"/>
  <c r="L8468" i="3"/>
  <c r="L8469" i="3"/>
  <c r="L8470" i="3"/>
  <c r="L8471" i="3"/>
  <c r="L8472" i="3"/>
  <c r="L8473" i="3"/>
  <c r="L8474" i="3"/>
  <c r="L8475" i="3"/>
  <c r="L8476" i="3"/>
  <c r="L8477" i="3"/>
  <c r="L8478" i="3"/>
  <c r="L8479" i="3"/>
  <c r="L8480" i="3"/>
  <c r="L8481" i="3"/>
  <c r="L8482" i="3"/>
  <c r="L8483" i="3"/>
  <c r="L8484" i="3"/>
  <c r="L8485" i="3"/>
  <c r="L8486" i="3"/>
  <c r="L8487" i="3"/>
  <c r="L8488" i="3"/>
  <c r="L8489" i="3"/>
  <c r="L8490" i="3"/>
  <c r="L8491" i="3"/>
  <c r="L8492" i="3"/>
  <c r="L8493" i="3"/>
  <c r="L8494" i="3"/>
  <c r="L8495" i="3"/>
  <c r="L8496" i="3"/>
  <c r="L8497" i="3"/>
  <c r="L8498" i="3"/>
  <c r="L8499" i="3"/>
  <c r="L8500" i="3"/>
  <c r="L8501" i="3"/>
  <c r="L8502" i="3"/>
  <c r="L8503" i="3"/>
  <c r="L8504" i="3"/>
  <c r="L8505" i="3"/>
  <c r="L8506" i="3"/>
  <c r="L8507" i="3"/>
  <c r="L8508" i="3"/>
  <c r="L8509" i="3"/>
  <c r="L8510" i="3"/>
  <c r="L8511" i="3"/>
  <c r="L8512" i="3"/>
  <c r="L8513" i="3"/>
  <c r="L8514" i="3"/>
  <c r="L8515" i="3"/>
  <c r="L8516" i="3"/>
  <c r="L8517" i="3"/>
  <c r="L8518" i="3"/>
  <c r="L8519" i="3"/>
  <c r="L8520" i="3"/>
  <c r="L8521" i="3"/>
  <c r="L8522" i="3"/>
  <c r="L8523" i="3"/>
  <c r="L8524" i="3"/>
  <c r="L8525" i="3"/>
  <c r="L8526" i="3"/>
  <c r="L8527" i="3"/>
  <c r="L8528" i="3"/>
  <c r="L8529" i="3"/>
  <c r="L8530" i="3"/>
  <c r="L8531" i="3"/>
  <c r="L8532" i="3"/>
  <c r="L8533" i="3"/>
  <c r="L8534" i="3"/>
  <c r="L8535" i="3"/>
  <c r="L8536" i="3"/>
  <c r="L8537" i="3"/>
  <c r="L8538" i="3"/>
  <c r="L8539" i="3"/>
  <c r="L8540" i="3"/>
  <c r="L8541" i="3"/>
  <c r="L8542" i="3"/>
  <c r="L8543" i="3"/>
  <c r="L8544" i="3"/>
  <c r="L8545" i="3"/>
  <c r="L8546" i="3"/>
  <c r="L8547" i="3"/>
  <c r="L8548" i="3"/>
  <c r="L8549" i="3"/>
  <c r="L8550" i="3"/>
  <c r="L8551" i="3"/>
  <c r="L8552" i="3"/>
  <c r="L8553" i="3"/>
  <c r="L8554" i="3"/>
  <c r="L8555" i="3"/>
  <c r="L8556" i="3"/>
  <c r="L8557" i="3"/>
  <c r="L8558" i="3"/>
  <c r="L8559" i="3"/>
  <c r="L8560" i="3"/>
  <c r="L8561" i="3"/>
  <c r="L8562" i="3"/>
  <c r="L8563" i="3"/>
  <c r="L8564" i="3"/>
  <c r="L8565" i="3"/>
  <c r="L8566" i="3"/>
  <c r="L8567" i="3"/>
  <c r="L8568" i="3"/>
  <c r="L8569" i="3"/>
  <c r="L8570" i="3"/>
  <c r="L8571" i="3"/>
  <c r="L8572" i="3"/>
  <c r="L8573" i="3"/>
  <c r="L8574" i="3"/>
  <c r="L8575" i="3"/>
  <c r="L8576" i="3"/>
  <c r="L8577" i="3"/>
  <c r="L8578" i="3"/>
  <c r="L8579" i="3"/>
  <c r="L8580" i="3"/>
  <c r="L8581" i="3"/>
  <c r="L8582" i="3"/>
  <c r="L8583" i="3"/>
  <c r="L8584" i="3"/>
  <c r="L8585" i="3"/>
  <c r="L8586" i="3"/>
  <c r="L8587" i="3"/>
  <c r="L8588" i="3"/>
  <c r="L8589" i="3"/>
  <c r="L8590" i="3"/>
  <c r="L8591" i="3"/>
  <c r="L8592" i="3"/>
  <c r="L8593" i="3"/>
  <c r="L8594" i="3"/>
  <c r="L8595" i="3"/>
  <c r="L8596" i="3"/>
  <c r="L8597" i="3"/>
  <c r="L8598" i="3"/>
  <c r="L8599" i="3"/>
  <c r="L8600" i="3"/>
  <c r="L8601" i="3"/>
  <c r="L8602" i="3"/>
  <c r="L8603" i="3"/>
  <c r="L8604" i="3"/>
  <c r="L8605" i="3"/>
  <c r="L8606" i="3"/>
  <c r="L8607" i="3"/>
  <c r="L8608" i="3"/>
  <c r="L8609" i="3"/>
  <c r="L8610" i="3"/>
  <c r="L8611" i="3"/>
  <c r="L8612" i="3"/>
  <c r="L8613" i="3"/>
  <c r="L8614" i="3"/>
  <c r="L8615" i="3"/>
  <c r="L8616" i="3"/>
  <c r="L8617" i="3"/>
  <c r="L8618" i="3"/>
  <c r="L8619" i="3"/>
  <c r="L8620" i="3"/>
  <c r="L8621" i="3"/>
  <c r="L8622" i="3"/>
  <c r="L8623" i="3"/>
  <c r="L8624" i="3"/>
  <c r="L8625" i="3"/>
  <c r="L8626" i="3"/>
  <c r="L8627" i="3"/>
  <c r="L8628" i="3"/>
  <c r="L8629" i="3"/>
  <c r="L8630" i="3"/>
  <c r="L8631" i="3"/>
  <c r="L8632" i="3"/>
  <c r="L8633" i="3"/>
  <c r="L8634" i="3"/>
  <c r="L8635" i="3"/>
  <c r="L8636" i="3"/>
  <c r="L8637" i="3"/>
  <c r="L8638" i="3"/>
  <c r="L8639" i="3"/>
  <c r="L8640" i="3"/>
  <c r="L8641" i="3"/>
  <c r="L8642" i="3"/>
  <c r="L8643" i="3"/>
  <c r="L8644" i="3"/>
  <c r="L8645" i="3"/>
  <c r="L8646" i="3"/>
  <c r="L8647" i="3"/>
  <c r="L8648" i="3"/>
  <c r="L8649" i="3"/>
  <c r="L8650" i="3"/>
  <c r="L8651" i="3"/>
  <c r="L8652" i="3"/>
  <c r="L8653" i="3"/>
  <c r="L8654" i="3"/>
  <c r="L8655" i="3"/>
  <c r="L8656" i="3"/>
  <c r="L8657" i="3"/>
  <c r="L8658" i="3"/>
  <c r="L8659" i="3"/>
  <c r="L8660" i="3"/>
  <c r="L8661" i="3"/>
  <c r="L8662" i="3"/>
  <c r="L8663" i="3"/>
  <c r="L8664" i="3"/>
  <c r="L8665" i="3"/>
  <c r="L8666" i="3"/>
  <c r="L8667" i="3"/>
  <c r="L8668" i="3"/>
  <c r="L8669" i="3"/>
  <c r="L8670" i="3"/>
  <c r="L8671" i="3"/>
  <c r="L8672" i="3"/>
  <c r="L8673" i="3"/>
  <c r="L8674" i="3"/>
  <c r="L8675" i="3"/>
  <c r="L8676" i="3"/>
  <c r="L8677" i="3"/>
  <c r="L8678" i="3"/>
  <c r="L8679" i="3"/>
  <c r="L8680" i="3"/>
  <c r="L8681" i="3"/>
  <c r="L8682" i="3"/>
  <c r="L8683" i="3"/>
  <c r="L8684" i="3"/>
  <c r="L8685" i="3"/>
  <c r="L8686" i="3"/>
  <c r="L8687" i="3"/>
  <c r="L8688" i="3"/>
  <c r="L8689" i="3"/>
  <c r="L8690" i="3"/>
  <c r="L8691" i="3"/>
  <c r="L8692" i="3"/>
  <c r="L8693" i="3"/>
  <c r="L8694" i="3"/>
  <c r="L8695" i="3"/>
  <c r="L8696" i="3"/>
  <c r="L8697" i="3"/>
  <c r="L8698" i="3"/>
  <c r="L8699" i="3"/>
  <c r="L8700" i="3"/>
  <c r="L8701" i="3"/>
  <c r="L8702" i="3"/>
  <c r="L8703" i="3"/>
  <c r="L8704" i="3"/>
  <c r="L8705" i="3"/>
  <c r="L8706" i="3"/>
  <c r="L8707" i="3"/>
  <c r="L8708" i="3"/>
  <c r="L8709" i="3"/>
  <c r="L8710" i="3"/>
  <c r="L8711" i="3"/>
  <c r="L8712" i="3"/>
  <c r="L8713" i="3"/>
  <c r="L8714" i="3"/>
  <c r="L8715" i="3"/>
  <c r="L8716" i="3"/>
  <c r="L8717" i="3"/>
  <c r="L8718" i="3"/>
  <c r="L8719" i="3"/>
  <c r="L8720" i="3"/>
  <c r="L8721" i="3"/>
  <c r="L8722" i="3"/>
  <c r="L8723" i="3"/>
  <c r="L8724" i="3"/>
  <c r="L8725" i="3"/>
  <c r="L8726" i="3"/>
  <c r="L8727" i="3"/>
  <c r="L8728" i="3"/>
  <c r="L8729" i="3"/>
  <c r="L8730" i="3"/>
  <c r="L8731" i="3"/>
  <c r="L8732" i="3"/>
  <c r="L8733" i="3"/>
  <c r="L8734" i="3"/>
  <c r="L8735" i="3"/>
  <c r="L8736" i="3"/>
  <c r="L8737" i="3"/>
  <c r="L8738" i="3"/>
  <c r="L8739" i="3"/>
  <c r="L8740" i="3"/>
  <c r="L8741" i="3"/>
  <c r="L8742" i="3"/>
  <c r="L8743" i="3"/>
  <c r="L8744" i="3"/>
  <c r="L8745" i="3"/>
  <c r="L8746" i="3"/>
  <c r="L8747" i="3"/>
  <c r="L8748" i="3"/>
  <c r="L8749" i="3"/>
  <c r="L8750" i="3"/>
  <c r="L8751" i="3"/>
  <c r="L8752" i="3"/>
  <c r="L8753" i="3"/>
  <c r="L8754" i="3"/>
  <c r="L8755" i="3"/>
  <c r="L8756" i="3"/>
  <c r="L8757" i="3"/>
  <c r="L8758" i="3"/>
  <c r="L8759" i="3"/>
  <c r="L8760" i="3"/>
  <c r="L8761" i="3"/>
  <c r="L8762" i="3"/>
  <c r="L8763" i="3"/>
  <c r="L8764" i="3"/>
  <c r="L8765" i="3"/>
  <c r="L8766" i="3"/>
  <c r="L8767" i="3"/>
  <c r="L8768" i="3"/>
  <c r="L8769" i="3"/>
  <c r="L8770" i="3"/>
  <c r="L8771" i="3"/>
  <c r="L8772" i="3"/>
  <c r="L8773" i="3"/>
  <c r="L8774" i="3"/>
  <c r="L8775" i="3"/>
  <c r="L8776" i="3"/>
  <c r="L8777" i="3"/>
  <c r="L8778" i="3"/>
  <c r="L8779" i="3"/>
  <c r="L8780" i="3"/>
  <c r="L8781" i="3"/>
  <c r="L8782" i="3"/>
  <c r="L8783" i="3"/>
  <c r="L8784" i="3"/>
  <c r="L8785" i="3"/>
  <c r="L8786" i="3"/>
  <c r="L8787" i="3"/>
  <c r="L8788" i="3"/>
  <c r="L8789" i="3"/>
  <c r="L8790" i="3"/>
  <c r="L8791" i="3"/>
  <c r="L8792" i="3"/>
  <c r="L8793" i="3"/>
  <c r="L8794" i="3"/>
  <c r="L8795" i="3"/>
  <c r="L8796" i="3"/>
  <c r="L8797" i="3"/>
  <c r="L8798" i="3"/>
  <c r="L8799" i="3"/>
  <c r="L8800" i="3"/>
  <c r="L8801" i="3"/>
  <c r="L8802" i="3"/>
  <c r="L8803" i="3"/>
  <c r="L8804" i="3"/>
  <c r="L8805" i="3"/>
  <c r="L8806" i="3"/>
  <c r="L8807" i="3"/>
  <c r="L8808" i="3"/>
  <c r="L8809" i="3"/>
  <c r="L8810" i="3"/>
  <c r="L8811" i="3"/>
  <c r="L8812" i="3"/>
  <c r="L8813" i="3"/>
  <c r="L8814" i="3"/>
  <c r="L8815" i="3"/>
  <c r="L8816" i="3"/>
  <c r="L8817" i="3"/>
  <c r="L8818" i="3"/>
  <c r="L8819" i="3"/>
  <c r="L8820" i="3"/>
  <c r="L8821" i="3"/>
  <c r="L8822" i="3"/>
  <c r="L8823" i="3"/>
  <c r="L8824" i="3"/>
  <c r="L8825" i="3"/>
  <c r="L8826" i="3"/>
  <c r="L8827" i="3"/>
  <c r="L8828" i="3"/>
  <c r="L8829" i="3"/>
  <c r="L8830" i="3"/>
  <c r="L8831" i="3"/>
  <c r="L8832" i="3"/>
  <c r="L8833" i="3"/>
  <c r="L8834" i="3"/>
  <c r="L8835" i="3"/>
  <c r="L8836" i="3"/>
  <c r="L8837" i="3"/>
  <c r="L8838" i="3"/>
  <c r="L8839" i="3"/>
  <c r="L8840" i="3"/>
  <c r="L8841" i="3"/>
  <c r="L8842" i="3"/>
  <c r="L8843" i="3"/>
  <c r="L8844" i="3"/>
  <c r="L8845" i="3"/>
  <c r="L8846" i="3"/>
  <c r="L8847" i="3"/>
  <c r="L8848" i="3"/>
  <c r="L8849" i="3"/>
  <c r="L8850" i="3"/>
  <c r="L8851" i="3"/>
  <c r="L8852" i="3"/>
  <c r="L8853" i="3"/>
  <c r="L8854" i="3"/>
  <c r="L8855" i="3"/>
  <c r="L8856" i="3"/>
  <c r="L8857" i="3"/>
  <c r="L8858" i="3"/>
  <c r="L8859" i="3"/>
  <c r="L8860" i="3"/>
  <c r="L8861" i="3"/>
  <c r="L8862" i="3"/>
  <c r="L8863" i="3"/>
  <c r="L8864" i="3"/>
  <c r="L8865" i="3"/>
  <c r="L8866" i="3"/>
  <c r="L8867" i="3"/>
  <c r="L8868" i="3"/>
  <c r="L8869" i="3"/>
  <c r="L8870" i="3"/>
  <c r="L8871" i="3"/>
  <c r="L8872" i="3"/>
  <c r="L8873" i="3"/>
  <c r="L8874" i="3"/>
  <c r="L8875" i="3"/>
  <c r="L8876" i="3"/>
  <c r="L8877" i="3"/>
  <c r="L8878" i="3"/>
  <c r="L8879" i="3"/>
  <c r="L8880" i="3"/>
  <c r="L8881" i="3"/>
  <c r="L8882" i="3"/>
  <c r="L8883" i="3"/>
  <c r="L8884" i="3"/>
  <c r="L8885" i="3"/>
  <c r="L8886" i="3"/>
  <c r="L8887" i="3"/>
  <c r="L8888" i="3"/>
  <c r="L8889" i="3"/>
  <c r="L8890" i="3"/>
  <c r="L8891" i="3"/>
  <c r="L8892" i="3"/>
  <c r="L8893" i="3"/>
  <c r="L8894" i="3"/>
  <c r="L8895" i="3"/>
  <c r="L8896" i="3"/>
  <c r="L8897" i="3"/>
  <c r="L8898" i="3"/>
  <c r="L8899" i="3"/>
  <c r="L8900" i="3"/>
  <c r="L8901" i="3"/>
  <c r="L8902" i="3"/>
  <c r="L8903" i="3"/>
  <c r="L8904" i="3"/>
  <c r="L8905" i="3"/>
  <c r="L8906" i="3"/>
  <c r="L8907" i="3"/>
  <c r="L8908" i="3"/>
  <c r="L8909" i="3"/>
  <c r="L8910" i="3"/>
  <c r="L8911" i="3"/>
  <c r="L8912" i="3"/>
  <c r="L8913" i="3"/>
  <c r="L8914" i="3"/>
  <c r="L8915" i="3"/>
  <c r="L8916" i="3"/>
  <c r="L8917" i="3"/>
  <c r="L8918" i="3"/>
  <c r="L8919" i="3"/>
  <c r="L8920" i="3"/>
  <c r="L8921" i="3"/>
  <c r="L8922" i="3"/>
  <c r="L8923" i="3"/>
  <c r="L8924" i="3"/>
  <c r="L8925" i="3"/>
  <c r="L8926" i="3"/>
  <c r="L8927" i="3"/>
  <c r="L8928" i="3"/>
  <c r="L8929" i="3"/>
  <c r="L8930" i="3"/>
  <c r="L8931" i="3"/>
  <c r="L8932" i="3"/>
  <c r="L8933" i="3"/>
  <c r="L8934" i="3"/>
  <c r="L8935" i="3"/>
  <c r="L8936" i="3"/>
  <c r="L8937" i="3"/>
  <c r="L8938" i="3"/>
  <c r="L8939" i="3"/>
  <c r="L8940" i="3"/>
  <c r="L8941" i="3"/>
  <c r="L8942" i="3"/>
  <c r="L8943" i="3"/>
  <c r="L8944" i="3"/>
  <c r="L8945" i="3"/>
  <c r="L8946" i="3"/>
  <c r="L8947" i="3"/>
  <c r="L8948" i="3"/>
  <c r="L8949" i="3"/>
  <c r="L8950" i="3"/>
  <c r="L8951" i="3"/>
  <c r="L8952" i="3"/>
  <c r="L8953" i="3"/>
  <c r="L8954" i="3"/>
  <c r="L8955" i="3"/>
  <c r="L8956" i="3"/>
  <c r="L8957" i="3"/>
  <c r="L8958" i="3"/>
  <c r="L8959" i="3"/>
  <c r="L8960" i="3"/>
  <c r="L8961" i="3"/>
  <c r="L8962" i="3"/>
  <c r="L8963" i="3"/>
  <c r="L8964" i="3"/>
  <c r="L8965" i="3"/>
  <c r="L8966" i="3"/>
  <c r="L8967" i="3"/>
  <c r="L8968" i="3"/>
  <c r="L8969" i="3"/>
  <c r="L8970" i="3"/>
  <c r="L8971" i="3"/>
  <c r="L8972" i="3"/>
  <c r="L8973" i="3"/>
  <c r="L8974" i="3"/>
  <c r="L8975" i="3"/>
  <c r="L8976" i="3"/>
  <c r="L8977" i="3"/>
  <c r="L8978" i="3"/>
  <c r="L8979" i="3"/>
  <c r="L8980" i="3"/>
  <c r="L8981" i="3"/>
  <c r="L8982" i="3"/>
  <c r="L8983" i="3"/>
  <c r="L8984" i="3"/>
  <c r="L8985" i="3"/>
  <c r="L8986" i="3"/>
  <c r="L8987" i="3"/>
  <c r="L8988" i="3"/>
  <c r="L8989" i="3"/>
  <c r="L8990" i="3"/>
  <c r="L8991" i="3"/>
  <c r="L8992" i="3"/>
  <c r="L8993" i="3"/>
  <c r="L8994" i="3"/>
  <c r="L8995" i="3"/>
  <c r="L8996" i="3"/>
  <c r="L8997" i="3"/>
  <c r="L8998" i="3"/>
  <c r="L8999" i="3"/>
  <c r="L9000" i="3"/>
  <c r="L9001" i="3"/>
  <c r="L9002" i="3"/>
  <c r="L9003" i="3"/>
  <c r="L9004" i="3"/>
  <c r="L9005" i="3"/>
  <c r="L9006" i="3"/>
  <c r="L9007" i="3"/>
  <c r="L9008" i="3"/>
  <c r="L9009" i="3"/>
  <c r="L9010" i="3"/>
  <c r="L9011" i="3"/>
  <c r="L9012" i="3"/>
  <c r="L9013" i="3"/>
  <c r="L9014" i="3"/>
  <c r="L9015" i="3"/>
  <c r="L9016" i="3"/>
  <c r="L9017" i="3"/>
  <c r="L9018" i="3"/>
  <c r="L9019" i="3"/>
  <c r="L9020" i="3"/>
  <c r="L9021" i="3"/>
  <c r="L9022" i="3"/>
  <c r="L9023" i="3"/>
  <c r="L9024" i="3"/>
  <c r="L9025" i="3"/>
  <c r="L9026" i="3"/>
  <c r="L9027" i="3"/>
  <c r="L9028" i="3"/>
  <c r="L9029" i="3"/>
  <c r="L9030" i="3"/>
  <c r="L9031" i="3"/>
  <c r="L9032" i="3"/>
  <c r="L9033" i="3"/>
  <c r="L9034" i="3"/>
  <c r="L9035" i="3"/>
  <c r="L9036" i="3"/>
  <c r="L9037" i="3"/>
  <c r="L9038" i="3"/>
  <c r="L9039" i="3"/>
  <c r="L9040" i="3"/>
  <c r="L9041" i="3"/>
  <c r="L9042" i="3"/>
  <c r="L9043" i="3"/>
  <c r="L9044" i="3"/>
  <c r="L9045" i="3"/>
  <c r="L9046" i="3"/>
  <c r="L9047" i="3"/>
  <c r="L9048" i="3"/>
  <c r="L9049" i="3"/>
  <c r="L9050" i="3"/>
  <c r="L9051" i="3"/>
  <c r="L9052" i="3"/>
  <c r="L9053" i="3"/>
  <c r="L9054" i="3"/>
  <c r="L9055" i="3"/>
  <c r="L9056" i="3"/>
  <c r="L9057" i="3"/>
  <c r="L9058" i="3"/>
  <c r="L9059" i="3"/>
  <c r="L9060" i="3"/>
  <c r="L9061" i="3"/>
  <c r="L9062" i="3"/>
  <c r="L9063" i="3"/>
  <c r="L9064" i="3"/>
  <c r="L9065" i="3"/>
  <c r="L9066" i="3"/>
  <c r="L9067" i="3"/>
  <c r="L9068" i="3"/>
  <c r="L9069" i="3"/>
  <c r="L9070" i="3"/>
  <c r="L9071" i="3"/>
  <c r="L9072" i="3"/>
  <c r="L9073" i="3"/>
  <c r="L9074" i="3"/>
  <c r="L9075" i="3"/>
  <c r="L9076" i="3"/>
  <c r="L9077" i="3"/>
  <c r="L9078" i="3"/>
  <c r="L9079" i="3"/>
  <c r="L9080" i="3"/>
  <c r="L9081" i="3"/>
  <c r="L9082" i="3"/>
  <c r="L9083" i="3"/>
  <c r="L9084" i="3"/>
  <c r="L9085" i="3"/>
  <c r="L9086" i="3"/>
  <c r="L9087" i="3"/>
  <c r="L9088" i="3"/>
  <c r="L9089" i="3"/>
  <c r="L9090" i="3"/>
  <c r="L9091" i="3"/>
  <c r="L9092" i="3"/>
  <c r="L9093" i="3"/>
  <c r="L9094" i="3"/>
  <c r="L9095" i="3"/>
  <c r="L9096" i="3"/>
  <c r="L9097" i="3"/>
  <c r="L9098" i="3"/>
  <c r="L9099" i="3"/>
  <c r="L9100" i="3"/>
  <c r="L9101" i="3"/>
  <c r="L9102" i="3"/>
  <c r="L9103" i="3"/>
  <c r="L9104" i="3"/>
  <c r="L9105" i="3"/>
  <c r="L9106" i="3"/>
  <c r="L9107" i="3"/>
  <c r="L9108" i="3"/>
  <c r="L9109" i="3"/>
  <c r="L9110" i="3"/>
  <c r="L9111" i="3"/>
  <c r="L9112" i="3"/>
  <c r="L9113" i="3"/>
  <c r="L9114" i="3"/>
  <c r="L9115" i="3"/>
  <c r="L9116" i="3"/>
  <c r="L9117" i="3"/>
  <c r="L9118" i="3"/>
  <c r="L9119" i="3"/>
  <c r="L9120" i="3"/>
  <c r="L9121" i="3"/>
  <c r="L9122" i="3"/>
  <c r="L9123" i="3"/>
  <c r="L9124" i="3"/>
  <c r="L9125" i="3"/>
  <c r="L9126" i="3"/>
  <c r="L9127" i="3"/>
  <c r="L9128" i="3"/>
  <c r="L9129" i="3"/>
  <c r="L9130" i="3"/>
  <c r="L9131" i="3"/>
  <c r="L9132" i="3"/>
  <c r="L9133" i="3"/>
  <c r="L9134" i="3"/>
  <c r="L9135" i="3"/>
  <c r="L9136" i="3"/>
  <c r="L9137" i="3"/>
  <c r="L9138" i="3"/>
  <c r="L9139" i="3"/>
  <c r="L9140" i="3"/>
  <c r="L9141" i="3"/>
  <c r="L9142" i="3"/>
  <c r="L9143" i="3"/>
  <c r="L9144" i="3"/>
  <c r="L9145" i="3"/>
  <c r="L9146" i="3"/>
  <c r="L9147" i="3"/>
  <c r="L9148" i="3"/>
  <c r="L9149" i="3"/>
  <c r="L9150" i="3"/>
  <c r="L9151" i="3"/>
  <c r="L9152" i="3"/>
  <c r="L9153" i="3"/>
  <c r="L9154" i="3"/>
  <c r="L9155" i="3"/>
  <c r="L9156" i="3"/>
  <c r="L9157" i="3"/>
  <c r="L9158" i="3"/>
  <c r="L9159" i="3"/>
  <c r="L9160" i="3"/>
  <c r="L9161" i="3"/>
  <c r="L9162" i="3"/>
  <c r="L9163" i="3"/>
  <c r="L9164" i="3"/>
  <c r="L9165" i="3"/>
  <c r="L9166" i="3"/>
  <c r="L9167" i="3"/>
  <c r="L9168" i="3"/>
  <c r="L9169" i="3"/>
  <c r="L9170" i="3"/>
  <c r="L9171" i="3"/>
  <c r="L9172" i="3"/>
  <c r="L9173" i="3"/>
  <c r="L9174" i="3"/>
  <c r="L9175" i="3"/>
  <c r="L9176" i="3"/>
  <c r="L9177" i="3"/>
  <c r="L9178" i="3"/>
  <c r="L9179" i="3"/>
  <c r="L9180" i="3"/>
  <c r="L9181" i="3"/>
  <c r="L9182" i="3"/>
  <c r="L9183" i="3"/>
  <c r="L9184" i="3"/>
  <c r="L9185" i="3"/>
  <c r="L9186" i="3"/>
  <c r="L9187" i="3"/>
  <c r="L9188" i="3"/>
  <c r="L9189" i="3"/>
  <c r="L9190" i="3"/>
  <c r="L9191" i="3"/>
  <c r="L9192" i="3"/>
  <c r="L9193" i="3"/>
  <c r="L9194" i="3"/>
  <c r="L9195" i="3"/>
  <c r="L9196" i="3"/>
  <c r="L9197" i="3"/>
  <c r="L9198" i="3"/>
  <c r="L9199" i="3"/>
  <c r="L9200" i="3"/>
  <c r="L9201" i="3"/>
  <c r="L9202" i="3"/>
  <c r="L9203" i="3"/>
  <c r="L9204" i="3"/>
  <c r="L9205" i="3"/>
  <c r="L9206" i="3"/>
  <c r="L9207" i="3"/>
  <c r="L9208" i="3"/>
  <c r="L9209" i="3"/>
  <c r="L9210" i="3"/>
  <c r="L9211" i="3"/>
  <c r="L9212" i="3"/>
  <c r="L9213" i="3"/>
  <c r="L9214" i="3"/>
  <c r="L9215" i="3"/>
  <c r="L9216" i="3"/>
  <c r="L9217" i="3"/>
  <c r="L9218" i="3"/>
  <c r="L9219" i="3"/>
  <c r="L9220" i="3"/>
  <c r="L9221" i="3"/>
  <c r="L9222" i="3"/>
  <c r="L9223" i="3"/>
  <c r="L9224" i="3"/>
  <c r="L9225" i="3"/>
  <c r="L9226" i="3"/>
  <c r="L9227" i="3"/>
  <c r="L9228" i="3"/>
  <c r="L9229" i="3"/>
  <c r="L9230" i="3"/>
  <c r="L9231" i="3"/>
  <c r="L9232" i="3"/>
  <c r="L9233" i="3"/>
  <c r="L9234" i="3"/>
  <c r="L9235" i="3"/>
  <c r="L9236" i="3"/>
  <c r="L9237" i="3"/>
  <c r="L9238" i="3"/>
  <c r="L9239" i="3"/>
  <c r="L9240" i="3"/>
  <c r="L9241" i="3"/>
  <c r="L9242" i="3"/>
  <c r="L9243" i="3"/>
  <c r="L9244" i="3"/>
  <c r="L9245" i="3"/>
  <c r="L9246" i="3"/>
  <c r="L9247" i="3"/>
  <c r="L9248" i="3"/>
  <c r="L9249" i="3"/>
  <c r="L9250" i="3"/>
  <c r="L9251" i="3"/>
  <c r="L9252" i="3"/>
  <c r="L9253" i="3"/>
  <c r="L9254" i="3"/>
  <c r="L9255" i="3"/>
  <c r="L9256" i="3"/>
  <c r="L9257" i="3"/>
  <c r="L9258" i="3"/>
  <c r="L9259" i="3"/>
  <c r="L9260" i="3"/>
  <c r="L9261" i="3"/>
  <c r="L9262" i="3"/>
  <c r="L9263" i="3"/>
  <c r="L9264" i="3"/>
  <c r="L9265" i="3"/>
  <c r="L9266" i="3"/>
  <c r="L9267" i="3"/>
  <c r="L9268" i="3"/>
  <c r="L9269" i="3"/>
  <c r="L9270" i="3"/>
  <c r="L9271" i="3"/>
  <c r="L9272" i="3"/>
  <c r="L9273" i="3"/>
  <c r="L9274" i="3"/>
  <c r="L9275" i="3"/>
  <c r="L9276" i="3"/>
  <c r="L9277" i="3"/>
  <c r="L9278" i="3"/>
  <c r="L9279" i="3"/>
  <c r="L9280" i="3"/>
  <c r="L9281" i="3"/>
  <c r="L9282" i="3"/>
  <c r="L9283" i="3"/>
  <c r="L9284" i="3"/>
  <c r="L9285" i="3"/>
  <c r="L9286" i="3"/>
  <c r="L9287" i="3"/>
  <c r="L9288" i="3"/>
  <c r="L9289" i="3"/>
  <c r="L9290" i="3"/>
  <c r="L9291" i="3"/>
  <c r="L9292" i="3"/>
  <c r="L9293" i="3"/>
  <c r="L9294" i="3"/>
  <c r="L9295" i="3"/>
  <c r="L9296" i="3"/>
  <c r="L9297" i="3"/>
  <c r="L9298" i="3"/>
  <c r="L9299" i="3"/>
  <c r="L9300" i="3"/>
  <c r="L9301" i="3"/>
  <c r="L9302" i="3"/>
  <c r="L9303" i="3"/>
  <c r="L9304" i="3"/>
  <c r="L9305" i="3"/>
  <c r="L9306" i="3"/>
  <c r="L9307" i="3"/>
  <c r="L9308" i="3"/>
  <c r="L9309" i="3"/>
  <c r="L9310" i="3"/>
  <c r="L9311" i="3"/>
  <c r="L9312" i="3"/>
  <c r="L9313" i="3"/>
  <c r="L9314" i="3"/>
  <c r="L9315" i="3"/>
  <c r="L9316" i="3"/>
  <c r="L9317" i="3"/>
  <c r="L9318" i="3"/>
  <c r="L9319" i="3"/>
  <c r="L9320" i="3"/>
  <c r="L9321" i="3"/>
  <c r="L9322" i="3"/>
  <c r="L9323" i="3"/>
  <c r="L9324" i="3"/>
  <c r="L9325" i="3"/>
  <c r="L9326" i="3"/>
  <c r="L9327" i="3"/>
  <c r="L9328" i="3"/>
  <c r="L9329" i="3"/>
  <c r="L9330" i="3"/>
  <c r="L9331" i="3"/>
  <c r="L9332" i="3"/>
  <c r="L9333" i="3"/>
  <c r="L9334" i="3"/>
  <c r="L9335" i="3"/>
  <c r="L9336" i="3"/>
  <c r="L9337" i="3"/>
  <c r="L9338" i="3"/>
  <c r="L9339" i="3"/>
  <c r="L9340" i="3"/>
  <c r="L9341" i="3"/>
  <c r="L9342" i="3"/>
  <c r="L9343" i="3"/>
  <c r="L9344" i="3"/>
  <c r="L9345" i="3"/>
  <c r="L9346" i="3"/>
  <c r="L9347" i="3"/>
  <c r="L9348" i="3"/>
  <c r="L9349" i="3"/>
  <c r="L9350" i="3"/>
  <c r="L9351" i="3"/>
  <c r="L9352" i="3"/>
  <c r="L9353" i="3"/>
  <c r="L9354" i="3"/>
  <c r="L9355" i="3"/>
  <c r="L9356" i="3"/>
  <c r="L9357" i="3"/>
  <c r="L9358" i="3"/>
  <c r="L9359" i="3"/>
  <c r="L9360" i="3"/>
  <c r="L9361" i="3"/>
  <c r="L9362" i="3"/>
  <c r="L9363" i="3"/>
  <c r="L9364" i="3"/>
  <c r="L9365" i="3"/>
  <c r="L9366" i="3"/>
  <c r="L9367" i="3"/>
  <c r="L9368" i="3"/>
  <c r="L9369" i="3"/>
  <c r="L9370" i="3"/>
  <c r="L9371" i="3"/>
  <c r="L9372" i="3"/>
  <c r="L9373" i="3"/>
  <c r="L9374" i="3"/>
  <c r="L9375" i="3"/>
  <c r="L9376" i="3"/>
  <c r="L9377" i="3"/>
  <c r="L9378" i="3"/>
  <c r="L9379" i="3"/>
  <c r="L9380" i="3"/>
  <c r="L9381" i="3"/>
  <c r="L9382" i="3"/>
  <c r="L9383" i="3"/>
  <c r="L9384" i="3"/>
  <c r="L9385" i="3"/>
  <c r="L9386" i="3"/>
  <c r="L9387" i="3"/>
  <c r="L9388" i="3"/>
  <c r="L9389" i="3"/>
  <c r="L9390" i="3"/>
  <c r="L9391" i="3"/>
  <c r="L9392" i="3"/>
  <c r="L9393" i="3"/>
  <c r="L9394" i="3"/>
  <c r="L9395" i="3"/>
  <c r="L9396" i="3"/>
  <c r="L9397" i="3"/>
  <c r="L9398" i="3"/>
  <c r="L9399" i="3"/>
  <c r="L9400" i="3"/>
  <c r="L9401" i="3"/>
  <c r="L9402" i="3"/>
  <c r="L9403" i="3"/>
  <c r="L9404" i="3"/>
  <c r="L9405" i="3"/>
  <c r="L9406" i="3"/>
  <c r="L9407" i="3"/>
  <c r="L9408" i="3"/>
  <c r="L9409" i="3"/>
  <c r="L9410" i="3"/>
  <c r="L9411" i="3"/>
  <c r="L9412" i="3"/>
  <c r="L9413" i="3"/>
  <c r="L9414" i="3"/>
  <c r="L9415" i="3"/>
  <c r="L9416" i="3"/>
  <c r="L9417" i="3"/>
  <c r="L9418" i="3"/>
  <c r="L9419" i="3"/>
  <c r="L9420" i="3"/>
  <c r="L9421" i="3"/>
  <c r="L9422" i="3"/>
  <c r="L9423" i="3"/>
  <c r="L9424" i="3"/>
  <c r="L9425" i="3"/>
  <c r="L9426" i="3"/>
  <c r="L9427" i="3"/>
  <c r="L9428" i="3"/>
  <c r="L9429" i="3"/>
  <c r="L9430" i="3"/>
  <c r="L9431" i="3"/>
  <c r="L9432" i="3"/>
  <c r="L9433" i="3"/>
  <c r="L9434" i="3"/>
  <c r="L9435" i="3"/>
  <c r="L9436" i="3"/>
  <c r="L9437" i="3"/>
  <c r="L9438" i="3"/>
  <c r="L9439" i="3"/>
  <c r="L9440" i="3"/>
  <c r="L9441" i="3"/>
  <c r="L9442" i="3"/>
  <c r="L9443" i="3"/>
  <c r="L9444" i="3"/>
  <c r="L9445" i="3"/>
  <c r="L9446" i="3"/>
  <c r="L9447" i="3"/>
  <c r="L9448" i="3"/>
  <c r="L9449" i="3"/>
  <c r="L9450" i="3"/>
  <c r="L9451" i="3"/>
  <c r="L9452" i="3"/>
  <c r="L9453" i="3"/>
  <c r="L9454" i="3"/>
  <c r="L9455" i="3"/>
  <c r="L9456" i="3"/>
  <c r="L9457" i="3"/>
  <c r="L9458" i="3"/>
  <c r="L9459" i="3"/>
  <c r="L9460" i="3"/>
  <c r="L9461" i="3"/>
  <c r="L9462" i="3"/>
  <c r="L9463" i="3"/>
  <c r="L9464" i="3"/>
  <c r="L9465" i="3"/>
  <c r="L9466" i="3"/>
  <c r="L9467" i="3"/>
  <c r="L9468" i="3"/>
  <c r="L9469" i="3"/>
  <c r="L9470" i="3"/>
  <c r="L9471" i="3"/>
  <c r="L9472" i="3"/>
  <c r="L9473" i="3"/>
  <c r="L9474" i="3"/>
  <c r="L9475" i="3"/>
  <c r="L9476" i="3"/>
  <c r="L9477" i="3"/>
  <c r="L9478" i="3"/>
  <c r="L9479" i="3"/>
  <c r="L9480" i="3"/>
  <c r="L9481" i="3"/>
  <c r="L9482" i="3"/>
  <c r="L9483" i="3"/>
  <c r="L9484" i="3"/>
  <c r="L9485" i="3"/>
  <c r="L9486" i="3"/>
  <c r="L9487" i="3"/>
  <c r="L9488" i="3"/>
  <c r="L9489" i="3"/>
  <c r="L9490" i="3"/>
  <c r="L9491" i="3"/>
  <c r="L9492" i="3"/>
  <c r="L9493" i="3"/>
  <c r="L9494" i="3"/>
  <c r="L9495" i="3"/>
  <c r="L9496" i="3"/>
  <c r="L9497" i="3"/>
  <c r="L9498" i="3"/>
  <c r="L9499" i="3"/>
  <c r="L9500" i="3"/>
  <c r="L9501" i="3"/>
  <c r="L9502" i="3"/>
  <c r="L9503" i="3"/>
  <c r="L9504" i="3"/>
  <c r="L9505" i="3"/>
  <c r="L9506" i="3"/>
  <c r="L9507" i="3"/>
  <c r="L9508" i="3"/>
  <c r="L9509" i="3"/>
  <c r="L9510" i="3"/>
  <c r="L9511" i="3"/>
  <c r="L9512" i="3"/>
  <c r="L9513" i="3"/>
  <c r="L9514" i="3"/>
  <c r="L9515" i="3"/>
  <c r="L9516" i="3"/>
  <c r="L9517" i="3"/>
  <c r="L9518" i="3"/>
  <c r="L9519" i="3"/>
  <c r="L9520" i="3"/>
  <c r="L9521" i="3"/>
  <c r="L9522" i="3"/>
  <c r="L9523" i="3"/>
  <c r="L9524" i="3"/>
  <c r="L9525" i="3"/>
  <c r="L9526" i="3"/>
  <c r="L9527" i="3"/>
  <c r="L9528" i="3"/>
  <c r="L9529" i="3"/>
  <c r="L9530" i="3"/>
  <c r="L9531" i="3"/>
  <c r="L9532" i="3"/>
  <c r="L9533" i="3"/>
  <c r="L9534" i="3"/>
  <c r="L9535" i="3"/>
  <c r="L9536" i="3"/>
  <c r="L9537" i="3"/>
  <c r="L9538" i="3"/>
  <c r="L9539" i="3"/>
  <c r="L9540" i="3"/>
  <c r="L9541" i="3"/>
  <c r="L9542" i="3"/>
  <c r="L9543" i="3"/>
  <c r="L9544" i="3"/>
  <c r="L9545" i="3"/>
  <c r="L9546" i="3"/>
  <c r="L9547" i="3"/>
  <c r="L9548" i="3"/>
  <c r="L9549" i="3"/>
  <c r="L9550" i="3"/>
  <c r="L9551" i="3"/>
  <c r="L9552" i="3"/>
  <c r="L9553" i="3"/>
  <c r="L9554" i="3"/>
  <c r="L9555" i="3"/>
  <c r="L9556" i="3"/>
  <c r="L9557" i="3"/>
  <c r="L9558" i="3"/>
  <c r="L9559" i="3"/>
  <c r="L9560" i="3"/>
  <c r="L9561" i="3"/>
  <c r="L9562" i="3"/>
  <c r="L9563" i="3"/>
  <c r="L9564" i="3"/>
  <c r="L9565" i="3"/>
  <c r="L9566" i="3"/>
  <c r="L9567" i="3"/>
  <c r="L9568" i="3"/>
  <c r="L9569" i="3"/>
  <c r="L9570" i="3"/>
  <c r="L9571" i="3"/>
  <c r="L9572" i="3"/>
  <c r="L9573" i="3"/>
  <c r="L9574" i="3"/>
  <c r="L9575" i="3"/>
  <c r="L9576" i="3"/>
  <c r="L9577" i="3"/>
  <c r="L9578" i="3"/>
  <c r="L9579" i="3"/>
  <c r="L9580" i="3"/>
  <c r="L9581" i="3"/>
  <c r="L9582" i="3"/>
  <c r="L9583" i="3"/>
  <c r="L9584" i="3"/>
  <c r="L9585" i="3"/>
  <c r="L9586" i="3"/>
  <c r="L9587" i="3"/>
  <c r="L9588" i="3"/>
  <c r="L9589" i="3"/>
  <c r="L9590" i="3"/>
  <c r="L9591" i="3"/>
  <c r="L9592" i="3"/>
  <c r="L9593" i="3"/>
  <c r="L9594" i="3"/>
  <c r="L9595" i="3"/>
  <c r="L9596" i="3"/>
  <c r="L9597" i="3"/>
  <c r="L9598" i="3"/>
  <c r="L9599" i="3"/>
  <c r="L9600" i="3"/>
  <c r="L9601" i="3"/>
  <c r="L9602" i="3"/>
  <c r="L9603" i="3"/>
  <c r="L9604" i="3"/>
  <c r="L9605" i="3"/>
  <c r="L9606" i="3"/>
  <c r="L9607" i="3"/>
  <c r="L9608" i="3"/>
  <c r="L9609" i="3"/>
  <c r="L9610" i="3"/>
  <c r="L9611" i="3"/>
  <c r="L9612" i="3"/>
  <c r="L9613" i="3"/>
  <c r="L9614" i="3"/>
  <c r="L9615" i="3"/>
  <c r="L9616" i="3"/>
  <c r="L9617" i="3"/>
  <c r="L9618" i="3"/>
  <c r="L9619" i="3"/>
  <c r="L9620" i="3"/>
  <c r="L9621" i="3"/>
  <c r="L9622" i="3"/>
  <c r="L9623" i="3"/>
  <c r="L9624" i="3"/>
  <c r="L9625" i="3"/>
  <c r="L9626" i="3"/>
  <c r="L9627" i="3"/>
  <c r="L9628" i="3"/>
  <c r="L9629" i="3"/>
  <c r="L9630" i="3"/>
  <c r="L9631" i="3"/>
  <c r="L9632" i="3"/>
  <c r="L9633" i="3"/>
  <c r="L9634" i="3"/>
  <c r="L9635" i="3"/>
  <c r="L9636" i="3"/>
  <c r="L9637" i="3"/>
  <c r="L9638" i="3"/>
  <c r="L9639" i="3"/>
  <c r="L9640" i="3"/>
  <c r="L9641" i="3"/>
  <c r="L9642" i="3"/>
  <c r="L9643" i="3"/>
  <c r="L9644" i="3"/>
  <c r="L9645" i="3"/>
  <c r="L9646" i="3"/>
  <c r="L9647" i="3"/>
  <c r="L9648" i="3"/>
  <c r="L9649" i="3"/>
  <c r="L9650" i="3"/>
  <c r="L9651" i="3"/>
  <c r="L9652" i="3"/>
  <c r="L9653" i="3"/>
  <c r="L9654" i="3"/>
  <c r="L9655" i="3"/>
  <c r="L9656" i="3"/>
  <c r="L9657" i="3"/>
  <c r="L9658" i="3"/>
  <c r="L9659" i="3"/>
  <c r="L9660" i="3"/>
  <c r="L9661" i="3"/>
  <c r="L9662" i="3"/>
  <c r="L9663" i="3"/>
  <c r="L9664" i="3"/>
  <c r="L9665" i="3"/>
  <c r="L9666" i="3"/>
  <c r="L9667" i="3"/>
  <c r="L9668" i="3"/>
  <c r="L9669" i="3"/>
  <c r="L9670" i="3"/>
  <c r="L9671" i="3"/>
  <c r="L9672" i="3"/>
  <c r="L9673" i="3"/>
  <c r="L9674" i="3"/>
  <c r="L9675" i="3"/>
  <c r="L9676" i="3"/>
  <c r="L9677" i="3"/>
  <c r="L9678" i="3"/>
  <c r="L9679" i="3"/>
  <c r="L9680" i="3"/>
  <c r="L9681" i="3"/>
  <c r="L9682" i="3"/>
  <c r="L9683" i="3"/>
  <c r="L9684" i="3"/>
  <c r="L9685" i="3"/>
  <c r="L9686" i="3"/>
  <c r="L9687" i="3"/>
  <c r="L9688" i="3"/>
  <c r="L9689" i="3"/>
  <c r="L9690" i="3"/>
  <c r="L9691" i="3"/>
  <c r="L9692" i="3"/>
  <c r="L9693" i="3"/>
  <c r="L9694" i="3"/>
  <c r="L9695" i="3"/>
  <c r="L9696" i="3"/>
  <c r="L9697" i="3"/>
  <c r="L9698" i="3"/>
  <c r="L9699" i="3"/>
  <c r="L9700" i="3"/>
  <c r="L9701" i="3"/>
  <c r="L9702" i="3"/>
  <c r="L9703" i="3"/>
  <c r="L9704" i="3"/>
  <c r="L9705" i="3"/>
  <c r="L9706" i="3"/>
  <c r="L9707" i="3"/>
  <c r="L9708" i="3"/>
  <c r="L9709" i="3"/>
  <c r="L9710" i="3"/>
  <c r="L9711" i="3"/>
  <c r="L9712" i="3"/>
  <c r="L9713" i="3"/>
  <c r="L9714" i="3"/>
  <c r="L9715" i="3"/>
  <c r="L9716" i="3"/>
  <c r="L9717" i="3"/>
  <c r="L9718" i="3"/>
  <c r="L9719" i="3"/>
  <c r="L9720" i="3"/>
  <c r="L9721" i="3"/>
  <c r="L9722" i="3"/>
  <c r="L9723" i="3"/>
  <c r="L9724" i="3"/>
  <c r="L9725" i="3"/>
  <c r="L9726" i="3"/>
  <c r="L9727" i="3"/>
  <c r="L9728" i="3"/>
  <c r="L9729" i="3"/>
  <c r="L9730" i="3"/>
  <c r="L9731" i="3"/>
  <c r="L9732" i="3"/>
  <c r="L9733" i="3"/>
  <c r="L9734" i="3"/>
  <c r="L9735" i="3"/>
  <c r="L9736" i="3"/>
  <c r="L9737" i="3"/>
  <c r="L9738" i="3"/>
  <c r="L9739" i="3"/>
  <c r="L9740" i="3"/>
  <c r="L9741" i="3"/>
  <c r="L9742" i="3"/>
  <c r="L9743" i="3"/>
  <c r="L9744" i="3"/>
  <c r="L9745" i="3"/>
  <c r="L9746" i="3"/>
  <c r="L9747" i="3"/>
  <c r="L9748" i="3"/>
  <c r="L9749" i="3"/>
  <c r="L9750" i="3"/>
  <c r="L9751" i="3"/>
  <c r="L9752" i="3"/>
  <c r="L9753" i="3"/>
  <c r="L9754" i="3"/>
  <c r="L9755" i="3"/>
  <c r="L9756" i="3"/>
  <c r="L9757" i="3"/>
  <c r="L9758" i="3"/>
  <c r="L9759" i="3"/>
  <c r="L9760" i="3"/>
  <c r="L9761" i="3"/>
  <c r="L9762" i="3"/>
  <c r="L9763" i="3"/>
  <c r="L9764" i="3"/>
  <c r="L9765" i="3"/>
  <c r="L9766" i="3"/>
  <c r="L9767" i="3"/>
  <c r="L9768" i="3"/>
  <c r="L9769" i="3"/>
  <c r="L9770" i="3"/>
  <c r="L9771" i="3"/>
  <c r="L9772" i="3"/>
  <c r="L9773" i="3"/>
  <c r="L9774" i="3"/>
  <c r="L9775" i="3"/>
  <c r="L9776" i="3"/>
  <c r="L9777" i="3"/>
  <c r="L9778" i="3"/>
  <c r="L9779" i="3"/>
  <c r="L9780" i="3"/>
  <c r="L9781" i="3"/>
  <c r="L9782" i="3"/>
  <c r="L9783" i="3"/>
  <c r="L9784" i="3"/>
  <c r="L9785" i="3"/>
  <c r="L9786" i="3"/>
  <c r="L9787" i="3"/>
  <c r="L9788" i="3"/>
  <c r="L9789" i="3"/>
  <c r="L9790" i="3"/>
  <c r="L9791" i="3"/>
  <c r="L9792" i="3"/>
  <c r="L9793" i="3"/>
  <c r="L9794" i="3"/>
  <c r="L9795" i="3"/>
  <c r="L9796" i="3"/>
  <c r="L9797" i="3"/>
  <c r="L9798" i="3"/>
  <c r="L9799" i="3"/>
  <c r="L9800" i="3"/>
  <c r="L9801" i="3"/>
  <c r="L9802" i="3"/>
  <c r="L9803" i="3"/>
  <c r="L9804" i="3"/>
  <c r="L9805" i="3"/>
  <c r="L9806" i="3"/>
  <c r="L9807" i="3"/>
  <c r="L9808" i="3"/>
  <c r="L9809" i="3"/>
  <c r="L9810" i="3"/>
  <c r="L9811" i="3"/>
  <c r="L9812" i="3"/>
  <c r="L9813" i="3"/>
  <c r="L9814" i="3"/>
  <c r="L9815" i="3"/>
  <c r="L9816" i="3"/>
  <c r="L9817" i="3"/>
  <c r="L9818" i="3"/>
  <c r="L9819" i="3"/>
  <c r="L9820" i="3"/>
  <c r="L9821" i="3"/>
  <c r="L9822" i="3"/>
  <c r="L9823" i="3"/>
  <c r="L9824" i="3"/>
  <c r="L9825" i="3"/>
  <c r="L9826" i="3"/>
  <c r="L9827" i="3"/>
  <c r="L9828" i="3"/>
  <c r="L9829" i="3"/>
  <c r="L9830" i="3"/>
  <c r="L9831" i="3"/>
  <c r="L9832" i="3"/>
  <c r="L9833" i="3"/>
  <c r="L9834" i="3"/>
  <c r="L9835" i="3"/>
  <c r="L9836" i="3"/>
  <c r="L9837" i="3"/>
  <c r="L9838" i="3"/>
  <c r="L9839" i="3"/>
  <c r="L9840" i="3"/>
  <c r="L9841" i="3"/>
  <c r="L9842" i="3"/>
  <c r="L9843" i="3"/>
  <c r="L9844" i="3"/>
  <c r="L9845" i="3"/>
  <c r="L9846" i="3"/>
  <c r="L9847" i="3"/>
  <c r="L9848" i="3"/>
  <c r="L9849" i="3"/>
  <c r="L9850" i="3"/>
  <c r="L9851" i="3"/>
  <c r="L9852" i="3"/>
  <c r="L9853" i="3"/>
  <c r="L9854" i="3"/>
  <c r="L9855" i="3"/>
  <c r="L9856" i="3"/>
  <c r="L9857" i="3"/>
  <c r="L9858" i="3"/>
  <c r="L9859" i="3"/>
  <c r="L9860" i="3"/>
  <c r="L9861" i="3"/>
  <c r="L9862" i="3"/>
  <c r="L9863" i="3"/>
  <c r="L9864" i="3"/>
  <c r="L9865" i="3"/>
  <c r="L9866" i="3"/>
  <c r="L9867" i="3"/>
  <c r="L9868" i="3"/>
  <c r="L9869" i="3"/>
  <c r="L9870" i="3"/>
  <c r="L9871" i="3"/>
  <c r="L9872" i="3"/>
  <c r="L9873" i="3"/>
  <c r="L9874" i="3"/>
  <c r="L9875" i="3"/>
  <c r="L9876" i="3"/>
  <c r="L9877" i="3"/>
  <c r="L9878" i="3"/>
  <c r="L9879" i="3"/>
  <c r="L9880" i="3"/>
  <c r="L9881" i="3"/>
  <c r="L9882" i="3"/>
  <c r="L9883" i="3"/>
  <c r="L9884" i="3"/>
  <c r="L9885" i="3"/>
  <c r="L9886" i="3"/>
  <c r="L9887" i="3"/>
  <c r="L9888" i="3"/>
  <c r="L9889" i="3"/>
  <c r="L9890" i="3"/>
  <c r="L9891" i="3"/>
  <c r="L9892" i="3"/>
  <c r="L9893" i="3"/>
  <c r="L9894" i="3"/>
  <c r="L9895" i="3"/>
  <c r="L9896" i="3"/>
  <c r="L9897" i="3"/>
  <c r="L9898" i="3"/>
  <c r="L9899" i="3"/>
  <c r="L9900" i="3"/>
  <c r="L9901" i="3"/>
  <c r="L9902" i="3"/>
  <c r="L9903" i="3"/>
  <c r="L9904" i="3"/>
  <c r="L9905" i="3"/>
  <c r="L9906" i="3"/>
  <c r="L9907" i="3"/>
  <c r="L9908" i="3"/>
  <c r="L9909" i="3"/>
  <c r="L9910" i="3"/>
  <c r="L9911" i="3"/>
  <c r="L9912" i="3"/>
  <c r="L9913" i="3"/>
  <c r="L9914" i="3"/>
  <c r="L9915" i="3"/>
  <c r="L9916" i="3"/>
  <c r="L9917" i="3"/>
  <c r="L9918" i="3"/>
  <c r="L9919" i="3"/>
  <c r="L9920" i="3"/>
  <c r="L9921" i="3"/>
  <c r="L9922" i="3"/>
  <c r="L9923" i="3"/>
  <c r="L9924" i="3"/>
  <c r="L9925" i="3"/>
  <c r="L9926" i="3"/>
  <c r="L9927" i="3"/>
  <c r="L9928" i="3"/>
  <c r="L9929" i="3"/>
  <c r="L9930" i="3"/>
  <c r="L9931" i="3"/>
  <c r="L9932" i="3"/>
  <c r="L9933" i="3"/>
  <c r="L9934" i="3"/>
  <c r="L9935" i="3"/>
  <c r="L9936" i="3"/>
  <c r="L9937" i="3"/>
  <c r="L9938" i="3"/>
  <c r="L9939" i="3"/>
  <c r="L9940" i="3"/>
  <c r="L9941" i="3"/>
  <c r="L9942" i="3"/>
  <c r="L9943" i="3"/>
  <c r="L9944" i="3"/>
  <c r="L9945" i="3"/>
  <c r="L9946" i="3"/>
  <c r="L9947" i="3"/>
  <c r="L9948" i="3"/>
  <c r="L9949" i="3"/>
  <c r="L9950" i="3"/>
  <c r="L9951" i="3"/>
  <c r="L9952" i="3"/>
  <c r="L9953" i="3"/>
  <c r="L9954" i="3"/>
  <c r="L9955" i="3"/>
  <c r="L9956" i="3"/>
  <c r="L9957" i="3"/>
  <c r="L9958" i="3"/>
  <c r="L9959" i="3"/>
  <c r="L9960" i="3"/>
  <c r="L9961" i="3"/>
  <c r="L9962" i="3"/>
  <c r="L9963" i="3"/>
  <c r="L9964" i="3"/>
  <c r="L9965" i="3"/>
  <c r="L9966" i="3"/>
  <c r="L9967" i="3"/>
  <c r="L9968" i="3"/>
  <c r="L9969" i="3"/>
  <c r="L9970" i="3"/>
  <c r="L9971" i="3"/>
  <c r="L9972" i="3"/>
  <c r="L9973" i="3"/>
  <c r="L9974" i="3"/>
  <c r="L9975" i="3"/>
  <c r="L9976" i="3"/>
  <c r="L9977" i="3"/>
  <c r="L9978" i="3"/>
  <c r="L9979" i="3"/>
  <c r="L9980" i="3"/>
  <c r="L9981" i="3"/>
  <c r="L9982" i="3"/>
  <c r="L9983" i="3"/>
  <c r="L9984" i="3"/>
  <c r="L9985" i="3"/>
  <c r="L9986" i="3"/>
  <c r="L9987" i="3"/>
  <c r="L9988" i="3"/>
  <c r="L9989" i="3"/>
  <c r="L9990" i="3"/>
  <c r="L9991" i="3"/>
  <c r="L9992" i="3"/>
  <c r="L9993" i="3"/>
  <c r="L9994" i="3"/>
  <c r="L9995" i="3"/>
  <c r="L9996" i="3"/>
  <c r="L9997" i="3"/>
  <c r="L9998" i="3"/>
  <c r="L9999" i="3"/>
  <c r="L10000" i="3"/>
  <c r="L10001" i="3"/>
  <c r="L10002" i="3"/>
  <c r="L10003" i="3"/>
  <c r="L10004" i="3"/>
  <c r="L10005" i="3"/>
  <c r="L10006" i="3"/>
  <c r="L10007" i="3"/>
  <c r="L10008" i="3"/>
  <c r="L10009" i="3"/>
  <c r="L10010" i="3"/>
  <c r="L10011" i="3"/>
  <c r="L771" i="3"/>
  <c r="L772" i="3"/>
  <c r="L773" i="3"/>
  <c r="L774" i="3"/>
  <c r="AN825" i="1"/>
  <c r="P854" i="2" s="1"/>
  <c r="AO825" i="1"/>
  <c r="Q854" i="2" s="1"/>
  <c r="AN826" i="1"/>
  <c r="P855" i="2" s="1"/>
  <c r="AO826" i="1"/>
  <c r="AN827" i="1"/>
  <c r="P856" i="2" s="1"/>
  <c r="AO827" i="1"/>
  <c r="Q856" i="2" s="1"/>
  <c r="AN828" i="1"/>
  <c r="P857" i="2" s="1"/>
  <c r="AO828" i="1"/>
  <c r="BS828" i="1" s="1"/>
  <c r="Y857" i="2" s="1"/>
  <c r="AN829" i="1"/>
  <c r="P858" i="2" s="1"/>
  <c r="AO829" i="1"/>
  <c r="BS829" i="1" s="1"/>
  <c r="Y858" i="2" s="1"/>
  <c r="AN830" i="1"/>
  <c r="P859" i="2" s="1"/>
  <c r="AO830" i="1"/>
  <c r="AN831" i="1"/>
  <c r="P860" i="2" s="1"/>
  <c r="AO831" i="1"/>
  <c r="Q860" i="2" s="1"/>
  <c r="AN832" i="1"/>
  <c r="P861" i="2" s="1"/>
  <c r="AO832" i="1"/>
  <c r="AN833" i="1"/>
  <c r="P862" i="2" s="1"/>
  <c r="AO833" i="1"/>
  <c r="Q862" i="2" s="1"/>
  <c r="AN834" i="1"/>
  <c r="P863" i="2" s="1"/>
  <c r="AO834" i="1"/>
  <c r="AN835" i="1"/>
  <c r="P864" i="2" s="1"/>
  <c r="AO835" i="1"/>
  <c r="Q864" i="2" s="1"/>
  <c r="AN836" i="1"/>
  <c r="P865" i="2" s="1"/>
  <c r="AO836" i="1"/>
  <c r="BS836" i="1" s="1"/>
  <c r="Y865" i="2" s="1"/>
  <c r="AN837" i="1"/>
  <c r="P866" i="2" s="1"/>
  <c r="AO837" i="1"/>
  <c r="Q866" i="2" s="1"/>
  <c r="AN838" i="1"/>
  <c r="P867" i="2" s="1"/>
  <c r="AO838" i="1"/>
  <c r="AN839" i="1"/>
  <c r="P868" i="2" s="1"/>
  <c r="AO839" i="1"/>
  <c r="Q868" i="2" s="1"/>
  <c r="AN840" i="1"/>
  <c r="P869" i="2" s="1"/>
  <c r="AO840" i="1"/>
  <c r="AN841" i="1"/>
  <c r="P870" i="2" s="1"/>
  <c r="AO841" i="1"/>
  <c r="Q870" i="2" s="1"/>
  <c r="AN842" i="1"/>
  <c r="P871" i="2" s="1"/>
  <c r="AO842" i="1"/>
  <c r="AN843" i="1"/>
  <c r="P872" i="2" s="1"/>
  <c r="AO843" i="1"/>
  <c r="Q872" i="2" s="1"/>
  <c r="AN844" i="1"/>
  <c r="P873" i="2" s="1"/>
  <c r="AO844" i="1"/>
  <c r="BS844" i="1" s="1"/>
  <c r="Y873" i="2" s="1"/>
  <c r="AN845" i="1"/>
  <c r="P874" i="2" s="1"/>
  <c r="AO845" i="1"/>
  <c r="BS845" i="1" s="1"/>
  <c r="Y874" i="2" s="1"/>
  <c r="AN846" i="1"/>
  <c r="P875" i="2" s="1"/>
  <c r="AO846" i="1"/>
  <c r="AN847" i="1"/>
  <c r="P876" i="2" s="1"/>
  <c r="AO847" i="1"/>
  <c r="Q876" i="2" s="1"/>
  <c r="AN824" i="1"/>
  <c r="AO824" i="1"/>
  <c r="BQ824" i="1"/>
  <c r="W853" i="2" s="1"/>
  <c r="BQ825" i="1"/>
  <c r="W854" i="2" s="1"/>
  <c r="BR825" i="1"/>
  <c r="X854" i="2" s="1"/>
  <c r="BS825" i="1"/>
  <c r="Y854" i="2" s="1"/>
  <c r="BQ826" i="1"/>
  <c r="W855" i="2" s="1"/>
  <c r="BQ827" i="1"/>
  <c r="W856" i="2" s="1"/>
  <c r="BR827" i="1"/>
  <c r="X856" i="2" s="1"/>
  <c r="BS827" i="1"/>
  <c r="Y856" i="2" s="1"/>
  <c r="BQ828" i="1"/>
  <c r="W857" i="2" s="1"/>
  <c r="BR828" i="1"/>
  <c r="X857" i="2" s="1"/>
  <c r="BQ829" i="1"/>
  <c r="W858" i="2" s="1"/>
  <c r="BR829" i="1"/>
  <c r="X858" i="2" s="1"/>
  <c r="BQ830" i="1"/>
  <c r="W859" i="2" s="1"/>
  <c r="BQ831" i="1"/>
  <c r="W860" i="2" s="1"/>
  <c r="BR831" i="1"/>
  <c r="X860" i="2" s="1"/>
  <c r="BS831" i="1"/>
  <c r="Y860" i="2" s="1"/>
  <c r="BQ832" i="1"/>
  <c r="W861" i="2" s="1"/>
  <c r="BQ833" i="1"/>
  <c r="W862" i="2" s="1"/>
  <c r="BR833" i="1"/>
  <c r="X862" i="2" s="1"/>
  <c r="BQ834" i="1"/>
  <c r="W863" i="2" s="1"/>
  <c r="BQ835" i="1"/>
  <c r="W864" i="2" s="1"/>
  <c r="BR835" i="1"/>
  <c r="X864" i="2" s="1"/>
  <c r="BS835" i="1"/>
  <c r="Y864" i="2" s="1"/>
  <c r="BQ836" i="1"/>
  <c r="W865" i="2" s="1"/>
  <c r="BR836" i="1"/>
  <c r="X865" i="2" s="1"/>
  <c r="BQ837" i="1"/>
  <c r="W866" i="2" s="1"/>
  <c r="BR837" i="1"/>
  <c r="X866" i="2" s="1"/>
  <c r="BS837" i="1"/>
  <c r="Y866" i="2" s="1"/>
  <c r="BQ838" i="1"/>
  <c r="W867" i="2" s="1"/>
  <c r="BQ839" i="1"/>
  <c r="W868" i="2" s="1"/>
  <c r="BR839" i="1"/>
  <c r="X868" i="2" s="1"/>
  <c r="BS839" i="1"/>
  <c r="Y868" i="2" s="1"/>
  <c r="BQ840" i="1"/>
  <c r="W869" i="2" s="1"/>
  <c r="BQ841" i="1"/>
  <c r="W870" i="2" s="1"/>
  <c r="BR841" i="1"/>
  <c r="X870" i="2" s="1"/>
  <c r="BS841" i="1"/>
  <c r="Y870" i="2" s="1"/>
  <c r="BQ842" i="1"/>
  <c r="W871" i="2" s="1"/>
  <c r="BQ843" i="1"/>
  <c r="W872" i="2" s="1"/>
  <c r="BR843" i="1"/>
  <c r="X872" i="2" s="1"/>
  <c r="BS843" i="1"/>
  <c r="Y872" i="2" s="1"/>
  <c r="BQ844" i="1"/>
  <c r="W873" i="2" s="1"/>
  <c r="BR844" i="1"/>
  <c r="X873" i="2" s="1"/>
  <c r="BQ845" i="1"/>
  <c r="W874" i="2" s="1"/>
  <c r="BR845" i="1"/>
  <c r="X874" i="2" s="1"/>
  <c r="BQ846" i="1"/>
  <c r="W875" i="2" s="1"/>
  <c r="BQ847" i="1"/>
  <c r="W876" i="2" s="1"/>
  <c r="BR847" i="1"/>
  <c r="X876" i="2" s="1"/>
  <c r="BS847" i="1"/>
  <c r="Y876" i="2" s="1"/>
  <c r="BQ732" i="1"/>
  <c r="BQ733" i="1"/>
  <c r="BQ734" i="1"/>
  <c r="BQ735" i="1"/>
  <c r="BQ736" i="1"/>
  <c r="BQ737" i="1"/>
  <c r="BQ738" i="1"/>
  <c r="BQ739" i="1"/>
  <c r="BQ740" i="1"/>
  <c r="BQ741" i="1"/>
  <c r="BQ742" i="1"/>
  <c r="BQ743" i="1"/>
  <c r="BQ744" i="1"/>
  <c r="BQ745" i="1"/>
  <c r="BQ746" i="1"/>
  <c r="BQ747" i="1"/>
  <c r="BQ748" i="1"/>
  <c r="BQ749" i="1"/>
  <c r="BQ750" i="1"/>
  <c r="W779" i="2" s="1"/>
  <c r="BQ751" i="1"/>
  <c r="W780" i="2" s="1"/>
  <c r="BQ752" i="1"/>
  <c r="W781" i="2" s="1"/>
  <c r="BQ753" i="1"/>
  <c r="W782" i="2" s="1"/>
  <c r="BQ754" i="1"/>
  <c r="W783" i="2" s="1"/>
  <c r="BQ755" i="1"/>
  <c r="W784" i="2" s="1"/>
  <c r="BQ756" i="1"/>
  <c r="W785" i="2" s="1"/>
  <c r="BQ757" i="1"/>
  <c r="W786" i="2" s="1"/>
  <c r="BQ758" i="1"/>
  <c r="W787" i="2" s="1"/>
  <c r="BQ759" i="1"/>
  <c r="W788" i="2" s="1"/>
  <c r="BQ760" i="1"/>
  <c r="W789" i="2" s="1"/>
  <c r="BQ761" i="1"/>
  <c r="W790" i="2" s="1"/>
  <c r="BQ762" i="1"/>
  <c r="W791" i="2" s="1"/>
  <c r="BQ763" i="1"/>
  <c r="W792" i="2" s="1"/>
  <c r="BQ764" i="1"/>
  <c r="W793" i="2" s="1"/>
  <c r="BQ765" i="1"/>
  <c r="W794" i="2" s="1"/>
  <c r="BQ766" i="1"/>
  <c r="W795" i="2" s="1"/>
  <c r="BQ767" i="1"/>
  <c r="W796" i="2" s="1"/>
  <c r="BQ768" i="1"/>
  <c r="W797" i="2" s="1"/>
  <c r="BQ769" i="1"/>
  <c r="W798" i="2" s="1"/>
  <c r="BQ770" i="1"/>
  <c r="W799" i="2" s="1"/>
  <c r="BQ771" i="1"/>
  <c r="W800" i="2" s="1"/>
  <c r="BQ772" i="1"/>
  <c r="W801" i="2" s="1"/>
  <c r="BQ773" i="1"/>
  <c r="W802" i="2" s="1"/>
  <c r="BQ774" i="1"/>
  <c r="W803" i="2" s="1"/>
  <c r="BQ775" i="1"/>
  <c r="W804" i="2" s="1"/>
  <c r="BQ776" i="1"/>
  <c r="W805" i="2" s="1"/>
  <c r="BQ777" i="1"/>
  <c r="W806" i="2" s="1"/>
  <c r="BQ778" i="1"/>
  <c r="W807" i="2" s="1"/>
  <c r="BQ779" i="1"/>
  <c r="W808" i="2" s="1"/>
  <c r="BQ780" i="1"/>
  <c r="W809" i="2" s="1"/>
  <c r="BQ781" i="1"/>
  <c r="W810" i="2" s="1"/>
  <c r="BQ782" i="1"/>
  <c r="W811" i="2" s="1"/>
  <c r="BQ783" i="1"/>
  <c r="W812" i="2" s="1"/>
  <c r="BQ784" i="1"/>
  <c r="W813" i="2" s="1"/>
  <c r="BQ785" i="1"/>
  <c r="W814" i="2" s="1"/>
  <c r="BQ786" i="1"/>
  <c r="W815" i="2" s="1"/>
  <c r="BQ787" i="1"/>
  <c r="W816" i="2" s="1"/>
  <c r="BQ788" i="1"/>
  <c r="W817" i="2" s="1"/>
  <c r="BQ789" i="1"/>
  <c r="W818" i="2" s="1"/>
  <c r="BQ790" i="1"/>
  <c r="W819" i="2" s="1"/>
  <c r="BQ791" i="1"/>
  <c r="W820" i="2" s="1"/>
  <c r="BQ794" i="1"/>
  <c r="W823" i="2" s="1"/>
  <c r="BQ797" i="1"/>
  <c r="W826" i="2" s="1"/>
  <c r="BQ803" i="1"/>
  <c r="W832" i="2" s="1"/>
  <c r="BQ804" i="1"/>
  <c r="W833" i="2" s="1"/>
  <c r="BQ805" i="1"/>
  <c r="W834" i="2" s="1"/>
  <c r="BQ806" i="1"/>
  <c r="W835" i="2" s="1"/>
  <c r="BQ807" i="1"/>
  <c r="W836" i="2" s="1"/>
  <c r="BQ808" i="1"/>
  <c r="W837" i="2" s="1"/>
  <c r="BQ809" i="1"/>
  <c r="W838" i="2" s="1"/>
  <c r="BQ810" i="1"/>
  <c r="W839" i="2" s="1"/>
  <c r="BQ811" i="1"/>
  <c r="W840" i="2" s="1"/>
  <c r="BQ812" i="1"/>
  <c r="W841" i="2" s="1"/>
  <c r="BQ813" i="1"/>
  <c r="W842" i="2" s="1"/>
  <c r="BQ814" i="1"/>
  <c r="W843" i="2" s="1"/>
  <c r="BQ815" i="1"/>
  <c r="W844" i="2" s="1"/>
  <c r="BQ816" i="1"/>
  <c r="W845" i="2" s="1"/>
  <c r="BQ817" i="1"/>
  <c r="W846" i="2" s="1"/>
  <c r="BQ818" i="1"/>
  <c r="W847" i="2" s="1"/>
  <c r="BQ819" i="1"/>
  <c r="W848" i="2" s="1"/>
  <c r="BQ820" i="1"/>
  <c r="W849" i="2" s="1"/>
  <c r="BQ821" i="1"/>
  <c r="W850" i="2" s="1"/>
  <c r="BQ822" i="1"/>
  <c r="W851" i="2" s="1"/>
  <c r="BQ823" i="1"/>
  <c r="W852" i="2" s="1"/>
  <c r="BG723" i="1"/>
  <c r="AO731" i="1"/>
  <c r="AO730" i="1"/>
  <c r="AO729" i="1"/>
  <c r="AO726" i="1"/>
  <c r="AO725" i="1"/>
  <c r="AO724" i="1"/>
  <c r="AO723" i="1"/>
  <c r="AO718" i="1"/>
  <c r="AO717" i="1"/>
  <c r="AO716" i="1"/>
  <c r="AO715" i="1"/>
  <c r="AO714" i="1"/>
  <c r="AO709" i="1"/>
  <c r="AO708" i="1"/>
  <c r="AO707" i="1"/>
  <c r="AN718" i="1"/>
  <c r="AN717" i="1"/>
  <c r="AN716" i="1"/>
  <c r="AN709" i="1"/>
  <c r="AN708" i="1"/>
  <c r="AN707" i="1"/>
  <c r="AN715" i="1"/>
  <c r="AN714" i="1"/>
  <c r="AN731" i="1"/>
  <c r="AN730" i="1"/>
  <c r="AN729" i="1"/>
  <c r="AN726" i="1"/>
  <c r="AN725" i="1"/>
  <c r="AN724" i="1"/>
  <c r="AN723" i="1"/>
  <c r="BR723" i="1" l="1"/>
  <c r="BR832" i="1"/>
  <c r="X861" i="2" s="1"/>
  <c r="BR838" i="1"/>
  <c r="X867" i="2" s="1"/>
  <c r="BS846" i="1"/>
  <c r="Y875" i="2" s="1"/>
  <c r="Q875" i="2"/>
  <c r="BS842" i="1"/>
  <c r="Y871" i="2" s="1"/>
  <c r="Q871" i="2"/>
  <c r="BS838" i="1"/>
  <c r="Y867" i="2" s="1"/>
  <c r="Q867" i="2"/>
  <c r="BS834" i="1"/>
  <c r="Y863" i="2" s="1"/>
  <c r="Q863" i="2"/>
  <c r="BS830" i="1"/>
  <c r="Y859" i="2" s="1"/>
  <c r="Q859" i="2"/>
  <c r="BS826" i="1"/>
  <c r="Y855" i="2" s="1"/>
  <c r="Q855" i="2"/>
  <c r="Q873" i="2"/>
  <c r="Q865" i="2"/>
  <c r="Q857" i="2"/>
  <c r="BR840" i="1"/>
  <c r="X869" i="2" s="1"/>
  <c r="BR834" i="1"/>
  <c r="X863" i="2" s="1"/>
  <c r="BR846" i="1"/>
  <c r="X875" i="2" s="1"/>
  <c r="BS833" i="1"/>
  <c r="Y862" i="2" s="1"/>
  <c r="BR830" i="1"/>
  <c r="X859" i="2" s="1"/>
  <c r="BS824" i="1"/>
  <c r="Y853" i="2" s="1"/>
  <c r="Q853" i="2"/>
  <c r="BS840" i="1"/>
  <c r="Y869" i="2" s="1"/>
  <c r="Q869" i="2"/>
  <c r="BS832" i="1"/>
  <c r="Y861" i="2" s="1"/>
  <c r="Q861" i="2"/>
  <c r="Q874" i="2"/>
  <c r="Q858" i="2"/>
  <c r="BR824" i="1"/>
  <c r="X853" i="2" s="1"/>
  <c r="P853" i="2"/>
  <c r="BS723" i="1"/>
  <c r="BR842" i="1"/>
  <c r="X871" i="2" s="1"/>
  <c r="BR826" i="1"/>
  <c r="X855" i="2" s="1"/>
  <c r="BG849" i="1"/>
  <c r="BG850" i="1"/>
  <c r="BG851" i="1"/>
  <c r="BG852" i="1"/>
  <c r="BG853" i="1"/>
  <c r="BG854" i="1"/>
  <c r="BG855" i="1"/>
  <c r="BG856" i="1"/>
  <c r="BG857" i="1"/>
  <c r="BG858" i="1"/>
  <c r="BG859" i="1"/>
  <c r="BG860" i="1"/>
  <c r="BG861" i="1"/>
  <c r="BG862" i="1"/>
  <c r="BG863" i="1"/>
  <c r="BG864" i="1"/>
  <c r="BG865" i="1"/>
  <c r="BG866" i="1"/>
  <c r="BG867" i="1"/>
  <c r="BG868" i="1"/>
  <c r="BG869" i="1"/>
  <c r="BG870" i="1"/>
  <c r="BG871" i="1"/>
  <c r="BG872" i="1"/>
  <c r="BG873" i="1"/>
  <c r="BG874" i="1"/>
  <c r="BG875" i="1"/>
  <c r="BG876" i="1"/>
  <c r="BG877" i="1"/>
  <c r="BG878" i="1"/>
  <c r="BG879" i="1"/>
  <c r="BG880" i="1"/>
  <c r="BG881" i="1"/>
  <c r="BG882" i="1"/>
  <c r="BG883" i="1"/>
  <c r="BG884" i="1"/>
  <c r="BG885" i="1"/>
  <c r="BG886" i="1"/>
  <c r="BG848" i="1"/>
  <c r="BF4" i="1"/>
  <c r="BG4" i="1"/>
  <c r="BR848" i="1" l="1"/>
  <c r="X877" i="2" s="1"/>
  <c r="BS848" i="1"/>
  <c r="Y877" i="2" s="1"/>
  <c r="BR871" i="1"/>
  <c r="X900" i="2" s="1"/>
  <c r="BS871" i="1"/>
  <c r="Y900" i="2" s="1"/>
  <c r="BR867" i="1"/>
  <c r="X896" i="2" s="1"/>
  <c r="BS867" i="1"/>
  <c r="Y896" i="2" s="1"/>
  <c r="BR859" i="1"/>
  <c r="X888" i="2" s="1"/>
  <c r="BS859" i="1"/>
  <c r="Y888" i="2" s="1"/>
  <c r="BS851" i="1"/>
  <c r="Y880" i="2" s="1"/>
  <c r="BR851" i="1"/>
  <c r="X880" i="2" s="1"/>
  <c r="BR886" i="1"/>
  <c r="X915" i="2" s="1"/>
  <c r="BS886" i="1"/>
  <c r="Y915" i="2" s="1"/>
  <c r="BS882" i="1"/>
  <c r="Y911" i="2" s="1"/>
  <c r="BR882" i="1"/>
  <c r="X911" i="2" s="1"/>
  <c r="BS878" i="1"/>
  <c r="Y907" i="2" s="1"/>
  <c r="BR878" i="1"/>
  <c r="X907" i="2" s="1"/>
  <c r="BS874" i="1"/>
  <c r="Y903" i="2" s="1"/>
  <c r="BR874" i="1"/>
  <c r="X903" i="2" s="1"/>
  <c r="BS870" i="1"/>
  <c r="Y899" i="2" s="1"/>
  <c r="BR870" i="1"/>
  <c r="X899" i="2" s="1"/>
  <c r="BS866" i="1"/>
  <c r="Y895" i="2" s="1"/>
  <c r="BR866" i="1"/>
  <c r="X895" i="2" s="1"/>
  <c r="BR862" i="1"/>
  <c r="X891" i="2" s="1"/>
  <c r="BS862" i="1"/>
  <c r="Y891" i="2" s="1"/>
  <c r="BR858" i="1"/>
  <c r="X887" i="2" s="1"/>
  <c r="BS858" i="1"/>
  <c r="Y887" i="2" s="1"/>
  <c r="BR854" i="1"/>
  <c r="X883" i="2" s="1"/>
  <c r="BS854" i="1"/>
  <c r="Y883" i="2" s="1"/>
  <c r="BR850" i="1"/>
  <c r="X879" i="2" s="1"/>
  <c r="BS850" i="1"/>
  <c r="Y879" i="2" s="1"/>
  <c r="BR879" i="1"/>
  <c r="X908" i="2" s="1"/>
  <c r="BS879" i="1"/>
  <c r="Y908" i="2" s="1"/>
  <c r="BS863" i="1"/>
  <c r="Y892" i="2" s="1"/>
  <c r="BR863" i="1"/>
  <c r="X892" i="2" s="1"/>
  <c r="BR855" i="1"/>
  <c r="X884" i="2" s="1"/>
  <c r="BS855" i="1"/>
  <c r="Y884" i="2" s="1"/>
  <c r="BS885" i="1"/>
  <c r="Y914" i="2" s="1"/>
  <c r="BR885" i="1"/>
  <c r="X914" i="2" s="1"/>
  <c r="BS881" i="1"/>
  <c r="Y910" i="2" s="1"/>
  <c r="BR881" i="1"/>
  <c r="X910" i="2" s="1"/>
  <c r="BS877" i="1"/>
  <c r="Y906" i="2" s="1"/>
  <c r="BR877" i="1"/>
  <c r="X906" i="2" s="1"/>
  <c r="BS873" i="1"/>
  <c r="Y902" i="2" s="1"/>
  <c r="BR873" i="1"/>
  <c r="X902" i="2" s="1"/>
  <c r="BS869" i="1"/>
  <c r="Y898" i="2" s="1"/>
  <c r="BR869" i="1"/>
  <c r="X898" i="2" s="1"/>
  <c r="BS865" i="1"/>
  <c r="Y894" i="2" s="1"/>
  <c r="BR865" i="1"/>
  <c r="X894" i="2" s="1"/>
  <c r="BS861" i="1"/>
  <c r="Y890" i="2" s="1"/>
  <c r="BR861" i="1"/>
  <c r="X890" i="2" s="1"/>
  <c r="BS857" i="1"/>
  <c r="Y886" i="2" s="1"/>
  <c r="BR857" i="1"/>
  <c r="X886" i="2" s="1"/>
  <c r="BS853" i="1"/>
  <c r="Y882" i="2" s="1"/>
  <c r="BR853" i="1"/>
  <c r="X882" i="2" s="1"/>
  <c r="BS849" i="1"/>
  <c r="Y878" i="2" s="1"/>
  <c r="BR849" i="1"/>
  <c r="X878" i="2" s="1"/>
  <c r="BR883" i="1"/>
  <c r="X912" i="2" s="1"/>
  <c r="BS883" i="1"/>
  <c r="Y912" i="2" s="1"/>
  <c r="BR875" i="1"/>
  <c r="X904" i="2" s="1"/>
  <c r="BS875" i="1"/>
  <c r="Y904" i="2" s="1"/>
  <c r="BR884" i="1"/>
  <c r="X913" i="2" s="1"/>
  <c r="BS884" i="1"/>
  <c r="Y913" i="2" s="1"/>
  <c r="BR880" i="1"/>
  <c r="X909" i="2" s="1"/>
  <c r="BS880" i="1"/>
  <c r="Y909" i="2" s="1"/>
  <c r="BR876" i="1"/>
  <c r="X905" i="2" s="1"/>
  <c r="BS876" i="1"/>
  <c r="Y905" i="2" s="1"/>
  <c r="BR872" i="1"/>
  <c r="X901" i="2" s="1"/>
  <c r="BS872" i="1"/>
  <c r="Y901" i="2" s="1"/>
  <c r="BR868" i="1"/>
  <c r="X897" i="2" s="1"/>
  <c r="BS868" i="1"/>
  <c r="Y897" i="2" s="1"/>
  <c r="BR864" i="1"/>
  <c r="X893" i="2" s="1"/>
  <c r="BS864" i="1"/>
  <c r="Y893" i="2" s="1"/>
  <c r="BR860" i="1"/>
  <c r="X889" i="2" s="1"/>
  <c r="BS860" i="1"/>
  <c r="Y889" i="2" s="1"/>
  <c r="BR856" i="1"/>
  <c r="X885" i="2" s="1"/>
  <c r="BS856" i="1"/>
  <c r="Y885" i="2" s="1"/>
  <c r="BR852" i="1"/>
  <c r="X881" i="2" s="1"/>
  <c r="BS852" i="1"/>
  <c r="Y881" i="2" s="1"/>
  <c r="BF849" i="1"/>
  <c r="BQ849" i="1" s="1"/>
  <c r="W878" i="2" s="1"/>
  <c r="BF850" i="1"/>
  <c r="BQ850" i="1" s="1"/>
  <c r="W879" i="2" s="1"/>
  <c r="BF851" i="1"/>
  <c r="BQ851" i="1" s="1"/>
  <c r="W880" i="2" s="1"/>
  <c r="BF852" i="1"/>
  <c r="BQ852" i="1" s="1"/>
  <c r="W881" i="2" s="1"/>
  <c r="BF853" i="1"/>
  <c r="BQ853" i="1" s="1"/>
  <c r="W882" i="2" s="1"/>
  <c r="BF854" i="1"/>
  <c r="BQ854" i="1" s="1"/>
  <c r="W883" i="2" s="1"/>
  <c r="BF855" i="1"/>
  <c r="BQ855" i="1" s="1"/>
  <c r="W884" i="2" s="1"/>
  <c r="BF856" i="1"/>
  <c r="BQ856" i="1" s="1"/>
  <c r="W885" i="2" s="1"/>
  <c r="BF857" i="1"/>
  <c r="BQ857" i="1" s="1"/>
  <c r="W886" i="2" s="1"/>
  <c r="BF858" i="1"/>
  <c r="BQ858" i="1" s="1"/>
  <c r="W887" i="2" s="1"/>
  <c r="BF859" i="1"/>
  <c r="BQ859" i="1" s="1"/>
  <c r="W888" i="2" s="1"/>
  <c r="BF860" i="1"/>
  <c r="BQ860" i="1" s="1"/>
  <c r="W889" i="2" s="1"/>
  <c r="BF861" i="1"/>
  <c r="BQ861" i="1" s="1"/>
  <c r="W890" i="2" s="1"/>
  <c r="BF862" i="1"/>
  <c r="BQ862" i="1" s="1"/>
  <c r="W891" i="2" s="1"/>
  <c r="BF863" i="1"/>
  <c r="BQ863" i="1" s="1"/>
  <c r="W892" i="2" s="1"/>
  <c r="BF864" i="1"/>
  <c r="BQ864" i="1" s="1"/>
  <c r="W893" i="2" s="1"/>
  <c r="BF865" i="1"/>
  <c r="BQ865" i="1" s="1"/>
  <c r="W894" i="2" s="1"/>
  <c r="BF866" i="1"/>
  <c r="BQ866" i="1" s="1"/>
  <c r="W895" i="2" s="1"/>
  <c r="BF867" i="1"/>
  <c r="BQ867" i="1" s="1"/>
  <c r="W896" i="2" s="1"/>
  <c r="BF868" i="1"/>
  <c r="BQ868" i="1" s="1"/>
  <c r="W897" i="2" s="1"/>
  <c r="BF869" i="1"/>
  <c r="BQ869" i="1" s="1"/>
  <c r="W898" i="2" s="1"/>
  <c r="BF870" i="1"/>
  <c r="BQ870" i="1" s="1"/>
  <c r="W899" i="2" s="1"/>
  <c r="BF871" i="1"/>
  <c r="BQ871" i="1" s="1"/>
  <c r="W900" i="2" s="1"/>
  <c r="BF872" i="1"/>
  <c r="BQ872" i="1" s="1"/>
  <c r="W901" i="2" s="1"/>
  <c r="BF873" i="1"/>
  <c r="BQ873" i="1" s="1"/>
  <c r="W902" i="2" s="1"/>
  <c r="BF874" i="1"/>
  <c r="BQ874" i="1" s="1"/>
  <c r="W903" i="2" s="1"/>
  <c r="BF875" i="1"/>
  <c r="BQ875" i="1" s="1"/>
  <c r="W904" i="2" s="1"/>
  <c r="BF876" i="1"/>
  <c r="BQ876" i="1" s="1"/>
  <c r="W905" i="2" s="1"/>
  <c r="BF877" i="1"/>
  <c r="BQ877" i="1" s="1"/>
  <c r="W906" i="2" s="1"/>
  <c r="BF878" i="1"/>
  <c r="BQ878" i="1" s="1"/>
  <c r="W907" i="2" s="1"/>
  <c r="BF879" i="1"/>
  <c r="BQ879" i="1" s="1"/>
  <c r="W908" i="2" s="1"/>
  <c r="BF880" i="1"/>
  <c r="BQ880" i="1" s="1"/>
  <c r="W909" i="2" s="1"/>
  <c r="BF881" i="1"/>
  <c r="BQ881" i="1" s="1"/>
  <c r="W910" i="2" s="1"/>
  <c r="BF882" i="1"/>
  <c r="BQ882" i="1" s="1"/>
  <c r="W911" i="2" s="1"/>
  <c r="BF883" i="1"/>
  <c r="BQ883" i="1" s="1"/>
  <c r="W912" i="2" s="1"/>
  <c r="BF884" i="1"/>
  <c r="BQ884" i="1" s="1"/>
  <c r="W913" i="2" s="1"/>
  <c r="BF885" i="1"/>
  <c r="BQ885" i="1" s="1"/>
  <c r="W914" i="2" s="1"/>
  <c r="BF886" i="1"/>
  <c r="BQ886" i="1" s="1"/>
  <c r="W915" i="2" s="1"/>
  <c r="BF848" i="1"/>
  <c r="BQ848" i="1" s="1"/>
  <c r="W877" i="2" s="1"/>
  <c r="BF5" i="1"/>
  <c r="P831" i="3"/>
  <c r="L26" i="3" l="1"/>
  <c r="P24" i="3"/>
  <c r="BG708" i="1" l="1"/>
  <c r="BG709" i="1"/>
  <c r="BG710" i="1"/>
  <c r="BG711" i="1"/>
  <c r="BG712" i="1"/>
  <c r="BG713" i="1"/>
  <c r="BG714" i="1"/>
  <c r="BG715" i="1"/>
  <c r="BG716" i="1"/>
  <c r="BG717" i="1"/>
  <c r="BG718" i="1"/>
  <c r="BG719" i="1"/>
  <c r="BG720" i="1"/>
  <c r="BG721" i="1"/>
  <c r="BG722" i="1"/>
  <c r="BG724" i="1"/>
  <c r="BG725" i="1"/>
  <c r="BG726" i="1"/>
  <c r="BG727" i="1"/>
  <c r="BG728" i="1"/>
  <c r="BG729" i="1"/>
  <c r="BG730" i="1"/>
  <c r="BG731" i="1"/>
  <c r="BG707" i="1"/>
  <c r="BF695" i="1"/>
  <c r="BG695" i="1"/>
  <c r="BF696" i="1"/>
  <c r="BG696" i="1"/>
  <c r="BF697" i="1"/>
  <c r="BG697" i="1"/>
  <c r="BF698" i="1"/>
  <c r="BG698" i="1"/>
  <c r="BF699" i="1"/>
  <c r="BG699" i="1"/>
  <c r="BF700" i="1"/>
  <c r="BG700" i="1"/>
  <c r="BF701" i="1"/>
  <c r="BG701" i="1"/>
  <c r="BF702" i="1"/>
  <c r="BG702" i="1"/>
  <c r="BF703" i="1"/>
  <c r="BG703" i="1"/>
  <c r="BF704" i="1"/>
  <c r="BG704" i="1"/>
  <c r="BF705" i="1"/>
  <c r="BG705" i="1"/>
  <c r="BF706" i="1"/>
  <c r="BQ706" i="1" s="1"/>
  <c r="BG706" i="1"/>
  <c r="BF707" i="1"/>
  <c r="BQ707" i="1" s="1"/>
  <c r="BF708" i="1"/>
  <c r="BQ708" i="1" s="1"/>
  <c r="BF709" i="1"/>
  <c r="BQ709" i="1" s="1"/>
  <c r="BF710" i="1"/>
  <c r="BQ710" i="1" s="1"/>
  <c r="BF711" i="1"/>
  <c r="BQ711" i="1" s="1"/>
  <c r="BF712" i="1"/>
  <c r="BQ712" i="1" s="1"/>
  <c r="BF713" i="1"/>
  <c r="BQ713" i="1" s="1"/>
  <c r="BF714" i="1"/>
  <c r="BQ714" i="1" s="1"/>
  <c r="BF715" i="1"/>
  <c r="BQ715" i="1" s="1"/>
  <c r="BF716" i="1"/>
  <c r="BQ716" i="1" s="1"/>
  <c r="BF717" i="1"/>
  <c r="BQ717" i="1" s="1"/>
  <c r="BF718" i="1"/>
  <c r="BQ718" i="1" s="1"/>
  <c r="BF719" i="1"/>
  <c r="BQ719" i="1" s="1"/>
  <c r="BF720" i="1"/>
  <c r="BQ720" i="1" s="1"/>
  <c r="BF721" i="1"/>
  <c r="BQ721" i="1" s="1"/>
  <c r="BF722" i="1"/>
  <c r="BQ722" i="1" s="1"/>
  <c r="BF723" i="1"/>
  <c r="BQ723" i="1" s="1"/>
  <c r="BF724" i="1"/>
  <c r="BQ724" i="1" s="1"/>
  <c r="BF725" i="1"/>
  <c r="BQ725" i="1" s="1"/>
  <c r="BF726" i="1"/>
  <c r="BQ726" i="1" s="1"/>
  <c r="BF727" i="1"/>
  <c r="BQ727" i="1" s="1"/>
  <c r="BF728" i="1"/>
  <c r="BQ728" i="1" s="1"/>
  <c r="BF729" i="1"/>
  <c r="BQ729" i="1" s="1"/>
  <c r="BF730" i="1"/>
  <c r="BQ730" i="1" s="1"/>
  <c r="BF731" i="1"/>
  <c r="BQ731" i="1" s="1"/>
  <c r="BF792" i="1"/>
  <c r="BQ792" i="1" s="1"/>
  <c r="W821" i="2" s="1"/>
  <c r="BG792" i="1"/>
  <c r="BF793" i="1"/>
  <c r="BQ793" i="1" s="1"/>
  <c r="W822" i="2" s="1"/>
  <c r="BG793" i="1"/>
  <c r="BF795" i="1"/>
  <c r="BQ795" i="1" s="1"/>
  <c r="W824" i="2" s="1"/>
  <c r="BG795" i="1"/>
  <c r="BF796" i="1"/>
  <c r="BQ796" i="1" s="1"/>
  <c r="W825" i="2" s="1"/>
  <c r="BG796" i="1"/>
  <c r="BF798" i="1"/>
  <c r="BQ798" i="1" s="1"/>
  <c r="W827" i="2" s="1"/>
  <c r="BG798" i="1"/>
  <c r="BF799" i="1"/>
  <c r="BQ799" i="1" s="1"/>
  <c r="W828" i="2" s="1"/>
  <c r="BG799" i="1"/>
  <c r="BF800" i="1"/>
  <c r="BQ800" i="1" s="1"/>
  <c r="W829" i="2" s="1"/>
  <c r="BG800" i="1"/>
  <c r="BF801" i="1"/>
  <c r="BQ801" i="1" s="1"/>
  <c r="W830" i="2" s="1"/>
  <c r="BG801" i="1"/>
  <c r="BF802" i="1"/>
  <c r="BQ802" i="1" s="1"/>
  <c r="W831" i="2" s="1"/>
  <c r="BG802" i="1"/>
  <c r="BR707" i="1" l="1"/>
  <c r="BS707" i="1"/>
  <c r="BS728" i="1"/>
  <c r="BR728" i="1"/>
  <c r="BS724" i="1"/>
  <c r="BR724" i="1"/>
  <c r="BR715" i="1"/>
  <c r="BS715" i="1"/>
  <c r="BR731" i="1"/>
  <c r="BS731" i="1"/>
  <c r="BS722" i="1"/>
  <c r="BR722" i="1"/>
  <c r="BR710" i="1"/>
  <c r="BS710" i="1"/>
  <c r="BS730" i="1"/>
  <c r="BR730" i="1"/>
  <c r="BS726" i="1"/>
  <c r="BR726" i="1"/>
  <c r="BS721" i="1"/>
  <c r="BR721" i="1"/>
  <c r="BS717" i="1"/>
  <c r="BR717" i="1"/>
  <c r="BR713" i="1"/>
  <c r="BS713" i="1"/>
  <c r="BR709" i="1"/>
  <c r="BS709" i="1"/>
  <c r="BR719" i="1"/>
  <c r="BS719" i="1"/>
  <c r="BR711" i="1"/>
  <c r="BS711" i="1"/>
  <c r="BR727" i="1"/>
  <c r="BS727" i="1"/>
  <c r="BS718" i="1"/>
  <c r="BR718" i="1"/>
  <c r="BS714" i="1"/>
  <c r="BR714" i="1"/>
  <c r="BR729" i="1"/>
  <c r="BS729" i="1"/>
  <c r="BR725" i="1"/>
  <c r="BS725" i="1"/>
  <c r="BS720" i="1"/>
  <c r="BR720" i="1"/>
  <c r="BS716" i="1"/>
  <c r="BR716" i="1"/>
  <c r="BS712" i="1"/>
  <c r="BR712" i="1"/>
  <c r="BS708" i="1"/>
  <c r="BR708" i="1"/>
  <c r="P456" i="3"/>
  <c r="P457" i="3"/>
  <c r="P458" i="3"/>
  <c r="P459" i="3"/>
  <c r="P460" i="3"/>
  <c r="P461" i="3"/>
  <c r="P462" i="3"/>
  <c r="P463" i="3"/>
  <c r="P464" i="3"/>
  <c r="P465" i="3"/>
  <c r="P466" i="3"/>
  <c r="P467" i="3"/>
  <c r="P468" i="3"/>
  <c r="P25" i="3"/>
  <c r="P26" i="3"/>
  <c r="P27" i="3"/>
  <c r="P28" i="3"/>
  <c r="P29" i="3"/>
  <c r="P30" i="3"/>
  <c r="P31" i="3"/>
  <c r="P32" i="3"/>
  <c r="P33" i="3"/>
  <c r="P34" i="3"/>
  <c r="P35" i="3"/>
  <c r="P36" i="3"/>
  <c r="P37" i="3"/>
  <c r="P38" i="3"/>
  <c r="P39" i="3"/>
  <c r="P40" i="3"/>
  <c r="P41" i="3"/>
  <c r="P42" i="3"/>
  <c r="P23" i="3"/>
  <c r="AN812" i="1" l="1"/>
  <c r="AO812" i="1"/>
  <c r="AN813" i="1"/>
  <c r="AO813" i="1"/>
  <c r="AN814" i="1"/>
  <c r="AO814" i="1"/>
  <c r="AN815" i="1"/>
  <c r="AO815" i="1"/>
  <c r="AN816" i="1"/>
  <c r="AO816" i="1"/>
  <c r="AN817" i="1"/>
  <c r="AO817" i="1"/>
  <c r="AN818" i="1"/>
  <c r="AO818" i="1"/>
  <c r="AN819" i="1"/>
  <c r="AO819" i="1"/>
  <c r="AN820" i="1"/>
  <c r="AO820" i="1"/>
  <c r="AN821" i="1"/>
  <c r="AO821" i="1"/>
  <c r="AN822" i="1"/>
  <c r="AO822" i="1"/>
  <c r="AN823" i="1"/>
  <c r="AO823" i="1"/>
  <c r="L823" i="1"/>
  <c r="L852" i="2" s="1"/>
  <c r="K823" i="1"/>
  <c r="K852" i="2" s="1"/>
  <c r="L822" i="1"/>
  <c r="L851" i="2" s="1"/>
  <c r="K822" i="1"/>
  <c r="K851" i="2" s="1"/>
  <c r="L821" i="1"/>
  <c r="L850" i="2" s="1"/>
  <c r="K821" i="1"/>
  <c r="K850" i="2" s="1"/>
  <c r="L820" i="1"/>
  <c r="L849" i="2" s="1"/>
  <c r="K820" i="1"/>
  <c r="K849" i="2" s="1"/>
  <c r="L819" i="1"/>
  <c r="L848" i="2" s="1"/>
  <c r="K819" i="1"/>
  <c r="K848" i="2" s="1"/>
  <c r="K817" i="1"/>
  <c r="K846" i="2" s="1"/>
  <c r="L817" i="1"/>
  <c r="L846" i="2" s="1"/>
  <c r="K818" i="1"/>
  <c r="K847" i="2" s="1"/>
  <c r="L818" i="1"/>
  <c r="L847" i="2" s="1"/>
  <c r="L816" i="1"/>
  <c r="L845" i="2" s="1"/>
  <c r="K816" i="1"/>
  <c r="K845" i="2" s="1"/>
  <c r="L815" i="1"/>
  <c r="L844" i="2" s="1"/>
  <c r="K815" i="1"/>
  <c r="K844" i="2" s="1"/>
  <c r="L814" i="1"/>
  <c r="L843" i="2" s="1"/>
  <c r="K814" i="1"/>
  <c r="K843" i="2" s="1"/>
  <c r="L813" i="1"/>
  <c r="L842" i="2" s="1"/>
  <c r="K813" i="1"/>
  <c r="K842" i="2" s="1"/>
  <c r="L812" i="1"/>
  <c r="L841" i="2" s="1"/>
  <c r="K812" i="1"/>
  <c r="K841" i="2" s="1"/>
  <c r="AN792" i="1"/>
  <c r="AO792" i="1"/>
  <c r="AN793" i="1"/>
  <c r="AO793" i="1"/>
  <c r="AN794" i="1"/>
  <c r="AO794" i="1"/>
  <c r="AN795" i="1"/>
  <c r="AO795" i="1"/>
  <c r="AN796" i="1"/>
  <c r="AO796" i="1"/>
  <c r="AN797" i="1"/>
  <c r="AO797" i="1"/>
  <c r="AN798" i="1"/>
  <c r="AO798" i="1"/>
  <c r="AN799" i="1"/>
  <c r="AO799" i="1"/>
  <c r="AN800" i="1"/>
  <c r="AO800" i="1"/>
  <c r="AN801" i="1"/>
  <c r="AO801" i="1"/>
  <c r="AN802" i="1"/>
  <c r="AO802" i="1"/>
  <c r="AN803" i="1"/>
  <c r="AO803" i="1"/>
  <c r="AN804" i="1"/>
  <c r="AO804" i="1"/>
  <c r="AN805" i="1"/>
  <c r="AO805" i="1"/>
  <c r="AN806" i="1"/>
  <c r="AO806" i="1"/>
  <c r="AN807" i="1"/>
  <c r="AO807" i="1"/>
  <c r="AN808" i="1"/>
  <c r="AO808" i="1"/>
  <c r="AN809" i="1"/>
  <c r="AO809" i="1"/>
  <c r="AN810" i="1"/>
  <c r="AO810" i="1"/>
  <c r="AN811" i="1"/>
  <c r="AO811" i="1"/>
  <c r="L811" i="1"/>
  <c r="L840" i="2" s="1"/>
  <c r="K811" i="1"/>
  <c r="K840" i="2" s="1"/>
  <c r="L810" i="1"/>
  <c r="L839" i="2" s="1"/>
  <c r="K810" i="1"/>
  <c r="K839" i="2" s="1"/>
  <c r="K809" i="1"/>
  <c r="K838" i="2" s="1"/>
  <c r="L809" i="1"/>
  <c r="L838" i="2" s="1"/>
  <c r="L808" i="1"/>
  <c r="L837" i="2" s="1"/>
  <c r="K808" i="1"/>
  <c r="K837" i="2" s="1"/>
  <c r="L807" i="1"/>
  <c r="L836" i="2" s="1"/>
  <c r="K807" i="1"/>
  <c r="K836" i="2" s="1"/>
  <c r="L806" i="1"/>
  <c r="L835" i="2" s="1"/>
  <c r="K806" i="1"/>
  <c r="K835" i="2" s="1"/>
  <c r="L804" i="1"/>
  <c r="L833" i="2" s="1"/>
  <c r="K804" i="1"/>
  <c r="K833" i="2" s="1"/>
  <c r="L803" i="1"/>
  <c r="L832" i="2" s="1"/>
  <c r="K803" i="1"/>
  <c r="K832" i="2" s="1"/>
  <c r="L802" i="1"/>
  <c r="L831" i="2" s="1"/>
  <c r="K802" i="1"/>
  <c r="K831" i="2" s="1"/>
  <c r="L801" i="1"/>
  <c r="L830" i="2" s="1"/>
  <c r="K801" i="1"/>
  <c r="K830" i="2" s="1"/>
  <c r="L800" i="1"/>
  <c r="L829" i="2" s="1"/>
  <c r="K800" i="1"/>
  <c r="K829" i="2" s="1"/>
  <c r="L799" i="1"/>
  <c r="L828" i="2" s="1"/>
  <c r="K799" i="1"/>
  <c r="K828" i="2" s="1"/>
  <c r="L798" i="1"/>
  <c r="L827" i="2" s="1"/>
  <c r="K798" i="1"/>
  <c r="K827" i="2" s="1"/>
  <c r="K796" i="1"/>
  <c r="K825" i="2" s="1"/>
  <c r="L796" i="1"/>
  <c r="L825" i="2" s="1"/>
  <c r="K797" i="1"/>
  <c r="K826" i="2" s="1"/>
  <c r="L797" i="1"/>
  <c r="L826" i="2" s="1"/>
  <c r="L795" i="1"/>
  <c r="L824" i="2" s="1"/>
  <c r="K795" i="1"/>
  <c r="K824" i="2" s="1"/>
  <c r="L794" i="1"/>
  <c r="L823" i="2" s="1"/>
  <c r="K794" i="1"/>
  <c r="K823" i="2" s="1"/>
  <c r="L793" i="1"/>
  <c r="L822" i="2" s="1"/>
  <c r="K793" i="1"/>
  <c r="K822" i="2" s="1"/>
  <c r="L792" i="1"/>
  <c r="L821" i="2" s="1"/>
  <c r="K792" i="1"/>
  <c r="K821" i="2" s="1"/>
  <c r="BS811" i="1" l="1"/>
  <c r="Y840" i="2" s="1"/>
  <c r="Q840" i="2"/>
  <c r="BS815" i="1"/>
  <c r="Y844" i="2" s="1"/>
  <c r="Q844" i="2"/>
  <c r="BR811" i="1"/>
  <c r="X840" i="2" s="1"/>
  <c r="P840" i="2"/>
  <c r="BR807" i="1"/>
  <c r="X836" i="2" s="1"/>
  <c r="P836" i="2"/>
  <c r="BR803" i="1"/>
  <c r="X832" i="2" s="1"/>
  <c r="P832" i="2"/>
  <c r="BR799" i="1"/>
  <c r="X828" i="2" s="1"/>
  <c r="P828" i="2"/>
  <c r="BR795" i="1"/>
  <c r="X824" i="2" s="1"/>
  <c r="P824" i="2"/>
  <c r="BR823" i="1"/>
  <c r="X852" i="2" s="1"/>
  <c r="P852" i="2"/>
  <c r="BR819" i="1"/>
  <c r="X848" i="2" s="1"/>
  <c r="P848" i="2"/>
  <c r="BR815" i="1"/>
  <c r="X844" i="2" s="1"/>
  <c r="P844" i="2"/>
  <c r="BS795" i="1"/>
  <c r="Y824" i="2" s="1"/>
  <c r="Q824" i="2"/>
  <c r="BS810" i="1"/>
  <c r="Y839" i="2" s="1"/>
  <c r="Q839" i="2"/>
  <c r="BS806" i="1"/>
  <c r="Y835" i="2" s="1"/>
  <c r="Q835" i="2"/>
  <c r="BS802" i="1"/>
  <c r="Y831" i="2" s="1"/>
  <c r="Q831" i="2"/>
  <c r="BS798" i="1"/>
  <c r="Y827" i="2" s="1"/>
  <c r="Q827" i="2"/>
  <c r="BS794" i="1"/>
  <c r="Y823" i="2" s="1"/>
  <c r="Q823" i="2"/>
  <c r="BS822" i="1"/>
  <c r="Y851" i="2" s="1"/>
  <c r="Q851" i="2"/>
  <c r="BS818" i="1"/>
  <c r="Y847" i="2" s="1"/>
  <c r="Q847" i="2"/>
  <c r="BS814" i="1"/>
  <c r="Y843" i="2" s="1"/>
  <c r="Q843" i="2"/>
  <c r="BS819" i="1"/>
  <c r="Y848" i="2" s="1"/>
  <c r="Q848" i="2"/>
  <c r="BR810" i="1"/>
  <c r="X839" i="2" s="1"/>
  <c r="P839" i="2"/>
  <c r="BR806" i="1"/>
  <c r="X835" i="2" s="1"/>
  <c r="P835" i="2"/>
  <c r="BR802" i="1"/>
  <c r="X831" i="2" s="1"/>
  <c r="P831" i="2"/>
  <c r="BR798" i="1"/>
  <c r="X827" i="2" s="1"/>
  <c r="P827" i="2"/>
  <c r="BR794" i="1"/>
  <c r="X823" i="2" s="1"/>
  <c r="P823" i="2"/>
  <c r="BR822" i="1"/>
  <c r="X851" i="2" s="1"/>
  <c r="P851" i="2"/>
  <c r="BR818" i="1"/>
  <c r="X847" i="2" s="1"/>
  <c r="P847" i="2"/>
  <c r="BR814" i="1"/>
  <c r="X843" i="2" s="1"/>
  <c r="P843" i="2"/>
  <c r="BS799" i="1"/>
  <c r="Y828" i="2" s="1"/>
  <c r="Q828" i="2"/>
  <c r="BS809" i="1"/>
  <c r="Y838" i="2" s="1"/>
  <c r="Q838" i="2"/>
  <c r="BS805" i="1"/>
  <c r="Y834" i="2" s="1"/>
  <c r="Q834" i="2"/>
  <c r="BS801" i="1"/>
  <c r="Y830" i="2" s="1"/>
  <c r="Q830" i="2"/>
  <c r="BS797" i="1"/>
  <c r="Y826" i="2" s="1"/>
  <c r="Q826" i="2"/>
  <c r="BS793" i="1"/>
  <c r="Y822" i="2" s="1"/>
  <c r="Q822" i="2"/>
  <c r="BS821" i="1"/>
  <c r="Y850" i="2" s="1"/>
  <c r="Q850" i="2"/>
  <c r="BS817" i="1"/>
  <c r="Y846" i="2" s="1"/>
  <c r="Q846" i="2"/>
  <c r="BS813" i="1"/>
  <c r="Y842" i="2" s="1"/>
  <c r="Q842" i="2"/>
  <c r="BS803" i="1"/>
  <c r="Y832" i="2" s="1"/>
  <c r="Q832" i="2"/>
  <c r="BR809" i="1"/>
  <c r="X838" i="2" s="1"/>
  <c r="P838" i="2"/>
  <c r="BR805" i="1"/>
  <c r="X834" i="2" s="1"/>
  <c r="P834" i="2"/>
  <c r="BR801" i="1"/>
  <c r="X830" i="2" s="1"/>
  <c r="P830" i="2"/>
  <c r="BR797" i="1"/>
  <c r="X826" i="2" s="1"/>
  <c r="P826" i="2"/>
  <c r="BR793" i="1"/>
  <c r="X822" i="2" s="1"/>
  <c r="P822" i="2"/>
  <c r="BR821" i="1"/>
  <c r="X850" i="2" s="1"/>
  <c r="P850" i="2"/>
  <c r="BR817" i="1"/>
  <c r="X846" i="2" s="1"/>
  <c r="P846" i="2"/>
  <c r="BR813" i="1"/>
  <c r="X842" i="2" s="1"/>
  <c r="P842" i="2"/>
  <c r="BS823" i="1"/>
  <c r="Y852" i="2" s="1"/>
  <c r="Q852" i="2"/>
  <c r="BS808" i="1"/>
  <c r="Y837" i="2" s="1"/>
  <c r="Q837" i="2"/>
  <c r="BS804" i="1"/>
  <c r="Y833" i="2" s="1"/>
  <c r="Q833" i="2"/>
  <c r="BS800" i="1"/>
  <c r="Y829" i="2" s="1"/>
  <c r="Q829" i="2"/>
  <c r="BS796" i="1"/>
  <c r="Y825" i="2" s="1"/>
  <c r="Q825" i="2"/>
  <c r="BS792" i="1"/>
  <c r="Y821" i="2" s="1"/>
  <c r="Q821" i="2"/>
  <c r="BS820" i="1"/>
  <c r="Y849" i="2" s="1"/>
  <c r="Q849" i="2"/>
  <c r="BS816" i="1"/>
  <c r="Y845" i="2" s="1"/>
  <c r="Q845" i="2"/>
  <c r="BS812" i="1"/>
  <c r="Y841" i="2" s="1"/>
  <c r="Q841" i="2"/>
  <c r="BS807" i="1"/>
  <c r="Y836" i="2" s="1"/>
  <c r="Q836" i="2"/>
  <c r="BR808" i="1"/>
  <c r="X837" i="2" s="1"/>
  <c r="P837" i="2"/>
  <c r="BR804" i="1"/>
  <c r="X833" i="2" s="1"/>
  <c r="P833" i="2"/>
  <c r="BR800" i="1"/>
  <c r="X829" i="2" s="1"/>
  <c r="P829" i="2"/>
  <c r="BR796" i="1"/>
  <c r="X825" i="2" s="1"/>
  <c r="P825" i="2"/>
  <c r="BR792" i="1"/>
  <c r="X821" i="2" s="1"/>
  <c r="P821" i="2"/>
  <c r="BR820" i="1"/>
  <c r="X849" i="2" s="1"/>
  <c r="P849" i="2"/>
  <c r="BR816" i="1"/>
  <c r="X845" i="2" s="1"/>
  <c r="P845" i="2"/>
  <c r="BR812" i="1"/>
  <c r="X841" i="2" s="1"/>
  <c r="P841" i="2"/>
  <c r="AN733" i="1"/>
  <c r="BR733" i="1" s="1"/>
  <c r="AN734" i="1"/>
  <c r="BR734" i="1" s="1"/>
  <c r="AN735" i="1"/>
  <c r="BR735" i="1" s="1"/>
  <c r="AN736" i="1"/>
  <c r="BR736" i="1" s="1"/>
  <c r="AN737" i="1"/>
  <c r="BR737" i="1" s="1"/>
  <c r="AN738" i="1"/>
  <c r="BR738" i="1" s="1"/>
  <c r="AN739" i="1"/>
  <c r="BR739" i="1" s="1"/>
  <c r="AN740" i="1"/>
  <c r="BR740" i="1" s="1"/>
  <c r="AN741" i="1"/>
  <c r="BR741" i="1" s="1"/>
  <c r="AN742" i="1"/>
  <c r="BR742" i="1" s="1"/>
  <c r="AN743" i="1"/>
  <c r="BR743" i="1" s="1"/>
  <c r="AN744" i="1"/>
  <c r="BR744" i="1" s="1"/>
  <c r="AN745" i="1"/>
  <c r="BR745" i="1" s="1"/>
  <c r="AN746" i="1"/>
  <c r="BR746" i="1" s="1"/>
  <c r="AN747" i="1"/>
  <c r="BR747" i="1" s="1"/>
  <c r="AN748" i="1"/>
  <c r="BR748" i="1" s="1"/>
  <c r="AN749" i="1"/>
  <c r="BR749" i="1" s="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O733" i="1"/>
  <c r="BS733" i="1" s="1"/>
  <c r="AO734" i="1"/>
  <c r="BS734" i="1" s="1"/>
  <c r="AO735" i="1"/>
  <c r="BS735" i="1" s="1"/>
  <c r="AO736" i="1"/>
  <c r="BS736" i="1" s="1"/>
  <c r="AO737" i="1"/>
  <c r="BS737" i="1" s="1"/>
  <c r="AO738" i="1"/>
  <c r="BS738" i="1" s="1"/>
  <c r="AO739" i="1"/>
  <c r="BS739" i="1" s="1"/>
  <c r="AO740" i="1"/>
  <c r="BS740" i="1" s="1"/>
  <c r="AO741" i="1"/>
  <c r="BS741" i="1" s="1"/>
  <c r="AO742" i="1"/>
  <c r="BS742" i="1" s="1"/>
  <c r="AO743" i="1"/>
  <c r="BS743" i="1" s="1"/>
  <c r="AO744" i="1"/>
  <c r="BS744" i="1" s="1"/>
  <c r="AO745" i="1"/>
  <c r="BS745" i="1" s="1"/>
  <c r="AO746" i="1"/>
  <c r="BS746" i="1" s="1"/>
  <c r="AO747" i="1"/>
  <c r="BS747" i="1" s="1"/>
  <c r="AO748" i="1"/>
  <c r="BS748" i="1" s="1"/>
  <c r="AO749" i="1"/>
  <c r="BS749" i="1" s="1"/>
  <c r="AO750" i="1"/>
  <c r="AO751" i="1"/>
  <c r="AO752" i="1"/>
  <c r="AO753" i="1"/>
  <c r="AO754" i="1"/>
  <c r="AO755" i="1"/>
  <c r="AO756" i="1"/>
  <c r="AO757" i="1"/>
  <c r="AO758" i="1"/>
  <c r="AO759" i="1"/>
  <c r="AO760" i="1"/>
  <c r="AO761" i="1"/>
  <c r="AO762" i="1"/>
  <c r="AO763" i="1"/>
  <c r="AO764" i="1"/>
  <c r="AO765" i="1"/>
  <c r="AO766" i="1"/>
  <c r="AO767" i="1"/>
  <c r="AO768" i="1"/>
  <c r="AO769" i="1"/>
  <c r="AO770" i="1"/>
  <c r="AO771" i="1"/>
  <c r="AO772" i="1"/>
  <c r="AO773" i="1"/>
  <c r="AO774" i="1"/>
  <c r="AO775" i="1"/>
  <c r="AO776" i="1"/>
  <c r="AO777" i="1"/>
  <c r="AO778" i="1"/>
  <c r="AO779" i="1"/>
  <c r="AO780" i="1"/>
  <c r="AO781" i="1"/>
  <c r="AO782" i="1"/>
  <c r="AO783" i="1"/>
  <c r="AO784" i="1"/>
  <c r="AO785" i="1"/>
  <c r="AO786" i="1"/>
  <c r="AO787" i="1"/>
  <c r="AO788" i="1"/>
  <c r="AO789" i="1"/>
  <c r="AO790" i="1"/>
  <c r="AO791" i="1"/>
  <c r="AO732" i="1"/>
  <c r="BS732" i="1" s="1"/>
  <c r="AN732" i="1"/>
  <c r="BR732" i="1" s="1"/>
  <c r="BS768" i="1" l="1"/>
  <c r="Y797" i="2" s="1"/>
  <c r="Q797" i="2"/>
  <c r="BR787" i="1"/>
  <c r="X816" i="2" s="1"/>
  <c r="P816" i="2"/>
  <c r="BS791" i="1"/>
  <c r="Y820" i="2" s="1"/>
  <c r="Q820" i="2"/>
  <c r="BS783" i="1"/>
  <c r="Y812" i="2" s="1"/>
  <c r="Q812" i="2"/>
  <c r="BS775" i="1"/>
  <c r="Y804" i="2" s="1"/>
  <c r="Q804" i="2"/>
  <c r="BS767" i="1"/>
  <c r="Y796" i="2" s="1"/>
  <c r="Q796" i="2"/>
  <c r="BS759" i="1"/>
  <c r="Y788" i="2" s="1"/>
  <c r="Q788" i="2"/>
  <c r="BS751" i="1"/>
  <c r="Y780" i="2" s="1"/>
  <c r="Q780" i="2"/>
  <c r="BR786" i="1"/>
  <c r="X815" i="2" s="1"/>
  <c r="P815" i="2"/>
  <c r="BR778" i="1"/>
  <c r="X807" i="2" s="1"/>
  <c r="P807" i="2"/>
  <c r="BR770" i="1"/>
  <c r="X799" i="2" s="1"/>
  <c r="P799" i="2"/>
  <c r="BR762" i="1"/>
  <c r="X791" i="2" s="1"/>
  <c r="P791" i="2"/>
  <c r="BR754" i="1"/>
  <c r="X783" i="2" s="1"/>
  <c r="P783" i="2"/>
  <c r="BS777" i="1"/>
  <c r="Y806" i="2" s="1"/>
  <c r="Q806" i="2"/>
  <c r="BS753" i="1"/>
  <c r="Y782" i="2" s="1"/>
  <c r="Q782" i="2"/>
  <c r="BR772" i="1"/>
  <c r="X801" i="2" s="1"/>
  <c r="P801" i="2"/>
  <c r="BS752" i="1"/>
  <c r="Y781" i="2" s="1"/>
  <c r="Q781" i="2"/>
  <c r="BR771" i="1"/>
  <c r="X800" i="2" s="1"/>
  <c r="P800" i="2"/>
  <c r="BR755" i="1"/>
  <c r="X784" i="2" s="1"/>
  <c r="P784" i="2"/>
  <c r="BS782" i="1"/>
  <c r="Y811" i="2" s="1"/>
  <c r="Q811" i="2"/>
  <c r="BS766" i="1"/>
  <c r="Y795" i="2" s="1"/>
  <c r="Q795" i="2"/>
  <c r="BS758" i="1"/>
  <c r="Y787" i="2" s="1"/>
  <c r="Q787" i="2"/>
  <c r="BS750" i="1"/>
  <c r="Y779" i="2" s="1"/>
  <c r="Q779" i="2"/>
  <c r="BR785" i="1"/>
  <c r="X814" i="2" s="1"/>
  <c r="P814" i="2"/>
  <c r="BR777" i="1"/>
  <c r="X806" i="2" s="1"/>
  <c r="P806" i="2"/>
  <c r="BR769" i="1"/>
  <c r="X798" i="2" s="1"/>
  <c r="P798" i="2"/>
  <c r="BR761" i="1"/>
  <c r="X790" i="2" s="1"/>
  <c r="P790" i="2"/>
  <c r="BR753" i="1"/>
  <c r="X782" i="2" s="1"/>
  <c r="P782" i="2"/>
  <c r="BS761" i="1"/>
  <c r="Y790" i="2" s="1"/>
  <c r="Q790" i="2"/>
  <c r="BR780" i="1"/>
  <c r="X809" i="2" s="1"/>
  <c r="P809" i="2"/>
  <c r="BR756" i="1"/>
  <c r="X785" i="2" s="1"/>
  <c r="P785" i="2"/>
  <c r="BS760" i="1"/>
  <c r="Y789" i="2" s="1"/>
  <c r="Q789" i="2"/>
  <c r="BR779" i="1"/>
  <c r="X808" i="2" s="1"/>
  <c r="P808" i="2"/>
  <c r="BS790" i="1"/>
  <c r="Y819" i="2" s="1"/>
  <c r="Q819" i="2"/>
  <c r="BS774" i="1"/>
  <c r="Y803" i="2" s="1"/>
  <c r="Q803" i="2"/>
  <c r="BS789" i="1"/>
  <c r="Y818" i="2" s="1"/>
  <c r="Q818" i="2"/>
  <c r="BS781" i="1"/>
  <c r="Y810" i="2" s="1"/>
  <c r="Q810" i="2"/>
  <c r="BS773" i="1"/>
  <c r="Y802" i="2" s="1"/>
  <c r="Q802" i="2"/>
  <c r="BS765" i="1"/>
  <c r="Y794" i="2" s="1"/>
  <c r="Q794" i="2"/>
  <c r="BS757" i="1"/>
  <c r="Y786" i="2" s="1"/>
  <c r="Q786" i="2"/>
  <c r="BR784" i="1"/>
  <c r="X813" i="2" s="1"/>
  <c r="P813" i="2"/>
  <c r="BR776" i="1"/>
  <c r="X805" i="2" s="1"/>
  <c r="P805" i="2"/>
  <c r="BR768" i="1"/>
  <c r="X797" i="2" s="1"/>
  <c r="P797" i="2"/>
  <c r="BR760" i="1"/>
  <c r="X789" i="2" s="1"/>
  <c r="P789" i="2"/>
  <c r="BR752" i="1"/>
  <c r="X781" i="2" s="1"/>
  <c r="P781" i="2"/>
  <c r="BS769" i="1"/>
  <c r="Y798" i="2" s="1"/>
  <c r="Q798" i="2"/>
  <c r="BR788" i="1"/>
  <c r="X817" i="2" s="1"/>
  <c r="P817" i="2"/>
  <c r="BR764" i="1"/>
  <c r="X793" i="2" s="1"/>
  <c r="P793" i="2"/>
  <c r="BS784" i="1"/>
  <c r="Y813" i="2" s="1"/>
  <c r="Q813" i="2"/>
  <c r="BR763" i="1"/>
  <c r="X792" i="2" s="1"/>
  <c r="P792" i="2"/>
  <c r="BS788" i="1"/>
  <c r="Y817" i="2" s="1"/>
  <c r="Q817" i="2"/>
  <c r="BS780" i="1"/>
  <c r="Y809" i="2" s="1"/>
  <c r="Q809" i="2"/>
  <c r="BS772" i="1"/>
  <c r="Y801" i="2" s="1"/>
  <c r="Q801" i="2"/>
  <c r="BS764" i="1"/>
  <c r="Y793" i="2" s="1"/>
  <c r="Q793" i="2"/>
  <c r="BS756" i="1"/>
  <c r="Y785" i="2" s="1"/>
  <c r="Q785" i="2"/>
  <c r="BR791" i="1"/>
  <c r="X820" i="2" s="1"/>
  <c r="P820" i="2"/>
  <c r="BR783" i="1"/>
  <c r="X812" i="2" s="1"/>
  <c r="P812" i="2"/>
  <c r="BR775" i="1"/>
  <c r="X804" i="2" s="1"/>
  <c r="P804" i="2"/>
  <c r="BR767" i="1"/>
  <c r="X796" i="2" s="1"/>
  <c r="P796" i="2"/>
  <c r="BR759" i="1"/>
  <c r="X788" i="2" s="1"/>
  <c r="P788" i="2"/>
  <c r="BR751" i="1"/>
  <c r="X780" i="2" s="1"/>
  <c r="P780" i="2"/>
  <c r="BS771" i="1"/>
  <c r="Y800" i="2" s="1"/>
  <c r="Q800" i="2"/>
  <c r="BS763" i="1"/>
  <c r="Y792" i="2" s="1"/>
  <c r="Q792" i="2"/>
  <c r="BS755" i="1"/>
  <c r="Y784" i="2" s="1"/>
  <c r="Q784" i="2"/>
  <c r="BR790" i="1"/>
  <c r="X819" i="2" s="1"/>
  <c r="P819" i="2"/>
  <c r="BR782" i="1"/>
  <c r="X811" i="2" s="1"/>
  <c r="P811" i="2"/>
  <c r="BR774" i="1"/>
  <c r="X803" i="2" s="1"/>
  <c r="P803" i="2"/>
  <c r="BR766" i="1"/>
  <c r="X795" i="2" s="1"/>
  <c r="P795" i="2"/>
  <c r="BR758" i="1"/>
  <c r="X787" i="2" s="1"/>
  <c r="P787" i="2"/>
  <c r="BR750" i="1"/>
  <c r="X779" i="2" s="1"/>
  <c r="P779" i="2"/>
  <c r="BS785" i="1"/>
  <c r="Y814" i="2" s="1"/>
  <c r="Q814" i="2"/>
  <c r="BS776" i="1"/>
  <c r="Y805" i="2" s="1"/>
  <c r="Q805" i="2"/>
  <c r="BS787" i="1"/>
  <c r="Y816" i="2" s="1"/>
  <c r="Q816" i="2"/>
  <c r="BS779" i="1"/>
  <c r="Y808" i="2" s="1"/>
  <c r="Q808" i="2"/>
  <c r="BS786" i="1"/>
  <c r="Y815" i="2" s="1"/>
  <c r="Q815" i="2"/>
  <c r="BS778" i="1"/>
  <c r="Y807" i="2" s="1"/>
  <c r="Q807" i="2"/>
  <c r="BS770" i="1"/>
  <c r="Y799" i="2" s="1"/>
  <c r="Q799" i="2"/>
  <c r="BS762" i="1"/>
  <c r="Y791" i="2" s="1"/>
  <c r="Q791" i="2"/>
  <c r="BS754" i="1"/>
  <c r="Y783" i="2" s="1"/>
  <c r="Q783" i="2"/>
  <c r="BR789" i="1"/>
  <c r="X818" i="2" s="1"/>
  <c r="P818" i="2"/>
  <c r="BR781" i="1"/>
  <c r="X810" i="2" s="1"/>
  <c r="P810" i="2"/>
  <c r="BR773" i="1"/>
  <c r="X802" i="2" s="1"/>
  <c r="P802" i="2"/>
  <c r="BR765" i="1"/>
  <c r="X794" i="2" s="1"/>
  <c r="P794" i="2"/>
  <c r="BR757" i="1"/>
  <c r="X786" i="2" s="1"/>
  <c r="P786" i="2"/>
  <c r="AL566" i="1"/>
  <c r="AL567" i="1"/>
  <c r="AL568" i="1"/>
  <c r="AL569" i="1"/>
  <c r="AL572" i="1"/>
  <c r="AL573" i="1"/>
  <c r="AL575" i="1"/>
  <c r="AL576" i="1"/>
  <c r="AL577" i="1"/>
  <c r="AL570" i="1"/>
  <c r="AL574" i="1"/>
  <c r="L749" i="1" l="1"/>
  <c r="K749" i="1"/>
  <c r="L748" i="1"/>
  <c r="K748" i="1"/>
  <c r="L747" i="1"/>
  <c r="K747" i="1"/>
  <c r="L746" i="1"/>
  <c r="K746" i="1"/>
  <c r="K745" i="1"/>
  <c r="L745" i="1"/>
  <c r="L744" i="1"/>
  <c r="K744" i="1"/>
  <c r="K743" i="1"/>
  <c r="L743" i="1"/>
  <c r="K742" i="1"/>
  <c r="L742" i="1"/>
  <c r="K741" i="1"/>
  <c r="L741" i="1"/>
  <c r="L740" i="1"/>
  <c r="K740" i="1"/>
  <c r="K739" i="1"/>
  <c r="L739" i="1"/>
  <c r="K738" i="1"/>
  <c r="L738" i="1"/>
  <c r="K737" i="1"/>
  <c r="L737" i="1"/>
  <c r="L736" i="1"/>
  <c r="K736" i="1"/>
  <c r="L735" i="1"/>
  <c r="K735" i="1"/>
  <c r="L734" i="1"/>
  <c r="K734" i="1"/>
  <c r="L733" i="1"/>
  <c r="K733" i="1"/>
  <c r="L732" i="1"/>
  <c r="K732" i="1"/>
  <c r="R770" i="3"/>
  <c r="Q770" i="3"/>
  <c r="R769" i="3"/>
  <c r="Q769" i="3"/>
  <c r="R768" i="3"/>
  <c r="Q768" i="3"/>
  <c r="R767" i="3"/>
  <c r="Q767" i="3"/>
  <c r="R766" i="3"/>
  <c r="Q766" i="3"/>
  <c r="R765" i="3"/>
  <c r="Q765" i="3"/>
  <c r="R764" i="3"/>
  <c r="Q764" i="3"/>
  <c r="R763" i="3"/>
  <c r="Q763" i="3"/>
  <c r="R762" i="3"/>
  <c r="Q762" i="3"/>
  <c r="R761" i="3"/>
  <c r="Q761" i="3"/>
  <c r="R760" i="3"/>
  <c r="Q760" i="3"/>
  <c r="R759" i="3"/>
  <c r="Q759" i="3"/>
  <c r="R758" i="3"/>
  <c r="Q758" i="3"/>
  <c r="R757" i="3"/>
  <c r="Q757" i="3"/>
  <c r="R756" i="3"/>
  <c r="Q756" i="3"/>
  <c r="R755" i="3"/>
  <c r="Q755" i="3"/>
  <c r="R754" i="3"/>
  <c r="Q754" i="3"/>
  <c r="R753" i="3"/>
  <c r="Q753" i="3"/>
  <c r="R752" i="3"/>
  <c r="Q752" i="3"/>
  <c r="R751" i="3"/>
  <c r="Q751" i="3"/>
  <c r="R750" i="3"/>
  <c r="Q750" i="3"/>
  <c r="R749" i="3"/>
  <c r="Q749" i="3"/>
  <c r="R748" i="3"/>
  <c r="Q748" i="3"/>
  <c r="R747" i="3"/>
  <c r="Q747" i="3"/>
  <c r="R746" i="3"/>
  <c r="Q746" i="3"/>
  <c r="R745" i="3"/>
  <c r="Q745" i="3"/>
  <c r="R744" i="3"/>
  <c r="Q744" i="3"/>
  <c r="R743" i="3"/>
  <c r="Q743" i="3"/>
  <c r="R742" i="3"/>
  <c r="Q742" i="3"/>
  <c r="R741" i="3"/>
  <c r="Q741" i="3"/>
  <c r="R740" i="3"/>
  <c r="Q740" i="3"/>
  <c r="R739" i="3"/>
  <c r="Q739" i="3"/>
  <c r="R738" i="3"/>
  <c r="Q738" i="3"/>
  <c r="R737" i="3"/>
  <c r="Q737" i="3"/>
  <c r="R736" i="3"/>
  <c r="Q736" i="3"/>
  <c r="R734" i="3"/>
  <c r="Q734" i="3"/>
  <c r="R733" i="3"/>
  <c r="Q733" i="3"/>
  <c r="R732" i="3"/>
  <c r="Q732" i="3"/>
  <c r="R731" i="3"/>
  <c r="Q731" i="3"/>
  <c r="R730" i="3"/>
  <c r="Q730" i="3"/>
  <c r="R729" i="3"/>
  <c r="Q729" i="3"/>
  <c r="L770" i="3" l="1"/>
  <c r="K729" i="3"/>
  <c r="L738" i="3"/>
  <c r="K738" i="3"/>
  <c r="K770" i="3"/>
  <c r="D720" i="2"/>
  <c r="D721" i="2"/>
  <c r="D722" i="2"/>
  <c r="D723" i="2"/>
  <c r="D724" i="2"/>
  <c r="D725" i="2"/>
  <c r="D726" i="2"/>
  <c r="D727" i="2"/>
  <c r="D728" i="2"/>
  <c r="D729" i="2"/>
  <c r="D730" i="2"/>
  <c r="D731" i="2"/>
  <c r="D732" i="2"/>
  <c r="D733" i="2"/>
  <c r="D734" i="2"/>
  <c r="D735" i="2"/>
  <c r="D736" i="2"/>
  <c r="D737" i="2"/>
  <c r="D738" i="2"/>
  <c r="D739" i="2"/>
  <c r="D719" i="2"/>
  <c r="BS695" i="1" l="1"/>
  <c r="BS696" i="1"/>
  <c r="BS697" i="1"/>
  <c r="BS698" i="1"/>
  <c r="BS699" i="1"/>
  <c r="BS700" i="1"/>
  <c r="BS701" i="1"/>
  <c r="BS702" i="1"/>
  <c r="BS703" i="1"/>
  <c r="BS704" i="1"/>
  <c r="BS705" i="1"/>
  <c r="BS706" i="1"/>
  <c r="BR695" i="1"/>
  <c r="BR696" i="1"/>
  <c r="BR697" i="1"/>
  <c r="BR698" i="1"/>
  <c r="BR699" i="1"/>
  <c r="BR700" i="1"/>
  <c r="BR701" i="1"/>
  <c r="BR702" i="1"/>
  <c r="BR703" i="1"/>
  <c r="BR704" i="1"/>
  <c r="BR705" i="1"/>
  <c r="BR706" i="1"/>
  <c r="BQ692" i="1"/>
  <c r="BQ693" i="1"/>
  <c r="BQ694" i="1"/>
  <c r="BQ695" i="1"/>
  <c r="BQ696" i="1"/>
  <c r="BQ697" i="1"/>
  <c r="BQ698" i="1"/>
  <c r="BQ699" i="1"/>
  <c r="BQ700" i="1"/>
  <c r="BQ701" i="1"/>
  <c r="BQ702" i="1"/>
  <c r="BQ703" i="1"/>
  <c r="BQ704" i="1"/>
  <c r="BQ705" i="1"/>
  <c r="BQ447" i="1" l="1"/>
  <c r="BQ446" i="1"/>
  <c r="BQ238" i="1" l="1"/>
  <c r="BQ201" i="1"/>
  <c r="BQ115" i="1"/>
  <c r="BQ38" i="1"/>
  <c r="BQ44" i="1"/>
  <c r="BQ45" i="1"/>
  <c r="BQ46" i="1"/>
  <c r="BQ63" i="1"/>
  <c r="BQ64" i="1"/>
  <c r="BQ65" i="1"/>
  <c r="BQ66" i="1"/>
  <c r="BQ67" i="1"/>
  <c r="BQ68" i="1"/>
  <c r="BQ69" i="1"/>
  <c r="BQ70" i="1"/>
  <c r="BQ71" i="1"/>
  <c r="BQ75" i="1"/>
  <c r="BQ76" i="1"/>
  <c r="BQ77" i="1"/>
  <c r="BQ78" i="1"/>
  <c r="BQ79" i="1"/>
  <c r="BQ80" i="1"/>
  <c r="BQ91" i="1"/>
  <c r="BQ92" i="1"/>
  <c r="BQ93" i="1"/>
  <c r="BQ94" i="1"/>
  <c r="BQ95" i="1"/>
  <c r="BQ96" i="1"/>
  <c r="BQ97" i="1"/>
  <c r="BQ98" i="1"/>
  <c r="BQ99" i="1"/>
  <c r="BQ100" i="1"/>
  <c r="BQ101" i="1"/>
  <c r="BQ102" i="1"/>
  <c r="BQ103" i="1"/>
  <c r="BQ104" i="1"/>
  <c r="BQ105" i="1"/>
  <c r="BQ111" i="1"/>
  <c r="BQ112" i="1"/>
  <c r="BQ113" i="1"/>
  <c r="BQ114" i="1"/>
  <c r="BQ139" i="1"/>
  <c r="BQ140" i="1"/>
  <c r="BQ141" i="1"/>
  <c r="BQ152" i="1"/>
  <c r="BQ153" i="1"/>
  <c r="BQ154" i="1"/>
  <c r="BQ155" i="1"/>
  <c r="BQ156" i="1"/>
  <c r="BQ157" i="1"/>
  <c r="BQ202" i="1"/>
  <c r="BQ203" i="1"/>
  <c r="BQ204" i="1"/>
  <c r="BQ205" i="1"/>
  <c r="BQ206" i="1"/>
  <c r="BQ207" i="1"/>
  <c r="BQ208" i="1"/>
  <c r="BQ209" i="1"/>
  <c r="BQ210" i="1"/>
  <c r="BQ211" i="1"/>
  <c r="BQ212" i="1"/>
  <c r="BQ213" i="1"/>
  <c r="BQ214" i="1"/>
  <c r="BQ215" i="1"/>
  <c r="BQ216" i="1"/>
  <c r="BQ217" i="1"/>
  <c r="BQ218" i="1"/>
  <c r="BQ219" i="1"/>
  <c r="BQ220" i="1"/>
  <c r="BQ221" i="1"/>
  <c r="BQ222" i="1"/>
  <c r="BQ223" i="1"/>
  <c r="BQ225" i="1"/>
  <c r="BQ239" i="1"/>
  <c r="BQ240" i="1"/>
  <c r="BQ281" i="1"/>
  <c r="BQ317" i="1"/>
  <c r="BQ319" i="1"/>
  <c r="BQ322" i="1"/>
  <c r="BQ323" i="1"/>
  <c r="BQ324" i="1"/>
  <c r="BQ325" i="1"/>
  <c r="BQ335" i="1"/>
  <c r="BQ341" i="1"/>
  <c r="BQ342" i="1"/>
  <c r="BQ343" i="1"/>
  <c r="BQ344" i="1"/>
  <c r="BQ345" i="1"/>
  <c r="BQ346" i="1"/>
  <c r="BQ347" i="1"/>
  <c r="BQ348" i="1"/>
  <c r="BQ349" i="1"/>
  <c r="BQ350" i="1"/>
  <c r="BQ351" i="1"/>
  <c r="BQ352" i="1"/>
  <c r="BQ353" i="1"/>
  <c r="BQ354" i="1"/>
  <c r="BQ355" i="1"/>
  <c r="BQ356" i="1"/>
  <c r="BQ357" i="1"/>
  <c r="BQ358" i="1"/>
  <c r="BQ359" i="1"/>
  <c r="BQ360" i="1"/>
  <c r="BQ361" i="1"/>
  <c r="BQ362" i="1"/>
  <c r="BQ363" i="1"/>
  <c r="BQ364" i="1"/>
  <c r="BQ366" i="1"/>
  <c r="BQ367" i="1"/>
  <c r="BQ382" i="1"/>
  <c r="BQ384" i="1"/>
  <c r="BQ386" i="1"/>
  <c r="BQ391" i="1"/>
  <c r="BQ392" i="1"/>
  <c r="BQ393" i="1"/>
  <c r="BQ396" i="1"/>
  <c r="BQ397" i="1"/>
  <c r="BQ401" i="1"/>
  <c r="BQ402" i="1"/>
  <c r="BQ409" i="1"/>
  <c r="BQ410" i="1"/>
  <c r="BQ411" i="1"/>
  <c r="BQ412" i="1"/>
  <c r="BQ413" i="1"/>
  <c r="BQ414" i="1"/>
  <c r="BQ416" i="1"/>
  <c r="BQ422" i="1"/>
  <c r="BQ423" i="1"/>
  <c r="BQ429" i="1"/>
  <c r="BQ430" i="1"/>
  <c r="BQ432" i="1"/>
  <c r="BQ442" i="1"/>
  <c r="BQ443" i="1"/>
  <c r="BQ445" i="1"/>
  <c r="BQ449" i="1"/>
  <c r="BQ450" i="1"/>
  <c r="BQ451" i="1"/>
  <c r="BQ456" i="1"/>
  <c r="BQ457" i="1"/>
  <c r="BQ458" i="1"/>
  <c r="BQ461" i="1"/>
  <c r="BQ462" i="1"/>
  <c r="BQ476" i="1"/>
  <c r="BQ477" i="1"/>
  <c r="BQ478" i="1"/>
  <c r="BQ479" i="1"/>
  <c r="BQ480" i="1"/>
  <c r="BQ481" i="1"/>
  <c r="BQ482" i="1"/>
  <c r="BQ520" i="1"/>
  <c r="BQ521" i="1"/>
  <c r="BQ522" i="1"/>
  <c r="BQ592" i="1"/>
  <c r="BQ642" i="1"/>
  <c r="BQ643" i="1"/>
  <c r="BQ644" i="1"/>
  <c r="BQ645" i="1"/>
  <c r="BQ646" i="1"/>
  <c r="BQ647" i="1"/>
  <c r="BQ648" i="1"/>
  <c r="BQ649" i="1"/>
  <c r="BQ650" i="1"/>
  <c r="BQ651" i="1"/>
  <c r="BQ652" i="1"/>
  <c r="BQ653" i="1"/>
  <c r="BQ654" i="1"/>
  <c r="BQ655" i="1"/>
  <c r="BQ656" i="1"/>
  <c r="BQ657" i="1"/>
  <c r="BQ658" i="1"/>
  <c r="BQ659" i="1"/>
  <c r="BQ660" i="1"/>
  <c r="BQ661" i="1"/>
  <c r="BQ662" i="1"/>
  <c r="BQ663" i="1"/>
  <c r="BQ664" i="1"/>
  <c r="BQ665" i="1"/>
  <c r="BQ666" i="1"/>
  <c r="BQ677" i="1"/>
  <c r="BQ679" i="1"/>
  <c r="BQ683" i="1"/>
  <c r="BQ687" i="1"/>
  <c r="BQ689" i="1"/>
  <c r="BQ690" i="1"/>
  <c r="BQ691" i="1"/>
  <c r="P267" i="3" l="1"/>
  <c r="J259" i="1"/>
  <c r="J258" i="1"/>
  <c r="J208" i="1"/>
  <c r="J71" i="1"/>
  <c r="AN515" i="1"/>
  <c r="AN527" i="1"/>
  <c r="AN145" i="1"/>
  <c r="K147" i="1"/>
  <c r="J200" i="1" l="1"/>
  <c r="AL24" i="1" l="1"/>
  <c r="BQ24" i="1" s="1"/>
  <c r="AO23" i="1"/>
  <c r="AN23" i="1"/>
  <c r="AL23" i="1"/>
  <c r="AO22" i="1"/>
  <c r="AN22" i="1"/>
  <c r="AL22" i="1"/>
  <c r="AO21" i="1"/>
  <c r="AN21" i="1"/>
  <c r="AL21" i="1"/>
  <c r="AO20" i="1"/>
  <c r="AN20" i="1"/>
  <c r="AL20" i="1"/>
  <c r="AO19" i="1"/>
  <c r="AN19" i="1"/>
  <c r="AL19" i="1"/>
  <c r="AO18" i="1"/>
  <c r="AN18" i="1"/>
  <c r="AL18" i="1"/>
  <c r="AO17" i="1"/>
  <c r="AN17" i="1"/>
  <c r="AL17" i="1"/>
  <c r="AO16" i="1"/>
  <c r="AN16" i="1"/>
  <c r="AL16" i="1"/>
  <c r="AO15" i="1"/>
  <c r="AN15" i="1"/>
  <c r="AL15" i="1"/>
  <c r="AO14" i="1"/>
  <c r="AN14" i="1"/>
  <c r="AL14" i="1"/>
  <c r="AO13" i="1"/>
  <c r="AN13" i="1"/>
  <c r="AL13" i="1"/>
  <c r="AO12" i="1"/>
  <c r="AN12" i="1"/>
  <c r="AL12" i="1"/>
  <c r="AO11" i="1"/>
  <c r="AN11" i="1"/>
  <c r="AL11" i="1"/>
  <c r="AO10" i="1"/>
  <c r="AN10" i="1"/>
  <c r="AO9" i="1"/>
  <c r="AN9" i="1"/>
  <c r="AO8" i="1"/>
  <c r="AN8" i="1"/>
  <c r="AO7" i="1"/>
  <c r="AN7" i="1"/>
  <c r="AO6" i="1"/>
  <c r="AN6" i="1"/>
  <c r="AO5" i="1"/>
  <c r="AN5" i="1"/>
  <c r="AO4" i="1"/>
  <c r="AN4" i="1"/>
  <c r="P655" i="3" l="1"/>
  <c r="P656" i="3"/>
  <c r="P657" i="3"/>
  <c r="P658" i="3"/>
  <c r="P659" i="3"/>
  <c r="P660" i="3"/>
  <c r="P661" i="3"/>
  <c r="P662" i="3"/>
  <c r="P663" i="3"/>
  <c r="P664" i="3"/>
  <c r="P665" i="3"/>
  <c r="P666" i="3"/>
  <c r="P667" i="3"/>
  <c r="P668" i="3"/>
  <c r="P669" i="3"/>
  <c r="P670" i="3"/>
  <c r="P671" i="3"/>
  <c r="P672" i="3"/>
  <c r="P673" i="3"/>
  <c r="P735" i="3"/>
  <c r="P771" i="3"/>
  <c r="P772" i="3"/>
  <c r="P773" i="3"/>
  <c r="P774" i="3"/>
  <c r="P775" i="3"/>
  <c r="P776" i="3"/>
  <c r="P777" i="3"/>
  <c r="P778" i="3"/>
  <c r="P779" i="3"/>
  <c r="P780" i="3"/>
  <c r="P781" i="3"/>
  <c r="P782" i="3"/>
  <c r="P783" i="3"/>
  <c r="P784" i="3"/>
  <c r="P785" i="3"/>
  <c r="P786" i="3"/>
  <c r="P787" i="3"/>
  <c r="P788" i="3"/>
  <c r="P789" i="3"/>
  <c r="P790" i="3"/>
  <c r="P791" i="3"/>
  <c r="P832" i="3"/>
  <c r="P833" i="3"/>
  <c r="P834" i="3"/>
  <c r="P835" i="3"/>
  <c r="P836" i="3"/>
  <c r="P837" i="3"/>
  <c r="P838" i="3"/>
  <c r="P839" i="3"/>
  <c r="P840" i="3"/>
  <c r="P841" i="3"/>
  <c r="P842" i="3"/>
  <c r="P843" i="3"/>
  <c r="P844" i="3"/>
  <c r="P845" i="3"/>
  <c r="P846" i="3"/>
  <c r="P847" i="3"/>
  <c r="P848" i="3"/>
  <c r="P849" i="3"/>
  <c r="P850" i="3"/>
  <c r="P851" i="3"/>
  <c r="P852" i="3"/>
  <c r="P853" i="3"/>
  <c r="P854" i="3"/>
  <c r="P855" i="3"/>
  <c r="P856" i="3"/>
  <c r="P857" i="3"/>
  <c r="P858" i="3"/>
  <c r="P859" i="3"/>
  <c r="P860" i="3"/>
  <c r="P861" i="3"/>
  <c r="P862" i="3"/>
  <c r="P863" i="3"/>
  <c r="P864" i="3"/>
  <c r="P865" i="3"/>
  <c r="P866" i="3"/>
  <c r="P867" i="3"/>
  <c r="P868" i="3"/>
  <c r="P869" i="3"/>
  <c r="P870" i="3"/>
  <c r="P871" i="3"/>
  <c r="P872" i="3"/>
  <c r="P873" i="3"/>
  <c r="P874" i="3"/>
  <c r="P875" i="3"/>
  <c r="P876" i="3"/>
  <c r="P877" i="3"/>
  <c r="P878" i="3"/>
  <c r="P879" i="3"/>
  <c r="P880" i="3"/>
  <c r="P881" i="3"/>
  <c r="P882" i="3"/>
  <c r="P883" i="3"/>
  <c r="P884" i="3"/>
  <c r="P885" i="3"/>
  <c r="P886" i="3"/>
  <c r="P887" i="3"/>
  <c r="P888" i="3"/>
  <c r="P889" i="3"/>
  <c r="P890" i="3"/>
  <c r="P891" i="3"/>
  <c r="P892" i="3"/>
  <c r="P893" i="3"/>
  <c r="P894" i="3"/>
  <c r="P895" i="3"/>
  <c r="P896" i="3"/>
  <c r="P897" i="3"/>
  <c r="P898" i="3"/>
  <c r="P899" i="3"/>
  <c r="P900" i="3"/>
  <c r="P901" i="3"/>
  <c r="P902" i="3"/>
  <c r="P903" i="3"/>
  <c r="P904" i="3"/>
  <c r="P905" i="3"/>
  <c r="P906" i="3"/>
  <c r="P907" i="3"/>
  <c r="P908" i="3"/>
  <c r="P909" i="3"/>
  <c r="P910" i="3"/>
  <c r="P911" i="3"/>
  <c r="P912" i="3"/>
  <c r="P913" i="3"/>
  <c r="P914" i="3"/>
  <c r="P915" i="3"/>
  <c r="P916" i="3"/>
  <c r="P917" i="3"/>
  <c r="P918" i="3"/>
  <c r="P919" i="3"/>
  <c r="P920" i="3"/>
  <c r="P921" i="3"/>
  <c r="P922" i="3"/>
  <c r="P923" i="3"/>
  <c r="P924" i="3"/>
  <c r="P925" i="3"/>
  <c r="P926" i="3"/>
  <c r="P927" i="3"/>
  <c r="P928" i="3"/>
  <c r="P929" i="3"/>
  <c r="P930" i="3"/>
  <c r="P931" i="3"/>
  <c r="P932" i="3"/>
  <c r="P933" i="3"/>
  <c r="P934" i="3"/>
  <c r="P935" i="3"/>
  <c r="P936" i="3"/>
  <c r="P937" i="3"/>
  <c r="P938" i="3"/>
  <c r="P939" i="3"/>
  <c r="P940" i="3"/>
  <c r="P941" i="3"/>
  <c r="P942" i="3"/>
  <c r="P943" i="3"/>
  <c r="P944" i="3"/>
  <c r="P945" i="3"/>
  <c r="P946" i="3"/>
  <c r="P947" i="3"/>
  <c r="P948" i="3"/>
  <c r="P949" i="3"/>
  <c r="P950" i="3"/>
  <c r="P951" i="3"/>
  <c r="P952" i="3"/>
  <c r="P953" i="3"/>
  <c r="P954" i="3"/>
  <c r="P955" i="3"/>
  <c r="P956" i="3"/>
  <c r="P957" i="3"/>
  <c r="P958" i="3"/>
  <c r="P959" i="3"/>
  <c r="P960" i="3"/>
  <c r="P961" i="3"/>
  <c r="P962" i="3"/>
  <c r="P963" i="3"/>
  <c r="P964" i="3"/>
  <c r="P965" i="3"/>
  <c r="P966" i="3"/>
  <c r="P967" i="3"/>
  <c r="P968" i="3"/>
  <c r="P969" i="3"/>
  <c r="P970" i="3"/>
  <c r="P971" i="3"/>
  <c r="P972" i="3"/>
  <c r="P973" i="3"/>
  <c r="P974" i="3"/>
  <c r="P975" i="3"/>
  <c r="P976" i="3"/>
  <c r="P977" i="3"/>
  <c r="P978" i="3"/>
  <c r="P979" i="3"/>
  <c r="P980" i="3"/>
  <c r="P981" i="3"/>
  <c r="P982" i="3"/>
  <c r="P983" i="3"/>
  <c r="P984" i="3"/>
  <c r="P985" i="3"/>
  <c r="P986" i="3"/>
  <c r="P987" i="3"/>
  <c r="P988" i="3"/>
  <c r="P989" i="3"/>
  <c r="P990" i="3"/>
  <c r="P991" i="3"/>
  <c r="P992" i="3"/>
  <c r="P993" i="3"/>
  <c r="P994" i="3"/>
  <c r="P995" i="3"/>
  <c r="P996" i="3"/>
  <c r="P997" i="3"/>
  <c r="P998" i="3"/>
  <c r="P999" i="3"/>
  <c r="P1000" i="3"/>
  <c r="P1001" i="3"/>
  <c r="P1002" i="3"/>
  <c r="P1003" i="3"/>
  <c r="P1004" i="3"/>
  <c r="P1005" i="3"/>
  <c r="P1006" i="3"/>
  <c r="P1007" i="3"/>
  <c r="P1008" i="3"/>
  <c r="P1009" i="3"/>
  <c r="P1010" i="3"/>
  <c r="P1011" i="3"/>
  <c r="P1012" i="3"/>
  <c r="P1013" i="3"/>
  <c r="P1014" i="3"/>
  <c r="P1015" i="3"/>
  <c r="P1016" i="3"/>
  <c r="P1017" i="3"/>
  <c r="P1018" i="3"/>
  <c r="P1019" i="3"/>
  <c r="P1020" i="3"/>
  <c r="P1021" i="3"/>
  <c r="P1022" i="3"/>
  <c r="P1023" i="3"/>
  <c r="P1024" i="3"/>
  <c r="P1025" i="3"/>
  <c r="P1026" i="3"/>
  <c r="P1027" i="3"/>
  <c r="P1028" i="3"/>
  <c r="P1029" i="3"/>
  <c r="P1030" i="3"/>
  <c r="P1031" i="3"/>
  <c r="P1032" i="3"/>
  <c r="P1033" i="3"/>
  <c r="P1034" i="3"/>
  <c r="P1035" i="3"/>
  <c r="P1036" i="3"/>
  <c r="P1037" i="3"/>
  <c r="P1038" i="3"/>
  <c r="P1039" i="3"/>
  <c r="P1040" i="3"/>
  <c r="P1041" i="3"/>
  <c r="P1042" i="3"/>
  <c r="P1043" i="3"/>
  <c r="P1044" i="3"/>
  <c r="P1045" i="3"/>
  <c r="P1046" i="3"/>
  <c r="P1047" i="3"/>
  <c r="P1048" i="3"/>
  <c r="P1049" i="3"/>
  <c r="P1050" i="3"/>
  <c r="P1051" i="3"/>
  <c r="P1052" i="3"/>
  <c r="P1053" i="3"/>
  <c r="P1054" i="3"/>
  <c r="P1055" i="3"/>
  <c r="P1056" i="3"/>
  <c r="P1057" i="3"/>
  <c r="P1058" i="3"/>
  <c r="P1059" i="3"/>
  <c r="P1060" i="3"/>
  <c r="P1061" i="3"/>
  <c r="P1062" i="3"/>
  <c r="P1063" i="3"/>
  <c r="P1064" i="3"/>
  <c r="P1065" i="3"/>
  <c r="P1066" i="3"/>
  <c r="P1067" i="3"/>
  <c r="P1068" i="3"/>
  <c r="P1069" i="3"/>
  <c r="P1070" i="3"/>
  <c r="P1071" i="3"/>
  <c r="P1072" i="3"/>
  <c r="P1073" i="3"/>
  <c r="P1074" i="3"/>
  <c r="P1075" i="3"/>
  <c r="P1076" i="3"/>
  <c r="P1077" i="3"/>
  <c r="P1078" i="3"/>
  <c r="P1079" i="3"/>
  <c r="P1080" i="3"/>
  <c r="P1081" i="3"/>
  <c r="P1082" i="3"/>
  <c r="P1083" i="3"/>
  <c r="P1084" i="3"/>
  <c r="P1085" i="3"/>
  <c r="P1086" i="3"/>
  <c r="P1087" i="3"/>
  <c r="P1088" i="3"/>
  <c r="P1089" i="3"/>
  <c r="P1090" i="3"/>
  <c r="P1091" i="3"/>
  <c r="P1092" i="3"/>
  <c r="P1093" i="3"/>
  <c r="P1094" i="3"/>
  <c r="P1095" i="3"/>
  <c r="P1096" i="3"/>
  <c r="P1097" i="3"/>
  <c r="P1098" i="3"/>
  <c r="P1099" i="3"/>
  <c r="P1100" i="3"/>
  <c r="P1101" i="3"/>
  <c r="P1102" i="3"/>
  <c r="P1103" i="3"/>
  <c r="P1104" i="3"/>
  <c r="P1105" i="3"/>
  <c r="P1106" i="3"/>
  <c r="P1107" i="3"/>
  <c r="P1108" i="3"/>
  <c r="P1109" i="3"/>
  <c r="P1110" i="3"/>
  <c r="P1111" i="3"/>
  <c r="P1112" i="3"/>
  <c r="P1113" i="3"/>
  <c r="P1114" i="3"/>
  <c r="P1115" i="3"/>
  <c r="P1116" i="3"/>
  <c r="P1117" i="3"/>
  <c r="P1118" i="3"/>
  <c r="P1119" i="3"/>
  <c r="P1120" i="3"/>
  <c r="P1121" i="3"/>
  <c r="P1122" i="3"/>
  <c r="P1123" i="3"/>
  <c r="P1124" i="3"/>
  <c r="P1125" i="3"/>
  <c r="P1126" i="3"/>
  <c r="P1127" i="3"/>
  <c r="P1128" i="3"/>
  <c r="P1129" i="3"/>
  <c r="P1130" i="3"/>
  <c r="P1131" i="3"/>
  <c r="P1132" i="3"/>
  <c r="P1133" i="3"/>
  <c r="P1134" i="3"/>
  <c r="P1135" i="3"/>
  <c r="P1136" i="3"/>
  <c r="P1137" i="3"/>
  <c r="P1138" i="3"/>
  <c r="P1139" i="3"/>
  <c r="P1140" i="3"/>
  <c r="P1141" i="3"/>
  <c r="P1142" i="3"/>
  <c r="P1143" i="3"/>
  <c r="P1144" i="3"/>
  <c r="P1145" i="3"/>
  <c r="P1146" i="3"/>
  <c r="P1147" i="3"/>
  <c r="P1148" i="3"/>
  <c r="P1149" i="3"/>
  <c r="P1150" i="3"/>
  <c r="P1151" i="3"/>
  <c r="P1152" i="3"/>
  <c r="P1153" i="3"/>
  <c r="P1154" i="3"/>
  <c r="P1155" i="3"/>
  <c r="P1156" i="3"/>
  <c r="P1157" i="3"/>
  <c r="P1158" i="3"/>
  <c r="P1159" i="3"/>
  <c r="P1160" i="3"/>
  <c r="P1161" i="3"/>
  <c r="P1162" i="3"/>
  <c r="P1163" i="3"/>
  <c r="P1164" i="3"/>
  <c r="P1165" i="3"/>
  <c r="P1166" i="3"/>
  <c r="P1167" i="3"/>
  <c r="P1168" i="3"/>
  <c r="P1169" i="3"/>
  <c r="P1170" i="3"/>
  <c r="P1171" i="3"/>
  <c r="P1172" i="3"/>
  <c r="P1173" i="3"/>
  <c r="P1174" i="3"/>
  <c r="P1175" i="3"/>
  <c r="P1176" i="3"/>
  <c r="P1177" i="3"/>
  <c r="P1178" i="3"/>
  <c r="P1179" i="3"/>
  <c r="P1180" i="3"/>
  <c r="P1181" i="3"/>
  <c r="P1182" i="3"/>
  <c r="P1183" i="3"/>
  <c r="P1184" i="3"/>
  <c r="P1185" i="3"/>
  <c r="P1186" i="3"/>
  <c r="P1187" i="3"/>
  <c r="P1188" i="3"/>
  <c r="P1189" i="3"/>
  <c r="P1190" i="3"/>
  <c r="P1191" i="3"/>
  <c r="P1192" i="3"/>
  <c r="P1193" i="3"/>
  <c r="P1194" i="3"/>
  <c r="P1195" i="3"/>
  <c r="P1196" i="3"/>
  <c r="P1197" i="3"/>
  <c r="P1198" i="3"/>
  <c r="P1199" i="3"/>
  <c r="P1200" i="3"/>
  <c r="P1201" i="3"/>
  <c r="P1202" i="3"/>
  <c r="P1203" i="3"/>
  <c r="P1204" i="3"/>
  <c r="P1205" i="3"/>
  <c r="P1206" i="3"/>
  <c r="P1207" i="3"/>
  <c r="P1208" i="3"/>
  <c r="P1209" i="3"/>
  <c r="P1210" i="3"/>
  <c r="P1211" i="3"/>
  <c r="P1212" i="3"/>
  <c r="P1213" i="3"/>
  <c r="P1214" i="3"/>
  <c r="P1215" i="3"/>
  <c r="P1216" i="3"/>
  <c r="P1217" i="3"/>
  <c r="P1218" i="3"/>
  <c r="P1219" i="3"/>
  <c r="P1220" i="3"/>
  <c r="P1221" i="3"/>
  <c r="P1222" i="3"/>
  <c r="P1223" i="3"/>
  <c r="P1224" i="3"/>
  <c r="P1225" i="3"/>
  <c r="P1226" i="3"/>
  <c r="P1227" i="3"/>
  <c r="P1228" i="3"/>
  <c r="P1229" i="3"/>
  <c r="P1230" i="3"/>
  <c r="P1231" i="3"/>
  <c r="P1232" i="3"/>
  <c r="P1233" i="3"/>
  <c r="P1234" i="3"/>
  <c r="P1235" i="3"/>
  <c r="P1236" i="3"/>
  <c r="P1237" i="3"/>
  <c r="P1238" i="3"/>
  <c r="P1239" i="3"/>
  <c r="P1240" i="3"/>
  <c r="P1241" i="3"/>
  <c r="P1242" i="3"/>
  <c r="P1243" i="3"/>
  <c r="P1244" i="3"/>
  <c r="P1245" i="3"/>
  <c r="P1246" i="3"/>
  <c r="P1247" i="3"/>
  <c r="P1248" i="3"/>
  <c r="P1249" i="3"/>
  <c r="P1250" i="3"/>
  <c r="P1251" i="3"/>
  <c r="P1252" i="3"/>
  <c r="P1253" i="3"/>
  <c r="P1254" i="3"/>
  <c r="P1255" i="3"/>
  <c r="P1256" i="3"/>
  <c r="P1257" i="3"/>
  <c r="P1258" i="3"/>
  <c r="P1259" i="3"/>
  <c r="P1260" i="3"/>
  <c r="P1261" i="3"/>
  <c r="P1262" i="3"/>
  <c r="P1263" i="3"/>
  <c r="P1264" i="3"/>
  <c r="P1265" i="3"/>
  <c r="P1266" i="3"/>
  <c r="P1267" i="3"/>
  <c r="P1268" i="3"/>
  <c r="P1269" i="3"/>
  <c r="P1270" i="3"/>
  <c r="P1271" i="3"/>
  <c r="P1272" i="3"/>
  <c r="P1273" i="3"/>
  <c r="P1274" i="3"/>
  <c r="P1275" i="3"/>
  <c r="P1276" i="3"/>
  <c r="P1277" i="3"/>
  <c r="P1278" i="3"/>
  <c r="P1279" i="3"/>
  <c r="P1280" i="3"/>
  <c r="P1281" i="3"/>
  <c r="P1282" i="3"/>
  <c r="P1283" i="3"/>
  <c r="P1284" i="3"/>
  <c r="P1285" i="3"/>
  <c r="P1286" i="3"/>
  <c r="P1287" i="3"/>
  <c r="P1288" i="3"/>
  <c r="P1289" i="3"/>
  <c r="P1290" i="3"/>
  <c r="P1291" i="3"/>
  <c r="P1292" i="3"/>
  <c r="P1293" i="3"/>
  <c r="P1294" i="3"/>
  <c r="P1295" i="3"/>
  <c r="P1296" i="3"/>
  <c r="P1297" i="3"/>
  <c r="P1298" i="3"/>
  <c r="P1299" i="3"/>
  <c r="P1300" i="3"/>
  <c r="P1301" i="3"/>
  <c r="P1302" i="3"/>
  <c r="P1303" i="3"/>
  <c r="P1304" i="3"/>
  <c r="P1305" i="3"/>
  <c r="P1306" i="3"/>
  <c r="P1307" i="3"/>
  <c r="P1308" i="3"/>
  <c r="P1309" i="3"/>
  <c r="P1310" i="3"/>
  <c r="P1311" i="3"/>
  <c r="P1312" i="3"/>
  <c r="P1313" i="3"/>
  <c r="P1314" i="3"/>
  <c r="P1315" i="3"/>
  <c r="P1316" i="3"/>
  <c r="P1317" i="3"/>
  <c r="P1318" i="3"/>
  <c r="P1319" i="3"/>
  <c r="P1320" i="3"/>
  <c r="P1321" i="3"/>
  <c r="P1322" i="3"/>
  <c r="P1323" i="3"/>
  <c r="P1324" i="3"/>
  <c r="P1325" i="3"/>
  <c r="P1326" i="3"/>
  <c r="P1327" i="3"/>
  <c r="P1328" i="3"/>
  <c r="P1329" i="3"/>
  <c r="P1330" i="3"/>
  <c r="P1331" i="3"/>
  <c r="P1332" i="3"/>
  <c r="P1333" i="3"/>
  <c r="P1334" i="3"/>
  <c r="P1335" i="3"/>
  <c r="P1336" i="3"/>
  <c r="P1337" i="3"/>
  <c r="P1338" i="3"/>
  <c r="P1339" i="3"/>
  <c r="P1340" i="3"/>
  <c r="P1341" i="3"/>
  <c r="P1342" i="3"/>
  <c r="P1343" i="3"/>
  <c r="P1344" i="3"/>
  <c r="P1345" i="3"/>
  <c r="P1346" i="3"/>
  <c r="P1347" i="3"/>
  <c r="P1348" i="3"/>
  <c r="P1349" i="3"/>
  <c r="P1350" i="3"/>
  <c r="P1351" i="3"/>
  <c r="P1352" i="3"/>
  <c r="P1353" i="3"/>
  <c r="P1354" i="3"/>
  <c r="P1355" i="3"/>
  <c r="P1356" i="3"/>
  <c r="P1357" i="3"/>
  <c r="P1358" i="3"/>
  <c r="P1359" i="3"/>
  <c r="P1360" i="3"/>
  <c r="P1361" i="3"/>
  <c r="P1362" i="3"/>
  <c r="P1363" i="3"/>
  <c r="P1364" i="3"/>
  <c r="P1365" i="3"/>
  <c r="P1366" i="3"/>
  <c r="P1367" i="3"/>
  <c r="P1368" i="3"/>
  <c r="P1369" i="3"/>
  <c r="P1370" i="3"/>
  <c r="P1371" i="3"/>
  <c r="P1372" i="3"/>
  <c r="P1373" i="3"/>
  <c r="P1374" i="3"/>
  <c r="P1375" i="3"/>
  <c r="P1376" i="3"/>
  <c r="P1377" i="3"/>
  <c r="P1378" i="3"/>
  <c r="P1379" i="3"/>
  <c r="P1380" i="3"/>
  <c r="P1381" i="3"/>
  <c r="P1382" i="3"/>
  <c r="P1383" i="3"/>
  <c r="P1384" i="3"/>
  <c r="P1385" i="3"/>
  <c r="P1386" i="3"/>
  <c r="P1387" i="3"/>
  <c r="P1388" i="3"/>
  <c r="P1389" i="3"/>
  <c r="P1390" i="3"/>
  <c r="P1391" i="3"/>
  <c r="P1392" i="3"/>
  <c r="P1393" i="3"/>
  <c r="P1394" i="3"/>
  <c r="P1395" i="3"/>
  <c r="P1396" i="3"/>
  <c r="P1397" i="3"/>
  <c r="P1398" i="3"/>
  <c r="P1399" i="3"/>
  <c r="P1400" i="3"/>
  <c r="P1401" i="3"/>
  <c r="P1402" i="3"/>
  <c r="P1403" i="3"/>
  <c r="P1404" i="3"/>
  <c r="P1405" i="3"/>
  <c r="P1406" i="3"/>
  <c r="P1407" i="3"/>
  <c r="P1408" i="3"/>
  <c r="P1409" i="3"/>
  <c r="P1410" i="3"/>
  <c r="P1411" i="3"/>
  <c r="P1412" i="3"/>
  <c r="P1413" i="3"/>
  <c r="P1414" i="3"/>
  <c r="P1415" i="3"/>
  <c r="P1416" i="3"/>
  <c r="P1417" i="3"/>
  <c r="P1418" i="3"/>
  <c r="P1419" i="3"/>
  <c r="P1420" i="3"/>
  <c r="P1421" i="3"/>
  <c r="P1422" i="3"/>
  <c r="P1423" i="3"/>
  <c r="P1424" i="3"/>
  <c r="P1425" i="3"/>
  <c r="P1426" i="3"/>
  <c r="P1427" i="3"/>
  <c r="P1428" i="3"/>
  <c r="P1429" i="3"/>
  <c r="P1430" i="3"/>
  <c r="P1431" i="3"/>
  <c r="P1432" i="3"/>
  <c r="P1433" i="3"/>
  <c r="P1434" i="3"/>
  <c r="P1435" i="3"/>
  <c r="P1436" i="3"/>
  <c r="P1437" i="3"/>
  <c r="P1438" i="3"/>
  <c r="P1439" i="3"/>
  <c r="P1440" i="3"/>
  <c r="P1441" i="3"/>
  <c r="P1442" i="3"/>
  <c r="P1443" i="3"/>
  <c r="P1444" i="3"/>
  <c r="P1445" i="3"/>
  <c r="P1446" i="3"/>
  <c r="P1447" i="3"/>
  <c r="P1448" i="3"/>
  <c r="P1449" i="3"/>
  <c r="P1450" i="3"/>
  <c r="P1451" i="3"/>
  <c r="P1452" i="3"/>
  <c r="P1453" i="3"/>
  <c r="P1454" i="3"/>
  <c r="P1455" i="3"/>
  <c r="P1456" i="3"/>
  <c r="P1457" i="3"/>
  <c r="P1458" i="3"/>
  <c r="P1459" i="3"/>
  <c r="P1460" i="3"/>
  <c r="P1461" i="3"/>
  <c r="P1462" i="3"/>
  <c r="P1463" i="3"/>
  <c r="P1464" i="3"/>
  <c r="P1465" i="3"/>
  <c r="P1466" i="3"/>
  <c r="P1467" i="3"/>
  <c r="P1468" i="3"/>
  <c r="P1469" i="3"/>
  <c r="P1470" i="3"/>
  <c r="P1471" i="3"/>
  <c r="P1472" i="3"/>
  <c r="P1473" i="3"/>
  <c r="P1474" i="3"/>
  <c r="P1475" i="3"/>
  <c r="P1476" i="3"/>
  <c r="P1477" i="3"/>
  <c r="P1478" i="3"/>
  <c r="P1479" i="3"/>
  <c r="P1480" i="3"/>
  <c r="P1481" i="3"/>
  <c r="P1482" i="3"/>
  <c r="P1483" i="3"/>
  <c r="P1484" i="3"/>
  <c r="P1485" i="3"/>
  <c r="P1486" i="3"/>
  <c r="P1487" i="3"/>
  <c r="P1488" i="3"/>
  <c r="P1489" i="3"/>
  <c r="P1490" i="3"/>
  <c r="P1491" i="3"/>
  <c r="P1492" i="3"/>
  <c r="P1493" i="3"/>
  <c r="P1494" i="3"/>
  <c r="P1495" i="3"/>
  <c r="P1496" i="3"/>
  <c r="P1497" i="3"/>
  <c r="P1498" i="3"/>
  <c r="P1499" i="3"/>
  <c r="P1500" i="3"/>
  <c r="P1501" i="3"/>
  <c r="P1502" i="3"/>
  <c r="P1503" i="3"/>
  <c r="P1504" i="3"/>
  <c r="P1505" i="3"/>
  <c r="P1506" i="3"/>
  <c r="P1507" i="3"/>
  <c r="P1508" i="3"/>
  <c r="P1509" i="3"/>
  <c r="P1510" i="3"/>
  <c r="P1511" i="3"/>
  <c r="P1512" i="3"/>
  <c r="P1513" i="3"/>
  <c r="P1514" i="3"/>
  <c r="P1515" i="3"/>
  <c r="P1516" i="3"/>
  <c r="P1517" i="3"/>
  <c r="P1518" i="3"/>
  <c r="P1519" i="3"/>
  <c r="P1520" i="3"/>
  <c r="P1521" i="3"/>
  <c r="P1522" i="3"/>
  <c r="P1523" i="3"/>
  <c r="P1524" i="3"/>
  <c r="P1525" i="3"/>
  <c r="P1526" i="3"/>
  <c r="P1527" i="3"/>
  <c r="P1528" i="3"/>
  <c r="P1529" i="3"/>
  <c r="P1530" i="3"/>
  <c r="P1531" i="3"/>
  <c r="P1532" i="3"/>
  <c r="P1533" i="3"/>
  <c r="P1534" i="3"/>
  <c r="P1535" i="3"/>
  <c r="P1536" i="3"/>
  <c r="P1537" i="3"/>
  <c r="P1538" i="3"/>
  <c r="P1539" i="3"/>
  <c r="P1540" i="3"/>
  <c r="P1541" i="3"/>
  <c r="P1542" i="3"/>
  <c r="P1543" i="3"/>
  <c r="P1544" i="3"/>
  <c r="P1545" i="3"/>
  <c r="P1546" i="3"/>
  <c r="P1547" i="3"/>
  <c r="P1548" i="3"/>
  <c r="P1549" i="3"/>
  <c r="P1550" i="3"/>
  <c r="P1551" i="3"/>
  <c r="P1552" i="3"/>
  <c r="P1553" i="3"/>
  <c r="P1554" i="3"/>
  <c r="P1555" i="3"/>
  <c r="P1556" i="3"/>
  <c r="P1557" i="3"/>
  <c r="P1558" i="3"/>
  <c r="P1559" i="3"/>
  <c r="P1560" i="3"/>
  <c r="P1561" i="3"/>
  <c r="P1562" i="3"/>
  <c r="P1563" i="3"/>
  <c r="P1564" i="3"/>
  <c r="P1565" i="3"/>
  <c r="P1566" i="3"/>
  <c r="P1567" i="3"/>
  <c r="P1568" i="3"/>
  <c r="P1569" i="3"/>
  <c r="P1570" i="3"/>
  <c r="P1571" i="3"/>
  <c r="P1572" i="3"/>
  <c r="P1573" i="3"/>
  <c r="P1574" i="3"/>
  <c r="P1575" i="3"/>
  <c r="P1576" i="3"/>
  <c r="P1577" i="3"/>
  <c r="P1578" i="3"/>
  <c r="P1579" i="3"/>
  <c r="P1580" i="3"/>
  <c r="P1581" i="3"/>
  <c r="P1582" i="3"/>
  <c r="P1583" i="3"/>
  <c r="P1584" i="3"/>
  <c r="P1585" i="3"/>
  <c r="P1586" i="3"/>
  <c r="P1587" i="3"/>
  <c r="P1588" i="3"/>
  <c r="P1589" i="3"/>
  <c r="P1590" i="3"/>
  <c r="P1591" i="3"/>
  <c r="P1592" i="3"/>
  <c r="P1593" i="3"/>
  <c r="P1594" i="3"/>
  <c r="P1595" i="3"/>
  <c r="P1596" i="3"/>
  <c r="P1597" i="3"/>
  <c r="P1598" i="3"/>
  <c r="P1599" i="3"/>
  <c r="P1600" i="3"/>
  <c r="P1601" i="3"/>
  <c r="P1602" i="3"/>
  <c r="P1603" i="3"/>
  <c r="P1604" i="3"/>
  <c r="P1605" i="3"/>
  <c r="P1606" i="3"/>
  <c r="P1607" i="3"/>
  <c r="P1608" i="3"/>
  <c r="P1609" i="3"/>
  <c r="P1610" i="3"/>
  <c r="P1611" i="3"/>
  <c r="P1612" i="3"/>
  <c r="P1613" i="3"/>
  <c r="P1614" i="3"/>
  <c r="P1615" i="3"/>
  <c r="P1616" i="3"/>
  <c r="P1617" i="3"/>
  <c r="P1618" i="3"/>
  <c r="P1619" i="3"/>
  <c r="P1620" i="3"/>
  <c r="P1621" i="3"/>
  <c r="P1622" i="3"/>
  <c r="P1623" i="3"/>
  <c r="P1624" i="3"/>
  <c r="P1625" i="3"/>
  <c r="P1626" i="3"/>
  <c r="P1627" i="3"/>
  <c r="P1628" i="3"/>
  <c r="P1629" i="3"/>
  <c r="P1630" i="3"/>
  <c r="P1631" i="3"/>
  <c r="P1632" i="3"/>
  <c r="P1633" i="3"/>
  <c r="P1634" i="3"/>
  <c r="P1635" i="3"/>
  <c r="P1636" i="3"/>
  <c r="P1637" i="3"/>
  <c r="P1638" i="3"/>
  <c r="P1639" i="3"/>
  <c r="P1640" i="3"/>
  <c r="P1641" i="3"/>
  <c r="P1642" i="3"/>
  <c r="P1643" i="3"/>
  <c r="P1644" i="3"/>
  <c r="P1645" i="3"/>
  <c r="P1646" i="3"/>
  <c r="P1647" i="3"/>
  <c r="P1648" i="3"/>
  <c r="P1649" i="3"/>
  <c r="P1650" i="3"/>
  <c r="P1651" i="3"/>
  <c r="P1652" i="3"/>
  <c r="P1653" i="3"/>
  <c r="P1654" i="3"/>
  <c r="P1655" i="3"/>
  <c r="P1656" i="3"/>
  <c r="P1657" i="3"/>
  <c r="P1658" i="3"/>
  <c r="P1659" i="3"/>
  <c r="P1660" i="3"/>
  <c r="P1661" i="3"/>
  <c r="P1662" i="3"/>
  <c r="P1663" i="3"/>
  <c r="P1664" i="3"/>
  <c r="P1665" i="3"/>
  <c r="P1666" i="3"/>
  <c r="P1667" i="3"/>
  <c r="P1668" i="3"/>
  <c r="P1669" i="3"/>
  <c r="P1670" i="3"/>
  <c r="P1671" i="3"/>
  <c r="P1672" i="3"/>
  <c r="P1673" i="3"/>
  <c r="P1674" i="3"/>
  <c r="P1675" i="3"/>
  <c r="P1676" i="3"/>
  <c r="P1677" i="3"/>
  <c r="P1678" i="3"/>
  <c r="P1679" i="3"/>
  <c r="P1680" i="3"/>
  <c r="P1681" i="3"/>
  <c r="P1682" i="3"/>
  <c r="P1683" i="3"/>
  <c r="P1684" i="3"/>
  <c r="P1685" i="3"/>
  <c r="P1686" i="3"/>
  <c r="P1687" i="3"/>
  <c r="P1688" i="3"/>
  <c r="P1689" i="3"/>
  <c r="P1690" i="3"/>
  <c r="P1691" i="3"/>
  <c r="P1692" i="3"/>
  <c r="P1693" i="3"/>
  <c r="P1694" i="3"/>
  <c r="P1695" i="3"/>
  <c r="P1696" i="3"/>
  <c r="P1697" i="3"/>
  <c r="P1698" i="3"/>
  <c r="P1699" i="3"/>
  <c r="P1700" i="3"/>
  <c r="P1701" i="3"/>
  <c r="P1702" i="3"/>
  <c r="P1703" i="3"/>
  <c r="P1704" i="3"/>
  <c r="P1705" i="3"/>
  <c r="P1706" i="3"/>
  <c r="P1707" i="3"/>
  <c r="P1708" i="3"/>
  <c r="P1709" i="3"/>
  <c r="P1710" i="3"/>
  <c r="P1711" i="3"/>
  <c r="P1712" i="3"/>
  <c r="P1713" i="3"/>
  <c r="P1714" i="3"/>
  <c r="P1715" i="3"/>
  <c r="P1716" i="3"/>
  <c r="P1717" i="3"/>
  <c r="P1718" i="3"/>
  <c r="P1719" i="3"/>
  <c r="P1720" i="3"/>
  <c r="P1721" i="3"/>
  <c r="P1722" i="3"/>
  <c r="P1723" i="3"/>
  <c r="P1724" i="3"/>
  <c r="P1725" i="3"/>
  <c r="P1726" i="3"/>
  <c r="P1727" i="3"/>
  <c r="P1728" i="3"/>
  <c r="P1729" i="3"/>
  <c r="P1730" i="3"/>
  <c r="P1731" i="3"/>
  <c r="P1732" i="3"/>
  <c r="P1733" i="3"/>
  <c r="P1734" i="3"/>
  <c r="P1735" i="3"/>
  <c r="P1736" i="3"/>
  <c r="P1737" i="3"/>
  <c r="P1738" i="3"/>
  <c r="P1739" i="3"/>
  <c r="P1740" i="3"/>
  <c r="P1741" i="3"/>
  <c r="P1742" i="3"/>
  <c r="P1743" i="3"/>
  <c r="P1744" i="3"/>
  <c r="P1745" i="3"/>
  <c r="P1746" i="3"/>
  <c r="P1747" i="3"/>
  <c r="P1748" i="3"/>
  <c r="P1749" i="3"/>
  <c r="P1750" i="3"/>
  <c r="P1751" i="3"/>
  <c r="P1752" i="3"/>
  <c r="P1753" i="3"/>
  <c r="P1754" i="3"/>
  <c r="P1755" i="3"/>
  <c r="P1756" i="3"/>
  <c r="P1757" i="3"/>
  <c r="P1758" i="3"/>
  <c r="P1759" i="3"/>
  <c r="P1760" i="3"/>
  <c r="P1761" i="3"/>
  <c r="P1762" i="3"/>
  <c r="P1763" i="3"/>
  <c r="P1764" i="3"/>
  <c r="P1765" i="3"/>
  <c r="P1766" i="3"/>
  <c r="P1767" i="3"/>
  <c r="P1768" i="3"/>
  <c r="P1769" i="3"/>
  <c r="P1770" i="3"/>
  <c r="P1771" i="3"/>
  <c r="P1772" i="3"/>
  <c r="P1773" i="3"/>
  <c r="P1774" i="3"/>
  <c r="P1775" i="3"/>
  <c r="P1776" i="3"/>
  <c r="P1777" i="3"/>
  <c r="P1778" i="3"/>
  <c r="P1779" i="3"/>
  <c r="P1780" i="3"/>
  <c r="P1781" i="3"/>
  <c r="P1782" i="3"/>
  <c r="P1783" i="3"/>
  <c r="P1784" i="3"/>
  <c r="P1785" i="3"/>
  <c r="P1786" i="3"/>
  <c r="P1787" i="3"/>
  <c r="P1788" i="3"/>
  <c r="P1789" i="3"/>
  <c r="P1790" i="3"/>
  <c r="P1791" i="3"/>
  <c r="P1792" i="3"/>
  <c r="P1793" i="3"/>
  <c r="P1794" i="3"/>
  <c r="P1795" i="3"/>
  <c r="P1796" i="3"/>
  <c r="P1797" i="3"/>
  <c r="P1798" i="3"/>
  <c r="P1799" i="3"/>
  <c r="P1800" i="3"/>
  <c r="P1801" i="3"/>
  <c r="P1802" i="3"/>
  <c r="P1803" i="3"/>
  <c r="P1804" i="3"/>
  <c r="P1805" i="3"/>
  <c r="P1806" i="3"/>
  <c r="P1807" i="3"/>
  <c r="P1808" i="3"/>
  <c r="P1809" i="3"/>
  <c r="P1810" i="3"/>
  <c r="P1811" i="3"/>
  <c r="P1812" i="3"/>
  <c r="P1813" i="3"/>
  <c r="P1814" i="3"/>
  <c r="P1815" i="3"/>
  <c r="P1816" i="3"/>
  <c r="P1817" i="3"/>
  <c r="P1818" i="3"/>
  <c r="P1819" i="3"/>
  <c r="P1820" i="3"/>
  <c r="P1821" i="3"/>
  <c r="P1822" i="3"/>
  <c r="P1823" i="3"/>
  <c r="P1824" i="3"/>
  <c r="P1825" i="3"/>
  <c r="P1826" i="3"/>
  <c r="P1827" i="3"/>
  <c r="P1828" i="3"/>
  <c r="P1829" i="3"/>
  <c r="P1830" i="3"/>
  <c r="P1831" i="3"/>
  <c r="P1832" i="3"/>
  <c r="P1833" i="3"/>
  <c r="P1834" i="3"/>
  <c r="P1835" i="3"/>
  <c r="P1836" i="3"/>
  <c r="P1837" i="3"/>
  <c r="P1838" i="3"/>
  <c r="P1839" i="3"/>
  <c r="P1840" i="3"/>
  <c r="P1841" i="3"/>
  <c r="P1842" i="3"/>
  <c r="P1843" i="3"/>
  <c r="P1844" i="3"/>
  <c r="P1845" i="3"/>
  <c r="P1846" i="3"/>
  <c r="P1847" i="3"/>
  <c r="P1848" i="3"/>
  <c r="P1849" i="3"/>
  <c r="P1850" i="3"/>
  <c r="P1851" i="3"/>
  <c r="P1852" i="3"/>
  <c r="P1853" i="3"/>
  <c r="P1854" i="3"/>
  <c r="P1855" i="3"/>
  <c r="P1856" i="3"/>
  <c r="P1857" i="3"/>
  <c r="P1858" i="3"/>
  <c r="P1859" i="3"/>
  <c r="P1860" i="3"/>
  <c r="P1861" i="3"/>
  <c r="P1862" i="3"/>
  <c r="P1863" i="3"/>
  <c r="P1864" i="3"/>
  <c r="P1865" i="3"/>
  <c r="P1866" i="3"/>
  <c r="P1867" i="3"/>
  <c r="P1868" i="3"/>
  <c r="P1869" i="3"/>
  <c r="P1870" i="3"/>
  <c r="P1871" i="3"/>
  <c r="P1872" i="3"/>
  <c r="P1873" i="3"/>
  <c r="P1874" i="3"/>
  <c r="P1875" i="3"/>
  <c r="P1876" i="3"/>
  <c r="P1877" i="3"/>
  <c r="P1878" i="3"/>
  <c r="P1879" i="3"/>
  <c r="P1880" i="3"/>
  <c r="P1881" i="3"/>
  <c r="P1882" i="3"/>
  <c r="P1883" i="3"/>
  <c r="P1884" i="3"/>
  <c r="P1885" i="3"/>
  <c r="P1886" i="3"/>
  <c r="P1887" i="3"/>
  <c r="P1888" i="3"/>
  <c r="P1889" i="3"/>
  <c r="P1890" i="3"/>
  <c r="P1891" i="3"/>
  <c r="P1892" i="3"/>
  <c r="P1893" i="3"/>
  <c r="P1894" i="3"/>
  <c r="P1895" i="3"/>
  <c r="P1896" i="3"/>
  <c r="P1897" i="3"/>
  <c r="P1898" i="3"/>
  <c r="P1899" i="3"/>
  <c r="P1900" i="3"/>
  <c r="P1901" i="3"/>
  <c r="P1902" i="3"/>
  <c r="P1903" i="3"/>
  <c r="P1904" i="3"/>
  <c r="P1905" i="3"/>
  <c r="P1906" i="3"/>
  <c r="P1907" i="3"/>
  <c r="P1908" i="3"/>
  <c r="P1909" i="3"/>
  <c r="P1910" i="3"/>
  <c r="P1911" i="3"/>
  <c r="P1912" i="3"/>
  <c r="P1913" i="3"/>
  <c r="P1914" i="3"/>
  <c r="P1915" i="3"/>
  <c r="P1916" i="3"/>
  <c r="P1917" i="3"/>
  <c r="P1918" i="3"/>
  <c r="P1919" i="3"/>
  <c r="P1920" i="3"/>
  <c r="P1921" i="3"/>
  <c r="P1922" i="3"/>
  <c r="P1923" i="3"/>
  <c r="P1924" i="3"/>
  <c r="P1925" i="3"/>
  <c r="P1926" i="3"/>
  <c r="P1927" i="3"/>
  <c r="P1928" i="3"/>
  <c r="P1929" i="3"/>
  <c r="P1930" i="3"/>
  <c r="P1931" i="3"/>
  <c r="P1932" i="3"/>
  <c r="P1933" i="3"/>
  <c r="P1934" i="3"/>
  <c r="P1935" i="3"/>
  <c r="P1936" i="3"/>
  <c r="P1937" i="3"/>
  <c r="P1938" i="3"/>
  <c r="P1939" i="3"/>
  <c r="P1940" i="3"/>
  <c r="P1941" i="3"/>
  <c r="P1942" i="3"/>
  <c r="P1943" i="3"/>
  <c r="P1944" i="3"/>
  <c r="P1945" i="3"/>
  <c r="P1946" i="3"/>
  <c r="P1947" i="3"/>
  <c r="P1948" i="3"/>
  <c r="P1949" i="3"/>
  <c r="P1950" i="3"/>
  <c r="P1951" i="3"/>
  <c r="P1952" i="3"/>
  <c r="P1953" i="3"/>
  <c r="P1954" i="3"/>
  <c r="P1955" i="3"/>
  <c r="P1956" i="3"/>
  <c r="P1957" i="3"/>
  <c r="P1958" i="3"/>
  <c r="P1959" i="3"/>
  <c r="P1960" i="3"/>
  <c r="P1961" i="3"/>
  <c r="P1962" i="3"/>
  <c r="P1963" i="3"/>
  <c r="P1964" i="3"/>
  <c r="P1965" i="3"/>
  <c r="P1966" i="3"/>
  <c r="P1967" i="3"/>
  <c r="P1968" i="3"/>
  <c r="P1969" i="3"/>
  <c r="P1970" i="3"/>
  <c r="P1971" i="3"/>
  <c r="P1972" i="3"/>
  <c r="P1973" i="3"/>
  <c r="P1974" i="3"/>
  <c r="P1975" i="3"/>
  <c r="P1976" i="3"/>
  <c r="P1977" i="3"/>
  <c r="P1978" i="3"/>
  <c r="P1979" i="3"/>
  <c r="P1980" i="3"/>
  <c r="P1981" i="3"/>
  <c r="P1982" i="3"/>
  <c r="P1983" i="3"/>
  <c r="P1984" i="3"/>
  <c r="P1985" i="3"/>
  <c r="P1986" i="3"/>
  <c r="P1987" i="3"/>
  <c r="P1988" i="3"/>
  <c r="P1989" i="3"/>
  <c r="P1990" i="3"/>
  <c r="P1991" i="3"/>
  <c r="P1992" i="3"/>
  <c r="P1993" i="3"/>
  <c r="P1994" i="3"/>
  <c r="P1995" i="3"/>
  <c r="P1996" i="3"/>
  <c r="P1997" i="3"/>
  <c r="P1998" i="3"/>
  <c r="P1999" i="3"/>
  <c r="P2000" i="3"/>
  <c r="P2001" i="3"/>
  <c r="P2002" i="3"/>
  <c r="P2003" i="3"/>
  <c r="P2004" i="3"/>
  <c r="P2005" i="3"/>
  <c r="P2006" i="3"/>
  <c r="P2007" i="3"/>
  <c r="P2008" i="3"/>
  <c r="P2009" i="3"/>
  <c r="P2010" i="3"/>
  <c r="P2011" i="3"/>
  <c r="P2012" i="3"/>
  <c r="P2013" i="3"/>
  <c r="P2014" i="3"/>
  <c r="P2015" i="3"/>
  <c r="P2016" i="3"/>
  <c r="P2017" i="3"/>
  <c r="P2018" i="3"/>
  <c r="P2019" i="3"/>
  <c r="P2020" i="3"/>
  <c r="P2021" i="3"/>
  <c r="P2022" i="3"/>
  <c r="P2023" i="3"/>
  <c r="P2024" i="3"/>
  <c r="P2025" i="3"/>
  <c r="P2026" i="3"/>
  <c r="P2027" i="3"/>
  <c r="P2028" i="3"/>
  <c r="P2029" i="3"/>
  <c r="P2030" i="3"/>
  <c r="P2031" i="3"/>
  <c r="P2032" i="3"/>
  <c r="P2033" i="3"/>
  <c r="P2034" i="3"/>
  <c r="P2035" i="3"/>
  <c r="P2036" i="3"/>
  <c r="P2037" i="3"/>
  <c r="P2038" i="3"/>
  <c r="P2039" i="3"/>
  <c r="P2040" i="3"/>
  <c r="P2041" i="3"/>
  <c r="P2042" i="3"/>
  <c r="P2043" i="3"/>
  <c r="P2044" i="3"/>
  <c r="P2045" i="3"/>
  <c r="P2046" i="3"/>
  <c r="P2047" i="3"/>
  <c r="P2048" i="3"/>
  <c r="P2049" i="3"/>
  <c r="P2050" i="3"/>
  <c r="P2051" i="3"/>
  <c r="P2052" i="3"/>
  <c r="P2053" i="3"/>
  <c r="P2054" i="3"/>
  <c r="P2055" i="3"/>
  <c r="P2056" i="3"/>
  <c r="P2057" i="3"/>
  <c r="P2058" i="3"/>
  <c r="P2059" i="3"/>
  <c r="P2060" i="3"/>
  <c r="P2061" i="3"/>
  <c r="P2062" i="3"/>
  <c r="P2063" i="3"/>
  <c r="P2064" i="3"/>
  <c r="P2065" i="3"/>
  <c r="P2066" i="3"/>
  <c r="P2067" i="3"/>
  <c r="P2068" i="3"/>
  <c r="P2069" i="3"/>
  <c r="P2070" i="3"/>
  <c r="P2071" i="3"/>
  <c r="P2072" i="3"/>
  <c r="P2073" i="3"/>
  <c r="P2074" i="3"/>
  <c r="P2075" i="3"/>
  <c r="P2076" i="3"/>
  <c r="P2077" i="3"/>
  <c r="P2078" i="3"/>
  <c r="P2079" i="3"/>
  <c r="P2080" i="3"/>
  <c r="P2081" i="3"/>
  <c r="P2082" i="3"/>
  <c r="P2083" i="3"/>
  <c r="P2084" i="3"/>
  <c r="P2085" i="3"/>
  <c r="P2086" i="3"/>
  <c r="P2087" i="3"/>
  <c r="P2088" i="3"/>
  <c r="P2089" i="3"/>
  <c r="P2090" i="3"/>
  <c r="P2091" i="3"/>
  <c r="P2092" i="3"/>
  <c r="P2093" i="3"/>
  <c r="P2094" i="3"/>
  <c r="P2095" i="3"/>
  <c r="P2096" i="3"/>
  <c r="P2097" i="3"/>
  <c r="P2098" i="3"/>
  <c r="P2099" i="3"/>
  <c r="P2100" i="3"/>
  <c r="P2101" i="3"/>
  <c r="P2102" i="3"/>
  <c r="P2103" i="3"/>
  <c r="P2104" i="3"/>
  <c r="P2105" i="3"/>
  <c r="P2106" i="3"/>
  <c r="P2107" i="3"/>
  <c r="P2108" i="3"/>
  <c r="P2109" i="3"/>
  <c r="P2110" i="3"/>
  <c r="P2111" i="3"/>
  <c r="P2112" i="3"/>
  <c r="P2113" i="3"/>
  <c r="P2114" i="3"/>
  <c r="P2115" i="3"/>
  <c r="P2116" i="3"/>
  <c r="P2117" i="3"/>
  <c r="P2118" i="3"/>
  <c r="P2119" i="3"/>
  <c r="P2120" i="3"/>
  <c r="P2121" i="3"/>
  <c r="P2122" i="3"/>
  <c r="P2123" i="3"/>
  <c r="P2124" i="3"/>
  <c r="P2125" i="3"/>
  <c r="P2126" i="3"/>
  <c r="P2127" i="3"/>
  <c r="P2128" i="3"/>
  <c r="P2129" i="3"/>
  <c r="P2130" i="3"/>
  <c r="P2131" i="3"/>
  <c r="P2132" i="3"/>
  <c r="P2133" i="3"/>
  <c r="P2134" i="3"/>
  <c r="P2135" i="3"/>
  <c r="P2136" i="3"/>
  <c r="P2137" i="3"/>
  <c r="P2138" i="3"/>
  <c r="P2139" i="3"/>
  <c r="P2140" i="3"/>
  <c r="P2141" i="3"/>
  <c r="P2142" i="3"/>
  <c r="P2143" i="3"/>
  <c r="P2144" i="3"/>
  <c r="P2145" i="3"/>
  <c r="P2146" i="3"/>
  <c r="P2147" i="3"/>
  <c r="P2148" i="3"/>
  <c r="P2149" i="3"/>
  <c r="P2150" i="3"/>
  <c r="P2151" i="3"/>
  <c r="P2152" i="3"/>
  <c r="P2153" i="3"/>
  <c r="P2154" i="3"/>
  <c r="P2155" i="3"/>
  <c r="P2156" i="3"/>
  <c r="P2157" i="3"/>
  <c r="P2158" i="3"/>
  <c r="P2159" i="3"/>
  <c r="P2160" i="3"/>
  <c r="P2161" i="3"/>
  <c r="P2162" i="3"/>
  <c r="P2163" i="3"/>
  <c r="P2164" i="3"/>
  <c r="P2165" i="3"/>
  <c r="P2166" i="3"/>
  <c r="P2167" i="3"/>
  <c r="P2168" i="3"/>
  <c r="P2169" i="3"/>
  <c r="P2170" i="3"/>
  <c r="P2171" i="3"/>
  <c r="P2172" i="3"/>
  <c r="P2173" i="3"/>
  <c r="P2174" i="3"/>
  <c r="P2175" i="3"/>
  <c r="P2176" i="3"/>
  <c r="P2177" i="3"/>
  <c r="P2178" i="3"/>
  <c r="P2179" i="3"/>
  <c r="P2180" i="3"/>
  <c r="P2181" i="3"/>
  <c r="P2182" i="3"/>
  <c r="P2183" i="3"/>
  <c r="P2184" i="3"/>
  <c r="P2185" i="3"/>
  <c r="P2186" i="3"/>
  <c r="P2187" i="3"/>
  <c r="P2188" i="3"/>
  <c r="P2189" i="3"/>
  <c r="P2190" i="3"/>
  <c r="P2191" i="3"/>
  <c r="P2192" i="3"/>
  <c r="P2193" i="3"/>
  <c r="P2194" i="3"/>
  <c r="P2195" i="3"/>
  <c r="P2196" i="3"/>
  <c r="P2197" i="3"/>
  <c r="P2198" i="3"/>
  <c r="P2199" i="3"/>
  <c r="P2200" i="3"/>
  <c r="P2201" i="3"/>
  <c r="P2202" i="3"/>
  <c r="P2203" i="3"/>
  <c r="P2204" i="3"/>
  <c r="P2205" i="3"/>
  <c r="P2206" i="3"/>
  <c r="P2207" i="3"/>
  <c r="P2208" i="3"/>
  <c r="P2209" i="3"/>
  <c r="P2210" i="3"/>
  <c r="P2211" i="3"/>
  <c r="P2212" i="3"/>
  <c r="P2213" i="3"/>
  <c r="P2214" i="3"/>
  <c r="P2215" i="3"/>
  <c r="P2216" i="3"/>
  <c r="P2217" i="3"/>
  <c r="P2218" i="3"/>
  <c r="P2219" i="3"/>
  <c r="P2220" i="3"/>
  <c r="P2221" i="3"/>
  <c r="P2222" i="3"/>
  <c r="P2223" i="3"/>
  <c r="P2224" i="3"/>
  <c r="P2225" i="3"/>
  <c r="P2226" i="3"/>
  <c r="P2227" i="3"/>
  <c r="P2228" i="3"/>
  <c r="P2229" i="3"/>
  <c r="P2230" i="3"/>
  <c r="P2231" i="3"/>
  <c r="P2232" i="3"/>
  <c r="P2233" i="3"/>
  <c r="P2234" i="3"/>
  <c r="P2235" i="3"/>
  <c r="P2236" i="3"/>
  <c r="P2237" i="3"/>
  <c r="P2238" i="3"/>
  <c r="P2239" i="3"/>
  <c r="P2240" i="3"/>
  <c r="P2241" i="3"/>
  <c r="P2242" i="3"/>
  <c r="P2243" i="3"/>
  <c r="P2244" i="3"/>
  <c r="P2245" i="3"/>
  <c r="P2246" i="3"/>
  <c r="P2247" i="3"/>
  <c r="P2248" i="3"/>
  <c r="P2249" i="3"/>
  <c r="P2250" i="3"/>
  <c r="P2251" i="3"/>
  <c r="P2252" i="3"/>
  <c r="P2253" i="3"/>
  <c r="P2254" i="3"/>
  <c r="P2255" i="3"/>
  <c r="P2256" i="3"/>
  <c r="P2257" i="3"/>
  <c r="P2258" i="3"/>
  <c r="P2259" i="3"/>
  <c r="P2260" i="3"/>
  <c r="P2261" i="3"/>
  <c r="P2262" i="3"/>
  <c r="P2263" i="3"/>
  <c r="P2264" i="3"/>
  <c r="P2265" i="3"/>
  <c r="P2266" i="3"/>
  <c r="P2267" i="3"/>
  <c r="P2268" i="3"/>
  <c r="P2269" i="3"/>
  <c r="P2270" i="3"/>
  <c r="P2271" i="3"/>
  <c r="P2272" i="3"/>
  <c r="P2273" i="3"/>
  <c r="P2274" i="3"/>
  <c r="P2275" i="3"/>
  <c r="P2276" i="3"/>
  <c r="P2277" i="3"/>
  <c r="P2278" i="3"/>
  <c r="P2279" i="3"/>
  <c r="P2280" i="3"/>
  <c r="P2281" i="3"/>
  <c r="P2282" i="3"/>
  <c r="P2283" i="3"/>
  <c r="P2284" i="3"/>
  <c r="P2285" i="3"/>
  <c r="P2286" i="3"/>
  <c r="P2287" i="3"/>
  <c r="P2288" i="3"/>
  <c r="P2289" i="3"/>
  <c r="P2290" i="3"/>
  <c r="P2291" i="3"/>
  <c r="P2292" i="3"/>
  <c r="P2293" i="3"/>
  <c r="P2294" i="3"/>
  <c r="P2295" i="3"/>
  <c r="P2296" i="3"/>
  <c r="P2297" i="3"/>
  <c r="P2298" i="3"/>
  <c r="P2299" i="3"/>
  <c r="P2300" i="3"/>
  <c r="P2301" i="3"/>
  <c r="P2302" i="3"/>
  <c r="P2303" i="3"/>
  <c r="P2304" i="3"/>
  <c r="P2305" i="3"/>
  <c r="P2306" i="3"/>
  <c r="P2307" i="3"/>
  <c r="P2308" i="3"/>
  <c r="P2309" i="3"/>
  <c r="P2310" i="3"/>
  <c r="P2311" i="3"/>
  <c r="P2312" i="3"/>
  <c r="P2313" i="3"/>
  <c r="P2314" i="3"/>
  <c r="P2315" i="3"/>
  <c r="P2316" i="3"/>
  <c r="P2317" i="3"/>
  <c r="P2318" i="3"/>
  <c r="P2319" i="3"/>
  <c r="P2320" i="3"/>
  <c r="P2321" i="3"/>
  <c r="P2322" i="3"/>
  <c r="P2323" i="3"/>
  <c r="P2324" i="3"/>
  <c r="P2325" i="3"/>
  <c r="P2326" i="3"/>
  <c r="P2327" i="3"/>
  <c r="P2328" i="3"/>
  <c r="P2329" i="3"/>
  <c r="P2330" i="3"/>
  <c r="P2331" i="3"/>
  <c r="P2332" i="3"/>
  <c r="P2333" i="3"/>
  <c r="P2334" i="3"/>
  <c r="P2335" i="3"/>
  <c r="P2336" i="3"/>
  <c r="P2337" i="3"/>
  <c r="P2338" i="3"/>
  <c r="P2339" i="3"/>
  <c r="P2340" i="3"/>
  <c r="P2341" i="3"/>
  <c r="P2342" i="3"/>
  <c r="P2343" i="3"/>
  <c r="P2344" i="3"/>
  <c r="P2345" i="3"/>
  <c r="P2346" i="3"/>
  <c r="P2347" i="3"/>
  <c r="P2348" i="3"/>
  <c r="P2349" i="3"/>
  <c r="P2350" i="3"/>
  <c r="P2351" i="3"/>
  <c r="P2352" i="3"/>
  <c r="P2353" i="3"/>
  <c r="P2354" i="3"/>
  <c r="P2355" i="3"/>
  <c r="P2356" i="3"/>
  <c r="P2357" i="3"/>
  <c r="P2358" i="3"/>
  <c r="P2359" i="3"/>
  <c r="P2360" i="3"/>
  <c r="P2361" i="3"/>
  <c r="P2362" i="3"/>
  <c r="P2363" i="3"/>
  <c r="P2364" i="3"/>
  <c r="P2365" i="3"/>
  <c r="P2366" i="3"/>
  <c r="P2367" i="3"/>
  <c r="P2368" i="3"/>
  <c r="P2369" i="3"/>
  <c r="P2370" i="3"/>
  <c r="P2371" i="3"/>
  <c r="P2372" i="3"/>
  <c r="P2373" i="3"/>
  <c r="P2374" i="3"/>
  <c r="P2375" i="3"/>
  <c r="P2376" i="3"/>
  <c r="P2377" i="3"/>
  <c r="P2378" i="3"/>
  <c r="P2379" i="3"/>
  <c r="P2380" i="3"/>
  <c r="P2381" i="3"/>
  <c r="P2382" i="3"/>
  <c r="P2383" i="3"/>
  <c r="P2384" i="3"/>
  <c r="P2385" i="3"/>
  <c r="P2386" i="3"/>
  <c r="P2387" i="3"/>
  <c r="P2388" i="3"/>
  <c r="P2389" i="3"/>
  <c r="P2390" i="3"/>
  <c r="P2391" i="3"/>
  <c r="P2392" i="3"/>
  <c r="P2393" i="3"/>
  <c r="P2394" i="3"/>
  <c r="P2395" i="3"/>
  <c r="P2396" i="3"/>
  <c r="P2397" i="3"/>
  <c r="P2398" i="3"/>
  <c r="P2399" i="3"/>
  <c r="P2400" i="3"/>
  <c r="P2401" i="3"/>
  <c r="P2402" i="3"/>
  <c r="P2403" i="3"/>
  <c r="P2404" i="3"/>
  <c r="P2405" i="3"/>
  <c r="P2406" i="3"/>
  <c r="P2407" i="3"/>
  <c r="P2408" i="3"/>
  <c r="P2409" i="3"/>
  <c r="P2410" i="3"/>
  <c r="P2411" i="3"/>
  <c r="P2412" i="3"/>
  <c r="P2413" i="3"/>
  <c r="P2414" i="3"/>
  <c r="P2415" i="3"/>
  <c r="P2416" i="3"/>
  <c r="P2417" i="3"/>
  <c r="P2418" i="3"/>
  <c r="P2419" i="3"/>
  <c r="P2420" i="3"/>
  <c r="P2421" i="3"/>
  <c r="P2422" i="3"/>
  <c r="P2423" i="3"/>
  <c r="P2424" i="3"/>
  <c r="P2425" i="3"/>
  <c r="P2426" i="3"/>
  <c r="P2427" i="3"/>
  <c r="P2428" i="3"/>
  <c r="P2429" i="3"/>
  <c r="P2430" i="3"/>
  <c r="P2431" i="3"/>
  <c r="P2432" i="3"/>
  <c r="P2433" i="3"/>
  <c r="P2434" i="3"/>
  <c r="P2435" i="3"/>
  <c r="P2436" i="3"/>
  <c r="P2437" i="3"/>
  <c r="P2438" i="3"/>
  <c r="P2439" i="3"/>
  <c r="P2440" i="3"/>
  <c r="P2441" i="3"/>
  <c r="P2442" i="3"/>
  <c r="P2443" i="3"/>
  <c r="P2444" i="3"/>
  <c r="P2445" i="3"/>
  <c r="P2446" i="3"/>
  <c r="P2447" i="3"/>
  <c r="P2448" i="3"/>
  <c r="P2449" i="3"/>
  <c r="P2450" i="3"/>
  <c r="P2451" i="3"/>
  <c r="P2452" i="3"/>
  <c r="P2453" i="3"/>
  <c r="P2454" i="3"/>
  <c r="P2455" i="3"/>
  <c r="P2456" i="3"/>
  <c r="P2457" i="3"/>
  <c r="P2458" i="3"/>
  <c r="P2459" i="3"/>
  <c r="P2460" i="3"/>
  <c r="P2461" i="3"/>
  <c r="P2462" i="3"/>
  <c r="P2463" i="3"/>
  <c r="P2464" i="3"/>
  <c r="P2465" i="3"/>
  <c r="P2466" i="3"/>
  <c r="P2467" i="3"/>
  <c r="P2468" i="3"/>
  <c r="P2469" i="3"/>
  <c r="P2470" i="3"/>
  <c r="P2471" i="3"/>
  <c r="P2472" i="3"/>
  <c r="P2473" i="3"/>
  <c r="P2474" i="3"/>
  <c r="P2475" i="3"/>
  <c r="P2476" i="3"/>
  <c r="P2477" i="3"/>
  <c r="P2478" i="3"/>
  <c r="P2479" i="3"/>
  <c r="P2480" i="3"/>
  <c r="P2481" i="3"/>
  <c r="P2482" i="3"/>
  <c r="P2483" i="3"/>
  <c r="P2484" i="3"/>
  <c r="P2485" i="3"/>
  <c r="P2486" i="3"/>
  <c r="P2487" i="3"/>
  <c r="P2488" i="3"/>
  <c r="P2489" i="3"/>
  <c r="P2490" i="3"/>
  <c r="P2491" i="3"/>
  <c r="P2492" i="3"/>
  <c r="P2493" i="3"/>
  <c r="P2494" i="3"/>
  <c r="P2495" i="3"/>
  <c r="P2496" i="3"/>
  <c r="P2497" i="3"/>
  <c r="P2498" i="3"/>
  <c r="P2499" i="3"/>
  <c r="P2500" i="3"/>
  <c r="P2501" i="3"/>
  <c r="P2502" i="3"/>
  <c r="P2503" i="3"/>
  <c r="P2504" i="3"/>
  <c r="P2505" i="3"/>
  <c r="P2506" i="3"/>
  <c r="P2507" i="3"/>
  <c r="P2508" i="3"/>
  <c r="P2509" i="3"/>
  <c r="P2510" i="3"/>
  <c r="P2511" i="3"/>
  <c r="P2512" i="3"/>
  <c r="P2513" i="3"/>
  <c r="P2514" i="3"/>
  <c r="P2515" i="3"/>
  <c r="P2516" i="3"/>
  <c r="P2517" i="3"/>
  <c r="P2518" i="3"/>
  <c r="P2519" i="3"/>
  <c r="P2520" i="3"/>
  <c r="P2521" i="3"/>
  <c r="P2522" i="3"/>
  <c r="P2523" i="3"/>
  <c r="P2524" i="3"/>
  <c r="P2525" i="3"/>
  <c r="P2526" i="3"/>
  <c r="P2527" i="3"/>
  <c r="P2528" i="3"/>
  <c r="P2529" i="3"/>
  <c r="P2530" i="3"/>
  <c r="P2531" i="3"/>
  <c r="P2532" i="3"/>
  <c r="P2533" i="3"/>
  <c r="P2534" i="3"/>
  <c r="P2535" i="3"/>
  <c r="P2536" i="3"/>
  <c r="P2537" i="3"/>
  <c r="P2538" i="3"/>
  <c r="P2539" i="3"/>
  <c r="P2540" i="3"/>
  <c r="P2541" i="3"/>
  <c r="P2542" i="3"/>
  <c r="P2543" i="3"/>
  <c r="P2544" i="3"/>
  <c r="P2545" i="3"/>
  <c r="P2546" i="3"/>
  <c r="P2547" i="3"/>
  <c r="P2548" i="3"/>
  <c r="P2549" i="3"/>
  <c r="P2550" i="3"/>
  <c r="P2551" i="3"/>
  <c r="P2552" i="3"/>
  <c r="P2553" i="3"/>
  <c r="P2554" i="3"/>
  <c r="P2555" i="3"/>
  <c r="P2556" i="3"/>
  <c r="P2557" i="3"/>
  <c r="P2558" i="3"/>
  <c r="P2559" i="3"/>
  <c r="P2560" i="3"/>
  <c r="P2561" i="3"/>
  <c r="P2562" i="3"/>
  <c r="P2563" i="3"/>
  <c r="P2564" i="3"/>
  <c r="P2565" i="3"/>
  <c r="P2566" i="3"/>
  <c r="P2567" i="3"/>
  <c r="P2568" i="3"/>
  <c r="P2569" i="3"/>
  <c r="P2570" i="3"/>
  <c r="P2571" i="3"/>
  <c r="P2572" i="3"/>
  <c r="P2573" i="3"/>
  <c r="P2574" i="3"/>
  <c r="P2575" i="3"/>
  <c r="P2576" i="3"/>
  <c r="P2577" i="3"/>
  <c r="P2578" i="3"/>
  <c r="P2579" i="3"/>
  <c r="P2580" i="3"/>
  <c r="P2581" i="3"/>
  <c r="P2582" i="3"/>
  <c r="P2583" i="3"/>
  <c r="P2584" i="3"/>
  <c r="P2585" i="3"/>
  <c r="P2586" i="3"/>
  <c r="P2587" i="3"/>
  <c r="P2588" i="3"/>
  <c r="P2589" i="3"/>
  <c r="P2590" i="3"/>
  <c r="P2591" i="3"/>
  <c r="P2592" i="3"/>
  <c r="P2593" i="3"/>
  <c r="P2594" i="3"/>
  <c r="P2595" i="3"/>
  <c r="P2596" i="3"/>
  <c r="P2597" i="3"/>
  <c r="P2598" i="3"/>
  <c r="P2599" i="3"/>
  <c r="P2600" i="3"/>
  <c r="P2601" i="3"/>
  <c r="P2602" i="3"/>
  <c r="P2603" i="3"/>
  <c r="P2604" i="3"/>
  <c r="P2605" i="3"/>
  <c r="P2606" i="3"/>
  <c r="P2607" i="3"/>
  <c r="P2608" i="3"/>
  <c r="P2609" i="3"/>
  <c r="P2610" i="3"/>
  <c r="P2611" i="3"/>
  <c r="P2612" i="3"/>
  <c r="P2613" i="3"/>
  <c r="P2614" i="3"/>
  <c r="P2615" i="3"/>
  <c r="P2616" i="3"/>
  <c r="P2617" i="3"/>
  <c r="P2618" i="3"/>
  <c r="P2619" i="3"/>
  <c r="P2620" i="3"/>
  <c r="P2621" i="3"/>
  <c r="P2622" i="3"/>
  <c r="P2623" i="3"/>
  <c r="P2624" i="3"/>
  <c r="P2625" i="3"/>
  <c r="P2626" i="3"/>
  <c r="P2627" i="3"/>
  <c r="P2628" i="3"/>
  <c r="P2629" i="3"/>
  <c r="P2630" i="3"/>
  <c r="P2631" i="3"/>
  <c r="P2632" i="3"/>
  <c r="P2633" i="3"/>
  <c r="P2634" i="3"/>
  <c r="P2635" i="3"/>
  <c r="P2636" i="3"/>
  <c r="P2637" i="3"/>
  <c r="P2638" i="3"/>
  <c r="P2639" i="3"/>
  <c r="P2640" i="3"/>
  <c r="P2641" i="3"/>
  <c r="P2642" i="3"/>
  <c r="P2643" i="3"/>
  <c r="P2644" i="3"/>
  <c r="P2645" i="3"/>
  <c r="P2646" i="3"/>
  <c r="P2647" i="3"/>
  <c r="P2648" i="3"/>
  <c r="P2649" i="3"/>
  <c r="P2650" i="3"/>
  <c r="P2651" i="3"/>
  <c r="P2652" i="3"/>
  <c r="P2653" i="3"/>
  <c r="P2654" i="3"/>
  <c r="P2655" i="3"/>
  <c r="P2656" i="3"/>
  <c r="P2657" i="3"/>
  <c r="P2658" i="3"/>
  <c r="P2659" i="3"/>
  <c r="P2660" i="3"/>
  <c r="P2661" i="3"/>
  <c r="P2662" i="3"/>
  <c r="P2663" i="3"/>
  <c r="P2664" i="3"/>
  <c r="P2665" i="3"/>
  <c r="P2666" i="3"/>
  <c r="P2667" i="3"/>
  <c r="P2668" i="3"/>
  <c r="P2669" i="3"/>
  <c r="P2670" i="3"/>
  <c r="P2671" i="3"/>
  <c r="P2672" i="3"/>
  <c r="P2673" i="3"/>
  <c r="P2674" i="3"/>
  <c r="P2675" i="3"/>
  <c r="P2676" i="3"/>
  <c r="P2677" i="3"/>
  <c r="P2678" i="3"/>
  <c r="P2679" i="3"/>
  <c r="P2680" i="3"/>
  <c r="P2681" i="3"/>
  <c r="P2682" i="3"/>
  <c r="P2683" i="3"/>
  <c r="P2684" i="3"/>
  <c r="P2685" i="3"/>
  <c r="P2686" i="3"/>
  <c r="P2687" i="3"/>
  <c r="P2688" i="3"/>
  <c r="P2689" i="3"/>
  <c r="P2690" i="3"/>
  <c r="P2691" i="3"/>
  <c r="P2692" i="3"/>
  <c r="P2693" i="3"/>
  <c r="P2694" i="3"/>
  <c r="P2695" i="3"/>
  <c r="P2696" i="3"/>
  <c r="P2697" i="3"/>
  <c r="P2698" i="3"/>
  <c r="P2699" i="3"/>
  <c r="P2700" i="3"/>
  <c r="P2701" i="3"/>
  <c r="P2702" i="3"/>
  <c r="P2703" i="3"/>
  <c r="P2704" i="3"/>
  <c r="P2705" i="3"/>
  <c r="P2706" i="3"/>
  <c r="P2707" i="3"/>
  <c r="P2708" i="3"/>
  <c r="P2709" i="3"/>
  <c r="P2710" i="3"/>
  <c r="P2711" i="3"/>
  <c r="P2712" i="3"/>
  <c r="P2713" i="3"/>
  <c r="P2714" i="3"/>
  <c r="P2715" i="3"/>
  <c r="P2716" i="3"/>
  <c r="P2717" i="3"/>
  <c r="P2718" i="3"/>
  <c r="P2719" i="3"/>
  <c r="P2720" i="3"/>
  <c r="P2721" i="3"/>
  <c r="P2722" i="3"/>
  <c r="P2723" i="3"/>
  <c r="P2724" i="3"/>
  <c r="P2725" i="3"/>
  <c r="P2726" i="3"/>
  <c r="P2727" i="3"/>
  <c r="P2728" i="3"/>
  <c r="P2729" i="3"/>
  <c r="P2730" i="3"/>
  <c r="P2731" i="3"/>
  <c r="P2732" i="3"/>
  <c r="P2733" i="3"/>
  <c r="P2734" i="3"/>
  <c r="P2735" i="3"/>
  <c r="P2736" i="3"/>
  <c r="P2737" i="3"/>
  <c r="P2738" i="3"/>
  <c r="P2739" i="3"/>
  <c r="P2740" i="3"/>
  <c r="P2741" i="3"/>
  <c r="P2742" i="3"/>
  <c r="P2743" i="3"/>
  <c r="P2744" i="3"/>
  <c r="P2745" i="3"/>
  <c r="P2746" i="3"/>
  <c r="P2747" i="3"/>
  <c r="P2748" i="3"/>
  <c r="P2749" i="3"/>
  <c r="P2750" i="3"/>
  <c r="P2751" i="3"/>
  <c r="P2752" i="3"/>
  <c r="P2753" i="3"/>
  <c r="P2754" i="3"/>
  <c r="P2755" i="3"/>
  <c r="P2756" i="3"/>
  <c r="P2757" i="3"/>
  <c r="P2758" i="3"/>
  <c r="P2759" i="3"/>
  <c r="P2760" i="3"/>
  <c r="P2761" i="3"/>
  <c r="P2762" i="3"/>
  <c r="P2763" i="3"/>
  <c r="P2764" i="3"/>
  <c r="P2765" i="3"/>
  <c r="P2766" i="3"/>
  <c r="P2767" i="3"/>
  <c r="P2768" i="3"/>
  <c r="P2769" i="3"/>
  <c r="P2770" i="3"/>
  <c r="P2771" i="3"/>
  <c r="P2772" i="3"/>
  <c r="P2773" i="3"/>
  <c r="P2774" i="3"/>
  <c r="P2775" i="3"/>
  <c r="P2776" i="3"/>
  <c r="P2777" i="3"/>
  <c r="P2778" i="3"/>
  <c r="P2779" i="3"/>
  <c r="P2780" i="3"/>
  <c r="P2781" i="3"/>
  <c r="P2782" i="3"/>
  <c r="P2783" i="3"/>
  <c r="P2784" i="3"/>
  <c r="P2785" i="3"/>
  <c r="P2786" i="3"/>
  <c r="P2787" i="3"/>
  <c r="P2788" i="3"/>
  <c r="P2789" i="3"/>
  <c r="P2790" i="3"/>
  <c r="P2791" i="3"/>
  <c r="P2792" i="3"/>
  <c r="P2793" i="3"/>
  <c r="P2794" i="3"/>
  <c r="P2795" i="3"/>
  <c r="P2796" i="3"/>
  <c r="P2797" i="3"/>
  <c r="P2798" i="3"/>
  <c r="P2799" i="3"/>
  <c r="P2800" i="3"/>
  <c r="P2801" i="3"/>
  <c r="P2802" i="3"/>
  <c r="P2803" i="3"/>
  <c r="P2804" i="3"/>
  <c r="P2805" i="3"/>
  <c r="P2806" i="3"/>
  <c r="P2807" i="3"/>
  <c r="P2808" i="3"/>
  <c r="P2809" i="3"/>
  <c r="P2810" i="3"/>
  <c r="P2811" i="3"/>
  <c r="P2812" i="3"/>
  <c r="P2813" i="3"/>
  <c r="P2814" i="3"/>
  <c r="P2815" i="3"/>
  <c r="P2816" i="3"/>
  <c r="P2817" i="3"/>
  <c r="P2818" i="3"/>
  <c r="P2819" i="3"/>
  <c r="P2820" i="3"/>
  <c r="P2821" i="3"/>
  <c r="P2822" i="3"/>
  <c r="P2823" i="3"/>
  <c r="P2824" i="3"/>
  <c r="P2825" i="3"/>
  <c r="P2826" i="3"/>
  <c r="P2827" i="3"/>
  <c r="P2828" i="3"/>
  <c r="P2829" i="3"/>
  <c r="P2830" i="3"/>
  <c r="P2831" i="3"/>
  <c r="P2832" i="3"/>
  <c r="P2833" i="3"/>
  <c r="P2834" i="3"/>
  <c r="P2835" i="3"/>
  <c r="P2836" i="3"/>
  <c r="P2837" i="3"/>
  <c r="P2838" i="3"/>
  <c r="P2839" i="3"/>
  <c r="P2840" i="3"/>
  <c r="P2841" i="3"/>
  <c r="P2842" i="3"/>
  <c r="P2843" i="3"/>
  <c r="P2844" i="3"/>
  <c r="P2845" i="3"/>
  <c r="P2846" i="3"/>
  <c r="P2847" i="3"/>
  <c r="P2848" i="3"/>
  <c r="P2849" i="3"/>
  <c r="P2850" i="3"/>
  <c r="P2851" i="3"/>
  <c r="P2852" i="3"/>
  <c r="P2853" i="3"/>
  <c r="P2854" i="3"/>
  <c r="P2855" i="3"/>
  <c r="P2856" i="3"/>
  <c r="P2857" i="3"/>
  <c r="P2858" i="3"/>
  <c r="P2859" i="3"/>
  <c r="P2860" i="3"/>
  <c r="P2861" i="3"/>
  <c r="P2862" i="3"/>
  <c r="P2863" i="3"/>
  <c r="P2864" i="3"/>
  <c r="P2865" i="3"/>
  <c r="P2866" i="3"/>
  <c r="P2867" i="3"/>
  <c r="P2868" i="3"/>
  <c r="P2869" i="3"/>
  <c r="P2870" i="3"/>
  <c r="P2871" i="3"/>
  <c r="P2872" i="3"/>
  <c r="P2873" i="3"/>
  <c r="P2874" i="3"/>
  <c r="P2875" i="3"/>
  <c r="P2876" i="3"/>
  <c r="P2877" i="3"/>
  <c r="P2878" i="3"/>
  <c r="P2879" i="3"/>
  <c r="P2880" i="3"/>
  <c r="P2881" i="3"/>
  <c r="P2882" i="3"/>
  <c r="P2883" i="3"/>
  <c r="P2884" i="3"/>
  <c r="P2885" i="3"/>
  <c r="P2886" i="3"/>
  <c r="P2887" i="3"/>
  <c r="P2888" i="3"/>
  <c r="P2889" i="3"/>
  <c r="P2890" i="3"/>
  <c r="P2891" i="3"/>
  <c r="P2892" i="3"/>
  <c r="P2893" i="3"/>
  <c r="P2894" i="3"/>
  <c r="P2895" i="3"/>
  <c r="P2896" i="3"/>
  <c r="P2897" i="3"/>
  <c r="P2898" i="3"/>
  <c r="P2899" i="3"/>
  <c r="P2900" i="3"/>
  <c r="P2901" i="3"/>
  <c r="P2902" i="3"/>
  <c r="P2903" i="3"/>
  <c r="P2904" i="3"/>
  <c r="P2905" i="3"/>
  <c r="P2906" i="3"/>
  <c r="P2907" i="3"/>
  <c r="P2908" i="3"/>
  <c r="P2909" i="3"/>
  <c r="P2910" i="3"/>
  <c r="P2911" i="3"/>
  <c r="P2912" i="3"/>
  <c r="P2913" i="3"/>
  <c r="P2914" i="3"/>
  <c r="P2915" i="3"/>
  <c r="P2916" i="3"/>
  <c r="P2917" i="3"/>
  <c r="P2918" i="3"/>
  <c r="P2919" i="3"/>
  <c r="P2920" i="3"/>
  <c r="P2921" i="3"/>
  <c r="P2922" i="3"/>
  <c r="P2923" i="3"/>
  <c r="P2924" i="3"/>
  <c r="P2925" i="3"/>
  <c r="P2926" i="3"/>
  <c r="P2927" i="3"/>
  <c r="P2928" i="3"/>
  <c r="P2929" i="3"/>
  <c r="P2930" i="3"/>
  <c r="P2931" i="3"/>
  <c r="P2932" i="3"/>
  <c r="P2933" i="3"/>
  <c r="P2934" i="3"/>
  <c r="P2935" i="3"/>
  <c r="P2936" i="3"/>
  <c r="P2937" i="3"/>
  <c r="P2938" i="3"/>
  <c r="P2939" i="3"/>
  <c r="P2940" i="3"/>
  <c r="P2941" i="3"/>
  <c r="P2942" i="3"/>
  <c r="P2943" i="3"/>
  <c r="P2944" i="3"/>
  <c r="P2945" i="3"/>
  <c r="P2946" i="3"/>
  <c r="P2947" i="3"/>
  <c r="P2948" i="3"/>
  <c r="P2949" i="3"/>
  <c r="P2950" i="3"/>
  <c r="P2951" i="3"/>
  <c r="P2952" i="3"/>
  <c r="P2953" i="3"/>
  <c r="P2954" i="3"/>
  <c r="P2955" i="3"/>
  <c r="P2956" i="3"/>
  <c r="P2957" i="3"/>
  <c r="P2958" i="3"/>
  <c r="P2959" i="3"/>
  <c r="P2960" i="3"/>
  <c r="P2961" i="3"/>
  <c r="P2962" i="3"/>
  <c r="P2963" i="3"/>
  <c r="P2964" i="3"/>
  <c r="P2965" i="3"/>
  <c r="P2966" i="3"/>
  <c r="P2967" i="3"/>
  <c r="P2968" i="3"/>
  <c r="P2969" i="3"/>
  <c r="P2970" i="3"/>
  <c r="P2971" i="3"/>
  <c r="P2972" i="3"/>
  <c r="P2973" i="3"/>
  <c r="P2974" i="3"/>
  <c r="P2975" i="3"/>
  <c r="P2976" i="3"/>
  <c r="P2977" i="3"/>
  <c r="P2978" i="3"/>
  <c r="P2979" i="3"/>
  <c r="P2980" i="3"/>
  <c r="P2981" i="3"/>
  <c r="P2982" i="3"/>
  <c r="P2983" i="3"/>
  <c r="P2984" i="3"/>
  <c r="P2985" i="3"/>
  <c r="P2986" i="3"/>
  <c r="P2987" i="3"/>
  <c r="P2988" i="3"/>
  <c r="P2989" i="3"/>
  <c r="P2990" i="3"/>
  <c r="P2991" i="3"/>
  <c r="P2992" i="3"/>
  <c r="P2993" i="3"/>
  <c r="P2994" i="3"/>
  <c r="P2995" i="3"/>
  <c r="P2996" i="3"/>
  <c r="P2997" i="3"/>
  <c r="P2998" i="3"/>
  <c r="P2999" i="3"/>
  <c r="P3000" i="3"/>
  <c r="P3001" i="3"/>
  <c r="P3002" i="3"/>
  <c r="P3003" i="3"/>
  <c r="P3004" i="3"/>
  <c r="P3005" i="3"/>
  <c r="P3006" i="3"/>
  <c r="P3007" i="3"/>
  <c r="P3008" i="3"/>
  <c r="P3009" i="3"/>
  <c r="P3010" i="3"/>
  <c r="P3011" i="3"/>
  <c r="P3012" i="3"/>
  <c r="P3013" i="3"/>
  <c r="P3014" i="3"/>
  <c r="P3015" i="3"/>
  <c r="P3016" i="3"/>
  <c r="P3017" i="3"/>
  <c r="P3018" i="3"/>
  <c r="P3019" i="3"/>
  <c r="P3020" i="3"/>
  <c r="P3021" i="3"/>
  <c r="P3022" i="3"/>
  <c r="P3023" i="3"/>
  <c r="P3024" i="3"/>
  <c r="P3025" i="3"/>
  <c r="P3026" i="3"/>
  <c r="P3027" i="3"/>
  <c r="P3028" i="3"/>
  <c r="P3029" i="3"/>
  <c r="P3030" i="3"/>
  <c r="P3031" i="3"/>
  <c r="P3032" i="3"/>
  <c r="P3033" i="3"/>
  <c r="P3034" i="3"/>
  <c r="P3035" i="3"/>
  <c r="P3036" i="3"/>
  <c r="P3037" i="3"/>
  <c r="P3038" i="3"/>
  <c r="P3039" i="3"/>
  <c r="P3040" i="3"/>
  <c r="P3041" i="3"/>
  <c r="P3042" i="3"/>
  <c r="P3043" i="3"/>
  <c r="P3044" i="3"/>
  <c r="P3045" i="3"/>
  <c r="P3046" i="3"/>
  <c r="P3047" i="3"/>
  <c r="P3048" i="3"/>
  <c r="P3049" i="3"/>
  <c r="P3050" i="3"/>
  <c r="P3051" i="3"/>
  <c r="P3052" i="3"/>
  <c r="P3053" i="3"/>
  <c r="P3054" i="3"/>
  <c r="P3055" i="3"/>
  <c r="P3056" i="3"/>
  <c r="P3057" i="3"/>
  <c r="P3058" i="3"/>
  <c r="P3059" i="3"/>
  <c r="P3060" i="3"/>
  <c r="P3061" i="3"/>
  <c r="P3062" i="3"/>
  <c r="P3063" i="3"/>
  <c r="P3064" i="3"/>
  <c r="P3065" i="3"/>
  <c r="P3066" i="3"/>
  <c r="P3067" i="3"/>
  <c r="P3068" i="3"/>
  <c r="P3069" i="3"/>
  <c r="P3070" i="3"/>
  <c r="P3071" i="3"/>
  <c r="P3072" i="3"/>
  <c r="P3073" i="3"/>
  <c r="P3074" i="3"/>
  <c r="P3075" i="3"/>
  <c r="P3076" i="3"/>
  <c r="P3077" i="3"/>
  <c r="P3078" i="3"/>
  <c r="P3079" i="3"/>
  <c r="P3080" i="3"/>
  <c r="P3081" i="3"/>
  <c r="P3082" i="3"/>
  <c r="P3083" i="3"/>
  <c r="P3084" i="3"/>
  <c r="P3085" i="3"/>
  <c r="P3086" i="3"/>
  <c r="P3087" i="3"/>
  <c r="P3088" i="3"/>
  <c r="P3089" i="3"/>
  <c r="P3090" i="3"/>
  <c r="P3091" i="3"/>
  <c r="P3092" i="3"/>
  <c r="P3093" i="3"/>
  <c r="P3094" i="3"/>
  <c r="P3095" i="3"/>
  <c r="P3096" i="3"/>
  <c r="P3097" i="3"/>
  <c r="P3098" i="3"/>
  <c r="P3099" i="3"/>
  <c r="P3100" i="3"/>
  <c r="P3101" i="3"/>
  <c r="P3102" i="3"/>
  <c r="P3103" i="3"/>
  <c r="P3104" i="3"/>
  <c r="P3105" i="3"/>
  <c r="P3106" i="3"/>
  <c r="P3107" i="3"/>
  <c r="P3108" i="3"/>
  <c r="P3109" i="3"/>
  <c r="P3110" i="3"/>
  <c r="P3111" i="3"/>
  <c r="P3112" i="3"/>
  <c r="P3113" i="3"/>
  <c r="P3114" i="3"/>
  <c r="P3115" i="3"/>
  <c r="P3116" i="3"/>
  <c r="P3117" i="3"/>
  <c r="P3118" i="3"/>
  <c r="P3119" i="3"/>
  <c r="P3120" i="3"/>
  <c r="P3121" i="3"/>
  <c r="P3122" i="3"/>
  <c r="P3123" i="3"/>
  <c r="P3124" i="3"/>
  <c r="P3125" i="3"/>
  <c r="P3126" i="3"/>
  <c r="P3127" i="3"/>
  <c r="P3128" i="3"/>
  <c r="P3129" i="3"/>
  <c r="P3130" i="3"/>
  <c r="P3131" i="3"/>
  <c r="P3132" i="3"/>
  <c r="P3133" i="3"/>
  <c r="P3134" i="3"/>
  <c r="P3135" i="3"/>
  <c r="P3136" i="3"/>
  <c r="P3137" i="3"/>
  <c r="P3138" i="3"/>
  <c r="P3139" i="3"/>
  <c r="P3140" i="3"/>
  <c r="P3141" i="3"/>
  <c r="P3142" i="3"/>
  <c r="P3143" i="3"/>
  <c r="P3144" i="3"/>
  <c r="P3145" i="3"/>
  <c r="P3146" i="3"/>
  <c r="P3147" i="3"/>
  <c r="P3148" i="3"/>
  <c r="P3149" i="3"/>
  <c r="P3150" i="3"/>
  <c r="P3151" i="3"/>
  <c r="P3152" i="3"/>
  <c r="P3153" i="3"/>
  <c r="P3154" i="3"/>
  <c r="P3155" i="3"/>
  <c r="P3156" i="3"/>
  <c r="P3157" i="3"/>
  <c r="P3158" i="3"/>
  <c r="P3159" i="3"/>
  <c r="P3160" i="3"/>
  <c r="P3161" i="3"/>
  <c r="P3162" i="3"/>
  <c r="P3163" i="3"/>
  <c r="P3164" i="3"/>
  <c r="P3165" i="3"/>
  <c r="P3166" i="3"/>
  <c r="P3167" i="3"/>
  <c r="P3168" i="3"/>
  <c r="P3169" i="3"/>
  <c r="P3170" i="3"/>
  <c r="P3171" i="3"/>
  <c r="P3172" i="3"/>
  <c r="P3173" i="3"/>
  <c r="P3174" i="3"/>
  <c r="P3175" i="3"/>
  <c r="P3176" i="3"/>
  <c r="P3177" i="3"/>
  <c r="P3178" i="3"/>
  <c r="P3179" i="3"/>
  <c r="P3180" i="3"/>
  <c r="P3181" i="3"/>
  <c r="P3182" i="3"/>
  <c r="P3183" i="3"/>
  <c r="P3184" i="3"/>
  <c r="P3185" i="3"/>
  <c r="P3186" i="3"/>
  <c r="P3187" i="3"/>
  <c r="P3188" i="3"/>
  <c r="P3189" i="3"/>
  <c r="P3190" i="3"/>
  <c r="P3191" i="3"/>
  <c r="P3192" i="3"/>
  <c r="P3193" i="3"/>
  <c r="P3194" i="3"/>
  <c r="P3195" i="3"/>
  <c r="P3196" i="3"/>
  <c r="P3197" i="3"/>
  <c r="P3198" i="3"/>
  <c r="P3199" i="3"/>
  <c r="P3200" i="3"/>
  <c r="P3201" i="3"/>
  <c r="P3202" i="3"/>
  <c r="P3203" i="3"/>
  <c r="P3204" i="3"/>
  <c r="P3205" i="3"/>
  <c r="P3206" i="3"/>
  <c r="P3207" i="3"/>
  <c r="P3208" i="3"/>
  <c r="P3209" i="3"/>
  <c r="P3210" i="3"/>
  <c r="P3211" i="3"/>
  <c r="P3212" i="3"/>
  <c r="P3213" i="3"/>
  <c r="P3214" i="3"/>
  <c r="P3215" i="3"/>
  <c r="P3216" i="3"/>
  <c r="P3217" i="3"/>
  <c r="P3218" i="3"/>
  <c r="P3219" i="3"/>
  <c r="P3220" i="3"/>
  <c r="P3221" i="3"/>
  <c r="P3222" i="3"/>
  <c r="P3223" i="3"/>
  <c r="P3224" i="3"/>
  <c r="P3225" i="3"/>
  <c r="P3226" i="3"/>
  <c r="P3227" i="3"/>
  <c r="P3228" i="3"/>
  <c r="P3229" i="3"/>
  <c r="P3230" i="3"/>
  <c r="P3231" i="3"/>
  <c r="P3232" i="3"/>
  <c r="P3233" i="3"/>
  <c r="P3234" i="3"/>
  <c r="P3235" i="3"/>
  <c r="P3236" i="3"/>
  <c r="P3237" i="3"/>
  <c r="P3238" i="3"/>
  <c r="P3239" i="3"/>
  <c r="P3240" i="3"/>
  <c r="P3241" i="3"/>
  <c r="P3242" i="3"/>
  <c r="P3243" i="3"/>
  <c r="P3244" i="3"/>
  <c r="P3245" i="3"/>
  <c r="P3246" i="3"/>
  <c r="P3247" i="3"/>
  <c r="P3248" i="3"/>
  <c r="P3249" i="3"/>
  <c r="P3250" i="3"/>
  <c r="P3251" i="3"/>
  <c r="P3252" i="3"/>
  <c r="P3253" i="3"/>
  <c r="P3254" i="3"/>
  <c r="P3255" i="3"/>
  <c r="P3256" i="3"/>
  <c r="P3257" i="3"/>
  <c r="P3258" i="3"/>
  <c r="P3259" i="3"/>
  <c r="P3260" i="3"/>
  <c r="P3261" i="3"/>
  <c r="P3262" i="3"/>
  <c r="P3263" i="3"/>
  <c r="P3264" i="3"/>
  <c r="P3265" i="3"/>
  <c r="P3266" i="3"/>
  <c r="P3267" i="3"/>
  <c r="P3268" i="3"/>
  <c r="P3269" i="3"/>
  <c r="P3270" i="3"/>
  <c r="P3271" i="3"/>
  <c r="P3272" i="3"/>
  <c r="P3273" i="3"/>
  <c r="P3274" i="3"/>
  <c r="P3275" i="3"/>
  <c r="P3276" i="3"/>
  <c r="P3277" i="3"/>
  <c r="P3278" i="3"/>
  <c r="P3279" i="3"/>
  <c r="P3280" i="3"/>
  <c r="P3281" i="3"/>
  <c r="P3282" i="3"/>
  <c r="P3283" i="3"/>
  <c r="P3284" i="3"/>
  <c r="P3285" i="3"/>
  <c r="P3286" i="3"/>
  <c r="P3287" i="3"/>
  <c r="P3288" i="3"/>
  <c r="P3289" i="3"/>
  <c r="P3290" i="3"/>
  <c r="P3291" i="3"/>
  <c r="P3292" i="3"/>
  <c r="P3293" i="3"/>
  <c r="P3294" i="3"/>
  <c r="P3295" i="3"/>
  <c r="P3296" i="3"/>
  <c r="P3297" i="3"/>
  <c r="P3298" i="3"/>
  <c r="P3299" i="3"/>
  <c r="P3300" i="3"/>
  <c r="P3301" i="3"/>
  <c r="P3302" i="3"/>
  <c r="P3303" i="3"/>
  <c r="P3304" i="3"/>
  <c r="P3305" i="3"/>
  <c r="P3306" i="3"/>
  <c r="P3307" i="3"/>
  <c r="P3308" i="3"/>
  <c r="P3309" i="3"/>
  <c r="P3310" i="3"/>
  <c r="P3311" i="3"/>
  <c r="P3312" i="3"/>
  <c r="P3313" i="3"/>
  <c r="P3314" i="3"/>
  <c r="P3315" i="3"/>
  <c r="P3316" i="3"/>
  <c r="P3317" i="3"/>
  <c r="P3318" i="3"/>
  <c r="P3319" i="3"/>
  <c r="P3320" i="3"/>
  <c r="P3321" i="3"/>
  <c r="P3322" i="3"/>
  <c r="P3323" i="3"/>
  <c r="P3324" i="3"/>
  <c r="P3325" i="3"/>
  <c r="P3326" i="3"/>
  <c r="P3327" i="3"/>
  <c r="P3328" i="3"/>
  <c r="P3329" i="3"/>
  <c r="P3330" i="3"/>
  <c r="P3331" i="3"/>
  <c r="P3332" i="3"/>
  <c r="P3333" i="3"/>
  <c r="P3334" i="3"/>
  <c r="P3335" i="3"/>
  <c r="P3336" i="3"/>
  <c r="P3337" i="3"/>
  <c r="P3338" i="3"/>
  <c r="P3339" i="3"/>
  <c r="P3340" i="3"/>
  <c r="P3341" i="3"/>
  <c r="P3342" i="3"/>
  <c r="P3343" i="3"/>
  <c r="P3344" i="3"/>
  <c r="P3345" i="3"/>
  <c r="P3346" i="3"/>
  <c r="P3347" i="3"/>
  <c r="P3348" i="3"/>
  <c r="P3349" i="3"/>
  <c r="P3350" i="3"/>
  <c r="P3351" i="3"/>
  <c r="P3352" i="3"/>
  <c r="P3353" i="3"/>
  <c r="P3354" i="3"/>
  <c r="P3355" i="3"/>
  <c r="P3356" i="3"/>
  <c r="P3357" i="3"/>
  <c r="P3358" i="3"/>
  <c r="P3359" i="3"/>
  <c r="P3360" i="3"/>
  <c r="P3361" i="3"/>
  <c r="P3362" i="3"/>
  <c r="P3363" i="3"/>
  <c r="P3364" i="3"/>
  <c r="P3365" i="3"/>
  <c r="P3366" i="3"/>
  <c r="P3367" i="3"/>
  <c r="P3368" i="3"/>
  <c r="P3369" i="3"/>
  <c r="P3370" i="3"/>
  <c r="P3371" i="3"/>
  <c r="P3372" i="3"/>
  <c r="P3373" i="3"/>
  <c r="P3374" i="3"/>
  <c r="P3375" i="3"/>
  <c r="P3376" i="3"/>
  <c r="P3377" i="3"/>
  <c r="P3378" i="3"/>
  <c r="P3379" i="3"/>
  <c r="P3380" i="3"/>
  <c r="P3381" i="3"/>
  <c r="P3382" i="3"/>
  <c r="P3383" i="3"/>
  <c r="P3384" i="3"/>
  <c r="P3385" i="3"/>
  <c r="P3386" i="3"/>
  <c r="P3387" i="3"/>
  <c r="P3388" i="3"/>
  <c r="P3389" i="3"/>
  <c r="P3390" i="3"/>
  <c r="P3391" i="3"/>
  <c r="P3392" i="3"/>
  <c r="P3393" i="3"/>
  <c r="P3394" i="3"/>
  <c r="P3395" i="3"/>
  <c r="P3396" i="3"/>
  <c r="P3397" i="3"/>
  <c r="P3398" i="3"/>
  <c r="P3399" i="3"/>
  <c r="P3400" i="3"/>
  <c r="P3401" i="3"/>
  <c r="P3402" i="3"/>
  <c r="P3403" i="3"/>
  <c r="P3404" i="3"/>
  <c r="P3405" i="3"/>
  <c r="P3406" i="3"/>
  <c r="P3407" i="3"/>
  <c r="P3408" i="3"/>
  <c r="P3409" i="3"/>
  <c r="P3410" i="3"/>
  <c r="P3411" i="3"/>
  <c r="P3412" i="3"/>
  <c r="P3413" i="3"/>
  <c r="P3414" i="3"/>
  <c r="P3415" i="3"/>
  <c r="P3416" i="3"/>
  <c r="P3417" i="3"/>
  <c r="P3418" i="3"/>
  <c r="P3419" i="3"/>
  <c r="P3420" i="3"/>
  <c r="P3421" i="3"/>
  <c r="P3422" i="3"/>
  <c r="P3423" i="3"/>
  <c r="P3424" i="3"/>
  <c r="P3425" i="3"/>
  <c r="P3426" i="3"/>
  <c r="P3427" i="3"/>
  <c r="P3428" i="3"/>
  <c r="P3429" i="3"/>
  <c r="P3430" i="3"/>
  <c r="P3431" i="3"/>
  <c r="P3432" i="3"/>
  <c r="P3433" i="3"/>
  <c r="P3434" i="3"/>
  <c r="P3435" i="3"/>
  <c r="P3436" i="3"/>
  <c r="P3437" i="3"/>
  <c r="P3438" i="3"/>
  <c r="P3439" i="3"/>
  <c r="P3440" i="3"/>
  <c r="P3441" i="3"/>
  <c r="P3442" i="3"/>
  <c r="P3443" i="3"/>
  <c r="P3444" i="3"/>
  <c r="P3445" i="3"/>
  <c r="P3446" i="3"/>
  <c r="P3447" i="3"/>
  <c r="P3448" i="3"/>
  <c r="P3449" i="3"/>
  <c r="P3450" i="3"/>
  <c r="P3451" i="3"/>
  <c r="P3452" i="3"/>
  <c r="P3453" i="3"/>
  <c r="P3454" i="3"/>
  <c r="P3455" i="3"/>
  <c r="P3456" i="3"/>
  <c r="P3457" i="3"/>
  <c r="P3458" i="3"/>
  <c r="P3459" i="3"/>
  <c r="P3460" i="3"/>
  <c r="P3461" i="3"/>
  <c r="P3462" i="3"/>
  <c r="P3463" i="3"/>
  <c r="P3464" i="3"/>
  <c r="P3465" i="3"/>
  <c r="P3466" i="3"/>
  <c r="P3467" i="3"/>
  <c r="P3468" i="3"/>
  <c r="P3469" i="3"/>
  <c r="P3470" i="3"/>
  <c r="P3471" i="3"/>
  <c r="P3472" i="3"/>
  <c r="P3473" i="3"/>
  <c r="P3474" i="3"/>
  <c r="P3475" i="3"/>
  <c r="P3476" i="3"/>
  <c r="P3477" i="3"/>
  <c r="P3478" i="3"/>
  <c r="P3479" i="3"/>
  <c r="P3480" i="3"/>
  <c r="P3481" i="3"/>
  <c r="P3482" i="3"/>
  <c r="P3483" i="3"/>
  <c r="P3484" i="3"/>
  <c r="P3485" i="3"/>
  <c r="P3486" i="3"/>
  <c r="P3487" i="3"/>
  <c r="P3488" i="3"/>
  <c r="P3489" i="3"/>
  <c r="P3490" i="3"/>
  <c r="P3491" i="3"/>
  <c r="P3492" i="3"/>
  <c r="P3493" i="3"/>
  <c r="P3494" i="3"/>
  <c r="P3495" i="3"/>
  <c r="P3496" i="3"/>
  <c r="P3497" i="3"/>
  <c r="P3498" i="3"/>
  <c r="P3499" i="3"/>
  <c r="P3500" i="3"/>
  <c r="P3501" i="3"/>
  <c r="P3502" i="3"/>
  <c r="P3503" i="3"/>
  <c r="P3504" i="3"/>
  <c r="P3505" i="3"/>
  <c r="P3506" i="3"/>
  <c r="P3507" i="3"/>
  <c r="P3508" i="3"/>
  <c r="P3509" i="3"/>
  <c r="P3510" i="3"/>
  <c r="P3511" i="3"/>
  <c r="P3512" i="3"/>
  <c r="P3513" i="3"/>
  <c r="P3514" i="3"/>
  <c r="P3515" i="3"/>
  <c r="P3516" i="3"/>
  <c r="P3517" i="3"/>
  <c r="P3518" i="3"/>
  <c r="P3519" i="3"/>
  <c r="P3520" i="3"/>
  <c r="P3521" i="3"/>
  <c r="P3522" i="3"/>
  <c r="P3523" i="3"/>
  <c r="P3524" i="3"/>
  <c r="P3525" i="3"/>
  <c r="P3526" i="3"/>
  <c r="P3527" i="3"/>
  <c r="P3528" i="3"/>
  <c r="P3529" i="3"/>
  <c r="P3530" i="3"/>
  <c r="P3531" i="3"/>
  <c r="P3532" i="3"/>
  <c r="P3533" i="3"/>
  <c r="P3534" i="3"/>
  <c r="P3535" i="3"/>
  <c r="P3536" i="3"/>
  <c r="P3537" i="3"/>
  <c r="P3538" i="3"/>
  <c r="P3539" i="3"/>
  <c r="P3540" i="3"/>
  <c r="P3541" i="3"/>
  <c r="P3542" i="3"/>
  <c r="P3543" i="3"/>
  <c r="P3544" i="3"/>
  <c r="P3545" i="3"/>
  <c r="P3546" i="3"/>
  <c r="P3547" i="3"/>
  <c r="P3548" i="3"/>
  <c r="P3549" i="3"/>
  <c r="P3550" i="3"/>
  <c r="P3551" i="3"/>
  <c r="P3552" i="3"/>
  <c r="P3553" i="3"/>
  <c r="P3554" i="3"/>
  <c r="P3555" i="3"/>
  <c r="P3556" i="3"/>
  <c r="P3557" i="3"/>
  <c r="P3558" i="3"/>
  <c r="P3559" i="3"/>
  <c r="P3560" i="3"/>
  <c r="P3561" i="3"/>
  <c r="P3562" i="3"/>
  <c r="P3563" i="3"/>
  <c r="P3564" i="3"/>
  <c r="P3565" i="3"/>
  <c r="P3566" i="3"/>
  <c r="P3567" i="3"/>
  <c r="P3568" i="3"/>
  <c r="P3569" i="3"/>
  <c r="P3570" i="3"/>
  <c r="P3571" i="3"/>
  <c r="P3572" i="3"/>
  <c r="P3573" i="3"/>
  <c r="P3574" i="3"/>
  <c r="P3575" i="3"/>
  <c r="P3576" i="3"/>
  <c r="P3577" i="3"/>
  <c r="P3578" i="3"/>
  <c r="P3579" i="3"/>
  <c r="P3580" i="3"/>
  <c r="P3581" i="3"/>
  <c r="P3582" i="3"/>
  <c r="P3583" i="3"/>
  <c r="P3584" i="3"/>
  <c r="P3585" i="3"/>
  <c r="P3586" i="3"/>
  <c r="P3587" i="3"/>
  <c r="P3588" i="3"/>
  <c r="P3589" i="3"/>
  <c r="P3590" i="3"/>
  <c r="P3591" i="3"/>
  <c r="P3592" i="3"/>
  <c r="P3593" i="3"/>
  <c r="P3594" i="3"/>
  <c r="P3595" i="3"/>
  <c r="P3596" i="3"/>
  <c r="P3597" i="3"/>
  <c r="P3598" i="3"/>
  <c r="P3599" i="3"/>
  <c r="P3600" i="3"/>
  <c r="P3601" i="3"/>
  <c r="P3602" i="3"/>
  <c r="P3603" i="3"/>
  <c r="P3604" i="3"/>
  <c r="P3605" i="3"/>
  <c r="P3606" i="3"/>
  <c r="P3607" i="3"/>
  <c r="P3608" i="3"/>
  <c r="P3609" i="3"/>
  <c r="P3610" i="3"/>
  <c r="P3611" i="3"/>
  <c r="P3612" i="3"/>
  <c r="P3613" i="3"/>
  <c r="P3614" i="3"/>
  <c r="P3615" i="3"/>
  <c r="P3616" i="3"/>
  <c r="P3617" i="3"/>
  <c r="P3618" i="3"/>
  <c r="P3619" i="3"/>
  <c r="P3620" i="3"/>
  <c r="P3621" i="3"/>
  <c r="P3622" i="3"/>
  <c r="P3623" i="3"/>
  <c r="P3624" i="3"/>
  <c r="P3625" i="3"/>
  <c r="P3626" i="3"/>
  <c r="P3627" i="3"/>
  <c r="P3628" i="3"/>
  <c r="P3629" i="3"/>
  <c r="P3630" i="3"/>
  <c r="P3631" i="3"/>
  <c r="P3632" i="3"/>
  <c r="P3633" i="3"/>
  <c r="P3634" i="3"/>
  <c r="P3635" i="3"/>
  <c r="P3636" i="3"/>
  <c r="P3637" i="3"/>
  <c r="P3638" i="3"/>
  <c r="P3639" i="3"/>
  <c r="P3640" i="3"/>
  <c r="P3641" i="3"/>
  <c r="P3642" i="3"/>
  <c r="P3643" i="3"/>
  <c r="P3644" i="3"/>
  <c r="P3645" i="3"/>
  <c r="P3646" i="3"/>
  <c r="P3647" i="3"/>
  <c r="P3648" i="3"/>
  <c r="P3649" i="3"/>
  <c r="P3650" i="3"/>
  <c r="P3651" i="3"/>
  <c r="P3652" i="3"/>
  <c r="P3653" i="3"/>
  <c r="P3654" i="3"/>
  <c r="P3655" i="3"/>
  <c r="P3656" i="3"/>
  <c r="P3657" i="3"/>
  <c r="P3658" i="3"/>
  <c r="P3659" i="3"/>
  <c r="P3660" i="3"/>
  <c r="P3661" i="3"/>
  <c r="P3662" i="3"/>
  <c r="P3663" i="3"/>
  <c r="P3664" i="3"/>
  <c r="P3665" i="3"/>
  <c r="P3666" i="3"/>
  <c r="P3667" i="3"/>
  <c r="P3668" i="3"/>
  <c r="P3669" i="3"/>
  <c r="P3670" i="3"/>
  <c r="P3671" i="3"/>
  <c r="P3672" i="3"/>
  <c r="P3673" i="3"/>
  <c r="P3674" i="3"/>
  <c r="P3675" i="3"/>
  <c r="P3676" i="3"/>
  <c r="P3677" i="3"/>
  <c r="P3678" i="3"/>
  <c r="P3679" i="3"/>
  <c r="P3680" i="3"/>
  <c r="P3681" i="3"/>
  <c r="P3682" i="3"/>
  <c r="P3683" i="3"/>
  <c r="P3684" i="3"/>
  <c r="P3685" i="3"/>
  <c r="P3686" i="3"/>
  <c r="P3687" i="3"/>
  <c r="P3688" i="3"/>
  <c r="P3689" i="3"/>
  <c r="P3690" i="3"/>
  <c r="P3691" i="3"/>
  <c r="P3692" i="3"/>
  <c r="P3693" i="3"/>
  <c r="P3694" i="3"/>
  <c r="P3695" i="3"/>
  <c r="P3696" i="3"/>
  <c r="P3697" i="3"/>
  <c r="P3698" i="3"/>
  <c r="P3699" i="3"/>
  <c r="P3700" i="3"/>
  <c r="P3701" i="3"/>
  <c r="P3702" i="3"/>
  <c r="P3703" i="3"/>
  <c r="P3704" i="3"/>
  <c r="P3705" i="3"/>
  <c r="P3706" i="3"/>
  <c r="P3707" i="3"/>
  <c r="P3708" i="3"/>
  <c r="P3709" i="3"/>
  <c r="P3710" i="3"/>
  <c r="P3711" i="3"/>
  <c r="P3712" i="3"/>
  <c r="P3713" i="3"/>
  <c r="P3714" i="3"/>
  <c r="P3715" i="3"/>
  <c r="P3716" i="3"/>
  <c r="P3717" i="3"/>
  <c r="P3718" i="3"/>
  <c r="P3719" i="3"/>
  <c r="P3720" i="3"/>
  <c r="P3721" i="3"/>
  <c r="P3722" i="3"/>
  <c r="P3723" i="3"/>
  <c r="P3724" i="3"/>
  <c r="P3725" i="3"/>
  <c r="P3726" i="3"/>
  <c r="P3727" i="3"/>
  <c r="P3728" i="3"/>
  <c r="P3729" i="3"/>
  <c r="P3730" i="3"/>
  <c r="P3731" i="3"/>
  <c r="P3732" i="3"/>
  <c r="P3733" i="3"/>
  <c r="P3734" i="3"/>
  <c r="P3735" i="3"/>
  <c r="P3736" i="3"/>
  <c r="P3737" i="3"/>
  <c r="P3738" i="3"/>
  <c r="P3739" i="3"/>
  <c r="P3740" i="3"/>
  <c r="P3741" i="3"/>
  <c r="P3742" i="3"/>
  <c r="P3743" i="3"/>
  <c r="P3744" i="3"/>
  <c r="P3745" i="3"/>
  <c r="P3746" i="3"/>
  <c r="P3747" i="3"/>
  <c r="P3748" i="3"/>
  <c r="P3749" i="3"/>
  <c r="P3750" i="3"/>
  <c r="P3751" i="3"/>
  <c r="P3752" i="3"/>
  <c r="P3753" i="3"/>
  <c r="P3754" i="3"/>
  <c r="P3755" i="3"/>
  <c r="P3756" i="3"/>
  <c r="P3757" i="3"/>
  <c r="P3758" i="3"/>
  <c r="P3759" i="3"/>
  <c r="P3760" i="3"/>
  <c r="P3761" i="3"/>
  <c r="P3762" i="3"/>
  <c r="P3763" i="3"/>
  <c r="P3764" i="3"/>
  <c r="P3765" i="3"/>
  <c r="P3766" i="3"/>
  <c r="P3767" i="3"/>
  <c r="P3768" i="3"/>
  <c r="P3769" i="3"/>
  <c r="P3770" i="3"/>
  <c r="P3771" i="3"/>
  <c r="P3772" i="3"/>
  <c r="P3773" i="3"/>
  <c r="P3774" i="3"/>
  <c r="P3775" i="3"/>
  <c r="P3776" i="3"/>
  <c r="P3777" i="3"/>
  <c r="P3778" i="3"/>
  <c r="P3779" i="3"/>
  <c r="P3780" i="3"/>
  <c r="P3781" i="3"/>
  <c r="P3782" i="3"/>
  <c r="P3783" i="3"/>
  <c r="P3784" i="3"/>
  <c r="P3785" i="3"/>
  <c r="P3786" i="3"/>
  <c r="P3787" i="3"/>
  <c r="P3788" i="3"/>
  <c r="P3789" i="3"/>
  <c r="P3790" i="3"/>
  <c r="P3791" i="3"/>
  <c r="P3792" i="3"/>
  <c r="P3793" i="3"/>
  <c r="P3794" i="3"/>
  <c r="P3795" i="3"/>
  <c r="P3796" i="3"/>
  <c r="P3797" i="3"/>
  <c r="P3798" i="3"/>
  <c r="P3799" i="3"/>
  <c r="P3800" i="3"/>
  <c r="P3801" i="3"/>
  <c r="P3802" i="3"/>
  <c r="P3803" i="3"/>
  <c r="P3804" i="3"/>
  <c r="P3805" i="3"/>
  <c r="P3806" i="3"/>
  <c r="P3807" i="3"/>
  <c r="P3808" i="3"/>
  <c r="P3809" i="3"/>
  <c r="P3810" i="3"/>
  <c r="P3811" i="3"/>
  <c r="P3812" i="3"/>
  <c r="P3813" i="3"/>
  <c r="P3814" i="3"/>
  <c r="P3815" i="3"/>
  <c r="P3816" i="3"/>
  <c r="P3817" i="3"/>
  <c r="P3818" i="3"/>
  <c r="P3819" i="3"/>
  <c r="P3820" i="3"/>
  <c r="P3821" i="3"/>
  <c r="P3822" i="3"/>
  <c r="P3823" i="3"/>
  <c r="P3824" i="3"/>
  <c r="P3825" i="3"/>
  <c r="P3826" i="3"/>
  <c r="P3827" i="3"/>
  <c r="P3828" i="3"/>
  <c r="P3829" i="3"/>
  <c r="P3830" i="3"/>
  <c r="P3831" i="3"/>
  <c r="P3832" i="3"/>
  <c r="P3833" i="3"/>
  <c r="P3834" i="3"/>
  <c r="P3835" i="3"/>
  <c r="P3836" i="3"/>
  <c r="P3837" i="3"/>
  <c r="P3838" i="3"/>
  <c r="P3839" i="3"/>
  <c r="P3840" i="3"/>
  <c r="P3841" i="3"/>
  <c r="P3842" i="3"/>
  <c r="P3843" i="3"/>
  <c r="P3844" i="3"/>
  <c r="P3845" i="3"/>
  <c r="P3846" i="3"/>
  <c r="P3847" i="3"/>
  <c r="P3848" i="3"/>
  <c r="P3849" i="3"/>
  <c r="P3850" i="3"/>
  <c r="P3851" i="3"/>
  <c r="P3852" i="3"/>
  <c r="P3853" i="3"/>
  <c r="P3854" i="3"/>
  <c r="P3855" i="3"/>
  <c r="P3856" i="3"/>
  <c r="P3857" i="3"/>
  <c r="P3858" i="3"/>
  <c r="P3859" i="3"/>
  <c r="P3860" i="3"/>
  <c r="P3861" i="3"/>
  <c r="P3862" i="3"/>
  <c r="P3863" i="3"/>
  <c r="P3864" i="3"/>
  <c r="P3865" i="3"/>
  <c r="P3866" i="3"/>
  <c r="P3867" i="3"/>
  <c r="P3868" i="3"/>
  <c r="P3869" i="3"/>
  <c r="P3870" i="3"/>
  <c r="P3871" i="3"/>
  <c r="P3872" i="3"/>
  <c r="P3873" i="3"/>
  <c r="P3874" i="3"/>
  <c r="P3875" i="3"/>
  <c r="P3876" i="3"/>
  <c r="P3877" i="3"/>
  <c r="P3878" i="3"/>
  <c r="P3879" i="3"/>
  <c r="P3880" i="3"/>
  <c r="P3881" i="3"/>
  <c r="P3882" i="3"/>
  <c r="P3883" i="3"/>
  <c r="P3884" i="3"/>
  <c r="P3885" i="3"/>
  <c r="P3886" i="3"/>
  <c r="P3887" i="3"/>
  <c r="P3888" i="3"/>
  <c r="P3889" i="3"/>
  <c r="P3890" i="3"/>
  <c r="P3891" i="3"/>
  <c r="P3892" i="3"/>
  <c r="P3893" i="3"/>
  <c r="P3894" i="3"/>
  <c r="P3895" i="3"/>
  <c r="P3896" i="3"/>
  <c r="P3897" i="3"/>
  <c r="P3898" i="3"/>
  <c r="P3899" i="3"/>
  <c r="P3900" i="3"/>
  <c r="P3901" i="3"/>
  <c r="P3902" i="3"/>
  <c r="P3903" i="3"/>
  <c r="P3904" i="3"/>
  <c r="P3905" i="3"/>
  <c r="P3906" i="3"/>
  <c r="P3907" i="3"/>
  <c r="P3908" i="3"/>
  <c r="P3909" i="3"/>
  <c r="P3910" i="3"/>
  <c r="P3911" i="3"/>
  <c r="P3912" i="3"/>
  <c r="P3913" i="3"/>
  <c r="P3914" i="3"/>
  <c r="P3915" i="3"/>
  <c r="P3916" i="3"/>
  <c r="P3917" i="3"/>
  <c r="P3918" i="3"/>
  <c r="P3919" i="3"/>
  <c r="P3920" i="3"/>
  <c r="P3921" i="3"/>
  <c r="P3922" i="3"/>
  <c r="P3923" i="3"/>
  <c r="P3924" i="3"/>
  <c r="P3925" i="3"/>
  <c r="P3926" i="3"/>
  <c r="P3927" i="3"/>
  <c r="P3928" i="3"/>
  <c r="P3929" i="3"/>
  <c r="P3930" i="3"/>
  <c r="P3931" i="3"/>
  <c r="P3932" i="3"/>
  <c r="P3933" i="3"/>
  <c r="P3934" i="3"/>
  <c r="P3935" i="3"/>
  <c r="P3936" i="3"/>
  <c r="P3937" i="3"/>
  <c r="P3938" i="3"/>
  <c r="P3939" i="3"/>
  <c r="P3940" i="3"/>
  <c r="P3941" i="3"/>
  <c r="P3942" i="3"/>
  <c r="P3943" i="3"/>
  <c r="P3944" i="3"/>
  <c r="P3945" i="3"/>
  <c r="P3946" i="3"/>
  <c r="P3947" i="3"/>
  <c r="P3948" i="3"/>
  <c r="P3949" i="3"/>
  <c r="P3950" i="3"/>
  <c r="P3951" i="3"/>
  <c r="P3952" i="3"/>
  <c r="P3953" i="3"/>
  <c r="P3954" i="3"/>
  <c r="P3955" i="3"/>
  <c r="P3956" i="3"/>
  <c r="P3957" i="3"/>
  <c r="P3958" i="3"/>
  <c r="P3959" i="3"/>
  <c r="P3960" i="3"/>
  <c r="P3961" i="3"/>
  <c r="P3962" i="3"/>
  <c r="P3963" i="3"/>
  <c r="P3964" i="3"/>
  <c r="P3965" i="3"/>
  <c r="P3966" i="3"/>
  <c r="P3967" i="3"/>
  <c r="P3968" i="3"/>
  <c r="P3969" i="3"/>
  <c r="P3970" i="3"/>
  <c r="P3971" i="3"/>
  <c r="P3972" i="3"/>
  <c r="P3973" i="3"/>
  <c r="P3974" i="3"/>
  <c r="P3975" i="3"/>
  <c r="P3976" i="3"/>
  <c r="P3977" i="3"/>
  <c r="P3978" i="3"/>
  <c r="P3979" i="3"/>
  <c r="P3980" i="3"/>
  <c r="P3981" i="3"/>
  <c r="P3982" i="3"/>
  <c r="P3983" i="3"/>
  <c r="P3984" i="3"/>
  <c r="P3985" i="3"/>
  <c r="P3986" i="3"/>
  <c r="P3987" i="3"/>
  <c r="P3988" i="3"/>
  <c r="P3989" i="3"/>
  <c r="P3990" i="3"/>
  <c r="P3991" i="3"/>
  <c r="P3992" i="3"/>
  <c r="P3993" i="3"/>
  <c r="P3994" i="3"/>
  <c r="P3995" i="3"/>
  <c r="P3996" i="3"/>
  <c r="P3997" i="3"/>
  <c r="P3998" i="3"/>
  <c r="P3999" i="3"/>
  <c r="P4000" i="3"/>
  <c r="P4001" i="3"/>
  <c r="P4002" i="3"/>
  <c r="P4003" i="3"/>
  <c r="P4004" i="3"/>
  <c r="P4005" i="3"/>
  <c r="P4006" i="3"/>
  <c r="P4007" i="3"/>
  <c r="P4008" i="3"/>
  <c r="P4009" i="3"/>
  <c r="P4010" i="3"/>
  <c r="P4011" i="3"/>
  <c r="P4012" i="3"/>
  <c r="P4013" i="3"/>
  <c r="P4014" i="3"/>
  <c r="P4015" i="3"/>
  <c r="P4016" i="3"/>
  <c r="P4017" i="3"/>
  <c r="P4018" i="3"/>
  <c r="P4019" i="3"/>
  <c r="P4020" i="3"/>
  <c r="P4021" i="3"/>
  <c r="P4022" i="3"/>
  <c r="P4023" i="3"/>
  <c r="P4024" i="3"/>
  <c r="P4025" i="3"/>
  <c r="P4026" i="3"/>
  <c r="P4027" i="3"/>
  <c r="P4028" i="3"/>
  <c r="P4029" i="3"/>
  <c r="P4030" i="3"/>
  <c r="P4031" i="3"/>
  <c r="P4032" i="3"/>
  <c r="P4033" i="3"/>
  <c r="P4034" i="3"/>
  <c r="P4035" i="3"/>
  <c r="P4036" i="3"/>
  <c r="P4037" i="3"/>
  <c r="P4038" i="3"/>
  <c r="P4039" i="3"/>
  <c r="P4040" i="3"/>
  <c r="P4041" i="3"/>
  <c r="P4042" i="3"/>
  <c r="P4043" i="3"/>
  <c r="P4044" i="3"/>
  <c r="P4045" i="3"/>
  <c r="P4046" i="3"/>
  <c r="P4047" i="3"/>
  <c r="P4048" i="3"/>
  <c r="P4049" i="3"/>
  <c r="P4050" i="3"/>
  <c r="P4051" i="3"/>
  <c r="P4052" i="3"/>
  <c r="P4053" i="3"/>
  <c r="P4054" i="3"/>
  <c r="P4055" i="3"/>
  <c r="P4056" i="3"/>
  <c r="P4057" i="3"/>
  <c r="P4058" i="3"/>
  <c r="P4059" i="3"/>
  <c r="P4060" i="3"/>
  <c r="P4061" i="3"/>
  <c r="P4062" i="3"/>
  <c r="P4063" i="3"/>
  <c r="P4064" i="3"/>
  <c r="P4065" i="3"/>
  <c r="P4066" i="3"/>
  <c r="P4067" i="3"/>
  <c r="P4068" i="3"/>
  <c r="P4069" i="3"/>
  <c r="P4070" i="3"/>
  <c r="P4071" i="3"/>
  <c r="P4072" i="3"/>
  <c r="P4073" i="3"/>
  <c r="P4074" i="3"/>
  <c r="P4075" i="3"/>
  <c r="P4076" i="3"/>
  <c r="P4077" i="3"/>
  <c r="P4078" i="3"/>
  <c r="P4079" i="3"/>
  <c r="P4080" i="3"/>
  <c r="P4081" i="3"/>
  <c r="P4082" i="3"/>
  <c r="P4083" i="3"/>
  <c r="P4084" i="3"/>
  <c r="P4085" i="3"/>
  <c r="P4086" i="3"/>
  <c r="P4087" i="3"/>
  <c r="P4088" i="3"/>
  <c r="P4089" i="3"/>
  <c r="P4090" i="3"/>
  <c r="P4091" i="3"/>
  <c r="P4092" i="3"/>
  <c r="P4093" i="3"/>
  <c r="P4094" i="3"/>
  <c r="P4095" i="3"/>
  <c r="P4096" i="3"/>
  <c r="P4097" i="3"/>
  <c r="P4098" i="3"/>
  <c r="P4099" i="3"/>
  <c r="P4100" i="3"/>
  <c r="P4101" i="3"/>
  <c r="P4102" i="3"/>
  <c r="P4103" i="3"/>
  <c r="P4104" i="3"/>
  <c r="P4105" i="3"/>
  <c r="P4106" i="3"/>
  <c r="P4107" i="3"/>
  <c r="P4108" i="3"/>
  <c r="P4109" i="3"/>
  <c r="P4110" i="3"/>
  <c r="P4111" i="3"/>
  <c r="P4112" i="3"/>
  <c r="P4113" i="3"/>
  <c r="P4114" i="3"/>
  <c r="P4115" i="3"/>
  <c r="P4116" i="3"/>
  <c r="P4117" i="3"/>
  <c r="P4118" i="3"/>
  <c r="P4119" i="3"/>
  <c r="P4120" i="3"/>
  <c r="P4121" i="3"/>
  <c r="P4122" i="3"/>
  <c r="P4123" i="3"/>
  <c r="P4124" i="3"/>
  <c r="P4125" i="3"/>
  <c r="P4126" i="3"/>
  <c r="P4127" i="3"/>
  <c r="P4128" i="3"/>
  <c r="P4129" i="3"/>
  <c r="P4130" i="3"/>
  <c r="P4131" i="3"/>
  <c r="P4132" i="3"/>
  <c r="P4133" i="3"/>
  <c r="P4134" i="3"/>
  <c r="P4135" i="3"/>
  <c r="P4136" i="3"/>
  <c r="P4137" i="3"/>
  <c r="P4138" i="3"/>
  <c r="P4139" i="3"/>
  <c r="P4140" i="3"/>
  <c r="P4141" i="3"/>
  <c r="P4142" i="3"/>
  <c r="P4143" i="3"/>
  <c r="P4144" i="3"/>
  <c r="P4145" i="3"/>
  <c r="P4146" i="3"/>
  <c r="P4147" i="3"/>
  <c r="P4148" i="3"/>
  <c r="P4149" i="3"/>
  <c r="P4150" i="3"/>
  <c r="P4151" i="3"/>
  <c r="P4152" i="3"/>
  <c r="P4153" i="3"/>
  <c r="P4154" i="3"/>
  <c r="P4155" i="3"/>
  <c r="P4156" i="3"/>
  <c r="P4157" i="3"/>
  <c r="P4158" i="3"/>
  <c r="P4159" i="3"/>
  <c r="P4160" i="3"/>
  <c r="P4161" i="3"/>
  <c r="P4162" i="3"/>
  <c r="P4163" i="3"/>
  <c r="P4164" i="3"/>
  <c r="P4165" i="3"/>
  <c r="P4166" i="3"/>
  <c r="P4167" i="3"/>
  <c r="P4168" i="3"/>
  <c r="P4169" i="3"/>
  <c r="P4170" i="3"/>
  <c r="P4171" i="3"/>
  <c r="P4172" i="3"/>
  <c r="P4173" i="3"/>
  <c r="P4174" i="3"/>
  <c r="P4175" i="3"/>
  <c r="P4176" i="3"/>
  <c r="P4177" i="3"/>
  <c r="P4178" i="3"/>
  <c r="P4179" i="3"/>
  <c r="P4180" i="3"/>
  <c r="P4181" i="3"/>
  <c r="P4182" i="3"/>
  <c r="P4183" i="3"/>
  <c r="P4184" i="3"/>
  <c r="P4185" i="3"/>
  <c r="P4186" i="3"/>
  <c r="P4187" i="3"/>
  <c r="P4188" i="3"/>
  <c r="P4189" i="3"/>
  <c r="P4190" i="3"/>
  <c r="P4191" i="3"/>
  <c r="P4192" i="3"/>
  <c r="P4193" i="3"/>
  <c r="P4194" i="3"/>
  <c r="P4195" i="3"/>
  <c r="P4196" i="3"/>
  <c r="P4197" i="3"/>
  <c r="P4198" i="3"/>
  <c r="P4199" i="3"/>
  <c r="P4200" i="3"/>
  <c r="P4201" i="3"/>
  <c r="P4202" i="3"/>
  <c r="P4203" i="3"/>
  <c r="P4204" i="3"/>
  <c r="P4205" i="3"/>
  <c r="P4206" i="3"/>
  <c r="P4207" i="3"/>
  <c r="P4208" i="3"/>
  <c r="P4209" i="3"/>
  <c r="P4210" i="3"/>
  <c r="P4211" i="3"/>
  <c r="P4212" i="3"/>
  <c r="P4213" i="3"/>
  <c r="P4214" i="3"/>
  <c r="P4215" i="3"/>
  <c r="P4216" i="3"/>
  <c r="P4217" i="3"/>
  <c r="P4218" i="3"/>
  <c r="P4219" i="3"/>
  <c r="P4220" i="3"/>
  <c r="P4221" i="3"/>
  <c r="P4222" i="3"/>
  <c r="P4223" i="3"/>
  <c r="P4224" i="3"/>
  <c r="P4225" i="3"/>
  <c r="P4226" i="3"/>
  <c r="P4227" i="3"/>
  <c r="P4228" i="3"/>
  <c r="P4229" i="3"/>
  <c r="P4230" i="3"/>
  <c r="P4231" i="3"/>
  <c r="P4232" i="3"/>
  <c r="P4233" i="3"/>
  <c r="P4234" i="3"/>
  <c r="P4235" i="3"/>
  <c r="P4236" i="3"/>
  <c r="P4237" i="3"/>
  <c r="P4238" i="3"/>
  <c r="P4239" i="3"/>
  <c r="P4240" i="3"/>
  <c r="P4241" i="3"/>
  <c r="P4242" i="3"/>
  <c r="P4243" i="3"/>
  <c r="P4244" i="3"/>
  <c r="P4245" i="3"/>
  <c r="P4246" i="3"/>
  <c r="P4247" i="3"/>
  <c r="P4248" i="3"/>
  <c r="P4249" i="3"/>
  <c r="P4250" i="3"/>
  <c r="P4251" i="3"/>
  <c r="P4252" i="3"/>
  <c r="P4253" i="3"/>
  <c r="P4254" i="3"/>
  <c r="P4255" i="3"/>
  <c r="P4256" i="3"/>
  <c r="P4257" i="3"/>
  <c r="P4258" i="3"/>
  <c r="P4259" i="3"/>
  <c r="P4260" i="3"/>
  <c r="P4261" i="3"/>
  <c r="P4262" i="3"/>
  <c r="P4263" i="3"/>
  <c r="P4264" i="3"/>
  <c r="P4265" i="3"/>
  <c r="P4266" i="3"/>
  <c r="P4267" i="3"/>
  <c r="P4268" i="3"/>
  <c r="P4269" i="3"/>
  <c r="P4270" i="3"/>
  <c r="P4271" i="3"/>
  <c r="P4272" i="3"/>
  <c r="P4273" i="3"/>
  <c r="P4274" i="3"/>
  <c r="P4275" i="3"/>
  <c r="P4276" i="3"/>
  <c r="P4277" i="3"/>
  <c r="P4278" i="3"/>
  <c r="P4279" i="3"/>
  <c r="P4280" i="3"/>
  <c r="P4281" i="3"/>
  <c r="P4282" i="3"/>
  <c r="P4283" i="3"/>
  <c r="P4284" i="3"/>
  <c r="P4285" i="3"/>
  <c r="P4286" i="3"/>
  <c r="P4287" i="3"/>
  <c r="P4288" i="3"/>
  <c r="P4289" i="3"/>
  <c r="P4290" i="3"/>
  <c r="P4291" i="3"/>
  <c r="P4292" i="3"/>
  <c r="P4293" i="3"/>
  <c r="P4294" i="3"/>
  <c r="P4295" i="3"/>
  <c r="P4296" i="3"/>
  <c r="P4297" i="3"/>
  <c r="P4298" i="3"/>
  <c r="P4299" i="3"/>
  <c r="P4300" i="3"/>
  <c r="P4301" i="3"/>
  <c r="P4302" i="3"/>
  <c r="P4303" i="3"/>
  <c r="P4304" i="3"/>
  <c r="P4305" i="3"/>
  <c r="P4306" i="3"/>
  <c r="P4307" i="3"/>
  <c r="P4308" i="3"/>
  <c r="P4309" i="3"/>
  <c r="P4310" i="3"/>
  <c r="P4311" i="3"/>
  <c r="P4312" i="3"/>
  <c r="P4313" i="3"/>
  <c r="P4314" i="3"/>
  <c r="P4315" i="3"/>
  <c r="P4316" i="3"/>
  <c r="P4317" i="3"/>
  <c r="P4318" i="3"/>
  <c r="P4319" i="3"/>
  <c r="P4320" i="3"/>
  <c r="P4321" i="3"/>
  <c r="P4322" i="3"/>
  <c r="P4323" i="3"/>
  <c r="P4324" i="3"/>
  <c r="P4325" i="3"/>
  <c r="P4326" i="3"/>
  <c r="P4327" i="3"/>
  <c r="P4328" i="3"/>
  <c r="P4329" i="3"/>
  <c r="P4330" i="3"/>
  <c r="P4331" i="3"/>
  <c r="P4332" i="3"/>
  <c r="P4333" i="3"/>
  <c r="P4334" i="3"/>
  <c r="P4335" i="3"/>
  <c r="P4336" i="3"/>
  <c r="P4337" i="3"/>
  <c r="P4338" i="3"/>
  <c r="P4339" i="3"/>
  <c r="P4340" i="3"/>
  <c r="P4341" i="3"/>
  <c r="P4342" i="3"/>
  <c r="P4343" i="3"/>
  <c r="P4344" i="3"/>
  <c r="P4345" i="3"/>
  <c r="P4346" i="3"/>
  <c r="P4347" i="3"/>
  <c r="P4348" i="3"/>
  <c r="P4349" i="3"/>
  <c r="P4350" i="3"/>
  <c r="P4351" i="3"/>
  <c r="P4352" i="3"/>
  <c r="P4353" i="3"/>
  <c r="P4354" i="3"/>
  <c r="P4355" i="3"/>
  <c r="P4356" i="3"/>
  <c r="P4357" i="3"/>
  <c r="P4358" i="3"/>
  <c r="P4359" i="3"/>
  <c r="P4360" i="3"/>
  <c r="P4361" i="3"/>
  <c r="P4362" i="3"/>
  <c r="P4363" i="3"/>
  <c r="P4364" i="3"/>
  <c r="P4365" i="3"/>
  <c r="P4366" i="3"/>
  <c r="P4367" i="3"/>
  <c r="P4368" i="3"/>
  <c r="P4369" i="3"/>
  <c r="P4370" i="3"/>
  <c r="P4371" i="3"/>
  <c r="P4372" i="3"/>
  <c r="P4373" i="3"/>
  <c r="P4374" i="3"/>
  <c r="P4375" i="3"/>
  <c r="P4376" i="3"/>
  <c r="P4377" i="3"/>
  <c r="P4378" i="3"/>
  <c r="P4379" i="3"/>
  <c r="P4380" i="3"/>
  <c r="P4381" i="3"/>
  <c r="P4382" i="3"/>
  <c r="P4383" i="3"/>
  <c r="P4384" i="3"/>
  <c r="P4385" i="3"/>
  <c r="P4386" i="3"/>
  <c r="P4387" i="3"/>
  <c r="P4388" i="3"/>
  <c r="P4389" i="3"/>
  <c r="P4390" i="3"/>
  <c r="P4391" i="3"/>
  <c r="P4392" i="3"/>
  <c r="P4393" i="3"/>
  <c r="P4394" i="3"/>
  <c r="P4395" i="3"/>
  <c r="P4396" i="3"/>
  <c r="P4397" i="3"/>
  <c r="P4398" i="3"/>
  <c r="P4399" i="3"/>
  <c r="P4400" i="3"/>
  <c r="P4401" i="3"/>
  <c r="P4402" i="3"/>
  <c r="P4403" i="3"/>
  <c r="P4404" i="3"/>
  <c r="P4405" i="3"/>
  <c r="P4406" i="3"/>
  <c r="P4407" i="3"/>
  <c r="P4408" i="3"/>
  <c r="P4409" i="3"/>
  <c r="P4410" i="3"/>
  <c r="P4411" i="3"/>
  <c r="P4412" i="3"/>
  <c r="P4413" i="3"/>
  <c r="P4414" i="3"/>
  <c r="P4415" i="3"/>
  <c r="P4416" i="3"/>
  <c r="P4417" i="3"/>
  <c r="P4418" i="3"/>
  <c r="P4419" i="3"/>
  <c r="P4420" i="3"/>
  <c r="P4421" i="3"/>
  <c r="P4422" i="3"/>
  <c r="P4423" i="3"/>
  <c r="P4424" i="3"/>
  <c r="P4425" i="3"/>
  <c r="P4426" i="3"/>
  <c r="P4427" i="3"/>
  <c r="P4428" i="3"/>
  <c r="P4429" i="3"/>
  <c r="P4430" i="3"/>
  <c r="P4431" i="3"/>
  <c r="P4432" i="3"/>
  <c r="P4433" i="3"/>
  <c r="P4434" i="3"/>
  <c r="P4435" i="3"/>
  <c r="P4436" i="3"/>
  <c r="P4437" i="3"/>
  <c r="P4438" i="3"/>
  <c r="P4439" i="3"/>
  <c r="P4440" i="3"/>
  <c r="P4441" i="3"/>
  <c r="P4442" i="3"/>
  <c r="P4443" i="3"/>
  <c r="P4444" i="3"/>
  <c r="P4445" i="3"/>
  <c r="P4446" i="3"/>
  <c r="P4447" i="3"/>
  <c r="P4448" i="3"/>
  <c r="P4449" i="3"/>
  <c r="P4450" i="3"/>
  <c r="P4451" i="3"/>
  <c r="P4452" i="3"/>
  <c r="P4453" i="3"/>
  <c r="P4454" i="3"/>
  <c r="P4455" i="3"/>
  <c r="P4456" i="3"/>
  <c r="P4457" i="3"/>
  <c r="P4458" i="3"/>
  <c r="P4459" i="3"/>
  <c r="P4460" i="3"/>
  <c r="P4461" i="3"/>
  <c r="P4462" i="3"/>
  <c r="P4463" i="3"/>
  <c r="P4464" i="3"/>
  <c r="P4465" i="3"/>
  <c r="P4466" i="3"/>
  <c r="P4467" i="3"/>
  <c r="P4468" i="3"/>
  <c r="P4469" i="3"/>
  <c r="P4470" i="3"/>
  <c r="P4471" i="3"/>
  <c r="P4472" i="3"/>
  <c r="P4473" i="3"/>
  <c r="P4474" i="3"/>
  <c r="P4475" i="3"/>
  <c r="P4476" i="3"/>
  <c r="P4477" i="3"/>
  <c r="P4478" i="3"/>
  <c r="P4479" i="3"/>
  <c r="P4480" i="3"/>
  <c r="P4481" i="3"/>
  <c r="P4482" i="3"/>
  <c r="P4483" i="3"/>
  <c r="P4484" i="3"/>
  <c r="P4485" i="3"/>
  <c r="P4486" i="3"/>
  <c r="P4487" i="3"/>
  <c r="P4488" i="3"/>
  <c r="P4489" i="3"/>
  <c r="P4490" i="3"/>
  <c r="P4491" i="3"/>
  <c r="P4492" i="3"/>
  <c r="P4493" i="3"/>
  <c r="P4494" i="3"/>
  <c r="P4495" i="3"/>
  <c r="P4496" i="3"/>
  <c r="P4497" i="3"/>
  <c r="P4498" i="3"/>
  <c r="P4499" i="3"/>
  <c r="P4500" i="3"/>
  <c r="P4501" i="3"/>
  <c r="P4502" i="3"/>
  <c r="P4503" i="3"/>
  <c r="P4504" i="3"/>
  <c r="P4505" i="3"/>
  <c r="P4506" i="3"/>
  <c r="P4507" i="3"/>
  <c r="P4508" i="3"/>
  <c r="P4509" i="3"/>
  <c r="P4510" i="3"/>
  <c r="P4511" i="3"/>
  <c r="P4512" i="3"/>
  <c r="P4513" i="3"/>
  <c r="P4514" i="3"/>
  <c r="P4515" i="3"/>
  <c r="P4516" i="3"/>
  <c r="P4517" i="3"/>
  <c r="P4518" i="3"/>
  <c r="P4519" i="3"/>
  <c r="P4520" i="3"/>
  <c r="P4521" i="3"/>
  <c r="P4522" i="3"/>
  <c r="P4523" i="3"/>
  <c r="P4524" i="3"/>
  <c r="P4525" i="3"/>
  <c r="P4526" i="3"/>
  <c r="P4527" i="3"/>
  <c r="P4528" i="3"/>
  <c r="P4529" i="3"/>
  <c r="P4530" i="3"/>
  <c r="P4531" i="3"/>
  <c r="P4532" i="3"/>
  <c r="P4533" i="3"/>
  <c r="P4534" i="3"/>
  <c r="P4535" i="3"/>
  <c r="P4536" i="3"/>
  <c r="P4537" i="3"/>
  <c r="P4538" i="3"/>
  <c r="P4539" i="3"/>
  <c r="P4540" i="3"/>
  <c r="P4541" i="3"/>
  <c r="P4542" i="3"/>
  <c r="P4543" i="3"/>
  <c r="P4544" i="3"/>
  <c r="P4545" i="3"/>
  <c r="P4546" i="3"/>
  <c r="P4547" i="3"/>
  <c r="P4548" i="3"/>
  <c r="P4549" i="3"/>
  <c r="P4550" i="3"/>
  <c r="P4551" i="3"/>
  <c r="P4552" i="3"/>
  <c r="P4553" i="3"/>
  <c r="P4554" i="3"/>
  <c r="P4555" i="3"/>
  <c r="P4556" i="3"/>
  <c r="P4557" i="3"/>
  <c r="P4558" i="3"/>
  <c r="P4559" i="3"/>
  <c r="P4560" i="3"/>
  <c r="P4561" i="3"/>
  <c r="P4562" i="3"/>
  <c r="P4563" i="3"/>
  <c r="P4564" i="3"/>
  <c r="P4565" i="3"/>
  <c r="P4566" i="3"/>
  <c r="P4567" i="3"/>
  <c r="P4568" i="3"/>
  <c r="P4569" i="3"/>
  <c r="P4570" i="3"/>
  <c r="P4571" i="3"/>
  <c r="P4572" i="3"/>
  <c r="P4573" i="3"/>
  <c r="P4574" i="3"/>
  <c r="P4575" i="3"/>
  <c r="P4576" i="3"/>
  <c r="P4577" i="3"/>
  <c r="P4578" i="3"/>
  <c r="P4579" i="3"/>
  <c r="P4580" i="3"/>
  <c r="P4581" i="3"/>
  <c r="P4582" i="3"/>
  <c r="P4583" i="3"/>
  <c r="P4584" i="3"/>
  <c r="P4585" i="3"/>
  <c r="P4586" i="3"/>
  <c r="P4587" i="3"/>
  <c r="P4588" i="3"/>
  <c r="P4589" i="3"/>
  <c r="P4590" i="3"/>
  <c r="P4591" i="3"/>
  <c r="P4592" i="3"/>
  <c r="P4593" i="3"/>
  <c r="P4594" i="3"/>
  <c r="P4595" i="3"/>
  <c r="P4596" i="3"/>
  <c r="P4597" i="3"/>
  <c r="P4598" i="3"/>
  <c r="P4599" i="3"/>
  <c r="P4600" i="3"/>
  <c r="P4601" i="3"/>
  <c r="P4602" i="3"/>
  <c r="P4603" i="3"/>
  <c r="P4604" i="3"/>
  <c r="P4605" i="3"/>
  <c r="P4606" i="3"/>
  <c r="P4607" i="3"/>
  <c r="P4608" i="3"/>
  <c r="P4609" i="3"/>
  <c r="P4610" i="3"/>
  <c r="P4611" i="3"/>
  <c r="P4612" i="3"/>
  <c r="P4613" i="3"/>
  <c r="P4614" i="3"/>
  <c r="P4615" i="3"/>
  <c r="P4616" i="3"/>
  <c r="P4617" i="3"/>
  <c r="P4618" i="3"/>
  <c r="P4619" i="3"/>
  <c r="P4620" i="3"/>
  <c r="P4621" i="3"/>
  <c r="P4622" i="3"/>
  <c r="P4623" i="3"/>
  <c r="P4624" i="3"/>
  <c r="P4625" i="3"/>
  <c r="P4626" i="3"/>
  <c r="P4627" i="3"/>
  <c r="P4628" i="3"/>
  <c r="P4629" i="3"/>
  <c r="P4630" i="3"/>
  <c r="P4631" i="3"/>
  <c r="P4632" i="3"/>
  <c r="P4633" i="3"/>
  <c r="P4634" i="3"/>
  <c r="P4635" i="3"/>
  <c r="P4636" i="3"/>
  <c r="P4637" i="3"/>
  <c r="P4638" i="3"/>
  <c r="P4639" i="3"/>
  <c r="P4640" i="3"/>
  <c r="P4641" i="3"/>
  <c r="P4642" i="3"/>
  <c r="P4643" i="3"/>
  <c r="P4644" i="3"/>
  <c r="P4645" i="3"/>
  <c r="P4646" i="3"/>
  <c r="P4647" i="3"/>
  <c r="P4648" i="3"/>
  <c r="P4649" i="3"/>
  <c r="P4650" i="3"/>
  <c r="P4651" i="3"/>
  <c r="P4652" i="3"/>
  <c r="P4653" i="3"/>
  <c r="P4654" i="3"/>
  <c r="P4655" i="3"/>
  <c r="P4656" i="3"/>
  <c r="P4657" i="3"/>
  <c r="P4658" i="3"/>
  <c r="P4659" i="3"/>
  <c r="P4660" i="3"/>
  <c r="P4661" i="3"/>
  <c r="P4662" i="3"/>
  <c r="P4663" i="3"/>
  <c r="P4664" i="3"/>
  <c r="P4665" i="3"/>
  <c r="P4666" i="3"/>
  <c r="P4667" i="3"/>
  <c r="P4668" i="3"/>
  <c r="P4669" i="3"/>
  <c r="P4670" i="3"/>
  <c r="P4671" i="3"/>
  <c r="P4672" i="3"/>
  <c r="P4673" i="3"/>
  <c r="P4674" i="3"/>
  <c r="P4675" i="3"/>
  <c r="P4676" i="3"/>
  <c r="P4677" i="3"/>
  <c r="P4678" i="3"/>
  <c r="P4679" i="3"/>
  <c r="P4680" i="3"/>
  <c r="P4681" i="3"/>
  <c r="P4682" i="3"/>
  <c r="P4683" i="3"/>
  <c r="P4684" i="3"/>
  <c r="P4685" i="3"/>
  <c r="P4686" i="3"/>
  <c r="P4687" i="3"/>
  <c r="P4688" i="3"/>
  <c r="P4689" i="3"/>
  <c r="P4690" i="3"/>
  <c r="P4691" i="3"/>
  <c r="P4692" i="3"/>
  <c r="P4693" i="3"/>
  <c r="P4694" i="3"/>
  <c r="P4695" i="3"/>
  <c r="P4696" i="3"/>
  <c r="P4697" i="3"/>
  <c r="P4698" i="3"/>
  <c r="P4699" i="3"/>
  <c r="P4700" i="3"/>
  <c r="P4701" i="3"/>
  <c r="P4702" i="3"/>
  <c r="P4703" i="3"/>
  <c r="P4704" i="3"/>
  <c r="P4705" i="3"/>
  <c r="P4706" i="3"/>
  <c r="P4707" i="3"/>
  <c r="P4708" i="3"/>
  <c r="P4709" i="3"/>
  <c r="P4710" i="3"/>
  <c r="P4711" i="3"/>
  <c r="P4712" i="3"/>
  <c r="P4713" i="3"/>
  <c r="P4714" i="3"/>
  <c r="P4715" i="3"/>
  <c r="P4716" i="3"/>
  <c r="P4717" i="3"/>
  <c r="P4718" i="3"/>
  <c r="P4719" i="3"/>
  <c r="P4720" i="3"/>
  <c r="P4721" i="3"/>
  <c r="P4722" i="3"/>
  <c r="P4723" i="3"/>
  <c r="P4724" i="3"/>
  <c r="P4725" i="3"/>
  <c r="P4726" i="3"/>
  <c r="P4727" i="3"/>
  <c r="P4728" i="3"/>
  <c r="P4729" i="3"/>
  <c r="P4730" i="3"/>
  <c r="P4731" i="3"/>
  <c r="P4732" i="3"/>
  <c r="P4733" i="3"/>
  <c r="P4734" i="3"/>
  <c r="P4735" i="3"/>
  <c r="P4736" i="3"/>
  <c r="P4737" i="3"/>
  <c r="P4738" i="3"/>
  <c r="P4739" i="3"/>
  <c r="P4740" i="3"/>
  <c r="P4741" i="3"/>
  <c r="P4742" i="3"/>
  <c r="P4743" i="3"/>
  <c r="P4744" i="3"/>
  <c r="P4745" i="3"/>
  <c r="P4746" i="3"/>
  <c r="P4747" i="3"/>
  <c r="P4748" i="3"/>
  <c r="P4749" i="3"/>
  <c r="P4750" i="3"/>
  <c r="P4751" i="3"/>
  <c r="P4752" i="3"/>
  <c r="P4753" i="3"/>
  <c r="P4754" i="3"/>
  <c r="P4755" i="3"/>
  <c r="P4756" i="3"/>
  <c r="P4757" i="3"/>
  <c r="P4758" i="3"/>
  <c r="P4759" i="3"/>
  <c r="P4760" i="3"/>
  <c r="P4761" i="3"/>
  <c r="P4762" i="3"/>
  <c r="P4763" i="3"/>
  <c r="P4764" i="3"/>
  <c r="P4765" i="3"/>
  <c r="P4766" i="3"/>
  <c r="P4767" i="3"/>
  <c r="P4768" i="3"/>
  <c r="P4769" i="3"/>
  <c r="P4770" i="3"/>
  <c r="P4771" i="3"/>
  <c r="P4772" i="3"/>
  <c r="P4773" i="3"/>
  <c r="P4774" i="3"/>
  <c r="P4775" i="3"/>
  <c r="P4776" i="3"/>
  <c r="P4777" i="3"/>
  <c r="P4778" i="3"/>
  <c r="P4779" i="3"/>
  <c r="P4780" i="3"/>
  <c r="P4781" i="3"/>
  <c r="P4782" i="3"/>
  <c r="P4783" i="3"/>
  <c r="P4784" i="3"/>
  <c r="P4785" i="3"/>
  <c r="P4786" i="3"/>
  <c r="P4787" i="3"/>
  <c r="P4788" i="3"/>
  <c r="P4789" i="3"/>
  <c r="P4790" i="3"/>
  <c r="P4791" i="3"/>
  <c r="P4792" i="3"/>
  <c r="P4793" i="3"/>
  <c r="P4794" i="3"/>
  <c r="P4795" i="3"/>
  <c r="P4796" i="3"/>
  <c r="P4797" i="3"/>
  <c r="P4798" i="3"/>
  <c r="P4799" i="3"/>
  <c r="P4800" i="3"/>
  <c r="P4801" i="3"/>
  <c r="P4802" i="3"/>
  <c r="P4803" i="3"/>
  <c r="P4804" i="3"/>
  <c r="P4805" i="3"/>
  <c r="P4806" i="3"/>
  <c r="P4807" i="3"/>
  <c r="P4808" i="3"/>
  <c r="P4809" i="3"/>
  <c r="P4810" i="3"/>
  <c r="P4811" i="3"/>
  <c r="P4812" i="3"/>
  <c r="P4813" i="3"/>
  <c r="P4814" i="3"/>
  <c r="P4815" i="3"/>
  <c r="P4816" i="3"/>
  <c r="P4817" i="3"/>
  <c r="P4818" i="3"/>
  <c r="P4819" i="3"/>
  <c r="P4820" i="3"/>
  <c r="P4821" i="3"/>
  <c r="P4822" i="3"/>
  <c r="P4823" i="3"/>
  <c r="P4824" i="3"/>
  <c r="P4825" i="3"/>
  <c r="P4826" i="3"/>
  <c r="P4827" i="3"/>
  <c r="P4828" i="3"/>
  <c r="P4829" i="3"/>
  <c r="P4830" i="3"/>
  <c r="P4831" i="3"/>
  <c r="P4832" i="3"/>
  <c r="P4833" i="3"/>
  <c r="P4834" i="3"/>
  <c r="P4835" i="3"/>
  <c r="P4836" i="3"/>
  <c r="P4837" i="3"/>
  <c r="P4838" i="3"/>
  <c r="P4839" i="3"/>
  <c r="P4840" i="3"/>
  <c r="P4841" i="3"/>
  <c r="P4842" i="3"/>
  <c r="P4843" i="3"/>
  <c r="P4844" i="3"/>
  <c r="P4845" i="3"/>
  <c r="P4846" i="3"/>
  <c r="P4847" i="3"/>
  <c r="P4848" i="3"/>
  <c r="P4849" i="3"/>
  <c r="P4850" i="3"/>
  <c r="P4851" i="3"/>
  <c r="P4852" i="3"/>
  <c r="P4853" i="3"/>
  <c r="P4854" i="3"/>
  <c r="P4855" i="3"/>
  <c r="P4856" i="3"/>
  <c r="P4857" i="3"/>
  <c r="P4858" i="3"/>
  <c r="P4859" i="3"/>
  <c r="P4860" i="3"/>
  <c r="P4861" i="3"/>
  <c r="P4862" i="3"/>
  <c r="P4863" i="3"/>
  <c r="P4864" i="3"/>
  <c r="P4865" i="3"/>
  <c r="P4866" i="3"/>
  <c r="P4867" i="3"/>
  <c r="P4868" i="3"/>
  <c r="P4869" i="3"/>
  <c r="P4870" i="3"/>
  <c r="P4871" i="3"/>
  <c r="P4872" i="3"/>
  <c r="P4873" i="3"/>
  <c r="P4874" i="3"/>
  <c r="P4875" i="3"/>
  <c r="P4876" i="3"/>
  <c r="P4877" i="3"/>
  <c r="P4878" i="3"/>
  <c r="P4879" i="3"/>
  <c r="P4880" i="3"/>
  <c r="P4881" i="3"/>
  <c r="P4882" i="3"/>
  <c r="P4883" i="3"/>
  <c r="P4884" i="3"/>
  <c r="P4885" i="3"/>
  <c r="P4886" i="3"/>
  <c r="P4887" i="3"/>
  <c r="P4888" i="3"/>
  <c r="P4889" i="3"/>
  <c r="P4890" i="3"/>
  <c r="P4891" i="3"/>
  <c r="P4892" i="3"/>
  <c r="P4893" i="3"/>
  <c r="P4894" i="3"/>
  <c r="P4895" i="3"/>
  <c r="P4896" i="3"/>
  <c r="P4897" i="3"/>
  <c r="P4898" i="3"/>
  <c r="P4899" i="3"/>
  <c r="P4900" i="3"/>
  <c r="P4901" i="3"/>
  <c r="P4902" i="3"/>
  <c r="P4903" i="3"/>
  <c r="P4904" i="3"/>
  <c r="P4905" i="3"/>
  <c r="P4906" i="3"/>
  <c r="P4907" i="3"/>
  <c r="P4908" i="3"/>
  <c r="P4909" i="3"/>
  <c r="P4910" i="3"/>
  <c r="P4911" i="3"/>
  <c r="P4912" i="3"/>
  <c r="P4913" i="3"/>
  <c r="P4914" i="3"/>
  <c r="P4915" i="3"/>
  <c r="P4916" i="3"/>
  <c r="P4917" i="3"/>
  <c r="P4918" i="3"/>
  <c r="P4919" i="3"/>
  <c r="P4920" i="3"/>
  <c r="P4921" i="3"/>
  <c r="P4922" i="3"/>
  <c r="P4923" i="3"/>
  <c r="P4924" i="3"/>
  <c r="P4925" i="3"/>
  <c r="P4926" i="3"/>
  <c r="P4927" i="3"/>
  <c r="P4928" i="3"/>
  <c r="P4929" i="3"/>
  <c r="P4930" i="3"/>
  <c r="P4931" i="3"/>
  <c r="P4932" i="3"/>
  <c r="P4933" i="3"/>
  <c r="P4934" i="3"/>
  <c r="P4935" i="3"/>
  <c r="P4936" i="3"/>
  <c r="P4937" i="3"/>
  <c r="P4938" i="3"/>
  <c r="P4939" i="3"/>
  <c r="P4940" i="3"/>
  <c r="P4941" i="3"/>
  <c r="P4942" i="3"/>
  <c r="P4943" i="3"/>
  <c r="P4944" i="3"/>
  <c r="P4945" i="3"/>
  <c r="P4946" i="3"/>
  <c r="P4947" i="3"/>
  <c r="P4948" i="3"/>
  <c r="P4949" i="3"/>
  <c r="P4950" i="3"/>
  <c r="P4951" i="3"/>
  <c r="P4952" i="3"/>
  <c r="P4953" i="3"/>
  <c r="P4954" i="3"/>
  <c r="P4955" i="3"/>
  <c r="P4956" i="3"/>
  <c r="P4957" i="3"/>
  <c r="P4958" i="3"/>
  <c r="P4959" i="3"/>
  <c r="P4960" i="3"/>
  <c r="P4961" i="3"/>
  <c r="P4962" i="3"/>
  <c r="P4963" i="3"/>
  <c r="P4964" i="3"/>
  <c r="P4965" i="3"/>
  <c r="P4966" i="3"/>
  <c r="P4967" i="3"/>
  <c r="P4968" i="3"/>
  <c r="P4969" i="3"/>
  <c r="P4970" i="3"/>
  <c r="P4971" i="3"/>
  <c r="P4972" i="3"/>
  <c r="P4973" i="3"/>
  <c r="P4974" i="3"/>
  <c r="P4975" i="3"/>
  <c r="P4976" i="3"/>
  <c r="P4977" i="3"/>
  <c r="P4978" i="3"/>
  <c r="P4979" i="3"/>
  <c r="P4980" i="3"/>
  <c r="P4981" i="3"/>
  <c r="P4982" i="3"/>
  <c r="P4983" i="3"/>
  <c r="P4984" i="3"/>
  <c r="P4985" i="3"/>
  <c r="P4986" i="3"/>
  <c r="P4987" i="3"/>
  <c r="P4988" i="3"/>
  <c r="P4989" i="3"/>
  <c r="P4990" i="3"/>
  <c r="P4991" i="3"/>
  <c r="P4992" i="3"/>
  <c r="P4993" i="3"/>
  <c r="P4994" i="3"/>
  <c r="P4995" i="3"/>
  <c r="P4996" i="3"/>
  <c r="P4997" i="3"/>
  <c r="P4998" i="3"/>
  <c r="P4999" i="3"/>
  <c r="P5000" i="3"/>
  <c r="P5001" i="3"/>
  <c r="P5002" i="3"/>
  <c r="P5003" i="3"/>
  <c r="P5004" i="3"/>
  <c r="P5005" i="3"/>
  <c r="P5006" i="3"/>
  <c r="P5007" i="3"/>
  <c r="P5008" i="3"/>
  <c r="P5009" i="3"/>
  <c r="P5010" i="3"/>
  <c r="P5011" i="3"/>
  <c r="P5012" i="3"/>
  <c r="P5013" i="3"/>
  <c r="P5014" i="3"/>
  <c r="P5015" i="3"/>
  <c r="P5016" i="3"/>
  <c r="P5017" i="3"/>
  <c r="P5018" i="3"/>
  <c r="P5019" i="3"/>
  <c r="P5020" i="3"/>
  <c r="P5021" i="3"/>
  <c r="P5022" i="3"/>
  <c r="P5023" i="3"/>
  <c r="P5024" i="3"/>
  <c r="P5025" i="3"/>
  <c r="P5026" i="3"/>
  <c r="P5027" i="3"/>
  <c r="P5028" i="3"/>
  <c r="P5029" i="3"/>
  <c r="P5030" i="3"/>
  <c r="P5031" i="3"/>
  <c r="P5032" i="3"/>
  <c r="P5033" i="3"/>
  <c r="P5034" i="3"/>
  <c r="P5035" i="3"/>
  <c r="P5036" i="3"/>
  <c r="P5037" i="3"/>
  <c r="P5038" i="3"/>
  <c r="P5039" i="3"/>
  <c r="P5040" i="3"/>
  <c r="P5041" i="3"/>
  <c r="P5042" i="3"/>
  <c r="P5043" i="3"/>
  <c r="P5044" i="3"/>
  <c r="P5045" i="3"/>
  <c r="P5046" i="3"/>
  <c r="P5047" i="3"/>
  <c r="P5048" i="3"/>
  <c r="P5049" i="3"/>
  <c r="P5050" i="3"/>
  <c r="P5051" i="3"/>
  <c r="P5052" i="3"/>
  <c r="P5053" i="3"/>
  <c r="P5054" i="3"/>
  <c r="P5055" i="3"/>
  <c r="P5056" i="3"/>
  <c r="P5057" i="3"/>
  <c r="P5058" i="3"/>
  <c r="P5059" i="3"/>
  <c r="P5060" i="3"/>
  <c r="P5061" i="3"/>
  <c r="P5062" i="3"/>
  <c r="P5063" i="3"/>
  <c r="P5064" i="3"/>
  <c r="P5065" i="3"/>
  <c r="P5066" i="3"/>
  <c r="P5067" i="3"/>
  <c r="P5068" i="3"/>
  <c r="P5069" i="3"/>
  <c r="P5070" i="3"/>
  <c r="P5071" i="3"/>
  <c r="P5072" i="3"/>
  <c r="P5073" i="3"/>
  <c r="P5074" i="3"/>
  <c r="P5075" i="3"/>
  <c r="P5076" i="3"/>
  <c r="P5077" i="3"/>
  <c r="P5078" i="3"/>
  <c r="P5079" i="3"/>
  <c r="P5080" i="3"/>
  <c r="P5081" i="3"/>
  <c r="P5082" i="3"/>
  <c r="P5083" i="3"/>
  <c r="P5084" i="3"/>
  <c r="P5085" i="3"/>
  <c r="P5086" i="3"/>
  <c r="P5087" i="3"/>
  <c r="P5088" i="3"/>
  <c r="P5089" i="3"/>
  <c r="P5090" i="3"/>
  <c r="P5091" i="3"/>
  <c r="P5092" i="3"/>
  <c r="P5093" i="3"/>
  <c r="P5094" i="3"/>
  <c r="P5095" i="3"/>
  <c r="P5096" i="3"/>
  <c r="P5097" i="3"/>
  <c r="P5098" i="3"/>
  <c r="P5099" i="3"/>
  <c r="P5100" i="3"/>
  <c r="P5101" i="3"/>
  <c r="P5102" i="3"/>
  <c r="P5103" i="3"/>
  <c r="P5104" i="3"/>
  <c r="P5105" i="3"/>
  <c r="P5106" i="3"/>
  <c r="P5107" i="3"/>
  <c r="P5108" i="3"/>
  <c r="P5109" i="3"/>
  <c r="P5110" i="3"/>
  <c r="P5111" i="3"/>
  <c r="P5112" i="3"/>
  <c r="P5113" i="3"/>
  <c r="P5114" i="3"/>
  <c r="P5115" i="3"/>
  <c r="P5116" i="3"/>
  <c r="P5117" i="3"/>
  <c r="P5118" i="3"/>
  <c r="P5119" i="3"/>
  <c r="P5120" i="3"/>
  <c r="P5121" i="3"/>
  <c r="P5122" i="3"/>
  <c r="P5123" i="3"/>
  <c r="P5124" i="3"/>
  <c r="P5125" i="3"/>
  <c r="P5126" i="3"/>
  <c r="P5127" i="3"/>
  <c r="P5128" i="3"/>
  <c r="P5129" i="3"/>
  <c r="P5130" i="3"/>
  <c r="P5131" i="3"/>
  <c r="P5132" i="3"/>
  <c r="P5133" i="3"/>
  <c r="P5134" i="3"/>
  <c r="P5135" i="3"/>
  <c r="P5136" i="3"/>
  <c r="P5137" i="3"/>
  <c r="P5138" i="3"/>
  <c r="P5139" i="3"/>
  <c r="P5140" i="3"/>
  <c r="P5141" i="3"/>
  <c r="P5142" i="3"/>
  <c r="P5143" i="3"/>
  <c r="P5144" i="3"/>
  <c r="P5145" i="3"/>
  <c r="P5146" i="3"/>
  <c r="P5147" i="3"/>
  <c r="P5148" i="3"/>
  <c r="P5149" i="3"/>
  <c r="P5150" i="3"/>
  <c r="P5151" i="3"/>
  <c r="P5152" i="3"/>
  <c r="P5153" i="3"/>
  <c r="P5154" i="3"/>
  <c r="P5155" i="3"/>
  <c r="P5156" i="3"/>
  <c r="P5157" i="3"/>
  <c r="P5158" i="3"/>
  <c r="P5159" i="3"/>
  <c r="P5160" i="3"/>
  <c r="P5161" i="3"/>
  <c r="P5162" i="3"/>
  <c r="P5163" i="3"/>
  <c r="P5164" i="3"/>
  <c r="P5165" i="3"/>
  <c r="P5166" i="3"/>
  <c r="P5167" i="3"/>
  <c r="P5168" i="3"/>
  <c r="P5169" i="3"/>
  <c r="P5170" i="3"/>
  <c r="P5171" i="3"/>
  <c r="P5172" i="3"/>
  <c r="P5173" i="3"/>
  <c r="P5174" i="3"/>
  <c r="P5175" i="3"/>
  <c r="P5176" i="3"/>
  <c r="P5177" i="3"/>
  <c r="P5178" i="3"/>
  <c r="P5179" i="3"/>
  <c r="P5180" i="3"/>
  <c r="P5181" i="3"/>
  <c r="P5182" i="3"/>
  <c r="P5183" i="3"/>
  <c r="P5184" i="3"/>
  <c r="P5185" i="3"/>
  <c r="P5186" i="3"/>
  <c r="P5187" i="3"/>
  <c r="P5188" i="3"/>
  <c r="P5189" i="3"/>
  <c r="P5190" i="3"/>
  <c r="P5191" i="3"/>
  <c r="P5192" i="3"/>
  <c r="P5193" i="3"/>
  <c r="P5194" i="3"/>
  <c r="P5195" i="3"/>
  <c r="P5196" i="3"/>
  <c r="P5197" i="3"/>
  <c r="P5198" i="3"/>
  <c r="P5199" i="3"/>
  <c r="P5200" i="3"/>
  <c r="P5201" i="3"/>
  <c r="P5202" i="3"/>
  <c r="P5203" i="3"/>
  <c r="P5204" i="3"/>
  <c r="P5205" i="3"/>
  <c r="P5206" i="3"/>
  <c r="P5207" i="3"/>
  <c r="P5208" i="3"/>
  <c r="P5209" i="3"/>
  <c r="P5210" i="3"/>
  <c r="P5211" i="3"/>
  <c r="P5212" i="3"/>
  <c r="P5213" i="3"/>
  <c r="P5214" i="3"/>
  <c r="P5215" i="3"/>
  <c r="P5216" i="3"/>
  <c r="P5217" i="3"/>
  <c r="P5218" i="3"/>
  <c r="P5219" i="3"/>
  <c r="P5220" i="3"/>
  <c r="P5221" i="3"/>
  <c r="P5222" i="3"/>
  <c r="P5223" i="3"/>
  <c r="P5224" i="3"/>
  <c r="P5225" i="3"/>
  <c r="P5226" i="3"/>
  <c r="P5227" i="3"/>
  <c r="P5228" i="3"/>
  <c r="P5229" i="3"/>
  <c r="P5230" i="3"/>
  <c r="P5231" i="3"/>
  <c r="P5232" i="3"/>
  <c r="P5233" i="3"/>
  <c r="P5234" i="3"/>
  <c r="P5235" i="3"/>
  <c r="P5236" i="3"/>
  <c r="P5237" i="3"/>
  <c r="P5238" i="3"/>
  <c r="P5239" i="3"/>
  <c r="P5240" i="3"/>
  <c r="P5241" i="3"/>
  <c r="P5242" i="3"/>
  <c r="P5243" i="3"/>
  <c r="P5244" i="3"/>
  <c r="P5245" i="3"/>
  <c r="P5246" i="3"/>
  <c r="P5247" i="3"/>
  <c r="P5248" i="3"/>
  <c r="P5249" i="3"/>
  <c r="P5250" i="3"/>
  <c r="P5251" i="3"/>
  <c r="P5252" i="3"/>
  <c r="P5253" i="3"/>
  <c r="P5254" i="3"/>
  <c r="P5255" i="3"/>
  <c r="P5256" i="3"/>
  <c r="P5257" i="3"/>
  <c r="P5258" i="3"/>
  <c r="P5259" i="3"/>
  <c r="P5260" i="3"/>
  <c r="P5261" i="3"/>
  <c r="P5262" i="3"/>
  <c r="P5263" i="3"/>
  <c r="P5264" i="3"/>
  <c r="P5265" i="3"/>
  <c r="P5266" i="3"/>
  <c r="P5267" i="3"/>
  <c r="P5268" i="3"/>
  <c r="P5269" i="3"/>
  <c r="P5270" i="3"/>
  <c r="P5271" i="3"/>
  <c r="P5272" i="3"/>
  <c r="P5273" i="3"/>
  <c r="P5274" i="3"/>
  <c r="P5275" i="3"/>
  <c r="P5276" i="3"/>
  <c r="P5277" i="3"/>
  <c r="P5278" i="3"/>
  <c r="P5279" i="3"/>
  <c r="P5280" i="3"/>
  <c r="P5281" i="3"/>
  <c r="P5282" i="3"/>
  <c r="P5283" i="3"/>
  <c r="P5284" i="3"/>
  <c r="P5285" i="3"/>
  <c r="P5286" i="3"/>
  <c r="P5287" i="3"/>
  <c r="P5288" i="3"/>
  <c r="P5289" i="3"/>
  <c r="P5290" i="3"/>
  <c r="P5291" i="3"/>
  <c r="P5292" i="3"/>
  <c r="P5293" i="3"/>
  <c r="P5294" i="3"/>
  <c r="P5295" i="3"/>
  <c r="P5296" i="3"/>
  <c r="P5297" i="3"/>
  <c r="P5298" i="3"/>
  <c r="P5299" i="3"/>
  <c r="P5300" i="3"/>
  <c r="P5301" i="3"/>
  <c r="P5302" i="3"/>
  <c r="P5303" i="3"/>
  <c r="P5304" i="3"/>
  <c r="P5305" i="3"/>
  <c r="P5306" i="3"/>
  <c r="P5307" i="3"/>
  <c r="P5308" i="3"/>
  <c r="P5309" i="3"/>
  <c r="P5310" i="3"/>
  <c r="P5311" i="3"/>
  <c r="P5312" i="3"/>
  <c r="P5313" i="3"/>
  <c r="P5314" i="3"/>
  <c r="P5315" i="3"/>
  <c r="P5316" i="3"/>
  <c r="P5317" i="3"/>
  <c r="P5318" i="3"/>
  <c r="P5319" i="3"/>
  <c r="P5320" i="3"/>
  <c r="P5321" i="3"/>
  <c r="P5322" i="3"/>
  <c r="P5323" i="3"/>
  <c r="P5324" i="3"/>
  <c r="P5325" i="3"/>
  <c r="P5326" i="3"/>
  <c r="P5327" i="3"/>
  <c r="P5328" i="3"/>
  <c r="P5329" i="3"/>
  <c r="P5330" i="3"/>
  <c r="P5331" i="3"/>
  <c r="P5332" i="3"/>
  <c r="P5333" i="3"/>
  <c r="P5334" i="3"/>
  <c r="P5335" i="3"/>
  <c r="P5336" i="3"/>
  <c r="P5337" i="3"/>
  <c r="P5338" i="3"/>
  <c r="P5339" i="3"/>
  <c r="P5340" i="3"/>
  <c r="P5341" i="3"/>
  <c r="P5342" i="3"/>
  <c r="P5343" i="3"/>
  <c r="P5344" i="3"/>
  <c r="P5345" i="3"/>
  <c r="P5346" i="3"/>
  <c r="P5347" i="3"/>
  <c r="P5348" i="3"/>
  <c r="P5349" i="3"/>
  <c r="P5350" i="3"/>
  <c r="P5351" i="3"/>
  <c r="P5352" i="3"/>
  <c r="P5353" i="3"/>
  <c r="P5354" i="3"/>
  <c r="P5355" i="3"/>
  <c r="P5356" i="3"/>
  <c r="P5357" i="3"/>
  <c r="P5358" i="3"/>
  <c r="P5359" i="3"/>
  <c r="P5360" i="3"/>
  <c r="P5361" i="3"/>
  <c r="P5362" i="3"/>
  <c r="P5363" i="3"/>
  <c r="P5364" i="3"/>
  <c r="P5365" i="3"/>
  <c r="P5366" i="3"/>
  <c r="P5367" i="3"/>
  <c r="P5368" i="3"/>
  <c r="P5369" i="3"/>
  <c r="P5370" i="3"/>
  <c r="P5371" i="3"/>
  <c r="P5372" i="3"/>
  <c r="P5373" i="3"/>
  <c r="P5374" i="3"/>
  <c r="P5375" i="3"/>
  <c r="P5376" i="3"/>
  <c r="P5377" i="3"/>
  <c r="P5378" i="3"/>
  <c r="P5379" i="3"/>
  <c r="P5380" i="3"/>
  <c r="P5381" i="3"/>
  <c r="P5382" i="3"/>
  <c r="P5383" i="3"/>
  <c r="P5384" i="3"/>
  <c r="P5385" i="3"/>
  <c r="P5386" i="3"/>
  <c r="P5387" i="3"/>
  <c r="P5388" i="3"/>
  <c r="P5389" i="3"/>
  <c r="P5390" i="3"/>
  <c r="P5391" i="3"/>
  <c r="P5392" i="3"/>
  <c r="P5393" i="3"/>
  <c r="P5394" i="3"/>
  <c r="P5395" i="3"/>
  <c r="P5396" i="3"/>
  <c r="P5397" i="3"/>
  <c r="P5398" i="3"/>
  <c r="P5399" i="3"/>
  <c r="P5400" i="3"/>
  <c r="P5401" i="3"/>
  <c r="P5402" i="3"/>
  <c r="P5403" i="3"/>
  <c r="P5404" i="3"/>
  <c r="P5405" i="3"/>
  <c r="P5406" i="3"/>
  <c r="P5407" i="3"/>
  <c r="P5408" i="3"/>
  <c r="P5409" i="3"/>
  <c r="P5410" i="3"/>
  <c r="P5411" i="3"/>
  <c r="P5412" i="3"/>
  <c r="P5413" i="3"/>
  <c r="P5414" i="3"/>
  <c r="P5415" i="3"/>
  <c r="P5416" i="3"/>
  <c r="P5417" i="3"/>
  <c r="P5418" i="3"/>
  <c r="P5419" i="3"/>
  <c r="P5420" i="3"/>
  <c r="P5421" i="3"/>
  <c r="P5422" i="3"/>
  <c r="P5423" i="3"/>
  <c r="P5424" i="3"/>
  <c r="P5425" i="3"/>
  <c r="P5426" i="3"/>
  <c r="P5427" i="3"/>
  <c r="P5428" i="3"/>
  <c r="P5429" i="3"/>
  <c r="P5430" i="3"/>
  <c r="P5431" i="3"/>
  <c r="P5432" i="3"/>
  <c r="P5433" i="3"/>
  <c r="P5434" i="3"/>
  <c r="P5435" i="3"/>
  <c r="P5436" i="3"/>
  <c r="P5437" i="3"/>
  <c r="P5438" i="3"/>
  <c r="P5439" i="3"/>
  <c r="P5440" i="3"/>
  <c r="P5441" i="3"/>
  <c r="P5442" i="3"/>
  <c r="P5443" i="3"/>
  <c r="P5444" i="3"/>
  <c r="P5445" i="3"/>
  <c r="P5446" i="3"/>
  <c r="P5447" i="3"/>
  <c r="P5448" i="3"/>
  <c r="P5449" i="3"/>
  <c r="P5450" i="3"/>
  <c r="P5451" i="3"/>
  <c r="P5452" i="3"/>
  <c r="P5453" i="3"/>
  <c r="P5454" i="3"/>
  <c r="P5455" i="3"/>
  <c r="P5456" i="3"/>
  <c r="P5457" i="3"/>
  <c r="P5458" i="3"/>
  <c r="P5459" i="3"/>
  <c r="P5460" i="3"/>
  <c r="P5461" i="3"/>
  <c r="P5462" i="3"/>
  <c r="P5463" i="3"/>
  <c r="P5464" i="3"/>
  <c r="P5465" i="3"/>
  <c r="P5466" i="3"/>
  <c r="P5467" i="3"/>
  <c r="P5468" i="3"/>
  <c r="P5469" i="3"/>
  <c r="P5470" i="3"/>
  <c r="P5471" i="3"/>
  <c r="P5472" i="3"/>
  <c r="P5473" i="3"/>
  <c r="P5474" i="3"/>
  <c r="P5475" i="3"/>
  <c r="P5476" i="3"/>
  <c r="P5477" i="3"/>
  <c r="P5478" i="3"/>
  <c r="P5479" i="3"/>
  <c r="P5480" i="3"/>
  <c r="P5481" i="3"/>
  <c r="P5482" i="3"/>
  <c r="P5483" i="3"/>
  <c r="P5484" i="3"/>
  <c r="P5485" i="3"/>
  <c r="P5486" i="3"/>
  <c r="P5487" i="3"/>
  <c r="P5488" i="3"/>
  <c r="P5489" i="3"/>
  <c r="P5490" i="3"/>
  <c r="P5491" i="3"/>
  <c r="P5492" i="3"/>
  <c r="P5493" i="3"/>
  <c r="P5494" i="3"/>
  <c r="P5495" i="3"/>
  <c r="P5496" i="3"/>
  <c r="P5497" i="3"/>
  <c r="P5498" i="3"/>
  <c r="P5499" i="3"/>
  <c r="P5500" i="3"/>
  <c r="P5501" i="3"/>
  <c r="P5502" i="3"/>
  <c r="P5503" i="3"/>
  <c r="P5504" i="3"/>
  <c r="P5505" i="3"/>
  <c r="P5506" i="3"/>
  <c r="P5507" i="3"/>
  <c r="P5508" i="3"/>
  <c r="P5509" i="3"/>
  <c r="P5510" i="3"/>
  <c r="P5511" i="3"/>
  <c r="P5512" i="3"/>
  <c r="P5513" i="3"/>
  <c r="P5514" i="3"/>
  <c r="P5515" i="3"/>
  <c r="P5516" i="3"/>
  <c r="P5517" i="3"/>
  <c r="P5518" i="3"/>
  <c r="P5519" i="3"/>
  <c r="P5520" i="3"/>
  <c r="P5521" i="3"/>
  <c r="P5522" i="3"/>
  <c r="P5523" i="3"/>
  <c r="P5524" i="3"/>
  <c r="P5525" i="3"/>
  <c r="P5526" i="3"/>
  <c r="P5527" i="3"/>
  <c r="P5528" i="3"/>
  <c r="P5529" i="3"/>
  <c r="P5530" i="3"/>
  <c r="P5531" i="3"/>
  <c r="P5532" i="3"/>
  <c r="P5533" i="3"/>
  <c r="P5534" i="3"/>
  <c r="P5535" i="3"/>
  <c r="P5536" i="3"/>
  <c r="P5537" i="3"/>
  <c r="P5538" i="3"/>
  <c r="P5539" i="3"/>
  <c r="P5540" i="3"/>
  <c r="P5541" i="3"/>
  <c r="P5542" i="3"/>
  <c r="P5543" i="3"/>
  <c r="P5544" i="3"/>
  <c r="P5545" i="3"/>
  <c r="P5546" i="3"/>
  <c r="P5547" i="3"/>
  <c r="P5548" i="3"/>
  <c r="P5549" i="3"/>
  <c r="P5550" i="3"/>
  <c r="P5551" i="3"/>
  <c r="P5552" i="3"/>
  <c r="P5553" i="3"/>
  <c r="P5554" i="3"/>
  <c r="P5555" i="3"/>
  <c r="P5556" i="3"/>
  <c r="P5557" i="3"/>
  <c r="P5558" i="3"/>
  <c r="P5559" i="3"/>
  <c r="P5560" i="3"/>
  <c r="P5561" i="3"/>
  <c r="P5562" i="3"/>
  <c r="P5563" i="3"/>
  <c r="P5564" i="3"/>
  <c r="P5565" i="3"/>
  <c r="P5566" i="3"/>
  <c r="P5567" i="3"/>
  <c r="P5568" i="3"/>
  <c r="P5569" i="3"/>
  <c r="P5570" i="3"/>
  <c r="P5571" i="3"/>
  <c r="P5572" i="3"/>
  <c r="P5573" i="3"/>
  <c r="P5574" i="3"/>
  <c r="P5575" i="3"/>
  <c r="P5576" i="3"/>
  <c r="P5577" i="3"/>
  <c r="P5578" i="3"/>
  <c r="P5579" i="3"/>
  <c r="P5580" i="3"/>
  <c r="P5581" i="3"/>
  <c r="P5582" i="3"/>
  <c r="P5583" i="3"/>
  <c r="P5584" i="3"/>
  <c r="P5585" i="3"/>
  <c r="P5586" i="3"/>
  <c r="P5587" i="3"/>
  <c r="P5588" i="3"/>
  <c r="P5589" i="3"/>
  <c r="P5590" i="3"/>
  <c r="P5591" i="3"/>
  <c r="P5592" i="3"/>
  <c r="P5593" i="3"/>
  <c r="P5594" i="3"/>
  <c r="P5595" i="3"/>
  <c r="P5596" i="3"/>
  <c r="P5597" i="3"/>
  <c r="P5598" i="3"/>
  <c r="P5599" i="3"/>
  <c r="P5600" i="3"/>
  <c r="P5601" i="3"/>
  <c r="P5602" i="3"/>
  <c r="P5603" i="3"/>
  <c r="P5604" i="3"/>
  <c r="P5605" i="3"/>
  <c r="P5606" i="3"/>
  <c r="P5607" i="3"/>
  <c r="P5608" i="3"/>
  <c r="P5609" i="3"/>
  <c r="P5610" i="3"/>
  <c r="P5611" i="3"/>
  <c r="P5612" i="3"/>
  <c r="P5613" i="3"/>
  <c r="P5614" i="3"/>
  <c r="P5615" i="3"/>
  <c r="P5616" i="3"/>
  <c r="P5617" i="3"/>
  <c r="P5618" i="3"/>
  <c r="P5619" i="3"/>
  <c r="P5620" i="3"/>
  <c r="P5621" i="3"/>
  <c r="P5622" i="3"/>
  <c r="P5623" i="3"/>
  <c r="P5624" i="3"/>
  <c r="P5625" i="3"/>
  <c r="P5626" i="3"/>
  <c r="P5627" i="3"/>
  <c r="P5628" i="3"/>
  <c r="P5629" i="3"/>
  <c r="P5630" i="3"/>
  <c r="P5631" i="3"/>
  <c r="P5632" i="3"/>
  <c r="P5633" i="3"/>
  <c r="P5634" i="3"/>
  <c r="P5635" i="3"/>
  <c r="P5636" i="3"/>
  <c r="P5637" i="3"/>
  <c r="P5638" i="3"/>
  <c r="P5639" i="3"/>
  <c r="P5640" i="3"/>
  <c r="P5641" i="3"/>
  <c r="P5642" i="3"/>
  <c r="P5643" i="3"/>
  <c r="P5644" i="3"/>
  <c r="P5645" i="3"/>
  <c r="P5646" i="3"/>
  <c r="P5647" i="3"/>
  <c r="P5648" i="3"/>
  <c r="P5649" i="3"/>
  <c r="P5650" i="3"/>
  <c r="P5651" i="3"/>
  <c r="P5652" i="3"/>
  <c r="P5653" i="3"/>
  <c r="P5654" i="3"/>
  <c r="P5655" i="3"/>
  <c r="P5656" i="3"/>
  <c r="P5657" i="3"/>
  <c r="P5658" i="3"/>
  <c r="P5659" i="3"/>
  <c r="P5660" i="3"/>
  <c r="P5661" i="3"/>
  <c r="P5662" i="3"/>
  <c r="P5663" i="3"/>
  <c r="P5664" i="3"/>
  <c r="P5665" i="3"/>
  <c r="P5666" i="3"/>
  <c r="P5667" i="3"/>
  <c r="P5668" i="3"/>
  <c r="P5669" i="3"/>
  <c r="P5670" i="3"/>
  <c r="P5671" i="3"/>
  <c r="P5672" i="3"/>
  <c r="P5673" i="3"/>
  <c r="P5674" i="3"/>
  <c r="P5675" i="3"/>
  <c r="P5676" i="3"/>
  <c r="P5677" i="3"/>
  <c r="P5678" i="3"/>
  <c r="P5679" i="3"/>
  <c r="P5680" i="3"/>
  <c r="P5681" i="3"/>
  <c r="P5682" i="3"/>
  <c r="P5683" i="3"/>
  <c r="P5684" i="3"/>
  <c r="P5685" i="3"/>
  <c r="P5686" i="3"/>
  <c r="P5687" i="3"/>
  <c r="P5688" i="3"/>
  <c r="P5689" i="3"/>
  <c r="P5690" i="3"/>
  <c r="P5691" i="3"/>
  <c r="P5692" i="3"/>
  <c r="P5693" i="3"/>
  <c r="P5694" i="3"/>
  <c r="P5695" i="3"/>
  <c r="P5696" i="3"/>
  <c r="P5697" i="3"/>
  <c r="P5698" i="3"/>
  <c r="P5699" i="3"/>
  <c r="P5700" i="3"/>
  <c r="P5701" i="3"/>
  <c r="P5702" i="3"/>
  <c r="P5703" i="3"/>
  <c r="P5704" i="3"/>
  <c r="P5705" i="3"/>
  <c r="P5706" i="3"/>
  <c r="P5707" i="3"/>
  <c r="P5708" i="3"/>
  <c r="P5709" i="3"/>
  <c r="P5710" i="3"/>
  <c r="P5711" i="3"/>
  <c r="P5712" i="3"/>
  <c r="P5713" i="3"/>
  <c r="P5714" i="3"/>
  <c r="P5715" i="3"/>
  <c r="P5716" i="3"/>
  <c r="P5717" i="3"/>
  <c r="P5718" i="3"/>
  <c r="P5719" i="3"/>
  <c r="P5720" i="3"/>
  <c r="P5721" i="3"/>
  <c r="P5722" i="3"/>
  <c r="P5723" i="3"/>
  <c r="P5724" i="3"/>
  <c r="P5725" i="3"/>
  <c r="P5726" i="3"/>
  <c r="P5727" i="3"/>
  <c r="P5728" i="3"/>
  <c r="P5729" i="3"/>
  <c r="P5730" i="3"/>
  <c r="P5731" i="3"/>
  <c r="P5732" i="3"/>
  <c r="P5733" i="3"/>
  <c r="P5734" i="3"/>
  <c r="P5735" i="3"/>
  <c r="P5736" i="3"/>
  <c r="P5737" i="3"/>
  <c r="P5738" i="3"/>
  <c r="P5739" i="3"/>
  <c r="P5740" i="3"/>
  <c r="P5741" i="3"/>
  <c r="P5742" i="3"/>
  <c r="P5743" i="3"/>
  <c r="P5744" i="3"/>
  <c r="P5745" i="3"/>
  <c r="P5746" i="3"/>
  <c r="P5747" i="3"/>
  <c r="P5748" i="3"/>
  <c r="P5749" i="3"/>
  <c r="P5750" i="3"/>
  <c r="P5751" i="3"/>
  <c r="P5752" i="3"/>
  <c r="P5753" i="3"/>
  <c r="P5754" i="3"/>
  <c r="P5755" i="3"/>
  <c r="P5756" i="3"/>
  <c r="P5757" i="3"/>
  <c r="P5758" i="3"/>
  <c r="P5759" i="3"/>
  <c r="P5760" i="3"/>
  <c r="P5761" i="3"/>
  <c r="P5762" i="3"/>
  <c r="P5763" i="3"/>
  <c r="P5764" i="3"/>
  <c r="P5765" i="3"/>
  <c r="P5766" i="3"/>
  <c r="P5767" i="3"/>
  <c r="P5768" i="3"/>
  <c r="P5769" i="3"/>
  <c r="P5770" i="3"/>
  <c r="P5771" i="3"/>
  <c r="P5772" i="3"/>
  <c r="P5773" i="3"/>
  <c r="P5774" i="3"/>
  <c r="P5775" i="3"/>
  <c r="P5776" i="3"/>
  <c r="P5777" i="3"/>
  <c r="P5778" i="3"/>
  <c r="P5779" i="3"/>
  <c r="P5780" i="3"/>
  <c r="P5781" i="3"/>
  <c r="P5782" i="3"/>
  <c r="P5783" i="3"/>
  <c r="P5784" i="3"/>
  <c r="P5785" i="3"/>
  <c r="P5786" i="3"/>
  <c r="P5787" i="3"/>
  <c r="P5788" i="3"/>
  <c r="P5789" i="3"/>
  <c r="P5790" i="3"/>
  <c r="P5791" i="3"/>
  <c r="P5792" i="3"/>
  <c r="P5793" i="3"/>
  <c r="P5794" i="3"/>
  <c r="P5795" i="3"/>
  <c r="P5796" i="3"/>
  <c r="P5797" i="3"/>
  <c r="P5798" i="3"/>
  <c r="P5799" i="3"/>
  <c r="P5800" i="3"/>
  <c r="P5801" i="3"/>
  <c r="P5802" i="3"/>
  <c r="P5803" i="3"/>
  <c r="P5804" i="3"/>
  <c r="P5805" i="3"/>
  <c r="P5806" i="3"/>
  <c r="P5807" i="3"/>
  <c r="P5808" i="3"/>
  <c r="P5809" i="3"/>
  <c r="P5810" i="3"/>
  <c r="P5811" i="3"/>
  <c r="P5812" i="3"/>
  <c r="P5813" i="3"/>
  <c r="P5814" i="3"/>
  <c r="P5815" i="3"/>
  <c r="P5816" i="3"/>
  <c r="P5817" i="3"/>
  <c r="P5818" i="3"/>
  <c r="P5819" i="3"/>
  <c r="P5820" i="3"/>
  <c r="P5821" i="3"/>
  <c r="P5822" i="3"/>
  <c r="P5823" i="3"/>
  <c r="P5824" i="3"/>
  <c r="P5825" i="3"/>
  <c r="P5826" i="3"/>
  <c r="P5827" i="3"/>
  <c r="P5828" i="3"/>
  <c r="P5829" i="3"/>
  <c r="P5830" i="3"/>
  <c r="P5831" i="3"/>
  <c r="P5832" i="3"/>
  <c r="P5833" i="3"/>
  <c r="P5834" i="3"/>
  <c r="P5835" i="3"/>
  <c r="P5836" i="3"/>
  <c r="P5837" i="3"/>
  <c r="P5838" i="3"/>
  <c r="P5839" i="3"/>
  <c r="P5840" i="3"/>
  <c r="P5841" i="3"/>
  <c r="P5842" i="3"/>
  <c r="P5843" i="3"/>
  <c r="P5844" i="3"/>
  <c r="P5845" i="3"/>
  <c r="P5846" i="3"/>
  <c r="P5847" i="3"/>
  <c r="P5848" i="3"/>
  <c r="P5849" i="3"/>
  <c r="P5850" i="3"/>
  <c r="P5851" i="3"/>
  <c r="P5852" i="3"/>
  <c r="P5853" i="3"/>
  <c r="P5854" i="3"/>
  <c r="P5855" i="3"/>
  <c r="P5856" i="3"/>
  <c r="P5857" i="3"/>
  <c r="P5858" i="3"/>
  <c r="P5859" i="3"/>
  <c r="P5860" i="3"/>
  <c r="P5861" i="3"/>
  <c r="P5862" i="3"/>
  <c r="P5863" i="3"/>
  <c r="P5864" i="3"/>
  <c r="P5865" i="3"/>
  <c r="P5866" i="3"/>
  <c r="P5867" i="3"/>
  <c r="P5868" i="3"/>
  <c r="P5869" i="3"/>
  <c r="P5870" i="3"/>
  <c r="P5871" i="3"/>
  <c r="P5872" i="3"/>
  <c r="P5873" i="3"/>
  <c r="P5874" i="3"/>
  <c r="P5875" i="3"/>
  <c r="P5876" i="3"/>
  <c r="P5877" i="3"/>
  <c r="P5878" i="3"/>
  <c r="P5879" i="3"/>
  <c r="P5880" i="3"/>
  <c r="P5881" i="3"/>
  <c r="P5882" i="3"/>
  <c r="P5883" i="3"/>
  <c r="P5884" i="3"/>
  <c r="P5885" i="3"/>
  <c r="P5886" i="3"/>
  <c r="P5887" i="3"/>
  <c r="P5888" i="3"/>
  <c r="P5889" i="3"/>
  <c r="P5890" i="3"/>
  <c r="P5891" i="3"/>
  <c r="P5892" i="3"/>
  <c r="P5893" i="3"/>
  <c r="P5894" i="3"/>
  <c r="P5895" i="3"/>
  <c r="P5896" i="3"/>
  <c r="P5897" i="3"/>
  <c r="P5898" i="3"/>
  <c r="P5899" i="3"/>
  <c r="P5900" i="3"/>
  <c r="P5901" i="3"/>
  <c r="P5902" i="3"/>
  <c r="P5903" i="3"/>
  <c r="P5904" i="3"/>
  <c r="P5905" i="3"/>
  <c r="P5906" i="3"/>
  <c r="P5907" i="3"/>
  <c r="P5908" i="3"/>
  <c r="P5909" i="3"/>
  <c r="P5910" i="3"/>
  <c r="P5911" i="3"/>
  <c r="P5912" i="3"/>
  <c r="P5913" i="3"/>
  <c r="P5914" i="3"/>
  <c r="P5915" i="3"/>
  <c r="P5916" i="3"/>
  <c r="P5917" i="3"/>
  <c r="P5918" i="3"/>
  <c r="P5919" i="3"/>
  <c r="P5920" i="3"/>
  <c r="P5921" i="3"/>
  <c r="P5922" i="3"/>
  <c r="P5923" i="3"/>
  <c r="P5924" i="3"/>
  <c r="P5925" i="3"/>
  <c r="P5926" i="3"/>
  <c r="P5927" i="3"/>
  <c r="P5928" i="3"/>
  <c r="P5929" i="3"/>
  <c r="P5930" i="3"/>
  <c r="P5931" i="3"/>
  <c r="P5932" i="3"/>
  <c r="P5933" i="3"/>
  <c r="P5934" i="3"/>
  <c r="P5935" i="3"/>
  <c r="P5936" i="3"/>
  <c r="P5937" i="3"/>
  <c r="P5938" i="3"/>
  <c r="P5939" i="3"/>
  <c r="P5940" i="3"/>
  <c r="P5941" i="3"/>
  <c r="P5942" i="3"/>
  <c r="P5943" i="3"/>
  <c r="P5944" i="3"/>
  <c r="P5945" i="3"/>
  <c r="P5946" i="3"/>
  <c r="P5947" i="3"/>
  <c r="P5948" i="3"/>
  <c r="P5949" i="3"/>
  <c r="P5950" i="3"/>
  <c r="P5951" i="3"/>
  <c r="P5952" i="3"/>
  <c r="P5953" i="3"/>
  <c r="P5954" i="3"/>
  <c r="P5955" i="3"/>
  <c r="P5956" i="3"/>
  <c r="P5957" i="3"/>
  <c r="P5958" i="3"/>
  <c r="P5959" i="3"/>
  <c r="P5960" i="3"/>
  <c r="P5961" i="3"/>
  <c r="P5962" i="3"/>
  <c r="P5963" i="3"/>
  <c r="P5964" i="3"/>
  <c r="P5965" i="3"/>
  <c r="P5966" i="3"/>
  <c r="P5967" i="3"/>
  <c r="P5968" i="3"/>
  <c r="P5969" i="3"/>
  <c r="P5970" i="3"/>
  <c r="P5971" i="3"/>
  <c r="P5972" i="3"/>
  <c r="P5973" i="3"/>
  <c r="P5974" i="3"/>
  <c r="P5975" i="3"/>
  <c r="P5976" i="3"/>
  <c r="P5977" i="3"/>
  <c r="P5978" i="3"/>
  <c r="P5979" i="3"/>
  <c r="P5980" i="3"/>
  <c r="P5981" i="3"/>
  <c r="P5982" i="3"/>
  <c r="P5983" i="3"/>
  <c r="P5984" i="3"/>
  <c r="P5985" i="3"/>
  <c r="P5986" i="3"/>
  <c r="P5987" i="3"/>
  <c r="P5988" i="3"/>
  <c r="P5989" i="3"/>
  <c r="P5990" i="3"/>
  <c r="P5991" i="3"/>
  <c r="P5992" i="3"/>
  <c r="P5993" i="3"/>
  <c r="P5994" i="3"/>
  <c r="P5995" i="3"/>
  <c r="P5996" i="3"/>
  <c r="P5997" i="3"/>
  <c r="P5998" i="3"/>
  <c r="P5999" i="3"/>
  <c r="P6000" i="3"/>
  <c r="P6001" i="3"/>
  <c r="P6002" i="3"/>
  <c r="P6003" i="3"/>
  <c r="P6004" i="3"/>
  <c r="P6005" i="3"/>
  <c r="P6006" i="3"/>
  <c r="P6007" i="3"/>
  <c r="P6008" i="3"/>
  <c r="P6009" i="3"/>
  <c r="P6010" i="3"/>
  <c r="P6011" i="3"/>
  <c r="P6012" i="3"/>
  <c r="P6013" i="3"/>
  <c r="P6014" i="3"/>
  <c r="P6015" i="3"/>
  <c r="P6016" i="3"/>
  <c r="P6017" i="3"/>
  <c r="P6018" i="3"/>
  <c r="P6019" i="3"/>
  <c r="P6020" i="3"/>
  <c r="P6021" i="3"/>
  <c r="P6022" i="3"/>
  <c r="P6023" i="3"/>
  <c r="P6024" i="3"/>
  <c r="P6025" i="3"/>
  <c r="P6026" i="3"/>
  <c r="P6027" i="3"/>
  <c r="P6028" i="3"/>
  <c r="P6029" i="3"/>
  <c r="P6030" i="3"/>
  <c r="P6031" i="3"/>
  <c r="P6032" i="3"/>
  <c r="P6033" i="3"/>
  <c r="P6034" i="3"/>
  <c r="P6035" i="3"/>
  <c r="P6036" i="3"/>
  <c r="P6037" i="3"/>
  <c r="P6038" i="3"/>
  <c r="P6039" i="3"/>
  <c r="P6040" i="3"/>
  <c r="P6041" i="3"/>
  <c r="P6042" i="3"/>
  <c r="P6043" i="3"/>
  <c r="P6044" i="3"/>
  <c r="P6045" i="3"/>
  <c r="P6046" i="3"/>
  <c r="P6047" i="3"/>
  <c r="P6048" i="3"/>
  <c r="P6049" i="3"/>
  <c r="P6050" i="3"/>
  <c r="P6051" i="3"/>
  <c r="P6052" i="3"/>
  <c r="P6053" i="3"/>
  <c r="P6054" i="3"/>
  <c r="P6055" i="3"/>
  <c r="P6056" i="3"/>
  <c r="P6057" i="3"/>
  <c r="P6058" i="3"/>
  <c r="P6059" i="3"/>
  <c r="P6060" i="3"/>
  <c r="P6061" i="3"/>
  <c r="P6062" i="3"/>
  <c r="P6063" i="3"/>
  <c r="P6064" i="3"/>
  <c r="P6065" i="3"/>
  <c r="P6066" i="3"/>
  <c r="P6067" i="3"/>
  <c r="P6068" i="3"/>
  <c r="P6069" i="3"/>
  <c r="P6070" i="3"/>
  <c r="P6071" i="3"/>
  <c r="P6072" i="3"/>
  <c r="P6073" i="3"/>
  <c r="P6074" i="3"/>
  <c r="P6075" i="3"/>
  <c r="P6076" i="3"/>
  <c r="P6077" i="3"/>
  <c r="P6078" i="3"/>
  <c r="P6079" i="3"/>
  <c r="P6080" i="3"/>
  <c r="P6081" i="3"/>
  <c r="P6082" i="3"/>
  <c r="P6083" i="3"/>
  <c r="P6084" i="3"/>
  <c r="P6085" i="3"/>
  <c r="P6086" i="3"/>
  <c r="P6087" i="3"/>
  <c r="P6088" i="3"/>
  <c r="P6089" i="3"/>
  <c r="P6090" i="3"/>
  <c r="P6091" i="3"/>
  <c r="P6092" i="3"/>
  <c r="P6093" i="3"/>
  <c r="P6094" i="3"/>
  <c r="P6095" i="3"/>
  <c r="P6096" i="3"/>
  <c r="P6097" i="3"/>
  <c r="P6098" i="3"/>
  <c r="P6099" i="3"/>
  <c r="P6100" i="3"/>
  <c r="P6101" i="3"/>
  <c r="P6102" i="3"/>
  <c r="P6103" i="3"/>
  <c r="P6104" i="3"/>
  <c r="P6105" i="3"/>
  <c r="P6106" i="3"/>
  <c r="P6107" i="3"/>
  <c r="P6108" i="3"/>
  <c r="P6109" i="3"/>
  <c r="P6110" i="3"/>
  <c r="P6111" i="3"/>
  <c r="P6112" i="3"/>
  <c r="P6113" i="3"/>
  <c r="P6114" i="3"/>
  <c r="P6115" i="3"/>
  <c r="P6116" i="3"/>
  <c r="P6117" i="3"/>
  <c r="P6118" i="3"/>
  <c r="P6119" i="3"/>
  <c r="P6120" i="3"/>
  <c r="P6121" i="3"/>
  <c r="P6122" i="3"/>
  <c r="P6123" i="3"/>
  <c r="P6124" i="3"/>
  <c r="P6125" i="3"/>
  <c r="P6126" i="3"/>
  <c r="P6127" i="3"/>
  <c r="P6128" i="3"/>
  <c r="P6129" i="3"/>
  <c r="P6130" i="3"/>
  <c r="P6131" i="3"/>
  <c r="P6132" i="3"/>
  <c r="P6133" i="3"/>
  <c r="P6134" i="3"/>
  <c r="P6135" i="3"/>
  <c r="P6136" i="3"/>
  <c r="P6137" i="3"/>
  <c r="P6138" i="3"/>
  <c r="P6139" i="3"/>
  <c r="P6140" i="3"/>
  <c r="P6141" i="3"/>
  <c r="P6142" i="3"/>
  <c r="P6143" i="3"/>
  <c r="P6144" i="3"/>
  <c r="P6145" i="3"/>
  <c r="P6146" i="3"/>
  <c r="P6147" i="3"/>
  <c r="P6148" i="3"/>
  <c r="P6149" i="3"/>
  <c r="P6150" i="3"/>
  <c r="P6151" i="3"/>
  <c r="P6152" i="3"/>
  <c r="P6153" i="3"/>
  <c r="P6154" i="3"/>
  <c r="P6155" i="3"/>
  <c r="P6156" i="3"/>
  <c r="P6157" i="3"/>
  <c r="P6158" i="3"/>
  <c r="P6159" i="3"/>
  <c r="P6160" i="3"/>
  <c r="P6161" i="3"/>
  <c r="P6162" i="3"/>
  <c r="P6163" i="3"/>
  <c r="P6164" i="3"/>
  <c r="P6165" i="3"/>
  <c r="P6166" i="3"/>
  <c r="P6167" i="3"/>
  <c r="P6168" i="3"/>
  <c r="P6169" i="3"/>
  <c r="P6170" i="3"/>
  <c r="P6171" i="3"/>
  <c r="P6172" i="3"/>
  <c r="P6173" i="3"/>
  <c r="P6174" i="3"/>
  <c r="P6175" i="3"/>
  <c r="P6176" i="3"/>
  <c r="P6177" i="3"/>
  <c r="P6178" i="3"/>
  <c r="P6179" i="3"/>
  <c r="P6180" i="3"/>
  <c r="P6181" i="3"/>
  <c r="P6182" i="3"/>
  <c r="P6183" i="3"/>
  <c r="P6184" i="3"/>
  <c r="P6185" i="3"/>
  <c r="P6186" i="3"/>
  <c r="P6187" i="3"/>
  <c r="P6188" i="3"/>
  <c r="P6189" i="3"/>
  <c r="P6190" i="3"/>
  <c r="P6191" i="3"/>
  <c r="P6192" i="3"/>
  <c r="P6193" i="3"/>
  <c r="P6194" i="3"/>
  <c r="P6195" i="3"/>
  <c r="P6196" i="3"/>
  <c r="P6197" i="3"/>
  <c r="P6198" i="3"/>
  <c r="P6199" i="3"/>
  <c r="P6200" i="3"/>
  <c r="P6201" i="3"/>
  <c r="P6202" i="3"/>
  <c r="P6203" i="3"/>
  <c r="P6204" i="3"/>
  <c r="P6205" i="3"/>
  <c r="P6206" i="3"/>
  <c r="P6207" i="3"/>
  <c r="P6208" i="3"/>
  <c r="P6209" i="3"/>
  <c r="P6210" i="3"/>
  <c r="P6211" i="3"/>
  <c r="P6212" i="3"/>
  <c r="P6213" i="3"/>
  <c r="P6214" i="3"/>
  <c r="P6215" i="3"/>
  <c r="P6216" i="3"/>
  <c r="P6217" i="3"/>
  <c r="P6218" i="3"/>
  <c r="P6219" i="3"/>
  <c r="P6220" i="3"/>
  <c r="P6221" i="3"/>
  <c r="P6222" i="3"/>
  <c r="P6223" i="3"/>
  <c r="P6224" i="3"/>
  <c r="P6225" i="3"/>
  <c r="P6226" i="3"/>
  <c r="P6227" i="3"/>
  <c r="P6228" i="3"/>
  <c r="P6229" i="3"/>
  <c r="P6230" i="3"/>
  <c r="P6231" i="3"/>
  <c r="P6232" i="3"/>
  <c r="P6233" i="3"/>
  <c r="P6234" i="3"/>
  <c r="P6235" i="3"/>
  <c r="P6236" i="3"/>
  <c r="P6237" i="3"/>
  <c r="P6238" i="3"/>
  <c r="P6239" i="3"/>
  <c r="P6240" i="3"/>
  <c r="P6241" i="3"/>
  <c r="P6242" i="3"/>
  <c r="P6243" i="3"/>
  <c r="P6244" i="3"/>
  <c r="P6245" i="3"/>
  <c r="P6246" i="3"/>
  <c r="P6247" i="3"/>
  <c r="P6248" i="3"/>
  <c r="P6249" i="3"/>
  <c r="P6250" i="3"/>
  <c r="P6251" i="3"/>
  <c r="P6252" i="3"/>
  <c r="P6253" i="3"/>
  <c r="P6254" i="3"/>
  <c r="P6255" i="3"/>
  <c r="P6256" i="3"/>
  <c r="P6257" i="3"/>
  <c r="P6258" i="3"/>
  <c r="P6259" i="3"/>
  <c r="P6260" i="3"/>
  <c r="P6261" i="3"/>
  <c r="P6262" i="3"/>
  <c r="P6263" i="3"/>
  <c r="P6264" i="3"/>
  <c r="P6265" i="3"/>
  <c r="P6266" i="3"/>
  <c r="P6267" i="3"/>
  <c r="P6268" i="3"/>
  <c r="P6269" i="3"/>
  <c r="P6270" i="3"/>
  <c r="P6271" i="3"/>
  <c r="P6272" i="3"/>
  <c r="P6273" i="3"/>
  <c r="P6274" i="3"/>
  <c r="P6275" i="3"/>
  <c r="P6276" i="3"/>
  <c r="P6277" i="3"/>
  <c r="P6278" i="3"/>
  <c r="P6279" i="3"/>
  <c r="P6280" i="3"/>
  <c r="P6281" i="3"/>
  <c r="P6282" i="3"/>
  <c r="P6283" i="3"/>
  <c r="P6284" i="3"/>
  <c r="P6285" i="3"/>
  <c r="P6286" i="3"/>
  <c r="P6287" i="3"/>
  <c r="P6288" i="3"/>
  <c r="P6289" i="3"/>
  <c r="P6290" i="3"/>
  <c r="P6291" i="3"/>
  <c r="P6292" i="3"/>
  <c r="P6293" i="3"/>
  <c r="P6294" i="3"/>
  <c r="P6295" i="3"/>
  <c r="P6296" i="3"/>
  <c r="P6297" i="3"/>
  <c r="P6298" i="3"/>
  <c r="P6299" i="3"/>
  <c r="P6300" i="3"/>
  <c r="P6301" i="3"/>
  <c r="P6302" i="3"/>
  <c r="P6303" i="3"/>
  <c r="P6304" i="3"/>
  <c r="P6305" i="3"/>
  <c r="P6306" i="3"/>
  <c r="P6307" i="3"/>
  <c r="P6308" i="3"/>
  <c r="P6309" i="3"/>
  <c r="P6310" i="3"/>
  <c r="P6311" i="3"/>
  <c r="P6312" i="3"/>
  <c r="P6313" i="3"/>
  <c r="P6314" i="3"/>
  <c r="P6315" i="3"/>
  <c r="P6316" i="3"/>
  <c r="P6317" i="3"/>
  <c r="P6318" i="3"/>
  <c r="P6319" i="3"/>
  <c r="P6320" i="3"/>
  <c r="P6321" i="3"/>
  <c r="P6322" i="3"/>
  <c r="P6323" i="3"/>
  <c r="P6324" i="3"/>
  <c r="P6325" i="3"/>
  <c r="P6326" i="3"/>
  <c r="P6327" i="3"/>
  <c r="P6328" i="3"/>
  <c r="P6329" i="3"/>
  <c r="P6330" i="3"/>
  <c r="P6331" i="3"/>
  <c r="P6332" i="3"/>
  <c r="P6333" i="3"/>
  <c r="P6334" i="3"/>
  <c r="P6335" i="3"/>
  <c r="P6336" i="3"/>
  <c r="P6337" i="3"/>
  <c r="P6338" i="3"/>
  <c r="P6339" i="3"/>
  <c r="P6340" i="3"/>
  <c r="P6341" i="3"/>
  <c r="P6342" i="3"/>
  <c r="P6343" i="3"/>
  <c r="P6344" i="3"/>
  <c r="P6345" i="3"/>
  <c r="P6346" i="3"/>
  <c r="P6347" i="3"/>
  <c r="P6348" i="3"/>
  <c r="P6349" i="3"/>
  <c r="P6350" i="3"/>
  <c r="P6351" i="3"/>
  <c r="P6352" i="3"/>
  <c r="P6353" i="3"/>
  <c r="P6354" i="3"/>
  <c r="P6355" i="3"/>
  <c r="P6356" i="3"/>
  <c r="P6357" i="3"/>
  <c r="P6358" i="3"/>
  <c r="P6359" i="3"/>
  <c r="P6360" i="3"/>
  <c r="P6361" i="3"/>
  <c r="P6362" i="3"/>
  <c r="P6363" i="3"/>
  <c r="P6364" i="3"/>
  <c r="P6365" i="3"/>
  <c r="P6366" i="3"/>
  <c r="P6367" i="3"/>
  <c r="P6368" i="3"/>
  <c r="P6369" i="3"/>
  <c r="P6370" i="3"/>
  <c r="P6371" i="3"/>
  <c r="P6372" i="3"/>
  <c r="P6373" i="3"/>
  <c r="P6374" i="3"/>
  <c r="P6375" i="3"/>
  <c r="P6376" i="3"/>
  <c r="P6377" i="3"/>
  <c r="P6378" i="3"/>
  <c r="P6379" i="3"/>
  <c r="P6380" i="3"/>
  <c r="P6381" i="3"/>
  <c r="P6382" i="3"/>
  <c r="P6383" i="3"/>
  <c r="P6384" i="3"/>
  <c r="P6385" i="3"/>
  <c r="P6386" i="3"/>
  <c r="P6387" i="3"/>
  <c r="P6388" i="3"/>
  <c r="P6389" i="3"/>
  <c r="P6390" i="3"/>
  <c r="P6391" i="3"/>
  <c r="P6392" i="3"/>
  <c r="P6393" i="3"/>
  <c r="P6394" i="3"/>
  <c r="P6395" i="3"/>
  <c r="P6396" i="3"/>
  <c r="P6397" i="3"/>
  <c r="P6398" i="3"/>
  <c r="P6399" i="3"/>
  <c r="P6400" i="3"/>
  <c r="P6401" i="3"/>
  <c r="P6402" i="3"/>
  <c r="P6403" i="3"/>
  <c r="P6404" i="3"/>
  <c r="P6405" i="3"/>
  <c r="P6406" i="3"/>
  <c r="P6407" i="3"/>
  <c r="P6408" i="3"/>
  <c r="P6409" i="3"/>
  <c r="P6410" i="3"/>
  <c r="P6411" i="3"/>
  <c r="P6412" i="3"/>
  <c r="P6413" i="3"/>
  <c r="P6414" i="3"/>
  <c r="P6415" i="3"/>
  <c r="P6416" i="3"/>
  <c r="P6417" i="3"/>
  <c r="P6418" i="3"/>
  <c r="P6419" i="3"/>
  <c r="P6420" i="3"/>
  <c r="P6421" i="3"/>
  <c r="P6422" i="3"/>
  <c r="P6423" i="3"/>
  <c r="P6424" i="3"/>
  <c r="P6425" i="3"/>
  <c r="P6426" i="3"/>
  <c r="P6427" i="3"/>
  <c r="P6428" i="3"/>
  <c r="P6429" i="3"/>
  <c r="P6430" i="3"/>
  <c r="P6431" i="3"/>
  <c r="P6432" i="3"/>
  <c r="P6433" i="3"/>
  <c r="P6434" i="3"/>
  <c r="P6435" i="3"/>
  <c r="P6436" i="3"/>
  <c r="P6437" i="3"/>
  <c r="P6438" i="3"/>
  <c r="P6439" i="3"/>
  <c r="P6440" i="3"/>
  <c r="P6441" i="3"/>
  <c r="P6442" i="3"/>
  <c r="P6443" i="3"/>
  <c r="P6444" i="3"/>
  <c r="P6445" i="3"/>
  <c r="P6446" i="3"/>
  <c r="P6447" i="3"/>
  <c r="P6448" i="3"/>
  <c r="P6449" i="3"/>
  <c r="P6450" i="3"/>
  <c r="P6451" i="3"/>
  <c r="P6452" i="3"/>
  <c r="P6453" i="3"/>
  <c r="P6454" i="3"/>
  <c r="P6455" i="3"/>
  <c r="P6456" i="3"/>
  <c r="P6457" i="3"/>
  <c r="P6458" i="3"/>
  <c r="P6459" i="3"/>
  <c r="P6460" i="3"/>
  <c r="P6461" i="3"/>
  <c r="P6462" i="3"/>
  <c r="P6463" i="3"/>
  <c r="P6464" i="3"/>
  <c r="P6465" i="3"/>
  <c r="P6466" i="3"/>
  <c r="P6467" i="3"/>
  <c r="P6468" i="3"/>
  <c r="P6469" i="3"/>
  <c r="P6470" i="3"/>
  <c r="P6471" i="3"/>
  <c r="P6472" i="3"/>
  <c r="P6473" i="3"/>
  <c r="P6474" i="3"/>
  <c r="P6475" i="3"/>
  <c r="P6476" i="3"/>
  <c r="P6477" i="3"/>
  <c r="P6478" i="3"/>
  <c r="P6479" i="3"/>
  <c r="P6480" i="3"/>
  <c r="P6481" i="3"/>
  <c r="P6482" i="3"/>
  <c r="P6483" i="3"/>
  <c r="P6484" i="3"/>
  <c r="P6485" i="3"/>
  <c r="P6486" i="3"/>
  <c r="P6487" i="3"/>
  <c r="P6488" i="3"/>
  <c r="P6489" i="3"/>
  <c r="P6490" i="3"/>
  <c r="P6491" i="3"/>
  <c r="P6492" i="3"/>
  <c r="P6493" i="3"/>
  <c r="P6494" i="3"/>
  <c r="P6495" i="3"/>
  <c r="P6496" i="3"/>
  <c r="P6497" i="3"/>
  <c r="P6498" i="3"/>
  <c r="P6499" i="3"/>
  <c r="P6500" i="3"/>
  <c r="P6501" i="3"/>
  <c r="P6502" i="3"/>
  <c r="P6503" i="3"/>
  <c r="P6504" i="3"/>
  <c r="P6505" i="3"/>
  <c r="P6506" i="3"/>
  <c r="P6507" i="3"/>
  <c r="P6508" i="3"/>
  <c r="P6509" i="3"/>
  <c r="P6510" i="3"/>
  <c r="P6511" i="3"/>
  <c r="P6512" i="3"/>
  <c r="P6513" i="3"/>
  <c r="P6514" i="3"/>
  <c r="P6515" i="3"/>
  <c r="P6516" i="3"/>
  <c r="P6517" i="3"/>
  <c r="P6518" i="3"/>
  <c r="P6519" i="3"/>
  <c r="P6520" i="3"/>
  <c r="P6521" i="3"/>
  <c r="P6522" i="3"/>
  <c r="P6523" i="3"/>
  <c r="P6524" i="3"/>
  <c r="P6525" i="3"/>
  <c r="P6526" i="3"/>
  <c r="P6527" i="3"/>
  <c r="P6528" i="3"/>
  <c r="P6529" i="3"/>
  <c r="P6530" i="3"/>
  <c r="P6531" i="3"/>
  <c r="P6532" i="3"/>
  <c r="P6533" i="3"/>
  <c r="P6534" i="3"/>
  <c r="P6535" i="3"/>
  <c r="P6536" i="3"/>
  <c r="P6537" i="3"/>
  <c r="P6538" i="3"/>
  <c r="P6539" i="3"/>
  <c r="P6540" i="3"/>
  <c r="P6541" i="3"/>
  <c r="P6542" i="3"/>
  <c r="P6543" i="3"/>
  <c r="P6544" i="3"/>
  <c r="P6545" i="3"/>
  <c r="P6546" i="3"/>
  <c r="P6547" i="3"/>
  <c r="P6548" i="3"/>
  <c r="P6549" i="3"/>
  <c r="P6550" i="3"/>
  <c r="P6551" i="3"/>
  <c r="P6552" i="3"/>
  <c r="P6553" i="3"/>
  <c r="P6554" i="3"/>
  <c r="P6555" i="3"/>
  <c r="P6556" i="3"/>
  <c r="P6557" i="3"/>
  <c r="P6558" i="3"/>
  <c r="P6559" i="3"/>
  <c r="P6560" i="3"/>
  <c r="P6561" i="3"/>
  <c r="P6562" i="3"/>
  <c r="P6563" i="3"/>
  <c r="P6564" i="3"/>
  <c r="P6565" i="3"/>
  <c r="P6566" i="3"/>
  <c r="P6567" i="3"/>
  <c r="P6568" i="3"/>
  <c r="P6569" i="3"/>
  <c r="P6570" i="3"/>
  <c r="P6571" i="3"/>
  <c r="P6572" i="3"/>
  <c r="P6573" i="3"/>
  <c r="P6574" i="3"/>
  <c r="P6575" i="3"/>
  <c r="P6576" i="3"/>
  <c r="P6577" i="3"/>
  <c r="P6578" i="3"/>
  <c r="P6579" i="3"/>
  <c r="P6580" i="3"/>
  <c r="P6581" i="3"/>
  <c r="P6582" i="3"/>
  <c r="P6583" i="3"/>
  <c r="P6584" i="3"/>
  <c r="P6585" i="3"/>
  <c r="P6586" i="3"/>
  <c r="P6587" i="3"/>
  <c r="P6588" i="3"/>
  <c r="P6589" i="3"/>
  <c r="P6590" i="3"/>
  <c r="P6591" i="3"/>
  <c r="P6592" i="3"/>
  <c r="P6593" i="3"/>
  <c r="P6594" i="3"/>
  <c r="P6595" i="3"/>
  <c r="P6596" i="3"/>
  <c r="P6597" i="3"/>
  <c r="P6598" i="3"/>
  <c r="P6599" i="3"/>
  <c r="P6600" i="3"/>
  <c r="P6601" i="3"/>
  <c r="P6602" i="3"/>
  <c r="P6603" i="3"/>
  <c r="P6604" i="3"/>
  <c r="P6605" i="3"/>
  <c r="P6606" i="3"/>
  <c r="P6607" i="3"/>
  <c r="P6608" i="3"/>
  <c r="P6609" i="3"/>
  <c r="P6610" i="3"/>
  <c r="P6611" i="3"/>
  <c r="P6612" i="3"/>
  <c r="P6613" i="3"/>
  <c r="P6614" i="3"/>
  <c r="P6615" i="3"/>
  <c r="P6616" i="3"/>
  <c r="P6617" i="3"/>
  <c r="P6618" i="3"/>
  <c r="P6619" i="3"/>
  <c r="P6620" i="3"/>
  <c r="P6621" i="3"/>
  <c r="P6622" i="3"/>
  <c r="P6623" i="3"/>
  <c r="P6624" i="3"/>
  <c r="P6625" i="3"/>
  <c r="P6626" i="3"/>
  <c r="P6627" i="3"/>
  <c r="P6628" i="3"/>
  <c r="P6629" i="3"/>
  <c r="P6630" i="3"/>
  <c r="P6631" i="3"/>
  <c r="P6632" i="3"/>
  <c r="P6633" i="3"/>
  <c r="P6634" i="3"/>
  <c r="P6635" i="3"/>
  <c r="P6636" i="3"/>
  <c r="P6637" i="3"/>
  <c r="P6638" i="3"/>
  <c r="P6639" i="3"/>
  <c r="P6640" i="3"/>
  <c r="P6641" i="3"/>
  <c r="P6642" i="3"/>
  <c r="P6643" i="3"/>
  <c r="P6644" i="3"/>
  <c r="P6645" i="3"/>
  <c r="P6646" i="3"/>
  <c r="P6647" i="3"/>
  <c r="P6648" i="3"/>
  <c r="P6649" i="3"/>
  <c r="P6650" i="3"/>
  <c r="P6651" i="3"/>
  <c r="P6652" i="3"/>
  <c r="P6653" i="3"/>
  <c r="P6654" i="3"/>
  <c r="P6655" i="3"/>
  <c r="P6656" i="3"/>
  <c r="P6657" i="3"/>
  <c r="P6658" i="3"/>
  <c r="P6659" i="3"/>
  <c r="P6660" i="3"/>
  <c r="P6661" i="3"/>
  <c r="P6662" i="3"/>
  <c r="P6663" i="3"/>
  <c r="P6664" i="3"/>
  <c r="P6665" i="3"/>
  <c r="P6666" i="3"/>
  <c r="P6667" i="3"/>
  <c r="P6668" i="3"/>
  <c r="P6669" i="3"/>
  <c r="P6670" i="3"/>
  <c r="P6671" i="3"/>
  <c r="P6672" i="3"/>
  <c r="P6673" i="3"/>
  <c r="P6674" i="3"/>
  <c r="P6675" i="3"/>
  <c r="P6676" i="3"/>
  <c r="P6677" i="3"/>
  <c r="P6678" i="3"/>
  <c r="P6679" i="3"/>
  <c r="P6680" i="3"/>
  <c r="P6681" i="3"/>
  <c r="P6682" i="3"/>
  <c r="P6683" i="3"/>
  <c r="P6684" i="3"/>
  <c r="P6685" i="3"/>
  <c r="P6686" i="3"/>
  <c r="P6687" i="3"/>
  <c r="P6688" i="3"/>
  <c r="P6689" i="3"/>
  <c r="P6690" i="3"/>
  <c r="P6691" i="3"/>
  <c r="P6692" i="3"/>
  <c r="P6693" i="3"/>
  <c r="P6694" i="3"/>
  <c r="P6695" i="3"/>
  <c r="P6696" i="3"/>
  <c r="P6697" i="3"/>
  <c r="P6698" i="3"/>
  <c r="P6699" i="3"/>
  <c r="P6700" i="3"/>
  <c r="P6701" i="3"/>
  <c r="P6702" i="3"/>
  <c r="P6703" i="3"/>
  <c r="P6704" i="3"/>
  <c r="P6705" i="3"/>
  <c r="P6706" i="3"/>
  <c r="P6707" i="3"/>
  <c r="P6708" i="3"/>
  <c r="P6709" i="3"/>
  <c r="P6710" i="3"/>
  <c r="P6711" i="3"/>
  <c r="P6712" i="3"/>
  <c r="P6713" i="3"/>
  <c r="P6714" i="3"/>
  <c r="P6715" i="3"/>
  <c r="P6716" i="3"/>
  <c r="P6717" i="3"/>
  <c r="P6718" i="3"/>
  <c r="P6719" i="3"/>
  <c r="P6720" i="3"/>
  <c r="P6721" i="3"/>
  <c r="P6722" i="3"/>
  <c r="P6723" i="3"/>
  <c r="P6724" i="3"/>
  <c r="P6725" i="3"/>
  <c r="P6726" i="3"/>
  <c r="P6727" i="3"/>
  <c r="P6728" i="3"/>
  <c r="P6729" i="3"/>
  <c r="P6730" i="3"/>
  <c r="P6731" i="3"/>
  <c r="P6732" i="3"/>
  <c r="P6733" i="3"/>
  <c r="P6734" i="3"/>
  <c r="P6735" i="3"/>
  <c r="P6736" i="3"/>
  <c r="P6737" i="3"/>
  <c r="P6738" i="3"/>
  <c r="P6739" i="3"/>
  <c r="P6740" i="3"/>
  <c r="P6741" i="3"/>
  <c r="P6742" i="3"/>
  <c r="P6743" i="3"/>
  <c r="P6744" i="3"/>
  <c r="P6745" i="3"/>
  <c r="P6746" i="3"/>
  <c r="P6747" i="3"/>
  <c r="P6748" i="3"/>
  <c r="P6749" i="3"/>
  <c r="P6750" i="3"/>
  <c r="P6751" i="3"/>
  <c r="P6752" i="3"/>
  <c r="P6753" i="3"/>
  <c r="P6754" i="3"/>
  <c r="P6755" i="3"/>
  <c r="P6756" i="3"/>
  <c r="P6757" i="3"/>
  <c r="P6758" i="3"/>
  <c r="P6759" i="3"/>
  <c r="P6760" i="3"/>
  <c r="P6761" i="3"/>
  <c r="P6762" i="3"/>
  <c r="P6763" i="3"/>
  <c r="P6764" i="3"/>
  <c r="P6765" i="3"/>
  <c r="P6766" i="3"/>
  <c r="P6767" i="3"/>
  <c r="P6768" i="3"/>
  <c r="P6769" i="3"/>
  <c r="P6770" i="3"/>
  <c r="P6771" i="3"/>
  <c r="P6772" i="3"/>
  <c r="P6773" i="3"/>
  <c r="P6774" i="3"/>
  <c r="P6775" i="3"/>
  <c r="P6776" i="3"/>
  <c r="P6777" i="3"/>
  <c r="P6778" i="3"/>
  <c r="P6779" i="3"/>
  <c r="P6780" i="3"/>
  <c r="P6781" i="3"/>
  <c r="P6782" i="3"/>
  <c r="P6783" i="3"/>
  <c r="P6784" i="3"/>
  <c r="P6785" i="3"/>
  <c r="P6786" i="3"/>
  <c r="P6787" i="3"/>
  <c r="P6788" i="3"/>
  <c r="P6789" i="3"/>
  <c r="P6790" i="3"/>
  <c r="P6791" i="3"/>
  <c r="P6792" i="3"/>
  <c r="P6793" i="3"/>
  <c r="P6794" i="3"/>
  <c r="P6795" i="3"/>
  <c r="P6796" i="3"/>
  <c r="P6797" i="3"/>
  <c r="P6798" i="3"/>
  <c r="P6799" i="3"/>
  <c r="P6800" i="3"/>
  <c r="P6801" i="3"/>
  <c r="P6802" i="3"/>
  <c r="P6803" i="3"/>
  <c r="P6804" i="3"/>
  <c r="P6805" i="3"/>
  <c r="P6806" i="3"/>
  <c r="P6807" i="3"/>
  <c r="P6808" i="3"/>
  <c r="P6809" i="3"/>
  <c r="P6810" i="3"/>
  <c r="P6811" i="3"/>
  <c r="P6812" i="3"/>
  <c r="P6813" i="3"/>
  <c r="P6814" i="3"/>
  <c r="P6815" i="3"/>
  <c r="P6816" i="3"/>
  <c r="P6817" i="3"/>
  <c r="P6818" i="3"/>
  <c r="P6819" i="3"/>
  <c r="P6820" i="3"/>
  <c r="P6821" i="3"/>
  <c r="P6822" i="3"/>
  <c r="P6823" i="3"/>
  <c r="P6824" i="3"/>
  <c r="P6825" i="3"/>
  <c r="P6826" i="3"/>
  <c r="P6827" i="3"/>
  <c r="P6828" i="3"/>
  <c r="P6829" i="3"/>
  <c r="P6830" i="3"/>
  <c r="P6831" i="3"/>
  <c r="P6832" i="3"/>
  <c r="P6833" i="3"/>
  <c r="P6834" i="3"/>
  <c r="P6835" i="3"/>
  <c r="P6836" i="3"/>
  <c r="P6837" i="3"/>
  <c r="P6838" i="3"/>
  <c r="P6839" i="3"/>
  <c r="P6840" i="3"/>
  <c r="P6841" i="3"/>
  <c r="P6842" i="3"/>
  <c r="P6843" i="3"/>
  <c r="P6844" i="3"/>
  <c r="P6845" i="3"/>
  <c r="P6846" i="3"/>
  <c r="P6847" i="3"/>
  <c r="P6848" i="3"/>
  <c r="P6849" i="3"/>
  <c r="P6850" i="3"/>
  <c r="P6851" i="3"/>
  <c r="P6852" i="3"/>
  <c r="P6853" i="3"/>
  <c r="P6854" i="3"/>
  <c r="P6855" i="3"/>
  <c r="P6856" i="3"/>
  <c r="P6857" i="3"/>
  <c r="P6858" i="3"/>
  <c r="P6859" i="3"/>
  <c r="P6860" i="3"/>
  <c r="P6861" i="3"/>
  <c r="P6862" i="3"/>
  <c r="P6863" i="3"/>
  <c r="P6864" i="3"/>
  <c r="P6865" i="3"/>
  <c r="P6866" i="3"/>
  <c r="P6867" i="3"/>
  <c r="P6868" i="3"/>
  <c r="P6869" i="3"/>
  <c r="P6870" i="3"/>
  <c r="P6871" i="3"/>
  <c r="P6872" i="3"/>
  <c r="P6873" i="3"/>
  <c r="P6874" i="3"/>
  <c r="P6875" i="3"/>
  <c r="P6876" i="3"/>
  <c r="P6877" i="3"/>
  <c r="P6878" i="3"/>
  <c r="P6879" i="3"/>
  <c r="P6880" i="3"/>
  <c r="P6881" i="3"/>
  <c r="P6882" i="3"/>
  <c r="P6883" i="3"/>
  <c r="P6884" i="3"/>
  <c r="P6885" i="3"/>
  <c r="P6886" i="3"/>
  <c r="P6887" i="3"/>
  <c r="P6888" i="3"/>
  <c r="P6889" i="3"/>
  <c r="P6890" i="3"/>
  <c r="P6891" i="3"/>
  <c r="P6892" i="3"/>
  <c r="P6893" i="3"/>
  <c r="P6894" i="3"/>
  <c r="P6895" i="3"/>
  <c r="P6896" i="3"/>
  <c r="P6897" i="3"/>
  <c r="P6898" i="3"/>
  <c r="P6899" i="3"/>
  <c r="P6900" i="3"/>
  <c r="P6901" i="3"/>
  <c r="P6902" i="3"/>
  <c r="P6903" i="3"/>
  <c r="P6904" i="3"/>
  <c r="P6905" i="3"/>
  <c r="P6906" i="3"/>
  <c r="P6907" i="3"/>
  <c r="P6908" i="3"/>
  <c r="P6909" i="3"/>
  <c r="P6910" i="3"/>
  <c r="P6911" i="3"/>
  <c r="P6912" i="3"/>
  <c r="P6913" i="3"/>
  <c r="P6914" i="3"/>
  <c r="P6915" i="3"/>
  <c r="P6916" i="3"/>
  <c r="P6917" i="3"/>
  <c r="P6918" i="3"/>
  <c r="P6919" i="3"/>
  <c r="P6920" i="3"/>
  <c r="P6921" i="3"/>
  <c r="P6922" i="3"/>
  <c r="P6923" i="3"/>
  <c r="P6924" i="3"/>
  <c r="P6925" i="3"/>
  <c r="P6926" i="3"/>
  <c r="P6927" i="3"/>
  <c r="P6928" i="3"/>
  <c r="P6929" i="3"/>
  <c r="P6930" i="3"/>
  <c r="P6931" i="3"/>
  <c r="P6932" i="3"/>
  <c r="P6933" i="3"/>
  <c r="P6934" i="3"/>
  <c r="P6935" i="3"/>
  <c r="P6936" i="3"/>
  <c r="P6937" i="3"/>
  <c r="P6938" i="3"/>
  <c r="P6939" i="3"/>
  <c r="P6940" i="3"/>
  <c r="P6941" i="3"/>
  <c r="P6942" i="3"/>
  <c r="P6943" i="3"/>
  <c r="P6944" i="3"/>
  <c r="P6945" i="3"/>
  <c r="P6946" i="3"/>
  <c r="P6947" i="3"/>
  <c r="P6948" i="3"/>
  <c r="P6949" i="3"/>
  <c r="P6950" i="3"/>
  <c r="P6951" i="3"/>
  <c r="P6952" i="3"/>
  <c r="P6953" i="3"/>
  <c r="P6954" i="3"/>
  <c r="P6955" i="3"/>
  <c r="P6956" i="3"/>
  <c r="P6957" i="3"/>
  <c r="P6958" i="3"/>
  <c r="P6959" i="3"/>
  <c r="P6960" i="3"/>
  <c r="P6961" i="3"/>
  <c r="P6962" i="3"/>
  <c r="P6963" i="3"/>
  <c r="P6964" i="3"/>
  <c r="P6965" i="3"/>
  <c r="P6966" i="3"/>
  <c r="P6967" i="3"/>
  <c r="P6968" i="3"/>
  <c r="P6969" i="3"/>
  <c r="P6970" i="3"/>
  <c r="P6971" i="3"/>
  <c r="P6972" i="3"/>
  <c r="P6973" i="3"/>
  <c r="P6974" i="3"/>
  <c r="P6975" i="3"/>
  <c r="P6976" i="3"/>
  <c r="P6977" i="3"/>
  <c r="P6978" i="3"/>
  <c r="P6979" i="3"/>
  <c r="P6980" i="3"/>
  <c r="P6981" i="3"/>
  <c r="P6982" i="3"/>
  <c r="P6983" i="3"/>
  <c r="P6984" i="3"/>
  <c r="P6985" i="3"/>
  <c r="P6986" i="3"/>
  <c r="P6987" i="3"/>
  <c r="P6988" i="3"/>
  <c r="P6989" i="3"/>
  <c r="P6990" i="3"/>
  <c r="P6991" i="3"/>
  <c r="P6992" i="3"/>
  <c r="P6993" i="3"/>
  <c r="P6994" i="3"/>
  <c r="P6995" i="3"/>
  <c r="P6996" i="3"/>
  <c r="P6997" i="3"/>
  <c r="P6998" i="3"/>
  <c r="P6999" i="3"/>
  <c r="P7000" i="3"/>
  <c r="P7001" i="3"/>
  <c r="P7002" i="3"/>
  <c r="P7003" i="3"/>
  <c r="P7004" i="3"/>
  <c r="P7005" i="3"/>
  <c r="P7006" i="3"/>
  <c r="P7007" i="3"/>
  <c r="P7008" i="3"/>
  <c r="P7009" i="3"/>
  <c r="P7010" i="3"/>
  <c r="P7011" i="3"/>
  <c r="P7012" i="3"/>
  <c r="P7013" i="3"/>
  <c r="P7014" i="3"/>
  <c r="P7015" i="3"/>
  <c r="P7016" i="3"/>
  <c r="P7017" i="3"/>
  <c r="P7018" i="3"/>
  <c r="P7019" i="3"/>
  <c r="P7020" i="3"/>
  <c r="P7021" i="3"/>
  <c r="P7022" i="3"/>
  <c r="P7023" i="3"/>
  <c r="P7024" i="3"/>
  <c r="P7025" i="3"/>
  <c r="P7026" i="3"/>
  <c r="P7027" i="3"/>
  <c r="P7028" i="3"/>
  <c r="P7029" i="3"/>
  <c r="P7030" i="3"/>
  <c r="P7031" i="3"/>
  <c r="P7032" i="3"/>
  <c r="P7033" i="3"/>
  <c r="P7034" i="3"/>
  <c r="P7035" i="3"/>
  <c r="P7036" i="3"/>
  <c r="P7037" i="3"/>
  <c r="P7038" i="3"/>
  <c r="P7039" i="3"/>
  <c r="P7040" i="3"/>
  <c r="P7041" i="3"/>
  <c r="P7042" i="3"/>
  <c r="P7043" i="3"/>
  <c r="P7044" i="3"/>
  <c r="P7045" i="3"/>
  <c r="P7046" i="3"/>
  <c r="P7047" i="3"/>
  <c r="P7048" i="3"/>
  <c r="P7049" i="3"/>
  <c r="P7050" i="3"/>
  <c r="P7051" i="3"/>
  <c r="P7052" i="3"/>
  <c r="P7053" i="3"/>
  <c r="P7054" i="3"/>
  <c r="P7055" i="3"/>
  <c r="P7056" i="3"/>
  <c r="P7057" i="3"/>
  <c r="P7058" i="3"/>
  <c r="P7059" i="3"/>
  <c r="P7060" i="3"/>
  <c r="P7061" i="3"/>
  <c r="P7062" i="3"/>
  <c r="P7063" i="3"/>
  <c r="P7064" i="3"/>
  <c r="P7065" i="3"/>
  <c r="P7066" i="3"/>
  <c r="P7067" i="3"/>
  <c r="P7068" i="3"/>
  <c r="P7069" i="3"/>
  <c r="P7070" i="3"/>
  <c r="P7071" i="3"/>
  <c r="P7072" i="3"/>
  <c r="P7073" i="3"/>
  <c r="P7074" i="3"/>
  <c r="P7075" i="3"/>
  <c r="P7076" i="3"/>
  <c r="P7077" i="3"/>
  <c r="P7078" i="3"/>
  <c r="P7079" i="3"/>
  <c r="P7080" i="3"/>
  <c r="P7081" i="3"/>
  <c r="P7082" i="3"/>
  <c r="P7083" i="3"/>
  <c r="P7084" i="3"/>
  <c r="P7085" i="3"/>
  <c r="P7086" i="3"/>
  <c r="P7087" i="3"/>
  <c r="P7088" i="3"/>
  <c r="P7089" i="3"/>
  <c r="P7090" i="3"/>
  <c r="P7091" i="3"/>
  <c r="P7092" i="3"/>
  <c r="P7093" i="3"/>
  <c r="P7094" i="3"/>
  <c r="P7095" i="3"/>
  <c r="P7096" i="3"/>
  <c r="P7097" i="3"/>
  <c r="P7098" i="3"/>
  <c r="P7099" i="3"/>
  <c r="P7100" i="3"/>
  <c r="P7101" i="3"/>
  <c r="P7102" i="3"/>
  <c r="P7103" i="3"/>
  <c r="P7104" i="3"/>
  <c r="P7105" i="3"/>
  <c r="P7106" i="3"/>
  <c r="P7107" i="3"/>
  <c r="P7108" i="3"/>
  <c r="P7109" i="3"/>
  <c r="P7110" i="3"/>
  <c r="P7111" i="3"/>
  <c r="P7112" i="3"/>
  <c r="P7113" i="3"/>
  <c r="P7114" i="3"/>
  <c r="P7115" i="3"/>
  <c r="P7116" i="3"/>
  <c r="P7117" i="3"/>
  <c r="P7118" i="3"/>
  <c r="P7119" i="3"/>
  <c r="P7120" i="3"/>
  <c r="P7121" i="3"/>
  <c r="P7122" i="3"/>
  <c r="P7123" i="3"/>
  <c r="P7124" i="3"/>
  <c r="P7125" i="3"/>
  <c r="P7126" i="3"/>
  <c r="P7127" i="3"/>
  <c r="P7128" i="3"/>
  <c r="P7129" i="3"/>
  <c r="P7130" i="3"/>
  <c r="P7131" i="3"/>
  <c r="P7132" i="3"/>
  <c r="P7133" i="3"/>
  <c r="P7134" i="3"/>
  <c r="P7135" i="3"/>
  <c r="P7136" i="3"/>
  <c r="P7137" i="3"/>
  <c r="P7138" i="3"/>
  <c r="P7139" i="3"/>
  <c r="P7140" i="3"/>
  <c r="P7141" i="3"/>
  <c r="P7142" i="3"/>
  <c r="P7143" i="3"/>
  <c r="P7144" i="3"/>
  <c r="P7145" i="3"/>
  <c r="P7146" i="3"/>
  <c r="P7147" i="3"/>
  <c r="P7148" i="3"/>
  <c r="P7149" i="3"/>
  <c r="P7150" i="3"/>
  <c r="P7151" i="3"/>
  <c r="P7152" i="3"/>
  <c r="P7153" i="3"/>
  <c r="P7154" i="3"/>
  <c r="P7155" i="3"/>
  <c r="P7156" i="3"/>
  <c r="P7157" i="3"/>
  <c r="P7158" i="3"/>
  <c r="P7159" i="3"/>
  <c r="P7160" i="3"/>
  <c r="P7161" i="3"/>
  <c r="P7162" i="3"/>
  <c r="P7163" i="3"/>
  <c r="P7164" i="3"/>
  <c r="P7165" i="3"/>
  <c r="P7166" i="3"/>
  <c r="P7167" i="3"/>
  <c r="P7168" i="3"/>
  <c r="P7169" i="3"/>
  <c r="P7170" i="3"/>
  <c r="P7171" i="3"/>
  <c r="P7172" i="3"/>
  <c r="P7173" i="3"/>
  <c r="P7174" i="3"/>
  <c r="P7175" i="3"/>
  <c r="P7176" i="3"/>
  <c r="P7177" i="3"/>
  <c r="P7178" i="3"/>
  <c r="P7179" i="3"/>
  <c r="P7180" i="3"/>
  <c r="P7181" i="3"/>
  <c r="P7182" i="3"/>
  <c r="P7183" i="3"/>
  <c r="P7184" i="3"/>
  <c r="P7185" i="3"/>
  <c r="P7186" i="3"/>
  <c r="P7187" i="3"/>
  <c r="P7188" i="3"/>
  <c r="P7189" i="3"/>
  <c r="P7190" i="3"/>
  <c r="P7191" i="3"/>
  <c r="P7192" i="3"/>
  <c r="P7193" i="3"/>
  <c r="P7194" i="3"/>
  <c r="P7195" i="3"/>
  <c r="P7196" i="3"/>
  <c r="P7197" i="3"/>
  <c r="P7198" i="3"/>
  <c r="P7199" i="3"/>
  <c r="P7200" i="3"/>
  <c r="P7201" i="3"/>
  <c r="P7202" i="3"/>
  <c r="P7203" i="3"/>
  <c r="P7204" i="3"/>
  <c r="P7205" i="3"/>
  <c r="P7206" i="3"/>
  <c r="P7207" i="3"/>
  <c r="P7208" i="3"/>
  <c r="P7209" i="3"/>
  <c r="P7210" i="3"/>
  <c r="P7211" i="3"/>
  <c r="P7212" i="3"/>
  <c r="P7213" i="3"/>
  <c r="P7214" i="3"/>
  <c r="P7215" i="3"/>
  <c r="P7216" i="3"/>
  <c r="P7217" i="3"/>
  <c r="P7218" i="3"/>
  <c r="P7219" i="3"/>
  <c r="P7220" i="3"/>
  <c r="P7221" i="3"/>
  <c r="P7222" i="3"/>
  <c r="P7223" i="3"/>
  <c r="P7224" i="3"/>
  <c r="P7225" i="3"/>
  <c r="P7226" i="3"/>
  <c r="P7227" i="3"/>
  <c r="P7228" i="3"/>
  <c r="P7229" i="3"/>
  <c r="P7230" i="3"/>
  <c r="P7231" i="3"/>
  <c r="P7232" i="3"/>
  <c r="P7233" i="3"/>
  <c r="P7234" i="3"/>
  <c r="P7235" i="3"/>
  <c r="P7236" i="3"/>
  <c r="P7237" i="3"/>
  <c r="P7238" i="3"/>
  <c r="P7239" i="3"/>
  <c r="P7240" i="3"/>
  <c r="P7241" i="3"/>
  <c r="P7242" i="3"/>
  <c r="P7243" i="3"/>
  <c r="P7244" i="3"/>
  <c r="P7245" i="3"/>
  <c r="P7246" i="3"/>
  <c r="P7247" i="3"/>
  <c r="P7248" i="3"/>
  <c r="P7249" i="3"/>
  <c r="P7250" i="3"/>
  <c r="P7251" i="3"/>
  <c r="P7252" i="3"/>
  <c r="P7253" i="3"/>
  <c r="P7254" i="3"/>
  <c r="P7255" i="3"/>
  <c r="P7256" i="3"/>
  <c r="P7257" i="3"/>
  <c r="P7258" i="3"/>
  <c r="P7259" i="3"/>
  <c r="P7260" i="3"/>
  <c r="P7261" i="3"/>
  <c r="P7262" i="3"/>
  <c r="P7263" i="3"/>
  <c r="P7264" i="3"/>
  <c r="P7265" i="3"/>
  <c r="P7266" i="3"/>
  <c r="P7267" i="3"/>
  <c r="P7268" i="3"/>
  <c r="P7269" i="3"/>
  <c r="P7270" i="3"/>
  <c r="P7271" i="3"/>
  <c r="P7272" i="3"/>
  <c r="P7273" i="3"/>
  <c r="P7274" i="3"/>
  <c r="P7275" i="3"/>
  <c r="P7276" i="3"/>
  <c r="P7277" i="3"/>
  <c r="P7278" i="3"/>
  <c r="P7279" i="3"/>
  <c r="P7280" i="3"/>
  <c r="P7281" i="3"/>
  <c r="P7282" i="3"/>
  <c r="P7283" i="3"/>
  <c r="P7284" i="3"/>
  <c r="P7285" i="3"/>
  <c r="P7286" i="3"/>
  <c r="P7287" i="3"/>
  <c r="P7288" i="3"/>
  <c r="P7289" i="3"/>
  <c r="P7290" i="3"/>
  <c r="P7291" i="3"/>
  <c r="P7292" i="3"/>
  <c r="P7293" i="3"/>
  <c r="P7294" i="3"/>
  <c r="P7295" i="3"/>
  <c r="P7296" i="3"/>
  <c r="P7297" i="3"/>
  <c r="P7298" i="3"/>
  <c r="P7299" i="3"/>
  <c r="P7300" i="3"/>
  <c r="P7301" i="3"/>
  <c r="P7302" i="3"/>
  <c r="P7303" i="3"/>
  <c r="P7304" i="3"/>
  <c r="P7305" i="3"/>
  <c r="P7306" i="3"/>
  <c r="P7307" i="3"/>
  <c r="P7308" i="3"/>
  <c r="P7309" i="3"/>
  <c r="P7310" i="3"/>
  <c r="P7311" i="3"/>
  <c r="P7312" i="3"/>
  <c r="P7313" i="3"/>
  <c r="P7314" i="3"/>
  <c r="P7315" i="3"/>
  <c r="P7316" i="3"/>
  <c r="P7317" i="3"/>
  <c r="P7318" i="3"/>
  <c r="P7319" i="3"/>
  <c r="P7320" i="3"/>
  <c r="P7321" i="3"/>
  <c r="P7322" i="3"/>
  <c r="P7323" i="3"/>
  <c r="P7324" i="3"/>
  <c r="P7325" i="3"/>
  <c r="P7326" i="3"/>
  <c r="P7327" i="3"/>
  <c r="P7328" i="3"/>
  <c r="P7329" i="3"/>
  <c r="P7330" i="3"/>
  <c r="P7331" i="3"/>
  <c r="P7332" i="3"/>
  <c r="P7333" i="3"/>
  <c r="P7334" i="3"/>
  <c r="P7335" i="3"/>
  <c r="P7336" i="3"/>
  <c r="P7337" i="3"/>
  <c r="P7338" i="3"/>
  <c r="P7339" i="3"/>
  <c r="P7340" i="3"/>
  <c r="P7341" i="3"/>
  <c r="P7342" i="3"/>
  <c r="P7343" i="3"/>
  <c r="P7344" i="3"/>
  <c r="P7345" i="3"/>
  <c r="P7346" i="3"/>
  <c r="P7347" i="3"/>
  <c r="P7348" i="3"/>
  <c r="P7349" i="3"/>
  <c r="P7350" i="3"/>
  <c r="P7351" i="3"/>
  <c r="P7352" i="3"/>
  <c r="P7353" i="3"/>
  <c r="P7354" i="3"/>
  <c r="P7355" i="3"/>
  <c r="P7356" i="3"/>
  <c r="P7357" i="3"/>
  <c r="P7358" i="3"/>
  <c r="P7359" i="3"/>
  <c r="P7360" i="3"/>
  <c r="P7361" i="3"/>
  <c r="P7362" i="3"/>
  <c r="P7363" i="3"/>
  <c r="P7364" i="3"/>
  <c r="P7365" i="3"/>
  <c r="P7366" i="3"/>
  <c r="P7367" i="3"/>
  <c r="P7368" i="3"/>
  <c r="P7369" i="3"/>
  <c r="P7370" i="3"/>
  <c r="P7371" i="3"/>
  <c r="P7372" i="3"/>
  <c r="P7373" i="3"/>
  <c r="P7374" i="3"/>
  <c r="P7375" i="3"/>
  <c r="P7376" i="3"/>
  <c r="P7377" i="3"/>
  <c r="P7378" i="3"/>
  <c r="P7379" i="3"/>
  <c r="P7380" i="3"/>
  <c r="P7381" i="3"/>
  <c r="P7382" i="3"/>
  <c r="P7383" i="3"/>
  <c r="P7384" i="3"/>
  <c r="P7385" i="3"/>
  <c r="P7386" i="3"/>
  <c r="P7387" i="3"/>
  <c r="P7388" i="3"/>
  <c r="P7389" i="3"/>
  <c r="P7390" i="3"/>
  <c r="P7391" i="3"/>
  <c r="P7392" i="3"/>
  <c r="P7393" i="3"/>
  <c r="P7394" i="3"/>
  <c r="P7395" i="3"/>
  <c r="P7396" i="3"/>
  <c r="P7397" i="3"/>
  <c r="P7398" i="3"/>
  <c r="P7399" i="3"/>
  <c r="P7400" i="3"/>
  <c r="P7401" i="3"/>
  <c r="P7402" i="3"/>
  <c r="P7403" i="3"/>
  <c r="P7404" i="3"/>
  <c r="P7405" i="3"/>
  <c r="P7406" i="3"/>
  <c r="P7407" i="3"/>
  <c r="P7408" i="3"/>
  <c r="P7409" i="3"/>
  <c r="P7410" i="3"/>
  <c r="P7411" i="3"/>
  <c r="P7412" i="3"/>
  <c r="P7413" i="3"/>
  <c r="P7414" i="3"/>
  <c r="P7415" i="3"/>
  <c r="P7416" i="3"/>
  <c r="P7417" i="3"/>
  <c r="P7418" i="3"/>
  <c r="P7419" i="3"/>
  <c r="P7420" i="3"/>
  <c r="P7421" i="3"/>
  <c r="P7422" i="3"/>
  <c r="P7423" i="3"/>
  <c r="P7424" i="3"/>
  <c r="P7425" i="3"/>
  <c r="P7426" i="3"/>
  <c r="P7427" i="3"/>
  <c r="P7428" i="3"/>
  <c r="P7429" i="3"/>
  <c r="P7430" i="3"/>
  <c r="P7431" i="3"/>
  <c r="P7432" i="3"/>
  <c r="P7433" i="3"/>
  <c r="P7434" i="3"/>
  <c r="P7435" i="3"/>
  <c r="P7436" i="3"/>
  <c r="P7437" i="3"/>
  <c r="P7438" i="3"/>
  <c r="P7439" i="3"/>
  <c r="P7440" i="3"/>
  <c r="P7441" i="3"/>
  <c r="P7442" i="3"/>
  <c r="P7443" i="3"/>
  <c r="P7444" i="3"/>
  <c r="P7445" i="3"/>
  <c r="P7446" i="3"/>
  <c r="P7447" i="3"/>
  <c r="P7448" i="3"/>
  <c r="P7449" i="3"/>
  <c r="P7450" i="3"/>
  <c r="P7451" i="3"/>
  <c r="P7452" i="3"/>
  <c r="P7453" i="3"/>
  <c r="P7454" i="3"/>
  <c r="P7455" i="3"/>
  <c r="P7456" i="3"/>
  <c r="P7457" i="3"/>
  <c r="P7458" i="3"/>
  <c r="P7459" i="3"/>
  <c r="P7460" i="3"/>
  <c r="P7461" i="3"/>
  <c r="P7462" i="3"/>
  <c r="P7463" i="3"/>
  <c r="P7464" i="3"/>
  <c r="P7465" i="3"/>
  <c r="P7466" i="3"/>
  <c r="P7467" i="3"/>
  <c r="P7468" i="3"/>
  <c r="P7469" i="3"/>
  <c r="P7470" i="3"/>
  <c r="P7471" i="3"/>
  <c r="P7472" i="3"/>
  <c r="P7473" i="3"/>
  <c r="P7474" i="3"/>
  <c r="P7475" i="3"/>
  <c r="P7476" i="3"/>
  <c r="P7477" i="3"/>
  <c r="P7478" i="3"/>
  <c r="P7479" i="3"/>
  <c r="P7480" i="3"/>
  <c r="P7481" i="3"/>
  <c r="P7482" i="3"/>
  <c r="P7483" i="3"/>
  <c r="P7484" i="3"/>
  <c r="P7485" i="3"/>
  <c r="P7486" i="3"/>
  <c r="P7487" i="3"/>
  <c r="P7488" i="3"/>
  <c r="P7489" i="3"/>
  <c r="P7490" i="3"/>
  <c r="P7491" i="3"/>
  <c r="P7492" i="3"/>
  <c r="P7493" i="3"/>
  <c r="P7494" i="3"/>
  <c r="P7495" i="3"/>
  <c r="P7496" i="3"/>
  <c r="P7497" i="3"/>
  <c r="P7498" i="3"/>
  <c r="P7499" i="3"/>
  <c r="P7500" i="3"/>
  <c r="P7501" i="3"/>
  <c r="P7502" i="3"/>
  <c r="P7503" i="3"/>
  <c r="P7504" i="3"/>
  <c r="P7505" i="3"/>
  <c r="P7506" i="3"/>
  <c r="P7507" i="3"/>
  <c r="P7508" i="3"/>
  <c r="P7509" i="3"/>
  <c r="P7510" i="3"/>
  <c r="P7511" i="3"/>
  <c r="P7512" i="3"/>
  <c r="P7513" i="3"/>
  <c r="P7514" i="3"/>
  <c r="P7515" i="3"/>
  <c r="P7516" i="3"/>
  <c r="P7517" i="3"/>
  <c r="P7518" i="3"/>
  <c r="P7519" i="3"/>
  <c r="P7520" i="3"/>
  <c r="P7521" i="3"/>
  <c r="P7522" i="3"/>
  <c r="P7523" i="3"/>
  <c r="P7524" i="3"/>
  <c r="P7525" i="3"/>
  <c r="P7526" i="3"/>
  <c r="P7527" i="3"/>
  <c r="P7528" i="3"/>
  <c r="P7529" i="3"/>
  <c r="P7530" i="3"/>
  <c r="P7531" i="3"/>
  <c r="P7532" i="3"/>
  <c r="P7533" i="3"/>
  <c r="P7534" i="3"/>
  <c r="P7535" i="3"/>
  <c r="P7536" i="3"/>
  <c r="P7537" i="3"/>
  <c r="P7538" i="3"/>
  <c r="P7539" i="3"/>
  <c r="P7540" i="3"/>
  <c r="P7541" i="3"/>
  <c r="P7542" i="3"/>
  <c r="P7543" i="3"/>
  <c r="P7544" i="3"/>
  <c r="P7545" i="3"/>
  <c r="P7546" i="3"/>
  <c r="P7547" i="3"/>
  <c r="P7548" i="3"/>
  <c r="P7549" i="3"/>
  <c r="P7550" i="3"/>
  <c r="P7551" i="3"/>
  <c r="P7552" i="3"/>
  <c r="P7553" i="3"/>
  <c r="P7554" i="3"/>
  <c r="P7555" i="3"/>
  <c r="P7556" i="3"/>
  <c r="P7557" i="3"/>
  <c r="P7558" i="3"/>
  <c r="P7559" i="3"/>
  <c r="P7560" i="3"/>
  <c r="P7561" i="3"/>
  <c r="P7562" i="3"/>
  <c r="P7563" i="3"/>
  <c r="P7564" i="3"/>
  <c r="P7565" i="3"/>
  <c r="P7566" i="3"/>
  <c r="P7567" i="3"/>
  <c r="P7568" i="3"/>
  <c r="P7569" i="3"/>
  <c r="P7570" i="3"/>
  <c r="P7571" i="3"/>
  <c r="P7572" i="3"/>
  <c r="P7573" i="3"/>
  <c r="P7574" i="3"/>
  <c r="P7575" i="3"/>
  <c r="P7576" i="3"/>
  <c r="P7577" i="3"/>
  <c r="P7578" i="3"/>
  <c r="P7579" i="3"/>
  <c r="P7580" i="3"/>
  <c r="P7581" i="3"/>
  <c r="P7582" i="3"/>
  <c r="P7583" i="3"/>
  <c r="P7584" i="3"/>
  <c r="P7585" i="3"/>
  <c r="P7586" i="3"/>
  <c r="P7587" i="3"/>
  <c r="P7588" i="3"/>
  <c r="P7589" i="3"/>
  <c r="P7590" i="3"/>
  <c r="P7591" i="3"/>
  <c r="P7592" i="3"/>
  <c r="P7593" i="3"/>
  <c r="P7594" i="3"/>
  <c r="P7595" i="3"/>
  <c r="P7596" i="3"/>
  <c r="P7597" i="3"/>
  <c r="P7598" i="3"/>
  <c r="P7599" i="3"/>
  <c r="P7600" i="3"/>
  <c r="P7601" i="3"/>
  <c r="P7602" i="3"/>
  <c r="P7603" i="3"/>
  <c r="P7604" i="3"/>
  <c r="P7605" i="3"/>
  <c r="P7606" i="3"/>
  <c r="P7607" i="3"/>
  <c r="P7608" i="3"/>
  <c r="P7609" i="3"/>
  <c r="P7610" i="3"/>
  <c r="P7611" i="3"/>
  <c r="P7612" i="3"/>
  <c r="P7613" i="3"/>
  <c r="P7614" i="3"/>
  <c r="P7615" i="3"/>
  <c r="P7616" i="3"/>
  <c r="P7617" i="3"/>
  <c r="P7618" i="3"/>
  <c r="P7619" i="3"/>
  <c r="P7620" i="3"/>
  <c r="P7621" i="3"/>
  <c r="P7622" i="3"/>
  <c r="P7623" i="3"/>
  <c r="P7624" i="3"/>
  <c r="P7625" i="3"/>
  <c r="P7626" i="3"/>
  <c r="P7627" i="3"/>
  <c r="P7628" i="3"/>
  <c r="P7629" i="3"/>
  <c r="P7630" i="3"/>
  <c r="P7631" i="3"/>
  <c r="P7632" i="3"/>
  <c r="P7633" i="3"/>
  <c r="P7634" i="3"/>
  <c r="P7635" i="3"/>
  <c r="P7636" i="3"/>
  <c r="P7637" i="3"/>
  <c r="P7638" i="3"/>
  <c r="P7639" i="3"/>
  <c r="P7640" i="3"/>
  <c r="P7641" i="3"/>
  <c r="P7642" i="3"/>
  <c r="P7643" i="3"/>
  <c r="P7644" i="3"/>
  <c r="P7645" i="3"/>
  <c r="P7646" i="3"/>
  <c r="P7647" i="3"/>
  <c r="P7648" i="3"/>
  <c r="P7649" i="3"/>
  <c r="P7650" i="3"/>
  <c r="P7651" i="3"/>
  <c r="P7652" i="3"/>
  <c r="P7653" i="3"/>
  <c r="P7654" i="3"/>
  <c r="P7655" i="3"/>
  <c r="P7656" i="3"/>
  <c r="P7657" i="3"/>
  <c r="P7658" i="3"/>
  <c r="P7659" i="3"/>
  <c r="P7660" i="3"/>
  <c r="P7661" i="3"/>
  <c r="P7662" i="3"/>
  <c r="P7663" i="3"/>
  <c r="P7664" i="3"/>
  <c r="P7665" i="3"/>
  <c r="P7666" i="3"/>
  <c r="P7667" i="3"/>
  <c r="P7668" i="3"/>
  <c r="P7669" i="3"/>
  <c r="P7670" i="3"/>
  <c r="P7671" i="3"/>
  <c r="P7672" i="3"/>
  <c r="P7673" i="3"/>
  <c r="P7674" i="3"/>
  <c r="P7675" i="3"/>
  <c r="P7676" i="3"/>
  <c r="P7677" i="3"/>
  <c r="P7678" i="3"/>
  <c r="P7679" i="3"/>
  <c r="P7680" i="3"/>
  <c r="P7681" i="3"/>
  <c r="P7682" i="3"/>
  <c r="P7683" i="3"/>
  <c r="P7684" i="3"/>
  <c r="P7685" i="3"/>
  <c r="P7686" i="3"/>
  <c r="P7687" i="3"/>
  <c r="P7688" i="3"/>
  <c r="P7689" i="3"/>
  <c r="P7690" i="3"/>
  <c r="P7691" i="3"/>
  <c r="P7692" i="3"/>
  <c r="P7693" i="3"/>
  <c r="P7694" i="3"/>
  <c r="P7695" i="3"/>
  <c r="P7696" i="3"/>
  <c r="P7697" i="3"/>
  <c r="P7698" i="3"/>
  <c r="P7699" i="3"/>
  <c r="P7700" i="3"/>
  <c r="P7701" i="3"/>
  <c r="P7702" i="3"/>
  <c r="P7703" i="3"/>
  <c r="P7704" i="3"/>
  <c r="P7705" i="3"/>
  <c r="P7706" i="3"/>
  <c r="P7707" i="3"/>
  <c r="P7708" i="3"/>
  <c r="P7709" i="3"/>
  <c r="P7710" i="3"/>
  <c r="P7711" i="3"/>
  <c r="P7712" i="3"/>
  <c r="P7713" i="3"/>
  <c r="P7714" i="3"/>
  <c r="P7715" i="3"/>
  <c r="P7716" i="3"/>
  <c r="P7717" i="3"/>
  <c r="P7718" i="3"/>
  <c r="P7719" i="3"/>
  <c r="P7720" i="3"/>
  <c r="P7721" i="3"/>
  <c r="P7722" i="3"/>
  <c r="P7723" i="3"/>
  <c r="P7724" i="3"/>
  <c r="P7725" i="3"/>
  <c r="P7726" i="3"/>
  <c r="P7727" i="3"/>
  <c r="P7728" i="3"/>
  <c r="P7729" i="3"/>
  <c r="P7730" i="3"/>
  <c r="P7731" i="3"/>
  <c r="P7732" i="3"/>
  <c r="P7733" i="3"/>
  <c r="P7734" i="3"/>
  <c r="P7735" i="3"/>
  <c r="P7736" i="3"/>
  <c r="P7737" i="3"/>
  <c r="P7738" i="3"/>
  <c r="P7739" i="3"/>
  <c r="P7740" i="3"/>
  <c r="P7741" i="3"/>
  <c r="P7742" i="3"/>
  <c r="P7743" i="3"/>
  <c r="P7744" i="3"/>
  <c r="P7745" i="3"/>
  <c r="P7746" i="3"/>
  <c r="P7747" i="3"/>
  <c r="P7748" i="3"/>
  <c r="P7749" i="3"/>
  <c r="P7750" i="3"/>
  <c r="P7751" i="3"/>
  <c r="P7752" i="3"/>
  <c r="P7753" i="3"/>
  <c r="P7754" i="3"/>
  <c r="P7755" i="3"/>
  <c r="P7756" i="3"/>
  <c r="P7757" i="3"/>
  <c r="P7758" i="3"/>
  <c r="P7759" i="3"/>
  <c r="P7760" i="3"/>
  <c r="P7761" i="3"/>
  <c r="P7762" i="3"/>
  <c r="P7763" i="3"/>
  <c r="P7764" i="3"/>
  <c r="P7765" i="3"/>
  <c r="P7766" i="3"/>
  <c r="P7767" i="3"/>
  <c r="P7768" i="3"/>
  <c r="P7769" i="3"/>
  <c r="P7770" i="3"/>
  <c r="P7771" i="3"/>
  <c r="P7772" i="3"/>
  <c r="P7773" i="3"/>
  <c r="P7774" i="3"/>
  <c r="P7775" i="3"/>
  <c r="P7776" i="3"/>
  <c r="P7777" i="3"/>
  <c r="P7778" i="3"/>
  <c r="P7779" i="3"/>
  <c r="P7780" i="3"/>
  <c r="P7781" i="3"/>
  <c r="P7782" i="3"/>
  <c r="P7783" i="3"/>
  <c r="P7784" i="3"/>
  <c r="P7785" i="3"/>
  <c r="P7786" i="3"/>
  <c r="P7787" i="3"/>
  <c r="P7788" i="3"/>
  <c r="P7789" i="3"/>
  <c r="P7790" i="3"/>
  <c r="P7791" i="3"/>
  <c r="P7792" i="3"/>
  <c r="P7793" i="3"/>
  <c r="P7794" i="3"/>
  <c r="P7795" i="3"/>
  <c r="P7796" i="3"/>
  <c r="P7797" i="3"/>
  <c r="P7798" i="3"/>
  <c r="P7799" i="3"/>
  <c r="P7800" i="3"/>
  <c r="P7801" i="3"/>
  <c r="P7802" i="3"/>
  <c r="P7803" i="3"/>
  <c r="P7804" i="3"/>
  <c r="P7805" i="3"/>
  <c r="P7806" i="3"/>
  <c r="P7807" i="3"/>
  <c r="P7808" i="3"/>
  <c r="P7809" i="3"/>
  <c r="P7810" i="3"/>
  <c r="P7811" i="3"/>
  <c r="P7812" i="3"/>
  <c r="P7813" i="3"/>
  <c r="P7814" i="3"/>
  <c r="P7815" i="3"/>
  <c r="P7816" i="3"/>
  <c r="P7817" i="3"/>
  <c r="P7818" i="3"/>
  <c r="P7819" i="3"/>
  <c r="P7820" i="3"/>
  <c r="P7821" i="3"/>
  <c r="P7822" i="3"/>
  <c r="P7823" i="3"/>
  <c r="P7824" i="3"/>
  <c r="P7825" i="3"/>
  <c r="P7826" i="3"/>
  <c r="P7827" i="3"/>
  <c r="P7828" i="3"/>
  <c r="P7829" i="3"/>
  <c r="P7830" i="3"/>
  <c r="P7831" i="3"/>
  <c r="P7832" i="3"/>
  <c r="P7833" i="3"/>
  <c r="P7834" i="3"/>
  <c r="P7835" i="3"/>
  <c r="P7836" i="3"/>
  <c r="P7837" i="3"/>
  <c r="P7838" i="3"/>
  <c r="P7839" i="3"/>
  <c r="P7840" i="3"/>
  <c r="P7841" i="3"/>
  <c r="P7842" i="3"/>
  <c r="P7843" i="3"/>
  <c r="P7844" i="3"/>
  <c r="P7845" i="3"/>
  <c r="P7846" i="3"/>
  <c r="P7847" i="3"/>
  <c r="P7848" i="3"/>
  <c r="P7849" i="3"/>
  <c r="P7850" i="3"/>
  <c r="P7851" i="3"/>
  <c r="P7852" i="3"/>
  <c r="P7853" i="3"/>
  <c r="P7854" i="3"/>
  <c r="P7855" i="3"/>
  <c r="P7856" i="3"/>
  <c r="P7857" i="3"/>
  <c r="P7858" i="3"/>
  <c r="P7859" i="3"/>
  <c r="P7860" i="3"/>
  <c r="P7861" i="3"/>
  <c r="P7862" i="3"/>
  <c r="P7863" i="3"/>
  <c r="P7864" i="3"/>
  <c r="P7865" i="3"/>
  <c r="P7866" i="3"/>
  <c r="P7867" i="3"/>
  <c r="P7868" i="3"/>
  <c r="P7869" i="3"/>
  <c r="P7870" i="3"/>
  <c r="P7871" i="3"/>
  <c r="P7872" i="3"/>
  <c r="P7873" i="3"/>
  <c r="P7874" i="3"/>
  <c r="P7875" i="3"/>
  <c r="P7876" i="3"/>
  <c r="P7877" i="3"/>
  <c r="P7878" i="3"/>
  <c r="P7879" i="3"/>
  <c r="P7880" i="3"/>
  <c r="P7881" i="3"/>
  <c r="P7882" i="3"/>
  <c r="P7883" i="3"/>
  <c r="P7884" i="3"/>
  <c r="P7885" i="3"/>
  <c r="P7886" i="3"/>
  <c r="P7887" i="3"/>
  <c r="P7888" i="3"/>
  <c r="P7889" i="3"/>
  <c r="P7890" i="3"/>
  <c r="P7891" i="3"/>
  <c r="P7892" i="3"/>
  <c r="P7893" i="3"/>
  <c r="P7894" i="3"/>
  <c r="P7895" i="3"/>
  <c r="P7896" i="3"/>
  <c r="P7897" i="3"/>
  <c r="P7898" i="3"/>
  <c r="P7899" i="3"/>
  <c r="P7900" i="3"/>
  <c r="P7901" i="3"/>
  <c r="P7902" i="3"/>
  <c r="P7903" i="3"/>
  <c r="P7904" i="3"/>
  <c r="P7905" i="3"/>
  <c r="P7906" i="3"/>
  <c r="P7907" i="3"/>
  <c r="P7908" i="3"/>
  <c r="P7909" i="3"/>
  <c r="P7910" i="3"/>
  <c r="P7911" i="3"/>
  <c r="P7912" i="3"/>
  <c r="P7913" i="3"/>
  <c r="P7914" i="3"/>
  <c r="P7915" i="3"/>
  <c r="P7916" i="3"/>
  <c r="P7917" i="3"/>
  <c r="P7918" i="3"/>
  <c r="P7919" i="3"/>
  <c r="P7920" i="3"/>
  <c r="P7921" i="3"/>
  <c r="P7922" i="3"/>
  <c r="P7923" i="3"/>
  <c r="P7924" i="3"/>
  <c r="P7925" i="3"/>
  <c r="P7926" i="3"/>
  <c r="P7927" i="3"/>
  <c r="P7928" i="3"/>
  <c r="P7929" i="3"/>
  <c r="P7930" i="3"/>
  <c r="P7931" i="3"/>
  <c r="P7932" i="3"/>
  <c r="P7933" i="3"/>
  <c r="P7934" i="3"/>
  <c r="P7935" i="3"/>
  <c r="P7936" i="3"/>
  <c r="P7937" i="3"/>
  <c r="P7938" i="3"/>
  <c r="P7939" i="3"/>
  <c r="P7940" i="3"/>
  <c r="P7941" i="3"/>
  <c r="P7942" i="3"/>
  <c r="P7943" i="3"/>
  <c r="P7944" i="3"/>
  <c r="P7945" i="3"/>
  <c r="P7946" i="3"/>
  <c r="P7947" i="3"/>
  <c r="P7948" i="3"/>
  <c r="P7949" i="3"/>
  <c r="P7950" i="3"/>
  <c r="P7951" i="3"/>
  <c r="P7952" i="3"/>
  <c r="P7953" i="3"/>
  <c r="P7954" i="3"/>
  <c r="P7955" i="3"/>
  <c r="P7956" i="3"/>
  <c r="P7957" i="3"/>
  <c r="P7958" i="3"/>
  <c r="P7959" i="3"/>
  <c r="P7960" i="3"/>
  <c r="P7961" i="3"/>
  <c r="P7962" i="3"/>
  <c r="P7963" i="3"/>
  <c r="P7964" i="3"/>
  <c r="P7965" i="3"/>
  <c r="P7966" i="3"/>
  <c r="P7967" i="3"/>
  <c r="P7968" i="3"/>
  <c r="P7969" i="3"/>
  <c r="P7970" i="3"/>
  <c r="P7971" i="3"/>
  <c r="P7972" i="3"/>
  <c r="P7973" i="3"/>
  <c r="P7974" i="3"/>
  <c r="P7975" i="3"/>
  <c r="P7976" i="3"/>
  <c r="P7977" i="3"/>
  <c r="P7978" i="3"/>
  <c r="P7979" i="3"/>
  <c r="P7980" i="3"/>
  <c r="P7981" i="3"/>
  <c r="P7982" i="3"/>
  <c r="P7983" i="3"/>
  <c r="P7984" i="3"/>
  <c r="P7985" i="3"/>
  <c r="P7986" i="3"/>
  <c r="P7987" i="3"/>
  <c r="P7988" i="3"/>
  <c r="P7989" i="3"/>
  <c r="P7990" i="3"/>
  <c r="P7991" i="3"/>
  <c r="P7992" i="3"/>
  <c r="P7993" i="3"/>
  <c r="P7994" i="3"/>
  <c r="P7995" i="3"/>
  <c r="P7996" i="3"/>
  <c r="P7997" i="3"/>
  <c r="P7998" i="3"/>
  <c r="P7999" i="3"/>
  <c r="P8000" i="3"/>
  <c r="P8001" i="3"/>
  <c r="P8002" i="3"/>
  <c r="P8003" i="3"/>
  <c r="P8004" i="3"/>
  <c r="P8005" i="3"/>
  <c r="P8006" i="3"/>
  <c r="P8007" i="3"/>
  <c r="P8008" i="3"/>
  <c r="P8009" i="3"/>
  <c r="P8010" i="3"/>
  <c r="P8011" i="3"/>
  <c r="P8012" i="3"/>
  <c r="P8013" i="3"/>
  <c r="P8014" i="3"/>
  <c r="P8015" i="3"/>
  <c r="P8016" i="3"/>
  <c r="P8017" i="3"/>
  <c r="P8018" i="3"/>
  <c r="P8019" i="3"/>
  <c r="P8020" i="3"/>
  <c r="P8021" i="3"/>
  <c r="P8022" i="3"/>
  <c r="P8023" i="3"/>
  <c r="P8024" i="3"/>
  <c r="P8025" i="3"/>
  <c r="P8026" i="3"/>
  <c r="P8027" i="3"/>
  <c r="P8028" i="3"/>
  <c r="P8029" i="3"/>
  <c r="P8030" i="3"/>
  <c r="P8031" i="3"/>
  <c r="P8032" i="3"/>
  <c r="P8033" i="3"/>
  <c r="P8034" i="3"/>
  <c r="P8035" i="3"/>
  <c r="P8036" i="3"/>
  <c r="P8037" i="3"/>
  <c r="P8038" i="3"/>
  <c r="P8039" i="3"/>
  <c r="P8040" i="3"/>
  <c r="P8041" i="3"/>
  <c r="P8042" i="3"/>
  <c r="P8043" i="3"/>
  <c r="P8044" i="3"/>
  <c r="P8045" i="3"/>
  <c r="P8046" i="3"/>
  <c r="P8047" i="3"/>
  <c r="P8048" i="3"/>
  <c r="P8049" i="3"/>
  <c r="P8050" i="3"/>
  <c r="P8051" i="3"/>
  <c r="P8052" i="3"/>
  <c r="P8053" i="3"/>
  <c r="P8054" i="3"/>
  <c r="P8055" i="3"/>
  <c r="P8056" i="3"/>
  <c r="P8057" i="3"/>
  <c r="P8058" i="3"/>
  <c r="P8059" i="3"/>
  <c r="P8060" i="3"/>
  <c r="P8061" i="3"/>
  <c r="P8062" i="3"/>
  <c r="P8063" i="3"/>
  <c r="P8064" i="3"/>
  <c r="P8065" i="3"/>
  <c r="P8066" i="3"/>
  <c r="P8067" i="3"/>
  <c r="P8068" i="3"/>
  <c r="P8069" i="3"/>
  <c r="P8070" i="3"/>
  <c r="P8071" i="3"/>
  <c r="P8072" i="3"/>
  <c r="P8073" i="3"/>
  <c r="P8074" i="3"/>
  <c r="P8075" i="3"/>
  <c r="P8076" i="3"/>
  <c r="P8077" i="3"/>
  <c r="P8078" i="3"/>
  <c r="P8079" i="3"/>
  <c r="P8080" i="3"/>
  <c r="P8081" i="3"/>
  <c r="P8082" i="3"/>
  <c r="P8083" i="3"/>
  <c r="P8084" i="3"/>
  <c r="P8085" i="3"/>
  <c r="P8086" i="3"/>
  <c r="P8087" i="3"/>
  <c r="P8088" i="3"/>
  <c r="P8089" i="3"/>
  <c r="P8090" i="3"/>
  <c r="P8091" i="3"/>
  <c r="P8092" i="3"/>
  <c r="P8093" i="3"/>
  <c r="P8094" i="3"/>
  <c r="P8095" i="3"/>
  <c r="P8096" i="3"/>
  <c r="P8097" i="3"/>
  <c r="P8098" i="3"/>
  <c r="P8099" i="3"/>
  <c r="P8100" i="3"/>
  <c r="P8101" i="3"/>
  <c r="P8102" i="3"/>
  <c r="P8103" i="3"/>
  <c r="P8104" i="3"/>
  <c r="P8105" i="3"/>
  <c r="P8106" i="3"/>
  <c r="P8107" i="3"/>
  <c r="P8108" i="3"/>
  <c r="P8109" i="3"/>
  <c r="P8110" i="3"/>
  <c r="P8111" i="3"/>
  <c r="P8112" i="3"/>
  <c r="P8113" i="3"/>
  <c r="P8114" i="3"/>
  <c r="P8115" i="3"/>
  <c r="P8116" i="3"/>
  <c r="P8117" i="3"/>
  <c r="P8118" i="3"/>
  <c r="P8119" i="3"/>
  <c r="P8120" i="3"/>
  <c r="P8121" i="3"/>
  <c r="P8122" i="3"/>
  <c r="P8123" i="3"/>
  <c r="P8124" i="3"/>
  <c r="P8125" i="3"/>
  <c r="P8126" i="3"/>
  <c r="P8127" i="3"/>
  <c r="P8128" i="3"/>
  <c r="P8129" i="3"/>
  <c r="P8130" i="3"/>
  <c r="P8131" i="3"/>
  <c r="P8132" i="3"/>
  <c r="P8133" i="3"/>
  <c r="P8134" i="3"/>
  <c r="P8135" i="3"/>
  <c r="P8136" i="3"/>
  <c r="P8137" i="3"/>
  <c r="P8138" i="3"/>
  <c r="P8139" i="3"/>
  <c r="P8140" i="3"/>
  <c r="P8141" i="3"/>
  <c r="P8142" i="3"/>
  <c r="P8143" i="3"/>
  <c r="P8144" i="3"/>
  <c r="P8145" i="3"/>
  <c r="P8146" i="3"/>
  <c r="P8147" i="3"/>
  <c r="P8148" i="3"/>
  <c r="P8149" i="3"/>
  <c r="P8150" i="3"/>
  <c r="P8151" i="3"/>
  <c r="P8152" i="3"/>
  <c r="P8153" i="3"/>
  <c r="P8154" i="3"/>
  <c r="P8155" i="3"/>
  <c r="P8156" i="3"/>
  <c r="P8157" i="3"/>
  <c r="P8158" i="3"/>
  <c r="P8159" i="3"/>
  <c r="P8160" i="3"/>
  <c r="P8161" i="3"/>
  <c r="P8162" i="3"/>
  <c r="P8163" i="3"/>
  <c r="P8164" i="3"/>
  <c r="P8165" i="3"/>
  <c r="P8166" i="3"/>
  <c r="P8167" i="3"/>
  <c r="P8168" i="3"/>
  <c r="P8169" i="3"/>
  <c r="P8170" i="3"/>
  <c r="P8171" i="3"/>
  <c r="P8172" i="3"/>
  <c r="P8173" i="3"/>
  <c r="P8174" i="3"/>
  <c r="P8175" i="3"/>
  <c r="P8176" i="3"/>
  <c r="P8177" i="3"/>
  <c r="P8178" i="3"/>
  <c r="P8179" i="3"/>
  <c r="P8180" i="3"/>
  <c r="P8181" i="3"/>
  <c r="P8182" i="3"/>
  <c r="P8183" i="3"/>
  <c r="P8184" i="3"/>
  <c r="P8185" i="3"/>
  <c r="P8186" i="3"/>
  <c r="P8187" i="3"/>
  <c r="P8188" i="3"/>
  <c r="P8189" i="3"/>
  <c r="P8190" i="3"/>
  <c r="P8191" i="3"/>
  <c r="P8192" i="3"/>
  <c r="P8193" i="3"/>
  <c r="P8194" i="3"/>
  <c r="P8195" i="3"/>
  <c r="P8196" i="3"/>
  <c r="P8197" i="3"/>
  <c r="P8198" i="3"/>
  <c r="P8199" i="3"/>
  <c r="P8200" i="3"/>
  <c r="P8201" i="3"/>
  <c r="P8202" i="3"/>
  <c r="P8203" i="3"/>
  <c r="P8204" i="3"/>
  <c r="P8205" i="3"/>
  <c r="P8206" i="3"/>
  <c r="P8207" i="3"/>
  <c r="P8208" i="3"/>
  <c r="P8209" i="3"/>
  <c r="P8210" i="3"/>
  <c r="P8211" i="3"/>
  <c r="P8212" i="3"/>
  <c r="P8213" i="3"/>
  <c r="P8214" i="3"/>
  <c r="P8215" i="3"/>
  <c r="P8216" i="3"/>
  <c r="P8217" i="3"/>
  <c r="P8218" i="3"/>
  <c r="P8219" i="3"/>
  <c r="P8220" i="3"/>
  <c r="P8221" i="3"/>
  <c r="P8222" i="3"/>
  <c r="P8223" i="3"/>
  <c r="P8224" i="3"/>
  <c r="P8225" i="3"/>
  <c r="P8226" i="3"/>
  <c r="P8227" i="3"/>
  <c r="P8228" i="3"/>
  <c r="P8229" i="3"/>
  <c r="P8230" i="3"/>
  <c r="P8231" i="3"/>
  <c r="P8232" i="3"/>
  <c r="P8233" i="3"/>
  <c r="P8234" i="3"/>
  <c r="P8235" i="3"/>
  <c r="P8236" i="3"/>
  <c r="P8237" i="3"/>
  <c r="P8238" i="3"/>
  <c r="P8239" i="3"/>
  <c r="P8240" i="3"/>
  <c r="P8241" i="3"/>
  <c r="P8242" i="3"/>
  <c r="P8243" i="3"/>
  <c r="P8244" i="3"/>
  <c r="P8245" i="3"/>
  <c r="P8246" i="3"/>
  <c r="P8247" i="3"/>
  <c r="P8248" i="3"/>
  <c r="P8249" i="3"/>
  <c r="P8250" i="3"/>
  <c r="P8251" i="3"/>
  <c r="P8252" i="3"/>
  <c r="P8253" i="3"/>
  <c r="P8254" i="3"/>
  <c r="P8255" i="3"/>
  <c r="P8256" i="3"/>
  <c r="P8257" i="3"/>
  <c r="P8258" i="3"/>
  <c r="P8259" i="3"/>
  <c r="P8260" i="3"/>
  <c r="P8261" i="3"/>
  <c r="P8262" i="3"/>
  <c r="P8263" i="3"/>
  <c r="P8264" i="3"/>
  <c r="P8265" i="3"/>
  <c r="P8266" i="3"/>
  <c r="P8267" i="3"/>
  <c r="P8268" i="3"/>
  <c r="P8269" i="3"/>
  <c r="P8270" i="3"/>
  <c r="P8271" i="3"/>
  <c r="P8272" i="3"/>
  <c r="P8273" i="3"/>
  <c r="P8274" i="3"/>
  <c r="P8275" i="3"/>
  <c r="P8276" i="3"/>
  <c r="P8277" i="3"/>
  <c r="P8278" i="3"/>
  <c r="P8279" i="3"/>
  <c r="P8280" i="3"/>
  <c r="P8281" i="3"/>
  <c r="P8282" i="3"/>
  <c r="P8283" i="3"/>
  <c r="P8284" i="3"/>
  <c r="P8285" i="3"/>
  <c r="P8286" i="3"/>
  <c r="P8287" i="3"/>
  <c r="P8288" i="3"/>
  <c r="P8289" i="3"/>
  <c r="P8290" i="3"/>
  <c r="P8291" i="3"/>
  <c r="P8292" i="3"/>
  <c r="P8293" i="3"/>
  <c r="P8294" i="3"/>
  <c r="P8295" i="3"/>
  <c r="P8296" i="3"/>
  <c r="P8297" i="3"/>
  <c r="P8298" i="3"/>
  <c r="P8299" i="3"/>
  <c r="P8300" i="3"/>
  <c r="P8301" i="3"/>
  <c r="P8302" i="3"/>
  <c r="P8303" i="3"/>
  <c r="P8304" i="3"/>
  <c r="P8305" i="3"/>
  <c r="P8306" i="3"/>
  <c r="P8307" i="3"/>
  <c r="P8308" i="3"/>
  <c r="P8309" i="3"/>
  <c r="P8310" i="3"/>
  <c r="P8311" i="3"/>
  <c r="P8312" i="3"/>
  <c r="P8313" i="3"/>
  <c r="P8314" i="3"/>
  <c r="P8315" i="3"/>
  <c r="P8316" i="3"/>
  <c r="P8317" i="3"/>
  <c r="P8318" i="3"/>
  <c r="P8319" i="3"/>
  <c r="P8320" i="3"/>
  <c r="P8321" i="3"/>
  <c r="P8322" i="3"/>
  <c r="P8323" i="3"/>
  <c r="P8324" i="3"/>
  <c r="P8325" i="3"/>
  <c r="P8326" i="3"/>
  <c r="P8327" i="3"/>
  <c r="P8328" i="3"/>
  <c r="P8329" i="3"/>
  <c r="P8330" i="3"/>
  <c r="P8331" i="3"/>
  <c r="P8332" i="3"/>
  <c r="P8333" i="3"/>
  <c r="P8334" i="3"/>
  <c r="P8335" i="3"/>
  <c r="P8336" i="3"/>
  <c r="P8337" i="3"/>
  <c r="P8338" i="3"/>
  <c r="P8339" i="3"/>
  <c r="P8340" i="3"/>
  <c r="P8341" i="3"/>
  <c r="P8342" i="3"/>
  <c r="P8343" i="3"/>
  <c r="P8344" i="3"/>
  <c r="P8345" i="3"/>
  <c r="P8346" i="3"/>
  <c r="P8347" i="3"/>
  <c r="P8348" i="3"/>
  <c r="P8349" i="3"/>
  <c r="P8350" i="3"/>
  <c r="P8351" i="3"/>
  <c r="P8352" i="3"/>
  <c r="P8353" i="3"/>
  <c r="P8354" i="3"/>
  <c r="P8355" i="3"/>
  <c r="P8356" i="3"/>
  <c r="P8357" i="3"/>
  <c r="P8358" i="3"/>
  <c r="P8359" i="3"/>
  <c r="P8360" i="3"/>
  <c r="P8361" i="3"/>
  <c r="P8362" i="3"/>
  <c r="P8363" i="3"/>
  <c r="P8364" i="3"/>
  <c r="P8365" i="3"/>
  <c r="P8366" i="3"/>
  <c r="P8367" i="3"/>
  <c r="P8368" i="3"/>
  <c r="P8369" i="3"/>
  <c r="P8370" i="3"/>
  <c r="P8371" i="3"/>
  <c r="P8372" i="3"/>
  <c r="P8373" i="3"/>
  <c r="P8374" i="3"/>
  <c r="P8375" i="3"/>
  <c r="P8376" i="3"/>
  <c r="P8377" i="3"/>
  <c r="P8378" i="3"/>
  <c r="P8379" i="3"/>
  <c r="P8380" i="3"/>
  <c r="P8381" i="3"/>
  <c r="P8382" i="3"/>
  <c r="P8383" i="3"/>
  <c r="P8384" i="3"/>
  <c r="P8385" i="3"/>
  <c r="P8386" i="3"/>
  <c r="P8387" i="3"/>
  <c r="P8388" i="3"/>
  <c r="P8389" i="3"/>
  <c r="P8390" i="3"/>
  <c r="P8391" i="3"/>
  <c r="P8392" i="3"/>
  <c r="P8393" i="3"/>
  <c r="P8394" i="3"/>
  <c r="P8395" i="3"/>
  <c r="P8396" i="3"/>
  <c r="P8397" i="3"/>
  <c r="P8398" i="3"/>
  <c r="P8399" i="3"/>
  <c r="P8400" i="3"/>
  <c r="P8401" i="3"/>
  <c r="P8402" i="3"/>
  <c r="P8403" i="3"/>
  <c r="P8404" i="3"/>
  <c r="P8405" i="3"/>
  <c r="P8406" i="3"/>
  <c r="P8407" i="3"/>
  <c r="P8408" i="3"/>
  <c r="P8409" i="3"/>
  <c r="P8410" i="3"/>
  <c r="P8411" i="3"/>
  <c r="P8412" i="3"/>
  <c r="P8413" i="3"/>
  <c r="P8414" i="3"/>
  <c r="P8415" i="3"/>
  <c r="P8416" i="3"/>
  <c r="P8417" i="3"/>
  <c r="P8418" i="3"/>
  <c r="P8419" i="3"/>
  <c r="P8420" i="3"/>
  <c r="P8421" i="3"/>
  <c r="P8422" i="3"/>
  <c r="P8423" i="3"/>
  <c r="P8424" i="3"/>
  <c r="P8425" i="3"/>
  <c r="P8426" i="3"/>
  <c r="P8427" i="3"/>
  <c r="P8428" i="3"/>
  <c r="P8429" i="3"/>
  <c r="P8430" i="3"/>
  <c r="P8431" i="3"/>
  <c r="P8432" i="3"/>
  <c r="P8433" i="3"/>
  <c r="P8434" i="3"/>
  <c r="P8435" i="3"/>
  <c r="P8436" i="3"/>
  <c r="P8437" i="3"/>
  <c r="P8438" i="3"/>
  <c r="P8439" i="3"/>
  <c r="P8440" i="3"/>
  <c r="P8441" i="3"/>
  <c r="P8442" i="3"/>
  <c r="P8443" i="3"/>
  <c r="P8444" i="3"/>
  <c r="P8445" i="3"/>
  <c r="P8446" i="3"/>
  <c r="P8447" i="3"/>
  <c r="P8448" i="3"/>
  <c r="P8449" i="3"/>
  <c r="P8450" i="3"/>
  <c r="P8451" i="3"/>
  <c r="P8452" i="3"/>
  <c r="P8453" i="3"/>
  <c r="P8454" i="3"/>
  <c r="P8455" i="3"/>
  <c r="P8456" i="3"/>
  <c r="P8457" i="3"/>
  <c r="P8458" i="3"/>
  <c r="P8459" i="3"/>
  <c r="P8460" i="3"/>
  <c r="P8461" i="3"/>
  <c r="P8462" i="3"/>
  <c r="P8463" i="3"/>
  <c r="P8464" i="3"/>
  <c r="P8465" i="3"/>
  <c r="P8466" i="3"/>
  <c r="P8467" i="3"/>
  <c r="P8468" i="3"/>
  <c r="P8469" i="3"/>
  <c r="P8470" i="3"/>
  <c r="P8471" i="3"/>
  <c r="P8472" i="3"/>
  <c r="P8473" i="3"/>
  <c r="P8474" i="3"/>
  <c r="P8475" i="3"/>
  <c r="P8476" i="3"/>
  <c r="P8477" i="3"/>
  <c r="P8478" i="3"/>
  <c r="P8479" i="3"/>
  <c r="P8480" i="3"/>
  <c r="P8481" i="3"/>
  <c r="P8482" i="3"/>
  <c r="P8483" i="3"/>
  <c r="P8484" i="3"/>
  <c r="P8485" i="3"/>
  <c r="P8486" i="3"/>
  <c r="P8487" i="3"/>
  <c r="P8488" i="3"/>
  <c r="P8489" i="3"/>
  <c r="P8490" i="3"/>
  <c r="P8491" i="3"/>
  <c r="P8492" i="3"/>
  <c r="P8493" i="3"/>
  <c r="P8494" i="3"/>
  <c r="P8495" i="3"/>
  <c r="P8496" i="3"/>
  <c r="P8497" i="3"/>
  <c r="P8498" i="3"/>
  <c r="P8499" i="3"/>
  <c r="P8500" i="3"/>
  <c r="P8501" i="3"/>
  <c r="P8502" i="3"/>
  <c r="P8503" i="3"/>
  <c r="P8504" i="3"/>
  <c r="P8505" i="3"/>
  <c r="P8506" i="3"/>
  <c r="P8507" i="3"/>
  <c r="P8508" i="3"/>
  <c r="P8509" i="3"/>
  <c r="P8510" i="3"/>
  <c r="P8511" i="3"/>
  <c r="P8512" i="3"/>
  <c r="P8513" i="3"/>
  <c r="P8514" i="3"/>
  <c r="P8515" i="3"/>
  <c r="P8516" i="3"/>
  <c r="P8517" i="3"/>
  <c r="P8518" i="3"/>
  <c r="P8519" i="3"/>
  <c r="P8520" i="3"/>
  <c r="P8521" i="3"/>
  <c r="P8522" i="3"/>
  <c r="P8523" i="3"/>
  <c r="P8524" i="3"/>
  <c r="P8525" i="3"/>
  <c r="P8526" i="3"/>
  <c r="P8527" i="3"/>
  <c r="P8528" i="3"/>
  <c r="P8529" i="3"/>
  <c r="P8530" i="3"/>
  <c r="P8531" i="3"/>
  <c r="P8532" i="3"/>
  <c r="P8533" i="3"/>
  <c r="P8534" i="3"/>
  <c r="P8535" i="3"/>
  <c r="P8536" i="3"/>
  <c r="P8537" i="3"/>
  <c r="P8538" i="3"/>
  <c r="P8539" i="3"/>
  <c r="P8540" i="3"/>
  <c r="P8541" i="3"/>
  <c r="P8542" i="3"/>
  <c r="P8543" i="3"/>
  <c r="P8544" i="3"/>
  <c r="P8545" i="3"/>
  <c r="P8546" i="3"/>
  <c r="P8547" i="3"/>
  <c r="P8548" i="3"/>
  <c r="P8549" i="3"/>
  <c r="P8550" i="3"/>
  <c r="P8551" i="3"/>
  <c r="P8552" i="3"/>
  <c r="P8553" i="3"/>
  <c r="P8554" i="3"/>
  <c r="P8555" i="3"/>
  <c r="P8556" i="3"/>
  <c r="P8557" i="3"/>
  <c r="P8558" i="3"/>
  <c r="P8559" i="3"/>
  <c r="P8560" i="3"/>
  <c r="P8561" i="3"/>
  <c r="P8562" i="3"/>
  <c r="P8563" i="3"/>
  <c r="P8564" i="3"/>
  <c r="P8565" i="3"/>
  <c r="P8566" i="3"/>
  <c r="P8567" i="3"/>
  <c r="P8568" i="3"/>
  <c r="P8569" i="3"/>
  <c r="P8570" i="3"/>
  <c r="P8571" i="3"/>
  <c r="P8572" i="3"/>
  <c r="P8573" i="3"/>
  <c r="P8574" i="3"/>
  <c r="P8575" i="3"/>
  <c r="P8576" i="3"/>
  <c r="P8577" i="3"/>
  <c r="P8578" i="3"/>
  <c r="P8579" i="3"/>
  <c r="P8580" i="3"/>
  <c r="P8581" i="3"/>
  <c r="P8582" i="3"/>
  <c r="P8583" i="3"/>
  <c r="P8584" i="3"/>
  <c r="P8585" i="3"/>
  <c r="P8586" i="3"/>
  <c r="P8587" i="3"/>
  <c r="P8588" i="3"/>
  <c r="P8589" i="3"/>
  <c r="P8590" i="3"/>
  <c r="P8591" i="3"/>
  <c r="P8592" i="3"/>
  <c r="P8593" i="3"/>
  <c r="P8594" i="3"/>
  <c r="P8595" i="3"/>
  <c r="P8596" i="3"/>
  <c r="P8597" i="3"/>
  <c r="P8598" i="3"/>
  <c r="P8599" i="3"/>
  <c r="P8600" i="3"/>
  <c r="P8601" i="3"/>
  <c r="P8602" i="3"/>
  <c r="P8603" i="3"/>
  <c r="P8604" i="3"/>
  <c r="P8605" i="3"/>
  <c r="P8606" i="3"/>
  <c r="P8607" i="3"/>
  <c r="P8608" i="3"/>
  <c r="P8609" i="3"/>
  <c r="P8610" i="3"/>
  <c r="P8611" i="3"/>
  <c r="P8612" i="3"/>
  <c r="P8613" i="3"/>
  <c r="P8614" i="3"/>
  <c r="P8615" i="3"/>
  <c r="P8616" i="3"/>
  <c r="P8617" i="3"/>
  <c r="P8618" i="3"/>
  <c r="P8619" i="3"/>
  <c r="P8620" i="3"/>
  <c r="P8621" i="3"/>
  <c r="P8622" i="3"/>
  <c r="P8623" i="3"/>
  <c r="P8624" i="3"/>
  <c r="P8625" i="3"/>
  <c r="P8626" i="3"/>
  <c r="P8627" i="3"/>
  <c r="P8628" i="3"/>
  <c r="P8629" i="3"/>
  <c r="P8630" i="3"/>
  <c r="P8631" i="3"/>
  <c r="P8632" i="3"/>
  <c r="P8633" i="3"/>
  <c r="P8634" i="3"/>
  <c r="P8635" i="3"/>
  <c r="P8636" i="3"/>
  <c r="P8637" i="3"/>
  <c r="P8638" i="3"/>
  <c r="P8639" i="3"/>
  <c r="P8640" i="3"/>
  <c r="P8641" i="3"/>
  <c r="P8642" i="3"/>
  <c r="P8643" i="3"/>
  <c r="P8644" i="3"/>
  <c r="P8645" i="3"/>
  <c r="P8646" i="3"/>
  <c r="P8647" i="3"/>
  <c r="P8648" i="3"/>
  <c r="P8649" i="3"/>
  <c r="P8650" i="3"/>
  <c r="P8651" i="3"/>
  <c r="P8652" i="3"/>
  <c r="P8653" i="3"/>
  <c r="P8654" i="3"/>
  <c r="P8655" i="3"/>
  <c r="P8656" i="3"/>
  <c r="P8657" i="3"/>
  <c r="P8658" i="3"/>
  <c r="P8659" i="3"/>
  <c r="P8660" i="3"/>
  <c r="P8661" i="3"/>
  <c r="P8662" i="3"/>
  <c r="P8663" i="3"/>
  <c r="P8664" i="3"/>
  <c r="P8665" i="3"/>
  <c r="P8666" i="3"/>
  <c r="P8667" i="3"/>
  <c r="P8668" i="3"/>
  <c r="P8669" i="3"/>
  <c r="P8670" i="3"/>
  <c r="P8671" i="3"/>
  <c r="P8672" i="3"/>
  <c r="P8673" i="3"/>
  <c r="P8674" i="3"/>
  <c r="P8675" i="3"/>
  <c r="P8676" i="3"/>
  <c r="P8677" i="3"/>
  <c r="P8678" i="3"/>
  <c r="P8679" i="3"/>
  <c r="P8680" i="3"/>
  <c r="P8681" i="3"/>
  <c r="P8682" i="3"/>
  <c r="P8683" i="3"/>
  <c r="P8684" i="3"/>
  <c r="P8685" i="3"/>
  <c r="P8686" i="3"/>
  <c r="P8687" i="3"/>
  <c r="P8688" i="3"/>
  <c r="P8689" i="3"/>
  <c r="P8690" i="3"/>
  <c r="P8691" i="3"/>
  <c r="P8692" i="3"/>
  <c r="P8693" i="3"/>
  <c r="P8694" i="3"/>
  <c r="P8695" i="3"/>
  <c r="P8696" i="3"/>
  <c r="P8697" i="3"/>
  <c r="P8698" i="3"/>
  <c r="P8699" i="3"/>
  <c r="P8700" i="3"/>
  <c r="P8701" i="3"/>
  <c r="P8702" i="3"/>
  <c r="P8703" i="3"/>
  <c r="P8704" i="3"/>
  <c r="P8705" i="3"/>
  <c r="P8706" i="3"/>
  <c r="P8707" i="3"/>
  <c r="P8708" i="3"/>
  <c r="P8709" i="3"/>
  <c r="P8710" i="3"/>
  <c r="P8711" i="3"/>
  <c r="P8712" i="3"/>
  <c r="P8713" i="3"/>
  <c r="P8714" i="3"/>
  <c r="P8715" i="3"/>
  <c r="P8716" i="3"/>
  <c r="P8717" i="3"/>
  <c r="P8718" i="3"/>
  <c r="P8719" i="3"/>
  <c r="P8720" i="3"/>
  <c r="P8721" i="3"/>
  <c r="P8722" i="3"/>
  <c r="P8723" i="3"/>
  <c r="P8724" i="3"/>
  <c r="P8725" i="3"/>
  <c r="P8726" i="3"/>
  <c r="P8727" i="3"/>
  <c r="P8728" i="3"/>
  <c r="P8729" i="3"/>
  <c r="P8730" i="3"/>
  <c r="P8731" i="3"/>
  <c r="P8732" i="3"/>
  <c r="P8733" i="3"/>
  <c r="P8734" i="3"/>
  <c r="P8735" i="3"/>
  <c r="P8736" i="3"/>
  <c r="P8737" i="3"/>
  <c r="P8738" i="3"/>
  <c r="P8739" i="3"/>
  <c r="P8740" i="3"/>
  <c r="P8741" i="3"/>
  <c r="P8742" i="3"/>
  <c r="P8743" i="3"/>
  <c r="P8744" i="3"/>
  <c r="P8745" i="3"/>
  <c r="P8746" i="3"/>
  <c r="P8747" i="3"/>
  <c r="P8748" i="3"/>
  <c r="P8749" i="3"/>
  <c r="P8750" i="3"/>
  <c r="P8751" i="3"/>
  <c r="P8752" i="3"/>
  <c r="P8753" i="3"/>
  <c r="P8754" i="3"/>
  <c r="P8755" i="3"/>
  <c r="P8756" i="3"/>
  <c r="P8757" i="3"/>
  <c r="P8758" i="3"/>
  <c r="P8759" i="3"/>
  <c r="P8760" i="3"/>
  <c r="P8761" i="3"/>
  <c r="P8762" i="3"/>
  <c r="P8763" i="3"/>
  <c r="P8764" i="3"/>
  <c r="P8765" i="3"/>
  <c r="P8766" i="3"/>
  <c r="P8767" i="3"/>
  <c r="P8768" i="3"/>
  <c r="P8769" i="3"/>
  <c r="P8770" i="3"/>
  <c r="P8771" i="3"/>
  <c r="P8772" i="3"/>
  <c r="P8773" i="3"/>
  <c r="P8774" i="3"/>
  <c r="P8775" i="3"/>
  <c r="P8776" i="3"/>
  <c r="P8777" i="3"/>
  <c r="P8778" i="3"/>
  <c r="P8779" i="3"/>
  <c r="P8780" i="3"/>
  <c r="P8781" i="3"/>
  <c r="P8782" i="3"/>
  <c r="P8783" i="3"/>
  <c r="P8784" i="3"/>
  <c r="P8785" i="3"/>
  <c r="P8786" i="3"/>
  <c r="P8787" i="3"/>
  <c r="P8788" i="3"/>
  <c r="P8789" i="3"/>
  <c r="P8790" i="3"/>
  <c r="P8791" i="3"/>
  <c r="P8792" i="3"/>
  <c r="P8793" i="3"/>
  <c r="P8794" i="3"/>
  <c r="P8795" i="3"/>
  <c r="P8796" i="3"/>
  <c r="P8797" i="3"/>
  <c r="P8798" i="3"/>
  <c r="P8799" i="3"/>
  <c r="P8800" i="3"/>
  <c r="P8801" i="3"/>
  <c r="P8802" i="3"/>
  <c r="P8803" i="3"/>
  <c r="P8804" i="3"/>
  <c r="P8805" i="3"/>
  <c r="P8806" i="3"/>
  <c r="P8807" i="3"/>
  <c r="P8808" i="3"/>
  <c r="P8809" i="3"/>
  <c r="P8810" i="3"/>
  <c r="P8811" i="3"/>
  <c r="P8812" i="3"/>
  <c r="P8813" i="3"/>
  <c r="P8814" i="3"/>
  <c r="P8815" i="3"/>
  <c r="P8816" i="3"/>
  <c r="P8817" i="3"/>
  <c r="P8818" i="3"/>
  <c r="P8819" i="3"/>
  <c r="P8820" i="3"/>
  <c r="P8821" i="3"/>
  <c r="P8822" i="3"/>
  <c r="P8823" i="3"/>
  <c r="P8824" i="3"/>
  <c r="P8825" i="3"/>
  <c r="P8826" i="3"/>
  <c r="P8827" i="3"/>
  <c r="P8828" i="3"/>
  <c r="P8829" i="3"/>
  <c r="P8830" i="3"/>
  <c r="P8831" i="3"/>
  <c r="P8832" i="3"/>
  <c r="P8833" i="3"/>
  <c r="P8834" i="3"/>
  <c r="P8835" i="3"/>
  <c r="P8836" i="3"/>
  <c r="P8837" i="3"/>
  <c r="P8838" i="3"/>
  <c r="P8839" i="3"/>
  <c r="P8840" i="3"/>
  <c r="P8841" i="3"/>
  <c r="P8842" i="3"/>
  <c r="P8843" i="3"/>
  <c r="P8844" i="3"/>
  <c r="P8845" i="3"/>
  <c r="P8846" i="3"/>
  <c r="P8847" i="3"/>
  <c r="P8848" i="3"/>
  <c r="P8849" i="3"/>
  <c r="P8850" i="3"/>
  <c r="P8851" i="3"/>
  <c r="P8852" i="3"/>
  <c r="P8853" i="3"/>
  <c r="P8854" i="3"/>
  <c r="P8855" i="3"/>
  <c r="P8856" i="3"/>
  <c r="P8857" i="3"/>
  <c r="P8858" i="3"/>
  <c r="P8859" i="3"/>
  <c r="P8860" i="3"/>
  <c r="P8861" i="3"/>
  <c r="P8862" i="3"/>
  <c r="P8863" i="3"/>
  <c r="P8864" i="3"/>
  <c r="P8865" i="3"/>
  <c r="P8866" i="3"/>
  <c r="P8867" i="3"/>
  <c r="P8868" i="3"/>
  <c r="P8869" i="3"/>
  <c r="P8870" i="3"/>
  <c r="P8871" i="3"/>
  <c r="P8872" i="3"/>
  <c r="P8873" i="3"/>
  <c r="P8874" i="3"/>
  <c r="P8875" i="3"/>
  <c r="P8876" i="3"/>
  <c r="P8877" i="3"/>
  <c r="P8878" i="3"/>
  <c r="P8879" i="3"/>
  <c r="P8880" i="3"/>
  <c r="P8881" i="3"/>
  <c r="P8882" i="3"/>
  <c r="P8883" i="3"/>
  <c r="P8884" i="3"/>
  <c r="P8885" i="3"/>
  <c r="P8886" i="3"/>
  <c r="P8887" i="3"/>
  <c r="P8888" i="3"/>
  <c r="P8889" i="3"/>
  <c r="P8890" i="3"/>
  <c r="P8891" i="3"/>
  <c r="P8892" i="3"/>
  <c r="P8893" i="3"/>
  <c r="P8894" i="3"/>
  <c r="P8895" i="3"/>
  <c r="P8896" i="3"/>
  <c r="P8897" i="3"/>
  <c r="P8898" i="3"/>
  <c r="P8899" i="3"/>
  <c r="P8900" i="3"/>
  <c r="P8901" i="3"/>
  <c r="P8902" i="3"/>
  <c r="P8903" i="3"/>
  <c r="P8904" i="3"/>
  <c r="P8905" i="3"/>
  <c r="P8906" i="3"/>
  <c r="P8907" i="3"/>
  <c r="P8908" i="3"/>
  <c r="P8909" i="3"/>
  <c r="P8910" i="3"/>
  <c r="P8911" i="3"/>
  <c r="P8912" i="3"/>
  <c r="P8913" i="3"/>
  <c r="P8914" i="3"/>
  <c r="P8915" i="3"/>
  <c r="P8916" i="3"/>
  <c r="P8917" i="3"/>
  <c r="P8918" i="3"/>
  <c r="P8919" i="3"/>
  <c r="P8920" i="3"/>
  <c r="P8921" i="3"/>
  <c r="P8922" i="3"/>
  <c r="P8923" i="3"/>
  <c r="P8924" i="3"/>
  <c r="P8925" i="3"/>
  <c r="P8926" i="3"/>
  <c r="P8927" i="3"/>
  <c r="P8928" i="3"/>
  <c r="P8929" i="3"/>
  <c r="P8930" i="3"/>
  <c r="P8931" i="3"/>
  <c r="P8932" i="3"/>
  <c r="P8933" i="3"/>
  <c r="P8934" i="3"/>
  <c r="P8935" i="3"/>
  <c r="P8936" i="3"/>
  <c r="P8937" i="3"/>
  <c r="P8938" i="3"/>
  <c r="P8939" i="3"/>
  <c r="P8940" i="3"/>
  <c r="P8941" i="3"/>
  <c r="P8942" i="3"/>
  <c r="P8943" i="3"/>
  <c r="P8944" i="3"/>
  <c r="P8945" i="3"/>
  <c r="P8946" i="3"/>
  <c r="P8947" i="3"/>
  <c r="P8948" i="3"/>
  <c r="P8949" i="3"/>
  <c r="P8950" i="3"/>
  <c r="P8951" i="3"/>
  <c r="P8952" i="3"/>
  <c r="P8953" i="3"/>
  <c r="P8954" i="3"/>
  <c r="P8955" i="3"/>
  <c r="P8956" i="3"/>
  <c r="P8957" i="3"/>
  <c r="P8958" i="3"/>
  <c r="P8959" i="3"/>
  <c r="P8960" i="3"/>
  <c r="P8961" i="3"/>
  <c r="P8962" i="3"/>
  <c r="P8963" i="3"/>
  <c r="P8964" i="3"/>
  <c r="P8965" i="3"/>
  <c r="P8966" i="3"/>
  <c r="P8967" i="3"/>
  <c r="P8968" i="3"/>
  <c r="P8969" i="3"/>
  <c r="P8970" i="3"/>
  <c r="P8971" i="3"/>
  <c r="P8972" i="3"/>
  <c r="P8973" i="3"/>
  <c r="P8974" i="3"/>
  <c r="P8975" i="3"/>
  <c r="P8976" i="3"/>
  <c r="P8977" i="3"/>
  <c r="P8978" i="3"/>
  <c r="P8979" i="3"/>
  <c r="P8980" i="3"/>
  <c r="P8981" i="3"/>
  <c r="P8982" i="3"/>
  <c r="P8983" i="3"/>
  <c r="P8984" i="3"/>
  <c r="P8985" i="3"/>
  <c r="P8986" i="3"/>
  <c r="P8987" i="3"/>
  <c r="P8988" i="3"/>
  <c r="P8989" i="3"/>
  <c r="P8990" i="3"/>
  <c r="P8991" i="3"/>
  <c r="P8992" i="3"/>
  <c r="P8993" i="3"/>
  <c r="P8994" i="3"/>
  <c r="P8995" i="3"/>
  <c r="P8996" i="3"/>
  <c r="P8997" i="3"/>
  <c r="P8998" i="3"/>
  <c r="P8999" i="3"/>
  <c r="P9000" i="3"/>
  <c r="P9001" i="3"/>
  <c r="P9002" i="3"/>
  <c r="P9003" i="3"/>
  <c r="P9004" i="3"/>
  <c r="P9005" i="3"/>
  <c r="P9006" i="3"/>
  <c r="P9007" i="3"/>
  <c r="P9008" i="3"/>
  <c r="P9009" i="3"/>
  <c r="P9010" i="3"/>
  <c r="P9011" i="3"/>
  <c r="P9012" i="3"/>
  <c r="P9013" i="3"/>
  <c r="P9014" i="3"/>
  <c r="P9015" i="3"/>
  <c r="P9016" i="3"/>
  <c r="P9017" i="3"/>
  <c r="P9018" i="3"/>
  <c r="P9019" i="3"/>
  <c r="P9020" i="3"/>
  <c r="P9021" i="3"/>
  <c r="P9022" i="3"/>
  <c r="P9023" i="3"/>
  <c r="P9024" i="3"/>
  <c r="P9025" i="3"/>
  <c r="P9026" i="3"/>
  <c r="P9027" i="3"/>
  <c r="P9028" i="3"/>
  <c r="P9029" i="3"/>
  <c r="P9030" i="3"/>
  <c r="P9031" i="3"/>
  <c r="P9032" i="3"/>
  <c r="P9033" i="3"/>
  <c r="P9034" i="3"/>
  <c r="P9035" i="3"/>
  <c r="P9036" i="3"/>
  <c r="P9037" i="3"/>
  <c r="P9038" i="3"/>
  <c r="P9039" i="3"/>
  <c r="P9040" i="3"/>
  <c r="P9041" i="3"/>
  <c r="P9042" i="3"/>
  <c r="P9043" i="3"/>
  <c r="P9044" i="3"/>
  <c r="P9045" i="3"/>
  <c r="P9046" i="3"/>
  <c r="P9047" i="3"/>
  <c r="P9048" i="3"/>
  <c r="P9049" i="3"/>
  <c r="P9050" i="3"/>
  <c r="P9051" i="3"/>
  <c r="P9052" i="3"/>
  <c r="P9053" i="3"/>
  <c r="P9054" i="3"/>
  <c r="P9055" i="3"/>
  <c r="P9056" i="3"/>
  <c r="P9057" i="3"/>
  <c r="P9058" i="3"/>
  <c r="P9059" i="3"/>
  <c r="P9060" i="3"/>
  <c r="P9061" i="3"/>
  <c r="P9062" i="3"/>
  <c r="P9063" i="3"/>
  <c r="P9064" i="3"/>
  <c r="P9065" i="3"/>
  <c r="P9066" i="3"/>
  <c r="P9067" i="3"/>
  <c r="P9068" i="3"/>
  <c r="P9069" i="3"/>
  <c r="P9070" i="3"/>
  <c r="P9071" i="3"/>
  <c r="P9072" i="3"/>
  <c r="P9073" i="3"/>
  <c r="P9074" i="3"/>
  <c r="P9075" i="3"/>
  <c r="P9076" i="3"/>
  <c r="P9077" i="3"/>
  <c r="P9078" i="3"/>
  <c r="P9079" i="3"/>
  <c r="P9080" i="3"/>
  <c r="P9081" i="3"/>
  <c r="P9082" i="3"/>
  <c r="P9083" i="3"/>
  <c r="P9084" i="3"/>
  <c r="P9085" i="3"/>
  <c r="P9086" i="3"/>
  <c r="P9087" i="3"/>
  <c r="P9088" i="3"/>
  <c r="P9089" i="3"/>
  <c r="P9090" i="3"/>
  <c r="P9091" i="3"/>
  <c r="P9092" i="3"/>
  <c r="P9093" i="3"/>
  <c r="P9094" i="3"/>
  <c r="P9095" i="3"/>
  <c r="P9096" i="3"/>
  <c r="P9097" i="3"/>
  <c r="P9098" i="3"/>
  <c r="P9099" i="3"/>
  <c r="P9100" i="3"/>
  <c r="P9101" i="3"/>
  <c r="P9102" i="3"/>
  <c r="P9103" i="3"/>
  <c r="P9104" i="3"/>
  <c r="P9105" i="3"/>
  <c r="P9106" i="3"/>
  <c r="P9107" i="3"/>
  <c r="P9108" i="3"/>
  <c r="P9109" i="3"/>
  <c r="P9110" i="3"/>
  <c r="P9111" i="3"/>
  <c r="P9112" i="3"/>
  <c r="P9113" i="3"/>
  <c r="P9114" i="3"/>
  <c r="P9115" i="3"/>
  <c r="P9116" i="3"/>
  <c r="P9117" i="3"/>
  <c r="P9118" i="3"/>
  <c r="P9119" i="3"/>
  <c r="P9120" i="3"/>
  <c r="P9121" i="3"/>
  <c r="P9122" i="3"/>
  <c r="P9123" i="3"/>
  <c r="P9124" i="3"/>
  <c r="P9125" i="3"/>
  <c r="P9126" i="3"/>
  <c r="P9127" i="3"/>
  <c r="P9128" i="3"/>
  <c r="P9129" i="3"/>
  <c r="P9130" i="3"/>
  <c r="P9131" i="3"/>
  <c r="P9132" i="3"/>
  <c r="P9133" i="3"/>
  <c r="P9134" i="3"/>
  <c r="P9135" i="3"/>
  <c r="P9136" i="3"/>
  <c r="P9137" i="3"/>
  <c r="P9138" i="3"/>
  <c r="P9139" i="3"/>
  <c r="P9140" i="3"/>
  <c r="P9141" i="3"/>
  <c r="P9142" i="3"/>
  <c r="P9143" i="3"/>
  <c r="P9144" i="3"/>
  <c r="P9145" i="3"/>
  <c r="P9146" i="3"/>
  <c r="P9147" i="3"/>
  <c r="P9148" i="3"/>
  <c r="P9149" i="3"/>
  <c r="P9150" i="3"/>
  <c r="P9151" i="3"/>
  <c r="P9152" i="3"/>
  <c r="P9153" i="3"/>
  <c r="P9154" i="3"/>
  <c r="P9155" i="3"/>
  <c r="P9156" i="3"/>
  <c r="P9157" i="3"/>
  <c r="P9158" i="3"/>
  <c r="P9159" i="3"/>
  <c r="P9160" i="3"/>
  <c r="P9161" i="3"/>
  <c r="P9162" i="3"/>
  <c r="P9163" i="3"/>
  <c r="P9164" i="3"/>
  <c r="P9165" i="3"/>
  <c r="P9166" i="3"/>
  <c r="P9167" i="3"/>
  <c r="P9168" i="3"/>
  <c r="P9169" i="3"/>
  <c r="P9170" i="3"/>
  <c r="P9171" i="3"/>
  <c r="P9172" i="3"/>
  <c r="P9173" i="3"/>
  <c r="P9174" i="3"/>
  <c r="P9175" i="3"/>
  <c r="P9176" i="3"/>
  <c r="P9177" i="3"/>
  <c r="P9178" i="3"/>
  <c r="P9179" i="3"/>
  <c r="P9180" i="3"/>
  <c r="P9181" i="3"/>
  <c r="P9182" i="3"/>
  <c r="P9183" i="3"/>
  <c r="P9184" i="3"/>
  <c r="P9185" i="3"/>
  <c r="P9186" i="3"/>
  <c r="P9187" i="3"/>
  <c r="P9188" i="3"/>
  <c r="P9189" i="3"/>
  <c r="P9190" i="3"/>
  <c r="P9191" i="3"/>
  <c r="P9192" i="3"/>
  <c r="P9193" i="3"/>
  <c r="P9194" i="3"/>
  <c r="P9195" i="3"/>
  <c r="P9196" i="3"/>
  <c r="P9197" i="3"/>
  <c r="P9198" i="3"/>
  <c r="P9199" i="3"/>
  <c r="P9200" i="3"/>
  <c r="P9201" i="3"/>
  <c r="P9202" i="3"/>
  <c r="P9203" i="3"/>
  <c r="P9204" i="3"/>
  <c r="P9205" i="3"/>
  <c r="P9206" i="3"/>
  <c r="P9207" i="3"/>
  <c r="P9208" i="3"/>
  <c r="P9209" i="3"/>
  <c r="P9210" i="3"/>
  <c r="P9211" i="3"/>
  <c r="P9212" i="3"/>
  <c r="P9213" i="3"/>
  <c r="P9214" i="3"/>
  <c r="P9215" i="3"/>
  <c r="P9216" i="3"/>
  <c r="P9217" i="3"/>
  <c r="P9218" i="3"/>
  <c r="P9219" i="3"/>
  <c r="P9220" i="3"/>
  <c r="P9221" i="3"/>
  <c r="P9222" i="3"/>
  <c r="P9223" i="3"/>
  <c r="P9224" i="3"/>
  <c r="P9225" i="3"/>
  <c r="P9226" i="3"/>
  <c r="P9227" i="3"/>
  <c r="P9228" i="3"/>
  <c r="P9229" i="3"/>
  <c r="P9230" i="3"/>
  <c r="P9231" i="3"/>
  <c r="P9232" i="3"/>
  <c r="P9233" i="3"/>
  <c r="P9234" i="3"/>
  <c r="P9235" i="3"/>
  <c r="P9236" i="3"/>
  <c r="P9237" i="3"/>
  <c r="P9238" i="3"/>
  <c r="P9239" i="3"/>
  <c r="P9240" i="3"/>
  <c r="P9241" i="3"/>
  <c r="P9242" i="3"/>
  <c r="P9243" i="3"/>
  <c r="P9244" i="3"/>
  <c r="P9245" i="3"/>
  <c r="P9246" i="3"/>
  <c r="P9247" i="3"/>
  <c r="P9248" i="3"/>
  <c r="P9249" i="3"/>
  <c r="P9250" i="3"/>
  <c r="P9251" i="3"/>
  <c r="P9252" i="3"/>
  <c r="P9253" i="3"/>
  <c r="P9254" i="3"/>
  <c r="P9255" i="3"/>
  <c r="P9256" i="3"/>
  <c r="P9257" i="3"/>
  <c r="P9258" i="3"/>
  <c r="P9259" i="3"/>
  <c r="P9260" i="3"/>
  <c r="P9261" i="3"/>
  <c r="P9262" i="3"/>
  <c r="P9263" i="3"/>
  <c r="P9264" i="3"/>
  <c r="P9265" i="3"/>
  <c r="P9266" i="3"/>
  <c r="P9267" i="3"/>
  <c r="P9268" i="3"/>
  <c r="P9269" i="3"/>
  <c r="P9270" i="3"/>
  <c r="P9271" i="3"/>
  <c r="P9272" i="3"/>
  <c r="P9273" i="3"/>
  <c r="P9274" i="3"/>
  <c r="P9275" i="3"/>
  <c r="P9276" i="3"/>
  <c r="P9277" i="3"/>
  <c r="P9278" i="3"/>
  <c r="P9279" i="3"/>
  <c r="P9280" i="3"/>
  <c r="P9281" i="3"/>
  <c r="P9282" i="3"/>
  <c r="P9283" i="3"/>
  <c r="P9284" i="3"/>
  <c r="P9285" i="3"/>
  <c r="P9286" i="3"/>
  <c r="P9287" i="3"/>
  <c r="P9288" i="3"/>
  <c r="P9289" i="3"/>
  <c r="P9290" i="3"/>
  <c r="P9291" i="3"/>
  <c r="P9292" i="3"/>
  <c r="P9293" i="3"/>
  <c r="P9294" i="3"/>
  <c r="P9295" i="3"/>
  <c r="P9296" i="3"/>
  <c r="P9297" i="3"/>
  <c r="P9298" i="3"/>
  <c r="P9299" i="3"/>
  <c r="P9300" i="3"/>
  <c r="P9301" i="3"/>
  <c r="P9302" i="3"/>
  <c r="P9303" i="3"/>
  <c r="P9304" i="3"/>
  <c r="P9305" i="3"/>
  <c r="P9306" i="3"/>
  <c r="P9307" i="3"/>
  <c r="P9308" i="3"/>
  <c r="P9309" i="3"/>
  <c r="P9310" i="3"/>
  <c r="P9311" i="3"/>
  <c r="P9312" i="3"/>
  <c r="P9313" i="3"/>
  <c r="P9314" i="3"/>
  <c r="P9315" i="3"/>
  <c r="P9316" i="3"/>
  <c r="P9317" i="3"/>
  <c r="P9318" i="3"/>
  <c r="P9319" i="3"/>
  <c r="P9320" i="3"/>
  <c r="P9321" i="3"/>
  <c r="P9322" i="3"/>
  <c r="P9323" i="3"/>
  <c r="P9324" i="3"/>
  <c r="P9325" i="3"/>
  <c r="P9326" i="3"/>
  <c r="P9327" i="3"/>
  <c r="P9328" i="3"/>
  <c r="P9329" i="3"/>
  <c r="P9330" i="3"/>
  <c r="P9331" i="3"/>
  <c r="P9332" i="3"/>
  <c r="P9333" i="3"/>
  <c r="P9334" i="3"/>
  <c r="P9335" i="3"/>
  <c r="P9336" i="3"/>
  <c r="P9337" i="3"/>
  <c r="P9338" i="3"/>
  <c r="P9339" i="3"/>
  <c r="P9340" i="3"/>
  <c r="P9341" i="3"/>
  <c r="P9342" i="3"/>
  <c r="P9343" i="3"/>
  <c r="P9344" i="3"/>
  <c r="P9345" i="3"/>
  <c r="P9346" i="3"/>
  <c r="P9347" i="3"/>
  <c r="P9348" i="3"/>
  <c r="P9349" i="3"/>
  <c r="P9350" i="3"/>
  <c r="P9351" i="3"/>
  <c r="P9352" i="3"/>
  <c r="P9353" i="3"/>
  <c r="P9354" i="3"/>
  <c r="P9355" i="3"/>
  <c r="P9356" i="3"/>
  <c r="P9357" i="3"/>
  <c r="P9358" i="3"/>
  <c r="P9359" i="3"/>
  <c r="P9360" i="3"/>
  <c r="P9361" i="3"/>
  <c r="P9362" i="3"/>
  <c r="P9363" i="3"/>
  <c r="P9364" i="3"/>
  <c r="P9365" i="3"/>
  <c r="P9366" i="3"/>
  <c r="P9367" i="3"/>
  <c r="P9368" i="3"/>
  <c r="P9369" i="3"/>
  <c r="P9370" i="3"/>
  <c r="P9371" i="3"/>
  <c r="P9372" i="3"/>
  <c r="P9373" i="3"/>
  <c r="P9374" i="3"/>
  <c r="P9375" i="3"/>
  <c r="P9376" i="3"/>
  <c r="P9377" i="3"/>
  <c r="P9378" i="3"/>
  <c r="P9379" i="3"/>
  <c r="P9380" i="3"/>
  <c r="P9381" i="3"/>
  <c r="P9382" i="3"/>
  <c r="P9383" i="3"/>
  <c r="P9384" i="3"/>
  <c r="P9385" i="3"/>
  <c r="P9386" i="3"/>
  <c r="P9387" i="3"/>
  <c r="P9388" i="3"/>
  <c r="P9389" i="3"/>
  <c r="P9390" i="3"/>
  <c r="P9391" i="3"/>
  <c r="P9392" i="3"/>
  <c r="P9393" i="3"/>
  <c r="P9394" i="3"/>
  <c r="P9395" i="3"/>
  <c r="P9396" i="3"/>
  <c r="P9397" i="3"/>
  <c r="P9398" i="3"/>
  <c r="P9399" i="3"/>
  <c r="P9400" i="3"/>
  <c r="P9401" i="3"/>
  <c r="P9402" i="3"/>
  <c r="P9403" i="3"/>
  <c r="P9404" i="3"/>
  <c r="P9405" i="3"/>
  <c r="P9406" i="3"/>
  <c r="P9407" i="3"/>
  <c r="P9408" i="3"/>
  <c r="P9409" i="3"/>
  <c r="P9410" i="3"/>
  <c r="P9411" i="3"/>
  <c r="P9412" i="3"/>
  <c r="P9413" i="3"/>
  <c r="P9414" i="3"/>
  <c r="P9415" i="3"/>
  <c r="P9416" i="3"/>
  <c r="P9417" i="3"/>
  <c r="P9418" i="3"/>
  <c r="P9419" i="3"/>
  <c r="P9420" i="3"/>
  <c r="P9421" i="3"/>
  <c r="P9422" i="3"/>
  <c r="P9423" i="3"/>
  <c r="P9424" i="3"/>
  <c r="P9425" i="3"/>
  <c r="P9426" i="3"/>
  <c r="P9427" i="3"/>
  <c r="P9428" i="3"/>
  <c r="P9429" i="3"/>
  <c r="P9430" i="3"/>
  <c r="P9431" i="3"/>
  <c r="P9432" i="3"/>
  <c r="P9433" i="3"/>
  <c r="P9434" i="3"/>
  <c r="P9435" i="3"/>
  <c r="P9436" i="3"/>
  <c r="P9437" i="3"/>
  <c r="P9438" i="3"/>
  <c r="P9439" i="3"/>
  <c r="P9440" i="3"/>
  <c r="P9441" i="3"/>
  <c r="P9442" i="3"/>
  <c r="P9443" i="3"/>
  <c r="P9444" i="3"/>
  <c r="P9445" i="3"/>
  <c r="P9446" i="3"/>
  <c r="P9447" i="3"/>
  <c r="P9448" i="3"/>
  <c r="P9449" i="3"/>
  <c r="P9450" i="3"/>
  <c r="P9451" i="3"/>
  <c r="P9452" i="3"/>
  <c r="P9453" i="3"/>
  <c r="P9454" i="3"/>
  <c r="P9455" i="3"/>
  <c r="P9456" i="3"/>
  <c r="P9457" i="3"/>
  <c r="P9458" i="3"/>
  <c r="P9459" i="3"/>
  <c r="P9460" i="3"/>
  <c r="P9461" i="3"/>
  <c r="P9462" i="3"/>
  <c r="P9463" i="3"/>
  <c r="P9464" i="3"/>
  <c r="P9465" i="3"/>
  <c r="P9466" i="3"/>
  <c r="P9467" i="3"/>
  <c r="P9468" i="3"/>
  <c r="P9469" i="3"/>
  <c r="P9470" i="3"/>
  <c r="P9471" i="3"/>
  <c r="P9472" i="3"/>
  <c r="P9473" i="3"/>
  <c r="P9474" i="3"/>
  <c r="P9475" i="3"/>
  <c r="P9476" i="3"/>
  <c r="P9477" i="3"/>
  <c r="P9478" i="3"/>
  <c r="P9479" i="3"/>
  <c r="P9480" i="3"/>
  <c r="P9481" i="3"/>
  <c r="P9482" i="3"/>
  <c r="P9483" i="3"/>
  <c r="P9484" i="3"/>
  <c r="P9485" i="3"/>
  <c r="P9486" i="3"/>
  <c r="P9487" i="3"/>
  <c r="P9488" i="3"/>
  <c r="P9489" i="3"/>
  <c r="P9490" i="3"/>
  <c r="P9491" i="3"/>
  <c r="P9492" i="3"/>
  <c r="P9493" i="3"/>
  <c r="P9494" i="3"/>
  <c r="P9495" i="3"/>
  <c r="P9496" i="3"/>
  <c r="P9497" i="3"/>
  <c r="P9498" i="3"/>
  <c r="P9499" i="3"/>
  <c r="P9500" i="3"/>
  <c r="P9501" i="3"/>
  <c r="P9502" i="3"/>
  <c r="P9503" i="3"/>
  <c r="P9504" i="3"/>
  <c r="P9505" i="3"/>
  <c r="P9506" i="3"/>
  <c r="P9507" i="3"/>
  <c r="P9508" i="3"/>
  <c r="P9509" i="3"/>
  <c r="P9510" i="3"/>
  <c r="P9511" i="3"/>
  <c r="P9512" i="3"/>
  <c r="P9513" i="3"/>
  <c r="P9514" i="3"/>
  <c r="P9515" i="3"/>
  <c r="P9516" i="3"/>
  <c r="P9517" i="3"/>
  <c r="P9518" i="3"/>
  <c r="P9519" i="3"/>
  <c r="P9520" i="3"/>
  <c r="P9521" i="3"/>
  <c r="P9522" i="3"/>
  <c r="P9523" i="3"/>
  <c r="P9524" i="3"/>
  <c r="P9525" i="3"/>
  <c r="P9526" i="3"/>
  <c r="P9527" i="3"/>
  <c r="P9528" i="3"/>
  <c r="P9529" i="3"/>
  <c r="P9530" i="3"/>
  <c r="P9531" i="3"/>
  <c r="P9532" i="3"/>
  <c r="P9533" i="3"/>
  <c r="P9534" i="3"/>
  <c r="P9535" i="3"/>
  <c r="P9536" i="3"/>
  <c r="P9537" i="3"/>
  <c r="P9538" i="3"/>
  <c r="P9539" i="3"/>
  <c r="P9540" i="3"/>
  <c r="P9541" i="3"/>
  <c r="P9542" i="3"/>
  <c r="P9543" i="3"/>
  <c r="P9544" i="3"/>
  <c r="P9545" i="3"/>
  <c r="P9546" i="3"/>
  <c r="P9547" i="3"/>
  <c r="P9548" i="3"/>
  <c r="P9549" i="3"/>
  <c r="P9550" i="3"/>
  <c r="P9551" i="3"/>
  <c r="P9552" i="3"/>
  <c r="P9553" i="3"/>
  <c r="P9554" i="3"/>
  <c r="P9555" i="3"/>
  <c r="P9556" i="3"/>
  <c r="P9557" i="3"/>
  <c r="P9558" i="3"/>
  <c r="P9559" i="3"/>
  <c r="P9560" i="3"/>
  <c r="P9561" i="3"/>
  <c r="P9562" i="3"/>
  <c r="P9563" i="3"/>
  <c r="P9564" i="3"/>
  <c r="P9565" i="3"/>
  <c r="P9566" i="3"/>
  <c r="P9567" i="3"/>
  <c r="P9568" i="3"/>
  <c r="P9569" i="3"/>
  <c r="P9570" i="3"/>
  <c r="P9571" i="3"/>
  <c r="P9572" i="3"/>
  <c r="P9573" i="3"/>
  <c r="P9574" i="3"/>
  <c r="P9575" i="3"/>
  <c r="P9576" i="3"/>
  <c r="P9577" i="3"/>
  <c r="P9578" i="3"/>
  <c r="P9579" i="3"/>
  <c r="P9580" i="3"/>
  <c r="P9581" i="3"/>
  <c r="P9582" i="3"/>
  <c r="P9583" i="3"/>
  <c r="P9584" i="3"/>
  <c r="P9585" i="3"/>
  <c r="P9586" i="3"/>
  <c r="P9587" i="3"/>
  <c r="P9588" i="3"/>
  <c r="P9589" i="3"/>
  <c r="P9590" i="3"/>
  <c r="P9591" i="3"/>
  <c r="P9592" i="3"/>
  <c r="P9593" i="3"/>
  <c r="P9594" i="3"/>
  <c r="P9595" i="3"/>
  <c r="P9596" i="3"/>
  <c r="P9597" i="3"/>
  <c r="P9598" i="3"/>
  <c r="P9599" i="3"/>
  <c r="P9600" i="3"/>
  <c r="P9601" i="3"/>
  <c r="P9602" i="3"/>
  <c r="P9603" i="3"/>
  <c r="P9604" i="3"/>
  <c r="P9605" i="3"/>
  <c r="P9606" i="3"/>
  <c r="P9607" i="3"/>
  <c r="P9608" i="3"/>
  <c r="P9609" i="3"/>
  <c r="P9610" i="3"/>
  <c r="P9611" i="3"/>
  <c r="P9612" i="3"/>
  <c r="P9613" i="3"/>
  <c r="P9614" i="3"/>
  <c r="P9615" i="3"/>
  <c r="P9616" i="3"/>
  <c r="P9617" i="3"/>
  <c r="P9618" i="3"/>
  <c r="P9619" i="3"/>
  <c r="P9620" i="3"/>
  <c r="P9621" i="3"/>
  <c r="P9622" i="3"/>
  <c r="P9623" i="3"/>
  <c r="P9624" i="3"/>
  <c r="P9625" i="3"/>
  <c r="P9626" i="3"/>
  <c r="P9627" i="3"/>
  <c r="P9628" i="3"/>
  <c r="P9629" i="3"/>
  <c r="P9630" i="3"/>
  <c r="P9631" i="3"/>
  <c r="P9632" i="3"/>
  <c r="P9633" i="3"/>
  <c r="P9634" i="3"/>
  <c r="P9635" i="3"/>
  <c r="P9636" i="3"/>
  <c r="P9637" i="3"/>
  <c r="P9638" i="3"/>
  <c r="P9639" i="3"/>
  <c r="P9640" i="3"/>
  <c r="P9641" i="3"/>
  <c r="P9642" i="3"/>
  <c r="P9643" i="3"/>
  <c r="P9644" i="3"/>
  <c r="P9645" i="3"/>
  <c r="P9646" i="3"/>
  <c r="P9647" i="3"/>
  <c r="P9648" i="3"/>
  <c r="P9649" i="3"/>
  <c r="P9650" i="3"/>
  <c r="P9651" i="3"/>
  <c r="P9652" i="3"/>
  <c r="P9653" i="3"/>
  <c r="P9654" i="3"/>
  <c r="P9655" i="3"/>
  <c r="P9656" i="3"/>
  <c r="P9657" i="3"/>
  <c r="P9658" i="3"/>
  <c r="P9659" i="3"/>
  <c r="P9660" i="3"/>
  <c r="P9661" i="3"/>
  <c r="P9662" i="3"/>
  <c r="P9663" i="3"/>
  <c r="P9664" i="3"/>
  <c r="P9665" i="3"/>
  <c r="P9666" i="3"/>
  <c r="P9667" i="3"/>
  <c r="P9668" i="3"/>
  <c r="P9669" i="3"/>
  <c r="P9670" i="3"/>
  <c r="P9671" i="3"/>
  <c r="P9672" i="3"/>
  <c r="P9673" i="3"/>
  <c r="P9674" i="3"/>
  <c r="P9675" i="3"/>
  <c r="P9676" i="3"/>
  <c r="P9677" i="3"/>
  <c r="P9678" i="3"/>
  <c r="P9679" i="3"/>
  <c r="P9680" i="3"/>
  <c r="P9681" i="3"/>
  <c r="P9682" i="3"/>
  <c r="P9683" i="3"/>
  <c r="P9684" i="3"/>
  <c r="P9685" i="3"/>
  <c r="P9686" i="3"/>
  <c r="P9687" i="3"/>
  <c r="P9688" i="3"/>
  <c r="P9689" i="3"/>
  <c r="P9690" i="3"/>
  <c r="P9691" i="3"/>
  <c r="P9692" i="3"/>
  <c r="P9693" i="3"/>
  <c r="P9694" i="3"/>
  <c r="P9695" i="3"/>
  <c r="P9696" i="3"/>
  <c r="P9697" i="3"/>
  <c r="P9698" i="3"/>
  <c r="P9699" i="3"/>
  <c r="P9700" i="3"/>
  <c r="P9701" i="3"/>
  <c r="P9702" i="3"/>
  <c r="P9703" i="3"/>
  <c r="P9704" i="3"/>
  <c r="P9705" i="3"/>
  <c r="P9706" i="3"/>
  <c r="P9707" i="3"/>
  <c r="P9708" i="3"/>
  <c r="P9709" i="3"/>
  <c r="P9710" i="3"/>
  <c r="P9711" i="3"/>
  <c r="P9712" i="3"/>
  <c r="P9713" i="3"/>
  <c r="P9714" i="3"/>
  <c r="P9715" i="3"/>
  <c r="P9716" i="3"/>
  <c r="P9717" i="3"/>
  <c r="P9718" i="3"/>
  <c r="P9719" i="3"/>
  <c r="P9720" i="3"/>
  <c r="P9721" i="3"/>
  <c r="P9722" i="3"/>
  <c r="P9723" i="3"/>
  <c r="P9724" i="3"/>
  <c r="P9725" i="3"/>
  <c r="P9726" i="3"/>
  <c r="P9727" i="3"/>
  <c r="P9728" i="3"/>
  <c r="P9729" i="3"/>
  <c r="P9730" i="3"/>
  <c r="P9731" i="3"/>
  <c r="P9732" i="3"/>
  <c r="P9733" i="3"/>
  <c r="P9734" i="3"/>
  <c r="P9735" i="3"/>
  <c r="P9736" i="3"/>
  <c r="P9737" i="3"/>
  <c r="P9738" i="3"/>
  <c r="P9739" i="3"/>
  <c r="P9740" i="3"/>
  <c r="P9741" i="3"/>
  <c r="P9742" i="3"/>
  <c r="P9743" i="3"/>
  <c r="P9744" i="3"/>
  <c r="P9745" i="3"/>
  <c r="P9746" i="3"/>
  <c r="P9747" i="3"/>
  <c r="P9748" i="3"/>
  <c r="P9749" i="3"/>
  <c r="P9750" i="3"/>
  <c r="P9751" i="3"/>
  <c r="P9752" i="3"/>
  <c r="P9753" i="3"/>
  <c r="P9754" i="3"/>
  <c r="P9755" i="3"/>
  <c r="P9756" i="3"/>
  <c r="P9757" i="3"/>
  <c r="P9758" i="3"/>
  <c r="P9759" i="3"/>
  <c r="P9760" i="3"/>
  <c r="P9761" i="3"/>
  <c r="P9762" i="3"/>
  <c r="P9763" i="3"/>
  <c r="P9764" i="3"/>
  <c r="P9765" i="3"/>
  <c r="P9766" i="3"/>
  <c r="P9767" i="3"/>
  <c r="P9768" i="3"/>
  <c r="P9769" i="3"/>
  <c r="P9770" i="3"/>
  <c r="P9771" i="3"/>
  <c r="P9772" i="3"/>
  <c r="P9773" i="3"/>
  <c r="P9774" i="3"/>
  <c r="P9775" i="3"/>
  <c r="P9776" i="3"/>
  <c r="P9777" i="3"/>
  <c r="P9778" i="3"/>
  <c r="P9779" i="3"/>
  <c r="P9780" i="3"/>
  <c r="P9781" i="3"/>
  <c r="P9782" i="3"/>
  <c r="P9783" i="3"/>
  <c r="P9784" i="3"/>
  <c r="P9785" i="3"/>
  <c r="P9786" i="3"/>
  <c r="P9787" i="3"/>
  <c r="P9788" i="3"/>
  <c r="P9789" i="3"/>
  <c r="P9790" i="3"/>
  <c r="P9791" i="3"/>
  <c r="P9792" i="3"/>
  <c r="P9793" i="3"/>
  <c r="P9794" i="3"/>
  <c r="P9795" i="3"/>
  <c r="P9796" i="3"/>
  <c r="P9797" i="3"/>
  <c r="P9798" i="3"/>
  <c r="P9799" i="3"/>
  <c r="P9800" i="3"/>
  <c r="P9801" i="3"/>
  <c r="P9802" i="3"/>
  <c r="P9803" i="3"/>
  <c r="P9804" i="3"/>
  <c r="P9805" i="3"/>
  <c r="P9806" i="3"/>
  <c r="P9807" i="3"/>
  <c r="P9808" i="3"/>
  <c r="P9809" i="3"/>
  <c r="P9810" i="3"/>
  <c r="P9811" i="3"/>
  <c r="P9812" i="3"/>
  <c r="P9813" i="3"/>
  <c r="P9814" i="3"/>
  <c r="P9815" i="3"/>
  <c r="P9816" i="3"/>
  <c r="P9817" i="3"/>
  <c r="P9818" i="3"/>
  <c r="P9819" i="3"/>
  <c r="P9820" i="3"/>
  <c r="P9821" i="3"/>
  <c r="P9822" i="3"/>
  <c r="P9823" i="3"/>
  <c r="P9824" i="3"/>
  <c r="P9825" i="3"/>
  <c r="P9826" i="3"/>
  <c r="P9827" i="3"/>
  <c r="P9828" i="3"/>
  <c r="P9829" i="3"/>
  <c r="P9830" i="3"/>
  <c r="P9831" i="3"/>
  <c r="P9832" i="3"/>
  <c r="P9833" i="3"/>
  <c r="P9834" i="3"/>
  <c r="P9835" i="3"/>
  <c r="P9836" i="3"/>
  <c r="P9837" i="3"/>
  <c r="P9838" i="3"/>
  <c r="P9839" i="3"/>
  <c r="P9840" i="3"/>
  <c r="P9841" i="3"/>
  <c r="P9842" i="3"/>
  <c r="P9843" i="3"/>
  <c r="P9844" i="3"/>
  <c r="P9845" i="3"/>
  <c r="P9846" i="3"/>
  <c r="P9847" i="3"/>
  <c r="P9848" i="3"/>
  <c r="P9849" i="3"/>
  <c r="P9850" i="3"/>
  <c r="P9851" i="3"/>
  <c r="P9852" i="3"/>
  <c r="P9853" i="3"/>
  <c r="P9854" i="3"/>
  <c r="P9855" i="3"/>
  <c r="P9856" i="3"/>
  <c r="P9857" i="3"/>
  <c r="P9858" i="3"/>
  <c r="P9859" i="3"/>
  <c r="P9860" i="3"/>
  <c r="P9861" i="3"/>
  <c r="P9862" i="3"/>
  <c r="P9863" i="3"/>
  <c r="P9864" i="3"/>
  <c r="P9865" i="3"/>
  <c r="P9866" i="3"/>
  <c r="P9867" i="3"/>
  <c r="P9868" i="3"/>
  <c r="P9869" i="3"/>
  <c r="P9870" i="3"/>
  <c r="P9871" i="3"/>
  <c r="P9872" i="3"/>
  <c r="P9873" i="3"/>
  <c r="P9874" i="3"/>
  <c r="P9875" i="3"/>
  <c r="P9876" i="3"/>
  <c r="P9877" i="3"/>
  <c r="P9878" i="3"/>
  <c r="P9879" i="3"/>
  <c r="P9880" i="3"/>
  <c r="P9881" i="3"/>
  <c r="P9882" i="3"/>
  <c r="P9883" i="3"/>
  <c r="P9884" i="3"/>
  <c r="P9885" i="3"/>
  <c r="P9886" i="3"/>
  <c r="P9887" i="3"/>
  <c r="P9888" i="3"/>
  <c r="P9889" i="3"/>
  <c r="P9890" i="3"/>
  <c r="P9891" i="3"/>
  <c r="P9892" i="3"/>
  <c r="P9893" i="3"/>
  <c r="P9894" i="3"/>
  <c r="P9895" i="3"/>
  <c r="P9896" i="3"/>
  <c r="P9897" i="3"/>
  <c r="P9898" i="3"/>
  <c r="P9899" i="3"/>
  <c r="P9900" i="3"/>
  <c r="P9901" i="3"/>
  <c r="P9902" i="3"/>
  <c r="P9903" i="3"/>
  <c r="P9904" i="3"/>
  <c r="P9905" i="3"/>
  <c r="P9906" i="3"/>
  <c r="P9907" i="3"/>
  <c r="P9908" i="3"/>
  <c r="P9909" i="3"/>
  <c r="P9910" i="3"/>
  <c r="P9911" i="3"/>
  <c r="P9912" i="3"/>
  <c r="P9913" i="3"/>
  <c r="P9914" i="3"/>
  <c r="P9915" i="3"/>
  <c r="P9916" i="3"/>
  <c r="P9917" i="3"/>
  <c r="P9918" i="3"/>
  <c r="P9919" i="3"/>
  <c r="P9920" i="3"/>
  <c r="P9921" i="3"/>
  <c r="P9922" i="3"/>
  <c r="P9923" i="3"/>
  <c r="P9924" i="3"/>
  <c r="P9925" i="3"/>
  <c r="P9926" i="3"/>
  <c r="P9927" i="3"/>
  <c r="P9928" i="3"/>
  <c r="P9929" i="3"/>
  <c r="P9930" i="3"/>
  <c r="P9931" i="3"/>
  <c r="P9932" i="3"/>
  <c r="P9933" i="3"/>
  <c r="P9934" i="3"/>
  <c r="P9935" i="3"/>
  <c r="P9936" i="3"/>
  <c r="P9937" i="3"/>
  <c r="P9938" i="3"/>
  <c r="P9939" i="3"/>
  <c r="P9940" i="3"/>
  <c r="P9941" i="3"/>
  <c r="P9942" i="3"/>
  <c r="P9943" i="3"/>
  <c r="P9944" i="3"/>
  <c r="P9945" i="3"/>
  <c r="P9946" i="3"/>
  <c r="P9947" i="3"/>
  <c r="P9948" i="3"/>
  <c r="P9949" i="3"/>
  <c r="P9950" i="3"/>
  <c r="P9951" i="3"/>
  <c r="P9952" i="3"/>
  <c r="P9953" i="3"/>
  <c r="P9954" i="3"/>
  <c r="P9955" i="3"/>
  <c r="P9956" i="3"/>
  <c r="P9957" i="3"/>
  <c r="P9958" i="3"/>
  <c r="P9959" i="3"/>
  <c r="P9960" i="3"/>
  <c r="P9961" i="3"/>
  <c r="P9962" i="3"/>
  <c r="P9963" i="3"/>
  <c r="P9964" i="3"/>
  <c r="P9965" i="3"/>
  <c r="P9966" i="3"/>
  <c r="P9967" i="3"/>
  <c r="P9968" i="3"/>
  <c r="P9969" i="3"/>
  <c r="P9970" i="3"/>
  <c r="P9971" i="3"/>
  <c r="P9972" i="3"/>
  <c r="P9973" i="3"/>
  <c r="P9974" i="3"/>
  <c r="P9975" i="3"/>
  <c r="P9976" i="3"/>
  <c r="P9977" i="3"/>
  <c r="P9978" i="3"/>
  <c r="P9979" i="3"/>
  <c r="P9980" i="3"/>
  <c r="P9981" i="3"/>
  <c r="P9982" i="3"/>
  <c r="P9983" i="3"/>
  <c r="P9984" i="3"/>
  <c r="P9985" i="3"/>
  <c r="P9986" i="3"/>
  <c r="P9987" i="3"/>
  <c r="P9988" i="3"/>
  <c r="P9989" i="3"/>
  <c r="P9990" i="3"/>
  <c r="P9991" i="3"/>
  <c r="P9992" i="3"/>
  <c r="P9993" i="3"/>
  <c r="P9994" i="3"/>
  <c r="P9995" i="3"/>
  <c r="P9996" i="3"/>
  <c r="P9997" i="3"/>
  <c r="P9998" i="3"/>
  <c r="P9999" i="3"/>
  <c r="P10000" i="3"/>
  <c r="P10001" i="3"/>
  <c r="P10002" i="3"/>
  <c r="P10003" i="3"/>
  <c r="P10004" i="3"/>
  <c r="P10005" i="3"/>
  <c r="P10006" i="3"/>
  <c r="P10007" i="3"/>
  <c r="P10008" i="3"/>
  <c r="P10009" i="3"/>
  <c r="P10010" i="3"/>
  <c r="P10011" i="3"/>
  <c r="P654" i="3"/>
  <c r="AN681" i="1"/>
  <c r="AO681" i="1"/>
  <c r="AN682" i="1"/>
  <c r="AO682" i="1"/>
  <c r="AN683" i="1"/>
  <c r="AO683" i="1"/>
  <c r="AN684" i="1"/>
  <c r="AO684" i="1"/>
  <c r="AN685" i="1"/>
  <c r="AO685" i="1"/>
  <c r="AN686" i="1"/>
  <c r="AO686" i="1"/>
  <c r="AN687" i="1"/>
  <c r="AO687" i="1"/>
  <c r="AN688" i="1"/>
  <c r="BR688" i="1" s="1"/>
  <c r="AO688" i="1"/>
  <c r="BS688" i="1" s="1"/>
  <c r="AN689" i="1"/>
  <c r="BR689" i="1" s="1"/>
  <c r="AO689" i="1"/>
  <c r="BS689" i="1" s="1"/>
  <c r="AN690" i="1"/>
  <c r="BR690" i="1" s="1"/>
  <c r="AO690" i="1"/>
  <c r="BS690" i="1" s="1"/>
  <c r="AN691" i="1"/>
  <c r="BR691" i="1" s="1"/>
  <c r="AO691" i="1"/>
  <c r="BS691" i="1" s="1"/>
  <c r="AN692" i="1"/>
  <c r="BR692" i="1" s="1"/>
  <c r="AO692" i="1"/>
  <c r="BS692" i="1" s="1"/>
  <c r="AN693" i="1"/>
  <c r="BR693" i="1" s="1"/>
  <c r="AO693" i="1"/>
  <c r="BS693" i="1" s="1"/>
  <c r="AN694" i="1"/>
  <c r="BR694" i="1" s="1"/>
  <c r="AO694" i="1"/>
  <c r="BS694" i="1" s="1"/>
  <c r="AN674" i="1"/>
  <c r="BR674" i="1" s="1"/>
  <c r="AO674" i="1"/>
  <c r="BS674" i="1" s="1"/>
  <c r="AN675" i="1"/>
  <c r="BR675" i="1" s="1"/>
  <c r="AO675" i="1"/>
  <c r="BS675" i="1" s="1"/>
  <c r="AN676" i="1"/>
  <c r="BR676" i="1" s="1"/>
  <c r="AO676" i="1"/>
  <c r="BS676" i="1" s="1"/>
  <c r="L653" i="3"/>
  <c r="L654" i="3"/>
  <c r="L655" i="3"/>
  <c r="L656" i="3"/>
  <c r="L657" i="3"/>
  <c r="L658" i="3"/>
  <c r="L659" i="3"/>
  <c r="L660" i="3"/>
  <c r="L661" i="3"/>
  <c r="L662" i="3"/>
  <c r="K653" i="3"/>
  <c r="K654" i="3"/>
  <c r="K655" i="3"/>
  <c r="K656" i="3"/>
  <c r="K657" i="3"/>
  <c r="K658" i="3"/>
  <c r="K659" i="3"/>
  <c r="K660" i="3"/>
  <c r="K661" i="3"/>
  <c r="K662" i="3"/>
  <c r="K663" i="3"/>
  <c r="K664" i="3"/>
  <c r="AL672" i="1" l="1"/>
  <c r="AL670" i="1"/>
  <c r="AL669" i="1"/>
  <c r="AL668" i="1"/>
  <c r="AL667" i="1"/>
  <c r="L769" i="3" l="1"/>
  <c r="K769" i="3"/>
  <c r="L768" i="3"/>
  <c r="K768" i="3"/>
  <c r="L767" i="3"/>
  <c r="K767" i="3"/>
  <c r="L766" i="3"/>
  <c r="K766" i="3"/>
  <c r="L765" i="3"/>
  <c r="K765" i="3"/>
  <c r="L764" i="3"/>
  <c r="K764" i="3"/>
  <c r="L763" i="3"/>
  <c r="K763" i="3"/>
  <c r="L762" i="3"/>
  <c r="K762" i="3"/>
  <c r="L761" i="3"/>
  <c r="K761" i="3"/>
  <c r="L760" i="3"/>
  <c r="K760" i="3"/>
  <c r="L759" i="3"/>
  <c r="K759" i="3"/>
  <c r="L758" i="3"/>
  <c r="K758" i="3"/>
  <c r="L757" i="3"/>
  <c r="K757" i="3"/>
  <c r="L756" i="3"/>
  <c r="K756" i="3"/>
  <c r="L755" i="3"/>
  <c r="K755" i="3"/>
  <c r="L754" i="3"/>
  <c r="K754" i="3"/>
  <c r="L753" i="3"/>
  <c r="K753" i="3"/>
  <c r="L752" i="3"/>
  <c r="K752" i="3"/>
  <c r="L751" i="3"/>
  <c r="K751" i="3"/>
  <c r="L750" i="3"/>
  <c r="K750" i="3"/>
  <c r="L749" i="3"/>
  <c r="K749" i="3"/>
  <c r="L748" i="3"/>
  <c r="K748" i="3"/>
  <c r="L747" i="3"/>
  <c r="K747" i="3"/>
  <c r="L746" i="3"/>
  <c r="K746" i="3"/>
  <c r="L745" i="3"/>
  <c r="K745" i="3"/>
  <c r="L744" i="3"/>
  <c r="K744" i="3"/>
  <c r="L743" i="3"/>
  <c r="K743" i="3"/>
  <c r="L742" i="3"/>
  <c r="K742" i="3"/>
  <c r="L741" i="3"/>
  <c r="K741" i="3"/>
  <c r="L740" i="3"/>
  <c r="K740" i="3"/>
  <c r="L739" i="3"/>
  <c r="K739" i="3"/>
  <c r="L737" i="3"/>
  <c r="K737" i="3"/>
  <c r="L736" i="3"/>
  <c r="K736" i="3"/>
  <c r="L735" i="3"/>
  <c r="K735" i="3"/>
  <c r="L734" i="3"/>
  <c r="K734" i="3"/>
  <c r="L733" i="3"/>
  <c r="K733" i="3"/>
  <c r="L732" i="3"/>
  <c r="K732" i="3"/>
  <c r="L731" i="3"/>
  <c r="K731" i="3"/>
  <c r="L730" i="3"/>
  <c r="K730" i="3"/>
  <c r="L729" i="3"/>
  <c r="L728" i="3"/>
  <c r="K728" i="3"/>
  <c r="L727" i="3"/>
  <c r="K727" i="3"/>
  <c r="L726" i="3"/>
  <c r="K726" i="3"/>
  <c r="L725" i="3"/>
  <c r="K725" i="3"/>
  <c r="L724" i="3"/>
  <c r="K724" i="3"/>
  <c r="L723" i="3"/>
  <c r="K723" i="3"/>
  <c r="L722" i="3"/>
  <c r="K722" i="3"/>
  <c r="L721" i="3"/>
  <c r="K721" i="3"/>
  <c r="L720" i="3"/>
  <c r="K720" i="3"/>
  <c r="L719" i="3"/>
  <c r="K719" i="3"/>
  <c r="L718" i="3"/>
  <c r="K718" i="3"/>
  <c r="L717" i="3"/>
  <c r="K717" i="3"/>
  <c r="L716" i="3"/>
  <c r="K716" i="3"/>
  <c r="L715" i="3"/>
  <c r="K715" i="3"/>
  <c r="L714" i="3"/>
  <c r="K714" i="3"/>
  <c r="L713" i="3"/>
  <c r="K713" i="3"/>
  <c r="L712" i="3"/>
  <c r="K712" i="3"/>
  <c r="L711" i="3"/>
  <c r="K711" i="3"/>
  <c r="L710" i="3"/>
  <c r="K710" i="3"/>
  <c r="L709" i="3"/>
  <c r="K709" i="3"/>
  <c r="L708" i="3"/>
  <c r="K708" i="3"/>
  <c r="L707" i="3"/>
  <c r="K707" i="3"/>
  <c r="L706" i="3"/>
  <c r="K706" i="3"/>
  <c r="L705" i="3"/>
  <c r="K705" i="3"/>
  <c r="L704" i="3"/>
  <c r="K704" i="3"/>
  <c r="L703" i="3"/>
  <c r="K703" i="3"/>
  <c r="L702" i="3"/>
  <c r="K702" i="3"/>
  <c r="L701" i="3"/>
  <c r="K701" i="3"/>
  <c r="L700" i="3"/>
  <c r="K700" i="3"/>
  <c r="L699" i="3"/>
  <c r="K699" i="3"/>
  <c r="L698" i="3"/>
  <c r="K698" i="3"/>
  <c r="L697" i="3"/>
  <c r="K697" i="3"/>
  <c r="L696" i="3"/>
  <c r="K696" i="3"/>
  <c r="L695" i="3"/>
  <c r="K695" i="3"/>
  <c r="L694" i="3"/>
  <c r="K694" i="3"/>
  <c r="L693" i="3"/>
  <c r="K693" i="3"/>
  <c r="L692" i="3"/>
  <c r="K692" i="3"/>
  <c r="L691" i="3"/>
  <c r="K691" i="3"/>
  <c r="L690" i="3"/>
  <c r="K690" i="3"/>
  <c r="L689" i="3"/>
  <c r="K689" i="3"/>
  <c r="L688" i="3"/>
  <c r="K688" i="3"/>
  <c r="L687" i="3"/>
  <c r="K687" i="3"/>
  <c r="L686" i="3"/>
  <c r="K686" i="3"/>
  <c r="L685" i="3"/>
  <c r="K685" i="3"/>
  <c r="L684" i="3"/>
  <c r="K684" i="3"/>
  <c r="L683" i="3"/>
  <c r="K683" i="3"/>
  <c r="L682" i="3"/>
  <c r="K682" i="3"/>
  <c r="L681" i="3"/>
  <c r="K681" i="3"/>
  <c r="L680" i="3"/>
  <c r="K680" i="3"/>
  <c r="L679" i="3"/>
  <c r="K679" i="3"/>
  <c r="L678" i="3"/>
  <c r="K678" i="3"/>
  <c r="L677" i="3"/>
  <c r="K677" i="3"/>
  <c r="L676" i="3"/>
  <c r="K676" i="3"/>
  <c r="L675" i="3"/>
  <c r="K675" i="3"/>
  <c r="L674" i="3"/>
  <c r="K674" i="3"/>
  <c r="L673" i="3"/>
  <c r="K673" i="3"/>
  <c r="L672" i="3"/>
  <c r="K672" i="3"/>
  <c r="L671" i="3"/>
  <c r="K671" i="3"/>
  <c r="L670" i="3"/>
  <c r="K670" i="3"/>
  <c r="L669" i="3"/>
  <c r="K669" i="3"/>
  <c r="L668" i="3"/>
  <c r="K668" i="3"/>
  <c r="L667" i="3"/>
  <c r="K667" i="3"/>
  <c r="L666" i="3"/>
  <c r="K666" i="3"/>
  <c r="L665" i="3"/>
  <c r="K665" i="3"/>
  <c r="L664" i="3"/>
  <c r="L663" i="3"/>
  <c r="P652" i="3"/>
  <c r="L652" i="3"/>
  <c r="K652" i="3"/>
  <c r="P651" i="3"/>
  <c r="L651" i="3"/>
  <c r="K651" i="3"/>
  <c r="P650" i="3"/>
  <c r="L650" i="3"/>
  <c r="K650" i="3"/>
  <c r="P649" i="3"/>
  <c r="L649" i="3"/>
  <c r="K649" i="3"/>
  <c r="P648" i="3"/>
  <c r="L648" i="3"/>
  <c r="K648" i="3"/>
  <c r="P647" i="3"/>
  <c r="L647" i="3"/>
  <c r="K647" i="3"/>
  <c r="P646" i="3"/>
  <c r="L646" i="3"/>
  <c r="K646" i="3"/>
  <c r="L645" i="3"/>
  <c r="K645" i="3"/>
  <c r="L644" i="3"/>
  <c r="K644" i="3"/>
  <c r="L643" i="3"/>
  <c r="K643" i="3"/>
  <c r="L642" i="3"/>
  <c r="K642" i="3"/>
  <c r="L641" i="3"/>
  <c r="K641" i="3"/>
  <c r="L640" i="3"/>
  <c r="K640" i="3"/>
  <c r="L639" i="3"/>
  <c r="K639" i="3"/>
  <c r="L638" i="3"/>
  <c r="K638" i="3"/>
  <c r="L637" i="3"/>
  <c r="K637" i="3"/>
  <c r="L636" i="3"/>
  <c r="K636" i="3"/>
  <c r="L635" i="3"/>
  <c r="K635" i="3"/>
  <c r="L634" i="3"/>
  <c r="K634" i="3"/>
  <c r="L633" i="3"/>
  <c r="K633" i="3"/>
  <c r="L632" i="3"/>
  <c r="K632" i="3"/>
  <c r="L631" i="3"/>
  <c r="K631" i="3"/>
  <c r="L630" i="3"/>
  <c r="K630" i="3"/>
  <c r="L629" i="3"/>
  <c r="K629" i="3"/>
  <c r="L628" i="3"/>
  <c r="K628" i="3"/>
  <c r="L627" i="3"/>
  <c r="K627" i="3"/>
  <c r="L626" i="3"/>
  <c r="K626" i="3"/>
  <c r="L625" i="3"/>
  <c r="K625" i="3"/>
  <c r="L624" i="3"/>
  <c r="K624" i="3"/>
  <c r="L623" i="3"/>
  <c r="K623" i="3"/>
  <c r="L622" i="3"/>
  <c r="K622" i="3"/>
  <c r="L621" i="3"/>
  <c r="K621" i="3"/>
  <c r="P620" i="3"/>
  <c r="L620" i="3"/>
  <c r="K620" i="3"/>
  <c r="P619" i="3"/>
  <c r="L619" i="3"/>
  <c r="K619" i="3"/>
  <c r="P618" i="3"/>
  <c r="L618" i="3"/>
  <c r="K618" i="3"/>
  <c r="P617" i="3"/>
  <c r="L617" i="3"/>
  <c r="K617" i="3"/>
  <c r="P616" i="3"/>
  <c r="L616" i="3"/>
  <c r="K616" i="3"/>
  <c r="P615" i="3"/>
  <c r="L615" i="3"/>
  <c r="K615" i="3"/>
  <c r="P614" i="3"/>
  <c r="L614" i="3"/>
  <c r="K614" i="3"/>
  <c r="P613" i="3"/>
  <c r="L613" i="3"/>
  <c r="K613" i="3"/>
  <c r="P612" i="3"/>
  <c r="L612" i="3"/>
  <c r="K612" i="3"/>
  <c r="P611" i="3"/>
  <c r="L611" i="3"/>
  <c r="K611" i="3"/>
  <c r="P610" i="3"/>
  <c r="L610" i="3"/>
  <c r="K610" i="3"/>
  <c r="P609" i="3"/>
  <c r="L609" i="3"/>
  <c r="K609" i="3"/>
  <c r="P608" i="3"/>
  <c r="L608" i="3"/>
  <c r="K608" i="3"/>
  <c r="P607" i="3"/>
  <c r="L607" i="3"/>
  <c r="K607" i="3"/>
  <c r="P606" i="3"/>
  <c r="L606" i="3"/>
  <c r="K606" i="3"/>
  <c r="P605" i="3"/>
  <c r="L605" i="3"/>
  <c r="K605" i="3"/>
  <c r="P604" i="3"/>
  <c r="L604" i="3"/>
  <c r="K604" i="3"/>
  <c r="P603" i="3"/>
  <c r="L603" i="3"/>
  <c r="K603" i="3"/>
  <c r="P602" i="3"/>
  <c r="L602" i="3"/>
  <c r="K602" i="3"/>
  <c r="P601" i="3"/>
  <c r="L601" i="3"/>
  <c r="K601" i="3"/>
  <c r="L600" i="3"/>
  <c r="K600" i="3"/>
  <c r="L599" i="3"/>
  <c r="K599" i="3"/>
  <c r="L598" i="3"/>
  <c r="K598" i="3"/>
  <c r="L597" i="3"/>
  <c r="K597" i="3"/>
  <c r="L596" i="3"/>
  <c r="K596" i="3"/>
  <c r="L595" i="3"/>
  <c r="K595" i="3"/>
  <c r="L594" i="3"/>
  <c r="K594" i="3"/>
  <c r="L593" i="3"/>
  <c r="K593" i="3"/>
  <c r="L592" i="3"/>
  <c r="K592" i="3"/>
  <c r="L591" i="3"/>
  <c r="K591" i="3"/>
  <c r="L590" i="3"/>
  <c r="K590" i="3"/>
  <c r="L589" i="3"/>
  <c r="K589" i="3"/>
  <c r="L588" i="3"/>
  <c r="K588" i="3"/>
  <c r="L587" i="3"/>
  <c r="K587" i="3"/>
  <c r="L586" i="3"/>
  <c r="K586" i="3"/>
  <c r="L585" i="3"/>
  <c r="K585" i="3"/>
  <c r="L584" i="3"/>
  <c r="K584" i="3"/>
  <c r="L583" i="3"/>
  <c r="K583" i="3"/>
  <c r="L582" i="3"/>
  <c r="K582" i="3"/>
  <c r="L581" i="3"/>
  <c r="K581" i="3"/>
  <c r="L580" i="3"/>
  <c r="K580" i="3"/>
  <c r="L579" i="3"/>
  <c r="K579" i="3"/>
  <c r="L578" i="3"/>
  <c r="K578" i="3"/>
  <c r="P577" i="3"/>
  <c r="L577" i="3"/>
  <c r="K577" i="3"/>
  <c r="P576" i="3"/>
  <c r="L576" i="3"/>
  <c r="K576" i="3"/>
  <c r="P575" i="3"/>
  <c r="L575" i="3"/>
  <c r="K575" i="3"/>
  <c r="P574" i="3"/>
  <c r="L574" i="3"/>
  <c r="K574" i="3"/>
  <c r="P573" i="3"/>
  <c r="L573" i="3"/>
  <c r="K573" i="3"/>
  <c r="P572" i="3"/>
  <c r="L572" i="3"/>
  <c r="K572" i="3"/>
  <c r="P571" i="3"/>
  <c r="L571" i="3"/>
  <c r="K571" i="3"/>
  <c r="P570" i="3"/>
  <c r="L570" i="3"/>
  <c r="K570" i="3"/>
  <c r="L569" i="3"/>
  <c r="K569" i="3"/>
  <c r="L568" i="3"/>
  <c r="K568" i="3"/>
  <c r="L567" i="3"/>
  <c r="K567" i="3"/>
  <c r="L566" i="3"/>
  <c r="K566" i="3"/>
  <c r="L565" i="3"/>
  <c r="K565" i="3"/>
  <c r="L564" i="3"/>
  <c r="K564" i="3"/>
  <c r="L563" i="3"/>
  <c r="K563" i="3"/>
  <c r="L562" i="3"/>
  <c r="K562" i="3"/>
  <c r="L561" i="3"/>
  <c r="K561" i="3"/>
  <c r="L560" i="3"/>
  <c r="K560" i="3"/>
  <c r="L559" i="3"/>
  <c r="K559" i="3"/>
  <c r="L558" i="3"/>
  <c r="K558" i="3"/>
  <c r="P557" i="3"/>
  <c r="L557" i="3"/>
  <c r="K557" i="3"/>
  <c r="P556" i="3"/>
  <c r="L556" i="3"/>
  <c r="K556" i="3"/>
  <c r="P555" i="3"/>
  <c r="L555" i="3"/>
  <c r="K555" i="3"/>
  <c r="P554" i="3"/>
  <c r="L554" i="3"/>
  <c r="K554" i="3"/>
  <c r="P553" i="3"/>
  <c r="L553" i="3"/>
  <c r="K553" i="3"/>
  <c r="P552" i="3"/>
  <c r="L552" i="3"/>
  <c r="K552" i="3"/>
  <c r="P551" i="3"/>
  <c r="L551" i="3"/>
  <c r="K551" i="3"/>
  <c r="P550" i="3"/>
  <c r="L550" i="3"/>
  <c r="K550" i="3"/>
  <c r="P549" i="3"/>
  <c r="L549" i="3"/>
  <c r="K549" i="3"/>
  <c r="P548" i="3"/>
  <c r="L548" i="3"/>
  <c r="K548" i="3"/>
  <c r="P547" i="3"/>
  <c r="L547" i="3"/>
  <c r="K547" i="3"/>
  <c r="P546" i="3"/>
  <c r="L546" i="3"/>
  <c r="K546" i="3"/>
  <c r="P545" i="3"/>
  <c r="L545" i="3"/>
  <c r="K545" i="3"/>
  <c r="P544" i="3"/>
  <c r="L544" i="3"/>
  <c r="K544" i="3"/>
  <c r="P543" i="3"/>
  <c r="L543" i="3"/>
  <c r="K543" i="3"/>
  <c r="L542" i="3"/>
  <c r="K542" i="3"/>
  <c r="L541" i="3"/>
  <c r="K541" i="3"/>
  <c r="L540" i="3"/>
  <c r="K540" i="3"/>
  <c r="L539" i="3"/>
  <c r="K539" i="3"/>
  <c r="L538" i="3"/>
  <c r="K538" i="3"/>
  <c r="L537" i="3"/>
  <c r="K537" i="3"/>
  <c r="P536" i="3"/>
  <c r="L536" i="3"/>
  <c r="K536" i="3"/>
  <c r="P535" i="3"/>
  <c r="L535" i="3"/>
  <c r="K535" i="3"/>
  <c r="P534" i="3"/>
  <c r="L534" i="3"/>
  <c r="K534" i="3"/>
  <c r="P533" i="3"/>
  <c r="L533" i="3"/>
  <c r="K533" i="3"/>
  <c r="P532" i="3"/>
  <c r="L532" i="3"/>
  <c r="K532" i="3"/>
  <c r="P531" i="3"/>
  <c r="L531" i="3"/>
  <c r="K531" i="3"/>
  <c r="P530" i="3"/>
  <c r="L530" i="3"/>
  <c r="K530" i="3"/>
  <c r="P529" i="3"/>
  <c r="L529" i="3"/>
  <c r="K529" i="3"/>
  <c r="P528" i="3"/>
  <c r="L528" i="3"/>
  <c r="K528" i="3"/>
  <c r="P527" i="3"/>
  <c r="L527" i="3"/>
  <c r="K527" i="3"/>
  <c r="P526" i="3"/>
  <c r="L526" i="3"/>
  <c r="K526" i="3"/>
  <c r="P525" i="3"/>
  <c r="L525" i="3"/>
  <c r="K525" i="3"/>
  <c r="P524" i="3"/>
  <c r="L524" i="3"/>
  <c r="K524" i="3"/>
  <c r="P523" i="3"/>
  <c r="L523" i="3"/>
  <c r="K523" i="3"/>
  <c r="P522" i="3"/>
  <c r="L522" i="3"/>
  <c r="K522" i="3"/>
  <c r="P521" i="3"/>
  <c r="L521" i="3"/>
  <c r="K521" i="3"/>
  <c r="P520" i="3"/>
  <c r="L520" i="3"/>
  <c r="K520" i="3"/>
  <c r="P519" i="3"/>
  <c r="L519" i="3"/>
  <c r="K519" i="3"/>
  <c r="P518" i="3"/>
  <c r="L518" i="3"/>
  <c r="K518" i="3"/>
  <c r="P517" i="3"/>
  <c r="L517" i="3"/>
  <c r="K517" i="3"/>
  <c r="P516" i="3"/>
  <c r="L516" i="3"/>
  <c r="K516" i="3"/>
  <c r="P515" i="3"/>
  <c r="L515" i="3"/>
  <c r="K515" i="3"/>
  <c r="P514" i="3"/>
  <c r="L514" i="3"/>
  <c r="K514" i="3"/>
  <c r="P513" i="3"/>
  <c r="L513" i="3"/>
  <c r="K513" i="3"/>
  <c r="P512" i="3"/>
  <c r="L512" i="3"/>
  <c r="K512" i="3"/>
  <c r="P511" i="3"/>
  <c r="L511" i="3"/>
  <c r="K511" i="3"/>
  <c r="P510" i="3"/>
  <c r="L510" i="3"/>
  <c r="K510" i="3"/>
  <c r="P509" i="3"/>
  <c r="L509" i="3"/>
  <c r="K509" i="3"/>
  <c r="P508" i="3"/>
  <c r="L508" i="3"/>
  <c r="K508" i="3"/>
  <c r="P507" i="3"/>
  <c r="L507" i="3"/>
  <c r="K507" i="3"/>
  <c r="P506" i="3"/>
  <c r="L506" i="3"/>
  <c r="K506" i="3"/>
  <c r="P505" i="3"/>
  <c r="L505" i="3"/>
  <c r="K505" i="3"/>
  <c r="P504" i="3"/>
  <c r="L504" i="3"/>
  <c r="K504" i="3"/>
  <c r="P503" i="3"/>
  <c r="L503" i="3"/>
  <c r="K503" i="3"/>
  <c r="P502" i="3"/>
  <c r="L502" i="3"/>
  <c r="K502" i="3"/>
  <c r="P501" i="3"/>
  <c r="L501" i="3"/>
  <c r="K501" i="3"/>
  <c r="P500" i="3"/>
  <c r="L500" i="3"/>
  <c r="K500" i="3"/>
  <c r="P499" i="3"/>
  <c r="L499" i="3"/>
  <c r="K499" i="3"/>
  <c r="P498" i="3"/>
  <c r="L498" i="3"/>
  <c r="K498" i="3"/>
  <c r="P497" i="3"/>
  <c r="L497" i="3"/>
  <c r="K497" i="3"/>
  <c r="P496" i="3"/>
  <c r="L496" i="3"/>
  <c r="K496" i="3"/>
  <c r="P495" i="3"/>
  <c r="L495" i="3"/>
  <c r="K495" i="3"/>
  <c r="P494" i="3"/>
  <c r="L494" i="3"/>
  <c r="K494" i="3"/>
  <c r="P493" i="3"/>
  <c r="L493" i="3"/>
  <c r="K493" i="3"/>
  <c r="P492" i="3"/>
  <c r="L492" i="3"/>
  <c r="K492" i="3"/>
  <c r="P491" i="3"/>
  <c r="L491" i="3"/>
  <c r="K491" i="3"/>
  <c r="P490" i="3"/>
  <c r="L490" i="3"/>
  <c r="K490" i="3"/>
  <c r="P489" i="3"/>
  <c r="L489" i="3"/>
  <c r="K489" i="3"/>
  <c r="P488" i="3"/>
  <c r="L488" i="3"/>
  <c r="K488" i="3"/>
  <c r="P487" i="3"/>
  <c r="L487" i="3"/>
  <c r="K487" i="3"/>
  <c r="P486" i="3"/>
  <c r="L486" i="3"/>
  <c r="K486" i="3"/>
  <c r="P485" i="3"/>
  <c r="L485" i="3"/>
  <c r="K485" i="3"/>
  <c r="P484" i="3"/>
  <c r="L484" i="3"/>
  <c r="K484" i="3"/>
  <c r="P483" i="3"/>
  <c r="L483" i="3"/>
  <c r="K483" i="3"/>
  <c r="P482" i="3"/>
  <c r="L482" i="3"/>
  <c r="K482" i="3"/>
  <c r="P481" i="3"/>
  <c r="L481" i="3"/>
  <c r="K481" i="3"/>
  <c r="P480" i="3"/>
  <c r="L480" i="3"/>
  <c r="K480" i="3"/>
  <c r="P479" i="3"/>
  <c r="L479" i="3"/>
  <c r="K479" i="3"/>
  <c r="L478" i="3"/>
  <c r="K478" i="3"/>
  <c r="L477" i="3"/>
  <c r="K477" i="3"/>
  <c r="L476" i="3"/>
  <c r="K476" i="3"/>
  <c r="P475" i="3"/>
  <c r="L475" i="3"/>
  <c r="K475" i="3"/>
  <c r="P474" i="3"/>
  <c r="L474" i="3"/>
  <c r="K474" i="3"/>
  <c r="P473" i="3"/>
  <c r="L473" i="3"/>
  <c r="K473" i="3"/>
  <c r="P472" i="3"/>
  <c r="L472" i="3"/>
  <c r="K472" i="3"/>
  <c r="P471" i="3"/>
  <c r="L471" i="3"/>
  <c r="K471" i="3"/>
  <c r="P470" i="3"/>
  <c r="L470" i="3"/>
  <c r="K470" i="3"/>
  <c r="P469" i="3"/>
  <c r="L469" i="3"/>
  <c r="K469" i="3"/>
  <c r="L468" i="3"/>
  <c r="K468" i="3"/>
  <c r="L467" i="3"/>
  <c r="K467" i="3"/>
  <c r="L466" i="3"/>
  <c r="K466" i="3"/>
  <c r="L465" i="3"/>
  <c r="K465" i="3"/>
  <c r="L464" i="3"/>
  <c r="K464" i="3"/>
  <c r="L463" i="3"/>
  <c r="K463" i="3"/>
  <c r="L462" i="3"/>
  <c r="K462" i="3"/>
  <c r="L461" i="3"/>
  <c r="K461" i="3"/>
  <c r="L460" i="3"/>
  <c r="K460" i="3"/>
  <c r="L459" i="3"/>
  <c r="K459" i="3"/>
  <c r="L458" i="3"/>
  <c r="K458" i="3"/>
  <c r="L457" i="3"/>
  <c r="K457" i="3"/>
  <c r="L456" i="3"/>
  <c r="K456" i="3"/>
  <c r="P455" i="3"/>
  <c r="L455" i="3"/>
  <c r="K455" i="3"/>
  <c r="P454" i="3"/>
  <c r="L454" i="3"/>
  <c r="K454" i="3"/>
  <c r="P453" i="3"/>
  <c r="L453" i="3"/>
  <c r="K453" i="3"/>
  <c r="P452" i="3"/>
  <c r="L452" i="3"/>
  <c r="K452" i="3"/>
  <c r="P451" i="3"/>
  <c r="L451" i="3"/>
  <c r="K451" i="3"/>
  <c r="P450" i="3"/>
  <c r="L450" i="3"/>
  <c r="K450" i="3"/>
  <c r="P449" i="3"/>
  <c r="L449" i="3"/>
  <c r="K449" i="3"/>
  <c r="P448" i="3"/>
  <c r="L448" i="3"/>
  <c r="K448" i="3"/>
  <c r="P447" i="3"/>
  <c r="L447" i="3"/>
  <c r="K447" i="3"/>
  <c r="P446" i="3"/>
  <c r="L446" i="3"/>
  <c r="K446" i="3"/>
  <c r="P445" i="3"/>
  <c r="L445" i="3"/>
  <c r="K445" i="3"/>
  <c r="P444" i="3"/>
  <c r="L444" i="3"/>
  <c r="K444" i="3"/>
  <c r="P443" i="3"/>
  <c r="L443" i="3"/>
  <c r="K443" i="3"/>
  <c r="P442" i="3"/>
  <c r="L442" i="3"/>
  <c r="K442" i="3"/>
  <c r="P441" i="3"/>
  <c r="L441" i="3"/>
  <c r="K441" i="3"/>
  <c r="P440" i="3"/>
  <c r="L440" i="3"/>
  <c r="K440" i="3"/>
  <c r="P439" i="3"/>
  <c r="L439" i="3"/>
  <c r="K439" i="3"/>
  <c r="P438" i="3"/>
  <c r="L438" i="3"/>
  <c r="K438" i="3"/>
  <c r="P437" i="3"/>
  <c r="L437" i="3"/>
  <c r="K437" i="3"/>
  <c r="P436" i="3"/>
  <c r="L436" i="3"/>
  <c r="K436" i="3"/>
  <c r="P435" i="3"/>
  <c r="L435" i="3"/>
  <c r="K435" i="3"/>
  <c r="P434" i="3"/>
  <c r="L434" i="3"/>
  <c r="K434" i="3"/>
  <c r="P433" i="3"/>
  <c r="L433" i="3"/>
  <c r="K433" i="3"/>
  <c r="P432" i="3"/>
  <c r="L432" i="3"/>
  <c r="K432" i="3"/>
  <c r="P431" i="3"/>
  <c r="L431" i="3"/>
  <c r="K431" i="3"/>
  <c r="P430" i="3"/>
  <c r="L430" i="3"/>
  <c r="K430" i="3"/>
  <c r="P429" i="3"/>
  <c r="L429" i="3"/>
  <c r="K429" i="3"/>
  <c r="P428" i="3"/>
  <c r="L428" i="3"/>
  <c r="K428" i="3"/>
  <c r="P427" i="3"/>
  <c r="L427" i="3"/>
  <c r="K427" i="3"/>
  <c r="P426" i="3"/>
  <c r="L426" i="3"/>
  <c r="K426" i="3"/>
  <c r="P425" i="3"/>
  <c r="L425" i="3"/>
  <c r="K425" i="3"/>
  <c r="P424" i="3"/>
  <c r="L424" i="3"/>
  <c r="K424" i="3"/>
  <c r="P423" i="3"/>
  <c r="L423" i="3"/>
  <c r="K423" i="3"/>
  <c r="P422" i="3"/>
  <c r="L422" i="3"/>
  <c r="K422" i="3"/>
  <c r="P421" i="3"/>
  <c r="L421" i="3"/>
  <c r="K421" i="3"/>
  <c r="P420" i="3"/>
  <c r="L420" i="3"/>
  <c r="K420" i="3"/>
  <c r="P419" i="3"/>
  <c r="L419" i="3"/>
  <c r="K419" i="3"/>
  <c r="P418" i="3"/>
  <c r="L418" i="3"/>
  <c r="K418" i="3"/>
  <c r="P417" i="3"/>
  <c r="L417" i="3"/>
  <c r="K417" i="3"/>
  <c r="P416" i="3"/>
  <c r="L416" i="3"/>
  <c r="K416" i="3"/>
  <c r="P415" i="3"/>
  <c r="L415" i="3"/>
  <c r="K415" i="3"/>
  <c r="P414" i="3"/>
  <c r="L414" i="3"/>
  <c r="K414" i="3"/>
  <c r="P413" i="3"/>
  <c r="L413" i="3"/>
  <c r="K413" i="3"/>
  <c r="P412" i="3"/>
  <c r="L412" i="3"/>
  <c r="K412" i="3"/>
  <c r="P411" i="3"/>
  <c r="L411" i="3"/>
  <c r="K411" i="3"/>
  <c r="P410" i="3"/>
  <c r="L410" i="3"/>
  <c r="K410" i="3"/>
  <c r="P409" i="3"/>
  <c r="L409" i="3"/>
  <c r="K409" i="3"/>
  <c r="P408" i="3"/>
  <c r="L408" i="3"/>
  <c r="K408" i="3"/>
  <c r="P407" i="3"/>
  <c r="L407" i="3"/>
  <c r="K407" i="3"/>
  <c r="P406" i="3"/>
  <c r="L406" i="3"/>
  <c r="K406" i="3"/>
  <c r="P405" i="3"/>
  <c r="L405" i="3"/>
  <c r="K405" i="3"/>
  <c r="P404" i="3"/>
  <c r="L404" i="3"/>
  <c r="K404" i="3"/>
  <c r="P403" i="3"/>
  <c r="L403" i="3"/>
  <c r="K403" i="3"/>
  <c r="P402" i="3"/>
  <c r="L402" i="3"/>
  <c r="K402" i="3"/>
  <c r="P401" i="3"/>
  <c r="L401" i="3"/>
  <c r="K401" i="3"/>
  <c r="P400" i="3"/>
  <c r="L400" i="3"/>
  <c r="K400" i="3"/>
  <c r="P399" i="3"/>
  <c r="L399" i="3"/>
  <c r="K399" i="3"/>
  <c r="P398" i="3"/>
  <c r="L398" i="3"/>
  <c r="K398" i="3"/>
  <c r="P397" i="3"/>
  <c r="L397" i="3"/>
  <c r="K397" i="3"/>
  <c r="P396" i="3"/>
  <c r="L396" i="3"/>
  <c r="K396" i="3"/>
  <c r="P395" i="3"/>
  <c r="L395" i="3"/>
  <c r="K395" i="3"/>
  <c r="P394" i="3"/>
  <c r="L394" i="3"/>
  <c r="K394" i="3"/>
  <c r="P393" i="3"/>
  <c r="L393" i="3"/>
  <c r="K393" i="3"/>
  <c r="P392" i="3"/>
  <c r="L392" i="3"/>
  <c r="K392" i="3"/>
  <c r="P391" i="3"/>
  <c r="L391" i="3"/>
  <c r="K391" i="3"/>
  <c r="P390" i="3"/>
  <c r="L390" i="3"/>
  <c r="K390" i="3"/>
  <c r="P389" i="3"/>
  <c r="L389" i="3"/>
  <c r="K389" i="3"/>
  <c r="P388" i="3"/>
  <c r="L388" i="3"/>
  <c r="K388" i="3"/>
  <c r="P387" i="3"/>
  <c r="L387" i="3"/>
  <c r="K387" i="3"/>
  <c r="P386" i="3"/>
  <c r="L386" i="3"/>
  <c r="K386" i="3"/>
  <c r="P385" i="3"/>
  <c r="L385" i="3"/>
  <c r="K385" i="3"/>
  <c r="P384" i="3"/>
  <c r="L384" i="3"/>
  <c r="K384" i="3"/>
  <c r="P383" i="3"/>
  <c r="L383" i="3"/>
  <c r="K383" i="3"/>
  <c r="P382" i="3"/>
  <c r="L382" i="3"/>
  <c r="K382" i="3"/>
  <c r="P381" i="3"/>
  <c r="L381" i="3"/>
  <c r="K381" i="3"/>
  <c r="P380" i="3"/>
  <c r="L380" i="3"/>
  <c r="K380" i="3"/>
  <c r="P379" i="3"/>
  <c r="L379" i="3"/>
  <c r="K379" i="3"/>
  <c r="P378" i="3"/>
  <c r="L378" i="3"/>
  <c r="K378" i="3"/>
  <c r="P377" i="3"/>
  <c r="L377" i="3"/>
  <c r="K377" i="3"/>
  <c r="P376" i="3"/>
  <c r="L376" i="3"/>
  <c r="K376" i="3"/>
  <c r="P375" i="3"/>
  <c r="L375" i="3"/>
  <c r="K375" i="3"/>
  <c r="P374" i="3"/>
  <c r="L374" i="3"/>
  <c r="K374" i="3"/>
  <c r="P373" i="3"/>
  <c r="L373" i="3"/>
  <c r="K373" i="3"/>
  <c r="P372" i="3"/>
  <c r="L372" i="3"/>
  <c r="K372" i="3"/>
  <c r="P371" i="3"/>
  <c r="L371" i="3"/>
  <c r="K371" i="3"/>
  <c r="P370" i="3"/>
  <c r="L370" i="3"/>
  <c r="K370" i="3"/>
  <c r="P369" i="3"/>
  <c r="L369" i="3"/>
  <c r="K369" i="3"/>
  <c r="P368" i="3"/>
  <c r="L368" i="3"/>
  <c r="K368" i="3"/>
  <c r="P367" i="3"/>
  <c r="L367" i="3"/>
  <c r="K367" i="3"/>
  <c r="P366" i="3"/>
  <c r="L366" i="3"/>
  <c r="K366" i="3"/>
  <c r="P365" i="3"/>
  <c r="L365" i="3"/>
  <c r="K365" i="3"/>
  <c r="P364" i="3"/>
  <c r="L364" i="3"/>
  <c r="K364" i="3"/>
  <c r="P363" i="3"/>
  <c r="L363" i="3"/>
  <c r="K363" i="3"/>
  <c r="P362" i="3"/>
  <c r="L362" i="3"/>
  <c r="K362" i="3"/>
  <c r="P361" i="3"/>
  <c r="L361" i="3"/>
  <c r="K361" i="3"/>
  <c r="P360" i="3"/>
  <c r="L360" i="3"/>
  <c r="K360" i="3"/>
  <c r="P359" i="3"/>
  <c r="L359" i="3"/>
  <c r="K359" i="3"/>
  <c r="P358" i="3"/>
  <c r="L358" i="3"/>
  <c r="K358" i="3"/>
  <c r="P357" i="3"/>
  <c r="L357" i="3"/>
  <c r="K357" i="3"/>
  <c r="L356" i="3"/>
  <c r="K356" i="3"/>
  <c r="L355" i="3"/>
  <c r="K355" i="3"/>
  <c r="L354" i="3"/>
  <c r="K354" i="3"/>
  <c r="L353" i="3"/>
  <c r="K353" i="3"/>
  <c r="L352" i="3"/>
  <c r="K352" i="3"/>
  <c r="L351" i="3"/>
  <c r="K351" i="3"/>
  <c r="L350" i="3"/>
  <c r="K350" i="3"/>
  <c r="L349" i="3"/>
  <c r="K349" i="3"/>
  <c r="L348" i="3"/>
  <c r="K348" i="3"/>
  <c r="L347" i="3"/>
  <c r="K347" i="3"/>
  <c r="L346" i="3"/>
  <c r="K346" i="3"/>
  <c r="L345" i="3"/>
  <c r="K345" i="3"/>
  <c r="L344" i="3"/>
  <c r="K344" i="3"/>
  <c r="L343" i="3"/>
  <c r="K343" i="3"/>
  <c r="L342" i="3"/>
  <c r="K342" i="3"/>
  <c r="L341" i="3"/>
  <c r="K341" i="3"/>
  <c r="L340" i="3"/>
  <c r="K340" i="3"/>
  <c r="L339" i="3"/>
  <c r="K339" i="3"/>
  <c r="L338" i="3"/>
  <c r="K338" i="3"/>
  <c r="L337" i="3"/>
  <c r="K337" i="3"/>
  <c r="L336" i="3"/>
  <c r="K336" i="3"/>
  <c r="L335" i="3"/>
  <c r="K335" i="3"/>
  <c r="L334" i="3"/>
  <c r="K334" i="3"/>
  <c r="L333" i="3"/>
  <c r="K333" i="3"/>
  <c r="L332" i="3"/>
  <c r="K332" i="3"/>
  <c r="L331" i="3"/>
  <c r="K331" i="3"/>
  <c r="L330" i="3"/>
  <c r="K330" i="3"/>
  <c r="L329" i="3"/>
  <c r="K329" i="3"/>
  <c r="L328" i="3"/>
  <c r="K328" i="3"/>
  <c r="P327" i="3"/>
  <c r="L327" i="3"/>
  <c r="K327" i="3"/>
  <c r="P326" i="3"/>
  <c r="L326" i="3"/>
  <c r="K326" i="3"/>
  <c r="P325" i="3"/>
  <c r="L325" i="3"/>
  <c r="K325" i="3"/>
  <c r="P324" i="3"/>
  <c r="L324" i="3"/>
  <c r="K324" i="3"/>
  <c r="P323" i="3"/>
  <c r="L323" i="3"/>
  <c r="K323" i="3"/>
  <c r="P322" i="3"/>
  <c r="L322" i="3"/>
  <c r="K322" i="3"/>
  <c r="P321" i="3"/>
  <c r="L321" i="3"/>
  <c r="K321" i="3"/>
  <c r="P320" i="3"/>
  <c r="L320" i="3"/>
  <c r="K320" i="3"/>
  <c r="P319" i="3"/>
  <c r="L319" i="3"/>
  <c r="K319" i="3"/>
  <c r="P318" i="3"/>
  <c r="L318" i="3"/>
  <c r="K318" i="3"/>
  <c r="P317" i="3"/>
  <c r="L317" i="3"/>
  <c r="K317" i="3"/>
  <c r="P316" i="3"/>
  <c r="L316" i="3"/>
  <c r="K316" i="3"/>
  <c r="P315" i="3"/>
  <c r="L315" i="3"/>
  <c r="K315" i="3"/>
  <c r="P314" i="3"/>
  <c r="L314" i="3"/>
  <c r="K314" i="3"/>
  <c r="P313" i="3"/>
  <c r="L313" i="3"/>
  <c r="K313" i="3"/>
  <c r="P312" i="3"/>
  <c r="L312" i="3"/>
  <c r="K312" i="3"/>
  <c r="P311" i="3"/>
  <c r="L311" i="3"/>
  <c r="K311" i="3"/>
  <c r="P310" i="3"/>
  <c r="L310" i="3"/>
  <c r="K310" i="3"/>
  <c r="P309" i="3"/>
  <c r="L309" i="3"/>
  <c r="K309" i="3"/>
  <c r="P308" i="3"/>
  <c r="L308" i="3"/>
  <c r="K308" i="3"/>
  <c r="P307" i="3"/>
  <c r="L307" i="3"/>
  <c r="K307" i="3"/>
  <c r="P306" i="3"/>
  <c r="L306" i="3"/>
  <c r="K306" i="3"/>
  <c r="P305" i="3"/>
  <c r="L305" i="3"/>
  <c r="K305" i="3"/>
  <c r="P304" i="3"/>
  <c r="L304" i="3"/>
  <c r="K304" i="3"/>
  <c r="P303" i="3"/>
  <c r="L303" i="3"/>
  <c r="K303" i="3"/>
  <c r="P302" i="3"/>
  <c r="L302" i="3"/>
  <c r="K302" i="3"/>
  <c r="P301" i="3"/>
  <c r="L301" i="3"/>
  <c r="K301" i="3"/>
  <c r="P300" i="3"/>
  <c r="L300" i="3"/>
  <c r="K300" i="3"/>
  <c r="P299" i="3"/>
  <c r="L299" i="3"/>
  <c r="K299" i="3"/>
  <c r="P298" i="3"/>
  <c r="L298" i="3"/>
  <c r="K298" i="3"/>
  <c r="P297" i="3"/>
  <c r="L297" i="3"/>
  <c r="K297" i="3"/>
  <c r="P296" i="3"/>
  <c r="L296" i="3"/>
  <c r="K296" i="3"/>
  <c r="P295" i="3"/>
  <c r="L295" i="3"/>
  <c r="K295" i="3"/>
  <c r="P294" i="3"/>
  <c r="L294" i="3"/>
  <c r="K294" i="3"/>
  <c r="P293" i="3"/>
  <c r="L293" i="3"/>
  <c r="K293" i="3"/>
  <c r="P292" i="3"/>
  <c r="L292" i="3"/>
  <c r="K292" i="3"/>
  <c r="P291" i="3"/>
  <c r="L291" i="3"/>
  <c r="K291" i="3"/>
  <c r="P290" i="3"/>
  <c r="L290" i="3"/>
  <c r="K290" i="3"/>
  <c r="P289" i="3"/>
  <c r="L289" i="3"/>
  <c r="K289" i="3"/>
  <c r="P288" i="3"/>
  <c r="L288" i="3"/>
  <c r="K288" i="3"/>
  <c r="P287" i="3"/>
  <c r="L287" i="3"/>
  <c r="K287" i="3"/>
  <c r="P286" i="3"/>
  <c r="L286" i="3"/>
  <c r="K286" i="3"/>
  <c r="P285" i="3"/>
  <c r="L285" i="3"/>
  <c r="K285" i="3"/>
  <c r="P284" i="3"/>
  <c r="L284" i="3"/>
  <c r="K284" i="3"/>
  <c r="P283" i="3"/>
  <c r="L283" i="3"/>
  <c r="K283" i="3"/>
  <c r="P282" i="3"/>
  <c r="L282" i="3"/>
  <c r="K282" i="3"/>
  <c r="P281" i="3"/>
  <c r="L281" i="3"/>
  <c r="K281" i="3"/>
  <c r="P280" i="3"/>
  <c r="L280" i="3"/>
  <c r="K280" i="3"/>
  <c r="P279" i="3"/>
  <c r="L279" i="3"/>
  <c r="K279" i="3"/>
  <c r="P278" i="3"/>
  <c r="L278" i="3"/>
  <c r="K278" i="3"/>
  <c r="P277" i="3"/>
  <c r="L277" i="3"/>
  <c r="K277" i="3"/>
  <c r="P276" i="3"/>
  <c r="L276" i="3"/>
  <c r="K276" i="3"/>
  <c r="P275" i="3"/>
  <c r="L275" i="3"/>
  <c r="K275" i="3"/>
  <c r="P274" i="3"/>
  <c r="L274" i="3"/>
  <c r="K274" i="3"/>
  <c r="P273" i="3"/>
  <c r="L273" i="3"/>
  <c r="K273" i="3"/>
  <c r="P272" i="3"/>
  <c r="L272" i="3"/>
  <c r="K272" i="3"/>
  <c r="P271" i="3"/>
  <c r="L271" i="3"/>
  <c r="K271" i="3"/>
  <c r="P270" i="3"/>
  <c r="L270" i="3"/>
  <c r="K270" i="3"/>
  <c r="P269" i="3"/>
  <c r="L269" i="3"/>
  <c r="K269" i="3"/>
  <c r="P268" i="3"/>
  <c r="L268" i="3"/>
  <c r="K268" i="3"/>
  <c r="L267" i="3"/>
  <c r="K267" i="3"/>
  <c r="P266" i="3"/>
  <c r="L266" i="3"/>
  <c r="K266" i="3"/>
  <c r="P265" i="3"/>
  <c r="L265" i="3"/>
  <c r="K265" i="3"/>
  <c r="P264" i="3"/>
  <c r="L264" i="3"/>
  <c r="K264" i="3"/>
  <c r="P263" i="3"/>
  <c r="L263" i="3"/>
  <c r="K263" i="3"/>
  <c r="P262" i="3"/>
  <c r="L262" i="3"/>
  <c r="K262" i="3"/>
  <c r="P261" i="3"/>
  <c r="L261" i="3"/>
  <c r="K261" i="3"/>
  <c r="P260" i="3"/>
  <c r="L260" i="3"/>
  <c r="K260" i="3"/>
  <c r="P259" i="3"/>
  <c r="L259" i="3"/>
  <c r="K259" i="3"/>
  <c r="P258" i="3"/>
  <c r="L258" i="3"/>
  <c r="K258" i="3"/>
  <c r="P257" i="3"/>
  <c r="L257" i="3"/>
  <c r="K257" i="3"/>
  <c r="P256" i="3"/>
  <c r="L256" i="3"/>
  <c r="K256" i="3"/>
  <c r="P255" i="3"/>
  <c r="L255" i="3"/>
  <c r="K255" i="3"/>
  <c r="P254" i="3"/>
  <c r="L254" i="3"/>
  <c r="K254" i="3"/>
  <c r="P253" i="3"/>
  <c r="L253" i="3"/>
  <c r="K253" i="3"/>
  <c r="P252" i="3"/>
  <c r="L252" i="3"/>
  <c r="K252" i="3"/>
  <c r="P251" i="3"/>
  <c r="L251" i="3"/>
  <c r="K251" i="3"/>
  <c r="P250" i="3"/>
  <c r="L250" i="3"/>
  <c r="K250" i="3"/>
  <c r="P249" i="3"/>
  <c r="L249" i="3"/>
  <c r="K249" i="3"/>
  <c r="P248" i="3"/>
  <c r="L248" i="3"/>
  <c r="K248" i="3"/>
  <c r="P247" i="3"/>
  <c r="L247" i="3"/>
  <c r="K247" i="3"/>
  <c r="P246" i="3"/>
  <c r="L246" i="3"/>
  <c r="K246" i="3"/>
  <c r="P245" i="3"/>
  <c r="L245" i="3"/>
  <c r="K245" i="3"/>
  <c r="P244" i="3"/>
  <c r="L244" i="3"/>
  <c r="K244" i="3"/>
  <c r="P243" i="3"/>
  <c r="L243" i="3"/>
  <c r="K243" i="3"/>
  <c r="P242" i="3"/>
  <c r="L242" i="3"/>
  <c r="K242" i="3"/>
  <c r="P241" i="3"/>
  <c r="L241" i="3"/>
  <c r="K241" i="3"/>
  <c r="P240" i="3"/>
  <c r="L240" i="3"/>
  <c r="K240" i="3"/>
  <c r="P239" i="3"/>
  <c r="L239" i="3"/>
  <c r="K239" i="3"/>
  <c r="P238" i="3"/>
  <c r="L238" i="3"/>
  <c r="K238" i="3"/>
  <c r="P237" i="3"/>
  <c r="L237" i="3"/>
  <c r="K237" i="3"/>
  <c r="P236" i="3"/>
  <c r="L236" i="3"/>
  <c r="K236" i="3"/>
  <c r="P235" i="3"/>
  <c r="L235" i="3"/>
  <c r="K235" i="3"/>
  <c r="P234" i="3"/>
  <c r="L234" i="3"/>
  <c r="K234" i="3"/>
  <c r="P233" i="3"/>
  <c r="L233" i="3"/>
  <c r="K233" i="3"/>
  <c r="P232" i="3"/>
  <c r="L232" i="3"/>
  <c r="K232" i="3"/>
  <c r="P231" i="3"/>
  <c r="L231" i="3"/>
  <c r="K231" i="3"/>
  <c r="P230" i="3"/>
  <c r="L230" i="3"/>
  <c r="K230" i="3"/>
  <c r="P229" i="3"/>
  <c r="L229" i="3"/>
  <c r="K229" i="3"/>
  <c r="P228" i="3"/>
  <c r="L228" i="3"/>
  <c r="K228" i="3"/>
  <c r="P227" i="3"/>
  <c r="L227" i="3"/>
  <c r="K227" i="3"/>
  <c r="P226" i="3"/>
  <c r="L226" i="3"/>
  <c r="K226" i="3"/>
  <c r="P225" i="3"/>
  <c r="L225" i="3"/>
  <c r="K225" i="3"/>
  <c r="P224" i="3"/>
  <c r="L224" i="3"/>
  <c r="K224" i="3"/>
  <c r="P223" i="3"/>
  <c r="L223" i="3"/>
  <c r="K223" i="3"/>
  <c r="P222" i="3"/>
  <c r="L222" i="3"/>
  <c r="K222" i="3"/>
  <c r="P221" i="3"/>
  <c r="L221" i="3"/>
  <c r="K221" i="3"/>
  <c r="P220" i="3"/>
  <c r="L220" i="3"/>
  <c r="K220" i="3"/>
  <c r="P219" i="3"/>
  <c r="L219" i="3"/>
  <c r="K219" i="3"/>
  <c r="P218" i="3"/>
  <c r="L218" i="3"/>
  <c r="K218" i="3"/>
  <c r="P217" i="3"/>
  <c r="L217" i="3"/>
  <c r="K217" i="3"/>
  <c r="P216" i="3"/>
  <c r="L216" i="3"/>
  <c r="K216" i="3"/>
  <c r="P215" i="3"/>
  <c r="L215" i="3"/>
  <c r="K215" i="3"/>
  <c r="P214" i="3"/>
  <c r="L214" i="3"/>
  <c r="K214" i="3"/>
  <c r="P213" i="3"/>
  <c r="L213" i="3"/>
  <c r="K213" i="3"/>
  <c r="P212" i="3"/>
  <c r="L212" i="3"/>
  <c r="K212" i="3"/>
  <c r="P211" i="3"/>
  <c r="L211" i="3"/>
  <c r="K211" i="3"/>
  <c r="P210" i="3"/>
  <c r="L210" i="3"/>
  <c r="K210" i="3"/>
  <c r="P209" i="3"/>
  <c r="L209" i="3"/>
  <c r="K209" i="3"/>
  <c r="P208" i="3"/>
  <c r="L208" i="3"/>
  <c r="K208" i="3"/>
  <c r="P207" i="3"/>
  <c r="L207" i="3"/>
  <c r="K207" i="3"/>
  <c r="P206" i="3"/>
  <c r="L206" i="3"/>
  <c r="K206" i="3"/>
  <c r="P205" i="3"/>
  <c r="L205" i="3"/>
  <c r="K205" i="3"/>
  <c r="P204" i="3"/>
  <c r="L204" i="3"/>
  <c r="K204" i="3"/>
  <c r="P203" i="3"/>
  <c r="L203" i="3"/>
  <c r="K203" i="3"/>
  <c r="P202" i="3"/>
  <c r="L202" i="3"/>
  <c r="K202" i="3"/>
  <c r="P201" i="3"/>
  <c r="L201" i="3"/>
  <c r="K201" i="3"/>
  <c r="P200" i="3"/>
  <c r="L200" i="3"/>
  <c r="K200" i="3"/>
  <c r="P199" i="3"/>
  <c r="L199" i="3"/>
  <c r="K199" i="3"/>
  <c r="P198" i="3"/>
  <c r="L198" i="3"/>
  <c r="K198" i="3"/>
  <c r="P197" i="3"/>
  <c r="L197" i="3"/>
  <c r="K197" i="3"/>
  <c r="P196" i="3"/>
  <c r="L196" i="3"/>
  <c r="K196" i="3"/>
  <c r="P195" i="3"/>
  <c r="L195" i="3"/>
  <c r="K195" i="3"/>
  <c r="P194" i="3"/>
  <c r="L194" i="3"/>
  <c r="K194" i="3"/>
  <c r="P193" i="3"/>
  <c r="L193" i="3"/>
  <c r="K193" i="3"/>
  <c r="P192" i="3"/>
  <c r="L192" i="3"/>
  <c r="K192" i="3"/>
  <c r="P191" i="3"/>
  <c r="L191" i="3"/>
  <c r="K191" i="3"/>
  <c r="L190" i="3"/>
  <c r="K190" i="3"/>
  <c r="L189" i="3"/>
  <c r="K189" i="3"/>
  <c r="L188" i="3"/>
  <c r="K188" i="3"/>
  <c r="L187" i="3"/>
  <c r="K187" i="3"/>
  <c r="L186" i="3"/>
  <c r="K186" i="3"/>
  <c r="L185" i="3"/>
  <c r="K185" i="3"/>
  <c r="L184" i="3"/>
  <c r="K184" i="3"/>
  <c r="L183" i="3"/>
  <c r="K183" i="3"/>
  <c r="L182" i="3"/>
  <c r="K182" i="3"/>
  <c r="L181" i="3"/>
  <c r="K181" i="3"/>
  <c r="L180" i="3"/>
  <c r="K180" i="3"/>
  <c r="P179" i="3"/>
  <c r="L179" i="3"/>
  <c r="K179" i="3"/>
  <c r="P178" i="3"/>
  <c r="L178" i="3"/>
  <c r="K178" i="3"/>
  <c r="P177" i="3"/>
  <c r="L177" i="3"/>
  <c r="K177" i="3"/>
  <c r="P176" i="3"/>
  <c r="L176" i="3"/>
  <c r="K176" i="3"/>
  <c r="P175" i="3"/>
  <c r="L175" i="3"/>
  <c r="K175" i="3"/>
  <c r="P174" i="3"/>
  <c r="L174" i="3"/>
  <c r="K174" i="3"/>
  <c r="P173" i="3"/>
  <c r="L173" i="3"/>
  <c r="K173" i="3"/>
  <c r="P172" i="3"/>
  <c r="L172" i="3"/>
  <c r="K172" i="3"/>
  <c r="P171" i="3"/>
  <c r="L171" i="3"/>
  <c r="K171" i="3"/>
  <c r="P170" i="3"/>
  <c r="L170" i="3"/>
  <c r="K170" i="3"/>
  <c r="P169" i="3"/>
  <c r="L169" i="3"/>
  <c r="K169" i="3"/>
  <c r="P168" i="3"/>
  <c r="L168" i="3"/>
  <c r="K168" i="3"/>
  <c r="P167" i="3"/>
  <c r="L167" i="3"/>
  <c r="K167" i="3"/>
  <c r="P166" i="3"/>
  <c r="L166" i="3"/>
  <c r="K166" i="3"/>
  <c r="P165" i="3"/>
  <c r="L165" i="3"/>
  <c r="K165" i="3"/>
  <c r="P164" i="3"/>
  <c r="L164" i="3"/>
  <c r="K164" i="3"/>
  <c r="P163" i="3"/>
  <c r="L163" i="3"/>
  <c r="K163" i="3"/>
  <c r="P162" i="3"/>
  <c r="L162" i="3"/>
  <c r="K162" i="3"/>
  <c r="P161" i="3"/>
  <c r="L161" i="3"/>
  <c r="K161" i="3"/>
  <c r="P160" i="3"/>
  <c r="L160" i="3"/>
  <c r="K160" i="3"/>
  <c r="P159" i="3"/>
  <c r="L159" i="3"/>
  <c r="K159" i="3"/>
  <c r="P158" i="3"/>
  <c r="L158" i="3"/>
  <c r="K158" i="3"/>
  <c r="P157" i="3"/>
  <c r="L157" i="3"/>
  <c r="K157" i="3"/>
  <c r="P156" i="3"/>
  <c r="L156" i="3"/>
  <c r="K156" i="3"/>
  <c r="P155" i="3"/>
  <c r="L155" i="3"/>
  <c r="K155" i="3"/>
  <c r="P154" i="3"/>
  <c r="L154" i="3"/>
  <c r="K154" i="3"/>
  <c r="P153" i="3"/>
  <c r="L153" i="3"/>
  <c r="K153" i="3"/>
  <c r="P152" i="3"/>
  <c r="L152" i="3"/>
  <c r="K152" i="3"/>
  <c r="P151" i="3"/>
  <c r="L151" i="3"/>
  <c r="K151" i="3"/>
  <c r="P150" i="3"/>
  <c r="L150" i="3"/>
  <c r="K150" i="3"/>
  <c r="P149" i="3"/>
  <c r="L149" i="3"/>
  <c r="K149" i="3"/>
  <c r="P148" i="3"/>
  <c r="L148" i="3"/>
  <c r="K148" i="3"/>
  <c r="P147" i="3"/>
  <c r="L147" i="3"/>
  <c r="K147" i="3"/>
  <c r="P146" i="3"/>
  <c r="L146" i="3"/>
  <c r="K146" i="3"/>
  <c r="P145" i="3"/>
  <c r="L145" i="3"/>
  <c r="K145" i="3"/>
  <c r="P144" i="3"/>
  <c r="L144" i="3"/>
  <c r="K144" i="3"/>
  <c r="P143" i="3"/>
  <c r="L143" i="3"/>
  <c r="K143" i="3"/>
  <c r="P142" i="3"/>
  <c r="L142" i="3"/>
  <c r="K142" i="3"/>
  <c r="P141" i="3"/>
  <c r="L141" i="3"/>
  <c r="K141" i="3"/>
  <c r="P140" i="3"/>
  <c r="L140" i="3"/>
  <c r="K140" i="3"/>
  <c r="P139" i="3"/>
  <c r="L139" i="3"/>
  <c r="K139" i="3"/>
  <c r="P138" i="3"/>
  <c r="L138" i="3"/>
  <c r="K138" i="3"/>
  <c r="P137" i="3"/>
  <c r="L137" i="3"/>
  <c r="K137" i="3"/>
  <c r="P136" i="3"/>
  <c r="L136" i="3"/>
  <c r="K136" i="3"/>
  <c r="P135" i="3"/>
  <c r="L135" i="3"/>
  <c r="K135" i="3"/>
  <c r="P134" i="3"/>
  <c r="L134" i="3"/>
  <c r="K134" i="3"/>
  <c r="P133" i="3"/>
  <c r="L133" i="3"/>
  <c r="K133" i="3"/>
  <c r="P132" i="3"/>
  <c r="L132" i="3"/>
  <c r="K132" i="3"/>
  <c r="L131" i="3"/>
  <c r="K131" i="3"/>
  <c r="L130" i="3"/>
  <c r="K130" i="3"/>
  <c r="L129" i="3"/>
  <c r="K129" i="3"/>
  <c r="L128" i="3"/>
  <c r="K128" i="3"/>
  <c r="L127" i="3"/>
  <c r="K127" i="3"/>
  <c r="L126" i="3"/>
  <c r="K126" i="3"/>
  <c r="L125" i="3"/>
  <c r="K125" i="3"/>
  <c r="L124" i="3"/>
  <c r="K124" i="3"/>
  <c r="L123" i="3"/>
  <c r="K123" i="3"/>
  <c r="L122" i="3"/>
  <c r="K122" i="3"/>
  <c r="L121" i="3"/>
  <c r="K121" i="3"/>
  <c r="L120" i="3"/>
  <c r="K120" i="3"/>
  <c r="L119" i="3"/>
  <c r="K119" i="3"/>
  <c r="L118" i="3"/>
  <c r="K118" i="3"/>
  <c r="L117" i="3"/>
  <c r="K117" i="3"/>
  <c r="L116" i="3"/>
  <c r="K116" i="3"/>
  <c r="L115" i="3"/>
  <c r="K115" i="3"/>
  <c r="P114" i="3"/>
  <c r="L114" i="3"/>
  <c r="K114" i="3"/>
  <c r="P113" i="3"/>
  <c r="L113" i="3"/>
  <c r="K113" i="3"/>
  <c r="P112" i="3"/>
  <c r="L112" i="3"/>
  <c r="K112" i="3"/>
  <c r="P111" i="3"/>
  <c r="L111" i="3"/>
  <c r="K111" i="3"/>
  <c r="P110" i="3"/>
  <c r="L110" i="3"/>
  <c r="K110" i="3"/>
  <c r="P109" i="3"/>
  <c r="L109" i="3"/>
  <c r="K109" i="3"/>
  <c r="P108" i="3"/>
  <c r="L108" i="3"/>
  <c r="K108" i="3"/>
  <c r="P107" i="3"/>
  <c r="L107" i="3"/>
  <c r="K107" i="3"/>
  <c r="P106" i="3"/>
  <c r="L106" i="3"/>
  <c r="K106" i="3"/>
  <c r="P105" i="3"/>
  <c r="L105" i="3"/>
  <c r="K105" i="3"/>
  <c r="P104" i="3"/>
  <c r="L104" i="3"/>
  <c r="K104" i="3"/>
  <c r="P103" i="3"/>
  <c r="L103" i="3"/>
  <c r="K103" i="3"/>
  <c r="P102" i="3"/>
  <c r="L102" i="3"/>
  <c r="K102" i="3"/>
  <c r="P101" i="3"/>
  <c r="L101" i="3"/>
  <c r="K101" i="3"/>
  <c r="P100" i="3"/>
  <c r="L100" i="3"/>
  <c r="K100" i="3"/>
  <c r="P99" i="3"/>
  <c r="L99" i="3"/>
  <c r="K99" i="3"/>
  <c r="P98" i="3"/>
  <c r="L98" i="3"/>
  <c r="K98" i="3"/>
  <c r="P97" i="3"/>
  <c r="L97" i="3"/>
  <c r="K97" i="3"/>
  <c r="P96" i="3"/>
  <c r="L96" i="3"/>
  <c r="K96" i="3"/>
  <c r="P95" i="3"/>
  <c r="L95" i="3"/>
  <c r="K95" i="3"/>
  <c r="P94" i="3"/>
  <c r="L94" i="3"/>
  <c r="K94" i="3"/>
  <c r="P93" i="3"/>
  <c r="L93" i="3"/>
  <c r="K93" i="3"/>
  <c r="P92" i="3"/>
  <c r="L92" i="3"/>
  <c r="K92" i="3"/>
  <c r="P91" i="3"/>
  <c r="L91" i="3"/>
  <c r="K91" i="3"/>
  <c r="P90" i="3"/>
  <c r="L90" i="3"/>
  <c r="K90" i="3"/>
  <c r="P89" i="3"/>
  <c r="L89" i="3"/>
  <c r="K89" i="3"/>
  <c r="P88" i="3"/>
  <c r="L88" i="3"/>
  <c r="K88" i="3"/>
  <c r="P87" i="3"/>
  <c r="L87" i="3"/>
  <c r="K87" i="3"/>
  <c r="P86" i="3"/>
  <c r="L86" i="3"/>
  <c r="K86" i="3"/>
  <c r="P85" i="3"/>
  <c r="L85" i="3"/>
  <c r="K85" i="3"/>
  <c r="P84" i="3"/>
  <c r="L84" i="3"/>
  <c r="K84" i="3"/>
  <c r="P83" i="3"/>
  <c r="L83" i="3"/>
  <c r="K83" i="3"/>
  <c r="P82" i="3"/>
  <c r="L82" i="3"/>
  <c r="K82" i="3"/>
  <c r="P81" i="3"/>
  <c r="L81" i="3"/>
  <c r="K81" i="3"/>
  <c r="P80" i="3"/>
  <c r="L80" i="3"/>
  <c r="K80" i="3"/>
  <c r="P79" i="3"/>
  <c r="L79" i="3"/>
  <c r="K79" i="3"/>
  <c r="P78" i="3"/>
  <c r="L78" i="3"/>
  <c r="K78" i="3"/>
  <c r="P77" i="3"/>
  <c r="L77" i="3"/>
  <c r="K77" i="3"/>
  <c r="P76" i="3"/>
  <c r="L76" i="3"/>
  <c r="K76" i="3"/>
  <c r="P75" i="3"/>
  <c r="L75" i="3"/>
  <c r="K75" i="3"/>
  <c r="P74" i="3"/>
  <c r="L74" i="3"/>
  <c r="K74" i="3"/>
  <c r="P73" i="3"/>
  <c r="L73" i="3"/>
  <c r="K73" i="3"/>
  <c r="P72" i="3"/>
  <c r="L72" i="3"/>
  <c r="K72" i="3"/>
  <c r="P71" i="3"/>
  <c r="L71" i="3"/>
  <c r="K71" i="3"/>
  <c r="P70" i="3"/>
  <c r="L70" i="3"/>
  <c r="K70" i="3"/>
  <c r="P69" i="3"/>
  <c r="L69" i="3"/>
  <c r="K69" i="3"/>
  <c r="P68" i="3"/>
  <c r="L68" i="3"/>
  <c r="K68" i="3"/>
  <c r="P67" i="3"/>
  <c r="L67" i="3"/>
  <c r="K67" i="3"/>
  <c r="P66" i="3"/>
  <c r="L66" i="3"/>
  <c r="K66" i="3"/>
  <c r="P65" i="3"/>
  <c r="L65" i="3"/>
  <c r="K65" i="3"/>
  <c r="P64" i="3"/>
  <c r="L64" i="3"/>
  <c r="K64" i="3"/>
  <c r="P63" i="3"/>
  <c r="L63" i="3"/>
  <c r="K63" i="3"/>
  <c r="P62" i="3"/>
  <c r="L62" i="3"/>
  <c r="K62" i="3"/>
  <c r="P61" i="3"/>
  <c r="L61" i="3"/>
  <c r="K61" i="3"/>
  <c r="P60" i="3"/>
  <c r="L60" i="3"/>
  <c r="K60" i="3"/>
  <c r="P59" i="3"/>
  <c r="L59" i="3"/>
  <c r="K59" i="3"/>
  <c r="P58" i="3"/>
  <c r="L58" i="3"/>
  <c r="K58" i="3"/>
  <c r="P57" i="3"/>
  <c r="L57" i="3"/>
  <c r="K57" i="3"/>
  <c r="P56" i="3"/>
  <c r="L56" i="3"/>
  <c r="K56" i="3"/>
  <c r="P55" i="3"/>
  <c r="L55" i="3"/>
  <c r="K55" i="3"/>
  <c r="P54" i="3"/>
  <c r="L54" i="3"/>
  <c r="K54" i="3"/>
  <c r="P53" i="3"/>
  <c r="L53" i="3"/>
  <c r="K53" i="3"/>
  <c r="P52" i="3"/>
  <c r="L52" i="3"/>
  <c r="K52" i="3"/>
  <c r="P51" i="3"/>
  <c r="L51" i="3"/>
  <c r="K51" i="3"/>
  <c r="P50" i="3"/>
  <c r="L50" i="3"/>
  <c r="K50" i="3"/>
  <c r="P49" i="3"/>
  <c r="L49" i="3"/>
  <c r="K49" i="3"/>
  <c r="P48" i="3"/>
  <c r="L48" i="3"/>
  <c r="K48" i="3"/>
  <c r="P47" i="3"/>
  <c r="L47" i="3"/>
  <c r="K47" i="3"/>
  <c r="P46" i="3"/>
  <c r="L46" i="3"/>
  <c r="K46" i="3"/>
  <c r="P45" i="3"/>
  <c r="L45" i="3"/>
  <c r="K45" i="3"/>
  <c r="P44" i="3"/>
  <c r="L44" i="3"/>
  <c r="K44" i="3"/>
  <c r="P43" i="3"/>
  <c r="L43" i="3"/>
  <c r="K43" i="3"/>
  <c r="L42" i="3"/>
  <c r="K42" i="3"/>
  <c r="L41" i="3"/>
  <c r="K41" i="3"/>
  <c r="L40" i="3"/>
  <c r="K40" i="3"/>
  <c r="L39" i="3"/>
  <c r="K39" i="3"/>
  <c r="L38" i="3"/>
  <c r="K38" i="3"/>
  <c r="L37" i="3"/>
  <c r="K37" i="3"/>
  <c r="L36" i="3"/>
  <c r="K36" i="3"/>
  <c r="L35" i="3"/>
  <c r="K35" i="3"/>
  <c r="L34" i="3"/>
  <c r="K34" i="3"/>
  <c r="L33" i="3"/>
  <c r="K33" i="3"/>
  <c r="L32" i="3"/>
  <c r="K32" i="3"/>
  <c r="L31" i="3"/>
  <c r="K31" i="3"/>
  <c r="L30" i="3"/>
  <c r="K30" i="3"/>
  <c r="L29" i="3"/>
  <c r="K29" i="3"/>
  <c r="L28" i="3"/>
  <c r="K28" i="3"/>
  <c r="L27" i="3"/>
  <c r="K27" i="3"/>
  <c r="K26" i="3"/>
  <c r="L25" i="3"/>
  <c r="K25" i="3"/>
  <c r="L24" i="3"/>
  <c r="K24" i="3"/>
  <c r="L23" i="3"/>
  <c r="K23" i="3"/>
  <c r="P22" i="3"/>
  <c r="L22" i="3"/>
  <c r="K22" i="3"/>
  <c r="P21" i="3"/>
  <c r="L21" i="3"/>
  <c r="K21" i="3"/>
  <c r="P20" i="3"/>
  <c r="L20" i="3"/>
  <c r="K20" i="3"/>
  <c r="P19" i="3"/>
  <c r="L19" i="3"/>
  <c r="K19" i="3"/>
  <c r="P18" i="3"/>
  <c r="L18" i="3"/>
  <c r="K18" i="3"/>
  <c r="P17" i="3"/>
  <c r="L17" i="3"/>
  <c r="K17" i="3"/>
  <c r="P16" i="3"/>
  <c r="L16" i="3"/>
  <c r="K16" i="3"/>
  <c r="P15" i="3"/>
  <c r="L15" i="3"/>
  <c r="K15" i="3"/>
  <c r="P14" i="3"/>
  <c r="L14" i="3"/>
  <c r="K14" i="3"/>
  <c r="P13" i="3"/>
  <c r="L13" i="3"/>
  <c r="K13" i="3"/>
  <c r="P12" i="3"/>
  <c r="L12" i="3"/>
  <c r="K12" i="3"/>
  <c r="P11" i="3"/>
  <c r="L11" i="3"/>
  <c r="K11" i="3"/>
  <c r="P10" i="3"/>
  <c r="L10" i="3"/>
  <c r="K10" i="3"/>
  <c r="P9" i="3"/>
  <c r="L9" i="3"/>
  <c r="K9" i="3"/>
  <c r="P8" i="3"/>
  <c r="L8" i="3"/>
  <c r="K8" i="3"/>
  <c r="P7" i="3"/>
  <c r="L7" i="3"/>
  <c r="K7" i="3"/>
  <c r="P6" i="3"/>
  <c r="L6" i="3"/>
  <c r="K6" i="3"/>
  <c r="P5" i="3"/>
  <c r="L5" i="3"/>
  <c r="K5" i="3"/>
  <c r="P4" i="3"/>
  <c r="L4" i="3"/>
  <c r="K4" i="3"/>
  <c r="P3" i="3"/>
  <c r="L3" i="3"/>
  <c r="K3" i="3"/>
  <c r="AF778" i="2"/>
  <c r="AE778" i="2"/>
  <c r="AD778" i="2"/>
  <c r="AC778" i="2"/>
  <c r="AB778" i="2"/>
  <c r="AA778" i="2"/>
  <c r="Z778" i="2"/>
  <c r="Y778" i="2"/>
  <c r="X778" i="2"/>
  <c r="W778" i="2"/>
  <c r="V778" i="2"/>
  <c r="U778" i="2"/>
  <c r="T778" i="2"/>
  <c r="S778" i="2"/>
  <c r="R778" i="2"/>
  <c r="Q778" i="2"/>
  <c r="P778" i="2"/>
  <c r="O778" i="2"/>
  <c r="N778" i="2"/>
  <c r="M778" i="2"/>
  <c r="L778" i="2"/>
  <c r="K778" i="2"/>
  <c r="J778" i="2"/>
  <c r="I778" i="2"/>
  <c r="H778" i="2"/>
  <c r="G778" i="2"/>
  <c r="F778" i="2"/>
  <c r="E778" i="2"/>
  <c r="D778" i="2"/>
  <c r="C778" i="2"/>
  <c r="B778" i="2"/>
  <c r="A778" i="2"/>
  <c r="AF777" i="2"/>
  <c r="AE777" i="2"/>
  <c r="AD777" i="2"/>
  <c r="AC777" i="2"/>
  <c r="AB777" i="2"/>
  <c r="AA777" i="2"/>
  <c r="Z777" i="2"/>
  <c r="Y777" i="2"/>
  <c r="X777" i="2"/>
  <c r="W777" i="2"/>
  <c r="V777" i="2"/>
  <c r="U777" i="2"/>
  <c r="T777" i="2"/>
  <c r="S777" i="2"/>
  <c r="R777" i="2"/>
  <c r="Q777" i="2"/>
  <c r="P777" i="2"/>
  <c r="O777" i="2"/>
  <c r="N777" i="2"/>
  <c r="M777" i="2"/>
  <c r="L777" i="2"/>
  <c r="K777" i="2"/>
  <c r="J777" i="2"/>
  <c r="I777" i="2"/>
  <c r="H777" i="2"/>
  <c r="G777" i="2"/>
  <c r="F777" i="2"/>
  <c r="E777" i="2"/>
  <c r="D777" i="2"/>
  <c r="C777" i="2"/>
  <c r="B777" i="2"/>
  <c r="A777" i="2"/>
  <c r="AF776" i="2"/>
  <c r="AE776" i="2"/>
  <c r="AD776" i="2"/>
  <c r="AC776" i="2"/>
  <c r="AB776" i="2"/>
  <c r="AA776" i="2"/>
  <c r="Z776" i="2"/>
  <c r="Y776" i="2"/>
  <c r="X776" i="2"/>
  <c r="W776" i="2"/>
  <c r="V776" i="2"/>
  <c r="U776" i="2"/>
  <c r="T776" i="2"/>
  <c r="S776" i="2"/>
  <c r="R776" i="2"/>
  <c r="Q776" i="2"/>
  <c r="P776" i="2"/>
  <c r="O776" i="2"/>
  <c r="N776" i="2"/>
  <c r="M776" i="2"/>
  <c r="L776" i="2"/>
  <c r="K776" i="2"/>
  <c r="J776" i="2"/>
  <c r="I776" i="2"/>
  <c r="H776" i="2"/>
  <c r="G776" i="2"/>
  <c r="F776" i="2"/>
  <c r="E776" i="2"/>
  <c r="D776" i="2"/>
  <c r="C776" i="2"/>
  <c r="B776" i="2"/>
  <c r="A776" i="2"/>
  <c r="AF775" i="2"/>
  <c r="AE775" i="2"/>
  <c r="AD775" i="2"/>
  <c r="AC775" i="2"/>
  <c r="AB775" i="2"/>
  <c r="AA775" i="2"/>
  <c r="Z775" i="2"/>
  <c r="Y775" i="2"/>
  <c r="X775" i="2"/>
  <c r="W775" i="2"/>
  <c r="V775" i="2"/>
  <c r="U775" i="2"/>
  <c r="T775" i="2"/>
  <c r="S775" i="2"/>
  <c r="R775" i="2"/>
  <c r="Q775" i="2"/>
  <c r="P775" i="2"/>
  <c r="O775" i="2"/>
  <c r="N775" i="2"/>
  <c r="M775" i="2"/>
  <c r="L775" i="2"/>
  <c r="K775" i="2"/>
  <c r="J775" i="2"/>
  <c r="I775" i="2"/>
  <c r="H775" i="2"/>
  <c r="G775" i="2"/>
  <c r="F775" i="2"/>
  <c r="E775" i="2"/>
  <c r="D775" i="2"/>
  <c r="C775" i="2"/>
  <c r="B775" i="2"/>
  <c r="A775" i="2"/>
  <c r="AF774" i="2"/>
  <c r="AE774" i="2"/>
  <c r="AD774" i="2"/>
  <c r="AC774" i="2"/>
  <c r="AB774" i="2"/>
  <c r="AA774" i="2"/>
  <c r="Z774" i="2"/>
  <c r="Y774" i="2"/>
  <c r="X774" i="2"/>
  <c r="W774" i="2"/>
  <c r="V774" i="2"/>
  <c r="U774" i="2"/>
  <c r="T774" i="2"/>
  <c r="S774" i="2"/>
  <c r="R774" i="2"/>
  <c r="Q774" i="2"/>
  <c r="P774" i="2"/>
  <c r="O774" i="2"/>
  <c r="N774" i="2"/>
  <c r="M774" i="2"/>
  <c r="L774" i="2"/>
  <c r="K774" i="2"/>
  <c r="J774" i="2"/>
  <c r="I774" i="2"/>
  <c r="H774" i="2"/>
  <c r="G774" i="2"/>
  <c r="F774" i="2"/>
  <c r="E774" i="2"/>
  <c r="D774" i="2"/>
  <c r="C774" i="2"/>
  <c r="B774" i="2"/>
  <c r="A774" i="2"/>
  <c r="AF773" i="2"/>
  <c r="AE773" i="2"/>
  <c r="AD773" i="2"/>
  <c r="AC773" i="2"/>
  <c r="AB773" i="2"/>
  <c r="AA773" i="2"/>
  <c r="Z773" i="2"/>
  <c r="Y773" i="2"/>
  <c r="X773" i="2"/>
  <c r="W773" i="2"/>
  <c r="V773" i="2"/>
  <c r="U773" i="2"/>
  <c r="T773" i="2"/>
  <c r="S773" i="2"/>
  <c r="R773" i="2"/>
  <c r="Q773" i="2"/>
  <c r="P773" i="2"/>
  <c r="O773" i="2"/>
  <c r="N773" i="2"/>
  <c r="M773" i="2"/>
  <c r="L773" i="2"/>
  <c r="K773" i="2"/>
  <c r="J773" i="2"/>
  <c r="I773" i="2"/>
  <c r="H773" i="2"/>
  <c r="G773" i="2"/>
  <c r="F773" i="2"/>
  <c r="E773" i="2"/>
  <c r="D773" i="2"/>
  <c r="C773" i="2"/>
  <c r="B773" i="2"/>
  <c r="A773" i="2"/>
  <c r="AF772" i="2"/>
  <c r="AE772" i="2"/>
  <c r="AD772" i="2"/>
  <c r="AC772" i="2"/>
  <c r="AB772" i="2"/>
  <c r="AA772" i="2"/>
  <c r="Z772" i="2"/>
  <c r="Y772" i="2"/>
  <c r="X772" i="2"/>
  <c r="W772" i="2"/>
  <c r="V772" i="2"/>
  <c r="U772" i="2"/>
  <c r="T772" i="2"/>
  <c r="S772" i="2"/>
  <c r="R772" i="2"/>
  <c r="Q772" i="2"/>
  <c r="P772" i="2"/>
  <c r="O772" i="2"/>
  <c r="N772" i="2"/>
  <c r="M772" i="2"/>
  <c r="L772" i="2"/>
  <c r="K772" i="2"/>
  <c r="J772" i="2"/>
  <c r="I772" i="2"/>
  <c r="H772" i="2"/>
  <c r="G772" i="2"/>
  <c r="F772" i="2"/>
  <c r="E772" i="2"/>
  <c r="D772" i="2"/>
  <c r="C772" i="2"/>
  <c r="B772" i="2"/>
  <c r="A772" i="2"/>
  <c r="AF771" i="2"/>
  <c r="AE771" i="2"/>
  <c r="AD771" i="2"/>
  <c r="AC771" i="2"/>
  <c r="AB771" i="2"/>
  <c r="AA771" i="2"/>
  <c r="Z771" i="2"/>
  <c r="Y771" i="2"/>
  <c r="X771" i="2"/>
  <c r="W771" i="2"/>
  <c r="V771" i="2"/>
  <c r="U771" i="2"/>
  <c r="T771" i="2"/>
  <c r="S771" i="2"/>
  <c r="R771" i="2"/>
  <c r="Q771" i="2"/>
  <c r="P771" i="2"/>
  <c r="O771" i="2"/>
  <c r="N771" i="2"/>
  <c r="M771" i="2"/>
  <c r="L771" i="2"/>
  <c r="K771" i="2"/>
  <c r="J771" i="2"/>
  <c r="I771" i="2"/>
  <c r="H771" i="2"/>
  <c r="G771" i="2"/>
  <c r="F771" i="2"/>
  <c r="E771" i="2"/>
  <c r="D771" i="2"/>
  <c r="C771" i="2"/>
  <c r="B771" i="2"/>
  <c r="A771" i="2"/>
  <c r="AF770" i="2"/>
  <c r="AE770" i="2"/>
  <c r="AD770" i="2"/>
  <c r="AC770" i="2"/>
  <c r="AB770" i="2"/>
  <c r="AA770" i="2"/>
  <c r="Z770" i="2"/>
  <c r="Y770" i="2"/>
  <c r="X770" i="2"/>
  <c r="W770" i="2"/>
  <c r="V770" i="2"/>
  <c r="U770" i="2"/>
  <c r="T770" i="2"/>
  <c r="S770" i="2"/>
  <c r="R770" i="2"/>
  <c r="Q770" i="2"/>
  <c r="P770" i="2"/>
  <c r="O770" i="2"/>
  <c r="N770" i="2"/>
  <c r="M770" i="2"/>
  <c r="L770" i="2"/>
  <c r="K770" i="2"/>
  <c r="J770" i="2"/>
  <c r="I770" i="2"/>
  <c r="H770" i="2"/>
  <c r="G770" i="2"/>
  <c r="F770" i="2"/>
  <c r="E770" i="2"/>
  <c r="D770" i="2"/>
  <c r="C770" i="2"/>
  <c r="B770" i="2"/>
  <c r="A770" i="2"/>
  <c r="AF769" i="2"/>
  <c r="AE769" i="2"/>
  <c r="AD769" i="2"/>
  <c r="AC769" i="2"/>
  <c r="AB769" i="2"/>
  <c r="AA769" i="2"/>
  <c r="Z769" i="2"/>
  <c r="Y769" i="2"/>
  <c r="X769" i="2"/>
  <c r="W769" i="2"/>
  <c r="V769" i="2"/>
  <c r="U769" i="2"/>
  <c r="T769" i="2"/>
  <c r="S769" i="2"/>
  <c r="R769" i="2"/>
  <c r="Q769" i="2"/>
  <c r="P769" i="2"/>
  <c r="O769" i="2"/>
  <c r="N769" i="2"/>
  <c r="M769" i="2"/>
  <c r="L769" i="2"/>
  <c r="K769" i="2"/>
  <c r="J769" i="2"/>
  <c r="I769" i="2"/>
  <c r="H769" i="2"/>
  <c r="G769" i="2"/>
  <c r="F769" i="2"/>
  <c r="E769" i="2"/>
  <c r="D769" i="2"/>
  <c r="C769" i="2"/>
  <c r="B769" i="2"/>
  <c r="A769" i="2"/>
  <c r="AF768" i="2"/>
  <c r="AE768" i="2"/>
  <c r="AD768" i="2"/>
  <c r="AC768" i="2"/>
  <c r="AB768" i="2"/>
  <c r="AA768" i="2"/>
  <c r="Z768" i="2"/>
  <c r="Y768" i="2"/>
  <c r="X768" i="2"/>
  <c r="W768" i="2"/>
  <c r="V768" i="2"/>
  <c r="U768" i="2"/>
  <c r="T768" i="2"/>
  <c r="S768" i="2"/>
  <c r="R768" i="2"/>
  <c r="Q768" i="2"/>
  <c r="P768" i="2"/>
  <c r="O768" i="2"/>
  <c r="N768" i="2"/>
  <c r="M768" i="2"/>
  <c r="L768" i="2"/>
  <c r="K768" i="2"/>
  <c r="J768" i="2"/>
  <c r="I768" i="2"/>
  <c r="H768" i="2"/>
  <c r="G768" i="2"/>
  <c r="F768" i="2"/>
  <c r="E768" i="2"/>
  <c r="D768" i="2"/>
  <c r="C768" i="2"/>
  <c r="B768" i="2"/>
  <c r="A768" i="2"/>
  <c r="AF767" i="2"/>
  <c r="AE767" i="2"/>
  <c r="AD767" i="2"/>
  <c r="AC767" i="2"/>
  <c r="AB767" i="2"/>
  <c r="AA767" i="2"/>
  <c r="Z767" i="2"/>
  <c r="Y767" i="2"/>
  <c r="X767" i="2"/>
  <c r="W767" i="2"/>
  <c r="V767" i="2"/>
  <c r="U767" i="2"/>
  <c r="T767" i="2"/>
  <c r="S767" i="2"/>
  <c r="R767" i="2"/>
  <c r="Q767" i="2"/>
  <c r="P767" i="2"/>
  <c r="O767" i="2"/>
  <c r="N767" i="2"/>
  <c r="M767" i="2"/>
  <c r="L767" i="2"/>
  <c r="K767" i="2"/>
  <c r="J767" i="2"/>
  <c r="I767" i="2"/>
  <c r="H767" i="2"/>
  <c r="G767" i="2"/>
  <c r="F767" i="2"/>
  <c r="E767" i="2"/>
  <c r="D767" i="2"/>
  <c r="C767" i="2"/>
  <c r="B767" i="2"/>
  <c r="A767" i="2"/>
  <c r="AF766" i="2"/>
  <c r="AE766" i="2"/>
  <c r="AD766" i="2"/>
  <c r="AC766" i="2"/>
  <c r="AB766" i="2"/>
  <c r="AA766" i="2"/>
  <c r="Z766" i="2"/>
  <c r="Y766" i="2"/>
  <c r="X766" i="2"/>
  <c r="W766" i="2"/>
  <c r="V766" i="2"/>
  <c r="U766" i="2"/>
  <c r="T766" i="2"/>
  <c r="S766" i="2"/>
  <c r="R766" i="2"/>
  <c r="Q766" i="2"/>
  <c r="P766" i="2"/>
  <c r="O766" i="2"/>
  <c r="N766" i="2"/>
  <c r="M766" i="2"/>
  <c r="L766" i="2"/>
  <c r="K766" i="2"/>
  <c r="J766" i="2"/>
  <c r="I766" i="2"/>
  <c r="H766" i="2"/>
  <c r="G766" i="2"/>
  <c r="F766" i="2"/>
  <c r="E766" i="2"/>
  <c r="D766" i="2"/>
  <c r="C766" i="2"/>
  <c r="B766" i="2"/>
  <c r="A766" i="2"/>
  <c r="AF765" i="2"/>
  <c r="AE765" i="2"/>
  <c r="AD765" i="2"/>
  <c r="AC765" i="2"/>
  <c r="AB765" i="2"/>
  <c r="AA765" i="2"/>
  <c r="Z765" i="2"/>
  <c r="Y765" i="2"/>
  <c r="X765" i="2"/>
  <c r="W765" i="2"/>
  <c r="V765" i="2"/>
  <c r="U765" i="2"/>
  <c r="T765" i="2"/>
  <c r="S765" i="2"/>
  <c r="R765" i="2"/>
  <c r="Q765" i="2"/>
  <c r="P765" i="2"/>
  <c r="O765" i="2"/>
  <c r="N765" i="2"/>
  <c r="M765" i="2"/>
  <c r="L765" i="2"/>
  <c r="K765" i="2"/>
  <c r="J765" i="2"/>
  <c r="I765" i="2"/>
  <c r="H765" i="2"/>
  <c r="G765" i="2"/>
  <c r="F765" i="2"/>
  <c r="E765" i="2"/>
  <c r="D765" i="2"/>
  <c r="C765" i="2"/>
  <c r="B765" i="2"/>
  <c r="A765" i="2"/>
  <c r="AF764" i="2"/>
  <c r="AE764" i="2"/>
  <c r="AD764" i="2"/>
  <c r="AC764" i="2"/>
  <c r="AB764" i="2"/>
  <c r="AA764" i="2"/>
  <c r="Z764" i="2"/>
  <c r="Y764" i="2"/>
  <c r="X764" i="2"/>
  <c r="W764" i="2"/>
  <c r="V764" i="2"/>
  <c r="U764" i="2"/>
  <c r="T764" i="2"/>
  <c r="S764" i="2"/>
  <c r="R764" i="2"/>
  <c r="Q764" i="2"/>
  <c r="P764" i="2"/>
  <c r="O764" i="2"/>
  <c r="N764" i="2"/>
  <c r="M764" i="2"/>
  <c r="L764" i="2"/>
  <c r="K764" i="2"/>
  <c r="J764" i="2"/>
  <c r="I764" i="2"/>
  <c r="H764" i="2"/>
  <c r="G764" i="2"/>
  <c r="F764" i="2"/>
  <c r="E764" i="2"/>
  <c r="D764" i="2"/>
  <c r="C764" i="2"/>
  <c r="B764" i="2"/>
  <c r="A764" i="2"/>
  <c r="AF763" i="2"/>
  <c r="AE763" i="2"/>
  <c r="AD763" i="2"/>
  <c r="AC763" i="2"/>
  <c r="AB763" i="2"/>
  <c r="AA763" i="2"/>
  <c r="Z763" i="2"/>
  <c r="Y763" i="2"/>
  <c r="X763" i="2"/>
  <c r="W763" i="2"/>
  <c r="V763" i="2"/>
  <c r="U763" i="2"/>
  <c r="T763" i="2"/>
  <c r="S763" i="2"/>
  <c r="R763" i="2"/>
  <c r="Q763" i="2"/>
  <c r="P763" i="2"/>
  <c r="O763" i="2"/>
  <c r="N763" i="2"/>
  <c r="M763" i="2"/>
  <c r="L763" i="2"/>
  <c r="K763" i="2"/>
  <c r="J763" i="2"/>
  <c r="I763" i="2"/>
  <c r="H763" i="2"/>
  <c r="G763" i="2"/>
  <c r="F763" i="2"/>
  <c r="E763" i="2"/>
  <c r="D763" i="2"/>
  <c r="C763" i="2"/>
  <c r="B763" i="2"/>
  <c r="A763" i="2"/>
  <c r="AF762" i="2"/>
  <c r="AE762" i="2"/>
  <c r="AD762" i="2"/>
  <c r="AC762" i="2"/>
  <c r="AB762" i="2"/>
  <c r="AA762" i="2"/>
  <c r="Z762" i="2"/>
  <c r="Y762" i="2"/>
  <c r="X762" i="2"/>
  <c r="W762" i="2"/>
  <c r="V762" i="2"/>
  <c r="U762" i="2"/>
  <c r="T762" i="2"/>
  <c r="S762" i="2"/>
  <c r="R762" i="2"/>
  <c r="Q762" i="2"/>
  <c r="P762" i="2"/>
  <c r="O762" i="2"/>
  <c r="N762" i="2"/>
  <c r="M762" i="2"/>
  <c r="L762" i="2"/>
  <c r="K762" i="2"/>
  <c r="J762" i="2"/>
  <c r="I762" i="2"/>
  <c r="H762" i="2"/>
  <c r="G762" i="2"/>
  <c r="F762" i="2"/>
  <c r="E762" i="2"/>
  <c r="D762" i="2"/>
  <c r="C762" i="2"/>
  <c r="B762" i="2"/>
  <c r="A762" i="2"/>
  <c r="AF761" i="2"/>
  <c r="AE761" i="2"/>
  <c r="AD761" i="2"/>
  <c r="AC761" i="2"/>
  <c r="AB761" i="2"/>
  <c r="AA761" i="2"/>
  <c r="Z761" i="2"/>
  <c r="Y761" i="2"/>
  <c r="X761" i="2"/>
  <c r="W761" i="2"/>
  <c r="V761" i="2"/>
  <c r="U761" i="2"/>
  <c r="T761" i="2"/>
  <c r="S761" i="2"/>
  <c r="R761" i="2"/>
  <c r="Q761" i="2"/>
  <c r="P761" i="2"/>
  <c r="O761" i="2"/>
  <c r="N761" i="2"/>
  <c r="M761" i="2"/>
  <c r="L761" i="2"/>
  <c r="K761" i="2"/>
  <c r="J761" i="2"/>
  <c r="I761" i="2"/>
  <c r="H761" i="2"/>
  <c r="G761" i="2"/>
  <c r="F761" i="2"/>
  <c r="E761" i="2"/>
  <c r="D761" i="2"/>
  <c r="C761" i="2"/>
  <c r="B761" i="2"/>
  <c r="A761" i="2"/>
  <c r="AF760" i="2"/>
  <c r="AE760" i="2"/>
  <c r="AD760" i="2"/>
  <c r="AC760" i="2"/>
  <c r="AB760" i="2"/>
  <c r="AA760" i="2"/>
  <c r="Z760" i="2"/>
  <c r="Y760" i="2"/>
  <c r="X760" i="2"/>
  <c r="W760" i="2"/>
  <c r="V760" i="2"/>
  <c r="U760" i="2"/>
  <c r="T760" i="2"/>
  <c r="S760" i="2"/>
  <c r="R760" i="2"/>
  <c r="Q760" i="2"/>
  <c r="P760" i="2"/>
  <c r="O760" i="2"/>
  <c r="N760" i="2"/>
  <c r="M760" i="2"/>
  <c r="L760" i="2"/>
  <c r="K760" i="2"/>
  <c r="J760" i="2"/>
  <c r="I760" i="2"/>
  <c r="H760" i="2"/>
  <c r="G760" i="2"/>
  <c r="F760" i="2"/>
  <c r="E760" i="2"/>
  <c r="D760" i="2"/>
  <c r="C760" i="2"/>
  <c r="B760" i="2"/>
  <c r="A760" i="2"/>
  <c r="AF759" i="2"/>
  <c r="AE759" i="2"/>
  <c r="AD759" i="2"/>
  <c r="AC759" i="2"/>
  <c r="AB759" i="2"/>
  <c r="AA759" i="2"/>
  <c r="Z759" i="2"/>
  <c r="Y759" i="2"/>
  <c r="X759" i="2"/>
  <c r="W759" i="2"/>
  <c r="V759" i="2"/>
  <c r="U759" i="2"/>
  <c r="T759" i="2"/>
  <c r="S759" i="2"/>
  <c r="R759" i="2"/>
  <c r="Q759" i="2"/>
  <c r="P759" i="2"/>
  <c r="O759" i="2"/>
  <c r="N759" i="2"/>
  <c r="M759" i="2"/>
  <c r="L759" i="2"/>
  <c r="K759" i="2"/>
  <c r="J759" i="2"/>
  <c r="I759" i="2"/>
  <c r="H759" i="2"/>
  <c r="G759" i="2"/>
  <c r="F759" i="2"/>
  <c r="E759" i="2"/>
  <c r="D759" i="2"/>
  <c r="C759" i="2"/>
  <c r="B759" i="2"/>
  <c r="A759" i="2"/>
  <c r="AF758" i="2"/>
  <c r="AE758" i="2"/>
  <c r="AD758" i="2"/>
  <c r="AC758" i="2"/>
  <c r="AB758" i="2"/>
  <c r="AA758" i="2"/>
  <c r="Z758" i="2"/>
  <c r="Y758" i="2"/>
  <c r="X758" i="2"/>
  <c r="W758" i="2"/>
  <c r="V758" i="2"/>
  <c r="U758" i="2"/>
  <c r="T758" i="2"/>
  <c r="S758" i="2"/>
  <c r="R758" i="2"/>
  <c r="Q758" i="2"/>
  <c r="P758" i="2"/>
  <c r="O758" i="2"/>
  <c r="N758" i="2"/>
  <c r="M758" i="2"/>
  <c r="L758" i="2"/>
  <c r="K758" i="2"/>
  <c r="J758" i="2"/>
  <c r="I758" i="2"/>
  <c r="H758" i="2"/>
  <c r="G758" i="2"/>
  <c r="F758" i="2"/>
  <c r="E758" i="2"/>
  <c r="D758" i="2"/>
  <c r="C758" i="2"/>
  <c r="B758" i="2"/>
  <c r="A758" i="2"/>
  <c r="AF757" i="2"/>
  <c r="AE757" i="2"/>
  <c r="AD757" i="2"/>
  <c r="AC757" i="2"/>
  <c r="AB757" i="2"/>
  <c r="AA757" i="2"/>
  <c r="Z757" i="2"/>
  <c r="Y757" i="2"/>
  <c r="X757" i="2"/>
  <c r="W757" i="2"/>
  <c r="V757" i="2"/>
  <c r="U757" i="2"/>
  <c r="T757" i="2"/>
  <c r="S757" i="2"/>
  <c r="R757" i="2"/>
  <c r="Q757" i="2"/>
  <c r="P757" i="2"/>
  <c r="O757" i="2"/>
  <c r="N757" i="2"/>
  <c r="M757" i="2"/>
  <c r="L757" i="2"/>
  <c r="K757" i="2"/>
  <c r="J757" i="2"/>
  <c r="I757" i="2"/>
  <c r="H757" i="2"/>
  <c r="G757" i="2"/>
  <c r="F757" i="2"/>
  <c r="E757" i="2"/>
  <c r="D757" i="2"/>
  <c r="C757" i="2"/>
  <c r="B757" i="2"/>
  <c r="A757" i="2"/>
  <c r="AF756" i="2"/>
  <c r="AE756" i="2"/>
  <c r="AD756" i="2"/>
  <c r="AC756" i="2"/>
  <c r="AB756" i="2"/>
  <c r="AA756" i="2"/>
  <c r="Z756" i="2"/>
  <c r="Y756" i="2"/>
  <c r="X756" i="2"/>
  <c r="W756" i="2"/>
  <c r="V756" i="2"/>
  <c r="U756" i="2"/>
  <c r="T756" i="2"/>
  <c r="S756" i="2"/>
  <c r="R756" i="2"/>
  <c r="Q756" i="2"/>
  <c r="P756" i="2"/>
  <c r="O756" i="2"/>
  <c r="N756" i="2"/>
  <c r="M756" i="2"/>
  <c r="L756" i="2"/>
  <c r="K756" i="2"/>
  <c r="J756" i="2"/>
  <c r="I756" i="2"/>
  <c r="H756" i="2"/>
  <c r="G756" i="2"/>
  <c r="F756" i="2"/>
  <c r="E756" i="2"/>
  <c r="D756" i="2"/>
  <c r="C756" i="2"/>
  <c r="B756" i="2"/>
  <c r="A756" i="2"/>
  <c r="AF755" i="2"/>
  <c r="AE755" i="2"/>
  <c r="AD755" i="2"/>
  <c r="AC755" i="2"/>
  <c r="AB755" i="2"/>
  <c r="AA755" i="2"/>
  <c r="Z755" i="2"/>
  <c r="Y755" i="2"/>
  <c r="X755" i="2"/>
  <c r="W755" i="2"/>
  <c r="V755" i="2"/>
  <c r="U755" i="2"/>
  <c r="T755" i="2"/>
  <c r="S755" i="2"/>
  <c r="R755" i="2"/>
  <c r="Q755" i="2"/>
  <c r="P755" i="2"/>
  <c r="O755" i="2"/>
  <c r="N755" i="2"/>
  <c r="M755" i="2"/>
  <c r="L755" i="2"/>
  <c r="K755" i="2"/>
  <c r="J755" i="2"/>
  <c r="I755" i="2"/>
  <c r="H755" i="2"/>
  <c r="G755" i="2"/>
  <c r="F755" i="2"/>
  <c r="E755" i="2"/>
  <c r="D755" i="2"/>
  <c r="C755" i="2"/>
  <c r="B755" i="2"/>
  <c r="A755" i="2"/>
  <c r="AF754" i="2"/>
  <c r="AE754" i="2"/>
  <c r="AD754" i="2"/>
  <c r="AC754" i="2"/>
  <c r="AB754" i="2"/>
  <c r="AA754" i="2"/>
  <c r="Z754" i="2"/>
  <c r="Y754" i="2"/>
  <c r="X754" i="2"/>
  <c r="W754" i="2"/>
  <c r="V754" i="2"/>
  <c r="U754" i="2"/>
  <c r="T754" i="2"/>
  <c r="S754" i="2"/>
  <c r="R754" i="2"/>
  <c r="Q754" i="2"/>
  <c r="P754" i="2"/>
  <c r="O754" i="2"/>
  <c r="N754" i="2"/>
  <c r="M754" i="2"/>
  <c r="L754" i="2"/>
  <c r="K754" i="2"/>
  <c r="J754" i="2"/>
  <c r="I754" i="2"/>
  <c r="H754" i="2"/>
  <c r="G754" i="2"/>
  <c r="F754" i="2"/>
  <c r="E754" i="2"/>
  <c r="D754" i="2"/>
  <c r="C754" i="2"/>
  <c r="B754" i="2"/>
  <c r="A754" i="2"/>
  <c r="AF753" i="2"/>
  <c r="AE753" i="2"/>
  <c r="AD753" i="2"/>
  <c r="AC753" i="2"/>
  <c r="AB753" i="2"/>
  <c r="AA753" i="2"/>
  <c r="Z753" i="2"/>
  <c r="Y753" i="2"/>
  <c r="X753" i="2"/>
  <c r="W753" i="2"/>
  <c r="V753" i="2"/>
  <c r="U753" i="2"/>
  <c r="T753" i="2"/>
  <c r="S753" i="2"/>
  <c r="R753" i="2"/>
  <c r="Q753" i="2"/>
  <c r="P753" i="2"/>
  <c r="O753" i="2"/>
  <c r="N753" i="2"/>
  <c r="M753" i="2"/>
  <c r="L753" i="2"/>
  <c r="K753" i="2"/>
  <c r="J753" i="2"/>
  <c r="I753" i="2"/>
  <c r="H753" i="2"/>
  <c r="G753" i="2"/>
  <c r="F753" i="2"/>
  <c r="E753" i="2"/>
  <c r="D753" i="2"/>
  <c r="C753" i="2"/>
  <c r="B753" i="2"/>
  <c r="A753" i="2"/>
  <c r="AF752" i="2"/>
  <c r="AE752" i="2"/>
  <c r="AD752" i="2"/>
  <c r="AC752" i="2"/>
  <c r="AB752" i="2"/>
  <c r="AA752" i="2"/>
  <c r="Z752" i="2"/>
  <c r="Y752" i="2"/>
  <c r="X752" i="2"/>
  <c r="W752" i="2"/>
  <c r="V752" i="2"/>
  <c r="U752" i="2"/>
  <c r="T752" i="2"/>
  <c r="S752" i="2"/>
  <c r="R752" i="2"/>
  <c r="Q752" i="2"/>
  <c r="P752" i="2"/>
  <c r="O752" i="2"/>
  <c r="N752" i="2"/>
  <c r="M752" i="2"/>
  <c r="L752" i="2"/>
  <c r="K752" i="2"/>
  <c r="J752" i="2"/>
  <c r="I752" i="2"/>
  <c r="H752" i="2"/>
  <c r="G752" i="2"/>
  <c r="F752" i="2"/>
  <c r="E752" i="2"/>
  <c r="D752" i="2"/>
  <c r="C752" i="2"/>
  <c r="B752" i="2"/>
  <c r="A752" i="2"/>
  <c r="AF751" i="2"/>
  <c r="AE751" i="2"/>
  <c r="AD751" i="2"/>
  <c r="AC751" i="2"/>
  <c r="AB751" i="2"/>
  <c r="AA751" i="2"/>
  <c r="Z751" i="2"/>
  <c r="Y751" i="2"/>
  <c r="X751" i="2"/>
  <c r="W751" i="2"/>
  <c r="V751" i="2"/>
  <c r="U751" i="2"/>
  <c r="T751" i="2"/>
  <c r="S751" i="2"/>
  <c r="R751" i="2"/>
  <c r="Q751" i="2"/>
  <c r="P751" i="2"/>
  <c r="O751" i="2"/>
  <c r="N751" i="2"/>
  <c r="M751" i="2"/>
  <c r="L751" i="2"/>
  <c r="K751" i="2"/>
  <c r="J751" i="2"/>
  <c r="I751" i="2"/>
  <c r="H751" i="2"/>
  <c r="G751" i="2"/>
  <c r="F751" i="2"/>
  <c r="E751" i="2"/>
  <c r="D751" i="2"/>
  <c r="C751" i="2"/>
  <c r="B751" i="2"/>
  <c r="A751" i="2"/>
  <c r="AF750" i="2"/>
  <c r="AE750" i="2"/>
  <c r="AD750" i="2"/>
  <c r="AC750" i="2"/>
  <c r="AB750" i="2"/>
  <c r="AA750" i="2"/>
  <c r="Z750" i="2"/>
  <c r="Y750" i="2"/>
  <c r="X750" i="2"/>
  <c r="W750" i="2"/>
  <c r="V750" i="2"/>
  <c r="U750" i="2"/>
  <c r="T750" i="2"/>
  <c r="S750" i="2"/>
  <c r="R750" i="2"/>
  <c r="Q750" i="2"/>
  <c r="P750" i="2"/>
  <c r="O750" i="2"/>
  <c r="N750" i="2"/>
  <c r="M750" i="2"/>
  <c r="L750" i="2"/>
  <c r="K750" i="2"/>
  <c r="J750" i="2"/>
  <c r="I750" i="2"/>
  <c r="H750" i="2"/>
  <c r="G750" i="2"/>
  <c r="F750" i="2"/>
  <c r="E750" i="2"/>
  <c r="D750" i="2"/>
  <c r="C750" i="2"/>
  <c r="B750" i="2"/>
  <c r="A750" i="2"/>
  <c r="AF749" i="2"/>
  <c r="AE749" i="2"/>
  <c r="AD749" i="2"/>
  <c r="AC749" i="2"/>
  <c r="AB749" i="2"/>
  <c r="AA749" i="2"/>
  <c r="Z749" i="2"/>
  <c r="Y749" i="2"/>
  <c r="X749" i="2"/>
  <c r="W749" i="2"/>
  <c r="V749" i="2"/>
  <c r="U749" i="2"/>
  <c r="T749" i="2"/>
  <c r="S749" i="2"/>
  <c r="R749" i="2"/>
  <c r="Q749" i="2"/>
  <c r="P749" i="2"/>
  <c r="O749" i="2"/>
  <c r="N749" i="2"/>
  <c r="M749" i="2"/>
  <c r="L749" i="2"/>
  <c r="K749" i="2"/>
  <c r="J749" i="2"/>
  <c r="I749" i="2"/>
  <c r="H749" i="2"/>
  <c r="G749" i="2"/>
  <c r="F749" i="2"/>
  <c r="E749" i="2"/>
  <c r="D749" i="2"/>
  <c r="C749" i="2"/>
  <c r="B749" i="2"/>
  <c r="A749" i="2"/>
  <c r="AF748" i="2"/>
  <c r="AE748" i="2"/>
  <c r="AD748" i="2"/>
  <c r="AC748" i="2"/>
  <c r="AB748" i="2"/>
  <c r="AA748" i="2"/>
  <c r="Z748" i="2"/>
  <c r="Y748" i="2"/>
  <c r="X748" i="2"/>
  <c r="W748" i="2"/>
  <c r="V748" i="2"/>
  <c r="U748" i="2"/>
  <c r="T748" i="2"/>
  <c r="S748" i="2"/>
  <c r="R748" i="2"/>
  <c r="Q748" i="2"/>
  <c r="P748" i="2"/>
  <c r="O748" i="2"/>
  <c r="N748" i="2"/>
  <c r="M748" i="2"/>
  <c r="L748" i="2"/>
  <c r="K748" i="2"/>
  <c r="J748" i="2"/>
  <c r="I748" i="2"/>
  <c r="H748" i="2"/>
  <c r="G748" i="2"/>
  <c r="F748" i="2"/>
  <c r="E748" i="2"/>
  <c r="D748" i="2"/>
  <c r="C748" i="2"/>
  <c r="B748" i="2"/>
  <c r="A748" i="2"/>
  <c r="AF747" i="2"/>
  <c r="AE747" i="2"/>
  <c r="AD747" i="2"/>
  <c r="AC747" i="2"/>
  <c r="AB747" i="2"/>
  <c r="AA747" i="2"/>
  <c r="Z747" i="2"/>
  <c r="Y747" i="2"/>
  <c r="X747" i="2"/>
  <c r="W747" i="2"/>
  <c r="V747" i="2"/>
  <c r="U747" i="2"/>
  <c r="T747" i="2"/>
  <c r="S747" i="2"/>
  <c r="R747" i="2"/>
  <c r="Q747" i="2"/>
  <c r="P747" i="2"/>
  <c r="O747" i="2"/>
  <c r="N747" i="2"/>
  <c r="M747" i="2"/>
  <c r="L747" i="2"/>
  <c r="K747" i="2"/>
  <c r="J747" i="2"/>
  <c r="I747" i="2"/>
  <c r="H747" i="2"/>
  <c r="G747" i="2"/>
  <c r="F747" i="2"/>
  <c r="E747" i="2"/>
  <c r="D747" i="2"/>
  <c r="C747" i="2"/>
  <c r="B747" i="2"/>
  <c r="A747" i="2"/>
  <c r="AF746" i="2"/>
  <c r="AE746" i="2"/>
  <c r="AD746" i="2"/>
  <c r="AC746" i="2"/>
  <c r="AB746" i="2"/>
  <c r="AA746" i="2"/>
  <c r="Z746" i="2"/>
  <c r="Y746" i="2"/>
  <c r="X746" i="2"/>
  <c r="W746" i="2"/>
  <c r="V746" i="2"/>
  <c r="U746" i="2"/>
  <c r="T746" i="2"/>
  <c r="S746" i="2"/>
  <c r="R746" i="2"/>
  <c r="Q746" i="2"/>
  <c r="P746" i="2"/>
  <c r="O746" i="2"/>
  <c r="N746" i="2"/>
  <c r="M746" i="2"/>
  <c r="L746" i="2"/>
  <c r="K746" i="2"/>
  <c r="J746" i="2"/>
  <c r="I746" i="2"/>
  <c r="H746" i="2"/>
  <c r="G746" i="2"/>
  <c r="F746" i="2"/>
  <c r="E746" i="2"/>
  <c r="D746" i="2"/>
  <c r="C746" i="2"/>
  <c r="B746" i="2"/>
  <c r="A746" i="2"/>
  <c r="AF745" i="2"/>
  <c r="AE745" i="2"/>
  <c r="AD745" i="2"/>
  <c r="AC745" i="2"/>
  <c r="AB745" i="2"/>
  <c r="AA745" i="2"/>
  <c r="Z745" i="2"/>
  <c r="Y745" i="2"/>
  <c r="X745" i="2"/>
  <c r="W745" i="2"/>
  <c r="V745" i="2"/>
  <c r="U745" i="2"/>
  <c r="T745" i="2"/>
  <c r="S745" i="2"/>
  <c r="R745" i="2"/>
  <c r="Q745" i="2"/>
  <c r="P745" i="2"/>
  <c r="O745" i="2"/>
  <c r="N745" i="2"/>
  <c r="M745" i="2"/>
  <c r="L745" i="2"/>
  <c r="K745" i="2"/>
  <c r="J745" i="2"/>
  <c r="I745" i="2"/>
  <c r="H745" i="2"/>
  <c r="G745" i="2"/>
  <c r="F745" i="2"/>
  <c r="E745" i="2"/>
  <c r="D745" i="2"/>
  <c r="C745" i="2"/>
  <c r="B745" i="2"/>
  <c r="A745" i="2"/>
  <c r="AF744" i="2"/>
  <c r="AE744" i="2"/>
  <c r="AD744" i="2"/>
  <c r="AC744" i="2"/>
  <c r="AB744" i="2"/>
  <c r="AA744" i="2"/>
  <c r="Z744" i="2"/>
  <c r="Y744" i="2"/>
  <c r="X744" i="2"/>
  <c r="W744" i="2"/>
  <c r="V744" i="2"/>
  <c r="U744" i="2"/>
  <c r="T744" i="2"/>
  <c r="S744" i="2"/>
  <c r="R744" i="2"/>
  <c r="Q744" i="2"/>
  <c r="P744" i="2"/>
  <c r="O744" i="2"/>
  <c r="N744" i="2"/>
  <c r="M744" i="2"/>
  <c r="L744" i="2"/>
  <c r="K744" i="2"/>
  <c r="J744" i="2"/>
  <c r="I744" i="2"/>
  <c r="H744" i="2"/>
  <c r="G744" i="2"/>
  <c r="F744" i="2"/>
  <c r="E744" i="2"/>
  <c r="D744" i="2"/>
  <c r="C744" i="2"/>
  <c r="B744" i="2"/>
  <c r="A744" i="2"/>
  <c r="AF743" i="2"/>
  <c r="AE743" i="2"/>
  <c r="AD743" i="2"/>
  <c r="AC743" i="2"/>
  <c r="AB743" i="2"/>
  <c r="AA743" i="2"/>
  <c r="Z743" i="2"/>
  <c r="Y743" i="2"/>
  <c r="X743" i="2"/>
  <c r="W743" i="2"/>
  <c r="V743" i="2"/>
  <c r="U743" i="2"/>
  <c r="T743" i="2"/>
  <c r="S743" i="2"/>
  <c r="R743" i="2"/>
  <c r="Q743" i="2"/>
  <c r="P743" i="2"/>
  <c r="O743" i="2"/>
  <c r="N743" i="2"/>
  <c r="M743" i="2"/>
  <c r="L743" i="2"/>
  <c r="K743" i="2"/>
  <c r="J743" i="2"/>
  <c r="I743" i="2"/>
  <c r="H743" i="2"/>
  <c r="G743" i="2"/>
  <c r="F743" i="2"/>
  <c r="E743" i="2"/>
  <c r="D743" i="2"/>
  <c r="C743" i="2"/>
  <c r="B743" i="2"/>
  <c r="A743" i="2"/>
  <c r="AF742" i="2"/>
  <c r="AE742" i="2"/>
  <c r="AD742" i="2"/>
  <c r="AC742" i="2"/>
  <c r="AB742" i="2"/>
  <c r="AA742" i="2"/>
  <c r="Z742" i="2"/>
  <c r="Y742" i="2"/>
  <c r="X742" i="2"/>
  <c r="W742" i="2"/>
  <c r="V742" i="2"/>
  <c r="U742" i="2"/>
  <c r="T742" i="2"/>
  <c r="S742" i="2"/>
  <c r="R742" i="2"/>
  <c r="Q742" i="2"/>
  <c r="P742" i="2"/>
  <c r="O742" i="2"/>
  <c r="N742" i="2"/>
  <c r="M742" i="2"/>
  <c r="L742" i="2"/>
  <c r="K742" i="2"/>
  <c r="J742" i="2"/>
  <c r="I742" i="2"/>
  <c r="H742" i="2"/>
  <c r="G742" i="2"/>
  <c r="F742" i="2"/>
  <c r="E742" i="2"/>
  <c r="D742" i="2"/>
  <c r="C742" i="2"/>
  <c r="B742" i="2"/>
  <c r="A742" i="2"/>
  <c r="AF741" i="2"/>
  <c r="AE741" i="2"/>
  <c r="AD741" i="2"/>
  <c r="AC741" i="2"/>
  <c r="AB741" i="2"/>
  <c r="AA741" i="2"/>
  <c r="Z741" i="2"/>
  <c r="Y741" i="2"/>
  <c r="X741" i="2"/>
  <c r="W741" i="2"/>
  <c r="V741" i="2"/>
  <c r="U741" i="2"/>
  <c r="T741" i="2"/>
  <c r="S741" i="2"/>
  <c r="R741" i="2"/>
  <c r="Q741" i="2"/>
  <c r="P741" i="2"/>
  <c r="O741" i="2"/>
  <c r="N741" i="2"/>
  <c r="M741" i="2"/>
  <c r="L741" i="2"/>
  <c r="K741" i="2"/>
  <c r="J741" i="2"/>
  <c r="I741" i="2"/>
  <c r="H741" i="2"/>
  <c r="G741" i="2"/>
  <c r="F741" i="2"/>
  <c r="E741" i="2"/>
  <c r="D741" i="2"/>
  <c r="C741" i="2"/>
  <c r="B741" i="2"/>
  <c r="A741" i="2"/>
  <c r="AF740" i="2"/>
  <c r="AE740" i="2"/>
  <c r="AD740" i="2"/>
  <c r="AC740" i="2"/>
  <c r="AB740" i="2"/>
  <c r="AA740" i="2"/>
  <c r="Z740" i="2"/>
  <c r="Y740" i="2"/>
  <c r="X740" i="2"/>
  <c r="W740" i="2"/>
  <c r="V740" i="2"/>
  <c r="U740" i="2"/>
  <c r="T740" i="2"/>
  <c r="S740" i="2"/>
  <c r="R740" i="2"/>
  <c r="Q740" i="2"/>
  <c r="P740" i="2"/>
  <c r="O740" i="2"/>
  <c r="N740" i="2"/>
  <c r="M740" i="2"/>
  <c r="L740" i="2"/>
  <c r="K740" i="2"/>
  <c r="J740" i="2"/>
  <c r="I740" i="2"/>
  <c r="H740" i="2"/>
  <c r="G740" i="2"/>
  <c r="F740" i="2"/>
  <c r="E740" i="2"/>
  <c r="D740" i="2"/>
  <c r="C740" i="2"/>
  <c r="B740" i="2"/>
  <c r="A740" i="2"/>
  <c r="AF739" i="2"/>
  <c r="AE739" i="2"/>
  <c r="AD739" i="2"/>
  <c r="AC739" i="2"/>
  <c r="AB739" i="2"/>
  <c r="AA739" i="2"/>
  <c r="Z739" i="2"/>
  <c r="Y739" i="2"/>
  <c r="X739" i="2"/>
  <c r="W739" i="2"/>
  <c r="V739" i="2"/>
  <c r="U739" i="2"/>
  <c r="T739" i="2"/>
  <c r="S739" i="2"/>
  <c r="R739" i="2"/>
  <c r="Q739" i="2"/>
  <c r="P739" i="2"/>
  <c r="O739" i="2"/>
  <c r="N739" i="2"/>
  <c r="M739" i="2"/>
  <c r="L739" i="2"/>
  <c r="K739" i="2"/>
  <c r="J739" i="2"/>
  <c r="I739" i="2"/>
  <c r="H739" i="2"/>
  <c r="G739" i="2"/>
  <c r="F739" i="2"/>
  <c r="E739" i="2"/>
  <c r="C739" i="2"/>
  <c r="B739" i="2"/>
  <c r="A739" i="2"/>
  <c r="AF738" i="2"/>
  <c r="AE738" i="2"/>
  <c r="AD738" i="2"/>
  <c r="AC738" i="2"/>
  <c r="AB738" i="2"/>
  <c r="AA738" i="2"/>
  <c r="Z738" i="2"/>
  <c r="Y738" i="2"/>
  <c r="X738" i="2"/>
  <c r="W738" i="2"/>
  <c r="V738" i="2"/>
  <c r="U738" i="2"/>
  <c r="T738" i="2"/>
  <c r="S738" i="2"/>
  <c r="R738" i="2"/>
  <c r="Q738" i="2"/>
  <c r="P738" i="2"/>
  <c r="O738" i="2"/>
  <c r="N738" i="2"/>
  <c r="M738" i="2"/>
  <c r="L738" i="2"/>
  <c r="K738" i="2"/>
  <c r="J738" i="2"/>
  <c r="I738" i="2"/>
  <c r="H738" i="2"/>
  <c r="G738" i="2"/>
  <c r="F738" i="2"/>
  <c r="E738" i="2"/>
  <c r="C738" i="2"/>
  <c r="B738" i="2"/>
  <c r="A738" i="2"/>
  <c r="AF737" i="2"/>
  <c r="AE737" i="2"/>
  <c r="AD737" i="2"/>
  <c r="AC737" i="2"/>
  <c r="AB737" i="2"/>
  <c r="AA737" i="2"/>
  <c r="Z737" i="2"/>
  <c r="Y737" i="2"/>
  <c r="X737" i="2"/>
  <c r="W737" i="2"/>
  <c r="V737" i="2"/>
  <c r="U737" i="2"/>
  <c r="T737" i="2"/>
  <c r="S737" i="2"/>
  <c r="R737" i="2"/>
  <c r="Q737" i="2"/>
  <c r="P737" i="2"/>
  <c r="O737" i="2"/>
  <c r="N737" i="2"/>
  <c r="M737" i="2"/>
  <c r="L737" i="2"/>
  <c r="K737" i="2"/>
  <c r="J737" i="2"/>
  <c r="I737" i="2"/>
  <c r="H737" i="2"/>
  <c r="G737" i="2"/>
  <c r="F737" i="2"/>
  <c r="E737" i="2"/>
  <c r="C737" i="2"/>
  <c r="B737" i="2"/>
  <c r="A737" i="2"/>
  <c r="AF736" i="2"/>
  <c r="AE736" i="2"/>
  <c r="AD736" i="2"/>
  <c r="AC736" i="2"/>
  <c r="AB736" i="2"/>
  <c r="AA736" i="2"/>
  <c r="Z736" i="2"/>
  <c r="Y736" i="2"/>
  <c r="X736" i="2"/>
  <c r="W736" i="2"/>
  <c r="V736" i="2"/>
  <c r="U736" i="2"/>
  <c r="T736" i="2"/>
  <c r="S736" i="2"/>
  <c r="R736" i="2"/>
  <c r="Q736" i="2"/>
  <c r="P736" i="2"/>
  <c r="O736" i="2"/>
  <c r="N736" i="2"/>
  <c r="M736" i="2"/>
  <c r="L736" i="2"/>
  <c r="K736" i="2"/>
  <c r="J736" i="2"/>
  <c r="I736" i="2"/>
  <c r="H736" i="2"/>
  <c r="G736" i="2"/>
  <c r="F736" i="2"/>
  <c r="E736" i="2"/>
  <c r="C736" i="2"/>
  <c r="B736" i="2"/>
  <c r="A736" i="2"/>
  <c r="AF735" i="2"/>
  <c r="AE735" i="2"/>
  <c r="AD735" i="2"/>
  <c r="AC735" i="2"/>
  <c r="AB735" i="2"/>
  <c r="AA735" i="2"/>
  <c r="Z735" i="2"/>
  <c r="Y735" i="2"/>
  <c r="X735" i="2"/>
  <c r="W735" i="2"/>
  <c r="V735" i="2"/>
  <c r="U735" i="2"/>
  <c r="T735" i="2"/>
  <c r="S735" i="2"/>
  <c r="R735" i="2"/>
  <c r="Q735" i="2"/>
  <c r="P735" i="2"/>
  <c r="O735" i="2"/>
  <c r="N735" i="2"/>
  <c r="M735" i="2"/>
  <c r="L735" i="2"/>
  <c r="K735" i="2"/>
  <c r="J735" i="2"/>
  <c r="I735" i="2"/>
  <c r="H735" i="2"/>
  <c r="G735" i="2"/>
  <c r="F735" i="2"/>
  <c r="E735" i="2"/>
  <c r="C735" i="2"/>
  <c r="B735" i="2"/>
  <c r="A735" i="2"/>
  <c r="AF734" i="2"/>
  <c r="AE734" i="2"/>
  <c r="AD734" i="2"/>
  <c r="AC734" i="2"/>
  <c r="AB734" i="2"/>
  <c r="AA734" i="2"/>
  <c r="Z734" i="2"/>
  <c r="Y734" i="2"/>
  <c r="X734" i="2"/>
  <c r="W734" i="2"/>
  <c r="V734" i="2"/>
  <c r="U734" i="2"/>
  <c r="T734" i="2"/>
  <c r="S734" i="2"/>
  <c r="R734" i="2"/>
  <c r="Q734" i="2"/>
  <c r="P734" i="2"/>
  <c r="O734" i="2"/>
  <c r="N734" i="2"/>
  <c r="M734" i="2"/>
  <c r="L734" i="2"/>
  <c r="K734" i="2"/>
  <c r="J734" i="2"/>
  <c r="I734" i="2"/>
  <c r="H734" i="2"/>
  <c r="G734" i="2"/>
  <c r="F734" i="2"/>
  <c r="E734" i="2"/>
  <c r="C734" i="2"/>
  <c r="B734" i="2"/>
  <c r="A734" i="2"/>
  <c r="AF733" i="2"/>
  <c r="AE733" i="2"/>
  <c r="AD733" i="2"/>
  <c r="AC733" i="2"/>
  <c r="AB733" i="2"/>
  <c r="AA733" i="2"/>
  <c r="Z733" i="2"/>
  <c r="Y733" i="2"/>
  <c r="X733" i="2"/>
  <c r="W733" i="2"/>
  <c r="V733" i="2"/>
  <c r="U733" i="2"/>
  <c r="T733" i="2"/>
  <c r="S733" i="2"/>
  <c r="R733" i="2"/>
  <c r="Q733" i="2"/>
  <c r="P733" i="2"/>
  <c r="O733" i="2"/>
  <c r="N733" i="2"/>
  <c r="M733" i="2"/>
  <c r="L733" i="2"/>
  <c r="K733" i="2"/>
  <c r="J733" i="2"/>
  <c r="I733" i="2"/>
  <c r="H733" i="2"/>
  <c r="G733" i="2"/>
  <c r="F733" i="2"/>
  <c r="E733" i="2"/>
  <c r="C733" i="2"/>
  <c r="B733" i="2"/>
  <c r="A733" i="2"/>
  <c r="AF732" i="2"/>
  <c r="AE732" i="2"/>
  <c r="AD732" i="2"/>
  <c r="AC732" i="2"/>
  <c r="AB732" i="2"/>
  <c r="AA732" i="2"/>
  <c r="Z732" i="2"/>
  <c r="V732" i="2"/>
  <c r="U732" i="2"/>
  <c r="T732" i="2"/>
  <c r="S732" i="2"/>
  <c r="R732" i="2"/>
  <c r="Q732" i="2"/>
  <c r="P732" i="2"/>
  <c r="O732" i="2"/>
  <c r="N732" i="2"/>
  <c r="M732" i="2"/>
  <c r="L732" i="2"/>
  <c r="K732" i="2"/>
  <c r="J732" i="2"/>
  <c r="I732" i="2"/>
  <c r="H732" i="2"/>
  <c r="G732" i="2"/>
  <c r="F732" i="2"/>
  <c r="E732" i="2"/>
  <c r="C732" i="2"/>
  <c r="B732" i="2"/>
  <c r="A732" i="2"/>
  <c r="AF731" i="2"/>
  <c r="AE731" i="2"/>
  <c r="AD731" i="2"/>
  <c r="AC731" i="2"/>
  <c r="AB731" i="2"/>
  <c r="AA731" i="2"/>
  <c r="Z731" i="2"/>
  <c r="V731" i="2"/>
  <c r="U731" i="2"/>
  <c r="T731" i="2"/>
  <c r="S731" i="2"/>
  <c r="R731" i="2"/>
  <c r="Q731" i="2"/>
  <c r="P731" i="2"/>
  <c r="O731" i="2"/>
  <c r="N731" i="2"/>
  <c r="M731" i="2"/>
  <c r="L731" i="2"/>
  <c r="K731" i="2"/>
  <c r="J731" i="2"/>
  <c r="I731" i="2"/>
  <c r="H731" i="2"/>
  <c r="G731" i="2"/>
  <c r="F731" i="2"/>
  <c r="E731" i="2"/>
  <c r="C731" i="2"/>
  <c r="B731" i="2"/>
  <c r="A731" i="2"/>
  <c r="AF730" i="2"/>
  <c r="AE730" i="2"/>
  <c r="AD730" i="2"/>
  <c r="AC730" i="2"/>
  <c r="AB730" i="2"/>
  <c r="AA730" i="2"/>
  <c r="Z730" i="2"/>
  <c r="V730" i="2"/>
  <c r="U730" i="2"/>
  <c r="T730" i="2"/>
  <c r="S730" i="2"/>
  <c r="R730" i="2"/>
  <c r="Q730" i="2"/>
  <c r="P730" i="2"/>
  <c r="O730" i="2"/>
  <c r="N730" i="2"/>
  <c r="M730" i="2"/>
  <c r="L730" i="2"/>
  <c r="K730" i="2"/>
  <c r="J730" i="2"/>
  <c r="I730" i="2"/>
  <c r="H730" i="2"/>
  <c r="G730" i="2"/>
  <c r="F730" i="2"/>
  <c r="E730" i="2"/>
  <c r="C730" i="2"/>
  <c r="B730" i="2"/>
  <c r="A730" i="2"/>
  <c r="AF729" i="2"/>
  <c r="AE729" i="2"/>
  <c r="AD729" i="2"/>
  <c r="AC729" i="2"/>
  <c r="AB729" i="2"/>
  <c r="AA729" i="2"/>
  <c r="Z729" i="2"/>
  <c r="V729" i="2"/>
  <c r="U729" i="2"/>
  <c r="T729" i="2"/>
  <c r="S729" i="2"/>
  <c r="R729" i="2"/>
  <c r="Q729" i="2"/>
  <c r="P729" i="2"/>
  <c r="O729" i="2"/>
  <c r="N729" i="2"/>
  <c r="M729" i="2"/>
  <c r="L729" i="2"/>
  <c r="K729" i="2"/>
  <c r="J729" i="2"/>
  <c r="I729" i="2"/>
  <c r="H729" i="2"/>
  <c r="G729" i="2"/>
  <c r="F729" i="2"/>
  <c r="E729" i="2"/>
  <c r="C729" i="2"/>
  <c r="B729" i="2"/>
  <c r="A729" i="2"/>
  <c r="AF728" i="2"/>
  <c r="AE728" i="2"/>
  <c r="AD728" i="2"/>
  <c r="AC728" i="2"/>
  <c r="AB728" i="2"/>
  <c r="AA728" i="2"/>
  <c r="Z728" i="2"/>
  <c r="V728" i="2"/>
  <c r="U728" i="2"/>
  <c r="T728" i="2"/>
  <c r="S728" i="2"/>
  <c r="R728" i="2"/>
  <c r="Q728" i="2"/>
  <c r="P728" i="2"/>
  <c r="O728" i="2"/>
  <c r="N728" i="2"/>
  <c r="M728" i="2"/>
  <c r="L728" i="2"/>
  <c r="K728" i="2"/>
  <c r="J728" i="2"/>
  <c r="I728" i="2"/>
  <c r="H728" i="2"/>
  <c r="G728" i="2"/>
  <c r="F728" i="2"/>
  <c r="E728" i="2"/>
  <c r="C728" i="2"/>
  <c r="B728" i="2"/>
  <c r="A728" i="2"/>
  <c r="AF727" i="2"/>
  <c r="AE727" i="2"/>
  <c r="AD727" i="2"/>
  <c r="AC727" i="2"/>
  <c r="AB727" i="2"/>
  <c r="AA727" i="2"/>
  <c r="Z727" i="2"/>
  <c r="V727" i="2"/>
  <c r="U727" i="2"/>
  <c r="T727" i="2"/>
  <c r="S727" i="2"/>
  <c r="R727" i="2"/>
  <c r="Q727" i="2"/>
  <c r="P727" i="2"/>
  <c r="O727" i="2"/>
  <c r="N727" i="2"/>
  <c r="M727" i="2"/>
  <c r="L727" i="2"/>
  <c r="K727" i="2"/>
  <c r="J727" i="2"/>
  <c r="I727" i="2"/>
  <c r="H727" i="2"/>
  <c r="G727" i="2"/>
  <c r="F727" i="2"/>
  <c r="E727" i="2"/>
  <c r="C727" i="2"/>
  <c r="B727" i="2"/>
  <c r="A727" i="2"/>
  <c r="AF726" i="2"/>
  <c r="AE726" i="2"/>
  <c r="AD726" i="2"/>
  <c r="AC726" i="2"/>
  <c r="AB726" i="2"/>
  <c r="AA726" i="2"/>
  <c r="Z726" i="2"/>
  <c r="V726" i="2"/>
  <c r="U726" i="2"/>
  <c r="T726" i="2"/>
  <c r="S726" i="2"/>
  <c r="R726" i="2"/>
  <c r="Q726" i="2"/>
  <c r="P726" i="2"/>
  <c r="O726" i="2"/>
  <c r="N726" i="2"/>
  <c r="M726" i="2"/>
  <c r="L726" i="2"/>
  <c r="K726" i="2"/>
  <c r="J726" i="2"/>
  <c r="I726" i="2"/>
  <c r="H726" i="2"/>
  <c r="G726" i="2"/>
  <c r="F726" i="2"/>
  <c r="E726" i="2"/>
  <c r="C726" i="2"/>
  <c r="B726" i="2"/>
  <c r="A726" i="2"/>
  <c r="AF725" i="2"/>
  <c r="AE725" i="2"/>
  <c r="AD725" i="2"/>
  <c r="AC725" i="2"/>
  <c r="AB725" i="2"/>
  <c r="AA725" i="2"/>
  <c r="Z725" i="2"/>
  <c r="V725" i="2"/>
  <c r="U725" i="2"/>
  <c r="T725" i="2"/>
  <c r="S725" i="2"/>
  <c r="R725" i="2"/>
  <c r="O725" i="2"/>
  <c r="N725" i="2"/>
  <c r="M725" i="2"/>
  <c r="L725" i="2"/>
  <c r="K725" i="2"/>
  <c r="J725" i="2"/>
  <c r="I725" i="2"/>
  <c r="H725" i="2"/>
  <c r="G725" i="2"/>
  <c r="F725" i="2"/>
  <c r="E725" i="2"/>
  <c r="C725" i="2"/>
  <c r="B725" i="2"/>
  <c r="A725" i="2"/>
  <c r="AF724" i="2"/>
  <c r="AE724" i="2"/>
  <c r="AD724" i="2"/>
  <c r="AC724" i="2"/>
  <c r="AB724" i="2"/>
  <c r="AA724" i="2"/>
  <c r="Z724" i="2"/>
  <c r="V724" i="2"/>
  <c r="U724" i="2"/>
  <c r="T724" i="2"/>
  <c r="S724" i="2"/>
  <c r="R724" i="2"/>
  <c r="O724" i="2"/>
  <c r="N724" i="2"/>
  <c r="M724" i="2"/>
  <c r="L724" i="2"/>
  <c r="K724" i="2"/>
  <c r="J724" i="2"/>
  <c r="I724" i="2"/>
  <c r="H724" i="2"/>
  <c r="G724" i="2"/>
  <c r="F724" i="2"/>
  <c r="E724" i="2"/>
  <c r="C724" i="2"/>
  <c r="B724" i="2"/>
  <c r="A724" i="2"/>
  <c r="AF723" i="2"/>
  <c r="AE723" i="2"/>
  <c r="AD723" i="2"/>
  <c r="AC723" i="2"/>
  <c r="AB723" i="2"/>
  <c r="AA723" i="2"/>
  <c r="Z723" i="2"/>
  <c r="V723" i="2"/>
  <c r="U723" i="2"/>
  <c r="T723" i="2"/>
  <c r="S723" i="2"/>
  <c r="R723" i="2"/>
  <c r="O723" i="2"/>
  <c r="N723" i="2"/>
  <c r="M723" i="2"/>
  <c r="L723" i="2"/>
  <c r="K723" i="2"/>
  <c r="J723" i="2"/>
  <c r="I723" i="2"/>
  <c r="H723" i="2"/>
  <c r="G723" i="2"/>
  <c r="F723" i="2"/>
  <c r="E723" i="2"/>
  <c r="C723" i="2"/>
  <c r="B723" i="2"/>
  <c r="A723" i="2"/>
  <c r="AF722" i="2"/>
  <c r="AE722" i="2"/>
  <c r="AD722" i="2"/>
  <c r="AC722" i="2"/>
  <c r="AB722" i="2"/>
  <c r="AA722" i="2"/>
  <c r="Z722" i="2"/>
  <c r="V722" i="2"/>
  <c r="U722" i="2"/>
  <c r="T722" i="2"/>
  <c r="S722" i="2"/>
  <c r="R722" i="2"/>
  <c r="O722" i="2"/>
  <c r="N722" i="2"/>
  <c r="M722" i="2"/>
  <c r="L722" i="2"/>
  <c r="K722" i="2"/>
  <c r="J722" i="2"/>
  <c r="I722" i="2"/>
  <c r="H722" i="2"/>
  <c r="G722" i="2"/>
  <c r="F722" i="2"/>
  <c r="E722" i="2"/>
  <c r="C722" i="2"/>
  <c r="B722" i="2"/>
  <c r="A722" i="2"/>
  <c r="AF721" i="2"/>
  <c r="AE721" i="2"/>
  <c r="AD721" i="2"/>
  <c r="AC721" i="2"/>
  <c r="AB721" i="2"/>
  <c r="AA721" i="2"/>
  <c r="Z721" i="2"/>
  <c r="Y721" i="2"/>
  <c r="X721" i="2"/>
  <c r="W721" i="2"/>
  <c r="V721" i="2"/>
  <c r="U721" i="2"/>
  <c r="T721" i="2"/>
  <c r="S721" i="2"/>
  <c r="R721" i="2"/>
  <c r="Q721" i="2"/>
  <c r="P721" i="2"/>
  <c r="O721" i="2"/>
  <c r="N721" i="2"/>
  <c r="M721" i="2"/>
  <c r="L721" i="2"/>
  <c r="K721" i="2"/>
  <c r="J721" i="2"/>
  <c r="I721" i="2"/>
  <c r="H721" i="2"/>
  <c r="G721" i="2"/>
  <c r="F721" i="2"/>
  <c r="E721" i="2"/>
  <c r="C721" i="2"/>
  <c r="B721" i="2"/>
  <c r="A721" i="2"/>
  <c r="AF720" i="2"/>
  <c r="AE720" i="2"/>
  <c r="AD720" i="2"/>
  <c r="AC720" i="2"/>
  <c r="AB720" i="2"/>
  <c r="AA720" i="2"/>
  <c r="Z720" i="2"/>
  <c r="Y720" i="2"/>
  <c r="X720" i="2"/>
  <c r="W720" i="2"/>
  <c r="V720" i="2"/>
  <c r="U720" i="2"/>
  <c r="T720" i="2"/>
  <c r="S720" i="2"/>
  <c r="R720" i="2"/>
  <c r="Q720" i="2"/>
  <c r="P720" i="2"/>
  <c r="O720" i="2"/>
  <c r="N720" i="2"/>
  <c r="M720" i="2"/>
  <c r="L720" i="2"/>
  <c r="K720" i="2"/>
  <c r="J720" i="2"/>
  <c r="I720" i="2"/>
  <c r="H720" i="2"/>
  <c r="G720" i="2"/>
  <c r="F720" i="2"/>
  <c r="E720" i="2"/>
  <c r="C720" i="2"/>
  <c r="B720" i="2"/>
  <c r="A720" i="2"/>
  <c r="AF719" i="2"/>
  <c r="AE719" i="2"/>
  <c r="AD719" i="2"/>
  <c r="AC719" i="2"/>
  <c r="AB719" i="2"/>
  <c r="AA719" i="2"/>
  <c r="Z719" i="2"/>
  <c r="Y719" i="2"/>
  <c r="X719" i="2"/>
  <c r="W719" i="2"/>
  <c r="V719" i="2"/>
  <c r="U719" i="2"/>
  <c r="T719" i="2"/>
  <c r="S719" i="2"/>
  <c r="R719" i="2"/>
  <c r="Q719" i="2"/>
  <c r="P719" i="2"/>
  <c r="O719" i="2"/>
  <c r="N719" i="2"/>
  <c r="M719" i="2"/>
  <c r="L719" i="2"/>
  <c r="K719" i="2"/>
  <c r="J719" i="2"/>
  <c r="I719" i="2"/>
  <c r="H719" i="2"/>
  <c r="G719" i="2"/>
  <c r="F719" i="2"/>
  <c r="E719" i="2"/>
  <c r="C719" i="2"/>
  <c r="B719" i="2"/>
  <c r="A719" i="2"/>
  <c r="AF718" i="2"/>
  <c r="AE718" i="2"/>
  <c r="AD718" i="2"/>
  <c r="AC718" i="2"/>
  <c r="AB718" i="2"/>
  <c r="AA718" i="2"/>
  <c r="Z718" i="2"/>
  <c r="W718" i="2"/>
  <c r="V718" i="2"/>
  <c r="U718" i="2"/>
  <c r="T718" i="2"/>
  <c r="S718" i="2"/>
  <c r="R718" i="2"/>
  <c r="O718" i="2"/>
  <c r="N718" i="2"/>
  <c r="M718" i="2"/>
  <c r="L718" i="2"/>
  <c r="K718" i="2"/>
  <c r="J718" i="2"/>
  <c r="I718" i="2"/>
  <c r="H718" i="2"/>
  <c r="G718" i="2"/>
  <c r="F718" i="2"/>
  <c r="E718" i="2"/>
  <c r="D718" i="2"/>
  <c r="C718" i="2"/>
  <c r="B718" i="2"/>
  <c r="A718" i="2"/>
  <c r="AF717" i="2"/>
  <c r="AE717" i="2"/>
  <c r="AD717" i="2"/>
  <c r="AC717" i="2"/>
  <c r="AB717" i="2"/>
  <c r="AA717" i="2"/>
  <c r="Z717" i="2"/>
  <c r="V717" i="2"/>
  <c r="U717" i="2"/>
  <c r="T717" i="2"/>
  <c r="S717" i="2"/>
  <c r="R717" i="2"/>
  <c r="O717" i="2"/>
  <c r="N717" i="2"/>
  <c r="M717" i="2"/>
  <c r="L717" i="2"/>
  <c r="K717" i="2"/>
  <c r="J717" i="2"/>
  <c r="I717" i="2"/>
  <c r="H717" i="2"/>
  <c r="G717" i="2"/>
  <c r="F717" i="2"/>
  <c r="E717" i="2"/>
  <c r="D717" i="2"/>
  <c r="C717" i="2"/>
  <c r="B717" i="2"/>
  <c r="A717" i="2"/>
  <c r="AF716" i="2"/>
  <c r="AE716" i="2"/>
  <c r="AD716" i="2"/>
  <c r="AC716" i="2"/>
  <c r="AB716" i="2"/>
  <c r="AA716" i="2"/>
  <c r="Z716" i="2"/>
  <c r="W716" i="2"/>
  <c r="V716" i="2"/>
  <c r="U716" i="2"/>
  <c r="T716" i="2"/>
  <c r="S716" i="2"/>
  <c r="R716" i="2"/>
  <c r="O716" i="2"/>
  <c r="N716" i="2"/>
  <c r="M716" i="2"/>
  <c r="L716" i="2"/>
  <c r="K716" i="2"/>
  <c r="J716" i="2"/>
  <c r="I716" i="2"/>
  <c r="H716" i="2"/>
  <c r="G716" i="2"/>
  <c r="F716" i="2"/>
  <c r="E716" i="2"/>
  <c r="D716" i="2"/>
  <c r="C716" i="2"/>
  <c r="B716" i="2"/>
  <c r="A716" i="2"/>
  <c r="AF715" i="2"/>
  <c r="AE715" i="2"/>
  <c r="AD715" i="2"/>
  <c r="AC715" i="2"/>
  <c r="AB715" i="2"/>
  <c r="AA715" i="2"/>
  <c r="Z715" i="2"/>
  <c r="V715" i="2"/>
  <c r="U715" i="2"/>
  <c r="T715" i="2"/>
  <c r="S715" i="2"/>
  <c r="R715" i="2"/>
  <c r="O715" i="2"/>
  <c r="N715" i="2"/>
  <c r="M715" i="2"/>
  <c r="L715" i="2"/>
  <c r="K715" i="2"/>
  <c r="J715" i="2"/>
  <c r="I715" i="2"/>
  <c r="H715" i="2"/>
  <c r="G715" i="2"/>
  <c r="F715" i="2"/>
  <c r="E715" i="2"/>
  <c r="D715" i="2"/>
  <c r="C715" i="2"/>
  <c r="B715" i="2"/>
  <c r="A715" i="2"/>
  <c r="AF714" i="2"/>
  <c r="AE714" i="2"/>
  <c r="AD714" i="2"/>
  <c r="AC714" i="2"/>
  <c r="AB714" i="2"/>
  <c r="AA714" i="2"/>
  <c r="Z714" i="2"/>
  <c r="V714" i="2"/>
  <c r="U714" i="2"/>
  <c r="T714" i="2"/>
  <c r="S714" i="2"/>
  <c r="R714" i="2"/>
  <c r="O714" i="2"/>
  <c r="N714" i="2"/>
  <c r="M714" i="2"/>
  <c r="L714" i="2"/>
  <c r="K714" i="2"/>
  <c r="J714" i="2"/>
  <c r="I714" i="2"/>
  <c r="H714" i="2"/>
  <c r="G714" i="2"/>
  <c r="F714" i="2"/>
  <c r="E714" i="2"/>
  <c r="D714" i="2"/>
  <c r="C714" i="2"/>
  <c r="B714" i="2"/>
  <c r="A714" i="2"/>
  <c r="AF713" i="2"/>
  <c r="AE713" i="2"/>
  <c r="AD713" i="2"/>
  <c r="AC713" i="2"/>
  <c r="AB713" i="2"/>
  <c r="AA713" i="2"/>
  <c r="Z713" i="2"/>
  <c r="V713" i="2"/>
  <c r="U713" i="2"/>
  <c r="T713" i="2"/>
  <c r="S713" i="2"/>
  <c r="R713" i="2"/>
  <c r="O713" i="2"/>
  <c r="N713" i="2"/>
  <c r="M713" i="2"/>
  <c r="L713" i="2"/>
  <c r="K713" i="2"/>
  <c r="J713" i="2"/>
  <c r="I713" i="2"/>
  <c r="H713" i="2"/>
  <c r="G713" i="2"/>
  <c r="F713" i="2"/>
  <c r="E713" i="2"/>
  <c r="D713" i="2"/>
  <c r="C713" i="2"/>
  <c r="B713" i="2"/>
  <c r="A713" i="2"/>
  <c r="AF712" i="2"/>
  <c r="AE712" i="2"/>
  <c r="AD712" i="2"/>
  <c r="AC712" i="2"/>
  <c r="AB712" i="2"/>
  <c r="AA712" i="2"/>
  <c r="Z712" i="2"/>
  <c r="V712" i="2"/>
  <c r="U712" i="2"/>
  <c r="T712" i="2"/>
  <c r="S712" i="2"/>
  <c r="R712" i="2"/>
  <c r="O712" i="2"/>
  <c r="N712" i="2"/>
  <c r="M712" i="2"/>
  <c r="L712" i="2"/>
  <c r="K712" i="2"/>
  <c r="J712" i="2"/>
  <c r="I712" i="2"/>
  <c r="H712" i="2"/>
  <c r="G712" i="2"/>
  <c r="F712" i="2"/>
  <c r="E712" i="2"/>
  <c r="D712" i="2"/>
  <c r="C712" i="2"/>
  <c r="B712" i="2"/>
  <c r="A712" i="2"/>
  <c r="AF711" i="2"/>
  <c r="AE711" i="2"/>
  <c r="AD711" i="2"/>
  <c r="AC711" i="2"/>
  <c r="AB711" i="2"/>
  <c r="AA711" i="2"/>
  <c r="Z711" i="2"/>
  <c r="Y711" i="2"/>
  <c r="X711" i="2"/>
  <c r="W711" i="2"/>
  <c r="V711" i="2"/>
  <c r="U711" i="2"/>
  <c r="T711" i="2"/>
  <c r="S711" i="2"/>
  <c r="R711" i="2"/>
  <c r="Q711" i="2"/>
  <c r="P711" i="2"/>
  <c r="O711" i="2"/>
  <c r="N711" i="2"/>
  <c r="M711" i="2"/>
  <c r="L711" i="2"/>
  <c r="K711" i="2"/>
  <c r="J711" i="2"/>
  <c r="I711" i="2"/>
  <c r="H711" i="2"/>
  <c r="G711" i="2"/>
  <c r="F711" i="2"/>
  <c r="E711" i="2"/>
  <c r="D711" i="2"/>
  <c r="C711" i="2"/>
  <c r="B711" i="2"/>
  <c r="A711" i="2"/>
  <c r="AF710" i="2"/>
  <c r="AE710" i="2"/>
  <c r="AD710" i="2"/>
  <c r="AC710" i="2"/>
  <c r="AB710" i="2"/>
  <c r="AA710" i="2"/>
  <c r="Z710" i="2"/>
  <c r="W710" i="2"/>
  <c r="V710" i="2"/>
  <c r="U710" i="2"/>
  <c r="T710" i="2"/>
  <c r="S710" i="2"/>
  <c r="R710" i="2"/>
  <c r="O710" i="2"/>
  <c r="N710" i="2"/>
  <c r="M710" i="2"/>
  <c r="L710" i="2"/>
  <c r="K710" i="2"/>
  <c r="J710" i="2"/>
  <c r="I710" i="2"/>
  <c r="H710" i="2"/>
  <c r="G710" i="2"/>
  <c r="F710" i="2"/>
  <c r="E710" i="2"/>
  <c r="D710" i="2"/>
  <c r="C710" i="2"/>
  <c r="B710" i="2"/>
  <c r="A710" i="2"/>
  <c r="AF709" i="2"/>
  <c r="AE709" i="2"/>
  <c r="AD709" i="2"/>
  <c r="AC709" i="2"/>
  <c r="AB709" i="2"/>
  <c r="AA709" i="2"/>
  <c r="Z709" i="2"/>
  <c r="W709" i="2"/>
  <c r="V709" i="2"/>
  <c r="U709" i="2"/>
  <c r="T709" i="2"/>
  <c r="S709" i="2"/>
  <c r="R709" i="2"/>
  <c r="O709" i="2"/>
  <c r="N709" i="2"/>
  <c r="M709" i="2"/>
  <c r="L709" i="2"/>
  <c r="K709" i="2"/>
  <c r="J709" i="2"/>
  <c r="I709" i="2"/>
  <c r="H709" i="2"/>
  <c r="G709" i="2"/>
  <c r="F709" i="2"/>
  <c r="E709" i="2"/>
  <c r="D709" i="2"/>
  <c r="C709" i="2"/>
  <c r="B709" i="2"/>
  <c r="A709" i="2"/>
  <c r="AF708" i="2"/>
  <c r="AE708" i="2"/>
  <c r="AD708" i="2"/>
  <c r="AC708" i="2"/>
  <c r="AB708" i="2"/>
  <c r="AA708" i="2"/>
  <c r="Z708" i="2"/>
  <c r="W708" i="2"/>
  <c r="V708" i="2"/>
  <c r="U708" i="2"/>
  <c r="T708" i="2"/>
  <c r="S708" i="2"/>
  <c r="R708" i="2"/>
  <c r="O708" i="2"/>
  <c r="N708" i="2"/>
  <c r="M708" i="2"/>
  <c r="L708" i="2"/>
  <c r="K708" i="2"/>
  <c r="J708" i="2"/>
  <c r="I708" i="2"/>
  <c r="H708" i="2"/>
  <c r="G708" i="2"/>
  <c r="F708" i="2"/>
  <c r="E708" i="2"/>
  <c r="D708" i="2"/>
  <c r="C708" i="2"/>
  <c r="B708" i="2"/>
  <c r="A708" i="2"/>
  <c r="AF707" i="2"/>
  <c r="AE707" i="2"/>
  <c r="AD707" i="2"/>
  <c r="AC707" i="2"/>
  <c r="AB707" i="2"/>
  <c r="AA707" i="2"/>
  <c r="Z707" i="2"/>
  <c r="W707" i="2"/>
  <c r="V707" i="2"/>
  <c r="U707" i="2"/>
  <c r="T707" i="2"/>
  <c r="S707" i="2"/>
  <c r="R707" i="2"/>
  <c r="O707" i="2"/>
  <c r="N707" i="2"/>
  <c r="M707" i="2"/>
  <c r="L707" i="2"/>
  <c r="K707" i="2"/>
  <c r="J707" i="2"/>
  <c r="I707" i="2"/>
  <c r="H707" i="2"/>
  <c r="G707" i="2"/>
  <c r="F707" i="2"/>
  <c r="E707" i="2"/>
  <c r="D707" i="2"/>
  <c r="C707" i="2"/>
  <c r="B707" i="2"/>
  <c r="A707" i="2"/>
  <c r="AF706" i="2"/>
  <c r="AE706" i="2"/>
  <c r="AD706" i="2"/>
  <c r="AC706" i="2"/>
  <c r="AB706" i="2"/>
  <c r="AA706" i="2"/>
  <c r="Z706" i="2"/>
  <c r="W706" i="2"/>
  <c r="V706" i="2"/>
  <c r="U706" i="2"/>
  <c r="T706" i="2"/>
  <c r="S706" i="2"/>
  <c r="R706" i="2"/>
  <c r="O706" i="2"/>
  <c r="N706" i="2"/>
  <c r="M706" i="2"/>
  <c r="L706" i="2"/>
  <c r="K706" i="2"/>
  <c r="J706" i="2"/>
  <c r="I706" i="2"/>
  <c r="H706" i="2"/>
  <c r="G706" i="2"/>
  <c r="F706" i="2"/>
  <c r="E706" i="2"/>
  <c r="D706" i="2"/>
  <c r="C706" i="2"/>
  <c r="B706" i="2"/>
  <c r="A706" i="2"/>
  <c r="AF705" i="2"/>
  <c r="AE705" i="2"/>
  <c r="AD705" i="2"/>
  <c r="AC705" i="2"/>
  <c r="AB705" i="2"/>
  <c r="AA705" i="2"/>
  <c r="Z705" i="2"/>
  <c r="W705" i="2"/>
  <c r="V705" i="2"/>
  <c r="U705" i="2"/>
  <c r="T705" i="2"/>
  <c r="S705" i="2"/>
  <c r="R705" i="2"/>
  <c r="O705" i="2"/>
  <c r="N705" i="2"/>
  <c r="M705" i="2"/>
  <c r="L705" i="2"/>
  <c r="K705" i="2"/>
  <c r="J705" i="2"/>
  <c r="I705" i="2"/>
  <c r="H705" i="2"/>
  <c r="G705" i="2"/>
  <c r="F705" i="2"/>
  <c r="E705" i="2"/>
  <c r="D705" i="2"/>
  <c r="C705" i="2"/>
  <c r="B705" i="2"/>
  <c r="A705" i="2"/>
  <c r="AF704" i="2"/>
  <c r="AE704" i="2"/>
  <c r="AD704" i="2"/>
  <c r="AC704" i="2"/>
  <c r="AB704" i="2"/>
  <c r="AA704" i="2"/>
  <c r="Z704" i="2"/>
  <c r="W704" i="2"/>
  <c r="V704" i="2"/>
  <c r="U704" i="2"/>
  <c r="T704" i="2"/>
  <c r="S704" i="2"/>
  <c r="R704" i="2"/>
  <c r="O704" i="2"/>
  <c r="N704" i="2"/>
  <c r="M704" i="2"/>
  <c r="L704" i="2"/>
  <c r="K704" i="2"/>
  <c r="J704" i="2"/>
  <c r="I704" i="2"/>
  <c r="H704" i="2"/>
  <c r="G704" i="2"/>
  <c r="F704" i="2"/>
  <c r="E704" i="2"/>
  <c r="D704" i="2"/>
  <c r="C704" i="2"/>
  <c r="B704" i="2"/>
  <c r="A704" i="2"/>
  <c r="AF703" i="2"/>
  <c r="AE703" i="2"/>
  <c r="AD703" i="2"/>
  <c r="AC703" i="2"/>
  <c r="AB703" i="2"/>
  <c r="AA703" i="2"/>
  <c r="Z703" i="2"/>
  <c r="W703" i="2"/>
  <c r="V703" i="2"/>
  <c r="U703" i="2"/>
  <c r="T703" i="2"/>
  <c r="S703" i="2"/>
  <c r="R703" i="2"/>
  <c r="O703" i="2"/>
  <c r="N703" i="2"/>
  <c r="M703" i="2"/>
  <c r="L703" i="2"/>
  <c r="K703" i="2"/>
  <c r="J703" i="2"/>
  <c r="I703" i="2"/>
  <c r="H703" i="2"/>
  <c r="G703" i="2"/>
  <c r="F703" i="2"/>
  <c r="E703" i="2"/>
  <c r="D703" i="2"/>
  <c r="C703" i="2"/>
  <c r="B703" i="2"/>
  <c r="A703" i="2"/>
  <c r="AF702" i="2"/>
  <c r="AE702" i="2"/>
  <c r="AD702" i="2"/>
  <c r="AC702" i="2"/>
  <c r="AB702" i="2"/>
  <c r="AA702" i="2"/>
  <c r="Z702" i="2"/>
  <c r="W702" i="2"/>
  <c r="V702" i="2"/>
  <c r="U702" i="2"/>
  <c r="T702" i="2"/>
  <c r="S702" i="2"/>
  <c r="R702" i="2"/>
  <c r="O702" i="2"/>
  <c r="N702" i="2"/>
  <c r="M702" i="2"/>
  <c r="L702" i="2"/>
  <c r="K702" i="2"/>
  <c r="J702" i="2"/>
  <c r="I702" i="2"/>
  <c r="H702" i="2"/>
  <c r="G702" i="2"/>
  <c r="F702" i="2"/>
  <c r="E702" i="2"/>
  <c r="D702" i="2"/>
  <c r="C702" i="2"/>
  <c r="B702" i="2"/>
  <c r="A702" i="2"/>
  <c r="AF701" i="2"/>
  <c r="AE701" i="2"/>
  <c r="AD701" i="2"/>
  <c r="AC701" i="2"/>
  <c r="AB701" i="2"/>
  <c r="AA701" i="2"/>
  <c r="Z701" i="2"/>
  <c r="W701" i="2"/>
  <c r="V701" i="2"/>
  <c r="U701" i="2"/>
  <c r="T701" i="2"/>
  <c r="S701" i="2"/>
  <c r="R701" i="2"/>
  <c r="O701" i="2"/>
  <c r="N701" i="2"/>
  <c r="M701" i="2"/>
  <c r="L701" i="2"/>
  <c r="K701" i="2"/>
  <c r="J701" i="2"/>
  <c r="I701" i="2"/>
  <c r="H701" i="2"/>
  <c r="G701" i="2"/>
  <c r="F701" i="2"/>
  <c r="E701" i="2"/>
  <c r="D701" i="2"/>
  <c r="C701" i="2"/>
  <c r="B701" i="2"/>
  <c r="A701" i="2"/>
  <c r="AF700" i="2"/>
  <c r="AE700" i="2"/>
  <c r="AD700" i="2"/>
  <c r="AC700" i="2"/>
  <c r="AB700" i="2"/>
  <c r="AA700" i="2"/>
  <c r="Z700" i="2"/>
  <c r="W700" i="2"/>
  <c r="V700" i="2"/>
  <c r="U700" i="2"/>
  <c r="T700" i="2"/>
  <c r="S700" i="2"/>
  <c r="R700" i="2"/>
  <c r="O700" i="2"/>
  <c r="N700" i="2"/>
  <c r="M700" i="2"/>
  <c r="L700" i="2"/>
  <c r="K700" i="2"/>
  <c r="J700" i="2"/>
  <c r="I700" i="2"/>
  <c r="H700" i="2"/>
  <c r="G700" i="2"/>
  <c r="F700" i="2"/>
  <c r="E700" i="2"/>
  <c r="D700" i="2"/>
  <c r="C700" i="2"/>
  <c r="B700" i="2"/>
  <c r="A700" i="2"/>
  <c r="AF699" i="2"/>
  <c r="AE699" i="2"/>
  <c r="AD699" i="2"/>
  <c r="AC699" i="2"/>
  <c r="AB699" i="2"/>
  <c r="AA699" i="2"/>
  <c r="Z699" i="2"/>
  <c r="W699" i="2"/>
  <c r="V699" i="2"/>
  <c r="U699" i="2"/>
  <c r="T699" i="2"/>
  <c r="S699" i="2"/>
  <c r="R699" i="2"/>
  <c r="O699" i="2"/>
  <c r="N699" i="2"/>
  <c r="M699" i="2"/>
  <c r="L699" i="2"/>
  <c r="K699" i="2"/>
  <c r="J699" i="2"/>
  <c r="I699" i="2"/>
  <c r="H699" i="2"/>
  <c r="G699" i="2"/>
  <c r="F699" i="2"/>
  <c r="E699" i="2"/>
  <c r="D699" i="2"/>
  <c r="C699" i="2"/>
  <c r="B699" i="2"/>
  <c r="A699" i="2"/>
  <c r="AF698" i="2"/>
  <c r="AE698" i="2"/>
  <c r="AD698" i="2"/>
  <c r="AC698" i="2"/>
  <c r="AB698" i="2"/>
  <c r="AA698" i="2"/>
  <c r="Z698" i="2"/>
  <c r="W698" i="2"/>
  <c r="V698" i="2"/>
  <c r="U698" i="2"/>
  <c r="T698" i="2"/>
  <c r="S698" i="2"/>
  <c r="R698" i="2"/>
  <c r="O698" i="2"/>
  <c r="N698" i="2"/>
  <c r="M698" i="2"/>
  <c r="L698" i="2"/>
  <c r="K698" i="2"/>
  <c r="J698" i="2"/>
  <c r="I698" i="2"/>
  <c r="H698" i="2"/>
  <c r="G698" i="2"/>
  <c r="F698" i="2"/>
  <c r="E698" i="2"/>
  <c r="D698" i="2"/>
  <c r="C698" i="2"/>
  <c r="B698" i="2"/>
  <c r="A698" i="2"/>
  <c r="AF697" i="2"/>
  <c r="AE697" i="2"/>
  <c r="AD697" i="2"/>
  <c r="AC697" i="2"/>
  <c r="AB697" i="2"/>
  <c r="AA697" i="2"/>
  <c r="Z697" i="2"/>
  <c r="W697" i="2"/>
  <c r="V697" i="2"/>
  <c r="U697" i="2"/>
  <c r="T697" i="2"/>
  <c r="S697" i="2"/>
  <c r="R697" i="2"/>
  <c r="O697" i="2"/>
  <c r="N697" i="2"/>
  <c r="M697" i="2"/>
  <c r="L697" i="2"/>
  <c r="K697" i="2"/>
  <c r="J697" i="2"/>
  <c r="I697" i="2"/>
  <c r="H697" i="2"/>
  <c r="G697" i="2"/>
  <c r="F697" i="2"/>
  <c r="E697" i="2"/>
  <c r="D697" i="2"/>
  <c r="C697" i="2"/>
  <c r="B697" i="2"/>
  <c r="A697" i="2"/>
  <c r="AF696" i="2"/>
  <c r="AE696" i="2"/>
  <c r="AD696" i="2"/>
  <c r="AC696" i="2"/>
  <c r="AB696" i="2"/>
  <c r="AA696" i="2"/>
  <c r="Z696" i="2"/>
  <c r="W696" i="2"/>
  <c r="V696" i="2"/>
  <c r="U696" i="2"/>
  <c r="T696" i="2"/>
  <c r="S696" i="2"/>
  <c r="R696" i="2"/>
  <c r="O696" i="2"/>
  <c r="N696" i="2"/>
  <c r="M696" i="2"/>
  <c r="L696" i="2"/>
  <c r="K696" i="2"/>
  <c r="J696" i="2"/>
  <c r="I696" i="2"/>
  <c r="H696" i="2"/>
  <c r="G696" i="2"/>
  <c r="F696" i="2"/>
  <c r="E696" i="2"/>
  <c r="D696" i="2"/>
  <c r="C696" i="2"/>
  <c r="B696" i="2"/>
  <c r="A696" i="2"/>
  <c r="AF695" i="2"/>
  <c r="AE695" i="2"/>
  <c r="AD695" i="2"/>
  <c r="AC695" i="2"/>
  <c r="AB695" i="2"/>
  <c r="AA695" i="2"/>
  <c r="Z695" i="2"/>
  <c r="W695" i="2"/>
  <c r="V695" i="2"/>
  <c r="U695" i="2"/>
  <c r="T695" i="2"/>
  <c r="S695" i="2"/>
  <c r="R695" i="2"/>
  <c r="O695" i="2"/>
  <c r="N695" i="2"/>
  <c r="M695" i="2"/>
  <c r="L695" i="2"/>
  <c r="K695" i="2"/>
  <c r="J695" i="2"/>
  <c r="I695" i="2"/>
  <c r="H695" i="2"/>
  <c r="G695" i="2"/>
  <c r="F695" i="2"/>
  <c r="E695" i="2"/>
  <c r="D695" i="2"/>
  <c r="C695" i="2"/>
  <c r="B695" i="2"/>
  <c r="A695" i="2"/>
  <c r="AF694" i="2"/>
  <c r="AE694" i="2"/>
  <c r="AD694" i="2"/>
  <c r="AC694" i="2"/>
  <c r="AB694" i="2"/>
  <c r="AA694" i="2"/>
  <c r="Z694" i="2"/>
  <c r="W694" i="2"/>
  <c r="V694" i="2"/>
  <c r="U694" i="2"/>
  <c r="T694" i="2"/>
  <c r="S694" i="2"/>
  <c r="R694" i="2"/>
  <c r="O694" i="2"/>
  <c r="N694" i="2"/>
  <c r="M694" i="2"/>
  <c r="L694" i="2"/>
  <c r="K694" i="2"/>
  <c r="J694" i="2"/>
  <c r="I694" i="2"/>
  <c r="H694" i="2"/>
  <c r="G694" i="2"/>
  <c r="F694" i="2"/>
  <c r="E694" i="2"/>
  <c r="D694" i="2"/>
  <c r="C694" i="2"/>
  <c r="B694" i="2"/>
  <c r="A694" i="2"/>
  <c r="AF693" i="2"/>
  <c r="AE693" i="2"/>
  <c r="AD693" i="2"/>
  <c r="AC693" i="2"/>
  <c r="AB693" i="2"/>
  <c r="AA693" i="2"/>
  <c r="Z693" i="2"/>
  <c r="W693" i="2"/>
  <c r="V693" i="2"/>
  <c r="U693" i="2"/>
  <c r="T693" i="2"/>
  <c r="S693" i="2"/>
  <c r="R693" i="2"/>
  <c r="O693" i="2"/>
  <c r="N693" i="2"/>
  <c r="M693" i="2"/>
  <c r="L693" i="2"/>
  <c r="K693" i="2"/>
  <c r="J693" i="2"/>
  <c r="I693" i="2"/>
  <c r="H693" i="2"/>
  <c r="G693" i="2"/>
  <c r="F693" i="2"/>
  <c r="E693" i="2"/>
  <c r="D693" i="2"/>
  <c r="C693" i="2"/>
  <c r="B693" i="2"/>
  <c r="A693" i="2"/>
  <c r="AF692" i="2"/>
  <c r="AE692" i="2"/>
  <c r="AD692" i="2"/>
  <c r="AC692" i="2"/>
  <c r="AB692" i="2"/>
  <c r="AA692" i="2"/>
  <c r="Z692" i="2"/>
  <c r="W692" i="2"/>
  <c r="V692" i="2"/>
  <c r="U692" i="2"/>
  <c r="T692" i="2"/>
  <c r="S692" i="2"/>
  <c r="R692" i="2"/>
  <c r="O692" i="2"/>
  <c r="N692" i="2"/>
  <c r="M692" i="2"/>
  <c r="L692" i="2"/>
  <c r="K692" i="2"/>
  <c r="J692" i="2"/>
  <c r="I692" i="2"/>
  <c r="H692" i="2"/>
  <c r="G692" i="2"/>
  <c r="F692" i="2"/>
  <c r="E692" i="2"/>
  <c r="D692" i="2"/>
  <c r="C692" i="2"/>
  <c r="B692" i="2"/>
  <c r="A692" i="2"/>
  <c r="AF691" i="2"/>
  <c r="AE691" i="2"/>
  <c r="AD691" i="2"/>
  <c r="AC691" i="2"/>
  <c r="AB691" i="2"/>
  <c r="AA691" i="2"/>
  <c r="Z691" i="2"/>
  <c r="W691" i="2"/>
  <c r="V691" i="2"/>
  <c r="U691" i="2"/>
  <c r="T691" i="2"/>
  <c r="S691" i="2"/>
  <c r="R691" i="2"/>
  <c r="O691" i="2"/>
  <c r="N691" i="2"/>
  <c r="M691" i="2"/>
  <c r="L691" i="2"/>
  <c r="K691" i="2"/>
  <c r="J691" i="2"/>
  <c r="I691" i="2"/>
  <c r="H691" i="2"/>
  <c r="G691" i="2"/>
  <c r="F691" i="2"/>
  <c r="E691" i="2"/>
  <c r="D691" i="2"/>
  <c r="C691" i="2"/>
  <c r="B691" i="2"/>
  <c r="A691" i="2"/>
  <c r="AF690" i="2"/>
  <c r="AE690" i="2"/>
  <c r="AD690" i="2"/>
  <c r="AC690" i="2"/>
  <c r="AB690" i="2"/>
  <c r="AA690" i="2"/>
  <c r="Z690" i="2"/>
  <c r="W690" i="2"/>
  <c r="V690" i="2"/>
  <c r="U690" i="2"/>
  <c r="T690" i="2"/>
  <c r="S690" i="2"/>
  <c r="R690" i="2"/>
  <c r="O690" i="2"/>
  <c r="N690" i="2"/>
  <c r="M690" i="2"/>
  <c r="L690" i="2"/>
  <c r="K690" i="2"/>
  <c r="J690" i="2"/>
  <c r="I690" i="2"/>
  <c r="H690" i="2"/>
  <c r="G690" i="2"/>
  <c r="F690" i="2"/>
  <c r="E690" i="2"/>
  <c r="D690" i="2"/>
  <c r="C690" i="2"/>
  <c r="B690" i="2"/>
  <c r="A690" i="2"/>
  <c r="AF689" i="2"/>
  <c r="AE689" i="2"/>
  <c r="AD689" i="2"/>
  <c r="AC689" i="2"/>
  <c r="AB689" i="2"/>
  <c r="AA689" i="2"/>
  <c r="Z689" i="2"/>
  <c r="W689" i="2"/>
  <c r="V689" i="2"/>
  <c r="U689" i="2"/>
  <c r="T689" i="2"/>
  <c r="S689" i="2"/>
  <c r="R689" i="2"/>
  <c r="O689" i="2"/>
  <c r="N689" i="2"/>
  <c r="M689" i="2"/>
  <c r="L689" i="2"/>
  <c r="K689" i="2"/>
  <c r="J689" i="2"/>
  <c r="I689" i="2"/>
  <c r="H689" i="2"/>
  <c r="G689" i="2"/>
  <c r="F689" i="2"/>
  <c r="E689" i="2"/>
  <c r="D689" i="2"/>
  <c r="C689" i="2"/>
  <c r="B689" i="2"/>
  <c r="A689" i="2"/>
  <c r="AF688" i="2"/>
  <c r="AE688" i="2"/>
  <c r="AD688" i="2"/>
  <c r="AC688" i="2"/>
  <c r="AB688" i="2"/>
  <c r="AA688" i="2"/>
  <c r="Z688" i="2"/>
  <c r="W688" i="2"/>
  <c r="V688" i="2"/>
  <c r="U688" i="2"/>
  <c r="T688" i="2"/>
  <c r="S688" i="2"/>
  <c r="R688" i="2"/>
  <c r="O688" i="2"/>
  <c r="N688" i="2"/>
  <c r="M688" i="2"/>
  <c r="L688" i="2"/>
  <c r="K688" i="2"/>
  <c r="J688" i="2"/>
  <c r="I688" i="2"/>
  <c r="H688" i="2"/>
  <c r="G688" i="2"/>
  <c r="F688" i="2"/>
  <c r="E688" i="2"/>
  <c r="D688" i="2"/>
  <c r="C688" i="2"/>
  <c r="B688" i="2"/>
  <c r="A688" i="2"/>
  <c r="AF687" i="2"/>
  <c r="AE687" i="2"/>
  <c r="AD687" i="2"/>
  <c r="AC687" i="2"/>
  <c r="AB687" i="2"/>
  <c r="AA687" i="2"/>
  <c r="Z687" i="2"/>
  <c r="W687" i="2"/>
  <c r="V687" i="2"/>
  <c r="U687" i="2"/>
  <c r="T687" i="2"/>
  <c r="S687" i="2"/>
  <c r="R687" i="2"/>
  <c r="O687" i="2"/>
  <c r="N687" i="2"/>
  <c r="M687" i="2"/>
  <c r="L687" i="2"/>
  <c r="K687" i="2"/>
  <c r="J687" i="2"/>
  <c r="I687" i="2"/>
  <c r="H687" i="2"/>
  <c r="G687" i="2"/>
  <c r="F687" i="2"/>
  <c r="E687" i="2"/>
  <c r="D687" i="2"/>
  <c r="C687" i="2"/>
  <c r="B687" i="2"/>
  <c r="A687" i="2"/>
  <c r="AF686" i="2"/>
  <c r="AE686" i="2"/>
  <c r="AD686" i="2"/>
  <c r="AC686" i="2"/>
  <c r="AB686" i="2"/>
  <c r="AA686" i="2"/>
  <c r="Z686" i="2"/>
  <c r="W686" i="2"/>
  <c r="V686" i="2"/>
  <c r="U686" i="2"/>
  <c r="T686" i="2"/>
  <c r="S686" i="2"/>
  <c r="R686" i="2"/>
  <c r="O686" i="2"/>
  <c r="N686" i="2"/>
  <c r="M686" i="2"/>
  <c r="L686" i="2"/>
  <c r="K686" i="2"/>
  <c r="J686" i="2"/>
  <c r="I686" i="2"/>
  <c r="H686" i="2"/>
  <c r="G686" i="2"/>
  <c r="F686" i="2"/>
  <c r="E686" i="2"/>
  <c r="D686" i="2"/>
  <c r="C686" i="2"/>
  <c r="B686" i="2"/>
  <c r="A686" i="2"/>
  <c r="AF685" i="2"/>
  <c r="AE685" i="2"/>
  <c r="AD685" i="2"/>
  <c r="AC685" i="2"/>
  <c r="AB685" i="2"/>
  <c r="AA685" i="2"/>
  <c r="Z685" i="2"/>
  <c r="W685" i="2"/>
  <c r="V685" i="2"/>
  <c r="U685" i="2"/>
  <c r="T685" i="2"/>
  <c r="S685" i="2"/>
  <c r="R685" i="2"/>
  <c r="O685" i="2"/>
  <c r="N685" i="2"/>
  <c r="M685" i="2"/>
  <c r="L685" i="2"/>
  <c r="K685" i="2"/>
  <c r="J685" i="2"/>
  <c r="I685" i="2"/>
  <c r="H685" i="2"/>
  <c r="G685" i="2"/>
  <c r="F685" i="2"/>
  <c r="E685" i="2"/>
  <c r="D685" i="2"/>
  <c r="C685" i="2"/>
  <c r="B685" i="2"/>
  <c r="A685" i="2"/>
  <c r="AF684" i="2"/>
  <c r="AE684" i="2"/>
  <c r="AD684" i="2"/>
  <c r="AC684" i="2"/>
  <c r="AB684" i="2"/>
  <c r="AA684" i="2"/>
  <c r="Z684" i="2"/>
  <c r="W684" i="2"/>
  <c r="V684" i="2"/>
  <c r="U684" i="2"/>
  <c r="T684" i="2"/>
  <c r="S684" i="2"/>
  <c r="R684" i="2"/>
  <c r="O684" i="2"/>
  <c r="N684" i="2"/>
  <c r="M684" i="2"/>
  <c r="L684" i="2"/>
  <c r="K684" i="2"/>
  <c r="J684" i="2"/>
  <c r="I684" i="2"/>
  <c r="H684" i="2"/>
  <c r="G684" i="2"/>
  <c r="F684" i="2"/>
  <c r="E684" i="2"/>
  <c r="D684" i="2"/>
  <c r="C684" i="2"/>
  <c r="B684" i="2"/>
  <c r="A684" i="2"/>
  <c r="AF683" i="2"/>
  <c r="AE683" i="2"/>
  <c r="AD683" i="2"/>
  <c r="AC683" i="2"/>
  <c r="AB683" i="2"/>
  <c r="AA683" i="2"/>
  <c r="Z683" i="2"/>
  <c r="W683" i="2"/>
  <c r="V683" i="2"/>
  <c r="U683" i="2"/>
  <c r="T683" i="2"/>
  <c r="S683" i="2"/>
  <c r="R683" i="2"/>
  <c r="O683" i="2"/>
  <c r="N683" i="2"/>
  <c r="M683" i="2"/>
  <c r="L683" i="2"/>
  <c r="K683" i="2"/>
  <c r="J683" i="2"/>
  <c r="I683" i="2"/>
  <c r="H683" i="2"/>
  <c r="G683" i="2"/>
  <c r="F683" i="2"/>
  <c r="E683" i="2"/>
  <c r="D683" i="2"/>
  <c r="C683" i="2"/>
  <c r="B683" i="2"/>
  <c r="A683" i="2"/>
  <c r="AF682" i="2"/>
  <c r="AE682" i="2"/>
  <c r="AD682" i="2"/>
  <c r="AC682" i="2"/>
  <c r="AB682" i="2"/>
  <c r="AA682" i="2"/>
  <c r="Z682" i="2"/>
  <c r="W682" i="2"/>
  <c r="V682" i="2"/>
  <c r="U682" i="2"/>
  <c r="T682" i="2"/>
  <c r="S682" i="2"/>
  <c r="R682" i="2"/>
  <c r="O682" i="2"/>
  <c r="N682" i="2"/>
  <c r="M682" i="2"/>
  <c r="L682" i="2"/>
  <c r="K682" i="2"/>
  <c r="J682" i="2"/>
  <c r="I682" i="2"/>
  <c r="H682" i="2"/>
  <c r="G682" i="2"/>
  <c r="F682" i="2"/>
  <c r="E682" i="2"/>
  <c r="D682" i="2"/>
  <c r="C682" i="2"/>
  <c r="B682" i="2"/>
  <c r="A682" i="2"/>
  <c r="AF681" i="2"/>
  <c r="AE681" i="2"/>
  <c r="AD681" i="2"/>
  <c r="AC681" i="2"/>
  <c r="AB681" i="2"/>
  <c r="AA681" i="2"/>
  <c r="Z681" i="2"/>
  <c r="W681" i="2"/>
  <c r="V681" i="2"/>
  <c r="U681" i="2"/>
  <c r="T681" i="2"/>
  <c r="S681" i="2"/>
  <c r="R681" i="2"/>
  <c r="O681" i="2"/>
  <c r="N681" i="2"/>
  <c r="M681" i="2"/>
  <c r="L681" i="2"/>
  <c r="K681" i="2"/>
  <c r="J681" i="2"/>
  <c r="I681" i="2"/>
  <c r="H681" i="2"/>
  <c r="G681" i="2"/>
  <c r="F681" i="2"/>
  <c r="E681" i="2"/>
  <c r="D681" i="2"/>
  <c r="C681" i="2"/>
  <c r="B681" i="2"/>
  <c r="A681" i="2"/>
  <c r="AF680" i="2"/>
  <c r="AE680" i="2"/>
  <c r="AD680" i="2"/>
  <c r="AC680" i="2"/>
  <c r="AB680" i="2"/>
  <c r="AA680" i="2"/>
  <c r="Z680" i="2"/>
  <c r="W680" i="2"/>
  <c r="V680" i="2"/>
  <c r="U680" i="2"/>
  <c r="T680" i="2"/>
  <c r="S680" i="2"/>
  <c r="R680" i="2"/>
  <c r="O680" i="2"/>
  <c r="N680" i="2"/>
  <c r="M680" i="2"/>
  <c r="L680" i="2"/>
  <c r="K680" i="2"/>
  <c r="J680" i="2"/>
  <c r="I680" i="2"/>
  <c r="H680" i="2"/>
  <c r="G680" i="2"/>
  <c r="F680" i="2"/>
  <c r="E680" i="2"/>
  <c r="D680" i="2"/>
  <c r="C680" i="2"/>
  <c r="B680" i="2"/>
  <c r="A680" i="2"/>
  <c r="AF679" i="2"/>
  <c r="AE679" i="2"/>
  <c r="AD679" i="2"/>
  <c r="AC679" i="2"/>
  <c r="AB679" i="2"/>
  <c r="AA679" i="2"/>
  <c r="Z679" i="2"/>
  <c r="W679" i="2"/>
  <c r="V679" i="2"/>
  <c r="U679" i="2"/>
  <c r="T679" i="2"/>
  <c r="S679" i="2"/>
  <c r="R679" i="2"/>
  <c r="O679" i="2"/>
  <c r="N679" i="2"/>
  <c r="M679" i="2"/>
  <c r="L679" i="2"/>
  <c r="K679" i="2"/>
  <c r="J679" i="2"/>
  <c r="I679" i="2"/>
  <c r="H679" i="2"/>
  <c r="G679" i="2"/>
  <c r="F679" i="2"/>
  <c r="E679" i="2"/>
  <c r="D679" i="2"/>
  <c r="C679" i="2"/>
  <c r="B679" i="2"/>
  <c r="A679" i="2"/>
  <c r="AF678" i="2"/>
  <c r="AE678" i="2"/>
  <c r="AD678" i="2"/>
  <c r="AC678" i="2"/>
  <c r="AB678" i="2"/>
  <c r="AA678" i="2"/>
  <c r="Z678" i="2"/>
  <c r="W678" i="2"/>
  <c r="V678" i="2"/>
  <c r="U678" i="2"/>
  <c r="T678" i="2"/>
  <c r="S678" i="2"/>
  <c r="R678" i="2"/>
  <c r="O678" i="2"/>
  <c r="N678" i="2"/>
  <c r="M678" i="2"/>
  <c r="L678" i="2"/>
  <c r="K678" i="2"/>
  <c r="I678" i="2"/>
  <c r="H678" i="2"/>
  <c r="G678" i="2"/>
  <c r="F678" i="2"/>
  <c r="E678" i="2"/>
  <c r="D678" i="2"/>
  <c r="C678" i="2"/>
  <c r="B678" i="2"/>
  <c r="A678" i="2"/>
  <c r="AF677" i="2"/>
  <c r="AE677" i="2"/>
  <c r="AD677" i="2"/>
  <c r="AC677" i="2"/>
  <c r="AB677" i="2"/>
  <c r="AA677" i="2"/>
  <c r="Z677" i="2"/>
  <c r="W677" i="2"/>
  <c r="V677" i="2"/>
  <c r="U677" i="2"/>
  <c r="T677" i="2"/>
  <c r="S677" i="2"/>
  <c r="R677" i="2"/>
  <c r="O677" i="2"/>
  <c r="N677" i="2"/>
  <c r="M677" i="2"/>
  <c r="L677" i="2"/>
  <c r="K677" i="2"/>
  <c r="J677" i="2"/>
  <c r="I677" i="2"/>
  <c r="H677" i="2"/>
  <c r="G677" i="2"/>
  <c r="F677" i="2"/>
  <c r="E677" i="2"/>
  <c r="D677" i="2"/>
  <c r="C677" i="2"/>
  <c r="B677" i="2"/>
  <c r="A677" i="2"/>
  <c r="AF676" i="2"/>
  <c r="AE676" i="2"/>
  <c r="AD676" i="2"/>
  <c r="AC676" i="2"/>
  <c r="AB676" i="2"/>
  <c r="AA676" i="2"/>
  <c r="Z676" i="2"/>
  <c r="W676" i="2"/>
  <c r="V676" i="2"/>
  <c r="U676" i="2"/>
  <c r="T676" i="2"/>
  <c r="S676" i="2"/>
  <c r="R676" i="2"/>
  <c r="O676" i="2"/>
  <c r="N676" i="2"/>
  <c r="M676" i="2"/>
  <c r="L676" i="2"/>
  <c r="K676" i="2"/>
  <c r="J676" i="2"/>
  <c r="I676" i="2"/>
  <c r="H676" i="2"/>
  <c r="G676" i="2"/>
  <c r="F676" i="2"/>
  <c r="E676" i="2"/>
  <c r="D676" i="2"/>
  <c r="C676" i="2"/>
  <c r="B676" i="2"/>
  <c r="A676" i="2"/>
  <c r="AF675" i="2"/>
  <c r="AE675" i="2"/>
  <c r="AD675" i="2"/>
  <c r="AC675" i="2"/>
  <c r="AB675" i="2"/>
  <c r="AA675" i="2"/>
  <c r="Z675" i="2"/>
  <c r="W675" i="2"/>
  <c r="V675" i="2"/>
  <c r="U675" i="2"/>
  <c r="T675" i="2"/>
  <c r="S675" i="2"/>
  <c r="R675" i="2"/>
  <c r="O675" i="2"/>
  <c r="N675" i="2"/>
  <c r="M675" i="2"/>
  <c r="L675" i="2"/>
  <c r="K675" i="2"/>
  <c r="J675" i="2"/>
  <c r="I675" i="2"/>
  <c r="H675" i="2"/>
  <c r="G675" i="2"/>
  <c r="F675" i="2"/>
  <c r="E675" i="2"/>
  <c r="D675" i="2"/>
  <c r="C675" i="2"/>
  <c r="B675" i="2"/>
  <c r="A675" i="2"/>
  <c r="AF674" i="2"/>
  <c r="AE674" i="2"/>
  <c r="AD674" i="2"/>
  <c r="AC674" i="2"/>
  <c r="AB674" i="2"/>
  <c r="AA674" i="2"/>
  <c r="Z674" i="2"/>
  <c r="W674" i="2"/>
  <c r="V674" i="2"/>
  <c r="U674" i="2"/>
  <c r="T674" i="2"/>
  <c r="S674" i="2"/>
  <c r="R674" i="2"/>
  <c r="O674" i="2"/>
  <c r="N674" i="2"/>
  <c r="M674" i="2"/>
  <c r="L674" i="2"/>
  <c r="K674" i="2"/>
  <c r="J674" i="2"/>
  <c r="I674" i="2"/>
  <c r="H674" i="2"/>
  <c r="G674" i="2"/>
  <c r="F674" i="2"/>
  <c r="E674" i="2"/>
  <c r="D674" i="2"/>
  <c r="C674" i="2"/>
  <c r="B674" i="2"/>
  <c r="A674" i="2"/>
  <c r="AF673" i="2"/>
  <c r="AE673" i="2"/>
  <c r="AD673" i="2"/>
  <c r="AC673" i="2"/>
  <c r="AB673" i="2"/>
  <c r="AA673" i="2"/>
  <c r="Z673" i="2"/>
  <c r="W673" i="2"/>
  <c r="V673" i="2"/>
  <c r="U673" i="2"/>
  <c r="T673" i="2"/>
  <c r="S673" i="2"/>
  <c r="R673" i="2"/>
  <c r="O673" i="2"/>
  <c r="N673" i="2"/>
  <c r="M673" i="2"/>
  <c r="L673" i="2"/>
  <c r="K673" i="2"/>
  <c r="J673" i="2"/>
  <c r="I673" i="2"/>
  <c r="H673" i="2"/>
  <c r="G673" i="2"/>
  <c r="F673" i="2"/>
  <c r="E673" i="2"/>
  <c r="D673" i="2"/>
  <c r="C673" i="2"/>
  <c r="B673" i="2"/>
  <c r="A673" i="2"/>
  <c r="AF672" i="2"/>
  <c r="AE672" i="2"/>
  <c r="AD672" i="2"/>
  <c r="AC672" i="2"/>
  <c r="AB672" i="2"/>
  <c r="AA672" i="2"/>
  <c r="Z672" i="2"/>
  <c r="W672" i="2"/>
  <c r="V672" i="2"/>
  <c r="U672" i="2"/>
  <c r="T672" i="2"/>
  <c r="S672" i="2"/>
  <c r="R672" i="2"/>
  <c r="O672" i="2"/>
  <c r="N672" i="2"/>
  <c r="M672" i="2"/>
  <c r="L672" i="2"/>
  <c r="K672" i="2"/>
  <c r="J672" i="2"/>
  <c r="I672" i="2"/>
  <c r="H672" i="2"/>
  <c r="G672" i="2"/>
  <c r="F672" i="2"/>
  <c r="E672" i="2"/>
  <c r="D672" i="2"/>
  <c r="C672" i="2"/>
  <c r="B672" i="2"/>
  <c r="A672" i="2"/>
  <c r="AF671" i="2"/>
  <c r="AE671" i="2"/>
  <c r="AD671" i="2"/>
  <c r="AC671" i="2"/>
  <c r="AB671" i="2"/>
  <c r="AA671" i="2"/>
  <c r="Z671" i="2"/>
  <c r="W671" i="2"/>
  <c r="V671" i="2"/>
  <c r="U671" i="2"/>
  <c r="T671" i="2"/>
  <c r="S671" i="2"/>
  <c r="R671" i="2"/>
  <c r="O671" i="2"/>
  <c r="N671" i="2"/>
  <c r="M671" i="2"/>
  <c r="L671" i="2"/>
  <c r="K671" i="2"/>
  <c r="J671" i="2"/>
  <c r="I671" i="2"/>
  <c r="H671" i="2"/>
  <c r="G671" i="2"/>
  <c r="F671" i="2"/>
  <c r="E671" i="2"/>
  <c r="D671" i="2"/>
  <c r="C671" i="2"/>
  <c r="B671" i="2"/>
  <c r="A671" i="2"/>
  <c r="AF670" i="2"/>
  <c r="AE670" i="2"/>
  <c r="AD670" i="2"/>
  <c r="AC670" i="2"/>
  <c r="AB670" i="2"/>
  <c r="AA670" i="2"/>
  <c r="Z670" i="2"/>
  <c r="W670" i="2"/>
  <c r="V670" i="2"/>
  <c r="U670" i="2"/>
  <c r="T670" i="2"/>
  <c r="S670" i="2"/>
  <c r="R670" i="2"/>
  <c r="O670" i="2"/>
  <c r="N670" i="2"/>
  <c r="M670" i="2"/>
  <c r="L670" i="2"/>
  <c r="K670" i="2"/>
  <c r="I670" i="2"/>
  <c r="H670" i="2"/>
  <c r="G670" i="2"/>
  <c r="F670" i="2"/>
  <c r="E670" i="2"/>
  <c r="D670" i="2"/>
  <c r="C670" i="2"/>
  <c r="B670" i="2"/>
  <c r="A670" i="2"/>
  <c r="AF669" i="2"/>
  <c r="AE669" i="2"/>
  <c r="AD669" i="2"/>
  <c r="AC669" i="2"/>
  <c r="AB669" i="2"/>
  <c r="AA669" i="2"/>
  <c r="Z669" i="2"/>
  <c r="W669" i="2"/>
  <c r="V669" i="2"/>
  <c r="U669" i="2"/>
  <c r="T669" i="2"/>
  <c r="S669" i="2"/>
  <c r="R669" i="2"/>
  <c r="O669" i="2"/>
  <c r="N669" i="2"/>
  <c r="M669" i="2"/>
  <c r="L669" i="2"/>
  <c r="K669" i="2"/>
  <c r="J669" i="2"/>
  <c r="I669" i="2"/>
  <c r="H669" i="2"/>
  <c r="G669" i="2"/>
  <c r="F669" i="2"/>
  <c r="E669" i="2"/>
  <c r="D669" i="2"/>
  <c r="C669" i="2"/>
  <c r="B669" i="2"/>
  <c r="A669" i="2"/>
  <c r="AF668" i="2"/>
  <c r="AE668" i="2"/>
  <c r="AD668" i="2"/>
  <c r="AC668" i="2"/>
  <c r="AB668" i="2"/>
  <c r="AA668" i="2"/>
  <c r="Z668" i="2"/>
  <c r="W668" i="2"/>
  <c r="V668" i="2"/>
  <c r="U668" i="2"/>
  <c r="T668" i="2"/>
  <c r="S668" i="2"/>
  <c r="R668" i="2"/>
  <c r="O668" i="2"/>
  <c r="N668" i="2"/>
  <c r="M668" i="2"/>
  <c r="L668" i="2"/>
  <c r="K668" i="2"/>
  <c r="J668" i="2"/>
  <c r="I668" i="2"/>
  <c r="H668" i="2"/>
  <c r="G668" i="2"/>
  <c r="F668" i="2"/>
  <c r="E668" i="2"/>
  <c r="D668" i="2"/>
  <c r="C668" i="2"/>
  <c r="B668" i="2"/>
  <c r="A668" i="2"/>
  <c r="AF667" i="2"/>
  <c r="AE667" i="2"/>
  <c r="AD667" i="2"/>
  <c r="AC667" i="2"/>
  <c r="AB667" i="2"/>
  <c r="AA667" i="2"/>
  <c r="Z667" i="2"/>
  <c r="W667" i="2"/>
  <c r="V667" i="2"/>
  <c r="U667" i="2"/>
  <c r="T667" i="2"/>
  <c r="S667" i="2"/>
  <c r="R667" i="2"/>
  <c r="O667" i="2"/>
  <c r="N667" i="2"/>
  <c r="M667" i="2"/>
  <c r="L667" i="2"/>
  <c r="K667" i="2"/>
  <c r="J667" i="2"/>
  <c r="I667" i="2"/>
  <c r="H667" i="2"/>
  <c r="G667" i="2"/>
  <c r="F667" i="2"/>
  <c r="E667" i="2"/>
  <c r="D667" i="2"/>
  <c r="C667" i="2"/>
  <c r="B667" i="2"/>
  <c r="A667" i="2"/>
  <c r="AF666" i="2"/>
  <c r="AE666" i="2"/>
  <c r="AD666" i="2"/>
  <c r="AC666" i="2"/>
  <c r="AB666" i="2"/>
  <c r="AA666" i="2"/>
  <c r="Z666" i="2"/>
  <c r="W666" i="2"/>
  <c r="V666" i="2"/>
  <c r="U666" i="2"/>
  <c r="T666" i="2"/>
  <c r="S666" i="2"/>
  <c r="R666" i="2"/>
  <c r="O666" i="2"/>
  <c r="N666" i="2"/>
  <c r="M666" i="2"/>
  <c r="L666" i="2"/>
  <c r="K666" i="2"/>
  <c r="J666" i="2"/>
  <c r="I666" i="2"/>
  <c r="H666" i="2"/>
  <c r="G666" i="2"/>
  <c r="F666" i="2"/>
  <c r="E666" i="2"/>
  <c r="D666" i="2"/>
  <c r="C666" i="2"/>
  <c r="B666" i="2"/>
  <c r="A666" i="2"/>
  <c r="AF665" i="2"/>
  <c r="AE665" i="2"/>
  <c r="AD665" i="2"/>
  <c r="AC665" i="2"/>
  <c r="AB665" i="2"/>
  <c r="AA665" i="2"/>
  <c r="Z665" i="2"/>
  <c r="W665" i="2"/>
  <c r="V665" i="2"/>
  <c r="U665" i="2"/>
  <c r="T665" i="2"/>
  <c r="S665" i="2"/>
  <c r="R665" i="2"/>
  <c r="O665" i="2"/>
  <c r="N665" i="2"/>
  <c r="M665" i="2"/>
  <c r="L665" i="2"/>
  <c r="K665" i="2"/>
  <c r="J665" i="2"/>
  <c r="I665" i="2"/>
  <c r="H665" i="2"/>
  <c r="G665" i="2"/>
  <c r="F665" i="2"/>
  <c r="E665" i="2"/>
  <c r="D665" i="2"/>
  <c r="C665" i="2"/>
  <c r="B665" i="2"/>
  <c r="A665" i="2"/>
  <c r="AF664" i="2"/>
  <c r="AE664" i="2"/>
  <c r="AD664" i="2"/>
  <c r="AC664" i="2"/>
  <c r="AB664" i="2"/>
  <c r="AA664" i="2"/>
  <c r="Z664" i="2"/>
  <c r="W664" i="2"/>
  <c r="V664" i="2"/>
  <c r="U664" i="2"/>
  <c r="T664" i="2"/>
  <c r="S664" i="2"/>
  <c r="R664" i="2"/>
  <c r="O664" i="2"/>
  <c r="N664" i="2"/>
  <c r="M664" i="2"/>
  <c r="L664" i="2"/>
  <c r="K664" i="2"/>
  <c r="J664" i="2"/>
  <c r="I664" i="2"/>
  <c r="H664" i="2"/>
  <c r="G664" i="2"/>
  <c r="F664" i="2"/>
  <c r="E664" i="2"/>
  <c r="D664" i="2"/>
  <c r="C664" i="2"/>
  <c r="B664" i="2"/>
  <c r="A664" i="2"/>
  <c r="AF663" i="2"/>
  <c r="AE663" i="2"/>
  <c r="AD663" i="2"/>
  <c r="AC663" i="2"/>
  <c r="AB663" i="2"/>
  <c r="AA663" i="2"/>
  <c r="Z663" i="2"/>
  <c r="W663" i="2"/>
  <c r="V663" i="2"/>
  <c r="U663" i="2"/>
  <c r="T663" i="2"/>
  <c r="S663" i="2"/>
  <c r="R663" i="2"/>
  <c r="O663" i="2"/>
  <c r="N663" i="2"/>
  <c r="M663" i="2"/>
  <c r="L663" i="2"/>
  <c r="K663" i="2"/>
  <c r="J663" i="2"/>
  <c r="I663" i="2"/>
  <c r="H663" i="2"/>
  <c r="G663" i="2"/>
  <c r="F663" i="2"/>
  <c r="E663" i="2"/>
  <c r="D663" i="2"/>
  <c r="C663" i="2"/>
  <c r="B663" i="2"/>
  <c r="A663" i="2"/>
  <c r="AF662" i="2"/>
  <c r="AE662" i="2"/>
  <c r="AD662" i="2"/>
  <c r="AC662" i="2"/>
  <c r="AB662" i="2"/>
  <c r="AA662" i="2"/>
  <c r="Z662" i="2"/>
  <c r="W662" i="2"/>
  <c r="V662" i="2"/>
  <c r="U662" i="2"/>
  <c r="T662" i="2"/>
  <c r="S662" i="2"/>
  <c r="R662" i="2"/>
  <c r="O662" i="2"/>
  <c r="N662" i="2"/>
  <c r="M662" i="2"/>
  <c r="L662" i="2"/>
  <c r="K662" i="2"/>
  <c r="J662" i="2"/>
  <c r="I662" i="2"/>
  <c r="H662" i="2"/>
  <c r="G662" i="2"/>
  <c r="F662" i="2"/>
  <c r="E662" i="2"/>
  <c r="D662" i="2"/>
  <c r="C662" i="2"/>
  <c r="B662" i="2"/>
  <c r="A662" i="2"/>
  <c r="AF661" i="2"/>
  <c r="AE661" i="2"/>
  <c r="AD661" i="2"/>
  <c r="AC661" i="2"/>
  <c r="AB661" i="2"/>
  <c r="AA661" i="2"/>
  <c r="Z661" i="2"/>
  <c r="W661" i="2"/>
  <c r="V661" i="2"/>
  <c r="U661" i="2"/>
  <c r="T661" i="2"/>
  <c r="S661" i="2"/>
  <c r="R661" i="2"/>
  <c r="O661" i="2"/>
  <c r="N661" i="2"/>
  <c r="M661" i="2"/>
  <c r="L661" i="2"/>
  <c r="K661" i="2"/>
  <c r="J661" i="2"/>
  <c r="I661" i="2"/>
  <c r="H661" i="2"/>
  <c r="G661" i="2"/>
  <c r="F661" i="2"/>
  <c r="E661" i="2"/>
  <c r="D661" i="2"/>
  <c r="C661" i="2"/>
  <c r="B661" i="2"/>
  <c r="A661" i="2"/>
  <c r="AF660" i="2"/>
  <c r="AE660" i="2"/>
  <c r="AD660" i="2"/>
  <c r="AC660" i="2"/>
  <c r="AB660" i="2"/>
  <c r="AA660" i="2"/>
  <c r="Z660" i="2"/>
  <c r="W660" i="2"/>
  <c r="V660" i="2"/>
  <c r="U660" i="2"/>
  <c r="T660" i="2"/>
  <c r="S660" i="2"/>
  <c r="R660" i="2"/>
  <c r="O660" i="2"/>
  <c r="N660" i="2"/>
  <c r="M660" i="2"/>
  <c r="L660" i="2"/>
  <c r="K660" i="2"/>
  <c r="J660" i="2"/>
  <c r="I660" i="2"/>
  <c r="H660" i="2"/>
  <c r="G660" i="2"/>
  <c r="F660" i="2"/>
  <c r="E660" i="2"/>
  <c r="D660" i="2"/>
  <c r="C660" i="2"/>
  <c r="B660" i="2"/>
  <c r="A660" i="2"/>
  <c r="AF659" i="2"/>
  <c r="AE659" i="2"/>
  <c r="AD659" i="2"/>
  <c r="AC659" i="2"/>
  <c r="AB659" i="2"/>
  <c r="AA659" i="2"/>
  <c r="Z659" i="2"/>
  <c r="W659" i="2"/>
  <c r="V659" i="2"/>
  <c r="U659" i="2"/>
  <c r="T659" i="2"/>
  <c r="S659" i="2"/>
  <c r="R659" i="2"/>
  <c r="O659" i="2"/>
  <c r="N659" i="2"/>
  <c r="M659" i="2"/>
  <c r="L659" i="2"/>
  <c r="K659" i="2"/>
  <c r="J659" i="2"/>
  <c r="I659" i="2"/>
  <c r="H659" i="2"/>
  <c r="G659" i="2"/>
  <c r="F659" i="2"/>
  <c r="E659" i="2"/>
  <c r="D659" i="2"/>
  <c r="C659" i="2"/>
  <c r="B659" i="2"/>
  <c r="A659" i="2"/>
  <c r="AF658" i="2"/>
  <c r="AE658" i="2"/>
  <c r="AD658" i="2"/>
  <c r="AC658" i="2"/>
  <c r="AB658" i="2"/>
  <c r="AA658" i="2"/>
  <c r="Z658" i="2"/>
  <c r="W658" i="2"/>
  <c r="V658" i="2"/>
  <c r="U658" i="2"/>
  <c r="T658" i="2"/>
  <c r="S658" i="2"/>
  <c r="R658" i="2"/>
  <c r="O658" i="2"/>
  <c r="N658" i="2"/>
  <c r="M658" i="2"/>
  <c r="L658" i="2"/>
  <c r="K658" i="2"/>
  <c r="J658" i="2"/>
  <c r="I658" i="2"/>
  <c r="H658" i="2"/>
  <c r="G658" i="2"/>
  <c r="F658" i="2"/>
  <c r="E658" i="2"/>
  <c r="D658" i="2"/>
  <c r="C658" i="2"/>
  <c r="B658" i="2"/>
  <c r="A658" i="2"/>
  <c r="AF657" i="2"/>
  <c r="AE657" i="2"/>
  <c r="AD657" i="2"/>
  <c r="AC657" i="2"/>
  <c r="AB657" i="2"/>
  <c r="AA657" i="2"/>
  <c r="Z657" i="2"/>
  <c r="W657" i="2"/>
  <c r="V657" i="2"/>
  <c r="U657" i="2"/>
  <c r="T657" i="2"/>
  <c r="S657" i="2"/>
  <c r="R657" i="2"/>
  <c r="O657" i="2"/>
  <c r="N657" i="2"/>
  <c r="M657" i="2"/>
  <c r="L657" i="2"/>
  <c r="K657" i="2"/>
  <c r="J657" i="2"/>
  <c r="I657" i="2"/>
  <c r="H657" i="2"/>
  <c r="G657" i="2"/>
  <c r="F657" i="2"/>
  <c r="E657" i="2"/>
  <c r="D657" i="2"/>
  <c r="C657" i="2"/>
  <c r="B657" i="2"/>
  <c r="A657" i="2"/>
  <c r="AF656" i="2"/>
  <c r="AE656" i="2"/>
  <c r="AD656" i="2"/>
  <c r="AC656" i="2"/>
  <c r="AB656" i="2"/>
  <c r="AA656" i="2"/>
  <c r="Z656" i="2"/>
  <c r="W656" i="2"/>
  <c r="V656" i="2"/>
  <c r="U656" i="2"/>
  <c r="T656" i="2"/>
  <c r="S656" i="2"/>
  <c r="R656" i="2"/>
  <c r="O656" i="2"/>
  <c r="N656" i="2"/>
  <c r="M656" i="2"/>
  <c r="L656" i="2"/>
  <c r="K656" i="2"/>
  <c r="J656" i="2"/>
  <c r="I656" i="2"/>
  <c r="H656" i="2"/>
  <c r="G656" i="2"/>
  <c r="F656" i="2"/>
  <c r="E656" i="2"/>
  <c r="D656" i="2"/>
  <c r="C656" i="2"/>
  <c r="B656" i="2"/>
  <c r="A656" i="2"/>
  <c r="AF655" i="2"/>
  <c r="AE655" i="2"/>
  <c r="AD655" i="2"/>
  <c r="AC655" i="2"/>
  <c r="AB655" i="2"/>
  <c r="AA655" i="2"/>
  <c r="Z655" i="2"/>
  <c r="W655" i="2"/>
  <c r="V655" i="2"/>
  <c r="U655" i="2"/>
  <c r="T655" i="2"/>
  <c r="S655" i="2"/>
  <c r="R655" i="2"/>
  <c r="O655" i="2"/>
  <c r="N655" i="2"/>
  <c r="M655" i="2"/>
  <c r="L655" i="2"/>
  <c r="K655" i="2"/>
  <c r="J655" i="2"/>
  <c r="I655" i="2"/>
  <c r="H655" i="2"/>
  <c r="G655" i="2"/>
  <c r="F655" i="2"/>
  <c r="E655" i="2"/>
  <c r="D655" i="2"/>
  <c r="C655" i="2"/>
  <c r="B655" i="2"/>
  <c r="A655" i="2"/>
  <c r="AF654" i="2"/>
  <c r="AE654" i="2"/>
  <c r="AD654" i="2"/>
  <c r="AC654" i="2"/>
  <c r="AB654" i="2"/>
  <c r="AA654" i="2"/>
  <c r="Z654" i="2"/>
  <c r="W654" i="2"/>
  <c r="V654" i="2"/>
  <c r="U654" i="2"/>
  <c r="T654" i="2"/>
  <c r="S654" i="2"/>
  <c r="R654" i="2"/>
  <c r="O654" i="2"/>
  <c r="N654" i="2"/>
  <c r="M654" i="2"/>
  <c r="L654" i="2"/>
  <c r="K654" i="2"/>
  <c r="J654" i="2"/>
  <c r="I654" i="2"/>
  <c r="H654" i="2"/>
  <c r="G654" i="2"/>
  <c r="F654" i="2"/>
  <c r="E654" i="2"/>
  <c r="D654" i="2"/>
  <c r="C654" i="2"/>
  <c r="B654" i="2"/>
  <c r="A654" i="2"/>
  <c r="AF653" i="2"/>
  <c r="AE653" i="2"/>
  <c r="AD653" i="2"/>
  <c r="AC653" i="2"/>
  <c r="AB653" i="2"/>
  <c r="AA653" i="2"/>
  <c r="Z653" i="2"/>
  <c r="W653" i="2"/>
  <c r="V653" i="2"/>
  <c r="U653" i="2"/>
  <c r="T653" i="2"/>
  <c r="S653" i="2"/>
  <c r="R653" i="2"/>
  <c r="O653" i="2"/>
  <c r="N653" i="2"/>
  <c r="M653" i="2"/>
  <c r="L653" i="2"/>
  <c r="K653" i="2"/>
  <c r="J653" i="2"/>
  <c r="I653" i="2"/>
  <c r="H653" i="2"/>
  <c r="G653" i="2"/>
  <c r="F653" i="2"/>
  <c r="E653" i="2"/>
  <c r="D653" i="2"/>
  <c r="C653" i="2"/>
  <c r="B653" i="2"/>
  <c r="A653" i="2"/>
  <c r="AF652" i="2"/>
  <c r="AE652" i="2"/>
  <c r="AD652" i="2"/>
  <c r="AC652" i="2"/>
  <c r="AB652" i="2"/>
  <c r="AA652" i="2"/>
  <c r="Z652" i="2"/>
  <c r="W652" i="2"/>
  <c r="V652" i="2"/>
  <c r="U652" i="2"/>
  <c r="T652" i="2"/>
  <c r="S652" i="2"/>
  <c r="R652" i="2"/>
  <c r="O652" i="2"/>
  <c r="N652" i="2"/>
  <c r="M652" i="2"/>
  <c r="L652" i="2"/>
  <c r="K652" i="2"/>
  <c r="J652" i="2"/>
  <c r="I652" i="2"/>
  <c r="H652" i="2"/>
  <c r="G652" i="2"/>
  <c r="F652" i="2"/>
  <c r="E652" i="2"/>
  <c r="D652" i="2"/>
  <c r="C652" i="2"/>
  <c r="B652" i="2"/>
  <c r="A652" i="2"/>
  <c r="AF651" i="2"/>
  <c r="AE651" i="2"/>
  <c r="AD651" i="2"/>
  <c r="AC651" i="2"/>
  <c r="AB651" i="2"/>
  <c r="AA651" i="2"/>
  <c r="Z651" i="2"/>
  <c r="W651" i="2"/>
  <c r="V651" i="2"/>
  <c r="U651" i="2"/>
  <c r="T651" i="2"/>
  <c r="S651" i="2"/>
  <c r="R651" i="2"/>
  <c r="O651" i="2"/>
  <c r="N651" i="2"/>
  <c r="M651" i="2"/>
  <c r="L651" i="2"/>
  <c r="K651" i="2"/>
  <c r="J651" i="2"/>
  <c r="I651" i="2"/>
  <c r="H651" i="2"/>
  <c r="G651" i="2"/>
  <c r="F651" i="2"/>
  <c r="E651" i="2"/>
  <c r="D651" i="2"/>
  <c r="C651" i="2"/>
  <c r="B651" i="2"/>
  <c r="A651" i="2"/>
  <c r="AF650" i="2"/>
  <c r="AE650" i="2"/>
  <c r="AD650" i="2"/>
  <c r="AC650" i="2"/>
  <c r="AB650" i="2"/>
  <c r="AA650" i="2"/>
  <c r="Z650" i="2"/>
  <c r="W650" i="2"/>
  <c r="V650" i="2"/>
  <c r="U650" i="2"/>
  <c r="T650" i="2"/>
  <c r="S650" i="2"/>
  <c r="R650" i="2"/>
  <c r="O650" i="2"/>
  <c r="N650" i="2"/>
  <c r="M650" i="2"/>
  <c r="L650" i="2"/>
  <c r="K650" i="2"/>
  <c r="J650" i="2"/>
  <c r="I650" i="2"/>
  <c r="H650" i="2"/>
  <c r="G650" i="2"/>
  <c r="F650" i="2"/>
  <c r="E650" i="2"/>
  <c r="D650" i="2"/>
  <c r="C650" i="2"/>
  <c r="B650" i="2"/>
  <c r="A650" i="2"/>
  <c r="AF649" i="2"/>
  <c r="AE649" i="2"/>
  <c r="AD649" i="2"/>
  <c r="AC649" i="2"/>
  <c r="AB649" i="2"/>
  <c r="AA649" i="2"/>
  <c r="Z649" i="2"/>
  <c r="W649" i="2"/>
  <c r="V649" i="2"/>
  <c r="U649" i="2"/>
  <c r="T649" i="2"/>
  <c r="S649" i="2"/>
  <c r="R649" i="2"/>
  <c r="O649" i="2"/>
  <c r="N649" i="2"/>
  <c r="M649" i="2"/>
  <c r="L649" i="2"/>
  <c r="K649" i="2"/>
  <c r="J649" i="2"/>
  <c r="I649" i="2"/>
  <c r="H649" i="2"/>
  <c r="G649" i="2"/>
  <c r="F649" i="2"/>
  <c r="E649" i="2"/>
  <c r="D649" i="2"/>
  <c r="C649" i="2"/>
  <c r="B649" i="2"/>
  <c r="A649" i="2"/>
  <c r="AF648" i="2"/>
  <c r="AE648" i="2"/>
  <c r="AD648" i="2"/>
  <c r="AC648" i="2"/>
  <c r="AB648" i="2"/>
  <c r="AA648" i="2"/>
  <c r="Z648" i="2"/>
  <c r="W648" i="2"/>
  <c r="V648" i="2"/>
  <c r="U648" i="2"/>
  <c r="T648" i="2"/>
  <c r="S648" i="2"/>
  <c r="R648" i="2"/>
  <c r="O648" i="2"/>
  <c r="N648" i="2"/>
  <c r="M648" i="2"/>
  <c r="L648" i="2"/>
  <c r="K648" i="2"/>
  <c r="J648" i="2"/>
  <c r="I648" i="2"/>
  <c r="H648" i="2"/>
  <c r="G648" i="2"/>
  <c r="F648" i="2"/>
  <c r="E648" i="2"/>
  <c r="D648" i="2"/>
  <c r="C648" i="2"/>
  <c r="B648" i="2"/>
  <c r="A648" i="2"/>
  <c r="AF647" i="2"/>
  <c r="AE647" i="2"/>
  <c r="AD647" i="2"/>
  <c r="AC647" i="2"/>
  <c r="AB647" i="2"/>
  <c r="AA647" i="2"/>
  <c r="Z647" i="2"/>
  <c r="W647" i="2"/>
  <c r="V647" i="2"/>
  <c r="U647" i="2"/>
  <c r="T647" i="2"/>
  <c r="S647" i="2"/>
  <c r="R647" i="2"/>
  <c r="O647" i="2"/>
  <c r="N647" i="2"/>
  <c r="M647" i="2"/>
  <c r="L647" i="2"/>
  <c r="K647" i="2"/>
  <c r="J647" i="2"/>
  <c r="I647" i="2"/>
  <c r="H647" i="2"/>
  <c r="G647" i="2"/>
  <c r="F647" i="2"/>
  <c r="E647" i="2"/>
  <c r="D647" i="2"/>
  <c r="C647" i="2"/>
  <c r="B647" i="2"/>
  <c r="A647" i="2"/>
  <c r="AF646" i="2"/>
  <c r="AE646" i="2"/>
  <c r="AD646" i="2"/>
  <c r="AC646" i="2"/>
  <c r="AB646" i="2"/>
  <c r="AA646" i="2"/>
  <c r="Z646" i="2"/>
  <c r="W646" i="2"/>
  <c r="V646" i="2"/>
  <c r="U646" i="2"/>
  <c r="T646" i="2"/>
  <c r="S646" i="2"/>
  <c r="R646" i="2"/>
  <c r="O646" i="2"/>
  <c r="N646" i="2"/>
  <c r="M646" i="2"/>
  <c r="L646" i="2"/>
  <c r="K646" i="2"/>
  <c r="J646" i="2"/>
  <c r="I646" i="2"/>
  <c r="H646" i="2"/>
  <c r="G646" i="2"/>
  <c r="F646" i="2"/>
  <c r="E646" i="2"/>
  <c r="D646" i="2"/>
  <c r="C646" i="2"/>
  <c r="B646" i="2"/>
  <c r="A646" i="2"/>
  <c r="AF645" i="2"/>
  <c r="AE645" i="2"/>
  <c r="AD645" i="2"/>
  <c r="AC645" i="2"/>
  <c r="AB645" i="2"/>
  <c r="AA645" i="2"/>
  <c r="Z645" i="2"/>
  <c r="W645" i="2"/>
  <c r="V645" i="2"/>
  <c r="U645" i="2"/>
  <c r="T645" i="2"/>
  <c r="S645" i="2"/>
  <c r="R645" i="2"/>
  <c r="O645" i="2"/>
  <c r="N645" i="2"/>
  <c r="M645" i="2"/>
  <c r="L645" i="2"/>
  <c r="K645" i="2"/>
  <c r="J645" i="2"/>
  <c r="I645" i="2"/>
  <c r="H645" i="2"/>
  <c r="G645" i="2"/>
  <c r="F645" i="2"/>
  <c r="E645" i="2"/>
  <c r="D645" i="2"/>
  <c r="C645" i="2"/>
  <c r="B645" i="2"/>
  <c r="A645" i="2"/>
  <c r="AF644" i="2"/>
  <c r="AE644" i="2"/>
  <c r="AD644" i="2"/>
  <c r="AC644" i="2"/>
  <c r="AB644" i="2"/>
  <c r="AA644" i="2"/>
  <c r="Z644" i="2"/>
  <c r="W644" i="2"/>
  <c r="V644" i="2"/>
  <c r="U644" i="2"/>
  <c r="T644" i="2"/>
  <c r="S644" i="2"/>
  <c r="R644" i="2"/>
  <c r="O644" i="2"/>
  <c r="N644" i="2"/>
  <c r="M644" i="2"/>
  <c r="L644" i="2"/>
  <c r="K644" i="2"/>
  <c r="J644" i="2"/>
  <c r="I644" i="2"/>
  <c r="H644" i="2"/>
  <c r="G644" i="2"/>
  <c r="F644" i="2"/>
  <c r="E644" i="2"/>
  <c r="D644" i="2"/>
  <c r="C644" i="2"/>
  <c r="B644" i="2"/>
  <c r="A644" i="2"/>
  <c r="AF643" i="2"/>
  <c r="AE643" i="2"/>
  <c r="AD643" i="2"/>
  <c r="AC643" i="2"/>
  <c r="AB643" i="2"/>
  <c r="AA643" i="2"/>
  <c r="Z643" i="2"/>
  <c r="W643" i="2"/>
  <c r="V643" i="2"/>
  <c r="U643" i="2"/>
  <c r="T643" i="2"/>
  <c r="S643" i="2"/>
  <c r="R643" i="2"/>
  <c r="O643" i="2"/>
  <c r="N643" i="2"/>
  <c r="M643" i="2"/>
  <c r="L643" i="2"/>
  <c r="K643" i="2"/>
  <c r="J643" i="2"/>
  <c r="I643" i="2"/>
  <c r="H643" i="2"/>
  <c r="G643" i="2"/>
  <c r="F643" i="2"/>
  <c r="E643" i="2"/>
  <c r="D643" i="2"/>
  <c r="C643" i="2"/>
  <c r="B643" i="2"/>
  <c r="A643" i="2"/>
  <c r="AF642" i="2"/>
  <c r="AE642" i="2"/>
  <c r="AD642" i="2"/>
  <c r="AC642" i="2"/>
  <c r="AB642" i="2"/>
  <c r="AA642" i="2"/>
  <c r="Z642" i="2"/>
  <c r="W642" i="2"/>
  <c r="V642" i="2"/>
  <c r="U642" i="2"/>
  <c r="T642" i="2"/>
  <c r="S642" i="2"/>
  <c r="R642" i="2"/>
  <c r="O642" i="2"/>
  <c r="N642" i="2"/>
  <c r="M642" i="2"/>
  <c r="L642" i="2"/>
  <c r="K642" i="2"/>
  <c r="J642" i="2"/>
  <c r="I642" i="2"/>
  <c r="H642" i="2"/>
  <c r="G642" i="2"/>
  <c r="F642" i="2"/>
  <c r="E642" i="2"/>
  <c r="D642" i="2"/>
  <c r="C642" i="2"/>
  <c r="B642" i="2"/>
  <c r="A642" i="2"/>
  <c r="AF641" i="2"/>
  <c r="AE641" i="2"/>
  <c r="AD641" i="2"/>
  <c r="AC641" i="2"/>
  <c r="AB641" i="2"/>
  <c r="AA641" i="2"/>
  <c r="Z641" i="2"/>
  <c r="W641" i="2"/>
  <c r="V641" i="2"/>
  <c r="U641" i="2"/>
  <c r="T641" i="2"/>
  <c r="S641" i="2"/>
  <c r="R641" i="2"/>
  <c r="O641" i="2"/>
  <c r="N641" i="2"/>
  <c r="M641" i="2"/>
  <c r="L641" i="2"/>
  <c r="K641" i="2"/>
  <c r="J641" i="2"/>
  <c r="I641" i="2"/>
  <c r="H641" i="2"/>
  <c r="G641" i="2"/>
  <c r="F641" i="2"/>
  <c r="E641" i="2"/>
  <c r="D641" i="2"/>
  <c r="C641" i="2"/>
  <c r="B641" i="2"/>
  <c r="A641" i="2"/>
  <c r="AF640" i="2"/>
  <c r="AE640" i="2"/>
  <c r="AD640" i="2"/>
  <c r="AC640" i="2"/>
  <c r="AB640" i="2"/>
  <c r="AA640" i="2"/>
  <c r="Z640" i="2"/>
  <c r="W640" i="2"/>
  <c r="V640" i="2"/>
  <c r="U640" i="2"/>
  <c r="T640" i="2"/>
  <c r="S640" i="2"/>
  <c r="R640" i="2"/>
  <c r="O640" i="2"/>
  <c r="N640" i="2"/>
  <c r="M640" i="2"/>
  <c r="L640" i="2"/>
  <c r="K640" i="2"/>
  <c r="J640" i="2"/>
  <c r="I640" i="2"/>
  <c r="H640" i="2"/>
  <c r="G640" i="2"/>
  <c r="F640" i="2"/>
  <c r="E640" i="2"/>
  <c r="D640" i="2"/>
  <c r="C640" i="2"/>
  <c r="B640" i="2"/>
  <c r="A640" i="2"/>
  <c r="AF639" i="2"/>
  <c r="AE639" i="2"/>
  <c r="AD639" i="2"/>
  <c r="AC639" i="2"/>
  <c r="AB639" i="2"/>
  <c r="AA639" i="2"/>
  <c r="Z639" i="2"/>
  <c r="W639" i="2"/>
  <c r="V639" i="2"/>
  <c r="U639" i="2"/>
  <c r="T639" i="2"/>
  <c r="S639" i="2"/>
  <c r="R639" i="2"/>
  <c r="O639" i="2"/>
  <c r="N639" i="2"/>
  <c r="M639" i="2"/>
  <c r="L639" i="2"/>
  <c r="K639" i="2"/>
  <c r="J639" i="2"/>
  <c r="I639" i="2"/>
  <c r="H639" i="2"/>
  <c r="G639" i="2"/>
  <c r="F639" i="2"/>
  <c r="E639" i="2"/>
  <c r="D639" i="2"/>
  <c r="C639" i="2"/>
  <c r="B639" i="2"/>
  <c r="A639" i="2"/>
  <c r="AF638" i="2"/>
  <c r="AE638" i="2"/>
  <c r="AD638" i="2"/>
  <c r="AC638" i="2"/>
  <c r="AB638" i="2"/>
  <c r="AA638" i="2"/>
  <c r="Z638" i="2"/>
  <c r="W638" i="2"/>
  <c r="V638" i="2"/>
  <c r="U638" i="2"/>
  <c r="T638" i="2"/>
  <c r="S638" i="2"/>
  <c r="R638" i="2"/>
  <c r="O638" i="2"/>
  <c r="N638" i="2"/>
  <c r="M638" i="2"/>
  <c r="L638" i="2"/>
  <c r="K638" i="2"/>
  <c r="J638" i="2"/>
  <c r="I638" i="2"/>
  <c r="H638" i="2"/>
  <c r="G638" i="2"/>
  <c r="F638" i="2"/>
  <c r="E638" i="2"/>
  <c r="D638" i="2"/>
  <c r="C638" i="2"/>
  <c r="B638" i="2"/>
  <c r="A638" i="2"/>
  <c r="AF637" i="2"/>
  <c r="AE637" i="2"/>
  <c r="AD637" i="2"/>
  <c r="AC637" i="2"/>
  <c r="AB637" i="2"/>
  <c r="AA637" i="2"/>
  <c r="Z637" i="2"/>
  <c r="W637" i="2"/>
  <c r="V637" i="2"/>
  <c r="U637" i="2"/>
  <c r="T637" i="2"/>
  <c r="S637" i="2"/>
  <c r="R637" i="2"/>
  <c r="O637" i="2"/>
  <c r="N637" i="2"/>
  <c r="M637" i="2"/>
  <c r="L637" i="2"/>
  <c r="K637" i="2"/>
  <c r="J637" i="2"/>
  <c r="I637" i="2"/>
  <c r="H637" i="2"/>
  <c r="G637" i="2"/>
  <c r="F637" i="2"/>
  <c r="E637" i="2"/>
  <c r="D637" i="2"/>
  <c r="C637" i="2"/>
  <c r="B637" i="2"/>
  <c r="A637" i="2"/>
  <c r="AF636" i="2"/>
  <c r="AE636" i="2"/>
  <c r="AD636" i="2"/>
  <c r="AC636" i="2"/>
  <c r="AB636" i="2"/>
  <c r="AA636" i="2"/>
  <c r="Z636" i="2"/>
  <c r="W636" i="2"/>
  <c r="V636" i="2"/>
  <c r="U636" i="2"/>
  <c r="T636" i="2"/>
  <c r="S636" i="2"/>
  <c r="R636" i="2"/>
  <c r="O636" i="2"/>
  <c r="N636" i="2"/>
  <c r="M636" i="2"/>
  <c r="L636" i="2"/>
  <c r="K636" i="2"/>
  <c r="J636" i="2"/>
  <c r="I636" i="2"/>
  <c r="H636" i="2"/>
  <c r="G636" i="2"/>
  <c r="F636" i="2"/>
  <c r="E636" i="2"/>
  <c r="D636" i="2"/>
  <c r="C636" i="2"/>
  <c r="B636" i="2"/>
  <c r="A636" i="2"/>
  <c r="AF635" i="2"/>
  <c r="AE635" i="2"/>
  <c r="AD635" i="2"/>
  <c r="AC635" i="2"/>
  <c r="AB635" i="2"/>
  <c r="AA635" i="2"/>
  <c r="Z635" i="2"/>
  <c r="Y635" i="2"/>
  <c r="X635" i="2"/>
  <c r="W635" i="2"/>
  <c r="V635" i="2"/>
  <c r="U635" i="2"/>
  <c r="T635" i="2"/>
  <c r="S635" i="2"/>
  <c r="R635" i="2"/>
  <c r="Q635" i="2"/>
  <c r="P635" i="2"/>
  <c r="O635" i="2"/>
  <c r="N635" i="2"/>
  <c r="M635" i="2"/>
  <c r="L635" i="2"/>
  <c r="K635" i="2"/>
  <c r="J635" i="2"/>
  <c r="I635" i="2"/>
  <c r="H635" i="2"/>
  <c r="G635" i="2"/>
  <c r="F635" i="2"/>
  <c r="E635" i="2"/>
  <c r="D635" i="2"/>
  <c r="C635" i="2"/>
  <c r="B635" i="2"/>
  <c r="A635" i="2"/>
  <c r="AF634" i="2"/>
  <c r="AE634" i="2"/>
  <c r="AD634" i="2"/>
  <c r="AC634" i="2"/>
  <c r="AB634" i="2"/>
  <c r="AA634" i="2"/>
  <c r="Z634" i="2"/>
  <c r="Y634" i="2"/>
  <c r="X634" i="2"/>
  <c r="W634" i="2"/>
  <c r="V634" i="2"/>
  <c r="U634" i="2"/>
  <c r="T634" i="2"/>
  <c r="S634" i="2"/>
  <c r="R634" i="2"/>
  <c r="Q634" i="2"/>
  <c r="P634" i="2"/>
  <c r="O634" i="2"/>
  <c r="N634" i="2"/>
  <c r="M634" i="2"/>
  <c r="L634" i="2"/>
  <c r="K634" i="2"/>
  <c r="J634" i="2"/>
  <c r="I634" i="2"/>
  <c r="H634" i="2"/>
  <c r="G634" i="2"/>
  <c r="F634" i="2"/>
  <c r="E634" i="2"/>
  <c r="D634" i="2"/>
  <c r="C634" i="2"/>
  <c r="B634" i="2"/>
  <c r="A634" i="2"/>
  <c r="AF633" i="2"/>
  <c r="AE633" i="2"/>
  <c r="AD633" i="2"/>
  <c r="AC633" i="2"/>
  <c r="AB633" i="2"/>
  <c r="AA633" i="2"/>
  <c r="Z633" i="2"/>
  <c r="W633" i="2"/>
  <c r="V633" i="2"/>
  <c r="U633" i="2"/>
  <c r="T633" i="2"/>
  <c r="S633" i="2"/>
  <c r="R633" i="2"/>
  <c r="O633" i="2"/>
  <c r="N633" i="2"/>
  <c r="M633" i="2"/>
  <c r="L633" i="2"/>
  <c r="K633" i="2"/>
  <c r="J633" i="2"/>
  <c r="I633" i="2"/>
  <c r="H633" i="2"/>
  <c r="G633" i="2"/>
  <c r="F633" i="2"/>
  <c r="E633" i="2"/>
  <c r="D633" i="2"/>
  <c r="C633" i="2"/>
  <c r="B633" i="2"/>
  <c r="A633" i="2"/>
  <c r="AF632" i="2"/>
  <c r="AE632" i="2"/>
  <c r="AD632" i="2"/>
  <c r="AC632" i="2"/>
  <c r="AB632" i="2"/>
  <c r="AA632" i="2"/>
  <c r="Z632" i="2"/>
  <c r="W632" i="2"/>
  <c r="V632" i="2"/>
  <c r="U632" i="2"/>
  <c r="T632" i="2"/>
  <c r="S632" i="2"/>
  <c r="R632" i="2"/>
  <c r="O632" i="2"/>
  <c r="N632" i="2"/>
  <c r="M632" i="2"/>
  <c r="L632" i="2"/>
  <c r="K632" i="2"/>
  <c r="J632" i="2"/>
  <c r="I632" i="2"/>
  <c r="H632" i="2"/>
  <c r="G632" i="2"/>
  <c r="F632" i="2"/>
  <c r="E632" i="2"/>
  <c r="D632" i="2"/>
  <c r="C632" i="2"/>
  <c r="B632" i="2"/>
  <c r="A632" i="2"/>
  <c r="AF631" i="2"/>
  <c r="AE631" i="2"/>
  <c r="AD631" i="2"/>
  <c r="AC631" i="2"/>
  <c r="AB631" i="2"/>
  <c r="AA631" i="2"/>
  <c r="Z631" i="2"/>
  <c r="W631" i="2"/>
  <c r="V631" i="2"/>
  <c r="U631" i="2"/>
  <c r="T631" i="2"/>
  <c r="S631" i="2"/>
  <c r="R631" i="2"/>
  <c r="O631" i="2"/>
  <c r="N631" i="2"/>
  <c r="M631" i="2"/>
  <c r="L631" i="2"/>
  <c r="K631" i="2"/>
  <c r="J631" i="2"/>
  <c r="I631" i="2"/>
  <c r="H631" i="2"/>
  <c r="G631" i="2"/>
  <c r="F631" i="2"/>
  <c r="E631" i="2"/>
  <c r="D631" i="2"/>
  <c r="C631" i="2"/>
  <c r="B631" i="2"/>
  <c r="A631" i="2"/>
  <c r="AF630" i="2"/>
  <c r="AE630" i="2"/>
  <c r="AD630" i="2"/>
  <c r="AC630" i="2"/>
  <c r="AB630" i="2"/>
  <c r="AA630" i="2"/>
  <c r="Z630" i="2"/>
  <c r="Y630" i="2"/>
  <c r="X630" i="2"/>
  <c r="W630" i="2"/>
  <c r="V630" i="2"/>
  <c r="U630" i="2"/>
  <c r="T630" i="2"/>
  <c r="S630" i="2"/>
  <c r="R630" i="2"/>
  <c r="Q630" i="2"/>
  <c r="P630" i="2"/>
  <c r="O630" i="2"/>
  <c r="N630" i="2"/>
  <c r="M630" i="2"/>
  <c r="L630" i="2"/>
  <c r="K630" i="2"/>
  <c r="J630" i="2"/>
  <c r="I630" i="2"/>
  <c r="H630" i="2"/>
  <c r="G630" i="2"/>
  <c r="F630" i="2"/>
  <c r="E630" i="2"/>
  <c r="D630" i="2"/>
  <c r="C630" i="2"/>
  <c r="B630" i="2"/>
  <c r="A630" i="2"/>
  <c r="AF629" i="2"/>
  <c r="AE629" i="2"/>
  <c r="AD629" i="2"/>
  <c r="AC629" i="2"/>
  <c r="AB629" i="2"/>
  <c r="AA629" i="2"/>
  <c r="Z629" i="2"/>
  <c r="W629" i="2"/>
  <c r="V629" i="2"/>
  <c r="U629" i="2"/>
  <c r="T629" i="2"/>
  <c r="S629" i="2"/>
  <c r="R629" i="2"/>
  <c r="O629" i="2"/>
  <c r="N629" i="2"/>
  <c r="M629" i="2"/>
  <c r="L629" i="2"/>
  <c r="K629" i="2"/>
  <c r="J629" i="2"/>
  <c r="I629" i="2"/>
  <c r="H629" i="2"/>
  <c r="G629" i="2"/>
  <c r="F629" i="2"/>
  <c r="E629" i="2"/>
  <c r="D629" i="2"/>
  <c r="C629" i="2"/>
  <c r="B629" i="2"/>
  <c r="A629" i="2"/>
  <c r="AF628" i="2"/>
  <c r="AE628" i="2"/>
  <c r="AD628" i="2"/>
  <c r="AC628" i="2"/>
  <c r="AB628" i="2"/>
  <c r="AA628" i="2"/>
  <c r="Z628" i="2"/>
  <c r="W628" i="2"/>
  <c r="V628" i="2"/>
  <c r="U628" i="2"/>
  <c r="T628" i="2"/>
  <c r="S628" i="2"/>
  <c r="R628" i="2"/>
  <c r="O628" i="2"/>
  <c r="N628" i="2"/>
  <c r="M628" i="2"/>
  <c r="L628" i="2"/>
  <c r="K628" i="2"/>
  <c r="J628" i="2"/>
  <c r="I628" i="2"/>
  <c r="H628" i="2"/>
  <c r="G628" i="2"/>
  <c r="F628" i="2"/>
  <c r="E628" i="2"/>
  <c r="D628" i="2"/>
  <c r="C628" i="2"/>
  <c r="B628" i="2"/>
  <c r="A628" i="2"/>
  <c r="AF627" i="2"/>
  <c r="AE627" i="2"/>
  <c r="AD627" i="2"/>
  <c r="AC627" i="2"/>
  <c r="AB627" i="2"/>
  <c r="AA627" i="2"/>
  <c r="Z627" i="2"/>
  <c r="W627" i="2"/>
  <c r="V627" i="2"/>
  <c r="U627" i="2"/>
  <c r="T627" i="2"/>
  <c r="S627" i="2"/>
  <c r="R627" i="2"/>
  <c r="O627" i="2"/>
  <c r="N627" i="2"/>
  <c r="M627" i="2"/>
  <c r="L627" i="2"/>
  <c r="K627" i="2"/>
  <c r="J627" i="2"/>
  <c r="I627" i="2"/>
  <c r="H627" i="2"/>
  <c r="G627" i="2"/>
  <c r="F627" i="2"/>
  <c r="E627" i="2"/>
  <c r="D627" i="2"/>
  <c r="C627" i="2"/>
  <c r="B627" i="2"/>
  <c r="A627" i="2"/>
  <c r="AF626" i="2"/>
  <c r="AE626" i="2"/>
  <c r="AD626" i="2"/>
  <c r="AC626" i="2"/>
  <c r="AB626" i="2"/>
  <c r="AA626" i="2"/>
  <c r="Z626" i="2"/>
  <c r="W626" i="2"/>
  <c r="V626" i="2"/>
  <c r="U626" i="2"/>
  <c r="T626" i="2"/>
  <c r="S626" i="2"/>
  <c r="R626" i="2"/>
  <c r="O626" i="2"/>
  <c r="N626" i="2"/>
  <c r="M626" i="2"/>
  <c r="L626" i="2"/>
  <c r="K626" i="2"/>
  <c r="J626" i="2"/>
  <c r="I626" i="2"/>
  <c r="H626" i="2"/>
  <c r="G626" i="2"/>
  <c r="F626" i="2"/>
  <c r="E626" i="2"/>
  <c r="D626" i="2"/>
  <c r="C626" i="2"/>
  <c r="B626" i="2"/>
  <c r="A626" i="2"/>
  <c r="AF625" i="2"/>
  <c r="AE625" i="2"/>
  <c r="AD625" i="2"/>
  <c r="AC625" i="2"/>
  <c r="AB625" i="2"/>
  <c r="AA625" i="2"/>
  <c r="Z625" i="2"/>
  <c r="W625" i="2"/>
  <c r="V625" i="2"/>
  <c r="U625" i="2"/>
  <c r="T625" i="2"/>
  <c r="S625" i="2"/>
  <c r="R625" i="2"/>
  <c r="O625" i="2"/>
  <c r="N625" i="2"/>
  <c r="M625" i="2"/>
  <c r="L625" i="2"/>
  <c r="K625" i="2"/>
  <c r="J625" i="2"/>
  <c r="I625" i="2"/>
  <c r="H625" i="2"/>
  <c r="G625" i="2"/>
  <c r="F625" i="2"/>
  <c r="E625" i="2"/>
  <c r="D625" i="2"/>
  <c r="C625" i="2"/>
  <c r="B625" i="2"/>
  <c r="A625" i="2"/>
  <c r="AF624" i="2"/>
  <c r="AE624" i="2"/>
  <c r="AD624" i="2"/>
  <c r="AC624" i="2"/>
  <c r="AB624" i="2"/>
  <c r="AA624" i="2"/>
  <c r="Z624" i="2"/>
  <c r="W624" i="2"/>
  <c r="V624" i="2"/>
  <c r="U624" i="2"/>
  <c r="T624" i="2"/>
  <c r="S624" i="2"/>
  <c r="R624" i="2"/>
  <c r="O624" i="2"/>
  <c r="N624" i="2"/>
  <c r="M624" i="2"/>
  <c r="L624" i="2"/>
  <c r="K624" i="2"/>
  <c r="J624" i="2"/>
  <c r="I624" i="2"/>
  <c r="H624" i="2"/>
  <c r="G624" i="2"/>
  <c r="F624" i="2"/>
  <c r="E624" i="2"/>
  <c r="D624" i="2"/>
  <c r="C624" i="2"/>
  <c r="B624" i="2"/>
  <c r="A624" i="2"/>
  <c r="AF623" i="2"/>
  <c r="AE623" i="2"/>
  <c r="AD623" i="2"/>
  <c r="AC623" i="2"/>
  <c r="AB623" i="2"/>
  <c r="AA623" i="2"/>
  <c r="Z623" i="2"/>
  <c r="W623" i="2"/>
  <c r="V623" i="2"/>
  <c r="U623" i="2"/>
  <c r="T623" i="2"/>
  <c r="S623" i="2"/>
  <c r="R623" i="2"/>
  <c r="O623" i="2"/>
  <c r="N623" i="2"/>
  <c r="M623" i="2"/>
  <c r="L623" i="2"/>
  <c r="K623" i="2"/>
  <c r="J623" i="2"/>
  <c r="I623" i="2"/>
  <c r="H623" i="2"/>
  <c r="G623" i="2"/>
  <c r="F623" i="2"/>
  <c r="E623" i="2"/>
  <c r="D623" i="2"/>
  <c r="C623" i="2"/>
  <c r="B623" i="2"/>
  <c r="A623" i="2"/>
  <c r="AF622" i="2"/>
  <c r="AE622" i="2"/>
  <c r="AD622" i="2"/>
  <c r="AC622" i="2"/>
  <c r="AB622" i="2"/>
  <c r="AA622" i="2"/>
  <c r="Z622" i="2"/>
  <c r="W622" i="2"/>
  <c r="V622" i="2"/>
  <c r="U622" i="2"/>
  <c r="T622" i="2"/>
  <c r="S622" i="2"/>
  <c r="R622" i="2"/>
  <c r="O622" i="2"/>
  <c r="N622" i="2"/>
  <c r="M622" i="2"/>
  <c r="L622" i="2"/>
  <c r="K622" i="2"/>
  <c r="J622" i="2"/>
  <c r="I622" i="2"/>
  <c r="H622" i="2"/>
  <c r="G622" i="2"/>
  <c r="F622" i="2"/>
  <c r="E622" i="2"/>
  <c r="D622" i="2"/>
  <c r="C622" i="2"/>
  <c r="B622" i="2"/>
  <c r="A622" i="2"/>
  <c r="AF621" i="2"/>
  <c r="AE621" i="2"/>
  <c r="AD621" i="2"/>
  <c r="AC621" i="2"/>
  <c r="AB621" i="2"/>
  <c r="AA621" i="2"/>
  <c r="Z621" i="2"/>
  <c r="W621" i="2"/>
  <c r="V621" i="2"/>
  <c r="U621" i="2"/>
  <c r="T621" i="2"/>
  <c r="S621" i="2"/>
  <c r="R621" i="2"/>
  <c r="O621" i="2"/>
  <c r="N621" i="2"/>
  <c r="M621" i="2"/>
  <c r="L621" i="2"/>
  <c r="K621" i="2"/>
  <c r="J621" i="2"/>
  <c r="I621" i="2"/>
  <c r="H621" i="2"/>
  <c r="G621" i="2"/>
  <c r="F621" i="2"/>
  <c r="E621" i="2"/>
  <c r="D621" i="2"/>
  <c r="C621" i="2"/>
  <c r="B621" i="2"/>
  <c r="A621" i="2"/>
  <c r="AF620" i="2"/>
  <c r="AE620" i="2"/>
  <c r="AD620" i="2"/>
  <c r="AC620" i="2"/>
  <c r="AB620" i="2"/>
  <c r="AA620" i="2"/>
  <c r="Z620" i="2"/>
  <c r="V620" i="2"/>
  <c r="U620" i="2"/>
  <c r="T620" i="2"/>
  <c r="S620" i="2"/>
  <c r="R620" i="2"/>
  <c r="N620" i="2"/>
  <c r="M620" i="2"/>
  <c r="L620" i="2"/>
  <c r="K620" i="2"/>
  <c r="J620" i="2"/>
  <c r="I620" i="2"/>
  <c r="H620" i="2"/>
  <c r="G620" i="2"/>
  <c r="F620" i="2"/>
  <c r="E620" i="2"/>
  <c r="D620" i="2"/>
  <c r="C620" i="2"/>
  <c r="B620" i="2"/>
  <c r="A620" i="2"/>
  <c r="AF619" i="2"/>
  <c r="AE619" i="2"/>
  <c r="AD619" i="2"/>
  <c r="AC619" i="2"/>
  <c r="AB619" i="2"/>
  <c r="AA619" i="2"/>
  <c r="Z619" i="2"/>
  <c r="V619" i="2"/>
  <c r="U619" i="2"/>
  <c r="T619" i="2"/>
  <c r="S619" i="2"/>
  <c r="R619" i="2"/>
  <c r="N619" i="2"/>
  <c r="M619" i="2"/>
  <c r="L619" i="2"/>
  <c r="K619" i="2"/>
  <c r="I619" i="2"/>
  <c r="H619" i="2"/>
  <c r="G619" i="2"/>
  <c r="F619" i="2"/>
  <c r="E619" i="2"/>
  <c r="D619" i="2"/>
  <c r="C619" i="2"/>
  <c r="B619" i="2"/>
  <c r="A619" i="2"/>
  <c r="AF618" i="2"/>
  <c r="AE618" i="2"/>
  <c r="AD618" i="2"/>
  <c r="AC618" i="2"/>
  <c r="AB618" i="2"/>
  <c r="AA618" i="2"/>
  <c r="Z618" i="2"/>
  <c r="V618" i="2"/>
  <c r="U618" i="2"/>
  <c r="T618" i="2"/>
  <c r="S618" i="2"/>
  <c r="R618" i="2"/>
  <c r="N618" i="2"/>
  <c r="M618" i="2"/>
  <c r="L618" i="2"/>
  <c r="K618" i="2"/>
  <c r="J618" i="2"/>
  <c r="I618" i="2"/>
  <c r="H618" i="2"/>
  <c r="G618" i="2"/>
  <c r="F618" i="2"/>
  <c r="E618" i="2"/>
  <c r="D618" i="2"/>
  <c r="C618" i="2"/>
  <c r="B618" i="2"/>
  <c r="A618" i="2"/>
  <c r="AF617" i="2"/>
  <c r="AE617" i="2"/>
  <c r="AD617" i="2"/>
  <c r="AC617" i="2"/>
  <c r="AB617" i="2"/>
  <c r="AA617" i="2"/>
  <c r="Z617" i="2"/>
  <c r="V617" i="2"/>
  <c r="U617" i="2"/>
  <c r="T617" i="2"/>
  <c r="S617" i="2"/>
  <c r="R617" i="2"/>
  <c r="N617" i="2"/>
  <c r="M617" i="2"/>
  <c r="L617" i="2"/>
  <c r="K617" i="2"/>
  <c r="J617" i="2"/>
  <c r="I617" i="2"/>
  <c r="H617" i="2"/>
  <c r="G617" i="2"/>
  <c r="F617" i="2"/>
  <c r="E617" i="2"/>
  <c r="D617" i="2"/>
  <c r="C617" i="2"/>
  <c r="B617" i="2"/>
  <c r="A617" i="2"/>
  <c r="AF616" i="2"/>
  <c r="AE616" i="2"/>
  <c r="AD616" i="2"/>
  <c r="AC616" i="2"/>
  <c r="AB616" i="2"/>
  <c r="AA616" i="2"/>
  <c r="Z616" i="2"/>
  <c r="V616" i="2"/>
  <c r="U616" i="2"/>
  <c r="T616" i="2"/>
  <c r="S616" i="2"/>
  <c r="R616" i="2"/>
  <c r="N616" i="2"/>
  <c r="M616" i="2"/>
  <c r="L616" i="2"/>
  <c r="K616" i="2"/>
  <c r="J616" i="2"/>
  <c r="I616" i="2"/>
  <c r="H616" i="2"/>
  <c r="G616" i="2"/>
  <c r="F616" i="2"/>
  <c r="E616" i="2"/>
  <c r="D616" i="2"/>
  <c r="C616" i="2"/>
  <c r="B616" i="2"/>
  <c r="A616" i="2"/>
  <c r="AF615" i="2"/>
  <c r="AE615" i="2"/>
  <c r="AD615" i="2"/>
  <c r="AC615" i="2"/>
  <c r="AB615" i="2"/>
  <c r="AA615" i="2"/>
  <c r="Z615" i="2"/>
  <c r="V615" i="2"/>
  <c r="U615" i="2"/>
  <c r="T615" i="2"/>
  <c r="S615" i="2"/>
  <c r="R615" i="2"/>
  <c r="N615" i="2"/>
  <c r="M615" i="2"/>
  <c r="L615" i="2"/>
  <c r="K615" i="2"/>
  <c r="J615" i="2"/>
  <c r="I615" i="2"/>
  <c r="H615" i="2"/>
  <c r="G615" i="2"/>
  <c r="F615" i="2"/>
  <c r="E615" i="2"/>
  <c r="D615" i="2"/>
  <c r="C615" i="2"/>
  <c r="B615" i="2"/>
  <c r="A615" i="2"/>
  <c r="AF614" i="2"/>
  <c r="AE614" i="2"/>
  <c r="AD614" i="2"/>
  <c r="AC614" i="2"/>
  <c r="AB614" i="2"/>
  <c r="AA614" i="2"/>
  <c r="Z614" i="2"/>
  <c r="V614" i="2"/>
  <c r="U614" i="2"/>
  <c r="T614" i="2"/>
  <c r="S614" i="2"/>
  <c r="R614" i="2"/>
  <c r="N614" i="2"/>
  <c r="M614" i="2"/>
  <c r="L614" i="2"/>
  <c r="K614" i="2"/>
  <c r="I614" i="2"/>
  <c r="H614" i="2"/>
  <c r="G614" i="2"/>
  <c r="F614" i="2"/>
  <c r="E614" i="2"/>
  <c r="D614" i="2"/>
  <c r="C614" i="2"/>
  <c r="B614" i="2"/>
  <c r="A614" i="2"/>
  <c r="AF613" i="2"/>
  <c r="AE613" i="2"/>
  <c r="AD613" i="2"/>
  <c r="AC613" i="2"/>
  <c r="AB613" i="2"/>
  <c r="AA613" i="2"/>
  <c r="Z613" i="2"/>
  <c r="V613" i="2"/>
  <c r="U613" i="2"/>
  <c r="T613" i="2"/>
  <c r="S613" i="2"/>
  <c r="R613" i="2"/>
  <c r="N613" i="2"/>
  <c r="M613" i="2"/>
  <c r="L613" i="2"/>
  <c r="K613" i="2"/>
  <c r="J613" i="2"/>
  <c r="I613" i="2"/>
  <c r="H613" i="2"/>
  <c r="G613" i="2"/>
  <c r="F613" i="2"/>
  <c r="E613" i="2"/>
  <c r="D613" i="2"/>
  <c r="C613" i="2"/>
  <c r="B613" i="2"/>
  <c r="A613" i="2"/>
  <c r="AF612" i="2"/>
  <c r="AE612" i="2"/>
  <c r="AD612" i="2"/>
  <c r="AC612" i="2"/>
  <c r="AB612" i="2"/>
  <c r="AA612" i="2"/>
  <c r="Z612" i="2"/>
  <c r="V612" i="2"/>
  <c r="U612" i="2"/>
  <c r="T612" i="2"/>
  <c r="S612" i="2"/>
  <c r="R612" i="2"/>
  <c r="N612" i="2"/>
  <c r="M612" i="2"/>
  <c r="L612" i="2"/>
  <c r="K612" i="2"/>
  <c r="J612" i="2"/>
  <c r="I612" i="2"/>
  <c r="H612" i="2"/>
  <c r="G612" i="2"/>
  <c r="F612" i="2"/>
  <c r="E612" i="2"/>
  <c r="D612" i="2"/>
  <c r="C612" i="2"/>
  <c r="B612" i="2"/>
  <c r="A612" i="2"/>
  <c r="AF611" i="2"/>
  <c r="AE611" i="2"/>
  <c r="AD611" i="2"/>
  <c r="AC611" i="2"/>
  <c r="AB611" i="2"/>
  <c r="AA611" i="2"/>
  <c r="Z611" i="2"/>
  <c r="V611" i="2"/>
  <c r="U611" i="2"/>
  <c r="T611" i="2"/>
  <c r="S611" i="2"/>
  <c r="R611" i="2"/>
  <c r="N611" i="2"/>
  <c r="M611" i="2"/>
  <c r="L611" i="2"/>
  <c r="K611" i="2"/>
  <c r="J611" i="2"/>
  <c r="I611" i="2"/>
  <c r="H611" i="2"/>
  <c r="G611" i="2"/>
  <c r="F611" i="2"/>
  <c r="E611" i="2"/>
  <c r="D611" i="2"/>
  <c r="C611" i="2"/>
  <c r="B611" i="2"/>
  <c r="A611" i="2"/>
  <c r="AF610" i="2"/>
  <c r="AE610" i="2"/>
  <c r="AD610" i="2"/>
  <c r="AC610" i="2"/>
  <c r="AB610" i="2"/>
  <c r="AA610" i="2"/>
  <c r="Z610" i="2"/>
  <c r="V610" i="2"/>
  <c r="U610" i="2"/>
  <c r="T610" i="2"/>
  <c r="S610" i="2"/>
  <c r="R610" i="2"/>
  <c r="N610" i="2"/>
  <c r="M610" i="2"/>
  <c r="L610" i="2"/>
  <c r="K610" i="2"/>
  <c r="J610" i="2"/>
  <c r="I610" i="2"/>
  <c r="H610" i="2"/>
  <c r="G610" i="2"/>
  <c r="F610" i="2"/>
  <c r="E610" i="2"/>
  <c r="D610" i="2"/>
  <c r="C610" i="2"/>
  <c r="B610" i="2"/>
  <c r="A610" i="2"/>
  <c r="AF609" i="2"/>
  <c r="AE609" i="2"/>
  <c r="AD609" i="2"/>
  <c r="AC609" i="2"/>
  <c r="AB609" i="2"/>
  <c r="AA609" i="2"/>
  <c r="Z609" i="2"/>
  <c r="V609" i="2"/>
  <c r="U609" i="2"/>
  <c r="T609" i="2"/>
  <c r="S609" i="2"/>
  <c r="R609" i="2"/>
  <c r="N609" i="2"/>
  <c r="M609" i="2"/>
  <c r="L609" i="2"/>
  <c r="K609" i="2"/>
  <c r="J609" i="2"/>
  <c r="I609" i="2"/>
  <c r="H609" i="2"/>
  <c r="G609" i="2"/>
  <c r="F609" i="2"/>
  <c r="E609" i="2"/>
  <c r="D609" i="2"/>
  <c r="C609" i="2"/>
  <c r="B609" i="2"/>
  <c r="A609" i="2"/>
  <c r="AF608" i="2"/>
  <c r="AE608" i="2"/>
  <c r="AD608" i="2"/>
  <c r="AC608" i="2"/>
  <c r="AB608" i="2"/>
  <c r="AA608" i="2"/>
  <c r="Z608" i="2"/>
  <c r="V608" i="2"/>
  <c r="U608" i="2"/>
  <c r="T608" i="2"/>
  <c r="S608" i="2"/>
  <c r="R608" i="2"/>
  <c r="N608" i="2"/>
  <c r="M608" i="2"/>
  <c r="L608" i="2"/>
  <c r="K608" i="2"/>
  <c r="I608" i="2"/>
  <c r="H608" i="2"/>
  <c r="G608" i="2"/>
  <c r="F608" i="2"/>
  <c r="E608" i="2"/>
  <c r="D608" i="2"/>
  <c r="C608" i="2"/>
  <c r="B608" i="2"/>
  <c r="A608" i="2"/>
  <c r="AF607" i="2"/>
  <c r="AE607" i="2"/>
  <c r="AD607" i="2"/>
  <c r="AC607" i="2"/>
  <c r="AB607" i="2"/>
  <c r="AA607" i="2"/>
  <c r="Z607" i="2"/>
  <c r="V607" i="2"/>
  <c r="U607" i="2"/>
  <c r="T607" i="2"/>
  <c r="S607" i="2"/>
  <c r="R607" i="2"/>
  <c r="N607" i="2"/>
  <c r="M607" i="2"/>
  <c r="L607" i="2"/>
  <c r="K607" i="2"/>
  <c r="J607" i="2"/>
  <c r="I607" i="2"/>
  <c r="H607" i="2"/>
  <c r="G607" i="2"/>
  <c r="F607" i="2"/>
  <c r="E607" i="2"/>
  <c r="D607" i="2"/>
  <c r="C607" i="2"/>
  <c r="B607" i="2"/>
  <c r="A607" i="2"/>
  <c r="AF606" i="2"/>
  <c r="AE606" i="2"/>
  <c r="AD606" i="2"/>
  <c r="AC606" i="2"/>
  <c r="AB606" i="2"/>
  <c r="AA606" i="2"/>
  <c r="Z606" i="2"/>
  <c r="V606" i="2"/>
  <c r="U606" i="2"/>
  <c r="T606" i="2"/>
  <c r="S606" i="2"/>
  <c r="R606" i="2"/>
  <c r="N606" i="2"/>
  <c r="M606" i="2"/>
  <c r="L606" i="2"/>
  <c r="K606" i="2"/>
  <c r="J606" i="2"/>
  <c r="I606" i="2"/>
  <c r="H606" i="2"/>
  <c r="G606" i="2"/>
  <c r="F606" i="2"/>
  <c r="E606" i="2"/>
  <c r="D606" i="2"/>
  <c r="C606" i="2"/>
  <c r="B606" i="2"/>
  <c r="A606" i="2"/>
  <c r="AF605" i="2"/>
  <c r="AE605" i="2"/>
  <c r="AD605" i="2"/>
  <c r="AC605" i="2"/>
  <c r="AB605" i="2"/>
  <c r="AA605" i="2"/>
  <c r="Z605" i="2"/>
  <c r="W605" i="2"/>
  <c r="V605" i="2"/>
  <c r="U605" i="2"/>
  <c r="T605" i="2"/>
  <c r="S605" i="2"/>
  <c r="R605" i="2"/>
  <c r="O605" i="2"/>
  <c r="N605" i="2"/>
  <c r="M605" i="2"/>
  <c r="L605" i="2"/>
  <c r="K605" i="2"/>
  <c r="J605" i="2"/>
  <c r="I605" i="2"/>
  <c r="H605" i="2"/>
  <c r="G605" i="2"/>
  <c r="F605" i="2"/>
  <c r="E605" i="2"/>
  <c r="D605" i="2"/>
  <c r="C605" i="2"/>
  <c r="B605" i="2"/>
  <c r="A605" i="2"/>
  <c r="AF604" i="2"/>
  <c r="AE604" i="2"/>
  <c r="AD604" i="2"/>
  <c r="AC604" i="2"/>
  <c r="AB604" i="2"/>
  <c r="AA604" i="2"/>
  <c r="Z604" i="2"/>
  <c r="W604" i="2"/>
  <c r="V604" i="2"/>
  <c r="U604" i="2"/>
  <c r="T604" i="2"/>
  <c r="S604" i="2"/>
  <c r="R604" i="2"/>
  <c r="O604" i="2"/>
  <c r="N604" i="2"/>
  <c r="M604" i="2"/>
  <c r="L604" i="2"/>
  <c r="K604" i="2"/>
  <c r="J604" i="2"/>
  <c r="I604" i="2"/>
  <c r="H604" i="2"/>
  <c r="G604" i="2"/>
  <c r="F604" i="2"/>
  <c r="E604" i="2"/>
  <c r="D604" i="2"/>
  <c r="C604" i="2"/>
  <c r="B604" i="2"/>
  <c r="A604" i="2"/>
  <c r="AF603" i="2"/>
  <c r="AE603" i="2"/>
  <c r="AD603" i="2"/>
  <c r="AC603" i="2"/>
  <c r="AB603" i="2"/>
  <c r="AA603" i="2"/>
  <c r="Z603" i="2"/>
  <c r="W603" i="2"/>
  <c r="V603" i="2"/>
  <c r="U603" i="2"/>
  <c r="T603" i="2"/>
  <c r="S603" i="2"/>
  <c r="R603" i="2"/>
  <c r="O603" i="2"/>
  <c r="N603" i="2"/>
  <c r="M603" i="2"/>
  <c r="L603" i="2"/>
  <c r="K603" i="2"/>
  <c r="J603" i="2"/>
  <c r="I603" i="2"/>
  <c r="H603" i="2"/>
  <c r="G603" i="2"/>
  <c r="F603" i="2"/>
  <c r="E603" i="2"/>
  <c r="D603" i="2"/>
  <c r="C603" i="2"/>
  <c r="B603" i="2"/>
  <c r="A603" i="2"/>
  <c r="AF602" i="2"/>
  <c r="AE602" i="2"/>
  <c r="AD602" i="2"/>
  <c r="AC602" i="2"/>
  <c r="AB602" i="2"/>
  <c r="AA602" i="2"/>
  <c r="Z602" i="2"/>
  <c r="W602" i="2"/>
  <c r="V602" i="2"/>
  <c r="U602" i="2"/>
  <c r="T602" i="2"/>
  <c r="S602" i="2"/>
  <c r="R602" i="2"/>
  <c r="O602" i="2"/>
  <c r="N602" i="2"/>
  <c r="M602" i="2"/>
  <c r="L602" i="2"/>
  <c r="K602" i="2"/>
  <c r="J602" i="2"/>
  <c r="I602" i="2"/>
  <c r="H602" i="2"/>
  <c r="G602" i="2"/>
  <c r="F602" i="2"/>
  <c r="E602" i="2"/>
  <c r="D602" i="2"/>
  <c r="C602" i="2"/>
  <c r="B602" i="2"/>
  <c r="A602" i="2"/>
  <c r="AF601" i="2"/>
  <c r="AE601" i="2"/>
  <c r="AD601" i="2"/>
  <c r="AC601" i="2"/>
  <c r="AB601" i="2"/>
  <c r="AA601" i="2"/>
  <c r="Z601" i="2"/>
  <c r="W601" i="2"/>
  <c r="V601" i="2"/>
  <c r="U601" i="2"/>
  <c r="T601" i="2"/>
  <c r="S601" i="2"/>
  <c r="R601" i="2"/>
  <c r="O601" i="2"/>
  <c r="N601" i="2"/>
  <c r="M601" i="2"/>
  <c r="L601" i="2"/>
  <c r="K601" i="2"/>
  <c r="J601" i="2"/>
  <c r="I601" i="2"/>
  <c r="H601" i="2"/>
  <c r="G601" i="2"/>
  <c r="F601" i="2"/>
  <c r="E601" i="2"/>
  <c r="D601" i="2"/>
  <c r="C601" i="2"/>
  <c r="B601" i="2"/>
  <c r="A601" i="2"/>
  <c r="AF600" i="2"/>
  <c r="AE600" i="2"/>
  <c r="AD600" i="2"/>
  <c r="AC600" i="2"/>
  <c r="AB600" i="2"/>
  <c r="AA600" i="2"/>
  <c r="Z600" i="2"/>
  <c r="W600" i="2"/>
  <c r="V600" i="2"/>
  <c r="U600" i="2"/>
  <c r="T600" i="2"/>
  <c r="S600" i="2"/>
  <c r="R600" i="2"/>
  <c r="O600" i="2"/>
  <c r="N600" i="2"/>
  <c r="M600" i="2"/>
  <c r="L600" i="2"/>
  <c r="K600" i="2"/>
  <c r="J600" i="2"/>
  <c r="I600" i="2"/>
  <c r="H600" i="2"/>
  <c r="G600" i="2"/>
  <c r="F600" i="2"/>
  <c r="E600" i="2"/>
  <c r="D600" i="2"/>
  <c r="C600" i="2"/>
  <c r="B600" i="2"/>
  <c r="A600" i="2"/>
  <c r="AF599" i="2"/>
  <c r="AE599" i="2"/>
  <c r="AD599" i="2"/>
  <c r="AC599" i="2"/>
  <c r="AB599" i="2"/>
  <c r="AA599" i="2"/>
  <c r="Z599" i="2"/>
  <c r="W599" i="2"/>
  <c r="V599" i="2"/>
  <c r="U599" i="2"/>
  <c r="T599" i="2"/>
  <c r="S599" i="2"/>
  <c r="R599" i="2"/>
  <c r="O599" i="2"/>
  <c r="N599" i="2"/>
  <c r="M599" i="2"/>
  <c r="L599" i="2"/>
  <c r="K599" i="2"/>
  <c r="J599" i="2"/>
  <c r="I599" i="2"/>
  <c r="H599" i="2"/>
  <c r="G599" i="2"/>
  <c r="F599" i="2"/>
  <c r="E599" i="2"/>
  <c r="D599" i="2"/>
  <c r="C599" i="2"/>
  <c r="B599" i="2"/>
  <c r="A599" i="2"/>
  <c r="AF598" i="2"/>
  <c r="AE598" i="2"/>
  <c r="AD598" i="2"/>
  <c r="AC598" i="2"/>
  <c r="AB598" i="2"/>
  <c r="AA598" i="2"/>
  <c r="Z598" i="2"/>
  <c r="W598" i="2"/>
  <c r="V598" i="2"/>
  <c r="U598" i="2"/>
  <c r="T598" i="2"/>
  <c r="S598" i="2"/>
  <c r="R598" i="2"/>
  <c r="O598" i="2"/>
  <c r="N598" i="2"/>
  <c r="M598" i="2"/>
  <c r="L598" i="2"/>
  <c r="K598" i="2"/>
  <c r="J598" i="2"/>
  <c r="I598" i="2"/>
  <c r="H598" i="2"/>
  <c r="G598" i="2"/>
  <c r="F598" i="2"/>
  <c r="E598" i="2"/>
  <c r="D598" i="2"/>
  <c r="C598" i="2"/>
  <c r="B598" i="2"/>
  <c r="A598" i="2"/>
  <c r="AF597" i="2"/>
  <c r="AE597" i="2"/>
  <c r="AD597" i="2"/>
  <c r="AC597" i="2"/>
  <c r="AB597" i="2"/>
  <c r="AA597" i="2"/>
  <c r="Z597" i="2"/>
  <c r="W597" i="2"/>
  <c r="V597" i="2"/>
  <c r="U597" i="2"/>
  <c r="T597" i="2"/>
  <c r="S597" i="2"/>
  <c r="R597" i="2"/>
  <c r="O597" i="2"/>
  <c r="N597" i="2"/>
  <c r="M597" i="2"/>
  <c r="L597" i="2"/>
  <c r="K597" i="2"/>
  <c r="J597" i="2"/>
  <c r="I597" i="2"/>
  <c r="H597" i="2"/>
  <c r="G597" i="2"/>
  <c r="F597" i="2"/>
  <c r="E597" i="2"/>
  <c r="D597" i="2"/>
  <c r="C597" i="2"/>
  <c r="B597" i="2"/>
  <c r="A597" i="2"/>
  <c r="AF596" i="2"/>
  <c r="AE596" i="2"/>
  <c r="AD596" i="2"/>
  <c r="AC596" i="2"/>
  <c r="AB596" i="2"/>
  <c r="AA596" i="2"/>
  <c r="Z596" i="2"/>
  <c r="W596" i="2"/>
  <c r="V596" i="2"/>
  <c r="U596" i="2"/>
  <c r="T596" i="2"/>
  <c r="S596" i="2"/>
  <c r="R596" i="2"/>
  <c r="O596" i="2"/>
  <c r="N596" i="2"/>
  <c r="M596" i="2"/>
  <c r="L596" i="2"/>
  <c r="K596" i="2"/>
  <c r="J596" i="2"/>
  <c r="I596" i="2"/>
  <c r="H596" i="2"/>
  <c r="G596" i="2"/>
  <c r="F596" i="2"/>
  <c r="E596" i="2"/>
  <c r="D596" i="2"/>
  <c r="C596" i="2"/>
  <c r="B596" i="2"/>
  <c r="A596" i="2"/>
  <c r="AF595" i="2"/>
  <c r="AE595" i="2"/>
  <c r="AD595" i="2"/>
  <c r="AC595" i="2"/>
  <c r="AB595" i="2"/>
  <c r="AA595" i="2"/>
  <c r="Z595" i="2"/>
  <c r="W595" i="2"/>
  <c r="V595" i="2"/>
  <c r="U595" i="2"/>
  <c r="T595" i="2"/>
  <c r="S595" i="2"/>
  <c r="R595" i="2"/>
  <c r="O595" i="2"/>
  <c r="N595" i="2"/>
  <c r="M595" i="2"/>
  <c r="L595" i="2"/>
  <c r="K595" i="2"/>
  <c r="J595" i="2"/>
  <c r="I595" i="2"/>
  <c r="H595" i="2"/>
  <c r="G595" i="2"/>
  <c r="F595" i="2"/>
  <c r="E595" i="2"/>
  <c r="D595" i="2"/>
  <c r="C595" i="2"/>
  <c r="B595" i="2"/>
  <c r="A595" i="2"/>
  <c r="AF594" i="2"/>
  <c r="AE594" i="2"/>
  <c r="AD594" i="2"/>
  <c r="AC594" i="2"/>
  <c r="AB594" i="2"/>
  <c r="AA594" i="2"/>
  <c r="Z594" i="2"/>
  <c r="W594" i="2"/>
  <c r="V594" i="2"/>
  <c r="U594" i="2"/>
  <c r="T594" i="2"/>
  <c r="S594" i="2"/>
  <c r="R594" i="2"/>
  <c r="O594" i="2"/>
  <c r="N594" i="2"/>
  <c r="M594" i="2"/>
  <c r="L594" i="2"/>
  <c r="K594" i="2"/>
  <c r="J594" i="2"/>
  <c r="I594" i="2"/>
  <c r="H594" i="2"/>
  <c r="G594" i="2"/>
  <c r="F594" i="2"/>
  <c r="E594" i="2"/>
  <c r="D594" i="2"/>
  <c r="C594" i="2"/>
  <c r="B594" i="2"/>
  <c r="A594" i="2"/>
  <c r="AF593" i="2"/>
  <c r="AE593" i="2"/>
  <c r="AD593" i="2"/>
  <c r="AC593" i="2"/>
  <c r="AB593" i="2"/>
  <c r="AA593" i="2"/>
  <c r="Z593" i="2"/>
  <c r="W593" i="2"/>
  <c r="V593" i="2"/>
  <c r="U593" i="2"/>
  <c r="T593" i="2"/>
  <c r="S593" i="2"/>
  <c r="R593" i="2"/>
  <c r="O593" i="2"/>
  <c r="N593" i="2"/>
  <c r="M593" i="2"/>
  <c r="L593" i="2"/>
  <c r="K593" i="2"/>
  <c r="J593" i="2"/>
  <c r="I593" i="2"/>
  <c r="H593" i="2"/>
  <c r="G593" i="2"/>
  <c r="F593" i="2"/>
  <c r="E593" i="2"/>
  <c r="D593" i="2"/>
  <c r="C593" i="2"/>
  <c r="B593" i="2"/>
  <c r="A593" i="2"/>
  <c r="AF592" i="2"/>
  <c r="AE592" i="2"/>
  <c r="AD592" i="2"/>
  <c r="AC592" i="2"/>
  <c r="AB592" i="2"/>
  <c r="AA592" i="2"/>
  <c r="Z592" i="2"/>
  <c r="W592" i="2"/>
  <c r="V592" i="2"/>
  <c r="U592" i="2"/>
  <c r="T592" i="2"/>
  <c r="S592" i="2"/>
  <c r="R592" i="2"/>
  <c r="O592" i="2"/>
  <c r="N592" i="2"/>
  <c r="M592" i="2"/>
  <c r="L592" i="2"/>
  <c r="K592" i="2"/>
  <c r="J592" i="2"/>
  <c r="I592" i="2"/>
  <c r="H592" i="2"/>
  <c r="G592" i="2"/>
  <c r="F592" i="2"/>
  <c r="E592" i="2"/>
  <c r="D592" i="2"/>
  <c r="C592" i="2"/>
  <c r="B592" i="2"/>
  <c r="A592" i="2"/>
  <c r="AF591" i="2"/>
  <c r="AE591" i="2"/>
  <c r="AD591" i="2"/>
  <c r="AC591" i="2"/>
  <c r="AB591" i="2"/>
  <c r="AA591" i="2"/>
  <c r="Z591" i="2"/>
  <c r="W591" i="2"/>
  <c r="V591" i="2"/>
  <c r="U591" i="2"/>
  <c r="T591" i="2"/>
  <c r="S591" i="2"/>
  <c r="R591" i="2"/>
  <c r="O591" i="2"/>
  <c r="N591" i="2"/>
  <c r="M591" i="2"/>
  <c r="L591" i="2"/>
  <c r="K591" i="2"/>
  <c r="J591" i="2"/>
  <c r="I591" i="2"/>
  <c r="H591" i="2"/>
  <c r="G591" i="2"/>
  <c r="F591" i="2"/>
  <c r="E591" i="2"/>
  <c r="D591" i="2"/>
  <c r="C591" i="2"/>
  <c r="B591" i="2"/>
  <c r="A591" i="2"/>
  <c r="AF590" i="2"/>
  <c r="AE590" i="2"/>
  <c r="AD590" i="2"/>
  <c r="AC590" i="2"/>
  <c r="AB590" i="2"/>
  <c r="AA590" i="2"/>
  <c r="Z590" i="2"/>
  <c r="W590" i="2"/>
  <c r="V590" i="2"/>
  <c r="U590" i="2"/>
  <c r="T590" i="2"/>
  <c r="S590" i="2"/>
  <c r="R590" i="2"/>
  <c r="O590" i="2"/>
  <c r="N590" i="2"/>
  <c r="M590" i="2"/>
  <c r="L590" i="2"/>
  <c r="K590" i="2"/>
  <c r="J590" i="2"/>
  <c r="I590" i="2"/>
  <c r="H590" i="2"/>
  <c r="G590" i="2"/>
  <c r="F590" i="2"/>
  <c r="E590" i="2"/>
  <c r="D590" i="2"/>
  <c r="C590" i="2"/>
  <c r="B590" i="2"/>
  <c r="A590" i="2"/>
  <c r="AF589" i="2"/>
  <c r="AE589" i="2"/>
  <c r="AD589" i="2"/>
  <c r="AC589" i="2"/>
  <c r="AB589" i="2"/>
  <c r="AA589" i="2"/>
  <c r="Z589" i="2"/>
  <c r="W589" i="2"/>
  <c r="V589" i="2"/>
  <c r="U589" i="2"/>
  <c r="T589" i="2"/>
  <c r="S589" i="2"/>
  <c r="R589" i="2"/>
  <c r="O589" i="2"/>
  <c r="N589" i="2"/>
  <c r="M589" i="2"/>
  <c r="L589" i="2"/>
  <c r="K589" i="2"/>
  <c r="J589" i="2"/>
  <c r="I589" i="2"/>
  <c r="H589" i="2"/>
  <c r="G589" i="2"/>
  <c r="F589" i="2"/>
  <c r="E589" i="2"/>
  <c r="D589" i="2"/>
  <c r="C589" i="2"/>
  <c r="B589" i="2"/>
  <c r="A589" i="2"/>
  <c r="AF588" i="2"/>
  <c r="AE588" i="2"/>
  <c r="AD588" i="2"/>
  <c r="AC588" i="2"/>
  <c r="AB588" i="2"/>
  <c r="AA588" i="2"/>
  <c r="Z588" i="2"/>
  <c r="W588" i="2"/>
  <c r="V588" i="2"/>
  <c r="U588" i="2"/>
  <c r="T588" i="2"/>
  <c r="S588" i="2"/>
  <c r="R588" i="2"/>
  <c r="O588" i="2"/>
  <c r="N588" i="2"/>
  <c r="M588" i="2"/>
  <c r="L588" i="2"/>
  <c r="K588" i="2"/>
  <c r="J588" i="2"/>
  <c r="I588" i="2"/>
  <c r="H588" i="2"/>
  <c r="G588" i="2"/>
  <c r="F588" i="2"/>
  <c r="E588" i="2"/>
  <c r="D588" i="2"/>
  <c r="C588" i="2"/>
  <c r="B588" i="2"/>
  <c r="A588" i="2"/>
  <c r="AF587" i="2"/>
  <c r="AE587" i="2"/>
  <c r="AD587" i="2"/>
  <c r="AC587" i="2"/>
  <c r="AB587" i="2"/>
  <c r="AA587" i="2"/>
  <c r="Z587" i="2"/>
  <c r="W587" i="2"/>
  <c r="V587" i="2"/>
  <c r="U587" i="2"/>
  <c r="T587" i="2"/>
  <c r="S587" i="2"/>
  <c r="R587" i="2"/>
  <c r="O587" i="2"/>
  <c r="N587" i="2"/>
  <c r="M587" i="2"/>
  <c r="L587" i="2"/>
  <c r="K587" i="2"/>
  <c r="J587" i="2"/>
  <c r="I587" i="2"/>
  <c r="H587" i="2"/>
  <c r="G587" i="2"/>
  <c r="F587" i="2"/>
  <c r="E587" i="2"/>
  <c r="D587" i="2"/>
  <c r="C587" i="2"/>
  <c r="B587" i="2"/>
  <c r="A587" i="2"/>
  <c r="AF586" i="2"/>
  <c r="AE586" i="2"/>
  <c r="AD586" i="2"/>
  <c r="AC586" i="2"/>
  <c r="AB586" i="2"/>
  <c r="AA586" i="2"/>
  <c r="Z586" i="2"/>
  <c r="W586" i="2"/>
  <c r="V586" i="2"/>
  <c r="U586" i="2"/>
  <c r="T586" i="2"/>
  <c r="S586" i="2"/>
  <c r="R586" i="2"/>
  <c r="O586" i="2"/>
  <c r="N586" i="2"/>
  <c r="M586" i="2"/>
  <c r="L586" i="2"/>
  <c r="K586" i="2"/>
  <c r="J586" i="2"/>
  <c r="I586" i="2"/>
  <c r="H586" i="2"/>
  <c r="G586" i="2"/>
  <c r="F586" i="2"/>
  <c r="E586" i="2"/>
  <c r="D586" i="2"/>
  <c r="C586" i="2"/>
  <c r="B586" i="2"/>
  <c r="A586" i="2"/>
  <c r="AF585" i="2"/>
  <c r="AE585" i="2"/>
  <c r="AD585" i="2"/>
  <c r="AC585" i="2"/>
  <c r="AB585" i="2"/>
  <c r="AA585" i="2"/>
  <c r="Z585" i="2"/>
  <c r="W585" i="2"/>
  <c r="V585" i="2"/>
  <c r="U585" i="2"/>
  <c r="T585" i="2"/>
  <c r="S585" i="2"/>
  <c r="R585" i="2"/>
  <c r="O585" i="2"/>
  <c r="N585" i="2"/>
  <c r="M585" i="2"/>
  <c r="L585" i="2"/>
  <c r="K585" i="2"/>
  <c r="J585" i="2"/>
  <c r="I585" i="2"/>
  <c r="H585" i="2"/>
  <c r="G585" i="2"/>
  <c r="F585" i="2"/>
  <c r="E585" i="2"/>
  <c r="D585" i="2"/>
  <c r="C585" i="2"/>
  <c r="B585" i="2"/>
  <c r="A585" i="2"/>
  <c r="AF584" i="2"/>
  <c r="AE584" i="2"/>
  <c r="AD584" i="2"/>
  <c r="AC584" i="2"/>
  <c r="AB584" i="2"/>
  <c r="AA584" i="2"/>
  <c r="Z584" i="2"/>
  <c r="W584" i="2"/>
  <c r="V584" i="2"/>
  <c r="U584" i="2"/>
  <c r="T584" i="2"/>
  <c r="S584" i="2"/>
  <c r="R584" i="2"/>
  <c r="O584" i="2"/>
  <c r="N584" i="2"/>
  <c r="M584" i="2"/>
  <c r="L584" i="2"/>
  <c r="K584" i="2"/>
  <c r="J584" i="2"/>
  <c r="I584" i="2"/>
  <c r="H584" i="2"/>
  <c r="G584" i="2"/>
  <c r="F584" i="2"/>
  <c r="E584" i="2"/>
  <c r="D584" i="2"/>
  <c r="C584" i="2"/>
  <c r="B584" i="2"/>
  <c r="A584" i="2"/>
  <c r="AF583" i="2"/>
  <c r="AE583" i="2"/>
  <c r="AD583" i="2"/>
  <c r="AC583" i="2"/>
  <c r="AB583" i="2"/>
  <c r="AA583" i="2"/>
  <c r="Z583" i="2"/>
  <c r="W583" i="2"/>
  <c r="V583" i="2"/>
  <c r="U583" i="2"/>
  <c r="T583" i="2"/>
  <c r="S583" i="2"/>
  <c r="R583" i="2"/>
  <c r="O583" i="2"/>
  <c r="N583" i="2"/>
  <c r="M583" i="2"/>
  <c r="L583" i="2"/>
  <c r="K583" i="2"/>
  <c r="J583" i="2"/>
  <c r="I583" i="2"/>
  <c r="H583" i="2"/>
  <c r="G583" i="2"/>
  <c r="F583" i="2"/>
  <c r="E583" i="2"/>
  <c r="D583" i="2"/>
  <c r="C583" i="2"/>
  <c r="B583" i="2"/>
  <c r="A583" i="2"/>
  <c r="AF582" i="2"/>
  <c r="AE582" i="2"/>
  <c r="AD582" i="2"/>
  <c r="AC582" i="2"/>
  <c r="AB582" i="2"/>
  <c r="AA582" i="2"/>
  <c r="Z582" i="2"/>
  <c r="W582" i="2"/>
  <c r="V582" i="2"/>
  <c r="U582" i="2"/>
  <c r="T582" i="2"/>
  <c r="S582" i="2"/>
  <c r="R582" i="2"/>
  <c r="O582" i="2"/>
  <c r="N582" i="2"/>
  <c r="M582" i="2"/>
  <c r="L582" i="2"/>
  <c r="K582" i="2"/>
  <c r="J582" i="2"/>
  <c r="I582" i="2"/>
  <c r="H582" i="2"/>
  <c r="G582" i="2"/>
  <c r="F582" i="2"/>
  <c r="E582" i="2"/>
  <c r="D582" i="2"/>
  <c r="C582" i="2"/>
  <c r="B582" i="2"/>
  <c r="A582" i="2"/>
  <c r="AF581" i="2"/>
  <c r="AE581" i="2"/>
  <c r="AD581" i="2"/>
  <c r="AC581" i="2"/>
  <c r="AB581" i="2"/>
  <c r="AA581" i="2"/>
  <c r="Z581" i="2"/>
  <c r="W581" i="2"/>
  <c r="V581" i="2"/>
  <c r="U581" i="2"/>
  <c r="T581" i="2"/>
  <c r="S581" i="2"/>
  <c r="R581" i="2"/>
  <c r="O581" i="2"/>
  <c r="N581" i="2"/>
  <c r="M581" i="2"/>
  <c r="L581" i="2"/>
  <c r="K581" i="2"/>
  <c r="J581" i="2"/>
  <c r="I581" i="2"/>
  <c r="H581" i="2"/>
  <c r="G581" i="2"/>
  <c r="F581" i="2"/>
  <c r="E581" i="2"/>
  <c r="D581" i="2"/>
  <c r="C581" i="2"/>
  <c r="B581" i="2"/>
  <c r="A581" i="2"/>
  <c r="AF580" i="2"/>
  <c r="AE580" i="2"/>
  <c r="AD580" i="2"/>
  <c r="AC580" i="2"/>
  <c r="AB580" i="2"/>
  <c r="AA580" i="2"/>
  <c r="Z580" i="2"/>
  <c r="W580" i="2"/>
  <c r="V580" i="2"/>
  <c r="U580" i="2"/>
  <c r="T580" i="2"/>
  <c r="S580" i="2"/>
  <c r="R580" i="2"/>
  <c r="O580" i="2"/>
  <c r="N580" i="2"/>
  <c r="M580" i="2"/>
  <c r="L580" i="2"/>
  <c r="K580" i="2"/>
  <c r="J580" i="2"/>
  <c r="I580" i="2"/>
  <c r="H580" i="2"/>
  <c r="G580" i="2"/>
  <c r="F580" i="2"/>
  <c r="E580" i="2"/>
  <c r="D580" i="2"/>
  <c r="C580" i="2"/>
  <c r="B580" i="2"/>
  <c r="A580" i="2"/>
  <c r="AF579" i="2"/>
  <c r="AE579" i="2"/>
  <c r="AD579" i="2"/>
  <c r="AC579" i="2"/>
  <c r="AB579" i="2"/>
  <c r="AA579" i="2"/>
  <c r="Z579" i="2"/>
  <c r="W579" i="2"/>
  <c r="V579" i="2"/>
  <c r="U579" i="2"/>
  <c r="T579" i="2"/>
  <c r="S579" i="2"/>
  <c r="R579" i="2"/>
  <c r="O579" i="2"/>
  <c r="N579" i="2"/>
  <c r="M579" i="2"/>
  <c r="L579" i="2"/>
  <c r="K579" i="2"/>
  <c r="J579" i="2"/>
  <c r="I579" i="2"/>
  <c r="H579" i="2"/>
  <c r="G579" i="2"/>
  <c r="F579" i="2"/>
  <c r="E579" i="2"/>
  <c r="D579" i="2"/>
  <c r="C579" i="2"/>
  <c r="B579" i="2"/>
  <c r="A579" i="2"/>
  <c r="AF578" i="2"/>
  <c r="AE578" i="2"/>
  <c r="AD578" i="2"/>
  <c r="AC578" i="2"/>
  <c r="AB578" i="2"/>
  <c r="AA578" i="2"/>
  <c r="Z578" i="2"/>
  <c r="W578" i="2"/>
  <c r="V578" i="2"/>
  <c r="U578" i="2"/>
  <c r="T578" i="2"/>
  <c r="S578" i="2"/>
  <c r="R578" i="2"/>
  <c r="O578" i="2"/>
  <c r="N578" i="2"/>
  <c r="M578" i="2"/>
  <c r="L578" i="2"/>
  <c r="K578" i="2"/>
  <c r="J578" i="2"/>
  <c r="I578" i="2"/>
  <c r="H578" i="2"/>
  <c r="G578" i="2"/>
  <c r="F578" i="2"/>
  <c r="E578" i="2"/>
  <c r="D578" i="2"/>
  <c r="C578" i="2"/>
  <c r="B578" i="2"/>
  <c r="A578" i="2"/>
  <c r="AF577" i="2"/>
  <c r="AE577" i="2"/>
  <c r="AD577" i="2"/>
  <c r="AC577" i="2"/>
  <c r="AB577" i="2"/>
  <c r="AA577" i="2"/>
  <c r="Z577" i="2"/>
  <c r="W577" i="2"/>
  <c r="V577" i="2"/>
  <c r="U577" i="2"/>
  <c r="T577" i="2"/>
  <c r="S577" i="2"/>
  <c r="R577" i="2"/>
  <c r="O577" i="2"/>
  <c r="N577" i="2"/>
  <c r="M577" i="2"/>
  <c r="L577" i="2"/>
  <c r="K577" i="2"/>
  <c r="J577" i="2"/>
  <c r="I577" i="2"/>
  <c r="H577" i="2"/>
  <c r="G577" i="2"/>
  <c r="F577" i="2"/>
  <c r="E577" i="2"/>
  <c r="D577" i="2"/>
  <c r="C577" i="2"/>
  <c r="B577" i="2"/>
  <c r="A577" i="2"/>
  <c r="AF576" i="2"/>
  <c r="AE576" i="2"/>
  <c r="AD576" i="2"/>
  <c r="AC576" i="2"/>
  <c r="AB576" i="2"/>
  <c r="AA576" i="2"/>
  <c r="Z576" i="2"/>
  <c r="W576" i="2"/>
  <c r="V576" i="2"/>
  <c r="U576" i="2"/>
  <c r="T576" i="2"/>
  <c r="S576" i="2"/>
  <c r="R576" i="2"/>
  <c r="O576" i="2"/>
  <c r="N576" i="2"/>
  <c r="M576" i="2"/>
  <c r="L576" i="2"/>
  <c r="K576" i="2"/>
  <c r="J576" i="2"/>
  <c r="I576" i="2"/>
  <c r="H576" i="2"/>
  <c r="G576" i="2"/>
  <c r="F576" i="2"/>
  <c r="E576" i="2"/>
  <c r="D576" i="2"/>
  <c r="C576" i="2"/>
  <c r="B576" i="2"/>
  <c r="A576" i="2"/>
  <c r="AF575" i="2"/>
  <c r="AE575" i="2"/>
  <c r="AD575" i="2"/>
  <c r="AC575" i="2"/>
  <c r="AB575" i="2"/>
  <c r="AA575" i="2"/>
  <c r="Z575" i="2"/>
  <c r="W575" i="2"/>
  <c r="V575" i="2"/>
  <c r="U575" i="2"/>
  <c r="T575" i="2"/>
  <c r="S575" i="2"/>
  <c r="R575" i="2"/>
  <c r="O575" i="2"/>
  <c r="N575" i="2"/>
  <c r="M575" i="2"/>
  <c r="L575" i="2"/>
  <c r="K575" i="2"/>
  <c r="J575" i="2"/>
  <c r="I575" i="2"/>
  <c r="H575" i="2"/>
  <c r="G575" i="2"/>
  <c r="F575" i="2"/>
  <c r="E575" i="2"/>
  <c r="D575" i="2"/>
  <c r="C575" i="2"/>
  <c r="B575" i="2"/>
  <c r="A575" i="2"/>
  <c r="AF574" i="2"/>
  <c r="AE574" i="2"/>
  <c r="AD574" i="2"/>
  <c r="AC574" i="2"/>
  <c r="AB574" i="2"/>
  <c r="AA574" i="2"/>
  <c r="Z574" i="2"/>
  <c r="W574" i="2"/>
  <c r="V574" i="2"/>
  <c r="U574" i="2"/>
  <c r="T574" i="2"/>
  <c r="S574" i="2"/>
  <c r="R574" i="2"/>
  <c r="O574" i="2"/>
  <c r="N574" i="2"/>
  <c r="M574" i="2"/>
  <c r="L574" i="2"/>
  <c r="K574" i="2"/>
  <c r="J574" i="2"/>
  <c r="I574" i="2"/>
  <c r="H574" i="2"/>
  <c r="G574" i="2"/>
  <c r="F574" i="2"/>
  <c r="E574" i="2"/>
  <c r="D574" i="2"/>
  <c r="C574" i="2"/>
  <c r="B574" i="2"/>
  <c r="A574" i="2"/>
  <c r="AF573" i="2"/>
  <c r="AE573" i="2"/>
  <c r="AD573" i="2"/>
  <c r="AC573" i="2"/>
  <c r="AB573" i="2"/>
  <c r="AA573" i="2"/>
  <c r="Z573" i="2"/>
  <c r="W573" i="2"/>
  <c r="V573" i="2"/>
  <c r="U573" i="2"/>
  <c r="T573" i="2"/>
  <c r="S573" i="2"/>
  <c r="R573" i="2"/>
  <c r="O573" i="2"/>
  <c r="N573" i="2"/>
  <c r="M573" i="2"/>
  <c r="L573" i="2"/>
  <c r="K573" i="2"/>
  <c r="J573" i="2"/>
  <c r="I573" i="2"/>
  <c r="H573" i="2"/>
  <c r="G573" i="2"/>
  <c r="F573" i="2"/>
  <c r="E573" i="2"/>
  <c r="D573" i="2"/>
  <c r="C573" i="2"/>
  <c r="B573" i="2"/>
  <c r="A573" i="2"/>
  <c r="AF572" i="2"/>
  <c r="AE572" i="2"/>
  <c r="AD572" i="2"/>
  <c r="AC572" i="2"/>
  <c r="AB572" i="2"/>
  <c r="AA572" i="2"/>
  <c r="Z572" i="2"/>
  <c r="W572" i="2"/>
  <c r="V572" i="2"/>
  <c r="U572" i="2"/>
  <c r="T572" i="2"/>
  <c r="S572" i="2"/>
  <c r="R572" i="2"/>
  <c r="O572" i="2"/>
  <c r="N572" i="2"/>
  <c r="M572" i="2"/>
  <c r="L572" i="2"/>
  <c r="K572" i="2"/>
  <c r="J572" i="2"/>
  <c r="I572" i="2"/>
  <c r="H572" i="2"/>
  <c r="G572" i="2"/>
  <c r="F572" i="2"/>
  <c r="E572" i="2"/>
  <c r="D572" i="2"/>
  <c r="C572" i="2"/>
  <c r="B572" i="2"/>
  <c r="A572" i="2"/>
  <c r="AF571" i="2"/>
  <c r="AE571" i="2"/>
  <c r="AD571" i="2"/>
  <c r="AC571" i="2"/>
  <c r="AB571" i="2"/>
  <c r="AA571" i="2"/>
  <c r="Z571" i="2"/>
  <c r="W571" i="2"/>
  <c r="V571" i="2"/>
  <c r="U571" i="2"/>
  <c r="T571" i="2"/>
  <c r="S571" i="2"/>
  <c r="R571" i="2"/>
  <c r="O571" i="2"/>
  <c r="N571" i="2"/>
  <c r="M571" i="2"/>
  <c r="L571" i="2"/>
  <c r="K571" i="2"/>
  <c r="I571" i="2"/>
  <c r="H571" i="2"/>
  <c r="G571" i="2"/>
  <c r="F571" i="2"/>
  <c r="E571" i="2"/>
  <c r="D571" i="2"/>
  <c r="C571" i="2"/>
  <c r="B571" i="2"/>
  <c r="A571" i="2"/>
  <c r="AF570" i="2"/>
  <c r="AE570" i="2"/>
  <c r="AD570" i="2"/>
  <c r="AC570" i="2"/>
  <c r="AB570" i="2"/>
  <c r="AA570" i="2"/>
  <c r="Z570" i="2"/>
  <c r="W570" i="2"/>
  <c r="V570" i="2"/>
  <c r="U570" i="2"/>
  <c r="T570" i="2"/>
  <c r="S570" i="2"/>
  <c r="R570" i="2"/>
  <c r="O570" i="2"/>
  <c r="N570" i="2"/>
  <c r="M570" i="2"/>
  <c r="L570" i="2"/>
  <c r="K570" i="2"/>
  <c r="J570" i="2"/>
  <c r="I570" i="2"/>
  <c r="H570" i="2"/>
  <c r="G570" i="2"/>
  <c r="F570" i="2"/>
  <c r="E570" i="2"/>
  <c r="D570" i="2"/>
  <c r="C570" i="2"/>
  <c r="B570" i="2"/>
  <c r="A570" i="2"/>
  <c r="AF569" i="2"/>
  <c r="AE569" i="2"/>
  <c r="AD569" i="2"/>
  <c r="AC569" i="2"/>
  <c r="AB569" i="2"/>
  <c r="AA569" i="2"/>
  <c r="Z569" i="2"/>
  <c r="W569" i="2"/>
  <c r="V569" i="2"/>
  <c r="U569" i="2"/>
  <c r="T569" i="2"/>
  <c r="S569" i="2"/>
  <c r="R569" i="2"/>
  <c r="O569" i="2"/>
  <c r="N569" i="2"/>
  <c r="M569" i="2"/>
  <c r="L569" i="2"/>
  <c r="K569" i="2"/>
  <c r="J569" i="2"/>
  <c r="I569" i="2"/>
  <c r="H569" i="2"/>
  <c r="G569" i="2"/>
  <c r="F569" i="2"/>
  <c r="E569" i="2"/>
  <c r="D569" i="2"/>
  <c r="C569" i="2"/>
  <c r="B569" i="2"/>
  <c r="A569" i="2"/>
  <c r="AF568" i="2"/>
  <c r="AE568" i="2"/>
  <c r="AD568" i="2"/>
  <c r="AC568" i="2"/>
  <c r="AB568" i="2"/>
  <c r="AA568" i="2"/>
  <c r="Z568" i="2"/>
  <c r="W568" i="2"/>
  <c r="V568" i="2"/>
  <c r="U568" i="2"/>
  <c r="T568" i="2"/>
  <c r="S568" i="2"/>
  <c r="R568" i="2"/>
  <c r="P568" i="2"/>
  <c r="O568" i="2"/>
  <c r="N568" i="2"/>
  <c r="M568" i="2"/>
  <c r="L568" i="2"/>
  <c r="K568" i="2"/>
  <c r="J568" i="2"/>
  <c r="I568" i="2"/>
  <c r="H568" i="2"/>
  <c r="G568" i="2"/>
  <c r="F568" i="2"/>
  <c r="E568" i="2"/>
  <c r="D568" i="2"/>
  <c r="C568" i="2"/>
  <c r="B568" i="2"/>
  <c r="A568" i="2"/>
  <c r="AF567" i="2"/>
  <c r="AE567" i="2"/>
  <c r="AD567" i="2"/>
  <c r="AC567" i="2"/>
  <c r="AB567" i="2"/>
  <c r="AA567" i="2"/>
  <c r="Z567" i="2"/>
  <c r="W567" i="2"/>
  <c r="V567" i="2"/>
  <c r="U567" i="2"/>
  <c r="T567" i="2"/>
  <c r="S567" i="2"/>
  <c r="R567" i="2"/>
  <c r="O567" i="2"/>
  <c r="N567" i="2"/>
  <c r="M567" i="2"/>
  <c r="L567" i="2"/>
  <c r="K567" i="2"/>
  <c r="J567" i="2"/>
  <c r="I567" i="2"/>
  <c r="H567" i="2"/>
  <c r="G567" i="2"/>
  <c r="F567" i="2"/>
  <c r="E567" i="2"/>
  <c r="D567" i="2"/>
  <c r="C567" i="2"/>
  <c r="B567" i="2"/>
  <c r="A567" i="2"/>
  <c r="AF566" i="2"/>
  <c r="AE566" i="2"/>
  <c r="AD566" i="2"/>
  <c r="AC566" i="2"/>
  <c r="AB566" i="2"/>
  <c r="AA566" i="2"/>
  <c r="Z566" i="2"/>
  <c r="W566" i="2"/>
  <c r="V566" i="2"/>
  <c r="U566" i="2"/>
  <c r="T566" i="2"/>
  <c r="S566" i="2"/>
  <c r="R566" i="2"/>
  <c r="O566" i="2"/>
  <c r="N566" i="2"/>
  <c r="M566" i="2"/>
  <c r="L566" i="2"/>
  <c r="K566" i="2"/>
  <c r="J566" i="2"/>
  <c r="I566" i="2"/>
  <c r="H566" i="2"/>
  <c r="G566" i="2"/>
  <c r="F566" i="2"/>
  <c r="E566" i="2"/>
  <c r="D566" i="2"/>
  <c r="C566" i="2"/>
  <c r="B566" i="2"/>
  <c r="A566" i="2"/>
  <c r="AF565" i="2"/>
  <c r="AE565" i="2"/>
  <c r="AD565" i="2"/>
  <c r="AC565" i="2"/>
  <c r="AB565" i="2"/>
  <c r="AA565" i="2"/>
  <c r="Z565" i="2"/>
  <c r="W565" i="2"/>
  <c r="V565" i="2"/>
  <c r="U565" i="2"/>
  <c r="T565" i="2"/>
  <c r="S565" i="2"/>
  <c r="R565" i="2"/>
  <c r="O565" i="2"/>
  <c r="N565" i="2"/>
  <c r="M565" i="2"/>
  <c r="L565" i="2"/>
  <c r="K565" i="2"/>
  <c r="J565" i="2"/>
  <c r="I565" i="2"/>
  <c r="H565" i="2"/>
  <c r="G565" i="2"/>
  <c r="F565" i="2"/>
  <c r="E565" i="2"/>
  <c r="D565" i="2"/>
  <c r="C565" i="2"/>
  <c r="B565" i="2"/>
  <c r="A565" i="2"/>
  <c r="AF564" i="2"/>
  <c r="AE564" i="2"/>
  <c r="AD564" i="2"/>
  <c r="AC564" i="2"/>
  <c r="AB564" i="2"/>
  <c r="AA564" i="2"/>
  <c r="Z564" i="2"/>
  <c r="W564" i="2"/>
  <c r="V564" i="2"/>
  <c r="U564" i="2"/>
  <c r="T564" i="2"/>
  <c r="S564" i="2"/>
  <c r="R564" i="2"/>
  <c r="O564" i="2"/>
  <c r="N564" i="2"/>
  <c r="M564" i="2"/>
  <c r="L564" i="2"/>
  <c r="K564" i="2"/>
  <c r="J564" i="2"/>
  <c r="I564" i="2"/>
  <c r="H564" i="2"/>
  <c r="G564" i="2"/>
  <c r="F564" i="2"/>
  <c r="E564" i="2"/>
  <c r="D564" i="2"/>
  <c r="C564" i="2"/>
  <c r="B564" i="2"/>
  <c r="A564" i="2"/>
  <c r="AF563" i="2"/>
  <c r="AE563" i="2"/>
  <c r="AD563" i="2"/>
  <c r="AC563" i="2"/>
  <c r="AB563" i="2"/>
  <c r="AA563" i="2"/>
  <c r="Z563" i="2"/>
  <c r="W563" i="2"/>
  <c r="V563" i="2"/>
  <c r="U563" i="2"/>
  <c r="T563" i="2"/>
  <c r="S563" i="2"/>
  <c r="R563" i="2"/>
  <c r="O563" i="2"/>
  <c r="N563" i="2"/>
  <c r="M563" i="2"/>
  <c r="L563" i="2"/>
  <c r="K563" i="2"/>
  <c r="J563" i="2"/>
  <c r="I563" i="2"/>
  <c r="H563" i="2"/>
  <c r="G563" i="2"/>
  <c r="F563" i="2"/>
  <c r="E563" i="2"/>
  <c r="D563" i="2"/>
  <c r="C563" i="2"/>
  <c r="B563" i="2"/>
  <c r="A563" i="2"/>
  <c r="AF562" i="2"/>
  <c r="AE562" i="2"/>
  <c r="AD562" i="2"/>
  <c r="AC562" i="2"/>
  <c r="AB562" i="2"/>
  <c r="AA562" i="2"/>
  <c r="Z562" i="2"/>
  <c r="W562" i="2"/>
  <c r="V562" i="2"/>
  <c r="U562" i="2"/>
  <c r="T562" i="2"/>
  <c r="S562" i="2"/>
  <c r="R562" i="2"/>
  <c r="O562" i="2"/>
  <c r="N562" i="2"/>
  <c r="M562" i="2"/>
  <c r="L562" i="2"/>
  <c r="K562" i="2"/>
  <c r="J562" i="2"/>
  <c r="I562" i="2"/>
  <c r="H562" i="2"/>
  <c r="G562" i="2"/>
  <c r="F562" i="2"/>
  <c r="E562" i="2"/>
  <c r="D562" i="2"/>
  <c r="C562" i="2"/>
  <c r="B562" i="2"/>
  <c r="A562" i="2"/>
  <c r="AF561" i="2"/>
  <c r="AE561" i="2"/>
  <c r="AD561" i="2"/>
  <c r="AC561" i="2"/>
  <c r="AB561" i="2"/>
  <c r="AA561" i="2"/>
  <c r="Z561" i="2"/>
  <c r="W561" i="2"/>
  <c r="V561" i="2"/>
  <c r="U561" i="2"/>
  <c r="T561" i="2"/>
  <c r="S561" i="2"/>
  <c r="R561" i="2"/>
  <c r="O561" i="2"/>
  <c r="N561" i="2"/>
  <c r="M561" i="2"/>
  <c r="L561" i="2"/>
  <c r="K561" i="2"/>
  <c r="J561" i="2"/>
  <c r="I561" i="2"/>
  <c r="H561" i="2"/>
  <c r="G561" i="2"/>
  <c r="F561" i="2"/>
  <c r="E561" i="2"/>
  <c r="D561" i="2"/>
  <c r="C561" i="2"/>
  <c r="B561" i="2"/>
  <c r="A561" i="2"/>
  <c r="AF560" i="2"/>
  <c r="AE560" i="2"/>
  <c r="AD560" i="2"/>
  <c r="AC560" i="2"/>
  <c r="AB560" i="2"/>
  <c r="AA560" i="2"/>
  <c r="Z560" i="2"/>
  <c r="W560" i="2"/>
  <c r="V560" i="2"/>
  <c r="U560" i="2"/>
  <c r="T560" i="2"/>
  <c r="S560" i="2"/>
  <c r="R560" i="2"/>
  <c r="O560" i="2"/>
  <c r="N560" i="2"/>
  <c r="M560" i="2"/>
  <c r="L560" i="2"/>
  <c r="K560" i="2"/>
  <c r="J560" i="2"/>
  <c r="I560" i="2"/>
  <c r="H560" i="2"/>
  <c r="G560" i="2"/>
  <c r="F560" i="2"/>
  <c r="E560" i="2"/>
  <c r="D560" i="2"/>
  <c r="C560" i="2"/>
  <c r="B560" i="2"/>
  <c r="A560" i="2"/>
  <c r="AF559" i="2"/>
  <c r="AE559" i="2"/>
  <c r="AD559" i="2"/>
  <c r="AC559" i="2"/>
  <c r="AB559" i="2"/>
  <c r="AA559" i="2"/>
  <c r="Z559" i="2"/>
  <c r="W559" i="2"/>
  <c r="V559" i="2"/>
  <c r="U559" i="2"/>
  <c r="T559" i="2"/>
  <c r="S559" i="2"/>
  <c r="R559" i="2"/>
  <c r="O559" i="2"/>
  <c r="N559" i="2"/>
  <c r="M559" i="2"/>
  <c r="L559" i="2"/>
  <c r="K559" i="2"/>
  <c r="J559" i="2"/>
  <c r="I559" i="2"/>
  <c r="H559" i="2"/>
  <c r="G559" i="2"/>
  <c r="F559" i="2"/>
  <c r="E559" i="2"/>
  <c r="D559" i="2"/>
  <c r="C559" i="2"/>
  <c r="B559" i="2"/>
  <c r="A559" i="2"/>
  <c r="AF558" i="2"/>
  <c r="AE558" i="2"/>
  <c r="AD558" i="2"/>
  <c r="AC558" i="2"/>
  <c r="AB558" i="2"/>
  <c r="AA558" i="2"/>
  <c r="Z558" i="2"/>
  <c r="W558" i="2"/>
  <c r="V558" i="2"/>
  <c r="U558" i="2"/>
  <c r="T558" i="2"/>
  <c r="S558" i="2"/>
  <c r="R558" i="2"/>
  <c r="O558" i="2"/>
  <c r="N558" i="2"/>
  <c r="M558" i="2"/>
  <c r="L558" i="2"/>
  <c r="K558" i="2"/>
  <c r="J558" i="2"/>
  <c r="I558" i="2"/>
  <c r="H558" i="2"/>
  <c r="G558" i="2"/>
  <c r="F558" i="2"/>
  <c r="E558" i="2"/>
  <c r="D558" i="2"/>
  <c r="C558" i="2"/>
  <c r="B558" i="2"/>
  <c r="A558" i="2"/>
  <c r="AF557" i="2"/>
  <c r="AE557" i="2"/>
  <c r="AD557" i="2"/>
  <c r="AC557" i="2"/>
  <c r="AB557" i="2"/>
  <c r="AA557" i="2"/>
  <c r="Z557" i="2"/>
  <c r="W557" i="2"/>
  <c r="V557" i="2"/>
  <c r="U557" i="2"/>
  <c r="T557" i="2"/>
  <c r="S557" i="2"/>
  <c r="R557" i="2"/>
  <c r="O557" i="2"/>
  <c r="N557" i="2"/>
  <c r="M557" i="2"/>
  <c r="L557" i="2"/>
  <c r="K557" i="2"/>
  <c r="J557" i="2"/>
  <c r="I557" i="2"/>
  <c r="H557" i="2"/>
  <c r="G557" i="2"/>
  <c r="F557" i="2"/>
  <c r="E557" i="2"/>
  <c r="D557" i="2"/>
  <c r="C557" i="2"/>
  <c r="B557" i="2"/>
  <c r="A557" i="2"/>
  <c r="AF556" i="2"/>
  <c r="AE556" i="2"/>
  <c r="AD556" i="2"/>
  <c r="AC556" i="2"/>
  <c r="AB556" i="2"/>
  <c r="AA556" i="2"/>
  <c r="Z556" i="2"/>
  <c r="W556" i="2"/>
  <c r="V556" i="2"/>
  <c r="U556" i="2"/>
  <c r="T556" i="2"/>
  <c r="S556" i="2"/>
  <c r="R556" i="2"/>
  <c r="P556" i="2"/>
  <c r="O556" i="2"/>
  <c r="N556" i="2"/>
  <c r="M556" i="2"/>
  <c r="L556" i="2"/>
  <c r="K556" i="2"/>
  <c r="J556" i="2"/>
  <c r="I556" i="2"/>
  <c r="H556" i="2"/>
  <c r="G556" i="2"/>
  <c r="F556" i="2"/>
  <c r="E556" i="2"/>
  <c r="D556" i="2"/>
  <c r="C556" i="2"/>
  <c r="B556" i="2"/>
  <c r="A556" i="2"/>
  <c r="AF555" i="2"/>
  <c r="AE555" i="2"/>
  <c r="AD555" i="2"/>
  <c r="AC555" i="2"/>
  <c r="AB555" i="2"/>
  <c r="AA555" i="2"/>
  <c r="Z555" i="2"/>
  <c r="W555" i="2"/>
  <c r="V555" i="2"/>
  <c r="U555" i="2"/>
  <c r="T555" i="2"/>
  <c r="S555" i="2"/>
  <c r="R555" i="2"/>
  <c r="O555" i="2"/>
  <c r="N555" i="2"/>
  <c r="M555" i="2"/>
  <c r="L555" i="2"/>
  <c r="K555" i="2"/>
  <c r="J555" i="2"/>
  <c r="I555" i="2"/>
  <c r="H555" i="2"/>
  <c r="G555" i="2"/>
  <c r="F555" i="2"/>
  <c r="E555" i="2"/>
  <c r="D555" i="2"/>
  <c r="C555" i="2"/>
  <c r="B555" i="2"/>
  <c r="A555" i="2"/>
  <c r="AF554" i="2"/>
  <c r="AE554" i="2"/>
  <c r="AD554" i="2"/>
  <c r="AC554" i="2"/>
  <c r="AB554" i="2"/>
  <c r="AA554" i="2"/>
  <c r="Z554" i="2"/>
  <c r="W554" i="2"/>
  <c r="V554" i="2"/>
  <c r="U554" i="2"/>
  <c r="T554" i="2"/>
  <c r="S554" i="2"/>
  <c r="R554" i="2"/>
  <c r="O554" i="2"/>
  <c r="N554" i="2"/>
  <c r="M554" i="2"/>
  <c r="L554" i="2"/>
  <c r="K554" i="2"/>
  <c r="J554" i="2"/>
  <c r="I554" i="2"/>
  <c r="H554" i="2"/>
  <c r="G554" i="2"/>
  <c r="F554" i="2"/>
  <c r="E554" i="2"/>
  <c r="D554" i="2"/>
  <c r="C554" i="2"/>
  <c r="B554" i="2"/>
  <c r="A554" i="2"/>
  <c r="AF553" i="2"/>
  <c r="AE553" i="2"/>
  <c r="AD553" i="2"/>
  <c r="AC553" i="2"/>
  <c r="AB553" i="2"/>
  <c r="AA553" i="2"/>
  <c r="Z553" i="2"/>
  <c r="W553" i="2"/>
  <c r="V553" i="2"/>
  <c r="U553" i="2"/>
  <c r="T553" i="2"/>
  <c r="S553" i="2"/>
  <c r="R553" i="2"/>
  <c r="O553" i="2"/>
  <c r="N553" i="2"/>
  <c r="M553" i="2"/>
  <c r="L553" i="2"/>
  <c r="K553" i="2"/>
  <c r="J553" i="2"/>
  <c r="I553" i="2"/>
  <c r="H553" i="2"/>
  <c r="G553" i="2"/>
  <c r="F553" i="2"/>
  <c r="E553" i="2"/>
  <c r="D553" i="2"/>
  <c r="C553" i="2"/>
  <c r="B553" i="2"/>
  <c r="A553" i="2"/>
  <c r="AF552" i="2"/>
  <c r="AE552" i="2"/>
  <c r="AD552" i="2"/>
  <c r="AC552" i="2"/>
  <c r="AB552" i="2"/>
  <c r="AA552" i="2"/>
  <c r="Z552" i="2"/>
  <c r="W552" i="2"/>
  <c r="V552" i="2"/>
  <c r="U552" i="2"/>
  <c r="T552" i="2"/>
  <c r="S552" i="2"/>
  <c r="R552" i="2"/>
  <c r="O552" i="2"/>
  <c r="N552" i="2"/>
  <c r="M552" i="2"/>
  <c r="L552" i="2"/>
  <c r="K552" i="2"/>
  <c r="J552" i="2"/>
  <c r="I552" i="2"/>
  <c r="H552" i="2"/>
  <c r="G552" i="2"/>
  <c r="F552" i="2"/>
  <c r="E552" i="2"/>
  <c r="D552" i="2"/>
  <c r="C552" i="2"/>
  <c r="B552" i="2"/>
  <c r="A552" i="2"/>
  <c r="AF551" i="2"/>
  <c r="AE551" i="2"/>
  <c r="AD551" i="2"/>
  <c r="AC551" i="2"/>
  <c r="AB551" i="2"/>
  <c r="AA551" i="2"/>
  <c r="Z551" i="2"/>
  <c r="W551" i="2"/>
  <c r="V551" i="2"/>
  <c r="U551" i="2"/>
  <c r="T551" i="2"/>
  <c r="S551" i="2"/>
  <c r="R551" i="2"/>
  <c r="O551" i="2"/>
  <c r="N551" i="2"/>
  <c r="M551" i="2"/>
  <c r="L551" i="2"/>
  <c r="K551" i="2"/>
  <c r="J551" i="2"/>
  <c r="I551" i="2"/>
  <c r="H551" i="2"/>
  <c r="G551" i="2"/>
  <c r="F551" i="2"/>
  <c r="E551" i="2"/>
  <c r="D551" i="2"/>
  <c r="C551" i="2"/>
  <c r="B551" i="2"/>
  <c r="A551" i="2"/>
  <c r="AF550" i="2"/>
  <c r="AE550" i="2"/>
  <c r="AD550" i="2"/>
  <c r="AC550" i="2"/>
  <c r="AB550" i="2"/>
  <c r="AA550" i="2"/>
  <c r="Z550" i="2"/>
  <c r="W550" i="2"/>
  <c r="V550" i="2"/>
  <c r="U550" i="2"/>
  <c r="T550" i="2"/>
  <c r="S550" i="2"/>
  <c r="R550" i="2"/>
  <c r="O550" i="2"/>
  <c r="N550" i="2"/>
  <c r="M550" i="2"/>
  <c r="L550" i="2"/>
  <c r="K550" i="2"/>
  <c r="J550" i="2"/>
  <c r="I550" i="2"/>
  <c r="H550" i="2"/>
  <c r="G550" i="2"/>
  <c r="F550" i="2"/>
  <c r="E550" i="2"/>
  <c r="D550" i="2"/>
  <c r="C550" i="2"/>
  <c r="B550" i="2"/>
  <c r="A550" i="2"/>
  <c r="AF549" i="2"/>
  <c r="AE549" i="2"/>
  <c r="AD549" i="2"/>
  <c r="AC549" i="2"/>
  <c r="AB549" i="2"/>
  <c r="AA549" i="2"/>
  <c r="Z549" i="2"/>
  <c r="W549" i="2"/>
  <c r="V549" i="2"/>
  <c r="U549" i="2"/>
  <c r="T549" i="2"/>
  <c r="S549" i="2"/>
  <c r="R549" i="2"/>
  <c r="O549" i="2"/>
  <c r="N549" i="2"/>
  <c r="M549" i="2"/>
  <c r="L549" i="2"/>
  <c r="K549" i="2"/>
  <c r="J549" i="2"/>
  <c r="I549" i="2"/>
  <c r="H549" i="2"/>
  <c r="G549" i="2"/>
  <c r="F549" i="2"/>
  <c r="E549" i="2"/>
  <c r="D549" i="2"/>
  <c r="C549" i="2"/>
  <c r="B549" i="2"/>
  <c r="A549" i="2"/>
  <c r="AF548" i="2"/>
  <c r="AE548" i="2"/>
  <c r="AD548" i="2"/>
  <c r="AC548" i="2"/>
  <c r="AB548" i="2"/>
  <c r="AA548" i="2"/>
  <c r="Z548" i="2"/>
  <c r="W548" i="2"/>
  <c r="V548" i="2"/>
  <c r="U548" i="2"/>
  <c r="T548" i="2"/>
  <c r="S548" i="2"/>
  <c r="R548" i="2"/>
  <c r="O548" i="2"/>
  <c r="N548" i="2"/>
  <c r="M548" i="2"/>
  <c r="L548" i="2"/>
  <c r="K548" i="2"/>
  <c r="J548" i="2"/>
  <c r="I548" i="2"/>
  <c r="H548" i="2"/>
  <c r="G548" i="2"/>
  <c r="F548" i="2"/>
  <c r="E548" i="2"/>
  <c r="D548" i="2"/>
  <c r="C548" i="2"/>
  <c r="B548" i="2"/>
  <c r="A548" i="2"/>
  <c r="AF547" i="2"/>
  <c r="AE547" i="2"/>
  <c r="AD547" i="2"/>
  <c r="AC547" i="2"/>
  <c r="AB547" i="2"/>
  <c r="AA547" i="2"/>
  <c r="Z547" i="2"/>
  <c r="W547" i="2"/>
  <c r="V547" i="2"/>
  <c r="U547" i="2"/>
  <c r="T547" i="2"/>
  <c r="S547" i="2"/>
  <c r="R547" i="2"/>
  <c r="O547" i="2"/>
  <c r="N547" i="2"/>
  <c r="M547" i="2"/>
  <c r="L547" i="2"/>
  <c r="K547" i="2"/>
  <c r="J547" i="2"/>
  <c r="I547" i="2"/>
  <c r="H547" i="2"/>
  <c r="G547" i="2"/>
  <c r="F547" i="2"/>
  <c r="E547" i="2"/>
  <c r="D547" i="2"/>
  <c r="C547" i="2"/>
  <c r="B547" i="2"/>
  <c r="A547" i="2"/>
  <c r="AF546" i="2"/>
  <c r="AE546" i="2"/>
  <c r="AD546" i="2"/>
  <c r="AC546" i="2"/>
  <c r="AB546" i="2"/>
  <c r="AA546" i="2"/>
  <c r="Z546" i="2"/>
  <c r="W546" i="2"/>
  <c r="V546" i="2"/>
  <c r="U546" i="2"/>
  <c r="T546" i="2"/>
  <c r="S546" i="2"/>
  <c r="R546" i="2"/>
  <c r="O546" i="2"/>
  <c r="N546" i="2"/>
  <c r="M546" i="2"/>
  <c r="L546" i="2"/>
  <c r="K546" i="2"/>
  <c r="J546" i="2"/>
  <c r="I546" i="2"/>
  <c r="H546" i="2"/>
  <c r="G546" i="2"/>
  <c r="F546" i="2"/>
  <c r="E546" i="2"/>
  <c r="D546" i="2"/>
  <c r="C546" i="2"/>
  <c r="B546" i="2"/>
  <c r="A546" i="2"/>
  <c r="AF545" i="2"/>
  <c r="AE545" i="2"/>
  <c r="AD545" i="2"/>
  <c r="AC545" i="2"/>
  <c r="AB545" i="2"/>
  <c r="AA545" i="2"/>
  <c r="Z545" i="2"/>
  <c r="W545" i="2"/>
  <c r="V545" i="2"/>
  <c r="U545" i="2"/>
  <c r="T545" i="2"/>
  <c r="S545" i="2"/>
  <c r="R545" i="2"/>
  <c r="O545" i="2"/>
  <c r="N545" i="2"/>
  <c r="M545" i="2"/>
  <c r="L545" i="2"/>
  <c r="K545" i="2"/>
  <c r="J545" i="2"/>
  <c r="I545" i="2"/>
  <c r="H545" i="2"/>
  <c r="G545" i="2"/>
  <c r="F545" i="2"/>
  <c r="E545" i="2"/>
  <c r="D545" i="2"/>
  <c r="C545" i="2"/>
  <c r="B545" i="2"/>
  <c r="A545" i="2"/>
  <c r="AF544" i="2"/>
  <c r="AE544" i="2"/>
  <c r="AD544" i="2"/>
  <c r="AC544" i="2"/>
  <c r="AB544" i="2"/>
  <c r="AA544" i="2"/>
  <c r="Z544" i="2"/>
  <c r="W544" i="2"/>
  <c r="V544" i="2"/>
  <c r="U544" i="2"/>
  <c r="T544" i="2"/>
  <c r="S544" i="2"/>
  <c r="R544" i="2"/>
  <c r="O544" i="2"/>
  <c r="N544" i="2"/>
  <c r="M544" i="2"/>
  <c r="L544" i="2"/>
  <c r="K544" i="2"/>
  <c r="J544" i="2"/>
  <c r="I544" i="2"/>
  <c r="H544" i="2"/>
  <c r="G544" i="2"/>
  <c r="F544" i="2"/>
  <c r="E544" i="2"/>
  <c r="D544" i="2"/>
  <c r="C544" i="2"/>
  <c r="B544" i="2"/>
  <c r="A544" i="2"/>
  <c r="AF543" i="2"/>
  <c r="AE543" i="2"/>
  <c r="AD543" i="2"/>
  <c r="AC543" i="2"/>
  <c r="AB543" i="2"/>
  <c r="AA543" i="2"/>
  <c r="Z543" i="2"/>
  <c r="W543" i="2"/>
  <c r="V543" i="2"/>
  <c r="U543" i="2"/>
  <c r="T543" i="2"/>
  <c r="S543" i="2"/>
  <c r="R543" i="2"/>
  <c r="O543" i="2"/>
  <c r="N543" i="2"/>
  <c r="M543" i="2"/>
  <c r="L543" i="2"/>
  <c r="K543" i="2"/>
  <c r="J543" i="2"/>
  <c r="I543" i="2"/>
  <c r="H543" i="2"/>
  <c r="G543" i="2"/>
  <c r="F543" i="2"/>
  <c r="E543" i="2"/>
  <c r="D543" i="2"/>
  <c r="C543" i="2"/>
  <c r="B543" i="2"/>
  <c r="A543" i="2"/>
  <c r="AF542" i="2"/>
  <c r="AE542" i="2"/>
  <c r="AD542" i="2"/>
  <c r="AC542" i="2"/>
  <c r="AB542" i="2"/>
  <c r="AA542" i="2"/>
  <c r="Z542" i="2"/>
  <c r="W542" i="2"/>
  <c r="V542" i="2"/>
  <c r="U542" i="2"/>
  <c r="T542" i="2"/>
  <c r="S542" i="2"/>
  <c r="R542" i="2"/>
  <c r="O542" i="2"/>
  <c r="N542" i="2"/>
  <c r="M542" i="2"/>
  <c r="L542" i="2"/>
  <c r="K542" i="2"/>
  <c r="J542" i="2"/>
  <c r="I542" i="2"/>
  <c r="H542" i="2"/>
  <c r="G542" i="2"/>
  <c r="F542" i="2"/>
  <c r="E542" i="2"/>
  <c r="D542" i="2"/>
  <c r="C542" i="2"/>
  <c r="B542" i="2"/>
  <c r="A542" i="2"/>
  <c r="AF541" i="2"/>
  <c r="AE541" i="2"/>
  <c r="AD541" i="2"/>
  <c r="AC541" i="2"/>
  <c r="AB541" i="2"/>
  <c r="AA541" i="2"/>
  <c r="Z541" i="2"/>
  <c r="W541" i="2"/>
  <c r="V541" i="2"/>
  <c r="U541" i="2"/>
  <c r="T541" i="2"/>
  <c r="S541" i="2"/>
  <c r="R541" i="2"/>
  <c r="O541" i="2"/>
  <c r="N541" i="2"/>
  <c r="M541" i="2"/>
  <c r="L541" i="2"/>
  <c r="K541" i="2"/>
  <c r="J541" i="2"/>
  <c r="I541" i="2"/>
  <c r="H541" i="2"/>
  <c r="G541" i="2"/>
  <c r="F541" i="2"/>
  <c r="E541" i="2"/>
  <c r="D541" i="2"/>
  <c r="C541" i="2"/>
  <c r="B541" i="2"/>
  <c r="A541" i="2"/>
  <c r="AF540" i="2"/>
  <c r="AE540" i="2"/>
  <c r="AD540" i="2"/>
  <c r="AC540" i="2"/>
  <c r="AB540" i="2"/>
  <c r="AA540" i="2"/>
  <c r="Z540" i="2"/>
  <c r="W540" i="2"/>
  <c r="V540" i="2"/>
  <c r="U540" i="2"/>
  <c r="T540" i="2"/>
  <c r="S540" i="2"/>
  <c r="R540" i="2"/>
  <c r="O540" i="2"/>
  <c r="N540" i="2"/>
  <c r="M540" i="2"/>
  <c r="L540" i="2"/>
  <c r="K540" i="2"/>
  <c r="J540" i="2"/>
  <c r="I540" i="2"/>
  <c r="H540" i="2"/>
  <c r="G540" i="2"/>
  <c r="F540" i="2"/>
  <c r="E540" i="2"/>
  <c r="D540" i="2"/>
  <c r="C540" i="2"/>
  <c r="B540" i="2"/>
  <c r="A540" i="2"/>
  <c r="AF539" i="2"/>
  <c r="AE539" i="2"/>
  <c r="AD539" i="2"/>
  <c r="AC539" i="2"/>
  <c r="AB539" i="2"/>
  <c r="AA539" i="2"/>
  <c r="Z539" i="2"/>
  <c r="W539" i="2"/>
  <c r="V539" i="2"/>
  <c r="U539" i="2"/>
  <c r="T539" i="2"/>
  <c r="S539" i="2"/>
  <c r="R539" i="2"/>
  <c r="O539" i="2"/>
  <c r="N539" i="2"/>
  <c r="M539" i="2"/>
  <c r="L539" i="2"/>
  <c r="K539" i="2"/>
  <c r="J539" i="2"/>
  <c r="I539" i="2"/>
  <c r="H539" i="2"/>
  <c r="G539" i="2"/>
  <c r="F539" i="2"/>
  <c r="E539" i="2"/>
  <c r="D539" i="2"/>
  <c r="C539" i="2"/>
  <c r="B539" i="2"/>
  <c r="A539" i="2"/>
  <c r="AF538" i="2"/>
  <c r="AE538" i="2"/>
  <c r="AD538" i="2"/>
  <c r="AC538" i="2"/>
  <c r="AB538" i="2"/>
  <c r="AA538" i="2"/>
  <c r="Z538" i="2"/>
  <c r="W538" i="2"/>
  <c r="V538" i="2"/>
  <c r="U538" i="2"/>
  <c r="T538" i="2"/>
  <c r="S538" i="2"/>
  <c r="R538" i="2"/>
  <c r="O538" i="2"/>
  <c r="N538" i="2"/>
  <c r="M538" i="2"/>
  <c r="L538" i="2"/>
  <c r="K538" i="2"/>
  <c r="J538" i="2"/>
  <c r="I538" i="2"/>
  <c r="H538" i="2"/>
  <c r="G538" i="2"/>
  <c r="F538" i="2"/>
  <c r="E538" i="2"/>
  <c r="D538" i="2"/>
  <c r="C538" i="2"/>
  <c r="B538" i="2"/>
  <c r="A538" i="2"/>
  <c r="AF537" i="2"/>
  <c r="AE537" i="2"/>
  <c r="AD537" i="2"/>
  <c r="AC537" i="2"/>
  <c r="AB537" i="2"/>
  <c r="AA537" i="2"/>
  <c r="Z537" i="2"/>
  <c r="W537" i="2"/>
  <c r="V537" i="2"/>
  <c r="U537" i="2"/>
  <c r="T537" i="2"/>
  <c r="S537" i="2"/>
  <c r="R537" i="2"/>
  <c r="O537" i="2"/>
  <c r="N537" i="2"/>
  <c r="M537" i="2"/>
  <c r="L537" i="2"/>
  <c r="K537" i="2"/>
  <c r="J537" i="2"/>
  <c r="I537" i="2"/>
  <c r="H537" i="2"/>
  <c r="G537" i="2"/>
  <c r="F537" i="2"/>
  <c r="E537" i="2"/>
  <c r="D537" i="2"/>
  <c r="C537" i="2"/>
  <c r="B537" i="2"/>
  <c r="A537" i="2"/>
  <c r="AF536" i="2"/>
  <c r="AE536" i="2"/>
  <c r="AD536" i="2"/>
  <c r="AC536" i="2"/>
  <c r="AB536" i="2"/>
  <c r="AA536" i="2"/>
  <c r="Z536" i="2"/>
  <c r="W536" i="2"/>
  <c r="V536" i="2"/>
  <c r="U536" i="2"/>
  <c r="T536" i="2"/>
  <c r="S536" i="2"/>
  <c r="R536" i="2"/>
  <c r="O536" i="2"/>
  <c r="N536" i="2"/>
  <c r="M536" i="2"/>
  <c r="L536" i="2"/>
  <c r="K536" i="2"/>
  <c r="J536" i="2"/>
  <c r="I536" i="2"/>
  <c r="H536" i="2"/>
  <c r="G536" i="2"/>
  <c r="F536" i="2"/>
  <c r="E536" i="2"/>
  <c r="D536" i="2"/>
  <c r="C536" i="2"/>
  <c r="B536" i="2"/>
  <c r="A536" i="2"/>
  <c r="AF535" i="2"/>
  <c r="AE535" i="2"/>
  <c r="AD535" i="2"/>
  <c r="AC535" i="2"/>
  <c r="AB535" i="2"/>
  <c r="AA535" i="2"/>
  <c r="Z535" i="2"/>
  <c r="W535" i="2"/>
  <c r="V535" i="2"/>
  <c r="U535" i="2"/>
  <c r="T535" i="2"/>
  <c r="S535" i="2"/>
  <c r="R535" i="2"/>
  <c r="O535" i="2"/>
  <c r="N535" i="2"/>
  <c r="M535" i="2"/>
  <c r="L535" i="2"/>
  <c r="K535" i="2"/>
  <c r="J535" i="2"/>
  <c r="I535" i="2"/>
  <c r="H535" i="2"/>
  <c r="G535" i="2"/>
  <c r="F535" i="2"/>
  <c r="E535" i="2"/>
  <c r="D535" i="2"/>
  <c r="C535" i="2"/>
  <c r="B535" i="2"/>
  <c r="A535" i="2"/>
  <c r="AF534" i="2"/>
  <c r="AE534" i="2"/>
  <c r="AD534" i="2"/>
  <c r="AC534" i="2"/>
  <c r="AB534" i="2"/>
  <c r="AA534" i="2"/>
  <c r="Z534" i="2"/>
  <c r="W534" i="2"/>
  <c r="V534" i="2"/>
  <c r="U534" i="2"/>
  <c r="T534" i="2"/>
  <c r="S534" i="2"/>
  <c r="R534" i="2"/>
  <c r="O534" i="2"/>
  <c r="N534" i="2"/>
  <c r="M534" i="2"/>
  <c r="L534" i="2"/>
  <c r="K534" i="2"/>
  <c r="J534" i="2"/>
  <c r="I534" i="2"/>
  <c r="H534" i="2"/>
  <c r="G534" i="2"/>
  <c r="F534" i="2"/>
  <c r="E534" i="2"/>
  <c r="D534" i="2"/>
  <c r="C534" i="2"/>
  <c r="B534" i="2"/>
  <c r="A534" i="2"/>
  <c r="AF533" i="2"/>
  <c r="AE533" i="2"/>
  <c r="AD533" i="2"/>
  <c r="AC533" i="2"/>
  <c r="AB533" i="2"/>
  <c r="AA533" i="2"/>
  <c r="Z533" i="2"/>
  <c r="W533" i="2"/>
  <c r="V533" i="2"/>
  <c r="U533" i="2"/>
  <c r="T533" i="2"/>
  <c r="S533" i="2"/>
  <c r="R533" i="2"/>
  <c r="O533" i="2"/>
  <c r="N533" i="2"/>
  <c r="M533" i="2"/>
  <c r="L533" i="2"/>
  <c r="K533" i="2"/>
  <c r="J533" i="2"/>
  <c r="I533" i="2"/>
  <c r="H533" i="2"/>
  <c r="G533" i="2"/>
  <c r="F533" i="2"/>
  <c r="E533" i="2"/>
  <c r="D533" i="2"/>
  <c r="C533" i="2"/>
  <c r="B533" i="2"/>
  <c r="A533" i="2"/>
  <c r="AF532" i="2"/>
  <c r="AE532" i="2"/>
  <c r="AD532" i="2"/>
  <c r="AC532" i="2"/>
  <c r="AB532" i="2"/>
  <c r="AA532" i="2"/>
  <c r="Z532" i="2"/>
  <c r="W532" i="2"/>
  <c r="V532" i="2"/>
  <c r="U532" i="2"/>
  <c r="T532" i="2"/>
  <c r="S532" i="2"/>
  <c r="R532" i="2"/>
  <c r="O532" i="2"/>
  <c r="N532" i="2"/>
  <c r="M532" i="2"/>
  <c r="L532" i="2"/>
  <c r="K532" i="2"/>
  <c r="J532" i="2"/>
  <c r="I532" i="2"/>
  <c r="H532" i="2"/>
  <c r="G532" i="2"/>
  <c r="F532" i="2"/>
  <c r="E532" i="2"/>
  <c r="D532" i="2"/>
  <c r="C532" i="2"/>
  <c r="B532" i="2"/>
  <c r="A532" i="2"/>
  <c r="AF531" i="2"/>
  <c r="AE531" i="2"/>
  <c r="AD531" i="2"/>
  <c r="AC531" i="2"/>
  <c r="AB531" i="2"/>
  <c r="AA531" i="2"/>
  <c r="Z531" i="2"/>
  <c r="W531" i="2"/>
  <c r="V531" i="2"/>
  <c r="U531" i="2"/>
  <c r="T531" i="2"/>
  <c r="S531" i="2"/>
  <c r="R531" i="2"/>
  <c r="O531" i="2"/>
  <c r="N531" i="2"/>
  <c r="M531" i="2"/>
  <c r="L531" i="2"/>
  <c r="K531" i="2"/>
  <c r="J531" i="2"/>
  <c r="I531" i="2"/>
  <c r="H531" i="2"/>
  <c r="G531" i="2"/>
  <c r="F531" i="2"/>
  <c r="E531" i="2"/>
  <c r="D531" i="2"/>
  <c r="C531" i="2"/>
  <c r="B531" i="2"/>
  <c r="A531" i="2"/>
  <c r="AF530" i="2"/>
  <c r="AE530" i="2"/>
  <c r="AD530" i="2"/>
  <c r="AC530" i="2"/>
  <c r="AB530" i="2"/>
  <c r="AA530" i="2"/>
  <c r="Z530" i="2"/>
  <c r="W530" i="2"/>
  <c r="V530" i="2"/>
  <c r="U530" i="2"/>
  <c r="T530" i="2"/>
  <c r="S530" i="2"/>
  <c r="R530" i="2"/>
  <c r="O530" i="2"/>
  <c r="N530" i="2"/>
  <c r="M530" i="2"/>
  <c r="L530" i="2"/>
  <c r="K530" i="2"/>
  <c r="J530" i="2"/>
  <c r="I530" i="2"/>
  <c r="H530" i="2"/>
  <c r="G530" i="2"/>
  <c r="F530" i="2"/>
  <c r="E530" i="2"/>
  <c r="D530" i="2"/>
  <c r="C530" i="2"/>
  <c r="B530" i="2"/>
  <c r="A530" i="2"/>
  <c r="AF529" i="2"/>
  <c r="AE529" i="2"/>
  <c r="AD529" i="2"/>
  <c r="AC529" i="2"/>
  <c r="AB529" i="2"/>
  <c r="AA529" i="2"/>
  <c r="Z529" i="2"/>
  <c r="W529" i="2"/>
  <c r="V529" i="2"/>
  <c r="U529" i="2"/>
  <c r="T529" i="2"/>
  <c r="S529" i="2"/>
  <c r="R529" i="2"/>
  <c r="O529" i="2"/>
  <c r="N529" i="2"/>
  <c r="M529" i="2"/>
  <c r="L529" i="2"/>
  <c r="K529" i="2"/>
  <c r="J529" i="2"/>
  <c r="I529" i="2"/>
  <c r="H529" i="2"/>
  <c r="G529" i="2"/>
  <c r="F529" i="2"/>
  <c r="E529" i="2"/>
  <c r="D529" i="2"/>
  <c r="C529" i="2"/>
  <c r="B529" i="2"/>
  <c r="A529" i="2"/>
  <c r="AF528" i="2"/>
  <c r="AE528" i="2"/>
  <c r="AD528" i="2"/>
  <c r="AC528" i="2"/>
  <c r="AB528" i="2"/>
  <c r="AA528" i="2"/>
  <c r="Z528" i="2"/>
  <c r="W528" i="2"/>
  <c r="V528" i="2"/>
  <c r="U528" i="2"/>
  <c r="T528" i="2"/>
  <c r="S528" i="2"/>
  <c r="R528" i="2"/>
  <c r="O528" i="2"/>
  <c r="N528" i="2"/>
  <c r="M528" i="2"/>
  <c r="L528" i="2"/>
  <c r="K528" i="2"/>
  <c r="J528" i="2"/>
  <c r="I528" i="2"/>
  <c r="H528" i="2"/>
  <c r="G528" i="2"/>
  <c r="F528" i="2"/>
  <c r="E528" i="2"/>
  <c r="D528" i="2"/>
  <c r="C528" i="2"/>
  <c r="B528" i="2"/>
  <c r="A528" i="2"/>
  <c r="AF527" i="2"/>
  <c r="AE527" i="2"/>
  <c r="AD527" i="2"/>
  <c r="AC527" i="2"/>
  <c r="AB527" i="2"/>
  <c r="AA527" i="2"/>
  <c r="Z527" i="2"/>
  <c r="W527" i="2"/>
  <c r="V527" i="2"/>
  <c r="U527" i="2"/>
  <c r="T527" i="2"/>
  <c r="S527" i="2"/>
  <c r="R527" i="2"/>
  <c r="O527" i="2"/>
  <c r="N527" i="2"/>
  <c r="M527" i="2"/>
  <c r="L527" i="2"/>
  <c r="K527" i="2"/>
  <c r="J527" i="2"/>
  <c r="I527" i="2"/>
  <c r="H527" i="2"/>
  <c r="G527" i="2"/>
  <c r="F527" i="2"/>
  <c r="E527" i="2"/>
  <c r="D527" i="2"/>
  <c r="C527" i="2"/>
  <c r="B527" i="2"/>
  <c r="A527" i="2"/>
  <c r="AF526" i="2"/>
  <c r="AE526" i="2"/>
  <c r="AD526" i="2"/>
  <c r="AC526" i="2"/>
  <c r="AB526" i="2"/>
  <c r="AA526" i="2"/>
  <c r="Z526" i="2"/>
  <c r="W526" i="2"/>
  <c r="V526" i="2"/>
  <c r="U526" i="2"/>
  <c r="T526" i="2"/>
  <c r="S526" i="2"/>
  <c r="R526" i="2"/>
  <c r="O526" i="2"/>
  <c r="N526" i="2"/>
  <c r="M526" i="2"/>
  <c r="L526" i="2"/>
  <c r="K526" i="2"/>
  <c r="J526" i="2"/>
  <c r="I526" i="2"/>
  <c r="H526" i="2"/>
  <c r="G526" i="2"/>
  <c r="F526" i="2"/>
  <c r="E526" i="2"/>
  <c r="D526" i="2"/>
  <c r="C526" i="2"/>
  <c r="B526" i="2"/>
  <c r="A526" i="2"/>
  <c r="AF525" i="2"/>
  <c r="AE525" i="2"/>
  <c r="AD525" i="2"/>
  <c r="AC525" i="2"/>
  <c r="AB525" i="2"/>
  <c r="AA525" i="2"/>
  <c r="Z525" i="2"/>
  <c r="W525" i="2"/>
  <c r="V525" i="2"/>
  <c r="U525" i="2"/>
  <c r="T525" i="2"/>
  <c r="S525" i="2"/>
  <c r="R525" i="2"/>
  <c r="O525" i="2"/>
  <c r="N525" i="2"/>
  <c r="M525" i="2"/>
  <c r="L525" i="2"/>
  <c r="K525" i="2"/>
  <c r="J525" i="2"/>
  <c r="I525" i="2"/>
  <c r="H525" i="2"/>
  <c r="G525" i="2"/>
  <c r="F525" i="2"/>
  <c r="E525" i="2"/>
  <c r="D525" i="2"/>
  <c r="C525" i="2"/>
  <c r="B525" i="2"/>
  <c r="A525" i="2"/>
  <c r="AF524" i="2"/>
  <c r="AE524" i="2"/>
  <c r="AD524" i="2"/>
  <c r="AC524" i="2"/>
  <c r="AB524" i="2"/>
  <c r="AA524" i="2"/>
  <c r="Z524" i="2"/>
  <c r="W524" i="2"/>
  <c r="V524" i="2"/>
  <c r="U524" i="2"/>
  <c r="T524" i="2"/>
  <c r="S524" i="2"/>
  <c r="R524" i="2"/>
  <c r="O524" i="2"/>
  <c r="N524" i="2"/>
  <c r="M524" i="2"/>
  <c r="L524" i="2"/>
  <c r="K524" i="2"/>
  <c r="J524" i="2"/>
  <c r="I524" i="2"/>
  <c r="H524" i="2"/>
  <c r="G524" i="2"/>
  <c r="F524" i="2"/>
  <c r="E524" i="2"/>
  <c r="D524" i="2"/>
  <c r="C524" i="2"/>
  <c r="B524" i="2"/>
  <c r="A524" i="2"/>
  <c r="AF523" i="2"/>
  <c r="AE523" i="2"/>
  <c r="AD523" i="2"/>
  <c r="AC523" i="2"/>
  <c r="AB523" i="2"/>
  <c r="AA523" i="2"/>
  <c r="Z523" i="2"/>
  <c r="W523" i="2"/>
  <c r="V523" i="2"/>
  <c r="U523" i="2"/>
  <c r="T523" i="2"/>
  <c r="S523" i="2"/>
  <c r="R523" i="2"/>
  <c r="O523" i="2"/>
  <c r="N523" i="2"/>
  <c r="M523" i="2"/>
  <c r="L523" i="2"/>
  <c r="K523" i="2"/>
  <c r="J523" i="2"/>
  <c r="I523" i="2"/>
  <c r="H523" i="2"/>
  <c r="G523" i="2"/>
  <c r="F523" i="2"/>
  <c r="E523" i="2"/>
  <c r="D523" i="2"/>
  <c r="C523" i="2"/>
  <c r="B523" i="2"/>
  <c r="A523" i="2"/>
  <c r="AF522" i="2"/>
  <c r="AE522" i="2"/>
  <c r="AD522" i="2"/>
  <c r="AC522" i="2"/>
  <c r="AB522" i="2"/>
  <c r="AA522" i="2"/>
  <c r="Z522" i="2"/>
  <c r="W522" i="2"/>
  <c r="V522" i="2"/>
  <c r="U522" i="2"/>
  <c r="T522" i="2"/>
  <c r="S522" i="2"/>
  <c r="R522" i="2"/>
  <c r="O522" i="2"/>
  <c r="N522" i="2"/>
  <c r="M522" i="2"/>
  <c r="L522" i="2"/>
  <c r="K522" i="2"/>
  <c r="J522" i="2"/>
  <c r="I522" i="2"/>
  <c r="H522" i="2"/>
  <c r="G522" i="2"/>
  <c r="F522" i="2"/>
  <c r="E522" i="2"/>
  <c r="D522" i="2"/>
  <c r="C522" i="2"/>
  <c r="B522" i="2"/>
  <c r="A522" i="2"/>
  <c r="AF521" i="2"/>
  <c r="AE521" i="2"/>
  <c r="AD521" i="2"/>
  <c r="AC521" i="2"/>
  <c r="AB521" i="2"/>
  <c r="AA521" i="2"/>
  <c r="Z521" i="2"/>
  <c r="W521" i="2"/>
  <c r="V521" i="2"/>
  <c r="U521" i="2"/>
  <c r="T521" i="2"/>
  <c r="S521" i="2"/>
  <c r="R521" i="2"/>
  <c r="O521" i="2"/>
  <c r="N521" i="2"/>
  <c r="M521" i="2"/>
  <c r="L521" i="2"/>
  <c r="K521" i="2"/>
  <c r="J521" i="2"/>
  <c r="I521" i="2"/>
  <c r="H521" i="2"/>
  <c r="G521" i="2"/>
  <c r="F521" i="2"/>
  <c r="E521" i="2"/>
  <c r="D521" i="2"/>
  <c r="C521" i="2"/>
  <c r="B521" i="2"/>
  <c r="A521" i="2"/>
  <c r="AF520" i="2"/>
  <c r="AE520" i="2"/>
  <c r="AD520" i="2"/>
  <c r="AC520" i="2"/>
  <c r="AB520" i="2"/>
  <c r="AA520" i="2"/>
  <c r="Z520" i="2"/>
  <c r="W520" i="2"/>
  <c r="V520" i="2"/>
  <c r="U520" i="2"/>
  <c r="T520" i="2"/>
  <c r="S520" i="2"/>
  <c r="R520" i="2"/>
  <c r="O520" i="2"/>
  <c r="N520" i="2"/>
  <c r="M520" i="2"/>
  <c r="L520" i="2"/>
  <c r="K520" i="2"/>
  <c r="J520" i="2"/>
  <c r="I520" i="2"/>
  <c r="H520" i="2"/>
  <c r="G520" i="2"/>
  <c r="F520" i="2"/>
  <c r="E520" i="2"/>
  <c r="D520" i="2"/>
  <c r="C520" i="2"/>
  <c r="B520" i="2"/>
  <c r="A520" i="2"/>
  <c r="AF519" i="2"/>
  <c r="AE519" i="2"/>
  <c r="AD519" i="2"/>
  <c r="AC519" i="2"/>
  <c r="AB519" i="2"/>
  <c r="AA519" i="2"/>
  <c r="Z519" i="2"/>
  <c r="W519" i="2"/>
  <c r="V519" i="2"/>
  <c r="U519" i="2"/>
  <c r="T519" i="2"/>
  <c r="S519" i="2"/>
  <c r="R519" i="2"/>
  <c r="O519" i="2"/>
  <c r="N519" i="2"/>
  <c r="M519" i="2"/>
  <c r="L519" i="2"/>
  <c r="K519" i="2"/>
  <c r="J519" i="2"/>
  <c r="I519" i="2"/>
  <c r="H519" i="2"/>
  <c r="G519" i="2"/>
  <c r="F519" i="2"/>
  <c r="E519" i="2"/>
  <c r="D519" i="2"/>
  <c r="C519" i="2"/>
  <c r="B519" i="2"/>
  <c r="A519" i="2"/>
  <c r="AF518" i="2"/>
  <c r="AE518" i="2"/>
  <c r="AD518" i="2"/>
  <c r="AC518" i="2"/>
  <c r="AB518" i="2"/>
  <c r="AA518" i="2"/>
  <c r="Z518" i="2"/>
  <c r="W518" i="2"/>
  <c r="V518" i="2"/>
  <c r="U518" i="2"/>
  <c r="T518" i="2"/>
  <c r="S518" i="2"/>
  <c r="R518" i="2"/>
  <c r="O518" i="2"/>
  <c r="N518" i="2"/>
  <c r="M518" i="2"/>
  <c r="L518" i="2"/>
  <c r="K518" i="2"/>
  <c r="J518" i="2"/>
  <c r="I518" i="2"/>
  <c r="H518" i="2"/>
  <c r="G518" i="2"/>
  <c r="F518" i="2"/>
  <c r="E518" i="2"/>
  <c r="D518" i="2"/>
  <c r="C518" i="2"/>
  <c r="B518" i="2"/>
  <c r="A518" i="2"/>
  <c r="AF517" i="2"/>
  <c r="AE517" i="2"/>
  <c r="AD517" i="2"/>
  <c r="AC517" i="2"/>
  <c r="AB517" i="2"/>
  <c r="AA517" i="2"/>
  <c r="Z517" i="2"/>
  <c r="W517" i="2"/>
  <c r="V517" i="2"/>
  <c r="U517" i="2"/>
  <c r="T517" i="2"/>
  <c r="S517" i="2"/>
  <c r="R517" i="2"/>
  <c r="O517" i="2"/>
  <c r="N517" i="2"/>
  <c r="M517" i="2"/>
  <c r="L517" i="2"/>
  <c r="K517" i="2"/>
  <c r="J517" i="2"/>
  <c r="I517" i="2"/>
  <c r="H517" i="2"/>
  <c r="G517" i="2"/>
  <c r="F517" i="2"/>
  <c r="E517" i="2"/>
  <c r="D517" i="2"/>
  <c r="C517" i="2"/>
  <c r="B517" i="2"/>
  <c r="A517" i="2"/>
  <c r="AF516" i="2"/>
  <c r="AE516" i="2"/>
  <c r="AD516" i="2"/>
  <c r="AC516" i="2"/>
  <c r="AB516" i="2"/>
  <c r="AA516" i="2"/>
  <c r="Z516" i="2"/>
  <c r="W516" i="2"/>
  <c r="V516" i="2"/>
  <c r="U516" i="2"/>
  <c r="T516" i="2"/>
  <c r="S516" i="2"/>
  <c r="R516" i="2"/>
  <c r="O516" i="2"/>
  <c r="N516" i="2"/>
  <c r="M516" i="2"/>
  <c r="L516" i="2"/>
  <c r="K516" i="2"/>
  <c r="J516" i="2"/>
  <c r="I516" i="2"/>
  <c r="H516" i="2"/>
  <c r="G516" i="2"/>
  <c r="F516" i="2"/>
  <c r="E516" i="2"/>
  <c r="D516" i="2"/>
  <c r="C516" i="2"/>
  <c r="B516" i="2"/>
  <c r="A516" i="2"/>
  <c r="AF515" i="2"/>
  <c r="AE515" i="2"/>
  <c r="AD515" i="2"/>
  <c r="AC515" i="2"/>
  <c r="AB515" i="2"/>
  <c r="AA515" i="2"/>
  <c r="Z515" i="2"/>
  <c r="W515" i="2"/>
  <c r="V515" i="2"/>
  <c r="U515" i="2"/>
  <c r="T515" i="2"/>
  <c r="S515" i="2"/>
  <c r="R515" i="2"/>
  <c r="O515" i="2"/>
  <c r="N515" i="2"/>
  <c r="M515" i="2"/>
  <c r="L515" i="2"/>
  <c r="K515" i="2"/>
  <c r="J515" i="2"/>
  <c r="I515" i="2"/>
  <c r="H515" i="2"/>
  <c r="G515" i="2"/>
  <c r="F515" i="2"/>
  <c r="E515" i="2"/>
  <c r="D515" i="2"/>
  <c r="C515" i="2"/>
  <c r="B515" i="2"/>
  <c r="A515" i="2"/>
  <c r="AF514" i="2"/>
  <c r="AE514" i="2"/>
  <c r="AD514" i="2"/>
  <c r="AC514" i="2"/>
  <c r="AB514" i="2"/>
  <c r="AA514" i="2"/>
  <c r="Z514" i="2"/>
  <c r="W514" i="2"/>
  <c r="V514" i="2"/>
  <c r="U514" i="2"/>
  <c r="T514" i="2"/>
  <c r="S514" i="2"/>
  <c r="R514" i="2"/>
  <c r="O514" i="2"/>
  <c r="N514" i="2"/>
  <c r="M514" i="2"/>
  <c r="L514" i="2"/>
  <c r="K514" i="2"/>
  <c r="J514" i="2"/>
  <c r="I514" i="2"/>
  <c r="H514" i="2"/>
  <c r="G514" i="2"/>
  <c r="F514" i="2"/>
  <c r="E514" i="2"/>
  <c r="D514" i="2"/>
  <c r="C514" i="2"/>
  <c r="B514" i="2"/>
  <c r="A514" i="2"/>
  <c r="AF513" i="2"/>
  <c r="AE513" i="2"/>
  <c r="AD513" i="2"/>
  <c r="AC513" i="2"/>
  <c r="AB513" i="2"/>
  <c r="AA513" i="2"/>
  <c r="Z513" i="2"/>
  <c r="W513" i="2"/>
  <c r="V513" i="2"/>
  <c r="U513" i="2"/>
  <c r="T513" i="2"/>
  <c r="S513" i="2"/>
  <c r="R513" i="2"/>
  <c r="O513" i="2"/>
  <c r="N513" i="2"/>
  <c r="M513" i="2"/>
  <c r="L513" i="2"/>
  <c r="K513" i="2"/>
  <c r="J513" i="2"/>
  <c r="I513" i="2"/>
  <c r="H513" i="2"/>
  <c r="G513" i="2"/>
  <c r="F513" i="2"/>
  <c r="E513" i="2"/>
  <c r="D513" i="2"/>
  <c r="C513" i="2"/>
  <c r="B513" i="2"/>
  <c r="A513" i="2"/>
  <c r="AF512" i="2"/>
  <c r="AE512" i="2"/>
  <c r="AD512" i="2"/>
  <c r="AC512" i="2"/>
  <c r="AB512" i="2"/>
  <c r="AA512" i="2"/>
  <c r="Z512" i="2"/>
  <c r="W512" i="2"/>
  <c r="V512" i="2"/>
  <c r="U512" i="2"/>
  <c r="T512" i="2"/>
  <c r="S512" i="2"/>
  <c r="R512" i="2"/>
  <c r="O512" i="2"/>
  <c r="N512" i="2"/>
  <c r="M512" i="2"/>
  <c r="L512" i="2"/>
  <c r="K512" i="2"/>
  <c r="J512" i="2"/>
  <c r="I512" i="2"/>
  <c r="H512" i="2"/>
  <c r="G512" i="2"/>
  <c r="F512" i="2"/>
  <c r="E512" i="2"/>
  <c r="D512" i="2"/>
  <c r="C512" i="2"/>
  <c r="B512" i="2"/>
  <c r="A512" i="2"/>
  <c r="AF511" i="2"/>
  <c r="AE511" i="2"/>
  <c r="AD511" i="2"/>
  <c r="AC511" i="2"/>
  <c r="AB511" i="2"/>
  <c r="AA511" i="2"/>
  <c r="Z511" i="2"/>
  <c r="W511" i="2"/>
  <c r="V511" i="2"/>
  <c r="U511" i="2"/>
  <c r="T511" i="2"/>
  <c r="S511" i="2"/>
  <c r="R511" i="2"/>
  <c r="O511" i="2"/>
  <c r="N511" i="2"/>
  <c r="M511" i="2"/>
  <c r="L511" i="2"/>
  <c r="K511" i="2"/>
  <c r="J511" i="2"/>
  <c r="I511" i="2"/>
  <c r="H511" i="2"/>
  <c r="G511" i="2"/>
  <c r="F511" i="2"/>
  <c r="E511" i="2"/>
  <c r="D511" i="2"/>
  <c r="C511" i="2"/>
  <c r="B511" i="2"/>
  <c r="A511" i="2"/>
  <c r="AF510" i="2"/>
  <c r="AE510" i="2"/>
  <c r="AD510" i="2"/>
  <c r="AC510" i="2"/>
  <c r="AB510" i="2"/>
  <c r="AA510" i="2"/>
  <c r="Z510" i="2"/>
  <c r="W510" i="2"/>
  <c r="V510" i="2"/>
  <c r="U510" i="2"/>
  <c r="T510" i="2"/>
  <c r="S510" i="2"/>
  <c r="R510" i="2"/>
  <c r="O510" i="2"/>
  <c r="N510" i="2"/>
  <c r="M510" i="2"/>
  <c r="L510" i="2"/>
  <c r="K510" i="2"/>
  <c r="J510" i="2"/>
  <c r="I510" i="2"/>
  <c r="H510" i="2"/>
  <c r="G510" i="2"/>
  <c r="F510" i="2"/>
  <c r="E510" i="2"/>
  <c r="D510" i="2"/>
  <c r="C510" i="2"/>
  <c r="B510" i="2"/>
  <c r="A510" i="2"/>
  <c r="AF509" i="2"/>
  <c r="AE509" i="2"/>
  <c r="AD509" i="2"/>
  <c r="AC509" i="2"/>
  <c r="AB509" i="2"/>
  <c r="AA509" i="2"/>
  <c r="Z509" i="2"/>
  <c r="W509" i="2"/>
  <c r="V509" i="2"/>
  <c r="U509" i="2"/>
  <c r="T509" i="2"/>
  <c r="S509" i="2"/>
  <c r="R509" i="2"/>
  <c r="O509" i="2"/>
  <c r="N509" i="2"/>
  <c r="M509" i="2"/>
  <c r="L509" i="2"/>
  <c r="K509" i="2"/>
  <c r="J509" i="2"/>
  <c r="I509" i="2"/>
  <c r="H509" i="2"/>
  <c r="G509" i="2"/>
  <c r="F509" i="2"/>
  <c r="E509" i="2"/>
  <c r="D509" i="2"/>
  <c r="C509" i="2"/>
  <c r="B509" i="2"/>
  <c r="A509" i="2"/>
  <c r="AF508" i="2"/>
  <c r="AE508" i="2"/>
  <c r="AD508" i="2"/>
  <c r="AC508" i="2"/>
  <c r="AB508" i="2"/>
  <c r="AA508" i="2"/>
  <c r="Z508" i="2"/>
  <c r="W508" i="2"/>
  <c r="V508" i="2"/>
  <c r="U508" i="2"/>
  <c r="T508" i="2"/>
  <c r="S508" i="2"/>
  <c r="R508" i="2"/>
  <c r="O508" i="2"/>
  <c r="N508" i="2"/>
  <c r="M508" i="2"/>
  <c r="L508" i="2"/>
  <c r="K508" i="2"/>
  <c r="I508" i="2"/>
  <c r="H508" i="2"/>
  <c r="G508" i="2"/>
  <c r="F508" i="2"/>
  <c r="E508" i="2"/>
  <c r="D508" i="2"/>
  <c r="C508" i="2"/>
  <c r="B508" i="2"/>
  <c r="A508" i="2"/>
  <c r="AF507" i="2"/>
  <c r="AE507" i="2"/>
  <c r="AD507" i="2"/>
  <c r="AC507" i="2"/>
  <c r="AB507" i="2"/>
  <c r="AA507" i="2"/>
  <c r="Z507" i="2"/>
  <c r="W507" i="2"/>
  <c r="V507" i="2"/>
  <c r="U507" i="2"/>
  <c r="T507" i="2"/>
  <c r="S507" i="2"/>
  <c r="R507" i="2"/>
  <c r="O507" i="2"/>
  <c r="N507" i="2"/>
  <c r="M507" i="2"/>
  <c r="L507" i="2"/>
  <c r="K507" i="2"/>
  <c r="J507" i="2"/>
  <c r="I507" i="2"/>
  <c r="H507" i="2"/>
  <c r="G507" i="2"/>
  <c r="F507" i="2"/>
  <c r="E507" i="2"/>
  <c r="D507" i="2"/>
  <c r="C507" i="2"/>
  <c r="B507" i="2"/>
  <c r="A507" i="2"/>
  <c r="AF506" i="2"/>
  <c r="AE506" i="2"/>
  <c r="AD506" i="2"/>
  <c r="AC506" i="2"/>
  <c r="AB506" i="2"/>
  <c r="AA506" i="2"/>
  <c r="Z506" i="2"/>
  <c r="W506" i="2"/>
  <c r="V506" i="2"/>
  <c r="U506" i="2"/>
  <c r="T506" i="2"/>
  <c r="S506" i="2"/>
  <c r="R506" i="2"/>
  <c r="O506" i="2"/>
  <c r="N506" i="2"/>
  <c r="M506" i="2"/>
  <c r="L506" i="2"/>
  <c r="K506" i="2"/>
  <c r="J506" i="2"/>
  <c r="I506" i="2"/>
  <c r="H506" i="2"/>
  <c r="G506" i="2"/>
  <c r="F506" i="2"/>
  <c r="E506" i="2"/>
  <c r="D506" i="2"/>
  <c r="C506" i="2"/>
  <c r="B506" i="2"/>
  <c r="A506" i="2"/>
  <c r="AF505" i="2"/>
  <c r="AE505" i="2"/>
  <c r="AD505" i="2"/>
  <c r="AC505" i="2"/>
  <c r="AB505" i="2"/>
  <c r="AA505" i="2"/>
  <c r="Z505" i="2"/>
  <c r="W505" i="2"/>
  <c r="V505" i="2"/>
  <c r="U505" i="2"/>
  <c r="T505" i="2"/>
  <c r="S505" i="2"/>
  <c r="R505" i="2"/>
  <c r="O505" i="2"/>
  <c r="N505" i="2"/>
  <c r="M505" i="2"/>
  <c r="L505" i="2"/>
  <c r="K505" i="2"/>
  <c r="J505" i="2"/>
  <c r="I505" i="2"/>
  <c r="H505" i="2"/>
  <c r="G505" i="2"/>
  <c r="F505" i="2"/>
  <c r="E505" i="2"/>
  <c r="D505" i="2"/>
  <c r="C505" i="2"/>
  <c r="B505" i="2"/>
  <c r="A505" i="2"/>
  <c r="AF504" i="2"/>
  <c r="AE504" i="2"/>
  <c r="AD504" i="2"/>
  <c r="AC504" i="2"/>
  <c r="AB504" i="2"/>
  <c r="AA504" i="2"/>
  <c r="Z504" i="2"/>
  <c r="W504" i="2"/>
  <c r="V504" i="2"/>
  <c r="U504" i="2"/>
  <c r="T504" i="2"/>
  <c r="S504" i="2"/>
  <c r="R504" i="2"/>
  <c r="O504" i="2"/>
  <c r="N504" i="2"/>
  <c r="M504" i="2"/>
  <c r="L504" i="2"/>
  <c r="K504" i="2"/>
  <c r="J504" i="2"/>
  <c r="I504" i="2"/>
  <c r="H504" i="2"/>
  <c r="G504" i="2"/>
  <c r="F504" i="2"/>
  <c r="E504" i="2"/>
  <c r="D504" i="2"/>
  <c r="C504" i="2"/>
  <c r="B504" i="2"/>
  <c r="A504" i="2"/>
  <c r="AF503" i="2"/>
  <c r="AE503" i="2"/>
  <c r="AD503" i="2"/>
  <c r="AC503" i="2"/>
  <c r="AB503" i="2"/>
  <c r="AA503" i="2"/>
  <c r="Z503" i="2"/>
  <c r="W503" i="2"/>
  <c r="V503" i="2"/>
  <c r="U503" i="2"/>
  <c r="T503" i="2"/>
  <c r="S503" i="2"/>
  <c r="R503" i="2"/>
  <c r="O503" i="2"/>
  <c r="N503" i="2"/>
  <c r="M503" i="2"/>
  <c r="L503" i="2"/>
  <c r="K503" i="2"/>
  <c r="J503" i="2"/>
  <c r="I503" i="2"/>
  <c r="H503" i="2"/>
  <c r="G503" i="2"/>
  <c r="F503" i="2"/>
  <c r="E503" i="2"/>
  <c r="D503" i="2"/>
  <c r="C503" i="2"/>
  <c r="B503" i="2"/>
  <c r="A503" i="2"/>
  <c r="AF502" i="2"/>
  <c r="AE502" i="2"/>
  <c r="AD502" i="2"/>
  <c r="AC502" i="2"/>
  <c r="AB502" i="2"/>
  <c r="AA502" i="2"/>
  <c r="Z502" i="2"/>
  <c r="W502" i="2"/>
  <c r="V502" i="2"/>
  <c r="U502" i="2"/>
  <c r="T502" i="2"/>
  <c r="S502" i="2"/>
  <c r="R502" i="2"/>
  <c r="O502" i="2"/>
  <c r="N502" i="2"/>
  <c r="M502" i="2"/>
  <c r="L502" i="2"/>
  <c r="K502" i="2"/>
  <c r="J502" i="2"/>
  <c r="I502" i="2"/>
  <c r="H502" i="2"/>
  <c r="G502" i="2"/>
  <c r="F502" i="2"/>
  <c r="E502" i="2"/>
  <c r="D502" i="2"/>
  <c r="C502" i="2"/>
  <c r="B502" i="2"/>
  <c r="A502" i="2"/>
  <c r="AF501" i="2"/>
  <c r="AE501" i="2"/>
  <c r="AD501" i="2"/>
  <c r="AC501" i="2"/>
  <c r="AB501" i="2"/>
  <c r="AA501" i="2"/>
  <c r="Z501" i="2"/>
  <c r="W501" i="2"/>
  <c r="V501" i="2"/>
  <c r="U501" i="2"/>
  <c r="T501" i="2"/>
  <c r="S501" i="2"/>
  <c r="R501" i="2"/>
  <c r="O501" i="2"/>
  <c r="N501" i="2"/>
  <c r="M501" i="2"/>
  <c r="L501" i="2"/>
  <c r="K501" i="2"/>
  <c r="J501" i="2"/>
  <c r="I501" i="2"/>
  <c r="H501" i="2"/>
  <c r="G501" i="2"/>
  <c r="F501" i="2"/>
  <c r="E501" i="2"/>
  <c r="D501" i="2"/>
  <c r="C501" i="2"/>
  <c r="B501" i="2"/>
  <c r="A501" i="2"/>
  <c r="AF500" i="2"/>
  <c r="AE500" i="2"/>
  <c r="AD500" i="2"/>
  <c r="AC500" i="2"/>
  <c r="AB500" i="2"/>
  <c r="AA500" i="2"/>
  <c r="Z500" i="2"/>
  <c r="W500" i="2"/>
  <c r="V500" i="2"/>
  <c r="U500" i="2"/>
  <c r="T500" i="2"/>
  <c r="S500" i="2"/>
  <c r="R500" i="2"/>
  <c r="O500" i="2"/>
  <c r="N500" i="2"/>
  <c r="M500" i="2"/>
  <c r="L500" i="2"/>
  <c r="K500" i="2"/>
  <c r="J500" i="2"/>
  <c r="I500" i="2"/>
  <c r="H500" i="2"/>
  <c r="G500" i="2"/>
  <c r="F500" i="2"/>
  <c r="E500" i="2"/>
  <c r="D500" i="2"/>
  <c r="C500" i="2"/>
  <c r="B500" i="2"/>
  <c r="A500" i="2"/>
  <c r="AF499" i="2"/>
  <c r="AE499" i="2"/>
  <c r="AD499" i="2"/>
  <c r="AC499" i="2"/>
  <c r="AB499" i="2"/>
  <c r="AA499" i="2"/>
  <c r="Z499" i="2"/>
  <c r="W499" i="2"/>
  <c r="V499" i="2"/>
  <c r="U499" i="2"/>
  <c r="T499" i="2"/>
  <c r="S499" i="2"/>
  <c r="R499" i="2"/>
  <c r="O499" i="2"/>
  <c r="N499" i="2"/>
  <c r="M499" i="2"/>
  <c r="L499" i="2"/>
  <c r="K499" i="2"/>
  <c r="J499" i="2"/>
  <c r="I499" i="2"/>
  <c r="H499" i="2"/>
  <c r="G499" i="2"/>
  <c r="F499" i="2"/>
  <c r="E499" i="2"/>
  <c r="D499" i="2"/>
  <c r="C499" i="2"/>
  <c r="B499" i="2"/>
  <c r="A499" i="2"/>
  <c r="AF498" i="2"/>
  <c r="AE498" i="2"/>
  <c r="AD498" i="2"/>
  <c r="AC498" i="2"/>
  <c r="AB498" i="2"/>
  <c r="AA498" i="2"/>
  <c r="Z498" i="2"/>
  <c r="W498" i="2"/>
  <c r="V498" i="2"/>
  <c r="U498" i="2"/>
  <c r="T498" i="2"/>
  <c r="S498" i="2"/>
  <c r="R498" i="2"/>
  <c r="O498" i="2"/>
  <c r="N498" i="2"/>
  <c r="M498" i="2"/>
  <c r="L498" i="2"/>
  <c r="K498" i="2"/>
  <c r="J498" i="2"/>
  <c r="I498" i="2"/>
  <c r="H498" i="2"/>
  <c r="G498" i="2"/>
  <c r="F498" i="2"/>
  <c r="E498" i="2"/>
  <c r="D498" i="2"/>
  <c r="C498" i="2"/>
  <c r="B498" i="2"/>
  <c r="A498" i="2"/>
  <c r="AF497" i="2"/>
  <c r="AE497" i="2"/>
  <c r="AD497" i="2"/>
  <c r="AC497" i="2"/>
  <c r="AB497" i="2"/>
  <c r="AA497" i="2"/>
  <c r="Z497" i="2"/>
  <c r="W497" i="2"/>
  <c r="V497" i="2"/>
  <c r="U497" i="2"/>
  <c r="T497" i="2"/>
  <c r="S497" i="2"/>
  <c r="R497" i="2"/>
  <c r="O497" i="2"/>
  <c r="N497" i="2"/>
  <c r="M497" i="2"/>
  <c r="L497" i="2"/>
  <c r="K497" i="2"/>
  <c r="J497" i="2"/>
  <c r="I497" i="2"/>
  <c r="H497" i="2"/>
  <c r="G497" i="2"/>
  <c r="F497" i="2"/>
  <c r="E497" i="2"/>
  <c r="D497" i="2"/>
  <c r="C497" i="2"/>
  <c r="B497" i="2"/>
  <c r="A497" i="2"/>
  <c r="AF496" i="2"/>
  <c r="AE496" i="2"/>
  <c r="AD496" i="2"/>
  <c r="AC496" i="2"/>
  <c r="AB496" i="2"/>
  <c r="AA496" i="2"/>
  <c r="Z496" i="2"/>
  <c r="W496" i="2"/>
  <c r="V496" i="2"/>
  <c r="U496" i="2"/>
  <c r="T496" i="2"/>
  <c r="S496" i="2"/>
  <c r="R496" i="2"/>
  <c r="O496" i="2"/>
  <c r="N496" i="2"/>
  <c r="M496" i="2"/>
  <c r="L496" i="2"/>
  <c r="K496" i="2"/>
  <c r="J496" i="2"/>
  <c r="I496" i="2"/>
  <c r="H496" i="2"/>
  <c r="G496" i="2"/>
  <c r="F496" i="2"/>
  <c r="E496" i="2"/>
  <c r="D496" i="2"/>
  <c r="C496" i="2"/>
  <c r="B496" i="2"/>
  <c r="A496" i="2"/>
  <c r="AF495" i="2"/>
  <c r="AE495" i="2"/>
  <c r="AD495" i="2"/>
  <c r="AC495" i="2"/>
  <c r="AB495" i="2"/>
  <c r="AA495" i="2"/>
  <c r="Z495" i="2"/>
  <c r="W495" i="2"/>
  <c r="V495" i="2"/>
  <c r="U495" i="2"/>
  <c r="T495" i="2"/>
  <c r="S495" i="2"/>
  <c r="R495" i="2"/>
  <c r="O495" i="2"/>
  <c r="N495" i="2"/>
  <c r="M495" i="2"/>
  <c r="L495" i="2"/>
  <c r="K495" i="2"/>
  <c r="J495" i="2"/>
  <c r="I495" i="2"/>
  <c r="H495" i="2"/>
  <c r="G495" i="2"/>
  <c r="F495" i="2"/>
  <c r="E495" i="2"/>
  <c r="D495" i="2"/>
  <c r="C495" i="2"/>
  <c r="B495" i="2"/>
  <c r="A495" i="2"/>
  <c r="AF494" i="2"/>
  <c r="AE494" i="2"/>
  <c r="AD494" i="2"/>
  <c r="AC494" i="2"/>
  <c r="AB494" i="2"/>
  <c r="AA494" i="2"/>
  <c r="Z494" i="2"/>
  <c r="W494" i="2"/>
  <c r="V494" i="2"/>
  <c r="U494" i="2"/>
  <c r="T494" i="2"/>
  <c r="S494" i="2"/>
  <c r="R494" i="2"/>
  <c r="O494" i="2"/>
  <c r="N494" i="2"/>
  <c r="M494" i="2"/>
  <c r="L494" i="2"/>
  <c r="K494" i="2"/>
  <c r="J494" i="2"/>
  <c r="I494" i="2"/>
  <c r="H494" i="2"/>
  <c r="G494" i="2"/>
  <c r="F494" i="2"/>
  <c r="E494" i="2"/>
  <c r="D494" i="2"/>
  <c r="C494" i="2"/>
  <c r="B494" i="2"/>
  <c r="A494" i="2"/>
  <c r="AF493" i="2"/>
  <c r="AE493" i="2"/>
  <c r="AD493" i="2"/>
  <c r="AC493" i="2"/>
  <c r="AB493" i="2"/>
  <c r="AA493" i="2"/>
  <c r="Z493" i="2"/>
  <c r="W493" i="2"/>
  <c r="V493" i="2"/>
  <c r="U493" i="2"/>
  <c r="T493" i="2"/>
  <c r="S493" i="2"/>
  <c r="R493" i="2"/>
  <c r="O493" i="2"/>
  <c r="N493" i="2"/>
  <c r="M493" i="2"/>
  <c r="L493" i="2"/>
  <c r="K493" i="2"/>
  <c r="J493" i="2"/>
  <c r="I493" i="2"/>
  <c r="H493" i="2"/>
  <c r="G493" i="2"/>
  <c r="F493" i="2"/>
  <c r="E493" i="2"/>
  <c r="D493" i="2"/>
  <c r="C493" i="2"/>
  <c r="B493" i="2"/>
  <c r="A493" i="2"/>
  <c r="AF492" i="2"/>
  <c r="AE492" i="2"/>
  <c r="AD492" i="2"/>
  <c r="AC492" i="2"/>
  <c r="AB492" i="2"/>
  <c r="AA492" i="2"/>
  <c r="Z492" i="2"/>
  <c r="W492" i="2"/>
  <c r="V492" i="2"/>
  <c r="U492" i="2"/>
  <c r="T492" i="2"/>
  <c r="S492" i="2"/>
  <c r="R492" i="2"/>
  <c r="O492" i="2"/>
  <c r="N492" i="2"/>
  <c r="M492" i="2"/>
  <c r="L492" i="2"/>
  <c r="K492" i="2"/>
  <c r="J492" i="2"/>
  <c r="I492" i="2"/>
  <c r="H492" i="2"/>
  <c r="G492" i="2"/>
  <c r="F492" i="2"/>
  <c r="E492" i="2"/>
  <c r="D492" i="2"/>
  <c r="C492" i="2"/>
  <c r="B492" i="2"/>
  <c r="A492" i="2"/>
  <c r="AF491" i="2"/>
  <c r="AE491" i="2"/>
  <c r="AD491" i="2"/>
  <c r="AC491" i="2"/>
  <c r="AB491" i="2"/>
  <c r="AA491" i="2"/>
  <c r="Z491" i="2"/>
  <c r="W491" i="2"/>
  <c r="V491" i="2"/>
  <c r="U491" i="2"/>
  <c r="T491" i="2"/>
  <c r="S491" i="2"/>
  <c r="R491" i="2"/>
  <c r="O491" i="2"/>
  <c r="N491" i="2"/>
  <c r="M491" i="2"/>
  <c r="L491" i="2"/>
  <c r="K491" i="2"/>
  <c r="J491" i="2"/>
  <c r="I491" i="2"/>
  <c r="H491" i="2"/>
  <c r="G491" i="2"/>
  <c r="F491" i="2"/>
  <c r="E491" i="2"/>
  <c r="D491" i="2"/>
  <c r="C491" i="2"/>
  <c r="B491" i="2"/>
  <c r="A491" i="2"/>
  <c r="AF490" i="2"/>
  <c r="AE490" i="2"/>
  <c r="AD490" i="2"/>
  <c r="AC490" i="2"/>
  <c r="AB490" i="2"/>
  <c r="AA490" i="2"/>
  <c r="Z490" i="2"/>
  <c r="W490" i="2"/>
  <c r="V490" i="2"/>
  <c r="U490" i="2"/>
  <c r="T490" i="2"/>
  <c r="S490" i="2"/>
  <c r="R490" i="2"/>
  <c r="O490" i="2"/>
  <c r="N490" i="2"/>
  <c r="M490" i="2"/>
  <c r="L490" i="2"/>
  <c r="K490" i="2"/>
  <c r="J490" i="2"/>
  <c r="I490" i="2"/>
  <c r="H490" i="2"/>
  <c r="G490" i="2"/>
  <c r="F490" i="2"/>
  <c r="E490" i="2"/>
  <c r="D490" i="2"/>
  <c r="C490" i="2"/>
  <c r="B490" i="2"/>
  <c r="A490" i="2"/>
  <c r="AF489" i="2"/>
  <c r="AE489" i="2"/>
  <c r="AD489" i="2"/>
  <c r="AC489" i="2"/>
  <c r="AB489" i="2"/>
  <c r="AA489" i="2"/>
  <c r="Z489" i="2"/>
  <c r="W489" i="2"/>
  <c r="V489" i="2"/>
  <c r="U489" i="2"/>
  <c r="T489" i="2"/>
  <c r="S489" i="2"/>
  <c r="R489" i="2"/>
  <c r="O489" i="2"/>
  <c r="N489" i="2"/>
  <c r="M489" i="2"/>
  <c r="L489" i="2"/>
  <c r="K489" i="2"/>
  <c r="J489" i="2"/>
  <c r="I489" i="2"/>
  <c r="H489" i="2"/>
  <c r="G489" i="2"/>
  <c r="F489" i="2"/>
  <c r="E489" i="2"/>
  <c r="D489" i="2"/>
  <c r="C489" i="2"/>
  <c r="B489" i="2"/>
  <c r="A489" i="2"/>
  <c r="AF488" i="2"/>
  <c r="AE488" i="2"/>
  <c r="AD488" i="2"/>
  <c r="AC488" i="2"/>
  <c r="AB488" i="2"/>
  <c r="AA488" i="2"/>
  <c r="Z488" i="2"/>
  <c r="W488" i="2"/>
  <c r="V488" i="2"/>
  <c r="U488" i="2"/>
  <c r="T488" i="2"/>
  <c r="S488" i="2"/>
  <c r="R488" i="2"/>
  <c r="O488" i="2"/>
  <c r="N488" i="2"/>
  <c r="M488" i="2"/>
  <c r="L488" i="2"/>
  <c r="K488" i="2"/>
  <c r="J488" i="2"/>
  <c r="I488" i="2"/>
  <c r="H488" i="2"/>
  <c r="G488" i="2"/>
  <c r="F488" i="2"/>
  <c r="E488" i="2"/>
  <c r="D488" i="2"/>
  <c r="C488" i="2"/>
  <c r="B488" i="2"/>
  <c r="A488" i="2"/>
  <c r="AF487" i="2"/>
  <c r="AE487" i="2"/>
  <c r="AD487" i="2"/>
  <c r="AC487" i="2"/>
  <c r="AB487" i="2"/>
  <c r="AA487" i="2"/>
  <c r="Z487" i="2"/>
  <c r="W487" i="2"/>
  <c r="V487" i="2"/>
  <c r="U487" i="2"/>
  <c r="T487" i="2"/>
  <c r="S487" i="2"/>
  <c r="R487" i="2"/>
  <c r="O487" i="2"/>
  <c r="N487" i="2"/>
  <c r="M487" i="2"/>
  <c r="L487" i="2"/>
  <c r="K487" i="2"/>
  <c r="J487" i="2"/>
  <c r="I487" i="2"/>
  <c r="H487" i="2"/>
  <c r="G487" i="2"/>
  <c r="F487" i="2"/>
  <c r="E487" i="2"/>
  <c r="D487" i="2"/>
  <c r="C487" i="2"/>
  <c r="B487" i="2"/>
  <c r="A487" i="2"/>
  <c r="AF486" i="2"/>
  <c r="AE486" i="2"/>
  <c r="AD486" i="2"/>
  <c r="AC486" i="2"/>
  <c r="AB486" i="2"/>
  <c r="AA486" i="2"/>
  <c r="Z486" i="2"/>
  <c r="W486" i="2"/>
  <c r="V486" i="2"/>
  <c r="U486" i="2"/>
  <c r="T486" i="2"/>
  <c r="S486" i="2"/>
  <c r="R486" i="2"/>
  <c r="O486" i="2"/>
  <c r="N486" i="2"/>
  <c r="M486" i="2"/>
  <c r="L486" i="2"/>
  <c r="K486" i="2"/>
  <c r="J486" i="2"/>
  <c r="I486" i="2"/>
  <c r="H486" i="2"/>
  <c r="G486" i="2"/>
  <c r="F486" i="2"/>
  <c r="E486" i="2"/>
  <c r="D486" i="2"/>
  <c r="C486" i="2"/>
  <c r="B486" i="2"/>
  <c r="A486" i="2"/>
  <c r="AF485" i="2"/>
  <c r="AE485" i="2"/>
  <c r="AD485" i="2"/>
  <c r="AC485" i="2"/>
  <c r="AB485" i="2"/>
  <c r="AA485" i="2"/>
  <c r="Z485" i="2"/>
  <c r="W485" i="2"/>
  <c r="V485" i="2"/>
  <c r="U485" i="2"/>
  <c r="T485" i="2"/>
  <c r="S485" i="2"/>
  <c r="R485" i="2"/>
  <c r="O485" i="2"/>
  <c r="N485" i="2"/>
  <c r="M485" i="2"/>
  <c r="L485" i="2"/>
  <c r="K485" i="2"/>
  <c r="J485" i="2"/>
  <c r="I485" i="2"/>
  <c r="H485" i="2"/>
  <c r="G485" i="2"/>
  <c r="F485" i="2"/>
  <c r="E485" i="2"/>
  <c r="D485" i="2"/>
  <c r="C485" i="2"/>
  <c r="B485" i="2"/>
  <c r="A485" i="2"/>
  <c r="AF484" i="2"/>
  <c r="AE484" i="2"/>
  <c r="AD484" i="2"/>
  <c r="AC484" i="2"/>
  <c r="AB484" i="2"/>
  <c r="AA484" i="2"/>
  <c r="Z484" i="2"/>
  <c r="W484" i="2"/>
  <c r="V484" i="2"/>
  <c r="U484" i="2"/>
  <c r="T484" i="2"/>
  <c r="S484" i="2"/>
  <c r="R484" i="2"/>
  <c r="O484" i="2"/>
  <c r="N484" i="2"/>
  <c r="M484" i="2"/>
  <c r="L484" i="2"/>
  <c r="K484" i="2"/>
  <c r="J484" i="2"/>
  <c r="I484" i="2"/>
  <c r="H484" i="2"/>
  <c r="G484" i="2"/>
  <c r="F484" i="2"/>
  <c r="E484" i="2"/>
  <c r="D484" i="2"/>
  <c r="C484" i="2"/>
  <c r="B484" i="2"/>
  <c r="A484" i="2"/>
  <c r="AF483" i="2"/>
  <c r="AE483" i="2"/>
  <c r="AD483" i="2"/>
  <c r="AC483" i="2"/>
  <c r="AB483" i="2"/>
  <c r="AA483" i="2"/>
  <c r="Z483" i="2"/>
  <c r="W483" i="2"/>
  <c r="V483" i="2"/>
  <c r="U483" i="2"/>
  <c r="T483" i="2"/>
  <c r="S483" i="2"/>
  <c r="R483" i="2"/>
  <c r="O483" i="2"/>
  <c r="N483" i="2"/>
  <c r="M483" i="2"/>
  <c r="L483" i="2"/>
  <c r="K483" i="2"/>
  <c r="J483" i="2"/>
  <c r="I483" i="2"/>
  <c r="H483" i="2"/>
  <c r="G483" i="2"/>
  <c r="F483" i="2"/>
  <c r="E483" i="2"/>
  <c r="D483" i="2"/>
  <c r="C483" i="2"/>
  <c r="B483" i="2"/>
  <c r="A483" i="2"/>
  <c r="AF482" i="2"/>
  <c r="AE482" i="2"/>
  <c r="AD482" i="2"/>
  <c r="AC482" i="2"/>
  <c r="AB482" i="2"/>
  <c r="AA482" i="2"/>
  <c r="Z482" i="2"/>
  <c r="W482" i="2"/>
  <c r="V482" i="2"/>
  <c r="U482" i="2"/>
  <c r="T482" i="2"/>
  <c r="S482" i="2"/>
  <c r="R482" i="2"/>
  <c r="O482" i="2"/>
  <c r="N482" i="2"/>
  <c r="M482" i="2"/>
  <c r="L482" i="2"/>
  <c r="K482" i="2"/>
  <c r="J482" i="2"/>
  <c r="I482" i="2"/>
  <c r="H482" i="2"/>
  <c r="G482" i="2"/>
  <c r="F482" i="2"/>
  <c r="E482" i="2"/>
  <c r="D482" i="2"/>
  <c r="C482" i="2"/>
  <c r="B482" i="2"/>
  <c r="A482" i="2"/>
  <c r="AF481" i="2"/>
  <c r="AE481" i="2"/>
  <c r="AD481" i="2"/>
  <c r="AC481" i="2"/>
  <c r="AB481" i="2"/>
  <c r="AA481" i="2"/>
  <c r="Z481" i="2"/>
  <c r="Y481" i="2"/>
  <c r="X481" i="2"/>
  <c r="W481" i="2"/>
  <c r="V481" i="2"/>
  <c r="U481" i="2"/>
  <c r="T481" i="2"/>
  <c r="S481" i="2"/>
  <c r="R481" i="2"/>
  <c r="Q481" i="2"/>
  <c r="P481" i="2"/>
  <c r="O481" i="2"/>
  <c r="N481" i="2"/>
  <c r="M481" i="2"/>
  <c r="L481" i="2"/>
  <c r="K481" i="2"/>
  <c r="J481" i="2"/>
  <c r="I481" i="2"/>
  <c r="H481" i="2"/>
  <c r="G481" i="2"/>
  <c r="F481" i="2"/>
  <c r="E481" i="2"/>
  <c r="D481" i="2"/>
  <c r="C481" i="2"/>
  <c r="B481" i="2"/>
  <c r="A481" i="2"/>
  <c r="AF480" i="2"/>
  <c r="AE480" i="2"/>
  <c r="AD480" i="2"/>
  <c r="AC480" i="2"/>
  <c r="AB480" i="2"/>
  <c r="AA480" i="2"/>
  <c r="Z480" i="2"/>
  <c r="W480" i="2"/>
  <c r="V480" i="2"/>
  <c r="U480" i="2"/>
  <c r="T480" i="2"/>
  <c r="S480" i="2"/>
  <c r="R480" i="2"/>
  <c r="O480" i="2"/>
  <c r="N480" i="2"/>
  <c r="M480" i="2"/>
  <c r="L480" i="2"/>
  <c r="K480" i="2"/>
  <c r="J480" i="2"/>
  <c r="I480" i="2"/>
  <c r="H480" i="2"/>
  <c r="G480" i="2"/>
  <c r="F480" i="2"/>
  <c r="E480" i="2"/>
  <c r="D480" i="2"/>
  <c r="C480" i="2"/>
  <c r="B480" i="2"/>
  <c r="A480" i="2"/>
  <c r="AF479" i="2"/>
  <c r="AE479" i="2"/>
  <c r="AD479" i="2"/>
  <c r="AC479" i="2"/>
  <c r="AB479" i="2"/>
  <c r="AA479" i="2"/>
  <c r="Z479" i="2"/>
  <c r="W479" i="2"/>
  <c r="V479" i="2"/>
  <c r="U479" i="2"/>
  <c r="T479" i="2"/>
  <c r="S479" i="2"/>
  <c r="R479" i="2"/>
  <c r="O479" i="2"/>
  <c r="N479" i="2"/>
  <c r="M479" i="2"/>
  <c r="L479" i="2"/>
  <c r="K479" i="2"/>
  <c r="J479" i="2"/>
  <c r="I479" i="2"/>
  <c r="H479" i="2"/>
  <c r="G479" i="2"/>
  <c r="F479" i="2"/>
  <c r="E479" i="2"/>
  <c r="D479" i="2"/>
  <c r="C479" i="2"/>
  <c r="B479" i="2"/>
  <c r="A479" i="2"/>
  <c r="AF478" i="2"/>
  <c r="AE478" i="2"/>
  <c r="AD478" i="2"/>
  <c r="AC478" i="2"/>
  <c r="AB478" i="2"/>
  <c r="AA478" i="2"/>
  <c r="Z478" i="2"/>
  <c r="W478" i="2"/>
  <c r="V478" i="2"/>
  <c r="U478" i="2"/>
  <c r="T478" i="2"/>
  <c r="S478" i="2"/>
  <c r="R478" i="2"/>
  <c r="O478" i="2"/>
  <c r="N478" i="2"/>
  <c r="M478" i="2"/>
  <c r="L478" i="2"/>
  <c r="K478" i="2"/>
  <c r="J478" i="2"/>
  <c r="I478" i="2"/>
  <c r="H478" i="2"/>
  <c r="G478" i="2"/>
  <c r="F478" i="2"/>
  <c r="E478" i="2"/>
  <c r="D478" i="2"/>
  <c r="C478" i="2"/>
  <c r="B478" i="2"/>
  <c r="A478" i="2"/>
  <c r="AF477" i="2"/>
  <c r="AE477" i="2"/>
  <c r="AD477" i="2"/>
  <c r="AC477" i="2"/>
  <c r="AB477" i="2"/>
  <c r="AA477" i="2"/>
  <c r="Z477" i="2"/>
  <c r="W477" i="2"/>
  <c r="V477" i="2"/>
  <c r="U477" i="2"/>
  <c r="T477" i="2"/>
  <c r="S477" i="2"/>
  <c r="R477" i="2"/>
  <c r="O477" i="2"/>
  <c r="N477" i="2"/>
  <c r="M477" i="2"/>
  <c r="L477" i="2"/>
  <c r="K477" i="2"/>
  <c r="J477" i="2"/>
  <c r="I477" i="2"/>
  <c r="H477" i="2"/>
  <c r="G477" i="2"/>
  <c r="F477" i="2"/>
  <c r="E477" i="2"/>
  <c r="D477" i="2"/>
  <c r="C477" i="2"/>
  <c r="B477" i="2"/>
  <c r="A477" i="2"/>
  <c r="AF476" i="2"/>
  <c r="AE476" i="2"/>
  <c r="AD476" i="2"/>
  <c r="AC476" i="2"/>
  <c r="AB476" i="2"/>
  <c r="AA476" i="2"/>
  <c r="Z476" i="2"/>
  <c r="W476" i="2"/>
  <c r="V476" i="2"/>
  <c r="U476" i="2"/>
  <c r="T476" i="2"/>
  <c r="S476" i="2"/>
  <c r="R476" i="2"/>
  <c r="O476" i="2"/>
  <c r="N476" i="2"/>
  <c r="M476" i="2"/>
  <c r="L476" i="2"/>
  <c r="K476" i="2"/>
  <c r="J476" i="2"/>
  <c r="I476" i="2"/>
  <c r="H476" i="2"/>
  <c r="G476" i="2"/>
  <c r="F476" i="2"/>
  <c r="E476" i="2"/>
  <c r="D476" i="2"/>
  <c r="C476" i="2"/>
  <c r="B476" i="2"/>
  <c r="A476" i="2"/>
  <c r="AF475" i="2"/>
  <c r="AE475" i="2"/>
  <c r="AD475" i="2"/>
  <c r="AC475" i="2"/>
  <c r="AB475" i="2"/>
  <c r="AA475" i="2"/>
  <c r="Z475" i="2"/>
  <c r="W475" i="2"/>
  <c r="V475" i="2"/>
  <c r="U475" i="2"/>
  <c r="T475" i="2"/>
  <c r="S475" i="2"/>
  <c r="R475" i="2"/>
  <c r="O475" i="2"/>
  <c r="N475" i="2"/>
  <c r="M475" i="2"/>
  <c r="L475" i="2"/>
  <c r="K475" i="2"/>
  <c r="I475" i="2"/>
  <c r="H475" i="2"/>
  <c r="G475" i="2"/>
  <c r="F475" i="2"/>
  <c r="E475" i="2"/>
  <c r="D475" i="2"/>
  <c r="C475" i="2"/>
  <c r="B475" i="2"/>
  <c r="A475" i="2"/>
  <c r="AF474" i="2"/>
  <c r="AE474" i="2"/>
  <c r="AD474" i="2"/>
  <c r="AC474" i="2"/>
  <c r="AB474" i="2"/>
  <c r="AA474" i="2"/>
  <c r="Z474" i="2"/>
  <c r="W474" i="2"/>
  <c r="V474" i="2"/>
  <c r="U474" i="2"/>
  <c r="T474" i="2"/>
  <c r="S474" i="2"/>
  <c r="R474" i="2"/>
  <c r="O474" i="2"/>
  <c r="N474" i="2"/>
  <c r="M474" i="2"/>
  <c r="L474" i="2"/>
  <c r="K474" i="2"/>
  <c r="J474" i="2"/>
  <c r="I474" i="2"/>
  <c r="H474" i="2"/>
  <c r="G474" i="2"/>
  <c r="F474" i="2"/>
  <c r="E474" i="2"/>
  <c r="D474" i="2"/>
  <c r="C474" i="2"/>
  <c r="B474" i="2"/>
  <c r="A474" i="2"/>
  <c r="AF473" i="2"/>
  <c r="AE473" i="2"/>
  <c r="AD473" i="2"/>
  <c r="AC473" i="2"/>
  <c r="AB473" i="2"/>
  <c r="AA473" i="2"/>
  <c r="Z473" i="2"/>
  <c r="W473" i="2"/>
  <c r="V473" i="2"/>
  <c r="U473" i="2"/>
  <c r="T473" i="2"/>
  <c r="S473" i="2"/>
  <c r="R473" i="2"/>
  <c r="O473" i="2"/>
  <c r="N473" i="2"/>
  <c r="M473" i="2"/>
  <c r="L473" i="2"/>
  <c r="K473" i="2"/>
  <c r="J473" i="2"/>
  <c r="I473" i="2"/>
  <c r="H473" i="2"/>
  <c r="G473" i="2"/>
  <c r="F473" i="2"/>
  <c r="E473" i="2"/>
  <c r="D473" i="2"/>
  <c r="C473" i="2"/>
  <c r="B473" i="2"/>
  <c r="A473" i="2"/>
  <c r="AF472" i="2"/>
  <c r="AE472" i="2"/>
  <c r="AD472" i="2"/>
  <c r="AC472" i="2"/>
  <c r="AB472" i="2"/>
  <c r="AA472" i="2"/>
  <c r="Z472" i="2"/>
  <c r="W472" i="2"/>
  <c r="V472" i="2"/>
  <c r="U472" i="2"/>
  <c r="T472" i="2"/>
  <c r="S472" i="2"/>
  <c r="R472" i="2"/>
  <c r="O472" i="2"/>
  <c r="N472" i="2"/>
  <c r="M472" i="2"/>
  <c r="L472" i="2"/>
  <c r="K472" i="2"/>
  <c r="J472" i="2"/>
  <c r="I472" i="2"/>
  <c r="H472" i="2"/>
  <c r="G472" i="2"/>
  <c r="F472" i="2"/>
  <c r="E472" i="2"/>
  <c r="D472" i="2"/>
  <c r="C472" i="2"/>
  <c r="B472" i="2"/>
  <c r="A472" i="2"/>
  <c r="AF471" i="2"/>
  <c r="AE471" i="2"/>
  <c r="AD471" i="2"/>
  <c r="AC471" i="2"/>
  <c r="AB471" i="2"/>
  <c r="AA471" i="2"/>
  <c r="Z471" i="2"/>
  <c r="W471" i="2"/>
  <c r="V471" i="2"/>
  <c r="U471" i="2"/>
  <c r="T471" i="2"/>
  <c r="S471" i="2"/>
  <c r="R471" i="2"/>
  <c r="O471" i="2"/>
  <c r="N471" i="2"/>
  <c r="M471" i="2"/>
  <c r="L471" i="2"/>
  <c r="K471" i="2"/>
  <c r="J471" i="2"/>
  <c r="I471" i="2"/>
  <c r="H471" i="2"/>
  <c r="G471" i="2"/>
  <c r="F471" i="2"/>
  <c r="E471" i="2"/>
  <c r="D471" i="2"/>
  <c r="C471" i="2"/>
  <c r="B471" i="2"/>
  <c r="A471" i="2"/>
  <c r="AF470" i="2"/>
  <c r="AE470" i="2"/>
  <c r="AD470" i="2"/>
  <c r="AC470" i="2"/>
  <c r="AB470" i="2"/>
  <c r="AA470" i="2"/>
  <c r="Z470" i="2"/>
  <c r="W470" i="2"/>
  <c r="V470" i="2"/>
  <c r="U470" i="2"/>
  <c r="T470" i="2"/>
  <c r="S470" i="2"/>
  <c r="R470" i="2"/>
  <c r="O470" i="2"/>
  <c r="N470" i="2"/>
  <c r="M470" i="2"/>
  <c r="L470" i="2"/>
  <c r="K470" i="2"/>
  <c r="J470" i="2"/>
  <c r="I470" i="2"/>
  <c r="H470" i="2"/>
  <c r="G470" i="2"/>
  <c r="F470" i="2"/>
  <c r="E470" i="2"/>
  <c r="D470" i="2"/>
  <c r="C470" i="2"/>
  <c r="B470" i="2"/>
  <c r="A470" i="2"/>
  <c r="AF469" i="2"/>
  <c r="AE469" i="2"/>
  <c r="AD469" i="2"/>
  <c r="AC469" i="2"/>
  <c r="AB469" i="2"/>
  <c r="AA469" i="2"/>
  <c r="Z469" i="2"/>
  <c r="W469" i="2"/>
  <c r="V469" i="2"/>
  <c r="U469" i="2"/>
  <c r="T469" i="2"/>
  <c r="S469" i="2"/>
  <c r="R469" i="2"/>
  <c r="O469" i="2"/>
  <c r="N469" i="2"/>
  <c r="M469" i="2"/>
  <c r="L469" i="2"/>
  <c r="K469" i="2"/>
  <c r="J469" i="2"/>
  <c r="I469" i="2"/>
  <c r="H469" i="2"/>
  <c r="G469" i="2"/>
  <c r="F469" i="2"/>
  <c r="E469" i="2"/>
  <c r="D469" i="2"/>
  <c r="C469" i="2"/>
  <c r="B469" i="2"/>
  <c r="A469" i="2"/>
  <c r="AF468" i="2"/>
  <c r="AE468" i="2"/>
  <c r="AD468" i="2"/>
  <c r="AC468" i="2"/>
  <c r="AB468" i="2"/>
  <c r="AA468" i="2"/>
  <c r="Z468" i="2"/>
  <c r="W468" i="2"/>
  <c r="V468" i="2"/>
  <c r="U468" i="2"/>
  <c r="T468" i="2"/>
  <c r="S468" i="2"/>
  <c r="R468" i="2"/>
  <c r="O468" i="2"/>
  <c r="N468" i="2"/>
  <c r="M468" i="2"/>
  <c r="L468" i="2"/>
  <c r="K468" i="2"/>
  <c r="J468" i="2"/>
  <c r="I468" i="2"/>
  <c r="H468" i="2"/>
  <c r="G468" i="2"/>
  <c r="F468" i="2"/>
  <c r="E468" i="2"/>
  <c r="D468" i="2"/>
  <c r="C468" i="2"/>
  <c r="B468" i="2"/>
  <c r="A468" i="2"/>
  <c r="AF467" i="2"/>
  <c r="AE467" i="2"/>
  <c r="AD467" i="2"/>
  <c r="AC467" i="2"/>
  <c r="AB467" i="2"/>
  <c r="AA467" i="2"/>
  <c r="Z467" i="2"/>
  <c r="W467" i="2"/>
  <c r="V467" i="2"/>
  <c r="U467" i="2"/>
  <c r="T467" i="2"/>
  <c r="S467" i="2"/>
  <c r="R467" i="2"/>
  <c r="O467" i="2"/>
  <c r="N467" i="2"/>
  <c r="M467" i="2"/>
  <c r="L467" i="2"/>
  <c r="K467" i="2"/>
  <c r="J467" i="2"/>
  <c r="I467" i="2"/>
  <c r="H467" i="2"/>
  <c r="G467" i="2"/>
  <c r="F467" i="2"/>
  <c r="E467" i="2"/>
  <c r="D467" i="2"/>
  <c r="C467" i="2"/>
  <c r="B467" i="2"/>
  <c r="A467" i="2"/>
  <c r="AF466" i="2"/>
  <c r="AE466" i="2"/>
  <c r="AD466" i="2"/>
  <c r="AC466" i="2"/>
  <c r="AB466" i="2"/>
  <c r="AA466" i="2"/>
  <c r="Z466" i="2"/>
  <c r="W466" i="2"/>
  <c r="V466" i="2"/>
  <c r="U466" i="2"/>
  <c r="T466" i="2"/>
  <c r="S466" i="2"/>
  <c r="R466" i="2"/>
  <c r="O466" i="2"/>
  <c r="N466" i="2"/>
  <c r="M466" i="2"/>
  <c r="L466" i="2"/>
  <c r="K466" i="2"/>
  <c r="J466" i="2"/>
  <c r="I466" i="2"/>
  <c r="H466" i="2"/>
  <c r="G466" i="2"/>
  <c r="F466" i="2"/>
  <c r="E466" i="2"/>
  <c r="D466" i="2"/>
  <c r="C466" i="2"/>
  <c r="B466" i="2"/>
  <c r="A466" i="2"/>
  <c r="AF465" i="2"/>
  <c r="AE465" i="2"/>
  <c r="AD465" i="2"/>
  <c r="AC465" i="2"/>
  <c r="AB465" i="2"/>
  <c r="AA465" i="2"/>
  <c r="Z465" i="2"/>
  <c r="W465" i="2"/>
  <c r="V465" i="2"/>
  <c r="U465" i="2"/>
  <c r="T465" i="2"/>
  <c r="S465" i="2"/>
  <c r="R465" i="2"/>
  <c r="O465" i="2"/>
  <c r="N465" i="2"/>
  <c r="M465" i="2"/>
  <c r="L465" i="2"/>
  <c r="K465" i="2"/>
  <c r="J465" i="2"/>
  <c r="I465" i="2"/>
  <c r="H465" i="2"/>
  <c r="G465" i="2"/>
  <c r="F465" i="2"/>
  <c r="E465" i="2"/>
  <c r="D465" i="2"/>
  <c r="C465" i="2"/>
  <c r="B465" i="2"/>
  <c r="A465" i="2"/>
  <c r="AF464" i="2"/>
  <c r="AE464" i="2"/>
  <c r="AD464" i="2"/>
  <c r="AC464" i="2"/>
  <c r="AB464" i="2"/>
  <c r="AA464" i="2"/>
  <c r="Z464" i="2"/>
  <c r="W464" i="2"/>
  <c r="V464" i="2"/>
  <c r="U464" i="2"/>
  <c r="T464" i="2"/>
  <c r="S464" i="2"/>
  <c r="R464" i="2"/>
  <c r="O464" i="2"/>
  <c r="N464" i="2"/>
  <c r="M464" i="2"/>
  <c r="L464" i="2"/>
  <c r="K464" i="2"/>
  <c r="J464" i="2"/>
  <c r="I464" i="2"/>
  <c r="H464" i="2"/>
  <c r="G464" i="2"/>
  <c r="F464" i="2"/>
  <c r="E464" i="2"/>
  <c r="D464" i="2"/>
  <c r="C464" i="2"/>
  <c r="B464" i="2"/>
  <c r="A464" i="2"/>
  <c r="AF463" i="2"/>
  <c r="AE463" i="2"/>
  <c r="AD463" i="2"/>
  <c r="AC463" i="2"/>
  <c r="AB463" i="2"/>
  <c r="AA463" i="2"/>
  <c r="Z463" i="2"/>
  <c r="W463" i="2"/>
  <c r="V463" i="2"/>
  <c r="U463" i="2"/>
  <c r="T463" i="2"/>
  <c r="S463" i="2"/>
  <c r="R463" i="2"/>
  <c r="O463" i="2"/>
  <c r="N463" i="2"/>
  <c r="M463" i="2"/>
  <c r="L463" i="2"/>
  <c r="K463" i="2"/>
  <c r="J463" i="2"/>
  <c r="I463" i="2"/>
  <c r="H463" i="2"/>
  <c r="G463" i="2"/>
  <c r="F463" i="2"/>
  <c r="E463" i="2"/>
  <c r="D463" i="2"/>
  <c r="C463" i="2"/>
  <c r="B463" i="2"/>
  <c r="A463" i="2"/>
  <c r="AF462" i="2"/>
  <c r="AE462" i="2"/>
  <c r="AD462" i="2"/>
  <c r="AC462" i="2"/>
  <c r="AB462" i="2"/>
  <c r="AA462" i="2"/>
  <c r="Z462" i="2"/>
  <c r="W462" i="2"/>
  <c r="V462" i="2"/>
  <c r="U462" i="2"/>
  <c r="T462" i="2"/>
  <c r="S462" i="2"/>
  <c r="R462" i="2"/>
  <c r="O462" i="2"/>
  <c r="N462" i="2"/>
  <c r="M462" i="2"/>
  <c r="L462" i="2"/>
  <c r="K462" i="2"/>
  <c r="J462" i="2"/>
  <c r="I462" i="2"/>
  <c r="H462" i="2"/>
  <c r="G462" i="2"/>
  <c r="F462" i="2"/>
  <c r="E462" i="2"/>
  <c r="D462" i="2"/>
  <c r="C462" i="2"/>
  <c r="B462" i="2"/>
  <c r="A462" i="2"/>
  <c r="AF461" i="2"/>
  <c r="AE461" i="2"/>
  <c r="AD461" i="2"/>
  <c r="AC461" i="2"/>
  <c r="AB461" i="2"/>
  <c r="AA461" i="2"/>
  <c r="Z461" i="2"/>
  <c r="W461" i="2"/>
  <c r="V461" i="2"/>
  <c r="U461" i="2"/>
  <c r="T461" i="2"/>
  <c r="S461" i="2"/>
  <c r="R461" i="2"/>
  <c r="O461" i="2"/>
  <c r="N461" i="2"/>
  <c r="M461" i="2"/>
  <c r="L461" i="2"/>
  <c r="K461" i="2"/>
  <c r="J461" i="2"/>
  <c r="I461" i="2"/>
  <c r="H461" i="2"/>
  <c r="G461" i="2"/>
  <c r="F461" i="2"/>
  <c r="E461" i="2"/>
  <c r="D461" i="2"/>
  <c r="C461" i="2"/>
  <c r="B461" i="2"/>
  <c r="A461" i="2"/>
  <c r="AF460" i="2"/>
  <c r="AE460" i="2"/>
  <c r="AD460" i="2"/>
  <c r="AC460" i="2"/>
  <c r="AB460" i="2"/>
  <c r="AA460" i="2"/>
  <c r="Z460" i="2"/>
  <c r="W460" i="2"/>
  <c r="V460" i="2"/>
  <c r="U460" i="2"/>
  <c r="T460" i="2"/>
  <c r="S460" i="2"/>
  <c r="R460" i="2"/>
  <c r="O460" i="2"/>
  <c r="N460" i="2"/>
  <c r="M460" i="2"/>
  <c r="L460" i="2"/>
  <c r="K460" i="2"/>
  <c r="J460" i="2"/>
  <c r="I460" i="2"/>
  <c r="H460" i="2"/>
  <c r="G460" i="2"/>
  <c r="F460" i="2"/>
  <c r="E460" i="2"/>
  <c r="D460" i="2"/>
  <c r="C460" i="2"/>
  <c r="B460" i="2"/>
  <c r="A460" i="2"/>
  <c r="AF459" i="2"/>
  <c r="AE459" i="2"/>
  <c r="AD459" i="2"/>
  <c r="AC459" i="2"/>
  <c r="AB459" i="2"/>
  <c r="AA459" i="2"/>
  <c r="Z459" i="2"/>
  <c r="W459" i="2"/>
  <c r="V459" i="2"/>
  <c r="U459" i="2"/>
  <c r="T459" i="2"/>
  <c r="S459" i="2"/>
  <c r="R459" i="2"/>
  <c r="O459" i="2"/>
  <c r="N459" i="2"/>
  <c r="M459" i="2"/>
  <c r="L459" i="2"/>
  <c r="K459" i="2"/>
  <c r="J459" i="2"/>
  <c r="I459" i="2"/>
  <c r="H459" i="2"/>
  <c r="G459" i="2"/>
  <c r="F459" i="2"/>
  <c r="E459" i="2"/>
  <c r="D459" i="2"/>
  <c r="C459" i="2"/>
  <c r="B459" i="2"/>
  <c r="A459" i="2"/>
  <c r="AF458" i="2"/>
  <c r="AE458" i="2"/>
  <c r="AD458" i="2"/>
  <c r="AC458" i="2"/>
  <c r="AB458" i="2"/>
  <c r="AA458" i="2"/>
  <c r="Z458" i="2"/>
  <c r="W458" i="2"/>
  <c r="V458" i="2"/>
  <c r="U458" i="2"/>
  <c r="T458" i="2"/>
  <c r="S458" i="2"/>
  <c r="R458" i="2"/>
  <c r="O458" i="2"/>
  <c r="N458" i="2"/>
  <c r="M458" i="2"/>
  <c r="L458" i="2"/>
  <c r="K458" i="2"/>
  <c r="J458" i="2"/>
  <c r="I458" i="2"/>
  <c r="H458" i="2"/>
  <c r="G458" i="2"/>
  <c r="F458" i="2"/>
  <c r="E458" i="2"/>
  <c r="D458" i="2"/>
  <c r="C458" i="2"/>
  <c r="B458" i="2"/>
  <c r="A458" i="2"/>
  <c r="AF457" i="2"/>
  <c r="AE457" i="2"/>
  <c r="AD457" i="2"/>
  <c r="AC457" i="2"/>
  <c r="AB457" i="2"/>
  <c r="AA457" i="2"/>
  <c r="Z457" i="2"/>
  <c r="W457" i="2"/>
  <c r="V457" i="2"/>
  <c r="U457" i="2"/>
  <c r="T457" i="2"/>
  <c r="S457" i="2"/>
  <c r="R457" i="2"/>
  <c r="O457" i="2"/>
  <c r="N457" i="2"/>
  <c r="M457" i="2"/>
  <c r="L457" i="2"/>
  <c r="K457" i="2"/>
  <c r="J457" i="2"/>
  <c r="I457" i="2"/>
  <c r="H457" i="2"/>
  <c r="G457" i="2"/>
  <c r="F457" i="2"/>
  <c r="E457" i="2"/>
  <c r="D457" i="2"/>
  <c r="C457" i="2"/>
  <c r="B457" i="2"/>
  <c r="A457" i="2"/>
  <c r="AF456" i="2"/>
  <c r="AE456" i="2"/>
  <c r="AD456" i="2"/>
  <c r="AC456" i="2"/>
  <c r="AB456" i="2"/>
  <c r="AA456" i="2"/>
  <c r="Z456" i="2"/>
  <c r="W456" i="2"/>
  <c r="V456" i="2"/>
  <c r="U456" i="2"/>
  <c r="T456" i="2"/>
  <c r="S456" i="2"/>
  <c r="R456" i="2"/>
  <c r="O456" i="2"/>
  <c r="N456" i="2"/>
  <c r="M456" i="2"/>
  <c r="L456" i="2"/>
  <c r="K456" i="2"/>
  <c r="J456" i="2"/>
  <c r="I456" i="2"/>
  <c r="H456" i="2"/>
  <c r="G456" i="2"/>
  <c r="F456" i="2"/>
  <c r="E456" i="2"/>
  <c r="D456" i="2"/>
  <c r="C456" i="2"/>
  <c r="B456" i="2"/>
  <c r="A456" i="2"/>
  <c r="AF455" i="2"/>
  <c r="AE455" i="2"/>
  <c r="AD455" i="2"/>
  <c r="AC455" i="2"/>
  <c r="AB455" i="2"/>
  <c r="AA455" i="2"/>
  <c r="Z455" i="2"/>
  <c r="W455" i="2"/>
  <c r="V455" i="2"/>
  <c r="U455" i="2"/>
  <c r="T455" i="2"/>
  <c r="S455" i="2"/>
  <c r="R455" i="2"/>
  <c r="O455" i="2"/>
  <c r="N455" i="2"/>
  <c r="M455" i="2"/>
  <c r="L455" i="2"/>
  <c r="K455" i="2"/>
  <c r="J455" i="2"/>
  <c r="I455" i="2"/>
  <c r="H455" i="2"/>
  <c r="G455" i="2"/>
  <c r="F455" i="2"/>
  <c r="E455" i="2"/>
  <c r="D455" i="2"/>
  <c r="C455" i="2"/>
  <c r="B455" i="2"/>
  <c r="A455" i="2"/>
  <c r="AF454" i="2"/>
  <c r="AE454" i="2"/>
  <c r="AD454" i="2"/>
  <c r="AC454" i="2"/>
  <c r="AB454" i="2"/>
  <c r="AA454" i="2"/>
  <c r="Z454" i="2"/>
  <c r="W454" i="2"/>
  <c r="V454" i="2"/>
  <c r="U454" i="2"/>
  <c r="T454" i="2"/>
  <c r="S454" i="2"/>
  <c r="R454" i="2"/>
  <c r="O454" i="2"/>
  <c r="N454" i="2"/>
  <c r="M454" i="2"/>
  <c r="L454" i="2"/>
  <c r="K454" i="2"/>
  <c r="J454" i="2"/>
  <c r="I454" i="2"/>
  <c r="H454" i="2"/>
  <c r="G454" i="2"/>
  <c r="F454" i="2"/>
  <c r="E454" i="2"/>
  <c r="D454" i="2"/>
  <c r="C454" i="2"/>
  <c r="B454" i="2"/>
  <c r="A454" i="2"/>
  <c r="AF453" i="2"/>
  <c r="AE453" i="2"/>
  <c r="AD453" i="2"/>
  <c r="AC453" i="2"/>
  <c r="AB453" i="2"/>
  <c r="AA453" i="2"/>
  <c r="Z453" i="2"/>
  <c r="W453" i="2"/>
  <c r="V453" i="2"/>
  <c r="U453" i="2"/>
  <c r="T453" i="2"/>
  <c r="S453" i="2"/>
  <c r="R453" i="2"/>
  <c r="O453" i="2"/>
  <c r="N453" i="2"/>
  <c r="M453" i="2"/>
  <c r="L453" i="2"/>
  <c r="K453" i="2"/>
  <c r="J453" i="2"/>
  <c r="I453" i="2"/>
  <c r="H453" i="2"/>
  <c r="G453" i="2"/>
  <c r="F453" i="2"/>
  <c r="E453" i="2"/>
  <c r="D453" i="2"/>
  <c r="C453" i="2"/>
  <c r="B453" i="2"/>
  <c r="A453" i="2"/>
  <c r="AF452" i="2"/>
  <c r="AE452" i="2"/>
  <c r="AD452" i="2"/>
  <c r="AC452" i="2"/>
  <c r="AB452" i="2"/>
  <c r="AA452" i="2"/>
  <c r="Z452" i="2"/>
  <c r="W452" i="2"/>
  <c r="V452" i="2"/>
  <c r="U452" i="2"/>
  <c r="T452" i="2"/>
  <c r="S452" i="2"/>
  <c r="R452" i="2"/>
  <c r="O452" i="2"/>
  <c r="N452" i="2"/>
  <c r="M452" i="2"/>
  <c r="L452" i="2"/>
  <c r="K452" i="2"/>
  <c r="J452" i="2"/>
  <c r="I452" i="2"/>
  <c r="H452" i="2"/>
  <c r="G452" i="2"/>
  <c r="F452" i="2"/>
  <c r="E452" i="2"/>
  <c r="D452" i="2"/>
  <c r="C452" i="2"/>
  <c r="B452" i="2"/>
  <c r="A452" i="2"/>
  <c r="AF451" i="2"/>
  <c r="AE451" i="2"/>
  <c r="AD451" i="2"/>
  <c r="AC451" i="2"/>
  <c r="AB451" i="2"/>
  <c r="AA451" i="2"/>
  <c r="Z451" i="2"/>
  <c r="W451" i="2"/>
  <c r="V451" i="2"/>
  <c r="U451" i="2"/>
  <c r="T451" i="2"/>
  <c r="S451" i="2"/>
  <c r="R451" i="2"/>
  <c r="O451" i="2"/>
  <c r="N451" i="2"/>
  <c r="M451" i="2"/>
  <c r="L451" i="2"/>
  <c r="K451" i="2"/>
  <c r="J451" i="2"/>
  <c r="I451" i="2"/>
  <c r="H451" i="2"/>
  <c r="G451" i="2"/>
  <c r="F451" i="2"/>
  <c r="E451" i="2"/>
  <c r="D451" i="2"/>
  <c r="C451" i="2"/>
  <c r="B451" i="2"/>
  <c r="A451" i="2"/>
  <c r="AF450" i="2"/>
  <c r="AE450" i="2"/>
  <c r="AD450" i="2"/>
  <c r="AC450" i="2"/>
  <c r="AB450" i="2"/>
  <c r="AA450" i="2"/>
  <c r="Z450" i="2"/>
  <c r="W450" i="2"/>
  <c r="V450" i="2"/>
  <c r="U450" i="2"/>
  <c r="T450" i="2"/>
  <c r="S450" i="2"/>
  <c r="R450" i="2"/>
  <c r="O450" i="2"/>
  <c r="N450" i="2"/>
  <c r="M450" i="2"/>
  <c r="L450" i="2"/>
  <c r="K450" i="2"/>
  <c r="J450" i="2"/>
  <c r="I450" i="2"/>
  <c r="H450" i="2"/>
  <c r="G450" i="2"/>
  <c r="F450" i="2"/>
  <c r="E450" i="2"/>
  <c r="D450" i="2"/>
  <c r="C450" i="2"/>
  <c r="B450" i="2"/>
  <c r="A450" i="2"/>
  <c r="AF449" i="2"/>
  <c r="AE449" i="2"/>
  <c r="AD449" i="2"/>
  <c r="AC449" i="2"/>
  <c r="AB449" i="2"/>
  <c r="AA449" i="2"/>
  <c r="Z449" i="2"/>
  <c r="W449" i="2"/>
  <c r="V449" i="2"/>
  <c r="U449" i="2"/>
  <c r="T449" i="2"/>
  <c r="S449" i="2"/>
  <c r="R449" i="2"/>
  <c r="O449" i="2"/>
  <c r="N449" i="2"/>
  <c r="M449" i="2"/>
  <c r="L449" i="2"/>
  <c r="K449" i="2"/>
  <c r="J449" i="2"/>
  <c r="I449" i="2"/>
  <c r="H449" i="2"/>
  <c r="G449" i="2"/>
  <c r="F449" i="2"/>
  <c r="E449" i="2"/>
  <c r="D449" i="2"/>
  <c r="C449" i="2"/>
  <c r="B449" i="2"/>
  <c r="A449" i="2"/>
  <c r="AF448" i="2"/>
  <c r="AE448" i="2"/>
  <c r="AD448" i="2"/>
  <c r="AC448" i="2"/>
  <c r="AB448" i="2"/>
  <c r="AA448" i="2"/>
  <c r="Z448" i="2"/>
  <c r="W448" i="2"/>
  <c r="V448" i="2"/>
  <c r="U448" i="2"/>
  <c r="T448" i="2"/>
  <c r="S448" i="2"/>
  <c r="R448" i="2"/>
  <c r="O448" i="2"/>
  <c r="N448" i="2"/>
  <c r="M448" i="2"/>
  <c r="L448" i="2"/>
  <c r="K448" i="2"/>
  <c r="J448" i="2"/>
  <c r="I448" i="2"/>
  <c r="H448" i="2"/>
  <c r="G448" i="2"/>
  <c r="F448" i="2"/>
  <c r="E448" i="2"/>
  <c r="D448" i="2"/>
  <c r="C448" i="2"/>
  <c r="B448" i="2"/>
  <c r="A448" i="2"/>
  <c r="AF447" i="2"/>
  <c r="AE447" i="2"/>
  <c r="AD447" i="2"/>
  <c r="AC447" i="2"/>
  <c r="AB447" i="2"/>
  <c r="AA447" i="2"/>
  <c r="Z447" i="2"/>
  <c r="W447" i="2"/>
  <c r="V447" i="2"/>
  <c r="U447" i="2"/>
  <c r="T447" i="2"/>
  <c r="S447" i="2"/>
  <c r="R447" i="2"/>
  <c r="O447" i="2"/>
  <c r="N447" i="2"/>
  <c r="M447" i="2"/>
  <c r="L447" i="2"/>
  <c r="K447" i="2"/>
  <c r="J447" i="2"/>
  <c r="I447" i="2"/>
  <c r="H447" i="2"/>
  <c r="G447" i="2"/>
  <c r="F447" i="2"/>
  <c r="E447" i="2"/>
  <c r="D447" i="2"/>
  <c r="C447" i="2"/>
  <c r="B447" i="2"/>
  <c r="A447" i="2"/>
  <c r="AF446" i="2"/>
  <c r="AE446" i="2"/>
  <c r="AD446" i="2"/>
  <c r="AC446" i="2"/>
  <c r="AB446" i="2"/>
  <c r="AA446" i="2"/>
  <c r="Z446" i="2"/>
  <c r="W446" i="2"/>
  <c r="V446" i="2"/>
  <c r="U446" i="2"/>
  <c r="T446" i="2"/>
  <c r="S446" i="2"/>
  <c r="R446" i="2"/>
  <c r="O446" i="2"/>
  <c r="N446" i="2"/>
  <c r="M446" i="2"/>
  <c r="L446" i="2"/>
  <c r="K446" i="2"/>
  <c r="J446" i="2"/>
  <c r="I446" i="2"/>
  <c r="H446" i="2"/>
  <c r="G446" i="2"/>
  <c r="F446" i="2"/>
  <c r="E446" i="2"/>
  <c r="D446" i="2"/>
  <c r="C446" i="2"/>
  <c r="B446" i="2"/>
  <c r="A446" i="2"/>
  <c r="AF445" i="2"/>
  <c r="AE445" i="2"/>
  <c r="AD445" i="2"/>
  <c r="AC445" i="2"/>
  <c r="AB445" i="2"/>
  <c r="AA445" i="2"/>
  <c r="Z445" i="2"/>
  <c r="W445" i="2"/>
  <c r="V445" i="2"/>
  <c r="U445" i="2"/>
  <c r="T445" i="2"/>
  <c r="S445" i="2"/>
  <c r="R445" i="2"/>
  <c r="O445" i="2"/>
  <c r="N445" i="2"/>
  <c r="M445" i="2"/>
  <c r="L445" i="2"/>
  <c r="K445" i="2"/>
  <c r="J445" i="2"/>
  <c r="I445" i="2"/>
  <c r="H445" i="2"/>
  <c r="G445" i="2"/>
  <c r="F445" i="2"/>
  <c r="E445" i="2"/>
  <c r="D445" i="2"/>
  <c r="C445" i="2"/>
  <c r="B445" i="2"/>
  <c r="A445" i="2"/>
  <c r="AF444" i="2"/>
  <c r="AE444" i="2"/>
  <c r="AD444" i="2"/>
  <c r="AC444" i="2"/>
  <c r="AB444" i="2"/>
  <c r="AA444" i="2"/>
  <c r="Z444" i="2"/>
  <c r="W444" i="2"/>
  <c r="V444" i="2"/>
  <c r="U444" i="2"/>
  <c r="T444" i="2"/>
  <c r="S444" i="2"/>
  <c r="R444" i="2"/>
  <c r="O444" i="2"/>
  <c r="N444" i="2"/>
  <c r="M444" i="2"/>
  <c r="L444" i="2"/>
  <c r="K444" i="2"/>
  <c r="J444" i="2"/>
  <c r="I444" i="2"/>
  <c r="H444" i="2"/>
  <c r="G444" i="2"/>
  <c r="F444" i="2"/>
  <c r="E444" i="2"/>
  <c r="D444" i="2"/>
  <c r="C444" i="2"/>
  <c r="B444" i="2"/>
  <c r="A444" i="2"/>
  <c r="AF443" i="2"/>
  <c r="AE443" i="2"/>
  <c r="AD443" i="2"/>
  <c r="AC443" i="2"/>
  <c r="AB443" i="2"/>
  <c r="AA443" i="2"/>
  <c r="Z443" i="2"/>
  <c r="W443" i="2"/>
  <c r="V443" i="2"/>
  <c r="U443" i="2"/>
  <c r="T443" i="2"/>
  <c r="S443" i="2"/>
  <c r="R443" i="2"/>
  <c r="O443" i="2"/>
  <c r="N443" i="2"/>
  <c r="M443" i="2"/>
  <c r="L443" i="2"/>
  <c r="K443" i="2"/>
  <c r="J443" i="2"/>
  <c r="I443" i="2"/>
  <c r="H443" i="2"/>
  <c r="G443" i="2"/>
  <c r="F443" i="2"/>
  <c r="E443" i="2"/>
  <c r="D443" i="2"/>
  <c r="C443" i="2"/>
  <c r="B443" i="2"/>
  <c r="A443" i="2"/>
  <c r="AF442" i="2"/>
  <c r="AE442" i="2"/>
  <c r="AD442" i="2"/>
  <c r="AC442" i="2"/>
  <c r="AB442" i="2"/>
  <c r="AA442" i="2"/>
  <c r="Z442" i="2"/>
  <c r="W442" i="2"/>
  <c r="V442" i="2"/>
  <c r="U442" i="2"/>
  <c r="T442" i="2"/>
  <c r="S442" i="2"/>
  <c r="R442" i="2"/>
  <c r="O442" i="2"/>
  <c r="N442" i="2"/>
  <c r="M442" i="2"/>
  <c r="L442" i="2"/>
  <c r="K442" i="2"/>
  <c r="J442" i="2"/>
  <c r="I442" i="2"/>
  <c r="H442" i="2"/>
  <c r="G442" i="2"/>
  <c r="F442" i="2"/>
  <c r="E442" i="2"/>
  <c r="D442" i="2"/>
  <c r="C442" i="2"/>
  <c r="B442" i="2"/>
  <c r="A442" i="2"/>
  <c r="AF441" i="2"/>
  <c r="AE441" i="2"/>
  <c r="AD441" i="2"/>
  <c r="AC441" i="2"/>
  <c r="AB441" i="2"/>
  <c r="AA441" i="2"/>
  <c r="Z441" i="2"/>
  <c r="W441" i="2"/>
  <c r="V441" i="2"/>
  <c r="U441" i="2"/>
  <c r="T441" i="2"/>
  <c r="S441" i="2"/>
  <c r="R441" i="2"/>
  <c r="O441" i="2"/>
  <c r="N441" i="2"/>
  <c r="M441" i="2"/>
  <c r="L441" i="2"/>
  <c r="K441" i="2"/>
  <c r="J441" i="2"/>
  <c r="I441" i="2"/>
  <c r="H441" i="2"/>
  <c r="G441" i="2"/>
  <c r="F441" i="2"/>
  <c r="E441" i="2"/>
  <c r="D441" i="2"/>
  <c r="C441" i="2"/>
  <c r="B441" i="2"/>
  <c r="A441" i="2"/>
  <c r="AF440" i="2"/>
  <c r="AE440" i="2"/>
  <c r="AD440" i="2"/>
  <c r="AC440" i="2"/>
  <c r="AB440" i="2"/>
  <c r="AA440" i="2"/>
  <c r="Z440" i="2"/>
  <c r="W440" i="2"/>
  <c r="V440" i="2"/>
  <c r="U440" i="2"/>
  <c r="T440" i="2"/>
  <c r="S440" i="2"/>
  <c r="R440" i="2"/>
  <c r="O440" i="2"/>
  <c r="N440" i="2"/>
  <c r="M440" i="2"/>
  <c r="L440" i="2"/>
  <c r="K440" i="2"/>
  <c r="I440" i="2"/>
  <c r="H440" i="2"/>
  <c r="G440" i="2"/>
  <c r="F440" i="2"/>
  <c r="E440" i="2"/>
  <c r="D440" i="2"/>
  <c r="C440" i="2"/>
  <c r="B440" i="2"/>
  <c r="A440" i="2"/>
  <c r="AF439" i="2"/>
  <c r="AE439" i="2"/>
  <c r="AD439" i="2"/>
  <c r="AC439" i="2"/>
  <c r="AB439" i="2"/>
  <c r="AA439" i="2"/>
  <c r="Z439" i="2"/>
  <c r="W439" i="2"/>
  <c r="V439" i="2"/>
  <c r="U439" i="2"/>
  <c r="T439" i="2"/>
  <c r="S439" i="2"/>
  <c r="R439" i="2"/>
  <c r="O439" i="2"/>
  <c r="N439" i="2"/>
  <c r="M439" i="2"/>
  <c r="L439" i="2"/>
  <c r="K439" i="2"/>
  <c r="J439" i="2"/>
  <c r="I439" i="2"/>
  <c r="H439" i="2"/>
  <c r="G439" i="2"/>
  <c r="F439" i="2"/>
  <c r="E439" i="2"/>
  <c r="D439" i="2"/>
  <c r="C439" i="2"/>
  <c r="B439" i="2"/>
  <c r="A439" i="2"/>
  <c r="AF438" i="2"/>
  <c r="AE438" i="2"/>
  <c r="AD438" i="2"/>
  <c r="AC438" i="2"/>
  <c r="AB438" i="2"/>
  <c r="AA438" i="2"/>
  <c r="Z438" i="2"/>
  <c r="W438" i="2"/>
  <c r="V438" i="2"/>
  <c r="U438" i="2"/>
  <c r="T438" i="2"/>
  <c r="S438" i="2"/>
  <c r="R438" i="2"/>
  <c r="O438" i="2"/>
  <c r="N438" i="2"/>
  <c r="M438" i="2"/>
  <c r="L438" i="2"/>
  <c r="K438" i="2"/>
  <c r="J438" i="2"/>
  <c r="I438" i="2"/>
  <c r="H438" i="2"/>
  <c r="G438" i="2"/>
  <c r="F438" i="2"/>
  <c r="E438" i="2"/>
  <c r="D438" i="2"/>
  <c r="C438" i="2"/>
  <c r="B438" i="2"/>
  <c r="A438" i="2"/>
  <c r="AF437" i="2"/>
  <c r="AE437" i="2"/>
  <c r="AD437" i="2"/>
  <c r="AC437" i="2"/>
  <c r="AB437" i="2"/>
  <c r="AA437" i="2"/>
  <c r="Z437" i="2"/>
  <c r="W437" i="2"/>
  <c r="V437" i="2"/>
  <c r="U437" i="2"/>
  <c r="T437" i="2"/>
  <c r="S437" i="2"/>
  <c r="R437" i="2"/>
  <c r="O437" i="2"/>
  <c r="N437" i="2"/>
  <c r="M437" i="2"/>
  <c r="L437" i="2"/>
  <c r="K437" i="2"/>
  <c r="I437" i="2"/>
  <c r="H437" i="2"/>
  <c r="G437" i="2"/>
  <c r="F437" i="2"/>
  <c r="E437" i="2"/>
  <c r="D437" i="2"/>
  <c r="C437" i="2"/>
  <c r="B437" i="2"/>
  <c r="A437" i="2"/>
  <c r="AF436" i="2"/>
  <c r="AE436" i="2"/>
  <c r="AD436" i="2"/>
  <c r="AC436" i="2"/>
  <c r="AB436" i="2"/>
  <c r="AA436" i="2"/>
  <c r="Z436" i="2"/>
  <c r="W436" i="2"/>
  <c r="V436" i="2"/>
  <c r="U436" i="2"/>
  <c r="T436" i="2"/>
  <c r="S436" i="2"/>
  <c r="R436" i="2"/>
  <c r="O436" i="2"/>
  <c r="N436" i="2"/>
  <c r="M436" i="2"/>
  <c r="L436" i="2"/>
  <c r="K436" i="2"/>
  <c r="I436" i="2"/>
  <c r="H436" i="2"/>
  <c r="G436" i="2"/>
  <c r="F436" i="2"/>
  <c r="E436" i="2"/>
  <c r="D436" i="2"/>
  <c r="C436" i="2"/>
  <c r="B436" i="2"/>
  <c r="A436" i="2"/>
  <c r="AF435" i="2"/>
  <c r="AE435" i="2"/>
  <c r="AD435" i="2"/>
  <c r="AC435" i="2"/>
  <c r="AB435" i="2"/>
  <c r="AA435" i="2"/>
  <c r="Z435" i="2"/>
  <c r="W435" i="2"/>
  <c r="V435" i="2"/>
  <c r="U435" i="2"/>
  <c r="T435" i="2"/>
  <c r="S435" i="2"/>
  <c r="R435" i="2"/>
  <c r="O435" i="2"/>
  <c r="N435" i="2"/>
  <c r="M435" i="2"/>
  <c r="L435" i="2"/>
  <c r="K435" i="2"/>
  <c r="J435" i="2"/>
  <c r="I435" i="2"/>
  <c r="H435" i="2"/>
  <c r="G435" i="2"/>
  <c r="F435" i="2"/>
  <c r="E435" i="2"/>
  <c r="D435" i="2"/>
  <c r="C435" i="2"/>
  <c r="B435" i="2"/>
  <c r="A435" i="2"/>
  <c r="AF434" i="2"/>
  <c r="AE434" i="2"/>
  <c r="AD434" i="2"/>
  <c r="AC434" i="2"/>
  <c r="AB434" i="2"/>
  <c r="AA434" i="2"/>
  <c r="Z434" i="2"/>
  <c r="W434" i="2"/>
  <c r="V434" i="2"/>
  <c r="U434" i="2"/>
  <c r="T434" i="2"/>
  <c r="S434" i="2"/>
  <c r="R434" i="2"/>
  <c r="O434" i="2"/>
  <c r="N434" i="2"/>
  <c r="M434" i="2"/>
  <c r="L434" i="2"/>
  <c r="K434" i="2"/>
  <c r="I434" i="2"/>
  <c r="H434" i="2"/>
  <c r="G434" i="2"/>
  <c r="F434" i="2"/>
  <c r="E434" i="2"/>
  <c r="D434" i="2"/>
  <c r="C434" i="2"/>
  <c r="B434" i="2"/>
  <c r="A434" i="2"/>
  <c r="AF433" i="2"/>
  <c r="AE433" i="2"/>
  <c r="AD433" i="2"/>
  <c r="AC433" i="2"/>
  <c r="AB433" i="2"/>
  <c r="AA433" i="2"/>
  <c r="Z433" i="2"/>
  <c r="W433" i="2"/>
  <c r="V433" i="2"/>
  <c r="U433" i="2"/>
  <c r="T433" i="2"/>
  <c r="S433" i="2"/>
  <c r="R433" i="2"/>
  <c r="O433" i="2"/>
  <c r="N433" i="2"/>
  <c r="M433" i="2"/>
  <c r="L433" i="2"/>
  <c r="K433" i="2"/>
  <c r="I433" i="2"/>
  <c r="H433" i="2"/>
  <c r="G433" i="2"/>
  <c r="F433" i="2"/>
  <c r="E433" i="2"/>
  <c r="D433" i="2"/>
  <c r="C433" i="2"/>
  <c r="B433" i="2"/>
  <c r="A433" i="2"/>
  <c r="AF432" i="2"/>
  <c r="AE432" i="2"/>
  <c r="AD432" i="2"/>
  <c r="AC432" i="2"/>
  <c r="AB432" i="2"/>
  <c r="AA432" i="2"/>
  <c r="Z432" i="2"/>
  <c r="W432" i="2"/>
  <c r="V432" i="2"/>
  <c r="U432" i="2"/>
  <c r="T432" i="2"/>
  <c r="S432" i="2"/>
  <c r="R432" i="2"/>
  <c r="O432" i="2"/>
  <c r="N432" i="2"/>
  <c r="M432" i="2"/>
  <c r="L432" i="2"/>
  <c r="K432" i="2"/>
  <c r="J432" i="2"/>
  <c r="I432" i="2"/>
  <c r="H432" i="2"/>
  <c r="G432" i="2"/>
  <c r="F432" i="2"/>
  <c r="E432" i="2"/>
  <c r="D432" i="2"/>
  <c r="C432" i="2"/>
  <c r="B432" i="2"/>
  <c r="A432" i="2"/>
  <c r="AF431" i="2"/>
  <c r="AE431" i="2"/>
  <c r="AD431" i="2"/>
  <c r="AC431" i="2"/>
  <c r="AB431" i="2"/>
  <c r="AA431" i="2"/>
  <c r="Z431" i="2"/>
  <c r="W431" i="2"/>
  <c r="V431" i="2"/>
  <c r="U431" i="2"/>
  <c r="T431" i="2"/>
  <c r="S431" i="2"/>
  <c r="R431" i="2"/>
  <c r="O431" i="2"/>
  <c r="N431" i="2"/>
  <c r="M431" i="2"/>
  <c r="L431" i="2"/>
  <c r="K431" i="2"/>
  <c r="J431" i="2"/>
  <c r="I431" i="2"/>
  <c r="H431" i="2"/>
  <c r="G431" i="2"/>
  <c r="F431" i="2"/>
  <c r="E431" i="2"/>
  <c r="D431" i="2"/>
  <c r="C431" i="2"/>
  <c r="B431" i="2"/>
  <c r="A431" i="2"/>
  <c r="AF430" i="2"/>
  <c r="AE430" i="2"/>
  <c r="AD430" i="2"/>
  <c r="AC430" i="2"/>
  <c r="AB430" i="2"/>
  <c r="AA430" i="2"/>
  <c r="Z430" i="2"/>
  <c r="W430" i="2"/>
  <c r="V430" i="2"/>
  <c r="U430" i="2"/>
  <c r="T430" i="2"/>
  <c r="S430" i="2"/>
  <c r="R430" i="2"/>
  <c r="O430" i="2"/>
  <c r="N430" i="2"/>
  <c r="M430" i="2"/>
  <c r="L430" i="2"/>
  <c r="K430" i="2"/>
  <c r="J430" i="2"/>
  <c r="I430" i="2"/>
  <c r="H430" i="2"/>
  <c r="G430" i="2"/>
  <c r="F430" i="2"/>
  <c r="E430" i="2"/>
  <c r="D430" i="2"/>
  <c r="C430" i="2"/>
  <c r="B430" i="2"/>
  <c r="A430" i="2"/>
  <c r="AF429" i="2"/>
  <c r="AE429" i="2"/>
  <c r="AD429" i="2"/>
  <c r="AC429" i="2"/>
  <c r="AB429" i="2"/>
  <c r="AA429" i="2"/>
  <c r="Z429" i="2"/>
  <c r="W429" i="2"/>
  <c r="V429" i="2"/>
  <c r="U429" i="2"/>
  <c r="T429" i="2"/>
  <c r="S429" i="2"/>
  <c r="R429" i="2"/>
  <c r="O429" i="2"/>
  <c r="N429" i="2"/>
  <c r="M429" i="2"/>
  <c r="L429" i="2"/>
  <c r="K429" i="2"/>
  <c r="I429" i="2"/>
  <c r="H429" i="2"/>
  <c r="G429" i="2"/>
  <c r="F429" i="2"/>
  <c r="E429" i="2"/>
  <c r="D429" i="2"/>
  <c r="C429" i="2"/>
  <c r="B429" i="2"/>
  <c r="A429" i="2"/>
  <c r="AF428" i="2"/>
  <c r="AE428" i="2"/>
  <c r="AD428" i="2"/>
  <c r="AC428" i="2"/>
  <c r="AB428" i="2"/>
  <c r="AA428" i="2"/>
  <c r="Z428" i="2"/>
  <c r="W428" i="2"/>
  <c r="V428" i="2"/>
  <c r="U428" i="2"/>
  <c r="T428" i="2"/>
  <c r="S428" i="2"/>
  <c r="R428" i="2"/>
  <c r="O428" i="2"/>
  <c r="N428" i="2"/>
  <c r="M428" i="2"/>
  <c r="L428" i="2"/>
  <c r="K428" i="2"/>
  <c r="J428" i="2"/>
  <c r="I428" i="2"/>
  <c r="H428" i="2"/>
  <c r="G428" i="2"/>
  <c r="F428" i="2"/>
  <c r="E428" i="2"/>
  <c r="D428" i="2"/>
  <c r="C428" i="2"/>
  <c r="B428" i="2"/>
  <c r="A428" i="2"/>
  <c r="AF427" i="2"/>
  <c r="AE427" i="2"/>
  <c r="AD427" i="2"/>
  <c r="AC427" i="2"/>
  <c r="AB427" i="2"/>
  <c r="AA427" i="2"/>
  <c r="Z427" i="2"/>
  <c r="W427" i="2"/>
  <c r="V427" i="2"/>
  <c r="U427" i="2"/>
  <c r="T427" i="2"/>
  <c r="S427" i="2"/>
  <c r="R427" i="2"/>
  <c r="O427" i="2"/>
  <c r="N427" i="2"/>
  <c r="M427" i="2"/>
  <c r="L427" i="2"/>
  <c r="K427" i="2"/>
  <c r="I427" i="2"/>
  <c r="H427" i="2"/>
  <c r="G427" i="2"/>
  <c r="F427" i="2"/>
  <c r="E427" i="2"/>
  <c r="D427" i="2"/>
  <c r="C427" i="2"/>
  <c r="B427" i="2"/>
  <c r="A427" i="2"/>
  <c r="AF426" i="2"/>
  <c r="AE426" i="2"/>
  <c r="AD426" i="2"/>
  <c r="AC426" i="2"/>
  <c r="AB426" i="2"/>
  <c r="AA426" i="2"/>
  <c r="Z426" i="2"/>
  <c r="W426" i="2"/>
  <c r="V426" i="2"/>
  <c r="U426" i="2"/>
  <c r="T426" i="2"/>
  <c r="S426" i="2"/>
  <c r="R426" i="2"/>
  <c r="O426" i="2"/>
  <c r="N426" i="2"/>
  <c r="M426" i="2"/>
  <c r="L426" i="2"/>
  <c r="K426" i="2"/>
  <c r="J426" i="2"/>
  <c r="I426" i="2"/>
  <c r="H426" i="2"/>
  <c r="G426" i="2"/>
  <c r="F426" i="2"/>
  <c r="E426" i="2"/>
  <c r="D426" i="2"/>
  <c r="C426" i="2"/>
  <c r="B426" i="2"/>
  <c r="A426" i="2"/>
  <c r="AF425" i="2"/>
  <c r="AE425" i="2"/>
  <c r="AD425" i="2"/>
  <c r="AC425" i="2"/>
  <c r="AB425" i="2"/>
  <c r="AA425" i="2"/>
  <c r="Z425" i="2"/>
  <c r="W425" i="2"/>
  <c r="V425" i="2"/>
  <c r="U425" i="2"/>
  <c r="T425" i="2"/>
  <c r="S425" i="2"/>
  <c r="R425" i="2"/>
  <c r="O425" i="2"/>
  <c r="N425" i="2"/>
  <c r="M425" i="2"/>
  <c r="L425" i="2"/>
  <c r="K425" i="2"/>
  <c r="J425" i="2"/>
  <c r="I425" i="2"/>
  <c r="H425" i="2"/>
  <c r="G425" i="2"/>
  <c r="F425" i="2"/>
  <c r="E425" i="2"/>
  <c r="D425" i="2"/>
  <c r="C425" i="2"/>
  <c r="B425" i="2"/>
  <c r="A425" i="2"/>
  <c r="AF424" i="2"/>
  <c r="AE424" i="2"/>
  <c r="AD424" i="2"/>
  <c r="AC424" i="2"/>
  <c r="AB424" i="2"/>
  <c r="AA424" i="2"/>
  <c r="Z424" i="2"/>
  <c r="W424" i="2"/>
  <c r="V424" i="2"/>
  <c r="U424" i="2"/>
  <c r="T424" i="2"/>
  <c r="S424" i="2"/>
  <c r="R424" i="2"/>
  <c r="O424" i="2"/>
  <c r="N424" i="2"/>
  <c r="M424" i="2"/>
  <c r="L424" i="2"/>
  <c r="K424" i="2"/>
  <c r="J424" i="2"/>
  <c r="I424" i="2"/>
  <c r="H424" i="2"/>
  <c r="G424" i="2"/>
  <c r="F424" i="2"/>
  <c r="E424" i="2"/>
  <c r="D424" i="2"/>
  <c r="C424" i="2"/>
  <c r="B424" i="2"/>
  <c r="A424" i="2"/>
  <c r="AF423" i="2"/>
  <c r="AE423" i="2"/>
  <c r="AD423" i="2"/>
  <c r="AC423" i="2"/>
  <c r="AB423" i="2"/>
  <c r="AA423" i="2"/>
  <c r="Z423" i="2"/>
  <c r="W423" i="2"/>
  <c r="V423" i="2"/>
  <c r="U423" i="2"/>
  <c r="T423" i="2"/>
  <c r="S423" i="2"/>
  <c r="R423" i="2"/>
  <c r="O423" i="2"/>
  <c r="N423" i="2"/>
  <c r="M423" i="2"/>
  <c r="L423" i="2"/>
  <c r="K423" i="2"/>
  <c r="J423" i="2"/>
  <c r="I423" i="2"/>
  <c r="H423" i="2"/>
  <c r="G423" i="2"/>
  <c r="F423" i="2"/>
  <c r="E423" i="2"/>
  <c r="D423" i="2"/>
  <c r="C423" i="2"/>
  <c r="B423" i="2"/>
  <c r="A423" i="2"/>
  <c r="AF422" i="2"/>
  <c r="AE422" i="2"/>
  <c r="AD422" i="2"/>
  <c r="AC422" i="2"/>
  <c r="AB422" i="2"/>
  <c r="AA422" i="2"/>
  <c r="Z422" i="2"/>
  <c r="W422" i="2"/>
  <c r="V422" i="2"/>
  <c r="U422" i="2"/>
  <c r="T422" i="2"/>
  <c r="S422" i="2"/>
  <c r="R422" i="2"/>
  <c r="O422" i="2"/>
  <c r="N422" i="2"/>
  <c r="M422" i="2"/>
  <c r="L422" i="2"/>
  <c r="K422" i="2"/>
  <c r="J422" i="2"/>
  <c r="I422" i="2"/>
  <c r="H422" i="2"/>
  <c r="G422" i="2"/>
  <c r="F422" i="2"/>
  <c r="E422" i="2"/>
  <c r="D422" i="2"/>
  <c r="C422" i="2"/>
  <c r="B422" i="2"/>
  <c r="A422" i="2"/>
  <c r="AF421" i="2"/>
  <c r="AE421" i="2"/>
  <c r="AD421" i="2"/>
  <c r="AC421" i="2"/>
  <c r="AB421" i="2"/>
  <c r="AA421" i="2"/>
  <c r="Z421" i="2"/>
  <c r="W421" i="2"/>
  <c r="V421" i="2"/>
  <c r="U421" i="2"/>
  <c r="T421" i="2"/>
  <c r="S421" i="2"/>
  <c r="R421" i="2"/>
  <c r="O421" i="2"/>
  <c r="N421" i="2"/>
  <c r="M421" i="2"/>
  <c r="L421" i="2"/>
  <c r="K421" i="2"/>
  <c r="J421" i="2"/>
  <c r="I421" i="2"/>
  <c r="H421" i="2"/>
  <c r="G421" i="2"/>
  <c r="F421" i="2"/>
  <c r="E421" i="2"/>
  <c r="D421" i="2"/>
  <c r="C421" i="2"/>
  <c r="B421" i="2"/>
  <c r="A421" i="2"/>
  <c r="AF420" i="2"/>
  <c r="AE420" i="2"/>
  <c r="AD420" i="2"/>
  <c r="AC420" i="2"/>
  <c r="AB420" i="2"/>
  <c r="AA420" i="2"/>
  <c r="Z420" i="2"/>
  <c r="W420" i="2"/>
  <c r="V420" i="2"/>
  <c r="U420" i="2"/>
  <c r="T420" i="2"/>
  <c r="S420" i="2"/>
  <c r="R420" i="2"/>
  <c r="O420" i="2"/>
  <c r="N420" i="2"/>
  <c r="M420" i="2"/>
  <c r="L420" i="2"/>
  <c r="K420" i="2"/>
  <c r="J420" i="2"/>
  <c r="I420" i="2"/>
  <c r="H420" i="2"/>
  <c r="G420" i="2"/>
  <c r="F420" i="2"/>
  <c r="E420" i="2"/>
  <c r="D420" i="2"/>
  <c r="C420" i="2"/>
  <c r="B420" i="2"/>
  <c r="A420" i="2"/>
  <c r="AF419" i="2"/>
  <c r="AE419" i="2"/>
  <c r="AD419" i="2"/>
  <c r="AC419" i="2"/>
  <c r="AB419" i="2"/>
  <c r="AA419" i="2"/>
  <c r="Z419" i="2"/>
  <c r="W419" i="2"/>
  <c r="V419" i="2"/>
  <c r="U419" i="2"/>
  <c r="T419" i="2"/>
  <c r="S419" i="2"/>
  <c r="R419" i="2"/>
  <c r="O419" i="2"/>
  <c r="N419" i="2"/>
  <c r="M419" i="2"/>
  <c r="L419" i="2"/>
  <c r="K419" i="2"/>
  <c r="J419" i="2"/>
  <c r="I419" i="2"/>
  <c r="H419" i="2"/>
  <c r="G419" i="2"/>
  <c r="F419" i="2"/>
  <c r="E419" i="2"/>
  <c r="D419" i="2"/>
  <c r="C419" i="2"/>
  <c r="B419" i="2"/>
  <c r="A419" i="2"/>
  <c r="AF418" i="2"/>
  <c r="AE418" i="2"/>
  <c r="AD418" i="2"/>
  <c r="AC418" i="2"/>
  <c r="AB418" i="2"/>
  <c r="AA418" i="2"/>
  <c r="Z418" i="2"/>
  <c r="W418" i="2"/>
  <c r="V418" i="2"/>
  <c r="U418" i="2"/>
  <c r="T418" i="2"/>
  <c r="S418" i="2"/>
  <c r="R418" i="2"/>
  <c r="O418" i="2"/>
  <c r="N418" i="2"/>
  <c r="M418" i="2"/>
  <c r="L418" i="2"/>
  <c r="K418" i="2"/>
  <c r="J418" i="2"/>
  <c r="I418" i="2"/>
  <c r="H418" i="2"/>
  <c r="G418" i="2"/>
  <c r="F418" i="2"/>
  <c r="E418" i="2"/>
  <c r="D418" i="2"/>
  <c r="C418" i="2"/>
  <c r="B418" i="2"/>
  <c r="A418" i="2"/>
  <c r="AF417" i="2"/>
  <c r="AE417" i="2"/>
  <c r="AD417" i="2"/>
  <c r="AC417" i="2"/>
  <c r="AB417" i="2"/>
  <c r="AA417" i="2"/>
  <c r="Z417" i="2"/>
  <c r="W417" i="2"/>
  <c r="V417" i="2"/>
  <c r="U417" i="2"/>
  <c r="T417" i="2"/>
  <c r="S417" i="2"/>
  <c r="R417" i="2"/>
  <c r="O417" i="2"/>
  <c r="N417" i="2"/>
  <c r="M417" i="2"/>
  <c r="L417" i="2"/>
  <c r="K417" i="2"/>
  <c r="J417" i="2"/>
  <c r="I417" i="2"/>
  <c r="H417" i="2"/>
  <c r="G417" i="2"/>
  <c r="F417" i="2"/>
  <c r="E417" i="2"/>
  <c r="D417" i="2"/>
  <c r="C417" i="2"/>
  <c r="B417" i="2"/>
  <c r="A417" i="2"/>
  <c r="AF416" i="2"/>
  <c r="AE416" i="2"/>
  <c r="AD416" i="2"/>
  <c r="AC416" i="2"/>
  <c r="AB416" i="2"/>
  <c r="AA416" i="2"/>
  <c r="Z416" i="2"/>
  <c r="W416" i="2"/>
  <c r="V416" i="2"/>
  <c r="U416" i="2"/>
  <c r="T416" i="2"/>
  <c r="S416" i="2"/>
  <c r="R416" i="2"/>
  <c r="O416" i="2"/>
  <c r="N416" i="2"/>
  <c r="M416" i="2"/>
  <c r="L416" i="2"/>
  <c r="K416" i="2"/>
  <c r="J416" i="2"/>
  <c r="I416" i="2"/>
  <c r="H416" i="2"/>
  <c r="G416" i="2"/>
  <c r="F416" i="2"/>
  <c r="E416" i="2"/>
  <c r="D416" i="2"/>
  <c r="C416" i="2"/>
  <c r="B416" i="2"/>
  <c r="A416" i="2"/>
  <c r="AF415" i="2"/>
  <c r="AE415" i="2"/>
  <c r="AD415" i="2"/>
  <c r="AC415" i="2"/>
  <c r="AB415" i="2"/>
  <c r="AA415" i="2"/>
  <c r="Z415" i="2"/>
  <c r="W415" i="2"/>
  <c r="V415" i="2"/>
  <c r="U415" i="2"/>
  <c r="T415" i="2"/>
  <c r="S415" i="2"/>
  <c r="R415" i="2"/>
  <c r="O415" i="2"/>
  <c r="N415" i="2"/>
  <c r="M415" i="2"/>
  <c r="L415" i="2"/>
  <c r="K415" i="2"/>
  <c r="J415" i="2"/>
  <c r="I415" i="2"/>
  <c r="H415" i="2"/>
  <c r="G415" i="2"/>
  <c r="F415" i="2"/>
  <c r="E415" i="2"/>
  <c r="D415" i="2"/>
  <c r="C415" i="2"/>
  <c r="B415" i="2"/>
  <c r="A415" i="2"/>
  <c r="AF414" i="2"/>
  <c r="AE414" i="2"/>
  <c r="AD414" i="2"/>
  <c r="AC414" i="2"/>
  <c r="AB414" i="2"/>
  <c r="AA414" i="2"/>
  <c r="Z414" i="2"/>
  <c r="W414" i="2"/>
  <c r="V414" i="2"/>
  <c r="U414" i="2"/>
  <c r="T414" i="2"/>
  <c r="S414" i="2"/>
  <c r="R414" i="2"/>
  <c r="O414" i="2"/>
  <c r="N414" i="2"/>
  <c r="M414" i="2"/>
  <c r="L414" i="2"/>
  <c r="K414" i="2"/>
  <c r="I414" i="2"/>
  <c r="H414" i="2"/>
  <c r="G414" i="2"/>
  <c r="F414" i="2"/>
  <c r="E414" i="2"/>
  <c r="D414" i="2"/>
  <c r="C414" i="2"/>
  <c r="B414" i="2"/>
  <c r="A414" i="2"/>
  <c r="AF413" i="2"/>
  <c r="AE413" i="2"/>
  <c r="AD413" i="2"/>
  <c r="AC413" i="2"/>
  <c r="AB413" i="2"/>
  <c r="AA413" i="2"/>
  <c r="Z413" i="2"/>
  <c r="Y413" i="2"/>
  <c r="X413" i="2"/>
  <c r="W413" i="2"/>
  <c r="V413" i="2"/>
  <c r="U413" i="2"/>
  <c r="T413" i="2"/>
  <c r="S413" i="2"/>
  <c r="R413" i="2"/>
  <c r="Q413" i="2"/>
  <c r="P413" i="2"/>
  <c r="O413" i="2"/>
  <c r="N413" i="2"/>
  <c r="M413" i="2"/>
  <c r="L413" i="2"/>
  <c r="K413" i="2"/>
  <c r="J413" i="2"/>
  <c r="I413" i="2"/>
  <c r="H413" i="2"/>
  <c r="G413" i="2"/>
  <c r="F413" i="2"/>
  <c r="E413" i="2"/>
  <c r="D413" i="2"/>
  <c r="C413" i="2"/>
  <c r="B413" i="2"/>
  <c r="A413" i="2"/>
  <c r="AF412" i="2"/>
  <c r="AE412" i="2"/>
  <c r="AD412" i="2"/>
  <c r="AC412" i="2"/>
  <c r="AB412" i="2"/>
  <c r="AA412" i="2"/>
  <c r="Z412" i="2"/>
  <c r="Y412" i="2"/>
  <c r="X412" i="2"/>
  <c r="W412" i="2"/>
  <c r="V412" i="2"/>
  <c r="U412" i="2"/>
  <c r="T412" i="2"/>
  <c r="S412" i="2"/>
  <c r="R412" i="2"/>
  <c r="Q412" i="2"/>
  <c r="P412" i="2"/>
  <c r="O412" i="2"/>
  <c r="N412" i="2"/>
  <c r="M412" i="2"/>
  <c r="L412" i="2"/>
  <c r="K412" i="2"/>
  <c r="J412" i="2"/>
  <c r="I412" i="2"/>
  <c r="H412" i="2"/>
  <c r="G412" i="2"/>
  <c r="F412" i="2"/>
  <c r="E412" i="2"/>
  <c r="D412" i="2"/>
  <c r="C412" i="2"/>
  <c r="B412" i="2"/>
  <c r="A412" i="2"/>
  <c r="AF411" i="2"/>
  <c r="AE411" i="2"/>
  <c r="AD411" i="2"/>
  <c r="AC411" i="2"/>
  <c r="AB411" i="2"/>
  <c r="AA411" i="2"/>
  <c r="Z411" i="2"/>
  <c r="Y411" i="2"/>
  <c r="X411" i="2"/>
  <c r="W411" i="2"/>
  <c r="V411" i="2"/>
  <c r="U411" i="2"/>
  <c r="T411" i="2"/>
  <c r="S411" i="2"/>
  <c r="R411" i="2"/>
  <c r="Q411" i="2"/>
  <c r="P411" i="2"/>
  <c r="O411" i="2"/>
  <c r="N411" i="2"/>
  <c r="M411" i="2"/>
  <c r="L411" i="2"/>
  <c r="K411" i="2"/>
  <c r="J411" i="2"/>
  <c r="I411" i="2"/>
  <c r="H411" i="2"/>
  <c r="G411" i="2"/>
  <c r="F411" i="2"/>
  <c r="E411" i="2"/>
  <c r="D411" i="2"/>
  <c r="C411" i="2"/>
  <c r="B411" i="2"/>
  <c r="A411" i="2"/>
  <c r="AF410" i="2"/>
  <c r="AE410" i="2"/>
  <c r="AD410" i="2"/>
  <c r="AC410" i="2"/>
  <c r="AB410" i="2"/>
  <c r="AA410" i="2"/>
  <c r="Z410" i="2"/>
  <c r="Y410" i="2"/>
  <c r="X410" i="2"/>
  <c r="W410" i="2"/>
  <c r="V410" i="2"/>
  <c r="U410" i="2"/>
  <c r="T410" i="2"/>
  <c r="S410" i="2"/>
  <c r="R410" i="2"/>
  <c r="Q410" i="2"/>
  <c r="P410" i="2"/>
  <c r="O410" i="2"/>
  <c r="N410" i="2"/>
  <c r="M410" i="2"/>
  <c r="L410" i="2"/>
  <c r="K410" i="2"/>
  <c r="J410" i="2"/>
  <c r="I410" i="2"/>
  <c r="H410" i="2"/>
  <c r="G410" i="2"/>
  <c r="F410" i="2"/>
  <c r="E410" i="2"/>
  <c r="D410" i="2"/>
  <c r="C410" i="2"/>
  <c r="B410" i="2"/>
  <c r="A410" i="2"/>
  <c r="AF409" i="2"/>
  <c r="AE409" i="2"/>
  <c r="AD409" i="2"/>
  <c r="AC409" i="2"/>
  <c r="AB409" i="2"/>
  <c r="AA409" i="2"/>
  <c r="Z409" i="2"/>
  <c r="Y409" i="2"/>
  <c r="X409" i="2"/>
  <c r="W409" i="2"/>
  <c r="V409" i="2"/>
  <c r="U409" i="2"/>
  <c r="T409" i="2"/>
  <c r="S409" i="2"/>
  <c r="R409" i="2"/>
  <c r="Q409" i="2"/>
  <c r="P409" i="2"/>
  <c r="O409" i="2"/>
  <c r="N409" i="2"/>
  <c r="M409" i="2"/>
  <c r="L409" i="2"/>
  <c r="K409" i="2"/>
  <c r="J409" i="2"/>
  <c r="I409" i="2"/>
  <c r="H409" i="2"/>
  <c r="G409" i="2"/>
  <c r="F409" i="2"/>
  <c r="E409" i="2"/>
  <c r="D409" i="2"/>
  <c r="C409" i="2"/>
  <c r="B409" i="2"/>
  <c r="A409" i="2"/>
  <c r="AF408" i="2"/>
  <c r="AE408" i="2"/>
  <c r="AD408" i="2"/>
  <c r="AC408" i="2"/>
  <c r="AB408" i="2"/>
  <c r="AA408" i="2"/>
  <c r="Z408" i="2"/>
  <c r="Y408" i="2"/>
  <c r="X408" i="2"/>
  <c r="W408" i="2"/>
  <c r="V408" i="2"/>
  <c r="U408" i="2"/>
  <c r="T408" i="2"/>
  <c r="S408" i="2"/>
  <c r="R408" i="2"/>
  <c r="Q408" i="2"/>
  <c r="P408" i="2"/>
  <c r="O408" i="2"/>
  <c r="N408" i="2"/>
  <c r="M408" i="2"/>
  <c r="L408" i="2"/>
  <c r="K408" i="2"/>
  <c r="J408" i="2"/>
  <c r="I408" i="2"/>
  <c r="H408" i="2"/>
  <c r="G408" i="2"/>
  <c r="F408" i="2"/>
  <c r="E408" i="2"/>
  <c r="D408" i="2"/>
  <c r="C408" i="2"/>
  <c r="B408" i="2"/>
  <c r="A408" i="2"/>
  <c r="AF407" i="2"/>
  <c r="AE407" i="2"/>
  <c r="AD407" i="2"/>
  <c r="AC407" i="2"/>
  <c r="AB407" i="2"/>
  <c r="AA407" i="2"/>
  <c r="Z407" i="2"/>
  <c r="Y407" i="2"/>
  <c r="X407" i="2"/>
  <c r="W407" i="2"/>
  <c r="V407" i="2"/>
  <c r="U407" i="2"/>
  <c r="T407" i="2"/>
  <c r="S407" i="2"/>
  <c r="R407" i="2"/>
  <c r="Q407" i="2"/>
  <c r="P407" i="2"/>
  <c r="O407" i="2"/>
  <c r="N407" i="2"/>
  <c r="M407" i="2"/>
  <c r="L407" i="2"/>
  <c r="K407" i="2"/>
  <c r="J407" i="2"/>
  <c r="I407" i="2"/>
  <c r="H407" i="2"/>
  <c r="G407" i="2"/>
  <c r="F407" i="2"/>
  <c r="E407" i="2"/>
  <c r="D407" i="2"/>
  <c r="C407" i="2"/>
  <c r="B407" i="2"/>
  <c r="A407" i="2"/>
  <c r="AF406" i="2"/>
  <c r="AE406" i="2"/>
  <c r="AD406" i="2"/>
  <c r="AC406" i="2"/>
  <c r="AB406" i="2"/>
  <c r="AA406" i="2"/>
  <c r="Z406" i="2"/>
  <c r="Y406" i="2"/>
  <c r="X406" i="2"/>
  <c r="W406" i="2"/>
  <c r="V406" i="2"/>
  <c r="U406" i="2"/>
  <c r="T406" i="2"/>
  <c r="S406" i="2"/>
  <c r="R406" i="2"/>
  <c r="Q406" i="2"/>
  <c r="P406" i="2"/>
  <c r="O406" i="2"/>
  <c r="N406" i="2"/>
  <c r="M406" i="2"/>
  <c r="L406" i="2"/>
  <c r="K406" i="2"/>
  <c r="J406" i="2"/>
  <c r="I406" i="2"/>
  <c r="H406" i="2"/>
  <c r="G406" i="2"/>
  <c r="F406" i="2"/>
  <c r="E406" i="2"/>
  <c r="D406" i="2"/>
  <c r="C406" i="2"/>
  <c r="B406" i="2"/>
  <c r="A406" i="2"/>
  <c r="AF405" i="2"/>
  <c r="AE405" i="2"/>
  <c r="AD405" i="2"/>
  <c r="AC405" i="2"/>
  <c r="AB405" i="2"/>
  <c r="AA405" i="2"/>
  <c r="Z405" i="2"/>
  <c r="Y405" i="2"/>
  <c r="X405" i="2"/>
  <c r="W405" i="2"/>
  <c r="V405" i="2"/>
  <c r="U405" i="2"/>
  <c r="T405" i="2"/>
  <c r="S405" i="2"/>
  <c r="R405" i="2"/>
  <c r="Q405" i="2"/>
  <c r="P405" i="2"/>
  <c r="O405" i="2"/>
  <c r="N405" i="2"/>
  <c r="M405" i="2"/>
  <c r="L405" i="2"/>
  <c r="K405" i="2"/>
  <c r="J405" i="2"/>
  <c r="I405" i="2"/>
  <c r="H405" i="2"/>
  <c r="G405" i="2"/>
  <c r="F405" i="2"/>
  <c r="E405" i="2"/>
  <c r="D405" i="2"/>
  <c r="C405" i="2"/>
  <c r="B405" i="2"/>
  <c r="A405" i="2"/>
  <c r="AF404" i="2"/>
  <c r="AE404" i="2"/>
  <c r="AD404" i="2"/>
  <c r="AC404" i="2"/>
  <c r="AB404" i="2"/>
  <c r="AA404" i="2"/>
  <c r="Z404" i="2"/>
  <c r="Y404" i="2"/>
  <c r="X404" i="2"/>
  <c r="W404" i="2"/>
  <c r="V404" i="2"/>
  <c r="U404" i="2"/>
  <c r="T404" i="2"/>
  <c r="S404" i="2"/>
  <c r="R404" i="2"/>
  <c r="Q404" i="2"/>
  <c r="P404" i="2"/>
  <c r="O404" i="2"/>
  <c r="N404" i="2"/>
  <c r="M404" i="2"/>
  <c r="L404" i="2"/>
  <c r="K404" i="2"/>
  <c r="J404" i="2"/>
  <c r="I404" i="2"/>
  <c r="H404" i="2"/>
  <c r="G404" i="2"/>
  <c r="F404" i="2"/>
  <c r="E404" i="2"/>
  <c r="D404" i="2"/>
  <c r="C404" i="2"/>
  <c r="B404" i="2"/>
  <c r="A404" i="2"/>
  <c r="AF403" i="2"/>
  <c r="AE403" i="2"/>
  <c r="AD403" i="2"/>
  <c r="AC403" i="2"/>
  <c r="AB403" i="2"/>
  <c r="AA403" i="2"/>
  <c r="Z403" i="2"/>
  <c r="Y403" i="2"/>
  <c r="X403" i="2"/>
  <c r="W403" i="2"/>
  <c r="V403" i="2"/>
  <c r="U403" i="2"/>
  <c r="T403" i="2"/>
  <c r="S403" i="2"/>
  <c r="R403" i="2"/>
  <c r="Q403" i="2"/>
  <c r="P403" i="2"/>
  <c r="O403" i="2"/>
  <c r="N403" i="2"/>
  <c r="M403" i="2"/>
  <c r="L403" i="2"/>
  <c r="K403" i="2"/>
  <c r="J403" i="2"/>
  <c r="I403" i="2"/>
  <c r="H403" i="2"/>
  <c r="G403" i="2"/>
  <c r="F403" i="2"/>
  <c r="E403" i="2"/>
  <c r="D403" i="2"/>
  <c r="C403" i="2"/>
  <c r="B403" i="2"/>
  <c r="A403" i="2"/>
  <c r="AF402" i="2"/>
  <c r="AE402" i="2"/>
  <c r="AD402" i="2"/>
  <c r="AC402" i="2"/>
  <c r="AB402" i="2"/>
  <c r="AA402" i="2"/>
  <c r="Z402" i="2"/>
  <c r="Y402" i="2"/>
  <c r="X402" i="2"/>
  <c r="W402" i="2"/>
  <c r="V402" i="2"/>
  <c r="U402" i="2"/>
  <c r="T402" i="2"/>
  <c r="S402" i="2"/>
  <c r="R402" i="2"/>
  <c r="Q402" i="2"/>
  <c r="P402" i="2"/>
  <c r="O402" i="2"/>
  <c r="N402" i="2"/>
  <c r="M402" i="2"/>
  <c r="L402" i="2"/>
  <c r="K402" i="2"/>
  <c r="J402" i="2"/>
  <c r="I402" i="2"/>
  <c r="H402" i="2"/>
  <c r="G402" i="2"/>
  <c r="F402" i="2"/>
  <c r="E402" i="2"/>
  <c r="D402" i="2"/>
  <c r="C402" i="2"/>
  <c r="B402" i="2"/>
  <c r="A402" i="2"/>
  <c r="AF401" i="2"/>
  <c r="AE401" i="2"/>
  <c r="AD401" i="2"/>
  <c r="AC401" i="2"/>
  <c r="AB401" i="2"/>
  <c r="AA401" i="2"/>
  <c r="Z401" i="2"/>
  <c r="Y401" i="2"/>
  <c r="X401" i="2"/>
  <c r="W401" i="2"/>
  <c r="V401" i="2"/>
  <c r="U401" i="2"/>
  <c r="T401" i="2"/>
  <c r="S401" i="2"/>
  <c r="R401" i="2"/>
  <c r="Q401" i="2"/>
  <c r="P401" i="2"/>
  <c r="O401" i="2"/>
  <c r="N401" i="2"/>
  <c r="M401" i="2"/>
  <c r="L401" i="2"/>
  <c r="K401" i="2"/>
  <c r="J401" i="2"/>
  <c r="I401" i="2"/>
  <c r="H401" i="2"/>
  <c r="G401" i="2"/>
  <c r="F401" i="2"/>
  <c r="E401" i="2"/>
  <c r="D401" i="2"/>
  <c r="C401" i="2"/>
  <c r="B401" i="2"/>
  <c r="A401" i="2"/>
  <c r="AF400" i="2"/>
  <c r="AE400" i="2"/>
  <c r="AD400" i="2"/>
  <c r="AC400" i="2"/>
  <c r="AB400" i="2"/>
  <c r="AA400" i="2"/>
  <c r="Z400" i="2"/>
  <c r="Y400" i="2"/>
  <c r="X400" i="2"/>
  <c r="W400" i="2"/>
  <c r="V400" i="2"/>
  <c r="U400" i="2"/>
  <c r="T400" i="2"/>
  <c r="S400" i="2"/>
  <c r="R400" i="2"/>
  <c r="Q400" i="2"/>
  <c r="P400" i="2"/>
  <c r="O400" i="2"/>
  <c r="N400" i="2"/>
  <c r="M400" i="2"/>
  <c r="L400" i="2"/>
  <c r="K400" i="2"/>
  <c r="J400" i="2"/>
  <c r="I400" i="2"/>
  <c r="H400" i="2"/>
  <c r="G400" i="2"/>
  <c r="F400" i="2"/>
  <c r="E400" i="2"/>
  <c r="D400" i="2"/>
  <c r="C400" i="2"/>
  <c r="B400" i="2"/>
  <c r="A400" i="2"/>
  <c r="AF399" i="2"/>
  <c r="AE399" i="2"/>
  <c r="AD399" i="2"/>
  <c r="AC399" i="2"/>
  <c r="AB399" i="2"/>
  <c r="AA399" i="2"/>
  <c r="Z399" i="2"/>
  <c r="Y399" i="2"/>
  <c r="X399" i="2"/>
  <c r="W399" i="2"/>
  <c r="V399" i="2"/>
  <c r="U399" i="2"/>
  <c r="T399" i="2"/>
  <c r="S399" i="2"/>
  <c r="R399" i="2"/>
  <c r="Q399" i="2"/>
  <c r="P399" i="2"/>
  <c r="O399" i="2"/>
  <c r="N399" i="2"/>
  <c r="M399" i="2"/>
  <c r="L399" i="2"/>
  <c r="K399" i="2"/>
  <c r="J399" i="2"/>
  <c r="I399" i="2"/>
  <c r="H399" i="2"/>
  <c r="G399" i="2"/>
  <c r="F399" i="2"/>
  <c r="E399" i="2"/>
  <c r="D399" i="2"/>
  <c r="C399" i="2"/>
  <c r="B399" i="2"/>
  <c r="A399" i="2"/>
  <c r="AF398" i="2"/>
  <c r="AE398" i="2"/>
  <c r="AD398" i="2"/>
  <c r="AC398" i="2"/>
  <c r="AB398" i="2"/>
  <c r="AA398" i="2"/>
  <c r="Z398" i="2"/>
  <c r="Y398" i="2"/>
  <c r="X398" i="2"/>
  <c r="W398" i="2"/>
  <c r="V398" i="2"/>
  <c r="U398" i="2"/>
  <c r="T398" i="2"/>
  <c r="S398" i="2"/>
  <c r="R398" i="2"/>
  <c r="Q398" i="2"/>
  <c r="P398" i="2"/>
  <c r="O398" i="2"/>
  <c r="N398" i="2"/>
  <c r="M398" i="2"/>
  <c r="L398" i="2"/>
  <c r="K398" i="2"/>
  <c r="J398" i="2"/>
  <c r="I398" i="2"/>
  <c r="H398" i="2"/>
  <c r="G398" i="2"/>
  <c r="F398" i="2"/>
  <c r="E398" i="2"/>
  <c r="D398" i="2"/>
  <c r="C398" i="2"/>
  <c r="B398" i="2"/>
  <c r="A398" i="2"/>
  <c r="AF397" i="2"/>
  <c r="AE397" i="2"/>
  <c r="AD397" i="2"/>
  <c r="AC397" i="2"/>
  <c r="AB397" i="2"/>
  <c r="AA397" i="2"/>
  <c r="Z397" i="2"/>
  <c r="Y397" i="2"/>
  <c r="X397" i="2"/>
  <c r="W397" i="2"/>
  <c r="V397" i="2"/>
  <c r="U397" i="2"/>
  <c r="T397" i="2"/>
  <c r="S397" i="2"/>
  <c r="R397" i="2"/>
  <c r="Q397" i="2"/>
  <c r="P397" i="2"/>
  <c r="O397" i="2"/>
  <c r="N397" i="2"/>
  <c r="M397" i="2"/>
  <c r="L397" i="2"/>
  <c r="K397" i="2"/>
  <c r="J397" i="2"/>
  <c r="I397" i="2"/>
  <c r="H397" i="2"/>
  <c r="G397" i="2"/>
  <c r="F397" i="2"/>
  <c r="E397" i="2"/>
  <c r="D397" i="2"/>
  <c r="C397" i="2"/>
  <c r="B397" i="2"/>
  <c r="A397" i="2"/>
  <c r="AF396" i="2"/>
  <c r="AE396" i="2"/>
  <c r="AD396" i="2"/>
  <c r="AC396" i="2"/>
  <c r="AB396" i="2"/>
  <c r="AA396" i="2"/>
  <c r="Z396" i="2"/>
  <c r="Y396" i="2"/>
  <c r="X396" i="2"/>
  <c r="W396" i="2"/>
  <c r="V396" i="2"/>
  <c r="U396" i="2"/>
  <c r="T396" i="2"/>
  <c r="S396" i="2"/>
  <c r="R396" i="2"/>
  <c r="Q396" i="2"/>
  <c r="P396" i="2"/>
  <c r="O396" i="2"/>
  <c r="N396" i="2"/>
  <c r="M396" i="2"/>
  <c r="L396" i="2"/>
  <c r="K396" i="2"/>
  <c r="J396" i="2"/>
  <c r="I396" i="2"/>
  <c r="H396" i="2"/>
  <c r="G396" i="2"/>
  <c r="F396" i="2"/>
  <c r="E396" i="2"/>
  <c r="D396" i="2"/>
  <c r="C396" i="2"/>
  <c r="B396" i="2"/>
  <c r="A396" i="2"/>
  <c r="AF395" i="2"/>
  <c r="AE395" i="2"/>
  <c r="AD395" i="2"/>
  <c r="AC395" i="2"/>
  <c r="AB395" i="2"/>
  <c r="AA395" i="2"/>
  <c r="Z395" i="2"/>
  <c r="Y395" i="2"/>
  <c r="X395" i="2"/>
  <c r="W395" i="2"/>
  <c r="V395" i="2"/>
  <c r="U395" i="2"/>
  <c r="T395" i="2"/>
  <c r="S395" i="2"/>
  <c r="R395" i="2"/>
  <c r="Q395" i="2"/>
  <c r="P395" i="2"/>
  <c r="O395" i="2"/>
  <c r="N395" i="2"/>
  <c r="M395" i="2"/>
  <c r="L395" i="2"/>
  <c r="K395" i="2"/>
  <c r="J395" i="2"/>
  <c r="I395" i="2"/>
  <c r="H395" i="2"/>
  <c r="G395" i="2"/>
  <c r="F395" i="2"/>
  <c r="E395" i="2"/>
  <c r="D395" i="2"/>
  <c r="C395" i="2"/>
  <c r="B395" i="2"/>
  <c r="A395" i="2"/>
  <c r="AF394" i="2"/>
  <c r="AE394" i="2"/>
  <c r="AD394" i="2"/>
  <c r="AC394" i="2"/>
  <c r="AB394" i="2"/>
  <c r="AA394" i="2"/>
  <c r="Z394" i="2"/>
  <c r="Y394" i="2"/>
  <c r="X394" i="2"/>
  <c r="W394" i="2"/>
  <c r="V394" i="2"/>
  <c r="U394" i="2"/>
  <c r="T394" i="2"/>
  <c r="S394" i="2"/>
  <c r="R394" i="2"/>
  <c r="Q394" i="2"/>
  <c r="P394" i="2"/>
  <c r="O394" i="2"/>
  <c r="N394" i="2"/>
  <c r="M394" i="2"/>
  <c r="L394" i="2"/>
  <c r="K394" i="2"/>
  <c r="J394" i="2"/>
  <c r="I394" i="2"/>
  <c r="H394" i="2"/>
  <c r="G394" i="2"/>
  <c r="F394" i="2"/>
  <c r="E394" i="2"/>
  <c r="D394" i="2"/>
  <c r="C394" i="2"/>
  <c r="B394" i="2"/>
  <c r="A394" i="2"/>
  <c r="AF393" i="2"/>
  <c r="AE393" i="2"/>
  <c r="AD393" i="2"/>
  <c r="AC393" i="2"/>
  <c r="AB393" i="2"/>
  <c r="AA393" i="2"/>
  <c r="Z393" i="2"/>
  <c r="Y393" i="2"/>
  <c r="X393" i="2"/>
  <c r="W393" i="2"/>
  <c r="V393" i="2"/>
  <c r="U393" i="2"/>
  <c r="T393" i="2"/>
  <c r="S393" i="2"/>
  <c r="R393" i="2"/>
  <c r="Q393" i="2"/>
  <c r="P393" i="2"/>
  <c r="O393" i="2"/>
  <c r="N393" i="2"/>
  <c r="M393" i="2"/>
  <c r="L393" i="2"/>
  <c r="K393" i="2"/>
  <c r="J393" i="2"/>
  <c r="I393" i="2"/>
  <c r="H393" i="2"/>
  <c r="G393" i="2"/>
  <c r="F393" i="2"/>
  <c r="E393" i="2"/>
  <c r="D393" i="2"/>
  <c r="C393" i="2"/>
  <c r="B393" i="2"/>
  <c r="A393" i="2"/>
  <c r="AF392" i="2"/>
  <c r="AE392" i="2"/>
  <c r="AD392" i="2"/>
  <c r="AC392" i="2"/>
  <c r="AB392" i="2"/>
  <c r="AA392" i="2"/>
  <c r="Z392" i="2"/>
  <c r="Y392" i="2"/>
  <c r="X392" i="2"/>
  <c r="W392" i="2"/>
  <c r="V392" i="2"/>
  <c r="U392" i="2"/>
  <c r="T392" i="2"/>
  <c r="S392" i="2"/>
  <c r="R392" i="2"/>
  <c r="Q392" i="2"/>
  <c r="P392" i="2"/>
  <c r="O392" i="2"/>
  <c r="N392" i="2"/>
  <c r="M392" i="2"/>
  <c r="L392" i="2"/>
  <c r="K392" i="2"/>
  <c r="J392" i="2"/>
  <c r="I392" i="2"/>
  <c r="H392" i="2"/>
  <c r="G392" i="2"/>
  <c r="F392" i="2"/>
  <c r="E392" i="2"/>
  <c r="D392" i="2"/>
  <c r="C392" i="2"/>
  <c r="B392" i="2"/>
  <c r="A392" i="2"/>
  <c r="AF391" i="2"/>
  <c r="AE391" i="2"/>
  <c r="AD391" i="2"/>
  <c r="AC391" i="2"/>
  <c r="AB391" i="2"/>
  <c r="AA391" i="2"/>
  <c r="Z391" i="2"/>
  <c r="Y391" i="2"/>
  <c r="X391" i="2"/>
  <c r="W391" i="2"/>
  <c r="V391" i="2"/>
  <c r="U391" i="2"/>
  <c r="T391" i="2"/>
  <c r="S391" i="2"/>
  <c r="R391" i="2"/>
  <c r="Q391" i="2"/>
  <c r="P391" i="2"/>
  <c r="O391" i="2"/>
  <c r="N391" i="2"/>
  <c r="M391" i="2"/>
  <c r="L391" i="2"/>
  <c r="K391" i="2"/>
  <c r="J391" i="2"/>
  <c r="I391" i="2"/>
  <c r="H391" i="2"/>
  <c r="G391" i="2"/>
  <c r="F391" i="2"/>
  <c r="E391" i="2"/>
  <c r="D391" i="2"/>
  <c r="C391" i="2"/>
  <c r="B391" i="2"/>
  <c r="A391" i="2"/>
  <c r="AF390" i="2"/>
  <c r="AE390" i="2"/>
  <c r="AD390" i="2"/>
  <c r="AC390" i="2"/>
  <c r="AB390" i="2"/>
  <c r="AA390" i="2"/>
  <c r="Z390" i="2"/>
  <c r="Y390" i="2"/>
  <c r="X390" i="2"/>
  <c r="W390" i="2"/>
  <c r="V390" i="2"/>
  <c r="U390" i="2"/>
  <c r="T390" i="2"/>
  <c r="S390" i="2"/>
  <c r="R390" i="2"/>
  <c r="Q390" i="2"/>
  <c r="P390" i="2"/>
  <c r="O390" i="2"/>
  <c r="N390" i="2"/>
  <c r="M390" i="2"/>
  <c r="L390" i="2"/>
  <c r="K390" i="2"/>
  <c r="J390" i="2"/>
  <c r="I390" i="2"/>
  <c r="H390" i="2"/>
  <c r="G390" i="2"/>
  <c r="F390" i="2"/>
  <c r="E390" i="2"/>
  <c r="D390" i="2"/>
  <c r="C390" i="2"/>
  <c r="B390" i="2"/>
  <c r="A390" i="2"/>
  <c r="AF389" i="2"/>
  <c r="AE389" i="2"/>
  <c r="AD389" i="2"/>
  <c r="AC389" i="2"/>
  <c r="AB389" i="2"/>
  <c r="AA389" i="2"/>
  <c r="Z389" i="2"/>
  <c r="Y389" i="2"/>
  <c r="X389" i="2"/>
  <c r="W389" i="2"/>
  <c r="V389" i="2"/>
  <c r="U389" i="2"/>
  <c r="T389" i="2"/>
  <c r="S389" i="2"/>
  <c r="R389" i="2"/>
  <c r="Q389" i="2"/>
  <c r="P389" i="2"/>
  <c r="O389" i="2"/>
  <c r="N389" i="2"/>
  <c r="M389" i="2"/>
  <c r="L389" i="2"/>
  <c r="K389" i="2"/>
  <c r="J389" i="2"/>
  <c r="I389" i="2"/>
  <c r="H389" i="2"/>
  <c r="G389" i="2"/>
  <c r="F389" i="2"/>
  <c r="E389" i="2"/>
  <c r="D389" i="2"/>
  <c r="C389" i="2"/>
  <c r="B389" i="2"/>
  <c r="A389" i="2"/>
  <c r="AF388" i="2"/>
  <c r="AE388" i="2"/>
  <c r="AD388" i="2"/>
  <c r="AC388" i="2"/>
  <c r="AB388" i="2"/>
  <c r="AA388" i="2"/>
  <c r="Z388" i="2"/>
  <c r="Y388" i="2"/>
  <c r="X388" i="2"/>
  <c r="W388" i="2"/>
  <c r="V388" i="2"/>
  <c r="U388" i="2"/>
  <c r="T388" i="2"/>
  <c r="S388" i="2"/>
  <c r="R388" i="2"/>
  <c r="Q388" i="2"/>
  <c r="P388" i="2"/>
  <c r="O388" i="2"/>
  <c r="N388" i="2"/>
  <c r="M388" i="2"/>
  <c r="L388" i="2"/>
  <c r="K388" i="2"/>
  <c r="J388" i="2"/>
  <c r="I388" i="2"/>
  <c r="H388" i="2"/>
  <c r="G388" i="2"/>
  <c r="F388" i="2"/>
  <c r="E388" i="2"/>
  <c r="D388" i="2"/>
  <c r="C388" i="2"/>
  <c r="B388" i="2"/>
  <c r="A388" i="2"/>
  <c r="AF387" i="2"/>
  <c r="AE387" i="2"/>
  <c r="AD387" i="2"/>
  <c r="AC387" i="2"/>
  <c r="AB387" i="2"/>
  <c r="AA387" i="2"/>
  <c r="Z387" i="2"/>
  <c r="Y387" i="2"/>
  <c r="X387" i="2"/>
  <c r="W387" i="2"/>
  <c r="V387" i="2"/>
  <c r="U387" i="2"/>
  <c r="T387" i="2"/>
  <c r="S387" i="2"/>
  <c r="R387" i="2"/>
  <c r="Q387" i="2"/>
  <c r="P387" i="2"/>
  <c r="O387" i="2"/>
  <c r="N387" i="2"/>
  <c r="M387" i="2"/>
  <c r="L387" i="2"/>
  <c r="K387" i="2"/>
  <c r="J387" i="2"/>
  <c r="I387" i="2"/>
  <c r="H387" i="2"/>
  <c r="G387" i="2"/>
  <c r="F387" i="2"/>
  <c r="E387" i="2"/>
  <c r="D387" i="2"/>
  <c r="C387" i="2"/>
  <c r="B387" i="2"/>
  <c r="A387" i="2"/>
  <c r="AF386" i="2"/>
  <c r="AE386" i="2"/>
  <c r="AD386" i="2"/>
  <c r="AC386" i="2"/>
  <c r="AB386" i="2"/>
  <c r="AA386" i="2"/>
  <c r="Z386" i="2"/>
  <c r="Y386" i="2"/>
  <c r="X386" i="2"/>
  <c r="W386" i="2"/>
  <c r="V386" i="2"/>
  <c r="U386" i="2"/>
  <c r="T386" i="2"/>
  <c r="S386" i="2"/>
  <c r="R386" i="2"/>
  <c r="Q386" i="2"/>
  <c r="P386" i="2"/>
  <c r="O386" i="2"/>
  <c r="N386" i="2"/>
  <c r="M386" i="2"/>
  <c r="L386" i="2"/>
  <c r="K386" i="2"/>
  <c r="J386" i="2"/>
  <c r="I386" i="2"/>
  <c r="H386" i="2"/>
  <c r="G386" i="2"/>
  <c r="F386" i="2"/>
  <c r="E386" i="2"/>
  <c r="D386" i="2"/>
  <c r="C386" i="2"/>
  <c r="B386" i="2"/>
  <c r="A386" i="2"/>
  <c r="AF385" i="2"/>
  <c r="AE385" i="2"/>
  <c r="AD385" i="2"/>
  <c r="AC385" i="2"/>
  <c r="AB385" i="2"/>
  <c r="AA385" i="2"/>
  <c r="Z385" i="2"/>
  <c r="Y385" i="2"/>
  <c r="X385" i="2"/>
  <c r="W385" i="2"/>
  <c r="V385" i="2"/>
  <c r="U385" i="2"/>
  <c r="T385" i="2"/>
  <c r="S385" i="2"/>
  <c r="R385" i="2"/>
  <c r="Q385" i="2"/>
  <c r="P385" i="2"/>
  <c r="O385" i="2"/>
  <c r="N385" i="2"/>
  <c r="M385" i="2"/>
  <c r="L385" i="2"/>
  <c r="K385" i="2"/>
  <c r="J385" i="2"/>
  <c r="I385" i="2"/>
  <c r="H385" i="2"/>
  <c r="G385" i="2"/>
  <c r="F385" i="2"/>
  <c r="E385" i="2"/>
  <c r="D385" i="2"/>
  <c r="C385" i="2"/>
  <c r="B385" i="2"/>
  <c r="A385" i="2"/>
  <c r="AF384" i="2"/>
  <c r="AE384" i="2"/>
  <c r="AD384" i="2"/>
  <c r="AC384" i="2"/>
  <c r="AB384" i="2"/>
  <c r="AA384" i="2"/>
  <c r="Z384" i="2"/>
  <c r="Y384" i="2"/>
  <c r="X384" i="2"/>
  <c r="W384" i="2"/>
  <c r="V384" i="2"/>
  <c r="U384" i="2"/>
  <c r="T384" i="2"/>
  <c r="S384" i="2"/>
  <c r="R384" i="2"/>
  <c r="Q384" i="2"/>
  <c r="P384" i="2"/>
  <c r="O384" i="2"/>
  <c r="N384" i="2"/>
  <c r="M384" i="2"/>
  <c r="L384" i="2"/>
  <c r="K384" i="2"/>
  <c r="J384" i="2"/>
  <c r="I384" i="2"/>
  <c r="H384" i="2"/>
  <c r="G384" i="2"/>
  <c r="F384" i="2"/>
  <c r="E384" i="2"/>
  <c r="D384" i="2"/>
  <c r="C384" i="2"/>
  <c r="B384" i="2"/>
  <c r="A384" i="2"/>
  <c r="AF383" i="2"/>
  <c r="AE383" i="2"/>
  <c r="AD383" i="2"/>
  <c r="AC383" i="2"/>
  <c r="AB383" i="2"/>
  <c r="AA383" i="2"/>
  <c r="Z383" i="2"/>
  <c r="Y383" i="2"/>
  <c r="X383" i="2"/>
  <c r="W383" i="2"/>
  <c r="V383" i="2"/>
  <c r="U383" i="2"/>
  <c r="T383" i="2"/>
  <c r="S383" i="2"/>
  <c r="R383" i="2"/>
  <c r="Q383" i="2"/>
  <c r="P383" i="2"/>
  <c r="O383" i="2"/>
  <c r="N383" i="2"/>
  <c r="M383" i="2"/>
  <c r="L383" i="2"/>
  <c r="K383" i="2"/>
  <c r="J383" i="2"/>
  <c r="I383" i="2"/>
  <c r="H383" i="2"/>
  <c r="G383" i="2"/>
  <c r="F383" i="2"/>
  <c r="E383" i="2"/>
  <c r="D383" i="2"/>
  <c r="C383" i="2"/>
  <c r="B383" i="2"/>
  <c r="A383" i="2"/>
  <c r="AF382" i="2"/>
  <c r="AE382" i="2"/>
  <c r="AD382" i="2"/>
  <c r="AC382" i="2"/>
  <c r="AB382" i="2"/>
  <c r="AA382" i="2"/>
  <c r="Z382" i="2"/>
  <c r="Y382" i="2"/>
  <c r="X382" i="2"/>
  <c r="W382" i="2"/>
  <c r="V382" i="2"/>
  <c r="U382" i="2"/>
  <c r="T382" i="2"/>
  <c r="S382" i="2"/>
  <c r="R382" i="2"/>
  <c r="Q382" i="2"/>
  <c r="P382" i="2"/>
  <c r="O382" i="2"/>
  <c r="N382" i="2"/>
  <c r="M382" i="2"/>
  <c r="L382" i="2"/>
  <c r="K382" i="2"/>
  <c r="J382" i="2"/>
  <c r="I382" i="2"/>
  <c r="H382" i="2"/>
  <c r="G382" i="2"/>
  <c r="F382" i="2"/>
  <c r="E382" i="2"/>
  <c r="D382" i="2"/>
  <c r="C382" i="2"/>
  <c r="B382" i="2"/>
  <c r="A382" i="2"/>
  <c r="AF381" i="2"/>
  <c r="AE381" i="2"/>
  <c r="AD381" i="2"/>
  <c r="AC381" i="2"/>
  <c r="AB381" i="2"/>
  <c r="AA381" i="2"/>
  <c r="Z381" i="2"/>
  <c r="Y381" i="2"/>
  <c r="X381" i="2"/>
  <c r="W381" i="2"/>
  <c r="V381" i="2"/>
  <c r="U381" i="2"/>
  <c r="T381" i="2"/>
  <c r="S381" i="2"/>
  <c r="R381" i="2"/>
  <c r="Q381" i="2"/>
  <c r="P381" i="2"/>
  <c r="O381" i="2"/>
  <c r="N381" i="2"/>
  <c r="M381" i="2"/>
  <c r="L381" i="2"/>
  <c r="K381" i="2"/>
  <c r="J381" i="2"/>
  <c r="I381" i="2"/>
  <c r="H381" i="2"/>
  <c r="G381" i="2"/>
  <c r="F381" i="2"/>
  <c r="E381" i="2"/>
  <c r="D381" i="2"/>
  <c r="C381" i="2"/>
  <c r="B381" i="2"/>
  <c r="A381" i="2"/>
  <c r="AF380" i="2"/>
  <c r="AE380" i="2"/>
  <c r="AD380" i="2"/>
  <c r="AC380" i="2"/>
  <c r="AB380" i="2"/>
  <c r="AA380" i="2"/>
  <c r="Z380" i="2"/>
  <c r="Y380" i="2"/>
  <c r="X380" i="2"/>
  <c r="W380" i="2"/>
  <c r="V380" i="2"/>
  <c r="U380" i="2"/>
  <c r="T380" i="2"/>
  <c r="S380" i="2"/>
  <c r="R380" i="2"/>
  <c r="Q380" i="2"/>
  <c r="P380" i="2"/>
  <c r="O380" i="2"/>
  <c r="N380" i="2"/>
  <c r="M380" i="2"/>
  <c r="L380" i="2"/>
  <c r="K380" i="2"/>
  <c r="J380" i="2"/>
  <c r="I380" i="2"/>
  <c r="H380" i="2"/>
  <c r="G380" i="2"/>
  <c r="F380" i="2"/>
  <c r="E380" i="2"/>
  <c r="D380" i="2"/>
  <c r="C380" i="2"/>
  <c r="B380" i="2"/>
  <c r="A380" i="2"/>
  <c r="AF379" i="2"/>
  <c r="AE379" i="2"/>
  <c r="AD379" i="2"/>
  <c r="AC379" i="2"/>
  <c r="AB379" i="2"/>
  <c r="AA379" i="2"/>
  <c r="Z379" i="2"/>
  <c r="Y379" i="2"/>
  <c r="X379" i="2"/>
  <c r="W379" i="2"/>
  <c r="V379" i="2"/>
  <c r="U379" i="2"/>
  <c r="T379" i="2"/>
  <c r="S379" i="2"/>
  <c r="R379" i="2"/>
  <c r="Q379" i="2"/>
  <c r="P379" i="2"/>
  <c r="O379" i="2"/>
  <c r="N379" i="2"/>
  <c r="M379" i="2"/>
  <c r="L379" i="2"/>
  <c r="K379" i="2"/>
  <c r="J379" i="2"/>
  <c r="I379" i="2"/>
  <c r="H379" i="2"/>
  <c r="G379" i="2"/>
  <c r="F379" i="2"/>
  <c r="E379" i="2"/>
  <c r="D379" i="2"/>
  <c r="C379" i="2"/>
  <c r="B379" i="2"/>
  <c r="A379" i="2"/>
  <c r="AF378" i="2"/>
  <c r="AE378" i="2"/>
  <c r="AD378" i="2"/>
  <c r="AC378" i="2"/>
  <c r="AB378" i="2"/>
  <c r="AA378" i="2"/>
  <c r="Z378" i="2"/>
  <c r="Y378" i="2"/>
  <c r="X378" i="2"/>
  <c r="W378" i="2"/>
  <c r="V378" i="2"/>
  <c r="U378" i="2"/>
  <c r="T378" i="2"/>
  <c r="S378" i="2"/>
  <c r="R378" i="2"/>
  <c r="Q378" i="2"/>
  <c r="P378" i="2"/>
  <c r="O378" i="2"/>
  <c r="N378" i="2"/>
  <c r="M378" i="2"/>
  <c r="L378" i="2"/>
  <c r="K378" i="2"/>
  <c r="J378" i="2"/>
  <c r="I378" i="2"/>
  <c r="H378" i="2"/>
  <c r="G378" i="2"/>
  <c r="F378" i="2"/>
  <c r="E378" i="2"/>
  <c r="D378" i="2"/>
  <c r="C378" i="2"/>
  <c r="B378" i="2"/>
  <c r="A378" i="2"/>
  <c r="AF377" i="2"/>
  <c r="AE377" i="2"/>
  <c r="AD377" i="2"/>
  <c r="AC377" i="2"/>
  <c r="AB377" i="2"/>
  <c r="AA377" i="2"/>
  <c r="Z377" i="2"/>
  <c r="Y377" i="2"/>
  <c r="X377" i="2"/>
  <c r="W377" i="2"/>
  <c r="V377" i="2"/>
  <c r="U377" i="2"/>
  <c r="T377" i="2"/>
  <c r="S377" i="2"/>
  <c r="R377" i="2"/>
  <c r="Q377" i="2"/>
  <c r="P377" i="2"/>
  <c r="O377" i="2"/>
  <c r="N377" i="2"/>
  <c r="M377" i="2"/>
  <c r="L377" i="2"/>
  <c r="K377" i="2"/>
  <c r="J377" i="2"/>
  <c r="I377" i="2"/>
  <c r="H377" i="2"/>
  <c r="G377" i="2"/>
  <c r="F377" i="2"/>
  <c r="E377" i="2"/>
  <c r="D377" i="2"/>
  <c r="C377" i="2"/>
  <c r="B377" i="2"/>
  <c r="A377" i="2"/>
  <c r="AF376" i="2"/>
  <c r="AE376" i="2"/>
  <c r="AD376" i="2"/>
  <c r="AC376" i="2"/>
  <c r="AB376" i="2"/>
  <c r="AA376" i="2"/>
  <c r="Z376" i="2"/>
  <c r="Y376" i="2"/>
  <c r="X376" i="2"/>
  <c r="W376" i="2"/>
  <c r="V376" i="2"/>
  <c r="U376" i="2"/>
  <c r="T376" i="2"/>
  <c r="S376" i="2"/>
  <c r="R376" i="2"/>
  <c r="Q376" i="2"/>
  <c r="P376" i="2"/>
  <c r="O376" i="2"/>
  <c r="N376" i="2"/>
  <c r="M376" i="2"/>
  <c r="L376" i="2"/>
  <c r="K376" i="2"/>
  <c r="J376" i="2"/>
  <c r="I376" i="2"/>
  <c r="H376" i="2"/>
  <c r="G376" i="2"/>
  <c r="F376" i="2"/>
  <c r="E376" i="2"/>
  <c r="D376" i="2"/>
  <c r="C376" i="2"/>
  <c r="B376" i="2"/>
  <c r="A376" i="2"/>
  <c r="AF375" i="2"/>
  <c r="AE375" i="2"/>
  <c r="AD375" i="2"/>
  <c r="AC375" i="2"/>
  <c r="AB375" i="2"/>
  <c r="AA375" i="2"/>
  <c r="Z375" i="2"/>
  <c r="Y375" i="2"/>
  <c r="X375" i="2"/>
  <c r="W375" i="2"/>
  <c r="V375" i="2"/>
  <c r="U375" i="2"/>
  <c r="T375" i="2"/>
  <c r="S375" i="2"/>
  <c r="R375" i="2"/>
  <c r="Q375" i="2"/>
  <c r="P375" i="2"/>
  <c r="O375" i="2"/>
  <c r="N375" i="2"/>
  <c r="M375" i="2"/>
  <c r="L375" i="2"/>
  <c r="K375" i="2"/>
  <c r="J375" i="2"/>
  <c r="I375" i="2"/>
  <c r="H375" i="2"/>
  <c r="G375" i="2"/>
  <c r="F375" i="2"/>
  <c r="E375" i="2"/>
  <c r="D375" i="2"/>
  <c r="C375" i="2"/>
  <c r="B375" i="2"/>
  <c r="A375" i="2"/>
  <c r="AF374" i="2"/>
  <c r="AE374" i="2"/>
  <c r="AD374" i="2"/>
  <c r="AC374" i="2"/>
  <c r="AB374" i="2"/>
  <c r="AA374" i="2"/>
  <c r="Z374" i="2"/>
  <c r="Y374" i="2"/>
  <c r="X374" i="2"/>
  <c r="W374" i="2"/>
  <c r="V374" i="2"/>
  <c r="U374" i="2"/>
  <c r="T374" i="2"/>
  <c r="S374" i="2"/>
  <c r="R374" i="2"/>
  <c r="Q374" i="2"/>
  <c r="P374" i="2"/>
  <c r="O374" i="2"/>
  <c r="N374" i="2"/>
  <c r="M374" i="2"/>
  <c r="L374" i="2"/>
  <c r="K374" i="2"/>
  <c r="J374" i="2"/>
  <c r="I374" i="2"/>
  <c r="H374" i="2"/>
  <c r="G374" i="2"/>
  <c r="F374" i="2"/>
  <c r="E374" i="2"/>
  <c r="D374" i="2"/>
  <c r="C374" i="2"/>
  <c r="B374" i="2"/>
  <c r="A374" i="2"/>
  <c r="AF373" i="2"/>
  <c r="AE373" i="2"/>
  <c r="AD373" i="2"/>
  <c r="AC373" i="2"/>
  <c r="AB373" i="2"/>
  <c r="AA373" i="2"/>
  <c r="Z373" i="2"/>
  <c r="Y373" i="2"/>
  <c r="X373" i="2"/>
  <c r="W373" i="2"/>
  <c r="V373" i="2"/>
  <c r="U373" i="2"/>
  <c r="T373" i="2"/>
  <c r="S373" i="2"/>
  <c r="R373" i="2"/>
  <c r="Q373" i="2"/>
  <c r="P373" i="2"/>
  <c r="O373" i="2"/>
  <c r="N373" i="2"/>
  <c r="M373" i="2"/>
  <c r="L373" i="2"/>
  <c r="K373" i="2"/>
  <c r="J373" i="2"/>
  <c r="I373" i="2"/>
  <c r="H373" i="2"/>
  <c r="G373" i="2"/>
  <c r="F373" i="2"/>
  <c r="E373" i="2"/>
  <c r="D373" i="2"/>
  <c r="C373" i="2"/>
  <c r="B373" i="2"/>
  <c r="A373" i="2"/>
  <c r="AF372" i="2"/>
  <c r="AE372" i="2"/>
  <c r="AD372" i="2"/>
  <c r="AC372" i="2"/>
  <c r="AB372" i="2"/>
  <c r="AA372" i="2"/>
  <c r="Z372" i="2"/>
  <c r="Y372" i="2"/>
  <c r="X372" i="2"/>
  <c r="W372" i="2"/>
  <c r="V372" i="2"/>
  <c r="U372" i="2"/>
  <c r="T372" i="2"/>
  <c r="S372" i="2"/>
  <c r="R372" i="2"/>
  <c r="Q372" i="2"/>
  <c r="P372" i="2"/>
  <c r="O372" i="2"/>
  <c r="N372" i="2"/>
  <c r="M372" i="2"/>
  <c r="L372" i="2"/>
  <c r="K372" i="2"/>
  <c r="J372" i="2"/>
  <c r="I372" i="2"/>
  <c r="H372" i="2"/>
  <c r="G372" i="2"/>
  <c r="F372" i="2"/>
  <c r="E372" i="2"/>
  <c r="D372" i="2"/>
  <c r="C372" i="2"/>
  <c r="B372" i="2"/>
  <c r="A372" i="2"/>
  <c r="AF371" i="2"/>
  <c r="AE371" i="2"/>
  <c r="AD371" i="2"/>
  <c r="AC371" i="2"/>
  <c r="AB371" i="2"/>
  <c r="AA371" i="2"/>
  <c r="Z371" i="2"/>
  <c r="Y371" i="2"/>
  <c r="X371" i="2"/>
  <c r="W371" i="2"/>
  <c r="V371" i="2"/>
  <c r="U371" i="2"/>
  <c r="T371" i="2"/>
  <c r="S371" i="2"/>
  <c r="R371" i="2"/>
  <c r="Q371" i="2"/>
  <c r="P371" i="2"/>
  <c r="O371" i="2"/>
  <c r="N371" i="2"/>
  <c r="M371" i="2"/>
  <c r="L371" i="2"/>
  <c r="K371" i="2"/>
  <c r="J371" i="2"/>
  <c r="I371" i="2"/>
  <c r="H371" i="2"/>
  <c r="G371" i="2"/>
  <c r="F371" i="2"/>
  <c r="E371" i="2"/>
  <c r="D371" i="2"/>
  <c r="C371" i="2"/>
  <c r="B371" i="2"/>
  <c r="A371" i="2"/>
  <c r="AF370" i="2"/>
  <c r="AE370" i="2"/>
  <c r="AD370" i="2"/>
  <c r="AC370" i="2"/>
  <c r="AB370" i="2"/>
  <c r="AA370" i="2"/>
  <c r="Z370" i="2"/>
  <c r="Y370" i="2"/>
  <c r="X370" i="2"/>
  <c r="W370" i="2"/>
  <c r="V370" i="2"/>
  <c r="U370" i="2"/>
  <c r="T370" i="2"/>
  <c r="S370" i="2"/>
  <c r="R370" i="2"/>
  <c r="Q370" i="2"/>
  <c r="P370" i="2"/>
  <c r="O370" i="2"/>
  <c r="N370" i="2"/>
  <c r="M370" i="2"/>
  <c r="L370" i="2"/>
  <c r="K370" i="2"/>
  <c r="J370" i="2"/>
  <c r="I370" i="2"/>
  <c r="H370" i="2"/>
  <c r="G370" i="2"/>
  <c r="F370" i="2"/>
  <c r="E370" i="2"/>
  <c r="D370" i="2"/>
  <c r="C370" i="2"/>
  <c r="B370" i="2"/>
  <c r="A370" i="2"/>
  <c r="AF369" i="2"/>
  <c r="AE369" i="2"/>
  <c r="AD369" i="2"/>
  <c r="AC369" i="2"/>
  <c r="AB369" i="2"/>
  <c r="AA369" i="2"/>
  <c r="Z369" i="2"/>
  <c r="Y369" i="2"/>
  <c r="X369" i="2"/>
  <c r="W369" i="2"/>
  <c r="V369" i="2"/>
  <c r="U369" i="2"/>
  <c r="T369" i="2"/>
  <c r="S369" i="2"/>
  <c r="R369" i="2"/>
  <c r="Q369" i="2"/>
  <c r="P369" i="2"/>
  <c r="O369" i="2"/>
  <c r="N369" i="2"/>
  <c r="M369" i="2"/>
  <c r="L369" i="2"/>
  <c r="K369" i="2"/>
  <c r="J369" i="2"/>
  <c r="I369" i="2"/>
  <c r="H369" i="2"/>
  <c r="G369" i="2"/>
  <c r="F369" i="2"/>
  <c r="E369" i="2"/>
  <c r="D369" i="2"/>
  <c r="C369" i="2"/>
  <c r="B369" i="2"/>
  <c r="A369" i="2"/>
  <c r="AF368" i="2"/>
  <c r="AE368" i="2"/>
  <c r="AD368" i="2"/>
  <c r="AC368" i="2"/>
  <c r="AB368" i="2"/>
  <c r="AA368" i="2"/>
  <c r="Z368" i="2"/>
  <c r="Y368" i="2"/>
  <c r="X368" i="2"/>
  <c r="W368" i="2"/>
  <c r="V368" i="2"/>
  <c r="U368" i="2"/>
  <c r="T368" i="2"/>
  <c r="S368" i="2"/>
  <c r="R368" i="2"/>
  <c r="Q368" i="2"/>
  <c r="P368" i="2"/>
  <c r="O368" i="2"/>
  <c r="N368" i="2"/>
  <c r="M368" i="2"/>
  <c r="L368" i="2"/>
  <c r="K368" i="2"/>
  <c r="J368" i="2"/>
  <c r="I368" i="2"/>
  <c r="H368" i="2"/>
  <c r="G368" i="2"/>
  <c r="F368" i="2"/>
  <c r="E368" i="2"/>
  <c r="D368" i="2"/>
  <c r="C368" i="2"/>
  <c r="B368" i="2"/>
  <c r="A368" i="2"/>
  <c r="AF367" i="2"/>
  <c r="AE367" i="2"/>
  <c r="AD367" i="2"/>
  <c r="AC367" i="2"/>
  <c r="AB367" i="2"/>
  <c r="AA367" i="2"/>
  <c r="Z367" i="2"/>
  <c r="Y367" i="2"/>
  <c r="X367" i="2"/>
  <c r="W367" i="2"/>
  <c r="V367" i="2"/>
  <c r="U367" i="2"/>
  <c r="T367" i="2"/>
  <c r="S367" i="2"/>
  <c r="R367" i="2"/>
  <c r="Q367" i="2"/>
  <c r="P367" i="2"/>
  <c r="O367" i="2"/>
  <c r="N367" i="2"/>
  <c r="M367" i="2"/>
  <c r="L367" i="2"/>
  <c r="K367" i="2"/>
  <c r="J367" i="2"/>
  <c r="I367" i="2"/>
  <c r="H367" i="2"/>
  <c r="G367" i="2"/>
  <c r="F367" i="2"/>
  <c r="E367" i="2"/>
  <c r="D367" i="2"/>
  <c r="C367" i="2"/>
  <c r="B367" i="2"/>
  <c r="A367" i="2"/>
  <c r="AF366" i="2"/>
  <c r="AE366" i="2"/>
  <c r="AD366" i="2"/>
  <c r="AC366" i="2"/>
  <c r="AB366" i="2"/>
  <c r="AA366" i="2"/>
  <c r="Z366" i="2"/>
  <c r="W366" i="2"/>
  <c r="V366" i="2"/>
  <c r="U366" i="2"/>
  <c r="T366" i="2"/>
  <c r="S366" i="2"/>
  <c r="R366" i="2"/>
  <c r="O366" i="2"/>
  <c r="N366" i="2"/>
  <c r="M366" i="2"/>
  <c r="L366" i="2"/>
  <c r="K366" i="2"/>
  <c r="I366" i="2"/>
  <c r="H366" i="2"/>
  <c r="G366" i="2"/>
  <c r="F366" i="2"/>
  <c r="E366" i="2"/>
  <c r="D366" i="2"/>
  <c r="C366" i="2"/>
  <c r="B366" i="2"/>
  <c r="A366" i="2"/>
  <c r="AF365" i="2"/>
  <c r="AE365" i="2"/>
  <c r="AD365" i="2"/>
  <c r="AC365" i="2"/>
  <c r="AB365" i="2"/>
  <c r="AA365" i="2"/>
  <c r="Z365" i="2"/>
  <c r="W365" i="2"/>
  <c r="V365" i="2"/>
  <c r="U365" i="2"/>
  <c r="T365" i="2"/>
  <c r="S365" i="2"/>
  <c r="R365" i="2"/>
  <c r="O365" i="2"/>
  <c r="N365" i="2"/>
  <c r="M365" i="2"/>
  <c r="L365" i="2"/>
  <c r="K365" i="2"/>
  <c r="J365" i="2"/>
  <c r="I365" i="2"/>
  <c r="H365" i="2"/>
  <c r="G365" i="2"/>
  <c r="F365" i="2"/>
  <c r="E365" i="2"/>
  <c r="D365" i="2"/>
  <c r="C365" i="2"/>
  <c r="B365" i="2"/>
  <c r="A365" i="2"/>
  <c r="AF364" i="2"/>
  <c r="AE364" i="2"/>
  <c r="AD364" i="2"/>
  <c r="AC364" i="2"/>
  <c r="AB364" i="2"/>
  <c r="AA364" i="2"/>
  <c r="Z364" i="2"/>
  <c r="W364" i="2"/>
  <c r="V364" i="2"/>
  <c r="U364" i="2"/>
  <c r="T364" i="2"/>
  <c r="S364" i="2"/>
  <c r="R364" i="2"/>
  <c r="O364" i="2"/>
  <c r="N364" i="2"/>
  <c r="M364" i="2"/>
  <c r="L364" i="2"/>
  <c r="K364" i="2"/>
  <c r="I364" i="2"/>
  <c r="H364" i="2"/>
  <c r="G364" i="2"/>
  <c r="F364" i="2"/>
  <c r="E364" i="2"/>
  <c r="D364" i="2"/>
  <c r="C364" i="2"/>
  <c r="B364" i="2"/>
  <c r="A364" i="2"/>
  <c r="AF363" i="2"/>
  <c r="AE363" i="2"/>
  <c r="AD363" i="2"/>
  <c r="AC363" i="2"/>
  <c r="AB363" i="2"/>
  <c r="AA363" i="2"/>
  <c r="Z363" i="2"/>
  <c r="W363" i="2"/>
  <c r="V363" i="2"/>
  <c r="U363" i="2"/>
  <c r="T363" i="2"/>
  <c r="S363" i="2"/>
  <c r="R363" i="2"/>
  <c r="O363" i="2"/>
  <c r="N363" i="2"/>
  <c r="M363" i="2"/>
  <c r="L363" i="2"/>
  <c r="K363" i="2"/>
  <c r="J363" i="2"/>
  <c r="I363" i="2"/>
  <c r="H363" i="2"/>
  <c r="G363" i="2"/>
  <c r="F363" i="2"/>
  <c r="E363" i="2"/>
  <c r="D363" i="2"/>
  <c r="C363" i="2"/>
  <c r="B363" i="2"/>
  <c r="A363" i="2"/>
  <c r="AF362" i="2"/>
  <c r="AE362" i="2"/>
  <c r="AD362" i="2"/>
  <c r="AC362" i="2"/>
  <c r="AB362" i="2"/>
  <c r="AA362" i="2"/>
  <c r="Z362" i="2"/>
  <c r="W362" i="2"/>
  <c r="V362" i="2"/>
  <c r="U362" i="2"/>
  <c r="T362" i="2"/>
  <c r="S362" i="2"/>
  <c r="R362" i="2"/>
  <c r="O362" i="2"/>
  <c r="N362" i="2"/>
  <c r="M362" i="2"/>
  <c r="L362" i="2"/>
  <c r="K362" i="2"/>
  <c r="J362" i="2"/>
  <c r="I362" i="2"/>
  <c r="H362" i="2"/>
  <c r="G362" i="2"/>
  <c r="F362" i="2"/>
  <c r="E362" i="2"/>
  <c r="D362" i="2"/>
  <c r="C362" i="2"/>
  <c r="B362" i="2"/>
  <c r="A362" i="2"/>
  <c r="AF361" i="2"/>
  <c r="AE361" i="2"/>
  <c r="AD361" i="2"/>
  <c r="AC361" i="2"/>
  <c r="AB361" i="2"/>
  <c r="AA361" i="2"/>
  <c r="Z361" i="2"/>
  <c r="W361" i="2"/>
  <c r="V361" i="2"/>
  <c r="U361" i="2"/>
  <c r="T361" i="2"/>
  <c r="S361" i="2"/>
  <c r="R361" i="2"/>
  <c r="O361" i="2"/>
  <c r="N361" i="2"/>
  <c r="M361" i="2"/>
  <c r="L361" i="2"/>
  <c r="K361" i="2"/>
  <c r="J361" i="2"/>
  <c r="I361" i="2"/>
  <c r="H361" i="2"/>
  <c r="G361" i="2"/>
  <c r="F361" i="2"/>
  <c r="E361" i="2"/>
  <c r="D361" i="2"/>
  <c r="C361" i="2"/>
  <c r="B361" i="2"/>
  <c r="A361" i="2"/>
  <c r="AF360" i="2"/>
  <c r="AE360" i="2"/>
  <c r="AD360" i="2"/>
  <c r="AC360" i="2"/>
  <c r="AB360" i="2"/>
  <c r="AA360" i="2"/>
  <c r="Z360" i="2"/>
  <c r="W360" i="2"/>
  <c r="V360" i="2"/>
  <c r="U360" i="2"/>
  <c r="T360" i="2"/>
  <c r="S360" i="2"/>
  <c r="R360" i="2"/>
  <c r="O360" i="2"/>
  <c r="N360" i="2"/>
  <c r="M360" i="2"/>
  <c r="L360" i="2"/>
  <c r="K360" i="2"/>
  <c r="J360" i="2"/>
  <c r="I360" i="2"/>
  <c r="H360" i="2"/>
  <c r="G360" i="2"/>
  <c r="F360" i="2"/>
  <c r="E360" i="2"/>
  <c r="D360" i="2"/>
  <c r="C360" i="2"/>
  <c r="B360" i="2"/>
  <c r="A360" i="2"/>
  <c r="AF359" i="2"/>
  <c r="AE359" i="2"/>
  <c r="AD359" i="2"/>
  <c r="AC359" i="2"/>
  <c r="AB359" i="2"/>
  <c r="AA359" i="2"/>
  <c r="Z359" i="2"/>
  <c r="W359" i="2"/>
  <c r="V359" i="2"/>
  <c r="U359" i="2"/>
  <c r="T359" i="2"/>
  <c r="S359" i="2"/>
  <c r="R359" i="2"/>
  <c r="O359" i="2"/>
  <c r="N359" i="2"/>
  <c r="M359" i="2"/>
  <c r="L359" i="2"/>
  <c r="K359" i="2"/>
  <c r="J359" i="2"/>
  <c r="I359" i="2"/>
  <c r="H359" i="2"/>
  <c r="G359" i="2"/>
  <c r="F359" i="2"/>
  <c r="E359" i="2"/>
  <c r="D359" i="2"/>
  <c r="C359" i="2"/>
  <c r="B359" i="2"/>
  <c r="A359" i="2"/>
  <c r="AF358" i="2"/>
  <c r="AE358" i="2"/>
  <c r="AD358" i="2"/>
  <c r="AC358" i="2"/>
  <c r="AB358" i="2"/>
  <c r="AA358" i="2"/>
  <c r="Z358" i="2"/>
  <c r="W358" i="2"/>
  <c r="V358" i="2"/>
  <c r="U358" i="2"/>
  <c r="T358" i="2"/>
  <c r="S358" i="2"/>
  <c r="R358" i="2"/>
  <c r="O358" i="2"/>
  <c r="N358" i="2"/>
  <c r="M358" i="2"/>
  <c r="L358" i="2"/>
  <c r="K358" i="2"/>
  <c r="J358" i="2"/>
  <c r="I358" i="2"/>
  <c r="H358" i="2"/>
  <c r="G358" i="2"/>
  <c r="F358" i="2"/>
  <c r="E358" i="2"/>
  <c r="D358" i="2"/>
  <c r="C358" i="2"/>
  <c r="B358" i="2"/>
  <c r="A358" i="2"/>
  <c r="AF357" i="2"/>
  <c r="AE357" i="2"/>
  <c r="AD357" i="2"/>
  <c r="AC357" i="2"/>
  <c r="AB357" i="2"/>
  <c r="AA357" i="2"/>
  <c r="Z357" i="2"/>
  <c r="W357" i="2"/>
  <c r="V357" i="2"/>
  <c r="U357" i="2"/>
  <c r="T357" i="2"/>
  <c r="S357" i="2"/>
  <c r="R357" i="2"/>
  <c r="O357" i="2"/>
  <c r="N357" i="2"/>
  <c r="M357" i="2"/>
  <c r="L357" i="2"/>
  <c r="K357" i="2"/>
  <c r="J357" i="2"/>
  <c r="I357" i="2"/>
  <c r="H357" i="2"/>
  <c r="G357" i="2"/>
  <c r="F357" i="2"/>
  <c r="E357" i="2"/>
  <c r="D357" i="2"/>
  <c r="C357" i="2"/>
  <c r="B357" i="2"/>
  <c r="A357" i="2"/>
  <c r="AF356" i="2"/>
  <c r="AE356" i="2"/>
  <c r="AD356" i="2"/>
  <c r="AC356" i="2"/>
  <c r="AB356" i="2"/>
  <c r="AA356" i="2"/>
  <c r="Z356" i="2"/>
  <c r="W356" i="2"/>
  <c r="V356" i="2"/>
  <c r="U356" i="2"/>
  <c r="T356" i="2"/>
  <c r="S356" i="2"/>
  <c r="R356" i="2"/>
  <c r="O356" i="2"/>
  <c r="N356" i="2"/>
  <c r="M356" i="2"/>
  <c r="L356" i="2"/>
  <c r="K356" i="2"/>
  <c r="J356" i="2"/>
  <c r="I356" i="2"/>
  <c r="H356" i="2"/>
  <c r="G356" i="2"/>
  <c r="F356" i="2"/>
  <c r="E356" i="2"/>
  <c r="D356" i="2"/>
  <c r="C356" i="2"/>
  <c r="B356" i="2"/>
  <c r="A356" i="2"/>
  <c r="AF355" i="2"/>
  <c r="AE355" i="2"/>
  <c r="AD355" i="2"/>
  <c r="AC355" i="2"/>
  <c r="AB355" i="2"/>
  <c r="AA355" i="2"/>
  <c r="Z355" i="2"/>
  <c r="W355" i="2"/>
  <c r="V355" i="2"/>
  <c r="U355" i="2"/>
  <c r="T355" i="2"/>
  <c r="S355" i="2"/>
  <c r="R355" i="2"/>
  <c r="O355" i="2"/>
  <c r="N355" i="2"/>
  <c r="M355" i="2"/>
  <c r="L355" i="2"/>
  <c r="K355" i="2"/>
  <c r="J355" i="2"/>
  <c r="I355" i="2"/>
  <c r="H355" i="2"/>
  <c r="G355" i="2"/>
  <c r="F355" i="2"/>
  <c r="E355" i="2"/>
  <c r="D355" i="2"/>
  <c r="C355" i="2"/>
  <c r="B355" i="2"/>
  <c r="A355" i="2"/>
  <c r="AF354" i="2"/>
  <c r="AE354" i="2"/>
  <c r="AD354" i="2"/>
  <c r="AC354" i="2"/>
  <c r="AB354" i="2"/>
  <c r="AA354" i="2"/>
  <c r="Z354" i="2"/>
  <c r="W354" i="2"/>
  <c r="V354" i="2"/>
  <c r="U354" i="2"/>
  <c r="T354" i="2"/>
  <c r="S354" i="2"/>
  <c r="R354" i="2"/>
  <c r="O354" i="2"/>
  <c r="N354" i="2"/>
  <c r="M354" i="2"/>
  <c r="L354" i="2"/>
  <c r="K354" i="2"/>
  <c r="J354" i="2"/>
  <c r="I354" i="2"/>
  <c r="H354" i="2"/>
  <c r="G354" i="2"/>
  <c r="F354" i="2"/>
  <c r="E354" i="2"/>
  <c r="D354" i="2"/>
  <c r="C354" i="2"/>
  <c r="B354" i="2"/>
  <c r="A354" i="2"/>
  <c r="AF353" i="2"/>
  <c r="AE353" i="2"/>
  <c r="AD353" i="2"/>
  <c r="AC353" i="2"/>
  <c r="AB353" i="2"/>
  <c r="AA353" i="2"/>
  <c r="Z353" i="2"/>
  <c r="W353" i="2"/>
  <c r="V353" i="2"/>
  <c r="U353" i="2"/>
  <c r="T353" i="2"/>
  <c r="S353" i="2"/>
  <c r="R353" i="2"/>
  <c r="O353" i="2"/>
  <c r="N353" i="2"/>
  <c r="M353" i="2"/>
  <c r="L353" i="2"/>
  <c r="K353" i="2"/>
  <c r="J353" i="2"/>
  <c r="I353" i="2"/>
  <c r="H353" i="2"/>
  <c r="G353" i="2"/>
  <c r="F353" i="2"/>
  <c r="E353" i="2"/>
  <c r="D353" i="2"/>
  <c r="C353" i="2"/>
  <c r="B353" i="2"/>
  <c r="A353" i="2"/>
  <c r="AF352" i="2"/>
  <c r="AE352" i="2"/>
  <c r="AD352" i="2"/>
  <c r="AC352" i="2"/>
  <c r="AB352" i="2"/>
  <c r="AA352" i="2"/>
  <c r="Z352" i="2"/>
  <c r="W352" i="2"/>
  <c r="V352" i="2"/>
  <c r="U352" i="2"/>
  <c r="T352" i="2"/>
  <c r="S352" i="2"/>
  <c r="R352" i="2"/>
  <c r="O352" i="2"/>
  <c r="N352" i="2"/>
  <c r="M352" i="2"/>
  <c r="L352" i="2"/>
  <c r="K352" i="2"/>
  <c r="J352" i="2"/>
  <c r="I352" i="2"/>
  <c r="H352" i="2"/>
  <c r="G352" i="2"/>
  <c r="F352" i="2"/>
  <c r="E352" i="2"/>
  <c r="D352" i="2"/>
  <c r="C352" i="2"/>
  <c r="B352" i="2"/>
  <c r="A352" i="2"/>
  <c r="AF351" i="2"/>
  <c r="AE351" i="2"/>
  <c r="AD351" i="2"/>
  <c r="AC351" i="2"/>
  <c r="AB351" i="2"/>
  <c r="AA351" i="2"/>
  <c r="Z351" i="2"/>
  <c r="W351" i="2"/>
  <c r="V351" i="2"/>
  <c r="U351" i="2"/>
  <c r="T351" i="2"/>
  <c r="S351" i="2"/>
  <c r="R351" i="2"/>
  <c r="O351" i="2"/>
  <c r="N351" i="2"/>
  <c r="M351" i="2"/>
  <c r="L351" i="2"/>
  <c r="K351" i="2"/>
  <c r="J351" i="2"/>
  <c r="I351" i="2"/>
  <c r="H351" i="2"/>
  <c r="G351" i="2"/>
  <c r="F351" i="2"/>
  <c r="E351" i="2"/>
  <c r="D351" i="2"/>
  <c r="C351" i="2"/>
  <c r="B351" i="2"/>
  <c r="A351" i="2"/>
  <c r="AF350" i="2"/>
  <c r="AE350" i="2"/>
  <c r="AD350" i="2"/>
  <c r="AC350" i="2"/>
  <c r="AB350" i="2"/>
  <c r="AA350" i="2"/>
  <c r="Z350" i="2"/>
  <c r="W350" i="2"/>
  <c r="V350" i="2"/>
  <c r="U350" i="2"/>
  <c r="T350" i="2"/>
  <c r="S350" i="2"/>
  <c r="R350" i="2"/>
  <c r="O350" i="2"/>
  <c r="N350" i="2"/>
  <c r="M350" i="2"/>
  <c r="L350" i="2"/>
  <c r="K350" i="2"/>
  <c r="J350" i="2"/>
  <c r="I350" i="2"/>
  <c r="H350" i="2"/>
  <c r="G350" i="2"/>
  <c r="F350" i="2"/>
  <c r="E350" i="2"/>
  <c r="D350" i="2"/>
  <c r="C350" i="2"/>
  <c r="B350" i="2"/>
  <c r="A350" i="2"/>
  <c r="AF349" i="2"/>
  <c r="AE349" i="2"/>
  <c r="AD349" i="2"/>
  <c r="AC349" i="2"/>
  <c r="AB349" i="2"/>
  <c r="AA349" i="2"/>
  <c r="Z349" i="2"/>
  <c r="W349" i="2"/>
  <c r="V349" i="2"/>
  <c r="U349" i="2"/>
  <c r="T349" i="2"/>
  <c r="S349" i="2"/>
  <c r="R349" i="2"/>
  <c r="O349" i="2"/>
  <c r="N349" i="2"/>
  <c r="M349" i="2"/>
  <c r="L349" i="2"/>
  <c r="K349" i="2"/>
  <c r="J349" i="2"/>
  <c r="I349" i="2"/>
  <c r="H349" i="2"/>
  <c r="G349" i="2"/>
  <c r="F349" i="2"/>
  <c r="E349" i="2"/>
  <c r="D349" i="2"/>
  <c r="C349" i="2"/>
  <c r="B349" i="2"/>
  <c r="A349" i="2"/>
  <c r="AF348" i="2"/>
  <c r="AE348" i="2"/>
  <c r="AD348" i="2"/>
  <c r="AC348" i="2"/>
  <c r="AB348" i="2"/>
  <c r="AA348" i="2"/>
  <c r="Z348" i="2"/>
  <c r="W348" i="2"/>
  <c r="V348" i="2"/>
  <c r="U348" i="2"/>
  <c r="T348" i="2"/>
  <c r="S348" i="2"/>
  <c r="R348" i="2"/>
  <c r="O348" i="2"/>
  <c r="N348" i="2"/>
  <c r="M348" i="2"/>
  <c r="L348" i="2"/>
  <c r="K348" i="2"/>
  <c r="J348" i="2"/>
  <c r="I348" i="2"/>
  <c r="H348" i="2"/>
  <c r="G348" i="2"/>
  <c r="F348" i="2"/>
  <c r="E348" i="2"/>
  <c r="D348" i="2"/>
  <c r="C348" i="2"/>
  <c r="B348" i="2"/>
  <c r="A348" i="2"/>
  <c r="AF347" i="2"/>
  <c r="AE347" i="2"/>
  <c r="AD347" i="2"/>
  <c r="AC347" i="2"/>
  <c r="AB347" i="2"/>
  <c r="AA347" i="2"/>
  <c r="Z347" i="2"/>
  <c r="W347" i="2"/>
  <c r="V347" i="2"/>
  <c r="U347" i="2"/>
  <c r="T347" i="2"/>
  <c r="S347" i="2"/>
  <c r="R347" i="2"/>
  <c r="O347" i="2"/>
  <c r="N347" i="2"/>
  <c r="M347" i="2"/>
  <c r="L347" i="2"/>
  <c r="K347" i="2"/>
  <c r="J347" i="2"/>
  <c r="I347" i="2"/>
  <c r="H347" i="2"/>
  <c r="G347" i="2"/>
  <c r="F347" i="2"/>
  <c r="E347" i="2"/>
  <c r="D347" i="2"/>
  <c r="C347" i="2"/>
  <c r="B347" i="2"/>
  <c r="A347" i="2"/>
  <c r="AF346" i="2"/>
  <c r="AE346" i="2"/>
  <c r="AD346" i="2"/>
  <c r="AC346" i="2"/>
  <c r="AB346" i="2"/>
  <c r="AA346" i="2"/>
  <c r="Z346" i="2"/>
  <c r="W346" i="2"/>
  <c r="V346" i="2"/>
  <c r="U346" i="2"/>
  <c r="T346" i="2"/>
  <c r="S346" i="2"/>
  <c r="R346" i="2"/>
  <c r="O346" i="2"/>
  <c r="N346" i="2"/>
  <c r="M346" i="2"/>
  <c r="L346" i="2"/>
  <c r="K346" i="2"/>
  <c r="J346" i="2"/>
  <c r="I346" i="2"/>
  <c r="H346" i="2"/>
  <c r="G346" i="2"/>
  <c r="F346" i="2"/>
  <c r="E346" i="2"/>
  <c r="D346" i="2"/>
  <c r="C346" i="2"/>
  <c r="B346" i="2"/>
  <c r="A346" i="2"/>
  <c r="AF345" i="2"/>
  <c r="AE345" i="2"/>
  <c r="AD345" i="2"/>
  <c r="AC345" i="2"/>
  <c r="AB345" i="2"/>
  <c r="AA345" i="2"/>
  <c r="Z345" i="2"/>
  <c r="W345" i="2"/>
  <c r="V345" i="2"/>
  <c r="U345" i="2"/>
  <c r="T345" i="2"/>
  <c r="S345" i="2"/>
  <c r="R345" i="2"/>
  <c r="O345" i="2"/>
  <c r="N345" i="2"/>
  <c r="M345" i="2"/>
  <c r="L345" i="2"/>
  <c r="K345" i="2"/>
  <c r="J345" i="2"/>
  <c r="I345" i="2"/>
  <c r="H345" i="2"/>
  <c r="G345" i="2"/>
  <c r="F345" i="2"/>
  <c r="E345" i="2"/>
  <c r="D345" i="2"/>
  <c r="C345" i="2"/>
  <c r="B345" i="2"/>
  <c r="A345" i="2"/>
  <c r="AF344" i="2"/>
  <c r="AE344" i="2"/>
  <c r="AD344" i="2"/>
  <c r="AC344" i="2"/>
  <c r="AB344" i="2"/>
  <c r="AA344" i="2"/>
  <c r="Z344" i="2"/>
  <c r="W344" i="2"/>
  <c r="V344" i="2"/>
  <c r="U344" i="2"/>
  <c r="T344" i="2"/>
  <c r="S344" i="2"/>
  <c r="R344" i="2"/>
  <c r="O344" i="2"/>
  <c r="N344" i="2"/>
  <c r="M344" i="2"/>
  <c r="L344" i="2"/>
  <c r="K344" i="2"/>
  <c r="J344" i="2"/>
  <c r="I344" i="2"/>
  <c r="H344" i="2"/>
  <c r="G344" i="2"/>
  <c r="F344" i="2"/>
  <c r="E344" i="2"/>
  <c r="D344" i="2"/>
  <c r="C344" i="2"/>
  <c r="B344" i="2"/>
  <c r="A344" i="2"/>
  <c r="AF343" i="2"/>
  <c r="AE343" i="2"/>
  <c r="AD343" i="2"/>
  <c r="AC343" i="2"/>
  <c r="AB343" i="2"/>
  <c r="AA343" i="2"/>
  <c r="Z343" i="2"/>
  <c r="W343" i="2"/>
  <c r="V343" i="2"/>
  <c r="U343" i="2"/>
  <c r="T343" i="2"/>
  <c r="S343" i="2"/>
  <c r="R343" i="2"/>
  <c r="O343" i="2"/>
  <c r="N343" i="2"/>
  <c r="M343" i="2"/>
  <c r="L343" i="2"/>
  <c r="K343" i="2"/>
  <c r="J343" i="2"/>
  <c r="I343" i="2"/>
  <c r="H343" i="2"/>
  <c r="G343" i="2"/>
  <c r="F343" i="2"/>
  <c r="E343" i="2"/>
  <c r="D343" i="2"/>
  <c r="C343" i="2"/>
  <c r="B343" i="2"/>
  <c r="A343" i="2"/>
  <c r="AF342" i="2"/>
  <c r="AE342" i="2"/>
  <c r="AD342" i="2"/>
  <c r="AC342" i="2"/>
  <c r="AB342" i="2"/>
  <c r="AA342" i="2"/>
  <c r="Z342" i="2"/>
  <c r="W342" i="2"/>
  <c r="V342" i="2"/>
  <c r="U342" i="2"/>
  <c r="T342" i="2"/>
  <c r="S342" i="2"/>
  <c r="R342" i="2"/>
  <c r="O342" i="2"/>
  <c r="N342" i="2"/>
  <c r="M342" i="2"/>
  <c r="L342" i="2"/>
  <c r="K342" i="2"/>
  <c r="J342" i="2"/>
  <c r="I342" i="2"/>
  <c r="H342" i="2"/>
  <c r="G342" i="2"/>
  <c r="F342" i="2"/>
  <c r="E342" i="2"/>
  <c r="D342" i="2"/>
  <c r="C342" i="2"/>
  <c r="B342" i="2"/>
  <c r="A342" i="2"/>
  <c r="AF341" i="2"/>
  <c r="AE341" i="2"/>
  <c r="AD341" i="2"/>
  <c r="AC341" i="2"/>
  <c r="AB341" i="2"/>
  <c r="AA341" i="2"/>
  <c r="Z341" i="2"/>
  <c r="W341" i="2"/>
  <c r="V341" i="2"/>
  <c r="U341" i="2"/>
  <c r="T341" i="2"/>
  <c r="S341" i="2"/>
  <c r="R341" i="2"/>
  <c r="O341" i="2"/>
  <c r="N341" i="2"/>
  <c r="M341" i="2"/>
  <c r="L341" i="2"/>
  <c r="K341" i="2"/>
  <c r="J341" i="2"/>
  <c r="I341" i="2"/>
  <c r="H341" i="2"/>
  <c r="G341" i="2"/>
  <c r="F341" i="2"/>
  <c r="E341" i="2"/>
  <c r="D341" i="2"/>
  <c r="C341" i="2"/>
  <c r="B341" i="2"/>
  <c r="A341" i="2"/>
  <c r="AF340" i="2"/>
  <c r="AE340" i="2"/>
  <c r="AD340" i="2"/>
  <c r="AC340" i="2"/>
  <c r="AB340" i="2"/>
  <c r="AA340" i="2"/>
  <c r="Z340" i="2"/>
  <c r="W340" i="2"/>
  <c r="V340" i="2"/>
  <c r="U340" i="2"/>
  <c r="T340" i="2"/>
  <c r="S340" i="2"/>
  <c r="R340" i="2"/>
  <c r="O340" i="2"/>
  <c r="N340" i="2"/>
  <c r="M340" i="2"/>
  <c r="L340" i="2"/>
  <c r="K340" i="2"/>
  <c r="J340" i="2"/>
  <c r="I340" i="2"/>
  <c r="H340" i="2"/>
  <c r="G340" i="2"/>
  <c r="F340" i="2"/>
  <c r="E340" i="2"/>
  <c r="D340" i="2"/>
  <c r="C340" i="2"/>
  <c r="B340" i="2"/>
  <c r="A340" i="2"/>
  <c r="AF339" i="2"/>
  <c r="AE339" i="2"/>
  <c r="AD339" i="2"/>
  <c r="AC339" i="2"/>
  <c r="AB339" i="2"/>
  <c r="AA339" i="2"/>
  <c r="Z339" i="2"/>
  <c r="W339" i="2"/>
  <c r="V339" i="2"/>
  <c r="U339" i="2"/>
  <c r="T339" i="2"/>
  <c r="S339" i="2"/>
  <c r="R339" i="2"/>
  <c r="O339" i="2"/>
  <c r="N339" i="2"/>
  <c r="M339" i="2"/>
  <c r="L339" i="2"/>
  <c r="K339" i="2"/>
  <c r="J339" i="2"/>
  <c r="I339" i="2"/>
  <c r="H339" i="2"/>
  <c r="G339" i="2"/>
  <c r="F339" i="2"/>
  <c r="E339" i="2"/>
  <c r="D339" i="2"/>
  <c r="C339" i="2"/>
  <c r="B339" i="2"/>
  <c r="A339" i="2"/>
  <c r="AF338" i="2"/>
  <c r="AE338" i="2"/>
  <c r="AD338" i="2"/>
  <c r="AC338" i="2"/>
  <c r="AB338" i="2"/>
  <c r="AA338" i="2"/>
  <c r="Z338" i="2"/>
  <c r="W338" i="2"/>
  <c r="V338" i="2"/>
  <c r="U338" i="2"/>
  <c r="T338" i="2"/>
  <c r="S338" i="2"/>
  <c r="R338" i="2"/>
  <c r="O338" i="2"/>
  <c r="N338" i="2"/>
  <c r="M338" i="2"/>
  <c r="L338" i="2"/>
  <c r="K338" i="2"/>
  <c r="J338" i="2"/>
  <c r="I338" i="2"/>
  <c r="H338" i="2"/>
  <c r="G338" i="2"/>
  <c r="F338" i="2"/>
  <c r="E338" i="2"/>
  <c r="D338" i="2"/>
  <c r="C338" i="2"/>
  <c r="B338" i="2"/>
  <c r="A338" i="2"/>
  <c r="AF337" i="2"/>
  <c r="AE337" i="2"/>
  <c r="AD337" i="2"/>
  <c r="AC337" i="2"/>
  <c r="AB337" i="2"/>
  <c r="AA337" i="2"/>
  <c r="Z337" i="2"/>
  <c r="W337" i="2"/>
  <c r="V337" i="2"/>
  <c r="U337" i="2"/>
  <c r="T337" i="2"/>
  <c r="S337" i="2"/>
  <c r="R337" i="2"/>
  <c r="O337" i="2"/>
  <c r="N337" i="2"/>
  <c r="M337" i="2"/>
  <c r="L337" i="2"/>
  <c r="K337" i="2"/>
  <c r="J337" i="2"/>
  <c r="I337" i="2"/>
  <c r="H337" i="2"/>
  <c r="G337" i="2"/>
  <c r="F337" i="2"/>
  <c r="E337" i="2"/>
  <c r="D337" i="2"/>
  <c r="C337" i="2"/>
  <c r="B337" i="2"/>
  <c r="A337" i="2"/>
  <c r="AF336" i="2"/>
  <c r="AE336" i="2"/>
  <c r="AD336" i="2"/>
  <c r="AC336" i="2"/>
  <c r="AB336" i="2"/>
  <c r="AA336" i="2"/>
  <c r="Z336" i="2"/>
  <c r="W336" i="2"/>
  <c r="V336" i="2"/>
  <c r="U336" i="2"/>
  <c r="T336" i="2"/>
  <c r="S336" i="2"/>
  <c r="R336" i="2"/>
  <c r="O336" i="2"/>
  <c r="N336" i="2"/>
  <c r="M336" i="2"/>
  <c r="L336" i="2"/>
  <c r="K336" i="2"/>
  <c r="J336" i="2"/>
  <c r="I336" i="2"/>
  <c r="H336" i="2"/>
  <c r="G336" i="2"/>
  <c r="F336" i="2"/>
  <c r="E336" i="2"/>
  <c r="D336" i="2"/>
  <c r="C336" i="2"/>
  <c r="B336" i="2"/>
  <c r="A336" i="2"/>
  <c r="AF335" i="2"/>
  <c r="AE335" i="2"/>
  <c r="AD335" i="2"/>
  <c r="AC335" i="2"/>
  <c r="AB335" i="2"/>
  <c r="AA335" i="2"/>
  <c r="Z335" i="2"/>
  <c r="W335" i="2"/>
  <c r="V335" i="2"/>
  <c r="U335" i="2"/>
  <c r="T335" i="2"/>
  <c r="S335" i="2"/>
  <c r="R335" i="2"/>
  <c r="O335" i="2"/>
  <c r="N335" i="2"/>
  <c r="M335" i="2"/>
  <c r="L335" i="2"/>
  <c r="K335" i="2"/>
  <c r="J335" i="2"/>
  <c r="I335" i="2"/>
  <c r="H335" i="2"/>
  <c r="G335" i="2"/>
  <c r="F335" i="2"/>
  <c r="E335" i="2"/>
  <c r="D335" i="2"/>
  <c r="C335" i="2"/>
  <c r="B335" i="2"/>
  <c r="A335" i="2"/>
  <c r="AF334" i="2"/>
  <c r="AE334" i="2"/>
  <c r="AD334" i="2"/>
  <c r="AC334" i="2"/>
  <c r="AB334" i="2"/>
  <c r="AA334" i="2"/>
  <c r="Z334" i="2"/>
  <c r="W334" i="2"/>
  <c r="V334" i="2"/>
  <c r="U334" i="2"/>
  <c r="T334" i="2"/>
  <c r="S334" i="2"/>
  <c r="R334" i="2"/>
  <c r="O334" i="2"/>
  <c r="N334" i="2"/>
  <c r="M334" i="2"/>
  <c r="L334" i="2"/>
  <c r="K334" i="2"/>
  <c r="I334" i="2"/>
  <c r="H334" i="2"/>
  <c r="G334" i="2"/>
  <c r="F334" i="2"/>
  <c r="E334" i="2"/>
  <c r="D334" i="2"/>
  <c r="C334" i="2"/>
  <c r="B334" i="2"/>
  <c r="A334" i="2"/>
  <c r="AF333" i="2"/>
  <c r="AE333" i="2"/>
  <c r="AD333" i="2"/>
  <c r="AC333" i="2"/>
  <c r="AB333" i="2"/>
  <c r="AA333" i="2"/>
  <c r="Z333" i="2"/>
  <c r="W333" i="2"/>
  <c r="V333" i="2"/>
  <c r="U333" i="2"/>
  <c r="T333" i="2"/>
  <c r="S333" i="2"/>
  <c r="R333" i="2"/>
  <c r="O333" i="2"/>
  <c r="N333" i="2"/>
  <c r="M333" i="2"/>
  <c r="L333" i="2"/>
  <c r="K333" i="2"/>
  <c r="J333" i="2"/>
  <c r="I333" i="2"/>
  <c r="H333" i="2"/>
  <c r="G333" i="2"/>
  <c r="F333" i="2"/>
  <c r="E333" i="2"/>
  <c r="D333" i="2"/>
  <c r="C333" i="2"/>
  <c r="B333" i="2"/>
  <c r="A333" i="2"/>
  <c r="AF332" i="2"/>
  <c r="AE332" i="2"/>
  <c r="AD332" i="2"/>
  <c r="AC332" i="2"/>
  <c r="AB332" i="2"/>
  <c r="AA332" i="2"/>
  <c r="Z332" i="2"/>
  <c r="W332" i="2"/>
  <c r="V332" i="2"/>
  <c r="U332" i="2"/>
  <c r="T332" i="2"/>
  <c r="S332" i="2"/>
  <c r="R332" i="2"/>
  <c r="O332" i="2"/>
  <c r="N332" i="2"/>
  <c r="M332" i="2"/>
  <c r="L332" i="2"/>
  <c r="K332" i="2"/>
  <c r="I332" i="2"/>
  <c r="H332" i="2"/>
  <c r="G332" i="2"/>
  <c r="F332" i="2"/>
  <c r="E332" i="2"/>
  <c r="D332" i="2"/>
  <c r="C332" i="2"/>
  <c r="B332" i="2"/>
  <c r="A332" i="2"/>
  <c r="AF331" i="2"/>
  <c r="AE331" i="2"/>
  <c r="AD331" i="2"/>
  <c r="AC331" i="2"/>
  <c r="AB331" i="2"/>
  <c r="AA331" i="2"/>
  <c r="Z331" i="2"/>
  <c r="W331" i="2"/>
  <c r="V331" i="2"/>
  <c r="U331" i="2"/>
  <c r="T331" i="2"/>
  <c r="S331" i="2"/>
  <c r="R331" i="2"/>
  <c r="O331" i="2"/>
  <c r="N331" i="2"/>
  <c r="M331" i="2"/>
  <c r="L331" i="2"/>
  <c r="K331" i="2"/>
  <c r="I331" i="2"/>
  <c r="H331" i="2"/>
  <c r="G331" i="2"/>
  <c r="F331" i="2"/>
  <c r="E331" i="2"/>
  <c r="D331" i="2"/>
  <c r="C331" i="2"/>
  <c r="B331" i="2"/>
  <c r="A331" i="2"/>
  <c r="AF330" i="2"/>
  <c r="AE330" i="2"/>
  <c r="AD330" i="2"/>
  <c r="AC330" i="2"/>
  <c r="AB330" i="2"/>
  <c r="AA330" i="2"/>
  <c r="Z330" i="2"/>
  <c r="W330" i="2"/>
  <c r="V330" i="2"/>
  <c r="U330" i="2"/>
  <c r="T330" i="2"/>
  <c r="S330" i="2"/>
  <c r="R330" i="2"/>
  <c r="O330" i="2"/>
  <c r="N330" i="2"/>
  <c r="M330" i="2"/>
  <c r="L330" i="2"/>
  <c r="K330" i="2"/>
  <c r="J330" i="2"/>
  <c r="I330" i="2"/>
  <c r="H330" i="2"/>
  <c r="G330" i="2"/>
  <c r="F330" i="2"/>
  <c r="E330" i="2"/>
  <c r="D330" i="2"/>
  <c r="C330" i="2"/>
  <c r="B330" i="2"/>
  <c r="A330" i="2"/>
  <c r="AF329" i="2"/>
  <c r="AE329" i="2"/>
  <c r="AD329" i="2"/>
  <c r="AC329" i="2"/>
  <c r="AB329" i="2"/>
  <c r="AA329" i="2"/>
  <c r="Z329" i="2"/>
  <c r="W329" i="2"/>
  <c r="V329" i="2"/>
  <c r="U329" i="2"/>
  <c r="T329" i="2"/>
  <c r="S329" i="2"/>
  <c r="R329" i="2"/>
  <c r="O329" i="2"/>
  <c r="N329" i="2"/>
  <c r="M329" i="2"/>
  <c r="L329" i="2"/>
  <c r="K329" i="2"/>
  <c r="J329" i="2"/>
  <c r="I329" i="2"/>
  <c r="H329" i="2"/>
  <c r="G329" i="2"/>
  <c r="F329" i="2"/>
  <c r="E329" i="2"/>
  <c r="D329" i="2"/>
  <c r="C329" i="2"/>
  <c r="B329" i="2"/>
  <c r="A329" i="2"/>
  <c r="AF328" i="2"/>
  <c r="AE328" i="2"/>
  <c r="AD328" i="2"/>
  <c r="AC328" i="2"/>
  <c r="AB328" i="2"/>
  <c r="AA328" i="2"/>
  <c r="Z328" i="2"/>
  <c r="W328" i="2"/>
  <c r="V328" i="2"/>
  <c r="U328" i="2"/>
  <c r="T328" i="2"/>
  <c r="S328" i="2"/>
  <c r="R328" i="2"/>
  <c r="O328" i="2"/>
  <c r="N328" i="2"/>
  <c r="M328" i="2"/>
  <c r="L328" i="2"/>
  <c r="K328" i="2"/>
  <c r="I328" i="2"/>
  <c r="H328" i="2"/>
  <c r="G328" i="2"/>
  <c r="F328" i="2"/>
  <c r="E328" i="2"/>
  <c r="D328" i="2"/>
  <c r="C328" i="2"/>
  <c r="B328" i="2"/>
  <c r="A328" i="2"/>
  <c r="AF327" i="2"/>
  <c r="AE327" i="2"/>
  <c r="AD327" i="2"/>
  <c r="AC327" i="2"/>
  <c r="AB327" i="2"/>
  <c r="AA327" i="2"/>
  <c r="Z327" i="2"/>
  <c r="W327" i="2"/>
  <c r="V327" i="2"/>
  <c r="U327" i="2"/>
  <c r="T327" i="2"/>
  <c r="S327" i="2"/>
  <c r="R327" i="2"/>
  <c r="O327" i="2"/>
  <c r="N327" i="2"/>
  <c r="M327" i="2"/>
  <c r="L327" i="2"/>
  <c r="K327" i="2"/>
  <c r="I327" i="2"/>
  <c r="H327" i="2"/>
  <c r="G327" i="2"/>
  <c r="F327" i="2"/>
  <c r="E327" i="2"/>
  <c r="D327" i="2"/>
  <c r="C327" i="2"/>
  <c r="B327" i="2"/>
  <c r="A327" i="2"/>
  <c r="AF326" i="2"/>
  <c r="AE326" i="2"/>
  <c r="AD326" i="2"/>
  <c r="AC326" i="2"/>
  <c r="AB326" i="2"/>
  <c r="AA326" i="2"/>
  <c r="Z326" i="2"/>
  <c r="W326" i="2"/>
  <c r="V326" i="2"/>
  <c r="U326" i="2"/>
  <c r="T326" i="2"/>
  <c r="S326" i="2"/>
  <c r="R326" i="2"/>
  <c r="O326" i="2"/>
  <c r="N326" i="2"/>
  <c r="M326" i="2"/>
  <c r="L326" i="2"/>
  <c r="K326" i="2"/>
  <c r="I326" i="2"/>
  <c r="H326" i="2"/>
  <c r="G326" i="2"/>
  <c r="F326" i="2"/>
  <c r="E326" i="2"/>
  <c r="D326" i="2"/>
  <c r="C326" i="2"/>
  <c r="B326" i="2"/>
  <c r="A326" i="2"/>
  <c r="AF325" i="2"/>
  <c r="AE325" i="2"/>
  <c r="AD325" i="2"/>
  <c r="AC325" i="2"/>
  <c r="AB325" i="2"/>
  <c r="AA325" i="2"/>
  <c r="Z325" i="2"/>
  <c r="W325" i="2"/>
  <c r="V325" i="2"/>
  <c r="U325" i="2"/>
  <c r="T325" i="2"/>
  <c r="S325" i="2"/>
  <c r="R325" i="2"/>
  <c r="O325" i="2"/>
  <c r="N325" i="2"/>
  <c r="M325" i="2"/>
  <c r="L325" i="2"/>
  <c r="K325" i="2"/>
  <c r="I325" i="2"/>
  <c r="H325" i="2"/>
  <c r="G325" i="2"/>
  <c r="F325" i="2"/>
  <c r="E325" i="2"/>
  <c r="D325" i="2"/>
  <c r="C325" i="2"/>
  <c r="B325" i="2"/>
  <c r="A325" i="2"/>
  <c r="AF324" i="2"/>
  <c r="AE324" i="2"/>
  <c r="AD324" i="2"/>
  <c r="AC324" i="2"/>
  <c r="AB324" i="2"/>
  <c r="AA324" i="2"/>
  <c r="Z324" i="2"/>
  <c r="W324" i="2"/>
  <c r="V324" i="2"/>
  <c r="U324" i="2"/>
  <c r="T324" i="2"/>
  <c r="S324" i="2"/>
  <c r="R324" i="2"/>
  <c r="O324" i="2"/>
  <c r="N324" i="2"/>
  <c r="M324" i="2"/>
  <c r="L324" i="2"/>
  <c r="K324" i="2"/>
  <c r="J324" i="2"/>
  <c r="I324" i="2"/>
  <c r="H324" i="2"/>
  <c r="G324" i="2"/>
  <c r="F324" i="2"/>
  <c r="E324" i="2"/>
  <c r="D324" i="2"/>
  <c r="C324" i="2"/>
  <c r="B324" i="2"/>
  <c r="A324" i="2"/>
  <c r="AF323" i="2"/>
  <c r="AE323" i="2"/>
  <c r="AD323" i="2"/>
  <c r="AC323" i="2"/>
  <c r="AB323" i="2"/>
  <c r="AA323" i="2"/>
  <c r="Z323" i="2"/>
  <c r="W323" i="2"/>
  <c r="V323" i="2"/>
  <c r="U323" i="2"/>
  <c r="T323" i="2"/>
  <c r="S323" i="2"/>
  <c r="R323" i="2"/>
  <c r="O323" i="2"/>
  <c r="N323" i="2"/>
  <c r="M323" i="2"/>
  <c r="L323" i="2"/>
  <c r="K323" i="2"/>
  <c r="I323" i="2"/>
  <c r="H323" i="2"/>
  <c r="G323" i="2"/>
  <c r="F323" i="2"/>
  <c r="E323" i="2"/>
  <c r="D323" i="2"/>
  <c r="C323" i="2"/>
  <c r="B323" i="2"/>
  <c r="A323" i="2"/>
  <c r="AF322" i="2"/>
  <c r="AE322" i="2"/>
  <c r="AD322" i="2"/>
  <c r="AC322" i="2"/>
  <c r="AB322" i="2"/>
  <c r="AA322" i="2"/>
  <c r="Z322" i="2"/>
  <c r="W322" i="2"/>
  <c r="V322" i="2"/>
  <c r="U322" i="2"/>
  <c r="T322" i="2"/>
  <c r="S322" i="2"/>
  <c r="R322" i="2"/>
  <c r="O322" i="2"/>
  <c r="N322" i="2"/>
  <c r="M322" i="2"/>
  <c r="L322" i="2"/>
  <c r="K322" i="2"/>
  <c r="I322" i="2"/>
  <c r="H322" i="2"/>
  <c r="G322" i="2"/>
  <c r="F322" i="2"/>
  <c r="E322" i="2"/>
  <c r="D322" i="2"/>
  <c r="C322" i="2"/>
  <c r="B322" i="2"/>
  <c r="A322" i="2"/>
  <c r="AF321" i="2"/>
  <c r="AE321" i="2"/>
  <c r="AD321" i="2"/>
  <c r="AC321" i="2"/>
  <c r="AB321" i="2"/>
  <c r="AA321" i="2"/>
  <c r="Z321" i="2"/>
  <c r="W321" i="2"/>
  <c r="V321" i="2"/>
  <c r="U321" i="2"/>
  <c r="T321" i="2"/>
  <c r="S321" i="2"/>
  <c r="R321" i="2"/>
  <c r="O321" i="2"/>
  <c r="N321" i="2"/>
  <c r="M321" i="2"/>
  <c r="L321" i="2"/>
  <c r="K321" i="2"/>
  <c r="I321" i="2"/>
  <c r="H321" i="2"/>
  <c r="G321" i="2"/>
  <c r="F321" i="2"/>
  <c r="E321" i="2"/>
  <c r="D321" i="2"/>
  <c r="C321" i="2"/>
  <c r="B321" i="2"/>
  <c r="A321" i="2"/>
  <c r="AF320" i="2"/>
  <c r="AE320" i="2"/>
  <c r="AD320" i="2"/>
  <c r="AC320" i="2"/>
  <c r="AB320" i="2"/>
  <c r="AA320" i="2"/>
  <c r="Z320" i="2"/>
  <c r="W320" i="2"/>
  <c r="V320" i="2"/>
  <c r="U320" i="2"/>
  <c r="T320" i="2"/>
  <c r="S320" i="2"/>
  <c r="R320" i="2"/>
  <c r="O320" i="2"/>
  <c r="N320" i="2"/>
  <c r="M320" i="2"/>
  <c r="L320" i="2"/>
  <c r="K320" i="2"/>
  <c r="J320" i="2"/>
  <c r="I320" i="2"/>
  <c r="H320" i="2"/>
  <c r="G320" i="2"/>
  <c r="F320" i="2"/>
  <c r="E320" i="2"/>
  <c r="D320" i="2"/>
  <c r="C320" i="2"/>
  <c r="B320" i="2"/>
  <c r="A320" i="2"/>
  <c r="AF319" i="2"/>
  <c r="AE319" i="2"/>
  <c r="AD319" i="2"/>
  <c r="AC319" i="2"/>
  <c r="AB319" i="2"/>
  <c r="AA319" i="2"/>
  <c r="Z319" i="2"/>
  <c r="W319" i="2"/>
  <c r="V319" i="2"/>
  <c r="U319" i="2"/>
  <c r="T319" i="2"/>
  <c r="S319" i="2"/>
  <c r="R319" i="2"/>
  <c r="O319" i="2"/>
  <c r="N319" i="2"/>
  <c r="M319" i="2"/>
  <c r="L319" i="2"/>
  <c r="K319" i="2"/>
  <c r="J319" i="2"/>
  <c r="I319" i="2"/>
  <c r="H319" i="2"/>
  <c r="G319" i="2"/>
  <c r="F319" i="2"/>
  <c r="E319" i="2"/>
  <c r="D319" i="2"/>
  <c r="C319" i="2"/>
  <c r="B319" i="2"/>
  <c r="A319" i="2"/>
  <c r="AF318" i="2"/>
  <c r="AE318" i="2"/>
  <c r="AD318" i="2"/>
  <c r="AC318" i="2"/>
  <c r="AB318" i="2"/>
  <c r="AA318" i="2"/>
  <c r="Z318" i="2"/>
  <c r="W318" i="2"/>
  <c r="V318" i="2"/>
  <c r="U318" i="2"/>
  <c r="T318" i="2"/>
  <c r="S318" i="2"/>
  <c r="R318" i="2"/>
  <c r="O318" i="2"/>
  <c r="N318" i="2"/>
  <c r="M318" i="2"/>
  <c r="L318" i="2"/>
  <c r="K318" i="2"/>
  <c r="J318" i="2"/>
  <c r="I318" i="2"/>
  <c r="H318" i="2"/>
  <c r="G318" i="2"/>
  <c r="F318" i="2"/>
  <c r="E318" i="2"/>
  <c r="D318" i="2"/>
  <c r="C318" i="2"/>
  <c r="B318" i="2"/>
  <c r="A318" i="2"/>
  <c r="AF317" i="2"/>
  <c r="AE317" i="2"/>
  <c r="AD317" i="2"/>
  <c r="AC317" i="2"/>
  <c r="AB317" i="2"/>
  <c r="AA317" i="2"/>
  <c r="Z317" i="2"/>
  <c r="W317" i="2"/>
  <c r="V317" i="2"/>
  <c r="U317" i="2"/>
  <c r="T317" i="2"/>
  <c r="S317" i="2"/>
  <c r="R317" i="2"/>
  <c r="O317" i="2"/>
  <c r="N317" i="2"/>
  <c r="M317" i="2"/>
  <c r="L317" i="2"/>
  <c r="K317" i="2"/>
  <c r="J317" i="2"/>
  <c r="I317" i="2"/>
  <c r="H317" i="2"/>
  <c r="G317" i="2"/>
  <c r="F317" i="2"/>
  <c r="E317" i="2"/>
  <c r="D317" i="2"/>
  <c r="C317" i="2"/>
  <c r="B317" i="2"/>
  <c r="A317" i="2"/>
  <c r="AF316" i="2"/>
  <c r="AE316" i="2"/>
  <c r="AD316" i="2"/>
  <c r="AC316" i="2"/>
  <c r="AB316" i="2"/>
  <c r="AA316" i="2"/>
  <c r="Z316" i="2"/>
  <c r="W316" i="2"/>
  <c r="V316" i="2"/>
  <c r="U316" i="2"/>
  <c r="T316" i="2"/>
  <c r="S316" i="2"/>
  <c r="R316" i="2"/>
  <c r="O316" i="2"/>
  <c r="N316" i="2"/>
  <c r="M316" i="2"/>
  <c r="L316" i="2"/>
  <c r="K316" i="2"/>
  <c r="J316" i="2"/>
  <c r="I316" i="2"/>
  <c r="H316" i="2"/>
  <c r="G316" i="2"/>
  <c r="F316" i="2"/>
  <c r="E316" i="2"/>
  <c r="D316" i="2"/>
  <c r="C316" i="2"/>
  <c r="B316" i="2"/>
  <c r="A316" i="2"/>
  <c r="AF315" i="2"/>
  <c r="AE315" i="2"/>
  <c r="AD315" i="2"/>
  <c r="AC315" i="2"/>
  <c r="AB315" i="2"/>
  <c r="AA315" i="2"/>
  <c r="Z315" i="2"/>
  <c r="W315" i="2"/>
  <c r="V315" i="2"/>
  <c r="U315" i="2"/>
  <c r="T315" i="2"/>
  <c r="S315" i="2"/>
  <c r="R315" i="2"/>
  <c r="O315" i="2"/>
  <c r="N315" i="2"/>
  <c r="M315" i="2"/>
  <c r="L315" i="2"/>
  <c r="K315" i="2"/>
  <c r="J315" i="2"/>
  <c r="I315" i="2"/>
  <c r="H315" i="2"/>
  <c r="G315" i="2"/>
  <c r="F315" i="2"/>
  <c r="E315" i="2"/>
  <c r="D315" i="2"/>
  <c r="C315" i="2"/>
  <c r="B315" i="2"/>
  <c r="A315" i="2"/>
  <c r="AF314" i="2"/>
  <c r="AE314" i="2"/>
  <c r="AD314" i="2"/>
  <c r="AC314" i="2"/>
  <c r="AB314" i="2"/>
  <c r="AA314" i="2"/>
  <c r="Z314" i="2"/>
  <c r="W314" i="2"/>
  <c r="V314" i="2"/>
  <c r="U314" i="2"/>
  <c r="T314" i="2"/>
  <c r="S314" i="2"/>
  <c r="R314" i="2"/>
  <c r="O314" i="2"/>
  <c r="N314" i="2"/>
  <c r="M314" i="2"/>
  <c r="L314" i="2"/>
  <c r="K314" i="2"/>
  <c r="I314" i="2"/>
  <c r="H314" i="2"/>
  <c r="G314" i="2"/>
  <c r="F314" i="2"/>
  <c r="E314" i="2"/>
  <c r="D314" i="2"/>
  <c r="C314" i="2"/>
  <c r="B314" i="2"/>
  <c r="A314" i="2"/>
  <c r="AF313" i="2"/>
  <c r="AE313" i="2"/>
  <c r="AD313" i="2"/>
  <c r="AC313" i="2"/>
  <c r="AB313" i="2"/>
  <c r="AA313" i="2"/>
  <c r="Z313" i="2"/>
  <c r="W313" i="2"/>
  <c r="V313" i="2"/>
  <c r="U313" i="2"/>
  <c r="T313" i="2"/>
  <c r="S313" i="2"/>
  <c r="R313" i="2"/>
  <c r="O313" i="2"/>
  <c r="N313" i="2"/>
  <c r="M313" i="2"/>
  <c r="L313" i="2"/>
  <c r="K313" i="2"/>
  <c r="J313" i="2"/>
  <c r="I313" i="2"/>
  <c r="H313" i="2"/>
  <c r="G313" i="2"/>
  <c r="F313" i="2"/>
  <c r="E313" i="2"/>
  <c r="D313" i="2"/>
  <c r="C313" i="2"/>
  <c r="B313" i="2"/>
  <c r="A313" i="2"/>
  <c r="AF312" i="2"/>
  <c r="AE312" i="2"/>
  <c r="AD312" i="2"/>
  <c r="AC312" i="2"/>
  <c r="AB312" i="2"/>
  <c r="AA312" i="2"/>
  <c r="Z312" i="2"/>
  <c r="W312" i="2"/>
  <c r="V312" i="2"/>
  <c r="U312" i="2"/>
  <c r="T312" i="2"/>
  <c r="S312" i="2"/>
  <c r="R312" i="2"/>
  <c r="O312" i="2"/>
  <c r="N312" i="2"/>
  <c r="M312" i="2"/>
  <c r="L312" i="2"/>
  <c r="K312" i="2"/>
  <c r="I312" i="2"/>
  <c r="H312" i="2"/>
  <c r="G312" i="2"/>
  <c r="F312" i="2"/>
  <c r="E312" i="2"/>
  <c r="D312" i="2"/>
  <c r="C312" i="2"/>
  <c r="B312" i="2"/>
  <c r="A312" i="2"/>
  <c r="AF311" i="2"/>
  <c r="AE311" i="2"/>
  <c r="AD311" i="2"/>
  <c r="AC311" i="2"/>
  <c r="AB311" i="2"/>
  <c r="AA311" i="2"/>
  <c r="Z311" i="2"/>
  <c r="W311" i="2"/>
  <c r="V311" i="2"/>
  <c r="U311" i="2"/>
  <c r="T311" i="2"/>
  <c r="S311" i="2"/>
  <c r="R311" i="2"/>
  <c r="O311" i="2"/>
  <c r="N311" i="2"/>
  <c r="M311" i="2"/>
  <c r="L311" i="2"/>
  <c r="K311" i="2"/>
  <c r="I311" i="2"/>
  <c r="H311" i="2"/>
  <c r="G311" i="2"/>
  <c r="F311" i="2"/>
  <c r="E311" i="2"/>
  <c r="D311" i="2"/>
  <c r="C311" i="2"/>
  <c r="B311" i="2"/>
  <c r="A311" i="2"/>
  <c r="AF310" i="2"/>
  <c r="AE310" i="2"/>
  <c r="AD310" i="2"/>
  <c r="AC310" i="2"/>
  <c r="AB310" i="2"/>
  <c r="AA310" i="2"/>
  <c r="Z310" i="2"/>
  <c r="W310" i="2"/>
  <c r="V310" i="2"/>
  <c r="U310" i="2"/>
  <c r="T310" i="2"/>
  <c r="S310" i="2"/>
  <c r="R310" i="2"/>
  <c r="O310" i="2"/>
  <c r="N310" i="2"/>
  <c r="M310" i="2"/>
  <c r="L310" i="2"/>
  <c r="K310" i="2"/>
  <c r="J310" i="2"/>
  <c r="I310" i="2"/>
  <c r="H310" i="2"/>
  <c r="G310" i="2"/>
  <c r="F310" i="2"/>
  <c r="E310" i="2"/>
  <c r="D310" i="2"/>
  <c r="C310" i="2"/>
  <c r="B310" i="2"/>
  <c r="A310" i="2"/>
  <c r="AF309" i="2"/>
  <c r="AE309" i="2"/>
  <c r="AD309" i="2"/>
  <c r="AC309" i="2"/>
  <c r="AB309" i="2"/>
  <c r="AA309" i="2"/>
  <c r="Z309" i="2"/>
  <c r="W309" i="2"/>
  <c r="V309" i="2"/>
  <c r="U309" i="2"/>
  <c r="T309" i="2"/>
  <c r="S309" i="2"/>
  <c r="R309" i="2"/>
  <c r="O309" i="2"/>
  <c r="N309" i="2"/>
  <c r="M309" i="2"/>
  <c r="L309" i="2"/>
  <c r="K309" i="2"/>
  <c r="J309" i="2"/>
  <c r="I309" i="2"/>
  <c r="H309" i="2"/>
  <c r="G309" i="2"/>
  <c r="F309" i="2"/>
  <c r="E309" i="2"/>
  <c r="D309" i="2"/>
  <c r="C309" i="2"/>
  <c r="B309" i="2"/>
  <c r="A309" i="2"/>
  <c r="AF308" i="2"/>
  <c r="AE308" i="2"/>
  <c r="AD308" i="2"/>
  <c r="AC308" i="2"/>
  <c r="AB308" i="2"/>
  <c r="AA308" i="2"/>
  <c r="Z308" i="2"/>
  <c r="W308" i="2"/>
  <c r="V308" i="2"/>
  <c r="U308" i="2"/>
  <c r="T308" i="2"/>
  <c r="S308" i="2"/>
  <c r="R308" i="2"/>
  <c r="O308" i="2"/>
  <c r="N308" i="2"/>
  <c r="M308" i="2"/>
  <c r="L308" i="2"/>
  <c r="K308" i="2"/>
  <c r="I308" i="2"/>
  <c r="H308" i="2"/>
  <c r="G308" i="2"/>
  <c r="F308" i="2"/>
  <c r="E308" i="2"/>
  <c r="D308" i="2"/>
  <c r="C308" i="2"/>
  <c r="B308" i="2"/>
  <c r="A308" i="2"/>
  <c r="AF307" i="2"/>
  <c r="AE307" i="2"/>
  <c r="AD307" i="2"/>
  <c r="AC307" i="2"/>
  <c r="AB307" i="2"/>
  <c r="AA307" i="2"/>
  <c r="Z307" i="2"/>
  <c r="W307" i="2"/>
  <c r="V307" i="2"/>
  <c r="U307" i="2"/>
  <c r="T307" i="2"/>
  <c r="S307" i="2"/>
  <c r="R307" i="2"/>
  <c r="O307" i="2"/>
  <c r="N307" i="2"/>
  <c r="M307" i="2"/>
  <c r="L307" i="2"/>
  <c r="K307" i="2"/>
  <c r="J307" i="2"/>
  <c r="I307" i="2"/>
  <c r="H307" i="2"/>
  <c r="G307" i="2"/>
  <c r="F307" i="2"/>
  <c r="E307" i="2"/>
  <c r="D307" i="2"/>
  <c r="C307" i="2"/>
  <c r="B307" i="2"/>
  <c r="A307" i="2"/>
  <c r="AF306" i="2"/>
  <c r="AE306" i="2"/>
  <c r="AD306" i="2"/>
  <c r="AC306" i="2"/>
  <c r="AB306" i="2"/>
  <c r="AA306" i="2"/>
  <c r="Z306" i="2"/>
  <c r="W306" i="2"/>
  <c r="V306" i="2"/>
  <c r="U306" i="2"/>
  <c r="T306" i="2"/>
  <c r="S306" i="2"/>
  <c r="R306" i="2"/>
  <c r="O306" i="2"/>
  <c r="N306" i="2"/>
  <c r="M306" i="2"/>
  <c r="L306" i="2"/>
  <c r="K306" i="2"/>
  <c r="I306" i="2"/>
  <c r="H306" i="2"/>
  <c r="G306" i="2"/>
  <c r="F306" i="2"/>
  <c r="E306" i="2"/>
  <c r="D306" i="2"/>
  <c r="C306" i="2"/>
  <c r="B306" i="2"/>
  <c r="A306" i="2"/>
  <c r="AF305" i="2"/>
  <c r="AE305" i="2"/>
  <c r="AD305" i="2"/>
  <c r="AC305" i="2"/>
  <c r="AB305" i="2"/>
  <c r="AA305" i="2"/>
  <c r="Z305" i="2"/>
  <c r="W305" i="2"/>
  <c r="V305" i="2"/>
  <c r="U305" i="2"/>
  <c r="T305" i="2"/>
  <c r="S305" i="2"/>
  <c r="R305" i="2"/>
  <c r="O305" i="2"/>
  <c r="N305" i="2"/>
  <c r="M305" i="2"/>
  <c r="L305" i="2"/>
  <c r="K305" i="2"/>
  <c r="J305" i="2"/>
  <c r="I305" i="2"/>
  <c r="H305" i="2"/>
  <c r="G305" i="2"/>
  <c r="F305" i="2"/>
  <c r="E305" i="2"/>
  <c r="D305" i="2"/>
  <c r="C305" i="2"/>
  <c r="B305" i="2"/>
  <c r="A305" i="2"/>
  <c r="AF304" i="2"/>
  <c r="AE304" i="2"/>
  <c r="AD304" i="2"/>
  <c r="AC304" i="2"/>
  <c r="AB304" i="2"/>
  <c r="AA304" i="2"/>
  <c r="Z304" i="2"/>
  <c r="W304" i="2"/>
  <c r="V304" i="2"/>
  <c r="U304" i="2"/>
  <c r="T304" i="2"/>
  <c r="S304" i="2"/>
  <c r="R304" i="2"/>
  <c r="O304" i="2"/>
  <c r="N304" i="2"/>
  <c r="M304" i="2"/>
  <c r="L304" i="2"/>
  <c r="K304" i="2"/>
  <c r="I304" i="2"/>
  <c r="H304" i="2"/>
  <c r="G304" i="2"/>
  <c r="F304" i="2"/>
  <c r="E304" i="2"/>
  <c r="D304" i="2"/>
  <c r="C304" i="2"/>
  <c r="B304" i="2"/>
  <c r="A304" i="2"/>
  <c r="AF303" i="2"/>
  <c r="AE303" i="2"/>
  <c r="AD303" i="2"/>
  <c r="AC303" i="2"/>
  <c r="AB303" i="2"/>
  <c r="AA303" i="2"/>
  <c r="Z303" i="2"/>
  <c r="W303" i="2"/>
  <c r="V303" i="2"/>
  <c r="U303" i="2"/>
  <c r="T303" i="2"/>
  <c r="S303" i="2"/>
  <c r="R303" i="2"/>
  <c r="O303" i="2"/>
  <c r="N303" i="2"/>
  <c r="M303" i="2"/>
  <c r="L303" i="2"/>
  <c r="K303" i="2"/>
  <c r="J303" i="2"/>
  <c r="I303" i="2"/>
  <c r="H303" i="2"/>
  <c r="G303" i="2"/>
  <c r="F303" i="2"/>
  <c r="E303" i="2"/>
  <c r="D303" i="2"/>
  <c r="C303" i="2"/>
  <c r="B303" i="2"/>
  <c r="A303" i="2"/>
  <c r="AF302" i="2"/>
  <c r="AE302" i="2"/>
  <c r="AD302" i="2"/>
  <c r="AC302" i="2"/>
  <c r="AB302" i="2"/>
  <c r="AA302" i="2"/>
  <c r="Z302" i="2"/>
  <c r="W302" i="2"/>
  <c r="V302" i="2"/>
  <c r="U302" i="2"/>
  <c r="T302" i="2"/>
  <c r="S302" i="2"/>
  <c r="R302" i="2"/>
  <c r="O302" i="2"/>
  <c r="N302" i="2"/>
  <c r="M302" i="2"/>
  <c r="L302" i="2"/>
  <c r="K302" i="2"/>
  <c r="J302" i="2"/>
  <c r="I302" i="2"/>
  <c r="H302" i="2"/>
  <c r="G302" i="2"/>
  <c r="F302" i="2"/>
  <c r="E302" i="2"/>
  <c r="D302" i="2"/>
  <c r="C302" i="2"/>
  <c r="B302" i="2"/>
  <c r="A302" i="2"/>
  <c r="AF301" i="2"/>
  <c r="AE301" i="2"/>
  <c r="AD301" i="2"/>
  <c r="AC301" i="2"/>
  <c r="AB301" i="2"/>
  <c r="AA301" i="2"/>
  <c r="Z301" i="2"/>
  <c r="W301" i="2"/>
  <c r="V301" i="2"/>
  <c r="U301" i="2"/>
  <c r="T301" i="2"/>
  <c r="S301" i="2"/>
  <c r="R301" i="2"/>
  <c r="O301" i="2"/>
  <c r="N301" i="2"/>
  <c r="M301" i="2"/>
  <c r="L301" i="2"/>
  <c r="K301" i="2"/>
  <c r="J301" i="2"/>
  <c r="I301" i="2"/>
  <c r="H301" i="2"/>
  <c r="G301" i="2"/>
  <c r="F301" i="2"/>
  <c r="E301" i="2"/>
  <c r="D301" i="2"/>
  <c r="C301" i="2"/>
  <c r="B301" i="2"/>
  <c r="A301" i="2"/>
  <c r="AF300" i="2"/>
  <c r="AE300" i="2"/>
  <c r="AD300" i="2"/>
  <c r="AC300" i="2"/>
  <c r="AB300" i="2"/>
  <c r="AA300" i="2"/>
  <c r="Z300" i="2"/>
  <c r="W300" i="2"/>
  <c r="V300" i="2"/>
  <c r="U300" i="2"/>
  <c r="T300" i="2"/>
  <c r="S300" i="2"/>
  <c r="R300" i="2"/>
  <c r="O300" i="2"/>
  <c r="N300" i="2"/>
  <c r="M300" i="2"/>
  <c r="L300" i="2"/>
  <c r="K300" i="2"/>
  <c r="J300" i="2"/>
  <c r="I300" i="2"/>
  <c r="H300" i="2"/>
  <c r="G300" i="2"/>
  <c r="F300" i="2"/>
  <c r="E300" i="2"/>
  <c r="D300" i="2"/>
  <c r="C300" i="2"/>
  <c r="B300" i="2"/>
  <c r="A300" i="2"/>
  <c r="AF299" i="2"/>
  <c r="AE299" i="2"/>
  <c r="AD299" i="2"/>
  <c r="AC299" i="2"/>
  <c r="AB299" i="2"/>
  <c r="AA299" i="2"/>
  <c r="Z299" i="2"/>
  <c r="W299" i="2"/>
  <c r="V299" i="2"/>
  <c r="U299" i="2"/>
  <c r="T299" i="2"/>
  <c r="S299" i="2"/>
  <c r="R299" i="2"/>
  <c r="O299" i="2"/>
  <c r="N299" i="2"/>
  <c r="M299" i="2"/>
  <c r="L299" i="2"/>
  <c r="K299" i="2"/>
  <c r="J299" i="2"/>
  <c r="I299" i="2"/>
  <c r="H299" i="2"/>
  <c r="G299" i="2"/>
  <c r="F299" i="2"/>
  <c r="E299" i="2"/>
  <c r="D299" i="2"/>
  <c r="C299" i="2"/>
  <c r="B299" i="2"/>
  <c r="A299" i="2"/>
  <c r="AF298" i="2"/>
  <c r="AE298" i="2"/>
  <c r="AD298" i="2"/>
  <c r="AC298" i="2"/>
  <c r="AB298" i="2"/>
  <c r="AA298" i="2"/>
  <c r="Z298" i="2"/>
  <c r="W298" i="2"/>
  <c r="V298" i="2"/>
  <c r="U298" i="2"/>
  <c r="T298" i="2"/>
  <c r="S298" i="2"/>
  <c r="R298" i="2"/>
  <c r="O298" i="2"/>
  <c r="N298" i="2"/>
  <c r="M298" i="2"/>
  <c r="L298" i="2"/>
  <c r="K298" i="2"/>
  <c r="J298" i="2"/>
  <c r="I298" i="2"/>
  <c r="H298" i="2"/>
  <c r="G298" i="2"/>
  <c r="F298" i="2"/>
  <c r="E298" i="2"/>
  <c r="D298" i="2"/>
  <c r="C298" i="2"/>
  <c r="B298" i="2"/>
  <c r="A298" i="2"/>
  <c r="AF297" i="2"/>
  <c r="AE297" i="2"/>
  <c r="AD297" i="2"/>
  <c r="AC297" i="2"/>
  <c r="AB297" i="2"/>
  <c r="AA297" i="2"/>
  <c r="Z297" i="2"/>
  <c r="W297" i="2"/>
  <c r="V297" i="2"/>
  <c r="U297" i="2"/>
  <c r="T297" i="2"/>
  <c r="S297" i="2"/>
  <c r="R297" i="2"/>
  <c r="O297" i="2"/>
  <c r="N297" i="2"/>
  <c r="M297" i="2"/>
  <c r="L297" i="2"/>
  <c r="K297" i="2"/>
  <c r="J297" i="2"/>
  <c r="I297" i="2"/>
  <c r="H297" i="2"/>
  <c r="G297" i="2"/>
  <c r="F297" i="2"/>
  <c r="E297" i="2"/>
  <c r="D297" i="2"/>
  <c r="C297" i="2"/>
  <c r="B297" i="2"/>
  <c r="A297" i="2"/>
  <c r="AF296" i="2"/>
  <c r="AE296" i="2"/>
  <c r="AD296" i="2"/>
  <c r="AC296" i="2"/>
  <c r="AB296" i="2"/>
  <c r="AA296" i="2"/>
  <c r="Z296" i="2"/>
  <c r="W296" i="2"/>
  <c r="V296" i="2"/>
  <c r="U296" i="2"/>
  <c r="T296" i="2"/>
  <c r="S296" i="2"/>
  <c r="R296" i="2"/>
  <c r="O296" i="2"/>
  <c r="N296" i="2"/>
  <c r="M296" i="2"/>
  <c r="L296" i="2"/>
  <c r="K296" i="2"/>
  <c r="J296" i="2"/>
  <c r="I296" i="2"/>
  <c r="H296" i="2"/>
  <c r="G296" i="2"/>
  <c r="F296" i="2"/>
  <c r="E296" i="2"/>
  <c r="D296" i="2"/>
  <c r="C296" i="2"/>
  <c r="B296" i="2"/>
  <c r="A296" i="2"/>
  <c r="AF295" i="2"/>
  <c r="AE295" i="2"/>
  <c r="AD295" i="2"/>
  <c r="AC295" i="2"/>
  <c r="AB295" i="2"/>
  <c r="AA295" i="2"/>
  <c r="Z295" i="2"/>
  <c r="W295" i="2"/>
  <c r="V295" i="2"/>
  <c r="U295" i="2"/>
  <c r="T295" i="2"/>
  <c r="S295" i="2"/>
  <c r="R295" i="2"/>
  <c r="O295" i="2"/>
  <c r="N295" i="2"/>
  <c r="M295" i="2"/>
  <c r="L295" i="2"/>
  <c r="K295" i="2"/>
  <c r="J295" i="2"/>
  <c r="I295" i="2"/>
  <c r="H295" i="2"/>
  <c r="G295" i="2"/>
  <c r="F295" i="2"/>
  <c r="E295" i="2"/>
  <c r="D295" i="2"/>
  <c r="C295" i="2"/>
  <c r="B295" i="2"/>
  <c r="A295" i="2"/>
  <c r="AF294" i="2"/>
  <c r="AE294" i="2"/>
  <c r="AD294" i="2"/>
  <c r="AC294" i="2"/>
  <c r="AB294" i="2"/>
  <c r="AA294" i="2"/>
  <c r="Z294" i="2"/>
  <c r="W294" i="2"/>
  <c r="V294" i="2"/>
  <c r="U294" i="2"/>
  <c r="T294" i="2"/>
  <c r="S294" i="2"/>
  <c r="R294" i="2"/>
  <c r="O294" i="2"/>
  <c r="N294" i="2"/>
  <c r="M294" i="2"/>
  <c r="L294" i="2"/>
  <c r="K294" i="2"/>
  <c r="J294" i="2"/>
  <c r="I294" i="2"/>
  <c r="H294" i="2"/>
  <c r="G294" i="2"/>
  <c r="F294" i="2"/>
  <c r="E294" i="2"/>
  <c r="D294" i="2"/>
  <c r="C294" i="2"/>
  <c r="B294" i="2"/>
  <c r="A294" i="2"/>
  <c r="AF293" i="2"/>
  <c r="AE293" i="2"/>
  <c r="AD293" i="2"/>
  <c r="AC293" i="2"/>
  <c r="AB293" i="2"/>
  <c r="AA293" i="2"/>
  <c r="Z293" i="2"/>
  <c r="W293" i="2"/>
  <c r="V293" i="2"/>
  <c r="U293" i="2"/>
  <c r="T293" i="2"/>
  <c r="S293" i="2"/>
  <c r="R293" i="2"/>
  <c r="O293" i="2"/>
  <c r="N293" i="2"/>
  <c r="M293" i="2"/>
  <c r="L293" i="2"/>
  <c r="K293" i="2"/>
  <c r="J293" i="2"/>
  <c r="I293" i="2"/>
  <c r="H293" i="2"/>
  <c r="G293" i="2"/>
  <c r="F293" i="2"/>
  <c r="E293" i="2"/>
  <c r="D293" i="2"/>
  <c r="C293" i="2"/>
  <c r="B293" i="2"/>
  <c r="A293" i="2"/>
  <c r="AF292" i="2"/>
  <c r="AE292" i="2"/>
  <c r="AD292" i="2"/>
  <c r="AC292" i="2"/>
  <c r="AB292" i="2"/>
  <c r="AA292" i="2"/>
  <c r="Z292" i="2"/>
  <c r="W292" i="2"/>
  <c r="V292" i="2"/>
  <c r="U292" i="2"/>
  <c r="T292" i="2"/>
  <c r="S292" i="2"/>
  <c r="R292" i="2"/>
  <c r="O292" i="2"/>
  <c r="N292" i="2"/>
  <c r="M292" i="2"/>
  <c r="L292" i="2"/>
  <c r="K292" i="2"/>
  <c r="J292" i="2"/>
  <c r="I292" i="2"/>
  <c r="H292" i="2"/>
  <c r="G292" i="2"/>
  <c r="F292" i="2"/>
  <c r="E292" i="2"/>
  <c r="D292" i="2"/>
  <c r="C292" i="2"/>
  <c r="B292" i="2"/>
  <c r="A292" i="2"/>
  <c r="AF291" i="2"/>
  <c r="AE291" i="2"/>
  <c r="AD291" i="2"/>
  <c r="AC291" i="2"/>
  <c r="AB291" i="2"/>
  <c r="AA291" i="2"/>
  <c r="Z291" i="2"/>
  <c r="W291" i="2"/>
  <c r="V291" i="2"/>
  <c r="U291" i="2"/>
  <c r="T291" i="2"/>
  <c r="S291" i="2"/>
  <c r="R291" i="2"/>
  <c r="O291" i="2"/>
  <c r="N291" i="2"/>
  <c r="M291" i="2"/>
  <c r="L291" i="2"/>
  <c r="K291" i="2"/>
  <c r="J291" i="2"/>
  <c r="I291" i="2"/>
  <c r="H291" i="2"/>
  <c r="G291" i="2"/>
  <c r="F291" i="2"/>
  <c r="E291" i="2"/>
  <c r="D291" i="2"/>
  <c r="C291" i="2"/>
  <c r="B291" i="2"/>
  <c r="A291" i="2"/>
  <c r="AF290" i="2"/>
  <c r="AE290" i="2"/>
  <c r="AD290" i="2"/>
  <c r="AC290" i="2"/>
  <c r="AB290" i="2"/>
  <c r="AA290" i="2"/>
  <c r="Z290" i="2"/>
  <c r="W290" i="2"/>
  <c r="V290" i="2"/>
  <c r="U290" i="2"/>
  <c r="T290" i="2"/>
  <c r="S290" i="2"/>
  <c r="R290" i="2"/>
  <c r="O290" i="2"/>
  <c r="N290" i="2"/>
  <c r="M290" i="2"/>
  <c r="L290" i="2"/>
  <c r="K290" i="2"/>
  <c r="I290" i="2"/>
  <c r="H290" i="2"/>
  <c r="G290" i="2"/>
  <c r="F290" i="2"/>
  <c r="E290" i="2"/>
  <c r="D290" i="2"/>
  <c r="C290" i="2"/>
  <c r="B290" i="2"/>
  <c r="A290" i="2"/>
  <c r="AF289" i="2"/>
  <c r="AE289" i="2"/>
  <c r="AD289" i="2"/>
  <c r="AC289" i="2"/>
  <c r="AB289" i="2"/>
  <c r="AA289" i="2"/>
  <c r="Z289" i="2"/>
  <c r="W289" i="2"/>
  <c r="V289" i="2"/>
  <c r="U289" i="2"/>
  <c r="T289" i="2"/>
  <c r="S289" i="2"/>
  <c r="R289" i="2"/>
  <c r="O289" i="2"/>
  <c r="N289" i="2"/>
  <c r="M289" i="2"/>
  <c r="L289" i="2"/>
  <c r="K289" i="2"/>
  <c r="J289" i="2"/>
  <c r="I289" i="2"/>
  <c r="H289" i="2"/>
  <c r="G289" i="2"/>
  <c r="F289" i="2"/>
  <c r="E289" i="2"/>
  <c r="D289" i="2"/>
  <c r="C289" i="2"/>
  <c r="B289" i="2"/>
  <c r="A289" i="2"/>
  <c r="AF288" i="2"/>
  <c r="AE288" i="2"/>
  <c r="AD288" i="2"/>
  <c r="AC288" i="2"/>
  <c r="AB288" i="2"/>
  <c r="AA288" i="2"/>
  <c r="Z288" i="2"/>
  <c r="W288" i="2"/>
  <c r="V288" i="2"/>
  <c r="U288" i="2"/>
  <c r="T288" i="2"/>
  <c r="S288" i="2"/>
  <c r="R288" i="2"/>
  <c r="O288" i="2"/>
  <c r="N288" i="2"/>
  <c r="M288" i="2"/>
  <c r="L288" i="2"/>
  <c r="K288" i="2"/>
  <c r="J288" i="2"/>
  <c r="I288" i="2"/>
  <c r="H288" i="2"/>
  <c r="G288" i="2"/>
  <c r="F288" i="2"/>
  <c r="E288" i="2"/>
  <c r="D288" i="2"/>
  <c r="C288" i="2"/>
  <c r="B288" i="2"/>
  <c r="A288" i="2"/>
  <c r="AF287" i="2"/>
  <c r="AE287" i="2"/>
  <c r="AD287" i="2"/>
  <c r="AC287" i="2"/>
  <c r="AB287" i="2"/>
  <c r="AA287" i="2"/>
  <c r="Z287" i="2"/>
  <c r="W287" i="2"/>
  <c r="V287" i="2"/>
  <c r="U287" i="2"/>
  <c r="T287" i="2"/>
  <c r="S287" i="2"/>
  <c r="R287" i="2"/>
  <c r="O287" i="2"/>
  <c r="N287" i="2"/>
  <c r="M287" i="2"/>
  <c r="L287" i="2"/>
  <c r="K287" i="2"/>
  <c r="J287" i="2"/>
  <c r="I287" i="2"/>
  <c r="H287" i="2"/>
  <c r="G287" i="2"/>
  <c r="F287" i="2"/>
  <c r="E287" i="2"/>
  <c r="D287" i="2"/>
  <c r="C287" i="2"/>
  <c r="B287" i="2"/>
  <c r="A287" i="2"/>
  <c r="AF286" i="2"/>
  <c r="AE286" i="2"/>
  <c r="AD286" i="2"/>
  <c r="AC286" i="2"/>
  <c r="AB286" i="2"/>
  <c r="AA286" i="2"/>
  <c r="Z286" i="2"/>
  <c r="W286" i="2"/>
  <c r="V286" i="2"/>
  <c r="U286" i="2"/>
  <c r="T286" i="2"/>
  <c r="S286" i="2"/>
  <c r="R286" i="2"/>
  <c r="O286" i="2"/>
  <c r="N286" i="2"/>
  <c r="M286" i="2"/>
  <c r="L286" i="2"/>
  <c r="K286" i="2"/>
  <c r="J286" i="2"/>
  <c r="I286" i="2"/>
  <c r="H286" i="2"/>
  <c r="G286" i="2"/>
  <c r="F286" i="2"/>
  <c r="E286" i="2"/>
  <c r="D286" i="2"/>
  <c r="C286" i="2"/>
  <c r="B286" i="2"/>
  <c r="A286" i="2"/>
  <c r="AF285" i="2"/>
  <c r="AE285" i="2"/>
  <c r="AD285" i="2"/>
  <c r="AC285" i="2"/>
  <c r="AB285" i="2"/>
  <c r="AA285" i="2"/>
  <c r="Z285" i="2"/>
  <c r="W285" i="2"/>
  <c r="V285" i="2"/>
  <c r="U285" i="2"/>
  <c r="T285" i="2"/>
  <c r="S285" i="2"/>
  <c r="R285" i="2"/>
  <c r="O285" i="2"/>
  <c r="N285" i="2"/>
  <c r="M285" i="2"/>
  <c r="L285" i="2"/>
  <c r="K285" i="2"/>
  <c r="J285" i="2"/>
  <c r="I285" i="2"/>
  <c r="H285" i="2"/>
  <c r="G285" i="2"/>
  <c r="F285" i="2"/>
  <c r="E285" i="2"/>
  <c r="D285" i="2"/>
  <c r="C285" i="2"/>
  <c r="B285" i="2"/>
  <c r="A285" i="2"/>
  <c r="AF284" i="2"/>
  <c r="AE284" i="2"/>
  <c r="AD284" i="2"/>
  <c r="AC284" i="2"/>
  <c r="AB284" i="2"/>
  <c r="AA284" i="2"/>
  <c r="Z284" i="2"/>
  <c r="W284" i="2"/>
  <c r="V284" i="2"/>
  <c r="U284" i="2"/>
  <c r="T284" i="2"/>
  <c r="S284" i="2"/>
  <c r="R284" i="2"/>
  <c r="O284" i="2"/>
  <c r="N284" i="2"/>
  <c r="M284" i="2"/>
  <c r="L284" i="2"/>
  <c r="K284" i="2"/>
  <c r="J284" i="2"/>
  <c r="I284" i="2"/>
  <c r="H284" i="2"/>
  <c r="G284" i="2"/>
  <c r="F284" i="2"/>
  <c r="E284" i="2"/>
  <c r="D284" i="2"/>
  <c r="C284" i="2"/>
  <c r="B284" i="2"/>
  <c r="A284" i="2"/>
  <c r="AF283" i="2"/>
  <c r="AE283" i="2"/>
  <c r="AD283" i="2"/>
  <c r="AC283" i="2"/>
  <c r="AB283" i="2"/>
  <c r="AA283" i="2"/>
  <c r="Z283" i="2"/>
  <c r="W283" i="2"/>
  <c r="V283" i="2"/>
  <c r="U283" i="2"/>
  <c r="T283" i="2"/>
  <c r="S283" i="2"/>
  <c r="R283" i="2"/>
  <c r="O283" i="2"/>
  <c r="N283" i="2"/>
  <c r="M283" i="2"/>
  <c r="L283" i="2"/>
  <c r="K283" i="2"/>
  <c r="J283" i="2"/>
  <c r="I283" i="2"/>
  <c r="H283" i="2"/>
  <c r="G283" i="2"/>
  <c r="F283" i="2"/>
  <c r="E283" i="2"/>
  <c r="D283" i="2"/>
  <c r="C283" i="2"/>
  <c r="B283" i="2"/>
  <c r="A283" i="2"/>
  <c r="AF282" i="2"/>
  <c r="AE282" i="2"/>
  <c r="AD282" i="2"/>
  <c r="AC282" i="2"/>
  <c r="AB282" i="2"/>
  <c r="AA282" i="2"/>
  <c r="Z282" i="2"/>
  <c r="W282" i="2"/>
  <c r="V282" i="2"/>
  <c r="U282" i="2"/>
  <c r="T282" i="2"/>
  <c r="S282" i="2"/>
  <c r="R282" i="2"/>
  <c r="O282" i="2"/>
  <c r="N282" i="2"/>
  <c r="M282" i="2"/>
  <c r="L282" i="2"/>
  <c r="K282" i="2"/>
  <c r="J282" i="2"/>
  <c r="I282" i="2"/>
  <c r="H282" i="2"/>
  <c r="G282" i="2"/>
  <c r="F282" i="2"/>
  <c r="E282" i="2"/>
  <c r="D282" i="2"/>
  <c r="C282" i="2"/>
  <c r="B282" i="2"/>
  <c r="A282" i="2"/>
  <c r="AF281" i="2"/>
  <c r="AE281" i="2"/>
  <c r="AD281" i="2"/>
  <c r="AC281" i="2"/>
  <c r="AB281" i="2"/>
  <c r="AA281" i="2"/>
  <c r="Z281" i="2"/>
  <c r="W281" i="2"/>
  <c r="V281" i="2"/>
  <c r="U281" i="2"/>
  <c r="T281" i="2"/>
  <c r="S281" i="2"/>
  <c r="R281" i="2"/>
  <c r="O281" i="2"/>
  <c r="N281" i="2"/>
  <c r="M281" i="2"/>
  <c r="L281" i="2"/>
  <c r="K281" i="2"/>
  <c r="J281" i="2"/>
  <c r="I281" i="2"/>
  <c r="H281" i="2"/>
  <c r="G281" i="2"/>
  <c r="F281" i="2"/>
  <c r="E281" i="2"/>
  <c r="D281" i="2"/>
  <c r="C281" i="2"/>
  <c r="B281" i="2"/>
  <c r="A281" i="2"/>
  <c r="AF280" i="2"/>
  <c r="AE280" i="2"/>
  <c r="AD280" i="2"/>
  <c r="AC280" i="2"/>
  <c r="AB280" i="2"/>
  <c r="AA280" i="2"/>
  <c r="Z280" i="2"/>
  <c r="V280" i="2"/>
  <c r="U280" i="2"/>
  <c r="T280" i="2"/>
  <c r="S280" i="2"/>
  <c r="R280" i="2"/>
  <c r="O280" i="2"/>
  <c r="N280" i="2"/>
  <c r="M280" i="2"/>
  <c r="L280" i="2"/>
  <c r="K280" i="2"/>
  <c r="J280" i="2"/>
  <c r="I280" i="2"/>
  <c r="H280" i="2"/>
  <c r="G280" i="2"/>
  <c r="F280" i="2"/>
  <c r="E280" i="2"/>
  <c r="D280" i="2"/>
  <c r="C280" i="2"/>
  <c r="B280" i="2"/>
  <c r="A280" i="2"/>
  <c r="AF279" i="2"/>
  <c r="AE279" i="2"/>
  <c r="AD279" i="2"/>
  <c r="AC279" i="2"/>
  <c r="AB279" i="2"/>
  <c r="AA279" i="2"/>
  <c r="Z279" i="2"/>
  <c r="V279" i="2"/>
  <c r="U279" i="2"/>
  <c r="T279" i="2"/>
  <c r="S279" i="2"/>
  <c r="R279" i="2"/>
  <c r="N279" i="2"/>
  <c r="M279" i="2"/>
  <c r="L279" i="2"/>
  <c r="K279" i="2"/>
  <c r="J279" i="2"/>
  <c r="I279" i="2"/>
  <c r="H279" i="2"/>
  <c r="G279" i="2"/>
  <c r="F279" i="2"/>
  <c r="E279" i="2"/>
  <c r="D279" i="2"/>
  <c r="C279" i="2"/>
  <c r="B279" i="2"/>
  <c r="A279" i="2"/>
  <c r="AF278" i="2"/>
  <c r="AE278" i="2"/>
  <c r="AD278" i="2"/>
  <c r="AC278" i="2"/>
  <c r="AB278" i="2"/>
  <c r="AA278" i="2"/>
  <c r="Z278" i="2"/>
  <c r="V278" i="2"/>
  <c r="U278" i="2"/>
  <c r="T278" i="2"/>
  <c r="S278" i="2"/>
  <c r="R278" i="2"/>
  <c r="N278" i="2"/>
  <c r="M278" i="2"/>
  <c r="L278" i="2"/>
  <c r="K278" i="2"/>
  <c r="J278" i="2"/>
  <c r="I278" i="2"/>
  <c r="H278" i="2"/>
  <c r="G278" i="2"/>
  <c r="F278" i="2"/>
  <c r="E278" i="2"/>
  <c r="D278" i="2"/>
  <c r="C278" i="2"/>
  <c r="B278" i="2"/>
  <c r="A278" i="2"/>
  <c r="AF277" i="2"/>
  <c r="AE277" i="2"/>
  <c r="AD277" i="2"/>
  <c r="AC277" i="2"/>
  <c r="AB277" i="2"/>
  <c r="AA277" i="2"/>
  <c r="Z277" i="2"/>
  <c r="V277" i="2"/>
  <c r="U277" i="2"/>
  <c r="T277" i="2"/>
  <c r="S277" i="2"/>
  <c r="R277" i="2"/>
  <c r="N277" i="2"/>
  <c r="M277" i="2"/>
  <c r="L277" i="2"/>
  <c r="K277" i="2"/>
  <c r="J277" i="2"/>
  <c r="I277" i="2"/>
  <c r="H277" i="2"/>
  <c r="G277" i="2"/>
  <c r="F277" i="2"/>
  <c r="E277" i="2"/>
  <c r="D277" i="2"/>
  <c r="C277" i="2"/>
  <c r="B277" i="2"/>
  <c r="A277" i="2"/>
  <c r="AF276" i="2"/>
  <c r="AE276" i="2"/>
  <c r="AD276" i="2"/>
  <c r="AC276" i="2"/>
  <c r="AB276" i="2"/>
  <c r="AA276" i="2"/>
  <c r="Z276" i="2"/>
  <c r="V276" i="2"/>
  <c r="U276" i="2"/>
  <c r="T276" i="2"/>
  <c r="S276" i="2"/>
  <c r="R276" i="2"/>
  <c r="N276" i="2"/>
  <c r="M276" i="2"/>
  <c r="L276" i="2"/>
  <c r="K276" i="2"/>
  <c r="J276" i="2"/>
  <c r="I276" i="2"/>
  <c r="H276" i="2"/>
  <c r="G276" i="2"/>
  <c r="F276" i="2"/>
  <c r="E276" i="2"/>
  <c r="D276" i="2"/>
  <c r="C276" i="2"/>
  <c r="B276" i="2"/>
  <c r="A276" i="2"/>
  <c r="AF275" i="2"/>
  <c r="AE275" i="2"/>
  <c r="AD275" i="2"/>
  <c r="AC275" i="2"/>
  <c r="AB275" i="2"/>
  <c r="AA275" i="2"/>
  <c r="Z275" i="2"/>
  <c r="V275" i="2"/>
  <c r="U275" i="2"/>
  <c r="T275" i="2"/>
  <c r="S275" i="2"/>
  <c r="R275" i="2"/>
  <c r="N275" i="2"/>
  <c r="M275" i="2"/>
  <c r="L275" i="2"/>
  <c r="K275" i="2"/>
  <c r="J275" i="2"/>
  <c r="I275" i="2"/>
  <c r="H275" i="2"/>
  <c r="G275" i="2"/>
  <c r="F275" i="2"/>
  <c r="E275" i="2"/>
  <c r="D275" i="2"/>
  <c r="C275" i="2"/>
  <c r="B275" i="2"/>
  <c r="A275" i="2"/>
  <c r="AF274" i="2"/>
  <c r="AE274" i="2"/>
  <c r="AD274" i="2"/>
  <c r="AC274" i="2"/>
  <c r="AB274" i="2"/>
  <c r="AA274" i="2"/>
  <c r="Z274" i="2"/>
  <c r="V274" i="2"/>
  <c r="U274" i="2"/>
  <c r="T274" i="2"/>
  <c r="S274" i="2"/>
  <c r="R274" i="2"/>
  <c r="N274" i="2"/>
  <c r="M274" i="2"/>
  <c r="L274" i="2"/>
  <c r="K274" i="2"/>
  <c r="J274" i="2"/>
  <c r="I274" i="2"/>
  <c r="H274" i="2"/>
  <c r="G274" i="2"/>
  <c r="F274" i="2"/>
  <c r="E274" i="2"/>
  <c r="D274" i="2"/>
  <c r="C274" i="2"/>
  <c r="B274" i="2"/>
  <c r="A274" i="2"/>
  <c r="AF273" i="2"/>
  <c r="AE273" i="2"/>
  <c r="AD273" i="2"/>
  <c r="AC273" i="2"/>
  <c r="AB273" i="2"/>
  <c r="AA273" i="2"/>
  <c r="Z273" i="2"/>
  <c r="V273" i="2"/>
  <c r="U273" i="2"/>
  <c r="T273" i="2"/>
  <c r="S273" i="2"/>
  <c r="R273" i="2"/>
  <c r="N273" i="2"/>
  <c r="M273" i="2"/>
  <c r="L273" i="2"/>
  <c r="K273" i="2"/>
  <c r="J273" i="2"/>
  <c r="I273" i="2"/>
  <c r="H273" i="2"/>
  <c r="G273" i="2"/>
  <c r="F273" i="2"/>
  <c r="E273" i="2"/>
  <c r="D273" i="2"/>
  <c r="C273" i="2"/>
  <c r="B273" i="2"/>
  <c r="A273" i="2"/>
  <c r="AF272" i="2"/>
  <c r="AE272" i="2"/>
  <c r="AD272" i="2"/>
  <c r="AC272" i="2"/>
  <c r="AB272" i="2"/>
  <c r="AA272" i="2"/>
  <c r="Z272" i="2"/>
  <c r="V272" i="2"/>
  <c r="U272" i="2"/>
  <c r="T272" i="2"/>
  <c r="S272" i="2"/>
  <c r="R272" i="2"/>
  <c r="N272" i="2"/>
  <c r="M272" i="2"/>
  <c r="L272" i="2"/>
  <c r="K272" i="2"/>
  <c r="J272" i="2"/>
  <c r="I272" i="2"/>
  <c r="H272" i="2"/>
  <c r="G272" i="2"/>
  <c r="F272" i="2"/>
  <c r="E272" i="2"/>
  <c r="D272" i="2"/>
  <c r="C272" i="2"/>
  <c r="B272" i="2"/>
  <c r="A272" i="2"/>
  <c r="AF271" i="2"/>
  <c r="AE271" i="2"/>
  <c r="AD271" i="2"/>
  <c r="AC271" i="2"/>
  <c r="AB271" i="2"/>
  <c r="AA271" i="2"/>
  <c r="Z271" i="2"/>
  <c r="V271" i="2"/>
  <c r="U271" i="2"/>
  <c r="T271" i="2"/>
  <c r="S271" i="2"/>
  <c r="R271" i="2"/>
  <c r="N271" i="2"/>
  <c r="M271" i="2"/>
  <c r="L271" i="2"/>
  <c r="K271" i="2"/>
  <c r="J271" i="2"/>
  <c r="I271" i="2"/>
  <c r="H271" i="2"/>
  <c r="G271" i="2"/>
  <c r="F271" i="2"/>
  <c r="E271" i="2"/>
  <c r="D271" i="2"/>
  <c r="C271" i="2"/>
  <c r="B271" i="2"/>
  <c r="A271" i="2"/>
  <c r="AF270" i="2"/>
  <c r="AE270" i="2"/>
  <c r="AD270" i="2"/>
  <c r="AC270" i="2"/>
  <c r="AB270" i="2"/>
  <c r="AA270" i="2"/>
  <c r="Z270" i="2"/>
  <c r="V270" i="2"/>
  <c r="U270" i="2"/>
  <c r="T270" i="2"/>
  <c r="S270" i="2"/>
  <c r="R270" i="2"/>
  <c r="N270" i="2"/>
  <c r="M270" i="2"/>
  <c r="L270" i="2"/>
  <c r="K270" i="2"/>
  <c r="J270" i="2"/>
  <c r="I270" i="2"/>
  <c r="H270" i="2"/>
  <c r="G270" i="2"/>
  <c r="F270" i="2"/>
  <c r="E270" i="2"/>
  <c r="D270" i="2"/>
  <c r="C270" i="2"/>
  <c r="B270" i="2"/>
  <c r="A270" i="2"/>
  <c r="AF269" i="2"/>
  <c r="AE269" i="2"/>
  <c r="AD269" i="2"/>
  <c r="AC269" i="2"/>
  <c r="AB269" i="2"/>
  <c r="AA269" i="2"/>
  <c r="Z269" i="2"/>
  <c r="V269" i="2"/>
  <c r="U269" i="2"/>
  <c r="T269" i="2"/>
  <c r="S269" i="2"/>
  <c r="R269" i="2"/>
  <c r="N269" i="2"/>
  <c r="M269" i="2"/>
  <c r="L269" i="2"/>
  <c r="K269" i="2"/>
  <c r="J269" i="2"/>
  <c r="I269" i="2"/>
  <c r="H269" i="2"/>
  <c r="G269" i="2"/>
  <c r="F269" i="2"/>
  <c r="E269" i="2"/>
  <c r="D269" i="2"/>
  <c r="C269" i="2"/>
  <c r="B269" i="2"/>
  <c r="A269" i="2"/>
  <c r="AF268" i="2"/>
  <c r="AE268" i="2"/>
  <c r="AD268" i="2"/>
  <c r="AC268" i="2"/>
  <c r="AB268" i="2"/>
  <c r="AA268" i="2"/>
  <c r="Z268" i="2"/>
  <c r="V268" i="2"/>
  <c r="U268" i="2"/>
  <c r="T268" i="2"/>
  <c r="S268" i="2"/>
  <c r="R268" i="2"/>
  <c r="N268" i="2"/>
  <c r="M268" i="2"/>
  <c r="L268" i="2"/>
  <c r="K268" i="2"/>
  <c r="J268" i="2"/>
  <c r="I268" i="2"/>
  <c r="H268" i="2"/>
  <c r="G268" i="2"/>
  <c r="F268" i="2"/>
  <c r="E268" i="2"/>
  <c r="D268" i="2"/>
  <c r="C268" i="2"/>
  <c r="B268" i="2"/>
  <c r="A268" i="2"/>
  <c r="AF267" i="2"/>
  <c r="AE267" i="2"/>
  <c r="AD267" i="2"/>
  <c r="AC267" i="2"/>
  <c r="AB267" i="2"/>
  <c r="AA267" i="2"/>
  <c r="Z267" i="2"/>
  <c r="V267" i="2"/>
  <c r="U267" i="2"/>
  <c r="T267" i="2"/>
  <c r="S267" i="2"/>
  <c r="R267" i="2"/>
  <c r="N267" i="2"/>
  <c r="M267" i="2"/>
  <c r="L267" i="2"/>
  <c r="K267" i="2"/>
  <c r="J267" i="2"/>
  <c r="I267" i="2"/>
  <c r="H267" i="2"/>
  <c r="G267" i="2"/>
  <c r="F267" i="2"/>
  <c r="E267" i="2"/>
  <c r="D267" i="2"/>
  <c r="C267" i="2"/>
  <c r="B267" i="2"/>
  <c r="A267" i="2"/>
  <c r="AF266" i="2"/>
  <c r="AE266" i="2"/>
  <c r="AD266" i="2"/>
  <c r="AC266" i="2"/>
  <c r="AB266" i="2"/>
  <c r="AA266" i="2"/>
  <c r="Z266" i="2"/>
  <c r="V266" i="2"/>
  <c r="U266" i="2"/>
  <c r="T266" i="2"/>
  <c r="S266" i="2"/>
  <c r="R266" i="2"/>
  <c r="N266" i="2"/>
  <c r="M266" i="2"/>
  <c r="L266" i="2"/>
  <c r="K266" i="2"/>
  <c r="J266" i="2"/>
  <c r="I266" i="2"/>
  <c r="H266" i="2"/>
  <c r="G266" i="2"/>
  <c r="F266" i="2"/>
  <c r="E266" i="2"/>
  <c r="D266" i="2"/>
  <c r="C266" i="2"/>
  <c r="B266" i="2"/>
  <c r="A266" i="2"/>
  <c r="AF265" i="2"/>
  <c r="AE265" i="2"/>
  <c r="AD265" i="2"/>
  <c r="AC265" i="2"/>
  <c r="AB265" i="2"/>
  <c r="AA265" i="2"/>
  <c r="Z265" i="2"/>
  <c r="V265" i="2"/>
  <c r="U265" i="2"/>
  <c r="T265" i="2"/>
  <c r="S265" i="2"/>
  <c r="R265" i="2"/>
  <c r="N265" i="2"/>
  <c r="M265" i="2"/>
  <c r="L265" i="2"/>
  <c r="K265" i="2"/>
  <c r="J265" i="2"/>
  <c r="I265" i="2"/>
  <c r="H265" i="2"/>
  <c r="G265" i="2"/>
  <c r="F265" i="2"/>
  <c r="E265" i="2"/>
  <c r="D265" i="2"/>
  <c r="C265" i="2"/>
  <c r="B265" i="2"/>
  <c r="A265" i="2"/>
  <c r="AF264" i="2"/>
  <c r="AE264" i="2"/>
  <c r="AD264" i="2"/>
  <c r="AC264" i="2"/>
  <c r="AB264" i="2"/>
  <c r="AA264" i="2"/>
  <c r="Z264" i="2"/>
  <c r="V264" i="2"/>
  <c r="U264" i="2"/>
  <c r="T264" i="2"/>
  <c r="S264" i="2"/>
  <c r="R264" i="2"/>
  <c r="N264" i="2"/>
  <c r="M264" i="2"/>
  <c r="L264" i="2"/>
  <c r="K264" i="2"/>
  <c r="J264" i="2"/>
  <c r="I264" i="2"/>
  <c r="H264" i="2"/>
  <c r="G264" i="2"/>
  <c r="F264" i="2"/>
  <c r="E264" i="2"/>
  <c r="D264" i="2"/>
  <c r="C264" i="2"/>
  <c r="B264" i="2"/>
  <c r="A264" i="2"/>
  <c r="AF263" i="2"/>
  <c r="AE263" i="2"/>
  <c r="AD263" i="2"/>
  <c r="AC263" i="2"/>
  <c r="AB263" i="2"/>
  <c r="AA263" i="2"/>
  <c r="Z263" i="2"/>
  <c r="V263" i="2"/>
  <c r="U263" i="2"/>
  <c r="T263" i="2"/>
  <c r="S263" i="2"/>
  <c r="R263" i="2"/>
  <c r="N263" i="2"/>
  <c r="M263" i="2"/>
  <c r="L263" i="2"/>
  <c r="K263" i="2"/>
  <c r="J263" i="2"/>
  <c r="I263" i="2"/>
  <c r="H263" i="2"/>
  <c r="G263" i="2"/>
  <c r="F263" i="2"/>
  <c r="E263" i="2"/>
  <c r="D263" i="2"/>
  <c r="C263" i="2"/>
  <c r="B263" i="2"/>
  <c r="A263" i="2"/>
  <c r="AF262" i="2"/>
  <c r="AE262" i="2"/>
  <c r="AD262" i="2"/>
  <c r="AC262" i="2"/>
  <c r="AB262" i="2"/>
  <c r="AA262" i="2"/>
  <c r="Z262" i="2"/>
  <c r="V262" i="2"/>
  <c r="U262" i="2"/>
  <c r="T262" i="2"/>
  <c r="S262" i="2"/>
  <c r="R262" i="2"/>
  <c r="N262" i="2"/>
  <c r="M262" i="2"/>
  <c r="L262" i="2"/>
  <c r="K262" i="2"/>
  <c r="J262" i="2"/>
  <c r="I262" i="2"/>
  <c r="H262" i="2"/>
  <c r="G262" i="2"/>
  <c r="F262" i="2"/>
  <c r="E262" i="2"/>
  <c r="D262" i="2"/>
  <c r="C262" i="2"/>
  <c r="B262" i="2"/>
  <c r="A262" i="2"/>
  <c r="AF261" i="2"/>
  <c r="AE261" i="2"/>
  <c r="AD261" i="2"/>
  <c r="AC261" i="2"/>
  <c r="AB261" i="2"/>
  <c r="AA261" i="2"/>
  <c r="Z261" i="2"/>
  <c r="V261" i="2"/>
  <c r="U261" i="2"/>
  <c r="T261" i="2"/>
  <c r="S261" i="2"/>
  <c r="R261" i="2"/>
  <c r="N261" i="2"/>
  <c r="M261" i="2"/>
  <c r="L261" i="2"/>
  <c r="K261" i="2"/>
  <c r="J261" i="2"/>
  <c r="I261" i="2"/>
  <c r="H261" i="2"/>
  <c r="G261" i="2"/>
  <c r="F261" i="2"/>
  <c r="E261" i="2"/>
  <c r="D261" i="2"/>
  <c r="C261" i="2"/>
  <c r="B261" i="2"/>
  <c r="A261" i="2"/>
  <c r="AF260" i="2"/>
  <c r="AE260" i="2"/>
  <c r="AD260" i="2"/>
  <c r="AC260" i="2"/>
  <c r="AB260" i="2"/>
  <c r="AA260" i="2"/>
  <c r="Z260" i="2"/>
  <c r="V260" i="2"/>
  <c r="U260" i="2"/>
  <c r="T260" i="2"/>
  <c r="S260" i="2"/>
  <c r="R260" i="2"/>
  <c r="N260" i="2"/>
  <c r="M260" i="2"/>
  <c r="L260" i="2"/>
  <c r="K260" i="2"/>
  <c r="J260" i="2"/>
  <c r="I260" i="2"/>
  <c r="H260" i="2"/>
  <c r="G260" i="2"/>
  <c r="F260" i="2"/>
  <c r="E260" i="2"/>
  <c r="D260" i="2"/>
  <c r="C260" i="2"/>
  <c r="B260" i="2"/>
  <c r="A260" i="2"/>
  <c r="AF259" i="2"/>
  <c r="AE259" i="2"/>
  <c r="AD259" i="2"/>
  <c r="AC259" i="2"/>
  <c r="AB259" i="2"/>
  <c r="AA259" i="2"/>
  <c r="Z259" i="2"/>
  <c r="V259" i="2"/>
  <c r="U259" i="2"/>
  <c r="T259" i="2"/>
  <c r="S259" i="2"/>
  <c r="R259" i="2"/>
  <c r="N259" i="2"/>
  <c r="M259" i="2"/>
  <c r="J259" i="2"/>
  <c r="I259" i="2"/>
  <c r="H259" i="2"/>
  <c r="G259" i="2"/>
  <c r="F259" i="2"/>
  <c r="E259" i="2"/>
  <c r="D259" i="2"/>
  <c r="C259" i="2"/>
  <c r="B259" i="2"/>
  <c r="A259" i="2"/>
  <c r="AF258" i="2"/>
  <c r="AE258" i="2"/>
  <c r="AD258" i="2"/>
  <c r="AC258" i="2"/>
  <c r="AB258" i="2"/>
  <c r="AA258" i="2"/>
  <c r="Z258" i="2"/>
  <c r="V258" i="2"/>
  <c r="U258" i="2"/>
  <c r="T258" i="2"/>
  <c r="S258" i="2"/>
  <c r="R258" i="2"/>
  <c r="N258" i="2"/>
  <c r="M258" i="2"/>
  <c r="L258" i="2"/>
  <c r="K258" i="2"/>
  <c r="J258" i="2"/>
  <c r="I258" i="2"/>
  <c r="H258" i="2"/>
  <c r="G258" i="2"/>
  <c r="F258" i="2"/>
  <c r="E258" i="2"/>
  <c r="D258" i="2"/>
  <c r="C258" i="2"/>
  <c r="B258" i="2"/>
  <c r="A258" i="2"/>
  <c r="AF257" i="2"/>
  <c r="AE257" i="2"/>
  <c r="AD257" i="2"/>
  <c r="AC257" i="2"/>
  <c r="AB257" i="2"/>
  <c r="AA257" i="2"/>
  <c r="Z257" i="2"/>
  <c r="V257" i="2"/>
  <c r="U257" i="2"/>
  <c r="T257" i="2"/>
  <c r="S257" i="2"/>
  <c r="R257" i="2"/>
  <c r="N257" i="2"/>
  <c r="M257" i="2"/>
  <c r="L257" i="2"/>
  <c r="K257" i="2"/>
  <c r="J257" i="2"/>
  <c r="I257" i="2"/>
  <c r="H257" i="2"/>
  <c r="G257" i="2"/>
  <c r="F257" i="2"/>
  <c r="E257" i="2"/>
  <c r="D257" i="2"/>
  <c r="C257" i="2"/>
  <c r="B257" i="2"/>
  <c r="A257" i="2"/>
  <c r="AF256" i="2"/>
  <c r="AE256" i="2"/>
  <c r="AD256" i="2"/>
  <c r="AC256" i="2"/>
  <c r="AB256" i="2"/>
  <c r="AA256" i="2"/>
  <c r="Z256" i="2"/>
  <c r="V256" i="2"/>
  <c r="U256" i="2"/>
  <c r="T256" i="2"/>
  <c r="S256" i="2"/>
  <c r="R256" i="2"/>
  <c r="N256" i="2"/>
  <c r="M256" i="2"/>
  <c r="L256" i="2"/>
  <c r="K256" i="2"/>
  <c r="J256" i="2"/>
  <c r="I256" i="2"/>
  <c r="H256" i="2"/>
  <c r="G256" i="2"/>
  <c r="F256" i="2"/>
  <c r="E256" i="2"/>
  <c r="D256" i="2"/>
  <c r="C256" i="2"/>
  <c r="B256" i="2"/>
  <c r="A256" i="2"/>
  <c r="AF255" i="2"/>
  <c r="AE255" i="2"/>
  <c r="AD255" i="2"/>
  <c r="AC255" i="2"/>
  <c r="AB255" i="2"/>
  <c r="AA255" i="2"/>
  <c r="Z255" i="2"/>
  <c r="V255" i="2"/>
  <c r="U255" i="2"/>
  <c r="T255" i="2"/>
  <c r="S255" i="2"/>
  <c r="R255" i="2"/>
  <c r="N255" i="2"/>
  <c r="M255" i="2"/>
  <c r="L255" i="2"/>
  <c r="K255" i="2"/>
  <c r="J255" i="2"/>
  <c r="I255" i="2"/>
  <c r="H255" i="2"/>
  <c r="G255" i="2"/>
  <c r="F255" i="2"/>
  <c r="E255" i="2"/>
  <c r="D255" i="2"/>
  <c r="C255" i="2"/>
  <c r="B255" i="2"/>
  <c r="A255" i="2"/>
  <c r="AF254" i="2"/>
  <c r="AE254" i="2"/>
  <c r="AD254" i="2"/>
  <c r="AC254" i="2"/>
  <c r="AB254" i="2"/>
  <c r="AA254" i="2"/>
  <c r="Z254" i="2"/>
  <c r="V254" i="2"/>
  <c r="U254" i="2"/>
  <c r="T254" i="2"/>
  <c r="S254" i="2"/>
  <c r="R254" i="2"/>
  <c r="N254" i="2"/>
  <c r="M254" i="2"/>
  <c r="L254" i="2"/>
  <c r="K254" i="2"/>
  <c r="J254" i="2"/>
  <c r="I254" i="2"/>
  <c r="H254" i="2"/>
  <c r="G254" i="2"/>
  <c r="F254" i="2"/>
  <c r="E254" i="2"/>
  <c r="D254" i="2"/>
  <c r="C254" i="2"/>
  <c r="B254" i="2"/>
  <c r="A254" i="2"/>
  <c r="AF253" i="2"/>
  <c r="AE253" i="2"/>
  <c r="AD253" i="2"/>
  <c r="AC253" i="2"/>
  <c r="AB253" i="2"/>
  <c r="AA253" i="2"/>
  <c r="Z253" i="2"/>
  <c r="V253" i="2"/>
  <c r="U253" i="2"/>
  <c r="T253" i="2"/>
  <c r="S253" i="2"/>
  <c r="R253" i="2"/>
  <c r="N253" i="2"/>
  <c r="M253" i="2"/>
  <c r="L253" i="2"/>
  <c r="K253" i="2"/>
  <c r="J253" i="2"/>
  <c r="I253" i="2"/>
  <c r="H253" i="2"/>
  <c r="G253" i="2"/>
  <c r="F253" i="2"/>
  <c r="E253" i="2"/>
  <c r="D253" i="2"/>
  <c r="C253" i="2"/>
  <c r="B253" i="2"/>
  <c r="A253" i="2"/>
  <c r="AF252" i="2"/>
  <c r="AE252" i="2"/>
  <c r="AD252" i="2"/>
  <c r="AC252" i="2"/>
  <c r="AB252" i="2"/>
  <c r="AA252" i="2"/>
  <c r="Z252" i="2"/>
  <c r="V252" i="2"/>
  <c r="U252" i="2"/>
  <c r="T252" i="2"/>
  <c r="S252" i="2"/>
  <c r="R252" i="2"/>
  <c r="N252" i="2"/>
  <c r="M252" i="2"/>
  <c r="L252" i="2"/>
  <c r="K252" i="2"/>
  <c r="J252" i="2"/>
  <c r="I252" i="2"/>
  <c r="H252" i="2"/>
  <c r="G252" i="2"/>
  <c r="F252" i="2"/>
  <c r="E252" i="2"/>
  <c r="D252" i="2"/>
  <c r="C252" i="2"/>
  <c r="B252" i="2"/>
  <c r="A252" i="2"/>
  <c r="AF251" i="2"/>
  <c r="AE251" i="2"/>
  <c r="AD251" i="2"/>
  <c r="AC251" i="2"/>
  <c r="AB251" i="2"/>
  <c r="AA251" i="2"/>
  <c r="Z251" i="2"/>
  <c r="V251" i="2"/>
  <c r="U251" i="2"/>
  <c r="T251" i="2"/>
  <c r="S251" i="2"/>
  <c r="R251" i="2"/>
  <c r="N251" i="2"/>
  <c r="M251" i="2"/>
  <c r="L251" i="2"/>
  <c r="K251" i="2"/>
  <c r="J251" i="2"/>
  <c r="I251" i="2"/>
  <c r="H251" i="2"/>
  <c r="G251" i="2"/>
  <c r="F251" i="2"/>
  <c r="E251" i="2"/>
  <c r="D251" i="2"/>
  <c r="C251" i="2"/>
  <c r="B251" i="2"/>
  <c r="A251" i="2"/>
  <c r="AF250" i="2"/>
  <c r="AE250" i="2"/>
  <c r="AD250" i="2"/>
  <c r="AC250" i="2"/>
  <c r="AB250" i="2"/>
  <c r="AA250" i="2"/>
  <c r="Z250" i="2"/>
  <c r="V250" i="2"/>
  <c r="U250" i="2"/>
  <c r="T250" i="2"/>
  <c r="S250" i="2"/>
  <c r="R250" i="2"/>
  <c r="N250" i="2"/>
  <c r="M250" i="2"/>
  <c r="L250" i="2"/>
  <c r="K250" i="2"/>
  <c r="J250" i="2"/>
  <c r="I250" i="2"/>
  <c r="H250" i="2"/>
  <c r="G250" i="2"/>
  <c r="F250" i="2"/>
  <c r="E250" i="2"/>
  <c r="D250" i="2"/>
  <c r="C250" i="2"/>
  <c r="B250" i="2"/>
  <c r="A250" i="2"/>
  <c r="AF249" i="2"/>
  <c r="AE249" i="2"/>
  <c r="AD249" i="2"/>
  <c r="AC249" i="2"/>
  <c r="AB249" i="2"/>
  <c r="AA249" i="2"/>
  <c r="Z249" i="2"/>
  <c r="V249" i="2"/>
  <c r="U249" i="2"/>
  <c r="T249" i="2"/>
  <c r="S249" i="2"/>
  <c r="R249" i="2"/>
  <c r="N249" i="2"/>
  <c r="M249" i="2"/>
  <c r="L249" i="2"/>
  <c r="K249" i="2"/>
  <c r="J249" i="2"/>
  <c r="I249" i="2"/>
  <c r="H249" i="2"/>
  <c r="G249" i="2"/>
  <c r="F249" i="2"/>
  <c r="E249" i="2"/>
  <c r="D249" i="2"/>
  <c r="C249" i="2"/>
  <c r="B249" i="2"/>
  <c r="A249" i="2"/>
  <c r="AF248" i="2"/>
  <c r="AE248" i="2"/>
  <c r="AD248" i="2"/>
  <c r="AC248" i="2"/>
  <c r="AB248" i="2"/>
  <c r="AA248" i="2"/>
  <c r="Z248" i="2"/>
  <c r="V248" i="2"/>
  <c r="U248" i="2"/>
  <c r="T248" i="2"/>
  <c r="S248" i="2"/>
  <c r="R248" i="2"/>
  <c r="N248" i="2"/>
  <c r="M248" i="2"/>
  <c r="L248" i="2"/>
  <c r="K248" i="2"/>
  <c r="J248" i="2"/>
  <c r="I248" i="2"/>
  <c r="H248" i="2"/>
  <c r="G248" i="2"/>
  <c r="F248" i="2"/>
  <c r="E248" i="2"/>
  <c r="D248" i="2"/>
  <c r="C248" i="2"/>
  <c r="B248" i="2"/>
  <c r="A248" i="2"/>
  <c r="AF247" i="2"/>
  <c r="AE247" i="2"/>
  <c r="AD247" i="2"/>
  <c r="AC247" i="2"/>
  <c r="AB247" i="2"/>
  <c r="AA247" i="2"/>
  <c r="Z247" i="2"/>
  <c r="V247" i="2"/>
  <c r="U247" i="2"/>
  <c r="T247" i="2"/>
  <c r="S247" i="2"/>
  <c r="R247" i="2"/>
  <c r="N247" i="2"/>
  <c r="M247" i="2"/>
  <c r="L247" i="2"/>
  <c r="K247" i="2"/>
  <c r="J247" i="2"/>
  <c r="I247" i="2"/>
  <c r="H247" i="2"/>
  <c r="G247" i="2"/>
  <c r="F247" i="2"/>
  <c r="E247" i="2"/>
  <c r="D247" i="2"/>
  <c r="C247" i="2"/>
  <c r="B247" i="2"/>
  <c r="A247" i="2"/>
  <c r="AF246" i="2"/>
  <c r="AE246" i="2"/>
  <c r="AD246" i="2"/>
  <c r="AC246" i="2"/>
  <c r="AB246" i="2"/>
  <c r="AA246" i="2"/>
  <c r="Z246" i="2"/>
  <c r="V246" i="2"/>
  <c r="U246" i="2"/>
  <c r="T246" i="2"/>
  <c r="S246" i="2"/>
  <c r="R246" i="2"/>
  <c r="N246" i="2"/>
  <c r="M246" i="2"/>
  <c r="L246" i="2"/>
  <c r="K246" i="2"/>
  <c r="J246" i="2"/>
  <c r="I246" i="2"/>
  <c r="H246" i="2"/>
  <c r="G246" i="2"/>
  <c r="F246" i="2"/>
  <c r="E246" i="2"/>
  <c r="D246" i="2"/>
  <c r="C246" i="2"/>
  <c r="B246" i="2"/>
  <c r="A246" i="2"/>
  <c r="AF245" i="2"/>
  <c r="AE245" i="2"/>
  <c r="AD245" i="2"/>
  <c r="AC245" i="2"/>
  <c r="AB245" i="2"/>
  <c r="AA245" i="2"/>
  <c r="Z245" i="2"/>
  <c r="V245" i="2"/>
  <c r="U245" i="2"/>
  <c r="T245" i="2"/>
  <c r="S245" i="2"/>
  <c r="R245" i="2"/>
  <c r="N245" i="2"/>
  <c r="M245" i="2"/>
  <c r="L245" i="2"/>
  <c r="K245" i="2"/>
  <c r="J245" i="2"/>
  <c r="I245" i="2"/>
  <c r="H245" i="2"/>
  <c r="G245" i="2"/>
  <c r="F245" i="2"/>
  <c r="E245" i="2"/>
  <c r="D245" i="2"/>
  <c r="C245" i="2"/>
  <c r="B245" i="2"/>
  <c r="A245" i="2"/>
  <c r="AF244" i="2"/>
  <c r="AE244" i="2"/>
  <c r="AD244" i="2"/>
  <c r="AC244" i="2"/>
  <c r="AB244" i="2"/>
  <c r="AA244" i="2"/>
  <c r="Z244" i="2"/>
  <c r="V244" i="2"/>
  <c r="U244" i="2"/>
  <c r="T244" i="2"/>
  <c r="S244" i="2"/>
  <c r="R244" i="2"/>
  <c r="N244" i="2"/>
  <c r="M244" i="2"/>
  <c r="L244" i="2"/>
  <c r="K244" i="2"/>
  <c r="J244" i="2"/>
  <c r="I244" i="2"/>
  <c r="H244" i="2"/>
  <c r="G244" i="2"/>
  <c r="F244" i="2"/>
  <c r="E244" i="2"/>
  <c r="D244" i="2"/>
  <c r="C244" i="2"/>
  <c r="B244" i="2"/>
  <c r="A244" i="2"/>
  <c r="AF243" i="2"/>
  <c r="AE243" i="2"/>
  <c r="AD243" i="2"/>
  <c r="AC243" i="2"/>
  <c r="AB243" i="2"/>
  <c r="AA243" i="2"/>
  <c r="Z243" i="2"/>
  <c r="V243" i="2"/>
  <c r="U243" i="2"/>
  <c r="T243" i="2"/>
  <c r="S243" i="2"/>
  <c r="R243" i="2"/>
  <c r="N243" i="2"/>
  <c r="M243" i="2"/>
  <c r="L243" i="2"/>
  <c r="K243" i="2"/>
  <c r="J243" i="2"/>
  <c r="I243" i="2"/>
  <c r="H243" i="2"/>
  <c r="G243" i="2"/>
  <c r="F243" i="2"/>
  <c r="E243" i="2"/>
  <c r="D243" i="2"/>
  <c r="C243" i="2"/>
  <c r="B243" i="2"/>
  <c r="A243" i="2"/>
  <c r="AF242" i="2"/>
  <c r="AE242" i="2"/>
  <c r="AD242" i="2"/>
  <c r="AC242" i="2"/>
  <c r="AB242" i="2"/>
  <c r="AA242" i="2"/>
  <c r="Z242" i="2"/>
  <c r="V242" i="2"/>
  <c r="U242" i="2"/>
  <c r="T242" i="2"/>
  <c r="S242" i="2"/>
  <c r="R242" i="2"/>
  <c r="N242" i="2"/>
  <c r="M242" i="2"/>
  <c r="L242" i="2"/>
  <c r="K242" i="2"/>
  <c r="J242" i="2"/>
  <c r="I242" i="2"/>
  <c r="H242" i="2"/>
  <c r="G242" i="2"/>
  <c r="F242" i="2"/>
  <c r="E242" i="2"/>
  <c r="D242" i="2"/>
  <c r="C242" i="2"/>
  <c r="B242" i="2"/>
  <c r="A242" i="2"/>
  <c r="AF241" i="2"/>
  <c r="AE241" i="2"/>
  <c r="AD241" i="2"/>
  <c r="AC241" i="2"/>
  <c r="AB241" i="2"/>
  <c r="AA241" i="2"/>
  <c r="Z241" i="2"/>
  <c r="V241" i="2"/>
  <c r="U241" i="2"/>
  <c r="T241" i="2"/>
  <c r="S241" i="2"/>
  <c r="R241" i="2"/>
  <c r="N241" i="2"/>
  <c r="M241" i="2"/>
  <c r="L241" i="2"/>
  <c r="K241" i="2"/>
  <c r="J241" i="2"/>
  <c r="I241" i="2"/>
  <c r="H241" i="2"/>
  <c r="G241" i="2"/>
  <c r="F241" i="2"/>
  <c r="E241" i="2"/>
  <c r="D241" i="2"/>
  <c r="C241" i="2"/>
  <c r="B241" i="2"/>
  <c r="A241" i="2"/>
  <c r="AF240" i="2"/>
  <c r="AE240" i="2"/>
  <c r="AD240" i="2"/>
  <c r="AC240" i="2"/>
  <c r="AB240" i="2"/>
  <c r="AA240" i="2"/>
  <c r="Z240" i="2"/>
  <c r="V240" i="2"/>
  <c r="U240" i="2"/>
  <c r="T240" i="2"/>
  <c r="S240" i="2"/>
  <c r="R240" i="2"/>
  <c r="N240" i="2"/>
  <c r="M240" i="2"/>
  <c r="L240" i="2"/>
  <c r="K240" i="2"/>
  <c r="J240" i="2"/>
  <c r="I240" i="2"/>
  <c r="H240" i="2"/>
  <c r="G240" i="2"/>
  <c r="F240" i="2"/>
  <c r="E240" i="2"/>
  <c r="D240" i="2"/>
  <c r="C240" i="2"/>
  <c r="B240" i="2"/>
  <c r="A240" i="2"/>
  <c r="AF239" i="2"/>
  <c r="AE239" i="2"/>
  <c r="AD239" i="2"/>
  <c r="AC239" i="2"/>
  <c r="AB239" i="2"/>
  <c r="AA239" i="2"/>
  <c r="Z239" i="2"/>
  <c r="V239" i="2"/>
  <c r="U239" i="2"/>
  <c r="T239" i="2"/>
  <c r="S239" i="2"/>
  <c r="R239" i="2"/>
  <c r="O239" i="2"/>
  <c r="N239" i="2"/>
  <c r="M239" i="2"/>
  <c r="L239" i="2"/>
  <c r="K239" i="2"/>
  <c r="J239" i="2"/>
  <c r="I239" i="2"/>
  <c r="H239" i="2"/>
  <c r="G239" i="2"/>
  <c r="F239" i="2"/>
  <c r="E239" i="2"/>
  <c r="D239" i="2"/>
  <c r="C239" i="2"/>
  <c r="B239" i="2"/>
  <c r="A239" i="2"/>
  <c r="AF238" i="2"/>
  <c r="AE238" i="2"/>
  <c r="AD238" i="2"/>
  <c r="AC238" i="2"/>
  <c r="AB238" i="2"/>
  <c r="AA238" i="2"/>
  <c r="Z238" i="2"/>
  <c r="V238" i="2"/>
  <c r="U238" i="2"/>
  <c r="T238" i="2"/>
  <c r="S238" i="2"/>
  <c r="R238" i="2"/>
  <c r="O238" i="2"/>
  <c r="N238" i="2"/>
  <c r="M238" i="2"/>
  <c r="L238" i="2"/>
  <c r="K238" i="2"/>
  <c r="J238" i="2"/>
  <c r="I238" i="2"/>
  <c r="H238" i="2"/>
  <c r="G238" i="2"/>
  <c r="F238" i="2"/>
  <c r="E238" i="2"/>
  <c r="D238" i="2"/>
  <c r="C238" i="2"/>
  <c r="B238" i="2"/>
  <c r="A238" i="2"/>
  <c r="AF237" i="2"/>
  <c r="AE237" i="2"/>
  <c r="AD237" i="2"/>
  <c r="AC237" i="2"/>
  <c r="AB237" i="2"/>
  <c r="AA237" i="2"/>
  <c r="Z237" i="2"/>
  <c r="V237" i="2"/>
  <c r="U237" i="2"/>
  <c r="T237" i="2"/>
  <c r="S237" i="2"/>
  <c r="R237" i="2"/>
  <c r="O237" i="2"/>
  <c r="N237" i="2"/>
  <c r="M237" i="2"/>
  <c r="L237" i="2"/>
  <c r="K237" i="2"/>
  <c r="J237" i="2"/>
  <c r="I237" i="2"/>
  <c r="H237" i="2"/>
  <c r="G237" i="2"/>
  <c r="F237" i="2"/>
  <c r="E237" i="2"/>
  <c r="D237" i="2"/>
  <c r="C237" i="2"/>
  <c r="B237" i="2"/>
  <c r="A237" i="2"/>
  <c r="AF236" i="2"/>
  <c r="AE236" i="2"/>
  <c r="AD236" i="2"/>
  <c r="AC236" i="2"/>
  <c r="AB236" i="2"/>
  <c r="AA236" i="2"/>
  <c r="Z236" i="2"/>
  <c r="V236" i="2"/>
  <c r="U236" i="2"/>
  <c r="T236" i="2"/>
  <c r="S236" i="2"/>
  <c r="R236" i="2"/>
  <c r="O236" i="2"/>
  <c r="N236" i="2"/>
  <c r="M236" i="2"/>
  <c r="L236" i="2"/>
  <c r="K236" i="2"/>
  <c r="J236" i="2"/>
  <c r="I236" i="2"/>
  <c r="H236" i="2"/>
  <c r="G236" i="2"/>
  <c r="F236" i="2"/>
  <c r="E236" i="2"/>
  <c r="D236" i="2"/>
  <c r="C236" i="2"/>
  <c r="B236" i="2"/>
  <c r="A236" i="2"/>
  <c r="AF235" i="2"/>
  <c r="AE235" i="2"/>
  <c r="AD235" i="2"/>
  <c r="AC235" i="2"/>
  <c r="AB235" i="2"/>
  <c r="AA235" i="2"/>
  <c r="Z235" i="2"/>
  <c r="V235" i="2"/>
  <c r="U235" i="2"/>
  <c r="T235" i="2"/>
  <c r="S235" i="2"/>
  <c r="R235" i="2"/>
  <c r="O235" i="2"/>
  <c r="N235" i="2"/>
  <c r="M235" i="2"/>
  <c r="L235" i="2"/>
  <c r="K235" i="2"/>
  <c r="J235" i="2"/>
  <c r="I235" i="2"/>
  <c r="H235" i="2"/>
  <c r="G235" i="2"/>
  <c r="F235" i="2"/>
  <c r="E235" i="2"/>
  <c r="D235" i="2"/>
  <c r="C235" i="2"/>
  <c r="B235" i="2"/>
  <c r="A235" i="2"/>
  <c r="AF234" i="2"/>
  <c r="AE234" i="2"/>
  <c r="AD234" i="2"/>
  <c r="AC234" i="2"/>
  <c r="AB234" i="2"/>
  <c r="AA234" i="2"/>
  <c r="Z234" i="2"/>
  <c r="V234" i="2"/>
  <c r="U234" i="2"/>
  <c r="T234" i="2"/>
  <c r="S234" i="2"/>
  <c r="R234" i="2"/>
  <c r="O234" i="2"/>
  <c r="N234" i="2"/>
  <c r="M234" i="2"/>
  <c r="L234" i="2"/>
  <c r="K234" i="2"/>
  <c r="J234" i="2"/>
  <c r="I234" i="2"/>
  <c r="H234" i="2"/>
  <c r="G234" i="2"/>
  <c r="F234" i="2"/>
  <c r="E234" i="2"/>
  <c r="D234" i="2"/>
  <c r="C234" i="2"/>
  <c r="B234" i="2"/>
  <c r="A234" i="2"/>
  <c r="AF233" i="2"/>
  <c r="AE233" i="2"/>
  <c r="AD233" i="2"/>
  <c r="AC233" i="2"/>
  <c r="AB233" i="2"/>
  <c r="AA233" i="2"/>
  <c r="Z233" i="2"/>
  <c r="V233" i="2"/>
  <c r="U233" i="2"/>
  <c r="T233" i="2"/>
  <c r="S233" i="2"/>
  <c r="R233" i="2"/>
  <c r="O233" i="2"/>
  <c r="N233" i="2"/>
  <c r="M233" i="2"/>
  <c r="L233" i="2"/>
  <c r="K233" i="2"/>
  <c r="J233" i="2"/>
  <c r="I233" i="2"/>
  <c r="H233" i="2"/>
  <c r="G233" i="2"/>
  <c r="F233" i="2"/>
  <c r="E233" i="2"/>
  <c r="D233" i="2"/>
  <c r="C233" i="2"/>
  <c r="B233" i="2"/>
  <c r="A233" i="2"/>
  <c r="AF232" i="2"/>
  <c r="AE232" i="2"/>
  <c r="AD232" i="2"/>
  <c r="AC232" i="2"/>
  <c r="AB232" i="2"/>
  <c r="AA232" i="2"/>
  <c r="Z232" i="2"/>
  <c r="W232" i="2"/>
  <c r="V232" i="2"/>
  <c r="U232" i="2"/>
  <c r="T232" i="2"/>
  <c r="S232" i="2"/>
  <c r="R232" i="2"/>
  <c r="O232" i="2"/>
  <c r="N232" i="2"/>
  <c r="M232" i="2"/>
  <c r="L232" i="2"/>
  <c r="K232" i="2"/>
  <c r="J232" i="2"/>
  <c r="I232" i="2"/>
  <c r="H232" i="2"/>
  <c r="G232" i="2"/>
  <c r="F232" i="2"/>
  <c r="E232" i="2"/>
  <c r="D232" i="2"/>
  <c r="C232" i="2"/>
  <c r="B232" i="2"/>
  <c r="A232" i="2"/>
  <c r="AF231" i="2"/>
  <c r="AE231" i="2"/>
  <c r="AD231" i="2"/>
  <c r="AC231" i="2"/>
  <c r="AB231" i="2"/>
  <c r="AA231" i="2"/>
  <c r="Z231" i="2"/>
  <c r="W231" i="2"/>
  <c r="V231" i="2"/>
  <c r="U231" i="2"/>
  <c r="T231" i="2"/>
  <c r="S231" i="2"/>
  <c r="R231" i="2"/>
  <c r="O231" i="2"/>
  <c r="N231" i="2"/>
  <c r="M231" i="2"/>
  <c r="L231" i="2"/>
  <c r="K231" i="2"/>
  <c r="J231" i="2"/>
  <c r="I231" i="2"/>
  <c r="H231" i="2"/>
  <c r="G231" i="2"/>
  <c r="F231" i="2"/>
  <c r="E231" i="2"/>
  <c r="D231" i="2"/>
  <c r="C231" i="2"/>
  <c r="B231" i="2"/>
  <c r="A231" i="2"/>
  <c r="AF230" i="2"/>
  <c r="AE230" i="2"/>
  <c r="AD230" i="2"/>
  <c r="AC230" i="2"/>
  <c r="AB230" i="2"/>
  <c r="AA230" i="2"/>
  <c r="Z230" i="2"/>
  <c r="W230" i="2"/>
  <c r="V230" i="2"/>
  <c r="U230" i="2"/>
  <c r="T230" i="2"/>
  <c r="S230" i="2"/>
  <c r="R230" i="2"/>
  <c r="O230" i="2"/>
  <c r="N230" i="2"/>
  <c r="M230" i="2"/>
  <c r="L230" i="2"/>
  <c r="K230" i="2"/>
  <c r="J230" i="2"/>
  <c r="I230" i="2"/>
  <c r="H230" i="2"/>
  <c r="G230" i="2"/>
  <c r="F230" i="2"/>
  <c r="E230" i="2"/>
  <c r="D230" i="2"/>
  <c r="C230" i="2"/>
  <c r="B230" i="2"/>
  <c r="A230" i="2"/>
  <c r="AF229" i="2"/>
  <c r="AE229" i="2"/>
  <c r="AD229" i="2"/>
  <c r="AC229" i="2"/>
  <c r="AB229" i="2"/>
  <c r="AA229" i="2"/>
  <c r="Z229" i="2"/>
  <c r="W229" i="2"/>
  <c r="V229" i="2"/>
  <c r="U229" i="2"/>
  <c r="T229" i="2"/>
  <c r="S229" i="2"/>
  <c r="R229" i="2"/>
  <c r="O229" i="2"/>
  <c r="N229" i="2"/>
  <c r="M229" i="2"/>
  <c r="L229" i="2"/>
  <c r="K229" i="2"/>
  <c r="J229" i="2"/>
  <c r="I229" i="2"/>
  <c r="H229" i="2"/>
  <c r="G229" i="2"/>
  <c r="F229" i="2"/>
  <c r="E229" i="2"/>
  <c r="D229" i="2"/>
  <c r="C229" i="2"/>
  <c r="B229" i="2"/>
  <c r="A229" i="2"/>
  <c r="AF228" i="2"/>
  <c r="AE228" i="2"/>
  <c r="AD228" i="2"/>
  <c r="AC228" i="2"/>
  <c r="AB228" i="2"/>
  <c r="AA228" i="2"/>
  <c r="Z228" i="2"/>
  <c r="W228" i="2"/>
  <c r="V228" i="2"/>
  <c r="U228" i="2"/>
  <c r="T228" i="2"/>
  <c r="S228" i="2"/>
  <c r="R228" i="2"/>
  <c r="O228" i="2"/>
  <c r="N228" i="2"/>
  <c r="M228" i="2"/>
  <c r="L228" i="2"/>
  <c r="K228" i="2"/>
  <c r="J228" i="2"/>
  <c r="I228" i="2"/>
  <c r="H228" i="2"/>
  <c r="G228" i="2"/>
  <c r="F228" i="2"/>
  <c r="E228" i="2"/>
  <c r="D228" i="2"/>
  <c r="C228" i="2"/>
  <c r="B228" i="2"/>
  <c r="A228" i="2"/>
  <c r="AF227" i="2"/>
  <c r="AE227" i="2"/>
  <c r="AD227" i="2"/>
  <c r="AC227" i="2"/>
  <c r="AB227" i="2"/>
  <c r="AA227" i="2"/>
  <c r="Z227" i="2"/>
  <c r="W227" i="2"/>
  <c r="V227" i="2"/>
  <c r="U227" i="2"/>
  <c r="T227" i="2"/>
  <c r="S227" i="2"/>
  <c r="R227" i="2"/>
  <c r="O227" i="2"/>
  <c r="N227" i="2"/>
  <c r="M227" i="2"/>
  <c r="L227" i="2"/>
  <c r="K227" i="2"/>
  <c r="J227" i="2"/>
  <c r="I227" i="2"/>
  <c r="H227" i="2"/>
  <c r="G227" i="2"/>
  <c r="F227" i="2"/>
  <c r="E227" i="2"/>
  <c r="D227" i="2"/>
  <c r="C227" i="2"/>
  <c r="B227" i="2"/>
  <c r="A227" i="2"/>
  <c r="AF226" i="2"/>
  <c r="AE226" i="2"/>
  <c r="AD226" i="2"/>
  <c r="AC226" i="2"/>
  <c r="AB226" i="2"/>
  <c r="AA226" i="2"/>
  <c r="Z226" i="2"/>
  <c r="W226" i="2"/>
  <c r="V226" i="2"/>
  <c r="U226" i="2"/>
  <c r="T226" i="2"/>
  <c r="S226" i="2"/>
  <c r="R226" i="2"/>
  <c r="O226" i="2"/>
  <c r="N226" i="2"/>
  <c r="M226" i="2"/>
  <c r="L226" i="2"/>
  <c r="K226" i="2"/>
  <c r="J226" i="2"/>
  <c r="I226" i="2"/>
  <c r="H226" i="2"/>
  <c r="G226" i="2"/>
  <c r="F226" i="2"/>
  <c r="E226" i="2"/>
  <c r="D226" i="2"/>
  <c r="C226" i="2"/>
  <c r="B226" i="2"/>
  <c r="A226" i="2"/>
  <c r="AF225" i="2"/>
  <c r="AE225" i="2"/>
  <c r="AD225" i="2"/>
  <c r="AC225" i="2"/>
  <c r="AB225" i="2"/>
  <c r="AA225" i="2"/>
  <c r="Z225" i="2"/>
  <c r="W225" i="2"/>
  <c r="V225" i="2"/>
  <c r="U225" i="2"/>
  <c r="T225" i="2"/>
  <c r="S225" i="2"/>
  <c r="R225" i="2"/>
  <c r="O225" i="2"/>
  <c r="N225" i="2"/>
  <c r="M225" i="2"/>
  <c r="L225" i="2"/>
  <c r="K225" i="2"/>
  <c r="J225" i="2"/>
  <c r="I225" i="2"/>
  <c r="H225" i="2"/>
  <c r="G225" i="2"/>
  <c r="F225" i="2"/>
  <c r="E225" i="2"/>
  <c r="D225" i="2"/>
  <c r="C225" i="2"/>
  <c r="B225" i="2"/>
  <c r="A225" i="2"/>
  <c r="AF224" i="2"/>
  <c r="AE224" i="2"/>
  <c r="AD224" i="2"/>
  <c r="AC224" i="2"/>
  <c r="AB224" i="2"/>
  <c r="AA224" i="2"/>
  <c r="Z224" i="2"/>
  <c r="V224" i="2"/>
  <c r="U224" i="2"/>
  <c r="T224" i="2"/>
  <c r="S224" i="2"/>
  <c r="R224" i="2"/>
  <c r="O224" i="2"/>
  <c r="N224" i="2"/>
  <c r="M224" i="2"/>
  <c r="L224" i="2"/>
  <c r="K224" i="2"/>
  <c r="J224" i="2"/>
  <c r="I224" i="2"/>
  <c r="H224" i="2"/>
  <c r="G224" i="2"/>
  <c r="F224" i="2"/>
  <c r="E224" i="2"/>
  <c r="D224" i="2"/>
  <c r="C224" i="2"/>
  <c r="B224" i="2"/>
  <c r="A224" i="2"/>
  <c r="AF223" i="2"/>
  <c r="AE223" i="2"/>
  <c r="AD223" i="2"/>
  <c r="AC223" i="2"/>
  <c r="AB223" i="2"/>
  <c r="AA223" i="2"/>
  <c r="Z223" i="2"/>
  <c r="W223" i="2"/>
  <c r="V223" i="2"/>
  <c r="U223" i="2"/>
  <c r="T223" i="2"/>
  <c r="S223" i="2"/>
  <c r="R223" i="2"/>
  <c r="O223" i="2"/>
  <c r="N223" i="2"/>
  <c r="M223" i="2"/>
  <c r="L223" i="2"/>
  <c r="K223" i="2"/>
  <c r="J223" i="2"/>
  <c r="I223" i="2"/>
  <c r="H223" i="2"/>
  <c r="G223" i="2"/>
  <c r="F223" i="2"/>
  <c r="E223" i="2"/>
  <c r="D223" i="2"/>
  <c r="C223" i="2"/>
  <c r="B223" i="2"/>
  <c r="A223" i="2"/>
  <c r="AF222" i="2"/>
  <c r="AE222" i="2"/>
  <c r="AD222" i="2"/>
  <c r="AC222" i="2"/>
  <c r="AB222" i="2"/>
  <c r="AA222" i="2"/>
  <c r="Z222" i="2"/>
  <c r="V222" i="2"/>
  <c r="U222" i="2"/>
  <c r="T222" i="2"/>
  <c r="S222" i="2"/>
  <c r="R222" i="2"/>
  <c r="O222" i="2"/>
  <c r="N222" i="2"/>
  <c r="M222" i="2"/>
  <c r="L222" i="2"/>
  <c r="K222" i="2"/>
  <c r="J222" i="2"/>
  <c r="I222" i="2"/>
  <c r="H222" i="2"/>
  <c r="G222" i="2"/>
  <c r="F222" i="2"/>
  <c r="E222" i="2"/>
  <c r="D222" i="2"/>
  <c r="C222" i="2"/>
  <c r="B222" i="2"/>
  <c r="A222" i="2"/>
  <c r="AF221" i="2"/>
  <c r="AE221" i="2"/>
  <c r="AD221" i="2"/>
  <c r="AC221" i="2"/>
  <c r="AB221" i="2"/>
  <c r="AA221" i="2"/>
  <c r="Z221" i="2"/>
  <c r="V221" i="2"/>
  <c r="U221" i="2"/>
  <c r="T221" i="2"/>
  <c r="S221" i="2"/>
  <c r="R221" i="2"/>
  <c r="O221" i="2"/>
  <c r="N221" i="2"/>
  <c r="M221" i="2"/>
  <c r="L221" i="2"/>
  <c r="K221" i="2"/>
  <c r="I221" i="2"/>
  <c r="H221" i="2"/>
  <c r="G221" i="2"/>
  <c r="F221" i="2"/>
  <c r="E221" i="2"/>
  <c r="D221" i="2"/>
  <c r="C221" i="2"/>
  <c r="B221" i="2"/>
  <c r="A221" i="2"/>
  <c r="AF220" i="2"/>
  <c r="AE220" i="2"/>
  <c r="AD220" i="2"/>
  <c r="AC220" i="2"/>
  <c r="AB220" i="2"/>
  <c r="AA220" i="2"/>
  <c r="Z220" i="2"/>
  <c r="V220" i="2"/>
  <c r="U220" i="2"/>
  <c r="T220" i="2"/>
  <c r="S220" i="2"/>
  <c r="R220" i="2"/>
  <c r="O220" i="2"/>
  <c r="N220" i="2"/>
  <c r="M220" i="2"/>
  <c r="L220" i="2"/>
  <c r="K220" i="2"/>
  <c r="I220" i="2"/>
  <c r="H220" i="2"/>
  <c r="G220" i="2"/>
  <c r="F220" i="2"/>
  <c r="E220" i="2"/>
  <c r="D220" i="2"/>
  <c r="C220" i="2"/>
  <c r="B220" i="2"/>
  <c r="A220" i="2"/>
  <c r="AF219" i="2"/>
  <c r="AE219" i="2"/>
  <c r="AD219" i="2"/>
  <c r="AC219" i="2"/>
  <c r="AB219" i="2"/>
  <c r="AA219" i="2"/>
  <c r="Z219" i="2"/>
  <c r="V219" i="2"/>
  <c r="U219" i="2"/>
  <c r="T219" i="2"/>
  <c r="S219" i="2"/>
  <c r="R219" i="2"/>
  <c r="O219" i="2"/>
  <c r="N219" i="2"/>
  <c r="M219" i="2"/>
  <c r="L219" i="2"/>
  <c r="K219" i="2"/>
  <c r="I219" i="2"/>
  <c r="H219" i="2"/>
  <c r="G219" i="2"/>
  <c r="F219" i="2"/>
  <c r="E219" i="2"/>
  <c r="D219" i="2"/>
  <c r="C219" i="2"/>
  <c r="B219" i="2"/>
  <c r="A219" i="2"/>
  <c r="AF218" i="2"/>
  <c r="AE218" i="2"/>
  <c r="AD218" i="2"/>
  <c r="AC218" i="2"/>
  <c r="AB218" i="2"/>
  <c r="AA218" i="2"/>
  <c r="Z218" i="2"/>
  <c r="V218" i="2"/>
  <c r="U218" i="2"/>
  <c r="T218" i="2"/>
  <c r="S218" i="2"/>
  <c r="R218" i="2"/>
  <c r="O218" i="2"/>
  <c r="N218" i="2"/>
  <c r="M218" i="2"/>
  <c r="L218" i="2"/>
  <c r="K218" i="2"/>
  <c r="J218" i="2"/>
  <c r="I218" i="2"/>
  <c r="H218" i="2"/>
  <c r="G218" i="2"/>
  <c r="F218" i="2"/>
  <c r="E218" i="2"/>
  <c r="D218" i="2"/>
  <c r="C218" i="2"/>
  <c r="B218" i="2"/>
  <c r="A218" i="2"/>
  <c r="AF217" i="2"/>
  <c r="AE217" i="2"/>
  <c r="AD217" i="2"/>
  <c r="AC217" i="2"/>
  <c r="AB217" i="2"/>
  <c r="AA217" i="2"/>
  <c r="Z217" i="2"/>
  <c r="V217" i="2"/>
  <c r="U217" i="2"/>
  <c r="T217" i="2"/>
  <c r="S217" i="2"/>
  <c r="R217" i="2"/>
  <c r="O217" i="2"/>
  <c r="N217" i="2"/>
  <c r="M217" i="2"/>
  <c r="L217" i="2"/>
  <c r="K217" i="2"/>
  <c r="I217" i="2"/>
  <c r="H217" i="2"/>
  <c r="G217" i="2"/>
  <c r="F217" i="2"/>
  <c r="E217" i="2"/>
  <c r="D217" i="2"/>
  <c r="C217" i="2"/>
  <c r="B217" i="2"/>
  <c r="A217" i="2"/>
  <c r="AF216" i="2"/>
  <c r="AE216" i="2"/>
  <c r="AD216" i="2"/>
  <c r="AC216" i="2"/>
  <c r="AB216" i="2"/>
  <c r="AA216" i="2"/>
  <c r="Z216" i="2"/>
  <c r="V216" i="2"/>
  <c r="U216" i="2"/>
  <c r="T216" i="2"/>
  <c r="S216" i="2"/>
  <c r="R216" i="2"/>
  <c r="O216" i="2"/>
  <c r="N216" i="2"/>
  <c r="M216" i="2"/>
  <c r="L216" i="2"/>
  <c r="K216" i="2"/>
  <c r="J216" i="2"/>
  <c r="I216" i="2"/>
  <c r="H216" i="2"/>
  <c r="G216" i="2"/>
  <c r="F216" i="2"/>
  <c r="E216" i="2"/>
  <c r="D216" i="2"/>
  <c r="C216" i="2"/>
  <c r="B216" i="2"/>
  <c r="A216" i="2"/>
  <c r="AF215" i="2"/>
  <c r="AE215" i="2"/>
  <c r="AD215" i="2"/>
  <c r="AC215" i="2"/>
  <c r="AB215" i="2"/>
  <c r="AA215" i="2"/>
  <c r="Z215" i="2"/>
  <c r="V215" i="2"/>
  <c r="U215" i="2"/>
  <c r="T215" i="2"/>
  <c r="S215" i="2"/>
  <c r="R215" i="2"/>
  <c r="O215" i="2"/>
  <c r="N215" i="2"/>
  <c r="M215" i="2"/>
  <c r="L215" i="2"/>
  <c r="K215" i="2"/>
  <c r="I215" i="2"/>
  <c r="H215" i="2"/>
  <c r="G215" i="2"/>
  <c r="F215" i="2"/>
  <c r="E215" i="2"/>
  <c r="D215" i="2"/>
  <c r="C215" i="2"/>
  <c r="B215" i="2"/>
  <c r="A215" i="2"/>
  <c r="AF214" i="2"/>
  <c r="AE214" i="2"/>
  <c r="AD214" i="2"/>
  <c r="AC214" i="2"/>
  <c r="AB214" i="2"/>
  <c r="AA214" i="2"/>
  <c r="Z214" i="2"/>
  <c r="V214" i="2"/>
  <c r="U214" i="2"/>
  <c r="T214" i="2"/>
  <c r="S214" i="2"/>
  <c r="R214" i="2"/>
  <c r="O214" i="2"/>
  <c r="N214" i="2"/>
  <c r="M214" i="2"/>
  <c r="L214" i="2"/>
  <c r="K214" i="2"/>
  <c r="I214" i="2"/>
  <c r="H214" i="2"/>
  <c r="G214" i="2"/>
  <c r="F214" i="2"/>
  <c r="E214" i="2"/>
  <c r="D214" i="2"/>
  <c r="C214" i="2"/>
  <c r="B214" i="2"/>
  <c r="A214" i="2"/>
  <c r="AF213" i="2"/>
  <c r="AE213" i="2"/>
  <c r="AD213" i="2"/>
  <c r="AC213" i="2"/>
  <c r="AB213" i="2"/>
  <c r="AA213" i="2"/>
  <c r="Z213" i="2"/>
  <c r="V213" i="2"/>
  <c r="U213" i="2"/>
  <c r="T213" i="2"/>
  <c r="S213" i="2"/>
  <c r="R213" i="2"/>
  <c r="O213" i="2"/>
  <c r="N213" i="2"/>
  <c r="M213" i="2"/>
  <c r="L213" i="2"/>
  <c r="K213" i="2"/>
  <c r="I213" i="2"/>
  <c r="H213" i="2"/>
  <c r="G213" i="2"/>
  <c r="F213" i="2"/>
  <c r="E213" i="2"/>
  <c r="D213" i="2"/>
  <c r="C213" i="2"/>
  <c r="B213" i="2"/>
  <c r="A213" i="2"/>
  <c r="AF212" i="2"/>
  <c r="AE212" i="2"/>
  <c r="AD212" i="2"/>
  <c r="AC212" i="2"/>
  <c r="AB212" i="2"/>
  <c r="AA212" i="2"/>
  <c r="Z212" i="2"/>
  <c r="V212" i="2"/>
  <c r="U212" i="2"/>
  <c r="T212" i="2"/>
  <c r="S212" i="2"/>
  <c r="R212" i="2"/>
  <c r="O212" i="2"/>
  <c r="N212" i="2"/>
  <c r="M212" i="2"/>
  <c r="L212" i="2"/>
  <c r="K212" i="2"/>
  <c r="I212" i="2"/>
  <c r="H212" i="2"/>
  <c r="G212" i="2"/>
  <c r="F212" i="2"/>
  <c r="E212" i="2"/>
  <c r="D212" i="2"/>
  <c r="C212" i="2"/>
  <c r="B212" i="2"/>
  <c r="A212" i="2"/>
  <c r="AF211" i="2"/>
  <c r="AE211" i="2"/>
  <c r="AD211" i="2"/>
  <c r="AC211" i="2"/>
  <c r="AB211" i="2"/>
  <c r="AA211" i="2"/>
  <c r="Z211" i="2"/>
  <c r="V211" i="2"/>
  <c r="U211" i="2"/>
  <c r="T211" i="2"/>
  <c r="S211" i="2"/>
  <c r="R211" i="2"/>
  <c r="O211" i="2"/>
  <c r="N211" i="2"/>
  <c r="M211" i="2"/>
  <c r="L211" i="2"/>
  <c r="K211" i="2"/>
  <c r="I211" i="2"/>
  <c r="H211" i="2"/>
  <c r="G211" i="2"/>
  <c r="F211" i="2"/>
  <c r="E211" i="2"/>
  <c r="D211" i="2"/>
  <c r="C211" i="2"/>
  <c r="B211" i="2"/>
  <c r="A211" i="2"/>
  <c r="AF210" i="2"/>
  <c r="AE210" i="2"/>
  <c r="AD210" i="2"/>
  <c r="AC210" i="2"/>
  <c r="AB210" i="2"/>
  <c r="AA210" i="2"/>
  <c r="Z210" i="2"/>
  <c r="V210" i="2"/>
  <c r="U210" i="2"/>
  <c r="T210" i="2"/>
  <c r="S210" i="2"/>
  <c r="R210" i="2"/>
  <c r="O210" i="2"/>
  <c r="N210" i="2"/>
  <c r="M210" i="2"/>
  <c r="L210" i="2"/>
  <c r="K210" i="2"/>
  <c r="J210" i="2"/>
  <c r="I210" i="2"/>
  <c r="H210" i="2"/>
  <c r="G210" i="2"/>
  <c r="F210" i="2"/>
  <c r="E210" i="2"/>
  <c r="D210" i="2"/>
  <c r="C210" i="2"/>
  <c r="B210" i="2"/>
  <c r="A210" i="2"/>
  <c r="AF209" i="2"/>
  <c r="AE209" i="2"/>
  <c r="AD209" i="2"/>
  <c r="AC209" i="2"/>
  <c r="AB209" i="2"/>
  <c r="AA209" i="2"/>
  <c r="Z209" i="2"/>
  <c r="V209" i="2"/>
  <c r="U209" i="2"/>
  <c r="T209" i="2"/>
  <c r="S209" i="2"/>
  <c r="R209" i="2"/>
  <c r="O209" i="2"/>
  <c r="N209" i="2"/>
  <c r="M209" i="2"/>
  <c r="L209" i="2"/>
  <c r="K209" i="2"/>
  <c r="I209" i="2"/>
  <c r="H209" i="2"/>
  <c r="G209" i="2"/>
  <c r="F209" i="2"/>
  <c r="E209" i="2"/>
  <c r="D209" i="2"/>
  <c r="C209" i="2"/>
  <c r="B209" i="2"/>
  <c r="A209" i="2"/>
  <c r="AF208" i="2"/>
  <c r="AE208" i="2"/>
  <c r="AD208" i="2"/>
  <c r="AC208" i="2"/>
  <c r="AB208" i="2"/>
  <c r="AA208" i="2"/>
  <c r="Z208" i="2"/>
  <c r="V208" i="2"/>
  <c r="U208" i="2"/>
  <c r="T208" i="2"/>
  <c r="S208" i="2"/>
  <c r="R208" i="2"/>
  <c r="O208" i="2"/>
  <c r="N208" i="2"/>
  <c r="M208" i="2"/>
  <c r="L208" i="2"/>
  <c r="K208" i="2"/>
  <c r="I208" i="2"/>
  <c r="H208" i="2"/>
  <c r="G208" i="2"/>
  <c r="F208" i="2"/>
  <c r="E208" i="2"/>
  <c r="D208" i="2"/>
  <c r="C208" i="2"/>
  <c r="B208" i="2"/>
  <c r="A208" i="2"/>
  <c r="AF207" i="2"/>
  <c r="AE207" i="2"/>
  <c r="AD207" i="2"/>
  <c r="AC207" i="2"/>
  <c r="AB207" i="2"/>
  <c r="AA207" i="2"/>
  <c r="Z207" i="2"/>
  <c r="V207" i="2"/>
  <c r="U207" i="2"/>
  <c r="T207" i="2"/>
  <c r="S207" i="2"/>
  <c r="R207" i="2"/>
  <c r="O207" i="2"/>
  <c r="N207" i="2"/>
  <c r="M207" i="2"/>
  <c r="L207" i="2"/>
  <c r="K207" i="2"/>
  <c r="J207" i="2"/>
  <c r="I207" i="2"/>
  <c r="H207" i="2"/>
  <c r="G207" i="2"/>
  <c r="F207" i="2"/>
  <c r="E207" i="2"/>
  <c r="D207" i="2"/>
  <c r="C207" i="2"/>
  <c r="B207" i="2"/>
  <c r="A207" i="2"/>
  <c r="AF206" i="2"/>
  <c r="AE206" i="2"/>
  <c r="AD206" i="2"/>
  <c r="AC206" i="2"/>
  <c r="AB206" i="2"/>
  <c r="AA206" i="2"/>
  <c r="Z206" i="2"/>
  <c r="V206" i="2"/>
  <c r="U206" i="2"/>
  <c r="T206" i="2"/>
  <c r="S206" i="2"/>
  <c r="R206" i="2"/>
  <c r="O206" i="2"/>
  <c r="N206" i="2"/>
  <c r="M206" i="2"/>
  <c r="L206" i="2"/>
  <c r="K206" i="2"/>
  <c r="I206" i="2"/>
  <c r="H206" i="2"/>
  <c r="G206" i="2"/>
  <c r="F206" i="2"/>
  <c r="E206" i="2"/>
  <c r="D206" i="2"/>
  <c r="C206" i="2"/>
  <c r="B206" i="2"/>
  <c r="A206" i="2"/>
  <c r="AF205" i="2"/>
  <c r="AE205" i="2"/>
  <c r="AD205" i="2"/>
  <c r="AC205" i="2"/>
  <c r="AB205" i="2"/>
  <c r="AA205" i="2"/>
  <c r="Z205" i="2"/>
  <c r="V205" i="2"/>
  <c r="U205" i="2"/>
  <c r="T205" i="2"/>
  <c r="S205" i="2"/>
  <c r="R205" i="2"/>
  <c r="O205" i="2"/>
  <c r="N205" i="2"/>
  <c r="M205" i="2"/>
  <c r="L205" i="2"/>
  <c r="K205" i="2"/>
  <c r="I205" i="2"/>
  <c r="H205" i="2"/>
  <c r="G205" i="2"/>
  <c r="F205" i="2"/>
  <c r="E205" i="2"/>
  <c r="D205" i="2"/>
  <c r="C205" i="2"/>
  <c r="B205" i="2"/>
  <c r="A205" i="2"/>
  <c r="AF204" i="2"/>
  <c r="AE204" i="2"/>
  <c r="AD204" i="2"/>
  <c r="AC204" i="2"/>
  <c r="AB204" i="2"/>
  <c r="AA204" i="2"/>
  <c r="Z204" i="2"/>
  <c r="V204" i="2"/>
  <c r="U204" i="2"/>
  <c r="T204" i="2"/>
  <c r="S204" i="2"/>
  <c r="R204" i="2"/>
  <c r="O204" i="2"/>
  <c r="N204" i="2"/>
  <c r="M204" i="2"/>
  <c r="L204" i="2"/>
  <c r="K204" i="2"/>
  <c r="I204" i="2"/>
  <c r="H204" i="2"/>
  <c r="G204" i="2"/>
  <c r="F204" i="2"/>
  <c r="E204" i="2"/>
  <c r="D204" i="2"/>
  <c r="C204" i="2"/>
  <c r="B204" i="2"/>
  <c r="A204" i="2"/>
  <c r="AF203" i="2"/>
  <c r="AE203" i="2"/>
  <c r="AD203" i="2"/>
  <c r="AC203" i="2"/>
  <c r="AB203" i="2"/>
  <c r="AA203" i="2"/>
  <c r="Z203" i="2"/>
  <c r="V203" i="2"/>
  <c r="U203" i="2"/>
  <c r="T203" i="2"/>
  <c r="S203" i="2"/>
  <c r="R203" i="2"/>
  <c r="O203" i="2"/>
  <c r="N203" i="2"/>
  <c r="M203" i="2"/>
  <c r="L203" i="2"/>
  <c r="K203" i="2"/>
  <c r="I203" i="2"/>
  <c r="H203" i="2"/>
  <c r="G203" i="2"/>
  <c r="F203" i="2"/>
  <c r="E203" i="2"/>
  <c r="D203" i="2"/>
  <c r="C203" i="2"/>
  <c r="B203" i="2"/>
  <c r="A203" i="2"/>
  <c r="AF202" i="2"/>
  <c r="AE202" i="2"/>
  <c r="AD202" i="2"/>
  <c r="AC202" i="2"/>
  <c r="AB202" i="2"/>
  <c r="AA202" i="2"/>
  <c r="Z202" i="2"/>
  <c r="V202" i="2"/>
  <c r="U202" i="2"/>
  <c r="T202" i="2"/>
  <c r="S202" i="2"/>
  <c r="R202" i="2"/>
  <c r="O202" i="2"/>
  <c r="N202" i="2"/>
  <c r="M202" i="2"/>
  <c r="L202" i="2"/>
  <c r="K202" i="2"/>
  <c r="I202" i="2"/>
  <c r="H202" i="2"/>
  <c r="G202" i="2"/>
  <c r="F202" i="2"/>
  <c r="E202" i="2"/>
  <c r="D202" i="2"/>
  <c r="C202" i="2"/>
  <c r="B202" i="2"/>
  <c r="A202" i="2"/>
  <c r="AF201" i="2"/>
  <c r="AE201" i="2"/>
  <c r="AD201" i="2"/>
  <c r="AC201" i="2"/>
  <c r="AB201" i="2"/>
  <c r="AA201" i="2"/>
  <c r="Z201" i="2"/>
  <c r="V201" i="2"/>
  <c r="U201" i="2"/>
  <c r="T201" i="2"/>
  <c r="S201" i="2"/>
  <c r="R201" i="2"/>
  <c r="O201" i="2"/>
  <c r="N201" i="2"/>
  <c r="M201" i="2"/>
  <c r="L201" i="2"/>
  <c r="K201" i="2"/>
  <c r="I201" i="2"/>
  <c r="H201" i="2"/>
  <c r="G201" i="2"/>
  <c r="F201" i="2"/>
  <c r="E201" i="2"/>
  <c r="D201" i="2"/>
  <c r="C201" i="2"/>
  <c r="B201" i="2"/>
  <c r="A201" i="2"/>
  <c r="AF200" i="2"/>
  <c r="AE200" i="2"/>
  <c r="AD200" i="2"/>
  <c r="AC200" i="2"/>
  <c r="AB200" i="2"/>
  <c r="AA200" i="2"/>
  <c r="Z200" i="2"/>
  <c r="V200" i="2"/>
  <c r="U200" i="2"/>
  <c r="T200" i="2"/>
  <c r="S200" i="2"/>
  <c r="R200" i="2"/>
  <c r="O200" i="2"/>
  <c r="N200" i="2"/>
  <c r="M200" i="2"/>
  <c r="L200" i="2"/>
  <c r="K200" i="2"/>
  <c r="I200" i="2"/>
  <c r="H200" i="2"/>
  <c r="G200" i="2"/>
  <c r="F200" i="2"/>
  <c r="E200" i="2"/>
  <c r="D200" i="2"/>
  <c r="C200" i="2"/>
  <c r="B200" i="2"/>
  <c r="A200" i="2"/>
  <c r="AF199" i="2"/>
  <c r="AE199" i="2"/>
  <c r="AD199" i="2"/>
  <c r="AC199" i="2"/>
  <c r="AB199" i="2"/>
  <c r="AA199" i="2"/>
  <c r="Z199" i="2"/>
  <c r="W199" i="2"/>
  <c r="V199" i="2"/>
  <c r="U199" i="2"/>
  <c r="T199" i="2"/>
  <c r="S199" i="2"/>
  <c r="R199" i="2"/>
  <c r="O199" i="2"/>
  <c r="N199" i="2"/>
  <c r="M199" i="2"/>
  <c r="L199" i="2"/>
  <c r="K199" i="2"/>
  <c r="J199" i="2"/>
  <c r="I199" i="2"/>
  <c r="H199" i="2"/>
  <c r="G199" i="2"/>
  <c r="F199" i="2"/>
  <c r="E199" i="2"/>
  <c r="D199" i="2"/>
  <c r="C199" i="2"/>
  <c r="B199" i="2"/>
  <c r="A199" i="2"/>
  <c r="AF198" i="2"/>
  <c r="AE198" i="2"/>
  <c r="AD198" i="2"/>
  <c r="AC198" i="2"/>
  <c r="AB198" i="2"/>
  <c r="AA198" i="2"/>
  <c r="Z198" i="2"/>
  <c r="W198" i="2"/>
  <c r="V198" i="2"/>
  <c r="U198" i="2"/>
  <c r="T198" i="2"/>
  <c r="S198" i="2"/>
  <c r="R198" i="2"/>
  <c r="O198" i="2"/>
  <c r="N198" i="2"/>
  <c r="M198" i="2"/>
  <c r="L198" i="2"/>
  <c r="K198" i="2"/>
  <c r="J198" i="2"/>
  <c r="I198" i="2"/>
  <c r="H198" i="2"/>
  <c r="G198" i="2"/>
  <c r="F198" i="2"/>
  <c r="E198" i="2"/>
  <c r="D198" i="2"/>
  <c r="C198" i="2"/>
  <c r="B198" i="2"/>
  <c r="A198" i="2"/>
  <c r="AF197" i="2"/>
  <c r="AE197" i="2"/>
  <c r="AD197" i="2"/>
  <c r="AC197" i="2"/>
  <c r="AB197" i="2"/>
  <c r="AA197" i="2"/>
  <c r="Z197" i="2"/>
  <c r="W197" i="2"/>
  <c r="V197" i="2"/>
  <c r="U197" i="2"/>
  <c r="T197" i="2"/>
  <c r="S197" i="2"/>
  <c r="R197" i="2"/>
  <c r="O197" i="2"/>
  <c r="N197" i="2"/>
  <c r="M197" i="2"/>
  <c r="L197" i="2"/>
  <c r="K197" i="2"/>
  <c r="J197" i="2"/>
  <c r="I197" i="2"/>
  <c r="H197" i="2"/>
  <c r="G197" i="2"/>
  <c r="F197" i="2"/>
  <c r="E197" i="2"/>
  <c r="D197" i="2"/>
  <c r="C197" i="2"/>
  <c r="B197" i="2"/>
  <c r="A197" i="2"/>
  <c r="AF196" i="2"/>
  <c r="AE196" i="2"/>
  <c r="AD196" i="2"/>
  <c r="AC196" i="2"/>
  <c r="AB196" i="2"/>
  <c r="AA196" i="2"/>
  <c r="Z196" i="2"/>
  <c r="V196" i="2"/>
  <c r="U196" i="2"/>
  <c r="T196" i="2"/>
  <c r="S196" i="2"/>
  <c r="R196" i="2"/>
  <c r="N196" i="2"/>
  <c r="M196" i="2"/>
  <c r="L196" i="2"/>
  <c r="K196" i="2"/>
  <c r="J196" i="2"/>
  <c r="I196" i="2"/>
  <c r="H196" i="2"/>
  <c r="G196" i="2"/>
  <c r="F196" i="2"/>
  <c r="E196" i="2"/>
  <c r="D196" i="2"/>
  <c r="C196" i="2"/>
  <c r="B196" i="2"/>
  <c r="A196" i="2"/>
  <c r="AF195" i="2"/>
  <c r="AE195" i="2"/>
  <c r="AD195" i="2"/>
  <c r="AC195" i="2"/>
  <c r="AB195" i="2"/>
  <c r="AA195" i="2"/>
  <c r="Z195" i="2"/>
  <c r="V195" i="2"/>
  <c r="U195" i="2"/>
  <c r="T195" i="2"/>
  <c r="S195" i="2"/>
  <c r="R195" i="2"/>
  <c r="N195" i="2"/>
  <c r="M195" i="2"/>
  <c r="L195" i="2"/>
  <c r="K195" i="2"/>
  <c r="J195" i="2"/>
  <c r="I195" i="2"/>
  <c r="H195" i="2"/>
  <c r="G195" i="2"/>
  <c r="F195" i="2"/>
  <c r="E195" i="2"/>
  <c r="D195" i="2"/>
  <c r="C195" i="2"/>
  <c r="B195" i="2"/>
  <c r="A195" i="2"/>
  <c r="AF194" i="2"/>
  <c r="AE194" i="2"/>
  <c r="AD194" i="2"/>
  <c r="AC194" i="2"/>
  <c r="AB194" i="2"/>
  <c r="AA194" i="2"/>
  <c r="Z194" i="2"/>
  <c r="V194" i="2"/>
  <c r="U194" i="2"/>
  <c r="T194" i="2"/>
  <c r="S194" i="2"/>
  <c r="R194" i="2"/>
  <c r="N194" i="2"/>
  <c r="M194" i="2"/>
  <c r="L194" i="2"/>
  <c r="K194" i="2"/>
  <c r="J194" i="2"/>
  <c r="I194" i="2"/>
  <c r="H194" i="2"/>
  <c r="G194" i="2"/>
  <c r="F194" i="2"/>
  <c r="E194" i="2"/>
  <c r="D194" i="2"/>
  <c r="C194" i="2"/>
  <c r="B194" i="2"/>
  <c r="A194" i="2"/>
  <c r="AF193" i="2"/>
  <c r="AE193" i="2"/>
  <c r="AD193" i="2"/>
  <c r="AC193" i="2"/>
  <c r="AB193" i="2"/>
  <c r="AA193" i="2"/>
  <c r="Z193" i="2"/>
  <c r="V193" i="2"/>
  <c r="U193" i="2"/>
  <c r="T193" i="2"/>
  <c r="S193" i="2"/>
  <c r="R193" i="2"/>
  <c r="N193" i="2"/>
  <c r="M193" i="2"/>
  <c r="L193" i="2"/>
  <c r="K193" i="2"/>
  <c r="J193" i="2"/>
  <c r="I193" i="2"/>
  <c r="H193" i="2"/>
  <c r="G193" i="2"/>
  <c r="F193" i="2"/>
  <c r="E193" i="2"/>
  <c r="D193" i="2"/>
  <c r="C193" i="2"/>
  <c r="B193" i="2"/>
  <c r="A193" i="2"/>
  <c r="AF192" i="2"/>
  <c r="AE192" i="2"/>
  <c r="AD192" i="2"/>
  <c r="AC192" i="2"/>
  <c r="AB192" i="2"/>
  <c r="AA192" i="2"/>
  <c r="Z192" i="2"/>
  <c r="V192" i="2"/>
  <c r="U192" i="2"/>
  <c r="T192" i="2"/>
  <c r="S192" i="2"/>
  <c r="R192" i="2"/>
  <c r="N192" i="2"/>
  <c r="M192" i="2"/>
  <c r="L192" i="2"/>
  <c r="K192" i="2"/>
  <c r="J192" i="2"/>
  <c r="I192" i="2"/>
  <c r="H192" i="2"/>
  <c r="G192" i="2"/>
  <c r="F192" i="2"/>
  <c r="E192" i="2"/>
  <c r="D192" i="2"/>
  <c r="C192" i="2"/>
  <c r="B192" i="2"/>
  <c r="A192" i="2"/>
  <c r="AF191" i="2"/>
  <c r="AE191" i="2"/>
  <c r="AD191" i="2"/>
  <c r="AC191" i="2"/>
  <c r="AB191" i="2"/>
  <c r="AA191" i="2"/>
  <c r="Z191" i="2"/>
  <c r="V191" i="2"/>
  <c r="U191" i="2"/>
  <c r="T191" i="2"/>
  <c r="S191" i="2"/>
  <c r="R191" i="2"/>
  <c r="N191" i="2"/>
  <c r="M191" i="2"/>
  <c r="L191" i="2"/>
  <c r="K191" i="2"/>
  <c r="J191" i="2"/>
  <c r="I191" i="2"/>
  <c r="H191" i="2"/>
  <c r="G191" i="2"/>
  <c r="F191" i="2"/>
  <c r="E191" i="2"/>
  <c r="D191" i="2"/>
  <c r="C191" i="2"/>
  <c r="B191" i="2"/>
  <c r="A191" i="2"/>
  <c r="AF190" i="2"/>
  <c r="AE190" i="2"/>
  <c r="AD190" i="2"/>
  <c r="AC190" i="2"/>
  <c r="AB190" i="2"/>
  <c r="AA190" i="2"/>
  <c r="Z190" i="2"/>
  <c r="V190" i="2"/>
  <c r="U190" i="2"/>
  <c r="T190" i="2"/>
  <c r="S190" i="2"/>
  <c r="R190" i="2"/>
  <c r="N190" i="2"/>
  <c r="M190" i="2"/>
  <c r="L190" i="2"/>
  <c r="K190" i="2"/>
  <c r="J190" i="2"/>
  <c r="I190" i="2"/>
  <c r="H190" i="2"/>
  <c r="G190" i="2"/>
  <c r="F190" i="2"/>
  <c r="E190" i="2"/>
  <c r="D190" i="2"/>
  <c r="C190" i="2"/>
  <c r="B190" i="2"/>
  <c r="A190" i="2"/>
  <c r="AF189" i="2"/>
  <c r="AE189" i="2"/>
  <c r="AD189" i="2"/>
  <c r="AC189" i="2"/>
  <c r="AB189" i="2"/>
  <c r="AA189" i="2"/>
  <c r="Z189" i="2"/>
  <c r="V189" i="2"/>
  <c r="U189" i="2"/>
  <c r="T189" i="2"/>
  <c r="S189" i="2"/>
  <c r="R189" i="2"/>
  <c r="N189" i="2"/>
  <c r="M189" i="2"/>
  <c r="L189" i="2"/>
  <c r="K189" i="2"/>
  <c r="J189" i="2"/>
  <c r="I189" i="2"/>
  <c r="H189" i="2"/>
  <c r="G189" i="2"/>
  <c r="F189" i="2"/>
  <c r="E189" i="2"/>
  <c r="D189" i="2"/>
  <c r="C189" i="2"/>
  <c r="B189" i="2"/>
  <c r="A189" i="2"/>
  <c r="AF188" i="2"/>
  <c r="AE188" i="2"/>
  <c r="AD188" i="2"/>
  <c r="AC188" i="2"/>
  <c r="AB188" i="2"/>
  <c r="AA188" i="2"/>
  <c r="Z188" i="2"/>
  <c r="V188" i="2"/>
  <c r="U188" i="2"/>
  <c r="T188" i="2"/>
  <c r="S188" i="2"/>
  <c r="R188" i="2"/>
  <c r="N188" i="2"/>
  <c r="M188" i="2"/>
  <c r="L188" i="2"/>
  <c r="K188" i="2"/>
  <c r="J188" i="2"/>
  <c r="I188" i="2"/>
  <c r="H188" i="2"/>
  <c r="G188" i="2"/>
  <c r="F188" i="2"/>
  <c r="E188" i="2"/>
  <c r="D188" i="2"/>
  <c r="C188" i="2"/>
  <c r="B188" i="2"/>
  <c r="A188" i="2"/>
  <c r="AF187" i="2"/>
  <c r="AE187" i="2"/>
  <c r="AD187" i="2"/>
  <c r="AC187" i="2"/>
  <c r="AB187" i="2"/>
  <c r="AA187" i="2"/>
  <c r="Z187" i="2"/>
  <c r="V187" i="2"/>
  <c r="U187" i="2"/>
  <c r="T187" i="2"/>
  <c r="S187" i="2"/>
  <c r="R187" i="2"/>
  <c r="N187" i="2"/>
  <c r="M187" i="2"/>
  <c r="L187" i="2"/>
  <c r="K187" i="2"/>
  <c r="J187" i="2"/>
  <c r="I187" i="2"/>
  <c r="H187" i="2"/>
  <c r="G187" i="2"/>
  <c r="F187" i="2"/>
  <c r="E187" i="2"/>
  <c r="D187" i="2"/>
  <c r="C187" i="2"/>
  <c r="B187" i="2"/>
  <c r="A187" i="2"/>
  <c r="AF186" i="2"/>
  <c r="AE186" i="2"/>
  <c r="AD186" i="2"/>
  <c r="AC186" i="2"/>
  <c r="AB186" i="2"/>
  <c r="AA186" i="2"/>
  <c r="Z186" i="2"/>
  <c r="V186" i="2"/>
  <c r="U186" i="2"/>
  <c r="T186" i="2"/>
  <c r="S186" i="2"/>
  <c r="R186" i="2"/>
  <c r="N186" i="2"/>
  <c r="M186" i="2"/>
  <c r="L186" i="2"/>
  <c r="K186" i="2"/>
  <c r="J186" i="2"/>
  <c r="I186" i="2"/>
  <c r="H186" i="2"/>
  <c r="G186" i="2"/>
  <c r="F186" i="2"/>
  <c r="E186" i="2"/>
  <c r="D186" i="2"/>
  <c r="C186" i="2"/>
  <c r="B186" i="2"/>
  <c r="A186" i="2"/>
  <c r="AF185" i="2"/>
  <c r="AE185" i="2"/>
  <c r="AD185" i="2"/>
  <c r="AC185" i="2"/>
  <c r="AB185" i="2"/>
  <c r="AA185" i="2"/>
  <c r="Z185" i="2"/>
  <c r="W185" i="2"/>
  <c r="V185" i="2"/>
  <c r="U185" i="2"/>
  <c r="T185" i="2"/>
  <c r="S185" i="2"/>
  <c r="R185" i="2"/>
  <c r="O185" i="2"/>
  <c r="N185" i="2"/>
  <c r="M185" i="2"/>
  <c r="L185" i="2"/>
  <c r="K185" i="2"/>
  <c r="J185" i="2"/>
  <c r="I185" i="2"/>
  <c r="H185" i="2"/>
  <c r="G185" i="2"/>
  <c r="F185" i="2"/>
  <c r="E185" i="2"/>
  <c r="D185" i="2"/>
  <c r="C185" i="2"/>
  <c r="B185" i="2"/>
  <c r="A185" i="2"/>
  <c r="AF184" i="2"/>
  <c r="AE184" i="2"/>
  <c r="AD184" i="2"/>
  <c r="AC184" i="2"/>
  <c r="AB184" i="2"/>
  <c r="AA184" i="2"/>
  <c r="Z184" i="2"/>
  <c r="W184" i="2"/>
  <c r="V184" i="2"/>
  <c r="U184" i="2"/>
  <c r="T184" i="2"/>
  <c r="S184" i="2"/>
  <c r="R184" i="2"/>
  <c r="O184" i="2"/>
  <c r="N184" i="2"/>
  <c r="M184" i="2"/>
  <c r="L184" i="2"/>
  <c r="K184" i="2"/>
  <c r="J184" i="2"/>
  <c r="I184" i="2"/>
  <c r="H184" i="2"/>
  <c r="G184" i="2"/>
  <c r="F184" i="2"/>
  <c r="E184" i="2"/>
  <c r="D184" i="2"/>
  <c r="C184" i="2"/>
  <c r="B184" i="2"/>
  <c r="A184" i="2"/>
  <c r="AF183" i="2"/>
  <c r="AE183" i="2"/>
  <c r="AD183" i="2"/>
  <c r="AC183" i="2"/>
  <c r="AB183" i="2"/>
  <c r="AA183" i="2"/>
  <c r="Z183" i="2"/>
  <c r="W183" i="2"/>
  <c r="V183" i="2"/>
  <c r="U183" i="2"/>
  <c r="T183" i="2"/>
  <c r="S183" i="2"/>
  <c r="R183" i="2"/>
  <c r="O183" i="2"/>
  <c r="N183" i="2"/>
  <c r="M183" i="2"/>
  <c r="L183" i="2"/>
  <c r="K183" i="2"/>
  <c r="J183" i="2"/>
  <c r="I183" i="2"/>
  <c r="H183" i="2"/>
  <c r="G183" i="2"/>
  <c r="F183" i="2"/>
  <c r="E183" i="2"/>
  <c r="D183" i="2"/>
  <c r="C183" i="2"/>
  <c r="B183" i="2"/>
  <c r="A183" i="2"/>
  <c r="AF182" i="2"/>
  <c r="AE182" i="2"/>
  <c r="AD182" i="2"/>
  <c r="AC182" i="2"/>
  <c r="AB182" i="2"/>
  <c r="AA182" i="2"/>
  <c r="Z182" i="2"/>
  <c r="W182" i="2"/>
  <c r="V182" i="2"/>
  <c r="U182" i="2"/>
  <c r="T182" i="2"/>
  <c r="S182" i="2"/>
  <c r="R182" i="2"/>
  <c r="O182" i="2"/>
  <c r="N182" i="2"/>
  <c r="M182" i="2"/>
  <c r="L182" i="2"/>
  <c r="K182" i="2"/>
  <c r="J182" i="2"/>
  <c r="I182" i="2"/>
  <c r="H182" i="2"/>
  <c r="G182" i="2"/>
  <c r="F182" i="2"/>
  <c r="E182" i="2"/>
  <c r="D182" i="2"/>
  <c r="C182" i="2"/>
  <c r="B182" i="2"/>
  <c r="A182" i="2"/>
  <c r="AF181" i="2"/>
  <c r="AE181" i="2"/>
  <c r="AD181" i="2"/>
  <c r="AC181" i="2"/>
  <c r="AB181" i="2"/>
  <c r="AA181" i="2"/>
  <c r="Z181" i="2"/>
  <c r="W181" i="2"/>
  <c r="V181" i="2"/>
  <c r="U181" i="2"/>
  <c r="T181" i="2"/>
  <c r="S181" i="2"/>
  <c r="R181" i="2"/>
  <c r="O181" i="2"/>
  <c r="N181" i="2"/>
  <c r="M181" i="2"/>
  <c r="L181" i="2"/>
  <c r="K181" i="2"/>
  <c r="J181" i="2"/>
  <c r="I181" i="2"/>
  <c r="H181" i="2"/>
  <c r="G181" i="2"/>
  <c r="F181" i="2"/>
  <c r="E181" i="2"/>
  <c r="D181" i="2"/>
  <c r="C181" i="2"/>
  <c r="B181" i="2"/>
  <c r="A181" i="2"/>
  <c r="AF180" i="2"/>
  <c r="AE180" i="2"/>
  <c r="AD180" i="2"/>
  <c r="AC180" i="2"/>
  <c r="AB180" i="2"/>
  <c r="AA180" i="2"/>
  <c r="Z180" i="2"/>
  <c r="W180" i="2"/>
  <c r="V180" i="2"/>
  <c r="U180" i="2"/>
  <c r="T180" i="2"/>
  <c r="S180" i="2"/>
  <c r="R180" i="2"/>
  <c r="O180" i="2"/>
  <c r="N180" i="2"/>
  <c r="M180" i="2"/>
  <c r="L180" i="2"/>
  <c r="K180" i="2"/>
  <c r="J180" i="2"/>
  <c r="I180" i="2"/>
  <c r="H180" i="2"/>
  <c r="G180" i="2"/>
  <c r="F180" i="2"/>
  <c r="E180" i="2"/>
  <c r="D180" i="2"/>
  <c r="C180" i="2"/>
  <c r="B180" i="2"/>
  <c r="A180" i="2"/>
  <c r="AF179" i="2"/>
  <c r="AE179" i="2"/>
  <c r="AD179" i="2"/>
  <c r="AC179" i="2"/>
  <c r="AB179" i="2"/>
  <c r="AA179" i="2"/>
  <c r="Z179" i="2"/>
  <c r="W179" i="2"/>
  <c r="V179" i="2"/>
  <c r="U179" i="2"/>
  <c r="T179" i="2"/>
  <c r="S179" i="2"/>
  <c r="R179" i="2"/>
  <c r="O179" i="2"/>
  <c r="N179" i="2"/>
  <c r="M179" i="2"/>
  <c r="L179" i="2"/>
  <c r="K179" i="2"/>
  <c r="J179" i="2"/>
  <c r="I179" i="2"/>
  <c r="H179" i="2"/>
  <c r="G179" i="2"/>
  <c r="F179" i="2"/>
  <c r="E179" i="2"/>
  <c r="D179" i="2"/>
  <c r="C179" i="2"/>
  <c r="B179" i="2"/>
  <c r="A179" i="2"/>
  <c r="AF178" i="2"/>
  <c r="AE178" i="2"/>
  <c r="AD178" i="2"/>
  <c r="AC178" i="2"/>
  <c r="AB178" i="2"/>
  <c r="AA178" i="2"/>
  <c r="Z178" i="2"/>
  <c r="W178" i="2"/>
  <c r="V178" i="2"/>
  <c r="U178" i="2"/>
  <c r="T178" i="2"/>
  <c r="S178" i="2"/>
  <c r="R178" i="2"/>
  <c r="O178" i="2"/>
  <c r="N178" i="2"/>
  <c r="M178" i="2"/>
  <c r="L178" i="2"/>
  <c r="K178" i="2"/>
  <c r="J178" i="2"/>
  <c r="I178" i="2"/>
  <c r="H178" i="2"/>
  <c r="G178" i="2"/>
  <c r="F178" i="2"/>
  <c r="E178" i="2"/>
  <c r="D178" i="2"/>
  <c r="C178" i="2"/>
  <c r="B178" i="2"/>
  <c r="A178" i="2"/>
  <c r="AF177" i="2"/>
  <c r="AE177" i="2"/>
  <c r="AD177" i="2"/>
  <c r="AC177" i="2"/>
  <c r="AB177" i="2"/>
  <c r="AA177" i="2"/>
  <c r="Z177" i="2"/>
  <c r="W177" i="2"/>
  <c r="V177" i="2"/>
  <c r="U177" i="2"/>
  <c r="T177" i="2"/>
  <c r="S177" i="2"/>
  <c r="R177" i="2"/>
  <c r="O177" i="2"/>
  <c r="N177" i="2"/>
  <c r="M177" i="2"/>
  <c r="L177" i="2"/>
  <c r="K177" i="2"/>
  <c r="J177" i="2"/>
  <c r="I177" i="2"/>
  <c r="H177" i="2"/>
  <c r="G177" i="2"/>
  <c r="F177" i="2"/>
  <c r="E177" i="2"/>
  <c r="D177" i="2"/>
  <c r="C177" i="2"/>
  <c r="B177" i="2"/>
  <c r="A177" i="2"/>
  <c r="AF176" i="2"/>
  <c r="AE176" i="2"/>
  <c r="AD176" i="2"/>
  <c r="AC176" i="2"/>
  <c r="AB176" i="2"/>
  <c r="AA176" i="2"/>
  <c r="Z176" i="2"/>
  <c r="W176" i="2"/>
  <c r="V176" i="2"/>
  <c r="U176" i="2"/>
  <c r="T176" i="2"/>
  <c r="S176" i="2"/>
  <c r="R176" i="2"/>
  <c r="O176" i="2"/>
  <c r="N176" i="2"/>
  <c r="M176" i="2"/>
  <c r="L176" i="2"/>
  <c r="K176" i="2"/>
  <c r="J176" i="2"/>
  <c r="I176" i="2"/>
  <c r="H176" i="2"/>
  <c r="G176" i="2"/>
  <c r="F176" i="2"/>
  <c r="E176" i="2"/>
  <c r="D176" i="2"/>
  <c r="C176" i="2"/>
  <c r="B176" i="2"/>
  <c r="A176" i="2"/>
  <c r="AF175" i="2"/>
  <c r="AE175" i="2"/>
  <c r="AD175" i="2"/>
  <c r="AC175" i="2"/>
  <c r="AB175" i="2"/>
  <c r="AA175" i="2"/>
  <c r="Z175" i="2"/>
  <c r="W175" i="2"/>
  <c r="V175" i="2"/>
  <c r="U175" i="2"/>
  <c r="T175" i="2"/>
  <c r="S175" i="2"/>
  <c r="R175" i="2"/>
  <c r="O175" i="2"/>
  <c r="N175" i="2"/>
  <c r="M175" i="2"/>
  <c r="L175" i="2"/>
  <c r="K175" i="2"/>
  <c r="J175" i="2"/>
  <c r="I175" i="2"/>
  <c r="H175" i="2"/>
  <c r="G175" i="2"/>
  <c r="F175" i="2"/>
  <c r="E175" i="2"/>
  <c r="D175" i="2"/>
  <c r="C175" i="2"/>
  <c r="B175" i="2"/>
  <c r="A175" i="2"/>
  <c r="AF174" i="2"/>
  <c r="AE174" i="2"/>
  <c r="AD174" i="2"/>
  <c r="AC174" i="2"/>
  <c r="AB174" i="2"/>
  <c r="AA174" i="2"/>
  <c r="Z174" i="2"/>
  <c r="W174" i="2"/>
  <c r="V174" i="2"/>
  <c r="U174" i="2"/>
  <c r="T174" i="2"/>
  <c r="S174" i="2"/>
  <c r="R174" i="2"/>
  <c r="O174" i="2"/>
  <c r="N174" i="2"/>
  <c r="M174" i="2"/>
  <c r="L174" i="2"/>
  <c r="K174" i="2"/>
  <c r="J174" i="2"/>
  <c r="I174" i="2"/>
  <c r="H174" i="2"/>
  <c r="G174" i="2"/>
  <c r="F174" i="2"/>
  <c r="E174" i="2"/>
  <c r="D174" i="2"/>
  <c r="C174" i="2"/>
  <c r="B174" i="2"/>
  <c r="A174" i="2"/>
  <c r="AF173" i="2"/>
  <c r="AE173" i="2"/>
  <c r="AD173" i="2"/>
  <c r="AC173" i="2"/>
  <c r="AB173" i="2"/>
  <c r="AA173" i="2"/>
  <c r="Z173" i="2"/>
  <c r="W173" i="2"/>
  <c r="V173" i="2"/>
  <c r="U173" i="2"/>
  <c r="T173" i="2"/>
  <c r="S173" i="2"/>
  <c r="R173" i="2"/>
  <c r="O173" i="2"/>
  <c r="N173" i="2"/>
  <c r="M173" i="2"/>
  <c r="L173" i="2"/>
  <c r="K173" i="2"/>
  <c r="J173" i="2"/>
  <c r="I173" i="2"/>
  <c r="H173" i="2"/>
  <c r="G173" i="2"/>
  <c r="F173" i="2"/>
  <c r="E173" i="2"/>
  <c r="D173" i="2"/>
  <c r="C173" i="2"/>
  <c r="B173" i="2"/>
  <c r="A173" i="2"/>
  <c r="AF172" i="2"/>
  <c r="AE172" i="2"/>
  <c r="AD172" i="2"/>
  <c r="AC172" i="2"/>
  <c r="AB172" i="2"/>
  <c r="AA172" i="2"/>
  <c r="Z172" i="2"/>
  <c r="W172" i="2"/>
  <c r="V172" i="2"/>
  <c r="U172" i="2"/>
  <c r="T172" i="2"/>
  <c r="S172" i="2"/>
  <c r="R172" i="2"/>
  <c r="O172" i="2"/>
  <c r="N172" i="2"/>
  <c r="M172" i="2"/>
  <c r="L172" i="2"/>
  <c r="K172" i="2"/>
  <c r="J172" i="2"/>
  <c r="I172" i="2"/>
  <c r="H172" i="2"/>
  <c r="G172" i="2"/>
  <c r="F172" i="2"/>
  <c r="E172" i="2"/>
  <c r="D172" i="2"/>
  <c r="C172" i="2"/>
  <c r="B172" i="2"/>
  <c r="A172" i="2"/>
  <c r="AF171" i="2"/>
  <c r="AE171" i="2"/>
  <c r="AD171" i="2"/>
  <c r="AC171" i="2"/>
  <c r="AB171" i="2"/>
  <c r="AA171" i="2"/>
  <c r="Z171" i="2"/>
  <c r="W171" i="2"/>
  <c r="V171" i="2"/>
  <c r="U171" i="2"/>
  <c r="T171" i="2"/>
  <c r="S171" i="2"/>
  <c r="R171" i="2"/>
  <c r="O171" i="2"/>
  <c r="N171" i="2"/>
  <c r="M171" i="2"/>
  <c r="L171" i="2"/>
  <c r="K171" i="2"/>
  <c r="J171" i="2"/>
  <c r="I171" i="2"/>
  <c r="H171" i="2"/>
  <c r="G171" i="2"/>
  <c r="F171" i="2"/>
  <c r="E171" i="2"/>
  <c r="D171" i="2"/>
  <c r="C171" i="2"/>
  <c r="B171" i="2"/>
  <c r="A171" i="2"/>
  <c r="AF170" i="2"/>
  <c r="AE170" i="2"/>
  <c r="AD170" i="2"/>
  <c r="AC170" i="2"/>
  <c r="AB170" i="2"/>
  <c r="AA170" i="2"/>
  <c r="Z170" i="2"/>
  <c r="W170" i="2"/>
  <c r="V170" i="2"/>
  <c r="U170" i="2"/>
  <c r="T170" i="2"/>
  <c r="S170" i="2"/>
  <c r="R170" i="2"/>
  <c r="O170" i="2"/>
  <c r="N170" i="2"/>
  <c r="M170" i="2"/>
  <c r="L170" i="2"/>
  <c r="K170" i="2"/>
  <c r="J170" i="2"/>
  <c r="I170" i="2"/>
  <c r="H170" i="2"/>
  <c r="G170" i="2"/>
  <c r="F170" i="2"/>
  <c r="E170" i="2"/>
  <c r="D170" i="2"/>
  <c r="C170" i="2"/>
  <c r="B170" i="2"/>
  <c r="A170" i="2"/>
  <c r="AF169" i="2"/>
  <c r="AE169" i="2"/>
  <c r="AD169" i="2"/>
  <c r="AC169" i="2"/>
  <c r="AB169" i="2"/>
  <c r="AA169" i="2"/>
  <c r="Z169" i="2"/>
  <c r="W169" i="2"/>
  <c r="V169" i="2"/>
  <c r="U169" i="2"/>
  <c r="T169" i="2"/>
  <c r="S169" i="2"/>
  <c r="R169" i="2"/>
  <c r="O169" i="2"/>
  <c r="N169" i="2"/>
  <c r="M169" i="2"/>
  <c r="L169" i="2"/>
  <c r="K169" i="2"/>
  <c r="J169" i="2"/>
  <c r="I169" i="2"/>
  <c r="H169" i="2"/>
  <c r="G169" i="2"/>
  <c r="F169" i="2"/>
  <c r="E169" i="2"/>
  <c r="D169" i="2"/>
  <c r="C169" i="2"/>
  <c r="B169" i="2"/>
  <c r="A169" i="2"/>
  <c r="AF168" i="2"/>
  <c r="AE168" i="2"/>
  <c r="AD168" i="2"/>
  <c r="AC168" i="2"/>
  <c r="AB168" i="2"/>
  <c r="AA168" i="2"/>
  <c r="Z168" i="2"/>
  <c r="W168" i="2"/>
  <c r="V168" i="2"/>
  <c r="U168" i="2"/>
  <c r="T168" i="2"/>
  <c r="S168" i="2"/>
  <c r="R168" i="2"/>
  <c r="O168" i="2"/>
  <c r="N168" i="2"/>
  <c r="M168" i="2"/>
  <c r="L168" i="2"/>
  <c r="K168" i="2"/>
  <c r="J168" i="2"/>
  <c r="I168" i="2"/>
  <c r="H168" i="2"/>
  <c r="G168" i="2"/>
  <c r="F168" i="2"/>
  <c r="E168" i="2"/>
  <c r="D168" i="2"/>
  <c r="C168" i="2"/>
  <c r="B168" i="2"/>
  <c r="A168" i="2"/>
  <c r="AF167" i="2"/>
  <c r="AE167" i="2"/>
  <c r="AD167" i="2"/>
  <c r="AC167" i="2"/>
  <c r="AB167" i="2"/>
  <c r="AA167" i="2"/>
  <c r="Z167" i="2"/>
  <c r="W167" i="2"/>
  <c r="V167" i="2"/>
  <c r="U167" i="2"/>
  <c r="T167" i="2"/>
  <c r="S167" i="2"/>
  <c r="R167" i="2"/>
  <c r="O167" i="2"/>
  <c r="N167" i="2"/>
  <c r="M167" i="2"/>
  <c r="L167" i="2"/>
  <c r="K167" i="2"/>
  <c r="J167" i="2"/>
  <c r="I167" i="2"/>
  <c r="H167" i="2"/>
  <c r="G167" i="2"/>
  <c r="F167" i="2"/>
  <c r="E167" i="2"/>
  <c r="D167" i="2"/>
  <c r="C167" i="2"/>
  <c r="B167" i="2"/>
  <c r="A167" i="2"/>
  <c r="AF166" i="2"/>
  <c r="AE166" i="2"/>
  <c r="AD166" i="2"/>
  <c r="AC166" i="2"/>
  <c r="AB166" i="2"/>
  <c r="AA166" i="2"/>
  <c r="Z166" i="2"/>
  <c r="W166" i="2"/>
  <c r="V166" i="2"/>
  <c r="U166" i="2"/>
  <c r="T166" i="2"/>
  <c r="S166" i="2"/>
  <c r="R166" i="2"/>
  <c r="O166" i="2"/>
  <c r="N166" i="2"/>
  <c r="M166" i="2"/>
  <c r="L166" i="2"/>
  <c r="K166" i="2"/>
  <c r="J166" i="2"/>
  <c r="I166" i="2"/>
  <c r="H166" i="2"/>
  <c r="G166" i="2"/>
  <c r="F166" i="2"/>
  <c r="E166" i="2"/>
  <c r="D166" i="2"/>
  <c r="C166" i="2"/>
  <c r="B166" i="2"/>
  <c r="A166" i="2"/>
  <c r="AF165" i="2"/>
  <c r="AE165" i="2"/>
  <c r="AD165" i="2"/>
  <c r="AC165" i="2"/>
  <c r="AB165" i="2"/>
  <c r="AA165" i="2"/>
  <c r="Z165" i="2"/>
  <c r="W165" i="2"/>
  <c r="V165" i="2"/>
  <c r="U165" i="2"/>
  <c r="T165" i="2"/>
  <c r="S165" i="2"/>
  <c r="R165" i="2"/>
  <c r="O165" i="2"/>
  <c r="N165" i="2"/>
  <c r="M165" i="2"/>
  <c r="L165" i="2"/>
  <c r="K165" i="2"/>
  <c r="J165" i="2"/>
  <c r="I165" i="2"/>
  <c r="H165" i="2"/>
  <c r="G165" i="2"/>
  <c r="F165" i="2"/>
  <c r="E165" i="2"/>
  <c r="D165" i="2"/>
  <c r="C165" i="2"/>
  <c r="B165" i="2"/>
  <c r="A165" i="2"/>
  <c r="AF164" i="2"/>
  <c r="AE164" i="2"/>
  <c r="AD164" i="2"/>
  <c r="AC164" i="2"/>
  <c r="AB164" i="2"/>
  <c r="AA164" i="2"/>
  <c r="Z164" i="2"/>
  <c r="W164" i="2"/>
  <c r="V164" i="2"/>
  <c r="U164" i="2"/>
  <c r="T164" i="2"/>
  <c r="S164" i="2"/>
  <c r="R164" i="2"/>
  <c r="O164" i="2"/>
  <c r="N164" i="2"/>
  <c r="M164" i="2"/>
  <c r="L164" i="2"/>
  <c r="K164" i="2"/>
  <c r="J164" i="2"/>
  <c r="I164" i="2"/>
  <c r="H164" i="2"/>
  <c r="G164" i="2"/>
  <c r="F164" i="2"/>
  <c r="E164" i="2"/>
  <c r="D164" i="2"/>
  <c r="C164" i="2"/>
  <c r="B164" i="2"/>
  <c r="A164" i="2"/>
  <c r="AF163" i="2"/>
  <c r="AE163" i="2"/>
  <c r="AD163" i="2"/>
  <c r="AC163" i="2"/>
  <c r="AB163" i="2"/>
  <c r="AA163" i="2"/>
  <c r="Z163" i="2"/>
  <c r="W163" i="2"/>
  <c r="V163" i="2"/>
  <c r="U163" i="2"/>
  <c r="T163" i="2"/>
  <c r="S163" i="2"/>
  <c r="R163" i="2"/>
  <c r="O163" i="2"/>
  <c r="N163" i="2"/>
  <c r="M163" i="2"/>
  <c r="L163" i="2"/>
  <c r="K163" i="2"/>
  <c r="J163" i="2"/>
  <c r="I163" i="2"/>
  <c r="H163" i="2"/>
  <c r="G163" i="2"/>
  <c r="F163" i="2"/>
  <c r="E163" i="2"/>
  <c r="D163" i="2"/>
  <c r="C163" i="2"/>
  <c r="B163" i="2"/>
  <c r="A163" i="2"/>
  <c r="AF162" i="2"/>
  <c r="AE162" i="2"/>
  <c r="AD162" i="2"/>
  <c r="AC162" i="2"/>
  <c r="AB162" i="2"/>
  <c r="AA162" i="2"/>
  <c r="Z162" i="2"/>
  <c r="W162" i="2"/>
  <c r="V162" i="2"/>
  <c r="U162" i="2"/>
  <c r="T162" i="2"/>
  <c r="S162" i="2"/>
  <c r="R162" i="2"/>
  <c r="O162" i="2"/>
  <c r="N162" i="2"/>
  <c r="M162" i="2"/>
  <c r="L162" i="2"/>
  <c r="K162" i="2"/>
  <c r="J162" i="2"/>
  <c r="I162" i="2"/>
  <c r="H162" i="2"/>
  <c r="G162" i="2"/>
  <c r="F162" i="2"/>
  <c r="E162" i="2"/>
  <c r="D162" i="2"/>
  <c r="C162" i="2"/>
  <c r="B162" i="2"/>
  <c r="A162" i="2"/>
  <c r="AF161" i="2"/>
  <c r="AE161" i="2"/>
  <c r="AD161" i="2"/>
  <c r="AC161" i="2"/>
  <c r="AB161" i="2"/>
  <c r="AA161" i="2"/>
  <c r="Z161" i="2"/>
  <c r="W161" i="2"/>
  <c r="V161" i="2"/>
  <c r="U161" i="2"/>
  <c r="T161" i="2"/>
  <c r="S161" i="2"/>
  <c r="R161" i="2"/>
  <c r="O161" i="2"/>
  <c r="N161" i="2"/>
  <c r="M161" i="2"/>
  <c r="L161" i="2"/>
  <c r="K161" i="2"/>
  <c r="J161" i="2"/>
  <c r="I161" i="2"/>
  <c r="H161" i="2"/>
  <c r="G161" i="2"/>
  <c r="F161" i="2"/>
  <c r="E161" i="2"/>
  <c r="D161" i="2"/>
  <c r="C161" i="2"/>
  <c r="B161" i="2"/>
  <c r="A161" i="2"/>
  <c r="AF160" i="2"/>
  <c r="AE160" i="2"/>
  <c r="AD160" i="2"/>
  <c r="AC160" i="2"/>
  <c r="AB160" i="2"/>
  <c r="AA160" i="2"/>
  <c r="Z160" i="2"/>
  <c r="W160" i="2"/>
  <c r="V160" i="2"/>
  <c r="U160" i="2"/>
  <c r="T160" i="2"/>
  <c r="S160" i="2"/>
  <c r="R160" i="2"/>
  <c r="O160" i="2"/>
  <c r="N160" i="2"/>
  <c r="M160" i="2"/>
  <c r="L160" i="2"/>
  <c r="K160" i="2"/>
  <c r="J160" i="2"/>
  <c r="I160" i="2"/>
  <c r="H160" i="2"/>
  <c r="G160" i="2"/>
  <c r="F160" i="2"/>
  <c r="E160" i="2"/>
  <c r="D160" i="2"/>
  <c r="C160" i="2"/>
  <c r="B160" i="2"/>
  <c r="A160" i="2"/>
  <c r="AF159" i="2"/>
  <c r="AE159" i="2"/>
  <c r="AD159" i="2"/>
  <c r="AC159" i="2"/>
  <c r="AB159" i="2"/>
  <c r="AA159" i="2"/>
  <c r="Z159" i="2"/>
  <c r="W159" i="2"/>
  <c r="V159" i="2"/>
  <c r="U159" i="2"/>
  <c r="T159" i="2"/>
  <c r="S159" i="2"/>
  <c r="R159" i="2"/>
  <c r="O159" i="2"/>
  <c r="N159" i="2"/>
  <c r="M159" i="2"/>
  <c r="L159" i="2"/>
  <c r="K159" i="2"/>
  <c r="J159" i="2"/>
  <c r="I159" i="2"/>
  <c r="H159" i="2"/>
  <c r="G159" i="2"/>
  <c r="F159" i="2"/>
  <c r="E159" i="2"/>
  <c r="D159" i="2"/>
  <c r="C159" i="2"/>
  <c r="B159" i="2"/>
  <c r="A159" i="2"/>
  <c r="AF158" i="2"/>
  <c r="AE158" i="2"/>
  <c r="AD158" i="2"/>
  <c r="AC158" i="2"/>
  <c r="AB158" i="2"/>
  <c r="AA158" i="2"/>
  <c r="Z158" i="2"/>
  <c r="W158" i="2"/>
  <c r="V158" i="2"/>
  <c r="U158" i="2"/>
  <c r="T158" i="2"/>
  <c r="S158" i="2"/>
  <c r="R158" i="2"/>
  <c r="O158" i="2"/>
  <c r="N158" i="2"/>
  <c r="M158" i="2"/>
  <c r="L158" i="2"/>
  <c r="K158" i="2"/>
  <c r="J158" i="2"/>
  <c r="I158" i="2"/>
  <c r="H158" i="2"/>
  <c r="G158" i="2"/>
  <c r="F158" i="2"/>
  <c r="E158" i="2"/>
  <c r="D158" i="2"/>
  <c r="C158" i="2"/>
  <c r="B158" i="2"/>
  <c r="A158" i="2"/>
  <c r="AF157" i="2"/>
  <c r="AE157" i="2"/>
  <c r="AD157" i="2"/>
  <c r="AC157" i="2"/>
  <c r="AB157" i="2"/>
  <c r="AA157" i="2"/>
  <c r="Z157" i="2"/>
  <c r="W157" i="2"/>
  <c r="V157" i="2"/>
  <c r="U157" i="2"/>
  <c r="T157" i="2"/>
  <c r="S157" i="2"/>
  <c r="R157" i="2"/>
  <c r="O157" i="2"/>
  <c r="N157" i="2"/>
  <c r="M157" i="2"/>
  <c r="L157" i="2"/>
  <c r="K157" i="2"/>
  <c r="J157" i="2"/>
  <c r="I157" i="2"/>
  <c r="H157" i="2"/>
  <c r="G157" i="2"/>
  <c r="F157" i="2"/>
  <c r="E157" i="2"/>
  <c r="D157" i="2"/>
  <c r="C157" i="2"/>
  <c r="B157" i="2"/>
  <c r="A157" i="2"/>
  <c r="AF156" i="2"/>
  <c r="AE156" i="2"/>
  <c r="AD156" i="2"/>
  <c r="AC156" i="2"/>
  <c r="AB156" i="2"/>
  <c r="AA156" i="2"/>
  <c r="Z156" i="2"/>
  <c r="V156" i="2"/>
  <c r="U156" i="2"/>
  <c r="T156" i="2"/>
  <c r="S156" i="2"/>
  <c r="R156" i="2"/>
  <c r="O156" i="2"/>
  <c r="N156" i="2"/>
  <c r="M156" i="2"/>
  <c r="L156" i="2"/>
  <c r="K156" i="2"/>
  <c r="J156" i="2"/>
  <c r="I156" i="2"/>
  <c r="H156" i="2"/>
  <c r="G156" i="2"/>
  <c r="F156" i="2"/>
  <c r="E156" i="2"/>
  <c r="D156" i="2"/>
  <c r="C156" i="2"/>
  <c r="B156" i="2"/>
  <c r="A156" i="2"/>
  <c r="AF155" i="2"/>
  <c r="AE155" i="2"/>
  <c r="AD155" i="2"/>
  <c r="AC155" i="2"/>
  <c r="AB155" i="2"/>
  <c r="AA155" i="2"/>
  <c r="Z155" i="2"/>
  <c r="V155" i="2"/>
  <c r="U155" i="2"/>
  <c r="T155" i="2"/>
  <c r="S155" i="2"/>
  <c r="R155" i="2"/>
  <c r="O155" i="2"/>
  <c r="N155" i="2"/>
  <c r="M155" i="2"/>
  <c r="L155" i="2"/>
  <c r="K155" i="2"/>
  <c r="J155" i="2"/>
  <c r="I155" i="2"/>
  <c r="H155" i="2"/>
  <c r="G155" i="2"/>
  <c r="F155" i="2"/>
  <c r="E155" i="2"/>
  <c r="D155" i="2"/>
  <c r="C155" i="2"/>
  <c r="B155" i="2"/>
  <c r="A155" i="2"/>
  <c r="AF154" i="2"/>
  <c r="AE154" i="2"/>
  <c r="AD154" i="2"/>
  <c r="AC154" i="2"/>
  <c r="AB154" i="2"/>
  <c r="AA154" i="2"/>
  <c r="Z154" i="2"/>
  <c r="V154" i="2"/>
  <c r="U154" i="2"/>
  <c r="T154" i="2"/>
  <c r="S154" i="2"/>
  <c r="R154" i="2"/>
  <c r="O154" i="2"/>
  <c r="N154" i="2"/>
  <c r="M154" i="2"/>
  <c r="L154" i="2"/>
  <c r="K154" i="2"/>
  <c r="J154" i="2"/>
  <c r="I154" i="2"/>
  <c r="H154" i="2"/>
  <c r="G154" i="2"/>
  <c r="F154" i="2"/>
  <c r="E154" i="2"/>
  <c r="D154" i="2"/>
  <c r="C154" i="2"/>
  <c r="B154" i="2"/>
  <c r="A154" i="2"/>
  <c r="AF153" i="2"/>
  <c r="AE153" i="2"/>
  <c r="AD153" i="2"/>
  <c r="AC153" i="2"/>
  <c r="AB153" i="2"/>
  <c r="AA153" i="2"/>
  <c r="Z153" i="2"/>
  <c r="V153" i="2"/>
  <c r="U153" i="2"/>
  <c r="T153" i="2"/>
  <c r="S153" i="2"/>
  <c r="R153" i="2"/>
  <c r="O153" i="2"/>
  <c r="N153" i="2"/>
  <c r="M153" i="2"/>
  <c r="L153" i="2"/>
  <c r="K153" i="2"/>
  <c r="J153" i="2"/>
  <c r="I153" i="2"/>
  <c r="H153" i="2"/>
  <c r="G153" i="2"/>
  <c r="F153" i="2"/>
  <c r="E153" i="2"/>
  <c r="D153" i="2"/>
  <c r="C153" i="2"/>
  <c r="B153" i="2"/>
  <c r="A153" i="2"/>
  <c r="AF152" i="2"/>
  <c r="AE152" i="2"/>
  <c r="AD152" i="2"/>
  <c r="AC152" i="2"/>
  <c r="AB152" i="2"/>
  <c r="AA152" i="2"/>
  <c r="Z152" i="2"/>
  <c r="V152" i="2"/>
  <c r="U152" i="2"/>
  <c r="T152" i="2"/>
  <c r="S152" i="2"/>
  <c r="R152" i="2"/>
  <c r="O152" i="2"/>
  <c r="N152" i="2"/>
  <c r="M152" i="2"/>
  <c r="L152" i="2"/>
  <c r="K152" i="2"/>
  <c r="J152" i="2"/>
  <c r="I152" i="2"/>
  <c r="H152" i="2"/>
  <c r="G152" i="2"/>
  <c r="F152" i="2"/>
  <c r="E152" i="2"/>
  <c r="D152" i="2"/>
  <c r="C152" i="2"/>
  <c r="B152" i="2"/>
  <c r="A152" i="2"/>
  <c r="AF151" i="2"/>
  <c r="AE151" i="2"/>
  <c r="AD151" i="2"/>
  <c r="AC151" i="2"/>
  <c r="AB151" i="2"/>
  <c r="AA151" i="2"/>
  <c r="Z151" i="2"/>
  <c r="V151" i="2"/>
  <c r="U151" i="2"/>
  <c r="T151" i="2"/>
  <c r="S151" i="2"/>
  <c r="R151" i="2"/>
  <c r="O151" i="2"/>
  <c r="N151" i="2"/>
  <c r="M151" i="2"/>
  <c r="L151" i="2"/>
  <c r="K151" i="2"/>
  <c r="J151" i="2"/>
  <c r="I151" i="2"/>
  <c r="H151" i="2"/>
  <c r="G151" i="2"/>
  <c r="F151" i="2"/>
  <c r="E151" i="2"/>
  <c r="D151" i="2"/>
  <c r="C151" i="2"/>
  <c r="B151" i="2"/>
  <c r="A151" i="2"/>
  <c r="AF150" i="2"/>
  <c r="AE150" i="2"/>
  <c r="AD150" i="2"/>
  <c r="AC150" i="2"/>
  <c r="AB150" i="2"/>
  <c r="AA150" i="2"/>
  <c r="Z150" i="2"/>
  <c r="V150" i="2"/>
  <c r="U150" i="2"/>
  <c r="T150" i="2"/>
  <c r="S150" i="2"/>
  <c r="R150" i="2"/>
  <c r="N150" i="2"/>
  <c r="M150" i="2"/>
  <c r="J150" i="2"/>
  <c r="I150" i="2"/>
  <c r="H150" i="2"/>
  <c r="G150" i="2"/>
  <c r="F150" i="2"/>
  <c r="E150" i="2"/>
  <c r="D150" i="2"/>
  <c r="C150" i="2"/>
  <c r="B150" i="2"/>
  <c r="A150" i="2"/>
  <c r="AF149" i="2"/>
  <c r="AE149" i="2"/>
  <c r="AD149" i="2"/>
  <c r="AC149" i="2"/>
  <c r="AB149" i="2"/>
  <c r="AA149" i="2"/>
  <c r="Z149" i="2"/>
  <c r="W149" i="2"/>
  <c r="V149" i="2"/>
  <c r="U149" i="2"/>
  <c r="T149" i="2"/>
  <c r="S149" i="2"/>
  <c r="R149" i="2"/>
  <c r="O149" i="2"/>
  <c r="N149" i="2"/>
  <c r="M149" i="2"/>
  <c r="J149" i="2"/>
  <c r="I149" i="2"/>
  <c r="H149" i="2"/>
  <c r="G149" i="2"/>
  <c r="F149" i="2"/>
  <c r="E149" i="2"/>
  <c r="D149" i="2"/>
  <c r="C149" i="2"/>
  <c r="B149" i="2"/>
  <c r="A149" i="2"/>
  <c r="AF148" i="2"/>
  <c r="AE148" i="2"/>
  <c r="AD148" i="2"/>
  <c r="AC148" i="2"/>
  <c r="AB148" i="2"/>
  <c r="AA148" i="2"/>
  <c r="Z148" i="2"/>
  <c r="W148" i="2"/>
  <c r="V148" i="2"/>
  <c r="U148" i="2"/>
  <c r="T148" i="2"/>
  <c r="S148" i="2"/>
  <c r="R148" i="2"/>
  <c r="O148" i="2"/>
  <c r="N148" i="2"/>
  <c r="M148" i="2"/>
  <c r="J148" i="2"/>
  <c r="I148" i="2"/>
  <c r="H148" i="2"/>
  <c r="G148" i="2"/>
  <c r="F148" i="2"/>
  <c r="E148" i="2"/>
  <c r="D148" i="2"/>
  <c r="C148" i="2"/>
  <c r="B148" i="2"/>
  <c r="A148" i="2"/>
  <c r="AF147" i="2"/>
  <c r="AE147" i="2"/>
  <c r="AD147" i="2"/>
  <c r="AC147" i="2"/>
  <c r="AB147" i="2"/>
  <c r="AA147" i="2"/>
  <c r="Z147" i="2"/>
  <c r="W147" i="2"/>
  <c r="V147" i="2"/>
  <c r="U147" i="2"/>
  <c r="T147" i="2"/>
  <c r="S147" i="2"/>
  <c r="R147" i="2"/>
  <c r="O147" i="2"/>
  <c r="N147" i="2"/>
  <c r="M147" i="2"/>
  <c r="J147" i="2"/>
  <c r="I147" i="2"/>
  <c r="H147" i="2"/>
  <c r="G147" i="2"/>
  <c r="F147" i="2"/>
  <c r="E147" i="2"/>
  <c r="D147" i="2"/>
  <c r="C147" i="2"/>
  <c r="B147" i="2"/>
  <c r="A147" i="2"/>
  <c r="AF146" i="2"/>
  <c r="AE146" i="2"/>
  <c r="AD146" i="2"/>
  <c r="AC146" i="2"/>
  <c r="AB146" i="2"/>
  <c r="AA146" i="2"/>
  <c r="Z146" i="2"/>
  <c r="W146" i="2"/>
  <c r="V146" i="2"/>
  <c r="U146" i="2"/>
  <c r="T146" i="2"/>
  <c r="S146" i="2"/>
  <c r="R146" i="2"/>
  <c r="O146" i="2"/>
  <c r="N146" i="2"/>
  <c r="M146" i="2"/>
  <c r="K146" i="2"/>
  <c r="J146" i="2"/>
  <c r="I146" i="2"/>
  <c r="H146" i="2"/>
  <c r="G146" i="2"/>
  <c r="F146" i="2"/>
  <c r="E146" i="2"/>
  <c r="D146" i="2"/>
  <c r="C146" i="2"/>
  <c r="B146" i="2"/>
  <c r="A146" i="2"/>
  <c r="AF145" i="2"/>
  <c r="AE145" i="2"/>
  <c r="AD145" i="2"/>
  <c r="AC145" i="2"/>
  <c r="AB145" i="2"/>
  <c r="AA145" i="2"/>
  <c r="Z145" i="2"/>
  <c r="V145" i="2"/>
  <c r="U145" i="2"/>
  <c r="T145" i="2"/>
  <c r="S145" i="2"/>
  <c r="R145" i="2"/>
  <c r="N145" i="2"/>
  <c r="M145" i="2"/>
  <c r="J145" i="2"/>
  <c r="I145" i="2"/>
  <c r="H145" i="2"/>
  <c r="G145" i="2"/>
  <c r="F145" i="2"/>
  <c r="E145" i="2"/>
  <c r="D145" i="2"/>
  <c r="C145" i="2"/>
  <c r="B145" i="2"/>
  <c r="A145" i="2"/>
  <c r="AF144" i="2"/>
  <c r="AE144" i="2"/>
  <c r="AD144" i="2"/>
  <c r="AC144" i="2"/>
  <c r="AB144" i="2"/>
  <c r="AA144" i="2"/>
  <c r="Z144" i="2"/>
  <c r="W144" i="2"/>
  <c r="V144" i="2"/>
  <c r="U144" i="2"/>
  <c r="T144" i="2"/>
  <c r="S144" i="2"/>
  <c r="R144" i="2"/>
  <c r="P144" i="2"/>
  <c r="O144" i="2"/>
  <c r="N144" i="2"/>
  <c r="M144" i="2"/>
  <c r="L144" i="2"/>
  <c r="K144" i="2"/>
  <c r="J144" i="2"/>
  <c r="I144" i="2"/>
  <c r="H144" i="2"/>
  <c r="G144" i="2"/>
  <c r="F144" i="2"/>
  <c r="E144" i="2"/>
  <c r="D144" i="2"/>
  <c r="C144" i="2"/>
  <c r="B144" i="2"/>
  <c r="A144" i="2"/>
  <c r="AF143" i="2"/>
  <c r="AE143" i="2"/>
  <c r="AD143" i="2"/>
  <c r="AC143" i="2"/>
  <c r="AB143" i="2"/>
  <c r="AA143" i="2"/>
  <c r="Z143" i="2"/>
  <c r="W143" i="2"/>
  <c r="V143" i="2"/>
  <c r="U143" i="2"/>
  <c r="T143" i="2"/>
  <c r="S143" i="2"/>
  <c r="R143" i="2"/>
  <c r="O143" i="2"/>
  <c r="N143" i="2"/>
  <c r="M143" i="2"/>
  <c r="L143" i="2"/>
  <c r="K143" i="2"/>
  <c r="J143" i="2"/>
  <c r="I143" i="2"/>
  <c r="H143" i="2"/>
  <c r="G143" i="2"/>
  <c r="F143" i="2"/>
  <c r="E143" i="2"/>
  <c r="D143" i="2"/>
  <c r="C143" i="2"/>
  <c r="B143" i="2"/>
  <c r="A143" i="2"/>
  <c r="AF142" i="2"/>
  <c r="AE142" i="2"/>
  <c r="AD142" i="2"/>
  <c r="AC142" i="2"/>
  <c r="AB142" i="2"/>
  <c r="AA142" i="2"/>
  <c r="Z142" i="2"/>
  <c r="W142" i="2"/>
  <c r="V142" i="2"/>
  <c r="U142" i="2"/>
  <c r="T142" i="2"/>
  <c r="S142" i="2"/>
  <c r="R142" i="2"/>
  <c r="O142" i="2"/>
  <c r="N142" i="2"/>
  <c r="M142" i="2"/>
  <c r="L142" i="2"/>
  <c r="K142" i="2"/>
  <c r="J142" i="2"/>
  <c r="I142" i="2"/>
  <c r="H142" i="2"/>
  <c r="G142" i="2"/>
  <c r="F142" i="2"/>
  <c r="E142" i="2"/>
  <c r="D142" i="2"/>
  <c r="C142" i="2"/>
  <c r="B142" i="2"/>
  <c r="A142" i="2"/>
  <c r="AF141" i="2"/>
  <c r="AE141" i="2"/>
  <c r="AD141" i="2"/>
  <c r="AC141" i="2"/>
  <c r="AB141" i="2"/>
  <c r="AA141" i="2"/>
  <c r="Z141" i="2"/>
  <c r="W141" i="2"/>
  <c r="V141" i="2"/>
  <c r="U141" i="2"/>
  <c r="T141" i="2"/>
  <c r="S141" i="2"/>
  <c r="R141" i="2"/>
  <c r="O141" i="2"/>
  <c r="N141" i="2"/>
  <c r="M141" i="2"/>
  <c r="L141" i="2"/>
  <c r="K141" i="2"/>
  <c r="J141" i="2"/>
  <c r="I141" i="2"/>
  <c r="H141" i="2"/>
  <c r="G141" i="2"/>
  <c r="F141" i="2"/>
  <c r="E141" i="2"/>
  <c r="D141" i="2"/>
  <c r="C141" i="2"/>
  <c r="B141" i="2"/>
  <c r="A141" i="2"/>
  <c r="AF140" i="2"/>
  <c r="AE140" i="2"/>
  <c r="AD140" i="2"/>
  <c r="AC140" i="2"/>
  <c r="AB140" i="2"/>
  <c r="AA140" i="2"/>
  <c r="Z140" i="2"/>
  <c r="V140" i="2"/>
  <c r="U140" i="2"/>
  <c r="T140" i="2"/>
  <c r="S140" i="2"/>
  <c r="R140" i="2"/>
  <c r="O140" i="2"/>
  <c r="N140" i="2"/>
  <c r="M140" i="2"/>
  <c r="L140" i="2"/>
  <c r="K140" i="2"/>
  <c r="J140" i="2"/>
  <c r="I140" i="2"/>
  <c r="H140" i="2"/>
  <c r="G140" i="2"/>
  <c r="F140" i="2"/>
  <c r="E140" i="2"/>
  <c r="D140" i="2"/>
  <c r="C140" i="2"/>
  <c r="B140" i="2"/>
  <c r="A140" i="2"/>
  <c r="AF139" i="2"/>
  <c r="AE139" i="2"/>
  <c r="AD139" i="2"/>
  <c r="AC139" i="2"/>
  <c r="AB139" i="2"/>
  <c r="AA139" i="2"/>
  <c r="Z139" i="2"/>
  <c r="V139" i="2"/>
  <c r="U139" i="2"/>
  <c r="T139" i="2"/>
  <c r="S139" i="2"/>
  <c r="R139" i="2"/>
  <c r="O139" i="2"/>
  <c r="N139" i="2"/>
  <c r="M139" i="2"/>
  <c r="L139" i="2"/>
  <c r="K139" i="2"/>
  <c r="J139" i="2"/>
  <c r="I139" i="2"/>
  <c r="H139" i="2"/>
  <c r="G139" i="2"/>
  <c r="F139" i="2"/>
  <c r="E139" i="2"/>
  <c r="D139" i="2"/>
  <c r="C139" i="2"/>
  <c r="B139" i="2"/>
  <c r="A139" i="2"/>
  <c r="AF138" i="2"/>
  <c r="AE138" i="2"/>
  <c r="AD138" i="2"/>
  <c r="AC138" i="2"/>
  <c r="AB138" i="2"/>
  <c r="AA138" i="2"/>
  <c r="Z138" i="2"/>
  <c r="V138" i="2"/>
  <c r="U138" i="2"/>
  <c r="T138" i="2"/>
  <c r="S138" i="2"/>
  <c r="R138" i="2"/>
  <c r="O138" i="2"/>
  <c r="N138" i="2"/>
  <c r="M138" i="2"/>
  <c r="L138" i="2"/>
  <c r="K138" i="2"/>
  <c r="J138" i="2"/>
  <c r="I138" i="2"/>
  <c r="H138" i="2"/>
  <c r="G138" i="2"/>
  <c r="F138" i="2"/>
  <c r="E138" i="2"/>
  <c r="D138" i="2"/>
  <c r="C138" i="2"/>
  <c r="B138" i="2"/>
  <c r="A138" i="2"/>
  <c r="AF137" i="2"/>
  <c r="AE137" i="2"/>
  <c r="AD137" i="2"/>
  <c r="AC137" i="2"/>
  <c r="AB137" i="2"/>
  <c r="AA137" i="2"/>
  <c r="Z137" i="2"/>
  <c r="W137" i="2"/>
  <c r="V137" i="2"/>
  <c r="U137" i="2"/>
  <c r="T137" i="2"/>
  <c r="S137" i="2"/>
  <c r="R137" i="2"/>
  <c r="O137" i="2"/>
  <c r="N137" i="2"/>
  <c r="M137" i="2"/>
  <c r="L137" i="2"/>
  <c r="K137" i="2"/>
  <c r="J137" i="2"/>
  <c r="I137" i="2"/>
  <c r="H137" i="2"/>
  <c r="G137" i="2"/>
  <c r="F137" i="2"/>
  <c r="E137" i="2"/>
  <c r="D137" i="2"/>
  <c r="C137" i="2"/>
  <c r="B137" i="2"/>
  <c r="A137" i="2"/>
  <c r="AF136" i="2"/>
  <c r="AE136" i="2"/>
  <c r="AD136" i="2"/>
  <c r="AC136" i="2"/>
  <c r="AB136" i="2"/>
  <c r="AA136" i="2"/>
  <c r="Z136" i="2"/>
  <c r="W136" i="2"/>
  <c r="V136" i="2"/>
  <c r="U136" i="2"/>
  <c r="T136" i="2"/>
  <c r="S136" i="2"/>
  <c r="R136" i="2"/>
  <c r="O136" i="2"/>
  <c r="N136" i="2"/>
  <c r="M136" i="2"/>
  <c r="L136" i="2"/>
  <c r="K136" i="2"/>
  <c r="J136" i="2"/>
  <c r="I136" i="2"/>
  <c r="H136" i="2"/>
  <c r="G136" i="2"/>
  <c r="F136" i="2"/>
  <c r="E136" i="2"/>
  <c r="D136" i="2"/>
  <c r="C136" i="2"/>
  <c r="B136" i="2"/>
  <c r="A136" i="2"/>
  <c r="AF135" i="2"/>
  <c r="AE135" i="2"/>
  <c r="AD135" i="2"/>
  <c r="AC135" i="2"/>
  <c r="AB135" i="2"/>
  <c r="AA135" i="2"/>
  <c r="Z135" i="2"/>
  <c r="W135" i="2"/>
  <c r="V135" i="2"/>
  <c r="U135" i="2"/>
  <c r="T135" i="2"/>
  <c r="S135" i="2"/>
  <c r="R135" i="2"/>
  <c r="O135" i="2"/>
  <c r="N135" i="2"/>
  <c r="M135" i="2"/>
  <c r="L135" i="2"/>
  <c r="K135" i="2"/>
  <c r="J135" i="2"/>
  <c r="I135" i="2"/>
  <c r="H135" i="2"/>
  <c r="G135" i="2"/>
  <c r="F135" i="2"/>
  <c r="E135" i="2"/>
  <c r="D135" i="2"/>
  <c r="C135" i="2"/>
  <c r="B135" i="2"/>
  <c r="A135" i="2"/>
  <c r="AF134" i="2"/>
  <c r="AE134" i="2"/>
  <c r="AD134" i="2"/>
  <c r="AC134" i="2"/>
  <c r="AB134" i="2"/>
  <c r="AA134" i="2"/>
  <c r="Z134" i="2"/>
  <c r="W134" i="2"/>
  <c r="V134" i="2"/>
  <c r="U134" i="2"/>
  <c r="T134" i="2"/>
  <c r="S134" i="2"/>
  <c r="R134" i="2"/>
  <c r="O134" i="2"/>
  <c r="N134" i="2"/>
  <c r="M134" i="2"/>
  <c r="L134" i="2"/>
  <c r="K134" i="2"/>
  <c r="J134" i="2"/>
  <c r="I134" i="2"/>
  <c r="H134" i="2"/>
  <c r="G134" i="2"/>
  <c r="F134" i="2"/>
  <c r="E134" i="2"/>
  <c r="D134" i="2"/>
  <c r="C134" i="2"/>
  <c r="B134" i="2"/>
  <c r="A134" i="2"/>
  <c r="AF133" i="2"/>
  <c r="AE133" i="2"/>
  <c r="AD133" i="2"/>
  <c r="AC133" i="2"/>
  <c r="AB133" i="2"/>
  <c r="AA133" i="2"/>
  <c r="Z133" i="2"/>
  <c r="W133" i="2"/>
  <c r="V133" i="2"/>
  <c r="U133" i="2"/>
  <c r="T133" i="2"/>
  <c r="S133" i="2"/>
  <c r="R133" i="2"/>
  <c r="O133" i="2"/>
  <c r="N133" i="2"/>
  <c r="M133" i="2"/>
  <c r="L133" i="2"/>
  <c r="K133" i="2"/>
  <c r="J133" i="2"/>
  <c r="I133" i="2"/>
  <c r="H133" i="2"/>
  <c r="G133" i="2"/>
  <c r="F133" i="2"/>
  <c r="E133" i="2"/>
  <c r="D133" i="2"/>
  <c r="C133" i="2"/>
  <c r="B133" i="2"/>
  <c r="A133" i="2"/>
  <c r="AF132" i="2"/>
  <c r="AE132" i="2"/>
  <c r="AD132" i="2"/>
  <c r="AC132" i="2"/>
  <c r="AB132" i="2"/>
  <c r="AA132" i="2"/>
  <c r="Z132" i="2"/>
  <c r="W132" i="2"/>
  <c r="V132" i="2"/>
  <c r="U132" i="2"/>
  <c r="T132" i="2"/>
  <c r="S132" i="2"/>
  <c r="R132" i="2"/>
  <c r="O132" i="2"/>
  <c r="N132" i="2"/>
  <c r="M132" i="2"/>
  <c r="L132" i="2"/>
  <c r="K132" i="2"/>
  <c r="J132" i="2"/>
  <c r="I132" i="2"/>
  <c r="H132" i="2"/>
  <c r="G132" i="2"/>
  <c r="F132" i="2"/>
  <c r="E132" i="2"/>
  <c r="D132" i="2"/>
  <c r="C132" i="2"/>
  <c r="B132" i="2"/>
  <c r="A132" i="2"/>
  <c r="AF131" i="2"/>
  <c r="AE131" i="2"/>
  <c r="AD131" i="2"/>
  <c r="AC131" i="2"/>
  <c r="AB131" i="2"/>
  <c r="AA131" i="2"/>
  <c r="Z131" i="2"/>
  <c r="W131" i="2"/>
  <c r="V131" i="2"/>
  <c r="U131" i="2"/>
  <c r="T131" i="2"/>
  <c r="S131" i="2"/>
  <c r="R131" i="2"/>
  <c r="O131" i="2"/>
  <c r="N131" i="2"/>
  <c r="M131" i="2"/>
  <c r="L131" i="2"/>
  <c r="K131" i="2"/>
  <c r="J131" i="2"/>
  <c r="I131" i="2"/>
  <c r="H131" i="2"/>
  <c r="G131" i="2"/>
  <c r="F131" i="2"/>
  <c r="E131" i="2"/>
  <c r="D131" i="2"/>
  <c r="C131" i="2"/>
  <c r="B131" i="2"/>
  <c r="A131" i="2"/>
  <c r="AF130" i="2"/>
  <c r="AE130" i="2"/>
  <c r="AD130" i="2"/>
  <c r="AC130" i="2"/>
  <c r="AB130" i="2"/>
  <c r="AA130" i="2"/>
  <c r="Z130" i="2"/>
  <c r="V130" i="2"/>
  <c r="U130" i="2"/>
  <c r="T130" i="2"/>
  <c r="S130" i="2"/>
  <c r="R130" i="2"/>
  <c r="O130" i="2"/>
  <c r="N130" i="2"/>
  <c r="M130" i="2"/>
  <c r="L130" i="2"/>
  <c r="K130" i="2"/>
  <c r="J130" i="2"/>
  <c r="I130" i="2"/>
  <c r="H130" i="2"/>
  <c r="G130" i="2"/>
  <c r="F130" i="2"/>
  <c r="E130" i="2"/>
  <c r="D130" i="2"/>
  <c r="C130" i="2"/>
  <c r="B130" i="2"/>
  <c r="A130" i="2"/>
  <c r="AF129" i="2"/>
  <c r="AE129" i="2"/>
  <c r="AD129" i="2"/>
  <c r="AC129" i="2"/>
  <c r="AB129" i="2"/>
  <c r="AA129" i="2"/>
  <c r="Z129" i="2"/>
  <c r="V129" i="2"/>
  <c r="U129" i="2"/>
  <c r="T129" i="2"/>
  <c r="S129" i="2"/>
  <c r="R129" i="2"/>
  <c r="N129" i="2"/>
  <c r="M129" i="2"/>
  <c r="L129" i="2"/>
  <c r="K129" i="2"/>
  <c r="J129" i="2"/>
  <c r="I129" i="2"/>
  <c r="H129" i="2"/>
  <c r="G129" i="2"/>
  <c r="F129" i="2"/>
  <c r="E129" i="2"/>
  <c r="D129" i="2"/>
  <c r="C129" i="2"/>
  <c r="B129" i="2"/>
  <c r="A129" i="2"/>
  <c r="AF128" i="2"/>
  <c r="AE128" i="2"/>
  <c r="AD128" i="2"/>
  <c r="AC128" i="2"/>
  <c r="AB128" i="2"/>
  <c r="AA128" i="2"/>
  <c r="Z128" i="2"/>
  <c r="V128" i="2"/>
  <c r="U128" i="2"/>
  <c r="T128" i="2"/>
  <c r="S128" i="2"/>
  <c r="R128" i="2"/>
  <c r="N128" i="2"/>
  <c r="M128" i="2"/>
  <c r="L128" i="2"/>
  <c r="K128" i="2"/>
  <c r="J128" i="2"/>
  <c r="I128" i="2"/>
  <c r="H128" i="2"/>
  <c r="G128" i="2"/>
  <c r="F128" i="2"/>
  <c r="E128" i="2"/>
  <c r="D128" i="2"/>
  <c r="C128" i="2"/>
  <c r="B128" i="2"/>
  <c r="A128" i="2"/>
  <c r="AF127" i="2"/>
  <c r="AE127" i="2"/>
  <c r="AD127" i="2"/>
  <c r="AC127" i="2"/>
  <c r="AB127" i="2"/>
  <c r="AA127" i="2"/>
  <c r="Z127" i="2"/>
  <c r="W127" i="2"/>
  <c r="V127" i="2"/>
  <c r="U127" i="2"/>
  <c r="T127" i="2"/>
  <c r="S127" i="2"/>
  <c r="R127" i="2"/>
  <c r="O127" i="2"/>
  <c r="N127" i="2"/>
  <c r="M127" i="2"/>
  <c r="L127" i="2"/>
  <c r="K127" i="2"/>
  <c r="J127" i="2"/>
  <c r="I127" i="2"/>
  <c r="H127" i="2"/>
  <c r="G127" i="2"/>
  <c r="F127" i="2"/>
  <c r="E127" i="2"/>
  <c r="D127" i="2"/>
  <c r="C127" i="2"/>
  <c r="B127" i="2"/>
  <c r="A127" i="2"/>
  <c r="AF126" i="2"/>
  <c r="AE126" i="2"/>
  <c r="AD126" i="2"/>
  <c r="AC126" i="2"/>
  <c r="AB126" i="2"/>
  <c r="AA126" i="2"/>
  <c r="Z126" i="2"/>
  <c r="W126" i="2"/>
  <c r="V126" i="2"/>
  <c r="U126" i="2"/>
  <c r="T126" i="2"/>
  <c r="S126" i="2"/>
  <c r="R126" i="2"/>
  <c r="O126" i="2"/>
  <c r="N126" i="2"/>
  <c r="M126" i="2"/>
  <c r="L126" i="2"/>
  <c r="K126" i="2"/>
  <c r="J126" i="2"/>
  <c r="I126" i="2"/>
  <c r="H126" i="2"/>
  <c r="G126" i="2"/>
  <c r="F126" i="2"/>
  <c r="E126" i="2"/>
  <c r="D126" i="2"/>
  <c r="C126" i="2"/>
  <c r="B126" i="2"/>
  <c r="A126" i="2"/>
  <c r="AF125" i="2"/>
  <c r="AE125" i="2"/>
  <c r="AD125" i="2"/>
  <c r="AC125" i="2"/>
  <c r="AB125" i="2"/>
  <c r="AA125" i="2"/>
  <c r="Z125" i="2"/>
  <c r="W125" i="2"/>
  <c r="V125" i="2"/>
  <c r="U125" i="2"/>
  <c r="T125" i="2"/>
  <c r="S125" i="2"/>
  <c r="R125" i="2"/>
  <c r="O125" i="2"/>
  <c r="N125" i="2"/>
  <c r="M125" i="2"/>
  <c r="L125" i="2"/>
  <c r="K125" i="2"/>
  <c r="J125" i="2"/>
  <c r="I125" i="2"/>
  <c r="H125" i="2"/>
  <c r="G125" i="2"/>
  <c r="F125" i="2"/>
  <c r="E125" i="2"/>
  <c r="D125" i="2"/>
  <c r="C125" i="2"/>
  <c r="B125" i="2"/>
  <c r="A125" i="2"/>
  <c r="AF124" i="2"/>
  <c r="AE124" i="2"/>
  <c r="AD124" i="2"/>
  <c r="AC124" i="2"/>
  <c r="AB124" i="2"/>
  <c r="AA124" i="2"/>
  <c r="Z124" i="2"/>
  <c r="W124" i="2"/>
  <c r="V124" i="2"/>
  <c r="U124" i="2"/>
  <c r="T124" i="2"/>
  <c r="S124" i="2"/>
  <c r="R124" i="2"/>
  <c r="O124" i="2"/>
  <c r="N124" i="2"/>
  <c r="M124" i="2"/>
  <c r="L124" i="2"/>
  <c r="K124" i="2"/>
  <c r="J124" i="2"/>
  <c r="I124" i="2"/>
  <c r="H124" i="2"/>
  <c r="G124" i="2"/>
  <c r="F124" i="2"/>
  <c r="E124" i="2"/>
  <c r="D124" i="2"/>
  <c r="C124" i="2"/>
  <c r="B124" i="2"/>
  <c r="A124" i="2"/>
  <c r="AF123" i="2"/>
  <c r="AE123" i="2"/>
  <c r="AD123" i="2"/>
  <c r="AC123" i="2"/>
  <c r="AB123" i="2"/>
  <c r="AA123" i="2"/>
  <c r="Z123" i="2"/>
  <c r="W123" i="2"/>
  <c r="V123" i="2"/>
  <c r="U123" i="2"/>
  <c r="T123" i="2"/>
  <c r="S123" i="2"/>
  <c r="R123" i="2"/>
  <c r="O123" i="2"/>
  <c r="N123" i="2"/>
  <c r="M123" i="2"/>
  <c r="L123" i="2"/>
  <c r="K123" i="2"/>
  <c r="J123" i="2"/>
  <c r="I123" i="2"/>
  <c r="H123" i="2"/>
  <c r="G123" i="2"/>
  <c r="F123" i="2"/>
  <c r="E123" i="2"/>
  <c r="D123" i="2"/>
  <c r="C123" i="2"/>
  <c r="B123" i="2"/>
  <c r="A123" i="2"/>
  <c r="AF122" i="2"/>
  <c r="AE122" i="2"/>
  <c r="AD122" i="2"/>
  <c r="AC122" i="2"/>
  <c r="AB122" i="2"/>
  <c r="AA122" i="2"/>
  <c r="Z122" i="2"/>
  <c r="W122" i="2"/>
  <c r="V122" i="2"/>
  <c r="U122" i="2"/>
  <c r="T122" i="2"/>
  <c r="S122" i="2"/>
  <c r="R122" i="2"/>
  <c r="O122" i="2"/>
  <c r="N122" i="2"/>
  <c r="M122" i="2"/>
  <c r="L122" i="2"/>
  <c r="K122" i="2"/>
  <c r="J122" i="2"/>
  <c r="I122" i="2"/>
  <c r="H122" i="2"/>
  <c r="G122" i="2"/>
  <c r="F122" i="2"/>
  <c r="E122" i="2"/>
  <c r="D122" i="2"/>
  <c r="C122" i="2"/>
  <c r="B122" i="2"/>
  <c r="A122" i="2"/>
  <c r="AF121" i="2"/>
  <c r="AE121" i="2"/>
  <c r="AD121" i="2"/>
  <c r="AC121" i="2"/>
  <c r="AB121" i="2"/>
  <c r="AA121" i="2"/>
  <c r="Z121" i="2"/>
  <c r="W121" i="2"/>
  <c r="V121" i="2"/>
  <c r="U121" i="2"/>
  <c r="T121" i="2"/>
  <c r="S121" i="2"/>
  <c r="R121" i="2"/>
  <c r="O121" i="2"/>
  <c r="N121" i="2"/>
  <c r="M121" i="2"/>
  <c r="L121" i="2"/>
  <c r="K121" i="2"/>
  <c r="J121" i="2"/>
  <c r="I121" i="2"/>
  <c r="H121" i="2"/>
  <c r="G121" i="2"/>
  <c r="F121" i="2"/>
  <c r="E121" i="2"/>
  <c r="D121" i="2"/>
  <c r="C121" i="2"/>
  <c r="B121" i="2"/>
  <c r="A121" i="2"/>
  <c r="AF120" i="2"/>
  <c r="AE120" i="2"/>
  <c r="AD120" i="2"/>
  <c r="AC120" i="2"/>
  <c r="AB120" i="2"/>
  <c r="AA120" i="2"/>
  <c r="Z120" i="2"/>
  <c r="W120" i="2"/>
  <c r="V120" i="2"/>
  <c r="U120" i="2"/>
  <c r="T120" i="2"/>
  <c r="S120" i="2"/>
  <c r="R120" i="2"/>
  <c r="O120" i="2"/>
  <c r="N120" i="2"/>
  <c r="M120" i="2"/>
  <c r="L120" i="2"/>
  <c r="K120" i="2"/>
  <c r="J120" i="2"/>
  <c r="I120" i="2"/>
  <c r="H120" i="2"/>
  <c r="G120" i="2"/>
  <c r="F120" i="2"/>
  <c r="E120" i="2"/>
  <c r="D120" i="2"/>
  <c r="C120" i="2"/>
  <c r="B120" i="2"/>
  <c r="A120" i="2"/>
  <c r="AF119" i="2"/>
  <c r="AE119" i="2"/>
  <c r="AD119" i="2"/>
  <c r="AC119" i="2"/>
  <c r="AB119" i="2"/>
  <c r="AA119" i="2"/>
  <c r="Z119" i="2"/>
  <c r="W119" i="2"/>
  <c r="V119" i="2"/>
  <c r="U119" i="2"/>
  <c r="T119" i="2"/>
  <c r="S119" i="2"/>
  <c r="R119" i="2"/>
  <c r="O119" i="2"/>
  <c r="N119" i="2"/>
  <c r="M119" i="2"/>
  <c r="L119" i="2"/>
  <c r="K119" i="2"/>
  <c r="J119" i="2"/>
  <c r="I119" i="2"/>
  <c r="H119" i="2"/>
  <c r="G119" i="2"/>
  <c r="F119" i="2"/>
  <c r="E119" i="2"/>
  <c r="D119" i="2"/>
  <c r="C119" i="2"/>
  <c r="B119" i="2"/>
  <c r="A119" i="2"/>
  <c r="AF118" i="2"/>
  <c r="AE118" i="2"/>
  <c r="AD118" i="2"/>
  <c r="AC118" i="2"/>
  <c r="AB118" i="2"/>
  <c r="AA118" i="2"/>
  <c r="Z118" i="2"/>
  <c r="W118" i="2"/>
  <c r="V118" i="2"/>
  <c r="U118" i="2"/>
  <c r="T118" i="2"/>
  <c r="S118" i="2"/>
  <c r="R118" i="2"/>
  <c r="O118" i="2"/>
  <c r="N118" i="2"/>
  <c r="M118" i="2"/>
  <c r="L118" i="2"/>
  <c r="K118" i="2"/>
  <c r="J118" i="2"/>
  <c r="I118" i="2"/>
  <c r="H118" i="2"/>
  <c r="G118" i="2"/>
  <c r="F118" i="2"/>
  <c r="E118" i="2"/>
  <c r="D118" i="2"/>
  <c r="C118" i="2"/>
  <c r="B118" i="2"/>
  <c r="A118" i="2"/>
  <c r="AF117" i="2"/>
  <c r="AE117" i="2"/>
  <c r="AD117" i="2"/>
  <c r="AC117" i="2"/>
  <c r="AB117" i="2"/>
  <c r="AA117" i="2"/>
  <c r="Z117" i="2"/>
  <c r="V117" i="2"/>
  <c r="U117" i="2"/>
  <c r="T117" i="2"/>
  <c r="S117" i="2"/>
  <c r="R117" i="2"/>
  <c r="N117" i="2"/>
  <c r="M117" i="2"/>
  <c r="L117" i="2"/>
  <c r="K117" i="2"/>
  <c r="J117" i="2"/>
  <c r="I117" i="2"/>
  <c r="H117" i="2"/>
  <c r="G117" i="2"/>
  <c r="F117" i="2"/>
  <c r="E117" i="2"/>
  <c r="D117" i="2"/>
  <c r="C117" i="2"/>
  <c r="B117" i="2"/>
  <c r="A117" i="2"/>
  <c r="AF116" i="2"/>
  <c r="AE116" i="2"/>
  <c r="AD116" i="2"/>
  <c r="AC116" i="2"/>
  <c r="AB116" i="2"/>
  <c r="AA116" i="2"/>
  <c r="Z116" i="2"/>
  <c r="W116" i="2"/>
  <c r="V116" i="2"/>
  <c r="U116" i="2"/>
  <c r="T116" i="2"/>
  <c r="S116" i="2"/>
  <c r="R116" i="2"/>
  <c r="O116" i="2"/>
  <c r="N116" i="2"/>
  <c r="M116" i="2"/>
  <c r="L116" i="2"/>
  <c r="K116" i="2"/>
  <c r="J116" i="2"/>
  <c r="I116" i="2"/>
  <c r="H116" i="2"/>
  <c r="G116" i="2"/>
  <c r="F116" i="2"/>
  <c r="E116" i="2"/>
  <c r="D116" i="2"/>
  <c r="C116" i="2"/>
  <c r="B116" i="2"/>
  <c r="A116" i="2"/>
  <c r="AF115" i="2"/>
  <c r="AE115" i="2"/>
  <c r="AD115" i="2"/>
  <c r="AC115" i="2"/>
  <c r="AB115" i="2"/>
  <c r="AA115" i="2"/>
  <c r="Z115" i="2"/>
  <c r="W115" i="2"/>
  <c r="V115" i="2"/>
  <c r="U115" i="2"/>
  <c r="T115" i="2"/>
  <c r="S115" i="2"/>
  <c r="R115" i="2"/>
  <c r="O115" i="2"/>
  <c r="N115" i="2"/>
  <c r="M115" i="2"/>
  <c r="L115" i="2"/>
  <c r="K115" i="2"/>
  <c r="J115" i="2"/>
  <c r="I115" i="2"/>
  <c r="H115" i="2"/>
  <c r="G115" i="2"/>
  <c r="F115" i="2"/>
  <c r="E115" i="2"/>
  <c r="D115" i="2"/>
  <c r="C115" i="2"/>
  <c r="B115" i="2"/>
  <c r="A115" i="2"/>
  <c r="AF114" i="2"/>
  <c r="AE114" i="2"/>
  <c r="AD114" i="2"/>
  <c r="AC114" i="2"/>
  <c r="AB114" i="2"/>
  <c r="AA114" i="2"/>
  <c r="Z114" i="2"/>
  <c r="W114" i="2"/>
  <c r="V114" i="2"/>
  <c r="U114" i="2"/>
  <c r="T114" i="2"/>
  <c r="S114" i="2"/>
  <c r="R114" i="2"/>
  <c r="O114" i="2"/>
  <c r="L114" i="2"/>
  <c r="K114" i="2"/>
  <c r="J114" i="2"/>
  <c r="I114" i="2"/>
  <c r="H114" i="2"/>
  <c r="G114" i="2"/>
  <c r="F114" i="2"/>
  <c r="E114" i="2"/>
  <c r="D114" i="2"/>
  <c r="C114" i="2"/>
  <c r="B114" i="2"/>
  <c r="A114" i="2"/>
  <c r="AF113" i="2"/>
  <c r="AE113" i="2"/>
  <c r="AD113" i="2"/>
  <c r="AC113" i="2"/>
  <c r="AB113" i="2"/>
  <c r="AA113" i="2"/>
  <c r="Z113" i="2"/>
  <c r="W113" i="2"/>
  <c r="V113" i="2"/>
  <c r="U113" i="2"/>
  <c r="T113" i="2"/>
  <c r="S113" i="2"/>
  <c r="R113" i="2"/>
  <c r="O113" i="2"/>
  <c r="L113" i="2"/>
  <c r="K113" i="2"/>
  <c r="J113" i="2"/>
  <c r="I113" i="2"/>
  <c r="H113" i="2"/>
  <c r="G113" i="2"/>
  <c r="F113" i="2"/>
  <c r="E113" i="2"/>
  <c r="D113" i="2"/>
  <c r="C113" i="2"/>
  <c r="B113" i="2"/>
  <c r="A113" i="2"/>
  <c r="AF112" i="2"/>
  <c r="AE112" i="2"/>
  <c r="AD112" i="2"/>
  <c r="AC112" i="2"/>
  <c r="AB112" i="2"/>
  <c r="AA112" i="2"/>
  <c r="Z112" i="2"/>
  <c r="W112" i="2"/>
  <c r="V112" i="2"/>
  <c r="U112" i="2"/>
  <c r="T112" i="2"/>
  <c r="S112" i="2"/>
  <c r="R112" i="2"/>
  <c r="O112" i="2"/>
  <c r="L112" i="2"/>
  <c r="K112" i="2"/>
  <c r="J112" i="2"/>
  <c r="I112" i="2"/>
  <c r="H112" i="2"/>
  <c r="G112" i="2"/>
  <c r="F112" i="2"/>
  <c r="E112" i="2"/>
  <c r="D112" i="2"/>
  <c r="C112" i="2"/>
  <c r="B112" i="2"/>
  <c r="A112" i="2"/>
  <c r="AF111" i="2"/>
  <c r="AE111" i="2"/>
  <c r="AD111" i="2"/>
  <c r="AC111" i="2"/>
  <c r="AB111" i="2"/>
  <c r="AA111" i="2"/>
  <c r="Z111" i="2"/>
  <c r="W111" i="2"/>
  <c r="V111" i="2"/>
  <c r="U111" i="2"/>
  <c r="T111" i="2"/>
  <c r="S111" i="2"/>
  <c r="R111" i="2"/>
  <c r="O111" i="2"/>
  <c r="L111" i="2"/>
  <c r="K111" i="2"/>
  <c r="J111" i="2"/>
  <c r="I111" i="2"/>
  <c r="H111" i="2"/>
  <c r="G111" i="2"/>
  <c r="F111" i="2"/>
  <c r="E111" i="2"/>
  <c r="D111" i="2"/>
  <c r="C111" i="2"/>
  <c r="B111" i="2"/>
  <c r="A111" i="2"/>
  <c r="AF110" i="2"/>
  <c r="AE110" i="2"/>
  <c r="AD110" i="2"/>
  <c r="AC110" i="2"/>
  <c r="AB110" i="2"/>
  <c r="AA110" i="2"/>
  <c r="Z110" i="2"/>
  <c r="W110" i="2"/>
  <c r="V110" i="2"/>
  <c r="U110" i="2"/>
  <c r="T110" i="2"/>
  <c r="S110" i="2"/>
  <c r="R110" i="2"/>
  <c r="O110" i="2"/>
  <c r="L110" i="2"/>
  <c r="K110" i="2"/>
  <c r="J110" i="2"/>
  <c r="I110" i="2"/>
  <c r="H110" i="2"/>
  <c r="G110" i="2"/>
  <c r="F110" i="2"/>
  <c r="E110" i="2"/>
  <c r="D110" i="2"/>
  <c r="C110" i="2"/>
  <c r="B110" i="2"/>
  <c r="A110" i="2"/>
  <c r="AF109" i="2"/>
  <c r="AE109" i="2"/>
  <c r="AD109" i="2"/>
  <c r="AC109" i="2"/>
  <c r="AB109" i="2"/>
  <c r="AA109" i="2"/>
  <c r="Z109" i="2"/>
  <c r="W109" i="2"/>
  <c r="V109" i="2"/>
  <c r="U109" i="2"/>
  <c r="T109" i="2"/>
  <c r="S109" i="2"/>
  <c r="R109" i="2"/>
  <c r="O109" i="2"/>
  <c r="L109" i="2"/>
  <c r="K109" i="2"/>
  <c r="J109" i="2"/>
  <c r="I109" i="2"/>
  <c r="H109" i="2"/>
  <c r="G109" i="2"/>
  <c r="F109" i="2"/>
  <c r="E109" i="2"/>
  <c r="D109" i="2"/>
  <c r="C109" i="2"/>
  <c r="B109" i="2"/>
  <c r="A109" i="2"/>
  <c r="AF108" i="2"/>
  <c r="AE108" i="2"/>
  <c r="AD108" i="2"/>
  <c r="AC108" i="2"/>
  <c r="AB108" i="2"/>
  <c r="AA108" i="2"/>
  <c r="Z108" i="2"/>
  <c r="W108" i="2"/>
  <c r="V108" i="2"/>
  <c r="U108" i="2"/>
  <c r="T108" i="2"/>
  <c r="S108" i="2"/>
  <c r="R108" i="2"/>
  <c r="O108" i="2"/>
  <c r="L108" i="2"/>
  <c r="K108" i="2"/>
  <c r="I108" i="2"/>
  <c r="H108" i="2"/>
  <c r="G108" i="2"/>
  <c r="F108" i="2"/>
  <c r="E108" i="2"/>
  <c r="D108" i="2"/>
  <c r="C108" i="2"/>
  <c r="B108" i="2"/>
  <c r="A108" i="2"/>
  <c r="AF107" i="2"/>
  <c r="AE107" i="2"/>
  <c r="AD107" i="2"/>
  <c r="AC107" i="2"/>
  <c r="AB107" i="2"/>
  <c r="AA107" i="2"/>
  <c r="Z107" i="2"/>
  <c r="W107" i="2"/>
  <c r="V107" i="2"/>
  <c r="U107" i="2"/>
  <c r="T107" i="2"/>
  <c r="S107" i="2"/>
  <c r="R107" i="2"/>
  <c r="O107" i="2"/>
  <c r="L107" i="2"/>
  <c r="K107" i="2"/>
  <c r="J107" i="2"/>
  <c r="I107" i="2"/>
  <c r="H107" i="2"/>
  <c r="G107" i="2"/>
  <c r="F107" i="2"/>
  <c r="E107" i="2"/>
  <c r="D107" i="2"/>
  <c r="C107" i="2"/>
  <c r="B107" i="2"/>
  <c r="A107" i="2"/>
  <c r="AF106" i="2"/>
  <c r="AE106" i="2"/>
  <c r="AD106" i="2"/>
  <c r="AC106" i="2"/>
  <c r="AB106" i="2"/>
  <c r="AA106" i="2"/>
  <c r="Z106" i="2"/>
  <c r="W106" i="2"/>
  <c r="V106" i="2"/>
  <c r="U106" i="2"/>
  <c r="T106" i="2"/>
  <c r="S106" i="2"/>
  <c r="R106" i="2"/>
  <c r="O106" i="2"/>
  <c r="L106" i="2"/>
  <c r="K106" i="2"/>
  <c r="J106" i="2"/>
  <c r="I106" i="2"/>
  <c r="H106" i="2"/>
  <c r="G106" i="2"/>
  <c r="F106" i="2"/>
  <c r="E106" i="2"/>
  <c r="D106" i="2"/>
  <c r="C106" i="2"/>
  <c r="B106" i="2"/>
  <c r="A106" i="2"/>
  <c r="AF105" i="2"/>
  <c r="AE105" i="2"/>
  <c r="AD105" i="2"/>
  <c r="AC105" i="2"/>
  <c r="AB105" i="2"/>
  <c r="AA105" i="2"/>
  <c r="Z105" i="2"/>
  <c r="W105" i="2"/>
  <c r="V105" i="2"/>
  <c r="U105" i="2"/>
  <c r="T105" i="2"/>
  <c r="S105" i="2"/>
  <c r="R105" i="2"/>
  <c r="O105" i="2"/>
  <c r="L105" i="2"/>
  <c r="K105" i="2"/>
  <c r="J105" i="2"/>
  <c r="I105" i="2"/>
  <c r="H105" i="2"/>
  <c r="G105" i="2"/>
  <c r="F105" i="2"/>
  <c r="E105" i="2"/>
  <c r="D105" i="2"/>
  <c r="C105" i="2"/>
  <c r="B105" i="2"/>
  <c r="A105" i="2"/>
  <c r="AF104" i="2"/>
  <c r="AE104" i="2"/>
  <c r="AD104" i="2"/>
  <c r="AC104" i="2"/>
  <c r="AB104" i="2"/>
  <c r="AA104" i="2"/>
  <c r="Z104" i="2"/>
  <c r="V104" i="2"/>
  <c r="U104" i="2"/>
  <c r="T104" i="2"/>
  <c r="S104" i="2"/>
  <c r="R104" i="2"/>
  <c r="O104" i="2"/>
  <c r="L104" i="2"/>
  <c r="K104" i="2"/>
  <c r="J104" i="2"/>
  <c r="I104" i="2"/>
  <c r="H104" i="2"/>
  <c r="G104" i="2"/>
  <c r="F104" i="2"/>
  <c r="E104" i="2"/>
  <c r="D104" i="2"/>
  <c r="C104" i="2"/>
  <c r="B104" i="2"/>
  <c r="A104" i="2"/>
  <c r="AF103" i="2"/>
  <c r="AE103" i="2"/>
  <c r="AD103" i="2"/>
  <c r="AC103" i="2"/>
  <c r="AB103" i="2"/>
  <c r="AA103" i="2"/>
  <c r="Z103" i="2"/>
  <c r="V103" i="2"/>
  <c r="U103" i="2"/>
  <c r="T103" i="2"/>
  <c r="S103" i="2"/>
  <c r="R103" i="2"/>
  <c r="O103" i="2"/>
  <c r="L103" i="2"/>
  <c r="K103" i="2"/>
  <c r="J103" i="2"/>
  <c r="I103" i="2"/>
  <c r="H103" i="2"/>
  <c r="G103" i="2"/>
  <c r="F103" i="2"/>
  <c r="E103" i="2"/>
  <c r="D103" i="2"/>
  <c r="C103" i="2"/>
  <c r="B103" i="2"/>
  <c r="A103" i="2"/>
  <c r="AF102" i="2"/>
  <c r="AE102" i="2"/>
  <c r="AD102" i="2"/>
  <c r="AC102" i="2"/>
  <c r="AB102" i="2"/>
  <c r="AA102" i="2"/>
  <c r="Z102" i="2"/>
  <c r="V102" i="2"/>
  <c r="U102" i="2"/>
  <c r="T102" i="2"/>
  <c r="S102" i="2"/>
  <c r="R102" i="2"/>
  <c r="O102" i="2"/>
  <c r="L102" i="2"/>
  <c r="K102" i="2"/>
  <c r="J102" i="2"/>
  <c r="I102" i="2"/>
  <c r="H102" i="2"/>
  <c r="G102" i="2"/>
  <c r="F102" i="2"/>
  <c r="E102" i="2"/>
  <c r="D102" i="2"/>
  <c r="C102" i="2"/>
  <c r="B102" i="2"/>
  <c r="A102" i="2"/>
  <c r="AF101" i="2"/>
  <c r="AE101" i="2"/>
  <c r="AD101" i="2"/>
  <c r="AC101" i="2"/>
  <c r="AB101" i="2"/>
  <c r="AA101" i="2"/>
  <c r="Z101" i="2"/>
  <c r="V101" i="2"/>
  <c r="U101" i="2"/>
  <c r="T101" i="2"/>
  <c r="S101" i="2"/>
  <c r="R101" i="2"/>
  <c r="O101" i="2"/>
  <c r="L101" i="2"/>
  <c r="K101" i="2"/>
  <c r="J101" i="2"/>
  <c r="I101" i="2"/>
  <c r="H101" i="2"/>
  <c r="G101" i="2"/>
  <c r="F101" i="2"/>
  <c r="E101" i="2"/>
  <c r="D101" i="2"/>
  <c r="C101" i="2"/>
  <c r="B101" i="2"/>
  <c r="A101" i="2"/>
  <c r="AF100" i="2"/>
  <c r="AE100" i="2"/>
  <c r="AD100" i="2"/>
  <c r="AC100" i="2"/>
  <c r="AB100" i="2"/>
  <c r="AA100" i="2"/>
  <c r="Z100" i="2"/>
  <c r="V100" i="2"/>
  <c r="U100" i="2"/>
  <c r="T100" i="2"/>
  <c r="S100" i="2"/>
  <c r="R100" i="2"/>
  <c r="O100" i="2"/>
  <c r="L100" i="2"/>
  <c r="K100" i="2"/>
  <c r="J100" i="2"/>
  <c r="I100" i="2"/>
  <c r="H100" i="2"/>
  <c r="G100" i="2"/>
  <c r="F100" i="2"/>
  <c r="E100" i="2"/>
  <c r="D100" i="2"/>
  <c r="C100" i="2"/>
  <c r="B100" i="2"/>
  <c r="A100" i="2"/>
  <c r="AF99" i="2"/>
  <c r="AE99" i="2"/>
  <c r="AD99" i="2"/>
  <c r="AC99" i="2"/>
  <c r="AB99" i="2"/>
  <c r="AA99" i="2"/>
  <c r="Z99" i="2"/>
  <c r="V99" i="2"/>
  <c r="U99" i="2"/>
  <c r="T99" i="2"/>
  <c r="S99" i="2"/>
  <c r="R99" i="2"/>
  <c r="O99" i="2"/>
  <c r="L99" i="2"/>
  <c r="K99" i="2"/>
  <c r="J99" i="2"/>
  <c r="I99" i="2"/>
  <c r="H99" i="2"/>
  <c r="G99" i="2"/>
  <c r="F99" i="2"/>
  <c r="E99" i="2"/>
  <c r="D99" i="2"/>
  <c r="C99" i="2"/>
  <c r="B99" i="2"/>
  <c r="A99" i="2"/>
  <c r="AF98" i="2"/>
  <c r="AE98" i="2"/>
  <c r="AD98" i="2"/>
  <c r="AC98" i="2"/>
  <c r="AB98" i="2"/>
  <c r="AA98" i="2"/>
  <c r="Z98" i="2"/>
  <c r="V98" i="2"/>
  <c r="U98" i="2"/>
  <c r="T98" i="2"/>
  <c r="S98" i="2"/>
  <c r="R98" i="2"/>
  <c r="O98" i="2"/>
  <c r="L98" i="2"/>
  <c r="K98" i="2"/>
  <c r="J98" i="2"/>
  <c r="I98" i="2"/>
  <c r="H98" i="2"/>
  <c r="G98" i="2"/>
  <c r="F98" i="2"/>
  <c r="E98" i="2"/>
  <c r="D98" i="2"/>
  <c r="C98" i="2"/>
  <c r="B98" i="2"/>
  <c r="A98" i="2"/>
  <c r="AF97" i="2"/>
  <c r="AE97" i="2"/>
  <c r="AD97" i="2"/>
  <c r="AC97" i="2"/>
  <c r="AB97" i="2"/>
  <c r="AA97" i="2"/>
  <c r="Z97" i="2"/>
  <c r="V97" i="2"/>
  <c r="U97" i="2"/>
  <c r="T97" i="2"/>
  <c r="S97" i="2"/>
  <c r="R97" i="2"/>
  <c r="O97" i="2"/>
  <c r="L97" i="2"/>
  <c r="K97" i="2"/>
  <c r="J97" i="2"/>
  <c r="I97" i="2"/>
  <c r="H97" i="2"/>
  <c r="G97" i="2"/>
  <c r="F97" i="2"/>
  <c r="E97" i="2"/>
  <c r="D97" i="2"/>
  <c r="C97" i="2"/>
  <c r="B97" i="2"/>
  <c r="A97" i="2"/>
  <c r="AF96" i="2"/>
  <c r="AE96" i="2"/>
  <c r="AD96" i="2"/>
  <c r="AC96" i="2"/>
  <c r="AB96" i="2"/>
  <c r="AA96" i="2"/>
  <c r="Z96" i="2"/>
  <c r="V96" i="2"/>
  <c r="U96" i="2"/>
  <c r="T96" i="2"/>
  <c r="S96" i="2"/>
  <c r="R96" i="2"/>
  <c r="O96" i="2"/>
  <c r="L96" i="2"/>
  <c r="K96" i="2"/>
  <c r="J96" i="2"/>
  <c r="I96" i="2"/>
  <c r="H96" i="2"/>
  <c r="G96" i="2"/>
  <c r="F96" i="2"/>
  <c r="E96" i="2"/>
  <c r="D96" i="2"/>
  <c r="C96" i="2"/>
  <c r="B96" i="2"/>
  <c r="A96" i="2"/>
  <c r="AF95" i="2"/>
  <c r="AE95" i="2"/>
  <c r="AD95" i="2"/>
  <c r="AC95" i="2"/>
  <c r="AB95" i="2"/>
  <c r="AA95" i="2"/>
  <c r="Z95" i="2"/>
  <c r="V95" i="2"/>
  <c r="U95" i="2"/>
  <c r="T95" i="2"/>
  <c r="S95" i="2"/>
  <c r="R95" i="2"/>
  <c r="O95" i="2"/>
  <c r="L95" i="2"/>
  <c r="K95" i="2"/>
  <c r="J95" i="2"/>
  <c r="I95" i="2"/>
  <c r="H95" i="2"/>
  <c r="G95" i="2"/>
  <c r="F95" i="2"/>
  <c r="E95" i="2"/>
  <c r="D95" i="2"/>
  <c r="C95" i="2"/>
  <c r="B95" i="2"/>
  <c r="A95" i="2"/>
  <c r="AF94" i="2"/>
  <c r="AE94" i="2"/>
  <c r="AD94" i="2"/>
  <c r="AC94" i="2"/>
  <c r="AB94" i="2"/>
  <c r="AA94" i="2"/>
  <c r="Z94" i="2"/>
  <c r="V94" i="2"/>
  <c r="U94" i="2"/>
  <c r="T94" i="2"/>
  <c r="S94" i="2"/>
  <c r="R94" i="2"/>
  <c r="O94" i="2"/>
  <c r="L94" i="2"/>
  <c r="K94" i="2"/>
  <c r="J94" i="2"/>
  <c r="I94" i="2"/>
  <c r="H94" i="2"/>
  <c r="G94" i="2"/>
  <c r="F94" i="2"/>
  <c r="E94" i="2"/>
  <c r="D94" i="2"/>
  <c r="C94" i="2"/>
  <c r="B94" i="2"/>
  <c r="A94" i="2"/>
  <c r="AF93" i="2"/>
  <c r="AE93" i="2"/>
  <c r="AD93" i="2"/>
  <c r="AC93" i="2"/>
  <c r="AB93" i="2"/>
  <c r="AA93" i="2"/>
  <c r="Z93" i="2"/>
  <c r="V93" i="2"/>
  <c r="U93" i="2"/>
  <c r="T93" i="2"/>
  <c r="S93" i="2"/>
  <c r="R93" i="2"/>
  <c r="O93" i="2"/>
  <c r="L93" i="2"/>
  <c r="K93" i="2"/>
  <c r="J93" i="2"/>
  <c r="I93" i="2"/>
  <c r="H93" i="2"/>
  <c r="G93" i="2"/>
  <c r="F93" i="2"/>
  <c r="E93" i="2"/>
  <c r="D93" i="2"/>
  <c r="C93" i="2"/>
  <c r="B93" i="2"/>
  <c r="A93" i="2"/>
  <c r="AF92" i="2"/>
  <c r="AE92" i="2"/>
  <c r="AD92" i="2"/>
  <c r="AC92" i="2"/>
  <c r="AB92" i="2"/>
  <c r="AA92" i="2"/>
  <c r="Z92" i="2"/>
  <c r="V92" i="2"/>
  <c r="U92" i="2"/>
  <c r="T92" i="2"/>
  <c r="S92" i="2"/>
  <c r="R92" i="2"/>
  <c r="O92" i="2"/>
  <c r="L92" i="2"/>
  <c r="K92" i="2"/>
  <c r="J92" i="2"/>
  <c r="I92" i="2"/>
  <c r="H92" i="2"/>
  <c r="G92" i="2"/>
  <c r="F92" i="2"/>
  <c r="E92" i="2"/>
  <c r="D92" i="2"/>
  <c r="C92" i="2"/>
  <c r="B92" i="2"/>
  <c r="A92" i="2"/>
  <c r="AF91" i="2"/>
  <c r="AE91" i="2"/>
  <c r="AD91" i="2"/>
  <c r="AC91" i="2"/>
  <c r="AB91" i="2"/>
  <c r="AA91" i="2"/>
  <c r="Z91" i="2"/>
  <c r="V91" i="2"/>
  <c r="U91" i="2"/>
  <c r="T91" i="2"/>
  <c r="S91" i="2"/>
  <c r="R91" i="2"/>
  <c r="O91" i="2"/>
  <c r="L91" i="2"/>
  <c r="K91" i="2"/>
  <c r="J91" i="2"/>
  <c r="I91" i="2"/>
  <c r="H91" i="2"/>
  <c r="G91" i="2"/>
  <c r="F91" i="2"/>
  <c r="E91" i="2"/>
  <c r="D91" i="2"/>
  <c r="C91" i="2"/>
  <c r="B91" i="2"/>
  <c r="A91" i="2"/>
  <c r="AF90" i="2"/>
  <c r="AE90" i="2"/>
  <c r="AD90" i="2"/>
  <c r="AC90" i="2"/>
  <c r="AB90" i="2"/>
  <c r="AA90" i="2"/>
  <c r="Z90" i="2"/>
  <c r="W90" i="2"/>
  <c r="V90" i="2"/>
  <c r="U90" i="2"/>
  <c r="T90" i="2"/>
  <c r="S90" i="2"/>
  <c r="R90" i="2"/>
  <c r="O90" i="2"/>
  <c r="L90" i="2"/>
  <c r="K90" i="2"/>
  <c r="J90" i="2"/>
  <c r="I90" i="2"/>
  <c r="H90" i="2"/>
  <c r="G90" i="2"/>
  <c r="F90" i="2"/>
  <c r="E90" i="2"/>
  <c r="D90" i="2"/>
  <c r="C90" i="2"/>
  <c r="B90" i="2"/>
  <c r="A90" i="2"/>
  <c r="AF89" i="2"/>
  <c r="AE89" i="2"/>
  <c r="AD89" i="2"/>
  <c r="AC89" i="2"/>
  <c r="AB89" i="2"/>
  <c r="AA89" i="2"/>
  <c r="Z89" i="2"/>
  <c r="W89" i="2"/>
  <c r="V89" i="2"/>
  <c r="U89" i="2"/>
  <c r="T89" i="2"/>
  <c r="S89" i="2"/>
  <c r="R89" i="2"/>
  <c r="O89" i="2"/>
  <c r="L89" i="2"/>
  <c r="K89" i="2"/>
  <c r="J89" i="2"/>
  <c r="I89" i="2"/>
  <c r="H89" i="2"/>
  <c r="G89" i="2"/>
  <c r="F89" i="2"/>
  <c r="E89" i="2"/>
  <c r="D89" i="2"/>
  <c r="C89" i="2"/>
  <c r="B89" i="2"/>
  <c r="A89" i="2"/>
  <c r="AF88" i="2"/>
  <c r="AE88" i="2"/>
  <c r="AD88" i="2"/>
  <c r="AC88" i="2"/>
  <c r="AB88" i="2"/>
  <c r="AA88" i="2"/>
  <c r="Z88" i="2"/>
  <c r="W88" i="2"/>
  <c r="V88" i="2"/>
  <c r="U88" i="2"/>
  <c r="T88" i="2"/>
  <c r="S88" i="2"/>
  <c r="R88" i="2"/>
  <c r="O88" i="2"/>
  <c r="L88" i="2"/>
  <c r="K88" i="2"/>
  <c r="J88" i="2"/>
  <c r="I88" i="2"/>
  <c r="H88" i="2"/>
  <c r="G88" i="2"/>
  <c r="F88" i="2"/>
  <c r="E88" i="2"/>
  <c r="D88" i="2"/>
  <c r="C88" i="2"/>
  <c r="B88" i="2"/>
  <c r="A88" i="2"/>
  <c r="AF87" i="2"/>
  <c r="AE87" i="2"/>
  <c r="AD87" i="2"/>
  <c r="AC87" i="2"/>
  <c r="AB87" i="2"/>
  <c r="AA87" i="2"/>
  <c r="Z87" i="2"/>
  <c r="W87" i="2"/>
  <c r="V87" i="2"/>
  <c r="U87" i="2"/>
  <c r="T87" i="2"/>
  <c r="S87" i="2"/>
  <c r="R87" i="2"/>
  <c r="O87" i="2"/>
  <c r="L87" i="2"/>
  <c r="K87" i="2"/>
  <c r="J87" i="2"/>
  <c r="I87" i="2"/>
  <c r="H87" i="2"/>
  <c r="G87" i="2"/>
  <c r="F87" i="2"/>
  <c r="E87" i="2"/>
  <c r="D87" i="2"/>
  <c r="C87" i="2"/>
  <c r="B87" i="2"/>
  <c r="A87" i="2"/>
  <c r="AF86" i="2"/>
  <c r="AE86" i="2"/>
  <c r="AD86" i="2"/>
  <c r="AC86" i="2"/>
  <c r="AB86" i="2"/>
  <c r="AA86" i="2"/>
  <c r="Z86" i="2"/>
  <c r="W86" i="2"/>
  <c r="V86" i="2"/>
  <c r="U86" i="2"/>
  <c r="T86" i="2"/>
  <c r="S86" i="2"/>
  <c r="R86" i="2"/>
  <c r="O86" i="2"/>
  <c r="L86" i="2"/>
  <c r="K86" i="2"/>
  <c r="J86" i="2"/>
  <c r="I86" i="2"/>
  <c r="H86" i="2"/>
  <c r="G86" i="2"/>
  <c r="F86" i="2"/>
  <c r="E86" i="2"/>
  <c r="D86" i="2"/>
  <c r="C86" i="2"/>
  <c r="B86" i="2"/>
  <c r="A86" i="2"/>
  <c r="AF85" i="2"/>
  <c r="AE85" i="2"/>
  <c r="AD85" i="2"/>
  <c r="AC85" i="2"/>
  <c r="AB85" i="2"/>
  <c r="AA85" i="2"/>
  <c r="Z85" i="2"/>
  <c r="W85" i="2"/>
  <c r="V85" i="2"/>
  <c r="U85" i="2"/>
  <c r="T85" i="2"/>
  <c r="S85" i="2"/>
  <c r="R85" i="2"/>
  <c r="O85" i="2"/>
  <c r="L85" i="2"/>
  <c r="K85" i="2"/>
  <c r="J85" i="2"/>
  <c r="I85" i="2"/>
  <c r="H85" i="2"/>
  <c r="G85" i="2"/>
  <c r="F85" i="2"/>
  <c r="E85" i="2"/>
  <c r="D85" i="2"/>
  <c r="C85" i="2"/>
  <c r="B85" i="2"/>
  <c r="A85" i="2"/>
  <c r="AF84" i="2"/>
  <c r="AE84" i="2"/>
  <c r="AD84" i="2"/>
  <c r="AC84" i="2"/>
  <c r="AB84" i="2"/>
  <c r="AA84" i="2"/>
  <c r="Z84" i="2"/>
  <c r="W84" i="2"/>
  <c r="V84" i="2"/>
  <c r="U84" i="2"/>
  <c r="T84" i="2"/>
  <c r="S84" i="2"/>
  <c r="R84" i="2"/>
  <c r="O84" i="2"/>
  <c r="L84" i="2"/>
  <c r="K84" i="2"/>
  <c r="I84" i="2"/>
  <c r="H84" i="2"/>
  <c r="G84" i="2"/>
  <c r="F84" i="2"/>
  <c r="E84" i="2"/>
  <c r="D84" i="2"/>
  <c r="C84" i="2"/>
  <c r="B84" i="2"/>
  <c r="A84" i="2"/>
  <c r="AF83" i="2"/>
  <c r="AE83" i="2"/>
  <c r="AD83" i="2"/>
  <c r="AC83" i="2"/>
  <c r="AB83" i="2"/>
  <c r="AA83" i="2"/>
  <c r="Z83" i="2"/>
  <c r="W83" i="2"/>
  <c r="V83" i="2"/>
  <c r="U83" i="2"/>
  <c r="T83" i="2"/>
  <c r="S83" i="2"/>
  <c r="R83" i="2"/>
  <c r="O83" i="2"/>
  <c r="L83" i="2"/>
  <c r="K83" i="2"/>
  <c r="I83" i="2"/>
  <c r="H83" i="2"/>
  <c r="G83" i="2"/>
  <c r="F83" i="2"/>
  <c r="E83" i="2"/>
  <c r="D83" i="2"/>
  <c r="C83" i="2"/>
  <c r="B83" i="2"/>
  <c r="A83" i="2"/>
  <c r="AF82" i="2"/>
  <c r="AE82" i="2"/>
  <c r="AD82" i="2"/>
  <c r="AC82" i="2"/>
  <c r="AB82" i="2"/>
  <c r="AA82" i="2"/>
  <c r="Z82" i="2"/>
  <c r="W82" i="2"/>
  <c r="V82" i="2"/>
  <c r="U82" i="2"/>
  <c r="T82" i="2"/>
  <c r="S82" i="2"/>
  <c r="R82" i="2"/>
  <c r="O82" i="2"/>
  <c r="L82" i="2"/>
  <c r="K82" i="2"/>
  <c r="I82" i="2"/>
  <c r="H82" i="2"/>
  <c r="G82" i="2"/>
  <c r="F82" i="2"/>
  <c r="E82" i="2"/>
  <c r="D82" i="2"/>
  <c r="C82" i="2"/>
  <c r="B82" i="2"/>
  <c r="A82" i="2"/>
  <c r="AF81" i="2"/>
  <c r="AE81" i="2"/>
  <c r="AD81" i="2"/>
  <c r="AC81" i="2"/>
  <c r="AB81" i="2"/>
  <c r="AA81" i="2"/>
  <c r="Z81" i="2"/>
  <c r="W81" i="2"/>
  <c r="V81" i="2"/>
  <c r="U81" i="2"/>
  <c r="T81" i="2"/>
  <c r="S81" i="2"/>
  <c r="R81" i="2"/>
  <c r="O81" i="2"/>
  <c r="L81" i="2"/>
  <c r="K81" i="2"/>
  <c r="I81" i="2"/>
  <c r="H81" i="2"/>
  <c r="G81" i="2"/>
  <c r="F81" i="2"/>
  <c r="E81" i="2"/>
  <c r="D81" i="2"/>
  <c r="C81" i="2"/>
  <c r="B81" i="2"/>
  <c r="A81" i="2"/>
  <c r="AF80" i="2"/>
  <c r="AE80" i="2"/>
  <c r="AD80" i="2"/>
  <c r="AC80" i="2"/>
  <c r="AB80" i="2"/>
  <c r="AA80" i="2"/>
  <c r="Z80" i="2"/>
  <c r="W80" i="2"/>
  <c r="V80" i="2"/>
  <c r="U80" i="2"/>
  <c r="T80" i="2"/>
  <c r="S80" i="2"/>
  <c r="R80" i="2"/>
  <c r="O80" i="2"/>
  <c r="L80" i="2"/>
  <c r="K80" i="2"/>
  <c r="J80" i="2"/>
  <c r="I80" i="2"/>
  <c r="H80" i="2"/>
  <c r="G80" i="2"/>
  <c r="F80" i="2"/>
  <c r="E80" i="2"/>
  <c r="D80" i="2"/>
  <c r="C80" i="2"/>
  <c r="B80" i="2"/>
  <c r="A80" i="2"/>
  <c r="AF79" i="2"/>
  <c r="AE79" i="2"/>
  <c r="AD79" i="2"/>
  <c r="AC79" i="2"/>
  <c r="AB79" i="2"/>
  <c r="AA79" i="2"/>
  <c r="Z79" i="2"/>
  <c r="V79" i="2"/>
  <c r="U79" i="2"/>
  <c r="T79" i="2"/>
  <c r="S79" i="2"/>
  <c r="R79" i="2"/>
  <c r="O79" i="2"/>
  <c r="L79" i="2"/>
  <c r="K79" i="2"/>
  <c r="J79" i="2"/>
  <c r="I79" i="2"/>
  <c r="H79" i="2"/>
  <c r="G79" i="2"/>
  <c r="F79" i="2"/>
  <c r="E79" i="2"/>
  <c r="D79" i="2"/>
  <c r="C79" i="2"/>
  <c r="B79" i="2"/>
  <c r="A79" i="2"/>
  <c r="AF78" i="2"/>
  <c r="AE78" i="2"/>
  <c r="AD78" i="2"/>
  <c r="AC78" i="2"/>
  <c r="AB78" i="2"/>
  <c r="AA78" i="2"/>
  <c r="Z78" i="2"/>
  <c r="V78" i="2"/>
  <c r="U78" i="2"/>
  <c r="T78" i="2"/>
  <c r="S78" i="2"/>
  <c r="R78" i="2"/>
  <c r="O78" i="2"/>
  <c r="L78" i="2"/>
  <c r="K78" i="2"/>
  <c r="J78" i="2"/>
  <c r="I78" i="2"/>
  <c r="H78" i="2"/>
  <c r="G78" i="2"/>
  <c r="F78" i="2"/>
  <c r="E78" i="2"/>
  <c r="D78" i="2"/>
  <c r="C78" i="2"/>
  <c r="B78" i="2"/>
  <c r="A78" i="2"/>
  <c r="AF77" i="2"/>
  <c r="AE77" i="2"/>
  <c r="AD77" i="2"/>
  <c r="AC77" i="2"/>
  <c r="AB77" i="2"/>
  <c r="AA77" i="2"/>
  <c r="Z77" i="2"/>
  <c r="V77" i="2"/>
  <c r="U77" i="2"/>
  <c r="T77" i="2"/>
  <c r="S77" i="2"/>
  <c r="R77" i="2"/>
  <c r="O77" i="2"/>
  <c r="L77" i="2"/>
  <c r="K77" i="2"/>
  <c r="J77" i="2"/>
  <c r="I77" i="2"/>
  <c r="H77" i="2"/>
  <c r="G77" i="2"/>
  <c r="F77" i="2"/>
  <c r="E77" i="2"/>
  <c r="D77" i="2"/>
  <c r="C77" i="2"/>
  <c r="B77" i="2"/>
  <c r="A77" i="2"/>
  <c r="AF76" i="2"/>
  <c r="AE76" i="2"/>
  <c r="AD76" i="2"/>
  <c r="AC76" i="2"/>
  <c r="AB76" i="2"/>
  <c r="AA76" i="2"/>
  <c r="Z76" i="2"/>
  <c r="V76" i="2"/>
  <c r="U76" i="2"/>
  <c r="T76" i="2"/>
  <c r="S76" i="2"/>
  <c r="R76" i="2"/>
  <c r="O76" i="2"/>
  <c r="L76" i="2"/>
  <c r="K76" i="2"/>
  <c r="J76" i="2"/>
  <c r="I76" i="2"/>
  <c r="H76" i="2"/>
  <c r="G76" i="2"/>
  <c r="F76" i="2"/>
  <c r="E76" i="2"/>
  <c r="D76" i="2"/>
  <c r="C76" i="2"/>
  <c r="B76" i="2"/>
  <c r="A76" i="2"/>
  <c r="AF75" i="2"/>
  <c r="AE75" i="2"/>
  <c r="AD75" i="2"/>
  <c r="AC75" i="2"/>
  <c r="AB75" i="2"/>
  <c r="AA75" i="2"/>
  <c r="Z75" i="2"/>
  <c r="V75" i="2"/>
  <c r="U75" i="2"/>
  <c r="T75" i="2"/>
  <c r="S75" i="2"/>
  <c r="R75" i="2"/>
  <c r="O75" i="2"/>
  <c r="L75" i="2"/>
  <c r="K75" i="2"/>
  <c r="J75" i="2"/>
  <c r="I75" i="2"/>
  <c r="H75" i="2"/>
  <c r="G75" i="2"/>
  <c r="F75" i="2"/>
  <c r="E75" i="2"/>
  <c r="D75" i="2"/>
  <c r="C75" i="2"/>
  <c r="B75" i="2"/>
  <c r="A75" i="2"/>
  <c r="AF74" i="2"/>
  <c r="AE74" i="2"/>
  <c r="AD74" i="2"/>
  <c r="AC74" i="2"/>
  <c r="AB74" i="2"/>
  <c r="AA74" i="2"/>
  <c r="Z74" i="2"/>
  <c r="V74" i="2"/>
  <c r="U74" i="2"/>
  <c r="T74" i="2"/>
  <c r="S74" i="2"/>
  <c r="R74" i="2"/>
  <c r="O74" i="2"/>
  <c r="L74" i="2"/>
  <c r="K74" i="2"/>
  <c r="J74" i="2"/>
  <c r="I74" i="2"/>
  <c r="H74" i="2"/>
  <c r="G74" i="2"/>
  <c r="F74" i="2"/>
  <c r="E74" i="2"/>
  <c r="D74" i="2"/>
  <c r="C74" i="2"/>
  <c r="B74" i="2"/>
  <c r="A74" i="2"/>
  <c r="AF73" i="2"/>
  <c r="AE73" i="2"/>
  <c r="AD73" i="2"/>
  <c r="AC73" i="2"/>
  <c r="AB73" i="2"/>
  <c r="AA73" i="2"/>
  <c r="Z73" i="2"/>
  <c r="W73" i="2"/>
  <c r="V73" i="2"/>
  <c r="U73" i="2"/>
  <c r="T73" i="2"/>
  <c r="S73" i="2"/>
  <c r="R73" i="2"/>
  <c r="O73" i="2"/>
  <c r="L73" i="2"/>
  <c r="K73" i="2"/>
  <c r="J73" i="2"/>
  <c r="I73" i="2"/>
  <c r="H73" i="2"/>
  <c r="G73" i="2"/>
  <c r="F73" i="2"/>
  <c r="E73" i="2"/>
  <c r="D73" i="2"/>
  <c r="C73" i="2"/>
  <c r="B73" i="2"/>
  <c r="A73" i="2"/>
  <c r="AF72" i="2"/>
  <c r="AE72" i="2"/>
  <c r="AD72" i="2"/>
  <c r="AC72" i="2"/>
  <c r="AB72" i="2"/>
  <c r="AA72" i="2"/>
  <c r="Z72" i="2"/>
  <c r="W72" i="2"/>
  <c r="V72" i="2"/>
  <c r="U72" i="2"/>
  <c r="T72" i="2"/>
  <c r="S72" i="2"/>
  <c r="R72" i="2"/>
  <c r="O72" i="2"/>
  <c r="L72" i="2"/>
  <c r="K72" i="2"/>
  <c r="J72" i="2"/>
  <c r="I72" i="2"/>
  <c r="H72" i="2"/>
  <c r="G72" i="2"/>
  <c r="F72" i="2"/>
  <c r="E72" i="2"/>
  <c r="D72" i="2"/>
  <c r="C72" i="2"/>
  <c r="B72" i="2"/>
  <c r="A72" i="2"/>
  <c r="AF71" i="2"/>
  <c r="AE71" i="2"/>
  <c r="AD71" i="2"/>
  <c r="AC71" i="2"/>
  <c r="AB71" i="2"/>
  <c r="AA71" i="2"/>
  <c r="Z71" i="2"/>
  <c r="W71" i="2"/>
  <c r="V71" i="2"/>
  <c r="U71" i="2"/>
  <c r="T71" i="2"/>
  <c r="S71" i="2"/>
  <c r="R71" i="2"/>
  <c r="O71" i="2"/>
  <c r="L71" i="2"/>
  <c r="K71" i="2"/>
  <c r="J71" i="2"/>
  <c r="I71" i="2"/>
  <c r="H71" i="2"/>
  <c r="G71" i="2"/>
  <c r="F71" i="2"/>
  <c r="E71" i="2"/>
  <c r="D71" i="2"/>
  <c r="C71" i="2"/>
  <c r="B71" i="2"/>
  <c r="A71" i="2"/>
  <c r="AF70" i="2"/>
  <c r="AE70" i="2"/>
  <c r="AD70" i="2"/>
  <c r="AC70" i="2"/>
  <c r="AB70" i="2"/>
  <c r="AA70" i="2"/>
  <c r="Z70" i="2"/>
  <c r="W70" i="2"/>
  <c r="V70" i="2"/>
  <c r="U70" i="2"/>
  <c r="T70" i="2"/>
  <c r="S70" i="2"/>
  <c r="R70" i="2"/>
  <c r="O70" i="2"/>
  <c r="L70" i="2"/>
  <c r="K70" i="2"/>
  <c r="J70" i="2"/>
  <c r="I70" i="2"/>
  <c r="H70" i="2"/>
  <c r="G70" i="2"/>
  <c r="F70" i="2"/>
  <c r="E70" i="2"/>
  <c r="D70" i="2"/>
  <c r="C70" i="2"/>
  <c r="B70" i="2"/>
  <c r="A70" i="2"/>
  <c r="AF69" i="2"/>
  <c r="AE69" i="2"/>
  <c r="AD69" i="2"/>
  <c r="AC69" i="2"/>
  <c r="AB69" i="2"/>
  <c r="AA69" i="2"/>
  <c r="Z69" i="2"/>
  <c r="W69" i="2"/>
  <c r="V69" i="2"/>
  <c r="U69" i="2"/>
  <c r="T69" i="2"/>
  <c r="S69" i="2"/>
  <c r="R69" i="2"/>
  <c r="O69" i="2"/>
  <c r="L69" i="2"/>
  <c r="K69" i="2"/>
  <c r="I69" i="2"/>
  <c r="H69" i="2"/>
  <c r="G69" i="2"/>
  <c r="F69" i="2"/>
  <c r="E69" i="2"/>
  <c r="D69" i="2"/>
  <c r="C69" i="2"/>
  <c r="B69" i="2"/>
  <c r="A69" i="2"/>
  <c r="AF68" i="2"/>
  <c r="AE68" i="2"/>
  <c r="AD68" i="2"/>
  <c r="AC68" i="2"/>
  <c r="AB68" i="2"/>
  <c r="AA68" i="2"/>
  <c r="Z68" i="2"/>
  <c r="W68" i="2"/>
  <c r="V68" i="2"/>
  <c r="U68" i="2"/>
  <c r="T68" i="2"/>
  <c r="S68" i="2"/>
  <c r="R68" i="2"/>
  <c r="O68" i="2"/>
  <c r="L68" i="2"/>
  <c r="K68" i="2"/>
  <c r="J68" i="2"/>
  <c r="I68" i="2"/>
  <c r="H68" i="2"/>
  <c r="G68" i="2"/>
  <c r="F68" i="2"/>
  <c r="E68" i="2"/>
  <c r="D68" i="2"/>
  <c r="C68" i="2"/>
  <c r="B68" i="2"/>
  <c r="A68" i="2"/>
  <c r="AF67" i="2"/>
  <c r="AE67" i="2"/>
  <c r="AD67" i="2"/>
  <c r="AC67" i="2"/>
  <c r="AB67" i="2"/>
  <c r="AA67" i="2"/>
  <c r="Z67" i="2"/>
  <c r="V67" i="2"/>
  <c r="U67" i="2"/>
  <c r="T67" i="2"/>
  <c r="S67" i="2"/>
  <c r="R67" i="2"/>
  <c r="O67" i="2"/>
  <c r="L67" i="2"/>
  <c r="K67" i="2"/>
  <c r="J67" i="2"/>
  <c r="I67" i="2"/>
  <c r="H67" i="2"/>
  <c r="G67" i="2"/>
  <c r="F67" i="2"/>
  <c r="E67" i="2"/>
  <c r="D67" i="2"/>
  <c r="C67" i="2"/>
  <c r="B67" i="2"/>
  <c r="A67" i="2"/>
  <c r="AF66" i="2"/>
  <c r="AE66" i="2"/>
  <c r="AD66" i="2"/>
  <c r="AC66" i="2"/>
  <c r="AB66" i="2"/>
  <c r="AA66" i="2"/>
  <c r="Z66" i="2"/>
  <c r="V66" i="2"/>
  <c r="U66" i="2"/>
  <c r="T66" i="2"/>
  <c r="S66" i="2"/>
  <c r="R66" i="2"/>
  <c r="O66" i="2"/>
  <c r="L66" i="2"/>
  <c r="K66" i="2"/>
  <c r="J66" i="2"/>
  <c r="I66" i="2"/>
  <c r="H66" i="2"/>
  <c r="G66" i="2"/>
  <c r="F66" i="2"/>
  <c r="E66" i="2"/>
  <c r="D66" i="2"/>
  <c r="C66" i="2"/>
  <c r="B66" i="2"/>
  <c r="A66" i="2"/>
  <c r="AF65" i="2"/>
  <c r="AE65" i="2"/>
  <c r="AD65" i="2"/>
  <c r="AC65" i="2"/>
  <c r="AB65" i="2"/>
  <c r="AA65" i="2"/>
  <c r="Z65" i="2"/>
  <c r="V65" i="2"/>
  <c r="U65" i="2"/>
  <c r="T65" i="2"/>
  <c r="S65" i="2"/>
  <c r="R65" i="2"/>
  <c r="O65" i="2"/>
  <c r="L65" i="2"/>
  <c r="K65" i="2"/>
  <c r="J65" i="2"/>
  <c r="I65" i="2"/>
  <c r="H65" i="2"/>
  <c r="G65" i="2"/>
  <c r="F65" i="2"/>
  <c r="E65" i="2"/>
  <c r="D65" i="2"/>
  <c r="C65" i="2"/>
  <c r="B65" i="2"/>
  <c r="A65" i="2"/>
  <c r="AF64" i="2"/>
  <c r="AE64" i="2"/>
  <c r="AD64" i="2"/>
  <c r="AC64" i="2"/>
  <c r="AB64" i="2"/>
  <c r="AA64" i="2"/>
  <c r="Z64" i="2"/>
  <c r="V64" i="2"/>
  <c r="U64" i="2"/>
  <c r="T64" i="2"/>
  <c r="S64" i="2"/>
  <c r="R64" i="2"/>
  <c r="O64" i="2"/>
  <c r="L64" i="2"/>
  <c r="K64" i="2"/>
  <c r="J64" i="2"/>
  <c r="I64" i="2"/>
  <c r="H64" i="2"/>
  <c r="G64" i="2"/>
  <c r="F64" i="2"/>
  <c r="E64" i="2"/>
  <c r="D64" i="2"/>
  <c r="C64" i="2"/>
  <c r="B64" i="2"/>
  <c r="A64" i="2"/>
  <c r="AF63" i="2"/>
  <c r="AE63" i="2"/>
  <c r="AD63" i="2"/>
  <c r="AC63" i="2"/>
  <c r="AB63" i="2"/>
  <c r="AA63" i="2"/>
  <c r="Z63" i="2"/>
  <c r="V63" i="2"/>
  <c r="U63" i="2"/>
  <c r="T63" i="2"/>
  <c r="S63" i="2"/>
  <c r="R63" i="2"/>
  <c r="O63" i="2"/>
  <c r="L63" i="2"/>
  <c r="K63" i="2"/>
  <c r="J63" i="2"/>
  <c r="I63" i="2"/>
  <c r="H63" i="2"/>
  <c r="G63" i="2"/>
  <c r="F63" i="2"/>
  <c r="E63" i="2"/>
  <c r="D63" i="2"/>
  <c r="C63" i="2"/>
  <c r="B63" i="2"/>
  <c r="A63" i="2"/>
  <c r="AF62" i="2"/>
  <c r="AE62" i="2"/>
  <c r="AD62" i="2"/>
  <c r="AC62" i="2"/>
  <c r="AB62" i="2"/>
  <c r="AA62" i="2"/>
  <c r="Z62" i="2"/>
  <c r="V62" i="2"/>
  <c r="U62" i="2"/>
  <c r="T62" i="2"/>
  <c r="S62" i="2"/>
  <c r="R62" i="2"/>
  <c r="O62" i="2"/>
  <c r="L62" i="2"/>
  <c r="K62" i="2"/>
  <c r="J62" i="2"/>
  <c r="I62" i="2"/>
  <c r="H62" i="2"/>
  <c r="G62" i="2"/>
  <c r="F62" i="2"/>
  <c r="E62" i="2"/>
  <c r="D62" i="2"/>
  <c r="C62" i="2"/>
  <c r="B62" i="2"/>
  <c r="A62" i="2"/>
  <c r="AF61" i="2"/>
  <c r="AE61" i="2"/>
  <c r="AD61" i="2"/>
  <c r="AC61" i="2"/>
  <c r="AB61" i="2"/>
  <c r="AA61" i="2"/>
  <c r="Z61" i="2"/>
  <c r="W61" i="2"/>
  <c r="V61" i="2"/>
  <c r="U61" i="2"/>
  <c r="T61" i="2"/>
  <c r="S61" i="2"/>
  <c r="R61" i="2"/>
  <c r="O61" i="2"/>
  <c r="L61" i="2"/>
  <c r="K61" i="2"/>
  <c r="J61" i="2"/>
  <c r="I61" i="2"/>
  <c r="H61" i="2"/>
  <c r="G61" i="2"/>
  <c r="F61" i="2"/>
  <c r="E61" i="2"/>
  <c r="D61" i="2"/>
  <c r="C61" i="2"/>
  <c r="B61" i="2"/>
  <c r="A61" i="2"/>
  <c r="AF60" i="2"/>
  <c r="AE60" i="2"/>
  <c r="AD60" i="2"/>
  <c r="AC60" i="2"/>
  <c r="AB60" i="2"/>
  <c r="AA60" i="2"/>
  <c r="Z60" i="2"/>
  <c r="W60" i="2"/>
  <c r="V60" i="2"/>
  <c r="U60" i="2"/>
  <c r="T60" i="2"/>
  <c r="S60" i="2"/>
  <c r="R60" i="2"/>
  <c r="O60" i="2"/>
  <c r="N60" i="2"/>
  <c r="M60" i="2"/>
  <c r="L60" i="2"/>
  <c r="K60" i="2"/>
  <c r="J60" i="2"/>
  <c r="I60" i="2"/>
  <c r="H60" i="2"/>
  <c r="G60" i="2"/>
  <c r="F60" i="2"/>
  <c r="E60" i="2"/>
  <c r="D60" i="2"/>
  <c r="C60" i="2"/>
  <c r="B60" i="2"/>
  <c r="A60" i="2"/>
  <c r="AF59" i="2"/>
  <c r="AE59" i="2"/>
  <c r="AD59" i="2"/>
  <c r="AC59" i="2"/>
  <c r="AB59" i="2"/>
  <c r="AA59" i="2"/>
  <c r="Z59" i="2"/>
  <c r="W59" i="2"/>
  <c r="V59" i="2"/>
  <c r="U59" i="2"/>
  <c r="T59" i="2"/>
  <c r="S59" i="2"/>
  <c r="R59" i="2"/>
  <c r="O59" i="2"/>
  <c r="N59" i="2"/>
  <c r="M59" i="2"/>
  <c r="L59" i="2"/>
  <c r="K59" i="2"/>
  <c r="J59" i="2"/>
  <c r="I59" i="2"/>
  <c r="H59" i="2"/>
  <c r="G59" i="2"/>
  <c r="F59" i="2"/>
  <c r="E59" i="2"/>
  <c r="D59" i="2"/>
  <c r="C59" i="2"/>
  <c r="B59" i="2"/>
  <c r="A59" i="2"/>
  <c r="AF58" i="2"/>
  <c r="AE58" i="2"/>
  <c r="AD58" i="2"/>
  <c r="AC58" i="2"/>
  <c r="AB58" i="2"/>
  <c r="AA58" i="2"/>
  <c r="Z58" i="2"/>
  <c r="W58" i="2"/>
  <c r="V58" i="2"/>
  <c r="U58" i="2"/>
  <c r="T58" i="2"/>
  <c r="S58" i="2"/>
  <c r="R58" i="2"/>
  <c r="O58" i="2"/>
  <c r="N58" i="2"/>
  <c r="M58" i="2"/>
  <c r="L58" i="2"/>
  <c r="K58" i="2"/>
  <c r="J58" i="2"/>
  <c r="I58" i="2"/>
  <c r="H58" i="2"/>
  <c r="G58" i="2"/>
  <c r="F58" i="2"/>
  <c r="E58" i="2"/>
  <c r="D58" i="2"/>
  <c r="C58" i="2"/>
  <c r="B58" i="2"/>
  <c r="A58" i="2"/>
  <c r="AF57" i="2"/>
  <c r="AE57" i="2"/>
  <c r="AD57" i="2"/>
  <c r="AC57" i="2"/>
  <c r="AB57" i="2"/>
  <c r="AA57" i="2"/>
  <c r="Z57" i="2"/>
  <c r="W57" i="2"/>
  <c r="V57" i="2"/>
  <c r="U57" i="2"/>
  <c r="T57" i="2"/>
  <c r="S57" i="2"/>
  <c r="R57" i="2"/>
  <c r="O57" i="2"/>
  <c r="N57" i="2"/>
  <c r="M57" i="2"/>
  <c r="L57" i="2"/>
  <c r="K57" i="2"/>
  <c r="J57" i="2"/>
  <c r="I57" i="2"/>
  <c r="H57" i="2"/>
  <c r="G57" i="2"/>
  <c r="F57" i="2"/>
  <c r="E57" i="2"/>
  <c r="D57" i="2"/>
  <c r="C57" i="2"/>
  <c r="B57" i="2"/>
  <c r="A57" i="2"/>
  <c r="AF56" i="2"/>
  <c r="AE56" i="2"/>
  <c r="AD56" i="2"/>
  <c r="AC56" i="2"/>
  <c r="AB56" i="2"/>
  <c r="AA56" i="2"/>
  <c r="Z56" i="2"/>
  <c r="W56" i="2"/>
  <c r="V56" i="2"/>
  <c r="U56" i="2"/>
  <c r="T56" i="2"/>
  <c r="S56" i="2"/>
  <c r="R56" i="2"/>
  <c r="O56" i="2"/>
  <c r="N56" i="2"/>
  <c r="M56" i="2"/>
  <c r="L56" i="2"/>
  <c r="K56" i="2"/>
  <c r="J56" i="2"/>
  <c r="I56" i="2"/>
  <c r="H56" i="2"/>
  <c r="G56" i="2"/>
  <c r="F56" i="2"/>
  <c r="E56" i="2"/>
  <c r="D56" i="2"/>
  <c r="C56" i="2"/>
  <c r="B56" i="2"/>
  <c r="A56" i="2"/>
  <c r="AF55" i="2"/>
  <c r="AE55" i="2"/>
  <c r="AD55" i="2"/>
  <c r="AC55" i="2"/>
  <c r="AB55" i="2"/>
  <c r="AA55" i="2"/>
  <c r="Z55" i="2"/>
  <c r="W55" i="2"/>
  <c r="V55" i="2"/>
  <c r="U55" i="2"/>
  <c r="T55" i="2"/>
  <c r="S55" i="2"/>
  <c r="R55" i="2"/>
  <c r="O55" i="2"/>
  <c r="N55" i="2"/>
  <c r="M55" i="2"/>
  <c r="L55" i="2"/>
  <c r="K55" i="2"/>
  <c r="J55" i="2"/>
  <c r="I55" i="2"/>
  <c r="H55" i="2"/>
  <c r="G55" i="2"/>
  <c r="F55" i="2"/>
  <c r="E55" i="2"/>
  <c r="D55" i="2"/>
  <c r="C55" i="2"/>
  <c r="B55" i="2"/>
  <c r="A55" i="2"/>
  <c r="AF54" i="2"/>
  <c r="AE54" i="2"/>
  <c r="AD54" i="2"/>
  <c r="AC54" i="2"/>
  <c r="AB54" i="2"/>
  <c r="AA54" i="2"/>
  <c r="Z54" i="2"/>
  <c r="W54" i="2"/>
  <c r="V54" i="2"/>
  <c r="U54" i="2"/>
  <c r="T54" i="2"/>
  <c r="S54" i="2"/>
  <c r="R54" i="2"/>
  <c r="O54" i="2"/>
  <c r="N54" i="2"/>
  <c r="M54" i="2"/>
  <c r="L54" i="2"/>
  <c r="K54" i="2"/>
  <c r="J54" i="2"/>
  <c r="I54" i="2"/>
  <c r="H54" i="2"/>
  <c r="G54" i="2"/>
  <c r="F54" i="2"/>
  <c r="E54" i="2"/>
  <c r="D54" i="2"/>
  <c r="C54" i="2"/>
  <c r="B54" i="2"/>
  <c r="A54" i="2"/>
  <c r="AF53" i="2"/>
  <c r="AE53" i="2"/>
  <c r="AD53" i="2"/>
  <c r="AC53" i="2"/>
  <c r="AB53" i="2"/>
  <c r="AA53" i="2"/>
  <c r="Z53" i="2"/>
  <c r="W53" i="2"/>
  <c r="V53" i="2"/>
  <c r="U53" i="2"/>
  <c r="T53" i="2"/>
  <c r="S53" i="2"/>
  <c r="R53" i="2"/>
  <c r="O53" i="2"/>
  <c r="N53" i="2"/>
  <c r="M53" i="2"/>
  <c r="L53" i="2"/>
  <c r="K53" i="2"/>
  <c r="J53" i="2"/>
  <c r="I53" i="2"/>
  <c r="H53" i="2"/>
  <c r="G53" i="2"/>
  <c r="F53" i="2"/>
  <c r="E53" i="2"/>
  <c r="D53" i="2"/>
  <c r="C53" i="2"/>
  <c r="B53" i="2"/>
  <c r="A53" i="2"/>
  <c r="AF52" i="2"/>
  <c r="AE52" i="2"/>
  <c r="AD52" i="2"/>
  <c r="AC52" i="2"/>
  <c r="AB52" i="2"/>
  <c r="AA52" i="2"/>
  <c r="Z52" i="2"/>
  <c r="W52" i="2"/>
  <c r="V52" i="2"/>
  <c r="U52" i="2"/>
  <c r="T52" i="2"/>
  <c r="S52" i="2"/>
  <c r="R52" i="2"/>
  <c r="O52" i="2"/>
  <c r="N52" i="2"/>
  <c r="M52" i="2"/>
  <c r="L52" i="2"/>
  <c r="K52" i="2"/>
  <c r="J52" i="2"/>
  <c r="I52" i="2"/>
  <c r="H52" i="2"/>
  <c r="G52" i="2"/>
  <c r="F52" i="2"/>
  <c r="E52" i="2"/>
  <c r="D52" i="2"/>
  <c r="C52" i="2"/>
  <c r="B52" i="2"/>
  <c r="A52" i="2"/>
  <c r="AF51" i="2"/>
  <c r="AE51" i="2"/>
  <c r="AD51" i="2"/>
  <c r="AC51" i="2"/>
  <c r="AB51" i="2"/>
  <c r="AA51" i="2"/>
  <c r="Z51" i="2"/>
  <c r="W51" i="2"/>
  <c r="V51" i="2"/>
  <c r="U51" i="2"/>
  <c r="T51" i="2"/>
  <c r="S51" i="2"/>
  <c r="R51" i="2"/>
  <c r="O51" i="2"/>
  <c r="N51" i="2"/>
  <c r="M51" i="2"/>
  <c r="L51" i="2"/>
  <c r="K51" i="2"/>
  <c r="J51" i="2"/>
  <c r="I51" i="2"/>
  <c r="H51" i="2"/>
  <c r="G51" i="2"/>
  <c r="F51" i="2"/>
  <c r="E51" i="2"/>
  <c r="D51" i="2"/>
  <c r="C51" i="2"/>
  <c r="B51" i="2"/>
  <c r="A51" i="2"/>
  <c r="AF50" i="2"/>
  <c r="AE50" i="2"/>
  <c r="AD50" i="2"/>
  <c r="AC50" i="2"/>
  <c r="AB50" i="2"/>
  <c r="AA50" i="2"/>
  <c r="Z50" i="2"/>
  <c r="W50" i="2"/>
  <c r="V50" i="2"/>
  <c r="U50" i="2"/>
  <c r="T50" i="2"/>
  <c r="S50" i="2"/>
  <c r="R50" i="2"/>
  <c r="O50" i="2"/>
  <c r="N50" i="2"/>
  <c r="M50" i="2"/>
  <c r="L50" i="2"/>
  <c r="K50" i="2"/>
  <c r="J50" i="2"/>
  <c r="I50" i="2"/>
  <c r="H50" i="2"/>
  <c r="G50" i="2"/>
  <c r="F50" i="2"/>
  <c r="E50" i="2"/>
  <c r="D50" i="2"/>
  <c r="C50" i="2"/>
  <c r="B50" i="2"/>
  <c r="A50" i="2"/>
  <c r="AF49" i="2"/>
  <c r="AE49" i="2"/>
  <c r="AD49" i="2"/>
  <c r="AC49" i="2"/>
  <c r="AB49" i="2"/>
  <c r="AA49" i="2"/>
  <c r="Z49" i="2"/>
  <c r="W49" i="2"/>
  <c r="V49" i="2"/>
  <c r="U49" i="2"/>
  <c r="T49" i="2"/>
  <c r="S49" i="2"/>
  <c r="R49" i="2"/>
  <c r="O49" i="2"/>
  <c r="N49" i="2"/>
  <c r="M49" i="2"/>
  <c r="L49" i="2"/>
  <c r="K49" i="2"/>
  <c r="J49" i="2"/>
  <c r="I49" i="2"/>
  <c r="H49" i="2"/>
  <c r="G49" i="2"/>
  <c r="F49" i="2"/>
  <c r="E49" i="2"/>
  <c r="D49" i="2"/>
  <c r="C49" i="2"/>
  <c r="B49" i="2"/>
  <c r="A49" i="2"/>
  <c r="AF48" i="2"/>
  <c r="AE48" i="2"/>
  <c r="AD48" i="2"/>
  <c r="AC48" i="2"/>
  <c r="AB48" i="2"/>
  <c r="AA48" i="2"/>
  <c r="Z48" i="2"/>
  <c r="W48" i="2"/>
  <c r="V48" i="2"/>
  <c r="U48" i="2"/>
  <c r="T48" i="2"/>
  <c r="S48" i="2"/>
  <c r="R48" i="2"/>
  <c r="O48" i="2"/>
  <c r="N48" i="2"/>
  <c r="M48" i="2"/>
  <c r="L48" i="2"/>
  <c r="K48" i="2"/>
  <c r="J48" i="2"/>
  <c r="I48" i="2"/>
  <c r="H48" i="2"/>
  <c r="G48" i="2"/>
  <c r="F48" i="2"/>
  <c r="E48" i="2"/>
  <c r="D48" i="2"/>
  <c r="C48" i="2"/>
  <c r="B48" i="2"/>
  <c r="A48" i="2"/>
  <c r="AF47" i="2"/>
  <c r="AE47" i="2"/>
  <c r="AD47" i="2"/>
  <c r="AC47" i="2"/>
  <c r="AB47" i="2"/>
  <c r="AA47" i="2"/>
  <c r="Z47" i="2"/>
  <c r="W47" i="2"/>
  <c r="V47" i="2"/>
  <c r="U47" i="2"/>
  <c r="T47" i="2"/>
  <c r="S47" i="2"/>
  <c r="R47" i="2"/>
  <c r="O47" i="2"/>
  <c r="N47" i="2"/>
  <c r="M47" i="2"/>
  <c r="L47" i="2"/>
  <c r="K47" i="2"/>
  <c r="J47" i="2"/>
  <c r="I47" i="2"/>
  <c r="H47" i="2"/>
  <c r="G47" i="2"/>
  <c r="F47" i="2"/>
  <c r="E47" i="2"/>
  <c r="D47" i="2"/>
  <c r="C47" i="2"/>
  <c r="B47" i="2"/>
  <c r="A47" i="2"/>
  <c r="AF46" i="2"/>
  <c r="AE46" i="2"/>
  <c r="AD46" i="2"/>
  <c r="AC46" i="2"/>
  <c r="AB46" i="2"/>
  <c r="AA46" i="2"/>
  <c r="Z46" i="2"/>
  <c r="W46" i="2"/>
  <c r="V46" i="2"/>
  <c r="U46" i="2"/>
  <c r="T46" i="2"/>
  <c r="S46" i="2"/>
  <c r="R46" i="2"/>
  <c r="O46" i="2"/>
  <c r="N46" i="2"/>
  <c r="M46" i="2"/>
  <c r="L46" i="2"/>
  <c r="K46" i="2"/>
  <c r="J46" i="2"/>
  <c r="I46" i="2"/>
  <c r="H46" i="2"/>
  <c r="G46" i="2"/>
  <c r="F46" i="2"/>
  <c r="E46" i="2"/>
  <c r="D46" i="2"/>
  <c r="C46" i="2"/>
  <c r="B46" i="2"/>
  <c r="A46" i="2"/>
  <c r="AF45" i="2"/>
  <c r="AE45" i="2"/>
  <c r="AD45" i="2"/>
  <c r="AC45" i="2"/>
  <c r="AB45" i="2"/>
  <c r="AA45" i="2"/>
  <c r="Z45" i="2"/>
  <c r="V45" i="2"/>
  <c r="U45" i="2"/>
  <c r="T45" i="2"/>
  <c r="S45" i="2"/>
  <c r="R45" i="2"/>
  <c r="O45" i="2"/>
  <c r="N45" i="2"/>
  <c r="M45" i="2"/>
  <c r="L45" i="2"/>
  <c r="K45" i="2"/>
  <c r="J45" i="2"/>
  <c r="I45" i="2"/>
  <c r="H45" i="2"/>
  <c r="G45" i="2"/>
  <c r="F45" i="2"/>
  <c r="E45" i="2"/>
  <c r="D45" i="2"/>
  <c r="C45" i="2"/>
  <c r="B45" i="2"/>
  <c r="A45" i="2"/>
  <c r="AF44" i="2"/>
  <c r="AE44" i="2"/>
  <c r="AD44" i="2"/>
  <c r="AC44" i="2"/>
  <c r="AB44" i="2"/>
  <c r="AA44" i="2"/>
  <c r="Z44" i="2"/>
  <c r="V44" i="2"/>
  <c r="U44" i="2"/>
  <c r="T44" i="2"/>
  <c r="S44" i="2"/>
  <c r="R44" i="2"/>
  <c r="O44" i="2"/>
  <c r="N44" i="2"/>
  <c r="M44" i="2"/>
  <c r="L44" i="2"/>
  <c r="K44" i="2"/>
  <c r="J44" i="2"/>
  <c r="I44" i="2"/>
  <c r="H44" i="2"/>
  <c r="G44" i="2"/>
  <c r="F44" i="2"/>
  <c r="E44" i="2"/>
  <c r="D44" i="2"/>
  <c r="C44" i="2"/>
  <c r="B44" i="2"/>
  <c r="A44" i="2"/>
  <c r="AF43" i="2"/>
  <c r="AE43" i="2"/>
  <c r="AD43" i="2"/>
  <c r="AC43" i="2"/>
  <c r="AB43" i="2"/>
  <c r="AA43" i="2"/>
  <c r="Z43" i="2"/>
  <c r="V43" i="2"/>
  <c r="U43" i="2"/>
  <c r="T43" i="2"/>
  <c r="S43" i="2"/>
  <c r="R43" i="2"/>
  <c r="O43" i="2"/>
  <c r="N43" i="2"/>
  <c r="M43" i="2"/>
  <c r="L43" i="2"/>
  <c r="K43" i="2"/>
  <c r="J43" i="2"/>
  <c r="I43" i="2"/>
  <c r="H43" i="2"/>
  <c r="G43" i="2"/>
  <c r="F43" i="2"/>
  <c r="E43" i="2"/>
  <c r="D43" i="2"/>
  <c r="C43" i="2"/>
  <c r="B43" i="2"/>
  <c r="A43" i="2"/>
  <c r="AF42" i="2"/>
  <c r="AE42" i="2"/>
  <c r="AD42" i="2"/>
  <c r="AC42" i="2"/>
  <c r="AB42" i="2"/>
  <c r="AA42" i="2"/>
  <c r="Z42" i="2"/>
  <c r="W42" i="2"/>
  <c r="V42" i="2"/>
  <c r="U42" i="2"/>
  <c r="T42" i="2"/>
  <c r="S42" i="2"/>
  <c r="R42" i="2"/>
  <c r="O42" i="2"/>
  <c r="N42" i="2"/>
  <c r="M42" i="2"/>
  <c r="L42" i="2"/>
  <c r="K42" i="2"/>
  <c r="J42" i="2"/>
  <c r="I42" i="2"/>
  <c r="H42" i="2"/>
  <c r="G42" i="2"/>
  <c r="F42" i="2"/>
  <c r="E42" i="2"/>
  <c r="D42" i="2"/>
  <c r="C42" i="2"/>
  <c r="B42" i="2"/>
  <c r="A42" i="2"/>
  <c r="AF41" i="2"/>
  <c r="AE41" i="2"/>
  <c r="AD41" i="2"/>
  <c r="AC41" i="2"/>
  <c r="AB41" i="2"/>
  <c r="AA41" i="2"/>
  <c r="Z41" i="2"/>
  <c r="W41" i="2"/>
  <c r="V41" i="2"/>
  <c r="U41" i="2"/>
  <c r="T41" i="2"/>
  <c r="S41" i="2"/>
  <c r="R41" i="2"/>
  <c r="O41" i="2"/>
  <c r="N41" i="2"/>
  <c r="M41" i="2"/>
  <c r="L41" i="2"/>
  <c r="K41" i="2"/>
  <c r="J41" i="2"/>
  <c r="I41" i="2"/>
  <c r="H41" i="2"/>
  <c r="G41" i="2"/>
  <c r="F41" i="2"/>
  <c r="E41" i="2"/>
  <c r="D41" i="2"/>
  <c r="C41" i="2"/>
  <c r="B41" i="2"/>
  <c r="A41" i="2"/>
  <c r="AF40" i="2"/>
  <c r="AE40" i="2"/>
  <c r="AD40" i="2"/>
  <c r="AC40" i="2"/>
  <c r="AB40" i="2"/>
  <c r="AA40" i="2"/>
  <c r="Z40" i="2"/>
  <c r="W40" i="2"/>
  <c r="V40" i="2"/>
  <c r="U40" i="2"/>
  <c r="T40" i="2"/>
  <c r="S40" i="2"/>
  <c r="R40" i="2"/>
  <c r="O40" i="2"/>
  <c r="N40" i="2"/>
  <c r="M40" i="2"/>
  <c r="L40" i="2"/>
  <c r="K40" i="2"/>
  <c r="J40" i="2"/>
  <c r="I40" i="2"/>
  <c r="H40" i="2"/>
  <c r="G40" i="2"/>
  <c r="F40" i="2"/>
  <c r="E40" i="2"/>
  <c r="D40" i="2"/>
  <c r="C40" i="2"/>
  <c r="B40" i="2"/>
  <c r="A40" i="2"/>
  <c r="AF39" i="2"/>
  <c r="AE39" i="2"/>
  <c r="AD39" i="2"/>
  <c r="AC39" i="2"/>
  <c r="AB39" i="2"/>
  <c r="AA39" i="2"/>
  <c r="Z39" i="2"/>
  <c r="W39" i="2"/>
  <c r="V39" i="2"/>
  <c r="U39" i="2"/>
  <c r="T39" i="2"/>
  <c r="S39" i="2"/>
  <c r="R39" i="2"/>
  <c r="O39" i="2"/>
  <c r="N39" i="2"/>
  <c r="M39" i="2"/>
  <c r="L39" i="2"/>
  <c r="K39" i="2"/>
  <c r="J39" i="2"/>
  <c r="I39" i="2"/>
  <c r="H39" i="2"/>
  <c r="G39" i="2"/>
  <c r="F39" i="2"/>
  <c r="E39" i="2"/>
  <c r="D39" i="2"/>
  <c r="C39" i="2"/>
  <c r="B39" i="2"/>
  <c r="A39" i="2"/>
  <c r="AF38" i="2"/>
  <c r="AE38" i="2"/>
  <c r="AD38" i="2"/>
  <c r="AC38" i="2"/>
  <c r="AB38" i="2"/>
  <c r="AA38" i="2"/>
  <c r="Z38" i="2"/>
  <c r="W38" i="2"/>
  <c r="V38" i="2"/>
  <c r="U38" i="2"/>
  <c r="T38" i="2"/>
  <c r="S38" i="2"/>
  <c r="R38" i="2"/>
  <c r="O38" i="2"/>
  <c r="N38" i="2"/>
  <c r="M38" i="2"/>
  <c r="L38" i="2"/>
  <c r="K38" i="2"/>
  <c r="J38" i="2"/>
  <c r="I38" i="2"/>
  <c r="H38" i="2"/>
  <c r="G38" i="2"/>
  <c r="F38" i="2"/>
  <c r="E38" i="2"/>
  <c r="D38" i="2"/>
  <c r="C38" i="2"/>
  <c r="B38" i="2"/>
  <c r="A38" i="2"/>
  <c r="AF37" i="2"/>
  <c r="AE37" i="2"/>
  <c r="AD37" i="2"/>
  <c r="AC37" i="2"/>
  <c r="AB37" i="2"/>
  <c r="AA37" i="2"/>
  <c r="Z37" i="2"/>
  <c r="U37" i="2"/>
  <c r="T37" i="2"/>
  <c r="S37" i="2"/>
  <c r="R37" i="2"/>
  <c r="O37" i="2"/>
  <c r="N37" i="2"/>
  <c r="M37" i="2"/>
  <c r="L37" i="2"/>
  <c r="K37" i="2"/>
  <c r="J37" i="2"/>
  <c r="I37" i="2"/>
  <c r="H37" i="2"/>
  <c r="G37" i="2"/>
  <c r="F37" i="2"/>
  <c r="E37" i="2"/>
  <c r="D37" i="2"/>
  <c r="C37" i="2"/>
  <c r="B37" i="2"/>
  <c r="A37" i="2"/>
  <c r="AF36" i="2"/>
  <c r="AE36" i="2"/>
  <c r="AD36" i="2"/>
  <c r="AC36" i="2"/>
  <c r="AB36" i="2"/>
  <c r="AA36" i="2"/>
  <c r="Z36" i="2"/>
  <c r="W36" i="2"/>
  <c r="V36" i="2"/>
  <c r="U36" i="2"/>
  <c r="T36" i="2"/>
  <c r="S36" i="2"/>
  <c r="R36" i="2"/>
  <c r="O36" i="2"/>
  <c r="N36" i="2"/>
  <c r="M36" i="2"/>
  <c r="L36" i="2"/>
  <c r="K36" i="2"/>
  <c r="J36" i="2"/>
  <c r="I36" i="2"/>
  <c r="H36" i="2"/>
  <c r="G36" i="2"/>
  <c r="F36" i="2"/>
  <c r="E36" i="2"/>
  <c r="D36" i="2"/>
  <c r="C36" i="2"/>
  <c r="B36" i="2"/>
  <c r="A36" i="2"/>
  <c r="AF35" i="2"/>
  <c r="AE35" i="2"/>
  <c r="AD35" i="2"/>
  <c r="AC35" i="2"/>
  <c r="AB35" i="2"/>
  <c r="AA35" i="2"/>
  <c r="Z35" i="2"/>
  <c r="W35" i="2"/>
  <c r="V35" i="2"/>
  <c r="U35" i="2"/>
  <c r="T35" i="2"/>
  <c r="S35" i="2"/>
  <c r="R35" i="2"/>
  <c r="O35" i="2"/>
  <c r="N35" i="2"/>
  <c r="M35" i="2"/>
  <c r="L35" i="2"/>
  <c r="K35" i="2"/>
  <c r="J35" i="2"/>
  <c r="I35" i="2"/>
  <c r="H35" i="2"/>
  <c r="G35" i="2"/>
  <c r="F35" i="2"/>
  <c r="E35" i="2"/>
  <c r="D35" i="2"/>
  <c r="C35" i="2"/>
  <c r="B35" i="2"/>
  <c r="A35" i="2"/>
  <c r="AF34" i="2"/>
  <c r="AE34" i="2"/>
  <c r="AD34" i="2"/>
  <c r="AC34" i="2"/>
  <c r="AB34" i="2"/>
  <c r="AA34" i="2"/>
  <c r="Z34" i="2"/>
  <c r="W34" i="2"/>
  <c r="V34" i="2"/>
  <c r="U34" i="2"/>
  <c r="T34" i="2"/>
  <c r="S34" i="2"/>
  <c r="R34" i="2"/>
  <c r="O34" i="2"/>
  <c r="N34" i="2"/>
  <c r="M34" i="2"/>
  <c r="L34" i="2"/>
  <c r="K34" i="2"/>
  <c r="J34" i="2"/>
  <c r="I34" i="2"/>
  <c r="H34" i="2"/>
  <c r="G34" i="2"/>
  <c r="F34" i="2"/>
  <c r="E34" i="2"/>
  <c r="D34" i="2"/>
  <c r="C34" i="2"/>
  <c r="B34" i="2"/>
  <c r="A34" i="2"/>
  <c r="AF33" i="2"/>
  <c r="AE33" i="2"/>
  <c r="AD33" i="2"/>
  <c r="AC33" i="2"/>
  <c r="AB33" i="2"/>
  <c r="AA33" i="2"/>
  <c r="Z33" i="2"/>
  <c r="W33" i="2"/>
  <c r="V33" i="2"/>
  <c r="U33" i="2"/>
  <c r="T33" i="2"/>
  <c r="S33" i="2"/>
  <c r="R33" i="2"/>
  <c r="O33" i="2"/>
  <c r="N33" i="2"/>
  <c r="M33" i="2"/>
  <c r="L33" i="2"/>
  <c r="K33" i="2"/>
  <c r="J33" i="2"/>
  <c r="I33" i="2"/>
  <c r="H33" i="2"/>
  <c r="G33" i="2"/>
  <c r="F33" i="2"/>
  <c r="E33" i="2"/>
  <c r="D33" i="2"/>
  <c r="C33" i="2"/>
  <c r="B33" i="2"/>
  <c r="A33" i="2"/>
  <c r="AF32" i="2"/>
  <c r="AE32" i="2"/>
  <c r="AD32" i="2"/>
  <c r="AC32" i="2"/>
  <c r="AB32" i="2"/>
  <c r="AA32" i="2"/>
  <c r="Z32" i="2"/>
  <c r="W32" i="2"/>
  <c r="V32" i="2"/>
  <c r="U32" i="2"/>
  <c r="T32" i="2"/>
  <c r="S32" i="2"/>
  <c r="R32" i="2"/>
  <c r="O32" i="2"/>
  <c r="N32" i="2"/>
  <c r="M32" i="2"/>
  <c r="L32" i="2"/>
  <c r="K32" i="2"/>
  <c r="J32" i="2"/>
  <c r="I32" i="2"/>
  <c r="H32" i="2"/>
  <c r="G32" i="2"/>
  <c r="F32" i="2"/>
  <c r="E32" i="2"/>
  <c r="D32" i="2"/>
  <c r="C32" i="2"/>
  <c r="B32" i="2"/>
  <c r="A32" i="2"/>
  <c r="AF31" i="2"/>
  <c r="AE31" i="2"/>
  <c r="AD31" i="2"/>
  <c r="AC31" i="2"/>
  <c r="AB31" i="2"/>
  <c r="AA31" i="2"/>
  <c r="Z31" i="2"/>
  <c r="W31" i="2"/>
  <c r="V31" i="2"/>
  <c r="U31" i="2"/>
  <c r="T31" i="2"/>
  <c r="S31" i="2"/>
  <c r="R31" i="2"/>
  <c r="O31" i="2"/>
  <c r="N31" i="2"/>
  <c r="M31" i="2"/>
  <c r="L31" i="2"/>
  <c r="K31" i="2"/>
  <c r="J31" i="2"/>
  <c r="I31" i="2"/>
  <c r="H31" i="2"/>
  <c r="G31" i="2"/>
  <c r="F31" i="2"/>
  <c r="E31" i="2"/>
  <c r="D31" i="2"/>
  <c r="C31" i="2"/>
  <c r="B31" i="2"/>
  <c r="A31" i="2"/>
  <c r="AF30" i="2"/>
  <c r="AE30" i="2"/>
  <c r="AD30" i="2"/>
  <c r="AC30" i="2"/>
  <c r="AB30" i="2"/>
  <c r="AA30" i="2"/>
  <c r="Z30" i="2"/>
  <c r="W30" i="2"/>
  <c r="V30" i="2"/>
  <c r="U30" i="2"/>
  <c r="T30" i="2"/>
  <c r="S30" i="2"/>
  <c r="R30" i="2"/>
  <c r="O30" i="2"/>
  <c r="N30" i="2"/>
  <c r="M30" i="2"/>
  <c r="L30" i="2"/>
  <c r="K30" i="2"/>
  <c r="J30" i="2"/>
  <c r="I30" i="2"/>
  <c r="H30" i="2"/>
  <c r="G30" i="2"/>
  <c r="F30" i="2"/>
  <c r="E30" i="2"/>
  <c r="D30" i="2"/>
  <c r="C30" i="2"/>
  <c r="B30" i="2"/>
  <c r="A30" i="2"/>
  <c r="AF29" i="2"/>
  <c r="AE29" i="2"/>
  <c r="AD29" i="2"/>
  <c r="AC29" i="2"/>
  <c r="AB29" i="2"/>
  <c r="AA29" i="2"/>
  <c r="Z29" i="2"/>
  <c r="W29" i="2"/>
  <c r="V29" i="2"/>
  <c r="U29" i="2"/>
  <c r="T29" i="2"/>
  <c r="S29" i="2"/>
  <c r="R29" i="2"/>
  <c r="O29" i="2"/>
  <c r="N29" i="2"/>
  <c r="M29" i="2"/>
  <c r="L29" i="2"/>
  <c r="K29" i="2"/>
  <c r="J29" i="2"/>
  <c r="I29" i="2"/>
  <c r="H29" i="2"/>
  <c r="G29" i="2"/>
  <c r="F29" i="2"/>
  <c r="E29" i="2"/>
  <c r="D29" i="2"/>
  <c r="C29" i="2"/>
  <c r="B29" i="2"/>
  <c r="A29" i="2"/>
  <c r="AF28" i="2"/>
  <c r="AE28" i="2"/>
  <c r="AD28" i="2"/>
  <c r="AC28" i="2"/>
  <c r="AB28" i="2"/>
  <c r="AA28" i="2"/>
  <c r="Z28" i="2"/>
  <c r="W28" i="2"/>
  <c r="V28" i="2"/>
  <c r="U28" i="2"/>
  <c r="T28" i="2"/>
  <c r="S28" i="2"/>
  <c r="R28" i="2"/>
  <c r="O28" i="2"/>
  <c r="N28" i="2"/>
  <c r="M28" i="2"/>
  <c r="L28" i="2"/>
  <c r="K28" i="2"/>
  <c r="J28" i="2"/>
  <c r="I28" i="2"/>
  <c r="H28" i="2"/>
  <c r="G28" i="2"/>
  <c r="F28" i="2"/>
  <c r="E28" i="2"/>
  <c r="D28" i="2"/>
  <c r="C28" i="2"/>
  <c r="B28" i="2"/>
  <c r="A28" i="2"/>
  <c r="AF27" i="2"/>
  <c r="AE27" i="2"/>
  <c r="AD27" i="2"/>
  <c r="AC27" i="2"/>
  <c r="AB27" i="2"/>
  <c r="AA27" i="2"/>
  <c r="Z27" i="2"/>
  <c r="W27" i="2"/>
  <c r="V27" i="2"/>
  <c r="U27" i="2"/>
  <c r="T27" i="2"/>
  <c r="S27" i="2"/>
  <c r="R27" i="2"/>
  <c r="O27" i="2"/>
  <c r="N27" i="2"/>
  <c r="M27" i="2"/>
  <c r="L27" i="2"/>
  <c r="K27" i="2"/>
  <c r="J27" i="2"/>
  <c r="I27" i="2"/>
  <c r="H27" i="2"/>
  <c r="G27" i="2"/>
  <c r="F27" i="2"/>
  <c r="E27" i="2"/>
  <c r="D27" i="2"/>
  <c r="C27" i="2"/>
  <c r="B27" i="2"/>
  <c r="A27" i="2"/>
  <c r="AF26" i="2"/>
  <c r="AE26" i="2"/>
  <c r="AD26" i="2"/>
  <c r="AC26" i="2"/>
  <c r="AB26" i="2"/>
  <c r="AA26" i="2"/>
  <c r="Z26" i="2"/>
  <c r="W26" i="2"/>
  <c r="V26" i="2"/>
  <c r="U26" i="2"/>
  <c r="T26" i="2"/>
  <c r="S26" i="2"/>
  <c r="R26" i="2"/>
  <c r="O26" i="2"/>
  <c r="N26" i="2"/>
  <c r="M26" i="2"/>
  <c r="L26" i="2"/>
  <c r="K26" i="2"/>
  <c r="J26" i="2"/>
  <c r="I26" i="2"/>
  <c r="H26" i="2"/>
  <c r="G26" i="2"/>
  <c r="F26" i="2"/>
  <c r="E26" i="2"/>
  <c r="D26" i="2"/>
  <c r="C26" i="2"/>
  <c r="B26" i="2"/>
  <c r="A26" i="2"/>
  <c r="AF25" i="2"/>
  <c r="AE25" i="2"/>
  <c r="AD25" i="2"/>
  <c r="AC25" i="2"/>
  <c r="AB25" i="2"/>
  <c r="AA25" i="2"/>
  <c r="Z25" i="2"/>
  <c r="W25" i="2"/>
  <c r="V25" i="2"/>
  <c r="U25" i="2"/>
  <c r="T25" i="2"/>
  <c r="S25" i="2"/>
  <c r="R25" i="2"/>
  <c r="O25" i="2"/>
  <c r="N25" i="2"/>
  <c r="M25" i="2"/>
  <c r="L25" i="2"/>
  <c r="K25" i="2"/>
  <c r="J25" i="2"/>
  <c r="I25" i="2"/>
  <c r="H25" i="2"/>
  <c r="G25" i="2"/>
  <c r="F25" i="2"/>
  <c r="E25" i="2"/>
  <c r="D25" i="2"/>
  <c r="C25" i="2"/>
  <c r="B25" i="2"/>
  <c r="A25" i="2"/>
  <c r="AF24" i="2"/>
  <c r="AE24" i="2"/>
  <c r="AD24" i="2"/>
  <c r="AC24" i="2"/>
  <c r="AB24" i="2"/>
  <c r="AA24" i="2"/>
  <c r="Z24" i="2"/>
  <c r="W24" i="2"/>
  <c r="V24" i="2"/>
  <c r="U24" i="2"/>
  <c r="T24" i="2"/>
  <c r="S24" i="2"/>
  <c r="R24" i="2"/>
  <c r="O24" i="2"/>
  <c r="N24" i="2"/>
  <c r="M24" i="2"/>
  <c r="L24" i="2"/>
  <c r="K24" i="2"/>
  <c r="J24" i="2"/>
  <c r="I24" i="2"/>
  <c r="H24" i="2"/>
  <c r="G24" i="2"/>
  <c r="F24" i="2"/>
  <c r="E24" i="2"/>
  <c r="D24" i="2"/>
  <c r="C24" i="2"/>
  <c r="B24" i="2"/>
  <c r="A24" i="2"/>
  <c r="AF23" i="2"/>
  <c r="AE23" i="2"/>
  <c r="AD23" i="2"/>
  <c r="AC23" i="2"/>
  <c r="AB23" i="2"/>
  <c r="AA23" i="2"/>
  <c r="Z23" i="2"/>
  <c r="V23" i="2"/>
  <c r="U23" i="2"/>
  <c r="T23" i="2"/>
  <c r="S23" i="2"/>
  <c r="R23" i="2"/>
  <c r="Q23" i="2"/>
  <c r="P23" i="2"/>
  <c r="O23" i="2"/>
  <c r="N23" i="2"/>
  <c r="M23" i="2"/>
  <c r="L23" i="2"/>
  <c r="K23" i="2"/>
  <c r="J23" i="2"/>
  <c r="I23" i="2"/>
  <c r="H23" i="2"/>
  <c r="G23" i="2"/>
  <c r="F23" i="2"/>
  <c r="E23" i="2"/>
  <c r="D23" i="2"/>
  <c r="C23" i="2"/>
  <c r="B23" i="2"/>
  <c r="A23" i="2"/>
  <c r="AF22" i="2"/>
  <c r="AE22" i="2"/>
  <c r="AD22" i="2"/>
  <c r="AC22" i="2"/>
  <c r="AB22" i="2"/>
  <c r="AA22" i="2"/>
  <c r="Z22" i="2"/>
  <c r="V22" i="2"/>
  <c r="U22" i="2"/>
  <c r="T22" i="2"/>
  <c r="S22" i="2"/>
  <c r="R22" i="2"/>
  <c r="Q22" i="2"/>
  <c r="P22" i="2"/>
  <c r="O22" i="2"/>
  <c r="N22" i="2"/>
  <c r="M22" i="2"/>
  <c r="L22" i="2"/>
  <c r="K22" i="2"/>
  <c r="J22" i="2"/>
  <c r="I22" i="2"/>
  <c r="H22" i="2"/>
  <c r="G22" i="2"/>
  <c r="F22" i="2"/>
  <c r="E22" i="2"/>
  <c r="D22" i="2"/>
  <c r="C22" i="2"/>
  <c r="B22" i="2"/>
  <c r="A22" i="2"/>
  <c r="AF21" i="2"/>
  <c r="AE21" i="2"/>
  <c r="AD21" i="2"/>
  <c r="AC21" i="2"/>
  <c r="AB21" i="2"/>
  <c r="AA21" i="2"/>
  <c r="Z21" i="2"/>
  <c r="V21" i="2"/>
  <c r="U21" i="2"/>
  <c r="T21" i="2"/>
  <c r="S21" i="2"/>
  <c r="R21" i="2"/>
  <c r="Q21" i="2"/>
  <c r="P21" i="2"/>
  <c r="O21" i="2"/>
  <c r="N21" i="2"/>
  <c r="M21" i="2"/>
  <c r="L21" i="2"/>
  <c r="K21" i="2"/>
  <c r="J21" i="2"/>
  <c r="I21" i="2"/>
  <c r="H21" i="2"/>
  <c r="G21" i="2"/>
  <c r="F21" i="2"/>
  <c r="E21" i="2"/>
  <c r="D21" i="2"/>
  <c r="C21" i="2"/>
  <c r="B21" i="2"/>
  <c r="A21" i="2"/>
  <c r="AF20" i="2"/>
  <c r="AE20" i="2"/>
  <c r="AD20" i="2"/>
  <c r="AC20" i="2"/>
  <c r="AB20" i="2"/>
  <c r="AA20" i="2"/>
  <c r="Z20" i="2"/>
  <c r="V20" i="2"/>
  <c r="U20" i="2"/>
  <c r="T20" i="2"/>
  <c r="S20" i="2"/>
  <c r="R20" i="2"/>
  <c r="Q20" i="2"/>
  <c r="P20" i="2"/>
  <c r="O20" i="2"/>
  <c r="N20" i="2"/>
  <c r="M20" i="2"/>
  <c r="L20" i="2"/>
  <c r="K20" i="2"/>
  <c r="J20" i="2"/>
  <c r="I20" i="2"/>
  <c r="H20" i="2"/>
  <c r="G20" i="2"/>
  <c r="F20" i="2"/>
  <c r="E20" i="2"/>
  <c r="D20" i="2"/>
  <c r="C20" i="2"/>
  <c r="B20" i="2"/>
  <c r="A20" i="2"/>
  <c r="AF19" i="2"/>
  <c r="AE19" i="2"/>
  <c r="AD19" i="2"/>
  <c r="AC19" i="2"/>
  <c r="AB19" i="2"/>
  <c r="AA19" i="2"/>
  <c r="Z19" i="2"/>
  <c r="V19" i="2"/>
  <c r="U19" i="2"/>
  <c r="T19" i="2"/>
  <c r="S19" i="2"/>
  <c r="R19" i="2"/>
  <c r="Q19" i="2"/>
  <c r="P19" i="2"/>
  <c r="O19" i="2"/>
  <c r="N19" i="2"/>
  <c r="M19" i="2"/>
  <c r="L19" i="2"/>
  <c r="K19" i="2"/>
  <c r="J19" i="2"/>
  <c r="I19" i="2"/>
  <c r="H19" i="2"/>
  <c r="G19" i="2"/>
  <c r="F19" i="2"/>
  <c r="E19" i="2"/>
  <c r="D19" i="2"/>
  <c r="C19" i="2"/>
  <c r="B19" i="2"/>
  <c r="A19" i="2"/>
  <c r="AF18" i="2"/>
  <c r="AE18" i="2"/>
  <c r="AD18" i="2"/>
  <c r="AC18" i="2"/>
  <c r="AB18" i="2"/>
  <c r="AA18" i="2"/>
  <c r="Z18" i="2"/>
  <c r="V18" i="2"/>
  <c r="U18" i="2"/>
  <c r="T18" i="2"/>
  <c r="S18" i="2"/>
  <c r="R18" i="2"/>
  <c r="Q18" i="2"/>
  <c r="P18" i="2"/>
  <c r="O18" i="2"/>
  <c r="N18" i="2"/>
  <c r="M18" i="2"/>
  <c r="L18" i="2"/>
  <c r="K18" i="2"/>
  <c r="J18" i="2"/>
  <c r="I18" i="2"/>
  <c r="H18" i="2"/>
  <c r="G18" i="2"/>
  <c r="F18" i="2"/>
  <c r="E18" i="2"/>
  <c r="D18" i="2"/>
  <c r="C18" i="2"/>
  <c r="B18" i="2"/>
  <c r="A18" i="2"/>
  <c r="AF17" i="2"/>
  <c r="AE17" i="2"/>
  <c r="AD17" i="2"/>
  <c r="AC17" i="2"/>
  <c r="AB17" i="2"/>
  <c r="AA17" i="2"/>
  <c r="Z17" i="2"/>
  <c r="V17" i="2"/>
  <c r="U17" i="2"/>
  <c r="T17" i="2"/>
  <c r="S17" i="2"/>
  <c r="R17" i="2"/>
  <c r="Q17" i="2"/>
  <c r="P17" i="2"/>
  <c r="O17" i="2"/>
  <c r="N17" i="2"/>
  <c r="M17" i="2"/>
  <c r="L17" i="2"/>
  <c r="K17" i="2"/>
  <c r="J17" i="2"/>
  <c r="I17" i="2"/>
  <c r="H17" i="2"/>
  <c r="G17" i="2"/>
  <c r="F17" i="2"/>
  <c r="E17" i="2"/>
  <c r="D17" i="2"/>
  <c r="C17" i="2"/>
  <c r="B17" i="2"/>
  <c r="A17" i="2"/>
  <c r="AF16" i="2"/>
  <c r="AE16" i="2"/>
  <c r="AD16" i="2"/>
  <c r="AC16" i="2"/>
  <c r="AB16" i="2"/>
  <c r="AA16" i="2"/>
  <c r="Z16" i="2"/>
  <c r="V16" i="2"/>
  <c r="U16" i="2"/>
  <c r="T16" i="2"/>
  <c r="S16" i="2"/>
  <c r="R16" i="2"/>
  <c r="Q16" i="2"/>
  <c r="P16" i="2"/>
  <c r="O16" i="2"/>
  <c r="N16" i="2"/>
  <c r="M16" i="2"/>
  <c r="L16" i="2"/>
  <c r="K16" i="2"/>
  <c r="J16" i="2"/>
  <c r="I16" i="2"/>
  <c r="H16" i="2"/>
  <c r="G16" i="2"/>
  <c r="F16" i="2"/>
  <c r="E16" i="2"/>
  <c r="D16" i="2"/>
  <c r="C16" i="2"/>
  <c r="B16" i="2"/>
  <c r="A16" i="2"/>
  <c r="AF15" i="2"/>
  <c r="AE15" i="2"/>
  <c r="AD15" i="2"/>
  <c r="AC15" i="2"/>
  <c r="AB15" i="2"/>
  <c r="AA15" i="2"/>
  <c r="Z15" i="2"/>
  <c r="V15" i="2"/>
  <c r="U15" i="2"/>
  <c r="T15" i="2"/>
  <c r="S15" i="2"/>
  <c r="R15" i="2"/>
  <c r="Q15" i="2"/>
  <c r="P15" i="2"/>
  <c r="O15" i="2"/>
  <c r="N15" i="2"/>
  <c r="M15" i="2"/>
  <c r="L15" i="2"/>
  <c r="K15" i="2"/>
  <c r="J15" i="2"/>
  <c r="I15" i="2"/>
  <c r="H15" i="2"/>
  <c r="G15" i="2"/>
  <c r="F15" i="2"/>
  <c r="E15" i="2"/>
  <c r="D15" i="2"/>
  <c r="C15" i="2"/>
  <c r="B15" i="2"/>
  <c r="A15" i="2"/>
  <c r="AF14" i="2"/>
  <c r="AE14" i="2"/>
  <c r="AD14" i="2"/>
  <c r="AC14" i="2"/>
  <c r="AB14" i="2"/>
  <c r="AA14" i="2"/>
  <c r="Z14" i="2"/>
  <c r="V14" i="2"/>
  <c r="U14" i="2"/>
  <c r="T14" i="2"/>
  <c r="S14" i="2"/>
  <c r="R14" i="2"/>
  <c r="Q14" i="2"/>
  <c r="P14" i="2"/>
  <c r="O14" i="2"/>
  <c r="N14" i="2"/>
  <c r="M14" i="2"/>
  <c r="L14" i="2"/>
  <c r="K14" i="2"/>
  <c r="J14" i="2"/>
  <c r="I14" i="2"/>
  <c r="H14" i="2"/>
  <c r="G14" i="2"/>
  <c r="F14" i="2"/>
  <c r="E14" i="2"/>
  <c r="D14" i="2"/>
  <c r="C14" i="2"/>
  <c r="B14" i="2"/>
  <c r="A14" i="2"/>
  <c r="AF13" i="2"/>
  <c r="AE13" i="2"/>
  <c r="AD13" i="2"/>
  <c r="AC13" i="2"/>
  <c r="AB13" i="2"/>
  <c r="AA13" i="2"/>
  <c r="Z13" i="2"/>
  <c r="V13" i="2"/>
  <c r="U13" i="2"/>
  <c r="T13" i="2"/>
  <c r="S13" i="2"/>
  <c r="R13" i="2"/>
  <c r="Q13" i="2"/>
  <c r="P13" i="2"/>
  <c r="O13" i="2"/>
  <c r="N13" i="2"/>
  <c r="M13" i="2"/>
  <c r="L13" i="2"/>
  <c r="K13" i="2"/>
  <c r="J13" i="2"/>
  <c r="I13" i="2"/>
  <c r="H13" i="2"/>
  <c r="G13" i="2"/>
  <c r="F13" i="2"/>
  <c r="E13" i="2"/>
  <c r="D13" i="2"/>
  <c r="C13" i="2"/>
  <c r="B13" i="2"/>
  <c r="A13" i="2"/>
  <c r="AF12" i="2"/>
  <c r="AE12" i="2"/>
  <c r="AD12" i="2"/>
  <c r="AC12" i="2"/>
  <c r="AB12" i="2"/>
  <c r="AA12" i="2"/>
  <c r="Z12" i="2"/>
  <c r="V12" i="2"/>
  <c r="U12" i="2"/>
  <c r="T12" i="2"/>
  <c r="S12" i="2"/>
  <c r="R12" i="2"/>
  <c r="Q12" i="2"/>
  <c r="P12" i="2"/>
  <c r="O12" i="2"/>
  <c r="N12" i="2"/>
  <c r="M12" i="2"/>
  <c r="L12" i="2"/>
  <c r="K12" i="2"/>
  <c r="J12" i="2"/>
  <c r="I12" i="2"/>
  <c r="H12" i="2"/>
  <c r="G12" i="2"/>
  <c r="F12" i="2"/>
  <c r="E12" i="2"/>
  <c r="D12" i="2"/>
  <c r="C12" i="2"/>
  <c r="B12" i="2"/>
  <c r="A12" i="2"/>
  <c r="AF11" i="2"/>
  <c r="AE11" i="2"/>
  <c r="AD11" i="2"/>
  <c r="AC11" i="2"/>
  <c r="AB11" i="2"/>
  <c r="AA11" i="2"/>
  <c r="Z11" i="2"/>
  <c r="V11" i="2"/>
  <c r="U11" i="2"/>
  <c r="T11" i="2"/>
  <c r="S11" i="2"/>
  <c r="R11" i="2"/>
  <c r="Q11" i="2"/>
  <c r="P11" i="2"/>
  <c r="O11" i="2"/>
  <c r="N11" i="2"/>
  <c r="M11" i="2"/>
  <c r="L11" i="2"/>
  <c r="K11" i="2"/>
  <c r="J11" i="2"/>
  <c r="I11" i="2"/>
  <c r="H11" i="2"/>
  <c r="G11" i="2"/>
  <c r="F11" i="2"/>
  <c r="E11" i="2"/>
  <c r="D11" i="2"/>
  <c r="C11" i="2"/>
  <c r="B11" i="2"/>
  <c r="A11" i="2"/>
  <c r="AF10" i="2"/>
  <c r="AE10" i="2"/>
  <c r="AD10" i="2"/>
  <c r="AC10" i="2"/>
  <c r="AB10" i="2"/>
  <c r="AA10" i="2"/>
  <c r="Z10" i="2"/>
  <c r="V10" i="2"/>
  <c r="U10" i="2"/>
  <c r="T10" i="2"/>
  <c r="S10" i="2"/>
  <c r="R10" i="2"/>
  <c r="Q10" i="2"/>
  <c r="P10" i="2"/>
  <c r="O10" i="2"/>
  <c r="N10" i="2"/>
  <c r="M10" i="2"/>
  <c r="L10" i="2"/>
  <c r="K10" i="2"/>
  <c r="J10" i="2"/>
  <c r="I10" i="2"/>
  <c r="H10" i="2"/>
  <c r="G10" i="2"/>
  <c r="F10" i="2"/>
  <c r="E10" i="2"/>
  <c r="D10" i="2"/>
  <c r="C10" i="2"/>
  <c r="B10" i="2"/>
  <c r="A10" i="2"/>
  <c r="AF9" i="2"/>
  <c r="AE9" i="2"/>
  <c r="AD9" i="2"/>
  <c r="AC9" i="2"/>
  <c r="AB9" i="2"/>
  <c r="AA9" i="2"/>
  <c r="Z9" i="2"/>
  <c r="V9" i="2"/>
  <c r="U9" i="2"/>
  <c r="T9" i="2"/>
  <c r="S9" i="2"/>
  <c r="R9" i="2"/>
  <c r="Q9" i="2"/>
  <c r="P9" i="2"/>
  <c r="O9" i="2"/>
  <c r="N9" i="2"/>
  <c r="M9" i="2"/>
  <c r="L9" i="2"/>
  <c r="K9" i="2"/>
  <c r="J9" i="2"/>
  <c r="I9" i="2"/>
  <c r="H9" i="2"/>
  <c r="G9" i="2"/>
  <c r="F9" i="2"/>
  <c r="E9" i="2"/>
  <c r="D9" i="2"/>
  <c r="C9" i="2"/>
  <c r="B9" i="2"/>
  <c r="A9" i="2"/>
  <c r="AF8" i="2"/>
  <c r="AE8" i="2"/>
  <c r="AD8" i="2"/>
  <c r="AC8" i="2"/>
  <c r="AB8" i="2"/>
  <c r="AA8" i="2"/>
  <c r="Z8" i="2"/>
  <c r="V8" i="2"/>
  <c r="U8" i="2"/>
  <c r="T8" i="2"/>
  <c r="S8" i="2"/>
  <c r="R8" i="2"/>
  <c r="Q8" i="2"/>
  <c r="P8" i="2"/>
  <c r="O8" i="2"/>
  <c r="N8" i="2"/>
  <c r="M8" i="2"/>
  <c r="L8" i="2"/>
  <c r="K8" i="2"/>
  <c r="J8" i="2"/>
  <c r="I8" i="2"/>
  <c r="H8" i="2"/>
  <c r="G8" i="2"/>
  <c r="F8" i="2"/>
  <c r="E8" i="2"/>
  <c r="D8" i="2"/>
  <c r="C8" i="2"/>
  <c r="B8" i="2"/>
  <c r="A8" i="2"/>
  <c r="AF7" i="2"/>
  <c r="AE7" i="2"/>
  <c r="AD7" i="2"/>
  <c r="AC7" i="2"/>
  <c r="AB7" i="2"/>
  <c r="AA7" i="2"/>
  <c r="Z7" i="2"/>
  <c r="V7" i="2"/>
  <c r="U7" i="2"/>
  <c r="T7" i="2"/>
  <c r="S7" i="2"/>
  <c r="R7" i="2"/>
  <c r="Q7" i="2"/>
  <c r="P7" i="2"/>
  <c r="O7" i="2"/>
  <c r="N7" i="2"/>
  <c r="M7" i="2"/>
  <c r="L7" i="2"/>
  <c r="K7" i="2"/>
  <c r="J7" i="2"/>
  <c r="I7" i="2"/>
  <c r="H7" i="2"/>
  <c r="G7" i="2"/>
  <c r="F7" i="2"/>
  <c r="E7" i="2"/>
  <c r="D7" i="2"/>
  <c r="C7" i="2"/>
  <c r="B7" i="2"/>
  <c r="A7" i="2"/>
  <c r="AF6" i="2"/>
  <c r="AE6" i="2"/>
  <c r="AD6" i="2"/>
  <c r="AC6" i="2"/>
  <c r="AB6" i="2"/>
  <c r="AA6" i="2"/>
  <c r="Z6" i="2"/>
  <c r="V6" i="2"/>
  <c r="U6" i="2"/>
  <c r="T6" i="2"/>
  <c r="S6" i="2"/>
  <c r="R6" i="2"/>
  <c r="Q6" i="2"/>
  <c r="P6" i="2"/>
  <c r="O6" i="2"/>
  <c r="N6" i="2"/>
  <c r="M6" i="2"/>
  <c r="L6" i="2"/>
  <c r="K6" i="2"/>
  <c r="J6" i="2"/>
  <c r="I6" i="2"/>
  <c r="H6" i="2"/>
  <c r="G6" i="2"/>
  <c r="F6" i="2"/>
  <c r="E6" i="2"/>
  <c r="D6" i="2"/>
  <c r="C6" i="2"/>
  <c r="B6" i="2"/>
  <c r="A6" i="2"/>
  <c r="AF5" i="2"/>
  <c r="AE5" i="2"/>
  <c r="AD5" i="2"/>
  <c r="AC5" i="2"/>
  <c r="AB5" i="2"/>
  <c r="AA5" i="2"/>
  <c r="Z5" i="2"/>
  <c r="V5" i="2"/>
  <c r="U5" i="2"/>
  <c r="T5" i="2"/>
  <c r="S5" i="2"/>
  <c r="R5" i="2"/>
  <c r="Q5" i="2"/>
  <c r="P5" i="2"/>
  <c r="O5" i="2"/>
  <c r="N5" i="2"/>
  <c r="M5" i="2"/>
  <c r="L5" i="2"/>
  <c r="K5" i="2"/>
  <c r="J5" i="2"/>
  <c r="I5" i="2"/>
  <c r="H5" i="2"/>
  <c r="G5" i="2"/>
  <c r="F5" i="2"/>
  <c r="E5" i="2"/>
  <c r="D5" i="2"/>
  <c r="C5" i="2"/>
  <c r="B5" i="2"/>
  <c r="A5" i="2"/>
  <c r="AF4" i="2"/>
  <c r="AE4" i="2"/>
  <c r="AD4" i="2"/>
  <c r="AC4" i="2"/>
  <c r="AB4" i="2"/>
  <c r="AA4" i="2"/>
  <c r="Z4" i="2"/>
  <c r="V4" i="2"/>
  <c r="U4" i="2"/>
  <c r="T4" i="2"/>
  <c r="S4" i="2"/>
  <c r="R4" i="2"/>
  <c r="Q4" i="2"/>
  <c r="P4" i="2"/>
  <c r="O4" i="2"/>
  <c r="N4" i="2"/>
  <c r="M4" i="2"/>
  <c r="L4" i="2"/>
  <c r="K4" i="2"/>
  <c r="J4" i="2"/>
  <c r="I4" i="2"/>
  <c r="H4" i="2"/>
  <c r="G4" i="2"/>
  <c r="F4" i="2"/>
  <c r="E4" i="2"/>
  <c r="D4" i="2"/>
  <c r="C4" i="2"/>
  <c r="B4" i="2"/>
  <c r="A4" i="2"/>
  <c r="AF3" i="2"/>
  <c r="AE3" i="2"/>
  <c r="AD3" i="2"/>
  <c r="AC3" i="2"/>
  <c r="AB3" i="2"/>
  <c r="AA3" i="2"/>
  <c r="Z3" i="2"/>
  <c r="V3" i="2"/>
  <c r="U3" i="2"/>
  <c r="T3" i="2"/>
  <c r="S3" i="2"/>
  <c r="R3" i="2"/>
  <c r="Q3" i="2"/>
  <c r="P3" i="2"/>
  <c r="O3" i="2"/>
  <c r="N3" i="2"/>
  <c r="M3" i="2"/>
  <c r="L3" i="2"/>
  <c r="K3" i="2"/>
  <c r="J3" i="2"/>
  <c r="I3" i="2"/>
  <c r="H3" i="2"/>
  <c r="G3" i="2"/>
  <c r="F3" i="2"/>
  <c r="E3" i="2"/>
  <c r="D3" i="2"/>
  <c r="C3" i="2"/>
  <c r="B3" i="2"/>
  <c r="A3" i="2"/>
  <c r="BS687" i="1"/>
  <c r="Y732" i="2" s="1"/>
  <c r="BR687" i="1"/>
  <c r="X732" i="2" s="1"/>
  <c r="W732" i="2"/>
  <c r="BS686" i="1"/>
  <c r="Y731" i="2" s="1"/>
  <c r="BR686" i="1"/>
  <c r="X731" i="2" s="1"/>
  <c r="W731" i="2"/>
  <c r="BS685" i="1"/>
  <c r="Y730" i="2" s="1"/>
  <c r="BR685" i="1"/>
  <c r="X730" i="2" s="1"/>
  <c r="W730" i="2"/>
  <c r="BS684" i="1"/>
  <c r="Y729" i="2" s="1"/>
  <c r="BR684" i="1"/>
  <c r="X729" i="2" s="1"/>
  <c r="W729" i="2"/>
  <c r="BS683" i="1"/>
  <c r="Y728" i="2" s="1"/>
  <c r="BR683" i="1"/>
  <c r="X728" i="2" s="1"/>
  <c r="W728" i="2"/>
  <c r="BS682" i="1"/>
  <c r="Y727" i="2" s="1"/>
  <c r="BR682" i="1"/>
  <c r="X727" i="2" s="1"/>
  <c r="W727" i="2"/>
  <c r="BS681" i="1"/>
  <c r="Y726" i="2" s="1"/>
  <c r="BR681" i="1"/>
  <c r="X726" i="2" s="1"/>
  <c r="W726" i="2"/>
  <c r="W725" i="2"/>
  <c r="AO680" i="1"/>
  <c r="BS680" i="1" s="1"/>
  <c r="Y725" i="2" s="1"/>
  <c r="AN680" i="1"/>
  <c r="BR680" i="1" s="1"/>
  <c r="X725" i="2" s="1"/>
  <c r="W724" i="2"/>
  <c r="AO679" i="1"/>
  <c r="BS679" i="1" s="1"/>
  <c r="Y724" i="2" s="1"/>
  <c r="AN679" i="1"/>
  <c r="BR679" i="1" s="1"/>
  <c r="X724" i="2" s="1"/>
  <c r="W723" i="2"/>
  <c r="AO678" i="1"/>
  <c r="Q723" i="2" s="1"/>
  <c r="AN678" i="1"/>
  <c r="P723" i="2" s="1"/>
  <c r="W722" i="2"/>
  <c r="AO677" i="1"/>
  <c r="Q722" i="2" s="1"/>
  <c r="AN677" i="1"/>
  <c r="BR677" i="1" s="1"/>
  <c r="X722" i="2" s="1"/>
  <c r="AO673" i="1"/>
  <c r="Q718" i="2" s="1"/>
  <c r="AN673" i="1"/>
  <c r="P718" i="2" s="1"/>
  <c r="W717" i="2"/>
  <c r="AO672" i="1"/>
  <c r="Q717" i="2" s="1"/>
  <c r="AN672" i="1"/>
  <c r="P717" i="2" s="1"/>
  <c r="AO671" i="1"/>
  <c r="Q716" i="2" s="1"/>
  <c r="AN671" i="1"/>
  <c r="P716" i="2" s="1"/>
  <c r="W715" i="2"/>
  <c r="AO670" i="1"/>
  <c r="Q715" i="2" s="1"/>
  <c r="AN670" i="1"/>
  <c r="P715" i="2" s="1"/>
  <c r="BR669" i="1"/>
  <c r="X714" i="2" s="1"/>
  <c r="W714" i="2"/>
  <c r="AO669" i="1"/>
  <c r="Q714" i="2" s="1"/>
  <c r="AN669" i="1"/>
  <c r="P714" i="2" s="1"/>
  <c r="W713" i="2"/>
  <c r="AO668" i="1"/>
  <c r="Q713" i="2" s="1"/>
  <c r="AN668" i="1"/>
  <c r="P713" i="2" s="1"/>
  <c r="W712" i="2"/>
  <c r="AO667" i="1"/>
  <c r="Q712" i="2" s="1"/>
  <c r="AN667" i="1"/>
  <c r="P712" i="2" s="1"/>
  <c r="AO666" i="1"/>
  <c r="Q710" i="2" s="1"/>
  <c r="AN666" i="1"/>
  <c r="P710" i="2" s="1"/>
  <c r="AO665" i="1"/>
  <c r="Q709" i="2" s="1"/>
  <c r="AN665" i="1"/>
  <c r="P709" i="2" s="1"/>
  <c r="AO664" i="1"/>
  <c r="Q708" i="2" s="1"/>
  <c r="AN664" i="1"/>
  <c r="P708" i="2" s="1"/>
  <c r="AO663" i="1"/>
  <c r="Q707" i="2" s="1"/>
  <c r="AN663" i="1"/>
  <c r="P707" i="2" s="1"/>
  <c r="AO662" i="1"/>
  <c r="Q706" i="2" s="1"/>
  <c r="AN662" i="1"/>
  <c r="P706" i="2" s="1"/>
  <c r="AO661" i="1"/>
  <c r="Q705" i="2" s="1"/>
  <c r="AN661" i="1"/>
  <c r="P705" i="2" s="1"/>
  <c r="AO660" i="1"/>
  <c r="Q704" i="2" s="1"/>
  <c r="AN660" i="1"/>
  <c r="P704" i="2" s="1"/>
  <c r="AO659" i="1"/>
  <c r="Q703" i="2" s="1"/>
  <c r="AN659" i="1"/>
  <c r="P703" i="2" s="1"/>
  <c r="AO658" i="1"/>
  <c r="Q702" i="2" s="1"/>
  <c r="AN658" i="1"/>
  <c r="P702" i="2" s="1"/>
  <c r="AO657" i="1"/>
  <c r="Q701" i="2" s="1"/>
  <c r="AN657" i="1"/>
  <c r="P701" i="2" s="1"/>
  <c r="AO656" i="1"/>
  <c r="Q700" i="2" s="1"/>
  <c r="AN656" i="1"/>
  <c r="P700" i="2" s="1"/>
  <c r="AO655" i="1"/>
  <c r="Q699" i="2" s="1"/>
  <c r="AN655" i="1"/>
  <c r="P699" i="2" s="1"/>
  <c r="AO654" i="1"/>
  <c r="Q698" i="2" s="1"/>
  <c r="AN654" i="1"/>
  <c r="P698" i="2" s="1"/>
  <c r="AO653" i="1"/>
  <c r="Q697" i="2" s="1"/>
  <c r="AN653" i="1"/>
  <c r="P697" i="2" s="1"/>
  <c r="AO652" i="1"/>
  <c r="Q696" i="2" s="1"/>
  <c r="AN652" i="1"/>
  <c r="P696" i="2" s="1"/>
  <c r="AO651" i="1"/>
  <c r="Q695" i="2" s="1"/>
  <c r="AN651" i="1"/>
  <c r="P695" i="2" s="1"/>
  <c r="AO650" i="1"/>
  <c r="Q694" i="2" s="1"/>
  <c r="AN650" i="1"/>
  <c r="P694" i="2" s="1"/>
  <c r="AO649" i="1"/>
  <c r="Q693" i="2" s="1"/>
  <c r="AN649" i="1"/>
  <c r="P693" i="2" s="1"/>
  <c r="AO648" i="1"/>
  <c r="Q692" i="2" s="1"/>
  <c r="AN648" i="1"/>
  <c r="P692" i="2" s="1"/>
  <c r="AO647" i="1"/>
  <c r="Q691" i="2" s="1"/>
  <c r="AN647" i="1"/>
  <c r="P691" i="2" s="1"/>
  <c r="AO646" i="1"/>
  <c r="Q690" i="2" s="1"/>
  <c r="AN646" i="1"/>
  <c r="P690" i="2" s="1"/>
  <c r="AO645" i="1"/>
  <c r="Q689" i="2" s="1"/>
  <c r="AN645" i="1"/>
  <c r="P689" i="2" s="1"/>
  <c r="AO644" i="1"/>
  <c r="Q688" i="2" s="1"/>
  <c r="AN644" i="1"/>
  <c r="P688" i="2" s="1"/>
  <c r="AO643" i="1"/>
  <c r="Q687" i="2" s="1"/>
  <c r="AN643" i="1"/>
  <c r="P687" i="2" s="1"/>
  <c r="AO642" i="1"/>
  <c r="Q686" i="2" s="1"/>
  <c r="AN642" i="1"/>
  <c r="P686" i="2" s="1"/>
  <c r="AO641" i="1"/>
  <c r="Q685" i="2" s="1"/>
  <c r="AN641" i="1"/>
  <c r="P685" i="2" s="1"/>
  <c r="AO640" i="1"/>
  <c r="Q684" i="2" s="1"/>
  <c r="AN640" i="1"/>
  <c r="P684" i="2" s="1"/>
  <c r="AO639" i="1"/>
  <c r="Q683" i="2" s="1"/>
  <c r="AN639" i="1"/>
  <c r="P683" i="2" s="1"/>
  <c r="AO638" i="1"/>
  <c r="Q682" i="2" s="1"/>
  <c r="AN638" i="1"/>
  <c r="P682" i="2" s="1"/>
  <c r="AO637" i="1"/>
  <c r="Q681" i="2" s="1"/>
  <c r="AN637" i="1"/>
  <c r="P681" i="2" s="1"/>
  <c r="AO636" i="1"/>
  <c r="Q680" i="2" s="1"/>
  <c r="AN636" i="1"/>
  <c r="P680" i="2" s="1"/>
  <c r="AO635" i="1"/>
  <c r="Q679" i="2" s="1"/>
  <c r="AN635" i="1"/>
  <c r="P679" i="2" s="1"/>
  <c r="AO634" i="1"/>
  <c r="Q678" i="2" s="1"/>
  <c r="AN634" i="1"/>
  <c r="P678" i="2" s="1"/>
  <c r="J634" i="1"/>
  <c r="J678" i="2" s="1"/>
  <c r="AO633" i="1"/>
  <c r="Q677" i="2" s="1"/>
  <c r="AN633" i="1"/>
  <c r="P677" i="2" s="1"/>
  <c r="AO632" i="1"/>
  <c r="Q676" i="2" s="1"/>
  <c r="AN632" i="1"/>
  <c r="P676" i="2" s="1"/>
  <c r="AO631" i="1"/>
  <c r="Q675" i="2" s="1"/>
  <c r="AN631" i="1"/>
  <c r="AO630" i="1"/>
  <c r="Q674" i="2" s="1"/>
  <c r="AN630" i="1"/>
  <c r="AO629" i="1"/>
  <c r="Q673" i="2" s="1"/>
  <c r="AN629" i="1"/>
  <c r="P673" i="2" s="1"/>
  <c r="AO628" i="1"/>
  <c r="Q672" i="2" s="1"/>
  <c r="AN628" i="1"/>
  <c r="P672" i="2" s="1"/>
  <c r="AO627" i="1"/>
  <c r="Q671" i="2" s="1"/>
  <c r="AN627" i="1"/>
  <c r="AO626" i="1"/>
  <c r="Q670" i="2" s="1"/>
  <c r="AN626" i="1"/>
  <c r="J626" i="1"/>
  <c r="J670" i="2" s="1"/>
  <c r="AO625" i="1"/>
  <c r="AN625" i="1"/>
  <c r="AO624" i="1"/>
  <c r="AN624" i="1"/>
  <c r="AO623" i="1"/>
  <c r="AN623" i="1"/>
  <c r="AO622" i="1"/>
  <c r="AN622" i="1"/>
  <c r="AO621" i="1"/>
  <c r="AN621" i="1"/>
  <c r="AO620" i="1"/>
  <c r="AN620" i="1"/>
  <c r="AO619" i="1"/>
  <c r="AN619" i="1"/>
  <c r="AO618" i="1"/>
  <c r="AN618" i="1"/>
  <c r="AO617" i="1"/>
  <c r="AN617" i="1"/>
  <c r="AO616" i="1"/>
  <c r="AN616" i="1"/>
  <c r="AO615" i="1"/>
  <c r="AN615" i="1"/>
  <c r="AO614" i="1"/>
  <c r="AN614" i="1"/>
  <c r="AO613" i="1"/>
  <c r="AN613" i="1"/>
  <c r="AO612" i="1"/>
  <c r="AN612" i="1"/>
  <c r="AO611" i="1"/>
  <c r="AN611" i="1"/>
  <c r="AO610" i="1"/>
  <c r="AN610" i="1"/>
  <c r="AO609" i="1"/>
  <c r="AN609" i="1"/>
  <c r="AO608" i="1"/>
  <c r="AN608" i="1"/>
  <c r="AO607" i="1"/>
  <c r="AN607" i="1"/>
  <c r="AO606" i="1"/>
  <c r="AN606" i="1"/>
  <c r="AO605" i="1"/>
  <c r="AN605" i="1"/>
  <c r="AO604" i="1"/>
  <c r="AN604" i="1"/>
  <c r="AO603" i="1"/>
  <c r="AN603" i="1"/>
  <c r="AO602" i="1"/>
  <c r="AN602" i="1"/>
  <c r="AO601" i="1"/>
  <c r="AN601" i="1"/>
  <c r="AO600" i="1"/>
  <c r="AN600" i="1"/>
  <c r="AO599" i="1"/>
  <c r="AN599" i="1"/>
  <c r="AO598" i="1"/>
  <c r="Q642" i="2" s="1"/>
  <c r="AN598" i="1"/>
  <c r="AO597" i="1"/>
  <c r="Q641" i="2" s="1"/>
  <c r="AN597" i="1"/>
  <c r="P641" i="2" s="1"/>
  <c r="AO596" i="1"/>
  <c r="Q640" i="2" s="1"/>
  <c r="AN596" i="1"/>
  <c r="P640" i="2" s="1"/>
  <c r="AO595" i="1"/>
  <c r="Q639" i="2" s="1"/>
  <c r="AN595" i="1"/>
  <c r="AO594" i="1"/>
  <c r="Q638" i="2" s="1"/>
  <c r="AN594" i="1"/>
  <c r="AO593" i="1"/>
  <c r="Q637" i="2" s="1"/>
  <c r="AN593" i="1"/>
  <c r="P637" i="2" s="1"/>
  <c r="AO592" i="1"/>
  <c r="Q636" i="2" s="1"/>
  <c r="AN592" i="1"/>
  <c r="P636" i="2" s="1"/>
  <c r="AO591" i="1"/>
  <c r="Q633" i="2" s="1"/>
  <c r="AN591" i="1"/>
  <c r="AO590" i="1"/>
  <c r="Q632" i="2" s="1"/>
  <c r="AN590" i="1"/>
  <c r="AO589" i="1"/>
  <c r="Q631" i="2" s="1"/>
  <c r="AN589" i="1"/>
  <c r="P631" i="2" s="1"/>
  <c r="AO588" i="1"/>
  <c r="Q629" i="2" s="1"/>
  <c r="AN588" i="1"/>
  <c r="P629" i="2" s="1"/>
  <c r="AO587" i="1"/>
  <c r="Q628" i="2" s="1"/>
  <c r="AN587" i="1"/>
  <c r="AO586" i="1"/>
  <c r="Q627" i="2" s="1"/>
  <c r="AN586" i="1"/>
  <c r="AO585" i="1"/>
  <c r="Q626" i="2" s="1"/>
  <c r="AN585" i="1"/>
  <c r="P626" i="2" s="1"/>
  <c r="AO584" i="1"/>
  <c r="Q625" i="2" s="1"/>
  <c r="AN584" i="1"/>
  <c r="P625" i="2" s="1"/>
  <c r="AO583" i="1"/>
  <c r="Q624" i="2" s="1"/>
  <c r="AN583" i="1"/>
  <c r="P624" i="2" s="1"/>
  <c r="AO582" i="1"/>
  <c r="Q623" i="2" s="1"/>
  <c r="AN582" i="1"/>
  <c r="P623" i="2" s="1"/>
  <c r="AO581" i="1"/>
  <c r="Q622" i="2" s="1"/>
  <c r="AN581" i="1"/>
  <c r="P622" i="2" s="1"/>
  <c r="AO580" i="1"/>
  <c r="Q621" i="2" s="1"/>
  <c r="AN580" i="1"/>
  <c r="P621" i="2" s="1"/>
  <c r="AO579" i="1"/>
  <c r="Q620" i="2" s="1"/>
  <c r="AN579" i="1"/>
  <c r="P620" i="2" s="1"/>
  <c r="AL579" i="1"/>
  <c r="AO578" i="1"/>
  <c r="Q619" i="2" s="1"/>
  <c r="AN578" i="1"/>
  <c r="AL578" i="1"/>
  <c r="J578" i="1"/>
  <c r="J619" i="2" s="1"/>
  <c r="AO577" i="1"/>
  <c r="AN577" i="1"/>
  <c r="P618" i="2" s="1"/>
  <c r="AO576" i="1"/>
  <c r="Q617" i="2" s="1"/>
  <c r="AN576" i="1"/>
  <c r="P617" i="2" s="1"/>
  <c r="AO575" i="1"/>
  <c r="Q616" i="2" s="1"/>
  <c r="AN575" i="1"/>
  <c r="P616" i="2" s="1"/>
  <c r="AO574" i="1"/>
  <c r="Q615" i="2" s="1"/>
  <c r="AN574" i="1"/>
  <c r="AO573" i="1"/>
  <c r="AN573" i="1"/>
  <c r="J573" i="1"/>
  <c r="J614" i="2" s="1"/>
  <c r="AO572" i="1"/>
  <c r="AN572" i="1"/>
  <c r="P613" i="2" s="1"/>
  <c r="AO571" i="1"/>
  <c r="Q612" i="2" s="1"/>
  <c r="AN571" i="1"/>
  <c r="P612" i="2" s="1"/>
  <c r="AL571" i="1"/>
  <c r="AO570" i="1"/>
  <c r="Q611" i="2" s="1"/>
  <c r="AN570" i="1"/>
  <c r="AO569" i="1"/>
  <c r="AN569" i="1"/>
  <c r="AO568" i="1"/>
  <c r="AN568" i="1"/>
  <c r="P609" i="2" s="1"/>
  <c r="AO567" i="1"/>
  <c r="Q608" i="2" s="1"/>
  <c r="AN567" i="1"/>
  <c r="P608" i="2" s="1"/>
  <c r="J567" i="1"/>
  <c r="J608" i="2" s="1"/>
  <c r="AO566" i="1"/>
  <c r="AN566" i="1"/>
  <c r="AO565" i="1"/>
  <c r="Q606" i="2" s="1"/>
  <c r="AN565" i="1"/>
  <c r="P606" i="2" s="1"/>
  <c r="AO564" i="1"/>
  <c r="Q605" i="2" s="1"/>
  <c r="AN564" i="1"/>
  <c r="P605" i="2" s="1"/>
  <c r="AO563" i="1"/>
  <c r="Q604" i="2" s="1"/>
  <c r="AN563" i="1"/>
  <c r="P604" i="2" s="1"/>
  <c r="AO562" i="1"/>
  <c r="Q603" i="2" s="1"/>
  <c r="AN562" i="1"/>
  <c r="P603" i="2" s="1"/>
  <c r="AO561" i="1"/>
  <c r="AN561" i="1"/>
  <c r="P602" i="2" s="1"/>
  <c r="AO560" i="1"/>
  <c r="Q601" i="2" s="1"/>
  <c r="AN560" i="1"/>
  <c r="P601" i="2" s="1"/>
  <c r="AO559" i="1"/>
  <c r="Q600" i="2" s="1"/>
  <c r="AN559" i="1"/>
  <c r="P600" i="2" s="1"/>
  <c r="AO558" i="1"/>
  <c r="Q599" i="2" s="1"/>
  <c r="AN558" i="1"/>
  <c r="P599" i="2" s="1"/>
  <c r="AO557" i="1"/>
  <c r="AN557" i="1"/>
  <c r="P598" i="2" s="1"/>
  <c r="AO556" i="1"/>
  <c r="Q597" i="2" s="1"/>
  <c r="AN556" i="1"/>
  <c r="P597" i="2" s="1"/>
  <c r="AO555" i="1"/>
  <c r="Q596" i="2" s="1"/>
  <c r="AN555" i="1"/>
  <c r="P596" i="2" s="1"/>
  <c r="AO554" i="1"/>
  <c r="AN554" i="1"/>
  <c r="P595" i="2" s="1"/>
  <c r="AO553" i="1"/>
  <c r="AN553" i="1"/>
  <c r="P594" i="2" s="1"/>
  <c r="AO552" i="1"/>
  <c r="Q593" i="2" s="1"/>
  <c r="AN552" i="1"/>
  <c r="P593" i="2" s="1"/>
  <c r="AO551" i="1"/>
  <c r="Q592" i="2" s="1"/>
  <c r="AN551" i="1"/>
  <c r="P592" i="2" s="1"/>
  <c r="AO550" i="1"/>
  <c r="Q591" i="2" s="1"/>
  <c r="AN550" i="1"/>
  <c r="P591" i="2" s="1"/>
  <c r="AO549" i="1"/>
  <c r="Q590" i="2" s="1"/>
  <c r="AN549" i="1"/>
  <c r="P590" i="2" s="1"/>
  <c r="AO548" i="1"/>
  <c r="Q589" i="2" s="1"/>
  <c r="AN548" i="1"/>
  <c r="P589" i="2" s="1"/>
  <c r="AO547" i="1"/>
  <c r="Q588" i="2" s="1"/>
  <c r="AN547" i="1"/>
  <c r="P588" i="2" s="1"/>
  <c r="AO546" i="1"/>
  <c r="Q587" i="2" s="1"/>
  <c r="AN546" i="1"/>
  <c r="P587" i="2" s="1"/>
  <c r="AO545" i="1"/>
  <c r="Q586" i="2" s="1"/>
  <c r="AN545" i="1"/>
  <c r="P586" i="2" s="1"/>
  <c r="AO544" i="1"/>
  <c r="Q585" i="2" s="1"/>
  <c r="AN544" i="1"/>
  <c r="P585" i="2" s="1"/>
  <c r="AO543" i="1"/>
  <c r="Q584" i="2" s="1"/>
  <c r="AN543" i="1"/>
  <c r="P584" i="2" s="1"/>
  <c r="AO542" i="1"/>
  <c r="Q583" i="2" s="1"/>
  <c r="AN542" i="1"/>
  <c r="P583" i="2" s="1"/>
  <c r="AO541" i="1"/>
  <c r="Q582" i="2" s="1"/>
  <c r="AN541" i="1"/>
  <c r="P582" i="2" s="1"/>
  <c r="AO540" i="1"/>
  <c r="Q581" i="2" s="1"/>
  <c r="AN540" i="1"/>
  <c r="P581" i="2" s="1"/>
  <c r="AO539" i="1"/>
  <c r="Q580" i="2" s="1"/>
  <c r="AN539" i="1"/>
  <c r="P580" i="2" s="1"/>
  <c r="AO538" i="1"/>
  <c r="Q579" i="2" s="1"/>
  <c r="AN538" i="1"/>
  <c r="P579" i="2" s="1"/>
  <c r="AO537" i="1"/>
  <c r="Q578" i="2" s="1"/>
  <c r="AN537" i="1"/>
  <c r="P578" i="2" s="1"/>
  <c r="AO536" i="1"/>
  <c r="Q577" i="2" s="1"/>
  <c r="AN536" i="1"/>
  <c r="P577" i="2" s="1"/>
  <c r="AO535" i="1"/>
  <c r="Q576" i="2" s="1"/>
  <c r="AN535" i="1"/>
  <c r="P576" i="2" s="1"/>
  <c r="AO534" i="1"/>
  <c r="Q575" i="2" s="1"/>
  <c r="AN534" i="1"/>
  <c r="P575" i="2" s="1"/>
  <c r="AO533" i="1"/>
  <c r="Q574" i="2" s="1"/>
  <c r="AN533" i="1"/>
  <c r="P574" i="2" s="1"/>
  <c r="AO532" i="1"/>
  <c r="Q573" i="2" s="1"/>
  <c r="AN532" i="1"/>
  <c r="P573" i="2" s="1"/>
  <c r="AO531" i="1"/>
  <c r="Q572" i="2" s="1"/>
  <c r="AN531" i="1"/>
  <c r="P572" i="2" s="1"/>
  <c r="AO530" i="1"/>
  <c r="Q571" i="2" s="1"/>
  <c r="AN530" i="1"/>
  <c r="P571" i="2" s="1"/>
  <c r="J530" i="1"/>
  <c r="J571" i="2" s="1"/>
  <c r="AO529" i="1"/>
  <c r="Q570" i="2" s="1"/>
  <c r="AN529" i="1"/>
  <c r="P570" i="2" s="1"/>
  <c r="AO528" i="1"/>
  <c r="Q569" i="2" s="1"/>
  <c r="AN528" i="1"/>
  <c r="BR527" i="1"/>
  <c r="X568" i="2" s="1"/>
  <c r="AO527" i="1"/>
  <c r="Q568" i="2" s="1"/>
  <c r="AO526" i="1"/>
  <c r="Q567" i="2" s="1"/>
  <c r="AN526" i="1"/>
  <c r="P567" i="2" s="1"/>
  <c r="AO525" i="1"/>
  <c r="Q566" i="2" s="1"/>
  <c r="AN525" i="1"/>
  <c r="P566" i="2" s="1"/>
  <c r="AO524" i="1"/>
  <c r="Q565" i="2" s="1"/>
  <c r="AN524" i="1"/>
  <c r="P565" i="2" s="1"/>
  <c r="AO523" i="1"/>
  <c r="Q564" i="2" s="1"/>
  <c r="AN523" i="1"/>
  <c r="P564" i="2" s="1"/>
  <c r="AO522" i="1"/>
  <c r="Q563" i="2" s="1"/>
  <c r="AN522" i="1"/>
  <c r="P563" i="2" s="1"/>
  <c r="AO521" i="1"/>
  <c r="Q562" i="2" s="1"/>
  <c r="AN521" i="1"/>
  <c r="P562" i="2" s="1"/>
  <c r="AO520" i="1"/>
  <c r="Q561" i="2" s="1"/>
  <c r="AN520" i="1"/>
  <c r="P561" i="2" s="1"/>
  <c r="AO519" i="1"/>
  <c r="Q560" i="2" s="1"/>
  <c r="AN519" i="1"/>
  <c r="P560" i="2" s="1"/>
  <c r="AO518" i="1"/>
  <c r="Q559" i="2" s="1"/>
  <c r="AN518" i="1"/>
  <c r="P559" i="2" s="1"/>
  <c r="AO517" i="1"/>
  <c r="Q558" i="2" s="1"/>
  <c r="AN517" i="1"/>
  <c r="P558" i="2" s="1"/>
  <c r="AO516" i="1"/>
  <c r="Q557" i="2" s="1"/>
  <c r="AN516" i="1"/>
  <c r="P557" i="2" s="1"/>
  <c r="BR515" i="1"/>
  <c r="X556" i="2" s="1"/>
  <c r="AO515" i="1"/>
  <c r="Q556" i="2" s="1"/>
  <c r="AO514" i="1"/>
  <c r="AN514" i="1"/>
  <c r="P555" i="2" s="1"/>
  <c r="AO513" i="1"/>
  <c r="Q554" i="2" s="1"/>
  <c r="AN513" i="1"/>
  <c r="P554" i="2" s="1"/>
  <c r="AO512" i="1"/>
  <c r="AN512" i="1"/>
  <c r="P553" i="2" s="1"/>
  <c r="AO511" i="1"/>
  <c r="Q552" i="2" s="1"/>
  <c r="AN511" i="1"/>
  <c r="P552" i="2" s="1"/>
  <c r="AO510" i="1"/>
  <c r="Q551" i="2" s="1"/>
  <c r="AN510" i="1"/>
  <c r="P551" i="2" s="1"/>
  <c r="AO509" i="1"/>
  <c r="Q550" i="2" s="1"/>
  <c r="AN509" i="1"/>
  <c r="P550" i="2" s="1"/>
  <c r="AO508" i="1"/>
  <c r="AN508" i="1"/>
  <c r="P549" i="2" s="1"/>
  <c r="AO507" i="1"/>
  <c r="Q548" i="2" s="1"/>
  <c r="AN507" i="1"/>
  <c r="P548" i="2" s="1"/>
  <c r="AO506" i="1"/>
  <c r="Q547" i="2" s="1"/>
  <c r="AN506" i="1"/>
  <c r="P547" i="2" s="1"/>
  <c r="AO505" i="1"/>
  <c r="Q546" i="2" s="1"/>
  <c r="AN505" i="1"/>
  <c r="P546" i="2" s="1"/>
  <c r="AO504" i="1"/>
  <c r="AN504" i="1"/>
  <c r="P545" i="2" s="1"/>
  <c r="AO503" i="1"/>
  <c r="Q544" i="2" s="1"/>
  <c r="AN503" i="1"/>
  <c r="P544" i="2" s="1"/>
  <c r="AO502" i="1"/>
  <c r="Q543" i="2" s="1"/>
  <c r="AN502" i="1"/>
  <c r="P543" i="2" s="1"/>
  <c r="AO501" i="1"/>
  <c r="AN501" i="1"/>
  <c r="P542" i="2" s="1"/>
  <c r="AO500" i="1"/>
  <c r="AN500" i="1"/>
  <c r="P541" i="2" s="1"/>
  <c r="AO499" i="1"/>
  <c r="Q540" i="2" s="1"/>
  <c r="AN499" i="1"/>
  <c r="P540" i="2" s="1"/>
  <c r="AO498" i="1"/>
  <c r="AN498" i="1"/>
  <c r="P539" i="2" s="1"/>
  <c r="AO497" i="1"/>
  <c r="Q538" i="2" s="1"/>
  <c r="AN497" i="1"/>
  <c r="P538" i="2" s="1"/>
  <c r="AO496" i="1"/>
  <c r="BS496" i="1" s="1"/>
  <c r="AN496" i="1"/>
  <c r="BR496" i="1" s="1"/>
  <c r="AO495" i="1"/>
  <c r="BS495" i="1" s="1"/>
  <c r="AN495" i="1"/>
  <c r="BR495" i="1" s="1"/>
  <c r="AO494" i="1"/>
  <c r="BS494" i="1" s="1"/>
  <c r="AN494" i="1"/>
  <c r="BR494" i="1" s="1"/>
  <c r="AO493" i="1"/>
  <c r="BS493" i="1" s="1"/>
  <c r="AN493" i="1"/>
  <c r="BR493" i="1" s="1"/>
  <c r="AO492" i="1"/>
  <c r="AN492" i="1"/>
  <c r="P537" i="2" s="1"/>
  <c r="AO491" i="1"/>
  <c r="Q536" i="2" s="1"/>
  <c r="AN491" i="1"/>
  <c r="P536" i="2" s="1"/>
  <c r="AO490" i="1"/>
  <c r="BS490" i="1" s="1"/>
  <c r="AN490" i="1"/>
  <c r="BR490" i="1" s="1"/>
  <c r="AO489" i="1"/>
  <c r="Q535" i="2" s="1"/>
  <c r="AN489" i="1"/>
  <c r="P535" i="2" s="1"/>
  <c r="AO488" i="1"/>
  <c r="AN488" i="1"/>
  <c r="P534" i="2" s="1"/>
  <c r="AO487" i="1"/>
  <c r="BS487" i="1" s="1"/>
  <c r="AN487" i="1"/>
  <c r="BR487" i="1" s="1"/>
  <c r="J487" i="1"/>
  <c r="AO486" i="1"/>
  <c r="Q533" i="2" s="1"/>
  <c r="AN486" i="1"/>
  <c r="P533" i="2" s="1"/>
  <c r="AO485" i="1"/>
  <c r="Q532" i="2" s="1"/>
  <c r="AN485" i="1"/>
  <c r="P532" i="2" s="1"/>
  <c r="AO484" i="1"/>
  <c r="Q531" i="2" s="1"/>
  <c r="AN484" i="1"/>
  <c r="P531" i="2" s="1"/>
  <c r="AO483" i="1"/>
  <c r="Q530" i="2" s="1"/>
  <c r="AN483" i="1"/>
  <c r="P530" i="2" s="1"/>
  <c r="AO482" i="1"/>
  <c r="Q529" i="2" s="1"/>
  <c r="AN482" i="1"/>
  <c r="P529" i="2" s="1"/>
  <c r="AO481" i="1"/>
  <c r="Q528" i="2" s="1"/>
  <c r="AN481" i="1"/>
  <c r="P528" i="2" s="1"/>
  <c r="AO480" i="1"/>
  <c r="Q527" i="2" s="1"/>
  <c r="AN480" i="1"/>
  <c r="P527" i="2" s="1"/>
  <c r="AO479" i="1"/>
  <c r="Q526" i="2" s="1"/>
  <c r="AN479" i="1"/>
  <c r="P526" i="2" s="1"/>
  <c r="AO478" i="1"/>
  <c r="Q525" i="2" s="1"/>
  <c r="AN478" i="1"/>
  <c r="P525" i="2" s="1"/>
  <c r="AO477" i="1"/>
  <c r="Q524" i="2" s="1"/>
  <c r="AN477" i="1"/>
  <c r="P524" i="2" s="1"/>
  <c r="AO476" i="1"/>
  <c r="Q523" i="2" s="1"/>
  <c r="AN476" i="1"/>
  <c r="P523" i="2" s="1"/>
  <c r="AO475" i="1"/>
  <c r="Q522" i="2" s="1"/>
  <c r="AN475" i="1"/>
  <c r="P522" i="2" s="1"/>
  <c r="AO474" i="1"/>
  <c r="Q521" i="2" s="1"/>
  <c r="AN474" i="1"/>
  <c r="P521" i="2" s="1"/>
  <c r="AO473" i="1"/>
  <c r="Q520" i="2" s="1"/>
  <c r="AN473" i="1"/>
  <c r="P520" i="2" s="1"/>
  <c r="AO472" i="1"/>
  <c r="Q519" i="2" s="1"/>
  <c r="AN472" i="1"/>
  <c r="P519" i="2" s="1"/>
  <c r="AO471" i="1"/>
  <c r="Q518" i="2" s="1"/>
  <c r="AN471" i="1"/>
  <c r="P518" i="2" s="1"/>
  <c r="AO470" i="1"/>
  <c r="Q517" i="2" s="1"/>
  <c r="AN470" i="1"/>
  <c r="P517" i="2" s="1"/>
  <c r="AO469" i="1"/>
  <c r="Q516" i="2" s="1"/>
  <c r="AN469" i="1"/>
  <c r="P516" i="2" s="1"/>
  <c r="AO468" i="1"/>
  <c r="Q515" i="2" s="1"/>
  <c r="AN468" i="1"/>
  <c r="P515" i="2" s="1"/>
  <c r="AO467" i="1"/>
  <c r="Q514" i="2" s="1"/>
  <c r="AN467" i="1"/>
  <c r="P514" i="2" s="1"/>
  <c r="AO466" i="1"/>
  <c r="Q513" i="2" s="1"/>
  <c r="AN466" i="1"/>
  <c r="P513" i="2" s="1"/>
  <c r="AO465" i="1"/>
  <c r="Q512" i="2" s="1"/>
  <c r="AN465" i="1"/>
  <c r="P512" i="2" s="1"/>
  <c r="AO464" i="1"/>
  <c r="Q511" i="2" s="1"/>
  <c r="AN464" i="1"/>
  <c r="P511" i="2" s="1"/>
  <c r="AO463" i="1"/>
  <c r="Q510" i="2" s="1"/>
  <c r="AN463" i="1"/>
  <c r="P510" i="2" s="1"/>
  <c r="AO462" i="1"/>
  <c r="Q509" i="2" s="1"/>
  <c r="AN462" i="1"/>
  <c r="P509" i="2" s="1"/>
  <c r="AO461" i="1"/>
  <c r="Q508" i="2" s="1"/>
  <c r="AN461" i="1"/>
  <c r="P508" i="2" s="1"/>
  <c r="J461" i="1"/>
  <c r="J508" i="2" s="1"/>
  <c r="AO460" i="1"/>
  <c r="Q507" i="2" s="1"/>
  <c r="AN460" i="1"/>
  <c r="AO459" i="1"/>
  <c r="Q506" i="2" s="1"/>
  <c r="AN459" i="1"/>
  <c r="P506" i="2" s="1"/>
  <c r="AO458" i="1"/>
  <c r="Q505" i="2" s="1"/>
  <c r="AN458" i="1"/>
  <c r="P505" i="2" s="1"/>
  <c r="AO457" i="1"/>
  <c r="Q504" i="2" s="1"/>
  <c r="AN457" i="1"/>
  <c r="AO456" i="1"/>
  <c r="Q503" i="2" s="1"/>
  <c r="AN456" i="1"/>
  <c r="AO455" i="1"/>
  <c r="Q502" i="2" s="1"/>
  <c r="AN455" i="1"/>
  <c r="P502" i="2" s="1"/>
  <c r="AO454" i="1"/>
  <c r="Q501" i="2" s="1"/>
  <c r="AN454" i="1"/>
  <c r="P501" i="2" s="1"/>
  <c r="AO453" i="1"/>
  <c r="Q500" i="2" s="1"/>
  <c r="AN453" i="1"/>
  <c r="P500" i="2" s="1"/>
  <c r="AO452" i="1"/>
  <c r="Q499" i="2" s="1"/>
  <c r="AN452" i="1"/>
  <c r="AO451" i="1"/>
  <c r="Q498" i="2" s="1"/>
  <c r="AN451" i="1"/>
  <c r="AO450" i="1"/>
  <c r="Q497" i="2" s="1"/>
  <c r="AN450" i="1"/>
  <c r="P497" i="2" s="1"/>
  <c r="AO449" i="1"/>
  <c r="Q496" i="2" s="1"/>
  <c r="AN449" i="1"/>
  <c r="P496" i="2" s="1"/>
  <c r="AO448" i="1"/>
  <c r="Q495" i="2" s="1"/>
  <c r="AN448" i="1"/>
  <c r="AO447" i="1"/>
  <c r="Q494" i="2" s="1"/>
  <c r="AN447" i="1"/>
  <c r="P494" i="2" s="1"/>
  <c r="AO446" i="1"/>
  <c r="Q493" i="2" s="1"/>
  <c r="AN446" i="1"/>
  <c r="P493" i="2" s="1"/>
  <c r="AO445" i="1"/>
  <c r="Q492" i="2" s="1"/>
  <c r="AN445" i="1"/>
  <c r="P492" i="2" s="1"/>
  <c r="AO444" i="1"/>
  <c r="Q491" i="2" s="1"/>
  <c r="AN444" i="1"/>
  <c r="AO443" i="1"/>
  <c r="Q490" i="2" s="1"/>
  <c r="AN443" i="1"/>
  <c r="P490" i="2" s="1"/>
  <c r="AO442" i="1"/>
  <c r="Q489" i="2" s="1"/>
  <c r="AN442" i="1"/>
  <c r="P489" i="2" s="1"/>
  <c r="AO441" i="1"/>
  <c r="Q488" i="2" s="1"/>
  <c r="AN441" i="1"/>
  <c r="AO440" i="1"/>
  <c r="Q487" i="2" s="1"/>
  <c r="AN440" i="1"/>
  <c r="AO439" i="1"/>
  <c r="Q486" i="2" s="1"/>
  <c r="AN439" i="1"/>
  <c r="P486" i="2" s="1"/>
  <c r="AO438" i="1"/>
  <c r="Q485" i="2" s="1"/>
  <c r="AN438" i="1"/>
  <c r="P485" i="2" s="1"/>
  <c r="AO437" i="1"/>
  <c r="Q484" i="2" s="1"/>
  <c r="AN437" i="1"/>
  <c r="P484" i="2" s="1"/>
  <c r="AO436" i="1"/>
  <c r="Q483" i="2" s="1"/>
  <c r="AN436" i="1"/>
  <c r="AO435" i="1"/>
  <c r="Q482" i="2" s="1"/>
  <c r="AN435" i="1"/>
  <c r="AO434" i="1"/>
  <c r="Q480" i="2" s="1"/>
  <c r="AN434" i="1"/>
  <c r="P480" i="2" s="1"/>
  <c r="AO433" i="1"/>
  <c r="Q479" i="2" s="1"/>
  <c r="AN433" i="1"/>
  <c r="P479" i="2" s="1"/>
  <c r="AO432" i="1"/>
  <c r="Q478" i="2" s="1"/>
  <c r="AN432" i="1"/>
  <c r="AO431" i="1"/>
  <c r="Q477" i="2" s="1"/>
  <c r="AN431" i="1"/>
  <c r="P477" i="2" s="1"/>
  <c r="AO430" i="1"/>
  <c r="Q476" i="2" s="1"/>
  <c r="AN430" i="1"/>
  <c r="P476" i="2" s="1"/>
  <c r="AO429" i="1"/>
  <c r="Q475" i="2" s="1"/>
  <c r="AN429" i="1"/>
  <c r="P475" i="2" s="1"/>
  <c r="J429" i="1"/>
  <c r="J475" i="2" s="1"/>
  <c r="AO428" i="1"/>
  <c r="Q474" i="2" s="1"/>
  <c r="AN428" i="1"/>
  <c r="P474" i="2" s="1"/>
  <c r="AO427" i="1"/>
  <c r="Q473" i="2" s="1"/>
  <c r="AN427" i="1"/>
  <c r="P473" i="2" s="1"/>
  <c r="AO426" i="1"/>
  <c r="Q472" i="2" s="1"/>
  <c r="AN426" i="1"/>
  <c r="P472" i="2" s="1"/>
  <c r="AO425" i="1"/>
  <c r="Q471" i="2" s="1"/>
  <c r="AN425" i="1"/>
  <c r="P471" i="2" s="1"/>
  <c r="AO424" i="1"/>
  <c r="Q470" i="2" s="1"/>
  <c r="AN424" i="1"/>
  <c r="P470" i="2" s="1"/>
  <c r="AO423" i="1"/>
  <c r="Q469" i="2" s="1"/>
  <c r="AN423" i="1"/>
  <c r="P469" i="2" s="1"/>
  <c r="AO422" i="1"/>
  <c r="Q468" i="2" s="1"/>
  <c r="AN422" i="1"/>
  <c r="P468" i="2" s="1"/>
  <c r="AO421" i="1"/>
  <c r="Q467" i="2" s="1"/>
  <c r="AN421" i="1"/>
  <c r="P467" i="2" s="1"/>
  <c r="AO420" i="1"/>
  <c r="Q466" i="2" s="1"/>
  <c r="AN420" i="1"/>
  <c r="P466" i="2" s="1"/>
  <c r="AO419" i="1"/>
  <c r="Q465" i="2" s="1"/>
  <c r="AN419" i="1"/>
  <c r="P465" i="2" s="1"/>
  <c r="AO418" i="1"/>
  <c r="Q464" i="2" s="1"/>
  <c r="AN418" i="1"/>
  <c r="P464" i="2" s="1"/>
  <c r="AO417" i="1"/>
  <c r="Q463" i="2" s="1"/>
  <c r="AN417" i="1"/>
  <c r="P463" i="2" s="1"/>
  <c r="AO416" i="1"/>
  <c r="Q462" i="2" s="1"/>
  <c r="AN416" i="1"/>
  <c r="P462" i="2" s="1"/>
  <c r="AO415" i="1"/>
  <c r="AN415" i="1"/>
  <c r="P461" i="2" s="1"/>
  <c r="AO414" i="1"/>
  <c r="Q460" i="2" s="1"/>
  <c r="AN414" i="1"/>
  <c r="AO413" i="1"/>
  <c r="Q459" i="2" s="1"/>
  <c r="AN413" i="1"/>
  <c r="P459" i="2" s="1"/>
  <c r="AO412" i="1"/>
  <c r="Q458" i="2" s="1"/>
  <c r="AN412" i="1"/>
  <c r="P458" i="2" s="1"/>
  <c r="AO411" i="1"/>
  <c r="Q457" i="2" s="1"/>
  <c r="AN411" i="1"/>
  <c r="AO410" i="1"/>
  <c r="AN410" i="1"/>
  <c r="AO409" i="1"/>
  <c r="AN409" i="1"/>
  <c r="AO408" i="1"/>
  <c r="Q454" i="2" s="1"/>
  <c r="AN408" i="1"/>
  <c r="AO407" i="1"/>
  <c r="Q453" i="2" s="1"/>
  <c r="AN407" i="1"/>
  <c r="P453" i="2" s="1"/>
  <c r="AO406" i="1"/>
  <c r="Q452" i="2" s="1"/>
  <c r="AN406" i="1"/>
  <c r="P452" i="2" s="1"/>
  <c r="AO405" i="1"/>
  <c r="Q451" i="2" s="1"/>
  <c r="AN405" i="1"/>
  <c r="P451" i="2" s="1"/>
  <c r="AO404" i="1"/>
  <c r="Q450" i="2" s="1"/>
  <c r="AN404" i="1"/>
  <c r="AO403" i="1"/>
  <c r="Q449" i="2" s="1"/>
  <c r="AN403" i="1"/>
  <c r="AO402" i="1"/>
  <c r="AN402" i="1"/>
  <c r="AO401" i="1"/>
  <c r="AN401" i="1"/>
  <c r="AO400" i="1"/>
  <c r="Q446" i="2" s="1"/>
  <c r="AN400" i="1"/>
  <c r="P446" i="2" s="1"/>
  <c r="AO399" i="1"/>
  <c r="Q445" i="2" s="1"/>
  <c r="AN399" i="1"/>
  <c r="P445" i="2" s="1"/>
  <c r="AO398" i="1"/>
  <c r="Q444" i="2" s="1"/>
  <c r="AN398" i="1"/>
  <c r="AO397" i="1"/>
  <c r="AN397" i="1"/>
  <c r="AO396" i="1"/>
  <c r="AN396" i="1"/>
  <c r="AO395" i="1"/>
  <c r="Q441" i="2" s="1"/>
  <c r="AN395" i="1"/>
  <c r="P441" i="2" s="1"/>
  <c r="AO394" i="1"/>
  <c r="Q440" i="2" s="1"/>
  <c r="AN394" i="1"/>
  <c r="P440" i="2" s="1"/>
  <c r="J394" i="1"/>
  <c r="J440" i="2" s="1"/>
  <c r="AO393" i="1"/>
  <c r="AN393" i="1"/>
  <c r="AO392" i="1"/>
  <c r="AN392" i="1"/>
  <c r="AO391" i="1"/>
  <c r="AN391" i="1"/>
  <c r="J391" i="1"/>
  <c r="J437" i="2" s="1"/>
  <c r="AO390" i="1"/>
  <c r="Q436" i="2" s="1"/>
  <c r="AN390" i="1"/>
  <c r="P436" i="2" s="1"/>
  <c r="J390" i="1"/>
  <c r="J436" i="2" s="1"/>
  <c r="AO389" i="1"/>
  <c r="Q435" i="2" s="1"/>
  <c r="AN389" i="1"/>
  <c r="P435" i="2" s="1"/>
  <c r="AO388" i="1"/>
  <c r="Q434" i="2" s="1"/>
  <c r="AN388" i="1"/>
  <c r="P434" i="2" s="1"/>
  <c r="J388" i="1"/>
  <c r="J434" i="2" s="1"/>
  <c r="AO387" i="1"/>
  <c r="AN387" i="1"/>
  <c r="BR387" i="1" s="1"/>
  <c r="J387" i="1"/>
  <c r="J433" i="2" s="1"/>
  <c r="AO386" i="1"/>
  <c r="AN386" i="1"/>
  <c r="AO385" i="1"/>
  <c r="BS385" i="1" s="1"/>
  <c r="AN385" i="1"/>
  <c r="AO384" i="1"/>
  <c r="AN384" i="1"/>
  <c r="AO383" i="1"/>
  <c r="BS383" i="1" s="1"/>
  <c r="AN383" i="1"/>
  <c r="J383" i="1"/>
  <c r="J429" i="2" s="1"/>
  <c r="AO382" i="1"/>
  <c r="AN382" i="1"/>
  <c r="AO381" i="1"/>
  <c r="Q427" i="2" s="1"/>
  <c r="AN381" i="1"/>
  <c r="P427" i="2" s="1"/>
  <c r="J381" i="1"/>
  <c r="J427" i="2" s="1"/>
  <c r="AO380" i="1"/>
  <c r="Q426" i="2" s="1"/>
  <c r="AN380" i="1"/>
  <c r="P426" i="2" s="1"/>
  <c r="AO379" i="1"/>
  <c r="Q425" i="2" s="1"/>
  <c r="AN379" i="1"/>
  <c r="P425" i="2" s="1"/>
  <c r="AO378" i="1"/>
  <c r="Q424" i="2" s="1"/>
  <c r="AN378" i="1"/>
  <c r="P424" i="2" s="1"/>
  <c r="AO377" i="1"/>
  <c r="Q423" i="2" s="1"/>
  <c r="AN377" i="1"/>
  <c r="P423" i="2" s="1"/>
  <c r="AO376" i="1"/>
  <c r="Q422" i="2" s="1"/>
  <c r="AN376" i="1"/>
  <c r="P422" i="2" s="1"/>
  <c r="AO375" i="1"/>
  <c r="Q421" i="2" s="1"/>
  <c r="AN375" i="1"/>
  <c r="P421" i="2" s="1"/>
  <c r="AO374" i="1"/>
  <c r="Q420" i="2" s="1"/>
  <c r="AN374" i="1"/>
  <c r="P420" i="2" s="1"/>
  <c r="AO373" i="1"/>
  <c r="Q419" i="2" s="1"/>
  <c r="AN373" i="1"/>
  <c r="P419" i="2" s="1"/>
  <c r="AO372" i="1"/>
  <c r="Q418" i="2" s="1"/>
  <c r="AN372" i="1"/>
  <c r="P418" i="2" s="1"/>
  <c r="AO371" i="1"/>
  <c r="Q417" i="2" s="1"/>
  <c r="AN371" i="1"/>
  <c r="P417" i="2" s="1"/>
  <c r="AO370" i="1"/>
  <c r="Q416" i="2" s="1"/>
  <c r="AN370" i="1"/>
  <c r="P416" i="2" s="1"/>
  <c r="AO369" i="1"/>
  <c r="Q415" i="2" s="1"/>
  <c r="AN369" i="1"/>
  <c r="P415" i="2" s="1"/>
  <c r="AO368" i="1"/>
  <c r="Q414" i="2" s="1"/>
  <c r="AN368" i="1"/>
  <c r="P414" i="2" s="1"/>
  <c r="J368" i="1"/>
  <c r="J414" i="2" s="1"/>
  <c r="AO367" i="1"/>
  <c r="Q366" i="2" s="1"/>
  <c r="AN367" i="1"/>
  <c r="J367" i="1"/>
  <c r="J366" i="2" s="1"/>
  <c r="AO366" i="1"/>
  <c r="AN366" i="1"/>
  <c r="AO365" i="1"/>
  <c r="AN365" i="1"/>
  <c r="P364" i="2" s="1"/>
  <c r="J365" i="1"/>
  <c r="J364" i="2" s="1"/>
  <c r="AO364" i="1"/>
  <c r="Q363" i="2" s="1"/>
  <c r="AN364" i="1"/>
  <c r="P363" i="2" s="1"/>
  <c r="AO363" i="1"/>
  <c r="AN363" i="1"/>
  <c r="P362" i="2" s="1"/>
  <c r="AO362" i="1"/>
  <c r="Q361" i="2" s="1"/>
  <c r="AN362" i="1"/>
  <c r="P361" i="2" s="1"/>
  <c r="AO361" i="1"/>
  <c r="Q360" i="2" s="1"/>
  <c r="AN361" i="1"/>
  <c r="P360" i="2" s="1"/>
  <c r="AO360" i="1"/>
  <c r="Q359" i="2" s="1"/>
  <c r="AN360" i="1"/>
  <c r="P359" i="2" s="1"/>
  <c r="AO359" i="1"/>
  <c r="AN359" i="1"/>
  <c r="P358" i="2" s="1"/>
  <c r="AO358" i="1"/>
  <c r="Q357" i="2" s="1"/>
  <c r="AN358" i="1"/>
  <c r="P357" i="2" s="1"/>
  <c r="AO357" i="1"/>
  <c r="Q356" i="2" s="1"/>
  <c r="AN357" i="1"/>
  <c r="P356" i="2" s="1"/>
  <c r="AO356" i="1"/>
  <c r="AN356" i="1"/>
  <c r="P355" i="2" s="1"/>
  <c r="AO355" i="1"/>
  <c r="AN355" i="1"/>
  <c r="P354" i="2" s="1"/>
  <c r="AO354" i="1"/>
  <c r="Q353" i="2" s="1"/>
  <c r="AN354" i="1"/>
  <c r="P353" i="2" s="1"/>
  <c r="AO353" i="1"/>
  <c r="AN353" i="1"/>
  <c r="P352" i="2" s="1"/>
  <c r="AO352" i="1"/>
  <c r="Q351" i="2" s="1"/>
  <c r="AN352" i="1"/>
  <c r="P351" i="2" s="1"/>
  <c r="AO351" i="1"/>
  <c r="AN351" i="1"/>
  <c r="P350" i="2" s="1"/>
  <c r="AO350" i="1"/>
  <c r="Q349" i="2" s="1"/>
  <c r="AN350" i="1"/>
  <c r="P349" i="2" s="1"/>
  <c r="AO349" i="1"/>
  <c r="Q348" i="2" s="1"/>
  <c r="AN349" i="1"/>
  <c r="P348" i="2" s="1"/>
  <c r="AO348" i="1"/>
  <c r="Q347" i="2" s="1"/>
  <c r="AN348" i="1"/>
  <c r="P347" i="2" s="1"/>
  <c r="AO347" i="1"/>
  <c r="AN347" i="1"/>
  <c r="P346" i="2" s="1"/>
  <c r="AO346" i="1"/>
  <c r="Q345" i="2" s="1"/>
  <c r="AN346" i="1"/>
  <c r="P345" i="2" s="1"/>
  <c r="AO345" i="1"/>
  <c r="Q344" i="2" s="1"/>
  <c r="AN345" i="1"/>
  <c r="P344" i="2" s="1"/>
  <c r="AO344" i="1"/>
  <c r="Q343" i="2" s="1"/>
  <c r="AN344" i="1"/>
  <c r="P343" i="2" s="1"/>
  <c r="AO343" i="1"/>
  <c r="AN343" i="1"/>
  <c r="P342" i="2" s="1"/>
  <c r="AO342" i="1"/>
  <c r="Q341" i="2" s="1"/>
  <c r="AN342" i="1"/>
  <c r="P341" i="2" s="1"/>
  <c r="AO341" i="1"/>
  <c r="Q340" i="2" s="1"/>
  <c r="AN341" i="1"/>
  <c r="P340" i="2" s="1"/>
  <c r="AO340" i="1"/>
  <c r="AN340" i="1"/>
  <c r="P339" i="2" s="1"/>
  <c r="AO339" i="1"/>
  <c r="AN339" i="1"/>
  <c r="P338" i="2" s="1"/>
  <c r="AO338" i="1"/>
  <c r="Q337" i="2" s="1"/>
  <c r="AN338" i="1"/>
  <c r="P337" i="2" s="1"/>
  <c r="AO337" i="1"/>
  <c r="AN337" i="1"/>
  <c r="P336" i="2" s="1"/>
  <c r="AO336" i="1"/>
  <c r="Q335" i="2" s="1"/>
  <c r="AN336" i="1"/>
  <c r="P335" i="2" s="1"/>
  <c r="AO335" i="1"/>
  <c r="AN335" i="1"/>
  <c r="P334" i="2" s="1"/>
  <c r="J335" i="1"/>
  <c r="J334" i="2" s="1"/>
  <c r="AO334" i="1"/>
  <c r="Q333" i="2" s="1"/>
  <c r="AN334" i="1"/>
  <c r="P333" i="2" s="1"/>
  <c r="AO333" i="1"/>
  <c r="Q332" i="2" s="1"/>
  <c r="AN333" i="1"/>
  <c r="P332" i="2" s="1"/>
  <c r="J333" i="1"/>
  <c r="J332" i="2" s="1"/>
  <c r="AO332" i="1"/>
  <c r="Q331" i="2" s="1"/>
  <c r="AN332" i="1"/>
  <c r="P331" i="2" s="1"/>
  <c r="J332" i="1"/>
  <c r="J331" i="2" s="1"/>
  <c r="AO331" i="1"/>
  <c r="Q330" i="2" s="1"/>
  <c r="AN331" i="1"/>
  <c r="P330" i="2" s="1"/>
  <c r="AO330" i="1"/>
  <c r="Q329" i="2" s="1"/>
  <c r="AN330" i="1"/>
  <c r="P329" i="2" s="1"/>
  <c r="AO329" i="1"/>
  <c r="Q328" i="2" s="1"/>
  <c r="AN329" i="1"/>
  <c r="P328" i="2" s="1"/>
  <c r="J329" i="1"/>
  <c r="J328" i="2" s="1"/>
  <c r="AO328" i="1"/>
  <c r="Q327" i="2" s="1"/>
  <c r="AN328" i="1"/>
  <c r="P327" i="2" s="1"/>
  <c r="J328" i="1"/>
  <c r="J327" i="2" s="1"/>
  <c r="AO327" i="1"/>
  <c r="Q326" i="2" s="1"/>
  <c r="AN327" i="1"/>
  <c r="P326" i="2" s="1"/>
  <c r="J327" i="1"/>
  <c r="J326" i="2" s="1"/>
  <c r="AO326" i="1"/>
  <c r="Q325" i="2" s="1"/>
  <c r="AN326" i="1"/>
  <c r="P325" i="2" s="1"/>
  <c r="J326" i="1"/>
  <c r="J325" i="2" s="1"/>
  <c r="AO325" i="1"/>
  <c r="Q324" i="2" s="1"/>
  <c r="AN325" i="1"/>
  <c r="P324" i="2" s="1"/>
  <c r="AO324" i="1"/>
  <c r="Q323" i="2" s="1"/>
  <c r="AN324" i="1"/>
  <c r="P323" i="2" s="1"/>
  <c r="J324" i="1"/>
  <c r="J323" i="2" s="1"/>
  <c r="AO323" i="1"/>
  <c r="Q322" i="2" s="1"/>
  <c r="AN323" i="1"/>
  <c r="P322" i="2" s="1"/>
  <c r="J323" i="1"/>
  <c r="J322" i="2" s="1"/>
  <c r="AO322" i="1"/>
  <c r="Q321" i="2" s="1"/>
  <c r="AN322" i="1"/>
  <c r="P321" i="2" s="1"/>
  <c r="J322" i="1"/>
  <c r="J321" i="2" s="1"/>
  <c r="AO321" i="1"/>
  <c r="Q320" i="2" s="1"/>
  <c r="AN321" i="1"/>
  <c r="P320" i="2" s="1"/>
  <c r="AO320" i="1"/>
  <c r="Q319" i="2" s="1"/>
  <c r="AN320" i="1"/>
  <c r="AO319" i="1"/>
  <c r="Q318" i="2" s="1"/>
  <c r="AN319" i="1"/>
  <c r="AO318" i="1"/>
  <c r="Q317" i="2" s="1"/>
  <c r="AN318" i="1"/>
  <c r="P317" i="2" s="1"/>
  <c r="AO317" i="1"/>
  <c r="Q316" i="2" s="1"/>
  <c r="AN317" i="1"/>
  <c r="P316" i="2" s="1"/>
  <c r="AO316" i="1"/>
  <c r="Q315" i="2" s="1"/>
  <c r="AN316" i="1"/>
  <c r="AO315" i="1"/>
  <c r="Q314" i="2" s="1"/>
  <c r="AN315" i="1"/>
  <c r="P314" i="2" s="1"/>
  <c r="J315" i="1"/>
  <c r="J314" i="2" s="1"/>
  <c r="AO314" i="1"/>
  <c r="Q313" i="2" s="1"/>
  <c r="AN314" i="1"/>
  <c r="AO313" i="1"/>
  <c r="Q312" i="2" s="1"/>
  <c r="AN313" i="1"/>
  <c r="J313" i="1"/>
  <c r="J312" i="2" s="1"/>
  <c r="AO312" i="1"/>
  <c r="AN312" i="1"/>
  <c r="P311" i="2" s="1"/>
  <c r="J312" i="1"/>
  <c r="J311" i="2" s="1"/>
  <c r="AO311" i="1"/>
  <c r="Q310" i="2" s="1"/>
  <c r="AN311" i="1"/>
  <c r="P310" i="2" s="1"/>
  <c r="AO310" i="1"/>
  <c r="Q309" i="2" s="1"/>
  <c r="AN310" i="1"/>
  <c r="P309" i="2" s="1"/>
  <c r="AO309" i="1"/>
  <c r="Q308" i="2" s="1"/>
  <c r="AN309" i="1"/>
  <c r="P308" i="2" s="1"/>
  <c r="J309" i="1"/>
  <c r="J308" i="2" s="1"/>
  <c r="AO308" i="1"/>
  <c r="Q307" i="2" s="1"/>
  <c r="AN308" i="1"/>
  <c r="AO307" i="1"/>
  <c r="Q306" i="2" s="1"/>
  <c r="AN307" i="1"/>
  <c r="P306" i="2" s="1"/>
  <c r="J307" i="1"/>
  <c r="J306" i="2" s="1"/>
  <c r="AO306" i="1"/>
  <c r="Q305" i="2" s="1"/>
  <c r="AN306" i="1"/>
  <c r="AO305" i="1"/>
  <c r="Q304" i="2" s="1"/>
  <c r="AN305" i="1"/>
  <c r="J305" i="1"/>
  <c r="J304" i="2" s="1"/>
  <c r="AO304" i="1"/>
  <c r="Q303" i="2" s="1"/>
  <c r="AN304" i="1"/>
  <c r="P303" i="2" s="1"/>
  <c r="AO303" i="1"/>
  <c r="Q302" i="2" s="1"/>
  <c r="AN303" i="1"/>
  <c r="P302" i="2" s="1"/>
  <c r="AO302" i="1"/>
  <c r="Q301" i="2" s="1"/>
  <c r="AN302" i="1"/>
  <c r="P301" i="2" s="1"/>
  <c r="AO301" i="1"/>
  <c r="AN301" i="1"/>
  <c r="P300" i="2" s="1"/>
  <c r="AO300" i="1"/>
  <c r="Q299" i="2" s="1"/>
  <c r="AN300" i="1"/>
  <c r="P299" i="2" s="1"/>
  <c r="AO299" i="1"/>
  <c r="Q298" i="2" s="1"/>
  <c r="AN299" i="1"/>
  <c r="P298" i="2" s="1"/>
  <c r="AO298" i="1"/>
  <c r="AN298" i="1"/>
  <c r="P297" i="2" s="1"/>
  <c r="AO297" i="1"/>
  <c r="AN297" i="1"/>
  <c r="P296" i="2" s="1"/>
  <c r="AO296" i="1"/>
  <c r="Q295" i="2" s="1"/>
  <c r="AN296" i="1"/>
  <c r="P295" i="2" s="1"/>
  <c r="AO295" i="1"/>
  <c r="AN295" i="1"/>
  <c r="P294" i="2" s="1"/>
  <c r="AO294" i="1"/>
  <c r="Q293" i="2" s="1"/>
  <c r="AN294" i="1"/>
  <c r="P293" i="2" s="1"/>
  <c r="AO293" i="1"/>
  <c r="AN293" i="1"/>
  <c r="P292" i="2" s="1"/>
  <c r="AO292" i="1"/>
  <c r="Q291" i="2" s="1"/>
  <c r="AN292" i="1"/>
  <c r="P291" i="2" s="1"/>
  <c r="AO291" i="1"/>
  <c r="Q290" i="2" s="1"/>
  <c r="AN291" i="1"/>
  <c r="P290" i="2" s="1"/>
  <c r="J291" i="1"/>
  <c r="J290" i="2" s="1"/>
  <c r="AO290" i="1"/>
  <c r="Q289" i="2" s="1"/>
  <c r="AN290" i="1"/>
  <c r="P289" i="2" s="1"/>
  <c r="AO289" i="1"/>
  <c r="Q288" i="2" s="1"/>
  <c r="AN289" i="1"/>
  <c r="P288" i="2" s="1"/>
  <c r="AO288" i="1"/>
  <c r="Q287" i="2" s="1"/>
  <c r="AN288" i="1"/>
  <c r="P287" i="2" s="1"/>
  <c r="AO287" i="1"/>
  <c r="Q286" i="2" s="1"/>
  <c r="AN287" i="1"/>
  <c r="P286" i="2" s="1"/>
  <c r="AO286" i="1"/>
  <c r="Q285" i="2" s="1"/>
  <c r="AN286" i="1"/>
  <c r="P285" i="2" s="1"/>
  <c r="AO285" i="1"/>
  <c r="Q284" i="2" s="1"/>
  <c r="AN285" i="1"/>
  <c r="P284" i="2" s="1"/>
  <c r="AO284" i="1"/>
  <c r="Q283" i="2" s="1"/>
  <c r="AN284" i="1"/>
  <c r="P283" i="2" s="1"/>
  <c r="AO283" i="1"/>
  <c r="Q282" i="2" s="1"/>
  <c r="AN283" i="1"/>
  <c r="P282" i="2" s="1"/>
  <c r="AO282" i="1"/>
  <c r="Q281" i="2" s="1"/>
  <c r="AN282" i="1"/>
  <c r="P281" i="2" s="1"/>
  <c r="W280" i="2"/>
  <c r="AO281" i="1"/>
  <c r="Q280" i="2" s="1"/>
  <c r="AN281" i="1"/>
  <c r="P280" i="2" s="1"/>
  <c r="AO280" i="1"/>
  <c r="AN280" i="1"/>
  <c r="P279" i="2" s="1"/>
  <c r="AL280" i="1"/>
  <c r="AO279" i="1"/>
  <c r="Q278" i="2" s="1"/>
  <c r="AN279" i="1"/>
  <c r="P278" i="2" s="1"/>
  <c r="AL279" i="1"/>
  <c r="AO278" i="1"/>
  <c r="Q277" i="2" s="1"/>
  <c r="AN278" i="1"/>
  <c r="P277" i="2" s="1"/>
  <c r="AL278" i="1"/>
  <c r="AO277" i="1"/>
  <c r="Q276" i="2" s="1"/>
  <c r="AN277" i="1"/>
  <c r="AL277" i="1"/>
  <c r="AO276" i="1"/>
  <c r="AN276" i="1"/>
  <c r="AL276" i="1"/>
  <c r="AO275" i="1"/>
  <c r="Q274" i="2" s="1"/>
  <c r="AN275" i="1"/>
  <c r="P274" i="2" s="1"/>
  <c r="AL275" i="1"/>
  <c r="AO274" i="1"/>
  <c r="Q273" i="2" s="1"/>
  <c r="AN274" i="1"/>
  <c r="P273" i="2" s="1"/>
  <c r="AL274" i="1"/>
  <c r="AO273" i="1"/>
  <c r="Q272" i="2" s="1"/>
  <c r="AN273" i="1"/>
  <c r="AL273" i="1"/>
  <c r="AO272" i="1"/>
  <c r="AN272" i="1"/>
  <c r="P271" i="2" s="1"/>
  <c r="AL272" i="1"/>
  <c r="AO271" i="1"/>
  <c r="Q270" i="2" s="1"/>
  <c r="AN271" i="1"/>
  <c r="P270" i="2" s="1"/>
  <c r="AL271" i="1"/>
  <c r="AO270" i="1"/>
  <c r="Q269" i="2" s="1"/>
  <c r="AN270" i="1"/>
  <c r="P269" i="2" s="1"/>
  <c r="AL270" i="1"/>
  <c r="AO269" i="1"/>
  <c r="Q268" i="2" s="1"/>
  <c r="AN269" i="1"/>
  <c r="AL269" i="1"/>
  <c r="AO268" i="1"/>
  <c r="AN268" i="1"/>
  <c r="P267" i="2" s="1"/>
  <c r="AL268" i="1"/>
  <c r="AO267" i="1"/>
  <c r="AN267" i="1"/>
  <c r="P266" i="2" s="1"/>
  <c r="AL267" i="1"/>
  <c r="AO266" i="1"/>
  <c r="Q265" i="2" s="1"/>
  <c r="AN266" i="1"/>
  <c r="P265" i="2" s="1"/>
  <c r="AL266" i="1"/>
  <c r="AO265" i="1"/>
  <c r="Q264" i="2" s="1"/>
  <c r="AN265" i="1"/>
  <c r="AL265" i="1"/>
  <c r="AO264" i="1"/>
  <c r="AN264" i="1"/>
  <c r="P263" i="2" s="1"/>
  <c r="AL264" i="1"/>
  <c r="AO263" i="1"/>
  <c r="AN263" i="1"/>
  <c r="P262" i="2" s="1"/>
  <c r="AL263" i="1"/>
  <c r="AO262" i="1"/>
  <c r="Q261" i="2" s="1"/>
  <c r="AN262" i="1"/>
  <c r="P261" i="2" s="1"/>
  <c r="AL262" i="1"/>
  <c r="AO261" i="1"/>
  <c r="Q260" i="2" s="1"/>
  <c r="AN261" i="1"/>
  <c r="AL261" i="1"/>
  <c r="AO260" i="1"/>
  <c r="AN260" i="1"/>
  <c r="P259" i="2" s="1"/>
  <c r="AL260" i="1"/>
  <c r="L260" i="1"/>
  <c r="L259" i="2" s="1"/>
  <c r="K260" i="1"/>
  <c r="K259" i="2" s="1"/>
  <c r="AO259" i="1"/>
  <c r="Q258" i="2" s="1"/>
  <c r="AN259" i="1"/>
  <c r="P258" i="2" s="1"/>
  <c r="AL259" i="1"/>
  <c r="AO258" i="1"/>
  <c r="Q257" i="2" s="1"/>
  <c r="AN258" i="1"/>
  <c r="AL258" i="1"/>
  <c r="AO257" i="1"/>
  <c r="Q256" i="2" s="1"/>
  <c r="AN257" i="1"/>
  <c r="P256" i="2" s="1"/>
  <c r="AL257" i="1"/>
  <c r="AO256" i="1"/>
  <c r="Q255" i="2" s="1"/>
  <c r="AN256" i="1"/>
  <c r="P255" i="2" s="1"/>
  <c r="AL256" i="1"/>
  <c r="BQ256" i="1" s="1"/>
  <c r="AO255" i="1"/>
  <c r="AN255" i="1"/>
  <c r="P254" i="2" s="1"/>
  <c r="AL255" i="1"/>
  <c r="AO254" i="1"/>
  <c r="Q253" i="2" s="1"/>
  <c r="AN254" i="1"/>
  <c r="P253" i="2" s="1"/>
  <c r="AL254" i="1"/>
  <c r="BQ254" i="1" s="1"/>
  <c r="AO253" i="1"/>
  <c r="Q252" i="2" s="1"/>
  <c r="AN253" i="1"/>
  <c r="P252" i="2" s="1"/>
  <c r="AL253" i="1"/>
  <c r="BQ253" i="1" s="1"/>
  <c r="AO252" i="1"/>
  <c r="Q251" i="2" s="1"/>
  <c r="AN252" i="1"/>
  <c r="AL252" i="1"/>
  <c r="AO251" i="1"/>
  <c r="Q250" i="2" s="1"/>
  <c r="AN251" i="1"/>
  <c r="P250" i="2" s="1"/>
  <c r="AL251" i="1"/>
  <c r="BQ251" i="1" s="1"/>
  <c r="AO250" i="1"/>
  <c r="Q249" i="2" s="1"/>
  <c r="AN250" i="1"/>
  <c r="P249" i="2" s="1"/>
  <c r="AL250" i="1"/>
  <c r="BQ250" i="1" s="1"/>
  <c r="AO249" i="1"/>
  <c r="Q248" i="2" s="1"/>
  <c r="AN249" i="1"/>
  <c r="P248" i="2" s="1"/>
  <c r="AL249" i="1"/>
  <c r="BQ249" i="1" s="1"/>
  <c r="AO248" i="1"/>
  <c r="Q247" i="2" s="1"/>
  <c r="AN248" i="1"/>
  <c r="P247" i="2" s="1"/>
  <c r="AL248" i="1"/>
  <c r="BQ248" i="1" s="1"/>
  <c r="AO247" i="1"/>
  <c r="Q246" i="2" s="1"/>
  <c r="AN247" i="1"/>
  <c r="P246" i="2" s="1"/>
  <c r="AL247" i="1"/>
  <c r="AO246" i="1"/>
  <c r="Q245" i="2" s="1"/>
  <c r="AN246" i="1"/>
  <c r="P245" i="2" s="1"/>
  <c r="AL246" i="1"/>
  <c r="AO245" i="1"/>
  <c r="Q244" i="2" s="1"/>
  <c r="AN245" i="1"/>
  <c r="P244" i="2" s="1"/>
  <c r="AL245" i="1"/>
  <c r="AO244" i="1"/>
  <c r="Q243" i="2" s="1"/>
  <c r="AN244" i="1"/>
  <c r="AL244" i="1"/>
  <c r="AO243" i="1"/>
  <c r="Q242" i="2" s="1"/>
  <c r="AN243" i="1"/>
  <c r="P242" i="2" s="1"/>
  <c r="AL243" i="1"/>
  <c r="AO242" i="1"/>
  <c r="Q241" i="2" s="1"/>
  <c r="AN242" i="1"/>
  <c r="P241" i="2" s="1"/>
  <c r="AL242" i="1"/>
  <c r="AO241" i="1"/>
  <c r="Q240" i="2" s="1"/>
  <c r="AN241" i="1"/>
  <c r="P240" i="2" s="1"/>
  <c r="AL241" i="1"/>
  <c r="W239" i="2"/>
  <c r="AO240" i="1"/>
  <c r="Q239" i="2" s="1"/>
  <c r="AN240" i="1"/>
  <c r="P239" i="2" s="1"/>
  <c r="W238" i="2"/>
  <c r="AO239" i="1"/>
  <c r="Q238" i="2" s="1"/>
  <c r="AN239" i="1"/>
  <c r="P238" i="2" s="1"/>
  <c r="W237" i="2"/>
  <c r="AO238" i="1"/>
  <c r="Q237" i="2" s="1"/>
  <c r="AN238" i="1"/>
  <c r="P237" i="2" s="1"/>
  <c r="W236" i="2"/>
  <c r="AO237" i="1"/>
  <c r="Q236" i="2" s="1"/>
  <c r="AN237" i="1"/>
  <c r="W235" i="2"/>
  <c r="AO236" i="1"/>
  <c r="AN236" i="1"/>
  <c r="P235" i="2" s="1"/>
  <c r="W234" i="2"/>
  <c r="AO235" i="1"/>
  <c r="Q234" i="2" s="1"/>
  <c r="AN235" i="1"/>
  <c r="P234" i="2" s="1"/>
  <c r="W233" i="2"/>
  <c r="AO234" i="1"/>
  <c r="Q233" i="2" s="1"/>
  <c r="AN234" i="1"/>
  <c r="P233" i="2" s="1"/>
  <c r="AO233" i="1"/>
  <c r="AN233" i="1"/>
  <c r="P232" i="2" s="1"/>
  <c r="AO232" i="1"/>
  <c r="AN232" i="1"/>
  <c r="P231" i="2" s="1"/>
  <c r="AO231" i="1"/>
  <c r="AN231" i="1"/>
  <c r="P230" i="2" s="1"/>
  <c r="AO230" i="1"/>
  <c r="AN230" i="1"/>
  <c r="P229" i="2" s="1"/>
  <c r="AO229" i="1"/>
  <c r="AN229" i="1"/>
  <c r="P228" i="2" s="1"/>
  <c r="AO228" i="1"/>
  <c r="AN228" i="1"/>
  <c r="P227" i="2" s="1"/>
  <c r="AO227" i="1"/>
  <c r="AN227" i="1"/>
  <c r="P226" i="2" s="1"/>
  <c r="AO226" i="1"/>
  <c r="AN226" i="1"/>
  <c r="P225" i="2" s="1"/>
  <c r="W224" i="2"/>
  <c r="AO225" i="1"/>
  <c r="Q224" i="2" s="1"/>
  <c r="AN225" i="1"/>
  <c r="P224" i="2" s="1"/>
  <c r="AO224" i="1"/>
  <c r="Q223" i="2" s="1"/>
  <c r="AN224" i="1"/>
  <c r="P223" i="2" s="1"/>
  <c r="W222" i="2"/>
  <c r="AO223" i="1"/>
  <c r="Q222" i="2" s="1"/>
  <c r="AN223" i="1"/>
  <c r="P222" i="2" s="1"/>
  <c r="W221" i="2"/>
  <c r="AO222" i="1"/>
  <c r="Q221" i="2" s="1"/>
  <c r="AN222" i="1"/>
  <c r="P221" i="2" s="1"/>
  <c r="J222" i="1"/>
  <c r="J221" i="2" s="1"/>
  <c r="W220" i="2"/>
  <c r="AO221" i="1"/>
  <c r="Q220" i="2" s="1"/>
  <c r="AN221" i="1"/>
  <c r="P220" i="2" s="1"/>
  <c r="J221" i="1"/>
  <c r="J220" i="2" s="1"/>
  <c r="W219" i="2"/>
  <c r="AO220" i="1"/>
  <c r="Q219" i="2" s="1"/>
  <c r="AN220" i="1"/>
  <c r="P219" i="2" s="1"/>
  <c r="J220" i="1"/>
  <c r="J219" i="2" s="1"/>
  <c r="W218" i="2"/>
  <c r="AO219" i="1"/>
  <c r="Q218" i="2" s="1"/>
  <c r="AN219" i="1"/>
  <c r="P218" i="2" s="1"/>
  <c r="W217" i="2"/>
  <c r="AO218" i="1"/>
  <c r="Q217" i="2" s="1"/>
  <c r="AN218" i="1"/>
  <c r="P217" i="2" s="1"/>
  <c r="J218" i="1"/>
  <c r="J217" i="2" s="1"/>
  <c r="W216" i="2"/>
  <c r="AO217" i="1"/>
  <c r="Q216" i="2" s="1"/>
  <c r="AN217" i="1"/>
  <c r="P216" i="2" s="1"/>
  <c r="W215" i="2"/>
  <c r="AO216" i="1"/>
  <c r="Q215" i="2" s="1"/>
  <c r="AN216" i="1"/>
  <c r="P215" i="2" s="1"/>
  <c r="J216" i="1"/>
  <c r="J215" i="2" s="1"/>
  <c r="W214" i="2"/>
  <c r="AO215" i="1"/>
  <c r="Q214" i="2" s="1"/>
  <c r="AN215" i="1"/>
  <c r="P214" i="2" s="1"/>
  <c r="J215" i="1"/>
  <c r="J214" i="2" s="1"/>
  <c r="W213" i="2"/>
  <c r="AO214" i="1"/>
  <c r="Q213" i="2" s="1"/>
  <c r="AN214" i="1"/>
  <c r="P213" i="2" s="1"/>
  <c r="J214" i="1"/>
  <c r="J213" i="2" s="1"/>
  <c r="W212" i="2"/>
  <c r="AO213" i="1"/>
  <c r="Q212" i="2" s="1"/>
  <c r="AN213" i="1"/>
  <c r="P212" i="2" s="1"/>
  <c r="J213" i="1"/>
  <c r="J212" i="2" s="1"/>
  <c r="W211" i="2"/>
  <c r="AO212" i="1"/>
  <c r="Q211" i="2" s="1"/>
  <c r="AN212" i="1"/>
  <c r="P211" i="2" s="1"/>
  <c r="J212" i="1"/>
  <c r="J211" i="2" s="1"/>
  <c r="W210" i="2"/>
  <c r="AO211" i="1"/>
  <c r="Q210" i="2" s="1"/>
  <c r="AN211" i="1"/>
  <c r="P210" i="2" s="1"/>
  <c r="W209" i="2"/>
  <c r="AO210" i="1"/>
  <c r="Q209" i="2" s="1"/>
  <c r="AN210" i="1"/>
  <c r="P209" i="2" s="1"/>
  <c r="J210" i="1"/>
  <c r="J209" i="2" s="1"/>
  <c r="W208" i="2"/>
  <c r="AO209" i="1"/>
  <c r="Q208" i="2" s="1"/>
  <c r="AN209" i="1"/>
  <c r="P208" i="2" s="1"/>
  <c r="J209" i="1"/>
  <c r="J208" i="2" s="1"/>
  <c r="W207" i="2"/>
  <c r="AO208" i="1"/>
  <c r="Q207" i="2" s="1"/>
  <c r="AN208" i="1"/>
  <c r="P207" i="2" s="1"/>
  <c r="W206" i="2"/>
  <c r="AO207" i="1"/>
  <c r="Q206" i="2" s="1"/>
  <c r="AN207" i="1"/>
  <c r="P206" i="2" s="1"/>
  <c r="J207" i="1"/>
  <c r="J206" i="2" s="1"/>
  <c r="W205" i="2"/>
  <c r="AO206" i="1"/>
  <c r="Q205" i="2" s="1"/>
  <c r="AN206" i="1"/>
  <c r="P205" i="2" s="1"/>
  <c r="J206" i="1"/>
  <c r="J205" i="2" s="1"/>
  <c r="W204" i="2"/>
  <c r="AO205" i="1"/>
  <c r="Q204" i="2" s="1"/>
  <c r="AN205" i="1"/>
  <c r="P204" i="2" s="1"/>
  <c r="J205" i="1"/>
  <c r="J204" i="2" s="1"/>
  <c r="W203" i="2"/>
  <c r="AO204" i="1"/>
  <c r="Q203" i="2" s="1"/>
  <c r="AN204" i="1"/>
  <c r="P203" i="2" s="1"/>
  <c r="J204" i="1"/>
  <c r="J203" i="2" s="1"/>
  <c r="W202" i="2"/>
  <c r="AO203" i="1"/>
  <c r="Q202" i="2" s="1"/>
  <c r="AN203" i="1"/>
  <c r="P202" i="2" s="1"/>
  <c r="J203" i="1"/>
  <c r="J202" i="2" s="1"/>
  <c r="W201" i="2"/>
  <c r="AO202" i="1"/>
  <c r="Q201" i="2" s="1"/>
  <c r="AN202" i="1"/>
  <c r="P201" i="2" s="1"/>
  <c r="J202" i="1"/>
  <c r="J201" i="2" s="1"/>
  <c r="W200" i="2"/>
  <c r="AO201" i="1"/>
  <c r="Q200" i="2" s="1"/>
  <c r="AN201" i="1"/>
  <c r="P200" i="2" s="1"/>
  <c r="J201" i="1"/>
  <c r="J200" i="2" s="1"/>
  <c r="AO200" i="1"/>
  <c r="Q199" i="2" s="1"/>
  <c r="AN200" i="1"/>
  <c r="P199" i="2" s="1"/>
  <c r="AO199" i="1"/>
  <c r="Q198" i="2" s="1"/>
  <c r="AN199" i="1"/>
  <c r="P198" i="2" s="1"/>
  <c r="AO198" i="1"/>
  <c r="Q197" i="2" s="1"/>
  <c r="AN198" i="1"/>
  <c r="P197" i="2" s="1"/>
  <c r="AO197" i="1"/>
  <c r="Q196" i="2" s="1"/>
  <c r="AN197" i="1"/>
  <c r="P196" i="2" s="1"/>
  <c r="AL197" i="1"/>
  <c r="AO196" i="1"/>
  <c r="Q195" i="2" s="1"/>
  <c r="AN196" i="1"/>
  <c r="P195" i="2" s="1"/>
  <c r="AL196" i="1"/>
  <c r="AO195" i="1"/>
  <c r="Q194" i="2" s="1"/>
  <c r="AN195" i="1"/>
  <c r="P194" i="2" s="1"/>
  <c r="AL195" i="1"/>
  <c r="AO194" i="1"/>
  <c r="Q193" i="2" s="1"/>
  <c r="AN194" i="1"/>
  <c r="P193" i="2" s="1"/>
  <c r="AL194" i="1"/>
  <c r="AO193" i="1"/>
  <c r="Q192" i="2" s="1"/>
  <c r="AN193" i="1"/>
  <c r="P192" i="2" s="1"/>
  <c r="AL193" i="1"/>
  <c r="AO192" i="1"/>
  <c r="Q191" i="2" s="1"/>
  <c r="AN192" i="1"/>
  <c r="P191" i="2" s="1"/>
  <c r="AL192" i="1"/>
  <c r="AO191" i="1"/>
  <c r="Q190" i="2" s="1"/>
  <c r="AN191" i="1"/>
  <c r="P190" i="2" s="1"/>
  <c r="AL191" i="1"/>
  <c r="AO190" i="1"/>
  <c r="Q189" i="2" s="1"/>
  <c r="AN190" i="1"/>
  <c r="P189" i="2" s="1"/>
  <c r="AL190" i="1"/>
  <c r="AO189" i="1"/>
  <c r="Q188" i="2" s="1"/>
  <c r="AN189" i="1"/>
  <c r="AL189" i="1"/>
  <c r="AO188" i="1"/>
  <c r="AN188" i="1"/>
  <c r="P187" i="2" s="1"/>
  <c r="AL188" i="1"/>
  <c r="AO187" i="1"/>
  <c r="Q186" i="2" s="1"/>
  <c r="AN187" i="1"/>
  <c r="P186" i="2" s="1"/>
  <c r="AL187" i="1"/>
  <c r="AO186" i="1"/>
  <c r="Q185" i="2" s="1"/>
  <c r="AN186" i="1"/>
  <c r="P185" i="2" s="1"/>
  <c r="AO185" i="1"/>
  <c r="AN185" i="1"/>
  <c r="P184" i="2" s="1"/>
  <c r="AO184" i="1"/>
  <c r="Q183" i="2" s="1"/>
  <c r="AN184" i="1"/>
  <c r="P183" i="2" s="1"/>
  <c r="AO183" i="1"/>
  <c r="Q182" i="2" s="1"/>
  <c r="AN183" i="1"/>
  <c r="P182" i="2" s="1"/>
  <c r="AO182" i="1"/>
  <c r="Q181" i="2" s="1"/>
  <c r="AN182" i="1"/>
  <c r="P181" i="2" s="1"/>
  <c r="AO181" i="1"/>
  <c r="AN181" i="1"/>
  <c r="P180" i="2" s="1"/>
  <c r="AO180" i="1"/>
  <c r="Q179" i="2" s="1"/>
  <c r="AN180" i="1"/>
  <c r="P179" i="2" s="1"/>
  <c r="AO179" i="1"/>
  <c r="Q178" i="2" s="1"/>
  <c r="AN179" i="1"/>
  <c r="P178" i="2" s="1"/>
  <c r="AO178" i="1"/>
  <c r="Q177" i="2" s="1"/>
  <c r="AN178" i="1"/>
  <c r="P177" i="2" s="1"/>
  <c r="AO177" i="1"/>
  <c r="AN177" i="1"/>
  <c r="P176" i="2" s="1"/>
  <c r="AO176" i="1"/>
  <c r="Q175" i="2" s="1"/>
  <c r="AN176" i="1"/>
  <c r="P175" i="2" s="1"/>
  <c r="AO175" i="1"/>
  <c r="Q174" i="2" s="1"/>
  <c r="AN175" i="1"/>
  <c r="P174" i="2" s="1"/>
  <c r="AO174" i="1"/>
  <c r="Q173" i="2" s="1"/>
  <c r="AN174" i="1"/>
  <c r="P173" i="2" s="1"/>
  <c r="AO173" i="1"/>
  <c r="AN173" i="1"/>
  <c r="P172" i="2" s="1"/>
  <c r="AO172" i="1"/>
  <c r="Q171" i="2" s="1"/>
  <c r="AN172" i="1"/>
  <c r="P171" i="2" s="1"/>
  <c r="AO171" i="1"/>
  <c r="Q170" i="2" s="1"/>
  <c r="AN171" i="1"/>
  <c r="P170" i="2" s="1"/>
  <c r="AO170" i="1"/>
  <c r="Q169" i="2" s="1"/>
  <c r="AN170" i="1"/>
  <c r="P169" i="2" s="1"/>
  <c r="AO169" i="1"/>
  <c r="AN169" i="1"/>
  <c r="P168" i="2" s="1"/>
  <c r="AO168" i="1"/>
  <c r="Q167" i="2" s="1"/>
  <c r="AN168" i="1"/>
  <c r="P167" i="2" s="1"/>
  <c r="AO167" i="1"/>
  <c r="Q166" i="2" s="1"/>
  <c r="AN167" i="1"/>
  <c r="P166" i="2" s="1"/>
  <c r="AO166" i="1"/>
  <c r="Q165" i="2" s="1"/>
  <c r="AN166" i="1"/>
  <c r="P165" i="2" s="1"/>
  <c r="AO165" i="1"/>
  <c r="AN165" i="1"/>
  <c r="P164" i="2" s="1"/>
  <c r="AO164" i="1"/>
  <c r="Q163" i="2" s="1"/>
  <c r="AN164" i="1"/>
  <c r="P163" i="2" s="1"/>
  <c r="AO163" i="1"/>
  <c r="Q162" i="2" s="1"/>
  <c r="AN163" i="1"/>
  <c r="P162" i="2" s="1"/>
  <c r="AO162" i="1"/>
  <c r="Q161" i="2" s="1"/>
  <c r="AN162" i="1"/>
  <c r="P161" i="2" s="1"/>
  <c r="AO161" i="1"/>
  <c r="AN161" i="1"/>
  <c r="P160" i="2" s="1"/>
  <c r="AO160" i="1"/>
  <c r="Q159" i="2" s="1"/>
  <c r="AN160" i="1"/>
  <c r="P159" i="2" s="1"/>
  <c r="AO159" i="1"/>
  <c r="Q158" i="2" s="1"/>
  <c r="AN159" i="1"/>
  <c r="P158" i="2" s="1"/>
  <c r="AO158" i="1"/>
  <c r="Q157" i="2" s="1"/>
  <c r="AN158" i="1"/>
  <c r="P157" i="2" s="1"/>
  <c r="W156" i="2"/>
  <c r="AO157" i="1"/>
  <c r="Q156" i="2" s="1"/>
  <c r="AN157" i="1"/>
  <c r="P156" i="2" s="1"/>
  <c r="W155" i="2"/>
  <c r="AO156" i="1"/>
  <c r="Q155" i="2" s="1"/>
  <c r="AN156" i="1"/>
  <c r="P155" i="2" s="1"/>
  <c r="W154" i="2"/>
  <c r="AO155" i="1"/>
  <c r="Q154" i="2" s="1"/>
  <c r="AN155" i="1"/>
  <c r="P154" i="2" s="1"/>
  <c r="W153" i="2"/>
  <c r="AO154" i="1"/>
  <c r="Q153" i="2" s="1"/>
  <c r="AN154" i="1"/>
  <c r="P153" i="2" s="1"/>
  <c r="W152" i="2"/>
  <c r="AO153" i="1"/>
  <c r="Q152" i="2" s="1"/>
  <c r="AN153" i="1"/>
  <c r="P152" i="2" s="1"/>
  <c r="W151" i="2"/>
  <c r="AO152" i="1"/>
  <c r="Q151" i="2" s="1"/>
  <c r="AN152" i="1"/>
  <c r="P151" i="2" s="1"/>
  <c r="AO151" i="1"/>
  <c r="Q150" i="2" s="1"/>
  <c r="AN151" i="1"/>
  <c r="P150" i="2" s="1"/>
  <c r="AL151" i="1"/>
  <c r="L151" i="1"/>
  <c r="L150" i="2" s="1"/>
  <c r="K151" i="1"/>
  <c r="K150" i="2" s="1"/>
  <c r="AO150" i="1"/>
  <c r="AN150" i="1"/>
  <c r="P149" i="2" s="1"/>
  <c r="L150" i="1"/>
  <c r="L149" i="2" s="1"/>
  <c r="K150" i="1"/>
  <c r="K149" i="2" s="1"/>
  <c r="AO149" i="1"/>
  <c r="Q148" i="2" s="1"/>
  <c r="AN149" i="1"/>
  <c r="L149" i="1"/>
  <c r="L148" i="2" s="1"/>
  <c r="K149" i="1"/>
  <c r="K148" i="2" s="1"/>
  <c r="AO148" i="1"/>
  <c r="Q147" i="2" s="1"/>
  <c r="AN148" i="1"/>
  <c r="P147" i="2" s="1"/>
  <c r="L148" i="1"/>
  <c r="L147" i="2" s="1"/>
  <c r="K148" i="1"/>
  <c r="K147" i="2" s="1"/>
  <c r="AO147" i="1"/>
  <c r="Q146" i="2" s="1"/>
  <c r="AN147" i="1"/>
  <c r="L147" i="1"/>
  <c r="L146" i="2" s="1"/>
  <c r="AO146" i="1"/>
  <c r="AN146" i="1"/>
  <c r="P145" i="2" s="1"/>
  <c r="AL146" i="1"/>
  <c r="L146" i="1"/>
  <c r="L145" i="2" s="1"/>
  <c r="K146" i="1"/>
  <c r="K145" i="2" s="1"/>
  <c r="BR145" i="1"/>
  <c r="X144" i="2" s="1"/>
  <c r="AO145" i="1"/>
  <c r="Q144" i="2" s="1"/>
  <c r="AO144" i="1"/>
  <c r="Q143" i="2" s="1"/>
  <c r="AN144" i="1"/>
  <c r="P143" i="2" s="1"/>
  <c r="AO143" i="1"/>
  <c r="Q142" i="2" s="1"/>
  <c r="AN143" i="1"/>
  <c r="P142" i="2" s="1"/>
  <c r="AO142" i="1"/>
  <c r="AN142" i="1"/>
  <c r="P141" i="2" s="1"/>
  <c r="W140" i="2"/>
  <c r="AO141" i="1"/>
  <c r="Q140" i="2" s="1"/>
  <c r="AN141" i="1"/>
  <c r="P140" i="2" s="1"/>
  <c r="W139" i="2"/>
  <c r="AO140" i="1"/>
  <c r="Q139" i="2" s="1"/>
  <c r="AN140" i="1"/>
  <c r="P139" i="2" s="1"/>
  <c r="W138" i="2"/>
  <c r="AO139" i="1"/>
  <c r="Q138" i="2" s="1"/>
  <c r="AN139" i="1"/>
  <c r="P138" i="2" s="1"/>
  <c r="AO138" i="1"/>
  <c r="AN138" i="1"/>
  <c r="P137" i="2" s="1"/>
  <c r="AO137" i="1"/>
  <c r="AN137" i="1"/>
  <c r="AO136" i="1"/>
  <c r="AN136" i="1"/>
  <c r="P135" i="2" s="1"/>
  <c r="AO135" i="1"/>
  <c r="AN135" i="1"/>
  <c r="P134" i="2" s="1"/>
  <c r="AO134" i="1"/>
  <c r="AN134" i="1"/>
  <c r="P133" i="2" s="1"/>
  <c r="AO133" i="1"/>
  <c r="AN133" i="1"/>
  <c r="AO132" i="1"/>
  <c r="AN132" i="1"/>
  <c r="P131" i="2" s="1"/>
  <c r="W130" i="2"/>
  <c r="AO131" i="1"/>
  <c r="Q130" i="2" s="1"/>
  <c r="AN131" i="1"/>
  <c r="P130" i="2" s="1"/>
  <c r="AO130" i="1"/>
  <c r="Q129" i="2" s="1"/>
  <c r="AN130" i="1"/>
  <c r="P129" i="2" s="1"/>
  <c r="AL130" i="1"/>
  <c r="BQ130" i="1" s="1"/>
  <c r="AO129" i="1"/>
  <c r="Q128" i="2" s="1"/>
  <c r="AN129" i="1"/>
  <c r="P128" i="2" s="1"/>
  <c r="AL129" i="1"/>
  <c r="BQ129" i="1" s="1"/>
  <c r="AO128" i="1"/>
  <c r="AN128" i="1"/>
  <c r="P127" i="2" s="1"/>
  <c r="AO127" i="1"/>
  <c r="AN127" i="1"/>
  <c r="AO126" i="1"/>
  <c r="AN126" i="1"/>
  <c r="P125" i="2" s="1"/>
  <c r="AO125" i="1"/>
  <c r="AN125" i="1"/>
  <c r="P124" i="2" s="1"/>
  <c r="AO124" i="1"/>
  <c r="AN124" i="1"/>
  <c r="P123" i="2" s="1"/>
  <c r="AO123" i="1"/>
  <c r="AN123" i="1"/>
  <c r="AO122" i="1"/>
  <c r="AN122" i="1"/>
  <c r="P121" i="2" s="1"/>
  <c r="AO121" i="1"/>
  <c r="AN121" i="1"/>
  <c r="P120" i="2" s="1"/>
  <c r="AO120" i="1"/>
  <c r="AN120" i="1"/>
  <c r="P119" i="2" s="1"/>
  <c r="AO119" i="1"/>
  <c r="AN119" i="1"/>
  <c r="AO118" i="1"/>
  <c r="Q117" i="2" s="1"/>
  <c r="AN118" i="1"/>
  <c r="P117" i="2" s="1"/>
  <c r="AL118" i="1"/>
  <c r="BQ118" i="1" s="1"/>
  <c r="AO117" i="1"/>
  <c r="AN117" i="1"/>
  <c r="AO116" i="1"/>
  <c r="AN116" i="1"/>
  <c r="AO115" i="1"/>
  <c r="AN115" i="1"/>
  <c r="Q115" i="1"/>
  <c r="M114" i="2" s="1"/>
  <c r="AO114" i="1"/>
  <c r="AN114" i="1"/>
  <c r="Q114" i="1"/>
  <c r="M113" i="2" s="1"/>
  <c r="AO113" i="1"/>
  <c r="AN113" i="1"/>
  <c r="Q113" i="1"/>
  <c r="M112" i="2" s="1"/>
  <c r="AO112" i="1"/>
  <c r="AN112" i="1"/>
  <c r="Q112" i="1"/>
  <c r="M111" i="2" s="1"/>
  <c r="AO111" i="1"/>
  <c r="AN111" i="1"/>
  <c r="Q111" i="1"/>
  <c r="M110" i="2" s="1"/>
  <c r="AO110" i="1"/>
  <c r="Q109" i="2" s="1"/>
  <c r="AN110" i="1"/>
  <c r="P109" i="2" s="1"/>
  <c r="Q110" i="1"/>
  <c r="AO109" i="1"/>
  <c r="AN109" i="1"/>
  <c r="Q109" i="1"/>
  <c r="M108" i="2" s="1"/>
  <c r="J109" i="1"/>
  <c r="J108" i="2" s="1"/>
  <c r="AO108" i="1"/>
  <c r="Q107" i="2" s="1"/>
  <c r="AN108" i="1"/>
  <c r="Q108" i="1"/>
  <c r="M107" i="2" s="1"/>
  <c r="AO107" i="1"/>
  <c r="AN107" i="1"/>
  <c r="Q107" i="1"/>
  <c r="AO106" i="1"/>
  <c r="Q105" i="2" s="1"/>
  <c r="AN106" i="1"/>
  <c r="Q106" i="1"/>
  <c r="M105" i="2" s="1"/>
  <c r="W104" i="2"/>
  <c r="AO105" i="1"/>
  <c r="Q104" i="2" s="1"/>
  <c r="AN105" i="1"/>
  <c r="P104" i="2" s="1"/>
  <c r="Q105" i="1"/>
  <c r="W103" i="2"/>
  <c r="AO104" i="1"/>
  <c r="Q103" i="2" s="1"/>
  <c r="AN104" i="1"/>
  <c r="P103" i="2" s="1"/>
  <c r="Q104" i="1"/>
  <c r="M103" i="2" s="1"/>
  <c r="W102" i="2"/>
  <c r="AO103" i="1"/>
  <c r="Q102" i="2" s="1"/>
  <c r="AN103" i="1"/>
  <c r="P102" i="2" s="1"/>
  <c r="Q103" i="1"/>
  <c r="W101" i="2"/>
  <c r="AO102" i="1"/>
  <c r="Q101" i="2" s="1"/>
  <c r="AN102" i="1"/>
  <c r="P101" i="2" s="1"/>
  <c r="Q102" i="1"/>
  <c r="M101" i="2" s="1"/>
  <c r="W100" i="2"/>
  <c r="AO101" i="1"/>
  <c r="Q100" i="2" s="1"/>
  <c r="AN101" i="1"/>
  <c r="P100" i="2" s="1"/>
  <c r="Q101" i="1"/>
  <c r="W99" i="2"/>
  <c r="AO100" i="1"/>
  <c r="Q99" i="2" s="1"/>
  <c r="AN100" i="1"/>
  <c r="P99" i="2" s="1"/>
  <c r="Q100" i="1"/>
  <c r="M99" i="2" s="1"/>
  <c r="W98" i="2"/>
  <c r="AO99" i="1"/>
  <c r="Q98" i="2" s="1"/>
  <c r="AN99" i="1"/>
  <c r="P98" i="2" s="1"/>
  <c r="Q99" i="1"/>
  <c r="W97" i="2"/>
  <c r="AO98" i="1"/>
  <c r="Q97" i="2" s="1"/>
  <c r="AN98" i="1"/>
  <c r="P97" i="2" s="1"/>
  <c r="Q98" i="1"/>
  <c r="M97" i="2" s="1"/>
  <c r="W96" i="2"/>
  <c r="AO97" i="1"/>
  <c r="Q96" i="2" s="1"/>
  <c r="AN97" i="1"/>
  <c r="P96" i="2" s="1"/>
  <c r="Q97" i="1"/>
  <c r="W95" i="2"/>
  <c r="AO96" i="1"/>
  <c r="Q95" i="2" s="1"/>
  <c r="AN96" i="1"/>
  <c r="P95" i="2" s="1"/>
  <c r="Q96" i="1"/>
  <c r="M95" i="2" s="1"/>
  <c r="W94" i="2"/>
  <c r="AO95" i="1"/>
  <c r="Q94" i="2" s="1"/>
  <c r="AN95" i="1"/>
  <c r="P94" i="2" s="1"/>
  <c r="Q95" i="1"/>
  <c r="W93" i="2"/>
  <c r="AO94" i="1"/>
  <c r="Q93" i="2" s="1"/>
  <c r="AN94" i="1"/>
  <c r="P93" i="2" s="1"/>
  <c r="Q94" i="1"/>
  <c r="M93" i="2" s="1"/>
  <c r="W92" i="2"/>
  <c r="AO93" i="1"/>
  <c r="Q92" i="2" s="1"/>
  <c r="AN93" i="1"/>
  <c r="P92" i="2" s="1"/>
  <c r="Q93" i="1"/>
  <c r="W91" i="2"/>
  <c r="AO92" i="1"/>
  <c r="Q91" i="2" s="1"/>
  <c r="AN92" i="1"/>
  <c r="P91" i="2" s="1"/>
  <c r="Q92" i="1"/>
  <c r="M91" i="2" s="1"/>
  <c r="AO91" i="1"/>
  <c r="AN91" i="1"/>
  <c r="P90" i="2" s="1"/>
  <c r="Q91" i="1"/>
  <c r="AO90" i="1"/>
  <c r="AN90" i="1"/>
  <c r="Q90" i="1"/>
  <c r="M89" i="2" s="1"/>
  <c r="AO89" i="1"/>
  <c r="AN89" i="1"/>
  <c r="P88" i="2" s="1"/>
  <c r="Q89" i="1"/>
  <c r="AO88" i="1"/>
  <c r="Q87" i="2" s="1"/>
  <c r="AN88" i="1"/>
  <c r="Q88" i="1"/>
  <c r="AO87" i="1"/>
  <c r="AN87" i="1"/>
  <c r="P86" i="2" s="1"/>
  <c r="Q87" i="1"/>
  <c r="AO86" i="1"/>
  <c r="Q85" i="2" s="1"/>
  <c r="AN86" i="1"/>
  <c r="Q86" i="1"/>
  <c r="M85" i="2" s="1"/>
  <c r="AO85" i="1"/>
  <c r="AN85" i="1"/>
  <c r="Q85" i="1"/>
  <c r="J85" i="1"/>
  <c r="J84" i="2" s="1"/>
  <c r="AO84" i="1"/>
  <c r="AN84" i="1"/>
  <c r="Q84" i="1"/>
  <c r="M83" i="2" s="1"/>
  <c r="J84" i="1"/>
  <c r="J83" i="2" s="1"/>
  <c r="AO83" i="1"/>
  <c r="AN83" i="1"/>
  <c r="Q83" i="1"/>
  <c r="M82" i="2" s="1"/>
  <c r="J83" i="1"/>
  <c r="J82" i="2" s="1"/>
  <c r="AO82" i="1"/>
  <c r="Q81" i="2" s="1"/>
  <c r="AN82" i="1"/>
  <c r="Q82" i="1"/>
  <c r="M81" i="2" s="1"/>
  <c r="J82" i="1"/>
  <c r="J81" i="2" s="1"/>
  <c r="AO81" i="1"/>
  <c r="AN81" i="1"/>
  <c r="P80" i="2" s="1"/>
  <c r="Q81" i="1"/>
  <c r="W79" i="2"/>
  <c r="AO80" i="1"/>
  <c r="Q79" i="2" s="1"/>
  <c r="AN80" i="1"/>
  <c r="P79" i="2" s="1"/>
  <c r="Q80" i="1"/>
  <c r="W78" i="2"/>
  <c r="AO79" i="1"/>
  <c r="Q78" i="2" s="1"/>
  <c r="AN79" i="1"/>
  <c r="P78" i="2" s="1"/>
  <c r="Q79" i="1"/>
  <c r="W77" i="2"/>
  <c r="AO78" i="1"/>
  <c r="Q77" i="2" s="1"/>
  <c r="AN78" i="1"/>
  <c r="P77" i="2" s="1"/>
  <c r="Q78" i="1"/>
  <c r="W76" i="2"/>
  <c r="AO77" i="1"/>
  <c r="Q76" i="2" s="1"/>
  <c r="AN77" i="1"/>
  <c r="P76" i="2" s="1"/>
  <c r="Q77" i="1"/>
  <c r="W75" i="2"/>
  <c r="AO76" i="1"/>
  <c r="AN76" i="1"/>
  <c r="P75" i="2" s="1"/>
  <c r="Q76" i="1"/>
  <c r="W74" i="2"/>
  <c r="AO75" i="1"/>
  <c r="Q74" i="2" s="1"/>
  <c r="AN75" i="1"/>
  <c r="P74" i="2" s="1"/>
  <c r="Q75" i="1"/>
  <c r="AO74" i="1"/>
  <c r="Q73" i="2" s="1"/>
  <c r="AN74" i="1"/>
  <c r="Q74" i="1"/>
  <c r="M73" i="2" s="1"/>
  <c r="AO73" i="1"/>
  <c r="AN73" i="1"/>
  <c r="Q73" i="1"/>
  <c r="AO72" i="1"/>
  <c r="Q71" i="2" s="1"/>
  <c r="AN72" i="1"/>
  <c r="Q72" i="1"/>
  <c r="M71" i="2" s="1"/>
  <c r="J72" i="1"/>
  <c r="AO71" i="1"/>
  <c r="Q70" i="2" s="1"/>
  <c r="AN71" i="1"/>
  <c r="Q71" i="1"/>
  <c r="AO70" i="1"/>
  <c r="AN70" i="1"/>
  <c r="Q70" i="1"/>
  <c r="M69" i="2" s="1"/>
  <c r="J70" i="1"/>
  <c r="J69" i="2" s="1"/>
  <c r="AO69" i="1"/>
  <c r="Q68" i="2" s="1"/>
  <c r="AN69" i="1"/>
  <c r="Q69" i="1"/>
  <c r="M68" i="2" s="1"/>
  <c r="W67" i="2"/>
  <c r="AO68" i="1"/>
  <c r="Q67" i="2" s="1"/>
  <c r="AN68" i="1"/>
  <c r="P67" i="2" s="1"/>
  <c r="Q68" i="1"/>
  <c r="M67" i="2" s="1"/>
  <c r="W66" i="2"/>
  <c r="AO67" i="1"/>
  <c r="Q66" i="2" s="1"/>
  <c r="AN67" i="1"/>
  <c r="P66" i="2" s="1"/>
  <c r="Q67" i="1"/>
  <c r="M66" i="2" s="1"/>
  <c r="W65" i="2"/>
  <c r="AO66" i="1"/>
  <c r="Q65" i="2" s="1"/>
  <c r="AN66" i="1"/>
  <c r="P65" i="2" s="1"/>
  <c r="Q66" i="1"/>
  <c r="M65" i="2" s="1"/>
  <c r="W64" i="2"/>
  <c r="AO65" i="1"/>
  <c r="Q64" i="2" s="1"/>
  <c r="AN65" i="1"/>
  <c r="P64" i="2" s="1"/>
  <c r="Q65" i="1"/>
  <c r="W63" i="2"/>
  <c r="AO64" i="1"/>
  <c r="Q63" i="2" s="1"/>
  <c r="AN64" i="1"/>
  <c r="P63" i="2" s="1"/>
  <c r="Q64" i="1"/>
  <c r="M63" i="2" s="1"/>
  <c r="W62" i="2"/>
  <c r="AO63" i="1"/>
  <c r="Q62" i="2" s="1"/>
  <c r="AN63" i="1"/>
  <c r="P62" i="2" s="1"/>
  <c r="Q63" i="1"/>
  <c r="M62" i="2" s="1"/>
  <c r="AO62" i="1"/>
  <c r="AN62" i="1"/>
  <c r="Q62" i="1"/>
  <c r="M61" i="2" s="1"/>
  <c r="AO61" i="1"/>
  <c r="AN61" i="1"/>
  <c r="P60" i="2" s="1"/>
  <c r="AO60" i="1"/>
  <c r="AN60" i="1"/>
  <c r="P59" i="2" s="1"/>
  <c r="AO59" i="1"/>
  <c r="AN59" i="1"/>
  <c r="P58" i="2" s="1"/>
  <c r="AO58" i="1"/>
  <c r="AN58" i="1"/>
  <c r="P57" i="2" s="1"/>
  <c r="AO57" i="1"/>
  <c r="AN57" i="1"/>
  <c r="P56" i="2" s="1"/>
  <c r="AO56" i="1"/>
  <c r="AN56" i="1"/>
  <c r="P55" i="2" s="1"/>
  <c r="AO55" i="1"/>
  <c r="AN55" i="1"/>
  <c r="P54" i="2" s="1"/>
  <c r="AO54" i="1"/>
  <c r="AN54" i="1"/>
  <c r="P53" i="2" s="1"/>
  <c r="AO53" i="1"/>
  <c r="AN53" i="1"/>
  <c r="P52" i="2" s="1"/>
  <c r="AO52" i="1"/>
  <c r="AN52" i="1"/>
  <c r="P51" i="2" s="1"/>
  <c r="AO51" i="1"/>
  <c r="AN51" i="1"/>
  <c r="P50" i="2" s="1"/>
  <c r="AO50" i="1"/>
  <c r="AN50" i="1"/>
  <c r="P49" i="2" s="1"/>
  <c r="AO49" i="1"/>
  <c r="AN49" i="1"/>
  <c r="P48" i="2" s="1"/>
  <c r="AO48" i="1"/>
  <c r="AN48" i="1"/>
  <c r="P47" i="2" s="1"/>
  <c r="AO47" i="1"/>
  <c r="AN47" i="1"/>
  <c r="P46" i="2" s="1"/>
  <c r="W45" i="2"/>
  <c r="AO46" i="1"/>
  <c r="Q45" i="2" s="1"/>
  <c r="AN46" i="1"/>
  <c r="P45" i="2" s="1"/>
  <c r="W44" i="2"/>
  <c r="AO45" i="1"/>
  <c r="Q44" i="2" s="1"/>
  <c r="AN45" i="1"/>
  <c r="P44" i="2" s="1"/>
  <c r="W43" i="2"/>
  <c r="AO44" i="1"/>
  <c r="Q43" i="2" s="1"/>
  <c r="AN44" i="1"/>
  <c r="P43" i="2" s="1"/>
  <c r="AO43" i="1"/>
  <c r="AN43" i="1"/>
  <c r="AO42" i="1"/>
  <c r="AN42" i="1"/>
  <c r="AO41" i="1"/>
  <c r="AN41" i="1"/>
  <c r="AO40" i="1"/>
  <c r="AN40" i="1"/>
  <c r="AO39" i="1"/>
  <c r="AN39" i="1"/>
  <c r="AO38" i="1"/>
  <c r="AN38" i="1"/>
  <c r="AO37" i="1"/>
  <c r="AN37" i="1"/>
  <c r="AO36" i="1"/>
  <c r="AN36" i="1"/>
  <c r="AO35" i="1"/>
  <c r="AN35" i="1"/>
  <c r="AO34" i="1"/>
  <c r="AN34" i="1"/>
  <c r="AO33" i="1"/>
  <c r="AN33" i="1"/>
  <c r="AO32" i="1"/>
  <c r="AN32" i="1"/>
  <c r="AO31" i="1"/>
  <c r="AN31" i="1"/>
  <c r="AO30" i="1"/>
  <c r="AN30" i="1"/>
  <c r="AO29" i="1"/>
  <c r="AN29" i="1"/>
  <c r="AO28" i="1"/>
  <c r="AN28" i="1"/>
  <c r="AO27" i="1"/>
  <c r="AN27" i="1"/>
  <c r="AO26" i="1"/>
  <c r="AN26" i="1"/>
  <c r="AO25" i="1"/>
  <c r="AN25" i="1"/>
  <c r="W23" i="2"/>
  <c r="BQ23" i="1"/>
  <c r="W22" i="2" s="1"/>
  <c r="BS22" i="1"/>
  <c r="Y21" i="2" s="1"/>
  <c r="BQ22" i="1"/>
  <c r="W21" i="2" s="1"/>
  <c r="BR21" i="1"/>
  <c r="X20" i="2" s="1"/>
  <c r="BQ21" i="1"/>
  <c r="W20" i="2" s="1"/>
  <c r="BQ20" i="1"/>
  <c r="W19" i="2" s="1"/>
  <c r="BS19" i="1"/>
  <c r="Y18" i="2" s="1"/>
  <c r="BQ19" i="1"/>
  <c r="W18" i="2" s="1"/>
  <c r="BS18" i="1"/>
  <c r="Y17" i="2" s="1"/>
  <c r="BQ18" i="1"/>
  <c r="W17" i="2" s="1"/>
  <c r="BR17" i="1"/>
  <c r="X16" i="2" s="1"/>
  <c r="BQ17" i="1"/>
  <c r="W16" i="2" s="1"/>
  <c r="BQ16" i="1"/>
  <c r="W15" i="2" s="1"/>
  <c r="BQ15" i="1"/>
  <c r="W14" i="2" s="1"/>
  <c r="BS15" i="1"/>
  <c r="Y14" i="2" s="1"/>
  <c r="BS14" i="1"/>
  <c r="Y13" i="2" s="1"/>
  <c r="BQ14" i="1"/>
  <c r="W13" i="2" s="1"/>
  <c r="BR13" i="1"/>
  <c r="X12" i="2" s="1"/>
  <c r="BQ13" i="1"/>
  <c r="W12" i="2" s="1"/>
  <c r="BQ12" i="1"/>
  <c r="W11" i="2" s="1"/>
  <c r="BS12" i="1"/>
  <c r="Y11" i="2" s="1"/>
  <c r="BR11" i="1"/>
  <c r="X10" i="2" s="1"/>
  <c r="BQ11" i="1"/>
  <c r="W10" i="2" s="1"/>
  <c r="BR10" i="1"/>
  <c r="X9" i="2" s="1"/>
  <c r="BQ10" i="1"/>
  <c r="W9" i="2" s="1"/>
  <c r="BQ9" i="1"/>
  <c r="W8" i="2" s="1"/>
  <c r="BS8" i="1"/>
  <c r="Y7" i="2" s="1"/>
  <c r="BQ8" i="1"/>
  <c r="W7" i="2" s="1"/>
  <c r="BR7" i="1"/>
  <c r="X6" i="2" s="1"/>
  <c r="BQ7" i="1"/>
  <c r="W6" i="2" s="1"/>
  <c r="BS6" i="1"/>
  <c r="Y5" i="2" s="1"/>
  <c r="BQ6" i="1"/>
  <c r="W5" i="2" s="1"/>
  <c r="BR5" i="1"/>
  <c r="X4" i="2" s="1"/>
  <c r="BQ5" i="1"/>
  <c r="W4" i="2" s="1"/>
  <c r="BS4" i="1"/>
  <c r="Y3" i="2" s="1"/>
  <c r="BQ4" i="1"/>
  <c r="W3" i="2" s="1"/>
  <c r="R69" i="1" l="1"/>
  <c r="N68" i="2" s="1"/>
  <c r="R72" i="1"/>
  <c r="N71" i="2" s="1"/>
  <c r="BR423" i="1"/>
  <c r="X469" i="2" s="1"/>
  <c r="BS341" i="1"/>
  <c r="Y340" i="2" s="1"/>
  <c r="P113" i="2"/>
  <c r="BR114" i="1"/>
  <c r="X113" i="2" s="1"/>
  <c r="Q432" i="2"/>
  <c r="BS386" i="1"/>
  <c r="Y432" i="2" s="1"/>
  <c r="Q439" i="2"/>
  <c r="BS393" i="1"/>
  <c r="Y439" i="2" s="1"/>
  <c r="Q437" i="2"/>
  <c r="BS391" i="1"/>
  <c r="Y437" i="2" s="1"/>
  <c r="P442" i="2"/>
  <c r="BR396" i="1"/>
  <c r="X442" i="2" s="1"/>
  <c r="P110" i="2"/>
  <c r="BR111" i="1"/>
  <c r="X110" i="2" s="1"/>
  <c r="Q113" i="2"/>
  <c r="BS114" i="1"/>
  <c r="Y113" i="2" s="1"/>
  <c r="P114" i="2"/>
  <c r="BR115" i="1"/>
  <c r="X114" i="2" s="1"/>
  <c r="P430" i="2"/>
  <c r="BR384" i="1"/>
  <c r="X430" i="2" s="1"/>
  <c r="P431" i="2"/>
  <c r="BR385" i="1"/>
  <c r="X431" i="2" s="1"/>
  <c r="Q433" i="2"/>
  <c r="BS387" i="1"/>
  <c r="Q442" i="2"/>
  <c r="BS396" i="1"/>
  <c r="Y442" i="2" s="1"/>
  <c r="Q443" i="2"/>
  <c r="BS397" i="1"/>
  <c r="Y443" i="2" s="1"/>
  <c r="Q112" i="2"/>
  <c r="BS113" i="1"/>
  <c r="Y112" i="2" s="1"/>
  <c r="Q110" i="2"/>
  <c r="BS111" i="1"/>
  <c r="Y110" i="2" s="1"/>
  <c r="Q114" i="2"/>
  <c r="BS115" i="1"/>
  <c r="Y114" i="2" s="1"/>
  <c r="P428" i="2"/>
  <c r="BR382" i="1"/>
  <c r="X428" i="2" s="1"/>
  <c r="P448" i="2"/>
  <c r="BR402" i="1"/>
  <c r="X448" i="2" s="1"/>
  <c r="P456" i="2"/>
  <c r="BR410" i="1"/>
  <c r="X456" i="2" s="1"/>
  <c r="Q438" i="2"/>
  <c r="BS392" i="1"/>
  <c r="Y438" i="2" s="1"/>
  <c r="P443" i="2"/>
  <c r="BR397" i="1"/>
  <c r="X443" i="2" s="1"/>
  <c r="R82" i="1"/>
  <c r="N81" i="2" s="1"/>
  <c r="R86" i="1"/>
  <c r="N85" i="2" s="1"/>
  <c r="P111" i="2"/>
  <c r="BR112" i="1"/>
  <c r="X111" i="2" s="1"/>
  <c r="Q430" i="2"/>
  <c r="BS384" i="1"/>
  <c r="Y430" i="2" s="1"/>
  <c r="P447" i="2"/>
  <c r="BR401" i="1"/>
  <c r="X447" i="2" s="1"/>
  <c r="P455" i="2"/>
  <c r="BR409" i="1"/>
  <c r="X455" i="2" s="1"/>
  <c r="Q111" i="2"/>
  <c r="BS112" i="1"/>
  <c r="Y111" i="2" s="1"/>
  <c r="P112" i="2"/>
  <c r="BR113" i="1"/>
  <c r="X112" i="2" s="1"/>
  <c r="BS299" i="1"/>
  <c r="Y298" i="2" s="1"/>
  <c r="BS354" i="1"/>
  <c r="Y353" i="2" s="1"/>
  <c r="Q428" i="2"/>
  <c r="BS382" i="1"/>
  <c r="Y428" i="2" s="1"/>
  <c r="P429" i="2"/>
  <c r="BR383" i="1"/>
  <c r="P432" i="2"/>
  <c r="BR386" i="1"/>
  <c r="X432" i="2" s="1"/>
  <c r="P437" i="2"/>
  <c r="BR391" i="1"/>
  <c r="X437" i="2" s="1"/>
  <c r="P438" i="2"/>
  <c r="BR392" i="1"/>
  <c r="X438" i="2" s="1"/>
  <c r="P439" i="2"/>
  <c r="BR393" i="1"/>
  <c r="X439" i="2" s="1"/>
  <c r="Q447" i="2"/>
  <c r="BS401" i="1"/>
  <c r="Y447" i="2" s="1"/>
  <c r="Q448" i="2"/>
  <c r="BS402" i="1"/>
  <c r="Y448" i="2" s="1"/>
  <c r="Q455" i="2"/>
  <c r="BS409" i="1"/>
  <c r="Y455" i="2" s="1"/>
  <c r="Q456" i="2"/>
  <c r="BS410" i="1"/>
  <c r="Y456" i="2" s="1"/>
  <c r="BS304" i="1"/>
  <c r="Y303" i="2" s="1"/>
  <c r="BS305" i="1"/>
  <c r="Y304" i="2" s="1"/>
  <c r="BR318" i="1"/>
  <c r="X317" i="2" s="1"/>
  <c r="BS348" i="1"/>
  <c r="Y347" i="2" s="1"/>
  <c r="BS361" i="1"/>
  <c r="Y360" i="2" s="1"/>
  <c r="BS174" i="1"/>
  <c r="Y173" i="2" s="1"/>
  <c r="BS190" i="1"/>
  <c r="Y189" i="2" s="1"/>
  <c r="BR412" i="1"/>
  <c r="X458" i="2" s="1"/>
  <c r="BR450" i="1"/>
  <c r="X497" i="2" s="1"/>
  <c r="BR593" i="1"/>
  <c r="X637" i="2" s="1"/>
  <c r="BR632" i="1"/>
  <c r="X676" i="2" s="1"/>
  <c r="BR61" i="1"/>
  <c r="X60" i="2" s="1"/>
  <c r="BR89" i="1"/>
  <c r="X88" i="2" s="1"/>
  <c r="BS163" i="1"/>
  <c r="Y162" i="2" s="1"/>
  <c r="BR54" i="1"/>
  <c r="X53" i="2" s="1"/>
  <c r="BR87" i="1"/>
  <c r="X86" i="2" s="1"/>
  <c r="BR405" i="1"/>
  <c r="X451" i="2" s="1"/>
  <c r="BR447" i="1"/>
  <c r="X494" i="2" s="1"/>
  <c r="BS499" i="1"/>
  <c r="Y540" i="2" s="1"/>
  <c r="BS564" i="1"/>
  <c r="Y605" i="2" s="1"/>
  <c r="BS565" i="1"/>
  <c r="Y606" i="2" s="1"/>
  <c r="BR567" i="1"/>
  <c r="X608" i="2" s="1"/>
  <c r="BS358" i="1"/>
  <c r="Y357" i="2" s="1"/>
  <c r="BS381" i="1"/>
  <c r="Y427" i="2" s="1"/>
  <c r="BS509" i="1"/>
  <c r="Y550" i="2" s="1"/>
  <c r="BR53" i="1"/>
  <c r="X52" i="2" s="1"/>
  <c r="R98" i="1"/>
  <c r="N97" i="2" s="1"/>
  <c r="BS186" i="1"/>
  <c r="Y185" i="2" s="1"/>
  <c r="BR187" i="1"/>
  <c r="X186" i="2" s="1"/>
  <c r="BS244" i="1"/>
  <c r="Y243" i="2" s="1"/>
  <c r="BS271" i="1"/>
  <c r="Y270" i="2" s="1"/>
  <c r="BR280" i="1"/>
  <c r="X279" i="2" s="1"/>
  <c r="BR315" i="1"/>
  <c r="X314" i="2" s="1"/>
  <c r="BS344" i="1"/>
  <c r="Y343" i="2" s="1"/>
  <c r="BR422" i="1"/>
  <c r="X468" i="2" s="1"/>
  <c r="BR434" i="1"/>
  <c r="X480" i="2" s="1"/>
  <c r="BS491" i="1"/>
  <c r="Y536" i="2" s="1"/>
  <c r="BS506" i="1"/>
  <c r="Y547" i="2" s="1"/>
  <c r="BS558" i="1"/>
  <c r="Y599" i="2" s="1"/>
  <c r="BS570" i="1"/>
  <c r="Y611" i="2" s="1"/>
  <c r="BR588" i="1"/>
  <c r="X629" i="2" s="1"/>
  <c r="BR6" i="1"/>
  <c r="X5" i="2" s="1"/>
  <c r="R106" i="1"/>
  <c r="N105" i="2" s="1"/>
  <c r="BS144" i="1"/>
  <c r="Y143" i="2" s="1"/>
  <c r="BS151" i="1"/>
  <c r="Y150" i="2" s="1"/>
  <c r="BS155" i="1"/>
  <c r="Y154" i="2" s="1"/>
  <c r="BS170" i="1"/>
  <c r="Y169" i="2" s="1"/>
  <c r="BS179" i="1"/>
  <c r="Y178" i="2" s="1"/>
  <c r="BS252" i="1"/>
  <c r="Y251" i="2" s="1"/>
  <c r="BR259" i="1"/>
  <c r="X258" i="2" s="1"/>
  <c r="BS302" i="1"/>
  <c r="Y301" i="2" s="1"/>
  <c r="BR331" i="1"/>
  <c r="X330" i="2" s="1"/>
  <c r="BR406" i="1"/>
  <c r="X452" i="2" s="1"/>
  <c r="BR413" i="1"/>
  <c r="X459" i="2" s="1"/>
  <c r="BR431" i="1"/>
  <c r="X477" i="2" s="1"/>
  <c r="BS555" i="1"/>
  <c r="Y596" i="2" s="1"/>
  <c r="BS560" i="1"/>
  <c r="Y601" i="2" s="1"/>
  <c r="BS86" i="1"/>
  <c r="Y85" i="2" s="1"/>
  <c r="BS88" i="1"/>
  <c r="Y87" i="2" s="1"/>
  <c r="R92" i="1"/>
  <c r="N91" i="2" s="1"/>
  <c r="R108" i="1"/>
  <c r="N107" i="2" s="1"/>
  <c r="BS166" i="1"/>
  <c r="Y165" i="2" s="1"/>
  <c r="BS171" i="1"/>
  <c r="Y170" i="2" s="1"/>
  <c r="BS178" i="1"/>
  <c r="Y177" i="2" s="1"/>
  <c r="BS258" i="1"/>
  <c r="Y257" i="2" s="1"/>
  <c r="BS279" i="1"/>
  <c r="Y278" i="2" s="1"/>
  <c r="BS292" i="1"/>
  <c r="Y291" i="2" s="1"/>
  <c r="BS314" i="1"/>
  <c r="Y313" i="2" s="1"/>
  <c r="BS342" i="1"/>
  <c r="Y341" i="2" s="1"/>
  <c r="BS345" i="1"/>
  <c r="Y344" i="2" s="1"/>
  <c r="BS350" i="1"/>
  <c r="Y349" i="2" s="1"/>
  <c r="BS357" i="1"/>
  <c r="Y356" i="2" s="1"/>
  <c r="BS360" i="1"/>
  <c r="Y359" i="2" s="1"/>
  <c r="BS507" i="1"/>
  <c r="Y548" i="2" s="1"/>
  <c r="BR585" i="1"/>
  <c r="X626" i="2" s="1"/>
  <c r="BR50" i="1"/>
  <c r="X49" i="2" s="1"/>
  <c r="BR58" i="1"/>
  <c r="X57" i="2" s="1"/>
  <c r="BR126" i="1"/>
  <c r="X125" i="2" s="1"/>
  <c r="BR146" i="1"/>
  <c r="X145" i="2" s="1"/>
  <c r="BR148" i="1"/>
  <c r="X147" i="2" s="1"/>
  <c r="BR245" i="1"/>
  <c r="X244" i="2" s="1"/>
  <c r="BR330" i="1"/>
  <c r="X329" i="2" s="1"/>
  <c r="BR419" i="1"/>
  <c r="X465" i="2" s="1"/>
  <c r="BR427" i="1"/>
  <c r="X473" i="2" s="1"/>
  <c r="BR430" i="1"/>
  <c r="X476" i="2" s="1"/>
  <c r="BR433" i="1"/>
  <c r="X479" i="2" s="1"/>
  <c r="BR446" i="1"/>
  <c r="X493" i="2" s="1"/>
  <c r="BR449" i="1"/>
  <c r="X496" i="2" s="1"/>
  <c r="BR571" i="1"/>
  <c r="X612" i="2" s="1"/>
  <c r="BR596" i="1"/>
  <c r="X640" i="2" s="1"/>
  <c r="BR49" i="1"/>
  <c r="X48" i="2" s="1"/>
  <c r="BR57" i="1"/>
  <c r="X56" i="2" s="1"/>
  <c r="BS80" i="1"/>
  <c r="Y79" i="2" s="1"/>
  <c r="BR81" i="1"/>
  <c r="X80" i="2" s="1"/>
  <c r="R100" i="1"/>
  <c r="N99" i="2" s="1"/>
  <c r="BR121" i="1"/>
  <c r="X120" i="2" s="1"/>
  <c r="BR136" i="1"/>
  <c r="X135" i="2" s="1"/>
  <c r="BS162" i="1"/>
  <c r="Y161" i="2" s="1"/>
  <c r="BS182" i="1"/>
  <c r="Y181" i="2" s="1"/>
  <c r="BS194" i="1"/>
  <c r="Y193" i="2" s="1"/>
  <c r="BR195" i="1"/>
  <c r="X194" i="2" s="1"/>
  <c r="BS300" i="1"/>
  <c r="Y299" i="2" s="1"/>
  <c r="BS303" i="1"/>
  <c r="Y302" i="2" s="1"/>
  <c r="BR321" i="1"/>
  <c r="X320" i="2" s="1"/>
  <c r="BR329" i="1"/>
  <c r="X328" i="2" s="1"/>
  <c r="BS338" i="1"/>
  <c r="Y337" i="2" s="1"/>
  <c r="BS364" i="1"/>
  <c r="Y363" i="2" s="1"/>
  <c r="BR418" i="1"/>
  <c r="X464" i="2" s="1"/>
  <c r="BR426" i="1"/>
  <c r="X472" i="2" s="1"/>
  <c r="BS503" i="1"/>
  <c r="Y544" i="2" s="1"/>
  <c r="BS556" i="1"/>
  <c r="Y597" i="2" s="1"/>
  <c r="BS559" i="1"/>
  <c r="Y600" i="2" s="1"/>
  <c r="BS562" i="1"/>
  <c r="Y603" i="2" s="1"/>
  <c r="BR633" i="1"/>
  <c r="X677" i="2" s="1"/>
  <c r="BR18" i="1"/>
  <c r="X17" i="2" s="1"/>
  <c r="BR52" i="1"/>
  <c r="X51" i="2" s="1"/>
  <c r="BS74" i="1"/>
  <c r="Y73" i="2" s="1"/>
  <c r="R96" i="1"/>
  <c r="N95" i="2" s="1"/>
  <c r="R104" i="1"/>
  <c r="N103" i="2" s="1"/>
  <c r="BR125" i="1"/>
  <c r="X124" i="2" s="1"/>
  <c r="BR135" i="1"/>
  <c r="X134" i="2" s="1"/>
  <c r="BS143" i="1"/>
  <c r="Y142" i="2" s="1"/>
  <c r="BS148" i="1"/>
  <c r="Y147" i="2" s="1"/>
  <c r="BS159" i="1"/>
  <c r="Y158" i="2" s="1"/>
  <c r="BS167" i="1"/>
  <c r="Y166" i="2" s="1"/>
  <c r="BS175" i="1"/>
  <c r="Y174" i="2" s="1"/>
  <c r="BS183" i="1"/>
  <c r="Y182" i="2" s="1"/>
  <c r="BS296" i="1"/>
  <c r="Y295" i="2" s="1"/>
  <c r="BS306" i="1"/>
  <c r="Y305" i="2" s="1"/>
  <c r="BR307" i="1"/>
  <c r="X306" i="2" s="1"/>
  <c r="BS313" i="1"/>
  <c r="Y312" i="2" s="1"/>
  <c r="BR317" i="1"/>
  <c r="X316" i="2" s="1"/>
  <c r="BR324" i="1"/>
  <c r="X323" i="2" s="1"/>
  <c r="BR325" i="1"/>
  <c r="X324" i="2" s="1"/>
  <c r="BS329" i="1"/>
  <c r="Y328" i="2" s="1"/>
  <c r="BS330" i="1"/>
  <c r="Y329" i="2" s="1"/>
  <c r="BS331" i="1"/>
  <c r="Y330" i="2" s="1"/>
  <c r="BR332" i="1"/>
  <c r="X331" i="2" s="1"/>
  <c r="BS346" i="1"/>
  <c r="Y345" i="2" s="1"/>
  <c r="BS362" i="1"/>
  <c r="Y361" i="2" s="1"/>
  <c r="BS390" i="1"/>
  <c r="Y436" i="2" s="1"/>
  <c r="BR395" i="1"/>
  <c r="X441" i="2" s="1"/>
  <c r="BR400" i="1"/>
  <c r="X446" i="2" s="1"/>
  <c r="BR417" i="1"/>
  <c r="X463" i="2" s="1"/>
  <c r="BR421" i="1"/>
  <c r="X467" i="2" s="1"/>
  <c r="BR425" i="1"/>
  <c r="X471" i="2" s="1"/>
  <c r="BR438" i="1"/>
  <c r="X485" i="2" s="1"/>
  <c r="BR443" i="1"/>
  <c r="X490" i="2" s="1"/>
  <c r="BR454" i="1"/>
  <c r="X501" i="2" s="1"/>
  <c r="BR459" i="1"/>
  <c r="X506" i="2" s="1"/>
  <c r="BS489" i="1"/>
  <c r="Y535" i="2" s="1"/>
  <c r="BS502" i="1"/>
  <c r="Y543" i="2" s="1"/>
  <c r="BS505" i="1"/>
  <c r="Y546" i="2" s="1"/>
  <c r="BS511" i="1"/>
  <c r="Y552" i="2" s="1"/>
  <c r="BS567" i="1"/>
  <c r="Y608" i="2" s="1"/>
  <c r="BR568" i="1"/>
  <c r="X609" i="2" s="1"/>
  <c r="BS571" i="1"/>
  <c r="Y612" i="2" s="1"/>
  <c r="BR572" i="1"/>
  <c r="X613" i="2" s="1"/>
  <c r="BS574" i="1"/>
  <c r="Y615" i="2" s="1"/>
  <c r="BR575" i="1"/>
  <c r="X616" i="2" s="1"/>
  <c r="BR584" i="1"/>
  <c r="X625" i="2" s="1"/>
  <c r="BR592" i="1"/>
  <c r="X636" i="2" s="1"/>
  <c r="BR629" i="1"/>
  <c r="X673" i="2" s="1"/>
  <c r="BR19" i="1"/>
  <c r="X18" i="2" s="1"/>
  <c r="BR48" i="1"/>
  <c r="X47" i="2" s="1"/>
  <c r="BR56" i="1"/>
  <c r="X55" i="2" s="1"/>
  <c r="BR60" i="1"/>
  <c r="X59" i="2" s="1"/>
  <c r="BS78" i="1"/>
  <c r="Y77" i="2" s="1"/>
  <c r="BS17" i="1"/>
  <c r="Y16" i="2" s="1"/>
  <c r="BR22" i="1"/>
  <c r="X21" i="2" s="1"/>
  <c r="BR47" i="1"/>
  <c r="X46" i="2" s="1"/>
  <c r="BR51" i="1"/>
  <c r="X50" i="2" s="1"/>
  <c r="BR55" i="1"/>
  <c r="X54" i="2" s="1"/>
  <c r="BR59" i="1"/>
  <c r="X58" i="2" s="1"/>
  <c r="BS69" i="1"/>
  <c r="Y68" i="2" s="1"/>
  <c r="BS82" i="1"/>
  <c r="Y81" i="2" s="1"/>
  <c r="R94" i="1"/>
  <c r="N93" i="2" s="1"/>
  <c r="R102" i="1"/>
  <c r="N101" i="2" s="1"/>
  <c r="BS108" i="1"/>
  <c r="Y107" i="2" s="1"/>
  <c r="BR110" i="1"/>
  <c r="X109" i="2" s="1"/>
  <c r="BR122" i="1"/>
  <c r="X121" i="2" s="1"/>
  <c r="BR132" i="1"/>
  <c r="X131" i="2" s="1"/>
  <c r="BS158" i="1"/>
  <c r="Y157" i="2" s="1"/>
  <c r="BR191" i="1"/>
  <c r="X190" i="2" s="1"/>
  <c r="BR241" i="1"/>
  <c r="X240" i="2" s="1"/>
  <c r="BR272" i="1"/>
  <c r="X271" i="2" s="1"/>
  <c r="BS324" i="1"/>
  <c r="Y323" i="2" s="1"/>
  <c r="BS325" i="1"/>
  <c r="Y324" i="2" s="1"/>
  <c r="BR326" i="1"/>
  <c r="X325" i="2" s="1"/>
  <c r="BR365" i="1"/>
  <c r="X364" i="2" s="1"/>
  <c r="X429" i="2"/>
  <c r="BR394" i="1"/>
  <c r="X440" i="2" s="1"/>
  <c r="BR399" i="1"/>
  <c r="X445" i="2" s="1"/>
  <c r="BR416" i="1"/>
  <c r="X462" i="2" s="1"/>
  <c r="BR420" i="1"/>
  <c r="X466" i="2" s="1"/>
  <c r="BR424" i="1"/>
  <c r="X470" i="2" s="1"/>
  <c r="BR428" i="1"/>
  <c r="X474" i="2" s="1"/>
  <c r="BR437" i="1"/>
  <c r="X484" i="2" s="1"/>
  <c r="BR442" i="1"/>
  <c r="X489" i="2" s="1"/>
  <c r="BR453" i="1"/>
  <c r="X500" i="2" s="1"/>
  <c r="BR458" i="1"/>
  <c r="X505" i="2" s="1"/>
  <c r="BR529" i="1"/>
  <c r="X570" i="2" s="1"/>
  <c r="BR589" i="1"/>
  <c r="X631" i="2" s="1"/>
  <c r="BR597" i="1"/>
  <c r="X641" i="2" s="1"/>
  <c r="BR628" i="1"/>
  <c r="X672" i="2" s="1"/>
  <c r="BS130" i="1"/>
  <c r="Y129" i="2" s="1"/>
  <c r="Q57" i="2"/>
  <c r="BS58" i="1"/>
  <c r="Y57" i="2" s="1"/>
  <c r="M64" i="2"/>
  <c r="R65" i="1"/>
  <c r="N64" i="2" s="1"/>
  <c r="P106" i="2"/>
  <c r="BR107" i="1"/>
  <c r="X106" i="2" s="1"/>
  <c r="Q226" i="2"/>
  <c r="BS227" i="1"/>
  <c r="Y226" i="2" s="1"/>
  <c r="P236" i="2"/>
  <c r="BR237" i="1"/>
  <c r="X236" i="2" s="1"/>
  <c r="Q259" i="2"/>
  <c r="BS260" i="1"/>
  <c r="Y259" i="2" s="1"/>
  <c r="P457" i="2"/>
  <c r="BR411" i="1"/>
  <c r="X457" i="2" s="1"/>
  <c r="P498" i="2"/>
  <c r="BR451" i="1"/>
  <c r="X498" i="2" s="1"/>
  <c r="Q650" i="2"/>
  <c r="BS606" i="1"/>
  <c r="Y650" i="2" s="1"/>
  <c r="Q658" i="2"/>
  <c r="BS614" i="1"/>
  <c r="Y658" i="2" s="1"/>
  <c r="Q666" i="2"/>
  <c r="BS622" i="1"/>
  <c r="Y666" i="2" s="1"/>
  <c r="Q49" i="2"/>
  <c r="BS50" i="1"/>
  <c r="Y49" i="2" s="1"/>
  <c r="P81" i="2"/>
  <c r="BR82" i="1"/>
  <c r="X81" i="2" s="1"/>
  <c r="M87" i="2"/>
  <c r="R88" i="1"/>
  <c r="N87" i="2" s="1"/>
  <c r="M92" i="2"/>
  <c r="R93" i="1"/>
  <c r="N92" i="2" s="1"/>
  <c r="Q232" i="2"/>
  <c r="BS233" i="1"/>
  <c r="Y232" i="2" s="1"/>
  <c r="Q267" i="2"/>
  <c r="BS268" i="1"/>
  <c r="Y267" i="2" s="1"/>
  <c r="Q339" i="2"/>
  <c r="BS340" i="1"/>
  <c r="Y339" i="2" s="1"/>
  <c r="P482" i="2"/>
  <c r="BR435" i="1"/>
  <c r="X482" i="2" s="1"/>
  <c r="Q602" i="2"/>
  <c r="BS561" i="1"/>
  <c r="Y602" i="2" s="1"/>
  <c r="Q648" i="2"/>
  <c r="BS604" i="1"/>
  <c r="Y648" i="2" s="1"/>
  <c r="Q656" i="2"/>
  <c r="BS612" i="1"/>
  <c r="Y656" i="2" s="1"/>
  <c r="Q664" i="2"/>
  <c r="BS620" i="1"/>
  <c r="Y664" i="2" s="1"/>
  <c r="P675" i="2"/>
  <c r="BR631" i="1"/>
  <c r="X675" i="2" s="1"/>
  <c r="Q48" i="2"/>
  <c r="BS49" i="1"/>
  <c r="Y48" i="2" s="1"/>
  <c r="Q75" i="2"/>
  <c r="BS76" i="1"/>
  <c r="Y75" i="2" s="1"/>
  <c r="P84" i="2"/>
  <c r="BR85" i="1"/>
  <c r="X84" i="2" s="1"/>
  <c r="M98" i="2"/>
  <c r="R99" i="1"/>
  <c r="N98" i="2" s="1"/>
  <c r="P118" i="2"/>
  <c r="BR119" i="1"/>
  <c r="X118" i="2" s="1"/>
  <c r="P126" i="2"/>
  <c r="BR127" i="1"/>
  <c r="X126" i="2" s="1"/>
  <c r="P136" i="2"/>
  <c r="BR137" i="1"/>
  <c r="X136" i="2" s="1"/>
  <c r="Q149" i="2"/>
  <c r="BS150" i="1"/>
  <c r="Y149" i="2" s="1"/>
  <c r="Q160" i="2"/>
  <c r="BS161" i="1"/>
  <c r="Y160" i="2" s="1"/>
  <c r="Q168" i="2"/>
  <c r="BS169" i="1"/>
  <c r="Y168" i="2" s="1"/>
  <c r="Q176" i="2"/>
  <c r="BS177" i="1"/>
  <c r="Y176" i="2" s="1"/>
  <c r="Q184" i="2"/>
  <c r="BS185" i="1"/>
  <c r="Y184" i="2" s="1"/>
  <c r="P257" i="2"/>
  <c r="BR258" i="1"/>
  <c r="X257" i="2" s="1"/>
  <c r="Q262" i="2"/>
  <c r="BS263" i="1"/>
  <c r="Y262" i="2" s="1"/>
  <c r="Q266" i="2"/>
  <c r="BS267" i="1"/>
  <c r="Y266" i="2" s="1"/>
  <c r="P275" i="2"/>
  <c r="BR276" i="1"/>
  <c r="X275" i="2" s="1"/>
  <c r="Q297" i="2"/>
  <c r="BS298" i="1"/>
  <c r="Y297" i="2" s="1"/>
  <c r="Q311" i="2"/>
  <c r="BS312" i="1"/>
  <c r="Y311" i="2" s="1"/>
  <c r="P315" i="2"/>
  <c r="BR316" i="1"/>
  <c r="X315" i="2" s="1"/>
  <c r="P318" i="2"/>
  <c r="BR319" i="1"/>
  <c r="X318" i="2" s="1"/>
  <c r="Q336" i="2"/>
  <c r="BS337" i="1"/>
  <c r="Y336" i="2" s="1"/>
  <c r="Q352" i="2"/>
  <c r="BS353" i="1"/>
  <c r="Y352" i="2" s="1"/>
  <c r="Q537" i="2"/>
  <c r="BS492" i="1"/>
  <c r="Y537" i="2" s="1"/>
  <c r="Q549" i="2"/>
  <c r="BS508" i="1"/>
  <c r="Y549" i="2" s="1"/>
  <c r="Q595" i="2"/>
  <c r="BS554" i="1"/>
  <c r="Y595" i="2" s="1"/>
  <c r="P627" i="2"/>
  <c r="BR586" i="1"/>
  <c r="X627" i="2" s="1"/>
  <c r="M100" i="2"/>
  <c r="R101" i="1"/>
  <c r="N100" i="2" s="1"/>
  <c r="Q230" i="2"/>
  <c r="BS231" i="1"/>
  <c r="Y230" i="2" s="1"/>
  <c r="P251" i="2"/>
  <c r="BR252" i="1"/>
  <c r="X251" i="2" s="1"/>
  <c r="P276" i="2"/>
  <c r="BR277" i="1"/>
  <c r="X276" i="2" s="1"/>
  <c r="P304" i="2"/>
  <c r="BR305" i="1"/>
  <c r="X304" i="2" s="1"/>
  <c r="P495" i="2"/>
  <c r="BR448" i="1"/>
  <c r="X495" i="2" s="1"/>
  <c r="Q644" i="2"/>
  <c r="BS600" i="1"/>
  <c r="Y644" i="2" s="1"/>
  <c r="Q652" i="2"/>
  <c r="BS608" i="1"/>
  <c r="Y652" i="2" s="1"/>
  <c r="Q660" i="2"/>
  <c r="BS616" i="1"/>
  <c r="Y660" i="2" s="1"/>
  <c r="Q668" i="2"/>
  <c r="BS624" i="1"/>
  <c r="Y668" i="2" s="1"/>
  <c r="BR14" i="1"/>
  <c r="X13" i="2" s="1"/>
  <c r="Q56" i="2"/>
  <c r="BS57" i="1"/>
  <c r="Y56" i="2" s="1"/>
  <c r="Q69" i="2"/>
  <c r="BS70" i="1"/>
  <c r="Y69" i="2" s="1"/>
  <c r="BS7" i="1"/>
  <c r="Y6" i="2" s="1"/>
  <c r="BS11" i="1"/>
  <c r="Y10" i="2" s="1"/>
  <c r="Q47" i="2"/>
  <c r="BS48" i="1"/>
  <c r="Y47" i="2" s="1"/>
  <c r="Q55" i="2"/>
  <c r="BS56" i="1"/>
  <c r="Y55" i="2" s="1"/>
  <c r="Q82" i="2"/>
  <c r="BS83" i="1"/>
  <c r="Y82" i="2" s="1"/>
  <c r="M96" i="2"/>
  <c r="R97" i="1"/>
  <c r="N96" i="2" s="1"/>
  <c r="Q141" i="2"/>
  <c r="BS142" i="1"/>
  <c r="Y141" i="2" s="1"/>
  <c r="Q225" i="2"/>
  <c r="BS226" i="1"/>
  <c r="Y225" i="2" s="1"/>
  <c r="Q227" i="2"/>
  <c r="BS228" i="1"/>
  <c r="Y227" i="2" s="1"/>
  <c r="Q229" i="2"/>
  <c r="BS230" i="1"/>
  <c r="Y229" i="2" s="1"/>
  <c r="Q231" i="2"/>
  <c r="BS232" i="1"/>
  <c r="Y231" i="2" s="1"/>
  <c r="Q235" i="2"/>
  <c r="BS236" i="1"/>
  <c r="Y235" i="2" s="1"/>
  <c r="P243" i="2"/>
  <c r="BR244" i="1"/>
  <c r="X243" i="2" s="1"/>
  <c r="P260" i="2"/>
  <c r="BR261" i="1"/>
  <c r="X260" i="2" s="1"/>
  <c r="P264" i="2"/>
  <c r="BR265" i="1"/>
  <c r="X264" i="2" s="1"/>
  <c r="P268" i="2"/>
  <c r="BR269" i="1"/>
  <c r="X268" i="2" s="1"/>
  <c r="Q294" i="2"/>
  <c r="BS295" i="1"/>
  <c r="Y294" i="2" s="1"/>
  <c r="P307" i="2"/>
  <c r="BR308" i="1"/>
  <c r="X307" i="2" s="1"/>
  <c r="P366" i="2"/>
  <c r="BR367" i="1"/>
  <c r="X366" i="2" s="1"/>
  <c r="P444" i="2"/>
  <c r="BR398" i="1"/>
  <c r="X444" i="2" s="1"/>
  <c r="P449" i="2"/>
  <c r="BR403" i="1"/>
  <c r="X449" i="2" s="1"/>
  <c r="P488" i="2"/>
  <c r="BR441" i="1"/>
  <c r="X488" i="2" s="1"/>
  <c r="P504" i="2"/>
  <c r="BR457" i="1"/>
  <c r="X504" i="2" s="1"/>
  <c r="Q542" i="2"/>
  <c r="BS501" i="1"/>
  <c r="Y542" i="2" s="1"/>
  <c r="P569" i="2"/>
  <c r="BR528" i="1"/>
  <c r="X569" i="2" s="1"/>
  <c r="P619" i="2"/>
  <c r="BR578" i="1"/>
  <c r="X619" i="2" s="1"/>
  <c r="Q53" i="2"/>
  <c r="BS54" i="1"/>
  <c r="Y53" i="2" s="1"/>
  <c r="Q228" i="2"/>
  <c r="BS229" i="1"/>
  <c r="Y228" i="2" s="1"/>
  <c r="Q263" i="2"/>
  <c r="BS264" i="1"/>
  <c r="Y263" i="2" s="1"/>
  <c r="Q355" i="2"/>
  <c r="BS356" i="1"/>
  <c r="Y355" i="2" s="1"/>
  <c r="P478" i="2"/>
  <c r="BR432" i="1"/>
  <c r="X478" i="2" s="1"/>
  <c r="Q646" i="2"/>
  <c r="BS602" i="1"/>
  <c r="Y646" i="2" s="1"/>
  <c r="Q654" i="2"/>
  <c r="BS610" i="1"/>
  <c r="Y654" i="2" s="1"/>
  <c r="Q662" i="2"/>
  <c r="BS618" i="1"/>
  <c r="Y662" i="2" s="1"/>
  <c r="P670" i="2"/>
  <c r="BR626" i="1"/>
  <c r="X670" i="2" s="1"/>
  <c r="BR8" i="1"/>
  <c r="X7" i="2" s="1"/>
  <c r="Q52" i="2"/>
  <c r="BS53" i="1"/>
  <c r="Y52" i="2" s="1"/>
  <c r="Q60" i="2"/>
  <c r="BS61" i="1"/>
  <c r="Y60" i="2" s="1"/>
  <c r="BS10" i="1"/>
  <c r="Y9" i="2" s="1"/>
  <c r="BR12" i="1"/>
  <c r="X11" i="2" s="1"/>
  <c r="BS13" i="1"/>
  <c r="Y12" i="2" s="1"/>
  <c r="BR15" i="1"/>
  <c r="X14" i="2" s="1"/>
  <c r="BS23" i="1"/>
  <c r="Y22" i="2" s="1"/>
  <c r="BR23" i="1"/>
  <c r="X22" i="2" s="1"/>
  <c r="Q51" i="2"/>
  <c r="BS52" i="1"/>
  <c r="Y51" i="2" s="1"/>
  <c r="Q59" i="2"/>
  <c r="BS60" i="1"/>
  <c r="Y59" i="2" s="1"/>
  <c r="R74" i="1"/>
  <c r="N73" i="2" s="1"/>
  <c r="Q89" i="2"/>
  <c r="BS90" i="1"/>
  <c r="Y89" i="2" s="1"/>
  <c r="M104" i="2"/>
  <c r="R105" i="1"/>
  <c r="N104" i="2" s="1"/>
  <c r="BR9" i="1"/>
  <c r="X8" i="2" s="1"/>
  <c r="BS9" i="1"/>
  <c r="Y8" i="2" s="1"/>
  <c r="Q46" i="2"/>
  <c r="BS47" i="1"/>
  <c r="Y46" i="2" s="1"/>
  <c r="Q50" i="2"/>
  <c r="BS51" i="1"/>
  <c r="Y50" i="2" s="1"/>
  <c r="Q54" i="2"/>
  <c r="BS55" i="1"/>
  <c r="Y54" i="2" s="1"/>
  <c r="Q58" i="2"/>
  <c r="BS59" i="1"/>
  <c r="Y58" i="2" s="1"/>
  <c r="R67" i="1"/>
  <c r="N66" i="2" s="1"/>
  <c r="P68" i="2"/>
  <c r="BR69" i="1"/>
  <c r="X68" i="2" s="1"/>
  <c r="P72" i="2"/>
  <c r="BR73" i="1"/>
  <c r="X72" i="2" s="1"/>
  <c r="M94" i="2"/>
  <c r="R95" i="1"/>
  <c r="N94" i="2" s="1"/>
  <c r="M102" i="2"/>
  <c r="R103" i="1"/>
  <c r="N102" i="2" s="1"/>
  <c r="M109" i="2"/>
  <c r="R110" i="1"/>
  <c r="N109" i="2" s="1"/>
  <c r="P122" i="2"/>
  <c r="BR123" i="1"/>
  <c r="X122" i="2" s="1"/>
  <c r="P132" i="2"/>
  <c r="BR133" i="1"/>
  <c r="X132" i="2" s="1"/>
  <c r="Q164" i="2"/>
  <c r="BS165" i="1"/>
  <c r="Y164" i="2" s="1"/>
  <c r="Q172" i="2"/>
  <c r="BS173" i="1"/>
  <c r="Y172" i="2" s="1"/>
  <c r="Q180" i="2"/>
  <c r="BS181" i="1"/>
  <c r="Y180" i="2" s="1"/>
  <c r="Q254" i="2"/>
  <c r="BS255" i="1"/>
  <c r="Y254" i="2" s="1"/>
  <c r="P305" i="2"/>
  <c r="BR306" i="1"/>
  <c r="X305" i="2" s="1"/>
  <c r="Q346" i="2"/>
  <c r="BS347" i="1"/>
  <c r="Y346" i="2" s="1"/>
  <c r="Q362" i="2"/>
  <c r="BS363" i="1"/>
  <c r="Y362" i="2" s="1"/>
  <c r="P365" i="2"/>
  <c r="BR366" i="1"/>
  <c r="X365" i="2" s="1"/>
  <c r="Q539" i="2"/>
  <c r="BS498" i="1"/>
  <c r="Y539" i="2" s="1"/>
  <c r="Q555" i="2"/>
  <c r="BS514" i="1"/>
  <c r="Y555" i="2" s="1"/>
  <c r="BR91" i="1"/>
  <c r="X90" i="2" s="1"/>
  <c r="BS110" i="1"/>
  <c r="Y109" i="2" s="1"/>
  <c r="BR120" i="1"/>
  <c r="X119" i="2" s="1"/>
  <c r="BR124" i="1"/>
  <c r="X123" i="2" s="1"/>
  <c r="BR128" i="1"/>
  <c r="X127" i="2" s="1"/>
  <c r="BR134" i="1"/>
  <c r="X133" i="2" s="1"/>
  <c r="BR138" i="1"/>
  <c r="X137" i="2" s="1"/>
  <c r="BR150" i="1"/>
  <c r="X149" i="2" s="1"/>
  <c r="BS187" i="1"/>
  <c r="Y186" i="2" s="1"/>
  <c r="BR188" i="1"/>
  <c r="X187" i="2" s="1"/>
  <c r="BS191" i="1"/>
  <c r="Y190" i="2" s="1"/>
  <c r="BR192" i="1"/>
  <c r="X191" i="2" s="1"/>
  <c r="BS195" i="1"/>
  <c r="Y194" i="2" s="1"/>
  <c r="BR196" i="1"/>
  <c r="X195" i="2" s="1"/>
  <c r="BR226" i="1"/>
  <c r="X225" i="2" s="1"/>
  <c r="BR227" i="1"/>
  <c r="X226" i="2" s="1"/>
  <c r="BR228" i="1"/>
  <c r="X227" i="2" s="1"/>
  <c r="BR229" i="1"/>
  <c r="X228" i="2" s="1"/>
  <c r="BR230" i="1"/>
  <c r="X229" i="2" s="1"/>
  <c r="BR231" i="1"/>
  <c r="X230" i="2" s="1"/>
  <c r="BR232" i="1"/>
  <c r="X231" i="2" s="1"/>
  <c r="BR233" i="1"/>
  <c r="X232" i="2" s="1"/>
  <c r="BR260" i="1"/>
  <c r="X259" i="2" s="1"/>
  <c r="BR264" i="1"/>
  <c r="X263" i="2" s="1"/>
  <c r="BR268" i="1"/>
  <c r="X267" i="2" s="1"/>
  <c r="Q275" i="2"/>
  <c r="BS276" i="1"/>
  <c r="Y275" i="2" s="1"/>
  <c r="Q300" i="2"/>
  <c r="BS301" i="1"/>
  <c r="Y300" i="2" s="1"/>
  <c r="P313" i="2"/>
  <c r="BR314" i="1"/>
  <c r="X313" i="2" s="1"/>
  <c r="Q342" i="2"/>
  <c r="BS343" i="1"/>
  <c r="Y342" i="2" s="1"/>
  <c r="Q358" i="2"/>
  <c r="BS359" i="1"/>
  <c r="Y358" i="2" s="1"/>
  <c r="Q365" i="2"/>
  <c r="BS366" i="1"/>
  <c r="Y365" i="2" s="1"/>
  <c r="P433" i="2"/>
  <c r="X433" i="2"/>
  <c r="BR407" i="1"/>
  <c r="X453" i="2" s="1"/>
  <c r="P460" i="2"/>
  <c r="BR414" i="1"/>
  <c r="X460" i="2" s="1"/>
  <c r="BR415" i="1"/>
  <c r="X461" i="2" s="1"/>
  <c r="BS416" i="1"/>
  <c r="Y462" i="2" s="1"/>
  <c r="BS417" i="1"/>
  <c r="Y463" i="2" s="1"/>
  <c r="BS418" i="1"/>
  <c r="Y464" i="2" s="1"/>
  <c r="BS419" i="1"/>
  <c r="Y465" i="2" s="1"/>
  <c r="BS420" i="1"/>
  <c r="Y466" i="2" s="1"/>
  <c r="BS421" i="1"/>
  <c r="Y467" i="2" s="1"/>
  <c r="BS422" i="1"/>
  <c r="Y468" i="2" s="1"/>
  <c r="BS423" i="1"/>
  <c r="Y469" i="2" s="1"/>
  <c r="BS424" i="1"/>
  <c r="Y470" i="2" s="1"/>
  <c r="BS425" i="1"/>
  <c r="Y471" i="2" s="1"/>
  <c r="BS426" i="1"/>
  <c r="Y472" i="2" s="1"/>
  <c r="BS427" i="1"/>
  <c r="Y473" i="2" s="1"/>
  <c r="BS428" i="1"/>
  <c r="Y474" i="2" s="1"/>
  <c r="BR429" i="1"/>
  <c r="X475" i="2" s="1"/>
  <c r="BR439" i="1"/>
  <c r="X486" i="2" s="1"/>
  <c r="P491" i="2"/>
  <c r="BR444" i="1"/>
  <c r="X491" i="2" s="1"/>
  <c r="BR445" i="1"/>
  <c r="X492" i="2" s="1"/>
  <c r="BR455" i="1"/>
  <c r="X502" i="2" s="1"/>
  <c r="P507" i="2"/>
  <c r="BR460" i="1"/>
  <c r="X507" i="2" s="1"/>
  <c r="Q534" i="2"/>
  <c r="BS488" i="1"/>
  <c r="Y534" i="2" s="1"/>
  <c r="Q545" i="2"/>
  <c r="BS504" i="1"/>
  <c r="Y545" i="2" s="1"/>
  <c r="Q598" i="2"/>
  <c r="BS557" i="1"/>
  <c r="Y598" i="2" s="1"/>
  <c r="BR565" i="1"/>
  <c r="X606" i="2" s="1"/>
  <c r="P615" i="2"/>
  <c r="BR574" i="1"/>
  <c r="X615" i="2" s="1"/>
  <c r="Q618" i="2"/>
  <c r="BS577" i="1"/>
  <c r="Y618" i="2" s="1"/>
  <c r="P633" i="2"/>
  <c r="BR591" i="1"/>
  <c r="X633" i="2" s="1"/>
  <c r="P638" i="2"/>
  <c r="BR594" i="1"/>
  <c r="X638" i="2" s="1"/>
  <c r="P643" i="2"/>
  <c r="BR599" i="1"/>
  <c r="X643" i="2" s="1"/>
  <c r="P645" i="2"/>
  <c r="BR601" i="1"/>
  <c r="X645" i="2" s="1"/>
  <c r="P647" i="2"/>
  <c r="BR603" i="1"/>
  <c r="X647" i="2" s="1"/>
  <c r="P649" i="2"/>
  <c r="BR605" i="1"/>
  <c r="X649" i="2" s="1"/>
  <c r="P651" i="2"/>
  <c r="BR607" i="1"/>
  <c r="X651" i="2" s="1"/>
  <c r="P653" i="2"/>
  <c r="BR609" i="1"/>
  <c r="X653" i="2" s="1"/>
  <c r="P655" i="2"/>
  <c r="BR611" i="1"/>
  <c r="X655" i="2" s="1"/>
  <c r="P657" i="2"/>
  <c r="BR613" i="1"/>
  <c r="X657" i="2" s="1"/>
  <c r="P659" i="2"/>
  <c r="BR615" i="1"/>
  <c r="X659" i="2" s="1"/>
  <c r="P661" i="2"/>
  <c r="BR617" i="1"/>
  <c r="X661" i="2" s="1"/>
  <c r="P663" i="2"/>
  <c r="BR619" i="1"/>
  <c r="X663" i="2" s="1"/>
  <c r="P665" i="2"/>
  <c r="BR621" i="1"/>
  <c r="X665" i="2" s="1"/>
  <c r="P667" i="2"/>
  <c r="BR623" i="1"/>
  <c r="X667" i="2" s="1"/>
  <c r="P669" i="2"/>
  <c r="BR625" i="1"/>
  <c r="X669" i="2" s="1"/>
  <c r="R63" i="1"/>
  <c r="N62" i="2" s="1"/>
  <c r="R70" i="1"/>
  <c r="N69" i="2" s="1"/>
  <c r="BS72" i="1"/>
  <c r="Y71" i="2" s="1"/>
  <c r="R83" i="1"/>
  <c r="N82" i="2" s="1"/>
  <c r="R90" i="1"/>
  <c r="N89" i="2" s="1"/>
  <c r="BS106" i="1"/>
  <c r="Y105" i="2" s="1"/>
  <c r="BS141" i="1"/>
  <c r="Y140" i="2" s="1"/>
  <c r="BS160" i="1"/>
  <c r="Y159" i="2" s="1"/>
  <c r="BS164" i="1"/>
  <c r="Y163" i="2" s="1"/>
  <c r="BS168" i="1"/>
  <c r="Y167" i="2" s="1"/>
  <c r="BS172" i="1"/>
  <c r="Y171" i="2" s="1"/>
  <c r="BS176" i="1"/>
  <c r="Y175" i="2" s="1"/>
  <c r="BS180" i="1"/>
  <c r="Y179" i="2" s="1"/>
  <c r="BS184" i="1"/>
  <c r="Y183" i="2" s="1"/>
  <c r="BR236" i="1"/>
  <c r="X235" i="2" s="1"/>
  <c r="BS243" i="1"/>
  <c r="Y242" i="2" s="1"/>
  <c r="BS247" i="1"/>
  <c r="Y246" i="2" s="1"/>
  <c r="BS257" i="1"/>
  <c r="Y256" i="2" s="1"/>
  <c r="P272" i="2"/>
  <c r="BR273" i="1"/>
  <c r="X272" i="2" s="1"/>
  <c r="BS275" i="1"/>
  <c r="Y274" i="2" s="1"/>
  <c r="BS291" i="1"/>
  <c r="Y290" i="2" s="1"/>
  <c r="BS294" i="1"/>
  <c r="Y293" i="2" s="1"/>
  <c r="Q296" i="2"/>
  <c r="BS297" i="1"/>
  <c r="Y296" i="2" s="1"/>
  <c r="P312" i="2"/>
  <c r="BR313" i="1"/>
  <c r="X312" i="2" s="1"/>
  <c r="BS323" i="1"/>
  <c r="Y322" i="2" s="1"/>
  <c r="BS328" i="1"/>
  <c r="Y327" i="2" s="1"/>
  <c r="BS336" i="1"/>
  <c r="Y335" i="2" s="1"/>
  <c r="Q338" i="2"/>
  <c r="BS339" i="1"/>
  <c r="Y338" i="2" s="1"/>
  <c r="BS349" i="1"/>
  <c r="Y348" i="2" s="1"/>
  <c r="BS352" i="1"/>
  <c r="Y351" i="2" s="1"/>
  <c r="Q354" i="2"/>
  <c r="BS355" i="1"/>
  <c r="Y354" i="2" s="1"/>
  <c r="Q364" i="2"/>
  <c r="BS365" i="1"/>
  <c r="Y364" i="2" s="1"/>
  <c r="Q431" i="2"/>
  <c r="Y431" i="2"/>
  <c r="P454" i="2"/>
  <c r="BR408" i="1"/>
  <c r="X454" i="2" s="1"/>
  <c r="P487" i="2"/>
  <c r="BR440" i="1"/>
  <c r="X487" i="2" s="1"/>
  <c r="P503" i="2"/>
  <c r="BR456" i="1"/>
  <c r="X503" i="2" s="1"/>
  <c r="BS497" i="1"/>
  <c r="Y538" i="2" s="1"/>
  <c r="Q541" i="2"/>
  <c r="BS500" i="1"/>
  <c r="Y541" i="2" s="1"/>
  <c r="BS510" i="1"/>
  <c r="Y551" i="2" s="1"/>
  <c r="BS513" i="1"/>
  <c r="Y554" i="2" s="1"/>
  <c r="Q594" i="2"/>
  <c r="BS553" i="1"/>
  <c r="Y594" i="2" s="1"/>
  <c r="BS563" i="1"/>
  <c r="Y604" i="2" s="1"/>
  <c r="Q643" i="2"/>
  <c r="BS599" i="1"/>
  <c r="Y643" i="2" s="1"/>
  <c r="Q645" i="2"/>
  <c r="BS601" i="1"/>
  <c r="Y645" i="2" s="1"/>
  <c r="Q647" i="2"/>
  <c r="BS603" i="1"/>
  <c r="Y647" i="2" s="1"/>
  <c r="Q649" i="2"/>
  <c r="BS605" i="1"/>
  <c r="Y649" i="2" s="1"/>
  <c r="Q651" i="2"/>
  <c r="BS607" i="1"/>
  <c r="Y651" i="2" s="1"/>
  <c r="Q653" i="2"/>
  <c r="BS609" i="1"/>
  <c r="Y653" i="2" s="1"/>
  <c r="Q655" i="2"/>
  <c r="BS611" i="1"/>
  <c r="Y655" i="2" s="1"/>
  <c r="Q657" i="2"/>
  <c r="BS613" i="1"/>
  <c r="Y657" i="2" s="1"/>
  <c r="Q659" i="2"/>
  <c r="BS615" i="1"/>
  <c r="Y659" i="2" s="1"/>
  <c r="Q661" i="2"/>
  <c r="BS617" i="1"/>
  <c r="Y661" i="2" s="1"/>
  <c r="Q663" i="2"/>
  <c r="BS619" i="1"/>
  <c r="Y663" i="2" s="1"/>
  <c r="Q665" i="2"/>
  <c r="BS621" i="1"/>
  <c r="Y665" i="2" s="1"/>
  <c r="Q667" i="2"/>
  <c r="BS623" i="1"/>
  <c r="Y667" i="2" s="1"/>
  <c r="Q669" i="2"/>
  <c r="BS625" i="1"/>
  <c r="Y669" i="2" s="1"/>
  <c r="P671" i="2"/>
  <c r="BR627" i="1"/>
  <c r="X671" i="2" s="1"/>
  <c r="P674" i="2"/>
  <c r="BR630" i="1"/>
  <c r="X674" i="2" s="1"/>
  <c r="Q271" i="2"/>
  <c r="BS272" i="1"/>
  <c r="Y271" i="2" s="1"/>
  <c r="Q279" i="2"/>
  <c r="BS280" i="1"/>
  <c r="Y279" i="2" s="1"/>
  <c r="Q292" i="2"/>
  <c r="BS293" i="1"/>
  <c r="Y292" i="2" s="1"/>
  <c r="P319" i="2"/>
  <c r="BR320" i="1"/>
  <c r="X319" i="2" s="1"/>
  <c r="Q334" i="2"/>
  <c r="BS335" i="1"/>
  <c r="Y334" i="2" s="1"/>
  <c r="Q350" i="2"/>
  <c r="BS351" i="1"/>
  <c r="Y350" i="2" s="1"/>
  <c r="Q429" i="2"/>
  <c r="Y429" i="2"/>
  <c r="P450" i="2"/>
  <c r="BR404" i="1"/>
  <c r="X450" i="2" s="1"/>
  <c r="P483" i="2"/>
  <c r="BR436" i="1"/>
  <c r="X483" i="2" s="1"/>
  <c r="P499" i="2"/>
  <c r="BR452" i="1"/>
  <c r="X499" i="2" s="1"/>
  <c r="Q553" i="2"/>
  <c r="BS512" i="1"/>
  <c r="Y553" i="2" s="1"/>
  <c r="Q614" i="2"/>
  <c r="BS573" i="1"/>
  <c r="Y614" i="2" s="1"/>
  <c r="P628" i="2"/>
  <c r="BR587" i="1"/>
  <c r="X628" i="2" s="1"/>
  <c r="P632" i="2"/>
  <c r="BR590" i="1"/>
  <c r="X632" i="2" s="1"/>
  <c r="P639" i="2"/>
  <c r="BR595" i="1"/>
  <c r="X639" i="2" s="1"/>
  <c r="P642" i="2"/>
  <c r="BR598" i="1"/>
  <c r="X642" i="2" s="1"/>
  <c r="P644" i="2"/>
  <c r="BR600" i="1"/>
  <c r="X644" i="2" s="1"/>
  <c r="P646" i="2"/>
  <c r="BR602" i="1"/>
  <c r="X646" i="2" s="1"/>
  <c r="P648" i="2"/>
  <c r="BR604" i="1"/>
  <c r="X648" i="2" s="1"/>
  <c r="P650" i="2"/>
  <c r="BR606" i="1"/>
  <c r="X650" i="2" s="1"/>
  <c r="P652" i="2"/>
  <c r="BR608" i="1"/>
  <c r="X652" i="2" s="1"/>
  <c r="P654" i="2"/>
  <c r="BR610" i="1"/>
  <c r="X654" i="2" s="1"/>
  <c r="P656" i="2"/>
  <c r="BR612" i="1"/>
  <c r="X656" i="2" s="1"/>
  <c r="P658" i="2"/>
  <c r="BR614" i="1"/>
  <c r="X658" i="2" s="1"/>
  <c r="P660" i="2"/>
  <c r="BR616" i="1"/>
  <c r="X660" i="2" s="1"/>
  <c r="P662" i="2"/>
  <c r="BR618" i="1"/>
  <c r="X662" i="2" s="1"/>
  <c r="P664" i="2"/>
  <c r="BR620" i="1"/>
  <c r="X664" i="2" s="1"/>
  <c r="P666" i="2"/>
  <c r="BR622" i="1"/>
  <c r="X666" i="2" s="1"/>
  <c r="P668" i="2"/>
  <c r="BR624" i="1"/>
  <c r="X668" i="2" s="1"/>
  <c r="Q24" i="2"/>
  <c r="BS25" i="1"/>
  <c r="Y24" i="2" s="1"/>
  <c r="Q26" i="2"/>
  <c r="BS27" i="1"/>
  <c r="Y26" i="2" s="1"/>
  <c r="Q28" i="2"/>
  <c r="BS29" i="1"/>
  <c r="Y28" i="2" s="1"/>
  <c r="Q30" i="2"/>
  <c r="BS31" i="1"/>
  <c r="Y30" i="2" s="1"/>
  <c r="Q32" i="2"/>
  <c r="BS33" i="1"/>
  <c r="Y32" i="2" s="1"/>
  <c r="Q34" i="2"/>
  <c r="BS35" i="1"/>
  <c r="Y34" i="2" s="1"/>
  <c r="Q36" i="2"/>
  <c r="BS37" i="1"/>
  <c r="Y36" i="2" s="1"/>
  <c r="Q39" i="2"/>
  <c r="BS40" i="1"/>
  <c r="Y39" i="2" s="1"/>
  <c r="Q41" i="2"/>
  <c r="BS42" i="1"/>
  <c r="Y41" i="2" s="1"/>
  <c r="BS44" i="1"/>
  <c r="Y43" i="2" s="1"/>
  <c r="P61" i="2"/>
  <c r="BR62" i="1"/>
  <c r="X61" i="2" s="1"/>
  <c r="M72" i="2"/>
  <c r="R73" i="1"/>
  <c r="N72" i="2" s="1"/>
  <c r="P83" i="2"/>
  <c r="BR84" i="1"/>
  <c r="X83" i="2" s="1"/>
  <c r="M86" i="2"/>
  <c r="R87" i="1"/>
  <c r="N86" i="2" s="1"/>
  <c r="Q90" i="2"/>
  <c r="BS91" i="1"/>
  <c r="Y90" i="2" s="1"/>
  <c r="BR92" i="1"/>
  <c r="X91" i="2" s="1"/>
  <c r="BR96" i="1"/>
  <c r="X95" i="2" s="1"/>
  <c r="BR100" i="1"/>
  <c r="X99" i="2" s="1"/>
  <c r="BR104" i="1"/>
  <c r="X103" i="2" s="1"/>
  <c r="P108" i="2"/>
  <c r="BR109" i="1"/>
  <c r="X108" i="2" s="1"/>
  <c r="Q115" i="2"/>
  <c r="BS116" i="1"/>
  <c r="Y115" i="2" s="1"/>
  <c r="BR118" i="1"/>
  <c r="X117" i="2" s="1"/>
  <c r="Q120" i="2"/>
  <c r="BS121" i="1"/>
  <c r="Y120" i="2" s="1"/>
  <c r="Q124" i="2"/>
  <c r="BS125" i="1"/>
  <c r="Y124" i="2" s="1"/>
  <c r="BR129" i="1"/>
  <c r="X128" i="2" s="1"/>
  <c r="BR131" i="1"/>
  <c r="X130" i="2" s="1"/>
  <c r="Q133" i="2"/>
  <c r="BS134" i="1"/>
  <c r="Y133" i="2" s="1"/>
  <c r="Q137" i="2"/>
  <c r="BS138" i="1"/>
  <c r="Y137" i="2" s="1"/>
  <c r="P148" i="2"/>
  <c r="BR149" i="1"/>
  <c r="X148" i="2" s="1"/>
  <c r="BS157" i="1"/>
  <c r="Y156" i="2" s="1"/>
  <c r="W189" i="2"/>
  <c r="O189" i="2"/>
  <c r="BS24" i="1"/>
  <c r="Y23" i="2" s="1"/>
  <c r="BR24" i="1"/>
  <c r="X23" i="2" s="1"/>
  <c r="P27" i="2"/>
  <c r="BR28" i="1"/>
  <c r="X27" i="2" s="1"/>
  <c r="P29" i="2"/>
  <c r="BR30" i="1"/>
  <c r="X29" i="2" s="1"/>
  <c r="P31" i="2"/>
  <c r="BR32" i="1"/>
  <c r="X31" i="2" s="1"/>
  <c r="P33" i="2"/>
  <c r="BR34" i="1"/>
  <c r="X33" i="2" s="1"/>
  <c r="P35" i="2"/>
  <c r="BR36" i="1"/>
  <c r="X35" i="2" s="1"/>
  <c r="BR38" i="1"/>
  <c r="X37" i="2" s="1"/>
  <c r="P37" i="2"/>
  <c r="P38" i="2"/>
  <c r="BR39" i="1"/>
  <c r="X38" i="2" s="1"/>
  <c r="P40" i="2"/>
  <c r="BR41" i="1"/>
  <c r="X40" i="2" s="1"/>
  <c r="P42" i="2"/>
  <c r="BR43" i="1"/>
  <c r="X42" i="2" s="1"/>
  <c r="BR46" i="1"/>
  <c r="X45" i="2" s="1"/>
  <c r="Q61" i="2"/>
  <c r="BS62" i="1"/>
  <c r="Y61" i="2" s="1"/>
  <c r="R64" i="1"/>
  <c r="N63" i="2" s="1"/>
  <c r="R66" i="1"/>
  <c r="N65" i="2" s="1"/>
  <c r="R68" i="1"/>
  <c r="N67" i="2" s="1"/>
  <c r="BS71" i="1"/>
  <c r="Y70" i="2" s="1"/>
  <c r="P71" i="2"/>
  <c r="BR72" i="1"/>
  <c r="X71" i="2" s="1"/>
  <c r="M74" i="2"/>
  <c r="R75" i="1"/>
  <c r="N74" i="2" s="1"/>
  <c r="M76" i="2"/>
  <c r="R77" i="1"/>
  <c r="N76" i="2" s="1"/>
  <c r="M78" i="2"/>
  <c r="R79" i="1"/>
  <c r="N78" i="2" s="1"/>
  <c r="M80" i="2"/>
  <c r="R81" i="1"/>
  <c r="N80" i="2" s="1"/>
  <c r="Q83" i="2"/>
  <c r="BS84" i="1"/>
  <c r="Y83" i="2" s="1"/>
  <c r="Q84" i="2"/>
  <c r="BS85" i="1"/>
  <c r="Y84" i="2" s="1"/>
  <c r="P85" i="2"/>
  <c r="BR86" i="1"/>
  <c r="X85" i="2" s="1"/>
  <c r="M88" i="2"/>
  <c r="R89" i="1"/>
  <c r="N88" i="2" s="1"/>
  <c r="BR95" i="1"/>
  <c r="X94" i="2" s="1"/>
  <c r="BR99" i="1"/>
  <c r="X98" i="2" s="1"/>
  <c r="BR103" i="1"/>
  <c r="X102" i="2" s="1"/>
  <c r="M106" i="2"/>
  <c r="R107" i="1"/>
  <c r="N106" i="2" s="1"/>
  <c r="Q108" i="2"/>
  <c r="BS109" i="1"/>
  <c r="Y108" i="2" s="1"/>
  <c r="R114" i="1"/>
  <c r="N113" i="2" s="1"/>
  <c r="P116" i="2"/>
  <c r="BR117" i="1"/>
  <c r="X116" i="2" s="1"/>
  <c r="Q119" i="2"/>
  <c r="BS120" i="1"/>
  <c r="Y119" i="2" s="1"/>
  <c r="Q123" i="2"/>
  <c r="BS124" i="1"/>
  <c r="Y123" i="2" s="1"/>
  <c r="Q127" i="2"/>
  <c r="BS128" i="1"/>
  <c r="Y127" i="2" s="1"/>
  <c r="BS129" i="1"/>
  <c r="Y128" i="2" s="1"/>
  <c r="Q132" i="2"/>
  <c r="BS133" i="1"/>
  <c r="Y132" i="2" s="1"/>
  <c r="Q136" i="2"/>
  <c r="BS137" i="1"/>
  <c r="Y136" i="2" s="1"/>
  <c r="M79" i="2"/>
  <c r="R80" i="1"/>
  <c r="N79" i="2" s="1"/>
  <c r="P25" i="2"/>
  <c r="BR26" i="1"/>
  <c r="X25" i="2" s="1"/>
  <c r="BR4" i="1"/>
  <c r="X3" i="2" s="1"/>
  <c r="BS5" i="1"/>
  <c r="Y4" i="2" s="1"/>
  <c r="BS20" i="1"/>
  <c r="Y19" i="2" s="1"/>
  <c r="BR20" i="1"/>
  <c r="X19" i="2" s="1"/>
  <c r="BS21" i="1"/>
  <c r="Y20" i="2" s="1"/>
  <c r="Q25" i="2"/>
  <c r="BS26" i="1"/>
  <c r="Y25" i="2" s="1"/>
  <c r="Q27" i="2"/>
  <c r="BS28" i="1"/>
  <c r="Y27" i="2" s="1"/>
  <c r="Q29" i="2"/>
  <c r="BS30" i="1"/>
  <c r="Y29" i="2" s="1"/>
  <c r="Q31" i="2"/>
  <c r="BS32" i="1"/>
  <c r="Y31" i="2" s="1"/>
  <c r="Q33" i="2"/>
  <c r="BS34" i="1"/>
  <c r="Y33" i="2" s="1"/>
  <c r="Q35" i="2"/>
  <c r="BS36" i="1"/>
  <c r="Y35" i="2" s="1"/>
  <c r="BS38" i="1"/>
  <c r="Y37" i="2" s="1"/>
  <c r="Q37" i="2"/>
  <c r="Q38" i="2"/>
  <c r="BS39" i="1"/>
  <c r="Y38" i="2" s="1"/>
  <c r="Q40" i="2"/>
  <c r="BS41" i="1"/>
  <c r="Y40" i="2" s="1"/>
  <c r="Q42" i="2"/>
  <c r="BS43" i="1"/>
  <c r="Y42" i="2" s="1"/>
  <c r="BS46" i="1"/>
  <c r="Y45" i="2" s="1"/>
  <c r="M70" i="2"/>
  <c r="R71" i="1"/>
  <c r="N70" i="2" s="1"/>
  <c r="Q72" i="2"/>
  <c r="BS73" i="1"/>
  <c r="Y72" i="2" s="1"/>
  <c r="P73" i="2"/>
  <c r="BR74" i="1"/>
  <c r="X73" i="2" s="1"/>
  <c r="BS75" i="1"/>
  <c r="Y74" i="2" s="1"/>
  <c r="BS77" i="1"/>
  <c r="Y76" i="2" s="1"/>
  <c r="BS79" i="1"/>
  <c r="Y78" i="2" s="1"/>
  <c r="Q86" i="2"/>
  <c r="BS87" i="1"/>
  <c r="Y86" i="2" s="1"/>
  <c r="P87" i="2"/>
  <c r="BR88" i="1"/>
  <c r="X87" i="2" s="1"/>
  <c r="M90" i="2"/>
  <c r="R91" i="1"/>
  <c r="N90" i="2" s="1"/>
  <c r="BR94" i="1"/>
  <c r="X93" i="2" s="1"/>
  <c r="BR98" i="1"/>
  <c r="X97" i="2" s="1"/>
  <c r="BR102" i="1"/>
  <c r="X101" i="2" s="1"/>
  <c r="P105" i="2"/>
  <c r="BR106" i="1"/>
  <c r="X105" i="2" s="1"/>
  <c r="R112" i="1"/>
  <c r="N111" i="2" s="1"/>
  <c r="Q116" i="2"/>
  <c r="BS117" i="1"/>
  <c r="Y116" i="2" s="1"/>
  <c r="Q118" i="2"/>
  <c r="BS119" i="1"/>
  <c r="Y118" i="2" s="1"/>
  <c r="Q122" i="2"/>
  <c r="BS123" i="1"/>
  <c r="Y122" i="2" s="1"/>
  <c r="Q126" i="2"/>
  <c r="BS127" i="1"/>
  <c r="Y126" i="2" s="1"/>
  <c r="Q131" i="2"/>
  <c r="BS132" i="1"/>
  <c r="Y131" i="2" s="1"/>
  <c r="Q135" i="2"/>
  <c r="BS136" i="1"/>
  <c r="Y135" i="2" s="1"/>
  <c r="BS139" i="1"/>
  <c r="Y138" i="2" s="1"/>
  <c r="P146" i="2"/>
  <c r="BR147" i="1"/>
  <c r="X146" i="2" s="1"/>
  <c r="W150" i="2"/>
  <c r="O150" i="2"/>
  <c r="BS153" i="1"/>
  <c r="Y152" i="2" s="1"/>
  <c r="P188" i="2"/>
  <c r="BR189" i="1"/>
  <c r="X188" i="2" s="1"/>
  <c r="BS16" i="1"/>
  <c r="Y15" i="2" s="1"/>
  <c r="BR16" i="1"/>
  <c r="X15" i="2" s="1"/>
  <c r="P24" i="2"/>
  <c r="BR25" i="1"/>
  <c r="X24" i="2" s="1"/>
  <c r="P26" i="2"/>
  <c r="BR27" i="1"/>
  <c r="X26" i="2" s="1"/>
  <c r="P28" i="2"/>
  <c r="BR29" i="1"/>
  <c r="X28" i="2" s="1"/>
  <c r="P30" i="2"/>
  <c r="BR31" i="1"/>
  <c r="X30" i="2" s="1"/>
  <c r="P32" i="2"/>
  <c r="BR33" i="1"/>
  <c r="X32" i="2" s="1"/>
  <c r="P34" i="2"/>
  <c r="BR35" i="1"/>
  <c r="X34" i="2" s="1"/>
  <c r="P36" i="2"/>
  <c r="BR37" i="1"/>
  <c r="X36" i="2" s="1"/>
  <c r="P39" i="2"/>
  <c r="BR40" i="1"/>
  <c r="X39" i="2" s="1"/>
  <c r="P41" i="2"/>
  <c r="BR42" i="1"/>
  <c r="X41" i="2" s="1"/>
  <c r="BR44" i="1"/>
  <c r="X43" i="2" s="1"/>
  <c r="BR70" i="1"/>
  <c r="X69" i="2" s="1"/>
  <c r="P69" i="2"/>
  <c r="M75" i="2"/>
  <c r="R76" i="1"/>
  <c r="N75" i="2" s="1"/>
  <c r="M77" i="2"/>
  <c r="R78" i="1"/>
  <c r="N77" i="2" s="1"/>
  <c r="Q80" i="2"/>
  <c r="BS81" i="1"/>
  <c r="Y80" i="2" s="1"/>
  <c r="P82" i="2"/>
  <c r="BR83" i="1"/>
  <c r="X82" i="2" s="1"/>
  <c r="M84" i="2"/>
  <c r="R85" i="1"/>
  <c r="N84" i="2" s="1"/>
  <c r="Q88" i="2"/>
  <c r="BS89" i="1"/>
  <c r="Y88" i="2" s="1"/>
  <c r="P89" i="2"/>
  <c r="BR90" i="1"/>
  <c r="X89" i="2" s="1"/>
  <c r="BR93" i="1"/>
  <c r="X92" i="2" s="1"/>
  <c r="BR97" i="1"/>
  <c r="X96" i="2" s="1"/>
  <c r="BR101" i="1"/>
  <c r="X100" i="2" s="1"/>
  <c r="BR105" i="1"/>
  <c r="X104" i="2" s="1"/>
  <c r="Q106" i="2"/>
  <c r="BS107" i="1"/>
  <c r="Y106" i="2" s="1"/>
  <c r="P107" i="2"/>
  <c r="BR108" i="1"/>
  <c r="X107" i="2" s="1"/>
  <c r="P115" i="2"/>
  <c r="BR116" i="1"/>
  <c r="X115" i="2" s="1"/>
  <c r="W117" i="2"/>
  <c r="O117" i="2"/>
  <c r="Q121" i="2"/>
  <c r="BS122" i="1"/>
  <c r="Y121" i="2" s="1"/>
  <c r="Q125" i="2"/>
  <c r="BS126" i="1"/>
  <c r="Y125" i="2" s="1"/>
  <c r="Q134" i="2"/>
  <c r="BS135" i="1"/>
  <c r="Y134" i="2" s="1"/>
  <c r="Q145" i="2"/>
  <c r="BS146" i="1"/>
  <c r="Y145" i="2" s="1"/>
  <c r="Q187" i="2"/>
  <c r="BS188" i="1"/>
  <c r="Y187" i="2" s="1"/>
  <c r="BR140" i="1"/>
  <c r="X139" i="2" s="1"/>
  <c r="BR152" i="1"/>
  <c r="X151" i="2" s="1"/>
  <c r="BR154" i="1"/>
  <c r="X153" i="2" s="1"/>
  <c r="BR156" i="1"/>
  <c r="X155" i="2" s="1"/>
  <c r="W186" i="2"/>
  <c r="O186" i="2"/>
  <c r="W190" i="2"/>
  <c r="O190" i="2"/>
  <c r="W194" i="2"/>
  <c r="O194" i="2"/>
  <c r="BR201" i="1"/>
  <c r="X200" i="2" s="1"/>
  <c r="BS202" i="1"/>
  <c r="Y201" i="2" s="1"/>
  <c r="BR205" i="1"/>
  <c r="X204" i="2" s="1"/>
  <c r="BS206" i="1"/>
  <c r="Y205" i="2" s="1"/>
  <c r="BR208" i="1"/>
  <c r="X207" i="2" s="1"/>
  <c r="BS209" i="1"/>
  <c r="Y208" i="2" s="1"/>
  <c r="BR211" i="1"/>
  <c r="X210" i="2" s="1"/>
  <c r="BS212" i="1"/>
  <c r="Y211" i="2" s="1"/>
  <c r="BR215" i="1"/>
  <c r="X214" i="2" s="1"/>
  <c r="BS216" i="1"/>
  <c r="Y215" i="2" s="1"/>
  <c r="BR218" i="1"/>
  <c r="X217" i="2" s="1"/>
  <c r="BR221" i="1"/>
  <c r="X220" i="2" s="1"/>
  <c r="BS222" i="1"/>
  <c r="Y221" i="2" s="1"/>
  <c r="BS225" i="1"/>
  <c r="Y224" i="2" s="1"/>
  <c r="BS235" i="1"/>
  <c r="Y234" i="2" s="1"/>
  <c r="BS238" i="1"/>
  <c r="Y237" i="2" s="1"/>
  <c r="BS240" i="1"/>
  <c r="Y239" i="2" s="1"/>
  <c r="W243" i="2"/>
  <c r="O243" i="2"/>
  <c r="W247" i="2"/>
  <c r="O247" i="2"/>
  <c r="BR249" i="1"/>
  <c r="X248" i="2" s="1"/>
  <c r="BS250" i="1"/>
  <c r="Y249" i="2" s="1"/>
  <c r="W251" i="2"/>
  <c r="O251" i="2"/>
  <c r="W253" i="2"/>
  <c r="O253" i="2"/>
  <c r="W255" i="2"/>
  <c r="O255" i="2"/>
  <c r="W257" i="2"/>
  <c r="O257" i="2"/>
  <c r="W259" i="2"/>
  <c r="O259" i="2"/>
  <c r="W263" i="2"/>
  <c r="O263" i="2"/>
  <c r="W267" i="2"/>
  <c r="O267" i="2"/>
  <c r="W271" i="2"/>
  <c r="O271" i="2"/>
  <c r="W275" i="2"/>
  <c r="O275" i="2"/>
  <c r="W279" i="2"/>
  <c r="O279" i="2"/>
  <c r="W608" i="2"/>
  <c r="O608" i="2"/>
  <c r="W611" i="2"/>
  <c r="O611" i="2"/>
  <c r="W612" i="2"/>
  <c r="O612" i="2"/>
  <c r="W37" i="2"/>
  <c r="V37" i="2"/>
  <c r="BR63" i="1"/>
  <c r="X62" i="2" s="1"/>
  <c r="BR64" i="1"/>
  <c r="X63" i="2" s="1"/>
  <c r="BR65" i="1"/>
  <c r="X64" i="2" s="1"/>
  <c r="BR66" i="1"/>
  <c r="X65" i="2" s="1"/>
  <c r="BR67" i="1"/>
  <c r="X66" i="2" s="1"/>
  <c r="BR68" i="1"/>
  <c r="X67" i="2" s="1"/>
  <c r="BS92" i="1"/>
  <c r="Y91" i="2" s="1"/>
  <c r="BS93" i="1"/>
  <c r="Y92" i="2" s="1"/>
  <c r="BS94" i="1"/>
  <c r="Y93" i="2" s="1"/>
  <c r="BS95" i="1"/>
  <c r="Y94" i="2" s="1"/>
  <c r="BS96" i="1"/>
  <c r="Y95" i="2" s="1"/>
  <c r="BS97" i="1"/>
  <c r="Y96" i="2" s="1"/>
  <c r="BS98" i="1"/>
  <c r="Y97" i="2" s="1"/>
  <c r="BS99" i="1"/>
  <c r="Y98" i="2" s="1"/>
  <c r="BS100" i="1"/>
  <c r="Y99" i="2" s="1"/>
  <c r="BS101" i="1"/>
  <c r="Y100" i="2" s="1"/>
  <c r="BS102" i="1"/>
  <c r="Y101" i="2" s="1"/>
  <c r="BS103" i="1"/>
  <c r="Y102" i="2" s="1"/>
  <c r="BS104" i="1"/>
  <c r="Y103" i="2" s="1"/>
  <c r="BS105" i="1"/>
  <c r="Y104" i="2" s="1"/>
  <c r="BS118" i="1"/>
  <c r="Y117" i="2" s="1"/>
  <c r="W129" i="2"/>
  <c r="O129" i="2"/>
  <c r="BS131" i="1"/>
  <c r="Y130" i="2" s="1"/>
  <c r="BS140" i="1"/>
  <c r="Y139" i="2" s="1"/>
  <c r="W145" i="2"/>
  <c r="O145" i="2"/>
  <c r="BS152" i="1"/>
  <c r="Y151" i="2" s="1"/>
  <c r="BS154" i="1"/>
  <c r="Y153" i="2" s="1"/>
  <c r="BS156" i="1"/>
  <c r="Y155" i="2" s="1"/>
  <c r="W187" i="2"/>
  <c r="O187" i="2"/>
  <c r="W191" i="2"/>
  <c r="O191" i="2"/>
  <c r="BS192" i="1"/>
  <c r="Y191" i="2" s="1"/>
  <c r="BR193" i="1"/>
  <c r="X192" i="2" s="1"/>
  <c r="W195" i="2"/>
  <c r="O195" i="2"/>
  <c r="BS196" i="1"/>
  <c r="Y195" i="2" s="1"/>
  <c r="BR197" i="1"/>
  <c r="X196" i="2" s="1"/>
  <c r="BR198" i="1"/>
  <c r="X197" i="2" s="1"/>
  <c r="BR199" i="1"/>
  <c r="X198" i="2" s="1"/>
  <c r="BR200" i="1"/>
  <c r="X199" i="2" s="1"/>
  <c r="BS201" i="1"/>
  <c r="Y200" i="2" s="1"/>
  <c r="BR204" i="1"/>
  <c r="X203" i="2" s="1"/>
  <c r="BS205" i="1"/>
  <c r="Y204" i="2" s="1"/>
  <c r="BS208" i="1"/>
  <c r="Y207" i="2" s="1"/>
  <c r="BS211" i="1"/>
  <c r="Y210" i="2" s="1"/>
  <c r="BR214" i="1"/>
  <c r="X213" i="2" s="1"/>
  <c r="BS215" i="1"/>
  <c r="Y214" i="2" s="1"/>
  <c r="BR217" i="1"/>
  <c r="X216" i="2" s="1"/>
  <c r="BS218" i="1"/>
  <c r="Y217" i="2" s="1"/>
  <c r="BR220" i="1"/>
  <c r="X219" i="2" s="1"/>
  <c r="BS221" i="1"/>
  <c r="Y220" i="2" s="1"/>
  <c r="BR223" i="1"/>
  <c r="X222" i="2" s="1"/>
  <c r="BR224" i="1"/>
  <c r="X223" i="2" s="1"/>
  <c r="BR234" i="1"/>
  <c r="X233" i="2" s="1"/>
  <c r="BR239" i="1"/>
  <c r="X238" i="2" s="1"/>
  <c r="W240" i="2"/>
  <c r="O240" i="2"/>
  <c r="BS241" i="1"/>
  <c r="Y240" i="2" s="1"/>
  <c r="BR242" i="1"/>
  <c r="X241" i="2" s="1"/>
  <c r="W244" i="2"/>
  <c r="O244" i="2"/>
  <c r="BS245" i="1"/>
  <c r="Y244" i="2" s="1"/>
  <c r="BR246" i="1"/>
  <c r="X245" i="2" s="1"/>
  <c r="BR248" i="1"/>
  <c r="X247" i="2" s="1"/>
  <c r="BS249" i="1"/>
  <c r="Y248" i="2" s="1"/>
  <c r="W250" i="2"/>
  <c r="O250" i="2"/>
  <c r="W252" i="2"/>
  <c r="O252" i="2"/>
  <c r="BR254" i="1"/>
  <c r="X253" i="2" s="1"/>
  <c r="BR256" i="1"/>
  <c r="X255" i="2" s="1"/>
  <c r="W258" i="2"/>
  <c r="O258" i="2"/>
  <c r="BS259" i="1"/>
  <c r="Y258" i="2" s="1"/>
  <c r="W260" i="2"/>
  <c r="O260" i="2"/>
  <c r="BS261" i="1"/>
  <c r="Y260" i="2" s="1"/>
  <c r="BR262" i="1"/>
  <c r="X261" i="2" s="1"/>
  <c r="W264" i="2"/>
  <c r="O264" i="2"/>
  <c r="BS265" i="1"/>
  <c r="Y264" i="2" s="1"/>
  <c r="BR266" i="1"/>
  <c r="X265" i="2" s="1"/>
  <c r="W268" i="2"/>
  <c r="O268" i="2"/>
  <c r="BS269" i="1"/>
  <c r="Y268" i="2" s="1"/>
  <c r="BR270" i="1"/>
  <c r="X269" i="2" s="1"/>
  <c r="W272" i="2"/>
  <c r="O272" i="2"/>
  <c r="BS273" i="1"/>
  <c r="Y272" i="2" s="1"/>
  <c r="BR274" i="1"/>
  <c r="X273" i="2" s="1"/>
  <c r="W276" i="2"/>
  <c r="O276" i="2"/>
  <c r="BS277" i="1"/>
  <c r="Y276" i="2" s="1"/>
  <c r="BR278" i="1"/>
  <c r="X277" i="2" s="1"/>
  <c r="BR281" i="1"/>
  <c r="X280" i="2" s="1"/>
  <c r="BR282" i="1"/>
  <c r="X281" i="2" s="1"/>
  <c r="BR283" i="1"/>
  <c r="X282" i="2" s="1"/>
  <c r="BR284" i="1"/>
  <c r="X283" i="2" s="1"/>
  <c r="BR285" i="1"/>
  <c r="X284" i="2" s="1"/>
  <c r="BR286" i="1"/>
  <c r="X285" i="2" s="1"/>
  <c r="BR287" i="1"/>
  <c r="X286" i="2" s="1"/>
  <c r="BR288" i="1"/>
  <c r="X287" i="2" s="1"/>
  <c r="BR289" i="1"/>
  <c r="X288" i="2" s="1"/>
  <c r="BR290" i="1"/>
  <c r="X289" i="2" s="1"/>
  <c r="BS307" i="1"/>
  <c r="Y306" i="2" s="1"/>
  <c r="BS308" i="1"/>
  <c r="Y307" i="2" s="1"/>
  <c r="BR309" i="1"/>
  <c r="X308" i="2" s="1"/>
  <c r="BR310" i="1"/>
  <c r="X309" i="2" s="1"/>
  <c r="BR311" i="1"/>
  <c r="X310" i="2" s="1"/>
  <c r="BS315" i="1"/>
  <c r="Y314" i="2" s="1"/>
  <c r="BS316" i="1"/>
  <c r="Y315" i="2" s="1"/>
  <c r="BS317" i="1"/>
  <c r="Y316" i="2" s="1"/>
  <c r="BS318" i="1"/>
  <c r="Y317" i="2" s="1"/>
  <c r="BS319" i="1"/>
  <c r="Y318" i="2" s="1"/>
  <c r="BS320" i="1"/>
  <c r="Y319" i="2" s="1"/>
  <c r="BS321" i="1"/>
  <c r="Y320" i="2" s="1"/>
  <c r="BR322" i="1"/>
  <c r="X321" i="2" s="1"/>
  <c r="BS326" i="1"/>
  <c r="Y325" i="2" s="1"/>
  <c r="BR327" i="1"/>
  <c r="X326" i="2" s="1"/>
  <c r="BS332" i="1"/>
  <c r="Y331" i="2" s="1"/>
  <c r="BR333" i="1"/>
  <c r="X332" i="2" s="1"/>
  <c r="BR334" i="1"/>
  <c r="X333" i="2" s="1"/>
  <c r="BS367" i="1"/>
  <c r="Y366" i="2" s="1"/>
  <c r="BR368" i="1"/>
  <c r="X414" i="2" s="1"/>
  <c r="BR369" i="1"/>
  <c r="X415" i="2" s="1"/>
  <c r="BR370" i="1"/>
  <c r="X416" i="2" s="1"/>
  <c r="BR371" i="1"/>
  <c r="X417" i="2" s="1"/>
  <c r="BR372" i="1"/>
  <c r="X418" i="2" s="1"/>
  <c r="BR373" i="1"/>
  <c r="X419" i="2" s="1"/>
  <c r="BR374" i="1"/>
  <c r="X420" i="2" s="1"/>
  <c r="BR375" i="1"/>
  <c r="X421" i="2" s="1"/>
  <c r="BR376" i="1"/>
  <c r="X422" i="2" s="1"/>
  <c r="BR377" i="1"/>
  <c r="X423" i="2" s="1"/>
  <c r="BR378" i="1"/>
  <c r="X424" i="2" s="1"/>
  <c r="BR379" i="1"/>
  <c r="X425" i="2" s="1"/>
  <c r="BR380" i="1"/>
  <c r="X426" i="2" s="1"/>
  <c r="Y433" i="2"/>
  <c r="BR388" i="1"/>
  <c r="X434" i="2" s="1"/>
  <c r="BR389" i="1"/>
  <c r="X435" i="2" s="1"/>
  <c r="BS394" i="1"/>
  <c r="Y440" i="2" s="1"/>
  <c r="BS395" i="1"/>
  <c r="Y441" i="2" s="1"/>
  <c r="BS398" i="1"/>
  <c r="Y444" i="2" s="1"/>
  <c r="BS399" i="1"/>
  <c r="Y445" i="2" s="1"/>
  <c r="BS400" i="1"/>
  <c r="Y446" i="2" s="1"/>
  <c r="BS403" i="1"/>
  <c r="Y449" i="2" s="1"/>
  <c r="BS404" i="1"/>
  <c r="Y450" i="2" s="1"/>
  <c r="BS405" i="1"/>
  <c r="Y451" i="2" s="1"/>
  <c r="BS406" i="1"/>
  <c r="Y452" i="2" s="1"/>
  <c r="BS407" i="1"/>
  <c r="Y453" i="2" s="1"/>
  <c r="BS408" i="1"/>
  <c r="Y454" i="2" s="1"/>
  <c r="BS411" i="1"/>
  <c r="Y457" i="2" s="1"/>
  <c r="BS412" i="1"/>
  <c r="Y458" i="2" s="1"/>
  <c r="BS413" i="1"/>
  <c r="Y459" i="2" s="1"/>
  <c r="BS414" i="1"/>
  <c r="Y460" i="2" s="1"/>
  <c r="BS429" i="1"/>
  <c r="Y475" i="2" s="1"/>
  <c r="BS430" i="1"/>
  <c r="Y476" i="2" s="1"/>
  <c r="BS431" i="1"/>
  <c r="Y477" i="2" s="1"/>
  <c r="BS432" i="1"/>
  <c r="Y478" i="2" s="1"/>
  <c r="BS433" i="1"/>
  <c r="Y479" i="2" s="1"/>
  <c r="BS434" i="1"/>
  <c r="Y480" i="2" s="1"/>
  <c r="BS435" i="1"/>
  <c r="Y482" i="2" s="1"/>
  <c r="BS436" i="1"/>
  <c r="Y483" i="2" s="1"/>
  <c r="BS437" i="1"/>
  <c r="Y484" i="2" s="1"/>
  <c r="BS438" i="1"/>
  <c r="Y485" i="2" s="1"/>
  <c r="BS439" i="1"/>
  <c r="Y486" i="2" s="1"/>
  <c r="BS440" i="1"/>
  <c r="Y487" i="2" s="1"/>
  <c r="BS441" i="1"/>
  <c r="Y488" i="2" s="1"/>
  <c r="BS442" i="1"/>
  <c r="Y489" i="2" s="1"/>
  <c r="BS443" i="1"/>
  <c r="Y490" i="2" s="1"/>
  <c r="BS444" i="1"/>
  <c r="Y491" i="2" s="1"/>
  <c r="BS445" i="1"/>
  <c r="Y492" i="2" s="1"/>
  <c r="BS446" i="1"/>
  <c r="Y493" i="2" s="1"/>
  <c r="BS447" i="1"/>
  <c r="Y494" i="2" s="1"/>
  <c r="BS448" i="1"/>
  <c r="Y495" i="2" s="1"/>
  <c r="BS449" i="1"/>
  <c r="Y496" i="2" s="1"/>
  <c r="BS450" i="1"/>
  <c r="Y497" i="2" s="1"/>
  <c r="BS451" i="1"/>
  <c r="Y498" i="2" s="1"/>
  <c r="BS452" i="1"/>
  <c r="Y499" i="2" s="1"/>
  <c r="BS453" i="1"/>
  <c r="Y500" i="2" s="1"/>
  <c r="BS454" i="1"/>
  <c r="Y501" i="2" s="1"/>
  <c r="BS455" i="1"/>
  <c r="Y502" i="2" s="1"/>
  <c r="BS456" i="1"/>
  <c r="Y503" i="2" s="1"/>
  <c r="BS457" i="1"/>
  <c r="Y504" i="2" s="1"/>
  <c r="BS458" i="1"/>
  <c r="Y505" i="2" s="1"/>
  <c r="BS459" i="1"/>
  <c r="Y506" i="2" s="1"/>
  <c r="BS460" i="1"/>
  <c r="Y507" i="2" s="1"/>
  <c r="BR461" i="1"/>
  <c r="X508" i="2" s="1"/>
  <c r="BR462" i="1"/>
  <c r="X509" i="2" s="1"/>
  <c r="BR463" i="1"/>
  <c r="X510" i="2" s="1"/>
  <c r="BR464" i="1"/>
  <c r="X511" i="2" s="1"/>
  <c r="BR465" i="1"/>
  <c r="X512" i="2" s="1"/>
  <c r="BR466" i="1"/>
  <c r="X513" i="2" s="1"/>
  <c r="BR467" i="1"/>
  <c r="X514" i="2" s="1"/>
  <c r="BR468" i="1"/>
  <c r="X515" i="2" s="1"/>
  <c r="BR469" i="1"/>
  <c r="X516" i="2" s="1"/>
  <c r="BR470" i="1"/>
  <c r="X517" i="2" s="1"/>
  <c r="BR471" i="1"/>
  <c r="X518" i="2" s="1"/>
  <c r="BR472" i="1"/>
  <c r="X519" i="2" s="1"/>
  <c r="BR473" i="1"/>
  <c r="X520" i="2" s="1"/>
  <c r="BR474" i="1"/>
  <c r="X521" i="2" s="1"/>
  <c r="BR475" i="1"/>
  <c r="X522" i="2" s="1"/>
  <c r="BR476" i="1"/>
  <c r="X523" i="2" s="1"/>
  <c r="BR477" i="1"/>
  <c r="X524" i="2" s="1"/>
  <c r="BR478" i="1"/>
  <c r="X525" i="2" s="1"/>
  <c r="BR479" i="1"/>
  <c r="X526" i="2" s="1"/>
  <c r="BR480" i="1"/>
  <c r="X527" i="2" s="1"/>
  <c r="BR481" i="1"/>
  <c r="X528" i="2" s="1"/>
  <c r="BR482" i="1"/>
  <c r="X529" i="2" s="1"/>
  <c r="BR483" i="1"/>
  <c r="X530" i="2" s="1"/>
  <c r="BR484" i="1"/>
  <c r="X531" i="2" s="1"/>
  <c r="BR485" i="1"/>
  <c r="X532" i="2" s="1"/>
  <c r="BR486" i="1"/>
  <c r="X533" i="2" s="1"/>
  <c r="BR516" i="1"/>
  <c r="X557" i="2" s="1"/>
  <c r="BR517" i="1"/>
  <c r="X558" i="2" s="1"/>
  <c r="BR518" i="1"/>
  <c r="X559" i="2" s="1"/>
  <c r="BR519" i="1"/>
  <c r="X560" i="2" s="1"/>
  <c r="BR520" i="1"/>
  <c r="X561" i="2" s="1"/>
  <c r="BR521" i="1"/>
  <c r="X562" i="2" s="1"/>
  <c r="BR522" i="1"/>
  <c r="X563" i="2" s="1"/>
  <c r="BR523" i="1"/>
  <c r="X564" i="2" s="1"/>
  <c r="BR524" i="1"/>
  <c r="X565" i="2" s="1"/>
  <c r="BR525" i="1"/>
  <c r="X566" i="2" s="1"/>
  <c r="BR526" i="1"/>
  <c r="X567" i="2" s="1"/>
  <c r="BS527" i="1"/>
  <c r="Y568" i="2" s="1"/>
  <c r="BS528" i="1"/>
  <c r="Y569" i="2" s="1"/>
  <c r="BS529" i="1"/>
  <c r="Y570" i="2" s="1"/>
  <c r="BR530" i="1"/>
  <c r="X571" i="2" s="1"/>
  <c r="BR531" i="1"/>
  <c r="X572" i="2" s="1"/>
  <c r="BR532" i="1"/>
  <c r="X573" i="2" s="1"/>
  <c r="BR533" i="1"/>
  <c r="X574" i="2" s="1"/>
  <c r="BR534" i="1"/>
  <c r="X575" i="2" s="1"/>
  <c r="BR535" i="1"/>
  <c r="X576" i="2" s="1"/>
  <c r="BR536" i="1"/>
  <c r="X577" i="2" s="1"/>
  <c r="BR537" i="1"/>
  <c r="X578" i="2" s="1"/>
  <c r="BR538" i="1"/>
  <c r="X579" i="2" s="1"/>
  <c r="BR539" i="1"/>
  <c r="X580" i="2" s="1"/>
  <c r="BR540" i="1"/>
  <c r="X581" i="2" s="1"/>
  <c r="BR541" i="1"/>
  <c r="X582" i="2" s="1"/>
  <c r="BR542" i="1"/>
  <c r="X583" i="2" s="1"/>
  <c r="BR543" i="1"/>
  <c r="X584" i="2" s="1"/>
  <c r="BR544" i="1"/>
  <c r="X585" i="2" s="1"/>
  <c r="BR545" i="1"/>
  <c r="X586" i="2" s="1"/>
  <c r="BR546" i="1"/>
  <c r="X587" i="2" s="1"/>
  <c r="BR547" i="1"/>
  <c r="X588" i="2" s="1"/>
  <c r="BR548" i="1"/>
  <c r="X589" i="2" s="1"/>
  <c r="BR549" i="1"/>
  <c r="X590" i="2" s="1"/>
  <c r="BR550" i="1"/>
  <c r="X591" i="2" s="1"/>
  <c r="BR551" i="1"/>
  <c r="X592" i="2" s="1"/>
  <c r="BR552" i="1"/>
  <c r="X593" i="2" s="1"/>
  <c r="BR553" i="1"/>
  <c r="X594" i="2" s="1"/>
  <c r="BR554" i="1"/>
  <c r="X595" i="2" s="1"/>
  <c r="BR555" i="1"/>
  <c r="X596" i="2" s="1"/>
  <c r="BR556" i="1"/>
  <c r="X597" i="2" s="1"/>
  <c r="BR557" i="1"/>
  <c r="X598" i="2" s="1"/>
  <c r="BR558" i="1"/>
  <c r="X599" i="2" s="1"/>
  <c r="BR559" i="1"/>
  <c r="X600" i="2" s="1"/>
  <c r="BR560" i="1"/>
  <c r="X601" i="2" s="1"/>
  <c r="BR561" i="1"/>
  <c r="X602" i="2" s="1"/>
  <c r="BR562" i="1"/>
  <c r="X603" i="2" s="1"/>
  <c r="BR563" i="1"/>
  <c r="X604" i="2" s="1"/>
  <c r="BR564" i="1"/>
  <c r="X605" i="2" s="1"/>
  <c r="P607" i="2"/>
  <c r="BR566" i="1"/>
  <c r="X607" i="2" s="1"/>
  <c r="P611" i="2"/>
  <c r="BR570" i="1"/>
  <c r="X611" i="2" s="1"/>
  <c r="BR45" i="1"/>
  <c r="X44" i="2" s="1"/>
  <c r="BS45" i="1"/>
  <c r="Y44" i="2" s="1"/>
  <c r="R62" i="1"/>
  <c r="N61" i="2" s="1"/>
  <c r="BS63" i="1"/>
  <c r="Y62" i="2" s="1"/>
  <c r="BS64" i="1"/>
  <c r="Y63" i="2" s="1"/>
  <c r="BS65" i="1"/>
  <c r="Y64" i="2" s="1"/>
  <c r="BS66" i="1"/>
  <c r="Y65" i="2" s="1"/>
  <c r="BS67" i="1"/>
  <c r="Y66" i="2" s="1"/>
  <c r="BS68" i="1"/>
  <c r="Y67" i="2" s="1"/>
  <c r="BR71" i="1"/>
  <c r="X70" i="2" s="1"/>
  <c r="P70" i="2"/>
  <c r="BR75" i="1"/>
  <c r="X74" i="2" s="1"/>
  <c r="BR76" i="1"/>
  <c r="X75" i="2" s="1"/>
  <c r="BR77" i="1"/>
  <c r="X76" i="2" s="1"/>
  <c r="BR78" i="1"/>
  <c r="X77" i="2" s="1"/>
  <c r="BR79" i="1"/>
  <c r="X78" i="2" s="1"/>
  <c r="BR80" i="1"/>
  <c r="X79" i="2" s="1"/>
  <c r="R84" i="1"/>
  <c r="N83" i="2" s="1"/>
  <c r="R109" i="1"/>
  <c r="N108" i="2" s="1"/>
  <c r="R111" i="1"/>
  <c r="N110" i="2" s="1"/>
  <c r="R113" i="1"/>
  <c r="N112" i="2" s="1"/>
  <c r="R115" i="1"/>
  <c r="N114" i="2" s="1"/>
  <c r="W128" i="2"/>
  <c r="O128" i="2"/>
  <c r="BR130" i="1"/>
  <c r="X129" i="2" s="1"/>
  <c r="BR139" i="1"/>
  <c r="X138" i="2" s="1"/>
  <c r="BR141" i="1"/>
  <c r="X140" i="2" s="1"/>
  <c r="BR142" i="1"/>
  <c r="X141" i="2" s="1"/>
  <c r="BR143" i="1"/>
  <c r="X142" i="2" s="1"/>
  <c r="BR144" i="1"/>
  <c r="X143" i="2" s="1"/>
  <c r="BS145" i="1"/>
  <c r="Y144" i="2" s="1"/>
  <c r="BS147" i="1"/>
  <c r="Y146" i="2" s="1"/>
  <c r="BS149" i="1"/>
  <c r="Y148" i="2" s="1"/>
  <c r="BR151" i="1"/>
  <c r="X150" i="2" s="1"/>
  <c r="BR153" i="1"/>
  <c r="X152" i="2" s="1"/>
  <c r="BR155" i="1"/>
  <c r="X154" i="2" s="1"/>
  <c r="BR157" i="1"/>
  <c r="X156" i="2" s="1"/>
  <c r="BR158" i="1"/>
  <c r="X157" i="2" s="1"/>
  <c r="BR159" i="1"/>
  <c r="X158" i="2" s="1"/>
  <c r="BR160" i="1"/>
  <c r="X159" i="2" s="1"/>
  <c r="BR161" i="1"/>
  <c r="X160" i="2" s="1"/>
  <c r="BR162" i="1"/>
  <c r="X161" i="2" s="1"/>
  <c r="BR163" i="1"/>
  <c r="X162" i="2" s="1"/>
  <c r="BR164" i="1"/>
  <c r="X163" i="2" s="1"/>
  <c r="BR165" i="1"/>
  <c r="X164" i="2" s="1"/>
  <c r="BR166" i="1"/>
  <c r="X165" i="2" s="1"/>
  <c r="BR167" i="1"/>
  <c r="X166" i="2" s="1"/>
  <c r="BR168" i="1"/>
  <c r="X167" i="2" s="1"/>
  <c r="BR169" i="1"/>
  <c r="X168" i="2" s="1"/>
  <c r="BR170" i="1"/>
  <c r="X169" i="2" s="1"/>
  <c r="BR171" i="1"/>
  <c r="X170" i="2" s="1"/>
  <c r="BR172" i="1"/>
  <c r="X171" i="2" s="1"/>
  <c r="BR173" i="1"/>
  <c r="X172" i="2" s="1"/>
  <c r="BR174" i="1"/>
  <c r="X173" i="2" s="1"/>
  <c r="BR175" i="1"/>
  <c r="X174" i="2" s="1"/>
  <c r="BR176" i="1"/>
  <c r="X175" i="2" s="1"/>
  <c r="BR177" i="1"/>
  <c r="X176" i="2" s="1"/>
  <c r="BR178" i="1"/>
  <c r="X177" i="2" s="1"/>
  <c r="BR179" i="1"/>
  <c r="X178" i="2" s="1"/>
  <c r="BR180" i="1"/>
  <c r="X179" i="2" s="1"/>
  <c r="BR181" i="1"/>
  <c r="X180" i="2" s="1"/>
  <c r="BR182" i="1"/>
  <c r="X181" i="2" s="1"/>
  <c r="BR183" i="1"/>
  <c r="X182" i="2" s="1"/>
  <c r="BR184" i="1"/>
  <c r="X183" i="2" s="1"/>
  <c r="BR185" i="1"/>
  <c r="X184" i="2" s="1"/>
  <c r="BR186" i="1"/>
  <c r="X185" i="2" s="1"/>
  <c r="W188" i="2"/>
  <c r="O188" i="2"/>
  <c r="BS189" i="1"/>
  <c r="Y188" i="2" s="1"/>
  <c r="BR190" i="1"/>
  <c r="X189" i="2" s="1"/>
  <c r="W192" i="2"/>
  <c r="O192" i="2"/>
  <c r="BS193" i="1"/>
  <c r="Y192" i="2" s="1"/>
  <c r="BR194" i="1"/>
  <c r="X193" i="2" s="1"/>
  <c r="W196" i="2"/>
  <c r="O196" i="2"/>
  <c r="BS197" i="1"/>
  <c r="Y196" i="2" s="1"/>
  <c r="BS198" i="1"/>
  <c r="Y197" i="2" s="1"/>
  <c r="BS199" i="1"/>
  <c r="Y198" i="2" s="1"/>
  <c r="BS200" i="1"/>
  <c r="Y199" i="2" s="1"/>
  <c r="BR203" i="1"/>
  <c r="X202" i="2" s="1"/>
  <c r="BS204" i="1"/>
  <c r="Y203" i="2" s="1"/>
  <c r="BR207" i="1"/>
  <c r="X206" i="2" s="1"/>
  <c r="BR210" i="1"/>
  <c r="X209" i="2" s="1"/>
  <c r="BR213" i="1"/>
  <c r="X212" i="2" s="1"/>
  <c r="BS214" i="1"/>
  <c r="Y213" i="2" s="1"/>
  <c r="BS217" i="1"/>
  <c r="Y216" i="2" s="1"/>
  <c r="BR219" i="1"/>
  <c r="X218" i="2" s="1"/>
  <c r="BS220" i="1"/>
  <c r="Y219" i="2" s="1"/>
  <c r="BS223" i="1"/>
  <c r="Y222" i="2" s="1"/>
  <c r="BS224" i="1"/>
  <c r="Y223" i="2" s="1"/>
  <c r="BS234" i="1"/>
  <c r="Y233" i="2" s="1"/>
  <c r="BS237" i="1"/>
  <c r="Y236" i="2" s="1"/>
  <c r="BS239" i="1"/>
  <c r="Y238" i="2" s="1"/>
  <c r="W241" i="2"/>
  <c r="O241" i="2"/>
  <c r="BS242" i="1"/>
  <c r="Y241" i="2" s="1"/>
  <c r="BR243" i="1"/>
  <c r="X242" i="2" s="1"/>
  <c r="W245" i="2"/>
  <c r="O245" i="2"/>
  <c r="BS246" i="1"/>
  <c r="Y245" i="2" s="1"/>
  <c r="BR247" i="1"/>
  <c r="X246" i="2" s="1"/>
  <c r="BS248" i="1"/>
  <c r="Y247" i="2" s="1"/>
  <c r="W249" i="2"/>
  <c r="O249" i="2"/>
  <c r="BR251" i="1"/>
  <c r="X250" i="2" s="1"/>
  <c r="BR253" i="1"/>
  <c r="X252" i="2" s="1"/>
  <c r="BS254" i="1"/>
  <c r="Y253" i="2" s="1"/>
  <c r="BR255" i="1"/>
  <c r="X254" i="2" s="1"/>
  <c r="BS256" i="1"/>
  <c r="Y255" i="2" s="1"/>
  <c r="BR257" i="1"/>
  <c r="X256" i="2" s="1"/>
  <c r="W261" i="2"/>
  <c r="O261" i="2"/>
  <c r="BS262" i="1"/>
  <c r="Y261" i="2" s="1"/>
  <c r="BR263" i="1"/>
  <c r="X262" i="2" s="1"/>
  <c r="W265" i="2"/>
  <c r="O265" i="2"/>
  <c r="BS266" i="1"/>
  <c r="Y265" i="2" s="1"/>
  <c r="BR267" i="1"/>
  <c r="X266" i="2" s="1"/>
  <c r="W269" i="2"/>
  <c r="O269" i="2"/>
  <c r="BS270" i="1"/>
  <c r="Y269" i="2" s="1"/>
  <c r="BR271" i="1"/>
  <c r="X270" i="2" s="1"/>
  <c r="W273" i="2"/>
  <c r="O273" i="2"/>
  <c r="BS274" i="1"/>
  <c r="Y273" i="2" s="1"/>
  <c r="BR275" i="1"/>
  <c r="X274" i="2" s="1"/>
  <c r="W277" i="2"/>
  <c r="O277" i="2"/>
  <c r="BS278" i="1"/>
  <c r="Y277" i="2" s="1"/>
  <c r="BR279" i="1"/>
  <c r="X278" i="2" s="1"/>
  <c r="BS281" i="1"/>
  <c r="Y280" i="2" s="1"/>
  <c r="BS282" i="1"/>
  <c r="Y281" i="2" s="1"/>
  <c r="BS283" i="1"/>
  <c r="Y282" i="2" s="1"/>
  <c r="BS284" i="1"/>
  <c r="Y283" i="2" s="1"/>
  <c r="BS285" i="1"/>
  <c r="Y284" i="2" s="1"/>
  <c r="BS286" i="1"/>
  <c r="Y285" i="2" s="1"/>
  <c r="BS287" i="1"/>
  <c r="Y286" i="2" s="1"/>
  <c r="BS288" i="1"/>
  <c r="Y287" i="2" s="1"/>
  <c r="BS289" i="1"/>
  <c r="Y288" i="2" s="1"/>
  <c r="BS290" i="1"/>
  <c r="Y289" i="2" s="1"/>
  <c r="BR291" i="1"/>
  <c r="X290" i="2" s="1"/>
  <c r="BR292" i="1"/>
  <c r="X291" i="2" s="1"/>
  <c r="BR293" i="1"/>
  <c r="X292" i="2" s="1"/>
  <c r="BR294" i="1"/>
  <c r="X293" i="2" s="1"/>
  <c r="BR295" i="1"/>
  <c r="X294" i="2" s="1"/>
  <c r="BR296" i="1"/>
  <c r="X295" i="2" s="1"/>
  <c r="BR297" i="1"/>
  <c r="X296" i="2" s="1"/>
  <c r="BR298" i="1"/>
  <c r="X297" i="2" s="1"/>
  <c r="BR299" i="1"/>
  <c r="X298" i="2" s="1"/>
  <c r="BR300" i="1"/>
  <c r="X299" i="2" s="1"/>
  <c r="BR301" i="1"/>
  <c r="X300" i="2" s="1"/>
  <c r="BR302" i="1"/>
  <c r="X301" i="2" s="1"/>
  <c r="BR303" i="1"/>
  <c r="X302" i="2" s="1"/>
  <c r="BR304" i="1"/>
  <c r="X303" i="2" s="1"/>
  <c r="BS309" i="1"/>
  <c r="Y308" i="2" s="1"/>
  <c r="BS310" i="1"/>
  <c r="Y309" i="2" s="1"/>
  <c r="BS311" i="1"/>
  <c r="Y310" i="2" s="1"/>
  <c r="BR312" i="1"/>
  <c r="X311" i="2" s="1"/>
  <c r="BS322" i="1"/>
  <c r="Y321" i="2" s="1"/>
  <c r="BR323" i="1"/>
  <c r="X322" i="2" s="1"/>
  <c r="BS327" i="1"/>
  <c r="Y326" i="2" s="1"/>
  <c r="BR328" i="1"/>
  <c r="X327" i="2" s="1"/>
  <c r="BS333" i="1"/>
  <c r="Y332" i="2" s="1"/>
  <c r="BS334" i="1"/>
  <c r="Y333" i="2" s="1"/>
  <c r="BR335" i="1"/>
  <c r="X334" i="2" s="1"/>
  <c r="BR336" i="1"/>
  <c r="X335" i="2" s="1"/>
  <c r="BR337" i="1"/>
  <c r="X336" i="2" s="1"/>
  <c r="BR338" i="1"/>
  <c r="X337" i="2" s="1"/>
  <c r="BR339" i="1"/>
  <c r="X338" i="2" s="1"/>
  <c r="BR340" i="1"/>
  <c r="X339" i="2" s="1"/>
  <c r="BR341" i="1"/>
  <c r="X340" i="2" s="1"/>
  <c r="BR342" i="1"/>
  <c r="X341" i="2" s="1"/>
  <c r="BR343" i="1"/>
  <c r="X342" i="2" s="1"/>
  <c r="BR344" i="1"/>
  <c r="X343" i="2" s="1"/>
  <c r="BR345" i="1"/>
  <c r="X344" i="2" s="1"/>
  <c r="BR346" i="1"/>
  <c r="X345" i="2" s="1"/>
  <c r="BR347" i="1"/>
  <c r="X346" i="2" s="1"/>
  <c r="BR348" i="1"/>
  <c r="X347" i="2" s="1"/>
  <c r="BR349" i="1"/>
  <c r="X348" i="2" s="1"/>
  <c r="BR350" i="1"/>
  <c r="X349" i="2" s="1"/>
  <c r="BR351" i="1"/>
  <c r="X350" i="2" s="1"/>
  <c r="BR352" i="1"/>
  <c r="X351" i="2" s="1"/>
  <c r="BR353" i="1"/>
  <c r="X352" i="2" s="1"/>
  <c r="BR354" i="1"/>
  <c r="X353" i="2" s="1"/>
  <c r="BR355" i="1"/>
  <c r="X354" i="2" s="1"/>
  <c r="BR356" i="1"/>
  <c r="X355" i="2" s="1"/>
  <c r="BR357" i="1"/>
  <c r="X356" i="2" s="1"/>
  <c r="BR358" i="1"/>
  <c r="X357" i="2" s="1"/>
  <c r="BR359" i="1"/>
  <c r="X358" i="2" s="1"/>
  <c r="BR360" i="1"/>
  <c r="X359" i="2" s="1"/>
  <c r="BR361" i="1"/>
  <c r="X360" i="2" s="1"/>
  <c r="BR362" i="1"/>
  <c r="X361" i="2" s="1"/>
  <c r="BR363" i="1"/>
  <c r="X362" i="2" s="1"/>
  <c r="BR364" i="1"/>
  <c r="X363" i="2" s="1"/>
  <c r="BS368" i="1"/>
  <c r="Y414" i="2" s="1"/>
  <c r="BS369" i="1"/>
  <c r="Y415" i="2" s="1"/>
  <c r="BS370" i="1"/>
  <c r="Y416" i="2" s="1"/>
  <c r="BS371" i="1"/>
  <c r="Y417" i="2" s="1"/>
  <c r="BS372" i="1"/>
  <c r="Y418" i="2" s="1"/>
  <c r="BS373" i="1"/>
  <c r="Y419" i="2" s="1"/>
  <c r="BS374" i="1"/>
  <c r="Y420" i="2" s="1"/>
  <c r="BS375" i="1"/>
  <c r="Y421" i="2" s="1"/>
  <c r="BS376" i="1"/>
  <c r="Y422" i="2" s="1"/>
  <c r="BS377" i="1"/>
  <c r="Y423" i="2" s="1"/>
  <c r="BS378" i="1"/>
  <c r="Y424" i="2" s="1"/>
  <c r="BS379" i="1"/>
  <c r="Y425" i="2" s="1"/>
  <c r="BS380" i="1"/>
  <c r="Y426" i="2" s="1"/>
  <c r="BR381" i="1"/>
  <c r="X427" i="2" s="1"/>
  <c r="BS388" i="1"/>
  <c r="Y434" i="2" s="1"/>
  <c r="BS389" i="1"/>
  <c r="Y435" i="2" s="1"/>
  <c r="BR390" i="1"/>
  <c r="X436" i="2" s="1"/>
  <c r="BS461" i="1"/>
  <c r="Y508" i="2" s="1"/>
  <c r="BS462" i="1"/>
  <c r="Y509" i="2" s="1"/>
  <c r="BS463" i="1"/>
  <c r="Y510" i="2" s="1"/>
  <c r="BS464" i="1"/>
  <c r="Y511" i="2" s="1"/>
  <c r="BS465" i="1"/>
  <c r="Y512" i="2" s="1"/>
  <c r="BS466" i="1"/>
  <c r="Y513" i="2" s="1"/>
  <c r="BS467" i="1"/>
  <c r="Y514" i="2" s="1"/>
  <c r="BS468" i="1"/>
  <c r="Y515" i="2" s="1"/>
  <c r="BS469" i="1"/>
  <c r="Y516" i="2" s="1"/>
  <c r="BS470" i="1"/>
  <c r="Y517" i="2" s="1"/>
  <c r="BS471" i="1"/>
  <c r="Y518" i="2" s="1"/>
  <c r="BS472" i="1"/>
  <c r="Y519" i="2" s="1"/>
  <c r="BS473" i="1"/>
  <c r="Y520" i="2" s="1"/>
  <c r="BS474" i="1"/>
  <c r="Y521" i="2" s="1"/>
  <c r="BS475" i="1"/>
  <c r="Y522" i="2" s="1"/>
  <c r="BS476" i="1"/>
  <c r="Y523" i="2" s="1"/>
  <c r="BS477" i="1"/>
  <c r="Y524" i="2" s="1"/>
  <c r="BS478" i="1"/>
  <c r="Y525" i="2" s="1"/>
  <c r="BS479" i="1"/>
  <c r="Y526" i="2" s="1"/>
  <c r="BS480" i="1"/>
  <c r="Y527" i="2" s="1"/>
  <c r="BS481" i="1"/>
  <c r="Y528" i="2" s="1"/>
  <c r="BS482" i="1"/>
  <c r="Y529" i="2" s="1"/>
  <c r="BS483" i="1"/>
  <c r="Y530" i="2" s="1"/>
  <c r="BS484" i="1"/>
  <c r="Y531" i="2" s="1"/>
  <c r="BS485" i="1"/>
  <c r="Y532" i="2" s="1"/>
  <c r="BS486" i="1"/>
  <c r="Y533" i="2" s="1"/>
  <c r="BR488" i="1"/>
  <c r="X534" i="2" s="1"/>
  <c r="BR489" i="1"/>
  <c r="X535" i="2" s="1"/>
  <c r="BR491" i="1"/>
  <c r="X536" i="2" s="1"/>
  <c r="BR492" i="1"/>
  <c r="X537" i="2" s="1"/>
  <c r="BR497" i="1"/>
  <c r="X538" i="2" s="1"/>
  <c r="BR498" i="1"/>
  <c r="X539" i="2" s="1"/>
  <c r="BR499" i="1"/>
  <c r="X540" i="2" s="1"/>
  <c r="BR500" i="1"/>
  <c r="X541" i="2" s="1"/>
  <c r="BR501" i="1"/>
  <c r="X542" i="2" s="1"/>
  <c r="BR502" i="1"/>
  <c r="X543" i="2" s="1"/>
  <c r="BR503" i="1"/>
  <c r="X544" i="2" s="1"/>
  <c r="BR504" i="1"/>
  <c r="X545" i="2" s="1"/>
  <c r="BR505" i="1"/>
  <c r="X546" i="2" s="1"/>
  <c r="BR506" i="1"/>
  <c r="X547" i="2" s="1"/>
  <c r="BR507" i="1"/>
  <c r="X548" i="2" s="1"/>
  <c r="BR508" i="1"/>
  <c r="X549" i="2" s="1"/>
  <c r="BR509" i="1"/>
  <c r="X550" i="2" s="1"/>
  <c r="BR510" i="1"/>
  <c r="X551" i="2" s="1"/>
  <c r="BR511" i="1"/>
  <c r="X552" i="2" s="1"/>
  <c r="BR512" i="1"/>
  <c r="X553" i="2" s="1"/>
  <c r="BR513" i="1"/>
  <c r="X554" i="2" s="1"/>
  <c r="BR514" i="1"/>
  <c r="X555" i="2" s="1"/>
  <c r="BS515" i="1"/>
  <c r="Y556" i="2" s="1"/>
  <c r="BS516" i="1"/>
  <c r="Y557" i="2" s="1"/>
  <c r="BS517" i="1"/>
  <c r="Y558" i="2" s="1"/>
  <c r="BS518" i="1"/>
  <c r="Y559" i="2" s="1"/>
  <c r="BS519" i="1"/>
  <c r="Y560" i="2" s="1"/>
  <c r="BS520" i="1"/>
  <c r="Y561" i="2" s="1"/>
  <c r="BS521" i="1"/>
  <c r="Y562" i="2" s="1"/>
  <c r="BS522" i="1"/>
  <c r="Y563" i="2" s="1"/>
  <c r="BS523" i="1"/>
  <c r="Y564" i="2" s="1"/>
  <c r="BS524" i="1"/>
  <c r="Y565" i="2" s="1"/>
  <c r="BS525" i="1"/>
  <c r="Y566" i="2" s="1"/>
  <c r="BS526" i="1"/>
  <c r="Y567" i="2" s="1"/>
  <c r="BS530" i="1"/>
  <c r="Y571" i="2" s="1"/>
  <c r="BS531" i="1"/>
  <c r="Y572" i="2" s="1"/>
  <c r="BS532" i="1"/>
  <c r="Y573" i="2" s="1"/>
  <c r="BS533" i="1"/>
  <c r="Y574" i="2" s="1"/>
  <c r="BS534" i="1"/>
  <c r="Y575" i="2" s="1"/>
  <c r="BS535" i="1"/>
  <c r="Y576" i="2" s="1"/>
  <c r="BS536" i="1"/>
  <c r="Y577" i="2" s="1"/>
  <c r="BS537" i="1"/>
  <c r="Y578" i="2" s="1"/>
  <c r="BS538" i="1"/>
  <c r="Y579" i="2" s="1"/>
  <c r="BS539" i="1"/>
  <c r="Y580" i="2" s="1"/>
  <c r="BS540" i="1"/>
  <c r="Y581" i="2" s="1"/>
  <c r="BS541" i="1"/>
  <c r="Y582" i="2" s="1"/>
  <c r="BS542" i="1"/>
  <c r="Y583" i="2" s="1"/>
  <c r="BS543" i="1"/>
  <c r="Y584" i="2" s="1"/>
  <c r="BS544" i="1"/>
  <c r="Y585" i="2" s="1"/>
  <c r="BS545" i="1"/>
  <c r="Y586" i="2" s="1"/>
  <c r="BS546" i="1"/>
  <c r="Y587" i="2" s="1"/>
  <c r="BS547" i="1"/>
  <c r="Y588" i="2" s="1"/>
  <c r="BS548" i="1"/>
  <c r="Y589" i="2" s="1"/>
  <c r="BS549" i="1"/>
  <c r="Y590" i="2" s="1"/>
  <c r="BS550" i="1"/>
  <c r="Y591" i="2" s="1"/>
  <c r="BS551" i="1"/>
  <c r="Y592" i="2" s="1"/>
  <c r="BS552" i="1"/>
  <c r="Y593" i="2" s="1"/>
  <c r="Q607" i="2"/>
  <c r="BS566" i="1"/>
  <c r="Y607" i="2" s="1"/>
  <c r="P610" i="2"/>
  <c r="BR569" i="1"/>
  <c r="X610" i="2" s="1"/>
  <c r="W615" i="2"/>
  <c r="O615" i="2"/>
  <c r="W193" i="2"/>
  <c r="O193" i="2"/>
  <c r="BR202" i="1"/>
  <c r="X201" i="2" s="1"/>
  <c r="BS203" i="1"/>
  <c r="Y202" i="2" s="1"/>
  <c r="BR206" i="1"/>
  <c r="X205" i="2" s="1"/>
  <c r="BS207" i="1"/>
  <c r="Y206" i="2" s="1"/>
  <c r="BR209" i="1"/>
  <c r="X208" i="2" s="1"/>
  <c r="BS210" i="1"/>
  <c r="Y209" i="2" s="1"/>
  <c r="BR212" i="1"/>
  <c r="X211" i="2" s="1"/>
  <c r="BS213" i="1"/>
  <c r="Y212" i="2" s="1"/>
  <c r="BR216" i="1"/>
  <c r="X215" i="2" s="1"/>
  <c r="BS219" i="1"/>
  <c r="Y218" i="2" s="1"/>
  <c r="BR222" i="1"/>
  <c r="X221" i="2" s="1"/>
  <c r="BR225" i="1"/>
  <c r="X224" i="2" s="1"/>
  <c r="BR235" i="1"/>
  <c r="X234" i="2" s="1"/>
  <c r="BR238" i="1"/>
  <c r="X237" i="2" s="1"/>
  <c r="BR240" i="1"/>
  <c r="X239" i="2" s="1"/>
  <c r="W242" i="2"/>
  <c r="O242" i="2"/>
  <c r="W246" i="2"/>
  <c r="O246" i="2"/>
  <c r="W248" i="2"/>
  <c r="O248" i="2"/>
  <c r="BR250" i="1"/>
  <c r="X249" i="2" s="1"/>
  <c r="BS251" i="1"/>
  <c r="Y250" i="2" s="1"/>
  <c r="BS253" i="1"/>
  <c r="Y252" i="2" s="1"/>
  <c r="W254" i="2"/>
  <c r="O254" i="2"/>
  <c r="W256" i="2"/>
  <c r="O256" i="2"/>
  <c r="W262" i="2"/>
  <c r="O262" i="2"/>
  <c r="W266" i="2"/>
  <c r="O266" i="2"/>
  <c r="W270" i="2"/>
  <c r="O270" i="2"/>
  <c r="W274" i="2"/>
  <c r="O274" i="2"/>
  <c r="W278" i="2"/>
  <c r="O278" i="2"/>
  <c r="BS415" i="1"/>
  <c r="Y461" i="2" s="1"/>
  <c r="Q461" i="2"/>
  <c r="W606" i="2"/>
  <c r="O606" i="2"/>
  <c r="Q609" i="2"/>
  <c r="BS568" i="1"/>
  <c r="Y609" i="2" s="1"/>
  <c r="Q610" i="2"/>
  <c r="BS569" i="1"/>
  <c r="Y610" i="2" s="1"/>
  <c r="Q613" i="2"/>
  <c r="BS572" i="1"/>
  <c r="Y613" i="2" s="1"/>
  <c r="P614" i="2"/>
  <c r="BR573" i="1"/>
  <c r="X614" i="2" s="1"/>
  <c r="W609" i="2"/>
  <c r="O609" i="2"/>
  <c r="W613" i="2"/>
  <c r="O613" i="2"/>
  <c r="W616" i="2"/>
  <c r="O616" i="2"/>
  <c r="BS575" i="1"/>
  <c r="Y616" i="2" s="1"/>
  <c r="BR576" i="1"/>
  <c r="X617" i="2" s="1"/>
  <c r="W619" i="2"/>
  <c r="O619" i="2"/>
  <c r="BS578" i="1"/>
  <c r="Y619" i="2" s="1"/>
  <c r="BR579" i="1"/>
  <c r="X620" i="2" s="1"/>
  <c r="BR580" i="1"/>
  <c r="X621" i="2" s="1"/>
  <c r="BR581" i="1"/>
  <c r="X622" i="2" s="1"/>
  <c r="BR582" i="1"/>
  <c r="X623" i="2" s="1"/>
  <c r="BR583" i="1"/>
  <c r="X624" i="2" s="1"/>
  <c r="BS667" i="1"/>
  <c r="Y712" i="2" s="1"/>
  <c r="BR668" i="1"/>
  <c r="X713" i="2" s="1"/>
  <c r="BS672" i="1"/>
  <c r="Y717" i="2" s="1"/>
  <c r="W607" i="2"/>
  <c r="O607" i="2"/>
  <c r="W610" i="2"/>
  <c r="O610" i="2"/>
  <c r="W617" i="2"/>
  <c r="O617" i="2"/>
  <c r="BS576" i="1"/>
  <c r="Y617" i="2" s="1"/>
  <c r="BR577" i="1"/>
  <c r="X618" i="2" s="1"/>
  <c r="W620" i="2"/>
  <c r="O620" i="2"/>
  <c r="BS579" i="1"/>
  <c r="Y620" i="2" s="1"/>
  <c r="BS580" i="1"/>
  <c r="Y621" i="2" s="1"/>
  <c r="BS581" i="1"/>
  <c r="Y622" i="2" s="1"/>
  <c r="BS582" i="1"/>
  <c r="Y623" i="2" s="1"/>
  <c r="BS583" i="1"/>
  <c r="Y624" i="2" s="1"/>
  <c r="BS584" i="1"/>
  <c r="Y625" i="2" s="1"/>
  <c r="BS585" i="1"/>
  <c r="Y626" i="2" s="1"/>
  <c r="BS586" i="1"/>
  <c r="Y627" i="2" s="1"/>
  <c r="BS587" i="1"/>
  <c r="Y628" i="2" s="1"/>
  <c r="BS588" i="1"/>
  <c r="Y629" i="2" s="1"/>
  <c r="BS589" i="1"/>
  <c r="Y631" i="2" s="1"/>
  <c r="BS590" i="1"/>
  <c r="Y632" i="2" s="1"/>
  <c r="BS591" i="1"/>
  <c r="Y633" i="2" s="1"/>
  <c r="BS592" i="1"/>
  <c r="Y636" i="2" s="1"/>
  <c r="BS593" i="1"/>
  <c r="Y637" i="2" s="1"/>
  <c r="BS594" i="1"/>
  <c r="Y638" i="2" s="1"/>
  <c r="BS595" i="1"/>
  <c r="Y639" i="2" s="1"/>
  <c r="BS596" i="1"/>
  <c r="Y640" i="2" s="1"/>
  <c r="BS597" i="1"/>
  <c r="Y641" i="2" s="1"/>
  <c r="BS598" i="1"/>
  <c r="Y642" i="2" s="1"/>
  <c r="BS668" i="1"/>
  <c r="Y713" i="2" s="1"/>
  <c r="W614" i="2"/>
  <c r="O614" i="2"/>
  <c r="W618" i="2"/>
  <c r="O618" i="2"/>
  <c r="BS626" i="1"/>
  <c r="Y670" i="2" s="1"/>
  <c r="BS627" i="1"/>
  <c r="Y671" i="2" s="1"/>
  <c r="BS628" i="1"/>
  <c r="Y672" i="2" s="1"/>
  <c r="BS629" i="1"/>
  <c r="Y673" i="2" s="1"/>
  <c r="BS630" i="1"/>
  <c r="Y674" i="2" s="1"/>
  <c r="BS631" i="1"/>
  <c r="Y675" i="2" s="1"/>
  <c r="BS632" i="1"/>
  <c r="Y676" i="2" s="1"/>
  <c r="BS633" i="1"/>
  <c r="Y677" i="2" s="1"/>
  <c r="BR634" i="1"/>
  <c r="X678" i="2" s="1"/>
  <c r="BR635" i="1"/>
  <c r="X679" i="2" s="1"/>
  <c r="BR636" i="1"/>
  <c r="X680" i="2" s="1"/>
  <c r="BR637" i="1"/>
  <c r="X681" i="2" s="1"/>
  <c r="BR638" i="1"/>
  <c r="X682" i="2" s="1"/>
  <c r="BR639" i="1"/>
  <c r="X683" i="2" s="1"/>
  <c r="BR640" i="1"/>
  <c r="X684" i="2" s="1"/>
  <c r="BR641" i="1"/>
  <c r="X685" i="2" s="1"/>
  <c r="BR642" i="1"/>
  <c r="X686" i="2" s="1"/>
  <c r="BR643" i="1"/>
  <c r="X687" i="2" s="1"/>
  <c r="BR644" i="1"/>
  <c r="X688" i="2" s="1"/>
  <c r="BR645" i="1"/>
  <c r="X689" i="2" s="1"/>
  <c r="BR646" i="1"/>
  <c r="X690" i="2" s="1"/>
  <c r="BR647" i="1"/>
  <c r="X691" i="2" s="1"/>
  <c r="BR648" i="1"/>
  <c r="X692" i="2" s="1"/>
  <c r="BR649" i="1"/>
  <c r="X693" i="2" s="1"/>
  <c r="BR650" i="1"/>
  <c r="X694" i="2" s="1"/>
  <c r="BR651" i="1"/>
  <c r="X695" i="2" s="1"/>
  <c r="BR652" i="1"/>
  <c r="X696" i="2" s="1"/>
  <c r="BR653" i="1"/>
  <c r="X697" i="2" s="1"/>
  <c r="BR654" i="1"/>
  <c r="X698" i="2" s="1"/>
  <c r="BR655" i="1"/>
  <c r="X699" i="2" s="1"/>
  <c r="BR656" i="1"/>
  <c r="X700" i="2" s="1"/>
  <c r="BR657" i="1"/>
  <c r="X701" i="2" s="1"/>
  <c r="BR658" i="1"/>
  <c r="X702" i="2" s="1"/>
  <c r="BR659" i="1"/>
  <c r="X703" i="2" s="1"/>
  <c r="BR660" i="1"/>
  <c r="X704" i="2" s="1"/>
  <c r="BR661" i="1"/>
  <c r="X705" i="2" s="1"/>
  <c r="BR662" i="1"/>
  <c r="X706" i="2" s="1"/>
  <c r="BR663" i="1"/>
  <c r="X707" i="2" s="1"/>
  <c r="BR664" i="1"/>
  <c r="X708" i="2" s="1"/>
  <c r="BR665" i="1"/>
  <c r="X709" i="2" s="1"/>
  <c r="BR666" i="1"/>
  <c r="X710" i="2" s="1"/>
  <c r="BS669" i="1"/>
  <c r="Y714" i="2" s="1"/>
  <c r="BR670" i="1"/>
  <c r="X715" i="2" s="1"/>
  <c r="BR671" i="1"/>
  <c r="X716" i="2" s="1"/>
  <c r="BS634" i="1"/>
  <c r="Y678" i="2" s="1"/>
  <c r="BS635" i="1"/>
  <c r="Y679" i="2" s="1"/>
  <c r="BS636" i="1"/>
  <c r="Y680" i="2" s="1"/>
  <c r="BS637" i="1"/>
  <c r="Y681" i="2" s="1"/>
  <c r="BS638" i="1"/>
  <c r="Y682" i="2" s="1"/>
  <c r="BS639" i="1"/>
  <c r="Y683" i="2" s="1"/>
  <c r="BS640" i="1"/>
  <c r="Y684" i="2" s="1"/>
  <c r="BS641" i="1"/>
  <c r="Y685" i="2" s="1"/>
  <c r="BS642" i="1"/>
  <c r="Y686" i="2" s="1"/>
  <c r="BS643" i="1"/>
  <c r="Y687" i="2" s="1"/>
  <c r="BS644" i="1"/>
  <c r="Y688" i="2" s="1"/>
  <c r="BS645" i="1"/>
  <c r="Y689" i="2" s="1"/>
  <c r="BS646" i="1"/>
  <c r="Y690" i="2" s="1"/>
  <c r="BS647" i="1"/>
  <c r="Y691" i="2" s="1"/>
  <c r="BS648" i="1"/>
  <c r="Y692" i="2" s="1"/>
  <c r="BS649" i="1"/>
  <c r="Y693" i="2" s="1"/>
  <c r="BS650" i="1"/>
  <c r="Y694" i="2" s="1"/>
  <c r="BS651" i="1"/>
  <c r="Y695" i="2" s="1"/>
  <c r="BS652" i="1"/>
  <c r="Y696" i="2" s="1"/>
  <c r="BS653" i="1"/>
  <c r="Y697" i="2" s="1"/>
  <c r="BS654" i="1"/>
  <c r="Y698" i="2" s="1"/>
  <c r="BS655" i="1"/>
  <c r="Y699" i="2" s="1"/>
  <c r="BS656" i="1"/>
  <c r="Y700" i="2" s="1"/>
  <c r="BS657" i="1"/>
  <c r="Y701" i="2" s="1"/>
  <c r="BS658" i="1"/>
  <c r="Y702" i="2" s="1"/>
  <c r="BS659" i="1"/>
  <c r="Y703" i="2" s="1"/>
  <c r="BS660" i="1"/>
  <c r="Y704" i="2" s="1"/>
  <c r="BS661" i="1"/>
  <c r="Y705" i="2" s="1"/>
  <c r="BS662" i="1"/>
  <c r="Y706" i="2" s="1"/>
  <c r="BS663" i="1"/>
  <c r="Y707" i="2" s="1"/>
  <c r="BS664" i="1"/>
  <c r="Y708" i="2" s="1"/>
  <c r="BS665" i="1"/>
  <c r="Y709" i="2" s="1"/>
  <c r="BS666" i="1"/>
  <c r="Y710" i="2" s="1"/>
  <c r="BR667" i="1"/>
  <c r="X712" i="2" s="1"/>
  <c r="BS670" i="1"/>
  <c r="Y715" i="2" s="1"/>
  <c r="BS671" i="1"/>
  <c r="Y716" i="2" s="1"/>
  <c r="BR672" i="1"/>
  <c r="X717" i="2" s="1"/>
  <c r="BS673" i="1"/>
  <c r="Y718" i="2" s="1"/>
  <c r="P724" i="2"/>
  <c r="BS677" i="1"/>
  <c r="Y722" i="2" s="1"/>
  <c r="BR678" i="1"/>
  <c r="X723" i="2" s="1"/>
  <c r="Q724" i="2"/>
  <c r="BS678" i="1"/>
  <c r="Y723" i="2" s="1"/>
  <c r="P725" i="2"/>
  <c r="P722" i="2"/>
  <c r="Q725" i="2"/>
  <c r="BR673" i="1"/>
  <c r="X718" i="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Alessio Rovere</author>
  </authors>
  <commentList>
    <comment ref="BC27" authorId="0" shapeId="0" xr:uid="{00000000-0006-0000-0000-000001000000}">
      <text>
        <r>
          <rPr>
            <b/>
            <sz val="9"/>
            <color indexed="81"/>
            <rFont val="Tahoma"/>
            <family val="2"/>
          </rPr>
          <t>Alessio Rovere:</t>
        </r>
        <r>
          <rPr>
            <sz val="9"/>
            <color indexed="81"/>
            <rFont val="Tahoma"/>
            <family val="2"/>
          </rPr>
          <t xml:space="preserve">
Is this a storm ridge?</t>
        </r>
      </text>
    </comment>
  </commentList>
</comments>
</file>

<file path=xl/sharedStrings.xml><?xml version="1.0" encoding="utf-8"?>
<sst xmlns="http://schemas.openxmlformats.org/spreadsheetml/2006/main" count="121920" uniqueCount="11914">
  <si>
    <t>Sampling method</t>
  </si>
  <si>
    <t>Underlying facies (nearest layer)</t>
  </si>
  <si>
    <t>Depth to consolidated substrate (m)</t>
  </si>
  <si>
    <t>Unique sample ID</t>
  </si>
  <si>
    <t>Sample elevation uncertainty + (m)</t>
  </si>
  <si>
    <t>Sample elevation uncertainty - (m)</t>
  </si>
  <si>
    <t>RSL (m)</t>
  </si>
  <si>
    <t>Corrected RSL error + (m)</t>
  </si>
  <si>
    <t>Corrected RSL error - (m)</t>
  </si>
  <si>
    <t>Reference</t>
  </si>
  <si>
    <t>Region code</t>
  </si>
  <si>
    <t>Sub-region</t>
  </si>
  <si>
    <t>Latitude</t>
  </si>
  <si>
    <t>Longitude</t>
  </si>
  <si>
    <t>Dating method</t>
  </si>
  <si>
    <t>Sample depth/ Overburden thickness (m)</t>
  </si>
  <si>
    <t>Intercalated</t>
  </si>
  <si>
    <t>Type</t>
  </si>
  <si>
    <t>Primary indicator type</t>
  </si>
  <si>
    <t>Secondary indicator type</t>
  </si>
  <si>
    <t>Supporting evidence</t>
  </si>
  <si>
    <t xml:space="preserve">Sample indicative meaning </t>
  </si>
  <si>
    <t>Reference water level   (m MSL)</t>
  </si>
  <si>
    <t>RSL 2σ Uncertainty + (m)</t>
  </si>
  <si>
    <t>RSL 2σ Uncertainty - (m)</t>
  </si>
  <si>
    <t>Notes</t>
  </si>
  <si>
    <t xml:space="preserve">Correction type </t>
  </si>
  <si>
    <t>Age                   (cal a BP)</t>
  </si>
  <si>
    <t>Compaction correction (if any)</t>
  </si>
  <si>
    <t>Tectonic correction (m/ka)     (if any)</t>
  </si>
  <si>
    <t>Laboratory code</t>
  </si>
  <si>
    <t>Number of subsamples</t>
  </si>
  <si>
    <t>Assumed or measured </t>
  </si>
  <si>
    <t>% calcite</t>
  </si>
  <si>
    <t>Instrument</t>
  </si>
  <si>
    <t>Decay cnsts</t>
  </si>
  <si>
    <t>%</t>
  </si>
  <si>
    <t>[enter SE or G]</t>
  </si>
  <si>
    <t>ppb</t>
  </si>
  <si>
    <t>ppm</t>
  </si>
  <si>
    <t>8 = Archeological dating</t>
  </si>
  <si>
    <t>1 = Radiocarbon</t>
  </si>
  <si>
    <t>2 = U-series</t>
  </si>
  <si>
    <t xml:space="preserve">3 = Optically stimulated luminescence </t>
  </si>
  <si>
    <t xml:space="preserve">4 = Amino acid racemization </t>
  </si>
  <si>
    <t>6 = Tephra</t>
  </si>
  <si>
    <t>7 = Varved sediments</t>
  </si>
  <si>
    <t>2 = Other bioconstructed reefs</t>
  </si>
  <si>
    <t>3 = Fixed biological indicators</t>
  </si>
  <si>
    <t>4 = Archeological</t>
  </si>
  <si>
    <t>5 = Sedimentary (e.g., deltaic, estuarine, wetland, lacustrine, marine facies)</t>
  </si>
  <si>
    <t>6 = Beach rock</t>
  </si>
  <si>
    <t>7 = Isolation basin</t>
  </si>
  <si>
    <t>8 = Marine terrace</t>
  </si>
  <si>
    <t>9 = Raised/storm beach</t>
  </si>
  <si>
    <t>9 = Other</t>
  </si>
  <si>
    <t>10 = Other</t>
  </si>
  <si>
    <t>Dated facies</t>
  </si>
  <si>
    <t>Tendency</t>
  </si>
  <si>
    <t>Tidal uncertainty (m)</t>
  </si>
  <si>
    <t>Water depth uncertainty           (m)</t>
  </si>
  <si>
    <t>Leveling uncertainty (m)</t>
  </si>
  <si>
    <t>(d)GPS or RTK uncertainty (m)</t>
  </si>
  <si>
    <t>Benchmark uncertainty (m)</t>
  </si>
  <si>
    <t>Vegetation zone uncertainty (m)</t>
  </si>
  <si>
    <t>Map uncertainty (m)</t>
  </si>
  <si>
    <t>DEM uncertainty (m)</t>
  </si>
  <si>
    <t xml:space="preserve">Orthometric datum or MSL epoch </t>
  </si>
  <si>
    <t>Sample elevation (m MSL)</t>
  </si>
  <si>
    <t>Why rejected?</t>
  </si>
  <si>
    <t>MLLW (m MSL)</t>
  </si>
  <si>
    <t>MHHW (m MSL)</t>
  </si>
  <si>
    <t>MLW    (m MSL)</t>
  </si>
  <si>
    <t>MTL     (m MSL)</t>
  </si>
  <si>
    <t>MHW     (m MSL)</t>
  </si>
  <si>
    <t>Corrected RSL       (m)</t>
  </si>
  <si>
    <t>Corrected RSL       (m)           (if any)</t>
  </si>
  <si>
    <t>Correction type            (if any)</t>
  </si>
  <si>
    <t>Paleotide-corrected RWL      (m MSL) (if any)</t>
  </si>
  <si>
    <t>Paleotide-corrected indicative range          (m)           (if any)</t>
  </si>
  <si>
    <t>A. Identifier/original citation</t>
  </si>
  <si>
    <t xml:space="preserve">B. Fields related to geographic location </t>
  </si>
  <si>
    <t>C. Fields related to horizontal position of RSL</t>
  </si>
  <si>
    <t>D.2 Fields related to uncertainties in determining the depth of a sample in a core or section</t>
  </si>
  <si>
    <t xml:space="preserve">D.3 Fields related to uncertainties in determining the absolute elevation of a core or section </t>
  </si>
  <si>
    <t>D.4 Tidal datums</t>
  </si>
  <si>
    <t>D.5 Fields related to uncertainties associate with the sample's indicative meaning</t>
  </si>
  <si>
    <t>D.6 Fields used to account for effects of sediment compaction and tectonics on sample elevation</t>
  </si>
  <si>
    <t>D.7 Fields use to calculate the past position and uncertainty of RSL from each sample</t>
  </si>
  <si>
    <t xml:space="preserve">E. Additional notes </t>
  </si>
  <si>
    <t>MLWN (m MSL)</t>
  </si>
  <si>
    <t>MLWS (m MSL)</t>
  </si>
  <si>
    <t>MHWN (m MSL)</t>
  </si>
  <si>
    <t>Sample depth/overburden thickness (m)</t>
  </si>
  <si>
    <t>Depth to consolidated substrate   (m)</t>
  </si>
  <si>
    <t>Reject</t>
  </si>
  <si>
    <t>Why reject?</t>
  </si>
  <si>
    <t>MHWS (m MSL)</t>
  </si>
  <si>
    <t>Overburden facies (nearest layer)</t>
  </si>
  <si>
    <t>Sample thickness uncertainty       (m)</t>
  </si>
  <si>
    <t xml:space="preserve">Sampling uncertainty     (m) </t>
  </si>
  <si>
    <t xml:space="preserve">Core shortening/stretching uncertainty      (m) </t>
  </si>
  <si>
    <t xml:space="preserve">Non-vertical drilling uncertainty      (m) </t>
  </si>
  <si>
    <t>Compaction correction uncertainty           (if any)</t>
  </si>
  <si>
    <t>Orthometric sample elevation (m)</t>
  </si>
  <si>
    <t>Sample elevation type</t>
  </si>
  <si>
    <t>Indicative range uncertainty  (m)</t>
  </si>
  <si>
    <t>RWL  modeling uncertainty (m)</t>
  </si>
  <si>
    <t>IR modeling uncertainty (m)</t>
  </si>
  <si>
    <t>Tectonic correction uncertainty (m/ka)         (if any)</t>
  </si>
  <si>
    <t>Paleo indicative range change uncertainty    (m)             (if any)</t>
  </si>
  <si>
    <t>Corrected RSL uncertainty - (m)              (if any)</t>
  </si>
  <si>
    <t>Corrected RSL uncertainty + (m)                 (if any)</t>
  </si>
  <si>
    <t>Th-U Spike Calib</t>
  </si>
  <si>
    <t>abs uncert</t>
  </si>
  <si>
    <t>Reported age</t>
  </si>
  <si>
    <t>[enter 1, 2, or 3 ]</t>
  </si>
  <si>
    <t>Calibration software</t>
  </si>
  <si>
    <t>Age 2σ Uncertainty +              (cal a)</t>
  </si>
  <si>
    <t>Age 2σ Uncertainty -              (cal a)</t>
  </si>
  <si>
    <r>
      <t>Corrected age (</t>
    </r>
    <r>
      <rPr>
        <b/>
        <vertAlign val="superscript"/>
        <sz val="12"/>
        <color theme="1"/>
        <rFont val="Arial"/>
        <family val="2"/>
      </rPr>
      <t>14</t>
    </r>
    <r>
      <rPr>
        <b/>
        <sz val="12"/>
        <color theme="1"/>
        <rFont val="Arial"/>
        <family val="2"/>
      </rPr>
      <t>C a BP)</t>
    </r>
  </si>
  <si>
    <r>
      <t>Corrected age uncertainty (</t>
    </r>
    <r>
      <rPr>
        <b/>
        <vertAlign val="superscript"/>
        <sz val="12"/>
        <color theme="1"/>
        <rFont val="Arial"/>
        <family val="2"/>
      </rPr>
      <t>14</t>
    </r>
    <r>
      <rPr>
        <b/>
        <sz val="12"/>
        <color theme="1"/>
        <rFont val="Arial"/>
        <family val="2"/>
      </rPr>
      <t>C a)</t>
    </r>
  </si>
  <si>
    <t>Sample thickness (m)</t>
  </si>
  <si>
    <t>Sample thickness type</t>
  </si>
  <si>
    <t>D.1 Fields related to stratigraphy from which the sample was obtained</t>
  </si>
  <si>
    <t>Corrected sample thickness (m)</t>
  </si>
  <si>
    <r>
      <t>Corrected age       (</t>
    </r>
    <r>
      <rPr>
        <b/>
        <vertAlign val="superscript"/>
        <sz val="12"/>
        <color theme="1"/>
        <rFont val="Arial"/>
        <family val="2"/>
      </rPr>
      <t>14</t>
    </r>
    <r>
      <rPr>
        <b/>
        <sz val="12"/>
        <color theme="1"/>
        <rFont val="Arial"/>
        <family val="2"/>
      </rPr>
      <t>C a BP)</t>
    </r>
  </si>
  <si>
    <t>Age 2σ Uncertainty  -                (cal a)</t>
  </si>
  <si>
    <t xml:space="preserve">Modern </t>
  </si>
  <si>
    <t>Calib 7.1 / 7.0.0</t>
  </si>
  <si>
    <t>SLCC1</t>
  </si>
  <si>
    <t>South Sulawesi</t>
  </si>
  <si>
    <t>microatoll</t>
  </si>
  <si>
    <t>n/a</t>
  </si>
  <si>
    <t>cordless drill</t>
  </si>
  <si>
    <t>EIGEN-6C geoid</t>
  </si>
  <si>
    <t>SLCC2</t>
  </si>
  <si>
    <t>SLCC3</t>
  </si>
  <si>
    <t>SLCC4</t>
  </si>
  <si>
    <t>SLCC5</t>
  </si>
  <si>
    <t>SLCC6</t>
  </si>
  <si>
    <t>SLCC7</t>
  </si>
  <si>
    <t>SLCC8</t>
  </si>
  <si>
    <t>SLCC9</t>
  </si>
  <si>
    <t>SLCC10</t>
  </si>
  <si>
    <t>SLCC11</t>
  </si>
  <si>
    <t>SLCC12</t>
  </si>
  <si>
    <t>SLCC13</t>
  </si>
  <si>
    <t>SLCC14</t>
  </si>
  <si>
    <t>SLCC15</t>
  </si>
  <si>
    <t>SLCC16</t>
  </si>
  <si>
    <t>SLCC17</t>
  </si>
  <si>
    <t>SLCC18</t>
  </si>
  <si>
    <t>SLCC19</t>
  </si>
  <si>
    <t>SLCC20</t>
  </si>
  <si>
    <t>SLCC21</t>
  </si>
  <si>
    <t>SLCC22</t>
  </si>
  <si>
    <t>De Klerk 1982</t>
  </si>
  <si>
    <t>Tanah Keke</t>
  </si>
  <si>
    <t>SLCC23</t>
  </si>
  <si>
    <t>SLCC24</t>
  </si>
  <si>
    <t>Talakaya</t>
  </si>
  <si>
    <t>SLCC25</t>
  </si>
  <si>
    <t>Puntondo</t>
  </si>
  <si>
    <t>SLCC26</t>
  </si>
  <si>
    <t>SLCC27</t>
  </si>
  <si>
    <t>SLCC28</t>
  </si>
  <si>
    <t>SLCC29</t>
  </si>
  <si>
    <t>Pamaroang</t>
  </si>
  <si>
    <t>SLCC30</t>
  </si>
  <si>
    <t>Pangalasak</t>
  </si>
  <si>
    <t>SLCC31</t>
  </si>
  <si>
    <t>Patene</t>
  </si>
  <si>
    <t>SLCC32</t>
  </si>
  <si>
    <t>Samalona</t>
  </si>
  <si>
    <t>SLCC33</t>
  </si>
  <si>
    <t>Tekolabua</t>
  </si>
  <si>
    <t>SLCC34</t>
  </si>
  <si>
    <t>SLCC35</t>
  </si>
  <si>
    <t>Maros</t>
  </si>
  <si>
    <t>SLCC36</t>
  </si>
  <si>
    <t>Bone Tambung</t>
  </si>
  <si>
    <t>SLCC37</t>
  </si>
  <si>
    <t>Sarappo</t>
  </si>
  <si>
    <t>SLCC38</t>
  </si>
  <si>
    <t>SLCC39</t>
  </si>
  <si>
    <t>Tarallow</t>
  </si>
  <si>
    <t>SLCC40</t>
  </si>
  <si>
    <t>SLCC41</t>
  </si>
  <si>
    <t>Son Hài</t>
  </si>
  <si>
    <t>measured</t>
  </si>
  <si>
    <t>midpoint</t>
  </si>
  <si>
    <t>SLCC42</t>
  </si>
  <si>
    <t>SLCC43</t>
  </si>
  <si>
    <t>SLCC44</t>
  </si>
  <si>
    <t>Cà Ná 1</t>
  </si>
  <si>
    <t>SLCC45</t>
  </si>
  <si>
    <t>SLCC46</t>
  </si>
  <si>
    <t>Beachridge</t>
  </si>
  <si>
    <t>SLCC47</t>
  </si>
  <si>
    <t>Cà Ná 2</t>
  </si>
  <si>
    <t>SLCC48</t>
  </si>
  <si>
    <t>SLCC49</t>
  </si>
  <si>
    <t>SLCC50</t>
  </si>
  <si>
    <t>SLCC51</t>
  </si>
  <si>
    <t>SLCC52</t>
  </si>
  <si>
    <t>Cà Ná 3</t>
  </si>
  <si>
    <t>SLCC53</t>
  </si>
  <si>
    <t>SLCC54</t>
  </si>
  <si>
    <t>SLCC55</t>
  </si>
  <si>
    <t>SLCC56</t>
  </si>
  <si>
    <t>SLCC57</t>
  </si>
  <si>
    <t>Washover</t>
  </si>
  <si>
    <t>SLCC58</t>
  </si>
  <si>
    <t>SLCC59</t>
  </si>
  <si>
    <t>Mekong valley</t>
  </si>
  <si>
    <t>Greenish gray clay (Flood-plain)</t>
  </si>
  <si>
    <t>Reddish brown sandy silt (Flood-plain to natural levee)</t>
  </si>
  <si>
    <t>Alternation of peat and gradded sand (Salt marsh to mangrove)</t>
  </si>
  <si>
    <t>direct-push and rotary drilling</t>
  </si>
  <si>
    <t>SLCC60</t>
  </si>
  <si>
    <t>SLCC61</t>
  </si>
  <si>
    <t>SLCC62</t>
  </si>
  <si>
    <t>SLCC63</t>
  </si>
  <si>
    <t>SLCC64</t>
  </si>
  <si>
    <t>SLCC65</t>
  </si>
  <si>
    <t>SLCC66</t>
  </si>
  <si>
    <t>positive</t>
  </si>
  <si>
    <t>SLCC67</t>
  </si>
  <si>
    <t>Cross-laminated micaceous sand (Fluvial environment)</t>
  </si>
  <si>
    <t>SLCC68</t>
  </si>
  <si>
    <t>SLCC69</t>
  </si>
  <si>
    <t>reddish brown sandy silt (Flood-plain to natural levee)</t>
  </si>
  <si>
    <t>Bluish gray clay (Flood plain)</t>
  </si>
  <si>
    <t>SLCC70</t>
  </si>
  <si>
    <t>SLCC71</t>
  </si>
  <si>
    <t>SLCC72</t>
  </si>
  <si>
    <t>SLCC73</t>
  </si>
  <si>
    <t>SLCC74</t>
  </si>
  <si>
    <t>SLCC75</t>
  </si>
  <si>
    <t>SLCC76</t>
  </si>
  <si>
    <t>SLCC77</t>
  </si>
  <si>
    <t>SLCC78</t>
  </si>
  <si>
    <t>reddsih brown sandy silt</t>
  </si>
  <si>
    <t>SLCC79</t>
  </si>
  <si>
    <t>SLCC80</t>
  </si>
  <si>
    <t>SLCC81</t>
  </si>
  <si>
    <t>SLCC82</t>
  </si>
  <si>
    <t>SLCC83</t>
  </si>
  <si>
    <t>reddsih brown sandy silt (Pleistocene deposits) / Basement</t>
  </si>
  <si>
    <t xml:space="preserve">Laminated sand with mud drapes </t>
  </si>
  <si>
    <t>SLCC84</t>
  </si>
  <si>
    <t>SLCC85</t>
  </si>
  <si>
    <t>yellowish to light gray silt to clay (Flood plain)</t>
  </si>
  <si>
    <t xml:space="preserve">reddsih brown silt to clay (Flood plain) </t>
  </si>
  <si>
    <t>SLCC86</t>
  </si>
  <si>
    <t>SLCC87</t>
  </si>
  <si>
    <t>SLCC88</t>
  </si>
  <si>
    <t>Laminated and bioturbated clay to sand (fresh water diatom assemblage) (Flood plain to natural levee)</t>
  </si>
  <si>
    <t>SLCC89</t>
  </si>
  <si>
    <t>SLCC90</t>
  </si>
  <si>
    <t>SLCC91</t>
  </si>
  <si>
    <t>SLCC92</t>
  </si>
  <si>
    <t>SLCC93</t>
  </si>
  <si>
    <t>SLCC94</t>
  </si>
  <si>
    <t>SLCC95</t>
  </si>
  <si>
    <t>SLCC96</t>
  </si>
  <si>
    <t>SLCC97</t>
  </si>
  <si>
    <t>SLCC98</t>
  </si>
  <si>
    <t>SLCC99</t>
  </si>
  <si>
    <t>SLCC100</t>
  </si>
  <si>
    <t>SLCC101</t>
  </si>
  <si>
    <t>SLCC102</t>
  </si>
  <si>
    <t>SLCC103</t>
  </si>
  <si>
    <t>SLCC104</t>
  </si>
  <si>
    <t>SLCC105</t>
  </si>
  <si>
    <t>SLCC106</t>
  </si>
  <si>
    <t>SLCC107</t>
  </si>
  <si>
    <t>SLCC108</t>
  </si>
  <si>
    <t>SLCC109</t>
  </si>
  <si>
    <t>SLCC110</t>
  </si>
  <si>
    <t>Rooted sandy silt with concretion(Pleistocene deposits)</t>
  </si>
  <si>
    <t>SLCC111</t>
  </si>
  <si>
    <t>Rooted sandy silt with concretion (Pleistocene deposits)</t>
  </si>
  <si>
    <t>SLCC112</t>
  </si>
  <si>
    <t>SLCC113</t>
  </si>
  <si>
    <t>North Keeling</t>
  </si>
  <si>
    <t>Cemented conglomerate platform</t>
  </si>
  <si>
    <t>drill core</t>
  </si>
  <si>
    <t>head</t>
  </si>
  <si>
    <t>SLCC114</t>
  </si>
  <si>
    <t xml:space="preserve"> Beneath beach conglomerate</t>
  </si>
  <si>
    <t>SLCC115</t>
  </si>
  <si>
    <t>Pulu Pandan</t>
  </si>
  <si>
    <t>In situ within conglomerate platform</t>
  </si>
  <si>
    <t>SLCC116</t>
  </si>
  <si>
    <t>Direction</t>
  </si>
  <si>
    <t>conglomerate platform</t>
  </si>
  <si>
    <t>SLCC117</t>
  </si>
  <si>
    <t>Pulu Wak Banka</t>
  </si>
  <si>
    <t>SLCC118</t>
  </si>
  <si>
    <t>Pulu Labu</t>
  </si>
  <si>
    <t>Lower unit of conglomerate</t>
  </si>
  <si>
    <t>SLCC119</t>
  </si>
  <si>
    <t>Upper unit of conglomerate</t>
  </si>
  <si>
    <t>SLCC120</t>
  </si>
  <si>
    <t>Home</t>
  </si>
  <si>
    <t>SLCC121</t>
  </si>
  <si>
    <t>SLCC122</t>
  </si>
  <si>
    <t>South</t>
  </si>
  <si>
    <t>SLCC123</t>
  </si>
  <si>
    <t>West</t>
  </si>
  <si>
    <t>SLCC124</t>
  </si>
  <si>
    <t>SLCC125</t>
  </si>
  <si>
    <t>From conglomerate adjacent to the next2</t>
  </si>
  <si>
    <t>SLCC126</t>
  </si>
  <si>
    <t>In situ beneath beachrock</t>
  </si>
  <si>
    <t>SLCC127</t>
  </si>
  <si>
    <t>In situ adjacent to the upper one</t>
  </si>
  <si>
    <t>SLCC128</t>
  </si>
  <si>
    <t>SLCC129</t>
  </si>
  <si>
    <t>Near South</t>
  </si>
  <si>
    <t>modern reed flat</t>
  </si>
  <si>
    <t>SLCC130</t>
  </si>
  <si>
    <t>ECON 2, Strait of Malacca</t>
  </si>
  <si>
    <t>Estuarine mud</t>
  </si>
  <si>
    <t>Estuarine sand</t>
  </si>
  <si>
    <t>silt</t>
  </si>
  <si>
    <t>SLCC131</t>
  </si>
  <si>
    <t>SLCC132</t>
  </si>
  <si>
    <t>estuarine sand</t>
  </si>
  <si>
    <t>SLCC133</t>
  </si>
  <si>
    <t>SLCC134</t>
  </si>
  <si>
    <t>clay</t>
  </si>
  <si>
    <t>estuarine mud</t>
  </si>
  <si>
    <t>SLCC135</t>
  </si>
  <si>
    <t>SLCC136</t>
  </si>
  <si>
    <t>mangrove peat</t>
  </si>
  <si>
    <t>SLCC137</t>
  </si>
  <si>
    <t>Glory Development Construction Site</t>
  </si>
  <si>
    <t>SLCC138</t>
  </si>
  <si>
    <t>SLCC139</t>
  </si>
  <si>
    <t>Pulau Semakau</t>
  </si>
  <si>
    <t>coral reef</t>
  </si>
  <si>
    <t>SLCC140</t>
  </si>
  <si>
    <t>SLCC141</t>
  </si>
  <si>
    <t>SLCC142</t>
  </si>
  <si>
    <t>SLCC143</t>
  </si>
  <si>
    <t>Teluk Awur</t>
  </si>
  <si>
    <t>microdrill</t>
  </si>
  <si>
    <t>SLCC144</t>
  </si>
  <si>
    <t>SLCC145</t>
  </si>
  <si>
    <t>SLCC146</t>
  </si>
  <si>
    <t>SLCC147</t>
  </si>
  <si>
    <t>SLCC148</t>
  </si>
  <si>
    <t>SLCC149</t>
  </si>
  <si>
    <t>SLCC150</t>
  </si>
  <si>
    <t>SLCC151</t>
  </si>
  <si>
    <t>SLCC152</t>
  </si>
  <si>
    <t>SLCC153</t>
  </si>
  <si>
    <t>SLCC154</t>
  </si>
  <si>
    <t>SLCC155</t>
  </si>
  <si>
    <t>Chappell &amp; Polach 1991</t>
  </si>
  <si>
    <t>Huon Peninsula</t>
  </si>
  <si>
    <t>drill</t>
  </si>
  <si>
    <t>SLCC156</t>
  </si>
  <si>
    <t>SLCC157</t>
  </si>
  <si>
    <t>SLCC158</t>
  </si>
  <si>
    <t>SLCC159</t>
  </si>
  <si>
    <t>SLCC160</t>
  </si>
  <si>
    <t>SLCC161</t>
  </si>
  <si>
    <t>SLCC162</t>
  </si>
  <si>
    <t>SLCC163</t>
  </si>
  <si>
    <t>SLCC164</t>
  </si>
  <si>
    <t>SLCC165</t>
  </si>
  <si>
    <t>SLCC166</t>
  </si>
  <si>
    <t>SLCC167</t>
  </si>
  <si>
    <t>SLCC168</t>
  </si>
  <si>
    <t>SLCC169</t>
  </si>
  <si>
    <t>SLCC170</t>
  </si>
  <si>
    <t>SLCC171</t>
  </si>
  <si>
    <t>SLCC172</t>
  </si>
  <si>
    <t>SLCC173</t>
  </si>
  <si>
    <t>SLCC174</t>
  </si>
  <si>
    <t>SLCC175</t>
  </si>
  <si>
    <t>SLCC176</t>
  </si>
  <si>
    <t>SLCC177</t>
  </si>
  <si>
    <t>SLCC178</t>
  </si>
  <si>
    <t>SLCC179</t>
  </si>
  <si>
    <t>SLCC180</t>
  </si>
  <si>
    <t>SLCC181</t>
  </si>
  <si>
    <t>SLCC182</t>
  </si>
  <si>
    <t>SLCC183</t>
  </si>
  <si>
    <t>SLCC184</t>
  </si>
  <si>
    <t>Ko Taphao Yai reef flat</t>
  </si>
  <si>
    <t>hydraulic drill</t>
  </si>
  <si>
    <t>SLCC185</t>
  </si>
  <si>
    <t>SLCC186</t>
  </si>
  <si>
    <t>SLCC187</t>
  </si>
  <si>
    <t>SLCC188</t>
  </si>
  <si>
    <t>SLCC189</t>
  </si>
  <si>
    <t>SLCC190</t>
  </si>
  <si>
    <t>SLCC191</t>
  </si>
  <si>
    <t>SLCC192</t>
  </si>
  <si>
    <t>SLCC193</t>
  </si>
  <si>
    <t>SLCC194</t>
  </si>
  <si>
    <t>SLCC195</t>
  </si>
  <si>
    <t>norther Terengganu, Sungai Bari coral reef</t>
  </si>
  <si>
    <t>coral</t>
  </si>
  <si>
    <t>10-cm diameter AMS bucket auger</t>
  </si>
  <si>
    <t>Peninsular Malaysia Geodetic Vertical Datum (PGVD</t>
  </si>
  <si>
    <t>SLCC196</t>
  </si>
  <si>
    <t>nothern Terengganu, Sungai Bari coral reef</t>
  </si>
  <si>
    <t>SLCC197</t>
  </si>
  <si>
    <t>northern Terengganu, Northern Setiu</t>
  </si>
  <si>
    <t>quartz beach-ridge sand</t>
  </si>
  <si>
    <t>SLCC198</t>
  </si>
  <si>
    <t>Strait of Malacca</t>
  </si>
  <si>
    <t>Mangrove wood on top of terrestrial deposits</t>
  </si>
  <si>
    <t>hand auger/ vibrocorer</t>
  </si>
  <si>
    <t>SLCC199</t>
  </si>
  <si>
    <t>Mangrove wood on top of marine sediments</t>
  </si>
  <si>
    <t>SLCC200</t>
  </si>
  <si>
    <t>Basis of peat layer on top of brackish sediments</t>
  </si>
  <si>
    <t>SLCC201</t>
  </si>
  <si>
    <t>Mangrove and peat above terrestrial deposits</t>
  </si>
  <si>
    <t>SLCC202</t>
  </si>
  <si>
    <t>Peat on top of brakish deposits</t>
  </si>
  <si>
    <t>SLCC203</t>
  </si>
  <si>
    <t>SLCC204</t>
  </si>
  <si>
    <t>Peat to fresh water deposite on top of brakish sediments</t>
  </si>
  <si>
    <t>SLCC205</t>
  </si>
  <si>
    <t>Basis of peat layer on top of brackish deposits</t>
  </si>
  <si>
    <t>SLCC206</t>
  </si>
  <si>
    <t>Mangrove wood at the base of coastal barrier sand</t>
  </si>
  <si>
    <t>SLCC207</t>
  </si>
  <si>
    <t>Peat to mangrove above terrestrial deposits</t>
  </si>
  <si>
    <t>SLCC208</t>
  </si>
  <si>
    <t>Mangrove wood</t>
  </si>
  <si>
    <t>SLCC209</t>
  </si>
  <si>
    <t>Peat on top of terrestrial deposits</t>
  </si>
  <si>
    <t>SLCC210</t>
  </si>
  <si>
    <t>SLCC211</t>
  </si>
  <si>
    <t>SLCC212</t>
  </si>
  <si>
    <t>Wood from a thick sequence of mangrove deposits</t>
  </si>
  <si>
    <t>SLCC213</t>
  </si>
  <si>
    <t>SLCC214</t>
  </si>
  <si>
    <t>SLCC215</t>
  </si>
  <si>
    <t>SLCC216</t>
  </si>
  <si>
    <t>Wood from a peat on top of terrestrial deposits</t>
  </si>
  <si>
    <t>SLCC217</t>
  </si>
  <si>
    <t>Peat on top of marine muds</t>
  </si>
  <si>
    <t>SLCC218</t>
  </si>
  <si>
    <t>Woody peat overlain by marine mud</t>
  </si>
  <si>
    <t>SLCC219</t>
  </si>
  <si>
    <t>Peat overlain by marine sand</t>
  </si>
  <si>
    <t>SLCC220</t>
  </si>
  <si>
    <t>Clayey peat with in situ roots on top of terrestrial silty clay</t>
  </si>
  <si>
    <t>SLCC221</t>
  </si>
  <si>
    <t>In situ roots in weathered quartzite</t>
  </si>
  <si>
    <t>SLCC222</t>
  </si>
  <si>
    <t>Wood peat overlain by marine mud</t>
  </si>
  <si>
    <t>SLCC223</t>
  </si>
  <si>
    <t>In situ roots within terrestrial clay</t>
  </si>
  <si>
    <t>SLCC224</t>
  </si>
  <si>
    <t>SLCC225</t>
  </si>
  <si>
    <t>Leaves and wood from a fresh water diatom ooze</t>
  </si>
  <si>
    <t>SLCC226</t>
  </si>
  <si>
    <t>SLCC227</t>
  </si>
  <si>
    <t>In situ mangrove (?) roots</t>
  </si>
  <si>
    <t>SLCC228</t>
  </si>
  <si>
    <t>SLCC229</t>
  </si>
  <si>
    <t>Leaves from freshwater (?) silty clay</t>
  </si>
  <si>
    <t>SLCC230</t>
  </si>
  <si>
    <t>SLCC231</t>
  </si>
  <si>
    <t>SLCC232</t>
  </si>
  <si>
    <t>SLCC233</t>
  </si>
  <si>
    <t>Sand impregnated with humate</t>
  </si>
  <si>
    <t>SLCC234</t>
  </si>
  <si>
    <t>SLCC235</t>
  </si>
  <si>
    <t>Pear overlain by marine sand</t>
  </si>
  <si>
    <t>SLCC236</t>
  </si>
  <si>
    <t>SLCC237</t>
  </si>
  <si>
    <t>&gt;44200</t>
  </si>
  <si>
    <t>Peat overlain by marine mud</t>
  </si>
  <si>
    <t>SLCC238</t>
  </si>
  <si>
    <t>Laem Son</t>
  </si>
  <si>
    <t>levelling &amp; collecting by hand</t>
  </si>
  <si>
    <t>SLCC239</t>
  </si>
  <si>
    <t>SLCC240</t>
  </si>
  <si>
    <t>SLCC241</t>
  </si>
  <si>
    <t>SLCC242</t>
  </si>
  <si>
    <t>SLCC243</t>
  </si>
  <si>
    <t>SLCC244</t>
  </si>
  <si>
    <t>SLCC245</t>
  </si>
  <si>
    <t>Ko Pha Nak Hong</t>
  </si>
  <si>
    <t>SLCC246</t>
  </si>
  <si>
    <t>SLCC247</t>
  </si>
  <si>
    <t>Ko Pha Nak East</t>
  </si>
  <si>
    <t>SLCC248</t>
  </si>
  <si>
    <t>Ko Na Khae</t>
  </si>
  <si>
    <t>SLCC249</t>
  </si>
  <si>
    <t>SLCC250</t>
  </si>
  <si>
    <t>SLCC251</t>
  </si>
  <si>
    <t>SLCC252</t>
  </si>
  <si>
    <t>SLCC253</t>
  </si>
  <si>
    <t>Ko Pah Nak Hong</t>
  </si>
  <si>
    <t>SLCC254</t>
  </si>
  <si>
    <t>Ko Phi Phi Maya Beach</t>
  </si>
  <si>
    <t>SLCC255</t>
  </si>
  <si>
    <t>&gt;43500</t>
  </si>
  <si>
    <t>SLCC256</t>
  </si>
  <si>
    <t>SLCC257</t>
  </si>
  <si>
    <t>SLCC258</t>
  </si>
  <si>
    <t xml:space="preserve">ridge </t>
  </si>
  <si>
    <t>SLCC259</t>
  </si>
  <si>
    <t>ridge</t>
  </si>
  <si>
    <t>SLCC260</t>
  </si>
  <si>
    <t>swale</t>
  </si>
  <si>
    <t>SLCC261</t>
  </si>
  <si>
    <t>SLCC262</t>
  </si>
  <si>
    <t>SLCC263</t>
  </si>
  <si>
    <t>SLCC264</t>
  </si>
  <si>
    <t>SLCC265</t>
  </si>
  <si>
    <t>SLCC266</t>
  </si>
  <si>
    <t>SLCC267</t>
  </si>
  <si>
    <t>SLCC268</t>
  </si>
  <si>
    <t>SLCC269</t>
  </si>
  <si>
    <t>SLCC270</t>
  </si>
  <si>
    <t>SLCC271</t>
  </si>
  <si>
    <t>SLCC272</t>
  </si>
  <si>
    <t>SLCC273</t>
  </si>
  <si>
    <t>SLCC274</t>
  </si>
  <si>
    <t>SLCC275</t>
  </si>
  <si>
    <t>swale; Ko Phra Thong</t>
  </si>
  <si>
    <t>SLCC276</t>
  </si>
  <si>
    <t>SLCC277</t>
  </si>
  <si>
    <t>SLCC278</t>
  </si>
  <si>
    <t>Song Hong Red River delta</t>
  </si>
  <si>
    <t>Unit3- grayish-brown silty clay containing abundant plant rootlets. Mud content is generally over 90%</t>
  </si>
  <si>
    <t>Unit4- mottled reddish-brown to grayish-white silty clay. Abundant plant rootlets with iron encrustation are common in the unit. Mud content is over 98%</t>
  </si>
  <si>
    <t>rotary drilling</t>
  </si>
  <si>
    <t>SLCC279</t>
  </si>
  <si>
    <t>grayish-brown silty clay containing abundant plant rootlets. Mud content is generally over 90%</t>
  </si>
  <si>
    <t>SLCC280</t>
  </si>
  <si>
    <t>SLCC281</t>
  </si>
  <si>
    <t>SLCC282</t>
  </si>
  <si>
    <t>SLCC283</t>
  </si>
  <si>
    <t>SLCC284</t>
  </si>
  <si>
    <t>SLCC285</t>
  </si>
  <si>
    <t>SLCC286</t>
  </si>
  <si>
    <t>SLCC287</t>
  </si>
  <si>
    <t>SLCC288</t>
  </si>
  <si>
    <t>Song Hong Red River delta mouth</t>
  </si>
  <si>
    <t>Facies 3.5: reddish brown-colored mottled clay. Abundant rootlets with iron encrustation are common</t>
  </si>
  <si>
    <t>SLCC289</t>
  </si>
  <si>
    <t xml:space="preserve">Facies 3.2: reddish gray-colored massive clay to laminated clay. The mud content decrease from 100 to 40%. Molluscan shells and calcareous concretions are common </t>
  </si>
  <si>
    <t>SLCC290</t>
  </si>
  <si>
    <t>SLCC291</t>
  </si>
  <si>
    <t>SLCC292</t>
  </si>
  <si>
    <t>SLCC293</t>
  </si>
  <si>
    <t>SLCC294</t>
  </si>
  <si>
    <t>SLCC295</t>
  </si>
  <si>
    <t xml:space="preserve">facies 2.3: gray-colored laminated silty clay. Very fine sand laminae 1–3 mm thick are rhythmically interbedded with the silty clay. Bivalves are present in 3- to 5-cm-thick shelly layers (shell concentrations) in the silty clay </t>
  </si>
  <si>
    <t>SLCC296</t>
  </si>
  <si>
    <t>SLCC297</t>
  </si>
  <si>
    <t>facies 2.2: laminated fine-medium sand to well-sorted medium sand</t>
  </si>
  <si>
    <t>SLCC298</t>
  </si>
  <si>
    <t>SLCC299</t>
  </si>
  <si>
    <t>SLCC300</t>
  </si>
  <si>
    <t>SLCC301</t>
  </si>
  <si>
    <t>SLCC302</t>
  </si>
  <si>
    <t>SLCC303</t>
  </si>
  <si>
    <t>SLCC304</t>
  </si>
  <si>
    <t>SLCC305</t>
  </si>
  <si>
    <t>SLCC306</t>
  </si>
  <si>
    <t>SLCC307</t>
  </si>
  <si>
    <t>SLCC308</t>
  </si>
  <si>
    <t>SLCC309</t>
  </si>
  <si>
    <t>Song Hong Red River delta lagoon</t>
  </si>
  <si>
    <t>Facies 2.3: overall fining-upward succession. Mud clasts+ parallel laminations occur in the sand. Burrows and in situ jointed Corbicula sp. are common in the grayish red-colored clay at the top of this facies</t>
  </si>
  <si>
    <t>Facies 2.4: mottled reddish brown clay. Abundant rootlets with iron encrustation are common in this facies</t>
  </si>
  <si>
    <t>Facies 2.2: well-sorted medium sand partly interlaminated/bedded with mud (clay and silt). The medium sand contains abundant shell fragments o</t>
  </si>
  <si>
    <t>SLCC310</t>
  </si>
  <si>
    <t>SLCC311</t>
  </si>
  <si>
    <t>SLCC312</t>
  </si>
  <si>
    <t>SLCC313</t>
  </si>
  <si>
    <t>SLCC314</t>
  </si>
  <si>
    <t>SLCC315</t>
  </si>
  <si>
    <t>SLCC316</t>
  </si>
  <si>
    <t>SLCC317</t>
  </si>
  <si>
    <t>SLCC318</t>
  </si>
  <si>
    <t>SLCC319</t>
  </si>
  <si>
    <t>Facies 1.2: dark reddish brown silty clay rich in calcareous concretions (35–55mm</t>
  </si>
  <si>
    <t>SLCC320</t>
  </si>
  <si>
    <t>SLCC321</t>
  </si>
  <si>
    <t>SLCC322</t>
  </si>
  <si>
    <t>SLCC323</t>
  </si>
  <si>
    <t>Chao Phraya Delta</t>
  </si>
  <si>
    <t>auger-drilled</t>
  </si>
  <si>
    <t>SLCC324</t>
  </si>
  <si>
    <t>Chao Phraya delta</t>
  </si>
  <si>
    <t>SLCC325</t>
  </si>
  <si>
    <t>SLCC326</t>
  </si>
  <si>
    <t>SLCC327</t>
  </si>
  <si>
    <t>SLCC328</t>
  </si>
  <si>
    <t>SLCC329</t>
  </si>
  <si>
    <t>SLCC330</t>
  </si>
  <si>
    <t>SLCC331</t>
  </si>
  <si>
    <t>SLCC332</t>
  </si>
  <si>
    <t>SLCC333</t>
  </si>
  <si>
    <t>SLCC334</t>
  </si>
  <si>
    <t>SLCC335</t>
  </si>
  <si>
    <t>SLCC336</t>
  </si>
  <si>
    <t>SLCC337</t>
  </si>
  <si>
    <t>SLCC338</t>
  </si>
  <si>
    <t>SLCC339</t>
  </si>
  <si>
    <t>SLCC340</t>
  </si>
  <si>
    <t>SLCC341</t>
  </si>
  <si>
    <t>SLCC342</t>
  </si>
  <si>
    <t>SLCC343</t>
  </si>
  <si>
    <t>SLCC344</t>
  </si>
  <si>
    <t>SLCC345</t>
  </si>
  <si>
    <t>SLCC346</t>
  </si>
  <si>
    <t>SLCC347</t>
  </si>
  <si>
    <t>SLCC348</t>
  </si>
  <si>
    <t>SLCC349</t>
  </si>
  <si>
    <t>SLCC350</t>
  </si>
  <si>
    <t>SLCC351</t>
  </si>
  <si>
    <t>SLCC352</t>
  </si>
  <si>
    <t>SLCC353</t>
  </si>
  <si>
    <t>SLCC354</t>
  </si>
  <si>
    <t>SLCC355</t>
  </si>
  <si>
    <t>SLCC356</t>
  </si>
  <si>
    <t>SLCC357</t>
  </si>
  <si>
    <t>SLCC358</t>
  </si>
  <si>
    <t>SLCC359</t>
  </si>
  <si>
    <t>SLCC360</t>
  </si>
  <si>
    <t>SLCC361</t>
  </si>
  <si>
    <t>SLCC362</t>
  </si>
  <si>
    <t>Thale Noi</t>
  </si>
  <si>
    <t>peat</t>
  </si>
  <si>
    <t>peat swamp</t>
  </si>
  <si>
    <t>organic mud</t>
  </si>
  <si>
    <t>estimated</t>
  </si>
  <si>
    <t>SLCC363</t>
  </si>
  <si>
    <t>SLCC364</t>
  </si>
  <si>
    <t xml:space="preserve">peat </t>
  </si>
  <si>
    <t>Geylang, Singapore</t>
  </si>
  <si>
    <t>shelly clay-sands followed by marine clay</t>
  </si>
  <si>
    <t>hydraulic piston corer</t>
  </si>
  <si>
    <t>SLCC413</t>
  </si>
  <si>
    <t>SLCC414</t>
  </si>
  <si>
    <t>SLCC415</t>
  </si>
  <si>
    <t>SLCC416</t>
  </si>
  <si>
    <t>SLCC417</t>
  </si>
  <si>
    <t>SLCC418</t>
  </si>
  <si>
    <t>SLCC419</t>
  </si>
  <si>
    <t>SLCC420</t>
  </si>
  <si>
    <t>SLCC421</t>
  </si>
  <si>
    <t>SLCC422</t>
  </si>
  <si>
    <t>SLCC423</t>
  </si>
  <si>
    <t>SLCC424</t>
  </si>
  <si>
    <t>SLCC425</t>
  </si>
  <si>
    <t>SLCC426</t>
  </si>
  <si>
    <t>SLCC427</t>
  </si>
  <si>
    <t>SLCC428</t>
  </si>
  <si>
    <t>SLCC429</t>
  </si>
  <si>
    <t>SLCC430</t>
  </si>
  <si>
    <t>SLCC431</t>
  </si>
  <si>
    <t>SLCC432</t>
  </si>
  <si>
    <t>SLCC433</t>
  </si>
  <si>
    <t>Southeast (SMU/ SMU-BBP)</t>
  </si>
  <si>
    <t>Livingstone piston corer</t>
  </si>
  <si>
    <t>SLCC434</t>
  </si>
  <si>
    <t>SLCC435</t>
  </si>
  <si>
    <t>SLCC436</t>
  </si>
  <si>
    <t>SLCC437</t>
  </si>
  <si>
    <t>SLCC438</t>
  </si>
  <si>
    <t>SLCC439</t>
  </si>
  <si>
    <t>SLCC440</t>
  </si>
  <si>
    <t>East (KCD)</t>
  </si>
  <si>
    <t>intercalated sand/clay sediments</t>
  </si>
  <si>
    <t>Excavation</t>
  </si>
  <si>
    <t>SLCC441</t>
  </si>
  <si>
    <t>SLCC442</t>
  </si>
  <si>
    <t>SLCC443</t>
  </si>
  <si>
    <t>SLCC444</t>
  </si>
  <si>
    <t>SLCC445</t>
  </si>
  <si>
    <t>Northwest (LCK)</t>
  </si>
  <si>
    <t>SLCC446</t>
  </si>
  <si>
    <t>SLCC447</t>
  </si>
  <si>
    <t>SLCC448</t>
  </si>
  <si>
    <t>SLCC449</t>
  </si>
  <si>
    <t>West (NIE)</t>
  </si>
  <si>
    <t>SLCC450</t>
  </si>
  <si>
    <t>SLCC451</t>
  </si>
  <si>
    <t>Northwest (SBU)</t>
  </si>
  <si>
    <t>SLCC452</t>
  </si>
  <si>
    <t>SLCC453</t>
  </si>
  <si>
    <t>SLCC454</t>
  </si>
  <si>
    <t>SLCC455</t>
  </si>
  <si>
    <t>SLCC456</t>
  </si>
  <si>
    <t>SLCC457</t>
  </si>
  <si>
    <t>SLCC458</t>
  </si>
  <si>
    <t>SLCC459</t>
  </si>
  <si>
    <t>SLCC460</t>
  </si>
  <si>
    <t>East (SEK)</t>
  </si>
  <si>
    <t>SLCC461</t>
  </si>
  <si>
    <t>SLCC462</t>
  </si>
  <si>
    <t>SLCC463</t>
  </si>
  <si>
    <t>SLCC464</t>
  </si>
  <si>
    <t>SLCC465</t>
  </si>
  <si>
    <t>SLCC466</t>
  </si>
  <si>
    <t>SLCC467</t>
  </si>
  <si>
    <t>SLCC468</t>
  </si>
  <si>
    <t>Southeast (STA)</t>
  </si>
  <si>
    <t>SLCC469</t>
  </si>
  <si>
    <t>SLCC470</t>
  </si>
  <si>
    <t>SLCC471</t>
  </si>
  <si>
    <t>SLCC472</t>
  </si>
  <si>
    <t>SLCC473</t>
  </si>
  <si>
    <t>core</t>
  </si>
  <si>
    <t>SLCC474</t>
  </si>
  <si>
    <t>SLCC475</t>
  </si>
  <si>
    <t>SLCC476</t>
  </si>
  <si>
    <t>SLCC477</t>
  </si>
  <si>
    <t>SLCC478</t>
  </si>
  <si>
    <t>SLCC479</t>
  </si>
  <si>
    <t>Kampong Gambut, Johor (GAM)</t>
  </si>
  <si>
    <t>too young</t>
  </si>
  <si>
    <t>outcrop</t>
  </si>
  <si>
    <t>SLCC480</t>
  </si>
  <si>
    <t>SLCC481</t>
  </si>
  <si>
    <t>SLCC482</t>
  </si>
  <si>
    <t>SLCC483</t>
  </si>
  <si>
    <t>SLCC484</t>
  </si>
  <si>
    <t>SLCC485</t>
  </si>
  <si>
    <t>SLCC486</t>
  </si>
  <si>
    <t>SLCC487</t>
  </si>
  <si>
    <t>SLCC488</t>
  </si>
  <si>
    <t>SLCC489</t>
  </si>
  <si>
    <t>SLCC490</t>
  </si>
  <si>
    <t>SLCC491</t>
  </si>
  <si>
    <t>SLCC492</t>
  </si>
  <si>
    <t>SLCC493</t>
  </si>
  <si>
    <t>SLCC494</t>
  </si>
  <si>
    <t>SLCC495</t>
  </si>
  <si>
    <t>SLCC496</t>
  </si>
  <si>
    <t>SLCC497</t>
  </si>
  <si>
    <t>SLCC498</t>
  </si>
  <si>
    <t>SLCC499</t>
  </si>
  <si>
    <t>SLCC500</t>
  </si>
  <si>
    <t>SLCC501</t>
  </si>
  <si>
    <t>Southeast (MAR)</t>
  </si>
  <si>
    <t>SLCC502</t>
  </si>
  <si>
    <t>SLCC503</t>
  </si>
  <si>
    <t>SLCC504</t>
  </si>
  <si>
    <t>SLCC505</t>
  </si>
  <si>
    <t>SLCC506</t>
  </si>
  <si>
    <t>SLCC507</t>
  </si>
  <si>
    <t>SLCC508</t>
  </si>
  <si>
    <t>Selu island</t>
  </si>
  <si>
    <t>reef limestone</t>
  </si>
  <si>
    <t>collected</t>
  </si>
  <si>
    <t>2.75</t>
  </si>
  <si>
    <t>SLCC509</t>
  </si>
  <si>
    <t>Tomea island</t>
  </si>
  <si>
    <t>U.Neogene reef limestone</t>
  </si>
  <si>
    <t>SLCC510</t>
  </si>
  <si>
    <t>Langkawai</t>
  </si>
  <si>
    <t>U.Paleozoic marble cliff</t>
  </si>
  <si>
    <t>1.65</t>
  </si>
  <si>
    <t>SLCC511</t>
  </si>
  <si>
    <t>SLCC512</t>
  </si>
  <si>
    <t>SLCC513</t>
  </si>
  <si>
    <t>Semporna</t>
  </si>
  <si>
    <t>terrace surface is at 2.5 m</t>
  </si>
  <si>
    <t>SLCC514</t>
  </si>
  <si>
    <t>Palu</t>
  </si>
  <si>
    <t>terrace surface is at 20 m</t>
  </si>
  <si>
    <t>SLCC515</t>
  </si>
  <si>
    <t>Prachuab Kirikhan</t>
  </si>
  <si>
    <t>shell</t>
  </si>
  <si>
    <t>SLCC516</t>
  </si>
  <si>
    <t>SLCC517</t>
  </si>
  <si>
    <t>Pattalung</t>
  </si>
  <si>
    <t>Peat/ Wood/ Organic Muds</t>
  </si>
  <si>
    <t>SLCC518</t>
  </si>
  <si>
    <t>SLCC519</t>
  </si>
  <si>
    <t>Satting Pra</t>
  </si>
  <si>
    <t>SLCC520</t>
  </si>
  <si>
    <t>SLCC521</t>
  </si>
  <si>
    <t>Kelang</t>
  </si>
  <si>
    <t>coastal sedimentary deposits</t>
  </si>
  <si>
    <t>auger drilling</t>
  </si>
  <si>
    <t>n/A</t>
  </si>
  <si>
    <t>SLCC522</t>
  </si>
  <si>
    <t>SLCC523</t>
  </si>
  <si>
    <t>SLCC524</t>
  </si>
  <si>
    <t>SLCC525</t>
  </si>
  <si>
    <t>SLCC526</t>
  </si>
  <si>
    <t>SLCC527</t>
  </si>
  <si>
    <t>Kuantan</t>
  </si>
  <si>
    <t>SLCC528</t>
  </si>
  <si>
    <t>Pattani</t>
  </si>
  <si>
    <t>SLCC529</t>
  </si>
  <si>
    <t>SLCC530</t>
  </si>
  <si>
    <t>SLCC531</t>
  </si>
  <si>
    <t>SLCC532</t>
  </si>
  <si>
    <t>Tioman Island</t>
  </si>
  <si>
    <t>SLCC533</t>
  </si>
  <si>
    <t>SLCC534</t>
  </si>
  <si>
    <t>SLCC535</t>
  </si>
  <si>
    <t>SLCC536</t>
  </si>
  <si>
    <t>Hulhudhoo C1</t>
  </si>
  <si>
    <t>coral reef core</t>
  </si>
  <si>
    <t>rotary drill</t>
  </si>
  <si>
    <t>SLCC537</t>
  </si>
  <si>
    <t>SLCC538</t>
  </si>
  <si>
    <t>SLCC539</t>
  </si>
  <si>
    <t>SLCC540</t>
  </si>
  <si>
    <t>SLCC541</t>
  </si>
  <si>
    <t>SLCC542</t>
  </si>
  <si>
    <t>SLCC543</t>
  </si>
  <si>
    <t>SLCC544</t>
  </si>
  <si>
    <t>SLCC545</t>
  </si>
  <si>
    <t>SLCC546</t>
  </si>
  <si>
    <t>SLCC547</t>
  </si>
  <si>
    <t>SLCC548</t>
  </si>
  <si>
    <t>Hulhudhoo C2</t>
  </si>
  <si>
    <t>SLCC549</t>
  </si>
  <si>
    <t>SLCC550</t>
  </si>
  <si>
    <t>SLCC551</t>
  </si>
  <si>
    <t>SLCC552</t>
  </si>
  <si>
    <t>SLCC553</t>
  </si>
  <si>
    <t>Hulhudhoo C3</t>
  </si>
  <si>
    <t>SLCC554</t>
  </si>
  <si>
    <t>SLCC555</t>
  </si>
  <si>
    <t>SLCC556</t>
  </si>
  <si>
    <t>SLCC557</t>
  </si>
  <si>
    <t>SLCC558</t>
  </si>
  <si>
    <t>Hulhudhoo C4</t>
  </si>
  <si>
    <t>SLCC559</t>
  </si>
  <si>
    <t>Hulhudhoo RF</t>
  </si>
  <si>
    <t>SLCC560</t>
  </si>
  <si>
    <t>Funadhoo RF</t>
  </si>
  <si>
    <t>SLCC561</t>
  </si>
  <si>
    <t>SLCC562</t>
  </si>
  <si>
    <t>Barrier reef, Palau Islands</t>
  </si>
  <si>
    <t xml:space="preserve"> drill core</t>
  </si>
  <si>
    <t>SLCC563</t>
  </si>
  <si>
    <t>tabular Acropora</t>
  </si>
  <si>
    <t>SLCC564</t>
  </si>
  <si>
    <t>SLCC565</t>
  </si>
  <si>
    <t>SLCC566</t>
  </si>
  <si>
    <t>SLCC567</t>
  </si>
  <si>
    <t>Pleistocene reef</t>
  </si>
  <si>
    <t>SLCC568</t>
  </si>
  <si>
    <t>modern</t>
  </si>
  <si>
    <t>massive porites</t>
  </si>
  <si>
    <t>SLCC569</t>
  </si>
  <si>
    <t>SLCC570</t>
  </si>
  <si>
    <t>SLCC571</t>
  </si>
  <si>
    <t>SLCC572</t>
  </si>
  <si>
    <t>SLCC573</t>
  </si>
  <si>
    <t>Patch reef, Palau Islands</t>
  </si>
  <si>
    <t>SLCC574</t>
  </si>
  <si>
    <t>SLCC575</t>
  </si>
  <si>
    <t>SLCC576</t>
  </si>
  <si>
    <t>SLCC577</t>
  </si>
  <si>
    <t>SLCC578</t>
  </si>
  <si>
    <t>SLCC579</t>
  </si>
  <si>
    <t>SLCC580</t>
  </si>
  <si>
    <t>SLCC581</t>
  </si>
  <si>
    <t>SLCC582</t>
  </si>
  <si>
    <t>bioclastic sand &amp; gravel</t>
  </si>
  <si>
    <t>SLCC583</t>
  </si>
  <si>
    <t>Barrier reef</t>
  </si>
  <si>
    <t>SLCC584</t>
  </si>
  <si>
    <t>SLCC585</t>
  </si>
  <si>
    <t>SLCC586</t>
  </si>
  <si>
    <t>SLCC587</t>
  </si>
  <si>
    <t>SLCC588</t>
  </si>
  <si>
    <t>SLCC589</t>
  </si>
  <si>
    <t>SLCC590</t>
  </si>
  <si>
    <t>SLCC591</t>
  </si>
  <si>
    <t>SLCC592</t>
  </si>
  <si>
    <t>SLCC593</t>
  </si>
  <si>
    <t>SLCC594</t>
  </si>
  <si>
    <t>SLCC595</t>
  </si>
  <si>
    <t>SLCC596</t>
  </si>
  <si>
    <t>SLCC597</t>
  </si>
  <si>
    <t>SLCC598</t>
  </si>
  <si>
    <t>Nair 1973</t>
  </si>
  <si>
    <t>Shelf between Bomby and Karwar</t>
  </si>
  <si>
    <t>submerged terraces</t>
  </si>
  <si>
    <t>SLCC599</t>
  </si>
  <si>
    <t>SLCC600</t>
  </si>
  <si>
    <t>SLCC601</t>
  </si>
  <si>
    <t>SLCC602</t>
  </si>
  <si>
    <t>SLCC603</t>
  </si>
  <si>
    <t>SLCC604</t>
  </si>
  <si>
    <t>Banerjee 2000</t>
  </si>
  <si>
    <t>Rameswaram Island</t>
  </si>
  <si>
    <t>extracted from in situ outcrops</t>
  </si>
  <si>
    <t>SLCC605</t>
  </si>
  <si>
    <t>SLCC606</t>
  </si>
  <si>
    <t>SLCC607</t>
  </si>
  <si>
    <t>SLCC608</t>
  </si>
  <si>
    <t>SLCC609</t>
  </si>
  <si>
    <t>Godavari inter-deltaic plain</t>
  </si>
  <si>
    <t>SLCC610</t>
  </si>
  <si>
    <t>Partly consolidated beach ridge-sand</t>
  </si>
  <si>
    <t>SLCC611</t>
  </si>
  <si>
    <t>Cross laminated friable sandstone</t>
  </si>
  <si>
    <t>SLCC612</t>
  </si>
  <si>
    <t>Calc tufa laterally grading into 2-3 cm thick colour banded foreshore sandstone</t>
  </si>
  <si>
    <t>SLCC613</t>
  </si>
  <si>
    <t xml:space="preserve">Cape Comorin </t>
  </si>
  <si>
    <t>cross laminated regressive facies sandstone</t>
  </si>
  <si>
    <t>SLCC614</t>
  </si>
  <si>
    <t>Rameswaram Island &amp; Mandapam</t>
  </si>
  <si>
    <t>SLCC615</t>
  </si>
  <si>
    <t>Calc tufa (50 cm thick)</t>
  </si>
  <si>
    <t>SLCC616</t>
  </si>
  <si>
    <t>calc tufa (50 cm thick) grading laterally into colour banded foreshore sandstone</t>
  </si>
  <si>
    <t>SLCC617</t>
  </si>
  <si>
    <t>hard foreshore grainstone with geothite veinlets</t>
  </si>
  <si>
    <t>SLCC618</t>
  </si>
  <si>
    <t>Loose sand on berm</t>
  </si>
  <si>
    <t>SLCC619</t>
  </si>
  <si>
    <t>Western margin, north of Mormugao</t>
  </si>
  <si>
    <t>Terraces of continental shelf</t>
  </si>
  <si>
    <t>collected from the terrace or in their vicinity</t>
  </si>
  <si>
    <t>SLCC620</t>
  </si>
  <si>
    <t>SLCC621</t>
  </si>
  <si>
    <t>SLCC622</t>
  </si>
  <si>
    <t>SLCC623</t>
  </si>
  <si>
    <t>Western margin, Bombay (Mumbai)</t>
  </si>
  <si>
    <t>SLCC624</t>
  </si>
  <si>
    <t>SLCC625</t>
  </si>
  <si>
    <t>SLCC626</t>
  </si>
  <si>
    <t>SLCC627</t>
  </si>
  <si>
    <t>SLCC628</t>
  </si>
  <si>
    <t>SLCC629</t>
  </si>
  <si>
    <t>SLCC630</t>
  </si>
  <si>
    <t>Western margin</t>
  </si>
  <si>
    <t>SLCC631</t>
  </si>
  <si>
    <t>SLCC632</t>
  </si>
  <si>
    <t>SLCC633</t>
  </si>
  <si>
    <t>SLCC634</t>
  </si>
  <si>
    <t>Vaz &amp; Banerjee 1997</t>
  </si>
  <si>
    <t>Publicat Lagoon</t>
  </si>
  <si>
    <t>SLCC635</t>
  </si>
  <si>
    <t>SLCC636</t>
  </si>
  <si>
    <t>SLCC637</t>
  </si>
  <si>
    <t>SLCC638</t>
  </si>
  <si>
    <t>SLCC639</t>
  </si>
  <si>
    <t>Easton &amp; The-Lung Ku 1979</t>
  </si>
  <si>
    <t>Palau</t>
  </si>
  <si>
    <t>SLCC640</t>
  </si>
  <si>
    <t>SLCC641</t>
  </si>
  <si>
    <t>SLCC642</t>
  </si>
  <si>
    <t>bioclastic sand and massive coral</t>
  </si>
  <si>
    <t>SLCC643</t>
  </si>
  <si>
    <t>SLCC644</t>
  </si>
  <si>
    <t>Koror Island</t>
  </si>
  <si>
    <t>SLCC645</t>
  </si>
  <si>
    <t>Adorius Island</t>
  </si>
  <si>
    <t>SLCC646</t>
  </si>
  <si>
    <t>SLCC647</t>
  </si>
  <si>
    <t>SLCC648</t>
  </si>
  <si>
    <t>SLCC649</t>
  </si>
  <si>
    <t>red&amp; green clay</t>
  </si>
  <si>
    <t>SLCC650</t>
  </si>
  <si>
    <t>SLCC651</t>
  </si>
  <si>
    <t>SLCC652</t>
  </si>
  <si>
    <t>SLCC653</t>
  </si>
  <si>
    <t>SLCC654</t>
  </si>
  <si>
    <t>bioclastic sand</t>
  </si>
  <si>
    <t>SLCC655</t>
  </si>
  <si>
    <t>SLCC656</t>
  </si>
  <si>
    <t>SLCC657</t>
  </si>
  <si>
    <t>SLCC658</t>
  </si>
  <si>
    <t>solid coral bed</t>
  </si>
  <si>
    <t>SLCC659</t>
  </si>
  <si>
    <t>SLCC660</t>
  </si>
  <si>
    <t>SLCC661</t>
  </si>
  <si>
    <t>SLCC662</t>
  </si>
  <si>
    <t>SLCC663</t>
  </si>
  <si>
    <t>SLCC664</t>
  </si>
  <si>
    <t>Belitung Island, Sunda Shelf</t>
  </si>
  <si>
    <t>microatolls</t>
  </si>
  <si>
    <t>SLCC665</t>
  </si>
  <si>
    <t>SLCC666</t>
  </si>
  <si>
    <t>SLCC667</t>
  </si>
  <si>
    <t>SLCC668</t>
  </si>
  <si>
    <t>SLCC669</t>
  </si>
  <si>
    <t>SLCC670</t>
  </si>
  <si>
    <t>SLCC671</t>
  </si>
  <si>
    <t>SLCC672</t>
  </si>
  <si>
    <t>SLCC673</t>
  </si>
  <si>
    <t>SLCC674</t>
  </si>
  <si>
    <t>SLCC675</t>
  </si>
  <si>
    <t>SLCC676</t>
  </si>
  <si>
    <t>SLCC677</t>
  </si>
  <si>
    <t>SLCC678</t>
  </si>
  <si>
    <t>SLCC679</t>
  </si>
  <si>
    <t>SLCC680</t>
  </si>
  <si>
    <t>SLCC681</t>
  </si>
  <si>
    <t>SLCC682</t>
  </si>
  <si>
    <t>SLCC683</t>
  </si>
  <si>
    <t>SLCC684</t>
  </si>
  <si>
    <t>SLCC685</t>
  </si>
  <si>
    <t>SLCC686</t>
  </si>
  <si>
    <t>SLCC687</t>
  </si>
  <si>
    <t>SLCC688</t>
  </si>
  <si>
    <t>SLCC689</t>
  </si>
  <si>
    <t>Coral</t>
  </si>
  <si>
    <t>Shell accumulation</t>
  </si>
  <si>
    <t>Beachrock</t>
  </si>
  <si>
    <t>Shell deposit</t>
  </si>
  <si>
    <t>Loamy clay</t>
  </si>
  <si>
    <t>Peat</t>
  </si>
  <si>
    <t>Coral/shell deposit</t>
  </si>
  <si>
    <t>Oysters</t>
  </si>
  <si>
    <t>Erosional terrace</t>
  </si>
  <si>
    <t>Porites</t>
  </si>
  <si>
    <t>Acropora sp</t>
  </si>
  <si>
    <t>Quartz beach-ridge sand</t>
  </si>
  <si>
    <t>above MHW</t>
  </si>
  <si>
    <t>Marine gastropod (bivalve?)</t>
  </si>
  <si>
    <t>Stalagmite</t>
  </si>
  <si>
    <t>littoral sand</t>
  </si>
  <si>
    <t>Favid sp.</t>
  </si>
  <si>
    <t>Porites sp.</t>
  </si>
  <si>
    <t>Pocillopora sp</t>
  </si>
  <si>
    <t>Reef rock</t>
  </si>
  <si>
    <t>Porites Fossil microatoll</t>
  </si>
  <si>
    <t>Acropora (branch)</t>
  </si>
  <si>
    <t>algal crust</t>
  </si>
  <si>
    <t>Acropora (tabular)</t>
  </si>
  <si>
    <t>Porites (massive)</t>
  </si>
  <si>
    <t>Montipora (plate)</t>
  </si>
  <si>
    <t>Porites (branch)</t>
  </si>
  <si>
    <t>Montipora (massive)</t>
  </si>
  <si>
    <t>na</t>
  </si>
  <si>
    <t>Branching Acropora</t>
  </si>
  <si>
    <t>Oolite limestone</t>
  </si>
  <si>
    <t>Coralline algae</t>
  </si>
  <si>
    <t xml:space="preserve">Porites </t>
  </si>
  <si>
    <t>green values completed by Stattegger et al., 2013</t>
  </si>
  <si>
    <t>PK Core</t>
  </si>
  <si>
    <t>PSG Core</t>
  </si>
  <si>
    <t>elevation derived from text information</t>
  </si>
  <si>
    <t xml:space="preserve">Lat/Long derived from Google maps </t>
  </si>
  <si>
    <t>MTL and HAT are just the ranges</t>
  </si>
  <si>
    <t>Garmin Etrex 12-channel global positioning system. GPS uncertainty of 0.1 m may be to small</t>
  </si>
  <si>
    <t>too old</t>
  </si>
  <si>
    <t>differential GPS (Leica SR 530)</t>
  </si>
  <si>
    <t>table 2) radiocarbon ages</t>
  </si>
  <si>
    <t>Table 2</t>
  </si>
  <si>
    <t>Lat/Long info for all points from google</t>
  </si>
  <si>
    <t>Lat/Long from google</t>
  </si>
  <si>
    <t>not on the map</t>
  </si>
  <si>
    <t>Sample indicatie meaning values derived from HCL of corals fom the text</t>
  </si>
  <si>
    <t>JGS-438</t>
  </si>
  <si>
    <t>JGS-415</t>
  </si>
  <si>
    <t>JGS-412</t>
  </si>
  <si>
    <t>JGS-416</t>
  </si>
  <si>
    <t>JGS-417</t>
  </si>
  <si>
    <t>JGS-413</t>
  </si>
  <si>
    <t>JGS-432</t>
  </si>
  <si>
    <t>JGS-414</t>
  </si>
  <si>
    <t>JGS-429</t>
  </si>
  <si>
    <t>JGS-430</t>
  </si>
  <si>
    <t>JGS-418</t>
  </si>
  <si>
    <t>JGS-421</t>
  </si>
  <si>
    <t>JGS-442</t>
  </si>
  <si>
    <t>JGS-422</t>
  </si>
  <si>
    <t>JGS-423</t>
  </si>
  <si>
    <t>JGS-424</t>
  </si>
  <si>
    <t>JGS-425</t>
  </si>
  <si>
    <t>JGS-426</t>
  </si>
  <si>
    <t>JGS-427</t>
  </si>
  <si>
    <t>TKG-11</t>
  </si>
  <si>
    <t>TKG-10</t>
  </si>
  <si>
    <t>Age and meaning based on foraminifera species</t>
  </si>
  <si>
    <t>dated facies = host rock</t>
  </si>
  <si>
    <t>no age uncertainty</t>
  </si>
  <si>
    <t>Points are completed by Bird et al. 2007 (table 2)</t>
  </si>
  <si>
    <t>GREEN values completed by Horton et al. 2005. RSL (m a.m.s.l.)</t>
  </si>
  <si>
    <t>Nam Dinh-1 (ND-1) Core from estuary mouth taken in 1-2 m delta elevation. Elevation has to be added to sample depth/ overburden facies (m) and Depth to consolidated substrate (m). Recovery  65.5%, 70 m core length</t>
  </si>
  <si>
    <t>Paper title is Sedimentary facies and radiocarbon dates of the Nam Dinh-1 core from the Song Hong (Red River) delta. Vietnam</t>
  </si>
  <si>
    <t>Paper title Song Hong (Red River) delta evolution related to millennium-scale Holocene sea-level changes</t>
  </si>
  <si>
    <t>Age and meaning based on foraminifera species. majority of bioclastic sand and gravel facies formed by bioclasts derived from the reef crest</t>
  </si>
  <si>
    <t xml:space="preserve">Age and meaning based on foraminifera species. in situ &amp; reef-derived materials ( due to two water depth expectations) </t>
  </si>
  <si>
    <t>Green values for the outer band are calculated ages from the Meltzer et al. 20017 supplementary  Tab. 2</t>
  </si>
  <si>
    <t>Mann et al. 2016</t>
  </si>
  <si>
    <t>Stattegger et al. 2013</t>
  </si>
  <si>
    <t xml:space="preserve">Tamura et al. 2009 </t>
  </si>
  <si>
    <t>Tamura et al. 2009</t>
  </si>
  <si>
    <t>Woodroffe et al.1990</t>
  </si>
  <si>
    <t>Azmy et al. 2010</t>
  </si>
  <si>
    <t>Scoffin &amp; Le Tissier 1998</t>
  </si>
  <si>
    <t>Parham et al. 2014</t>
  </si>
  <si>
    <t>Geyh et al. 1979</t>
  </si>
  <si>
    <t>Scheffers et al. 2012</t>
  </si>
  <si>
    <t>Hori et al. 2004</t>
  </si>
  <si>
    <t>Tanabe et al. 2003b</t>
  </si>
  <si>
    <t>Tanabe et al. 2003c</t>
  </si>
  <si>
    <t>Somboon &amp; Thiramongkol 1992</t>
  </si>
  <si>
    <t>Horton et al. 2005</t>
  </si>
  <si>
    <t xml:space="preserve"> Bird et al. 2010 </t>
  </si>
  <si>
    <t>Bird et al. 2010 (core mentioned in Bird et al. 2007)</t>
  </si>
  <si>
    <t>Bird et al. 2007</t>
  </si>
  <si>
    <t>Tjia et al. 1972</t>
  </si>
  <si>
    <t>Kench et al. 2009</t>
  </si>
  <si>
    <t>Wagle et al. 1994</t>
  </si>
  <si>
    <t>Meltzner et al. 2017</t>
  </si>
  <si>
    <t>Beachridge- fragments of corals. bivalves and gastropods. deposited as a massive debris-layer</t>
  </si>
  <si>
    <t>Backshore - mixed siliciclastic-carbonate sands. layers of bioclastic debris</t>
  </si>
  <si>
    <t>Laminated sand with mud drapes (Tidally-influenced fluvial environm.)</t>
  </si>
  <si>
    <t>Laminated and rooted peat (brakish diatom assemblage)(Salt marsh. mangrove. tidal flat)</t>
  </si>
  <si>
    <t>Massive. sandy gray clay to silt (fresh water diatom assemblage) (Flood plain to natural levee)</t>
  </si>
  <si>
    <t>In situ. in lagoon sediments</t>
  </si>
  <si>
    <t>solid granite rocks are covered by large corestones. Between the granite corestones. coral boulders as well as small. dead corals in living position (mostly Porites lutea) are hidden</t>
  </si>
  <si>
    <t>notch levels above the active one are missing. In a sheltered position of the hong. dead in situ oysters (Saccostrea cucullata) reached altitudes of up to +3 m above the belt of living organisms</t>
  </si>
  <si>
    <t>notch- floor is covered with a thick flowstone. well developed speleothems partly hide the notch from outside. Borings of bivalves cover its walls. the roof up to 4.50 m above MHW. The middle notch (at 2 m above MHW). Dislocated molluscs. incorporated in lithified sediments. cover the basal flowstone in the upper notch (at 2.50 m above MHW) and a vertical crack in the limestone cliff</t>
  </si>
  <si>
    <t>a narrow beach is developed in front of the limestone cliff. Here the upper notch reaches from 3.50 to 4.90 m above MHW. While sea-urchin borings cover the cliff up to 1.30 m above MHW. the highest bivalve borings were found at the roof of the upper notch (4.90 m above MHW). An in situ oyster (Saccostrea cucullata) at at 1.5 m above MHW. Bivalve borings. sea-urchin borings and oysters</t>
  </si>
  <si>
    <t>single coral at 1.50 m above MHW (3.10 m above MLW). recovered from limestone cliff. horizontal rock platform developed in sandstone at the west coast of Phi Phi Don. The plat- form is situated close to MHW; .</t>
  </si>
  <si>
    <t>Uni1- dusky to grayish-red. very fine- to fine-grained sand and dull reddish-brown to dusky red silty clay</t>
  </si>
  <si>
    <t>Facies 3.4: reddish gray-colored. partly mottled silt. Minor 3- to 10-mm-thick very fine sand lenses also occur in this facies</t>
  </si>
  <si>
    <t>Facies 3.3: gray-colored rhythmically laminated sand. Massive. fine to very fine sand is interlaminated with 1- to 10-mm-thick massive clay laminae</t>
  </si>
  <si>
    <t xml:space="preserve">facies 3.1: reddish brown-colored massive clay. Spotted burrows and abundant shell fragments occur in the lower portion. A shelly layer. thickness 3 cm.  in the lowermost portion. Abundant foraminifers are scattered in the massive clay at 19.0 m depth. </t>
  </si>
  <si>
    <t>facies 2.1: organic-rich bluish gray-colored clay. Thin peaty organic layers. 5 mmthick. and carbonate concretions are common</t>
  </si>
  <si>
    <t>1.2. mottled clay in the upper portion. fruther abundant organic materials and rare shell fragments. Mud clasts are common</t>
  </si>
  <si>
    <t xml:space="preserve">facies 1.1. pebbly sand in the lower portion </t>
  </si>
  <si>
    <t>Facies 2.1: quartz and feldspar grains and calcareous concretions of various sizes. ranging from very coarse sand to pebbles</t>
  </si>
  <si>
    <t>Facies 1.3: brownish black massive clay containing minor plant/ wood pieces. and very coarse silt laminations. The occurrence of burrows shows that this lithology was strongly bioturbated. Wood fragments and rootlets occur at the top of this facies. Calcareous concretions scatter in the clay</t>
  </si>
  <si>
    <t>Facies 1.1: an overall fining-upward succession from medium sand to laminated clay. Medium to fine sand. erosional contact. contains mud clasts and ripple cross-laminations.</t>
  </si>
  <si>
    <t>BankoK Clay. brackish clay and Holocene marine clay deposit</t>
  </si>
  <si>
    <t>mangrove sediments. shallow marine shelly clays. shelly sands</t>
  </si>
  <si>
    <t>bioclastic sand &amp; gravel. massive porites</t>
  </si>
  <si>
    <t>tabular Acropora. bioclastic sand &amp; gravel</t>
  </si>
  <si>
    <t>bioclastic sand. gravel. robust branches of Acropora</t>
  </si>
  <si>
    <t>bioclastic sand. robust branches of Acropora. Halimeda segments. gravel</t>
  </si>
  <si>
    <t>bioclastic sand. robust branches of Acropora. Halimeda segments</t>
  </si>
  <si>
    <t>bioclastic sand. Halimeda segments. gravel. robust branches of Acropora</t>
  </si>
  <si>
    <t>Bioclastic sand. mud. robust branches of Acropora</t>
  </si>
  <si>
    <t>Bioclastic sand &amp; gravel. mud. robust branches of Acropora</t>
  </si>
  <si>
    <t>bioclastic sand. massive Porites</t>
  </si>
  <si>
    <t>bioclastic sand &amp; gravel. massive Porites. molluscs</t>
  </si>
  <si>
    <t>bioclastic sand &amp; gravel. thin branches. massive Porites. molluscs</t>
  </si>
  <si>
    <t>bioclastic sand &amp; gravel. thin branches. molluscs</t>
  </si>
  <si>
    <t>bioclastic sand &amp; gravel. thin branches. Halimeda segments</t>
  </si>
  <si>
    <t>bioclastic sand &amp; gravel. thin branches. massive Porites</t>
  </si>
  <si>
    <t>bioclastic sand &amp; gravel. thin branches</t>
  </si>
  <si>
    <t>bioclastic gravel. thin branches until Pleistocene reef</t>
  </si>
  <si>
    <t>bioclastic gravel. massive porites</t>
  </si>
  <si>
    <t>massive porites. bioclastic gravel</t>
  </si>
  <si>
    <t>bioclastic sand. gravel. massive porites</t>
  </si>
  <si>
    <t>bioclastic sand. gravel. Halimeda segments. mud</t>
  </si>
  <si>
    <t>thin branches. bioclastic sand. gravel. Halimeda segments</t>
  </si>
  <si>
    <t>mud. thin branches. bioclastic sand. gravel. Halimeda segments</t>
  </si>
  <si>
    <t>mud. thin branches. bioclastic sand</t>
  </si>
  <si>
    <t>bioclastic gravel. mud</t>
  </si>
  <si>
    <t>massive Porites. bioclastic gravel. mud</t>
  </si>
  <si>
    <t>mud. thin branches. bioclastic sand (gravel)</t>
  </si>
  <si>
    <t>Massive Porites. bioclastic sand</t>
  </si>
  <si>
    <t>Tabular Acropora. bioclastic sand &amp; gravel</t>
  </si>
  <si>
    <t>bioclastic sand. massive porites</t>
  </si>
  <si>
    <t>bioclastic sand. bioclastic gravel. tabular Acropora</t>
  </si>
  <si>
    <t>cross-laminated. poorly sorted shell-rich sandstone of shoreface</t>
  </si>
  <si>
    <t>Brown and grey intertidal siltstone. fraible</t>
  </si>
  <si>
    <t>fragments of partly carbonised wood. Dark brown. hard. sandy clay. 146 cm thick. top of this unit is stained with iron oxide and contains 2-3 mm long gypsum crystals. It is followed upwards by 56 cm thick. pale brownish. sandy clay again with a thin gypsiferous crust. uppermost bed is a 40 cm thick. pale brown. finely laminated clayey sand of lacustrine facies</t>
  </si>
  <si>
    <t>a distinct shell-rich layer between depths of 0.80 m and 1.70 m below the surface. thick bluish grey clay with abundant shells and sandy clots is followed upward by a 50 cm thick. brownish grey. clayey sand showing extensive bioturbation. topped by a 30 cm thick. brownish grey. medium grained sandy clay.</t>
  </si>
  <si>
    <t>lowest layer excavated here was a 43 cm thick. bluish grey. medium grained. sandy clay (organic carbon: 3.16%) with abundant articulated shells. The layers above this unit are grey. bioturbated. sandy clay (66 cm thick) followed by 40 cm thick. greyish brown. fine sandy clay with lenses of grey clay</t>
  </si>
  <si>
    <t xml:space="preserve">basal layer( 165 cm thick) is a bluish grey. medium to coarse grained. clayey sand containing abundant articulated shells. This unit is overlain by a 75 cm thick. grey. medium grained clayey sand. A 15 cm thick medium grained sand layer occurs at the top. </t>
  </si>
  <si>
    <t>nearly 1 m thick sediments above a shellrich layer. These sediment cores show distinct lithological. mineralogical and chemical variations at the 55 cm and 80 cm levels below the present lagoon bed. correlative with Late Holocene fluctuations in the hydrodynamics of the lagoon and variable influx of lithogenous components.</t>
  </si>
  <si>
    <t>bioclastic sand. muddy sand. Halimeda. Amphistegina. Marginopora. smaller finger coral fragments. varicolored. compact clay. volcanic rock fragments. colors: rusty red and brown to grayish green. basaltic andesite with fractures tilled with clay. calcite. and bare.</t>
  </si>
  <si>
    <t>bioclastic sand. massive coral. halimeda</t>
  </si>
  <si>
    <t>bioclastic sand. muddy sand. Halimeda. Amphistegina. and Marginopora. smaller finger coralfragments. varicolored. compact clay. volcanic rock fragments. colors:
rusty red and brown to grayish green. basaltic andesite with fractures tilled with clay. calcite. and bare.</t>
  </si>
  <si>
    <t>bioclastic sand. massive corals. halimeda</t>
  </si>
  <si>
    <t>bioclastic sand. massive coral. branching coral. halimeda</t>
  </si>
  <si>
    <t>bioclastic sand. massive coral. branching coral. halimeda. red and green clay</t>
  </si>
  <si>
    <t>bioclastic sand. Halimeda. massive coral</t>
  </si>
  <si>
    <t>bioclastic sand. halimeda. massive corals</t>
  </si>
  <si>
    <t>bioclastic sand. halimeda</t>
  </si>
  <si>
    <t>bioclastic sand. halimeda. branching coral</t>
  </si>
  <si>
    <t>bioclastic sand. Halimeda. massive corals. branching coral</t>
  </si>
  <si>
    <t>bioclastic sand. Halimeda. branching coral</t>
  </si>
  <si>
    <t>bioclastic sand. muddy sand. Halimeda. Amphistegina. Marginopora. fragments of smaller finger corals. varicolored. compact clay. volcanic rock fracments. rusty red and brown to grayish green. basaltic andesite with fractures tilled with clay. calcite. and bare.</t>
  </si>
  <si>
    <t>bioclastic sand. massive coral. Halimeda. branching</t>
  </si>
  <si>
    <t xml:space="preserve">bioclastic sand. masive coral. branching coral. Halimeda </t>
  </si>
  <si>
    <t>bioclastic sand. massive coral. Halimeda. Branching coral</t>
  </si>
  <si>
    <t>bioclastic sand. massive coral</t>
  </si>
  <si>
    <t>bioclastic sand. massive coral. Halimeda. branching coral</t>
  </si>
  <si>
    <t>bioclastic sand. massive coral. solid coral bed</t>
  </si>
  <si>
    <t>bioclastic sand. massive coral. branching coral. (solid coral bed)</t>
  </si>
  <si>
    <t>bioclastic sand. Halimeda. Branching coral. massive coral. red &amp; green clay</t>
  </si>
  <si>
    <t>bioclastic sand. halimeda. massive coral</t>
  </si>
  <si>
    <t>steel. bioclastic sand. massive coral. branching coral. Halimeda</t>
  </si>
  <si>
    <t>slab analysis and ring counting</t>
  </si>
  <si>
    <t>Poz-63504</t>
  </si>
  <si>
    <t>Poz-66838</t>
  </si>
  <si>
    <t>Poz-63505</t>
  </si>
  <si>
    <t>Poz-66839</t>
  </si>
  <si>
    <t>Poz-63506</t>
  </si>
  <si>
    <t>Poz-66840</t>
  </si>
  <si>
    <t>Poz-66842</t>
  </si>
  <si>
    <t>Poz-66843</t>
  </si>
  <si>
    <t>Poz-66844</t>
  </si>
  <si>
    <t>Poz-66845</t>
  </si>
  <si>
    <t>Poz-63507</t>
  </si>
  <si>
    <t>Poz-63511</t>
  </si>
  <si>
    <t>Poz-66846</t>
  </si>
  <si>
    <t>Poz-63512</t>
  </si>
  <si>
    <t>Poz-63513</t>
  </si>
  <si>
    <t>Poz-66847</t>
  </si>
  <si>
    <t>Poz-66848</t>
  </si>
  <si>
    <t>Poz-66849</t>
  </si>
  <si>
    <t>Poz-63515</t>
  </si>
  <si>
    <t>Poz-66850</t>
  </si>
  <si>
    <t>Poz-66852</t>
  </si>
  <si>
    <t>GrN-9883</t>
  </si>
  <si>
    <t>assumed</t>
  </si>
  <si>
    <t>GrN-9884</t>
  </si>
  <si>
    <t>GrN-9885</t>
  </si>
  <si>
    <t>GrN-10559</t>
  </si>
  <si>
    <t>GrN-10560</t>
  </si>
  <si>
    <t>GrN-10561</t>
  </si>
  <si>
    <t>GrN-10562</t>
  </si>
  <si>
    <t>GrN-10563</t>
  </si>
  <si>
    <t>GrN-10564</t>
  </si>
  <si>
    <t>GrN-10565</t>
  </si>
  <si>
    <t>GrN-10566</t>
  </si>
  <si>
    <t>GrN-10491</t>
  </si>
  <si>
    <t>GrN-10492</t>
  </si>
  <si>
    <t>GrN-10493</t>
  </si>
  <si>
    <t>GrN-10976</t>
  </si>
  <si>
    <t>GrN-10978</t>
  </si>
  <si>
    <t>GrN-10979</t>
  </si>
  <si>
    <t>GrN-10980</t>
  </si>
  <si>
    <t>GrN-10981</t>
  </si>
  <si>
    <t>KIA 27723</t>
  </si>
  <si>
    <t>KIA 29581</t>
  </si>
  <si>
    <t>KIA 29367</t>
  </si>
  <si>
    <t>KIA 26152</t>
  </si>
  <si>
    <t>KIA 29373</t>
  </si>
  <si>
    <t>KIA 27725</t>
  </si>
  <si>
    <t>KIA 29372</t>
  </si>
  <si>
    <t>KIA 29369</t>
  </si>
  <si>
    <t>KIA 26151</t>
  </si>
  <si>
    <t>KIA 27721</t>
  </si>
  <si>
    <t>KIA 29368</t>
  </si>
  <si>
    <t>KIA 29370</t>
  </si>
  <si>
    <t>KIA 24556</t>
  </si>
  <si>
    <t>KIA 26438</t>
  </si>
  <si>
    <t>KIA 34377</t>
  </si>
  <si>
    <t>KIA 34378</t>
  </si>
  <si>
    <t>KIA 24557</t>
  </si>
  <si>
    <t>KIA 24560</t>
  </si>
  <si>
    <t>Beta-192747</t>
  </si>
  <si>
    <t>Beta-192748</t>
  </si>
  <si>
    <t>Beta-192749</t>
  </si>
  <si>
    <t>Beta-192750</t>
  </si>
  <si>
    <t>Beta-192751</t>
  </si>
  <si>
    <t>Beta-192752</t>
  </si>
  <si>
    <t>Beta-192753</t>
  </si>
  <si>
    <t>Beta-192754</t>
  </si>
  <si>
    <t>Beta-192755</t>
  </si>
  <si>
    <t>Beta-192756</t>
  </si>
  <si>
    <t>Beta-204837</t>
  </si>
  <si>
    <t>Beta-204838</t>
  </si>
  <si>
    <t>Beta-204839</t>
  </si>
  <si>
    <t>Beta-204840</t>
  </si>
  <si>
    <t>Beta-204841</t>
  </si>
  <si>
    <t>Beta-204842</t>
  </si>
  <si>
    <t>Beta-204843</t>
  </si>
  <si>
    <t>Beta-204844</t>
  </si>
  <si>
    <t>Beta-204845</t>
  </si>
  <si>
    <t>Beta-222763</t>
  </si>
  <si>
    <t>Beta-204846</t>
  </si>
  <si>
    <t>Beta-204847</t>
  </si>
  <si>
    <t>Beta-204848</t>
  </si>
  <si>
    <t>Beta-204849</t>
  </si>
  <si>
    <t>Beta-204850</t>
  </si>
  <si>
    <t>Beta-204851</t>
  </si>
  <si>
    <t>Beta-215216</t>
  </si>
  <si>
    <t>Beta-215217</t>
  </si>
  <si>
    <t>Beta-215218</t>
  </si>
  <si>
    <t>Beta-215219</t>
  </si>
  <si>
    <t>Beta-215220</t>
  </si>
  <si>
    <t>Beta-215221</t>
  </si>
  <si>
    <t>Beta-227201</t>
  </si>
  <si>
    <t>Beta-215222</t>
  </si>
  <si>
    <t>Beta-227202</t>
  </si>
  <si>
    <t>Beta-215223</t>
  </si>
  <si>
    <t>Beta-215224</t>
  </si>
  <si>
    <t>Beta-215225</t>
  </si>
  <si>
    <t>Beta-215226</t>
  </si>
  <si>
    <t>Beta-222764</t>
  </si>
  <si>
    <t>Beta-215227</t>
  </si>
  <si>
    <t>Beta-215228</t>
  </si>
  <si>
    <t>Beta-222765</t>
  </si>
  <si>
    <t>Beta-215229</t>
  </si>
  <si>
    <t>Beta-215230</t>
  </si>
  <si>
    <t>Beta-215231</t>
  </si>
  <si>
    <t>Beta-215232</t>
  </si>
  <si>
    <t>Beta-215233</t>
  </si>
  <si>
    <t>Beta-215234</t>
  </si>
  <si>
    <t>Beta-215236</t>
  </si>
  <si>
    <t>Beta-215237</t>
  </si>
  <si>
    <t>Beta-215238</t>
  </si>
  <si>
    <t>Beta-215241</t>
  </si>
  <si>
    <t>Beta-215242</t>
  </si>
  <si>
    <t>ANU-5418</t>
  </si>
  <si>
    <t>ANU-5414</t>
  </si>
  <si>
    <t>ANU-5415</t>
  </si>
  <si>
    <t>ANU-5416</t>
  </si>
  <si>
    <t>ANU-5417</t>
  </si>
  <si>
    <t>ANU-5419</t>
  </si>
  <si>
    <t>ANU-5420</t>
  </si>
  <si>
    <t>ANU-6220</t>
  </si>
  <si>
    <t>ANU-5421</t>
  </si>
  <si>
    <t>ANU-6221</t>
  </si>
  <si>
    <t>ANU-6222</t>
  </si>
  <si>
    <t>ANU-5412</t>
  </si>
  <si>
    <t>ANU-6224</t>
  </si>
  <si>
    <t>ANU-6228</t>
  </si>
  <si>
    <t>ANU-6218</t>
  </si>
  <si>
    <t>ANU-6226</t>
  </si>
  <si>
    <t>ANU-6219</t>
  </si>
  <si>
    <t>BETA 78259</t>
  </si>
  <si>
    <t>BETA 78260</t>
  </si>
  <si>
    <t>BETA 78261</t>
  </si>
  <si>
    <t>BETA 78262</t>
  </si>
  <si>
    <t>BETA 78265</t>
  </si>
  <si>
    <t>BETA 78267</t>
  </si>
  <si>
    <t>BETA 80795</t>
  </si>
  <si>
    <t>BETA 78268</t>
  </si>
  <si>
    <t>BETA 78269</t>
  </si>
  <si>
    <t>WK 3428</t>
  </si>
  <si>
    <t>WK 3429</t>
  </si>
  <si>
    <t>WK 3430</t>
  </si>
  <si>
    <t>WK 3431</t>
  </si>
  <si>
    <t>TA H1-2</t>
  </si>
  <si>
    <t>TA H1-5</t>
  </si>
  <si>
    <t>TA H1-6</t>
  </si>
  <si>
    <t>TA H2-1</t>
  </si>
  <si>
    <t>TA H2-6</t>
  </si>
  <si>
    <t>TA H2-7</t>
  </si>
  <si>
    <t>ANU-6758</t>
  </si>
  <si>
    <t>ANU-6770</t>
  </si>
  <si>
    <t>ANU-6759</t>
  </si>
  <si>
    <t>ANU-6771</t>
  </si>
  <si>
    <t>ANU-6760</t>
  </si>
  <si>
    <t>ANU-6772</t>
  </si>
  <si>
    <t>ANU-6774</t>
  </si>
  <si>
    <t>ANU-6761</t>
  </si>
  <si>
    <t>ANU-6775</t>
  </si>
  <si>
    <t>ANU-6762</t>
  </si>
  <si>
    <t>ANU-6776</t>
  </si>
  <si>
    <t>ANU-6763</t>
  </si>
  <si>
    <t>ANU-6777</t>
  </si>
  <si>
    <t>ANU-6778</t>
  </si>
  <si>
    <t>ANU-6764</t>
  </si>
  <si>
    <t>ANU-6779</t>
  </si>
  <si>
    <t>ANU-6781</t>
  </si>
  <si>
    <t>ANU-6765</t>
  </si>
  <si>
    <t>ANU-6782</t>
  </si>
  <si>
    <t>ANU-6783</t>
  </si>
  <si>
    <t>ANU-6784</t>
  </si>
  <si>
    <t>ANU-6766</t>
  </si>
  <si>
    <t>ANU-6785</t>
  </si>
  <si>
    <t>ANU-6773</t>
  </si>
  <si>
    <t>ANU-6786</t>
  </si>
  <si>
    <t>ANU-6767</t>
  </si>
  <si>
    <t>ANU-6787</t>
  </si>
  <si>
    <t>ANU-6768</t>
  </si>
  <si>
    <t>ANU-6769</t>
  </si>
  <si>
    <t>TY1</t>
  </si>
  <si>
    <t>TY2</t>
  </si>
  <si>
    <t>TY7</t>
  </si>
  <si>
    <t>TY8</t>
  </si>
  <si>
    <t>TY3</t>
  </si>
  <si>
    <t>TY9</t>
  </si>
  <si>
    <t>TY4</t>
  </si>
  <si>
    <t>TY5</t>
  </si>
  <si>
    <t>TY10</t>
  </si>
  <si>
    <t>TY11</t>
  </si>
  <si>
    <t>TY6</t>
  </si>
  <si>
    <t>CM-1-28/11/12</t>
  </si>
  <si>
    <t>CM-2-28/11/12</t>
  </si>
  <si>
    <t xml:space="preserve">Hv 7598  </t>
  </si>
  <si>
    <t>Hv 7603</t>
  </si>
  <si>
    <t>Hv 7588</t>
  </si>
  <si>
    <t>Hv 7583</t>
  </si>
  <si>
    <t>Hv 7589</t>
  </si>
  <si>
    <t>Hv 7587</t>
  </si>
  <si>
    <t>Hv 7586</t>
  </si>
  <si>
    <t>Hv 7580</t>
  </si>
  <si>
    <t>Hv 7594</t>
  </si>
  <si>
    <t>Hv 7582</t>
  </si>
  <si>
    <t>Hv 7581</t>
  </si>
  <si>
    <t>Hv 7584</t>
  </si>
  <si>
    <t>Hv 7601</t>
  </si>
  <si>
    <t>Hv 7592</t>
  </si>
  <si>
    <t>Hv 7595</t>
  </si>
  <si>
    <t>Hv 7591</t>
  </si>
  <si>
    <t>Hv 7596</t>
  </si>
  <si>
    <t>Hv 7597</t>
  </si>
  <si>
    <t>Hv 7593</t>
  </si>
  <si>
    <t>Hv 7650</t>
  </si>
  <si>
    <t>Hv 7644</t>
  </si>
  <si>
    <t>Hv 7669</t>
  </si>
  <si>
    <t>Hv 7646</t>
  </si>
  <si>
    <t>Hv 7643</t>
  </si>
  <si>
    <t>Hv 7662</t>
  </si>
  <si>
    <t>Hv 7663</t>
  </si>
  <si>
    <t>Hv 7653</t>
  </si>
  <si>
    <t>Hv 7665</t>
  </si>
  <si>
    <t>Hv 7648</t>
  </si>
  <si>
    <t>Hv 7664</t>
  </si>
  <si>
    <t>Hv 7640</t>
  </si>
  <si>
    <t>Hv 7641</t>
  </si>
  <si>
    <t>Hv 7652</t>
  </si>
  <si>
    <t>Beta-298446</t>
  </si>
  <si>
    <t>Beta-298447</t>
  </si>
  <si>
    <t>Beta-298448</t>
  </si>
  <si>
    <t>Beta-298449</t>
  </si>
  <si>
    <t>Beta-298450</t>
  </si>
  <si>
    <t>Beta-298451</t>
  </si>
  <si>
    <t>Beta-298452</t>
  </si>
  <si>
    <t>Beta-298444</t>
  </si>
  <si>
    <t>Beta-298426</t>
  </si>
  <si>
    <t>Beta-298441</t>
  </si>
  <si>
    <t>Beta-298443</t>
  </si>
  <si>
    <t>Beta-298453</t>
  </si>
  <si>
    <t>Beta-298445</t>
  </si>
  <si>
    <t>Beta-298427</t>
  </si>
  <si>
    <t>Beta-298454</t>
  </si>
  <si>
    <t>Beta-298428</t>
  </si>
  <si>
    <t>Beta-298429</t>
  </si>
  <si>
    <t>Beta-298440</t>
  </si>
  <si>
    <t>Beta-298442</t>
  </si>
  <si>
    <t xml:space="preserve">HD-5353 </t>
  </si>
  <si>
    <t>MR-0787</t>
  </si>
  <si>
    <t>MR-0791</t>
  </si>
  <si>
    <t>MR-1522</t>
  </si>
  <si>
    <t>MR-1524</t>
  </si>
  <si>
    <t>MR-1514</t>
  </si>
  <si>
    <t>MR-1519</t>
  </si>
  <si>
    <t>MR-1526</t>
  </si>
  <si>
    <t>MR-1528</t>
  </si>
  <si>
    <t>MR-1531</t>
  </si>
  <si>
    <t>MR-1512</t>
  </si>
  <si>
    <t>MR-1509</t>
  </si>
  <si>
    <t>MR-1506</t>
  </si>
  <si>
    <t>MR-1511</t>
  </si>
  <si>
    <t>UGAMS-8050</t>
  </si>
  <si>
    <t>UGAMS-8051</t>
  </si>
  <si>
    <t>UGAMS-8045</t>
  </si>
  <si>
    <t>BETA-164861</t>
  </si>
  <si>
    <t>BETA-164862</t>
  </si>
  <si>
    <t>BETA-164863</t>
  </si>
  <si>
    <t>BETA-164864</t>
  </si>
  <si>
    <t>BETA-164865</t>
  </si>
  <si>
    <t>BETA-164866</t>
  </si>
  <si>
    <t>BETA-168813</t>
  </si>
  <si>
    <t>BETA-164867</t>
  </si>
  <si>
    <t>BETA-168814</t>
  </si>
  <si>
    <t>BETA-168815</t>
  </si>
  <si>
    <t>BETA-142396</t>
  </si>
  <si>
    <t>BETA-142397</t>
  </si>
  <si>
    <t>BETA-142398</t>
  </si>
  <si>
    <t>BETA-142399</t>
  </si>
  <si>
    <t>BETA-142400</t>
  </si>
  <si>
    <t>BETA-142401</t>
  </si>
  <si>
    <t>BETA-142402</t>
  </si>
  <si>
    <t>BETA-142403</t>
  </si>
  <si>
    <t>BETA-142404</t>
  </si>
  <si>
    <t>BETA-142405</t>
  </si>
  <si>
    <t>BETA-142406</t>
  </si>
  <si>
    <t>BETA-142407</t>
  </si>
  <si>
    <t>BETA-142408</t>
  </si>
  <si>
    <t>BETA-142409</t>
  </si>
  <si>
    <t>BETA-142410</t>
  </si>
  <si>
    <t>BETA-142411</t>
  </si>
  <si>
    <t>BETA-142412</t>
  </si>
  <si>
    <t>BETA-142413</t>
  </si>
  <si>
    <t>BETA-142414</t>
  </si>
  <si>
    <t>BETA-142417</t>
  </si>
  <si>
    <t>BETA-142418</t>
  </si>
  <si>
    <t>BETA-157762</t>
  </si>
  <si>
    <t>BETA-157763</t>
  </si>
  <si>
    <t>BETA-159435</t>
  </si>
  <si>
    <t>BETA-157764</t>
  </si>
  <si>
    <t>BETA-157765</t>
  </si>
  <si>
    <t>BETA-157766</t>
  </si>
  <si>
    <t>BETA-157767</t>
  </si>
  <si>
    <t>BETA-157768</t>
  </si>
  <si>
    <t>BETA-157769</t>
  </si>
  <si>
    <t>BETA-159436</t>
  </si>
  <si>
    <t>BETA-159438</t>
  </si>
  <si>
    <t>BETA-159439</t>
  </si>
  <si>
    <t>BETA-157773</t>
  </si>
  <si>
    <t>BETA-159440</t>
  </si>
  <si>
    <t>I00</t>
  </si>
  <si>
    <t>SRR-6574</t>
  </si>
  <si>
    <t>SRR-6575</t>
  </si>
  <si>
    <t>ANUA-25708</t>
  </si>
  <si>
    <t>GU-17983</t>
  </si>
  <si>
    <t>GU-17885</t>
  </si>
  <si>
    <t>GU-11247</t>
  </si>
  <si>
    <t>GU-17650</t>
  </si>
  <si>
    <t>GU-17651</t>
  </si>
  <si>
    <t>GU-17653</t>
  </si>
  <si>
    <t>GU-17652</t>
  </si>
  <si>
    <t>GU-11249</t>
  </si>
  <si>
    <t>ca measured</t>
  </si>
  <si>
    <t>GU-11248</t>
  </si>
  <si>
    <t>GU-17654</t>
  </si>
  <si>
    <t>GU-17655</t>
  </si>
  <si>
    <t>GU-11250</t>
  </si>
  <si>
    <t>GU-11251</t>
  </si>
  <si>
    <t xml:space="preserve">GU-11252 </t>
  </si>
  <si>
    <t>SSAMS-4609</t>
  </si>
  <si>
    <t xml:space="preserve">ANUA-25711 </t>
  </si>
  <si>
    <t>SSAMS-4607</t>
  </si>
  <si>
    <t xml:space="preserve">ANUA-25710 </t>
  </si>
  <si>
    <t>SSAMS-4613</t>
  </si>
  <si>
    <t xml:space="preserve">ANUA-22228 </t>
  </si>
  <si>
    <t>SSAMS-4617</t>
  </si>
  <si>
    <t>SSAMS-4619</t>
  </si>
  <si>
    <t>ANUA-19526</t>
  </si>
  <si>
    <t>SSAMS- 4610</t>
  </si>
  <si>
    <t>ANUA-19527</t>
  </si>
  <si>
    <t>ANUA-11804</t>
  </si>
  <si>
    <t>ANUA-11807</t>
  </si>
  <si>
    <t>ANUA-11814</t>
  </si>
  <si>
    <t>SSAMS-4614</t>
  </si>
  <si>
    <t>ANUA-26403</t>
  </si>
  <si>
    <t>ANUA-25705</t>
  </si>
  <si>
    <t>ANUA-22221</t>
  </si>
  <si>
    <t>SSAMS-4605</t>
  </si>
  <si>
    <t>ANUA-22223</t>
  </si>
  <si>
    <t>ANUA-24303</t>
  </si>
  <si>
    <t>ANUA-24304</t>
  </si>
  <si>
    <t>SSAMS-4611</t>
  </si>
  <si>
    <t>ANUA-22726</t>
  </si>
  <si>
    <t>SSAMS-4621</t>
  </si>
  <si>
    <t xml:space="preserve">ANUA-22729 </t>
  </si>
  <si>
    <t>SSAMS-4606</t>
  </si>
  <si>
    <t xml:space="preserve">ANUA-22728 </t>
  </si>
  <si>
    <t>SSAMS-4620</t>
  </si>
  <si>
    <t xml:space="preserve">ANUA-22727 </t>
  </si>
  <si>
    <t>ANUA-22730</t>
  </si>
  <si>
    <t>ANUA-12050</t>
  </si>
  <si>
    <t>ANUA-12051</t>
  </si>
  <si>
    <t>ANUA-12052</t>
  </si>
  <si>
    <t>ANUA-12053</t>
  </si>
  <si>
    <t>SSAMS-4616</t>
  </si>
  <si>
    <t xml:space="preserve">ANUA-26328 </t>
  </si>
  <si>
    <t>SSAMS-4612</t>
  </si>
  <si>
    <t xml:space="preserve">ANU-11991 </t>
  </si>
  <si>
    <t>SSAMS-4618</t>
  </si>
  <si>
    <t>ANUA-26330</t>
  </si>
  <si>
    <t>ANU-11810</t>
  </si>
  <si>
    <t>ANU-11806</t>
  </si>
  <si>
    <t>ANU-11809</t>
  </si>
  <si>
    <t>ANUA-19525</t>
  </si>
  <si>
    <t>ANU-11802</t>
  </si>
  <si>
    <t>ANU-11803</t>
  </si>
  <si>
    <t>ANU-11801</t>
  </si>
  <si>
    <t>ANU-11811</t>
  </si>
  <si>
    <t>ANU-11812</t>
  </si>
  <si>
    <t>ANU-12000</t>
  </si>
  <si>
    <t>ANU-11994</t>
  </si>
  <si>
    <t>ANU-11800</t>
  </si>
  <si>
    <t>ANU-12048</t>
  </si>
  <si>
    <t>ANU-11799</t>
  </si>
  <si>
    <t>ANU-11988</t>
  </si>
  <si>
    <t>ANU-11982</t>
  </si>
  <si>
    <t>ANU-11985</t>
  </si>
  <si>
    <t>ANU-11987</t>
  </si>
  <si>
    <t>ANU-11989</t>
  </si>
  <si>
    <t>ANU-11983</t>
  </si>
  <si>
    <t>ANU-11981</t>
  </si>
  <si>
    <t>ANU-11984</t>
  </si>
  <si>
    <t>ANUA-26404</t>
  </si>
  <si>
    <t>ANU-11977</t>
  </si>
  <si>
    <t>GU-11246</t>
  </si>
  <si>
    <t>ANU-11986</t>
  </si>
  <si>
    <t>ANU-11992</t>
  </si>
  <si>
    <t>ANU-11993</t>
  </si>
  <si>
    <t>ANU-11980</t>
  </si>
  <si>
    <t>ANU-11990</t>
  </si>
  <si>
    <t>ANU-11841</t>
  </si>
  <si>
    <t>ANU-11843</t>
  </si>
  <si>
    <t>ANU-11839</t>
  </si>
  <si>
    <t>ANU-11840</t>
  </si>
  <si>
    <t>ANU-11842</t>
  </si>
  <si>
    <t>ANU-11996</t>
  </si>
  <si>
    <t>ANU-11976</t>
  </si>
  <si>
    <t>GaK 3307</t>
  </si>
  <si>
    <t>GaK 2952</t>
  </si>
  <si>
    <t>GaK 3308</t>
  </si>
  <si>
    <t>GaK 3602</t>
  </si>
  <si>
    <t>GaK 3603</t>
  </si>
  <si>
    <t>GaK 3306</t>
  </si>
  <si>
    <t>GaK 3601</t>
  </si>
  <si>
    <t>KEC2</t>
  </si>
  <si>
    <t>KEC1</t>
  </si>
  <si>
    <t>KEC9</t>
  </si>
  <si>
    <t>KEC8</t>
  </si>
  <si>
    <t>KEC7</t>
  </si>
  <si>
    <t>KEC13</t>
  </si>
  <si>
    <t>KUC15</t>
  </si>
  <si>
    <t>a</t>
  </si>
  <si>
    <t>assuemd</t>
  </si>
  <si>
    <t>b</t>
  </si>
  <si>
    <t>c</t>
  </si>
  <si>
    <t>d</t>
  </si>
  <si>
    <t>e</t>
  </si>
  <si>
    <t>f</t>
  </si>
  <si>
    <t>BS 1119</t>
  </si>
  <si>
    <t>BS 1223</t>
  </si>
  <si>
    <t>BS 1121</t>
  </si>
  <si>
    <t>BS 1310</t>
  </si>
  <si>
    <t>BS 997</t>
  </si>
  <si>
    <t>Bs 1274</t>
  </si>
  <si>
    <t>BS 1347</t>
  </si>
  <si>
    <t>BS 1440</t>
  </si>
  <si>
    <t>BS 1410</t>
  </si>
  <si>
    <t xml:space="preserve">BS 1209 </t>
  </si>
  <si>
    <t>BS 1224                                 BS 1249</t>
  </si>
  <si>
    <t>BS 1276</t>
  </si>
  <si>
    <t>BS 1441</t>
  </si>
  <si>
    <t>BS 1212</t>
  </si>
  <si>
    <t>BS 1408</t>
  </si>
  <si>
    <t>SK 27/ C</t>
  </si>
  <si>
    <t>NR 2A/112</t>
  </si>
  <si>
    <t>M/08</t>
  </si>
  <si>
    <t>J/04</t>
  </si>
  <si>
    <t>L/08</t>
  </si>
  <si>
    <t>NR 2A/92</t>
  </si>
  <si>
    <t>N/10</t>
  </si>
  <si>
    <t>E/7</t>
  </si>
  <si>
    <t>BS 983</t>
  </si>
  <si>
    <t>BS 1149</t>
  </si>
  <si>
    <t>BS 1151</t>
  </si>
  <si>
    <t>BS1148</t>
  </si>
  <si>
    <t>BS 1206</t>
  </si>
  <si>
    <t xml:space="preserve">TBAT-F01A-J1 </t>
  </si>
  <si>
    <t>TBAT-F01A-l1</t>
  </si>
  <si>
    <t>TBAT-F01B-Q1</t>
  </si>
  <si>
    <t>TBAT-F01B-o1</t>
  </si>
  <si>
    <t>TBAT-F01B-N1</t>
  </si>
  <si>
    <t>TBAT-F01A-E1</t>
  </si>
  <si>
    <t>TBAT-F01B-K1</t>
  </si>
  <si>
    <t>TBAT-F01A-C1</t>
  </si>
  <si>
    <t>TKUB-FO4-CB</t>
  </si>
  <si>
    <t>TKUB-FO4-CA</t>
  </si>
  <si>
    <t>TKUB-FO5-CC-D2</t>
  </si>
  <si>
    <t>TKUB-FO5-CC-D1</t>
  </si>
  <si>
    <t>TKUB-FO5-CC-A1</t>
  </si>
  <si>
    <t>TKUB-FO5-CC-A2</t>
  </si>
  <si>
    <t>TKUB-FO16-CB</t>
  </si>
  <si>
    <t>SLCC690</t>
  </si>
  <si>
    <t>TKUB-FO16-CA</t>
  </si>
  <si>
    <t>TKUB-FO19-CB</t>
  </si>
  <si>
    <t>TKUB-FO19-CA</t>
  </si>
  <si>
    <t>TKUB-FO23-CB</t>
  </si>
  <si>
    <t>TKUB-FO23-CA</t>
  </si>
  <si>
    <t>N/A</t>
  </si>
  <si>
    <t>Age        (14C a BP)</t>
  </si>
  <si>
    <t>Age uncertainty (14C a)</t>
  </si>
  <si>
    <t>Bulk error (14C a)</t>
  </si>
  <si>
    <t>δ13C (‰)</t>
  </si>
  <si>
    <t>Isotopic fractionation correction (14C a)</t>
  </si>
  <si>
    <t>Isotopic fractionation uncertainty (14C a)</t>
  </si>
  <si>
    <t>ΔR (14C a)</t>
  </si>
  <si>
    <t>Reservoir age error (14C a)</t>
  </si>
  <si>
    <t>XRD</t>
  </si>
  <si>
    <t>mean of -1 and -0.8 (estimated for LAT here MLLW)</t>
  </si>
  <si>
    <t>dislocated</t>
  </si>
  <si>
    <t>Sample elevation is above MHW</t>
  </si>
  <si>
    <t>Altitude was given above MHW an I calculated it to MSL. MSL is 2.02 m and MHW 2.81 m if I got it right</t>
  </si>
  <si>
    <t>No age correction is possible; Because only the ratio 230TH/234U or 231Pa/235U  are provided but there are radiocarbon ages</t>
  </si>
  <si>
    <t>Too old</t>
  </si>
  <si>
    <t>older than 10.000 yrs</t>
  </si>
  <si>
    <t xml:space="preserve">Laminated sand with mud drapes (Tidally-influenced fluvial environm.) </t>
  </si>
  <si>
    <t>hand sample</t>
  </si>
  <si>
    <t>Intertidal beachrock</t>
  </si>
  <si>
    <t>HAT to MLLW</t>
  </si>
  <si>
    <t>No</t>
  </si>
  <si>
    <t>Subtidal beachrock</t>
  </si>
  <si>
    <t>Beach ridge</t>
  </si>
  <si>
    <t>Backshore - mixed siliciclastic-carbonate sands. Layers of bioclastic debris</t>
  </si>
  <si>
    <t>Backshore deposits</t>
  </si>
  <si>
    <t>Mangrove Salt Marsh</t>
  </si>
  <si>
    <t xml:space="preserve">Peat layers, plant macrofossils. </t>
  </si>
  <si>
    <t>Mangrove salt marsh</t>
  </si>
  <si>
    <t>Brackish diatoms assemblages and sedimentary</t>
  </si>
  <si>
    <t>Measured</t>
  </si>
  <si>
    <t>Ko Phra Thong</t>
  </si>
  <si>
    <t>HAT to MTL</t>
  </si>
  <si>
    <t>above MTL</t>
  </si>
  <si>
    <t>below MTL</t>
  </si>
  <si>
    <t>HAT to LAT</t>
  </si>
  <si>
    <t>Unit2- grayish-red. silty to fine-grained sand and thickly-interlaminated to thinly interbedded sand and mud (sand–mud couplets). Molluscan shells. organic-rich layers. and calcareous concretions are scattered</t>
  </si>
  <si>
    <t>Facies 2.1: quartz and feldspard grains and calcareous concretions of various sizes. ranging from very coarse sand to pebbles</t>
  </si>
  <si>
    <t>Facies 2.2: well-sorted medium sand partly interlaminated / bedded with mud (clay and silt). The medium sand contains abundant shell fragments o</t>
  </si>
  <si>
    <t>facies 2.1: organic-rich bluish gray-colored clay. Thin peaty organic layers. 5 mm thick. and carbonate concretions are common</t>
  </si>
  <si>
    <t>HAT to MHHW</t>
  </si>
  <si>
    <t>LAT (m MSL)</t>
  </si>
  <si>
    <t>In situ belts of saccostrea cucullata</t>
  </si>
  <si>
    <t xml:space="preserve">marine shells </t>
  </si>
  <si>
    <t>older than 10.000 yrs, pleistocene deposit</t>
  </si>
  <si>
    <t>_x0002_-0.51</t>
  </si>
  <si>
    <t>disarticulated</t>
  </si>
  <si>
    <t>could be transported</t>
  </si>
  <si>
    <t>no sample elevation</t>
  </si>
  <si>
    <t>could be driftwood, not clear</t>
  </si>
  <si>
    <t>not explained very well</t>
  </si>
  <si>
    <t>sample elevations not clear</t>
  </si>
  <si>
    <t>DT Core from Lagoon taken in 3-4 m  delta elevation.</t>
  </si>
  <si>
    <t>OSL data, no specific info</t>
  </si>
  <si>
    <t>microatolls diedown</t>
  </si>
  <si>
    <t>dating was done by the author, no radiocarbon age provided</t>
  </si>
  <si>
    <t>SLCC691</t>
  </si>
  <si>
    <t>SLCC692</t>
  </si>
  <si>
    <t>SLCC693</t>
  </si>
  <si>
    <t>SLCC694</t>
  </si>
  <si>
    <t>TBAT-F01A</t>
  </si>
  <si>
    <t>TBAT-F01B</t>
  </si>
  <si>
    <t>SLCC695</t>
  </si>
  <si>
    <t>SLCC696</t>
  </si>
  <si>
    <t>SLCC697</t>
  </si>
  <si>
    <t>TKUB-F04</t>
  </si>
  <si>
    <t>TKUB-F05</t>
  </si>
  <si>
    <t>oxcal</t>
  </si>
  <si>
    <t>TKUB-F16</t>
  </si>
  <si>
    <t>TKUB-F19a</t>
  </si>
  <si>
    <t>TKUB-F19b</t>
  </si>
  <si>
    <t>TKUB-F23</t>
  </si>
  <si>
    <t>SLCC698</t>
  </si>
  <si>
    <t>SLCC699</t>
  </si>
  <si>
    <t>SLCC700</t>
  </si>
  <si>
    <t>SLCC701</t>
  </si>
  <si>
    <t>SLCC702</t>
  </si>
  <si>
    <t>SLCC703</t>
  </si>
  <si>
    <t>SLCC704</t>
  </si>
  <si>
    <t>SLCC705</t>
  </si>
  <si>
    <t>SLCC706</t>
  </si>
  <si>
    <t>SLCC707</t>
  </si>
  <si>
    <t>SLCC708</t>
  </si>
  <si>
    <t>SLCC709</t>
  </si>
  <si>
    <t>SLCC710</t>
  </si>
  <si>
    <t>SLCC711</t>
  </si>
  <si>
    <t>SLCC712</t>
  </si>
  <si>
    <t>SLCC713</t>
  </si>
  <si>
    <t>SLCC714</t>
  </si>
  <si>
    <t>SLCC715</t>
  </si>
  <si>
    <t>SLCC716</t>
  </si>
  <si>
    <t>SLCC721</t>
  </si>
  <si>
    <t>SLCC722</t>
  </si>
  <si>
    <t>SLCC723</t>
  </si>
  <si>
    <t>SLCC724</t>
  </si>
  <si>
    <t>SLCC725</t>
  </si>
  <si>
    <t>SLCC726</t>
  </si>
  <si>
    <t>SLCC727</t>
  </si>
  <si>
    <t>SLCC728</t>
  </si>
  <si>
    <t>SLCC729</t>
  </si>
  <si>
    <t>SLCC730</t>
  </si>
  <si>
    <t>SLCC731</t>
  </si>
  <si>
    <t>SLCC732</t>
  </si>
  <si>
    <t>SLCC733</t>
  </si>
  <si>
    <t>SLCC734</t>
  </si>
  <si>
    <t>SLCC735</t>
  </si>
  <si>
    <t>SLCC736</t>
  </si>
  <si>
    <t>SLCC737</t>
  </si>
  <si>
    <t>SLCC738</t>
  </si>
  <si>
    <t>SLCC739</t>
  </si>
  <si>
    <t>SLCC740</t>
  </si>
  <si>
    <t>SLCC741</t>
  </si>
  <si>
    <t>SLCC742</t>
  </si>
  <si>
    <t>SLCC743</t>
  </si>
  <si>
    <t>SLCC744</t>
  </si>
  <si>
    <t>SLCC745</t>
  </si>
  <si>
    <t>SLCC746</t>
  </si>
  <si>
    <t>SLCC747</t>
  </si>
  <si>
    <t>SLCC748</t>
  </si>
  <si>
    <t>SLCC749</t>
  </si>
  <si>
    <t>SLCC750</t>
  </si>
  <si>
    <t>SLCC751</t>
  </si>
  <si>
    <t>SLCC752</t>
  </si>
  <si>
    <t>SLCC753</t>
  </si>
  <si>
    <t>SLCC754</t>
  </si>
  <si>
    <t>SLCC755</t>
  </si>
  <si>
    <t>SLCC756</t>
  </si>
  <si>
    <t>SLCC757</t>
  </si>
  <si>
    <t>SLCC758</t>
  </si>
  <si>
    <t>SLCC759</t>
  </si>
  <si>
    <t>SLCC760</t>
  </si>
  <si>
    <t>SLCC761</t>
  </si>
  <si>
    <t>SLCC762</t>
  </si>
  <si>
    <t>SLCC763</t>
  </si>
  <si>
    <t>SLCC764</t>
  </si>
  <si>
    <t>SLCC765</t>
  </si>
  <si>
    <t>SLCC766</t>
  </si>
  <si>
    <t>SLCC767</t>
  </si>
  <si>
    <t>SLCC768</t>
  </si>
  <si>
    <t>SLCC769</t>
  </si>
  <si>
    <t>SLCC770</t>
  </si>
  <si>
    <t>SLCC771</t>
  </si>
  <si>
    <t>SLCC772</t>
  </si>
  <si>
    <t>SLCC773</t>
  </si>
  <si>
    <t>SLCC774</t>
  </si>
  <si>
    <t>SLCC775</t>
  </si>
  <si>
    <t>SLCC776</t>
  </si>
  <si>
    <t>SLCC777</t>
  </si>
  <si>
    <t>SLCC778</t>
  </si>
  <si>
    <t>SLCC779</t>
  </si>
  <si>
    <t>SLCC780</t>
  </si>
  <si>
    <t>SLCC781</t>
  </si>
  <si>
    <t>SLCC782</t>
  </si>
  <si>
    <t>SLCC783</t>
  </si>
  <si>
    <t>SLCC784</t>
  </si>
  <si>
    <t>SLCC785</t>
  </si>
  <si>
    <t>SLCC786</t>
  </si>
  <si>
    <t>SLCC787</t>
  </si>
  <si>
    <t>SLCC788</t>
  </si>
  <si>
    <t>SLCC789</t>
  </si>
  <si>
    <t>SLCC790</t>
  </si>
  <si>
    <t>SLCC791</t>
  </si>
  <si>
    <t>SLCC792</t>
  </si>
  <si>
    <t>SLCC793</t>
  </si>
  <si>
    <t>SLCC794</t>
  </si>
  <si>
    <t>SLCC795</t>
  </si>
  <si>
    <t>SLCC796</t>
  </si>
  <si>
    <t>SLCC797</t>
  </si>
  <si>
    <t>SLCC798</t>
  </si>
  <si>
    <t>SLCC799</t>
  </si>
  <si>
    <t>SLCC800</t>
  </si>
  <si>
    <t>SLCC801</t>
  </si>
  <si>
    <t>SLCC802</t>
  </si>
  <si>
    <t>SLCC803</t>
  </si>
  <si>
    <t>SLCC804</t>
  </si>
  <si>
    <t>SLCC805</t>
  </si>
  <si>
    <t>SLCC806</t>
  </si>
  <si>
    <t>SLCC807</t>
  </si>
  <si>
    <t>SLCC808</t>
  </si>
  <si>
    <t>SLCC809</t>
  </si>
  <si>
    <t>SLCC810</t>
  </si>
  <si>
    <t>SLCC811</t>
  </si>
  <si>
    <t>SLCC812</t>
  </si>
  <si>
    <t>SLCC813</t>
  </si>
  <si>
    <t>SLCC814</t>
  </si>
  <si>
    <t>SLCC815</t>
  </si>
  <si>
    <t>SLCC816</t>
  </si>
  <si>
    <t>SLCC817</t>
  </si>
  <si>
    <t>SLCC818</t>
  </si>
  <si>
    <t>SLCC819</t>
  </si>
  <si>
    <t>SLCC820</t>
  </si>
  <si>
    <t>SLCC821</t>
  </si>
  <si>
    <t>SLCC822</t>
  </si>
  <si>
    <t>SLCC823</t>
  </si>
  <si>
    <t>SLCC824</t>
  </si>
  <si>
    <t>SLCC825</t>
  </si>
  <si>
    <t>SLCC826</t>
  </si>
  <si>
    <t>SLCC827</t>
  </si>
  <si>
    <t>SLCC828</t>
  </si>
  <si>
    <t>SLCC829</t>
  </si>
  <si>
    <t>SLCC830</t>
  </si>
  <si>
    <t>SLCC831</t>
  </si>
  <si>
    <t>SLCC832</t>
  </si>
  <si>
    <t>SLCC833</t>
  </si>
  <si>
    <t>SLCC834</t>
  </si>
  <si>
    <t>SLCC835</t>
  </si>
  <si>
    <t>SLCC836</t>
  </si>
  <si>
    <t>SLCC837</t>
  </si>
  <si>
    <t>SLCC838</t>
  </si>
  <si>
    <t>SLCC839</t>
  </si>
  <si>
    <t>SLCC840</t>
  </si>
  <si>
    <t>SLCC841</t>
  </si>
  <si>
    <t>SLCC842</t>
  </si>
  <si>
    <t>SLCC843</t>
  </si>
  <si>
    <t>SLCC844</t>
  </si>
  <si>
    <t>SLCC845</t>
  </si>
  <si>
    <t>SLCC846</t>
  </si>
  <si>
    <t>SLCC847</t>
  </si>
  <si>
    <t>SLCC848</t>
  </si>
  <si>
    <t>SLCC849</t>
  </si>
  <si>
    <t>SLCC850</t>
  </si>
  <si>
    <t>SLCC851</t>
  </si>
  <si>
    <t>SLCC852</t>
  </si>
  <si>
    <t>SLCC853</t>
  </si>
  <si>
    <t>SLCC854</t>
  </si>
  <si>
    <t>SLCC855</t>
  </si>
  <si>
    <t>SLCC856</t>
  </si>
  <si>
    <t>SLCC857</t>
  </si>
  <si>
    <t>SLCC858</t>
  </si>
  <si>
    <t>SLCC859</t>
  </si>
  <si>
    <t>SLCC860</t>
  </si>
  <si>
    <t>SLCC861</t>
  </si>
  <si>
    <t>SLCC862</t>
  </si>
  <si>
    <t>SLCC863</t>
  </si>
  <si>
    <t>SLCC864</t>
  </si>
  <si>
    <t>SLCC865</t>
  </si>
  <si>
    <t>SLCC866</t>
  </si>
  <si>
    <t>SLCC867</t>
  </si>
  <si>
    <t>SLCC868</t>
  </si>
  <si>
    <t>SLCC869</t>
  </si>
  <si>
    <t>SLCC870</t>
  </si>
  <si>
    <t>SLCC871</t>
  </si>
  <si>
    <t>SLCC872</t>
  </si>
  <si>
    <t>SLCC873</t>
  </si>
  <si>
    <t>SLCC874</t>
  </si>
  <si>
    <t>SLCC875</t>
  </si>
  <si>
    <t>SLCC876</t>
  </si>
  <si>
    <t>SLCC877</t>
  </si>
  <si>
    <t>SLCC878</t>
  </si>
  <si>
    <t>SLCC879</t>
  </si>
  <si>
    <t>SLCC880</t>
  </si>
  <si>
    <t>SLCC881</t>
  </si>
  <si>
    <t>SLCC882</t>
  </si>
  <si>
    <t>SLCC883</t>
  </si>
  <si>
    <t>SLCC884</t>
  </si>
  <si>
    <t>SLCC885</t>
  </si>
  <si>
    <t>SLCC886</t>
  </si>
  <si>
    <t>SLCC887</t>
  </si>
  <si>
    <t>SLCC888</t>
  </si>
  <si>
    <t>SLCC889</t>
  </si>
  <si>
    <t>SLCC890</t>
  </si>
  <si>
    <t>SLCC891</t>
  </si>
  <si>
    <t>SLCC892</t>
  </si>
  <si>
    <t>SLCC893</t>
  </si>
  <si>
    <t>SLCC894</t>
  </si>
  <si>
    <t>SLCC895</t>
  </si>
  <si>
    <t>SLCC896</t>
  </si>
  <si>
    <t>SLCC897</t>
  </si>
  <si>
    <t>SLCC898</t>
  </si>
  <si>
    <t>SLCC899</t>
  </si>
  <si>
    <t>SLCC900</t>
  </si>
  <si>
    <t>SLCC901</t>
  </si>
  <si>
    <t>SLCC902</t>
  </si>
  <si>
    <t>SLCC903</t>
  </si>
  <si>
    <t>SLCC904</t>
  </si>
  <si>
    <t>SLCC905</t>
  </si>
  <si>
    <t>SLCC906</t>
  </si>
  <si>
    <t>SLCC907</t>
  </si>
  <si>
    <t>SLCC908</t>
  </si>
  <si>
    <t>SLCC909</t>
  </si>
  <si>
    <t>SLCC910</t>
  </si>
  <si>
    <t>SLCC911</t>
  </si>
  <si>
    <t>SLCC912</t>
  </si>
  <si>
    <t>SLCC913</t>
  </si>
  <si>
    <t>SLCC914</t>
  </si>
  <si>
    <t>SLCC915</t>
  </si>
  <si>
    <t>SLCC916</t>
  </si>
  <si>
    <t>SLCC917</t>
  </si>
  <si>
    <t>SLCC918</t>
  </si>
  <si>
    <t>SLCC919</t>
  </si>
  <si>
    <t>SLCC920</t>
  </si>
  <si>
    <t>SLCC921</t>
  </si>
  <si>
    <t>SLCC922</t>
  </si>
  <si>
    <t>SLCC923</t>
  </si>
  <si>
    <t>SLCC924</t>
  </si>
  <si>
    <t>SLCC925</t>
  </si>
  <si>
    <t>SLCC926</t>
  </si>
  <si>
    <t>SLCC927</t>
  </si>
  <si>
    <t>SLCC928</t>
  </si>
  <si>
    <t>SLCC929</t>
  </si>
  <si>
    <t>SLCC930</t>
  </si>
  <si>
    <t>SLCC931</t>
  </si>
  <si>
    <t>SLCC932</t>
  </si>
  <si>
    <t>SLCC933</t>
  </si>
  <si>
    <t>SLCC934</t>
  </si>
  <si>
    <t>SLCC935</t>
  </si>
  <si>
    <t>SLCC936</t>
  </si>
  <si>
    <t>SLCC937</t>
  </si>
  <si>
    <t>SLCC938</t>
  </si>
  <si>
    <t>SLCC939</t>
  </si>
  <si>
    <t>SLCC940</t>
  </si>
  <si>
    <t>SLCC941</t>
  </si>
  <si>
    <t>SLCC942</t>
  </si>
  <si>
    <t>SLCC943</t>
  </si>
  <si>
    <t>SLCC944</t>
  </si>
  <si>
    <t>SLCC945</t>
  </si>
  <si>
    <t>SLCC946</t>
  </si>
  <si>
    <t>SLCC947</t>
  </si>
  <si>
    <t>SLCC948</t>
  </si>
  <si>
    <t>SLCC949</t>
  </si>
  <si>
    <t>SLCC950</t>
  </si>
  <si>
    <t>SLCC951</t>
  </si>
  <si>
    <t>SLCC952</t>
  </si>
  <si>
    <t>SLCC953</t>
  </si>
  <si>
    <t>SLCC954</t>
  </si>
  <si>
    <t>SLCC955</t>
  </si>
  <si>
    <t>SLCC956</t>
  </si>
  <si>
    <t>SLCC957</t>
  </si>
  <si>
    <t>SLCC958</t>
  </si>
  <si>
    <t>SLCC959</t>
  </si>
  <si>
    <t>SLCC960</t>
  </si>
  <si>
    <t>SLCC961</t>
  </si>
  <si>
    <t>SLCC962</t>
  </si>
  <si>
    <t>SLCC963</t>
  </si>
  <si>
    <t>SLCC964</t>
  </si>
  <si>
    <t>SLCC965</t>
  </si>
  <si>
    <t>SLCC966</t>
  </si>
  <si>
    <t>SLCC967</t>
  </si>
  <si>
    <t>SLCC968</t>
  </si>
  <si>
    <t>SLCC969</t>
  </si>
  <si>
    <t>SLCC970</t>
  </si>
  <si>
    <t>SLCC971</t>
  </si>
  <si>
    <t>SLCC972</t>
  </si>
  <si>
    <t>SLCC973</t>
  </si>
  <si>
    <t>SLCC974</t>
  </si>
  <si>
    <t>SLCC975</t>
  </si>
  <si>
    <t>SLCC976</t>
  </si>
  <si>
    <t>SLCC977</t>
  </si>
  <si>
    <t>SLCC978</t>
  </si>
  <si>
    <t>SLCC979</t>
  </si>
  <si>
    <t>SLCC980</t>
  </si>
  <si>
    <t>SLCC981</t>
  </si>
  <si>
    <t>SLCC982</t>
  </si>
  <si>
    <t>SLCC983</t>
  </si>
  <si>
    <t>SLCC984</t>
  </si>
  <si>
    <t>SLCC985</t>
  </si>
  <si>
    <t>SLCC986</t>
  </si>
  <si>
    <t>SLCC987</t>
  </si>
  <si>
    <t>SLCC988</t>
  </si>
  <si>
    <t>SLCC989</t>
  </si>
  <si>
    <t>SLCC990</t>
  </si>
  <si>
    <t>SLCC991</t>
  </si>
  <si>
    <t>SLCC992</t>
  </si>
  <si>
    <t>SLCC993</t>
  </si>
  <si>
    <t>SLCC994</t>
  </si>
  <si>
    <t>SLCC995</t>
  </si>
  <si>
    <t>SLCC996</t>
  </si>
  <si>
    <t>SLCC997</t>
  </si>
  <si>
    <t>SLCC998</t>
  </si>
  <si>
    <t>SLCC999</t>
  </si>
  <si>
    <t>SLCC1000</t>
  </si>
  <si>
    <t>SLCC1001</t>
  </si>
  <si>
    <t>SLCC1002</t>
  </si>
  <si>
    <t>SLCC1003</t>
  </si>
  <si>
    <t>SLCC1004</t>
  </si>
  <si>
    <t>SLCC1005</t>
  </si>
  <si>
    <t>SLCC1006</t>
  </si>
  <si>
    <t>SLCC1007</t>
  </si>
  <si>
    <t>SLCC1008</t>
  </si>
  <si>
    <t>SLCC1009</t>
  </si>
  <si>
    <t>SLCC1010</t>
  </si>
  <si>
    <t>SLCC1011</t>
  </si>
  <si>
    <t>SLCC1012</t>
  </si>
  <si>
    <t>SLCC1013</t>
  </si>
  <si>
    <t>SLCC1014</t>
  </si>
  <si>
    <t>SLCC1015</t>
  </si>
  <si>
    <t>SLCC1016</t>
  </si>
  <si>
    <t>SLCC1017</t>
  </si>
  <si>
    <t>SLCC1018</t>
  </si>
  <si>
    <t>SLCC1019</t>
  </si>
  <si>
    <t>SLCC1020</t>
  </si>
  <si>
    <t>SLCC1021</t>
  </si>
  <si>
    <t>SLCC1022</t>
  </si>
  <si>
    <t>SLCC1023</t>
  </si>
  <si>
    <t>SLCC1024</t>
  </si>
  <si>
    <t>SLCC1025</t>
  </si>
  <si>
    <t>SLCC1026</t>
  </si>
  <si>
    <t>SLCC1027</t>
  </si>
  <si>
    <t>SLCC1028</t>
  </si>
  <si>
    <t>SLCC1029</t>
  </si>
  <si>
    <t>SLCC1030</t>
  </si>
  <si>
    <t>SLCC1031</t>
  </si>
  <si>
    <t>SLCC1032</t>
  </si>
  <si>
    <t>SLCC1033</t>
  </si>
  <si>
    <t>SLCC1034</t>
  </si>
  <si>
    <t>SLCC1035</t>
  </si>
  <si>
    <t>SLCC1036</t>
  </si>
  <si>
    <t>SLCC1037</t>
  </si>
  <si>
    <t>SLCC1038</t>
  </si>
  <si>
    <t>SLCC1039</t>
  </si>
  <si>
    <t>SLCC1040</t>
  </si>
  <si>
    <t>SLCC1041</t>
  </si>
  <si>
    <t>SLCC1042</t>
  </si>
  <si>
    <t>SLCC1043</t>
  </si>
  <si>
    <t>SLCC1044</t>
  </si>
  <si>
    <t>SLCC1045</t>
  </si>
  <si>
    <t>SLCC1046</t>
  </si>
  <si>
    <t>SLCC1047</t>
  </si>
  <si>
    <t>SLCC1048</t>
  </si>
  <si>
    <t>SLCC1049</t>
  </si>
  <si>
    <t>SLCC1050</t>
  </si>
  <si>
    <t>SLCC1051</t>
  </si>
  <si>
    <t>SLCC1052</t>
  </si>
  <si>
    <t>SLCC1053</t>
  </si>
  <si>
    <t>SLCC1054</t>
  </si>
  <si>
    <t>SLCC1055</t>
  </si>
  <si>
    <t>SLCC1056</t>
  </si>
  <si>
    <t>SLCC1057</t>
  </si>
  <si>
    <t>SLCC1058</t>
  </si>
  <si>
    <t>SLCC1059</t>
  </si>
  <si>
    <t>SLCC1060</t>
  </si>
  <si>
    <t>SLCC1061</t>
  </si>
  <si>
    <t>SLCC1062</t>
  </si>
  <si>
    <t>SLCC1063</t>
  </si>
  <si>
    <t>SLCC1064</t>
  </si>
  <si>
    <t>SLCC1065</t>
  </si>
  <si>
    <t>SLCC1066</t>
  </si>
  <si>
    <t>SLCC1067</t>
  </si>
  <si>
    <t>SLCC1068</t>
  </si>
  <si>
    <t>SLCC1069</t>
  </si>
  <si>
    <t>SLCC1070</t>
  </si>
  <si>
    <t>SLCC1071</t>
  </si>
  <si>
    <t>SLCC1072</t>
  </si>
  <si>
    <t>SLCC1073</t>
  </si>
  <si>
    <t>SLCC1074</t>
  </si>
  <si>
    <t>SLCC1075</t>
  </si>
  <si>
    <t>SLCC1076</t>
  </si>
  <si>
    <t>SLCC1077</t>
  </si>
  <si>
    <t>SLCC1078</t>
  </si>
  <si>
    <t>SLCC1079</t>
  </si>
  <si>
    <t>SLCC1080</t>
  </si>
  <si>
    <t>SLCC1081</t>
  </si>
  <si>
    <t>SLCC1082</t>
  </si>
  <si>
    <t>SLCC1083</t>
  </si>
  <si>
    <t>SLCC1084</t>
  </si>
  <si>
    <t>SLCC1085</t>
  </si>
  <si>
    <t>SLCC1086</t>
  </si>
  <si>
    <t>SLCC1087</t>
  </si>
  <si>
    <t>SLCC1088</t>
  </si>
  <si>
    <t>SLCC1089</t>
  </si>
  <si>
    <t>SLCC1090</t>
  </si>
  <si>
    <t>SLCC1091</t>
  </si>
  <si>
    <t>SLCC1092</t>
  </si>
  <si>
    <t>SLCC1093</t>
  </si>
  <si>
    <t>SLCC1094</t>
  </si>
  <si>
    <t>SLCC1095</t>
  </si>
  <si>
    <t>SLCC1096</t>
  </si>
  <si>
    <t>SLCC1097</t>
  </si>
  <si>
    <t>SLCC1098</t>
  </si>
  <si>
    <t>SLCC1099</t>
  </si>
  <si>
    <t>SLCC1100</t>
  </si>
  <si>
    <t>SLCC1101</t>
  </si>
  <si>
    <t>SLCC1102</t>
  </si>
  <si>
    <t>SLCC1103</t>
  </si>
  <si>
    <t>SLCC1104</t>
  </si>
  <si>
    <t>SLCC1105</t>
  </si>
  <si>
    <t>SLCC1106</t>
  </si>
  <si>
    <t>SLCC1107</t>
  </si>
  <si>
    <t>SLCC1108</t>
  </si>
  <si>
    <t>SLCC1109</t>
  </si>
  <si>
    <t>SLCC1110</t>
  </si>
  <si>
    <t>SLCC1111</t>
  </si>
  <si>
    <t>SLCC1112</t>
  </si>
  <si>
    <t>SLCC1113</t>
  </si>
  <si>
    <t>SLCC1114</t>
  </si>
  <si>
    <t>SLCC1115</t>
  </si>
  <si>
    <t>SLCC1116</t>
  </si>
  <si>
    <t>SLCC1117</t>
  </si>
  <si>
    <t>SLCC1118</t>
  </si>
  <si>
    <t>SLCC1119</t>
  </si>
  <si>
    <t>SLCC1120</t>
  </si>
  <si>
    <t>SLCC1121</t>
  </si>
  <si>
    <t>SLCC1122</t>
  </si>
  <si>
    <t>SLCC1123</t>
  </si>
  <si>
    <t>SLCC1124</t>
  </si>
  <si>
    <t>SLCC1125</t>
  </si>
  <si>
    <t>SLCC1126</t>
  </si>
  <si>
    <t>SLCC1127</t>
  </si>
  <si>
    <t>SLCC1128</t>
  </si>
  <si>
    <t>SLCC1129</t>
  </si>
  <si>
    <t>SLCC1130</t>
  </si>
  <si>
    <t>SLCC1131</t>
  </si>
  <si>
    <t>SLCC1132</t>
  </si>
  <si>
    <t>SLCC1133</t>
  </si>
  <si>
    <t>SLCC1134</t>
  </si>
  <si>
    <t>SLCC1135</t>
  </si>
  <si>
    <t>SLCC1136</t>
  </si>
  <si>
    <t>SLCC1137</t>
  </si>
  <si>
    <t>SLCC1138</t>
  </si>
  <si>
    <t>SLCC1139</t>
  </si>
  <si>
    <t>SLCC1140</t>
  </si>
  <si>
    <t>SLCC1141</t>
  </si>
  <si>
    <t>SLCC1142</t>
  </si>
  <si>
    <t>SLCC1143</t>
  </si>
  <si>
    <t>SLCC1144</t>
  </si>
  <si>
    <t>SLCC1145</t>
  </si>
  <si>
    <t>SLCC1146</t>
  </si>
  <si>
    <t>SLCC1147</t>
  </si>
  <si>
    <t>SLCC1148</t>
  </si>
  <si>
    <t>SLCC1149</t>
  </si>
  <si>
    <t>SLCC1150</t>
  </si>
  <si>
    <t>SLCC1151</t>
  </si>
  <si>
    <t>SLCC1152</t>
  </si>
  <si>
    <t>SLCC1153</t>
  </si>
  <si>
    <t>SLCC1154</t>
  </si>
  <si>
    <t>SLCC1155</t>
  </si>
  <si>
    <t>SLCC1156</t>
  </si>
  <si>
    <t>SLCC1157</t>
  </si>
  <si>
    <t>SLCC1158</t>
  </si>
  <si>
    <t>SLCC1159</t>
  </si>
  <si>
    <t>SLCC1160</t>
  </si>
  <si>
    <t>SLCC1161</t>
  </si>
  <si>
    <t>SLCC1162</t>
  </si>
  <si>
    <t>SLCC1163</t>
  </si>
  <si>
    <t>SLCC1164</t>
  </si>
  <si>
    <t>SLCC1165</t>
  </si>
  <si>
    <t>SLCC1166</t>
  </si>
  <si>
    <t>SLCC1167</t>
  </si>
  <si>
    <t>SLCC1168</t>
  </si>
  <si>
    <t>SLCC1169</t>
  </si>
  <si>
    <t>SLCC1170</t>
  </si>
  <si>
    <t>SLCC1171</t>
  </si>
  <si>
    <t>SLCC1172</t>
  </si>
  <si>
    <t>SLCC1173</t>
  </si>
  <si>
    <t>SLCC1174</t>
  </si>
  <si>
    <t>SLCC1175</t>
  </si>
  <si>
    <t>SLCC1176</t>
  </si>
  <si>
    <t>SLCC1177</t>
  </si>
  <si>
    <t>SLCC1178</t>
  </si>
  <si>
    <t>SLCC1179</t>
  </si>
  <si>
    <t>SLCC1180</t>
  </si>
  <si>
    <t>SLCC1181</t>
  </si>
  <si>
    <t>SLCC1182</t>
  </si>
  <si>
    <t>SLCC1183</t>
  </si>
  <si>
    <t>SLCC1184</t>
  </si>
  <si>
    <t>SLCC1185</t>
  </si>
  <si>
    <t>SLCC1186</t>
  </si>
  <si>
    <t>SLCC1187</t>
  </si>
  <si>
    <t>SLCC1188</t>
  </si>
  <si>
    <t>SLCC1189</t>
  </si>
  <si>
    <t>SLCC1190</t>
  </si>
  <si>
    <t>SLCC1191</t>
  </si>
  <si>
    <t>SLCC1192</t>
  </si>
  <si>
    <t>SLCC1193</t>
  </si>
  <si>
    <t>SLCC1194</t>
  </si>
  <si>
    <t>SLCC1195</t>
  </si>
  <si>
    <t>SLCC1196</t>
  </si>
  <si>
    <t>SLCC1197</t>
  </si>
  <si>
    <t>SLCC1198</t>
  </si>
  <si>
    <t>SLCC1199</t>
  </si>
  <si>
    <t>SLCC1200</t>
  </si>
  <si>
    <t>SLCC1201</t>
  </si>
  <si>
    <t>SLCC1202</t>
  </si>
  <si>
    <t>SLCC1203</t>
  </si>
  <si>
    <t>SLCC1204</t>
  </si>
  <si>
    <t>SLCC1205</t>
  </si>
  <si>
    <t>SLCC1206</t>
  </si>
  <si>
    <t>SLCC1207</t>
  </si>
  <si>
    <t>SLCC1208</t>
  </si>
  <si>
    <t>SLCC1209</t>
  </si>
  <si>
    <t>SLCC1210</t>
  </si>
  <si>
    <t>SLCC1211</t>
  </si>
  <si>
    <t>SLCC1212</t>
  </si>
  <si>
    <t>SLCC1213</t>
  </si>
  <si>
    <t>SLCC1214</t>
  </si>
  <si>
    <t>SLCC1215</t>
  </si>
  <si>
    <t>SLCC1216</t>
  </si>
  <si>
    <t>SLCC1217</t>
  </si>
  <si>
    <t>SLCC1218</t>
  </si>
  <si>
    <t>SLCC1219</t>
  </si>
  <si>
    <t>SLCC1220</t>
  </si>
  <si>
    <t>SLCC1221</t>
  </si>
  <si>
    <t>SLCC1222</t>
  </si>
  <si>
    <t>SLCC1223</t>
  </si>
  <si>
    <t>SLCC1224</t>
  </si>
  <si>
    <t>SLCC1225</t>
  </si>
  <si>
    <t>SLCC1226</t>
  </si>
  <si>
    <t>SLCC1227</t>
  </si>
  <si>
    <t>SLCC1228</t>
  </si>
  <si>
    <t>SLCC1229</t>
  </si>
  <si>
    <t>SLCC1230</t>
  </si>
  <si>
    <t>SLCC1231</t>
  </si>
  <si>
    <t>SLCC1232</t>
  </si>
  <si>
    <t>SLCC1233</t>
  </si>
  <si>
    <t>SLCC1234</t>
  </si>
  <si>
    <t>SLCC1235</t>
  </si>
  <si>
    <t>SLCC1236</t>
  </si>
  <si>
    <t>SLCC1237</t>
  </si>
  <si>
    <t>SLCC1238</t>
  </si>
  <si>
    <t>SLCC1239</t>
  </si>
  <si>
    <t>SLCC1240</t>
  </si>
  <si>
    <t>SLCC1241</t>
  </si>
  <si>
    <t>SLCC1242</t>
  </si>
  <si>
    <t>SLCC1243</t>
  </si>
  <si>
    <t>SLCC1244</t>
  </si>
  <si>
    <t>SLCC1245</t>
  </si>
  <si>
    <t>SLCC1246</t>
  </si>
  <si>
    <t>SLCC1247</t>
  </si>
  <si>
    <t>SLCC1248</t>
  </si>
  <si>
    <t>SLCC1249</t>
  </si>
  <si>
    <t>SLCC1250</t>
  </si>
  <si>
    <t>SLCC1251</t>
  </si>
  <si>
    <t>SLCC1252</t>
  </si>
  <si>
    <t>SLCC1253</t>
  </si>
  <si>
    <t>SLCC1254</t>
  </si>
  <si>
    <t>SLCC1255</t>
  </si>
  <si>
    <t>SLCC1256</t>
  </si>
  <si>
    <t>SLCC1257</t>
  </si>
  <si>
    <t>SLCC1258</t>
  </si>
  <si>
    <t>SLCC1259</t>
  </si>
  <si>
    <t>SLCC1260</t>
  </si>
  <si>
    <t>SLCC1261</t>
  </si>
  <si>
    <t>SLCC1262</t>
  </si>
  <si>
    <t>SLCC1263</t>
  </si>
  <si>
    <t>SLCC1264</t>
  </si>
  <si>
    <t>SLCC1265</t>
  </si>
  <si>
    <t>SLCC1266</t>
  </si>
  <si>
    <t>SLCC1267</t>
  </si>
  <si>
    <t>SLCC1268</t>
  </si>
  <si>
    <t>SLCC1269</t>
  </si>
  <si>
    <t>SLCC1270</t>
  </si>
  <si>
    <t>SLCC1271</t>
  </si>
  <si>
    <t>SLCC1272</t>
  </si>
  <si>
    <t>SLCC1273</t>
  </si>
  <si>
    <t>SLCC1274</t>
  </si>
  <si>
    <t>SLCC1275</t>
  </si>
  <si>
    <t>SLCC1276</t>
  </si>
  <si>
    <t>SLCC1277</t>
  </si>
  <si>
    <t>SLCC1278</t>
  </si>
  <si>
    <t>SLCC1279</t>
  </si>
  <si>
    <t>SLCC1280</t>
  </si>
  <si>
    <t>SLCC1281</t>
  </si>
  <si>
    <t>SLCC1282</t>
  </si>
  <si>
    <t>SLCC1283</t>
  </si>
  <si>
    <t>SLCC1284</t>
  </si>
  <si>
    <t>SLCC1285</t>
  </si>
  <si>
    <t>SLCC1286</t>
  </si>
  <si>
    <t>SLCC1287</t>
  </si>
  <si>
    <t>SLCC1288</t>
  </si>
  <si>
    <t>SLCC1289</t>
  </si>
  <si>
    <t>SLCC1290</t>
  </si>
  <si>
    <t>SLCC1291</t>
  </si>
  <si>
    <t>SLCC1292</t>
  </si>
  <si>
    <t>SLCC1293</t>
  </si>
  <si>
    <t>SLCC1294</t>
  </si>
  <si>
    <t>SLCC1295</t>
  </si>
  <si>
    <t>SLCC1296</t>
  </si>
  <si>
    <t>SLCC1297</t>
  </si>
  <si>
    <t>SLCC1298</t>
  </si>
  <si>
    <t>SLCC1299</t>
  </si>
  <si>
    <t>SLCC1300</t>
  </si>
  <si>
    <t>SLCC1301</t>
  </si>
  <si>
    <t>SLCC1302</t>
  </si>
  <si>
    <t>SLCC1303</t>
  </si>
  <si>
    <t>SLCC1304</t>
  </si>
  <si>
    <t>SLCC1305</t>
  </si>
  <si>
    <t>SLCC1306</t>
  </si>
  <si>
    <t>SLCC1307</t>
  </si>
  <si>
    <t>SLCC1308</t>
  </si>
  <si>
    <t>SLCC1309</t>
  </si>
  <si>
    <t>SLCC1310</t>
  </si>
  <si>
    <t>SLCC1311</t>
  </si>
  <si>
    <t>SLCC1312</t>
  </si>
  <si>
    <t>SLCC1313</t>
  </si>
  <si>
    <t>SLCC1314</t>
  </si>
  <si>
    <t>SLCC1315</t>
  </si>
  <si>
    <t>SLCC1316</t>
  </si>
  <si>
    <t>SLCC1317</t>
  </si>
  <si>
    <t>SLCC1318</t>
  </si>
  <si>
    <t>SLCC1319</t>
  </si>
  <si>
    <t>SLCC1320</t>
  </si>
  <si>
    <t>SLCC1321</t>
  </si>
  <si>
    <t>SLCC1322</t>
  </si>
  <si>
    <t>SLCC1323</t>
  </si>
  <si>
    <t>SLCC1324</t>
  </si>
  <si>
    <t>SLCC1325</t>
  </si>
  <si>
    <t>SLCC1326</t>
  </si>
  <si>
    <t>SLCC1327</t>
  </si>
  <si>
    <t>SLCC1328</t>
  </si>
  <si>
    <t>SLCC1329</t>
  </si>
  <si>
    <t>SLCC1330</t>
  </si>
  <si>
    <t>SLCC1331</t>
  </si>
  <si>
    <t>SLCC1332</t>
  </si>
  <si>
    <t>SLCC1333</t>
  </si>
  <si>
    <t>SLCC1334</t>
  </si>
  <si>
    <t>SLCC1335</t>
  </si>
  <si>
    <t>SLCC1336</t>
  </si>
  <si>
    <t>SLCC1337</t>
  </si>
  <si>
    <t>SLCC1338</t>
  </si>
  <si>
    <t>SLCC1339</t>
  </si>
  <si>
    <t>SLCC1340</t>
  </si>
  <si>
    <t>SLCC1341</t>
  </si>
  <si>
    <t>SLCC1342</t>
  </si>
  <si>
    <t>SLCC1343</t>
  </si>
  <si>
    <t>SLCC1344</t>
  </si>
  <si>
    <t>SLCC1345</t>
  </si>
  <si>
    <t>SLCC1346</t>
  </si>
  <si>
    <t>SLCC1347</t>
  </si>
  <si>
    <t>SLCC1348</t>
  </si>
  <si>
    <t>SLCC1349</t>
  </si>
  <si>
    <t>SLCC1350</t>
  </si>
  <si>
    <t>SLCC1351</t>
  </si>
  <si>
    <t>SLCC1352</t>
  </si>
  <si>
    <t>SLCC1353</t>
  </si>
  <si>
    <t>SLCC1354</t>
  </si>
  <si>
    <t>SLCC1355</t>
  </si>
  <si>
    <t>SLCC1356</t>
  </si>
  <si>
    <t>SLCC1357</t>
  </si>
  <si>
    <t>SLCC1358</t>
  </si>
  <si>
    <t>SLCC1359</t>
  </si>
  <si>
    <t>SLCC1360</t>
  </si>
  <si>
    <t>SLCC1361</t>
  </si>
  <si>
    <t>SLCC1362</t>
  </si>
  <si>
    <t>SLCC1363</t>
  </si>
  <si>
    <t>SLCC1364</t>
  </si>
  <si>
    <t>SLCC1365</t>
  </si>
  <si>
    <t>SLCC1366</t>
  </si>
  <si>
    <t>SLCC1367</t>
  </si>
  <si>
    <t>SLCC1368</t>
  </si>
  <si>
    <t>SLCC1369</t>
  </si>
  <si>
    <t>SLCC1370</t>
  </si>
  <si>
    <t>SLCC1371</t>
  </si>
  <si>
    <t>SLCC1372</t>
  </si>
  <si>
    <t>SLCC1373</t>
  </si>
  <si>
    <t>SLCC1374</t>
  </si>
  <si>
    <t>SLCC1375</t>
  </si>
  <si>
    <t>SLCC1376</t>
  </si>
  <si>
    <t>SLCC1377</t>
  </si>
  <si>
    <t>SLCC1378</t>
  </si>
  <si>
    <t>SLCC1379</t>
  </si>
  <si>
    <t>SLCC1380</t>
  </si>
  <si>
    <t>SLCC1381</t>
  </si>
  <si>
    <t>SLCC1382</t>
  </si>
  <si>
    <t>SLCC1383</t>
  </si>
  <si>
    <t>SLCC1384</t>
  </si>
  <si>
    <t>SLCC1385</t>
  </si>
  <si>
    <t>SLCC1386</t>
  </si>
  <si>
    <t>SLCC1387</t>
  </si>
  <si>
    <t>SLCC1388</t>
  </si>
  <si>
    <t>SLCC1389</t>
  </si>
  <si>
    <t>SLCC1390</t>
  </si>
  <si>
    <t>SLCC1391</t>
  </si>
  <si>
    <t>SLCC1392</t>
  </si>
  <si>
    <t>SLCC1393</t>
  </si>
  <si>
    <t>SLCC1394</t>
  </si>
  <si>
    <t>SLCC1395</t>
  </si>
  <si>
    <t>SLCC1396</t>
  </si>
  <si>
    <t>SLCC1397</t>
  </si>
  <si>
    <t>SLCC1398</t>
  </si>
  <si>
    <t>SLCC1399</t>
  </si>
  <si>
    <t>SLCC1400</t>
  </si>
  <si>
    <t>SLCC1401</t>
  </si>
  <si>
    <t>SLCC1402</t>
  </si>
  <si>
    <t>SLCC1403</t>
  </si>
  <si>
    <t>SLCC1404</t>
  </si>
  <si>
    <t>SLCC1405</t>
  </si>
  <si>
    <t>SLCC1406</t>
  </si>
  <si>
    <t>SLCC1407</t>
  </si>
  <si>
    <t>SLCC1408</t>
  </si>
  <si>
    <t>SLCC1409</t>
  </si>
  <si>
    <t>SLCC1410</t>
  </si>
  <si>
    <t>SLCC1411</t>
  </si>
  <si>
    <t>SLCC1412</t>
  </si>
  <si>
    <t>SLCC1413</t>
  </si>
  <si>
    <t>SLCC1414</t>
  </si>
  <si>
    <t>SLCC1415</t>
  </si>
  <si>
    <t>SLCC1416</t>
  </si>
  <si>
    <t>SLCC1417</t>
  </si>
  <si>
    <t>SLCC1418</t>
  </si>
  <si>
    <t>SLCC1419</t>
  </si>
  <si>
    <t>SLCC1420</t>
  </si>
  <si>
    <t>SLCC1421</t>
  </si>
  <si>
    <t>SLCC1422</t>
  </si>
  <si>
    <t>SLCC1423</t>
  </si>
  <si>
    <t>SLCC1424</t>
  </si>
  <si>
    <t>SLCC1425</t>
  </si>
  <si>
    <t>SLCC1426</t>
  </si>
  <si>
    <t>SLCC1427</t>
  </si>
  <si>
    <t>SLCC1428</t>
  </si>
  <si>
    <t>SLCC1429</t>
  </si>
  <si>
    <t>SLCC1430</t>
  </si>
  <si>
    <t>SLCC1431</t>
  </si>
  <si>
    <t>SLCC1432</t>
  </si>
  <si>
    <t>SLCC1433</t>
  </si>
  <si>
    <t>SLCC1434</t>
  </si>
  <si>
    <t>SLCC1435</t>
  </si>
  <si>
    <t>SLCC1436</t>
  </si>
  <si>
    <t>SLCC1437</t>
  </si>
  <si>
    <t>SLCC1438</t>
  </si>
  <si>
    <t>SLCC1439</t>
  </si>
  <si>
    <t>SLCC1440</t>
  </si>
  <si>
    <t>SLCC1441</t>
  </si>
  <si>
    <t>SLCC1442</t>
  </si>
  <si>
    <t>SLCC1443</t>
  </si>
  <si>
    <t>SLCC1444</t>
  </si>
  <si>
    <t>SLCC1445</t>
  </si>
  <si>
    <t>SLCC1446</t>
  </si>
  <si>
    <t>SLCC1447</t>
  </si>
  <si>
    <t>SLCC1448</t>
  </si>
  <si>
    <t>SLCC1449</t>
  </si>
  <si>
    <t>SLCC1450</t>
  </si>
  <si>
    <t>SLCC1451</t>
  </si>
  <si>
    <t>SLCC1452</t>
  </si>
  <si>
    <t>SLCC1453</t>
  </si>
  <si>
    <t>SLCC1454</t>
  </si>
  <si>
    <t>SLCC1455</t>
  </si>
  <si>
    <t>SLCC1456</t>
  </si>
  <si>
    <t>SLCC1457</t>
  </si>
  <si>
    <t>SLCC1458</t>
  </si>
  <si>
    <t>SLCC1459</t>
  </si>
  <si>
    <t>SLCC1460</t>
  </si>
  <si>
    <t>SLCC1461</t>
  </si>
  <si>
    <t>SLCC1462</t>
  </si>
  <si>
    <t>SLCC1463</t>
  </si>
  <si>
    <t>SLCC1464</t>
  </si>
  <si>
    <t>SLCC1465</t>
  </si>
  <si>
    <t>SLCC1466</t>
  </si>
  <si>
    <t>SLCC1467</t>
  </si>
  <si>
    <t>SLCC1468</t>
  </si>
  <si>
    <t>SLCC1469</t>
  </si>
  <si>
    <t>SLCC1470</t>
  </si>
  <si>
    <t>SLCC1471</t>
  </si>
  <si>
    <t>SLCC1472</t>
  </si>
  <si>
    <t>SLCC1473</t>
  </si>
  <si>
    <t>SLCC1474</t>
  </si>
  <si>
    <t>SLCC1475</t>
  </si>
  <si>
    <t>SLCC1476</t>
  </si>
  <si>
    <t>SLCC1477</t>
  </si>
  <si>
    <t>SLCC1478</t>
  </si>
  <si>
    <t>SLCC1479</t>
  </si>
  <si>
    <t>SLCC1480</t>
  </si>
  <si>
    <t>SLCC1481</t>
  </si>
  <si>
    <t>SLCC1482</t>
  </si>
  <si>
    <t>SLCC1483</t>
  </si>
  <si>
    <t>SLCC1484</t>
  </si>
  <si>
    <t>SLCC1485</t>
  </si>
  <si>
    <t>SLCC1486</t>
  </si>
  <si>
    <t>SLCC1487</t>
  </si>
  <si>
    <t>SLCC1488</t>
  </si>
  <si>
    <t>SLCC1489</t>
  </si>
  <si>
    <t>SLCC1490</t>
  </si>
  <si>
    <t>SLCC1491</t>
  </si>
  <si>
    <t>SLCC1492</t>
  </si>
  <si>
    <t>SLCC1493</t>
  </si>
  <si>
    <t>SLCC1494</t>
  </si>
  <si>
    <t>SLCC1495</t>
  </si>
  <si>
    <t>SLCC1496</t>
  </si>
  <si>
    <t>SLCC1497</t>
  </si>
  <si>
    <t>SLCC1498</t>
  </si>
  <si>
    <t>SLCC1499</t>
  </si>
  <si>
    <t>SLCC1500</t>
  </si>
  <si>
    <t>SLCC1501</t>
  </si>
  <si>
    <t>SLCC1502</t>
  </si>
  <si>
    <t>SLCC1503</t>
  </si>
  <si>
    <t>SLCC1504</t>
  </si>
  <si>
    <t>SLCC1505</t>
  </si>
  <si>
    <t>SLCC1506</t>
  </si>
  <si>
    <t>SLCC1507</t>
  </si>
  <si>
    <t>SLCC1508</t>
  </si>
  <si>
    <t>SLCC1509</t>
  </si>
  <si>
    <t>SLCC1510</t>
  </si>
  <si>
    <t>SLCC1511</t>
  </si>
  <si>
    <t>SLCC1512</t>
  </si>
  <si>
    <t>SLCC1513</t>
  </si>
  <si>
    <t>SLCC1514</t>
  </si>
  <si>
    <t>SLCC1515</t>
  </si>
  <si>
    <t>SLCC1516</t>
  </si>
  <si>
    <t>SLCC1517</t>
  </si>
  <si>
    <t>SLCC1518</t>
  </si>
  <si>
    <t>SLCC1519</t>
  </si>
  <si>
    <t>SLCC1520</t>
  </si>
  <si>
    <t>SLCC1521</t>
  </si>
  <si>
    <t>SLCC1522</t>
  </si>
  <si>
    <t>SLCC1523</t>
  </si>
  <si>
    <t>SLCC1524</t>
  </si>
  <si>
    <t>SLCC1525</t>
  </si>
  <si>
    <t>SLCC1526</t>
  </si>
  <si>
    <t>SLCC1527</t>
  </si>
  <si>
    <t>SLCC1528</t>
  </si>
  <si>
    <t>SLCC1529</t>
  </si>
  <si>
    <t>SLCC1530</t>
  </si>
  <si>
    <t>SLCC1531</t>
  </si>
  <si>
    <t>SLCC1532</t>
  </si>
  <si>
    <t>SLCC1533</t>
  </si>
  <si>
    <t>SLCC1534</t>
  </si>
  <si>
    <t>SLCC1535</t>
  </si>
  <si>
    <t>SLCC1536</t>
  </si>
  <si>
    <t>SLCC1537</t>
  </si>
  <si>
    <t>SLCC1538</t>
  </si>
  <si>
    <t>SLCC1539</t>
  </si>
  <si>
    <t>SLCC1540</t>
  </si>
  <si>
    <t>SLCC1541</t>
  </si>
  <si>
    <t>SLCC1542</t>
  </si>
  <si>
    <t>SLCC1543</t>
  </si>
  <si>
    <t>SLCC1544</t>
  </si>
  <si>
    <t>SLCC1545</t>
  </si>
  <si>
    <t>SLCC1546</t>
  </si>
  <si>
    <t>SLCC1547</t>
  </si>
  <si>
    <t>SLCC1548</t>
  </si>
  <si>
    <t>SLCC1549</t>
  </si>
  <si>
    <t>SLCC1550</t>
  </si>
  <si>
    <t>SLCC1551</t>
  </si>
  <si>
    <t>SLCC1552</t>
  </si>
  <si>
    <t>SLCC1553</t>
  </si>
  <si>
    <t>SLCC1554</t>
  </si>
  <si>
    <t>SLCC1555</t>
  </si>
  <si>
    <t>SLCC1556</t>
  </si>
  <si>
    <t>SLCC1557</t>
  </si>
  <si>
    <t>SLCC1558</t>
  </si>
  <si>
    <t>SLCC1559</t>
  </si>
  <si>
    <t>SLCC1560</t>
  </si>
  <si>
    <t>SLCC1561</t>
  </si>
  <si>
    <t>SLCC1562</t>
  </si>
  <si>
    <t>SLCC1563</t>
  </si>
  <si>
    <t>SLCC1564</t>
  </si>
  <si>
    <t>SLCC1565</t>
  </si>
  <si>
    <t>SLCC1566</t>
  </si>
  <si>
    <t>SLCC1567</t>
  </si>
  <si>
    <t>SLCC1568</t>
  </si>
  <si>
    <t>SLCC1569</t>
  </si>
  <si>
    <t>SLCC1570</t>
  </si>
  <si>
    <t>SLCC1571</t>
  </si>
  <si>
    <t>SLCC1572</t>
  </si>
  <si>
    <t>SLCC1573</t>
  </si>
  <si>
    <t>SLCC1574</t>
  </si>
  <si>
    <t>SLCC1575</t>
  </si>
  <si>
    <t>SLCC1576</t>
  </si>
  <si>
    <t>SLCC1577</t>
  </si>
  <si>
    <t>SLCC1578</t>
  </si>
  <si>
    <t>SLCC1579</t>
  </si>
  <si>
    <t>SLCC1580</t>
  </si>
  <si>
    <t>SLCC1581</t>
  </si>
  <si>
    <t>SLCC1582</t>
  </si>
  <si>
    <t>SLCC1583</t>
  </si>
  <si>
    <t>SLCC1584</t>
  </si>
  <si>
    <t>SLCC1585</t>
  </si>
  <si>
    <t>SLCC1586</t>
  </si>
  <si>
    <t>SLCC1587</t>
  </si>
  <si>
    <t>SLCC1588</t>
  </si>
  <si>
    <t>SLCC1589</t>
  </si>
  <si>
    <t>SLCC1590</t>
  </si>
  <si>
    <t>SLCC1591</t>
  </si>
  <si>
    <t>SLCC1592</t>
  </si>
  <si>
    <t>SLCC1593</t>
  </si>
  <si>
    <t>SLCC1594</t>
  </si>
  <si>
    <t>SLCC1595</t>
  </si>
  <si>
    <t>SLCC1596</t>
  </si>
  <si>
    <t>SLCC1597</t>
  </si>
  <si>
    <t>SLCC1598</t>
  </si>
  <si>
    <t>SLCC1599</t>
  </si>
  <si>
    <t>SLCC1600</t>
  </si>
  <si>
    <t>SLCC1601</t>
  </si>
  <si>
    <t>SLCC1602</t>
  </si>
  <si>
    <t>SLCC1603</t>
  </si>
  <si>
    <t>SLCC1604</t>
  </si>
  <si>
    <t>SLCC1605</t>
  </si>
  <si>
    <t>SLCC1606</t>
  </si>
  <si>
    <t>SLCC1607</t>
  </si>
  <si>
    <t>SLCC1608</t>
  </si>
  <si>
    <t>SLCC1609</t>
  </si>
  <si>
    <t>SLCC1610</t>
  </si>
  <si>
    <t>SLCC1611</t>
  </si>
  <si>
    <t>SLCC1612</t>
  </si>
  <si>
    <t>SLCC1613</t>
  </si>
  <si>
    <t>SLCC1614</t>
  </si>
  <si>
    <t>SLCC1615</t>
  </si>
  <si>
    <t>SLCC1616</t>
  </si>
  <si>
    <t>SLCC1617</t>
  </si>
  <si>
    <t>SLCC1618</t>
  </si>
  <si>
    <t>SLCC1619</t>
  </si>
  <si>
    <t>SLCC1620</t>
  </si>
  <si>
    <t>SLCC1621</t>
  </si>
  <si>
    <t>SLCC1622</t>
  </si>
  <si>
    <t>SLCC1623</t>
  </si>
  <si>
    <t>SLCC1624</t>
  </si>
  <si>
    <t>SLCC1625</t>
  </si>
  <si>
    <t>SLCC1626</t>
  </si>
  <si>
    <t>SLCC1627</t>
  </si>
  <si>
    <t>SLCC1628</t>
  </si>
  <si>
    <t>SLCC1629</t>
  </si>
  <si>
    <t>SLCC1630</t>
  </si>
  <si>
    <t>SLCC1631</t>
  </si>
  <si>
    <t>SLCC1632</t>
  </si>
  <si>
    <t>SLCC1633</t>
  </si>
  <si>
    <t>SLCC1634</t>
  </si>
  <si>
    <t>SLCC1635</t>
  </si>
  <si>
    <t>SLCC1636</t>
  </si>
  <si>
    <t>SLCC1637</t>
  </si>
  <si>
    <t>SLCC1638</t>
  </si>
  <si>
    <t>SLCC1639</t>
  </si>
  <si>
    <t>SLCC1640</t>
  </si>
  <si>
    <t>SLCC1641</t>
  </si>
  <si>
    <t>SLCC1642</t>
  </si>
  <si>
    <t>SLCC1643</t>
  </si>
  <si>
    <t>SLCC1644</t>
  </si>
  <si>
    <t>SLCC1645</t>
  </si>
  <si>
    <t>SLCC1646</t>
  </si>
  <si>
    <t>SLCC1647</t>
  </si>
  <si>
    <t>SLCC1648</t>
  </si>
  <si>
    <t>SLCC1649</t>
  </si>
  <si>
    <t>SLCC1650</t>
  </si>
  <si>
    <t>SLCC1651</t>
  </si>
  <si>
    <t>SLCC1652</t>
  </si>
  <si>
    <t>SLCC1653</t>
  </si>
  <si>
    <t>SLCC1654</t>
  </si>
  <si>
    <t>SLCC1655</t>
  </si>
  <si>
    <t>SLCC1656</t>
  </si>
  <si>
    <t>SLCC1657</t>
  </si>
  <si>
    <t>SLCC1658</t>
  </si>
  <si>
    <t>SLCC1659</t>
  </si>
  <si>
    <t>SLCC1660</t>
  </si>
  <si>
    <t>SLCC1661</t>
  </si>
  <si>
    <t>SLCC1662</t>
  </si>
  <si>
    <t>SLCC1663</t>
  </si>
  <si>
    <t>SLCC1664</t>
  </si>
  <si>
    <t>SLCC1665</t>
  </si>
  <si>
    <t>SLCC1666</t>
  </si>
  <si>
    <t>SLCC1667</t>
  </si>
  <si>
    <t>SLCC1668</t>
  </si>
  <si>
    <t>SLCC1669</t>
  </si>
  <si>
    <t>SLCC1670</t>
  </si>
  <si>
    <t>SLCC1671</t>
  </si>
  <si>
    <t>SLCC1672</t>
  </si>
  <si>
    <t>SLCC1673</t>
  </si>
  <si>
    <t>SLCC1674</t>
  </si>
  <si>
    <t>SLCC1675</t>
  </si>
  <si>
    <t>SLCC1676</t>
  </si>
  <si>
    <t>SLCC1677</t>
  </si>
  <si>
    <t>SLCC1678</t>
  </si>
  <si>
    <t>SLCC1679</t>
  </si>
  <si>
    <t>SLCC1680</t>
  </si>
  <si>
    <t>SLCC1681</t>
  </si>
  <si>
    <t>SLCC1682</t>
  </si>
  <si>
    <t>SLCC1683</t>
  </si>
  <si>
    <t>SLCC1684</t>
  </si>
  <si>
    <t>SLCC1685</t>
  </si>
  <si>
    <t>SLCC1686</t>
  </si>
  <si>
    <t>SLCC1687</t>
  </si>
  <si>
    <t>SLCC1688</t>
  </si>
  <si>
    <t>SLCC1689</t>
  </si>
  <si>
    <t>SLCC1690</t>
  </si>
  <si>
    <t>SLCC1691</t>
  </si>
  <si>
    <t>SLCC1692</t>
  </si>
  <si>
    <t>SLCC1693</t>
  </si>
  <si>
    <t>SLCC1694</t>
  </si>
  <si>
    <t>SLCC1695</t>
  </si>
  <si>
    <t>SLCC1696</t>
  </si>
  <si>
    <t>SLCC1697</t>
  </si>
  <si>
    <t>SLCC1698</t>
  </si>
  <si>
    <t>SLCC1699</t>
  </si>
  <si>
    <t>SLCC1700</t>
  </si>
  <si>
    <t>SLCC1701</t>
  </si>
  <si>
    <t>SLCC1702</t>
  </si>
  <si>
    <t>SLCC1703</t>
  </si>
  <si>
    <t>SLCC1704</t>
  </si>
  <si>
    <t>SLCC1705</t>
  </si>
  <si>
    <t>SLCC1706</t>
  </si>
  <si>
    <t>SLCC1707</t>
  </si>
  <si>
    <t>SLCC1708</t>
  </si>
  <si>
    <t>SLCC1709</t>
  </si>
  <si>
    <t>SLCC1710</t>
  </si>
  <si>
    <t>SLCC1711</t>
  </si>
  <si>
    <t>SLCC1712</t>
  </si>
  <si>
    <t>SLCC1713</t>
  </si>
  <si>
    <t>SLCC1714</t>
  </si>
  <si>
    <t>SLCC1715</t>
  </si>
  <si>
    <t>SLCC1716</t>
  </si>
  <si>
    <t>SLCC1717</t>
  </si>
  <si>
    <t>SLCC1718</t>
  </si>
  <si>
    <t>SLCC1719</t>
  </si>
  <si>
    <t>SLCC1720</t>
  </si>
  <si>
    <t>SLCC1721</t>
  </si>
  <si>
    <t>SLCC1722</t>
  </si>
  <si>
    <t>SLCC1723</t>
  </si>
  <si>
    <t>SLCC1724</t>
  </si>
  <si>
    <t>SLCC1725</t>
  </si>
  <si>
    <t>SLCC1726</t>
  </si>
  <si>
    <t>SLCC1727</t>
  </si>
  <si>
    <t>SLCC1728</t>
  </si>
  <si>
    <t>SLCC1729</t>
  </si>
  <si>
    <t>SLCC1730</t>
  </si>
  <si>
    <t>SLCC1731</t>
  </si>
  <si>
    <t>SLCC1732</t>
  </si>
  <si>
    <t>SLCC1733</t>
  </si>
  <si>
    <t>SLCC1734</t>
  </si>
  <si>
    <t>SLCC1735</t>
  </si>
  <si>
    <t>SLCC1736</t>
  </si>
  <si>
    <t>SLCC1737</t>
  </si>
  <si>
    <t>SLCC1738</t>
  </si>
  <si>
    <t>SLCC1739</t>
  </si>
  <si>
    <t>SLCC1740</t>
  </si>
  <si>
    <t>SLCC1741</t>
  </si>
  <si>
    <t>SLCC1742</t>
  </si>
  <si>
    <t>SLCC1743</t>
  </si>
  <si>
    <t>SLCC1744</t>
  </si>
  <si>
    <t>SLCC1745</t>
  </si>
  <si>
    <t>SLCC1746</t>
  </si>
  <si>
    <t>SLCC1747</t>
  </si>
  <si>
    <t>SLCC1748</t>
  </si>
  <si>
    <t>SLCC1749</t>
  </si>
  <si>
    <t>SLCC1750</t>
  </si>
  <si>
    <t>SLCC1751</t>
  </si>
  <si>
    <t>SLCC1752</t>
  </si>
  <si>
    <t>SLCC1753</t>
  </si>
  <si>
    <t>SLCC1754</t>
  </si>
  <si>
    <t>SLCC1755</t>
  </si>
  <si>
    <t>SLCC1756</t>
  </si>
  <si>
    <t>SLCC1757</t>
  </si>
  <si>
    <t>SLCC1758</t>
  </si>
  <si>
    <t>SLCC1759</t>
  </si>
  <si>
    <t>SLCC1760</t>
  </si>
  <si>
    <t>SLCC1761</t>
  </si>
  <si>
    <t>SLCC1762</t>
  </si>
  <si>
    <t>SLCC1763</t>
  </si>
  <si>
    <t>SLCC1764</t>
  </si>
  <si>
    <t>SLCC1765</t>
  </si>
  <si>
    <t>SLCC1766</t>
  </si>
  <si>
    <t>SLCC1767</t>
  </si>
  <si>
    <t>SLCC1768</t>
  </si>
  <si>
    <t>SLCC1769</t>
  </si>
  <si>
    <t>SLCC1770</t>
  </si>
  <si>
    <t>SLCC1771</t>
  </si>
  <si>
    <t>SLCC1772</t>
  </si>
  <si>
    <t>SLCC1773</t>
  </si>
  <si>
    <t>SLCC1774</t>
  </si>
  <si>
    <t>SLCC1775</t>
  </si>
  <si>
    <t>SLCC1776</t>
  </si>
  <si>
    <t>SLCC1777</t>
  </si>
  <si>
    <t>SLCC1778</t>
  </si>
  <si>
    <t>SLCC1779</t>
  </si>
  <si>
    <t>SLCC1780</t>
  </si>
  <si>
    <t>SLCC1781</t>
  </si>
  <si>
    <t>SLCC1782</t>
  </si>
  <si>
    <t>SLCC1783</t>
  </si>
  <si>
    <t>SLCC1784</t>
  </si>
  <si>
    <t>SLCC1785</t>
  </si>
  <si>
    <t>SLCC1786</t>
  </si>
  <si>
    <t>SLCC1787</t>
  </si>
  <si>
    <t>SLCC1788</t>
  </si>
  <si>
    <t>SLCC1789</t>
  </si>
  <si>
    <t>SLCC1790</t>
  </si>
  <si>
    <t>SLCC1791</t>
  </si>
  <si>
    <t>SLCC1792</t>
  </si>
  <si>
    <t>SLCC1793</t>
  </si>
  <si>
    <t>SLCC1794</t>
  </si>
  <si>
    <t>SLCC1795</t>
  </si>
  <si>
    <t>SLCC1796</t>
  </si>
  <si>
    <t>SLCC1797</t>
  </si>
  <si>
    <t>SLCC1798</t>
  </si>
  <si>
    <t>SLCC1799</t>
  </si>
  <si>
    <t>SLCC1800</t>
  </si>
  <si>
    <t>SLCC1801</t>
  </si>
  <si>
    <t>SLCC1802</t>
  </si>
  <si>
    <t>SLCC1803</t>
  </si>
  <si>
    <t>SLCC1804</t>
  </si>
  <si>
    <t>SLCC1805</t>
  </si>
  <si>
    <t>SLCC1806</t>
  </si>
  <si>
    <t>SLCC1807</t>
  </si>
  <si>
    <t>SLCC1808</t>
  </si>
  <si>
    <t>SLCC1809</t>
  </si>
  <si>
    <t>SLCC1810</t>
  </si>
  <si>
    <t>SLCC1811</t>
  </si>
  <si>
    <t>SLCC1812</t>
  </si>
  <si>
    <t>SLCC1813</t>
  </si>
  <si>
    <t>SLCC1814</t>
  </si>
  <si>
    <t>SLCC1815</t>
  </si>
  <si>
    <t>SLCC1816</t>
  </si>
  <si>
    <t>SLCC1817</t>
  </si>
  <si>
    <t>SLCC1818</t>
  </si>
  <si>
    <t>SLCC1819</t>
  </si>
  <si>
    <t>SLCC1820</t>
  </si>
  <si>
    <t>SLCC1821</t>
  </si>
  <si>
    <t>SLCC1822</t>
  </si>
  <si>
    <t>SLCC1823</t>
  </si>
  <si>
    <t>SLCC1824</t>
  </si>
  <si>
    <t>SLCC1825</t>
  </si>
  <si>
    <t>SLCC1826</t>
  </si>
  <si>
    <t>SLCC1827</t>
  </si>
  <si>
    <t>SLCC1828</t>
  </si>
  <si>
    <t>SLCC1829</t>
  </si>
  <si>
    <t>SLCC1830</t>
  </si>
  <si>
    <t>SLCC1831</t>
  </si>
  <si>
    <t>SLCC1832</t>
  </si>
  <si>
    <t>SLCC1833</t>
  </si>
  <si>
    <t>SLCC1834</t>
  </si>
  <si>
    <t>SLCC1835</t>
  </si>
  <si>
    <t>SLCC1836</t>
  </si>
  <si>
    <t>SLCC1837</t>
  </si>
  <si>
    <t>SLCC1838</t>
  </si>
  <si>
    <t>SLCC1839</t>
  </si>
  <si>
    <t>SLCC1840</t>
  </si>
  <si>
    <t>SLCC1841</t>
  </si>
  <si>
    <t>SLCC1842</t>
  </si>
  <si>
    <t>SLCC1843</t>
  </si>
  <si>
    <t>SLCC1844</t>
  </si>
  <si>
    <t>SLCC1845</t>
  </si>
  <si>
    <t>SLCC1846</t>
  </si>
  <si>
    <t>SLCC1847</t>
  </si>
  <si>
    <t>SLCC1848</t>
  </si>
  <si>
    <t>SLCC1849</t>
  </si>
  <si>
    <t>SLCC1850</t>
  </si>
  <si>
    <t>SLCC1851</t>
  </si>
  <si>
    <t>SLCC1852</t>
  </si>
  <si>
    <t>SLCC1853</t>
  </si>
  <si>
    <t>SLCC1854</t>
  </si>
  <si>
    <t>SLCC1855</t>
  </si>
  <si>
    <t>SLCC1856</t>
  </si>
  <si>
    <t>SLCC1857</t>
  </si>
  <si>
    <t>SLCC1858</t>
  </si>
  <si>
    <t>SLCC1859</t>
  </si>
  <si>
    <t>SLCC1860</t>
  </si>
  <si>
    <t>SLCC1861</t>
  </si>
  <si>
    <t>SLCC1862</t>
  </si>
  <si>
    <t>SLCC1863</t>
  </si>
  <si>
    <t>SLCC1864</t>
  </si>
  <si>
    <t>SLCC1865</t>
  </si>
  <si>
    <t>SLCC1866</t>
  </si>
  <si>
    <t>SLCC1867</t>
  </si>
  <si>
    <t>SLCC1868</t>
  </si>
  <si>
    <t>SLCC1869</t>
  </si>
  <si>
    <t>SLCC1870</t>
  </si>
  <si>
    <t>SLCC1871</t>
  </si>
  <si>
    <t>SLCC1872</t>
  </si>
  <si>
    <t>SLCC1873</t>
  </si>
  <si>
    <t>SLCC1874</t>
  </si>
  <si>
    <t>SLCC1875</t>
  </si>
  <si>
    <t>SLCC1876</t>
  </si>
  <si>
    <t>SLCC1877</t>
  </si>
  <si>
    <t>SLCC1878</t>
  </si>
  <si>
    <t>SLCC1879</t>
  </si>
  <si>
    <t>SLCC1880</t>
  </si>
  <si>
    <t>SLCC1881</t>
  </si>
  <si>
    <t>SLCC1882</t>
  </si>
  <si>
    <t>SLCC1883</t>
  </si>
  <si>
    <t>SLCC1884</t>
  </si>
  <si>
    <t>SLCC1885</t>
  </si>
  <si>
    <t>SLCC1886</t>
  </si>
  <si>
    <t>SLCC1887</t>
  </si>
  <si>
    <t>SLCC1888</t>
  </si>
  <si>
    <t>SLCC1889</t>
  </si>
  <si>
    <t>SLCC1890</t>
  </si>
  <si>
    <t>SLCC1891</t>
  </si>
  <si>
    <t>SLCC1892</t>
  </si>
  <si>
    <t>SLCC1893</t>
  </si>
  <si>
    <t>SLCC1894</t>
  </si>
  <si>
    <t>SLCC1895</t>
  </si>
  <si>
    <t>SLCC1896</t>
  </si>
  <si>
    <t>SLCC1897</t>
  </si>
  <si>
    <t>SLCC1898</t>
  </si>
  <si>
    <t>SLCC1899</t>
  </si>
  <si>
    <t>SLCC1900</t>
  </si>
  <si>
    <t>SLCC1901</t>
  </si>
  <si>
    <t>SLCC1902</t>
  </si>
  <si>
    <t>SLCC1903</t>
  </si>
  <si>
    <t>SLCC1904</t>
  </si>
  <si>
    <t>SLCC1905</t>
  </si>
  <si>
    <t>SLCC1906</t>
  </si>
  <si>
    <t>SLCC1907</t>
  </si>
  <si>
    <t>SLCC1908</t>
  </si>
  <si>
    <t>SLCC1909</t>
  </si>
  <si>
    <t>SLCC1910</t>
  </si>
  <si>
    <t>SLCC1911</t>
  </si>
  <si>
    <t>SLCC1912</t>
  </si>
  <si>
    <t>SLCC1913</t>
  </si>
  <si>
    <t>SLCC1914</t>
  </si>
  <si>
    <t>SLCC1915</t>
  </si>
  <si>
    <t>SLCC1916</t>
  </si>
  <si>
    <t>SLCC1917</t>
  </si>
  <si>
    <t>SLCC1918</t>
  </si>
  <si>
    <t>SLCC1919</t>
  </si>
  <si>
    <t>SLCC1920</t>
  </si>
  <si>
    <t>SLCC1921</t>
  </si>
  <si>
    <t>SLCC1922</t>
  </si>
  <si>
    <t>SLCC1923</t>
  </si>
  <si>
    <t>SLCC1924</t>
  </si>
  <si>
    <t>SLCC1925</t>
  </si>
  <si>
    <t>SLCC1926</t>
  </si>
  <si>
    <t>SLCC1927</t>
  </si>
  <si>
    <t>SLCC1928</t>
  </si>
  <si>
    <t>SLCC1929</t>
  </si>
  <si>
    <t>SLCC1930</t>
  </si>
  <si>
    <t>SLCC1931</t>
  </si>
  <si>
    <t>SLCC1932</t>
  </si>
  <si>
    <t>SLCC1933</t>
  </si>
  <si>
    <t>SLCC1934</t>
  </si>
  <si>
    <t>SLCC1935</t>
  </si>
  <si>
    <t>SLCC1936</t>
  </si>
  <si>
    <t>SLCC1937</t>
  </si>
  <si>
    <t>SLCC1938</t>
  </si>
  <si>
    <t>SLCC1939</t>
  </si>
  <si>
    <t>SLCC1940</t>
  </si>
  <si>
    <t>SLCC1941</t>
  </si>
  <si>
    <t>SLCC1942</t>
  </si>
  <si>
    <t>SLCC1943</t>
  </si>
  <si>
    <t>SLCC1944</t>
  </si>
  <si>
    <t>SLCC1945</t>
  </si>
  <si>
    <t>SLCC1946</t>
  </si>
  <si>
    <t>SLCC1947</t>
  </si>
  <si>
    <t>SLCC1948</t>
  </si>
  <si>
    <t>SLCC1949</t>
  </si>
  <si>
    <t>SLCC1950</t>
  </si>
  <si>
    <t>SLCC1951</t>
  </si>
  <si>
    <t>SLCC1952</t>
  </si>
  <si>
    <t>SLCC1953</t>
  </si>
  <si>
    <t>SLCC1954</t>
  </si>
  <si>
    <t>SLCC1955</t>
  </si>
  <si>
    <t>SLCC1956</t>
  </si>
  <si>
    <t>SLCC1957</t>
  </si>
  <si>
    <t>SLCC1958</t>
  </si>
  <si>
    <t>SLCC1959</t>
  </si>
  <si>
    <t>SLCC1960</t>
  </si>
  <si>
    <t>SLCC1961</t>
  </si>
  <si>
    <t>SLCC1962</t>
  </si>
  <si>
    <t>SLCC1963</t>
  </si>
  <si>
    <t>SLCC1964</t>
  </si>
  <si>
    <t>SLCC1965</t>
  </si>
  <si>
    <t>SLCC1966</t>
  </si>
  <si>
    <t>SLCC1967</t>
  </si>
  <si>
    <t>SLCC1968</t>
  </si>
  <si>
    <t>SLCC1969</t>
  </si>
  <si>
    <t>SLCC1970</t>
  </si>
  <si>
    <t>SLCC1971</t>
  </si>
  <si>
    <t>SLCC1972</t>
  </si>
  <si>
    <t>SLCC1973</t>
  </si>
  <si>
    <t>SLCC1974</t>
  </si>
  <si>
    <t>SLCC1975</t>
  </si>
  <si>
    <t>SLCC1976</t>
  </si>
  <si>
    <t>SLCC1977</t>
  </si>
  <si>
    <t>SLCC1978</t>
  </si>
  <si>
    <t>SLCC1979</t>
  </si>
  <si>
    <t>SLCC1980</t>
  </si>
  <si>
    <t>SLCC1981</t>
  </si>
  <si>
    <t>SLCC1982</t>
  </si>
  <si>
    <t>SLCC1983</t>
  </si>
  <si>
    <t>SLCC1984</t>
  </si>
  <si>
    <t>SLCC1985</t>
  </si>
  <si>
    <t>SLCC1986</t>
  </si>
  <si>
    <t>SLCC1987</t>
  </si>
  <si>
    <t>SLCC1988</t>
  </si>
  <si>
    <t>SLCC1989</t>
  </si>
  <si>
    <t>SLCC1990</t>
  </si>
  <si>
    <t>SLCC1991</t>
  </si>
  <si>
    <t>SLCC1992</t>
  </si>
  <si>
    <t>SLCC1993</t>
  </si>
  <si>
    <t>SLCC1994</t>
  </si>
  <si>
    <t>SLCC1995</t>
  </si>
  <si>
    <t>SLCC1996</t>
  </si>
  <si>
    <t>SLCC1997</t>
  </si>
  <si>
    <t>SLCC1998</t>
  </si>
  <si>
    <t>SLCC1999</t>
  </si>
  <si>
    <t>SLCC2000</t>
  </si>
  <si>
    <t>SLCC2001</t>
  </si>
  <si>
    <t>SLCC2002</t>
  </si>
  <si>
    <t>SLCC2003</t>
  </si>
  <si>
    <t>SLCC2004</t>
  </si>
  <si>
    <t>SLCC2005</t>
  </si>
  <si>
    <t>SLCC2006</t>
  </si>
  <si>
    <t>SLCC2007</t>
  </si>
  <si>
    <t>SLCC2008</t>
  </si>
  <si>
    <t>SLCC2009</t>
  </si>
  <si>
    <t>SLCC2010</t>
  </si>
  <si>
    <t>SLCC2011</t>
  </si>
  <si>
    <t>SLCC2012</t>
  </si>
  <si>
    <t>SLCC2013</t>
  </si>
  <si>
    <t>SLCC2014</t>
  </si>
  <si>
    <t>SLCC2015</t>
  </si>
  <si>
    <t>SLCC2016</t>
  </si>
  <si>
    <t>SLCC2017</t>
  </si>
  <si>
    <t>SLCC2018</t>
  </si>
  <si>
    <t>SLCC2019</t>
  </si>
  <si>
    <t>SLCC2020</t>
  </si>
  <si>
    <t>SLCC2021</t>
  </si>
  <si>
    <t>SLCC2022</t>
  </si>
  <si>
    <t>SLCC2023</t>
  </si>
  <si>
    <t>SLCC2024</t>
  </si>
  <si>
    <t>SLCC2025</t>
  </si>
  <si>
    <t>SLCC2026</t>
  </si>
  <si>
    <t>SLCC2027</t>
  </si>
  <si>
    <t>SLCC2028</t>
  </si>
  <si>
    <t>SLCC2029</t>
  </si>
  <si>
    <t>SLCC2030</t>
  </si>
  <si>
    <t>SLCC2031</t>
  </si>
  <si>
    <t>SLCC2032</t>
  </si>
  <si>
    <t>SLCC2033</t>
  </si>
  <si>
    <t>SLCC2034</t>
  </si>
  <si>
    <t>SLCC2035</t>
  </si>
  <si>
    <t>SLCC2036</t>
  </si>
  <si>
    <t>SLCC2037</t>
  </si>
  <si>
    <t>SLCC2038</t>
  </si>
  <si>
    <t>SLCC2039</t>
  </si>
  <si>
    <t>SLCC2040</t>
  </si>
  <si>
    <t>SLCC2041</t>
  </si>
  <si>
    <t>SLCC2042</t>
  </si>
  <si>
    <t>SLCC2043</t>
  </si>
  <si>
    <t>SLCC2044</t>
  </si>
  <si>
    <t>SLCC2045</t>
  </si>
  <si>
    <t>SLCC2046</t>
  </si>
  <si>
    <t>SLCC2047</t>
  </si>
  <si>
    <t>SLCC2048</t>
  </si>
  <si>
    <t>SLCC2049</t>
  </si>
  <si>
    <t>SLCC2050</t>
  </si>
  <si>
    <t>SLCC2051</t>
  </si>
  <si>
    <t>SLCC2052</t>
  </si>
  <si>
    <t>SLCC2053</t>
  </si>
  <si>
    <t>SLCC2054</t>
  </si>
  <si>
    <t>SLCC2055</t>
  </si>
  <si>
    <t>SLCC2056</t>
  </si>
  <si>
    <t>SLCC2057</t>
  </si>
  <si>
    <t>SLCC2058</t>
  </si>
  <si>
    <t>SLCC2059</t>
  </si>
  <si>
    <t>SLCC2060</t>
  </si>
  <si>
    <t>SLCC2061</t>
  </si>
  <si>
    <t>SLCC2062</t>
  </si>
  <si>
    <t>SLCC2063</t>
  </si>
  <si>
    <t>SLCC2064</t>
  </si>
  <si>
    <t>SLCC2065</t>
  </si>
  <si>
    <t>SLCC2066</t>
  </si>
  <si>
    <t>SLCC2067</t>
  </si>
  <si>
    <t>SLCC2068</t>
  </si>
  <si>
    <t>SLCC2069</t>
  </si>
  <si>
    <t>SLCC2070</t>
  </si>
  <si>
    <t>SLCC2071</t>
  </si>
  <si>
    <t>SLCC2072</t>
  </si>
  <si>
    <t>SLCC2073</t>
  </si>
  <si>
    <t>SLCC2074</t>
  </si>
  <si>
    <t>SLCC2075</t>
  </si>
  <si>
    <t>SLCC2076</t>
  </si>
  <si>
    <t>SLCC2077</t>
  </si>
  <si>
    <t>SLCC2078</t>
  </si>
  <si>
    <t>SLCC2079</t>
  </si>
  <si>
    <t>SLCC2080</t>
  </si>
  <si>
    <t>SLCC2081</t>
  </si>
  <si>
    <t>SLCC2082</t>
  </si>
  <si>
    <t>SLCC2083</t>
  </si>
  <si>
    <t>SLCC2084</t>
  </si>
  <si>
    <t>SLCC2085</t>
  </si>
  <si>
    <t>SLCC2086</t>
  </si>
  <si>
    <t>SLCC2087</t>
  </si>
  <si>
    <t>SLCC2088</t>
  </si>
  <si>
    <t>SLCC2089</t>
  </si>
  <si>
    <t>SLCC2090</t>
  </si>
  <si>
    <t>SLCC2091</t>
  </si>
  <si>
    <t>SLCC2092</t>
  </si>
  <si>
    <t>SLCC2093</t>
  </si>
  <si>
    <t>SLCC2094</t>
  </si>
  <si>
    <t>SLCC2095</t>
  </si>
  <si>
    <t>SLCC2096</t>
  </si>
  <si>
    <t>SLCC2097</t>
  </si>
  <si>
    <t>SLCC2098</t>
  </si>
  <si>
    <t>SLCC2099</t>
  </si>
  <si>
    <t>SLCC2100</t>
  </si>
  <si>
    <t>SLCC2101</t>
  </si>
  <si>
    <t>SLCC2102</t>
  </si>
  <si>
    <t>SLCC2103</t>
  </si>
  <si>
    <t>SLCC2104</t>
  </si>
  <si>
    <t>SLCC2105</t>
  </si>
  <si>
    <t>SLCC2106</t>
  </si>
  <si>
    <t>SLCC2107</t>
  </si>
  <si>
    <t>SLCC2108</t>
  </si>
  <si>
    <t>SLCC2109</t>
  </si>
  <si>
    <t>SLCC2110</t>
  </si>
  <si>
    <t>SLCC2111</t>
  </si>
  <si>
    <t>SLCC2112</t>
  </si>
  <si>
    <t>SLCC2113</t>
  </si>
  <si>
    <t>SLCC2114</t>
  </si>
  <si>
    <t>SLCC2115</t>
  </si>
  <si>
    <t>SLCC2116</t>
  </si>
  <si>
    <t>SLCC2117</t>
  </si>
  <si>
    <t>SLCC2118</t>
  </si>
  <si>
    <t>SLCC2119</t>
  </si>
  <si>
    <t>SLCC2120</t>
  </si>
  <si>
    <t>SLCC2121</t>
  </si>
  <si>
    <t>SLCC2122</t>
  </si>
  <si>
    <t>SLCC2123</t>
  </si>
  <si>
    <t>SLCC2124</t>
  </si>
  <si>
    <t>SLCC2125</t>
  </si>
  <si>
    <t>SLCC2126</t>
  </si>
  <si>
    <t>SLCC2127</t>
  </si>
  <si>
    <t>SLCC2128</t>
  </si>
  <si>
    <t>SLCC2129</t>
  </si>
  <si>
    <t>SLCC2130</t>
  </si>
  <si>
    <t>SLCC2131</t>
  </si>
  <si>
    <t>SLCC2132</t>
  </si>
  <si>
    <t>SLCC2133</t>
  </si>
  <si>
    <t>SLCC2134</t>
  </si>
  <si>
    <t>SLCC2135</t>
  </si>
  <si>
    <t>SLCC2136</t>
  </si>
  <si>
    <t>SLCC2137</t>
  </si>
  <si>
    <t>SLCC2138</t>
  </si>
  <si>
    <t>SLCC2139</t>
  </si>
  <si>
    <t>SLCC2140</t>
  </si>
  <si>
    <t>SLCC2141</t>
  </si>
  <si>
    <t>SLCC2142</t>
  </si>
  <si>
    <t>SLCC2143</t>
  </si>
  <si>
    <t>SLCC2144</t>
  </si>
  <si>
    <t>SLCC2145</t>
  </si>
  <si>
    <t>SLCC2146</t>
  </si>
  <si>
    <t>SLCC2147</t>
  </si>
  <si>
    <t>SLCC2148</t>
  </si>
  <si>
    <t>SLCC2149</t>
  </si>
  <si>
    <t>SLCC2150</t>
  </si>
  <si>
    <t>SLCC2151</t>
  </si>
  <si>
    <t>SLCC2152</t>
  </si>
  <si>
    <t>SLCC2153</t>
  </si>
  <si>
    <t>SLCC2154</t>
  </si>
  <si>
    <t>SLCC2155</t>
  </si>
  <si>
    <t>SLCC2156</t>
  </si>
  <si>
    <t>SLCC2157</t>
  </si>
  <si>
    <t>SLCC2158</t>
  </si>
  <si>
    <t>SLCC2159</t>
  </si>
  <si>
    <t>SLCC2160</t>
  </si>
  <si>
    <t>SLCC2161</t>
  </si>
  <si>
    <t>SLCC2162</t>
  </si>
  <si>
    <t>SLCC2163</t>
  </si>
  <si>
    <t>SLCC2164</t>
  </si>
  <si>
    <t>SLCC2165</t>
  </si>
  <si>
    <t>SLCC2166</t>
  </si>
  <si>
    <t>SLCC2167</t>
  </si>
  <si>
    <t>SLCC2168</t>
  </si>
  <si>
    <t>SLCC2169</t>
  </si>
  <si>
    <t>SLCC2170</t>
  </si>
  <si>
    <t>SLCC2171</t>
  </si>
  <si>
    <t>SLCC2172</t>
  </si>
  <si>
    <t>SLCC2173</t>
  </si>
  <si>
    <t>SLCC2174</t>
  </si>
  <si>
    <t>SLCC2175</t>
  </si>
  <si>
    <t>SLCC2176</t>
  </si>
  <si>
    <t>SLCC2177</t>
  </si>
  <si>
    <t>SLCC2178</t>
  </si>
  <si>
    <t>SLCC2179</t>
  </si>
  <si>
    <t>SLCC2180</t>
  </si>
  <si>
    <t>SLCC2181</t>
  </si>
  <si>
    <t>SLCC2182</t>
  </si>
  <si>
    <t>SLCC2183</t>
  </si>
  <si>
    <t>SLCC2184</t>
  </si>
  <si>
    <t>SLCC2185</t>
  </si>
  <si>
    <t>SLCC2186</t>
  </si>
  <si>
    <t>SLCC2187</t>
  </si>
  <si>
    <t>SLCC2188</t>
  </si>
  <si>
    <t>SLCC2189</t>
  </si>
  <si>
    <t>SLCC2190</t>
  </si>
  <si>
    <t>SLCC2191</t>
  </si>
  <si>
    <t>SLCC2192</t>
  </si>
  <si>
    <t>SLCC2193</t>
  </si>
  <si>
    <t>SLCC2194</t>
  </si>
  <si>
    <t>SLCC2195</t>
  </si>
  <si>
    <t>SLCC2196</t>
  </si>
  <si>
    <t>SLCC2197</t>
  </si>
  <si>
    <t>SLCC2198</t>
  </si>
  <si>
    <t>SLCC2199</t>
  </si>
  <si>
    <t>SLCC2200</t>
  </si>
  <si>
    <t>SLCC2201</t>
  </si>
  <si>
    <t>SLCC2202</t>
  </si>
  <si>
    <t>SLCC2203</t>
  </si>
  <si>
    <t>SLCC2204</t>
  </si>
  <si>
    <t>SLCC2205</t>
  </si>
  <si>
    <t>SLCC2206</t>
  </si>
  <si>
    <t>SLCC2207</t>
  </si>
  <si>
    <t>SLCC2208</t>
  </si>
  <si>
    <t>SLCC2209</t>
  </si>
  <si>
    <t>SLCC2210</t>
  </si>
  <si>
    <t>SLCC2211</t>
  </si>
  <si>
    <t>SLCC2212</t>
  </si>
  <si>
    <t>SLCC2213</t>
  </si>
  <si>
    <t>SLCC2214</t>
  </si>
  <si>
    <t>SLCC2215</t>
  </si>
  <si>
    <t>SLCC2216</t>
  </si>
  <si>
    <t>SLCC2217</t>
  </si>
  <si>
    <t>SLCC2218</t>
  </si>
  <si>
    <t>SLCC2219</t>
  </si>
  <si>
    <t>SLCC2220</t>
  </si>
  <si>
    <t>SLCC2221</t>
  </si>
  <si>
    <t>SLCC2222</t>
  </si>
  <si>
    <t>SLCC2223</t>
  </si>
  <si>
    <t>SLCC2224</t>
  </si>
  <si>
    <t>SLCC2225</t>
  </si>
  <si>
    <t>SLCC2226</t>
  </si>
  <si>
    <t>SLCC2227</t>
  </si>
  <si>
    <t>SLCC2228</t>
  </si>
  <si>
    <t>SLCC2229</t>
  </si>
  <si>
    <t>SLCC2230</t>
  </si>
  <si>
    <t>SLCC2231</t>
  </si>
  <si>
    <t>SLCC2232</t>
  </si>
  <si>
    <t>SLCC2233</t>
  </si>
  <si>
    <t>SLCC2234</t>
  </si>
  <si>
    <t>SLCC2235</t>
  </si>
  <si>
    <t>SLCC2236</t>
  </si>
  <si>
    <t>SLCC2237</t>
  </si>
  <si>
    <t>SLCC2238</t>
  </si>
  <si>
    <t>SLCC2239</t>
  </si>
  <si>
    <t>SLCC2240</t>
  </si>
  <si>
    <t>SLCC2241</t>
  </si>
  <si>
    <t>SLCC2242</t>
  </si>
  <si>
    <t>SLCC2243</t>
  </si>
  <si>
    <t>SLCC2244</t>
  </si>
  <si>
    <t>SLCC2245</t>
  </si>
  <si>
    <t>SLCC2246</t>
  </si>
  <si>
    <t>SLCC2247</t>
  </si>
  <si>
    <t>SLCC2248</t>
  </si>
  <si>
    <t>SLCC2249</t>
  </si>
  <si>
    <t>SLCC2250</t>
  </si>
  <si>
    <t>SLCC2251</t>
  </si>
  <si>
    <t>SLCC2252</t>
  </si>
  <si>
    <t>SLCC2253</t>
  </si>
  <si>
    <t>SLCC2254</t>
  </si>
  <si>
    <t>SLCC2255</t>
  </si>
  <si>
    <t>SLCC2256</t>
  </si>
  <si>
    <t>SLCC2257</t>
  </si>
  <si>
    <t>SLCC2258</t>
  </si>
  <si>
    <t>SLCC2259</t>
  </si>
  <si>
    <t>SLCC2260</t>
  </si>
  <si>
    <t>SLCC2261</t>
  </si>
  <si>
    <t>SLCC2262</t>
  </si>
  <si>
    <t>SLCC2263</t>
  </si>
  <si>
    <t>SLCC2264</t>
  </si>
  <si>
    <t>SLCC2265</t>
  </si>
  <si>
    <t>SLCC2266</t>
  </si>
  <si>
    <t>SLCC2267</t>
  </si>
  <si>
    <t>SLCC2268</t>
  </si>
  <si>
    <t>SLCC2269</t>
  </si>
  <si>
    <t>SLCC2270</t>
  </si>
  <si>
    <t>SLCC2271</t>
  </si>
  <si>
    <t>SLCC2272</t>
  </si>
  <si>
    <t>SLCC2273</t>
  </si>
  <si>
    <t>SLCC2274</t>
  </si>
  <si>
    <t>SLCC2275</t>
  </si>
  <si>
    <t>SLCC2276</t>
  </si>
  <si>
    <t>SLCC2277</t>
  </si>
  <si>
    <t>SLCC2278</t>
  </si>
  <si>
    <t>SLCC2279</t>
  </si>
  <si>
    <t>SLCC2280</t>
  </si>
  <si>
    <t>SLCC2281</t>
  </si>
  <si>
    <t>SLCC2282</t>
  </si>
  <si>
    <t>SLCC2283</t>
  </si>
  <si>
    <t>SLCC2284</t>
  </si>
  <si>
    <t>SLCC2285</t>
  </si>
  <si>
    <t>SLCC2286</t>
  </si>
  <si>
    <t>SLCC2287</t>
  </si>
  <si>
    <t>SLCC2288</t>
  </si>
  <si>
    <t>SLCC2289</t>
  </si>
  <si>
    <t>SLCC2290</t>
  </si>
  <si>
    <t>SLCC2291</t>
  </si>
  <si>
    <t>SLCC2292</t>
  </si>
  <si>
    <t>SLCC2293</t>
  </si>
  <si>
    <t>SLCC2294</t>
  </si>
  <si>
    <t>SLCC2295</t>
  </si>
  <si>
    <t>SLCC2296</t>
  </si>
  <si>
    <t>SLCC2297</t>
  </si>
  <si>
    <t>SLCC2298</t>
  </si>
  <si>
    <t>SLCC2299</t>
  </si>
  <si>
    <t>SLCC2300</t>
  </si>
  <si>
    <t>SLCC2301</t>
  </si>
  <si>
    <t>SLCC2302</t>
  </si>
  <si>
    <t>SLCC2303</t>
  </si>
  <si>
    <t>SLCC2304</t>
  </si>
  <si>
    <t>SLCC2305</t>
  </si>
  <si>
    <t>SLCC2306</t>
  </si>
  <si>
    <t>SLCC2307</t>
  </si>
  <si>
    <t>SLCC2308</t>
  </si>
  <si>
    <t>SLCC2309</t>
  </si>
  <si>
    <t>SLCC2310</t>
  </si>
  <si>
    <t>SLCC2311</t>
  </si>
  <si>
    <t>SLCC2312</t>
  </si>
  <si>
    <t>SLCC2313</t>
  </si>
  <si>
    <t>SLCC2314</t>
  </si>
  <si>
    <t>SLCC2315</t>
  </si>
  <si>
    <t>SLCC2316</t>
  </si>
  <si>
    <t>SLCC2317</t>
  </si>
  <si>
    <t>SLCC2318</t>
  </si>
  <si>
    <t>SLCC2319</t>
  </si>
  <si>
    <t>SLCC2320</t>
  </si>
  <si>
    <t>SLCC2321</t>
  </si>
  <si>
    <t>SLCC2322</t>
  </si>
  <si>
    <t>SLCC2323</t>
  </si>
  <si>
    <t>SLCC2324</t>
  </si>
  <si>
    <t>SLCC2325</t>
  </si>
  <si>
    <t>SLCC2326</t>
  </si>
  <si>
    <t>SLCC2327</t>
  </si>
  <si>
    <t>SLCC2328</t>
  </si>
  <si>
    <t>SLCC2329</t>
  </si>
  <si>
    <t>SLCC2330</t>
  </si>
  <si>
    <t>SLCC2331</t>
  </si>
  <si>
    <t>SLCC2332</t>
  </si>
  <si>
    <t>SLCC2333</t>
  </si>
  <si>
    <t>SLCC2334</t>
  </si>
  <si>
    <t>SLCC2335</t>
  </si>
  <si>
    <t>SLCC2336</t>
  </si>
  <si>
    <t>SLCC2337</t>
  </si>
  <si>
    <t>SLCC2338</t>
  </si>
  <si>
    <t>SLCC2339</t>
  </si>
  <si>
    <t>SLCC2340</t>
  </si>
  <si>
    <t>SLCC2341</t>
  </si>
  <si>
    <t>SLCC2342</t>
  </si>
  <si>
    <t>SLCC2343</t>
  </si>
  <si>
    <t>SLCC2344</t>
  </si>
  <si>
    <t>SLCC2345</t>
  </si>
  <si>
    <t>SLCC2346</t>
  </si>
  <si>
    <t>SLCC2347</t>
  </si>
  <si>
    <t>SLCC2348</t>
  </si>
  <si>
    <t>SLCC2349</t>
  </si>
  <si>
    <t>SLCC2350</t>
  </si>
  <si>
    <t>SLCC2351</t>
  </si>
  <si>
    <t>SLCC2352</t>
  </si>
  <si>
    <t>SLCC2353</t>
  </si>
  <si>
    <t>SLCC2354</t>
  </si>
  <si>
    <t>SLCC2355</t>
  </si>
  <si>
    <t>SLCC2356</t>
  </si>
  <si>
    <t>SLCC2357</t>
  </si>
  <si>
    <t>SLCC2358</t>
  </si>
  <si>
    <t>SLCC2359</t>
  </si>
  <si>
    <t>SLCC2360</t>
  </si>
  <si>
    <t>SLCC2361</t>
  </si>
  <si>
    <t>SLCC2362</t>
  </si>
  <si>
    <t>SLCC2363</t>
  </si>
  <si>
    <t>SLCC2364</t>
  </si>
  <si>
    <t>SLCC2365</t>
  </si>
  <si>
    <t>SLCC2366</t>
  </si>
  <si>
    <t>SLCC2367</t>
  </si>
  <si>
    <t>SLCC2368</t>
  </si>
  <si>
    <t>SLCC2369</t>
  </si>
  <si>
    <t>SLCC2370</t>
  </si>
  <si>
    <t>SLCC2371</t>
  </si>
  <si>
    <t>SLCC2372</t>
  </si>
  <si>
    <t>SLCC2373</t>
  </si>
  <si>
    <t>SLCC2374</t>
  </si>
  <si>
    <t>SLCC2375</t>
  </si>
  <si>
    <t>SLCC2376</t>
  </si>
  <si>
    <t>SLCC2377</t>
  </si>
  <si>
    <t>SLCC2378</t>
  </si>
  <si>
    <t>SLCC2379</t>
  </si>
  <si>
    <t>SLCC2380</t>
  </si>
  <si>
    <t>SLCC2381</t>
  </si>
  <si>
    <t>SLCC2382</t>
  </si>
  <si>
    <t>SLCC2383</t>
  </si>
  <si>
    <t>SLCC2384</t>
  </si>
  <si>
    <t>SLCC2385</t>
  </si>
  <si>
    <t>SLCC2386</t>
  </si>
  <si>
    <t>SLCC2387</t>
  </si>
  <si>
    <t>SLCC2388</t>
  </si>
  <si>
    <t>SLCC2389</t>
  </si>
  <si>
    <t>SLCC2390</t>
  </si>
  <si>
    <t>SLCC2391</t>
  </si>
  <si>
    <t>SLCC2392</t>
  </si>
  <si>
    <t>SLCC2393</t>
  </si>
  <si>
    <t>SLCC2394</t>
  </si>
  <si>
    <t>SLCC2395</t>
  </si>
  <si>
    <t>SLCC2396</t>
  </si>
  <si>
    <t>SLCC2397</t>
  </si>
  <si>
    <t>SLCC2398</t>
  </si>
  <si>
    <t>SLCC2399</t>
  </si>
  <si>
    <t>SLCC2400</t>
  </si>
  <si>
    <t>SLCC2401</t>
  </si>
  <si>
    <t>SLCC2402</t>
  </si>
  <si>
    <t>SLCC2403</t>
  </si>
  <si>
    <t>SLCC2404</t>
  </si>
  <si>
    <t>SLCC2405</t>
  </si>
  <si>
    <t>SLCC2406</t>
  </si>
  <si>
    <t>SLCC2407</t>
  </si>
  <si>
    <t>SLCC2408</t>
  </si>
  <si>
    <t>SLCC2409</t>
  </si>
  <si>
    <t>SLCC2410</t>
  </si>
  <si>
    <t>SLCC2411</t>
  </si>
  <si>
    <t>SLCC2412</t>
  </si>
  <si>
    <t>SLCC2413</t>
  </si>
  <si>
    <t>SLCC2414</t>
  </si>
  <si>
    <t>SLCC2415</t>
  </si>
  <si>
    <t>SLCC2416</t>
  </si>
  <si>
    <t>SLCC2417</t>
  </si>
  <si>
    <t>SLCC2418</t>
  </si>
  <si>
    <t>SLCC2419</t>
  </si>
  <si>
    <t>SLCC2420</t>
  </si>
  <si>
    <t>SLCC2421</t>
  </si>
  <si>
    <t>SLCC2422</t>
  </si>
  <si>
    <t>SLCC2423</t>
  </si>
  <si>
    <t>SLCC2424</t>
  </si>
  <si>
    <t>SLCC2425</t>
  </si>
  <si>
    <t>SLCC2426</t>
  </si>
  <si>
    <t>SLCC2427</t>
  </si>
  <si>
    <t>SLCC2428</t>
  </si>
  <si>
    <t>SLCC2429</t>
  </si>
  <si>
    <t>SLCC2430</t>
  </si>
  <si>
    <t>SLCC2431</t>
  </si>
  <si>
    <t>SLCC2432</t>
  </si>
  <si>
    <t>SLCC2433</t>
  </si>
  <si>
    <t>SLCC2434</t>
  </si>
  <si>
    <t>SLCC2435</t>
  </si>
  <si>
    <t>SLCC2436</t>
  </si>
  <si>
    <t>SLCC2437</t>
  </si>
  <si>
    <t>SLCC2438</t>
  </si>
  <si>
    <t>SLCC2439</t>
  </si>
  <si>
    <t>SLCC2440</t>
  </si>
  <si>
    <t>SLCC2441</t>
  </si>
  <si>
    <t>SLCC2442</t>
  </si>
  <si>
    <t>SLCC2443</t>
  </si>
  <si>
    <t>SLCC2444</t>
  </si>
  <si>
    <t>SLCC2445</t>
  </si>
  <si>
    <t>SLCC2446</t>
  </si>
  <si>
    <t>SLCC2447</t>
  </si>
  <si>
    <t>SLCC2448</t>
  </si>
  <si>
    <t>SLCC2449</t>
  </si>
  <si>
    <t>SLCC2450</t>
  </si>
  <si>
    <t>SLCC2451</t>
  </si>
  <si>
    <t>SLCC2452</t>
  </si>
  <si>
    <t>SLCC2453</t>
  </si>
  <si>
    <t>SLCC2454</t>
  </si>
  <si>
    <t>SLCC2455</t>
  </si>
  <si>
    <t>SLCC2456</t>
  </si>
  <si>
    <t>SLCC2457</t>
  </si>
  <si>
    <t>SLCC2458</t>
  </si>
  <si>
    <t>SLCC2459</t>
  </si>
  <si>
    <t>SLCC2460</t>
  </si>
  <si>
    <t>SLCC2461</t>
  </si>
  <si>
    <t>SLCC2462</t>
  </si>
  <si>
    <t>SLCC2463</t>
  </si>
  <si>
    <t>SLCC2464</t>
  </si>
  <si>
    <t>SLCC2465</t>
  </si>
  <si>
    <t>SLCC2466</t>
  </si>
  <si>
    <t>SLCC2467</t>
  </si>
  <si>
    <t>SLCC2468</t>
  </si>
  <si>
    <t>SLCC2469</t>
  </si>
  <si>
    <t>SLCC2470</t>
  </si>
  <si>
    <t>SLCC2471</t>
  </si>
  <si>
    <t>SLCC2472</t>
  </si>
  <si>
    <t>SLCC2473</t>
  </si>
  <si>
    <t>SLCC2474</t>
  </si>
  <si>
    <t>SLCC2475</t>
  </si>
  <si>
    <t>SLCC2476</t>
  </si>
  <si>
    <t>SLCC2477</t>
  </si>
  <si>
    <t>SLCC2478</t>
  </si>
  <si>
    <t>SLCC2479</t>
  </si>
  <si>
    <t>SLCC2480</t>
  </si>
  <si>
    <t>SLCC2481</t>
  </si>
  <si>
    <t>SLCC2482</t>
  </si>
  <si>
    <t>SLCC2483</t>
  </si>
  <si>
    <t>SLCC2484</t>
  </si>
  <si>
    <t>SLCC2485</t>
  </si>
  <si>
    <t>SLCC2486</t>
  </si>
  <si>
    <t>SLCC2487</t>
  </si>
  <si>
    <t>SLCC2488</t>
  </si>
  <si>
    <t>SLCC2489</t>
  </si>
  <si>
    <t>SLCC2490</t>
  </si>
  <si>
    <t>SLCC2491</t>
  </si>
  <si>
    <t>SLCC2492</t>
  </si>
  <si>
    <t>SLCC2493</t>
  </si>
  <si>
    <t>SLCC2494</t>
  </si>
  <si>
    <t>SLCC2495</t>
  </si>
  <si>
    <t>SLCC2496</t>
  </si>
  <si>
    <t>SLCC2497</t>
  </si>
  <si>
    <t>SLCC2498</t>
  </si>
  <si>
    <t>SLCC2499</t>
  </si>
  <si>
    <t>SLCC2500</t>
  </si>
  <si>
    <t>SLCC2501</t>
  </si>
  <si>
    <t>SLCC2502</t>
  </si>
  <si>
    <t>SLCC2503</t>
  </si>
  <si>
    <t>SLCC2504</t>
  </si>
  <si>
    <t>SLCC2505</t>
  </si>
  <si>
    <t>SLCC2506</t>
  </si>
  <si>
    <t>SLCC2507</t>
  </si>
  <si>
    <t>SLCC2508</t>
  </si>
  <si>
    <t>SLCC2509</t>
  </si>
  <si>
    <t>SLCC2510</t>
  </si>
  <si>
    <t>SLCC2511</t>
  </si>
  <si>
    <t>SLCC2512</t>
  </si>
  <si>
    <t>SLCC2513</t>
  </si>
  <si>
    <t>SLCC2514</t>
  </si>
  <si>
    <t>SLCC2515</t>
  </si>
  <si>
    <t>SLCC2516</t>
  </si>
  <si>
    <t>SLCC2517</t>
  </si>
  <si>
    <t>SLCC2518</t>
  </si>
  <si>
    <t>SLCC2519</t>
  </si>
  <si>
    <t>SLCC2520</t>
  </si>
  <si>
    <t>SLCC2521</t>
  </si>
  <si>
    <t>SLCC2522</t>
  </si>
  <si>
    <t>SLCC2523</t>
  </si>
  <si>
    <t>SLCC2524</t>
  </si>
  <si>
    <t>SLCC2525</t>
  </si>
  <si>
    <t>SLCC2526</t>
  </si>
  <si>
    <t>SLCC2527</t>
  </si>
  <si>
    <t>SLCC2528</t>
  </si>
  <si>
    <t>SLCC2529</t>
  </si>
  <si>
    <t>SLCC2530</t>
  </si>
  <si>
    <t>SLCC2531</t>
  </si>
  <si>
    <t>SLCC2532</t>
  </si>
  <si>
    <t>SLCC2533</t>
  </si>
  <si>
    <t>SLCC2534</t>
  </si>
  <si>
    <t>SLCC2535</t>
  </si>
  <si>
    <t>SLCC2536</t>
  </si>
  <si>
    <t>SLCC2537</t>
  </si>
  <si>
    <t>SLCC2538</t>
  </si>
  <si>
    <t>SLCC2539</t>
  </si>
  <si>
    <t>SLCC2540</t>
  </si>
  <si>
    <t>SLCC2541</t>
  </si>
  <si>
    <t>SLCC2542</t>
  </si>
  <si>
    <t>SLCC2543</t>
  </si>
  <si>
    <t>SLCC2544</t>
  </si>
  <si>
    <t>SLCC2545</t>
  </si>
  <si>
    <t>SLCC2546</t>
  </si>
  <si>
    <t>SLCC2547</t>
  </si>
  <si>
    <t>SLCC2548</t>
  </si>
  <si>
    <t>SLCC2549</t>
  </si>
  <si>
    <t>SLCC2550</t>
  </si>
  <si>
    <t>SLCC2551</t>
  </si>
  <si>
    <t>SLCC2552</t>
  </si>
  <si>
    <t>SLCC2553</t>
  </si>
  <si>
    <t>SLCC2554</t>
  </si>
  <si>
    <t>SLCC2555</t>
  </si>
  <si>
    <t>SLCC2556</t>
  </si>
  <si>
    <t>SLCC2557</t>
  </si>
  <si>
    <t>SLCC2558</t>
  </si>
  <si>
    <t>SLCC2559</t>
  </si>
  <si>
    <t>SLCC2560</t>
  </si>
  <si>
    <t>SLCC2561</t>
  </si>
  <si>
    <t>SLCC2562</t>
  </si>
  <si>
    <t>SLCC2563</t>
  </si>
  <si>
    <t>SLCC2564</t>
  </si>
  <si>
    <t>SLCC2565</t>
  </si>
  <si>
    <t>SLCC2566</t>
  </si>
  <si>
    <t>SLCC2567</t>
  </si>
  <si>
    <t>SLCC2568</t>
  </si>
  <si>
    <t>SLCC2569</t>
  </si>
  <si>
    <t>SLCC2570</t>
  </si>
  <si>
    <t>SLCC2571</t>
  </si>
  <si>
    <t>SLCC2572</t>
  </si>
  <si>
    <t>SLCC2573</t>
  </si>
  <si>
    <t>SLCC2574</t>
  </si>
  <si>
    <t>SLCC2575</t>
  </si>
  <si>
    <t>SLCC2576</t>
  </si>
  <si>
    <t>SLCC2577</t>
  </si>
  <si>
    <t>SLCC2578</t>
  </si>
  <si>
    <t>SLCC2579</t>
  </si>
  <si>
    <t>SLCC2580</t>
  </si>
  <si>
    <t>SLCC2581</t>
  </si>
  <si>
    <t>SLCC2582</t>
  </si>
  <si>
    <t>SLCC2583</t>
  </si>
  <si>
    <t>SLCC2584</t>
  </si>
  <si>
    <t>SLCC2585</t>
  </si>
  <si>
    <t>SLCC2586</t>
  </si>
  <si>
    <t>SLCC2587</t>
  </si>
  <si>
    <t>SLCC2588</t>
  </si>
  <si>
    <t>SLCC2589</t>
  </si>
  <si>
    <t>SLCC2590</t>
  </si>
  <si>
    <t>SLCC2591</t>
  </si>
  <si>
    <t>SLCC2592</t>
  </si>
  <si>
    <t>SLCC2593</t>
  </si>
  <si>
    <t>SLCC2594</t>
  </si>
  <si>
    <t>SLCC2595</t>
  </si>
  <si>
    <t>SLCC2596</t>
  </si>
  <si>
    <t>SLCC2597</t>
  </si>
  <si>
    <t>SLCC2598</t>
  </si>
  <si>
    <t>SLCC2599</t>
  </si>
  <si>
    <t>SLCC2600</t>
  </si>
  <si>
    <t>SLCC2601</t>
  </si>
  <si>
    <t>SLCC2602</t>
  </si>
  <si>
    <t>SLCC2603</t>
  </si>
  <si>
    <t>SLCC2604</t>
  </si>
  <si>
    <t>SLCC2605</t>
  </si>
  <si>
    <t>SLCC2606</t>
  </si>
  <si>
    <t>SLCC2607</t>
  </si>
  <si>
    <t>SLCC2608</t>
  </si>
  <si>
    <t>SLCC2609</t>
  </si>
  <si>
    <t>SLCC2610</t>
  </si>
  <si>
    <t>SLCC2611</t>
  </si>
  <si>
    <t>SLCC2612</t>
  </si>
  <si>
    <t>SLCC2613</t>
  </si>
  <si>
    <t>SLCC2614</t>
  </si>
  <si>
    <t>SLCC2615</t>
  </si>
  <si>
    <t>SLCC2616</t>
  </si>
  <si>
    <t>SLCC2617</t>
  </si>
  <si>
    <t>SLCC2618</t>
  </si>
  <si>
    <t>SLCC2619</t>
  </si>
  <si>
    <t>SLCC2620</t>
  </si>
  <si>
    <t>SLCC2621</t>
  </si>
  <si>
    <t>SLCC2622</t>
  </si>
  <si>
    <t>SLCC2623</t>
  </si>
  <si>
    <t>SLCC2624</t>
  </si>
  <si>
    <t>SLCC2625</t>
  </si>
  <si>
    <t>SLCC2626</t>
  </si>
  <si>
    <t>SLCC2627</t>
  </si>
  <si>
    <t>SLCC2628</t>
  </si>
  <si>
    <t>SLCC2629</t>
  </si>
  <si>
    <t>SLCC2630</t>
  </si>
  <si>
    <t>SLCC2631</t>
  </si>
  <si>
    <t>SLCC2632</t>
  </si>
  <si>
    <t>SLCC2633</t>
  </si>
  <si>
    <t>SLCC2634</t>
  </si>
  <si>
    <t>SLCC2635</t>
  </si>
  <si>
    <t>SLCC2636</t>
  </si>
  <si>
    <t>SLCC2637</t>
  </si>
  <si>
    <t>SLCC2638</t>
  </si>
  <si>
    <t>SLCC2639</t>
  </si>
  <si>
    <t>SLCC2640</t>
  </si>
  <si>
    <t>SLCC2641</t>
  </si>
  <si>
    <t>SLCC2642</t>
  </si>
  <si>
    <t>SLCC2643</t>
  </si>
  <si>
    <t>SLCC2644</t>
  </si>
  <si>
    <t>SLCC2645</t>
  </si>
  <si>
    <t>SLCC2646</t>
  </si>
  <si>
    <t>SLCC2647</t>
  </si>
  <si>
    <t>SLCC2648</t>
  </si>
  <si>
    <t>SLCC2649</t>
  </si>
  <si>
    <t>SLCC2650</t>
  </si>
  <si>
    <t>SLCC2651</t>
  </si>
  <si>
    <t>SLCC2652</t>
  </si>
  <si>
    <t>SLCC2653</t>
  </si>
  <si>
    <t>SLCC2654</t>
  </si>
  <si>
    <t>SLCC2655</t>
  </si>
  <si>
    <t>SLCC2656</t>
  </si>
  <si>
    <t>SLCC2657</t>
  </si>
  <si>
    <t>SLCC2658</t>
  </si>
  <si>
    <t>SLCC2659</t>
  </si>
  <si>
    <t>SLCC2660</t>
  </si>
  <si>
    <t>SLCC2661</t>
  </si>
  <si>
    <t>SLCC2662</t>
  </si>
  <si>
    <t>SLCC2663</t>
  </si>
  <si>
    <t>SLCC2664</t>
  </si>
  <si>
    <t>SLCC2665</t>
  </si>
  <si>
    <t>SLCC2666</t>
  </si>
  <si>
    <t>SLCC2667</t>
  </si>
  <si>
    <t>SLCC2668</t>
  </si>
  <si>
    <t>SLCC2669</t>
  </si>
  <si>
    <t>SLCC2670</t>
  </si>
  <si>
    <t>SLCC2671</t>
  </si>
  <si>
    <t>SLCC2672</t>
  </si>
  <si>
    <t>SLCC2673</t>
  </si>
  <si>
    <t>SLCC2674</t>
  </si>
  <si>
    <t>SLCC2675</t>
  </si>
  <si>
    <t>SLCC2676</t>
  </si>
  <si>
    <t>SLCC2677</t>
  </si>
  <si>
    <t>SLCC2678</t>
  </si>
  <si>
    <t>SLCC2679</t>
  </si>
  <si>
    <t>SLCC2680</t>
  </si>
  <si>
    <t>SLCC2681</t>
  </si>
  <si>
    <t>SLCC2682</t>
  </si>
  <si>
    <t>SLCC2683</t>
  </si>
  <si>
    <t>SLCC2684</t>
  </si>
  <si>
    <t>SLCC2685</t>
  </si>
  <si>
    <t>SLCC2686</t>
  </si>
  <si>
    <t>SLCC2687</t>
  </si>
  <si>
    <t>SLCC2688</t>
  </si>
  <si>
    <t>SLCC2689</t>
  </si>
  <si>
    <t>SLCC2690</t>
  </si>
  <si>
    <t>SLCC2691</t>
  </si>
  <si>
    <t>SLCC2692</t>
  </si>
  <si>
    <t>SLCC2693</t>
  </si>
  <si>
    <t>SLCC2694</t>
  </si>
  <si>
    <t>SLCC2695</t>
  </si>
  <si>
    <t>SLCC2696</t>
  </si>
  <si>
    <t>SLCC2697</t>
  </si>
  <si>
    <t>SLCC2698</t>
  </si>
  <si>
    <t>SLCC2699</t>
  </si>
  <si>
    <t>SLCC2700</t>
  </si>
  <si>
    <t>SLCC2701</t>
  </si>
  <si>
    <t>SLCC2702</t>
  </si>
  <si>
    <t>SLCC2703</t>
  </si>
  <si>
    <t>SLCC2704</t>
  </si>
  <si>
    <t>SLCC2705</t>
  </si>
  <si>
    <t>SLCC2706</t>
  </si>
  <si>
    <t>SLCC2707</t>
  </si>
  <si>
    <t>SLCC2708</t>
  </si>
  <si>
    <t>SLCC2709</t>
  </si>
  <si>
    <t>SLCC2710</t>
  </si>
  <si>
    <t>SLCC2711</t>
  </si>
  <si>
    <t>SLCC2712</t>
  </si>
  <si>
    <t>SLCC2713</t>
  </si>
  <si>
    <t>SLCC2714</t>
  </si>
  <si>
    <t>SLCC2715</t>
  </si>
  <si>
    <t>SLCC2716</t>
  </si>
  <si>
    <t>SLCC2717</t>
  </si>
  <si>
    <t>SLCC2718</t>
  </si>
  <si>
    <t>SLCC2719</t>
  </si>
  <si>
    <t>SLCC2720</t>
  </si>
  <si>
    <t>SLCC2721</t>
  </si>
  <si>
    <t>SLCC2722</t>
  </si>
  <si>
    <t>SLCC2723</t>
  </si>
  <si>
    <t>SLCC2724</t>
  </si>
  <si>
    <t>SLCC2725</t>
  </si>
  <si>
    <t>SLCC2726</t>
  </si>
  <si>
    <t>SLCC2727</t>
  </si>
  <si>
    <t>SLCC2728</t>
  </si>
  <si>
    <t>SLCC2729</t>
  </si>
  <si>
    <t>SLCC2730</t>
  </si>
  <si>
    <t>SLCC2731</t>
  </si>
  <si>
    <t>SLCC2732</t>
  </si>
  <si>
    <t>SLCC2733</t>
  </si>
  <si>
    <t>SLCC2734</t>
  </si>
  <si>
    <t>SLCC2735</t>
  </si>
  <si>
    <t>SLCC2736</t>
  </si>
  <si>
    <t>SLCC2737</t>
  </si>
  <si>
    <t>SLCC2738</t>
  </si>
  <si>
    <t>SLCC2739</t>
  </si>
  <si>
    <t>SLCC2740</t>
  </si>
  <si>
    <t>SLCC2741</t>
  </si>
  <si>
    <t>SLCC2742</t>
  </si>
  <si>
    <t>SLCC2743</t>
  </si>
  <si>
    <t>SLCC2744</t>
  </si>
  <si>
    <t>SLCC2745</t>
  </si>
  <si>
    <t>SLCC2746</t>
  </si>
  <si>
    <t>SLCC2747</t>
  </si>
  <si>
    <t>SLCC2748</t>
  </si>
  <si>
    <t>SLCC2749</t>
  </si>
  <si>
    <t>SLCC2750</t>
  </si>
  <si>
    <t>SLCC2751</t>
  </si>
  <si>
    <t>SLCC2752</t>
  </si>
  <si>
    <t>SLCC2753</t>
  </si>
  <si>
    <t>SLCC2754</t>
  </si>
  <si>
    <t>SLCC2755</t>
  </si>
  <si>
    <t>SLCC2756</t>
  </si>
  <si>
    <t>SLCC2757</t>
  </si>
  <si>
    <t>SLCC2758</t>
  </si>
  <si>
    <t>SLCC2759</t>
  </si>
  <si>
    <t>SLCC2760</t>
  </si>
  <si>
    <t>SLCC2761</t>
  </si>
  <si>
    <t>SLCC2762</t>
  </si>
  <si>
    <t>SLCC2763</t>
  </si>
  <si>
    <t>SLCC2764</t>
  </si>
  <si>
    <t>SLCC2765</t>
  </si>
  <si>
    <t>SLCC2766</t>
  </si>
  <si>
    <t>SLCC2767</t>
  </si>
  <si>
    <t>SLCC2768</t>
  </si>
  <si>
    <t>SLCC2769</t>
  </si>
  <si>
    <t>SLCC2770</t>
  </si>
  <si>
    <t>SLCC2771</t>
  </si>
  <si>
    <t>SLCC2772</t>
  </si>
  <si>
    <t>SLCC2773</t>
  </si>
  <si>
    <t>SLCC2774</t>
  </si>
  <si>
    <t>SLCC2775</t>
  </si>
  <si>
    <t>SLCC2776</t>
  </si>
  <si>
    <t>SLCC2777</t>
  </si>
  <si>
    <t>SLCC2778</t>
  </si>
  <si>
    <t>SLCC2779</t>
  </si>
  <si>
    <t>SLCC2780</t>
  </si>
  <si>
    <t>SLCC2781</t>
  </si>
  <si>
    <t>SLCC2782</t>
  </si>
  <si>
    <t>SLCC2783</t>
  </si>
  <si>
    <t>SLCC2784</t>
  </si>
  <si>
    <t>SLCC2785</t>
  </si>
  <si>
    <t>SLCC2786</t>
  </si>
  <si>
    <t>SLCC2787</t>
  </si>
  <si>
    <t>SLCC2788</t>
  </si>
  <si>
    <t>SLCC2789</t>
  </si>
  <si>
    <t>SLCC2790</t>
  </si>
  <si>
    <t>SLCC2791</t>
  </si>
  <si>
    <t>SLCC2792</t>
  </si>
  <si>
    <t>SLCC2793</t>
  </si>
  <si>
    <t>SLCC2794</t>
  </si>
  <si>
    <t>SLCC2795</t>
  </si>
  <si>
    <t>SLCC2796</t>
  </si>
  <si>
    <t>SLCC2797</t>
  </si>
  <si>
    <t>SLCC2798</t>
  </si>
  <si>
    <t>SLCC2799</t>
  </si>
  <si>
    <t>SLCC2800</t>
  </si>
  <si>
    <t>SLCC2801</t>
  </si>
  <si>
    <t>SLCC2802</t>
  </si>
  <si>
    <t>SLCC2803</t>
  </si>
  <si>
    <t>SLCC2804</t>
  </si>
  <si>
    <t>SLCC2805</t>
  </si>
  <si>
    <t>SLCC2806</t>
  </si>
  <si>
    <t>SLCC2807</t>
  </si>
  <si>
    <t>SLCC2808</t>
  </si>
  <si>
    <t>SLCC2809</t>
  </si>
  <si>
    <t>SLCC2810</t>
  </si>
  <si>
    <t>SLCC2811</t>
  </si>
  <si>
    <t>SLCC2812</t>
  </si>
  <si>
    <t>SLCC2813</t>
  </si>
  <si>
    <t>SLCC2814</t>
  </si>
  <si>
    <t>SLCC2815</t>
  </si>
  <si>
    <t>SLCC2816</t>
  </si>
  <si>
    <t>SLCC2817</t>
  </si>
  <si>
    <t>SLCC2818</t>
  </si>
  <si>
    <t>SLCC2819</t>
  </si>
  <si>
    <t>SLCC2820</t>
  </si>
  <si>
    <t>SLCC2821</t>
  </si>
  <si>
    <t>SLCC2822</t>
  </si>
  <si>
    <t>SLCC2823</t>
  </si>
  <si>
    <t>SLCC2824</t>
  </si>
  <si>
    <t>SLCC2825</t>
  </si>
  <si>
    <t>SLCC2826</t>
  </si>
  <si>
    <t>SLCC2827</t>
  </si>
  <si>
    <t>SLCC2828</t>
  </si>
  <si>
    <t>SLCC2829</t>
  </si>
  <si>
    <t>SLCC2830</t>
  </si>
  <si>
    <t>SLCC2831</t>
  </si>
  <si>
    <t>SLCC2832</t>
  </si>
  <si>
    <t>SLCC2833</t>
  </si>
  <si>
    <t>SLCC2834</t>
  </si>
  <si>
    <t>SLCC2835</t>
  </si>
  <si>
    <t>SLCC2836</t>
  </si>
  <si>
    <t>SLCC2837</t>
  </si>
  <si>
    <t>SLCC2838</t>
  </si>
  <si>
    <t>SLCC2839</t>
  </si>
  <si>
    <t>SLCC2840</t>
  </si>
  <si>
    <t>SLCC2841</t>
  </si>
  <si>
    <t>SLCC2842</t>
  </si>
  <si>
    <t>SLCC2843</t>
  </si>
  <si>
    <t>SLCC2844</t>
  </si>
  <si>
    <t>SLCC2845</t>
  </si>
  <si>
    <t>SLCC2846</t>
  </si>
  <si>
    <t>SLCC2847</t>
  </si>
  <si>
    <t>SLCC2848</t>
  </si>
  <si>
    <t>SLCC2849</t>
  </si>
  <si>
    <t>SLCC2850</t>
  </si>
  <si>
    <t>SLCC2851</t>
  </si>
  <si>
    <t>SLCC2852</t>
  </si>
  <si>
    <t>SLCC2853</t>
  </si>
  <si>
    <t>SLCC2854</t>
  </si>
  <si>
    <t>SLCC2855</t>
  </si>
  <si>
    <t>SLCC2856</t>
  </si>
  <si>
    <t>SLCC2857</t>
  </si>
  <si>
    <t>SLCC2858</t>
  </si>
  <si>
    <t>SLCC2859</t>
  </si>
  <si>
    <t>SLCC2860</t>
  </si>
  <si>
    <t>SLCC2861</t>
  </si>
  <si>
    <t>SLCC2862</t>
  </si>
  <si>
    <t>SLCC2863</t>
  </si>
  <si>
    <t>SLCC2864</t>
  </si>
  <si>
    <t>SLCC2865</t>
  </si>
  <si>
    <t>SLCC2866</t>
  </si>
  <si>
    <t>SLCC2867</t>
  </si>
  <si>
    <t>SLCC2868</t>
  </si>
  <si>
    <t>SLCC2869</t>
  </si>
  <si>
    <t>SLCC2870</t>
  </si>
  <si>
    <t>SLCC2871</t>
  </si>
  <si>
    <t>SLCC2872</t>
  </si>
  <si>
    <t>SLCC2873</t>
  </si>
  <si>
    <t>SLCC2874</t>
  </si>
  <si>
    <t>SLCC2875</t>
  </si>
  <si>
    <t>SLCC2876</t>
  </si>
  <si>
    <t>SLCC2877</t>
  </si>
  <si>
    <t>SLCC2878</t>
  </si>
  <si>
    <t>SLCC2879</t>
  </si>
  <si>
    <t>SLCC2880</t>
  </si>
  <si>
    <t>SLCC2881</t>
  </si>
  <si>
    <t>SLCC2882</t>
  </si>
  <si>
    <t>SLCC2883</t>
  </si>
  <si>
    <t>SLCC2884</t>
  </si>
  <si>
    <t>SLCC2885</t>
  </si>
  <si>
    <t>SLCC2886</t>
  </si>
  <si>
    <t>SLCC2887</t>
  </si>
  <si>
    <t>SLCC2888</t>
  </si>
  <si>
    <t>SLCC2889</t>
  </si>
  <si>
    <t>SLCC2890</t>
  </si>
  <si>
    <t>SLCC2891</t>
  </si>
  <si>
    <t>SLCC2892</t>
  </si>
  <si>
    <t>SLCC2893</t>
  </si>
  <si>
    <t>SLCC2894</t>
  </si>
  <si>
    <t>SLCC2895</t>
  </si>
  <si>
    <t>SLCC2896</t>
  </si>
  <si>
    <t>SLCC2897</t>
  </si>
  <si>
    <t>SLCC2898</t>
  </si>
  <si>
    <t>SLCC2899</t>
  </si>
  <si>
    <t>SLCC2900</t>
  </si>
  <si>
    <t>SLCC2901</t>
  </si>
  <si>
    <t>SLCC2902</t>
  </si>
  <si>
    <t>SLCC2903</t>
  </si>
  <si>
    <t>SLCC2904</t>
  </si>
  <si>
    <t>SLCC2905</t>
  </si>
  <si>
    <t>SLCC2906</t>
  </si>
  <si>
    <t>SLCC2907</t>
  </si>
  <si>
    <t>SLCC2908</t>
  </si>
  <si>
    <t>SLCC2909</t>
  </si>
  <si>
    <t>SLCC2910</t>
  </si>
  <si>
    <t>SLCC2911</t>
  </si>
  <si>
    <t>SLCC2912</t>
  </si>
  <si>
    <t>SLCC2913</t>
  </si>
  <si>
    <t>SLCC2914</t>
  </si>
  <si>
    <t>SLCC2915</t>
  </si>
  <si>
    <t>SLCC2916</t>
  </si>
  <si>
    <t>SLCC2917</t>
  </si>
  <si>
    <t>SLCC2918</t>
  </si>
  <si>
    <t>SLCC2919</t>
  </si>
  <si>
    <t>SLCC2920</t>
  </si>
  <si>
    <t>SLCC2921</t>
  </si>
  <si>
    <t>SLCC2922</t>
  </si>
  <si>
    <t>SLCC2923</t>
  </si>
  <si>
    <t>SLCC2924</t>
  </si>
  <si>
    <t>SLCC2925</t>
  </si>
  <si>
    <t>SLCC2926</t>
  </si>
  <si>
    <t>SLCC2927</t>
  </si>
  <si>
    <t>SLCC2928</t>
  </si>
  <si>
    <t>SLCC2929</t>
  </si>
  <si>
    <t>SLCC2930</t>
  </si>
  <si>
    <t>SLCC2931</t>
  </si>
  <si>
    <t>SLCC2932</t>
  </si>
  <si>
    <t>SLCC2933</t>
  </si>
  <si>
    <t>SLCC2934</t>
  </si>
  <si>
    <t>SLCC2935</t>
  </si>
  <si>
    <t>SLCC2936</t>
  </si>
  <si>
    <t>SLCC2937</t>
  </si>
  <si>
    <t>SLCC2938</t>
  </si>
  <si>
    <t>SLCC2939</t>
  </si>
  <si>
    <t>SLCC2940</t>
  </si>
  <si>
    <t>SLCC2941</t>
  </si>
  <si>
    <t>SLCC2942</t>
  </si>
  <si>
    <t>SLCC2943</t>
  </si>
  <si>
    <t>SLCC2944</t>
  </si>
  <si>
    <t>SLCC2945</t>
  </si>
  <si>
    <t>SLCC2946</t>
  </si>
  <si>
    <t>SLCC2947</t>
  </si>
  <si>
    <t>SLCC2948</t>
  </si>
  <si>
    <t>SLCC2949</t>
  </si>
  <si>
    <t>SLCC2950</t>
  </si>
  <si>
    <t>SLCC2951</t>
  </si>
  <si>
    <t>SLCC2952</t>
  </si>
  <si>
    <t>SLCC2953</t>
  </si>
  <si>
    <t>SLCC2954</t>
  </si>
  <si>
    <t>SLCC2955</t>
  </si>
  <si>
    <t>SLCC2956</t>
  </si>
  <si>
    <t>SLCC2957</t>
  </si>
  <si>
    <t>SLCC2958</t>
  </si>
  <si>
    <t>SLCC2959</t>
  </si>
  <si>
    <t>SLCC2960</t>
  </si>
  <si>
    <t>SLCC2961</t>
  </si>
  <si>
    <t>SLCC2962</t>
  </si>
  <si>
    <t>SLCC2963</t>
  </si>
  <si>
    <t>SLCC2964</t>
  </si>
  <si>
    <t>SLCC2965</t>
  </si>
  <si>
    <t>SLCC2966</t>
  </si>
  <si>
    <t>SLCC2967</t>
  </si>
  <si>
    <t>SLCC2968</t>
  </si>
  <si>
    <t>SLCC2969</t>
  </si>
  <si>
    <t>SLCC2970</t>
  </si>
  <si>
    <t>SLCC2971</t>
  </si>
  <si>
    <t>SLCC2972</t>
  </si>
  <si>
    <t>SLCC2973</t>
  </si>
  <si>
    <t>SLCC2974</t>
  </si>
  <si>
    <t>SLCC2975</t>
  </si>
  <si>
    <t>SLCC2976</t>
  </si>
  <si>
    <t>SLCC2977</t>
  </si>
  <si>
    <t>SLCC2978</t>
  </si>
  <si>
    <t>SLCC2979</t>
  </si>
  <si>
    <t>SLCC2980</t>
  </si>
  <si>
    <t>SLCC2981</t>
  </si>
  <si>
    <t>SLCC2982</t>
  </si>
  <si>
    <t>SLCC2983</t>
  </si>
  <si>
    <t>SLCC2984</t>
  </si>
  <si>
    <t>SLCC2985</t>
  </si>
  <si>
    <t>SLCC2986</t>
  </si>
  <si>
    <t>SLCC2987</t>
  </si>
  <si>
    <t>SLCC2988</t>
  </si>
  <si>
    <t>SLCC2989</t>
  </si>
  <si>
    <t>SLCC2990</t>
  </si>
  <si>
    <t>SLCC2991</t>
  </si>
  <si>
    <t>SLCC2992</t>
  </si>
  <si>
    <t>SLCC2993</t>
  </si>
  <si>
    <t>SLCC2994</t>
  </si>
  <si>
    <t>SLCC2995</t>
  </si>
  <si>
    <t>SLCC2996</t>
  </si>
  <si>
    <t>SLCC2997</t>
  </si>
  <si>
    <t>SLCC2998</t>
  </si>
  <si>
    <t>SLCC2999</t>
  </si>
  <si>
    <t>SLCC3000</t>
  </si>
  <si>
    <t>SLCC3001</t>
  </si>
  <si>
    <t>SLCC3002</t>
  </si>
  <si>
    <t>SLCC3003</t>
  </si>
  <si>
    <t>SLCC3004</t>
  </si>
  <si>
    <t>SLCC3005</t>
  </si>
  <si>
    <t>SLCC3006</t>
  </si>
  <si>
    <t>SLCC3007</t>
  </si>
  <si>
    <t>SLCC3008</t>
  </si>
  <si>
    <t>SLCC3009</t>
  </si>
  <si>
    <t>SLCC3010</t>
  </si>
  <si>
    <t>SLCC3011</t>
  </si>
  <si>
    <t>SLCC3012</t>
  </si>
  <si>
    <t>SLCC3013</t>
  </si>
  <si>
    <t>SLCC3014</t>
  </si>
  <si>
    <t>SLCC3015</t>
  </si>
  <si>
    <t>SLCC3016</t>
  </si>
  <si>
    <t>SLCC3017</t>
  </si>
  <si>
    <t>SLCC3018</t>
  </si>
  <si>
    <t>SLCC3019</t>
  </si>
  <si>
    <t>SLCC3020</t>
  </si>
  <si>
    <t>SLCC3021</t>
  </si>
  <si>
    <t>SLCC3022</t>
  </si>
  <si>
    <t>SLCC3023</t>
  </si>
  <si>
    <t>SLCC3024</t>
  </si>
  <si>
    <t>SLCC3025</t>
  </si>
  <si>
    <t>SLCC3026</t>
  </si>
  <si>
    <t>SLCC3027</t>
  </si>
  <si>
    <t>SLCC3028</t>
  </si>
  <si>
    <t>SLCC3029</t>
  </si>
  <si>
    <t>SLCC3030</t>
  </si>
  <si>
    <t>SLCC3031</t>
  </si>
  <si>
    <t>SLCC3032</t>
  </si>
  <si>
    <t>SLCC3033</t>
  </si>
  <si>
    <t>SLCC3034</t>
  </si>
  <si>
    <t>SLCC3035</t>
  </si>
  <si>
    <t>SLCC3036</t>
  </si>
  <si>
    <t>SLCC3037</t>
  </si>
  <si>
    <t>SLCC3038</t>
  </si>
  <si>
    <t>SLCC3039</t>
  </si>
  <si>
    <t>SLCC3040</t>
  </si>
  <si>
    <t>SLCC3041</t>
  </si>
  <si>
    <t>SLCC3042</t>
  </si>
  <si>
    <t>SLCC3043</t>
  </si>
  <si>
    <t>SLCC3044</t>
  </si>
  <si>
    <t>SLCC3045</t>
  </si>
  <si>
    <t>SLCC3046</t>
  </si>
  <si>
    <t>SLCC3047</t>
  </si>
  <si>
    <t>SLCC3048</t>
  </si>
  <si>
    <t>SLCC3049</t>
  </si>
  <si>
    <t>SLCC3050</t>
  </si>
  <si>
    <t>SLCC3051</t>
  </si>
  <si>
    <t>SLCC3052</t>
  </si>
  <si>
    <t>SLCC3053</t>
  </si>
  <si>
    <t>SLCC3054</t>
  </si>
  <si>
    <t>SLCC3055</t>
  </si>
  <si>
    <t>SLCC3056</t>
  </si>
  <si>
    <t>SLCC3057</t>
  </si>
  <si>
    <t>SLCC3058</t>
  </si>
  <si>
    <t>SLCC3059</t>
  </si>
  <si>
    <t>SLCC3060</t>
  </si>
  <si>
    <t>SLCC3061</t>
  </si>
  <si>
    <t>SLCC3062</t>
  </si>
  <si>
    <t>SLCC3063</t>
  </si>
  <si>
    <t>SLCC3064</t>
  </si>
  <si>
    <t>SLCC3065</t>
  </si>
  <si>
    <t>SLCC3066</t>
  </si>
  <si>
    <t>SLCC3067</t>
  </si>
  <si>
    <t>SLCC3068</t>
  </si>
  <si>
    <t>SLCC3069</t>
  </si>
  <si>
    <t>SLCC3070</t>
  </si>
  <si>
    <t>SLCC3071</t>
  </si>
  <si>
    <t>SLCC3072</t>
  </si>
  <si>
    <t>SLCC3073</t>
  </si>
  <si>
    <t>SLCC3074</t>
  </si>
  <si>
    <t>SLCC3075</t>
  </si>
  <si>
    <t>SLCC3076</t>
  </si>
  <si>
    <t>SLCC3077</t>
  </si>
  <si>
    <t>SLCC3078</t>
  </si>
  <si>
    <t>SLCC3079</t>
  </si>
  <si>
    <t>SLCC3080</t>
  </si>
  <si>
    <t>SLCC3081</t>
  </si>
  <si>
    <t>SLCC3082</t>
  </si>
  <si>
    <t>SLCC3083</t>
  </si>
  <si>
    <t>SLCC3084</t>
  </si>
  <si>
    <t>SLCC3085</t>
  </si>
  <si>
    <t>SLCC3086</t>
  </si>
  <si>
    <t>SLCC3087</t>
  </si>
  <si>
    <t>SLCC3088</t>
  </si>
  <si>
    <t>SLCC3089</t>
  </si>
  <si>
    <t>SLCC3090</t>
  </si>
  <si>
    <t>SLCC3091</t>
  </si>
  <si>
    <t>SLCC3092</t>
  </si>
  <si>
    <t>SLCC3093</t>
  </si>
  <si>
    <t>SLCC3094</t>
  </si>
  <si>
    <t>SLCC3095</t>
  </si>
  <si>
    <t>SLCC3096</t>
  </si>
  <si>
    <t>SLCC3097</t>
  </si>
  <si>
    <t>SLCC3098</t>
  </si>
  <si>
    <t>SLCC3099</t>
  </si>
  <si>
    <t>SLCC3100</t>
  </si>
  <si>
    <t>SLCC3101</t>
  </si>
  <si>
    <t>SLCC3102</t>
  </si>
  <si>
    <t>SLCC3103</t>
  </si>
  <si>
    <t>SLCC3104</t>
  </si>
  <si>
    <t>SLCC3105</t>
  </si>
  <si>
    <t>SLCC3106</t>
  </si>
  <si>
    <t>SLCC3107</t>
  </si>
  <si>
    <t>SLCC3108</t>
  </si>
  <si>
    <t>SLCC3109</t>
  </si>
  <si>
    <t>SLCC3110</t>
  </si>
  <si>
    <t>SLCC3111</t>
  </si>
  <si>
    <t>SLCC3112</t>
  </si>
  <si>
    <t>SLCC3113</t>
  </si>
  <si>
    <t>SLCC3114</t>
  </si>
  <si>
    <t>SLCC3115</t>
  </si>
  <si>
    <t>SLCC3116</t>
  </si>
  <si>
    <t>SLCC3117</t>
  </si>
  <si>
    <t>SLCC3118</t>
  </si>
  <si>
    <t>SLCC3119</t>
  </si>
  <si>
    <t>SLCC3120</t>
  </si>
  <si>
    <t>SLCC3121</t>
  </si>
  <si>
    <t>SLCC3122</t>
  </si>
  <si>
    <t>SLCC3123</t>
  </si>
  <si>
    <t>SLCC3124</t>
  </si>
  <si>
    <t>SLCC3125</t>
  </si>
  <si>
    <t>SLCC3126</t>
  </si>
  <si>
    <t>SLCC3127</t>
  </si>
  <si>
    <t>SLCC3128</t>
  </si>
  <si>
    <t>SLCC3129</t>
  </si>
  <si>
    <t>SLCC3130</t>
  </si>
  <si>
    <t>SLCC3131</t>
  </si>
  <si>
    <t>SLCC3132</t>
  </si>
  <si>
    <t>SLCC3133</t>
  </si>
  <si>
    <t>SLCC3134</t>
  </si>
  <si>
    <t>SLCC3135</t>
  </si>
  <si>
    <t>SLCC3136</t>
  </si>
  <si>
    <t>SLCC3137</t>
  </si>
  <si>
    <t>SLCC3138</t>
  </si>
  <si>
    <t>SLCC3139</t>
  </si>
  <si>
    <t>SLCC3140</t>
  </si>
  <si>
    <t>SLCC3141</t>
  </si>
  <si>
    <t>SLCC3142</t>
  </si>
  <si>
    <t>SLCC3143</t>
  </si>
  <si>
    <t>SLCC3144</t>
  </si>
  <si>
    <t>SLCC3145</t>
  </si>
  <si>
    <t>SLCC3146</t>
  </si>
  <si>
    <t>SLCC3147</t>
  </si>
  <si>
    <t>SLCC3148</t>
  </si>
  <si>
    <t>SLCC3149</t>
  </si>
  <si>
    <t>SLCC3150</t>
  </si>
  <si>
    <t>SLCC3151</t>
  </si>
  <si>
    <t>SLCC3152</t>
  </si>
  <si>
    <t>SLCC3153</t>
  </si>
  <si>
    <t>SLCC3154</t>
  </si>
  <si>
    <t>SLCC3155</t>
  </si>
  <si>
    <t>SLCC3156</t>
  </si>
  <si>
    <t>SLCC3157</t>
  </si>
  <si>
    <t>SLCC3158</t>
  </si>
  <si>
    <t>SLCC3159</t>
  </si>
  <si>
    <t>SLCC3160</t>
  </si>
  <si>
    <t>SLCC3161</t>
  </si>
  <si>
    <t>SLCC3162</t>
  </si>
  <si>
    <t>SLCC3163</t>
  </si>
  <si>
    <t>SLCC3164</t>
  </si>
  <si>
    <t>SLCC3165</t>
  </si>
  <si>
    <t>SLCC3166</t>
  </si>
  <si>
    <t>SLCC3167</t>
  </si>
  <si>
    <t>SLCC3168</t>
  </si>
  <si>
    <t>SLCC3169</t>
  </si>
  <si>
    <t>SLCC3170</t>
  </si>
  <si>
    <t>SLCC3171</t>
  </si>
  <si>
    <t>SLCC3172</t>
  </si>
  <si>
    <t>SLCC3173</t>
  </si>
  <si>
    <t>SLCC3174</t>
  </si>
  <si>
    <t>SLCC3175</t>
  </si>
  <si>
    <t>SLCC3176</t>
  </si>
  <si>
    <t>SLCC3177</t>
  </si>
  <si>
    <t>SLCC3178</t>
  </si>
  <si>
    <t>SLCC3179</t>
  </si>
  <si>
    <t>SLCC3180</t>
  </si>
  <si>
    <t>SLCC3181</t>
  </si>
  <si>
    <t>SLCC3182</t>
  </si>
  <si>
    <t>SLCC3183</t>
  </si>
  <si>
    <t>SLCC3184</t>
  </si>
  <si>
    <t>SLCC3185</t>
  </si>
  <si>
    <t>SLCC3186</t>
  </si>
  <si>
    <t>SLCC3187</t>
  </si>
  <si>
    <t>SLCC3188</t>
  </si>
  <si>
    <t>SLCC3189</t>
  </si>
  <si>
    <t>SLCC3190</t>
  </si>
  <si>
    <t>SLCC3191</t>
  </si>
  <si>
    <t>SLCC3192</t>
  </si>
  <si>
    <t>SLCC3193</t>
  </si>
  <si>
    <t>SLCC3194</t>
  </si>
  <si>
    <t>SLCC3195</t>
  </si>
  <si>
    <t>SLCC3196</t>
  </si>
  <si>
    <t>SLCC3197</t>
  </si>
  <si>
    <t>SLCC3198</t>
  </si>
  <si>
    <t>SLCC3199</t>
  </si>
  <si>
    <t>SLCC3200</t>
  </si>
  <si>
    <t>SLCC3201</t>
  </si>
  <si>
    <t>SLCC3202</t>
  </si>
  <si>
    <t>SLCC3203</t>
  </si>
  <si>
    <t>SLCC3204</t>
  </si>
  <si>
    <t>SLCC3205</t>
  </si>
  <si>
    <t>SLCC3206</t>
  </si>
  <si>
    <t>SLCC3207</t>
  </si>
  <si>
    <t>SLCC3208</t>
  </si>
  <si>
    <t>SLCC3209</t>
  </si>
  <si>
    <t>SLCC3210</t>
  </si>
  <si>
    <t>SLCC3211</t>
  </si>
  <si>
    <t>SLCC3212</t>
  </si>
  <si>
    <t>SLCC3213</t>
  </si>
  <si>
    <t>SLCC3214</t>
  </si>
  <si>
    <t>SLCC3215</t>
  </si>
  <si>
    <t>SLCC3216</t>
  </si>
  <si>
    <t>SLCC3217</t>
  </si>
  <si>
    <t>SLCC3218</t>
  </si>
  <si>
    <t>SLCC3219</t>
  </si>
  <si>
    <t>SLCC3220</t>
  </si>
  <si>
    <t>SLCC3221</t>
  </si>
  <si>
    <t>SLCC3222</t>
  </si>
  <si>
    <t>SLCC3223</t>
  </si>
  <si>
    <t>SLCC3224</t>
  </si>
  <si>
    <t>SLCC3225</t>
  </si>
  <si>
    <t>SLCC3226</t>
  </si>
  <si>
    <t>SLCC3227</t>
  </si>
  <si>
    <t>SLCC3228</t>
  </si>
  <si>
    <t>SLCC3229</t>
  </si>
  <si>
    <t>SLCC3230</t>
  </si>
  <si>
    <t>SLCC3231</t>
  </si>
  <si>
    <t>SLCC3232</t>
  </si>
  <si>
    <t>SLCC3233</t>
  </si>
  <si>
    <t>SLCC3234</t>
  </si>
  <si>
    <t>SLCC3235</t>
  </si>
  <si>
    <t>SLCC3236</t>
  </si>
  <si>
    <t>SLCC3237</t>
  </si>
  <si>
    <t>SLCC3238</t>
  </si>
  <si>
    <t>SLCC3239</t>
  </si>
  <si>
    <t>SLCC3240</t>
  </si>
  <si>
    <t>SLCC3241</t>
  </si>
  <si>
    <t>SLCC3242</t>
  </si>
  <si>
    <t>SLCC3243</t>
  </si>
  <si>
    <t>SLCC3244</t>
  </si>
  <si>
    <t>SLCC3245</t>
  </si>
  <si>
    <t>SLCC3246</t>
  </si>
  <si>
    <t>SLCC3247</t>
  </si>
  <si>
    <t>SLCC3248</t>
  </si>
  <si>
    <t>SLCC3249</t>
  </si>
  <si>
    <t>SLCC3250</t>
  </si>
  <si>
    <t>SLCC3251</t>
  </si>
  <si>
    <t>SLCC3252</t>
  </si>
  <si>
    <t>SLCC3253</t>
  </si>
  <si>
    <t>SLCC3254</t>
  </si>
  <si>
    <t>SLCC3255</t>
  </si>
  <si>
    <t>SLCC3256</t>
  </si>
  <si>
    <t>SLCC3257</t>
  </si>
  <si>
    <t>SLCC3258</t>
  </si>
  <si>
    <t>SLCC3259</t>
  </si>
  <si>
    <t>SLCC3260</t>
  </si>
  <si>
    <t>SLCC3261</t>
  </si>
  <si>
    <t>SLCC3262</t>
  </si>
  <si>
    <t>SLCC3263</t>
  </si>
  <si>
    <t>SLCC3264</t>
  </si>
  <si>
    <t>SLCC3265</t>
  </si>
  <si>
    <t>SLCC3266</t>
  </si>
  <si>
    <t>SLCC3267</t>
  </si>
  <si>
    <t>SLCC3268</t>
  </si>
  <si>
    <t>SLCC3269</t>
  </si>
  <si>
    <t>SLCC3270</t>
  </si>
  <si>
    <t>SLCC3271</t>
  </si>
  <si>
    <t>SLCC3272</t>
  </si>
  <si>
    <t>SLCC3273</t>
  </si>
  <si>
    <t>SLCC3274</t>
  </si>
  <si>
    <t>SLCC3275</t>
  </si>
  <si>
    <t>SLCC3276</t>
  </si>
  <si>
    <t>SLCC3277</t>
  </si>
  <si>
    <t>SLCC3278</t>
  </si>
  <si>
    <t>SLCC3279</t>
  </si>
  <si>
    <t>SLCC3280</t>
  </si>
  <si>
    <t>SLCC3281</t>
  </si>
  <si>
    <t>SLCC3282</t>
  </si>
  <si>
    <t>SLCC3283</t>
  </si>
  <si>
    <t>SLCC3284</t>
  </si>
  <si>
    <t>SLCC3285</t>
  </si>
  <si>
    <t>SLCC3286</t>
  </si>
  <si>
    <t>SLCC3287</t>
  </si>
  <si>
    <t>SLCC3288</t>
  </si>
  <si>
    <t>SLCC3289</t>
  </si>
  <si>
    <t>SLCC3290</t>
  </si>
  <si>
    <t>SLCC3291</t>
  </si>
  <si>
    <t>SLCC3292</t>
  </si>
  <si>
    <t>SLCC3293</t>
  </si>
  <si>
    <t>SLCC3294</t>
  </si>
  <si>
    <t>SLCC3295</t>
  </si>
  <si>
    <t>SLCC3296</t>
  </si>
  <si>
    <t>SLCC3297</t>
  </si>
  <si>
    <t>SLCC3298</t>
  </si>
  <si>
    <t>SLCC3299</t>
  </si>
  <si>
    <t>SLCC3300</t>
  </si>
  <si>
    <t>SLCC3301</t>
  </si>
  <si>
    <t>SLCC3302</t>
  </si>
  <si>
    <t>SLCC3303</t>
  </si>
  <si>
    <t>SLCC3304</t>
  </si>
  <si>
    <t>SLCC3305</t>
  </si>
  <si>
    <t>SLCC3306</t>
  </si>
  <si>
    <t>SLCC3307</t>
  </si>
  <si>
    <t>SLCC3308</t>
  </si>
  <si>
    <t>SLCC3309</t>
  </si>
  <si>
    <t>SLCC3310</t>
  </si>
  <si>
    <t>SLCC3311</t>
  </si>
  <si>
    <t>SLCC3312</t>
  </si>
  <si>
    <t>SLCC3313</t>
  </si>
  <si>
    <t>SLCC3314</t>
  </si>
  <si>
    <t>SLCC3315</t>
  </si>
  <si>
    <t>SLCC3316</t>
  </si>
  <si>
    <t>SLCC3317</t>
  </si>
  <si>
    <t>SLCC3318</t>
  </si>
  <si>
    <t>SLCC3319</t>
  </si>
  <si>
    <t>SLCC3320</t>
  </si>
  <si>
    <t>SLCC3321</t>
  </si>
  <si>
    <t>SLCC3322</t>
  </si>
  <si>
    <t>SLCC3323</t>
  </si>
  <si>
    <t>SLCC3324</t>
  </si>
  <si>
    <t>SLCC3325</t>
  </si>
  <si>
    <t>SLCC3326</t>
  </si>
  <si>
    <t>SLCC3327</t>
  </si>
  <si>
    <t>SLCC3328</t>
  </si>
  <si>
    <t>SLCC3329</t>
  </si>
  <si>
    <t>SLCC3330</t>
  </si>
  <si>
    <t>SLCC3331</t>
  </si>
  <si>
    <t>SLCC3332</t>
  </si>
  <si>
    <t>SLCC3333</t>
  </si>
  <si>
    <t>SLCC3334</t>
  </si>
  <si>
    <t>SLCC3335</t>
  </si>
  <si>
    <t>SLCC3336</t>
  </si>
  <si>
    <t>SLCC3337</t>
  </si>
  <si>
    <t>SLCC3338</t>
  </si>
  <si>
    <t>SLCC3339</t>
  </si>
  <si>
    <t>SLCC3340</t>
  </si>
  <si>
    <t>SLCC3341</t>
  </si>
  <si>
    <t>SLCC3342</t>
  </si>
  <si>
    <t>SLCC3343</t>
  </si>
  <si>
    <t>SLCC3344</t>
  </si>
  <si>
    <t>SLCC3345</t>
  </si>
  <si>
    <t>SLCC3346</t>
  </si>
  <si>
    <t>SLCC3347</t>
  </si>
  <si>
    <t>SLCC3348</t>
  </si>
  <si>
    <t>SLCC3349</t>
  </si>
  <si>
    <t>SLCC3350</t>
  </si>
  <si>
    <t>SLCC3351</t>
  </si>
  <si>
    <t>SLCC3352</t>
  </si>
  <si>
    <t>SLCC3353</t>
  </si>
  <si>
    <t>SLCC3354</t>
  </si>
  <si>
    <t>SLCC3355</t>
  </si>
  <si>
    <t>SLCC3356</t>
  </si>
  <si>
    <t>SLCC3357</t>
  </si>
  <si>
    <t>SLCC3358</t>
  </si>
  <si>
    <t>SLCC3359</t>
  </si>
  <si>
    <t>SLCC3360</t>
  </si>
  <si>
    <t>SLCC3361</t>
  </si>
  <si>
    <t>SLCC3362</t>
  </si>
  <si>
    <t>SLCC3363</t>
  </si>
  <si>
    <t>SLCC3364</t>
  </si>
  <si>
    <t>SLCC3365</t>
  </si>
  <si>
    <t>SLCC3366</t>
  </si>
  <si>
    <t>SLCC3367</t>
  </si>
  <si>
    <t>SLCC3368</t>
  </si>
  <si>
    <t>SLCC3369</t>
  </si>
  <si>
    <t>SLCC3370</t>
  </si>
  <si>
    <t>SLCC3371</t>
  </si>
  <si>
    <t>SLCC3372</t>
  </si>
  <si>
    <t>SLCC3373</t>
  </si>
  <si>
    <t>SLCC3374</t>
  </si>
  <si>
    <t>SLCC3375</t>
  </si>
  <si>
    <t>SLCC3376</t>
  </si>
  <si>
    <t>SLCC3377</t>
  </si>
  <si>
    <t>SLCC3378</t>
  </si>
  <si>
    <t>SLCC3379</t>
  </si>
  <si>
    <t>SLCC3380</t>
  </si>
  <si>
    <t>SLCC3381</t>
  </si>
  <si>
    <t>SLCC3382</t>
  </si>
  <si>
    <t>SLCC3383</t>
  </si>
  <si>
    <t>SLCC3384</t>
  </si>
  <si>
    <t>SLCC3385</t>
  </si>
  <si>
    <t>SLCC3386</t>
  </si>
  <si>
    <t>SLCC3387</t>
  </si>
  <si>
    <t>SLCC3388</t>
  </si>
  <si>
    <t>SLCC3389</t>
  </si>
  <si>
    <t>SLCC3390</t>
  </si>
  <si>
    <t>SLCC3391</t>
  </si>
  <si>
    <t>SLCC3392</t>
  </si>
  <si>
    <t>SLCC3393</t>
  </si>
  <si>
    <t>SLCC3394</t>
  </si>
  <si>
    <t>SLCC3395</t>
  </si>
  <si>
    <t>SLCC3396</t>
  </si>
  <si>
    <t>SLCC3397</t>
  </si>
  <si>
    <t>SLCC3398</t>
  </si>
  <si>
    <t>SLCC3399</t>
  </si>
  <si>
    <t>SLCC3400</t>
  </si>
  <si>
    <t>SLCC3401</t>
  </si>
  <si>
    <t>SLCC3402</t>
  </si>
  <si>
    <t>SLCC3403</t>
  </si>
  <si>
    <t>SLCC3404</t>
  </si>
  <si>
    <t>SLCC3405</t>
  </si>
  <si>
    <t>SLCC3406</t>
  </si>
  <si>
    <t>SLCC3407</t>
  </si>
  <si>
    <t>SLCC3408</t>
  </si>
  <si>
    <t>SLCC3409</t>
  </si>
  <si>
    <t>SLCC3410</t>
  </si>
  <si>
    <t>SLCC3411</t>
  </si>
  <si>
    <t>SLCC3412</t>
  </si>
  <si>
    <t>SLCC3413</t>
  </si>
  <si>
    <t>SLCC3414</t>
  </si>
  <si>
    <t>SLCC3415</t>
  </si>
  <si>
    <t>SLCC3416</t>
  </si>
  <si>
    <t>SLCC3417</t>
  </si>
  <si>
    <t>SLCC3418</t>
  </si>
  <si>
    <t>SLCC3419</t>
  </si>
  <si>
    <t>SLCC3420</t>
  </si>
  <si>
    <t>SLCC3421</t>
  </si>
  <si>
    <t>SLCC3422</t>
  </si>
  <si>
    <t>SLCC3423</t>
  </si>
  <si>
    <t>SLCC3424</t>
  </si>
  <si>
    <t>SLCC3425</t>
  </si>
  <si>
    <t>SLCC3426</t>
  </si>
  <si>
    <t>SLCC3427</t>
  </si>
  <si>
    <t>SLCC3428</t>
  </si>
  <si>
    <t>SLCC3429</t>
  </si>
  <si>
    <t>SLCC3430</t>
  </si>
  <si>
    <t>SLCC3431</t>
  </si>
  <si>
    <t>SLCC3432</t>
  </si>
  <si>
    <t>SLCC3433</t>
  </si>
  <si>
    <t>SLCC3434</t>
  </si>
  <si>
    <t>SLCC3435</t>
  </si>
  <si>
    <t>SLCC3436</t>
  </si>
  <si>
    <t>SLCC3437</t>
  </si>
  <si>
    <t>SLCC3438</t>
  </si>
  <si>
    <t>SLCC3439</t>
  </si>
  <si>
    <t>SLCC3440</t>
  </si>
  <si>
    <t>SLCC3441</t>
  </si>
  <si>
    <t>SLCC3442</t>
  </si>
  <si>
    <t>SLCC3443</t>
  </si>
  <si>
    <t>SLCC3444</t>
  </si>
  <si>
    <t>SLCC3445</t>
  </si>
  <si>
    <t>SLCC3446</t>
  </si>
  <si>
    <t>SLCC3447</t>
  </si>
  <si>
    <t>SLCC3448</t>
  </si>
  <si>
    <t>SLCC3449</t>
  </si>
  <si>
    <t>SLCC3450</t>
  </si>
  <si>
    <t>SLCC3451</t>
  </si>
  <si>
    <t>SLCC3452</t>
  </si>
  <si>
    <t>SLCC3453</t>
  </si>
  <si>
    <t>SLCC3454</t>
  </si>
  <si>
    <t>SLCC3455</t>
  </si>
  <si>
    <t>SLCC3456</t>
  </si>
  <si>
    <t>SLCC3457</t>
  </si>
  <si>
    <t>SLCC3458</t>
  </si>
  <si>
    <t>SLCC3459</t>
  </si>
  <si>
    <t>SLCC3460</t>
  </si>
  <si>
    <t>SLCC3461</t>
  </si>
  <si>
    <t>SLCC3462</t>
  </si>
  <si>
    <t>SLCC3463</t>
  </si>
  <si>
    <t>SLCC3464</t>
  </si>
  <si>
    <t>SLCC3465</t>
  </si>
  <si>
    <t>SLCC3466</t>
  </si>
  <si>
    <t>SLCC3467</t>
  </si>
  <si>
    <t>SLCC3468</t>
  </si>
  <si>
    <t>SLCC3469</t>
  </si>
  <si>
    <t>SLCC3470</t>
  </si>
  <si>
    <t>SLCC3471</t>
  </si>
  <si>
    <t>SLCC3472</t>
  </si>
  <si>
    <t>SLCC3473</t>
  </si>
  <si>
    <t>SLCC3474</t>
  </si>
  <si>
    <t>SLCC3475</t>
  </si>
  <si>
    <t>SLCC3476</t>
  </si>
  <si>
    <t>SLCC3477</t>
  </si>
  <si>
    <t>SLCC3478</t>
  </si>
  <si>
    <t>SLCC3479</t>
  </si>
  <si>
    <t>SLCC3480</t>
  </si>
  <si>
    <t>SLCC3481</t>
  </si>
  <si>
    <t>SLCC3482</t>
  </si>
  <si>
    <t>SLCC3483</t>
  </si>
  <si>
    <t>SLCC3484</t>
  </si>
  <si>
    <t>SLCC3485</t>
  </si>
  <si>
    <t>SLCC3486</t>
  </si>
  <si>
    <t>SLCC3487</t>
  </si>
  <si>
    <t>SLCC3488</t>
  </si>
  <si>
    <t>SLCC3489</t>
  </si>
  <si>
    <t>SLCC3490</t>
  </si>
  <si>
    <t>SLCC3491</t>
  </si>
  <si>
    <t>SLCC3492</t>
  </si>
  <si>
    <t>SLCC3493</t>
  </si>
  <si>
    <t>SLCC3494</t>
  </si>
  <si>
    <t>SLCC3495</t>
  </si>
  <si>
    <t>SLCC3496</t>
  </si>
  <si>
    <t>SLCC3497</t>
  </si>
  <si>
    <t>SLCC3498</t>
  </si>
  <si>
    <t>SLCC3499</t>
  </si>
  <si>
    <t>SLCC3500</t>
  </si>
  <si>
    <t>SLCC3501</t>
  </si>
  <si>
    <t>SLCC3502</t>
  </si>
  <si>
    <t>SLCC3503</t>
  </si>
  <si>
    <t>SLCC3504</t>
  </si>
  <si>
    <t>SLCC3505</t>
  </si>
  <si>
    <t>SLCC3506</t>
  </si>
  <si>
    <t>SLCC3507</t>
  </si>
  <si>
    <t>SLCC3508</t>
  </si>
  <si>
    <t>SLCC3509</t>
  </si>
  <si>
    <t>SLCC3510</t>
  </si>
  <si>
    <t>SLCC3511</t>
  </si>
  <si>
    <t>SLCC3512</t>
  </si>
  <si>
    <t>SLCC3513</t>
  </si>
  <si>
    <t>SLCC3514</t>
  </si>
  <si>
    <t>SLCC3515</t>
  </si>
  <si>
    <t>SLCC3516</t>
  </si>
  <si>
    <t>SLCC3517</t>
  </si>
  <si>
    <t>SLCC3518</t>
  </si>
  <si>
    <t>SLCC3519</t>
  </si>
  <si>
    <t>SLCC3520</t>
  </si>
  <si>
    <t>SLCC3521</t>
  </si>
  <si>
    <t>SLCC3522</t>
  </si>
  <si>
    <t>SLCC3523</t>
  </si>
  <si>
    <t>SLCC3524</t>
  </si>
  <si>
    <t>SLCC3525</t>
  </si>
  <si>
    <t>SLCC3526</t>
  </si>
  <si>
    <t>SLCC3527</t>
  </si>
  <si>
    <t>SLCC3528</t>
  </si>
  <si>
    <t>SLCC3529</t>
  </si>
  <si>
    <t>SLCC3530</t>
  </si>
  <si>
    <t>SLCC3531</t>
  </si>
  <si>
    <t>SLCC3532</t>
  </si>
  <si>
    <t>SLCC3533</t>
  </si>
  <si>
    <t>SLCC3534</t>
  </si>
  <si>
    <t>SLCC3535</t>
  </si>
  <si>
    <t>SLCC3536</t>
  </si>
  <si>
    <t>SLCC3537</t>
  </si>
  <si>
    <t>SLCC3538</t>
  </si>
  <si>
    <t>SLCC3539</t>
  </si>
  <si>
    <t>SLCC3540</t>
  </si>
  <si>
    <t>SLCC3541</t>
  </si>
  <si>
    <t>SLCC3542</t>
  </si>
  <si>
    <t>SLCC3543</t>
  </si>
  <si>
    <t>SLCC3544</t>
  </si>
  <si>
    <t>SLCC3545</t>
  </si>
  <si>
    <t>SLCC3546</t>
  </si>
  <si>
    <t>SLCC3547</t>
  </si>
  <si>
    <t>SLCC3548</t>
  </si>
  <si>
    <t>SLCC3549</t>
  </si>
  <si>
    <t>SLCC3550</t>
  </si>
  <si>
    <t>SLCC3551</t>
  </si>
  <si>
    <t>SLCC3552</t>
  </si>
  <si>
    <t>SLCC3553</t>
  </si>
  <si>
    <t>SLCC3554</t>
  </si>
  <si>
    <t>SLCC3555</t>
  </si>
  <si>
    <t>SLCC3556</t>
  </si>
  <si>
    <t>SLCC3557</t>
  </si>
  <si>
    <t>SLCC3558</t>
  </si>
  <si>
    <t>SLCC3559</t>
  </si>
  <si>
    <t>SLCC3560</t>
  </si>
  <si>
    <t>SLCC3561</t>
  </si>
  <si>
    <t>SLCC3562</t>
  </si>
  <si>
    <t>SLCC3563</t>
  </si>
  <si>
    <t>SLCC3564</t>
  </si>
  <si>
    <t>SLCC3565</t>
  </si>
  <si>
    <t>SLCC3566</t>
  </si>
  <si>
    <t>SLCC3567</t>
  </si>
  <si>
    <t>SLCC3568</t>
  </si>
  <si>
    <t>SLCC3569</t>
  </si>
  <si>
    <t>SLCC3570</t>
  </si>
  <si>
    <t>SLCC3571</t>
  </si>
  <si>
    <t>SLCC3572</t>
  </si>
  <si>
    <t>SLCC3573</t>
  </si>
  <si>
    <t>SLCC3574</t>
  </si>
  <si>
    <t>SLCC3575</t>
  </si>
  <si>
    <t>SLCC3576</t>
  </si>
  <si>
    <t>SLCC3577</t>
  </si>
  <si>
    <t>SLCC3578</t>
  </si>
  <si>
    <t>SLCC3579</t>
  </si>
  <si>
    <t>SLCC3580</t>
  </si>
  <si>
    <t>SLCC3581</t>
  </si>
  <si>
    <t>SLCC3582</t>
  </si>
  <si>
    <t>SLCC3583</t>
  </si>
  <si>
    <t>SLCC3584</t>
  </si>
  <si>
    <t>SLCC3585</t>
  </si>
  <si>
    <t>SLCC3586</t>
  </si>
  <si>
    <t>SLCC3587</t>
  </si>
  <si>
    <t>SLCC3588</t>
  </si>
  <si>
    <t>SLCC3589</t>
  </si>
  <si>
    <t>SLCC3590</t>
  </si>
  <si>
    <t>SLCC3591</t>
  </si>
  <si>
    <t>SLCC3592</t>
  </si>
  <si>
    <t>SLCC3593</t>
  </si>
  <si>
    <t>SLCC3594</t>
  </si>
  <si>
    <t>SLCC3595</t>
  </si>
  <si>
    <t>SLCC3596</t>
  </si>
  <si>
    <t>SLCC3597</t>
  </si>
  <si>
    <t>SLCC3598</t>
  </si>
  <si>
    <t>SLCC3599</t>
  </si>
  <si>
    <t>SLCC3600</t>
  </si>
  <si>
    <t>SLCC3601</t>
  </si>
  <si>
    <t>SLCC3602</t>
  </si>
  <si>
    <t>SLCC3603</t>
  </si>
  <si>
    <t>SLCC3604</t>
  </si>
  <si>
    <t>SLCC3605</t>
  </si>
  <si>
    <t>SLCC3606</t>
  </si>
  <si>
    <t>SLCC3607</t>
  </si>
  <si>
    <t>SLCC3608</t>
  </si>
  <si>
    <t>SLCC3609</t>
  </si>
  <si>
    <t>SLCC3610</t>
  </si>
  <si>
    <t>SLCC3611</t>
  </si>
  <si>
    <t>SLCC3612</t>
  </si>
  <si>
    <t>SLCC3613</t>
  </si>
  <si>
    <t>SLCC3614</t>
  </si>
  <si>
    <t>SLCC3615</t>
  </si>
  <si>
    <t>SLCC3616</t>
  </si>
  <si>
    <t>SLCC3617</t>
  </si>
  <si>
    <t>SLCC3618</t>
  </si>
  <si>
    <t>SLCC3619</t>
  </si>
  <si>
    <t>SLCC3620</t>
  </si>
  <si>
    <t>SLCC3621</t>
  </si>
  <si>
    <t>SLCC3622</t>
  </si>
  <si>
    <t>SLCC3623</t>
  </si>
  <si>
    <t>SLCC3624</t>
  </si>
  <si>
    <t>SLCC3625</t>
  </si>
  <si>
    <t>SLCC3626</t>
  </si>
  <si>
    <t>SLCC3627</t>
  </si>
  <si>
    <t>SLCC3628</t>
  </si>
  <si>
    <t>SLCC3629</t>
  </si>
  <si>
    <t>SLCC3630</t>
  </si>
  <si>
    <t>SLCC3631</t>
  </si>
  <si>
    <t>SLCC3632</t>
  </si>
  <si>
    <t>SLCC3633</t>
  </si>
  <si>
    <t>SLCC3634</t>
  </si>
  <si>
    <t>SLCC3635</t>
  </si>
  <si>
    <t>SLCC3636</t>
  </si>
  <si>
    <t>SLCC3637</t>
  </si>
  <si>
    <t>SLCC3638</t>
  </si>
  <si>
    <t>SLCC3639</t>
  </si>
  <si>
    <t>SLCC3640</t>
  </si>
  <si>
    <t>SLCC3641</t>
  </si>
  <si>
    <t>SLCC3642</t>
  </si>
  <si>
    <t>SLCC3643</t>
  </si>
  <si>
    <t>SLCC3644</t>
  </si>
  <si>
    <t>SLCC3645</t>
  </si>
  <si>
    <t>SLCC3646</t>
  </si>
  <si>
    <t>SLCC3647</t>
  </si>
  <si>
    <t>SLCC3648</t>
  </si>
  <si>
    <t>SLCC3649</t>
  </si>
  <si>
    <t>SLCC3650</t>
  </si>
  <si>
    <t>SLCC3651</t>
  </si>
  <si>
    <t>SLCC3652</t>
  </si>
  <si>
    <t>SLCC3653</t>
  </si>
  <si>
    <t>SLCC3654</t>
  </si>
  <si>
    <t>SLCC3655</t>
  </si>
  <si>
    <t>SLCC3656</t>
  </si>
  <si>
    <t>SLCC3657</t>
  </si>
  <si>
    <t>SLCC3658</t>
  </si>
  <si>
    <t>SLCC3659</t>
  </si>
  <si>
    <t>SLCC3660</t>
  </si>
  <si>
    <t>SLCC3661</t>
  </si>
  <si>
    <t>SLCC3662</t>
  </si>
  <si>
    <t>SLCC3663</t>
  </si>
  <si>
    <t>SLCC3664</t>
  </si>
  <si>
    <t>SLCC3665</t>
  </si>
  <si>
    <t>SLCC3666</t>
  </si>
  <si>
    <t>SLCC3667</t>
  </si>
  <si>
    <t>SLCC3668</t>
  </si>
  <si>
    <t>SLCC3669</t>
  </si>
  <si>
    <t>SLCC3670</t>
  </si>
  <si>
    <t>SLCC3671</t>
  </si>
  <si>
    <t>SLCC3672</t>
  </si>
  <si>
    <t>SLCC3673</t>
  </si>
  <si>
    <t>SLCC3674</t>
  </si>
  <si>
    <t>SLCC3675</t>
  </si>
  <si>
    <t>SLCC3676</t>
  </si>
  <si>
    <t>SLCC3677</t>
  </si>
  <si>
    <t>SLCC3678</t>
  </si>
  <si>
    <t>SLCC3679</t>
  </si>
  <si>
    <t>SLCC3680</t>
  </si>
  <si>
    <t>SLCC3681</t>
  </si>
  <si>
    <t>SLCC3682</t>
  </si>
  <si>
    <t>SLCC3683</t>
  </si>
  <si>
    <t>SLCC3684</t>
  </si>
  <si>
    <t>SLCC3685</t>
  </si>
  <si>
    <t>SLCC3686</t>
  </si>
  <si>
    <t>SLCC3687</t>
  </si>
  <si>
    <t>SLCC3688</t>
  </si>
  <si>
    <t>SLCC3689</t>
  </si>
  <si>
    <t>SLCC3690</t>
  </si>
  <si>
    <t>SLCC3691</t>
  </si>
  <si>
    <t>SLCC3692</t>
  </si>
  <si>
    <t>SLCC3693</t>
  </si>
  <si>
    <t>SLCC3694</t>
  </si>
  <si>
    <t>SLCC3695</t>
  </si>
  <si>
    <t>SLCC3696</t>
  </si>
  <si>
    <t>SLCC3697</t>
  </si>
  <si>
    <t>SLCC3698</t>
  </si>
  <si>
    <t>SLCC3699</t>
  </si>
  <si>
    <t>SLCC3700</t>
  </si>
  <si>
    <t>SLCC3701</t>
  </si>
  <si>
    <t>SLCC3702</t>
  </si>
  <si>
    <t>SLCC3703</t>
  </si>
  <si>
    <t>SLCC3704</t>
  </si>
  <si>
    <t>SLCC3705</t>
  </si>
  <si>
    <t>SLCC3706</t>
  </si>
  <si>
    <t>SLCC3707</t>
  </si>
  <si>
    <t>SLCC3708</t>
  </si>
  <si>
    <t>SLCC3709</t>
  </si>
  <si>
    <t>SLCC3710</t>
  </si>
  <si>
    <t>SLCC3711</t>
  </si>
  <si>
    <t>SLCC3712</t>
  </si>
  <si>
    <t>SLCC3713</t>
  </si>
  <si>
    <t>SLCC3714</t>
  </si>
  <si>
    <t>SLCC3715</t>
  </si>
  <si>
    <t>SLCC3716</t>
  </si>
  <si>
    <t>SLCC3717</t>
  </si>
  <si>
    <t>SLCC3718</t>
  </si>
  <si>
    <t>SLCC3719</t>
  </si>
  <si>
    <t>SLCC3720</t>
  </si>
  <si>
    <t>SLCC3721</t>
  </si>
  <si>
    <t>SLCC3722</t>
  </si>
  <si>
    <t>SLCC3723</t>
  </si>
  <si>
    <t>SLCC3724</t>
  </si>
  <si>
    <t>SLCC3725</t>
  </si>
  <si>
    <t>SLCC3726</t>
  </si>
  <si>
    <t>SLCC3727</t>
  </si>
  <si>
    <t>SLCC3728</t>
  </si>
  <si>
    <t>SLCC3729</t>
  </si>
  <si>
    <t>SLCC3730</t>
  </si>
  <si>
    <t>SLCC3731</t>
  </si>
  <si>
    <t>SLCC3732</t>
  </si>
  <si>
    <t>SLCC3733</t>
  </si>
  <si>
    <t>SLCC3734</t>
  </si>
  <si>
    <t>SLCC3735</t>
  </si>
  <si>
    <t>SLCC3736</t>
  </si>
  <si>
    <t>SLCC3737</t>
  </si>
  <si>
    <t>SLCC3738</t>
  </si>
  <si>
    <t>SLCC3739</t>
  </si>
  <si>
    <t>SLCC3740</t>
  </si>
  <si>
    <t>SLCC3741</t>
  </si>
  <si>
    <t>SLCC3742</t>
  </si>
  <si>
    <t>SLCC3743</t>
  </si>
  <si>
    <t>SLCC3744</t>
  </si>
  <si>
    <t>SLCC3745</t>
  </si>
  <si>
    <t>SLCC3746</t>
  </si>
  <si>
    <t>SLCC3747</t>
  </si>
  <si>
    <t>SLCC3748</t>
  </si>
  <si>
    <t>SLCC3749</t>
  </si>
  <si>
    <t>SLCC3750</t>
  </si>
  <si>
    <t>SLCC3751</t>
  </si>
  <si>
    <t>SLCC3752</t>
  </si>
  <si>
    <t>SLCC3753</t>
  </si>
  <si>
    <t>SLCC3754</t>
  </si>
  <si>
    <t>SLCC3755</t>
  </si>
  <si>
    <t>SLCC3756</t>
  </si>
  <si>
    <t>SLCC3757</t>
  </si>
  <si>
    <t>SLCC3758</t>
  </si>
  <si>
    <t>SLCC3759</t>
  </si>
  <si>
    <t>SLCC3760</t>
  </si>
  <si>
    <t>SLCC3761</t>
  </si>
  <si>
    <t>SLCC3762</t>
  </si>
  <si>
    <t>SLCC3763</t>
  </si>
  <si>
    <t>SLCC3764</t>
  </si>
  <si>
    <t>SLCC3765</t>
  </si>
  <si>
    <t>SLCC3766</t>
  </si>
  <si>
    <t>SLCC3767</t>
  </si>
  <si>
    <t>SLCC3768</t>
  </si>
  <si>
    <t>SLCC3769</t>
  </si>
  <si>
    <t>SLCC3770</t>
  </si>
  <si>
    <t>SLCC3771</t>
  </si>
  <si>
    <t>SLCC3772</t>
  </si>
  <si>
    <t>SLCC3773</t>
  </si>
  <si>
    <t>SLCC3774</t>
  </si>
  <si>
    <t>SLCC3775</t>
  </si>
  <si>
    <t>SLCC3776</t>
  </si>
  <si>
    <t>SLCC3777</t>
  </si>
  <si>
    <t>SLCC3778</t>
  </si>
  <si>
    <t>SLCC3779</t>
  </si>
  <si>
    <t>SLCC3780</t>
  </si>
  <si>
    <t>SLCC3781</t>
  </si>
  <si>
    <t>SLCC3782</t>
  </si>
  <si>
    <t>SLCC3783</t>
  </si>
  <si>
    <t>SLCC3784</t>
  </si>
  <si>
    <t>SLCC3785</t>
  </si>
  <si>
    <t>SLCC3786</t>
  </si>
  <si>
    <t>SLCC3787</t>
  </si>
  <si>
    <t>SLCC3788</t>
  </si>
  <si>
    <t>SLCC3789</t>
  </si>
  <si>
    <t>SLCC3790</t>
  </si>
  <si>
    <t>SLCC3791</t>
  </si>
  <si>
    <t>SLCC3792</t>
  </si>
  <si>
    <t>SLCC3793</t>
  </si>
  <si>
    <t>SLCC3794</t>
  </si>
  <si>
    <t>SLCC3795</t>
  </si>
  <si>
    <t>SLCC3796</t>
  </si>
  <si>
    <t>SLCC3797</t>
  </si>
  <si>
    <t>SLCC3798</t>
  </si>
  <si>
    <t>SLCC3799</t>
  </si>
  <si>
    <t>SLCC3800</t>
  </si>
  <si>
    <t>SLCC3801</t>
  </si>
  <si>
    <t>SLCC3802</t>
  </si>
  <si>
    <t>SLCC3803</t>
  </si>
  <si>
    <t>SLCC3804</t>
  </si>
  <si>
    <t>SLCC3805</t>
  </si>
  <si>
    <t>SLCC3806</t>
  </si>
  <si>
    <t>SLCC3807</t>
  </si>
  <si>
    <t>SLCC3808</t>
  </si>
  <si>
    <t>SLCC3809</t>
  </si>
  <si>
    <t>SLCC3810</t>
  </si>
  <si>
    <t>SLCC3811</t>
  </si>
  <si>
    <t>SLCC3812</t>
  </si>
  <si>
    <t>SLCC3813</t>
  </si>
  <si>
    <t>SLCC3814</t>
  </si>
  <si>
    <t>SLCC3815</t>
  </si>
  <si>
    <t>SLCC3816</t>
  </si>
  <si>
    <t>SLCC3817</t>
  </si>
  <si>
    <t>SLCC3818</t>
  </si>
  <si>
    <t>SLCC3819</t>
  </si>
  <si>
    <t>SLCC3820</t>
  </si>
  <si>
    <t>SLCC3821</t>
  </si>
  <si>
    <t>SLCC3822</t>
  </si>
  <si>
    <t>SLCC3823</t>
  </si>
  <si>
    <t>SLCC3824</t>
  </si>
  <si>
    <t>SLCC3825</t>
  </si>
  <si>
    <t>SLCC3826</t>
  </si>
  <si>
    <t>SLCC3827</t>
  </si>
  <si>
    <t>SLCC3828</t>
  </si>
  <si>
    <t>SLCC3829</t>
  </si>
  <si>
    <t>SLCC3830</t>
  </si>
  <si>
    <t>SLCC3831</t>
  </si>
  <si>
    <t>SLCC3832</t>
  </si>
  <si>
    <t>SLCC3833</t>
  </si>
  <si>
    <t>SLCC3834</t>
  </si>
  <si>
    <t>SLCC3835</t>
  </si>
  <si>
    <t>SLCC3836</t>
  </si>
  <si>
    <t>SLCC3837</t>
  </si>
  <si>
    <t>SLCC3838</t>
  </si>
  <si>
    <t>SLCC3839</t>
  </si>
  <si>
    <t>SLCC3840</t>
  </si>
  <si>
    <t>SLCC3841</t>
  </si>
  <si>
    <t>SLCC3842</t>
  </si>
  <si>
    <t>SLCC3843</t>
  </si>
  <si>
    <t>SLCC3844</t>
  </si>
  <si>
    <t>SLCC3845</t>
  </si>
  <si>
    <t>SLCC3846</t>
  </si>
  <si>
    <t>SLCC3847</t>
  </si>
  <si>
    <t>SLCC3848</t>
  </si>
  <si>
    <t>SLCC3849</t>
  </si>
  <si>
    <t>SLCC3850</t>
  </si>
  <si>
    <t>SLCC3851</t>
  </si>
  <si>
    <t>SLCC3852</t>
  </si>
  <si>
    <t>SLCC3853</t>
  </si>
  <si>
    <t>SLCC3854</t>
  </si>
  <si>
    <t>SLCC3855</t>
  </si>
  <si>
    <t>SLCC3856</t>
  </si>
  <si>
    <t>SLCC3857</t>
  </si>
  <si>
    <t>SLCC3858</t>
  </si>
  <si>
    <t>SLCC3859</t>
  </si>
  <si>
    <t>SLCC3860</t>
  </si>
  <si>
    <t>SLCC3861</t>
  </si>
  <si>
    <t>SLCC3862</t>
  </si>
  <si>
    <t>SLCC3863</t>
  </si>
  <si>
    <t>SLCC3864</t>
  </si>
  <si>
    <t>SLCC3865</t>
  </si>
  <si>
    <t>SLCC3866</t>
  </si>
  <si>
    <t>SLCC3867</t>
  </si>
  <si>
    <t>SLCC3868</t>
  </si>
  <si>
    <t>SLCC3869</t>
  </si>
  <si>
    <t>SLCC3870</t>
  </si>
  <si>
    <t>SLCC3871</t>
  </si>
  <si>
    <t>SLCC3872</t>
  </si>
  <si>
    <t>SLCC3873</t>
  </si>
  <si>
    <t>SLCC3874</t>
  </si>
  <si>
    <t>SLCC3875</t>
  </si>
  <si>
    <t>SLCC3876</t>
  </si>
  <si>
    <t>SLCC3877</t>
  </si>
  <si>
    <t>SLCC3878</t>
  </si>
  <si>
    <t>SLCC3879</t>
  </si>
  <si>
    <t>SLCC3880</t>
  </si>
  <si>
    <t>SLCC3881</t>
  </si>
  <si>
    <t>SLCC3882</t>
  </si>
  <si>
    <t>SLCC3883</t>
  </si>
  <si>
    <t>SLCC3884</t>
  </si>
  <si>
    <t>SLCC3885</t>
  </si>
  <si>
    <t>SLCC3886</t>
  </si>
  <si>
    <t>SLCC3887</t>
  </si>
  <si>
    <t>SLCC3888</t>
  </si>
  <si>
    <t>SLCC3889</t>
  </si>
  <si>
    <t>SLCC3890</t>
  </si>
  <si>
    <t>SLCC3891</t>
  </si>
  <si>
    <t>SLCC3892</t>
  </si>
  <si>
    <t>SLCC3893</t>
  </si>
  <si>
    <t>SLCC3894</t>
  </si>
  <si>
    <t>SLCC3895</t>
  </si>
  <si>
    <t>SLCC3896</t>
  </si>
  <si>
    <t>SLCC3897</t>
  </si>
  <si>
    <t>SLCC3898</t>
  </si>
  <si>
    <t>SLCC3899</t>
  </si>
  <si>
    <t>SLCC3900</t>
  </si>
  <si>
    <t>SLCC3901</t>
  </si>
  <si>
    <t>SLCC3902</t>
  </si>
  <si>
    <t>SLCC3903</t>
  </si>
  <si>
    <t>SLCC3904</t>
  </si>
  <si>
    <t>SLCC3905</t>
  </si>
  <si>
    <t>SLCC3906</t>
  </si>
  <si>
    <t>SLCC3907</t>
  </si>
  <si>
    <t>SLCC3908</t>
  </si>
  <si>
    <t>SLCC3909</t>
  </si>
  <si>
    <t>SLCC3910</t>
  </si>
  <si>
    <t>SLCC3911</t>
  </si>
  <si>
    <t>SLCC3912</t>
  </si>
  <si>
    <t>SLCC3913</t>
  </si>
  <si>
    <t>SLCC3914</t>
  </si>
  <si>
    <t>SLCC3915</t>
  </si>
  <si>
    <t>SLCC3916</t>
  </si>
  <si>
    <t>SLCC3917</t>
  </si>
  <si>
    <t>SLCC3918</t>
  </si>
  <si>
    <t>SLCC3919</t>
  </si>
  <si>
    <t>SLCC3920</t>
  </si>
  <si>
    <t>SLCC3921</t>
  </si>
  <si>
    <t>SLCC3922</t>
  </si>
  <si>
    <t>SLCC3923</t>
  </si>
  <si>
    <t>SLCC3924</t>
  </si>
  <si>
    <t>SLCC3925</t>
  </si>
  <si>
    <t>SLCC3926</t>
  </si>
  <si>
    <t>SLCC3927</t>
  </si>
  <si>
    <t>SLCC3928</t>
  </si>
  <si>
    <t>SLCC3929</t>
  </si>
  <si>
    <t>SLCC3930</t>
  </si>
  <si>
    <t>SLCC3931</t>
  </si>
  <si>
    <t>SLCC3932</t>
  </si>
  <si>
    <t>SLCC3933</t>
  </si>
  <si>
    <t>SLCC3934</t>
  </si>
  <si>
    <t>SLCC3935</t>
  </si>
  <si>
    <t>SLCC3936</t>
  </si>
  <si>
    <t>SLCC3937</t>
  </si>
  <si>
    <t>SLCC3938</t>
  </si>
  <si>
    <t>SLCC3939</t>
  </si>
  <si>
    <t>SLCC3940</t>
  </si>
  <si>
    <t>SLCC3941</t>
  </si>
  <si>
    <t>SLCC3942</t>
  </si>
  <si>
    <t>SLCC3943</t>
  </si>
  <si>
    <t>SLCC3944</t>
  </si>
  <si>
    <t>SLCC3945</t>
  </si>
  <si>
    <t>SLCC3946</t>
  </si>
  <si>
    <t>SLCC3947</t>
  </si>
  <si>
    <t>SLCC3948</t>
  </si>
  <si>
    <t>SLCC3949</t>
  </si>
  <si>
    <t>SLCC3950</t>
  </si>
  <si>
    <t>SLCC3951</t>
  </si>
  <si>
    <t>SLCC3952</t>
  </si>
  <si>
    <t>SLCC3953</t>
  </si>
  <si>
    <t>SLCC3954</t>
  </si>
  <si>
    <t>SLCC3955</t>
  </si>
  <si>
    <t>SLCC3956</t>
  </si>
  <si>
    <t>SLCC3957</t>
  </si>
  <si>
    <t>SLCC3958</t>
  </si>
  <si>
    <t>SLCC3959</t>
  </si>
  <si>
    <t>SLCC3960</t>
  </si>
  <si>
    <t>SLCC3961</t>
  </si>
  <si>
    <t>SLCC3962</t>
  </si>
  <si>
    <t>SLCC3963</t>
  </si>
  <si>
    <t>SLCC3964</t>
  </si>
  <si>
    <t>SLCC3965</t>
  </si>
  <si>
    <t>SLCC3966</t>
  </si>
  <si>
    <t>SLCC3967</t>
  </si>
  <si>
    <t>SLCC3968</t>
  </si>
  <si>
    <t>SLCC3969</t>
  </si>
  <si>
    <t>SLCC3970</t>
  </si>
  <si>
    <t>SLCC3971</t>
  </si>
  <si>
    <t>SLCC3972</t>
  </si>
  <si>
    <t>SLCC3973</t>
  </si>
  <si>
    <t>SLCC3974</t>
  </si>
  <si>
    <t>SLCC3975</t>
  </si>
  <si>
    <t>SLCC3976</t>
  </si>
  <si>
    <t>SLCC3977</t>
  </si>
  <si>
    <t>SLCC3978</t>
  </si>
  <si>
    <t>SLCC3979</t>
  </si>
  <si>
    <t>SLCC3980</t>
  </si>
  <si>
    <t>SLCC3981</t>
  </si>
  <si>
    <t>SLCC3982</t>
  </si>
  <si>
    <t>SLCC3983</t>
  </si>
  <si>
    <t>SLCC3984</t>
  </si>
  <si>
    <t>SLCC3985</t>
  </si>
  <si>
    <t>SLCC3986</t>
  </si>
  <si>
    <t>SLCC3987</t>
  </si>
  <si>
    <t>SLCC3988</t>
  </si>
  <si>
    <t>SLCC3989</t>
  </si>
  <si>
    <t>SLCC3990</t>
  </si>
  <si>
    <t>SLCC3991</t>
  </si>
  <si>
    <t>SLCC3992</t>
  </si>
  <si>
    <t>SLCC3993</t>
  </si>
  <si>
    <t>SLCC3994</t>
  </si>
  <si>
    <t>SLCC3995</t>
  </si>
  <si>
    <t>SLCC3996</t>
  </si>
  <si>
    <t>SLCC3997</t>
  </si>
  <si>
    <t>SLCC3998</t>
  </si>
  <si>
    <t>SLCC3999</t>
  </si>
  <si>
    <t>SLCC4000</t>
  </si>
  <si>
    <t>SLCC4001</t>
  </si>
  <si>
    <t>SLCC4002</t>
  </si>
  <si>
    <t>SLCC4003</t>
  </si>
  <si>
    <t>SLCC4004</t>
  </si>
  <si>
    <t>SLCC4005</t>
  </si>
  <si>
    <t>SLCC4006</t>
  </si>
  <si>
    <t>SLCC4007</t>
  </si>
  <si>
    <t>SLCC4008</t>
  </si>
  <si>
    <t>SLCC4009</t>
  </si>
  <si>
    <t>SLCC4010</t>
  </si>
  <si>
    <t>SLCC4011</t>
  </si>
  <si>
    <t>SLCC4012</t>
  </si>
  <si>
    <t>SLCC4013</t>
  </si>
  <si>
    <t>SLCC4014</t>
  </si>
  <si>
    <t>SLCC4015</t>
  </si>
  <si>
    <t>SLCC4016</t>
  </si>
  <si>
    <t>SLCC4017</t>
  </si>
  <si>
    <t>SLCC4018</t>
  </si>
  <si>
    <t>SLCC4019</t>
  </si>
  <si>
    <t>SLCC4020</t>
  </si>
  <si>
    <t>SLCC4021</t>
  </si>
  <si>
    <t>SLCC4022</t>
  </si>
  <si>
    <t>SLCC4023</t>
  </si>
  <si>
    <t>SLCC4024</t>
  </si>
  <si>
    <t>SLCC4025</t>
  </si>
  <si>
    <t>SLCC4026</t>
  </si>
  <si>
    <t>SLCC4027</t>
  </si>
  <si>
    <t>SLCC4028</t>
  </si>
  <si>
    <t>SLCC4029</t>
  </si>
  <si>
    <t>SLCC4030</t>
  </si>
  <si>
    <t>SLCC4031</t>
  </si>
  <si>
    <t>SLCC4032</t>
  </si>
  <si>
    <t>SLCC4033</t>
  </si>
  <si>
    <t>SLCC4034</t>
  </si>
  <si>
    <t>SLCC4035</t>
  </si>
  <si>
    <t>SLCC4036</t>
  </si>
  <si>
    <t>SLCC4037</t>
  </si>
  <si>
    <t>SLCC4038</t>
  </si>
  <si>
    <t>SLCC4039</t>
  </si>
  <si>
    <t>SLCC4040</t>
  </si>
  <si>
    <t>SLCC4041</t>
  </si>
  <si>
    <t>SLCC4042</t>
  </si>
  <si>
    <t>SLCC4043</t>
  </si>
  <si>
    <t>SLCC4044</t>
  </si>
  <si>
    <t>SLCC4045</t>
  </si>
  <si>
    <t>SLCC4046</t>
  </si>
  <si>
    <t>SLCC4047</t>
  </si>
  <si>
    <t>SLCC4048</t>
  </si>
  <si>
    <t>SLCC4049</t>
  </si>
  <si>
    <t>SLCC4050</t>
  </si>
  <si>
    <t>SLCC4051</t>
  </si>
  <si>
    <t>SLCC4052</t>
  </si>
  <si>
    <t>SLCC4053</t>
  </si>
  <si>
    <t>SLCC4054</t>
  </si>
  <si>
    <t>SLCC4055</t>
  </si>
  <si>
    <t>SLCC4056</t>
  </si>
  <si>
    <t>SLCC4057</t>
  </si>
  <si>
    <t>SLCC4058</t>
  </si>
  <si>
    <t>SLCC4059</t>
  </si>
  <si>
    <t>SLCC4060</t>
  </si>
  <si>
    <t>SLCC4061</t>
  </si>
  <si>
    <t>SLCC4062</t>
  </si>
  <si>
    <t>SLCC4063</t>
  </si>
  <si>
    <t>SLCC4064</t>
  </si>
  <si>
    <t>SLCC4065</t>
  </si>
  <si>
    <t>SLCC4066</t>
  </si>
  <si>
    <t>SLCC4067</t>
  </si>
  <si>
    <t>SLCC4068</t>
  </si>
  <si>
    <t>SLCC4069</t>
  </si>
  <si>
    <t>SLCC4070</t>
  </si>
  <si>
    <t>SLCC4071</t>
  </si>
  <si>
    <t>SLCC4072</t>
  </si>
  <si>
    <t>SLCC4073</t>
  </si>
  <si>
    <t>SLCC4074</t>
  </si>
  <si>
    <t>SLCC4075</t>
  </si>
  <si>
    <t>SLCC4076</t>
  </si>
  <si>
    <t>SLCC4077</t>
  </si>
  <si>
    <t>SLCC4078</t>
  </si>
  <si>
    <t>SLCC4079</t>
  </si>
  <si>
    <t>SLCC4080</t>
  </si>
  <si>
    <t>SLCC4081</t>
  </si>
  <si>
    <t>SLCC4082</t>
  </si>
  <si>
    <t>SLCC4083</t>
  </si>
  <si>
    <t>SLCC4084</t>
  </si>
  <si>
    <t>SLCC4085</t>
  </si>
  <si>
    <t>SLCC4086</t>
  </si>
  <si>
    <t>SLCC4087</t>
  </si>
  <si>
    <t>SLCC4088</t>
  </si>
  <si>
    <t>SLCC4089</t>
  </si>
  <si>
    <t>SLCC4090</t>
  </si>
  <si>
    <t>SLCC4091</t>
  </si>
  <si>
    <t>SLCC4092</t>
  </si>
  <si>
    <t>SLCC4093</t>
  </si>
  <si>
    <t>SLCC4094</t>
  </si>
  <si>
    <t>SLCC4095</t>
  </si>
  <si>
    <t>SLCC4096</t>
  </si>
  <si>
    <t>SLCC4097</t>
  </si>
  <si>
    <t>SLCC4098</t>
  </si>
  <si>
    <t>SLCC4099</t>
  </si>
  <si>
    <t>SLCC4100</t>
  </si>
  <si>
    <t>SLCC4101</t>
  </si>
  <si>
    <t>SLCC4102</t>
  </si>
  <si>
    <t>SLCC4103</t>
  </si>
  <si>
    <t>SLCC4104</t>
  </si>
  <si>
    <t>SLCC4105</t>
  </si>
  <si>
    <t>SLCC4106</t>
  </si>
  <si>
    <t>SLCC4107</t>
  </si>
  <si>
    <t>SLCC4108</t>
  </si>
  <si>
    <t>SLCC4109</t>
  </si>
  <si>
    <t>SLCC4110</t>
  </si>
  <si>
    <t>SLCC4111</t>
  </si>
  <si>
    <t>SLCC4112</t>
  </si>
  <si>
    <t>SLCC4113</t>
  </si>
  <si>
    <t>SLCC4114</t>
  </si>
  <si>
    <t>SLCC4115</t>
  </si>
  <si>
    <t>SLCC4116</t>
  </si>
  <si>
    <t>SLCC4117</t>
  </si>
  <si>
    <t>SLCC4118</t>
  </si>
  <si>
    <t>SLCC4119</t>
  </si>
  <si>
    <t>SLCC4120</t>
  </si>
  <si>
    <t>SLCC4121</t>
  </si>
  <si>
    <t>SLCC4122</t>
  </si>
  <si>
    <t>SLCC4123</t>
  </si>
  <si>
    <t>SLCC4124</t>
  </si>
  <si>
    <t>SLCC4125</t>
  </si>
  <si>
    <t>SLCC4126</t>
  </si>
  <si>
    <t>SLCC4127</t>
  </si>
  <si>
    <t>SLCC4128</t>
  </si>
  <si>
    <t>SLCC4129</t>
  </si>
  <si>
    <t>SLCC4130</t>
  </si>
  <si>
    <t>SLCC4131</t>
  </si>
  <si>
    <t>SLCC4132</t>
  </si>
  <si>
    <t>SLCC4133</t>
  </si>
  <si>
    <t>SLCC4134</t>
  </si>
  <si>
    <t>SLCC4135</t>
  </si>
  <si>
    <t>SLCC4136</t>
  </si>
  <si>
    <t>SLCC4137</t>
  </si>
  <si>
    <t>SLCC4138</t>
  </si>
  <si>
    <t>SLCC4139</t>
  </si>
  <si>
    <t>SLCC4140</t>
  </si>
  <si>
    <t>SLCC4141</t>
  </si>
  <si>
    <t>SLCC4142</t>
  </si>
  <si>
    <t>SLCC4143</t>
  </si>
  <si>
    <t>SLCC4144</t>
  </si>
  <si>
    <t>SLCC4145</t>
  </si>
  <si>
    <t>SLCC4146</t>
  </si>
  <si>
    <t>SLCC4147</t>
  </si>
  <si>
    <t>SLCC4148</t>
  </si>
  <si>
    <t>SLCC4149</t>
  </si>
  <si>
    <t>SLCC4150</t>
  </si>
  <si>
    <t>SLCC4151</t>
  </si>
  <si>
    <t>SLCC4152</t>
  </si>
  <si>
    <t>SLCC4153</t>
  </si>
  <si>
    <t>SLCC4154</t>
  </si>
  <si>
    <t>SLCC4155</t>
  </si>
  <si>
    <t>SLCC4156</t>
  </si>
  <si>
    <t>SLCC4157</t>
  </si>
  <si>
    <t>SLCC4158</t>
  </si>
  <si>
    <t>SLCC4159</t>
  </si>
  <si>
    <t>SLCC4160</t>
  </si>
  <si>
    <t>SLCC4161</t>
  </si>
  <si>
    <t>SLCC4162</t>
  </si>
  <si>
    <t>SLCC4163</t>
  </si>
  <si>
    <t>SLCC4164</t>
  </si>
  <si>
    <t>SLCC4165</t>
  </si>
  <si>
    <t>SLCC4166</t>
  </si>
  <si>
    <t>SLCC4167</t>
  </si>
  <si>
    <t>SLCC4168</t>
  </si>
  <si>
    <t>SLCC4169</t>
  </si>
  <si>
    <t>SLCC4170</t>
  </si>
  <si>
    <t>SLCC4171</t>
  </si>
  <si>
    <t>SLCC4172</t>
  </si>
  <si>
    <t>SLCC4173</t>
  </si>
  <si>
    <t>SLCC4174</t>
  </si>
  <si>
    <t>SLCC4175</t>
  </si>
  <si>
    <t>SLCC4176</t>
  </si>
  <si>
    <t>SLCC4177</t>
  </si>
  <si>
    <t>SLCC4178</t>
  </si>
  <si>
    <t>SLCC4179</t>
  </si>
  <si>
    <t>SLCC4180</t>
  </si>
  <si>
    <t>SLCC4181</t>
  </si>
  <si>
    <t>SLCC4182</t>
  </si>
  <si>
    <t>SLCC4183</t>
  </si>
  <si>
    <t>SLCC4184</t>
  </si>
  <si>
    <t>SLCC4185</t>
  </si>
  <si>
    <t>SLCC4186</t>
  </si>
  <si>
    <t>SLCC4187</t>
  </si>
  <si>
    <t>SLCC4188</t>
  </si>
  <si>
    <t>SLCC4189</t>
  </si>
  <si>
    <t>SLCC4190</t>
  </si>
  <si>
    <t>SLCC4191</t>
  </si>
  <si>
    <t>SLCC4192</t>
  </si>
  <si>
    <t>SLCC4193</t>
  </si>
  <si>
    <t>SLCC4194</t>
  </si>
  <si>
    <t>SLCC4195</t>
  </si>
  <si>
    <t>SLCC4196</t>
  </si>
  <si>
    <t>SLCC4197</t>
  </si>
  <si>
    <t>SLCC4198</t>
  </si>
  <si>
    <t>SLCC4199</t>
  </si>
  <si>
    <t>SLCC4200</t>
  </si>
  <si>
    <t>SLCC4201</t>
  </si>
  <si>
    <t>SLCC4202</t>
  </si>
  <si>
    <t>SLCC4203</t>
  </si>
  <si>
    <t>SLCC4204</t>
  </si>
  <si>
    <t>SLCC4205</t>
  </si>
  <si>
    <t>SLCC4206</t>
  </si>
  <si>
    <t>SLCC4207</t>
  </si>
  <si>
    <t>SLCC4208</t>
  </si>
  <si>
    <t>SLCC4209</t>
  </si>
  <si>
    <t>SLCC4210</t>
  </si>
  <si>
    <t>SLCC4211</t>
  </si>
  <si>
    <t>SLCC4212</t>
  </si>
  <si>
    <t>SLCC4213</t>
  </si>
  <si>
    <t>SLCC4214</t>
  </si>
  <si>
    <t>SLCC4215</t>
  </si>
  <si>
    <t>SLCC4216</t>
  </si>
  <si>
    <t>SLCC4217</t>
  </si>
  <si>
    <t>SLCC4218</t>
  </si>
  <si>
    <t>SLCC4219</t>
  </si>
  <si>
    <t>SLCC4220</t>
  </si>
  <si>
    <t>SLCC4221</t>
  </si>
  <si>
    <t>SLCC4222</t>
  </si>
  <si>
    <t>SLCC4223</t>
  </si>
  <si>
    <t>SLCC4224</t>
  </si>
  <si>
    <t>SLCC4225</t>
  </si>
  <si>
    <t>SLCC4226</t>
  </si>
  <si>
    <t>SLCC4227</t>
  </si>
  <si>
    <t>SLCC4228</t>
  </si>
  <si>
    <t>SLCC4229</t>
  </si>
  <si>
    <t>SLCC4230</t>
  </si>
  <si>
    <t>SLCC4231</t>
  </si>
  <si>
    <t>SLCC4232</t>
  </si>
  <si>
    <t>SLCC4233</t>
  </si>
  <si>
    <t>SLCC4234</t>
  </si>
  <si>
    <t>SLCC4235</t>
  </si>
  <si>
    <t>SLCC4236</t>
  </si>
  <si>
    <t>SLCC4237</t>
  </si>
  <si>
    <t>SLCC4238</t>
  </si>
  <si>
    <t>SLCC4239</t>
  </si>
  <si>
    <t>SLCC4240</t>
  </si>
  <si>
    <t>SLCC4241</t>
  </si>
  <si>
    <t>SLCC4242</t>
  </si>
  <si>
    <t>SLCC4243</t>
  </si>
  <si>
    <t>SLCC4244</t>
  </si>
  <si>
    <t>SLCC4245</t>
  </si>
  <si>
    <t>SLCC4246</t>
  </si>
  <si>
    <t>SLCC4247</t>
  </si>
  <si>
    <t>SLCC4248</t>
  </si>
  <si>
    <t>SLCC4249</t>
  </si>
  <si>
    <t>SLCC4250</t>
  </si>
  <si>
    <t>SLCC4251</t>
  </si>
  <si>
    <t>SLCC4252</t>
  </si>
  <si>
    <t>SLCC4253</t>
  </si>
  <si>
    <t>SLCC4254</t>
  </si>
  <si>
    <t>SLCC4255</t>
  </si>
  <si>
    <t>SLCC4256</t>
  </si>
  <si>
    <t>SLCC4257</t>
  </si>
  <si>
    <t>SLCC4258</t>
  </si>
  <si>
    <t>SLCC4259</t>
  </si>
  <si>
    <t>SLCC4260</t>
  </si>
  <si>
    <t>SLCC4261</t>
  </si>
  <si>
    <t>SLCC4262</t>
  </si>
  <si>
    <t>SLCC4263</t>
  </si>
  <si>
    <t>SLCC4264</t>
  </si>
  <si>
    <t>SLCC4265</t>
  </si>
  <si>
    <t>SLCC4266</t>
  </si>
  <si>
    <t>SLCC4267</t>
  </si>
  <si>
    <t>SLCC4268</t>
  </si>
  <si>
    <t>SLCC4269</t>
  </si>
  <si>
    <t>SLCC4270</t>
  </si>
  <si>
    <t>SLCC4271</t>
  </si>
  <si>
    <t>SLCC4272</t>
  </si>
  <si>
    <t>SLCC4273</t>
  </si>
  <si>
    <t>SLCC4274</t>
  </si>
  <si>
    <t>SLCC4275</t>
  </si>
  <si>
    <t>SLCC4276</t>
  </si>
  <si>
    <t>SLCC4277</t>
  </si>
  <si>
    <t>SLCC4278</t>
  </si>
  <si>
    <t>SLCC4279</t>
  </si>
  <si>
    <t>SLCC4280</t>
  </si>
  <si>
    <t>SLCC4281</t>
  </si>
  <si>
    <t>SLCC4282</t>
  </si>
  <si>
    <t>SLCC4283</t>
  </si>
  <si>
    <t>SLCC4284</t>
  </si>
  <si>
    <t>SLCC4285</t>
  </si>
  <si>
    <t>SLCC4286</t>
  </si>
  <si>
    <t>SLCC4287</t>
  </si>
  <si>
    <t>SLCC4288</t>
  </si>
  <si>
    <t>SLCC4289</t>
  </si>
  <si>
    <t>SLCC4290</t>
  </si>
  <si>
    <t>SLCC4291</t>
  </si>
  <si>
    <t>SLCC4292</t>
  </si>
  <si>
    <t>SLCC4293</t>
  </si>
  <si>
    <t>SLCC4294</t>
  </si>
  <si>
    <t>SLCC4295</t>
  </si>
  <si>
    <t>SLCC4296</t>
  </si>
  <si>
    <t>SLCC4297</t>
  </si>
  <si>
    <t>SLCC4298</t>
  </si>
  <si>
    <t>SLCC4299</t>
  </si>
  <si>
    <t>SLCC4300</t>
  </si>
  <si>
    <t>SLCC4301</t>
  </si>
  <si>
    <t>SLCC4302</t>
  </si>
  <si>
    <t>SLCC4303</t>
  </si>
  <si>
    <t>SLCC4304</t>
  </si>
  <si>
    <t>SLCC4305</t>
  </si>
  <si>
    <t>SLCC4306</t>
  </si>
  <si>
    <t>SLCC4307</t>
  </si>
  <si>
    <t>SLCC4308</t>
  </si>
  <si>
    <t>SLCC4309</t>
  </si>
  <si>
    <t>SLCC4310</t>
  </si>
  <si>
    <t>SLCC4311</t>
  </si>
  <si>
    <t>SLCC4312</t>
  </si>
  <si>
    <t>SLCC4313</t>
  </si>
  <si>
    <t>SLCC4314</t>
  </si>
  <si>
    <t>SLCC4315</t>
  </si>
  <si>
    <t>SLCC4316</t>
  </si>
  <si>
    <t>SLCC4317</t>
  </si>
  <si>
    <t>SLCC4318</t>
  </si>
  <si>
    <t>SLCC4319</t>
  </si>
  <si>
    <t>SLCC4320</t>
  </si>
  <si>
    <t>SLCC4321</t>
  </si>
  <si>
    <t>SLCC4322</t>
  </si>
  <si>
    <t>SLCC4323</t>
  </si>
  <si>
    <t>SLCC4324</t>
  </si>
  <si>
    <t>SLCC4325</t>
  </si>
  <si>
    <t>SLCC4326</t>
  </si>
  <si>
    <t>SLCC4327</t>
  </si>
  <si>
    <t>SLCC4328</t>
  </si>
  <si>
    <t>SLCC4329</t>
  </si>
  <si>
    <t>SLCC4330</t>
  </si>
  <si>
    <t>SLCC4331</t>
  </si>
  <si>
    <t>SLCC4332</t>
  </si>
  <si>
    <t>SLCC4333</t>
  </si>
  <si>
    <t>SLCC4334</t>
  </si>
  <si>
    <t>SLCC4335</t>
  </si>
  <si>
    <t>SLCC4336</t>
  </si>
  <si>
    <t>SLCC4337</t>
  </si>
  <si>
    <t>SLCC4338</t>
  </si>
  <si>
    <t>SLCC4339</t>
  </si>
  <si>
    <t>SLCC4340</t>
  </si>
  <si>
    <t>SLCC4341</t>
  </si>
  <si>
    <t>SLCC4342</t>
  </si>
  <si>
    <t>SLCC4343</t>
  </si>
  <si>
    <t>SLCC4344</t>
  </si>
  <si>
    <t>SLCC4345</t>
  </si>
  <si>
    <t>SLCC4346</t>
  </si>
  <si>
    <t>SLCC4347</t>
  </si>
  <si>
    <t>SLCC4348</t>
  </si>
  <si>
    <t>SLCC4349</t>
  </si>
  <si>
    <t>SLCC4350</t>
  </si>
  <si>
    <t>SLCC4351</t>
  </si>
  <si>
    <t>SLCC4352</t>
  </si>
  <si>
    <t>SLCC4353</t>
  </si>
  <si>
    <t>SLCC4354</t>
  </si>
  <si>
    <t>SLCC4355</t>
  </si>
  <si>
    <t>SLCC4356</t>
  </si>
  <si>
    <t>SLCC4357</t>
  </si>
  <si>
    <t>SLCC4358</t>
  </si>
  <si>
    <t>SLCC4359</t>
  </si>
  <si>
    <t>SLCC4360</t>
  </si>
  <si>
    <t>SLCC4361</t>
  </si>
  <si>
    <t>SLCC4362</t>
  </si>
  <si>
    <t>SLCC4363</t>
  </si>
  <si>
    <t>SLCC4364</t>
  </si>
  <si>
    <t>SLCC4365</t>
  </si>
  <si>
    <t>SLCC4366</t>
  </si>
  <si>
    <t>SLCC4367</t>
  </si>
  <si>
    <t>SLCC4368</t>
  </si>
  <si>
    <t>SLCC4369</t>
  </si>
  <si>
    <t>SLCC4370</t>
  </si>
  <si>
    <t>SLCC4371</t>
  </si>
  <si>
    <t>SLCC4372</t>
  </si>
  <si>
    <t>SLCC4373</t>
  </si>
  <si>
    <t>SLCC4374</t>
  </si>
  <si>
    <t>SLCC4375</t>
  </si>
  <si>
    <t>SLCC4376</t>
  </si>
  <si>
    <t>SLCC4377</t>
  </si>
  <si>
    <t>SLCC4378</t>
  </si>
  <si>
    <t>SLCC4379</t>
  </si>
  <si>
    <t>SLCC4380</t>
  </si>
  <si>
    <t>SLCC4381</t>
  </si>
  <si>
    <t>SLCC4382</t>
  </si>
  <si>
    <t>SLCC4383</t>
  </si>
  <si>
    <t>SLCC4384</t>
  </si>
  <si>
    <t>SLCC4385</t>
  </si>
  <si>
    <t>SLCC4386</t>
  </si>
  <si>
    <t>SLCC4387</t>
  </si>
  <si>
    <t>SLCC4388</t>
  </si>
  <si>
    <t>SLCC4389</t>
  </si>
  <si>
    <t>SLCC4390</t>
  </si>
  <si>
    <t>SLCC4391</t>
  </si>
  <si>
    <t>SLCC4392</t>
  </si>
  <si>
    <t>SLCC4393</t>
  </si>
  <si>
    <t>SLCC4394</t>
  </si>
  <si>
    <t>SLCC4395</t>
  </si>
  <si>
    <t>SLCC4396</t>
  </si>
  <si>
    <t>SLCC4397</t>
  </si>
  <si>
    <t>SLCC4398</t>
  </si>
  <si>
    <t>SLCC4399</t>
  </si>
  <si>
    <t>SLCC4400</t>
  </si>
  <si>
    <t>SLCC4401</t>
  </si>
  <si>
    <t>SLCC4402</t>
  </si>
  <si>
    <t>SLCC4403</t>
  </si>
  <si>
    <t>SLCC4404</t>
  </si>
  <si>
    <t>SLCC4405</t>
  </si>
  <si>
    <t>SLCC4406</t>
  </si>
  <si>
    <t>SLCC4407</t>
  </si>
  <si>
    <t>SLCC4408</t>
  </si>
  <si>
    <t>SLCC4409</t>
  </si>
  <si>
    <t>SLCC4410</t>
  </si>
  <si>
    <t>SLCC4411</t>
  </si>
  <si>
    <t>SLCC4412</t>
  </si>
  <si>
    <t>SLCC4413</t>
  </si>
  <si>
    <t>SLCC4414</t>
  </si>
  <si>
    <t>SLCC4415</t>
  </si>
  <si>
    <t>SLCC4416</t>
  </si>
  <si>
    <t>SLCC4417</t>
  </si>
  <si>
    <t>SLCC4418</t>
  </si>
  <si>
    <t>SLCC4419</t>
  </si>
  <si>
    <t>SLCC4420</t>
  </si>
  <si>
    <t>SLCC4421</t>
  </si>
  <si>
    <t>SLCC4422</t>
  </si>
  <si>
    <t>SLCC4423</t>
  </si>
  <si>
    <t>SLCC4424</t>
  </si>
  <si>
    <t>SLCC4425</t>
  </si>
  <si>
    <t>SLCC4426</t>
  </si>
  <si>
    <t>SLCC4427</t>
  </si>
  <si>
    <t>SLCC4428</t>
  </si>
  <si>
    <t>SLCC4429</t>
  </si>
  <si>
    <t>SLCC4430</t>
  </si>
  <si>
    <t>SLCC4431</t>
  </si>
  <si>
    <t>SLCC4432</t>
  </si>
  <si>
    <t>SLCC4433</t>
  </si>
  <si>
    <t>SLCC4434</t>
  </si>
  <si>
    <t>SLCC4435</t>
  </si>
  <si>
    <t>SLCC4436</t>
  </si>
  <si>
    <t>SLCC4437</t>
  </si>
  <si>
    <t>SLCC4438</t>
  </si>
  <si>
    <t>SLCC4439</t>
  </si>
  <si>
    <t>SLCC4440</t>
  </si>
  <si>
    <t>SLCC4441</t>
  </si>
  <si>
    <t>SLCC4442</t>
  </si>
  <si>
    <t>SLCC4443</t>
  </si>
  <si>
    <t>SLCC4444</t>
  </si>
  <si>
    <t>SLCC4445</t>
  </si>
  <si>
    <t>SLCC4446</t>
  </si>
  <si>
    <t>SLCC4447</t>
  </si>
  <si>
    <t>SLCC4448</t>
  </si>
  <si>
    <t>SLCC4449</t>
  </si>
  <si>
    <t>SLCC4450</t>
  </si>
  <si>
    <t>SLCC4451</t>
  </si>
  <si>
    <t>SLCC4452</t>
  </si>
  <si>
    <t>SLCC4453</t>
  </si>
  <si>
    <t>SLCC4454</t>
  </si>
  <si>
    <t>SLCC4455</t>
  </si>
  <si>
    <t>SLCC4456</t>
  </si>
  <si>
    <t>SLCC4457</t>
  </si>
  <si>
    <t>SLCC4458</t>
  </si>
  <si>
    <t>SLCC4459</t>
  </si>
  <si>
    <t>SLCC4460</t>
  </si>
  <si>
    <t>SLCC4461</t>
  </si>
  <si>
    <t>SLCC4462</t>
  </si>
  <si>
    <t>SLCC4463</t>
  </si>
  <si>
    <t>SLCC4464</t>
  </si>
  <si>
    <t>SLCC4465</t>
  </si>
  <si>
    <t>SLCC4466</t>
  </si>
  <si>
    <t>SLCC4467</t>
  </si>
  <si>
    <t>SLCC4468</t>
  </si>
  <si>
    <t>SLCC4469</t>
  </si>
  <si>
    <t>SLCC4470</t>
  </si>
  <si>
    <t>SLCC4471</t>
  </si>
  <si>
    <t>SLCC4472</t>
  </si>
  <si>
    <t>SLCC4473</t>
  </si>
  <si>
    <t>SLCC4474</t>
  </si>
  <si>
    <t>SLCC4475</t>
  </si>
  <si>
    <t>SLCC4476</t>
  </si>
  <si>
    <t>SLCC4477</t>
  </si>
  <si>
    <t>SLCC4478</t>
  </si>
  <si>
    <t>SLCC4479</t>
  </si>
  <si>
    <t>SLCC4480</t>
  </si>
  <si>
    <t>SLCC4481</t>
  </si>
  <si>
    <t>SLCC4482</t>
  </si>
  <si>
    <t>SLCC4483</t>
  </si>
  <si>
    <t>SLCC4484</t>
  </si>
  <si>
    <t>SLCC4485</t>
  </si>
  <si>
    <t>SLCC4486</t>
  </si>
  <si>
    <t>SLCC4487</t>
  </si>
  <si>
    <t>SLCC4488</t>
  </si>
  <si>
    <t>SLCC4489</t>
  </si>
  <si>
    <t>SLCC4490</t>
  </si>
  <si>
    <t>SLCC4491</t>
  </si>
  <si>
    <t>SLCC4492</t>
  </si>
  <si>
    <t>SLCC4493</t>
  </si>
  <si>
    <t>SLCC4494</t>
  </si>
  <si>
    <t>SLCC4495</t>
  </si>
  <si>
    <t>SLCC4496</t>
  </si>
  <si>
    <t>SLCC4497</t>
  </si>
  <si>
    <t>SLCC4498</t>
  </si>
  <si>
    <t>SLCC4499</t>
  </si>
  <si>
    <t>SLCC4500</t>
  </si>
  <si>
    <t>SLCC4501</t>
  </si>
  <si>
    <t>SLCC4502</t>
  </si>
  <si>
    <t>SLCC4503</t>
  </si>
  <si>
    <t>SLCC4504</t>
  </si>
  <si>
    <t>SLCC4505</t>
  </si>
  <si>
    <t>SLCC4506</t>
  </si>
  <si>
    <t>SLCC4507</t>
  </si>
  <si>
    <t>SLCC4508</t>
  </si>
  <si>
    <t>SLCC4509</t>
  </si>
  <si>
    <t>SLCC4510</t>
  </si>
  <si>
    <t>SLCC4511</t>
  </si>
  <si>
    <t>SLCC4512</t>
  </si>
  <si>
    <t>SLCC4513</t>
  </si>
  <si>
    <t>SLCC4514</t>
  </si>
  <si>
    <t>SLCC4515</t>
  </si>
  <si>
    <t>SLCC4516</t>
  </si>
  <si>
    <t>SLCC4517</t>
  </si>
  <si>
    <t>SLCC4518</t>
  </si>
  <si>
    <t>SLCC4519</t>
  </si>
  <si>
    <t>SLCC4520</t>
  </si>
  <si>
    <t>SLCC4521</t>
  </si>
  <si>
    <t>SLCC4522</t>
  </si>
  <si>
    <t>SLCC4523</t>
  </si>
  <si>
    <t>SLCC4524</t>
  </si>
  <si>
    <t>SLCC4525</t>
  </si>
  <si>
    <t>SLCC4526</t>
  </si>
  <si>
    <t>SLCC4527</t>
  </si>
  <si>
    <t>SLCC4528</t>
  </si>
  <si>
    <t>SLCC4529</t>
  </si>
  <si>
    <t>SLCC4530</t>
  </si>
  <si>
    <t>SLCC4531</t>
  </si>
  <si>
    <t>SLCC4532</t>
  </si>
  <si>
    <t>SLCC4533</t>
  </si>
  <si>
    <t>SLCC4534</t>
  </si>
  <si>
    <t>SLCC4535</t>
  </si>
  <si>
    <t>SLCC4536</t>
  </si>
  <si>
    <t>SLCC4537</t>
  </si>
  <si>
    <t>SLCC4538</t>
  </si>
  <si>
    <t>SLCC4539</t>
  </si>
  <si>
    <t>SLCC4540</t>
  </si>
  <si>
    <t>SLCC4541</t>
  </si>
  <si>
    <t>SLCC4542</t>
  </si>
  <si>
    <t>SLCC4543</t>
  </si>
  <si>
    <t>SLCC4544</t>
  </si>
  <si>
    <t>SLCC4545</t>
  </si>
  <si>
    <t>SLCC4546</t>
  </si>
  <si>
    <t>SLCC4547</t>
  </si>
  <si>
    <t>SLCC4548</t>
  </si>
  <si>
    <t>SLCC4549</t>
  </si>
  <si>
    <t>SLCC4550</t>
  </si>
  <si>
    <t>SLCC4551</t>
  </si>
  <si>
    <t>SLCC4552</t>
  </si>
  <si>
    <t>SLCC4553</t>
  </si>
  <si>
    <t>SLCC4554</t>
  </si>
  <si>
    <t>SLCC4555</t>
  </si>
  <si>
    <t>SLCC4556</t>
  </si>
  <si>
    <t>SLCC4557</t>
  </si>
  <si>
    <t>SLCC4558</t>
  </si>
  <si>
    <t>SLCC4559</t>
  </si>
  <si>
    <t>SLCC4560</t>
  </si>
  <si>
    <t>SLCC4561</t>
  </si>
  <si>
    <t>SLCC4562</t>
  </si>
  <si>
    <t>SLCC4563</t>
  </si>
  <si>
    <t>SLCC4564</t>
  </si>
  <si>
    <t>SLCC4565</t>
  </si>
  <si>
    <t>SLCC4566</t>
  </si>
  <si>
    <t>SLCC4567</t>
  </si>
  <si>
    <t>SLCC4568</t>
  </si>
  <si>
    <t>SLCC4569</t>
  </si>
  <si>
    <t>SLCC4570</t>
  </si>
  <si>
    <t>SLCC4571</t>
  </si>
  <si>
    <t>SLCC4572</t>
  </si>
  <si>
    <t>SLCC4573</t>
  </si>
  <si>
    <t>SLCC4574</t>
  </si>
  <si>
    <t>SLCC4575</t>
  </si>
  <si>
    <t>SLCC4576</t>
  </si>
  <si>
    <t>SLCC4577</t>
  </si>
  <si>
    <t>SLCC4578</t>
  </si>
  <si>
    <t>SLCC4579</t>
  </si>
  <si>
    <t>SLCC4580</t>
  </si>
  <si>
    <t>SLCC4581</t>
  </si>
  <si>
    <t>SLCC4582</t>
  </si>
  <si>
    <t>SLCC4583</t>
  </si>
  <si>
    <t>SLCC4584</t>
  </si>
  <si>
    <t>SLCC4585</t>
  </si>
  <si>
    <t>SLCC4586</t>
  </si>
  <si>
    <t>SLCC4587</t>
  </si>
  <si>
    <t>SLCC4588</t>
  </si>
  <si>
    <t>SLCC4589</t>
  </si>
  <si>
    <t>SLCC4590</t>
  </si>
  <si>
    <t>SLCC4591</t>
  </si>
  <si>
    <t>SLCC4592</t>
  </si>
  <si>
    <t>SLCC4593</t>
  </si>
  <si>
    <t>SLCC4594</t>
  </si>
  <si>
    <t>SLCC4595</t>
  </si>
  <si>
    <t>SLCC4596</t>
  </si>
  <si>
    <t>SLCC4597</t>
  </si>
  <si>
    <t>SLCC4598</t>
  </si>
  <si>
    <t>SLCC4599</t>
  </si>
  <si>
    <t>SLCC4600</t>
  </si>
  <si>
    <t>SLCC4601</t>
  </si>
  <si>
    <t>SLCC4602</t>
  </si>
  <si>
    <t>SLCC4603</t>
  </si>
  <si>
    <t>SLCC4604</t>
  </si>
  <si>
    <t>SLCC4605</t>
  </si>
  <si>
    <t>SLCC4606</t>
  </si>
  <si>
    <t>SLCC4607</t>
  </si>
  <si>
    <t>SLCC4608</t>
  </si>
  <si>
    <t>SLCC4609</t>
  </si>
  <si>
    <t>SLCC4610</t>
  </si>
  <si>
    <t>SLCC4611</t>
  </si>
  <si>
    <t>SLCC4612</t>
  </si>
  <si>
    <t>SLCC4613</t>
  </si>
  <si>
    <t>SLCC4614</t>
  </si>
  <si>
    <t>SLCC4615</t>
  </si>
  <si>
    <t>SLCC4616</t>
  </si>
  <si>
    <t>SLCC4617</t>
  </si>
  <si>
    <t>SLCC4618</t>
  </si>
  <si>
    <t>SLCC4619</t>
  </si>
  <si>
    <t>SLCC4620</t>
  </si>
  <si>
    <t>SLCC4621</t>
  </si>
  <si>
    <t>SLCC4622</t>
  </si>
  <si>
    <t>SLCC4623</t>
  </si>
  <si>
    <t>SLCC4624</t>
  </si>
  <si>
    <t>SLCC4625</t>
  </si>
  <si>
    <t>SLCC4626</t>
  </si>
  <si>
    <t>SLCC4627</t>
  </si>
  <si>
    <t>SLCC4628</t>
  </si>
  <si>
    <t>SLCC4629</t>
  </si>
  <si>
    <t>SLCC4630</t>
  </si>
  <si>
    <t>SLCC4631</t>
  </si>
  <si>
    <t>SLCC4632</t>
  </si>
  <si>
    <t>SLCC4633</t>
  </si>
  <si>
    <t>SLCC4634</t>
  </si>
  <si>
    <t>SLCC4635</t>
  </si>
  <si>
    <t>SLCC4636</t>
  </si>
  <si>
    <t>SLCC4637</t>
  </si>
  <si>
    <t>SLCC4638</t>
  </si>
  <si>
    <t>SLCC4639</t>
  </si>
  <si>
    <t>SLCC4640</t>
  </si>
  <si>
    <t>SLCC4641</t>
  </si>
  <si>
    <t>SLCC4642</t>
  </si>
  <si>
    <t>SLCC4643</t>
  </si>
  <si>
    <t>SLCC4644</t>
  </si>
  <si>
    <t>SLCC4645</t>
  </si>
  <si>
    <t>SLCC4646</t>
  </si>
  <si>
    <t>SLCC4647</t>
  </si>
  <si>
    <t>SLCC4648</t>
  </si>
  <si>
    <t>SLCC4649</t>
  </si>
  <si>
    <t>SLCC4650</t>
  </si>
  <si>
    <t>SLCC4651</t>
  </si>
  <si>
    <t>SLCC4652</t>
  </si>
  <si>
    <t>SLCC4653</t>
  </si>
  <si>
    <t>SLCC4654</t>
  </si>
  <si>
    <t>SLCC4655</t>
  </si>
  <si>
    <t>SLCC4656</t>
  </si>
  <si>
    <t>SLCC4657</t>
  </si>
  <si>
    <t>SLCC4658</t>
  </si>
  <si>
    <t>SLCC4659</t>
  </si>
  <si>
    <t>SLCC4660</t>
  </si>
  <si>
    <t>SLCC4661</t>
  </si>
  <si>
    <t>SLCC4662</t>
  </si>
  <si>
    <t>SLCC4663</t>
  </si>
  <si>
    <t>SLCC4664</t>
  </si>
  <si>
    <t>SLCC4665</t>
  </si>
  <si>
    <t>SLCC4666</t>
  </si>
  <si>
    <t>SLCC4667</t>
  </si>
  <si>
    <t>SLCC4668</t>
  </si>
  <si>
    <t>SLCC4669</t>
  </si>
  <si>
    <t>SLCC4670</t>
  </si>
  <si>
    <t>SLCC4671</t>
  </si>
  <si>
    <t>SLCC4672</t>
  </si>
  <si>
    <t>SLCC4673</t>
  </si>
  <si>
    <t>SLCC4674</t>
  </si>
  <si>
    <t>SLCC4675</t>
  </si>
  <si>
    <t>SLCC4676</t>
  </si>
  <si>
    <t>SLCC4677</t>
  </si>
  <si>
    <t>SLCC4678</t>
  </si>
  <si>
    <t>SLCC4679</t>
  </si>
  <si>
    <t>SLCC4680</t>
  </si>
  <si>
    <t>SLCC4681</t>
  </si>
  <si>
    <t>SLCC4682</t>
  </si>
  <si>
    <t>SLCC4683</t>
  </si>
  <si>
    <t>SLCC4684</t>
  </si>
  <si>
    <t>SLCC4685</t>
  </si>
  <si>
    <t>SLCC4686</t>
  </si>
  <si>
    <t>SLCC4687</t>
  </si>
  <si>
    <t>SLCC4688</t>
  </si>
  <si>
    <t>SLCC4689</t>
  </si>
  <si>
    <t>SLCC4690</t>
  </si>
  <si>
    <t>SLCC4691</t>
  </si>
  <si>
    <t>SLCC4692</t>
  </si>
  <si>
    <t>SLCC4693</t>
  </si>
  <si>
    <t>SLCC4694</t>
  </si>
  <si>
    <t>SLCC4695</t>
  </si>
  <si>
    <t>SLCC4696</t>
  </si>
  <si>
    <t>SLCC4697</t>
  </si>
  <si>
    <t>SLCC4698</t>
  </si>
  <si>
    <t>SLCC4699</t>
  </si>
  <si>
    <t>SLCC4700</t>
  </si>
  <si>
    <t>SLCC4701</t>
  </si>
  <si>
    <t>SLCC4702</t>
  </si>
  <si>
    <t>SLCC4703</t>
  </si>
  <si>
    <t>SLCC4704</t>
  </si>
  <si>
    <t>SLCC4705</t>
  </si>
  <si>
    <t>SLCC4706</t>
  </si>
  <si>
    <t>SLCC4707</t>
  </si>
  <si>
    <t>SLCC4708</t>
  </si>
  <si>
    <t>SLCC4709</t>
  </si>
  <si>
    <t>SLCC4710</t>
  </si>
  <si>
    <t>SLCC4711</t>
  </si>
  <si>
    <t>SLCC4712</t>
  </si>
  <si>
    <t>SLCC4713</t>
  </si>
  <si>
    <t>SLCC4714</t>
  </si>
  <si>
    <t>SLCC4715</t>
  </si>
  <si>
    <t>SLCC4716</t>
  </si>
  <si>
    <t>SLCC4717</t>
  </si>
  <si>
    <t>SLCC4718</t>
  </si>
  <si>
    <t>SLCC4719</t>
  </si>
  <si>
    <t>SLCC4720</t>
  </si>
  <si>
    <t>SLCC4721</t>
  </si>
  <si>
    <t>SLCC4722</t>
  </si>
  <si>
    <t>SLCC4723</t>
  </si>
  <si>
    <t>SLCC4724</t>
  </si>
  <si>
    <t>SLCC4725</t>
  </si>
  <si>
    <t>SLCC4726</t>
  </si>
  <si>
    <t>SLCC4727</t>
  </si>
  <si>
    <t>SLCC4728</t>
  </si>
  <si>
    <t>SLCC4729</t>
  </si>
  <si>
    <t>SLCC4730</t>
  </si>
  <si>
    <t>SLCC4731</t>
  </si>
  <si>
    <t>SLCC4732</t>
  </si>
  <si>
    <t>SLCC4733</t>
  </si>
  <si>
    <t>SLCC4734</t>
  </si>
  <si>
    <t>SLCC4735</t>
  </si>
  <si>
    <t>SLCC4736</t>
  </si>
  <si>
    <t>SLCC4737</t>
  </si>
  <si>
    <t>SLCC4738</t>
  </si>
  <si>
    <t>SLCC4739</t>
  </si>
  <si>
    <t>SLCC4740</t>
  </si>
  <si>
    <t>SLCC4741</t>
  </si>
  <si>
    <t>SLCC4742</t>
  </si>
  <si>
    <t>SLCC4743</t>
  </si>
  <si>
    <t>SLCC4744</t>
  </si>
  <si>
    <t>SLCC4745</t>
  </si>
  <si>
    <t>SLCC4746</t>
  </si>
  <si>
    <t>SLCC4747</t>
  </si>
  <si>
    <t>SLCC4748</t>
  </si>
  <si>
    <t>SLCC4749</t>
  </si>
  <si>
    <t>SLCC4750</t>
  </si>
  <si>
    <t>SLCC4751</t>
  </si>
  <si>
    <t>SLCC4752</t>
  </si>
  <si>
    <t>SLCC4753</t>
  </si>
  <si>
    <t>SLCC4754</t>
  </si>
  <si>
    <t>SLCC4755</t>
  </si>
  <si>
    <t>SLCC4756</t>
  </si>
  <si>
    <t>SLCC4757</t>
  </si>
  <si>
    <t>SLCC4758</t>
  </si>
  <si>
    <t>SLCC4759</t>
  </si>
  <si>
    <t>SLCC4760</t>
  </si>
  <si>
    <t>SLCC4761</t>
  </si>
  <si>
    <t>SLCC4762</t>
  </si>
  <si>
    <t>SLCC4763</t>
  </si>
  <si>
    <t>SLCC4764</t>
  </si>
  <si>
    <t>SLCC4765</t>
  </si>
  <si>
    <t>SLCC4766</t>
  </si>
  <si>
    <t>SLCC4767</t>
  </si>
  <si>
    <t>SLCC4768</t>
  </si>
  <si>
    <t>SLCC4769</t>
  </si>
  <si>
    <t>SLCC4770</t>
  </si>
  <si>
    <t>SLCC4771</t>
  </si>
  <si>
    <t>SLCC4772</t>
  </si>
  <si>
    <t>SLCC4773</t>
  </si>
  <si>
    <t>SLCC4774</t>
  </si>
  <si>
    <t>SLCC4775</t>
  </si>
  <si>
    <t>SLCC4776</t>
  </si>
  <si>
    <t>SLCC4777</t>
  </si>
  <si>
    <t>SLCC4778</t>
  </si>
  <si>
    <t>SLCC4779</t>
  </si>
  <si>
    <t>SLCC4780</t>
  </si>
  <si>
    <t>SLCC4781</t>
  </si>
  <si>
    <t>SLCC4782</t>
  </si>
  <si>
    <t>SLCC4783</t>
  </si>
  <si>
    <t>SLCC4784</t>
  </si>
  <si>
    <t>SLCC4785</t>
  </si>
  <si>
    <t>SLCC4786</t>
  </si>
  <si>
    <t>SLCC4787</t>
  </si>
  <si>
    <t>SLCC4788</t>
  </si>
  <si>
    <t>SLCC4789</t>
  </si>
  <si>
    <t>SLCC4790</t>
  </si>
  <si>
    <t>SLCC4791</t>
  </si>
  <si>
    <t>SLCC4792</t>
  </si>
  <si>
    <t>SLCC4793</t>
  </si>
  <si>
    <t>SLCC4794</t>
  </si>
  <si>
    <t>SLCC4795</t>
  </si>
  <si>
    <t>SLCC4796</t>
  </si>
  <si>
    <t>SLCC4797</t>
  </si>
  <si>
    <t>SLCC4798</t>
  </si>
  <si>
    <t>SLCC4799</t>
  </si>
  <si>
    <t>SLCC4800</t>
  </si>
  <si>
    <t>SLCC4801</t>
  </si>
  <si>
    <t>SLCC4802</t>
  </si>
  <si>
    <t>SLCC4803</t>
  </si>
  <si>
    <t>SLCC4804</t>
  </si>
  <si>
    <t>SLCC4805</t>
  </si>
  <si>
    <t>SLCC4806</t>
  </si>
  <si>
    <t>SLCC4807</t>
  </si>
  <si>
    <t>SLCC4808</t>
  </si>
  <si>
    <t>SLCC4809</t>
  </si>
  <si>
    <t>SLCC4810</t>
  </si>
  <si>
    <t>SLCC4811</t>
  </si>
  <si>
    <t>SLCC4812</t>
  </si>
  <si>
    <t>SLCC4813</t>
  </si>
  <si>
    <t>SLCC4814</t>
  </si>
  <si>
    <t>SLCC4815</t>
  </si>
  <si>
    <t>SLCC4816</t>
  </si>
  <si>
    <t>SLCC4817</t>
  </si>
  <si>
    <t>SLCC4818</t>
  </si>
  <si>
    <t>SLCC4819</t>
  </si>
  <si>
    <t>SLCC4820</t>
  </si>
  <si>
    <t>SLCC4821</t>
  </si>
  <si>
    <t>SLCC4822</t>
  </si>
  <si>
    <t>SLCC4823</t>
  </si>
  <si>
    <t>SLCC4824</t>
  </si>
  <si>
    <t>SLCC4825</t>
  </si>
  <si>
    <t>SLCC4826</t>
  </si>
  <si>
    <t>SLCC4827</t>
  </si>
  <si>
    <t>SLCC4828</t>
  </si>
  <si>
    <t>SLCC4829</t>
  </si>
  <si>
    <t>SLCC4830</t>
  </si>
  <si>
    <t>SLCC4831</t>
  </si>
  <si>
    <t>SLCC4832</t>
  </si>
  <si>
    <t>SLCC4833</t>
  </si>
  <si>
    <t>SLCC4834</t>
  </si>
  <si>
    <t>SLCC4835</t>
  </si>
  <si>
    <t>SLCC4836</t>
  </si>
  <si>
    <t>SLCC4837</t>
  </si>
  <si>
    <t>SLCC4838</t>
  </si>
  <si>
    <t>SLCC4839</t>
  </si>
  <si>
    <t>SLCC4840</t>
  </si>
  <si>
    <t>SLCC4841</t>
  </si>
  <si>
    <t>SLCC4842</t>
  </si>
  <si>
    <t>SLCC4843</t>
  </si>
  <si>
    <t>SLCC4844</t>
  </si>
  <si>
    <t>SLCC4845</t>
  </si>
  <si>
    <t>SLCC4846</t>
  </si>
  <si>
    <t>SLCC4847</t>
  </si>
  <si>
    <t>SLCC4848</t>
  </si>
  <si>
    <t>SLCC4849</t>
  </si>
  <si>
    <t>SLCC4850</t>
  </si>
  <si>
    <t>SLCC4851</t>
  </si>
  <si>
    <t>SLCC4852</t>
  </si>
  <si>
    <t>SLCC4853</t>
  </si>
  <si>
    <t>SLCC4854</t>
  </si>
  <si>
    <t>SLCC4855</t>
  </si>
  <si>
    <t>SLCC4856</t>
  </si>
  <si>
    <t>SLCC4857</t>
  </si>
  <si>
    <t>SLCC4858</t>
  </si>
  <si>
    <t>SLCC4859</t>
  </si>
  <si>
    <t>SLCC4860</t>
  </si>
  <si>
    <t>SLCC4861</t>
  </si>
  <si>
    <t>SLCC4862</t>
  </si>
  <si>
    <t>SLCC4863</t>
  </si>
  <si>
    <t>SLCC4864</t>
  </si>
  <si>
    <t>SLCC4865</t>
  </si>
  <si>
    <t>SLCC4866</t>
  </si>
  <si>
    <t>SLCC4867</t>
  </si>
  <si>
    <t>SLCC4868</t>
  </si>
  <si>
    <t>SLCC4869</t>
  </si>
  <si>
    <t>SLCC4870</t>
  </si>
  <si>
    <t>SLCC4871</t>
  </si>
  <si>
    <t>SLCC4872</t>
  </si>
  <si>
    <t>SLCC4873</t>
  </si>
  <si>
    <t>SLCC4874</t>
  </si>
  <si>
    <t>SLCC4875</t>
  </si>
  <si>
    <t>SLCC4876</t>
  </si>
  <si>
    <t>SLCC4877</t>
  </si>
  <si>
    <t>SLCC4878</t>
  </si>
  <si>
    <t>SLCC4879</t>
  </si>
  <si>
    <t>SLCC4880</t>
  </si>
  <si>
    <t>SLCC4881</t>
  </si>
  <si>
    <t>SLCC4882</t>
  </si>
  <si>
    <t>SLCC4883</t>
  </si>
  <si>
    <t>SLCC4884</t>
  </si>
  <si>
    <t>SLCC4885</t>
  </si>
  <si>
    <t>SLCC4886</t>
  </si>
  <si>
    <t>SLCC4887</t>
  </si>
  <si>
    <t>SLCC4888</t>
  </si>
  <si>
    <t>SLCC4889</t>
  </si>
  <si>
    <t>SLCC4890</t>
  </si>
  <si>
    <t>SLCC4891</t>
  </si>
  <si>
    <t>SLCC4892</t>
  </si>
  <si>
    <t>SLCC4893</t>
  </si>
  <si>
    <t>SLCC4894</t>
  </si>
  <si>
    <t>SLCC4895</t>
  </si>
  <si>
    <t>SLCC4896</t>
  </si>
  <si>
    <t>SLCC4897</t>
  </si>
  <si>
    <t>SLCC4898</t>
  </si>
  <si>
    <t>SLCC4899</t>
  </si>
  <si>
    <t>SLCC4900</t>
  </si>
  <si>
    <t>SLCC4901</t>
  </si>
  <si>
    <t>SLCC4902</t>
  </si>
  <si>
    <t>SLCC4903</t>
  </si>
  <si>
    <t>SLCC4904</t>
  </si>
  <si>
    <t>SLCC4905</t>
  </si>
  <si>
    <t>SLCC4906</t>
  </si>
  <si>
    <t>SLCC4907</t>
  </si>
  <si>
    <t>SLCC4908</t>
  </si>
  <si>
    <t>SLCC4909</t>
  </si>
  <si>
    <t>SLCC4910</t>
  </si>
  <si>
    <t>SLCC4911</t>
  </si>
  <si>
    <t>SLCC4912</t>
  </si>
  <si>
    <t>SLCC4913</t>
  </si>
  <si>
    <t>SLCC4914</t>
  </si>
  <si>
    <t>SLCC4915</t>
  </si>
  <si>
    <t>SLCC4916</t>
  </si>
  <si>
    <t>SLCC4917</t>
  </si>
  <si>
    <t>SLCC4918</t>
  </si>
  <si>
    <t>SLCC4919</t>
  </si>
  <si>
    <t>SLCC4920</t>
  </si>
  <si>
    <t>SLCC4921</t>
  </si>
  <si>
    <t>SLCC4922</t>
  </si>
  <si>
    <t>SLCC4923</t>
  </si>
  <si>
    <t>SLCC4924</t>
  </si>
  <si>
    <t>SLCC4925</t>
  </si>
  <si>
    <t>SLCC4926</t>
  </si>
  <si>
    <t>SLCC4927</t>
  </si>
  <si>
    <t>SLCC4928</t>
  </si>
  <si>
    <t>SLCC4929</t>
  </si>
  <si>
    <t>SLCC4930</t>
  </si>
  <si>
    <t>SLCC4931</t>
  </si>
  <si>
    <t>SLCC4932</t>
  </si>
  <si>
    <t>SLCC4933</t>
  </si>
  <si>
    <t>SLCC4934</t>
  </si>
  <si>
    <t>SLCC4935</t>
  </si>
  <si>
    <t>SLCC4936</t>
  </si>
  <si>
    <t>SLCC4937</t>
  </si>
  <si>
    <t>SLCC4938</t>
  </si>
  <si>
    <t>SLCC4939</t>
  </si>
  <si>
    <t>SLCC4940</t>
  </si>
  <si>
    <t>SLCC4941</t>
  </si>
  <si>
    <t>SLCC4942</t>
  </si>
  <si>
    <t>SLCC4943</t>
  </si>
  <si>
    <t>SLCC4944</t>
  </si>
  <si>
    <t>SLCC4945</t>
  </si>
  <si>
    <t>SLCC4946</t>
  </si>
  <si>
    <t>SLCC4947</t>
  </si>
  <si>
    <t>SLCC4948</t>
  </si>
  <si>
    <t>SLCC4949</t>
  </si>
  <si>
    <t>SLCC4950</t>
  </si>
  <si>
    <t>SLCC4951</t>
  </si>
  <si>
    <t>SLCC4952</t>
  </si>
  <si>
    <t>SLCC4953</t>
  </si>
  <si>
    <t>SLCC4954</t>
  </si>
  <si>
    <t>SLCC4955</t>
  </si>
  <si>
    <t>SLCC4956</t>
  </si>
  <si>
    <t>SLCC4957</t>
  </si>
  <si>
    <t>SLCC4958</t>
  </si>
  <si>
    <t>SLCC4959</t>
  </si>
  <si>
    <t>SLCC4960</t>
  </si>
  <si>
    <t>SLCC4961</t>
  </si>
  <si>
    <t>SLCC4962</t>
  </si>
  <si>
    <t>SLCC4963</t>
  </si>
  <si>
    <t>SLCC4964</t>
  </si>
  <si>
    <t>SLCC4965</t>
  </si>
  <si>
    <t>SLCC4966</t>
  </si>
  <si>
    <t>SLCC4967</t>
  </si>
  <si>
    <t>SLCC4968</t>
  </si>
  <si>
    <t>SLCC4969</t>
  </si>
  <si>
    <t>SLCC4970</t>
  </si>
  <si>
    <t>SLCC4971</t>
  </si>
  <si>
    <t>SLCC4972</t>
  </si>
  <si>
    <t>SLCC4973</t>
  </si>
  <si>
    <t>SLCC4974</t>
  </si>
  <si>
    <t>SLCC4975</t>
  </si>
  <si>
    <t>SLCC4976</t>
  </si>
  <si>
    <t>SLCC4977</t>
  </si>
  <si>
    <t>SLCC4978</t>
  </si>
  <si>
    <t>SLCC4979</t>
  </si>
  <si>
    <t>SLCC4980</t>
  </si>
  <si>
    <t>SLCC4981</t>
  </si>
  <si>
    <t>SLCC4982</t>
  </si>
  <si>
    <t>SLCC4983</t>
  </si>
  <si>
    <t>SLCC4984</t>
  </si>
  <si>
    <t>SLCC4985</t>
  </si>
  <si>
    <t>SLCC4986</t>
  </si>
  <si>
    <t>SLCC4987</t>
  </si>
  <si>
    <t>SLCC4988</t>
  </si>
  <si>
    <t>SLCC4989</t>
  </si>
  <si>
    <t>SLCC4990</t>
  </si>
  <si>
    <t>SLCC4991</t>
  </si>
  <si>
    <t>SLCC4992</t>
  </si>
  <si>
    <t>SLCC4993</t>
  </si>
  <si>
    <t>Modern</t>
  </si>
  <si>
    <t>Reef crest</t>
  </si>
  <si>
    <t>bioclastic sand &amp; gavel</t>
  </si>
  <si>
    <t>upper surface</t>
  </si>
  <si>
    <t>HAT (m MSL)</t>
  </si>
  <si>
    <t>MLW to MLLW</t>
  </si>
  <si>
    <t>MLLW to LAT</t>
  </si>
  <si>
    <t xml:space="preserve">molluscs attached to Eocene limestone </t>
  </si>
  <si>
    <t>marine shell</t>
  </si>
  <si>
    <t>superfical abrasion</t>
  </si>
  <si>
    <t>questionable reference to mean sea level</t>
  </si>
  <si>
    <t>no information of the in situ status of the samples</t>
  </si>
  <si>
    <t>S8</t>
  </si>
  <si>
    <t>S18</t>
  </si>
  <si>
    <t>S24</t>
  </si>
  <si>
    <t>S25</t>
  </si>
  <si>
    <t>S38</t>
  </si>
  <si>
    <t>S47</t>
  </si>
  <si>
    <t>S49</t>
  </si>
  <si>
    <t>S50</t>
  </si>
  <si>
    <t>S55</t>
  </si>
  <si>
    <t>S56</t>
  </si>
  <si>
    <t>S68</t>
  </si>
  <si>
    <t>S69</t>
  </si>
  <si>
    <t>S70</t>
  </si>
  <si>
    <t>S71</t>
  </si>
  <si>
    <t>S72</t>
  </si>
  <si>
    <t>S74</t>
  </si>
  <si>
    <t>S75</t>
  </si>
  <si>
    <t>S78</t>
  </si>
  <si>
    <t>S100</t>
  </si>
  <si>
    <t>S156</t>
  </si>
  <si>
    <t>S180</t>
  </si>
  <si>
    <t>S181</t>
  </si>
  <si>
    <t>S197</t>
  </si>
  <si>
    <t>S201</t>
  </si>
  <si>
    <t xml:space="preserve">Points are completed by Bird et al. 2007 (table 2). Lat/Long derived from Google maps </t>
  </si>
  <si>
    <t>uplift rate is based on the last interglacial sea level position, which is assumed to be equal to today</t>
  </si>
  <si>
    <t xml:space="preserve">unknown locality and relationship to msl </t>
  </si>
  <si>
    <t>hole1; reworking possible</t>
  </si>
  <si>
    <t>hole2;  reworking possible</t>
  </si>
  <si>
    <t>hole3;  reworking possible</t>
  </si>
  <si>
    <t xml:space="preserve">Bird et al. 2007 </t>
  </si>
  <si>
    <t>Bird et al. 2010</t>
  </si>
  <si>
    <t xml:space="preserve">Bird et al. 2007  </t>
  </si>
  <si>
    <t xml:space="preserve">Bird et al. 2010  </t>
  </si>
  <si>
    <t>no definition of indicative meaning possible</t>
  </si>
  <si>
    <t>no indicative range</t>
  </si>
  <si>
    <t>in Horton et al. 2005 the 14C age is 7310 +- 110. I found 7310 +-100</t>
  </si>
  <si>
    <r>
      <t xml:space="preserve">5 = </t>
    </r>
    <r>
      <rPr>
        <vertAlign val="superscript"/>
        <sz val="11"/>
        <color theme="1"/>
        <rFont val="Arial"/>
        <family val="2"/>
      </rPr>
      <t>10</t>
    </r>
    <r>
      <rPr>
        <sz val="11"/>
        <color theme="1"/>
        <rFont val="Arial"/>
        <family val="2"/>
      </rPr>
      <t>Be</t>
    </r>
  </si>
  <si>
    <t>GREEN VALUES and coocrdinates are completed by Horton et al. 2005.  Elevation is: Depth of Sample in Core Relative to MSL (m) but in Horton they indicate RSL (m a.m.s.l);</t>
  </si>
  <si>
    <t>Lat/Long info derived from google maps. Tectonically stable (more or less?!)</t>
  </si>
  <si>
    <t>elevation of sample is elevation above lowest tide level (LTL). Lat/ long info for all points from google</t>
  </si>
  <si>
    <t>Age and meaning based on foraminifera species; ages are estimated from accumulation curves</t>
  </si>
  <si>
    <t xml:space="preserve">In fact this datapoint is only mentioned in Sinsakul 1990, it is officially from Sinsakul 1986 </t>
  </si>
  <si>
    <t>Geyland core is 2.65 m relative to modern msl.</t>
  </si>
  <si>
    <t>Horten wants this to be a limiting point.</t>
  </si>
  <si>
    <t>no original</t>
  </si>
  <si>
    <t>studyside outside SE Asia?</t>
  </si>
  <si>
    <t>GAK-9559</t>
  </si>
  <si>
    <t>GAK-9566</t>
  </si>
  <si>
    <t>GAK-9565</t>
  </si>
  <si>
    <t>GAK-9564</t>
  </si>
  <si>
    <t xml:space="preserve">Tjia et al. 1983 </t>
  </si>
  <si>
    <t>GAK-9563</t>
  </si>
  <si>
    <t>Calib 7.1 / 7.0.1</t>
  </si>
  <si>
    <t>Calib 7.1 / 7.0.2</t>
  </si>
  <si>
    <t>Calib 7.1 / 7.0.3</t>
  </si>
  <si>
    <t>Calib 7.1 / 7.0.4</t>
  </si>
  <si>
    <t>GAK-9567</t>
  </si>
  <si>
    <t>GAK-9561</t>
  </si>
  <si>
    <t>Calib 7.1 / 7.0.5</t>
  </si>
  <si>
    <t>GAK-9562</t>
  </si>
  <si>
    <t>GAK-9558</t>
  </si>
  <si>
    <t>GAK-9560</t>
  </si>
  <si>
    <t>oyster shells (dead) still attached to huge boulders of metavolcanic rock</t>
  </si>
  <si>
    <t>coral reef now being abraded. Abrasion surface is 0.3 m above low tide mark</t>
  </si>
  <si>
    <t>Oyster shells cemented by calcareous algae forming crusts on underside of very large, non-calcareous boulders</t>
  </si>
  <si>
    <t>calcareous algal crust in a vertical cleft through metasedimentray and granitic rocks</t>
  </si>
  <si>
    <t>calcareous algal crust cementing some dead oyster shells and filling a vertical cleft in granitic rock</t>
  </si>
  <si>
    <t>coral reef being abraded. Abrasion platform is 0.5 m above msl or 1.5 m above low tide level</t>
  </si>
  <si>
    <t>coral reef being abraded. Abrasion platform is 0.3 m to 0.5 m above msl or 1.3 m to 1.5 m above low tide level</t>
  </si>
  <si>
    <t>Teluk Batik</t>
  </si>
  <si>
    <t>Jeram, Selangor</t>
  </si>
  <si>
    <t>Tanjung Birah, Pulau Tioman</t>
  </si>
  <si>
    <t>Tanjung Gerenggan, Pulau Tioman</t>
  </si>
  <si>
    <t>Gumia, Terengganu</t>
  </si>
  <si>
    <t>Bukit Keluang</t>
  </si>
  <si>
    <t>Pulau Kapas</t>
  </si>
  <si>
    <t>GAK11204</t>
  </si>
  <si>
    <t>GAK 11203</t>
  </si>
  <si>
    <t>GAK 5263</t>
  </si>
  <si>
    <t>I 9888</t>
  </si>
  <si>
    <t>I 9887</t>
  </si>
  <si>
    <t>GAK 13114</t>
  </si>
  <si>
    <t>GAK 13115</t>
  </si>
  <si>
    <t>Tjia et al. 1992</t>
  </si>
  <si>
    <t>below high tide</t>
  </si>
  <si>
    <t>above top limit of live comb-like oysters</t>
  </si>
  <si>
    <t>above  high tide</t>
  </si>
  <si>
    <t>above high tide</t>
  </si>
  <si>
    <t>above the top limit of living oysters= similar to the high tide position</t>
  </si>
  <si>
    <t xml:space="preserve">maps 411+ 612 average from calib online </t>
  </si>
  <si>
    <t>no elevation</t>
  </si>
  <si>
    <t>oyster in growth position attached to granite</t>
  </si>
  <si>
    <t>molluscs embedded in carbonaceous clay on the beach</t>
  </si>
  <si>
    <t>calcareous beachrock ( a breccia of metavolcanic fragments)</t>
  </si>
  <si>
    <t>similar calcareous beachrock (breccia) filling crevices between large boulders</t>
  </si>
  <si>
    <t>coral from current abrasion platform</t>
  </si>
  <si>
    <t>coral fragments from a borehole</t>
  </si>
  <si>
    <t>oysters in growth position attached to mesozoic conglomerate outcrop</t>
  </si>
  <si>
    <t>no age</t>
  </si>
  <si>
    <t>no radiocarbon age</t>
  </si>
  <si>
    <t>reworking possible</t>
  </si>
  <si>
    <t>rework possible</t>
  </si>
  <si>
    <t>paper not avaiable</t>
  </si>
  <si>
    <t>SLCC717</t>
  </si>
  <si>
    <t>SLCC718</t>
  </si>
  <si>
    <t>SLCC719</t>
  </si>
  <si>
    <t>SLCC720</t>
  </si>
  <si>
    <t>Hanebuth et al. 2012</t>
  </si>
  <si>
    <t>SLCC4994</t>
  </si>
  <si>
    <t>SLCC4995</t>
  </si>
  <si>
    <t>SLCC4996</t>
  </si>
  <si>
    <t>SLCC4997</t>
  </si>
  <si>
    <t>SLCC4998</t>
  </si>
  <si>
    <t>SLCC4999</t>
  </si>
  <si>
    <t>SLCC5000</t>
  </si>
  <si>
    <t>SLCC5001</t>
  </si>
  <si>
    <t>SLCC5002</t>
  </si>
  <si>
    <t>SLCC5003</t>
  </si>
  <si>
    <t>SLCC5004</t>
  </si>
  <si>
    <t>SLCC5005</t>
  </si>
  <si>
    <t>SLCC5006</t>
  </si>
  <si>
    <t>SLCC5007</t>
  </si>
  <si>
    <t>SLCC5008</t>
  </si>
  <si>
    <t>SLCC5009</t>
  </si>
  <si>
    <t>SLCC5010</t>
  </si>
  <si>
    <t>SLCC5011</t>
  </si>
  <si>
    <t>SLCC5012</t>
  </si>
  <si>
    <t>SLCC5013</t>
  </si>
  <si>
    <t>SLCC5014</t>
  </si>
  <si>
    <t>SLCC5015</t>
  </si>
  <si>
    <t>SLCC5016</t>
  </si>
  <si>
    <t>SLCC5017</t>
  </si>
  <si>
    <t>SLCC5018</t>
  </si>
  <si>
    <t>SLCC5019</t>
  </si>
  <si>
    <t>SLCC5020</t>
  </si>
  <si>
    <t>SLCC5021</t>
  </si>
  <si>
    <t>SLCC5022</t>
  </si>
  <si>
    <t>SLCC5023</t>
  </si>
  <si>
    <t>SLCC5024</t>
  </si>
  <si>
    <t>SLCC5025</t>
  </si>
  <si>
    <t>SLCC5026</t>
  </si>
  <si>
    <t>SLCC5027</t>
  </si>
  <si>
    <t>SLCC5028</t>
  </si>
  <si>
    <t>SLCC5029</t>
  </si>
  <si>
    <t>SLCC5030</t>
  </si>
  <si>
    <t>SLCC5031</t>
  </si>
  <si>
    <t>SLCC5032</t>
  </si>
  <si>
    <t>SLCC5033</t>
  </si>
  <si>
    <t>SLCC5034</t>
  </si>
  <si>
    <t>SLCC5035</t>
  </si>
  <si>
    <t>SLCC5036</t>
  </si>
  <si>
    <t>SLCC5037</t>
  </si>
  <si>
    <t>SLCC5038</t>
  </si>
  <si>
    <t>SLCC5039</t>
  </si>
  <si>
    <t>SLCC5040</t>
  </si>
  <si>
    <t>SLCC5041</t>
  </si>
  <si>
    <t>SLCC5042</t>
  </si>
  <si>
    <t>SLCC5043</t>
  </si>
  <si>
    <t>SLCC5044</t>
  </si>
  <si>
    <t>SLCC5045</t>
  </si>
  <si>
    <t>SLCC5046</t>
  </si>
  <si>
    <t>SLCC5047</t>
  </si>
  <si>
    <t>SLCC5048</t>
  </si>
  <si>
    <t>SLCC5049</t>
  </si>
  <si>
    <t>SLCC5050</t>
  </si>
  <si>
    <t>SLCC5051</t>
  </si>
  <si>
    <t>SLCC5052</t>
  </si>
  <si>
    <t>SLCC5053</t>
  </si>
  <si>
    <t>SLCC5054</t>
  </si>
  <si>
    <t>SLCC5055</t>
  </si>
  <si>
    <t>SLCC5056</t>
  </si>
  <si>
    <t>SLCC5057</t>
  </si>
  <si>
    <t>SLCC5058</t>
  </si>
  <si>
    <t>SLCC5059</t>
  </si>
  <si>
    <t>SLCC5060</t>
  </si>
  <si>
    <t>SLCC5061</t>
  </si>
  <si>
    <t>SLCC5062</t>
  </si>
  <si>
    <t>SLCC5063</t>
  </si>
  <si>
    <t>SLCC5064</t>
  </si>
  <si>
    <t>SLCC5065</t>
  </si>
  <si>
    <t>SLCC5066</t>
  </si>
  <si>
    <t>SLCC5067</t>
  </si>
  <si>
    <t>SLCC5068</t>
  </si>
  <si>
    <t>SLCC5069</t>
  </si>
  <si>
    <t>SLCC5070</t>
  </si>
  <si>
    <t>SLCC5071</t>
  </si>
  <si>
    <t>SLCC5072</t>
  </si>
  <si>
    <t>SLCC5073</t>
  </si>
  <si>
    <t>SLCC5074</t>
  </si>
  <si>
    <t>SLCC5075</t>
  </si>
  <si>
    <t>SLCC5076</t>
  </si>
  <si>
    <t>SLCC5077</t>
  </si>
  <si>
    <t>SLCC5078</t>
  </si>
  <si>
    <t>SLCC5079</t>
  </si>
  <si>
    <t>SLCC5080</t>
  </si>
  <si>
    <t>SLCC5081</t>
  </si>
  <si>
    <t>SLCC5082</t>
  </si>
  <si>
    <t>SLCC5083</t>
  </si>
  <si>
    <t>SLCC5084</t>
  </si>
  <si>
    <t>SLCC5085</t>
  </si>
  <si>
    <t>SLCC5086</t>
  </si>
  <si>
    <t>SLCC5087</t>
  </si>
  <si>
    <t>SLCC5088</t>
  </si>
  <si>
    <t>SLCC5089</t>
  </si>
  <si>
    <t>SLCC5090</t>
  </si>
  <si>
    <t>SLCC5091</t>
  </si>
  <si>
    <t>SLCC5092</t>
  </si>
  <si>
    <t>SLCC5093</t>
  </si>
  <si>
    <t>SLCC5094</t>
  </si>
  <si>
    <t>SLCC5095</t>
  </si>
  <si>
    <t>SLCC5096</t>
  </si>
  <si>
    <t>SLCC5097</t>
  </si>
  <si>
    <t>SLCC5098</t>
  </si>
  <si>
    <t>SLCC5099</t>
  </si>
  <si>
    <t>SLCC5100</t>
  </si>
  <si>
    <t>SLCC5101</t>
  </si>
  <si>
    <t>SLCC5102</t>
  </si>
  <si>
    <t>SLCC5103</t>
  </si>
  <si>
    <t>SLCC5104</t>
  </si>
  <si>
    <t>SLCC5105</t>
  </si>
  <si>
    <t>SLCC5106</t>
  </si>
  <si>
    <t>SLCC5107</t>
  </si>
  <si>
    <t>SLCC5108</t>
  </si>
  <si>
    <t>SLCC5109</t>
  </si>
  <si>
    <t>SLCC5110</t>
  </si>
  <si>
    <t>SLCC5111</t>
  </si>
  <si>
    <t>SLCC5112</t>
  </si>
  <si>
    <t>SLCC5113</t>
  </si>
  <si>
    <t>SLCC5114</t>
  </si>
  <si>
    <t>SLCC5115</t>
  </si>
  <si>
    <t>SLCC5116</t>
  </si>
  <si>
    <t>SLCC5117</t>
  </si>
  <si>
    <t>SLCC5118</t>
  </si>
  <si>
    <t>SLCC5119</t>
  </si>
  <si>
    <t>SLCC5120</t>
  </si>
  <si>
    <t>SLCC5121</t>
  </si>
  <si>
    <t>SLCC5122</t>
  </si>
  <si>
    <t>SLCC5123</t>
  </si>
  <si>
    <t>SLCC5124</t>
  </si>
  <si>
    <t>SLCC5125</t>
  </si>
  <si>
    <t>SLCC5126</t>
  </si>
  <si>
    <t>SLCC5127</t>
  </si>
  <si>
    <t>SLCC5128</t>
  </si>
  <si>
    <t>SLCC5129</t>
  </si>
  <si>
    <t>SLCC5130</t>
  </si>
  <si>
    <t>SLCC5131</t>
  </si>
  <si>
    <t>SLCC5132</t>
  </si>
  <si>
    <t>SLCC5133</t>
  </si>
  <si>
    <t>SLCC5134</t>
  </si>
  <si>
    <t>SLCC5135</t>
  </si>
  <si>
    <t>SLCC5136</t>
  </si>
  <si>
    <t>SLCC5137</t>
  </si>
  <si>
    <t>SLCC5138</t>
  </si>
  <si>
    <t>SLCC5139</t>
  </si>
  <si>
    <t>SLCC5140</t>
  </si>
  <si>
    <t>SLCC5141</t>
  </si>
  <si>
    <t>SLCC5142</t>
  </si>
  <si>
    <t>SLCC5143</t>
  </si>
  <si>
    <t>SLCC5144</t>
  </si>
  <si>
    <t>SLCC5145</t>
  </si>
  <si>
    <t>SLCC5146</t>
  </si>
  <si>
    <t>SLCC5147</t>
  </si>
  <si>
    <t>SLCC5148</t>
  </si>
  <si>
    <t>SLCC5149</t>
  </si>
  <si>
    <t>SLCC5150</t>
  </si>
  <si>
    <t>SLCC5151</t>
  </si>
  <si>
    <t>SLCC5152</t>
  </si>
  <si>
    <t>SLCC5153</t>
  </si>
  <si>
    <t>SLCC5154</t>
  </si>
  <si>
    <t>SLCC5155</t>
  </si>
  <si>
    <t>SLCC5156</t>
  </si>
  <si>
    <t>SLCC5157</t>
  </si>
  <si>
    <t>SLCC5158</t>
  </si>
  <si>
    <t>SLCC5159</t>
  </si>
  <si>
    <t>SLCC5160</t>
  </si>
  <si>
    <t>SLCC5161</t>
  </si>
  <si>
    <t>SLCC5162</t>
  </si>
  <si>
    <t>SLCC5163</t>
  </si>
  <si>
    <t>SLCC5164</t>
  </si>
  <si>
    <t>SLCC5165</t>
  </si>
  <si>
    <t>SLCC5166</t>
  </si>
  <si>
    <t>SLCC5167</t>
  </si>
  <si>
    <t>SLCC5168</t>
  </si>
  <si>
    <t>SLCC5169</t>
  </si>
  <si>
    <t>SLCC5170</t>
  </si>
  <si>
    <t>SLCC5171</t>
  </si>
  <si>
    <t>SLCC5172</t>
  </si>
  <si>
    <t>SLCC5173</t>
  </si>
  <si>
    <t>SLCC5174</t>
  </si>
  <si>
    <t>SLCC5175</t>
  </si>
  <si>
    <t>SLCC5176</t>
  </si>
  <si>
    <t>SLCC5177</t>
  </si>
  <si>
    <t>SLCC5178</t>
  </si>
  <si>
    <t>SLCC5179</t>
  </si>
  <si>
    <t>SLCC5180</t>
  </si>
  <si>
    <t>SLCC5181</t>
  </si>
  <si>
    <t>SLCC5182</t>
  </si>
  <si>
    <t>SLCC5183</t>
  </si>
  <si>
    <t>SLCC5184</t>
  </si>
  <si>
    <t>SLCC5185</t>
  </si>
  <si>
    <t>SLCC5186</t>
  </si>
  <si>
    <t>SLCC5187</t>
  </si>
  <si>
    <t>SLCC5188</t>
  </si>
  <si>
    <t>SLCC5189</t>
  </si>
  <si>
    <t>SLCC5190</t>
  </si>
  <si>
    <t>SLCC5191</t>
  </si>
  <si>
    <t>SLCC5192</t>
  </si>
  <si>
    <t>SLCC5193</t>
  </si>
  <si>
    <t>SLCC5194</t>
  </si>
  <si>
    <t>SLCC5195</t>
  </si>
  <si>
    <t>SLCC5196</t>
  </si>
  <si>
    <t>SLCC5197</t>
  </si>
  <si>
    <t>SLCC5198</t>
  </si>
  <si>
    <t>SLCC5199</t>
  </si>
  <si>
    <t>SLCC5200</t>
  </si>
  <si>
    <t>SLCC5201</t>
  </si>
  <si>
    <t>SLCC5202</t>
  </si>
  <si>
    <t>SLCC5203</t>
  </si>
  <si>
    <t>SLCC5204</t>
  </si>
  <si>
    <t>SLCC5205</t>
  </si>
  <si>
    <t>SLCC5206</t>
  </si>
  <si>
    <t>SLCC5207</t>
  </si>
  <si>
    <t>SLCC5208</t>
  </si>
  <si>
    <t>SLCC5209</t>
  </si>
  <si>
    <t>SLCC5210</t>
  </si>
  <si>
    <t>SLCC5211</t>
  </si>
  <si>
    <t>SLCC5212</t>
  </si>
  <si>
    <t>SLCC5213</t>
  </si>
  <si>
    <t>SLCC5214</t>
  </si>
  <si>
    <t>SLCC5215</t>
  </si>
  <si>
    <t>SLCC5216</t>
  </si>
  <si>
    <t>SLCC5217</t>
  </si>
  <si>
    <t>SLCC5218</t>
  </si>
  <si>
    <t>SLCC5219</t>
  </si>
  <si>
    <t>SLCC5220</t>
  </si>
  <si>
    <t>SLCC5221</t>
  </si>
  <si>
    <t>SLCC5222</t>
  </si>
  <si>
    <t>SLCC5223</t>
  </si>
  <si>
    <t>SLCC5224</t>
  </si>
  <si>
    <t>SLCC5225</t>
  </si>
  <si>
    <t>SLCC5226</t>
  </si>
  <si>
    <t>SLCC5227</t>
  </si>
  <si>
    <t>SLCC5228</t>
  </si>
  <si>
    <t>SLCC5229</t>
  </si>
  <si>
    <t>SLCC5230</t>
  </si>
  <si>
    <t>SLCC5231</t>
  </si>
  <si>
    <t>SLCC5232</t>
  </si>
  <si>
    <t>SLCC5233</t>
  </si>
  <si>
    <t>SLCC5234</t>
  </si>
  <si>
    <t>SLCC5235</t>
  </si>
  <si>
    <t>SLCC5236</t>
  </si>
  <si>
    <t>SLCC5237</t>
  </si>
  <si>
    <t>SLCC5238</t>
  </si>
  <si>
    <t>SLCC5239</t>
  </si>
  <si>
    <t>SLCC5240</t>
  </si>
  <si>
    <t>SLCC5241</t>
  </si>
  <si>
    <t>SLCC5242</t>
  </si>
  <si>
    <t>SLCC5243</t>
  </si>
  <si>
    <t>SLCC5244</t>
  </si>
  <si>
    <t>SLCC5245</t>
  </si>
  <si>
    <t>SLCC5246</t>
  </si>
  <si>
    <t>SLCC5247</t>
  </si>
  <si>
    <t>SLCC5248</t>
  </si>
  <si>
    <t>SLCC5249</t>
  </si>
  <si>
    <t>SLCC5250</t>
  </si>
  <si>
    <t>SLCC5251</t>
  </si>
  <si>
    <t>SLCC5252</t>
  </si>
  <si>
    <t>SLCC5253</t>
  </si>
  <si>
    <t>SLCC5254</t>
  </si>
  <si>
    <t>SLCC5255</t>
  </si>
  <si>
    <t>SLCC5256</t>
  </si>
  <si>
    <t>SLCC5257</t>
  </si>
  <si>
    <t>SLCC5258</t>
  </si>
  <si>
    <t>SLCC5259</t>
  </si>
  <si>
    <t>SLCC5260</t>
  </si>
  <si>
    <t>SLCC5261</t>
  </si>
  <si>
    <t>SLCC5262</t>
  </si>
  <si>
    <t>SLCC5263</t>
  </si>
  <si>
    <t>SLCC5264</t>
  </si>
  <si>
    <t>SLCC5265</t>
  </si>
  <si>
    <t>SLCC5266</t>
  </si>
  <si>
    <t>SLCC5267</t>
  </si>
  <si>
    <t>SLCC5268</t>
  </si>
  <si>
    <t>SLCC5269</t>
  </si>
  <si>
    <t>SLCC5270</t>
  </si>
  <si>
    <t>SLCC5271</t>
  </si>
  <si>
    <t>SLCC5272</t>
  </si>
  <si>
    <t>SLCC5273</t>
  </si>
  <si>
    <t>SLCC5274</t>
  </si>
  <si>
    <t>SLCC5275</t>
  </si>
  <si>
    <t>SLCC5276</t>
  </si>
  <si>
    <t>SLCC5277</t>
  </si>
  <si>
    <t>SLCC5278</t>
  </si>
  <si>
    <t>SLCC5279</t>
  </si>
  <si>
    <t>SLCC5280</t>
  </si>
  <si>
    <t>SLCC5281</t>
  </si>
  <si>
    <t>SLCC5282</t>
  </si>
  <si>
    <t>SLCC5283</t>
  </si>
  <si>
    <t>SLCC5284</t>
  </si>
  <si>
    <t>SLCC5285</t>
  </si>
  <si>
    <t>SLCC5286</t>
  </si>
  <si>
    <t>SLCC5287</t>
  </si>
  <si>
    <t>SLCC5288</t>
  </si>
  <si>
    <t>SLCC5289</t>
  </si>
  <si>
    <t>SLCC5290</t>
  </si>
  <si>
    <t>SLCC5291</t>
  </si>
  <si>
    <t>SLCC5292</t>
  </si>
  <si>
    <t>SLCC5293</t>
  </si>
  <si>
    <t>SLCC5294</t>
  </si>
  <si>
    <t>SLCC5295</t>
  </si>
  <si>
    <t>SLCC5296</t>
  </si>
  <si>
    <t>SLCC5297</t>
  </si>
  <si>
    <t>SLCC5298</t>
  </si>
  <si>
    <t>SLCC5299</t>
  </si>
  <si>
    <t>SLCC5300</t>
  </si>
  <si>
    <t>SLCC5301</t>
  </si>
  <si>
    <t>SLCC5302</t>
  </si>
  <si>
    <t>SLCC5303</t>
  </si>
  <si>
    <t>SLCC5304</t>
  </si>
  <si>
    <t>SLCC5305</t>
  </si>
  <si>
    <t>SLCC5306</t>
  </si>
  <si>
    <t>SLCC5307</t>
  </si>
  <si>
    <t>SLCC5308</t>
  </si>
  <si>
    <t>SLCC5309</t>
  </si>
  <si>
    <t>SLCC5310</t>
  </si>
  <si>
    <t>SLCC5311</t>
  </si>
  <si>
    <t>SLCC5312</t>
  </si>
  <si>
    <t>SLCC5313</t>
  </si>
  <si>
    <t>SLCC5314</t>
  </si>
  <si>
    <t>SLCC5315</t>
  </si>
  <si>
    <t>SLCC5316</t>
  </si>
  <si>
    <t>SLCC5317</t>
  </si>
  <si>
    <t>SLCC5318</t>
  </si>
  <si>
    <t>SLCC5319</t>
  </si>
  <si>
    <t>SLCC5320</t>
  </si>
  <si>
    <t>SLCC5321</t>
  </si>
  <si>
    <t>SLCC5322</t>
  </si>
  <si>
    <t>SLCC5323</t>
  </si>
  <si>
    <t>SLCC5324</t>
  </si>
  <si>
    <t>SLCC5325</t>
  </si>
  <si>
    <t>SLCC5326</t>
  </si>
  <si>
    <t>SLCC5327</t>
  </si>
  <si>
    <t>SLCC5328</t>
  </si>
  <si>
    <t>SLCC5329</t>
  </si>
  <si>
    <t>SLCC5330</t>
  </si>
  <si>
    <t>SLCC5331</t>
  </si>
  <si>
    <t>SLCC5332</t>
  </si>
  <si>
    <t>SLCC5333</t>
  </si>
  <si>
    <t>SLCC5334</t>
  </si>
  <si>
    <t>SLCC5335</t>
  </si>
  <si>
    <t>SLCC5336</t>
  </si>
  <si>
    <t>SLCC5337</t>
  </si>
  <si>
    <t>SLCC5338</t>
  </si>
  <si>
    <t>SLCC5339</t>
  </si>
  <si>
    <t>SLCC5340</t>
  </si>
  <si>
    <t>SLCC5341</t>
  </si>
  <si>
    <t>SLCC5342</t>
  </si>
  <si>
    <t>SLCC5343</t>
  </si>
  <si>
    <t>SLCC5344</t>
  </si>
  <si>
    <t>SLCC5345</t>
  </si>
  <si>
    <t>SLCC5346</t>
  </si>
  <si>
    <t>SLCC5347</t>
  </si>
  <si>
    <t>SLCC5348</t>
  </si>
  <si>
    <t>SLCC5349</t>
  </si>
  <si>
    <t>SLCC5350</t>
  </si>
  <si>
    <t>SLCC5351</t>
  </si>
  <si>
    <t>SLCC5352</t>
  </si>
  <si>
    <t>SLCC5353</t>
  </si>
  <si>
    <t>SLCC5354</t>
  </si>
  <si>
    <t>SLCC5355</t>
  </si>
  <si>
    <t>SLCC5356</t>
  </si>
  <si>
    <t>SLCC5357</t>
  </si>
  <si>
    <t>SLCC5358</t>
  </si>
  <si>
    <t>SLCC5359</t>
  </si>
  <si>
    <t>SLCC5360</t>
  </si>
  <si>
    <t>SLCC5361</t>
  </si>
  <si>
    <t>SLCC5362</t>
  </si>
  <si>
    <t>SLCC5363</t>
  </si>
  <si>
    <t>SLCC5364</t>
  </si>
  <si>
    <t>SLCC5365</t>
  </si>
  <si>
    <t>SLCC5366</t>
  </si>
  <si>
    <t>SLCC5367</t>
  </si>
  <si>
    <t>SLCC5368</t>
  </si>
  <si>
    <t>SLCC5369</t>
  </si>
  <si>
    <t>SLCC5370</t>
  </si>
  <si>
    <t>SLCC5371</t>
  </si>
  <si>
    <t>SLCC5372</t>
  </si>
  <si>
    <t>SLCC5373</t>
  </si>
  <si>
    <t>SLCC5374</t>
  </si>
  <si>
    <t>SLCC5375</t>
  </si>
  <si>
    <t>SLCC5376</t>
  </si>
  <si>
    <t>SLCC5377</t>
  </si>
  <si>
    <t>SLCC5378</t>
  </si>
  <si>
    <t>SLCC5379</t>
  </si>
  <si>
    <t>SLCC5380</t>
  </si>
  <si>
    <t>SLCC5381</t>
  </si>
  <si>
    <t>SLCC5382</t>
  </si>
  <si>
    <t>SLCC5383</t>
  </si>
  <si>
    <t>SLCC5384</t>
  </si>
  <si>
    <t>SLCC5385</t>
  </si>
  <si>
    <t>SLCC5386</t>
  </si>
  <si>
    <t>SLCC5387</t>
  </si>
  <si>
    <t>SLCC5388</t>
  </si>
  <si>
    <t>SLCC5389</t>
  </si>
  <si>
    <t>SLCC5390</t>
  </si>
  <si>
    <t>SLCC5391</t>
  </si>
  <si>
    <t>SLCC5392</t>
  </si>
  <si>
    <t>SLCC5393</t>
  </si>
  <si>
    <t>SLCC5394</t>
  </si>
  <si>
    <t>SLCC5395</t>
  </si>
  <si>
    <t>SLCC5396</t>
  </si>
  <si>
    <t>SLCC5397</t>
  </si>
  <si>
    <t>SLCC5398</t>
  </si>
  <si>
    <t>SLCC5399</t>
  </si>
  <si>
    <t>SLCC5400</t>
  </si>
  <si>
    <t>SLCC5401</t>
  </si>
  <si>
    <t>SLCC5402</t>
  </si>
  <si>
    <t>SLCC5403</t>
  </si>
  <si>
    <t>SLCC5404</t>
  </si>
  <si>
    <t>SLCC5405</t>
  </si>
  <si>
    <t>SLCC5406</t>
  </si>
  <si>
    <t>SLCC5407</t>
  </si>
  <si>
    <t>SLCC5408</t>
  </si>
  <si>
    <t>SLCC5409</t>
  </si>
  <si>
    <t>SLCC5410</t>
  </si>
  <si>
    <t>SLCC5411</t>
  </si>
  <si>
    <t>SLCC5412</t>
  </si>
  <si>
    <t>SLCC5413</t>
  </si>
  <si>
    <t>SLCC5414</t>
  </si>
  <si>
    <t>SLCC5415</t>
  </si>
  <si>
    <t>SLCC5416</t>
  </si>
  <si>
    <t>SLCC5417</t>
  </si>
  <si>
    <t>SLCC5418</t>
  </si>
  <si>
    <t>SLCC5419</t>
  </si>
  <si>
    <t>SLCC5420</t>
  </si>
  <si>
    <t>SLCC5421</t>
  </si>
  <si>
    <t>SLCC5422</t>
  </si>
  <si>
    <t>SLCC5423</t>
  </si>
  <si>
    <t>SLCC5424</t>
  </si>
  <si>
    <t>SLCC5425</t>
  </si>
  <si>
    <t>SLCC5426</t>
  </si>
  <si>
    <t>SLCC5427</t>
  </si>
  <si>
    <t>SLCC5428</t>
  </si>
  <si>
    <t>SLCC5429</t>
  </si>
  <si>
    <t>SLCC5430</t>
  </si>
  <si>
    <t>SLCC5431</t>
  </si>
  <si>
    <t>SLCC5432</t>
  </si>
  <si>
    <t>SLCC5433</t>
  </si>
  <si>
    <t>SLCC5434</t>
  </si>
  <si>
    <t>SLCC5435</t>
  </si>
  <si>
    <t>SLCC5436</t>
  </si>
  <si>
    <t>SLCC5437</t>
  </si>
  <si>
    <t>SLCC5438</t>
  </si>
  <si>
    <t>SLCC5439</t>
  </si>
  <si>
    <t>SLCC5440</t>
  </si>
  <si>
    <t>SLCC5441</t>
  </si>
  <si>
    <t>SLCC5442</t>
  </si>
  <si>
    <t>SLCC5443</t>
  </si>
  <si>
    <t>SLCC5444</t>
  </si>
  <si>
    <t>SLCC5445</t>
  </si>
  <si>
    <t>SLCC5446</t>
  </si>
  <si>
    <t>SLCC5447</t>
  </si>
  <si>
    <t>SLCC5448</t>
  </si>
  <si>
    <t>SLCC5449</t>
  </si>
  <si>
    <t>SLCC5450</t>
  </si>
  <si>
    <t>SLCC5451</t>
  </si>
  <si>
    <t>SLCC5452</t>
  </si>
  <si>
    <t>SLCC5453</t>
  </si>
  <si>
    <t>SLCC5454</t>
  </si>
  <si>
    <t>SLCC5455</t>
  </si>
  <si>
    <t>SLCC5456</t>
  </si>
  <si>
    <t>SLCC5457</t>
  </si>
  <si>
    <t>SLCC5458</t>
  </si>
  <si>
    <t>SLCC5459</t>
  </si>
  <si>
    <t>SLCC5460</t>
  </si>
  <si>
    <t>SLCC5461</t>
  </si>
  <si>
    <t>SLCC5462</t>
  </si>
  <si>
    <t>SLCC5463</t>
  </si>
  <si>
    <t>SLCC5464</t>
  </si>
  <si>
    <t>SLCC5465</t>
  </si>
  <si>
    <t>SLCC5466</t>
  </si>
  <si>
    <t>SLCC5467</t>
  </si>
  <si>
    <t>SLCC5468</t>
  </si>
  <si>
    <t>SLCC5469</t>
  </si>
  <si>
    <t>SLCC5470</t>
  </si>
  <si>
    <t>SLCC5471</t>
  </si>
  <si>
    <t>SLCC5472</t>
  </si>
  <si>
    <t>SLCC5473</t>
  </si>
  <si>
    <t>SLCC5474</t>
  </si>
  <si>
    <t>SLCC5475</t>
  </si>
  <si>
    <t>SLCC5476</t>
  </si>
  <si>
    <t>SLCC5477</t>
  </si>
  <si>
    <t>SLCC5478</t>
  </si>
  <si>
    <t>SLCC5479</t>
  </si>
  <si>
    <t>SLCC5480</t>
  </si>
  <si>
    <t>SLCC5481</t>
  </si>
  <si>
    <t>SLCC5482</t>
  </si>
  <si>
    <t>SLCC5483</t>
  </si>
  <si>
    <t>SLCC5484</t>
  </si>
  <si>
    <t>SLCC5485</t>
  </si>
  <si>
    <t>SLCC5486</t>
  </si>
  <si>
    <t>SLCC5487</t>
  </si>
  <si>
    <t>SLCC5488</t>
  </si>
  <si>
    <t>SLCC5489</t>
  </si>
  <si>
    <t>SLCC5490</t>
  </si>
  <si>
    <t>SLCC5491</t>
  </si>
  <si>
    <t>SLCC5492</t>
  </si>
  <si>
    <t>SLCC5493</t>
  </si>
  <si>
    <t>SLCC5494</t>
  </si>
  <si>
    <t>SLCC5495</t>
  </si>
  <si>
    <t>SLCC5496</t>
  </si>
  <si>
    <t>SLCC5497</t>
  </si>
  <si>
    <t>SLCC5498</t>
  </si>
  <si>
    <t>SLCC5499</t>
  </si>
  <si>
    <t>SLCC5500</t>
  </si>
  <si>
    <t>SLCC5501</t>
  </si>
  <si>
    <t>SLCC5502</t>
  </si>
  <si>
    <t>SLCC5503</t>
  </si>
  <si>
    <t>SLCC5504</t>
  </si>
  <si>
    <t>SLCC5505</t>
  </si>
  <si>
    <t>SLCC5506</t>
  </si>
  <si>
    <t>SLCC5507</t>
  </si>
  <si>
    <t>SLCC5508</t>
  </si>
  <si>
    <t>SLCC5509</t>
  </si>
  <si>
    <t>SLCC5510</t>
  </si>
  <si>
    <t>SLCC5511</t>
  </si>
  <si>
    <t>SLCC5512</t>
  </si>
  <si>
    <t>SLCC5513</t>
  </si>
  <si>
    <t>SLCC5514</t>
  </si>
  <si>
    <t>SLCC5515</t>
  </si>
  <si>
    <t>SLCC5516</t>
  </si>
  <si>
    <t>SLCC5517</t>
  </si>
  <si>
    <t>SLCC5518</t>
  </si>
  <si>
    <t>SLCC5519</t>
  </si>
  <si>
    <t>SLCC5520</t>
  </si>
  <si>
    <t>SLCC5521</t>
  </si>
  <si>
    <t>SLCC5522</t>
  </si>
  <si>
    <t>SLCC5523</t>
  </si>
  <si>
    <t>SLCC5524</t>
  </si>
  <si>
    <t>SLCC5525</t>
  </si>
  <si>
    <t>SLCC5526</t>
  </si>
  <si>
    <t>SLCC5527</t>
  </si>
  <si>
    <t>SLCC5528</t>
  </si>
  <si>
    <t>SLCC5529</t>
  </si>
  <si>
    <t>SLCC5530</t>
  </si>
  <si>
    <t>SLCC5531</t>
  </si>
  <si>
    <t>SLCC5532</t>
  </si>
  <si>
    <t>SLCC5533</t>
  </si>
  <si>
    <t>SLCC5534</t>
  </si>
  <si>
    <t>SLCC5535</t>
  </si>
  <si>
    <t>SLCC5536</t>
  </si>
  <si>
    <t>SLCC5537</t>
  </si>
  <si>
    <t>SLCC5538</t>
  </si>
  <si>
    <t>SLCC5539</t>
  </si>
  <si>
    <t>SLCC5540</t>
  </si>
  <si>
    <t>SLCC5541</t>
  </si>
  <si>
    <t>SLCC5542</t>
  </si>
  <si>
    <t>SLCC5543</t>
  </si>
  <si>
    <t>SLCC5544</t>
  </si>
  <si>
    <t>SLCC5545</t>
  </si>
  <si>
    <t>SLCC5546</t>
  </si>
  <si>
    <t>SLCC5547</t>
  </si>
  <si>
    <t>SLCC5548</t>
  </si>
  <si>
    <t>SLCC5549</t>
  </si>
  <si>
    <t>SLCC5550</t>
  </si>
  <si>
    <t>SLCC5551</t>
  </si>
  <si>
    <t>SLCC5552</t>
  </si>
  <si>
    <t>SLCC5553</t>
  </si>
  <si>
    <t>SLCC5554</t>
  </si>
  <si>
    <t>SLCC5555</t>
  </si>
  <si>
    <t>SLCC5556</t>
  </si>
  <si>
    <t>SLCC5557</t>
  </si>
  <si>
    <t>SLCC5558</t>
  </si>
  <si>
    <t>SLCC5559</t>
  </si>
  <si>
    <t>SLCC5560</t>
  </si>
  <si>
    <t>SLCC5561</t>
  </si>
  <si>
    <t>SLCC5562</t>
  </si>
  <si>
    <t>SLCC5563</t>
  </si>
  <si>
    <t>SLCC5564</t>
  </si>
  <si>
    <t>SLCC5565</t>
  </si>
  <si>
    <t>SLCC5566</t>
  </si>
  <si>
    <t>SLCC5567</t>
  </si>
  <si>
    <t>SLCC5568</t>
  </si>
  <si>
    <t>SLCC5569</t>
  </si>
  <si>
    <t>SLCC5570</t>
  </si>
  <si>
    <t>SLCC5571</t>
  </si>
  <si>
    <t>SLCC5572</t>
  </si>
  <si>
    <t>SLCC5573</t>
  </si>
  <si>
    <t>SLCC5574</t>
  </si>
  <si>
    <t>SLCC5575</t>
  </si>
  <si>
    <t>SLCC5576</t>
  </si>
  <si>
    <t>SLCC5577</t>
  </si>
  <si>
    <t>SLCC5578</t>
  </si>
  <si>
    <t>SLCC5579</t>
  </si>
  <si>
    <t>SLCC5580</t>
  </si>
  <si>
    <t>SLCC5581</t>
  </si>
  <si>
    <t>SLCC5582</t>
  </si>
  <si>
    <t>SLCC5583</t>
  </si>
  <si>
    <t>SLCC5584</t>
  </si>
  <si>
    <t>SLCC5585</t>
  </si>
  <si>
    <t>SLCC5586</t>
  </si>
  <si>
    <t>SLCC5587</t>
  </si>
  <si>
    <t>SLCC5588</t>
  </si>
  <si>
    <t>SLCC5589</t>
  </si>
  <si>
    <t>SLCC5590</t>
  </si>
  <si>
    <t>SLCC5591</t>
  </si>
  <si>
    <t>SLCC5592</t>
  </si>
  <si>
    <t>SLCC5593</t>
  </si>
  <si>
    <t>SLCC5594</t>
  </si>
  <si>
    <t>SLCC5595</t>
  </si>
  <si>
    <t>SLCC5596</t>
  </si>
  <si>
    <t>SLCC5597</t>
  </si>
  <si>
    <t>SLCC5598</t>
  </si>
  <si>
    <t>SLCC5599</t>
  </si>
  <si>
    <t>SLCC5600</t>
  </si>
  <si>
    <t>SLCC5601</t>
  </si>
  <si>
    <t>SLCC5602</t>
  </si>
  <si>
    <t>SLCC5603</t>
  </si>
  <si>
    <t>SLCC5604</t>
  </si>
  <si>
    <t>SLCC5605</t>
  </si>
  <si>
    <t>SLCC5606</t>
  </si>
  <si>
    <t>SLCC5607</t>
  </si>
  <si>
    <t>SLCC5608</t>
  </si>
  <si>
    <t>SLCC5609</t>
  </si>
  <si>
    <t>SLCC5610</t>
  </si>
  <si>
    <t>SLCC5611</t>
  </si>
  <si>
    <t>SLCC5612</t>
  </si>
  <si>
    <t>SLCC5613</t>
  </si>
  <si>
    <t>SLCC5614</t>
  </si>
  <si>
    <t>SLCC5615</t>
  </si>
  <si>
    <t>SLCC5616</t>
  </si>
  <si>
    <t>SLCC5617</t>
  </si>
  <si>
    <t>SLCC5618</t>
  </si>
  <si>
    <t>SLCC5619</t>
  </si>
  <si>
    <t>SLCC5620</t>
  </si>
  <si>
    <t>SLCC5621</t>
  </si>
  <si>
    <t>SLCC5622</t>
  </si>
  <si>
    <t>SLCC5623</t>
  </si>
  <si>
    <t>SLCC5624</t>
  </si>
  <si>
    <t>SLCC5625</t>
  </si>
  <si>
    <t>SLCC5626</t>
  </si>
  <si>
    <t>SLCC5627</t>
  </si>
  <si>
    <t>SLCC5628</t>
  </si>
  <si>
    <t>SLCC5629</t>
  </si>
  <si>
    <t>SLCC5630</t>
  </si>
  <si>
    <t>SLCC5631</t>
  </si>
  <si>
    <t>SLCC5632</t>
  </si>
  <si>
    <t>SLCC5633</t>
  </si>
  <si>
    <t>SLCC5634</t>
  </si>
  <si>
    <t>SLCC5635</t>
  </si>
  <si>
    <t>SLCC5636</t>
  </si>
  <si>
    <t>SLCC5637</t>
  </si>
  <si>
    <t>SLCC5638</t>
  </si>
  <si>
    <t>SLCC5639</t>
  </si>
  <si>
    <t>SLCC5640</t>
  </si>
  <si>
    <t>SLCC5641</t>
  </si>
  <si>
    <t>SLCC5642</t>
  </si>
  <si>
    <t>SLCC5643</t>
  </si>
  <si>
    <t>SLCC5644</t>
  </si>
  <si>
    <t>SLCC5645</t>
  </si>
  <si>
    <t>SLCC5646</t>
  </si>
  <si>
    <t>SLCC5647</t>
  </si>
  <si>
    <t>SLCC5648</t>
  </si>
  <si>
    <t>SLCC5649</t>
  </si>
  <si>
    <t>SLCC5650</t>
  </si>
  <si>
    <t>SLCC5651</t>
  </si>
  <si>
    <t>SLCC5652</t>
  </si>
  <si>
    <t>SLCC5653</t>
  </si>
  <si>
    <t>SLCC5654</t>
  </si>
  <si>
    <t>SLCC5655</t>
  </si>
  <si>
    <t>SLCC5656</t>
  </si>
  <si>
    <t>SLCC5657</t>
  </si>
  <si>
    <t>SLCC5658</t>
  </si>
  <si>
    <t>SLCC5659</t>
  </si>
  <si>
    <t>SLCC5660</t>
  </si>
  <si>
    <t>SLCC5661</t>
  </si>
  <si>
    <t>SLCC5662</t>
  </si>
  <si>
    <t>SLCC5663</t>
  </si>
  <si>
    <t>SLCC5664</t>
  </si>
  <si>
    <t>SLCC5665</t>
  </si>
  <si>
    <t>SLCC5666</t>
  </si>
  <si>
    <t>SLCC5667</t>
  </si>
  <si>
    <t>SLCC5668</t>
  </si>
  <si>
    <t>SLCC5669</t>
  </si>
  <si>
    <t>SLCC5670</t>
  </si>
  <si>
    <t>SLCC5671</t>
  </si>
  <si>
    <t>SLCC5672</t>
  </si>
  <si>
    <t>SLCC5673</t>
  </si>
  <si>
    <t>SLCC5674</t>
  </si>
  <si>
    <t>SLCC5675</t>
  </si>
  <si>
    <t>SLCC5676</t>
  </si>
  <si>
    <t>SLCC5677</t>
  </si>
  <si>
    <t>SLCC5678</t>
  </si>
  <si>
    <t>SLCC5679</t>
  </si>
  <si>
    <t>SLCC5680</t>
  </si>
  <si>
    <t>SLCC5681</t>
  </si>
  <si>
    <t>SLCC5682</t>
  </si>
  <si>
    <t>SLCC5683</t>
  </si>
  <si>
    <t>SLCC5684</t>
  </si>
  <si>
    <t>SLCC5685</t>
  </si>
  <si>
    <t>SLCC5686</t>
  </si>
  <si>
    <t>SLCC5687</t>
  </si>
  <si>
    <t>SLCC5688</t>
  </si>
  <si>
    <t>SLCC5689</t>
  </si>
  <si>
    <t>SLCC5690</t>
  </si>
  <si>
    <t>SLCC5691</t>
  </si>
  <si>
    <t>SLCC5692</t>
  </si>
  <si>
    <t>SLCC5693</t>
  </si>
  <si>
    <t>SLCC5694</t>
  </si>
  <si>
    <t>SLCC5695</t>
  </si>
  <si>
    <t>SLCC5696</t>
  </si>
  <si>
    <t>SLCC5697</t>
  </si>
  <si>
    <t>SLCC5698</t>
  </si>
  <si>
    <t>SLCC5699</t>
  </si>
  <si>
    <t>SLCC5700</t>
  </si>
  <si>
    <t>SLCC5701</t>
  </si>
  <si>
    <t>SLCC5702</t>
  </si>
  <si>
    <t>SLCC5703</t>
  </si>
  <si>
    <t>SLCC5704</t>
  </si>
  <si>
    <t>SLCC5705</t>
  </si>
  <si>
    <t>SLCC5706</t>
  </si>
  <si>
    <t>SLCC5707</t>
  </si>
  <si>
    <t>SLCC5708</t>
  </si>
  <si>
    <t>SLCC5709</t>
  </si>
  <si>
    <t>SLCC5710</t>
  </si>
  <si>
    <t>SLCC5711</t>
  </si>
  <si>
    <t>SLCC5712</t>
  </si>
  <si>
    <t>SLCC5713</t>
  </si>
  <si>
    <t>SLCC5714</t>
  </si>
  <si>
    <t>SLCC5715</t>
  </si>
  <si>
    <t>SLCC5716</t>
  </si>
  <si>
    <t>SLCC5717</t>
  </si>
  <si>
    <t>SLCC5718</t>
  </si>
  <si>
    <t>SLCC5719</t>
  </si>
  <si>
    <t>SLCC5720</t>
  </si>
  <si>
    <t>SLCC5721</t>
  </si>
  <si>
    <t>SLCC5722</t>
  </si>
  <si>
    <t>SLCC5723</t>
  </si>
  <si>
    <t>SLCC5724</t>
  </si>
  <si>
    <t>SLCC5725</t>
  </si>
  <si>
    <t>SLCC5726</t>
  </si>
  <si>
    <t>SLCC5727</t>
  </si>
  <si>
    <t>SLCC5728</t>
  </si>
  <si>
    <t>SLCC5729</t>
  </si>
  <si>
    <t>SLCC5730</t>
  </si>
  <si>
    <t>SLCC5731</t>
  </si>
  <si>
    <t>SLCC5732</t>
  </si>
  <si>
    <t>SLCC5733</t>
  </si>
  <si>
    <t>SLCC5734</t>
  </si>
  <si>
    <t>SLCC5735</t>
  </si>
  <si>
    <t>SLCC5736</t>
  </si>
  <si>
    <t>SLCC5737</t>
  </si>
  <si>
    <t>SLCC5738</t>
  </si>
  <si>
    <t>SLCC5739</t>
  </si>
  <si>
    <t>SLCC5740</t>
  </si>
  <si>
    <t>SLCC5741</t>
  </si>
  <si>
    <t>SLCC5742</t>
  </si>
  <si>
    <t>SLCC5743</t>
  </si>
  <si>
    <t>SLCC5744</t>
  </si>
  <si>
    <t>SLCC5745</t>
  </si>
  <si>
    <t>SLCC5746</t>
  </si>
  <si>
    <t>SLCC5747</t>
  </si>
  <si>
    <t>SLCC5748</t>
  </si>
  <si>
    <t>SLCC5749</t>
  </si>
  <si>
    <t>SLCC5750</t>
  </si>
  <si>
    <t>SLCC5751</t>
  </si>
  <si>
    <t>SLCC5752</t>
  </si>
  <si>
    <t>SLCC5753</t>
  </si>
  <si>
    <t>SLCC5754</t>
  </si>
  <si>
    <t>SLCC5755</t>
  </si>
  <si>
    <t>SLCC5756</t>
  </si>
  <si>
    <t>SLCC5757</t>
  </si>
  <si>
    <t>SLCC5758</t>
  </si>
  <si>
    <t>SLCC5759</t>
  </si>
  <si>
    <t>SLCC5760</t>
  </si>
  <si>
    <t>SLCC5761</t>
  </si>
  <si>
    <t>SLCC5762</t>
  </si>
  <si>
    <t>SLCC5763</t>
  </si>
  <si>
    <t>SLCC5764</t>
  </si>
  <si>
    <t>SLCC5765</t>
  </si>
  <si>
    <t>SLCC5766</t>
  </si>
  <si>
    <t>SLCC5767</t>
  </si>
  <si>
    <t>SLCC5768</t>
  </si>
  <si>
    <t>SLCC5769</t>
  </si>
  <si>
    <t>SLCC5770</t>
  </si>
  <si>
    <t>SLCC5771</t>
  </si>
  <si>
    <t>SLCC5772</t>
  </si>
  <si>
    <t>SLCC5773</t>
  </si>
  <si>
    <t>SLCC5774</t>
  </si>
  <si>
    <t>SLCC5775</t>
  </si>
  <si>
    <t>SLCC5776</t>
  </si>
  <si>
    <t>SLCC5777</t>
  </si>
  <si>
    <t>SLCC5778</t>
  </si>
  <si>
    <t>SLCC5779</t>
  </si>
  <si>
    <t>SLCC5780</t>
  </si>
  <si>
    <t>SLCC5781</t>
  </si>
  <si>
    <t>SLCC5782</t>
  </si>
  <si>
    <t>SLCC5783</t>
  </si>
  <si>
    <t>SLCC5784</t>
  </si>
  <si>
    <t>SLCC5785</t>
  </si>
  <si>
    <t>SLCC5786</t>
  </si>
  <si>
    <t>SLCC5787</t>
  </si>
  <si>
    <t>SLCC5788</t>
  </si>
  <si>
    <t>SLCC5789</t>
  </si>
  <si>
    <t>SLCC5790</t>
  </si>
  <si>
    <t>SLCC5791</t>
  </si>
  <si>
    <t>SLCC5792</t>
  </si>
  <si>
    <t>SLCC5793</t>
  </si>
  <si>
    <t>SLCC5794</t>
  </si>
  <si>
    <t>SLCC5795</t>
  </si>
  <si>
    <t>SLCC5796</t>
  </si>
  <si>
    <t>SLCC5797</t>
  </si>
  <si>
    <t>SLCC5798</t>
  </si>
  <si>
    <t>SLCC5799</t>
  </si>
  <si>
    <t>SLCC5800</t>
  </si>
  <si>
    <t>SLCC5801</t>
  </si>
  <si>
    <t>SLCC5802</t>
  </si>
  <si>
    <t>SLCC5803</t>
  </si>
  <si>
    <t>SLCC5804</t>
  </si>
  <si>
    <t>SLCC5805</t>
  </si>
  <si>
    <t>SLCC5806</t>
  </si>
  <si>
    <t>SLCC5807</t>
  </si>
  <si>
    <t>SLCC5808</t>
  </si>
  <si>
    <t>SLCC5809</t>
  </si>
  <si>
    <t>SLCC5810</t>
  </si>
  <si>
    <t>SLCC5811</t>
  </si>
  <si>
    <t>SLCC5812</t>
  </si>
  <si>
    <t>SLCC5813</t>
  </si>
  <si>
    <t>SLCC5814</t>
  </si>
  <si>
    <t>SLCC5815</t>
  </si>
  <si>
    <t>SLCC5816</t>
  </si>
  <si>
    <t>SLCC5817</t>
  </si>
  <si>
    <t>SLCC5818</t>
  </si>
  <si>
    <t>SLCC5819</t>
  </si>
  <si>
    <t>SLCC5820</t>
  </si>
  <si>
    <t>SLCC5821</t>
  </si>
  <si>
    <t>SLCC5822</t>
  </si>
  <si>
    <t>SLCC5823</t>
  </si>
  <si>
    <t>SLCC5824</t>
  </si>
  <si>
    <t>SLCC5825</t>
  </si>
  <si>
    <t>SLCC5826</t>
  </si>
  <si>
    <t>SLCC5827</t>
  </si>
  <si>
    <t>SLCC5828</t>
  </si>
  <si>
    <t>SLCC5829</t>
  </si>
  <si>
    <t>SLCC5830</t>
  </si>
  <si>
    <t>SLCC5831</t>
  </si>
  <si>
    <t>SLCC5832</t>
  </si>
  <si>
    <t>SLCC5833</t>
  </si>
  <si>
    <t>SLCC5834</t>
  </si>
  <si>
    <t>SLCC5835</t>
  </si>
  <si>
    <t>SLCC5836</t>
  </si>
  <si>
    <t>SLCC5837</t>
  </si>
  <si>
    <t>SLCC5838</t>
  </si>
  <si>
    <t>SLCC5839</t>
  </si>
  <si>
    <t>SLCC5840</t>
  </si>
  <si>
    <t>SLCC5841</t>
  </si>
  <si>
    <t>SLCC5842</t>
  </si>
  <si>
    <t>SLCC5843</t>
  </si>
  <si>
    <t>SLCC5844</t>
  </si>
  <si>
    <t>SLCC5845</t>
  </si>
  <si>
    <t>SLCC5846</t>
  </si>
  <si>
    <t>SLCC5847</t>
  </si>
  <si>
    <t>SLCC5848</t>
  </si>
  <si>
    <t>SLCC5849</t>
  </si>
  <si>
    <t>SLCC5850</t>
  </si>
  <si>
    <t>SLCC5851</t>
  </si>
  <si>
    <t>SLCC5852</t>
  </si>
  <si>
    <t>SLCC5853</t>
  </si>
  <si>
    <t>SLCC5854</t>
  </si>
  <si>
    <t>SLCC5855</t>
  </si>
  <si>
    <t>SLCC5856</t>
  </si>
  <si>
    <t>SLCC5857</t>
  </si>
  <si>
    <t>SLCC5858</t>
  </si>
  <si>
    <t>SLCC5859</t>
  </si>
  <si>
    <t>SLCC5860</t>
  </si>
  <si>
    <t>SLCC5861</t>
  </si>
  <si>
    <t>SLCC5862</t>
  </si>
  <si>
    <t>SLCC5863</t>
  </si>
  <si>
    <t>SLCC5864</t>
  </si>
  <si>
    <t>SLCC5865</t>
  </si>
  <si>
    <t>SLCC5866</t>
  </si>
  <si>
    <t>SLCC5867</t>
  </si>
  <si>
    <t>SLCC5868</t>
  </si>
  <si>
    <t>SLCC5869</t>
  </si>
  <si>
    <t>SLCC5870</t>
  </si>
  <si>
    <t>SLCC5871</t>
  </si>
  <si>
    <t>SLCC5872</t>
  </si>
  <si>
    <t>SLCC5873</t>
  </si>
  <si>
    <t>SLCC5874</t>
  </si>
  <si>
    <t>SLCC5875</t>
  </si>
  <si>
    <t>SLCC5876</t>
  </si>
  <si>
    <t>SLCC5877</t>
  </si>
  <si>
    <t>SLCC5878</t>
  </si>
  <si>
    <t>SLCC5879</t>
  </si>
  <si>
    <t>SLCC5880</t>
  </si>
  <si>
    <t>SLCC5881</t>
  </si>
  <si>
    <t>SLCC5882</t>
  </si>
  <si>
    <t>SLCC5883</t>
  </si>
  <si>
    <t>SLCC5884</t>
  </si>
  <si>
    <t>SLCC5885</t>
  </si>
  <si>
    <t>SLCC5886</t>
  </si>
  <si>
    <t>SLCC5887</t>
  </si>
  <si>
    <t>SLCC5888</t>
  </si>
  <si>
    <t>SLCC5889</t>
  </si>
  <si>
    <t>SLCC5890</t>
  </si>
  <si>
    <t>SLCC5891</t>
  </si>
  <si>
    <t>SLCC5892</t>
  </si>
  <si>
    <t>SLCC5893</t>
  </si>
  <si>
    <t>SLCC5894</t>
  </si>
  <si>
    <t>SLCC5895</t>
  </si>
  <si>
    <t>SLCC5896</t>
  </si>
  <si>
    <t>SLCC5897</t>
  </si>
  <si>
    <t>SLCC5898</t>
  </si>
  <si>
    <t>SLCC5899</t>
  </si>
  <si>
    <t>SLCC5900</t>
  </si>
  <si>
    <t>SLCC5901</t>
  </si>
  <si>
    <t>SLCC5902</t>
  </si>
  <si>
    <t>SLCC5903</t>
  </si>
  <si>
    <t>SLCC5904</t>
  </si>
  <si>
    <t>SLCC5905</t>
  </si>
  <si>
    <t>SLCC5906</t>
  </si>
  <si>
    <t>SLCC5907</t>
  </si>
  <si>
    <t>SLCC5908</t>
  </si>
  <si>
    <t>SLCC5909</t>
  </si>
  <si>
    <t>SLCC5910</t>
  </si>
  <si>
    <t>SLCC5911</t>
  </si>
  <si>
    <t>SLCC5912</t>
  </si>
  <si>
    <t>SLCC5913</t>
  </si>
  <si>
    <t>SLCC5914</t>
  </si>
  <si>
    <t>SLCC5915</t>
  </si>
  <si>
    <t>SLCC5916</t>
  </si>
  <si>
    <t>SLCC5917</t>
  </si>
  <si>
    <t>SLCC5918</t>
  </si>
  <si>
    <t>SLCC5919</t>
  </si>
  <si>
    <t>SLCC5920</t>
  </si>
  <si>
    <t>SLCC5921</t>
  </si>
  <si>
    <t>SLCC5922</t>
  </si>
  <si>
    <t>SLCC5923</t>
  </si>
  <si>
    <t>SLCC5924</t>
  </si>
  <si>
    <t>SLCC5925</t>
  </si>
  <si>
    <t>SLCC5926</t>
  </si>
  <si>
    <t>SLCC5927</t>
  </si>
  <si>
    <t>SLCC5928</t>
  </si>
  <si>
    <t>SLCC5929</t>
  </si>
  <si>
    <t>SLCC5930</t>
  </si>
  <si>
    <t>SLCC5931</t>
  </si>
  <si>
    <t>SLCC5932</t>
  </si>
  <si>
    <t>SLCC5933</t>
  </si>
  <si>
    <t>SLCC5934</t>
  </si>
  <si>
    <t>SLCC5935</t>
  </si>
  <si>
    <t>SLCC5936</t>
  </si>
  <si>
    <t>SLCC5937</t>
  </si>
  <si>
    <t>SLCC5938</t>
  </si>
  <si>
    <t>SLCC5939</t>
  </si>
  <si>
    <t>SLCC5940</t>
  </si>
  <si>
    <t>SLCC5941</t>
  </si>
  <si>
    <t>SLCC5942</t>
  </si>
  <si>
    <t>SLCC5943</t>
  </si>
  <si>
    <t>SLCC5944</t>
  </si>
  <si>
    <t>SLCC5945</t>
  </si>
  <si>
    <t>SLCC5946</t>
  </si>
  <si>
    <t>SLCC5947</t>
  </si>
  <si>
    <t>SLCC5948</t>
  </si>
  <si>
    <t>SLCC5949</t>
  </si>
  <si>
    <t>SLCC5950</t>
  </si>
  <si>
    <t>SLCC5951</t>
  </si>
  <si>
    <t>SLCC5952</t>
  </si>
  <si>
    <t>SLCC5953</t>
  </si>
  <si>
    <t>SLCC5954</t>
  </si>
  <si>
    <t>SLCC5955</t>
  </si>
  <si>
    <t>SLCC5956</t>
  </si>
  <si>
    <t>SLCC5957</t>
  </si>
  <si>
    <t>SLCC5958</t>
  </si>
  <si>
    <t>SLCC5959</t>
  </si>
  <si>
    <t>SLCC5960</t>
  </si>
  <si>
    <t>SLCC5961</t>
  </si>
  <si>
    <t>SLCC5962</t>
  </si>
  <si>
    <t>SLCC5963</t>
  </si>
  <si>
    <t>SLCC5964</t>
  </si>
  <si>
    <t>SLCC5965</t>
  </si>
  <si>
    <t>SLCC5966</t>
  </si>
  <si>
    <t>SLCC5967</t>
  </si>
  <si>
    <t>SLCC5968</t>
  </si>
  <si>
    <t>SLCC5969</t>
  </si>
  <si>
    <t>SLCC5970</t>
  </si>
  <si>
    <t>SLCC5971</t>
  </si>
  <si>
    <t>SLCC5972</t>
  </si>
  <si>
    <t>SLCC5973</t>
  </si>
  <si>
    <t>SLCC5974</t>
  </si>
  <si>
    <t>SLCC5975</t>
  </si>
  <si>
    <t>SLCC5976</t>
  </si>
  <si>
    <t>SLCC5977</t>
  </si>
  <si>
    <t>SLCC5978</t>
  </si>
  <si>
    <t>SLCC5979</t>
  </si>
  <si>
    <t>SLCC5980</t>
  </si>
  <si>
    <t>SLCC5981</t>
  </si>
  <si>
    <t>SLCC5982</t>
  </si>
  <si>
    <t>SLCC5983</t>
  </si>
  <si>
    <t>SLCC5984</t>
  </si>
  <si>
    <t>SLCC5985</t>
  </si>
  <si>
    <t>SLCC5986</t>
  </si>
  <si>
    <t>SLCC5987</t>
  </si>
  <si>
    <t>SLCC5988</t>
  </si>
  <si>
    <t>SLCC5989</t>
  </si>
  <si>
    <t>SLCC5990</t>
  </si>
  <si>
    <t>SLCC5991</t>
  </si>
  <si>
    <t>SLCC5992</t>
  </si>
  <si>
    <t>SLCC5993</t>
  </si>
  <si>
    <t>SLCC5994</t>
  </si>
  <si>
    <t>SLCC5995</t>
  </si>
  <si>
    <t>SLCC5996</t>
  </si>
  <si>
    <t>SLCC5997</t>
  </si>
  <si>
    <t>SLCC5998</t>
  </si>
  <si>
    <t>SLCC5999</t>
  </si>
  <si>
    <t>SLCC6000</t>
  </si>
  <si>
    <t>SLCC6001</t>
  </si>
  <si>
    <t>SLCC6002</t>
  </si>
  <si>
    <t>SLCC6003</t>
  </si>
  <si>
    <t>SLCC6004</t>
  </si>
  <si>
    <t>SLCC6005</t>
  </si>
  <si>
    <t>SLCC6006</t>
  </si>
  <si>
    <t>SLCC6007</t>
  </si>
  <si>
    <t>SLCC6008</t>
  </si>
  <si>
    <t>SLCC6009</t>
  </si>
  <si>
    <t>SLCC6010</t>
  </si>
  <si>
    <t>SLCC6011</t>
  </si>
  <si>
    <t>SLCC6012</t>
  </si>
  <si>
    <t>SLCC6013</t>
  </si>
  <si>
    <t>SLCC6014</t>
  </si>
  <si>
    <t>SLCC6015</t>
  </si>
  <si>
    <t>SLCC6016</t>
  </si>
  <si>
    <t>SLCC6017</t>
  </si>
  <si>
    <t>SLCC6018</t>
  </si>
  <si>
    <t>SLCC6019</t>
  </si>
  <si>
    <t>SLCC6020</t>
  </si>
  <si>
    <t>SLCC6021</t>
  </si>
  <si>
    <t>SLCC6022</t>
  </si>
  <si>
    <t>SLCC6023</t>
  </si>
  <si>
    <t>SLCC6024</t>
  </si>
  <si>
    <t>SLCC6025</t>
  </si>
  <si>
    <t>SLCC6026</t>
  </si>
  <si>
    <t>SLCC6027</t>
  </si>
  <si>
    <t>SLCC6028</t>
  </si>
  <si>
    <t>SLCC6029</t>
  </si>
  <si>
    <t>SLCC6030</t>
  </si>
  <si>
    <t>SLCC6031</t>
  </si>
  <si>
    <t>SLCC6032</t>
  </si>
  <si>
    <t>SLCC6033</t>
  </si>
  <si>
    <t>SLCC6034</t>
  </si>
  <si>
    <t>SLCC6035</t>
  </si>
  <si>
    <t>SLCC6036</t>
  </si>
  <si>
    <t>SLCC6037</t>
  </si>
  <si>
    <t>SLCC6038</t>
  </si>
  <si>
    <t>SLCC6039</t>
  </si>
  <si>
    <t>SLCC6040</t>
  </si>
  <si>
    <t>SLCC6041</t>
  </si>
  <si>
    <t>SLCC6042</t>
  </si>
  <si>
    <t>SLCC6043</t>
  </si>
  <si>
    <t>SLCC6044</t>
  </si>
  <si>
    <t>SLCC6045</t>
  </si>
  <si>
    <t>SLCC6046</t>
  </si>
  <si>
    <t>SLCC6047</t>
  </si>
  <si>
    <t>SLCC6048</t>
  </si>
  <si>
    <t>SLCC6049</t>
  </si>
  <si>
    <t>SLCC6050</t>
  </si>
  <si>
    <t>SLCC6051</t>
  </si>
  <si>
    <t>SLCC6052</t>
  </si>
  <si>
    <t>SLCC6053</t>
  </si>
  <si>
    <t>SLCC6054</t>
  </si>
  <si>
    <t>SLCC6055</t>
  </si>
  <si>
    <t>SLCC6056</t>
  </si>
  <si>
    <t>SLCC6057</t>
  </si>
  <si>
    <t>SLCC6058</t>
  </si>
  <si>
    <t>SLCC6059</t>
  </si>
  <si>
    <t>SLCC6060</t>
  </si>
  <si>
    <t>SLCC6061</t>
  </si>
  <si>
    <t>SLCC6062</t>
  </si>
  <si>
    <t>SLCC6063</t>
  </si>
  <si>
    <t>SLCC6064</t>
  </si>
  <si>
    <t>SLCC6065</t>
  </si>
  <si>
    <t>SLCC6066</t>
  </si>
  <si>
    <t>SLCC6067</t>
  </si>
  <si>
    <t>SLCC6068</t>
  </si>
  <si>
    <t>SLCC6069</t>
  </si>
  <si>
    <t>SLCC6070</t>
  </si>
  <si>
    <t>SLCC6071</t>
  </si>
  <si>
    <t>SLCC6072</t>
  </si>
  <si>
    <t>SLCC6073</t>
  </si>
  <si>
    <t>SLCC6074</t>
  </si>
  <si>
    <t>SLCC6075</t>
  </si>
  <si>
    <t>SLCC6076</t>
  </si>
  <si>
    <t>SLCC6077</t>
  </si>
  <si>
    <t>SLCC6078</t>
  </si>
  <si>
    <t>SLCC6079</t>
  </si>
  <si>
    <t>SLCC6080</t>
  </si>
  <si>
    <t>SLCC6081</t>
  </si>
  <si>
    <t>SLCC6082</t>
  </si>
  <si>
    <t>SLCC6083</t>
  </si>
  <si>
    <t>SLCC6084</t>
  </si>
  <si>
    <t>SLCC6085</t>
  </si>
  <si>
    <t>SLCC6086</t>
  </si>
  <si>
    <t>SLCC6087</t>
  </si>
  <si>
    <t>SLCC6088</t>
  </si>
  <si>
    <t>SLCC6089</t>
  </si>
  <si>
    <t>SLCC6090</t>
  </si>
  <si>
    <t>SLCC6091</t>
  </si>
  <si>
    <t>SLCC6092</t>
  </si>
  <si>
    <t>SLCC6093</t>
  </si>
  <si>
    <t>SLCC6094</t>
  </si>
  <si>
    <t>SLCC6095</t>
  </si>
  <si>
    <t>SLCC6096</t>
  </si>
  <si>
    <t>SLCC6097</t>
  </si>
  <si>
    <t>SLCC6098</t>
  </si>
  <si>
    <t>SLCC6099</t>
  </si>
  <si>
    <t>SLCC6100</t>
  </si>
  <si>
    <t>SLCC6101</t>
  </si>
  <si>
    <t>SLCC6102</t>
  </si>
  <si>
    <t>SLCC6103</t>
  </si>
  <si>
    <t>SLCC6104</t>
  </si>
  <si>
    <t>SLCC6105</t>
  </si>
  <si>
    <t>SLCC6106</t>
  </si>
  <si>
    <t>SLCC6107</t>
  </si>
  <si>
    <t>SLCC6108</t>
  </si>
  <si>
    <t>SLCC6109</t>
  </si>
  <si>
    <t>SLCC6110</t>
  </si>
  <si>
    <t>SLCC6111</t>
  </si>
  <si>
    <t>SLCC6112</t>
  </si>
  <si>
    <t>SLCC6113</t>
  </si>
  <si>
    <t>SLCC6114</t>
  </si>
  <si>
    <t>SLCC6115</t>
  </si>
  <si>
    <t>SLCC6116</t>
  </si>
  <si>
    <t>SLCC6117</t>
  </si>
  <si>
    <t>SLCC6118</t>
  </si>
  <si>
    <t>SLCC6119</t>
  </si>
  <si>
    <t>SLCC6120</t>
  </si>
  <si>
    <t>SLCC6121</t>
  </si>
  <si>
    <t>SLCC6122</t>
  </si>
  <si>
    <t>SLCC6123</t>
  </si>
  <si>
    <t>SLCC6124</t>
  </si>
  <si>
    <t>SLCC6125</t>
  </si>
  <si>
    <t>SLCC6126</t>
  </si>
  <si>
    <t>SLCC6127</t>
  </si>
  <si>
    <t>SLCC6128</t>
  </si>
  <si>
    <t>SLCC6129</t>
  </si>
  <si>
    <t>SLCC6130</t>
  </si>
  <si>
    <t>SLCC6131</t>
  </si>
  <si>
    <t>SLCC6132</t>
  </si>
  <si>
    <t>SLCC6133</t>
  </si>
  <si>
    <t>SLCC6134</t>
  </si>
  <si>
    <t>SLCC6135</t>
  </si>
  <si>
    <t>SLCC6136</t>
  </si>
  <si>
    <t>SLCC6137</t>
  </si>
  <si>
    <t>SLCC6138</t>
  </si>
  <si>
    <t>SLCC6139</t>
  </si>
  <si>
    <t>SLCC6140</t>
  </si>
  <si>
    <t>SLCC6141</t>
  </si>
  <si>
    <t>SLCC6142</t>
  </si>
  <si>
    <t>SLCC6143</t>
  </si>
  <si>
    <t>SLCC6144</t>
  </si>
  <si>
    <t>SLCC6145</t>
  </si>
  <si>
    <t>SLCC6146</t>
  </si>
  <si>
    <t>SLCC6147</t>
  </si>
  <si>
    <t>SLCC6148</t>
  </si>
  <si>
    <t>SLCC6149</t>
  </si>
  <si>
    <t>SLCC6150</t>
  </si>
  <si>
    <t>SLCC6151</t>
  </si>
  <si>
    <t>SLCC6152</t>
  </si>
  <si>
    <t>SLCC6153</t>
  </si>
  <si>
    <t>SLCC6154</t>
  </si>
  <si>
    <t>SLCC6155</t>
  </si>
  <si>
    <t>SLCC6156</t>
  </si>
  <si>
    <t>SLCC6157</t>
  </si>
  <si>
    <t>SLCC6158</t>
  </si>
  <si>
    <t>SLCC6159</t>
  </si>
  <si>
    <t>SLCC6160</t>
  </si>
  <si>
    <t>SLCC6161</t>
  </si>
  <si>
    <t>SLCC6162</t>
  </si>
  <si>
    <t>SLCC6163</t>
  </si>
  <si>
    <t>SLCC6164</t>
  </si>
  <si>
    <t>SLCC6165</t>
  </si>
  <si>
    <t>SLCC6166</t>
  </si>
  <si>
    <t>SLCC6167</t>
  </si>
  <si>
    <t>SLCC6168</t>
  </si>
  <si>
    <t>SLCC6169</t>
  </si>
  <si>
    <t>SLCC6170</t>
  </si>
  <si>
    <t>SLCC6171</t>
  </si>
  <si>
    <t>SLCC6172</t>
  </si>
  <si>
    <t>SLCC6173</t>
  </si>
  <si>
    <t>SLCC6174</t>
  </si>
  <si>
    <t>SLCC6175</t>
  </si>
  <si>
    <t>SLCC6176</t>
  </si>
  <si>
    <t>SLCC6177</t>
  </si>
  <si>
    <t>SLCC6178</t>
  </si>
  <si>
    <t>SLCC6179</t>
  </si>
  <si>
    <t>SLCC6180</t>
  </si>
  <si>
    <t>SLCC6181</t>
  </si>
  <si>
    <t>SLCC6182</t>
  </si>
  <si>
    <t>SLCC6183</t>
  </si>
  <si>
    <t>SLCC6184</t>
  </si>
  <si>
    <t>SLCC6185</t>
  </si>
  <si>
    <t>SLCC6186</t>
  </si>
  <si>
    <t>SLCC6187</t>
  </si>
  <si>
    <t>SLCC6188</t>
  </si>
  <si>
    <t>SLCC6189</t>
  </si>
  <si>
    <t>SLCC6190</t>
  </si>
  <si>
    <t>SLCC6191</t>
  </si>
  <si>
    <t>SLCC6192</t>
  </si>
  <si>
    <t>SLCC6193</t>
  </si>
  <si>
    <t>SLCC6194</t>
  </si>
  <si>
    <t>SLCC6195</t>
  </si>
  <si>
    <t>SLCC6196</t>
  </si>
  <si>
    <t>SLCC6197</t>
  </si>
  <si>
    <t>SLCC6198</t>
  </si>
  <si>
    <t>SLCC6199</t>
  </si>
  <si>
    <t>SLCC6200</t>
  </si>
  <si>
    <t>SLCC6201</t>
  </si>
  <si>
    <t>SLCC6202</t>
  </si>
  <si>
    <t>SLCC6203</t>
  </si>
  <si>
    <t>SLCC6204</t>
  </si>
  <si>
    <t>SLCC6205</t>
  </si>
  <si>
    <t>SLCC6206</t>
  </si>
  <si>
    <t>SLCC6207</t>
  </si>
  <si>
    <t>SLCC6208</t>
  </si>
  <si>
    <t>SLCC6209</t>
  </si>
  <si>
    <t>SLCC6210</t>
  </si>
  <si>
    <t>SLCC6211</t>
  </si>
  <si>
    <t>SLCC6212</t>
  </si>
  <si>
    <t>SLCC6213</t>
  </si>
  <si>
    <t>SLCC6214</t>
  </si>
  <si>
    <t>SLCC6215</t>
  </si>
  <si>
    <t>SLCC6216</t>
  </si>
  <si>
    <t>SLCC6217</t>
  </si>
  <si>
    <t>SLCC6218</t>
  </si>
  <si>
    <t>SLCC6219</t>
  </si>
  <si>
    <t>SLCC6220</t>
  </si>
  <si>
    <t>SLCC6221</t>
  </si>
  <si>
    <t>SLCC6222</t>
  </si>
  <si>
    <t>SLCC6223</t>
  </si>
  <si>
    <t>SLCC6224</t>
  </si>
  <si>
    <t>SLCC6225</t>
  </si>
  <si>
    <t>SLCC6226</t>
  </si>
  <si>
    <t>SLCC6227</t>
  </si>
  <si>
    <t>SLCC6228</t>
  </si>
  <si>
    <t>SLCC6229</t>
  </si>
  <si>
    <t>SLCC6230</t>
  </si>
  <si>
    <t>SLCC6231</t>
  </si>
  <si>
    <t>SLCC6232</t>
  </si>
  <si>
    <t>SLCC6233</t>
  </si>
  <si>
    <t>SLCC6234</t>
  </si>
  <si>
    <t>SLCC6235</t>
  </si>
  <si>
    <t>SLCC6236</t>
  </si>
  <si>
    <t>SLCC6237</t>
  </si>
  <si>
    <t>SLCC6238</t>
  </si>
  <si>
    <t>SLCC6239</t>
  </si>
  <si>
    <t>SLCC6240</t>
  </si>
  <si>
    <t>SLCC6241</t>
  </si>
  <si>
    <t>SLCC6242</t>
  </si>
  <si>
    <t>SLCC6243</t>
  </si>
  <si>
    <t>SLCC6244</t>
  </si>
  <si>
    <t>SLCC6245</t>
  </si>
  <si>
    <t>SLCC6246</t>
  </si>
  <si>
    <t>SLCC6247</t>
  </si>
  <si>
    <t>SLCC6248</t>
  </si>
  <si>
    <t>SLCC6249</t>
  </si>
  <si>
    <t>SLCC6250</t>
  </si>
  <si>
    <t>SLCC6251</t>
  </si>
  <si>
    <t>SLCC6252</t>
  </si>
  <si>
    <t>SLCC6253</t>
  </si>
  <si>
    <t>SLCC6254</t>
  </si>
  <si>
    <t>SLCC6255</t>
  </si>
  <si>
    <t>SLCC6256</t>
  </si>
  <si>
    <t>SLCC6257</t>
  </si>
  <si>
    <t>SLCC6258</t>
  </si>
  <si>
    <t>SLCC6259</t>
  </si>
  <si>
    <t>SLCC6260</t>
  </si>
  <si>
    <t>SLCC6261</t>
  </si>
  <si>
    <t>SLCC6262</t>
  </si>
  <si>
    <t>SLCC6263</t>
  </si>
  <si>
    <t>SLCC6264</t>
  </si>
  <si>
    <t>SLCC6265</t>
  </si>
  <si>
    <t>SLCC6266</t>
  </si>
  <si>
    <t>SLCC6267</t>
  </si>
  <si>
    <t>SLCC6268</t>
  </si>
  <si>
    <t>SLCC6269</t>
  </si>
  <si>
    <t>SLCC6270</t>
  </si>
  <si>
    <t>SLCC6271</t>
  </si>
  <si>
    <t>SLCC6272</t>
  </si>
  <si>
    <t>SLCC6273</t>
  </si>
  <si>
    <t>SLCC6274</t>
  </si>
  <si>
    <t>SLCC6275</t>
  </si>
  <si>
    <t>SLCC6276</t>
  </si>
  <si>
    <t>SLCC6277</t>
  </si>
  <si>
    <t>SLCC6278</t>
  </si>
  <si>
    <t>SLCC6279</t>
  </si>
  <si>
    <t>SLCC6280</t>
  </si>
  <si>
    <t>SLCC6281</t>
  </si>
  <si>
    <t>SLCC6282</t>
  </si>
  <si>
    <t>SLCC6283</t>
  </si>
  <si>
    <t>SLCC6284</t>
  </si>
  <si>
    <t>SLCC6285</t>
  </si>
  <si>
    <t>SLCC6286</t>
  </si>
  <si>
    <t>SLCC6287</t>
  </si>
  <si>
    <t>SLCC6288</t>
  </si>
  <si>
    <t>SLCC6289</t>
  </si>
  <si>
    <t>SLCC6290</t>
  </si>
  <si>
    <t>SLCC6291</t>
  </si>
  <si>
    <t>SLCC6292</t>
  </si>
  <si>
    <t>SLCC6293</t>
  </si>
  <si>
    <t>SLCC6294</t>
  </si>
  <si>
    <t>SLCC6295</t>
  </si>
  <si>
    <t>SLCC6296</t>
  </si>
  <si>
    <t>SLCC6297</t>
  </si>
  <si>
    <t>SLCC6298</t>
  </si>
  <si>
    <t>SLCC6299</t>
  </si>
  <si>
    <t>SLCC6300</t>
  </si>
  <si>
    <t>SLCC6301</t>
  </si>
  <si>
    <t>SLCC6302</t>
  </si>
  <si>
    <t>SLCC6303</t>
  </si>
  <si>
    <t>SLCC6304</t>
  </si>
  <si>
    <t>SLCC6305</t>
  </si>
  <si>
    <t>SLCC6306</t>
  </si>
  <si>
    <t>SLCC6307</t>
  </si>
  <si>
    <t>SLCC6308</t>
  </si>
  <si>
    <t>SLCC6309</t>
  </si>
  <si>
    <t>SLCC6310</t>
  </si>
  <si>
    <t>SLCC6311</t>
  </si>
  <si>
    <t>SLCC6312</t>
  </si>
  <si>
    <t>SLCC6313</t>
  </si>
  <si>
    <t>SLCC6314</t>
  </si>
  <si>
    <t>SLCC6315</t>
  </si>
  <si>
    <t>SLCC6316</t>
  </si>
  <si>
    <t>SLCC6317</t>
  </si>
  <si>
    <t>SLCC6318</t>
  </si>
  <si>
    <t>SLCC6319</t>
  </si>
  <si>
    <t>SLCC6320</t>
  </si>
  <si>
    <t>SLCC6321</t>
  </si>
  <si>
    <t>SLCC6322</t>
  </si>
  <si>
    <t>SLCC6323</t>
  </si>
  <si>
    <t>SLCC6324</t>
  </si>
  <si>
    <t>SLCC6325</t>
  </si>
  <si>
    <t>SLCC6326</t>
  </si>
  <si>
    <t>SLCC6327</t>
  </si>
  <si>
    <t>SLCC6328</t>
  </si>
  <si>
    <t>SLCC6329</t>
  </si>
  <si>
    <t>SLCC6330</t>
  </si>
  <si>
    <t>SLCC6331</t>
  </si>
  <si>
    <t>SLCC6332</t>
  </si>
  <si>
    <t>SLCC6333</t>
  </si>
  <si>
    <t>SLCC6334</t>
  </si>
  <si>
    <t>SLCC6335</t>
  </si>
  <si>
    <t>SLCC6336</t>
  </si>
  <si>
    <t>SLCC6337</t>
  </si>
  <si>
    <t>SLCC6338</t>
  </si>
  <si>
    <t>SLCC6339</t>
  </si>
  <si>
    <t>SLCC6340</t>
  </si>
  <si>
    <t>SLCC6341</t>
  </si>
  <si>
    <t>SLCC6342</t>
  </si>
  <si>
    <t>SLCC6343</t>
  </si>
  <si>
    <t>SLCC6344</t>
  </si>
  <si>
    <t>SLCC6345</t>
  </si>
  <si>
    <t>SLCC6346</t>
  </si>
  <si>
    <t>SLCC6347</t>
  </si>
  <si>
    <t>SLCC6348</t>
  </si>
  <si>
    <t>SLCC6349</t>
  </si>
  <si>
    <t>SLCC6350</t>
  </si>
  <si>
    <t>SLCC6351</t>
  </si>
  <si>
    <t>SLCC6352</t>
  </si>
  <si>
    <t>SLCC6353</t>
  </si>
  <si>
    <t>SLCC6354</t>
  </si>
  <si>
    <t>SLCC6355</t>
  </si>
  <si>
    <t>SLCC6356</t>
  </si>
  <si>
    <t>SLCC6357</t>
  </si>
  <si>
    <t>SLCC6358</t>
  </si>
  <si>
    <t>SLCC6359</t>
  </si>
  <si>
    <t>SLCC6360</t>
  </si>
  <si>
    <t>SLCC6361</t>
  </si>
  <si>
    <t>SLCC6362</t>
  </si>
  <si>
    <t>SLCC6363</t>
  </si>
  <si>
    <t>SLCC6364</t>
  </si>
  <si>
    <t>SLCC6365</t>
  </si>
  <si>
    <t>SLCC6366</t>
  </si>
  <si>
    <t>SLCC6367</t>
  </si>
  <si>
    <t>SLCC6368</t>
  </si>
  <si>
    <t>SLCC6369</t>
  </si>
  <si>
    <t>SLCC6370</t>
  </si>
  <si>
    <t>SLCC6371</t>
  </si>
  <si>
    <t>SLCC6372</t>
  </si>
  <si>
    <t>SLCC6373</t>
  </si>
  <si>
    <t>SLCC6374</t>
  </si>
  <si>
    <t>SLCC6375</t>
  </si>
  <si>
    <t>SLCC6376</t>
  </si>
  <si>
    <t>SLCC6377</t>
  </si>
  <si>
    <t>SLCC6378</t>
  </si>
  <si>
    <t>SLCC6379</t>
  </si>
  <si>
    <t>SLCC6380</t>
  </si>
  <si>
    <t>SLCC6381</t>
  </si>
  <si>
    <t>SLCC6382</t>
  </si>
  <si>
    <t>SLCC6383</t>
  </si>
  <si>
    <t>SLCC6384</t>
  </si>
  <si>
    <t>SLCC6385</t>
  </si>
  <si>
    <t>SLCC6386</t>
  </si>
  <si>
    <t>SLCC6387</t>
  </si>
  <si>
    <t>SLCC6388</t>
  </si>
  <si>
    <t>SLCC6389</t>
  </si>
  <si>
    <t>SLCC6390</t>
  </si>
  <si>
    <t>SLCC6391</t>
  </si>
  <si>
    <t>SLCC6392</t>
  </si>
  <si>
    <t>SLCC6393</t>
  </si>
  <si>
    <t>SLCC6394</t>
  </si>
  <si>
    <t>SLCC6395</t>
  </si>
  <si>
    <t>SLCC6396</t>
  </si>
  <si>
    <t>SLCC6397</t>
  </si>
  <si>
    <t>SLCC6398</t>
  </si>
  <si>
    <t>SLCC6399</t>
  </si>
  <si>
    <t>SLCC6400</t>
  </si>
  <si>
    <t>SLCC6401</t>
  </si>
  <si>
    <t>SLCC6402</t>
  </si>
  <si>
    <t>SLCC6403</t>
  </si>
  <si>
    <t>SLCC6404</t>
  </si>
  <si>
    <t>SLCC6405</t>
  </si>
  <si>
    <t>SLCC6406</t>
  </si>
  <si>
    <t>SLCC6407</t>
  </si>
  <si>
    <t>SLCC6408</t>
  </si>
  <si>
    <t>SLCC6409</t>
  </si>
  <si>
    <t>SLCC6410</t>
  </si>
  <si>
    <t>SLCC6411</t>
  </si>
  <si>
    <t>SLCC6412</t>
  </si>
  <si>
    <t>SLCC6413</t>
  </si>
  <si>
    <t>SLCC6414</t>
  </si>
  <si>
    <t>SLCC6415</t>
  </si>
  <si>
    <t>SLCC6416</t>
  </si>
  <si>
    <t>SLCC6417</t>
  </si>
  <si>
    <t>SLCC6418</t>
  </si>
  <si>
    <t>SLCC6419</t>
  </si>
  <si>
    <t>SLCC6420</t>
  </si>
  <si>
    <t>SLCC6421</t>
  </si>
  <si>
    <t>SLCC6422</t>
  </si>
  <si>
    <t>SLCC6423</t>
  </si>
  <si>
    <t>SLCC6424</t>
  </si>
  <si>
    <t>SLCC6425</t>
  </si>
  <si>
    <t>SLCC6426</t>
  </si>
  <si>
    <t>SLCC6427</t>
  </si>
  <si>
    <t>SLCC6428</t>
  </si>
  <si>
    <t>SLCC6429</t>
  </si>
  <si>
    <t>SLCC6430</t>
  </si>
  <si>
    <t>SLCC6431</t>
  </si>
  <si>
    <t>SLCC6432</t>
  </si>
  <si>
    <t>SLCC6433</t>
  </si>
  <si>
    <t>SLCC6434</t>
  </si>
  <si>
    <t>SLCC6435</t>
  </si>
  <si>
    <t>SLCC6436</t>
  </si>
  <si>
    <t>SLCC6437</t>
  </si>
  <si>
    <t>SLCC6438</t>
  </si>
  <si>
    <t>SLCC6439</t>
  </si>
  <si>
    <t>SLCC6440</t>
  </si>
  <si>
    <t>SLCC6441</t>
  </si>
  <si>
    <t>SLCC6442</t>
  </si>
  <si>
    <t>SLCC6443</t>
  </si>
  <si>
    <t>SLCC6444</t>
  </si>
  <si>
    <t>SLCC6445</t>
  </si>
  <si>
    <t>SLCC6446</t>
  </si>
  <si>
    <t>SLCC6447</t>
  </si>
  <si>
    <t>SLCC6448</t>
  </si>
  <si>
    <t>SLCC6449</t>
  </si>
  <si>
    <t>SLCC6450</t>
  </si>
  <si>
    <t>SLCC6451</t>
  </si>
  <si>
    <t>SLCC6452</t>
  </si>
  <si>
    <t>SLCC6453</t>
  </si>
  <si>
    <t>SLCC6454</t>
  </si>
  <si>
    <t>SLCC6455</t>
  </si>
  <si>
    <t>SLCC6456</t>
  </si>
  <si>
    <t>SLCC6457</t>
  </si>
  <si>
    <t>SLCC6458</t>
  </si>
  <si>
    <t>SLCC6459</t>
  </si>
  <si>
    <t>SLCC6460</t>
  </si>
  <si>
    <t>SLCC6461</t>
  </si>
  <si>
    <t>SLCC6462</t>
  </si>
  <si>
    <t>SLCC6463</t>
  </si>
  <si>
    <t>SLCC6464</t>
  </si>
  <si>
    <t>SLCC6465</t>
  </si>
  <si>
    <t>SLCC6466</t>
  </si>
  <si>
    <t>SLCC6467</t>
  </si>
  <si>
    <t>SLCC6468</t>
  </si>
  <si>
    <t>SLCC6469</t>
  </si>
  <si>
    <t>SLCC6470</t>
  </si>
  <si>
    <t>SLCC6471</t>
  </si>
  <si>
    <t>SLCC6472</t>
  </si>
  <si>
    <t>SLCC6473</t>
  </si>
  <si>
    <t>SLCC6474</t>
  </si>
  <si>
    <t>SLCC6475</t>
  </si>
  <si>
    <t>SLCC6476</t>
  </si>
  <si>
    <t>SLCC6477</t>
  </si>
  <si>
    <t>SLCC6478</t>
  </si>
  <si>
    <t>SLCC6479</t>
  </si>
  <si>
    <t>SLCC6480</t>
  </si>
  <si>
    <t>SLCC6481</t>
  </si>
  <si>
    <t>SLCC6482</t>
  </si>
  <si>
    <t>SLCC6483</t>
  </si>
  <si>
    <t>SLCC6484</t>
  </si>
  <si>
    <t>SLCC6485</t>
  </si>
  <si>
    <t>SLCC6486</t>
  </si>
  <si>
    <t>SLCC6487</t>
  </si>
  <si>
    <t>SLCC6488</t>
  </si>
  <si>
    <t>SLCC6489</t>
  </si>
  <si>
    <t>SLCC6490</t>
  </si>
  <si>
    <t>SLCC6491</t>
  </si>
  <si>
    <t>SLCC6492</t>
  </si>
  <si>
    <t>SLCC6493</t>
  </si>
  <si>
    <t>SLCC6494</t>
  </si>
  <si>
    <t>SLCC6495</t>
  </si>
  <si>
    <t>SLCC6496</t>
  </si>
  <si>
    <t>SLCC6497</t>
  </si>
  <si>
    <t>SLCC6498</t>
  </si>
  <si>
    <t>SLCC6499</t>
  </si>
  <si>
    <t>SLCC6500</t>
  </si>
  <si>
    <t>SLCC6501</t>
  </si>
  <si>
    <t>SLCC6502</t>
  </si>
  <si>
    <t>SLCC6503</t>
  </si>
  <si>
    <t>SLCC6504</t>
  </si>
  <si>
    <t>SLCC6505</t>
  </si>
  <si>
    <t>SLCC6506</t>
  </si>
  <si>
    <t>SLCC6507</t>
  </si>
  <si>
    <t>SLCC6508</t>
  </si>
  <si>
    <t>SLCC6509</t>
  </si>
  <si>
    <t>SLCC6510</t>
  </si>
  <si>
    <t>SLCC6511</t>
  </si>
  <si>
    <t>SLCC6512</t>
  </si>
  <si>
    <t>SLCC6513</t>
  </si>
  <si>
    <t>SLCC6514</t>
  </si>
  <si>
    <t>SLCC6515</t>
  </si>
  <si>
    <t>SLCC6516</t>
  </si>
  <si>
    <t>SLCC6517</t>
  </si>
  <si>
    <t>SLCC6518</t>
  </si>
  <si>
    <t>SLCC6519</t>
  </si>
  <si>
    <t>SLCC6520</t>
  </si>
  <si>
    <t>SLCC6521</t>
  </si>
  <si>
    <t>SLCC6522</t>
  </si>
  <si>
    <t>SLCC6523</t>
  </si>
  <si>
    <t>SLCC6524</t>
  </si>
  <si>
    <t>SLCC6525</t>
  </si>
  <si>
    <t>SLCC6526</t>
  </si>
  <si>
    <t>SLCC6527</t>
  </si>
  <si>
    <t>SLCC6528</t>
  </si>
  <si>
    <t>SLCC6529</t>
  </si>
  <si>
    <t>SLCC6530</t>
  </si>
  <si>
    <t>SLCC6531</t>
  </si>
  <si>
    <t>SLCC6532</t>
  </si>
  <si>
    <t>SLCC6533</t>
  </si>
  <si>
    <t>SLCC6534</t>
  </si>
  <si>
    <t>SLCC6535</t>
  </si>
  <si>
    <t>SLCC6536</t>
  </si>
  <si>
    <t>SLCC6537</t>
  </si>
  <si>
    <t>SLCC6538</t>
  </si>
  <si>
    <t>SLCC6539</t>
  </si>
  <si>
    <t>SLCC6540</t>
  </si>
  <si>
    <t>SLCC6541</t>
  </si>
  <si>
    <t>SLCC6542</t>
  </si>
  <si>
    <t>SLCC6543</t>
  </si>
  <si>
    <t>SLCC6544</t>
  </si>
  <si>
    <t>SLCC6545</t>
  </si>
  <si>
    <t>SLCC6546</t>
  </si>
  <si>
    <t>SLCC6547</t>
  </si>
  <si>
    <t>SLCC6548</t>
  </si>
  <si>
    <t>SLCC6549</t>
  </si>
  <si>
    <t>SLCC6550</t>
  </si>
  <si>
    <t>SLCC6551</t>
  </si>
  <si>
    <t>SLCC6552</t>
  </si>
  <si>
    <t>SLCC6553</t>
  </si>
  <si>
    <t>SLCC6554</t>
  </si>
  <si>
    <t>SLCC6555</t>
  </si>
  <si>
    <t>SLCC6556</t>
  </si>
  <si>
    <t>SLCC6557</t>
  </si>
  <si>
    <t>SLCC6558</t>
  </si>
  <si>
    <t>SLCC6559</t>
  </si>
  <si>
    <t>SLCC6560</t>
  </si>
  <si>
    <t>SLCC6561</t>
  </si>
  <si>
    <t>SLCC6562</t>
  </si>
  <si>
    <t>SLCC6563</t>
  </si>
  <si>
    <t>SLCC6564</t>
  </si>
  <si>
    <t>SLCC6565</t>
  </si>
  <si>
    <t>SLCC6566</t>
  </si>
  <si>
    <t>SLCC6567</t>
  </si>
  <si>
    <t>SLCC6568</t>
  </si>
  <si>
    <t>SLCC6569</t>
  </si>
  <si>
    <t>SLCC6570</t>
  </si>
  <si>
    <t>SLCC6571</t>
  </si>
  <si>
    <t>SLCC6572</t>
  </si>
  <si>
    <t>SLCC6573</t>
  </si>
  <si>
    <t>SLCC6574</t>
  </si>
  <si>
    <t>SLCC6575</t>
  </si>
  <si>
    <t>SLCC6576</t>
  </si>
  <si>
    <t>SLCC6577</t>
  </si>
  <si>
    <t>SLCC6578</t>
  </si>
  <si>
    <t>SLCC6579</t>
  </si>
  <si>
    <t>SLCC6580</t>
  </si>
  <si>
    <t>SLCC6581</t>
  </si>
  <si>
    <t>SLCC6582</t>
  </si>
  <si>
    <t>SLCC6583</t>
  </si>
  <si>
    <t>SLCC6584</t>
  </si>
  <si>
    <t>SLCC6585</t>
  </si>
  <si>
    <t>SLCC6586</t>
  </si>
  <si>
    <t>SLCC6587</t>
  </si>
  <si>
    <t>SLCC6588</t>
  </si>
  <si>
    <t>SLCC6589</t>
  </si>
  <si>
    <t>SLCC6590</t>
  </si>
  <si>
    <t>SLCC6591</t>
  </si>
  <si>
    <t>SLCC6592</t>
  </si>
  <si>
    <t>SLCC6593</t>
  </si>
  <si>
    <t>SLCC6594</t>
  </si>
  <si>
    <t>SLCC6595</t>
  </si>
  <si>
    <t>SLCC6596</t>
  </si>
  <si>
    <t>SLCC6597</t>
  </si>
  <si>
    <t>SLCC6598</t>
  </si>
  <si>
    <t>SLCC6599</t>
  </si>
  <si>
    <t>SLCC6600</t>
  </si>
  <si>
    <t>SLCC6601</t>
  </si>
  <si>
    <t>SLCC6602</t>
  </si>
  <si>
    <t>SLCC6603</t>
  </si>
  <si>
    <t>SLCC6604</t>
  </si>
  <si>
    <t>SLCC6605</t>
  </si>
  <si>
    <t>SLCC6606</t>
  </si>
  <si>
    <t>SLCC6607</t>
  </si>
  <si>
    <t>SLCC6608</t>
  </si>
  <si>
    <t>SLCC6609</t>
  </si>
  <si>
    <t>SLCC6610</t>
  </si>
  <si>
    <t>SLCC6611</t>
  </si>
  <si>
    <t>SLCC6612</t>
  </si>
  <si>
    <t>SLCC6613</t>
  </si>
  <si>
    <t>SLCC6614</t>
  </si>
  <si>
    <t>SLCC6615</t>
  </si>
  <si>
    <t>SLCC6616</t>
  </si>
  <si>
    <t>SLCC6617</t>
  </si>
  <si>
    <t>SLCC6618</t>
  </si>
  <si>
    <t>SLCC6619</t>
  </si>
  <si>
    <t>SLCC6620</t>
  </si>
  <si>
    <t>SLCC6621</t>
  </si>
  <si>
    <t>SLCC6622</t>
  </si>
  <si>
    <t>SLCC6623</t>
  </si>
  <si>
    <t>SLCC6624</t>
  </si>
  <si>
    <t>SLCC6625</t>
  </si>
  <si>
    <t>SLCC6626</t>
  </si>
  <si>
    <t>SLCC6627</t>
  </si>
  <si>
    <t>SLCC6628</t>
  </si>
  <si>
    <t>SLCC6629</t>
  </si>
  <si>
    <t>SLCC6630</t>
  </si>
  <si>
    <t>SLCC6631</t>
  </si>
  <si>
    <t>SLCC6632</t>
  </si>
  <si>
    <t>SLCC6633</t>
  </si>
  <si>
    <t>SLCC6634</t>
  </si>
  <si>
    <t>SLCC6635</t>
  </si>
  <si>
    <t>SLCC6636</t>
  </si>
  <si>
    <t>SLCC6637</t>
  </si>
  <si>
    <t>SLCC6638</t>
  </si>
  <si>
    <t>SLCC6639</t>
  </si>
  <si>
    <t>SLCC6640</t>
  </si>
  <si>
    <t>SLCC6641</t>
  </si>
  <si>
    <t>SLCC6642</t>
  </si>
  <si>
    <t>SLCC6643</t>
  </si>
  <si>
    <t>SLCC6644</t>
  </si>
  <si>
    <t>SLCC6645</t>
  </si>
  <si>
    <t>SLCC6646</t>
  </si>
  <si>
    <t>SLCC6647</t>
  </si>
  <si>
    <t>SLCC6648</t>
  </si>
  <si>
    <t>SLCC6649</t>
  </si>
  <si>
    <t>SLCC6650</t>
  </si>
  <si>
    <t>SLCC6651</t>
  </si>
  <si>
    <t>SLCC6652</t>
  </si>
  <si>
    <t>SLCC6653</t>
  </si>
  <si>
    <t>SLCC6654</t>
  </si>
  <si>
    <t>SLCC6655</t>
  </si>
  <si>
    <t>SLCC6656</t>
  </si>
  <si>
    <t>SLCC6657</t>
  </si>
  <si>
    <t>SLCC6658</t>
  </si>
  <si>
    <t>SLCC6659</t>
  </si>
  <si>
    <t>SLCC6660</t>
  </si>
  <si>
    <t>SLCC6661</t>
  </si>
  <si>
    <t>SLCC6662</t>
  </si>
  <si>
    <t>SLCC6663</t>
  </si>
  <si>
    <t>SLCC6664</t>
  </si>
  <si>
    <t>SLCC6665</t>
  </si>
  <si>
    <t>SLCC6666</t>
  </si>
  <si>
    <t>SLCC6667</t>
  </si>
  <si>
    <t>SLCC6668</t>
  </si>
  <si>
    <t>SLCC6669</t>
  </si>
  <si>
    <t>SLCC6670</t>
  </si>
  <si>
    <t>SLCC6671</t>
  </si>
  <si>
    <t>SLCC6672</t>
  </si>
  <si>
    <t>SLCC6673</t>
  </si>
  <si>
    <t>SLCC6674</t>
  </si>
  <si>
    <t>SLCC6675</t>
  </si>
  <si>
    <t>SLCC6676</t>
  </si>
  <si>
    <t>SLCC6677</t>
  </si>
  <si>
    <t>SLCC6678</t>
  </si>
  <si>
    <t>SLCC6679</t>
  </si>
  <si>
    <t>SLCC6680</t>
  </si>
  <si>
    <t>SLCC6681</t>
  </si>
  <si>
    <t>SLCC6682</t>
  </si>
  <si>
    <t>SLCC6683</t>
  </si>
  <si>
    <t>SLCC6684</t>
  </si>
  <si>
    <t>SLCC6685</t>
  </si>
  <si>
    <t>SLCC6686</t>
  </si>
  <si>
    <t>SLCC6687</t>
  </si>
  <si>
    <t>SLCC6688</t>
  </si>
  <si>
    <t>SLCC6689</t>
  </si>
  <si>
    <t>SLCC6690</t>
  </si>
  <si>
    <t>SLCC6691</t>
  </si>
  <si>
    <t>SLCC6692</t>
  </si>
  <si>
    <t>SLCC6693</t>
  </si>
  <si>
    <t>SLCC6694</t>
  </si>
  <si>
    <t>SLCC6695</t>
  </si>
  <si>
    <t>SLCC6696</t>
  </si>
  <si>
    <t>SLCC6697</t>
  </si>
  <si>
    <t>SLCC6698</t>
  </si>
  <si>
    <t>SLCC6699</t>
  </si>
  <si>
    <t>SLCC6700</t>
  </si>
  <si>
    <t>SLCC6701</t>
  </si>
  <si>
    <t>SLCC6702</t>
  </si>
  <si>
    <t>SLCC6703</t>
  </si>
  <si>
    <t>SLCC6704</t>
  </si>
  <si>
    <t>SLCC6705</t>
  </si>
  <si>
    <t>SLCC6706</t>
  </si>
  <si>
    <t>SLCC6707</t>
  </si>
  <si>
    <t>SLCC6708</t>
  </si>
  <si>
    <t>SLCC6709</t>
  </si>
  <si>
    <t>SLCC6710</t>
  </si>
  <si>
    <t>SLCC6711</t>
  </si>
  <si>
    <t>SLCC6712</t>
  </si>
  <si>
    <t>SLCC6713</t>
  </si>
  <si>
    <t>SLCC6714</t>
  </si>
  <si>
    <t>SLCC6715</t>
  </si>
  <si>
    <t>SLCC6716</t>
  </si>
  <si>
    <t>SLCC6717</t>
  </si>
  <si>
    <t>SLCC6718</t>
  </si>
  <si>
    <t>SLCC6719</t>
  </si>
  <si>
    <t>SLCC6720</t>
  </si>
  <si>
    <t>SLCC6721</t>
  </si>
  <si>
    <t>SLCC6722</t>
  </si>
  <si>
    <t>SLCC6723</t>
  </si>
  <si>
    <t>SLCC6724</t>
  </si>
  <si>
    <t>SLCC6725</t>
  </si>
  <si>
    <t>SLCC6726</t>
  </si>
  <si>
    <t>SLCC6727</t>
  </si>
  <si>
    <t>SLCC6728</t>
  </si>
  <si>
    <t>SLCC6729</t>
  </si>
  <si>
    <t>SLCC6730</t>
  </si>
  <si>
    <t>SLCC6731</t>
  </si>
  <si>
    <t>SLCC6732</t>
  </si>
  <si>
    <t>SLCC6733</t>
  </si>
  <si>
    <t>SLCC6734</t>
  </si>
  <si>
    <t>SLCC6735</t>
  </si>
  <si>
    <t>SLCC6736</t>
  </si>
  <si>
    <t>SLCC6737</t>
  </si>
  <si>
    <t>SLCC6738</t>
  </si>
  <si>
    <t>SLCC6739</t>
  </si>
  <si>
    <t>SLCC6740</t>
  </si>
  <si>
    <t>SLCC6741</t>
  </si>
  <si>
    <t>SLCC6742</t>
  </si>
  <si>
    <t>SLCC6743</t>
  </si>
  <si>
    <t>SLCC6744</t>
  </si>
  <si>
    <t>SLCC6745</t>
  </si>
  <si>
    <t>SLCC6746</t>
  </si>
  <si>
    <t>SLCC6747</t>
  </si>
  <si>
    <t>SLCC6748</t>
  </si>
  <si>
    <t>SLCC6749</t>
  </si>
  <si>
    <t>SLCC6750</t>
  </si>
  <si>
    <t>SLCC6751</t>
  </si>
  <si>
    <t>SLCC6752</t>
  </si>
  <si>
    <t>SLCC6753</t>
  </si>
  <si>
    <t>SLCC6754</t>
  </si>
  <si>
    <t>SLCC6755</t>
  </si>
  <si>
    <t>SLCC6756</t>
  </si>
  <si>
    <t>SLCC6757</t>
  </si>
  <si>
    <t>SLCC6758</t>
  </si>
  <si>
    <t>SLCC6759</t>
  </si>
  <si>
    <t>SLCC6760</t>
  </si>
  <si>
    <t>SLCC6761</t>
  </si>
  <si>
    <t>SLCC6762</t>
  </si>
  <si>
    <t>SLCC6763</t>
  </si>
  <si>
    <t>SLCC6764</t>
  </si>
  <si>
    <t>SLCC6765</t>
  </si>
  <si>
    <t>SLCC6766</t>
  </si>
  <si>
    <t>SLCC6767</t>
  </si>
  <si>
    <t>SLCC6768</t>
  </si>
  <si>
    <t>SLCC6769</t>
  </si>
  <si>
    <t>SLCC6770</t>
  </si>
  <si>
    <t>SLCC6771</t>
  </si>
  <si>
    <t>SLCC6772</t>
  </si>
  <si>
    <t>SLCC6773</t>
  </si>
  <si>
    <t>SLCC6774</t>
  </si>
  <si>
    <t>SLCC6775</t>
  </si>
  <si>
    <t>SLCC6776</t>
  </si>
  <si>
    <t>SLCC6777</t>
  </si>
  <si>
    <t>SLCC6778</t>
  </si>
  <si>
    <t>SLCC6779</t>
  </si>
  <si>
    <t>SLCC6780</t>
  </si>
  <si>
    <t>SLCC6781</t>
  </si>
  <si>
    <t>SLCC6782</t>
  </si>
  <si>
    <t>SLCC6783</t>
  </si>
  <si>
    <t>SLCC6784</t>
  </si>
  <si>
    <t>SLCC6785</t>
  </si>
  <si>
    <t>SLCC6786</t>
  </si>
  <si>
    <t>SLCC6787</t>
  </si>
  <si>
    <t>SLCC6788</t>
  </si>
  <si>
    <t>SLCC6789</t>
  </si>
  <si>
    <t>SLCC6790</t>
  </si>
  <si>
    <t>SLCC6791</t>
  </si>
  <si>
    <t>SLCC6792</t>
  </si>
  <si>
    <t>SLCC6793</t>
  </si>
  <si>
    <t>SLCC6794</t>
  </si>
  <si>
    <t>SLCC6795</t>
  </si>
  <si>
    <t>SLCC6796</t>
  </si>
  <si>
    <t>SLCC6797</t>
  </si>
  <si>
    <t>SLCC6798</t>
  </si>
  <si>
    <t>SLCC6799</t>
  </si>
  <si>
    <t>SLCC6800</t>
  </si>
  <si>
    <t>SLCC6801</t>
  </si>
  <si>
    <t>SLCC6802</t>
  </si>
  <si>
    <t>SLCC6803</t>
  </si>
  <si>
    <t>SLCC6804</t>
  </si>
  <si>
    <t>SLCC6805</t>
  </si>
  <si>
    <t>SLCC6806</t>
  </si>
  <si>
    <t>SLCC6807</t>
  </si>
  <si>
    <t>SLCC6808</t>
  </si>
  <si>
    <t>SLCC6809</t>
  </si>
  <si>
    <t>SLCC6810</t>
  </si>
  <si>
    <t>SLCC6811</t>
  </si>
  <si>
    <t>SLCC6812</t>
  </si>
  <si>
    <t>SLCC6813</t>
  </si>
  <si>
    <t>SLCC6814</t>
  </si>
  <si>
    <t>SLCC6815</t>
  </si>
  <si>
    <t>SLCC6816</t>
  </si>
  <si>
    <t>SLCC6817</t>
  </si>
  <si>
    <t>SLCC6818</t>
  </si>
  <si>
    <t>SLCC6819</t>
  </si>
  <si>
    <t>SLCC6820</t>
  </si>
  <si>
    <t>SLCC6821</t>
  </si>
  <si>
    <t>SLCC6822</t>
  </si>
  <si>
    <t>SLCC6823</t>
  </si>
  <si>
    <t>SLCC6824</t>
  </si>
  <si>
    <t>SLCC6825</t>
  </si>
  <si>
    <t>SLCC6826</t>
  </si>
  <si>
    <t>SLCC6827</t>
  </si>
  <si>
    <t>SLCC6828</t>
  </si>
  <si>
    <t>SLCC6829</t>
  </si>
  <si>
    <t>SLCC6830</t>
  </si>
  <si>
    <t>SLCC6831</t>
  </si>
  <si>
    <t>SLCC6832</t>
  </si>
  <si>
    <t>SLCC6833</t>
  </si>
  <si>
    <t>SLCC6834</t>
  </si>
  <si>
    <t>SLCC6835</t>
  </si>
  <si>
    <t>SLCC6836</t>
  </si>
  <si>
    <t>SLCC6837</t>
  </si>
  <si>
    <t>SLCC6838</t>
  </si>
  <si>
    <t>SLCC6839</t>
  </si>
  <si>
    <t>SLCC6840</t>
  </si>
  <si>
    <t>SLCC6841</t>
  </si>
  <si>
    <t>SLCC6842</t>
  </si>
  <si>
    <t>SLCC6843</t>
  </si>
  <si>
    <t>SLCC6844</t>
  </si>
  <si>
    <t>SLCC6845</t>
  </si>
  <si>
    <t>SLCC6846</t>
  </si>
  <si>
    <t>SLCC6847</t>
  </si>
  <si>
    <t>SLCC6848</t>
  </si>
  <si>
    <t>SLCC6849</t>
  </si>
  <si>
    <t>SLCC6850</t>
  </si>
  <si>
    <t>SLCC6851</t>
  </si>
  <si>
    <t>SLCC6852</t>
  </si>
  <si>
    <t>SLCC6853</t>
  </si>
  <si>
    <t>SLCC6854</t>
  </si>
  <si>
    <t>SLCC6855</t>
  </si>
  <si>
    <t>SLCC6856</t>
  </si>
  <si>
    <t>SLCC6857</t>
  </si>
  <si>
    <t>SLCC6858</t>
  </si>
  <si>
    <t>SLCC6859</t>
  </si>
  <si>
    <t>SLCC6860</t>
  </si>
  <si>
    <t>SLCC6861</t>
  </si>
  <si>
    <t>SLCC6862</t>
  </si>
  <si>
    <t>SLCC6863</t>
  </si>
  <si>
    <t>SLCC6864</t>
  </si>
  <si>
    <t>SLCC6865</t>
  </si>
  <si>
    <t>SLCC6866</t>
  </si>
  <si>
    <t>SLCC6867</t>
  </si>
  <si>
    <t>SLCC6868</t>
  </si>
  <si>
    <t>SLCC6869</t>
  </si>
  <si>
    <t>SLCC6870</t>
  </si>
  <si>
    <t>SLCC6871</t>
  </si>
  <si>
    <t>SLCC6872</t>
  </si>
  <si>
    <t>SLCC6873</t>
  </si>
  <si>
    <t>SLCC6874</t>
  </si>
  <si>
    <t>SLCC6875</t>
  </si>
  <si>
    <t>SLCC6876</t>
  </si>
  <si>
    <t>SLCC6877</t>
  </si>
  <si>
    <t>SLCC6878</t>
  </si>
  <si>
    <t>SLCC6879</t>
  </si>
  <si>
    <t>SLCC6880</t>
  </si>
  <si>
    <t>SLCC6881</t>
  </si>
  <si>
    <t>SLCC6882</t>
  </si>
  <si>
    <t>SLCC6883</t>
  </si>
  <si>
    <t>SLCC6884</t>
  </si>
  <si>
    <t>SLCC6885</t>
  </si>
  <si>
    <t>SLCC6886</t>
  </si>
  <si>
    <t>SLCC6887</t>
  </si>
  <si>
    <t>SLCC6888</t>
  </si>
  <si>
    <t>SLCC6889</t>
  </si>
  <si>
    <t>SLCC6890</t>
  </si>
  <si>
    <t>SLCC6891</t>
  </si>
  <si>
    <t>SLCC6892</t>
  </si>
  <si>
    <t>SLCC6893</t>
  </si>
  <si>
    <t>SLCC6894</t>
  </si>
  <si>
    <t>SLCC6895</t>
  </si>
  <si>
    <t>SLCC6896</t>
  </si>
  <si>
    <t>SLCC6897</t>
  </si>
  <si>
    <t>SLCC6898</t>
  </si>
  <si>
    <t>SLCC6899</t>
  </si>
  <si>
    <t>SLCC6900</t>
  </si>
  <si>
    <t>SLCC6901</t>
  </si>
  <si>
    <t>SLCC6902</t>
  </si>
  <si>
    <t>SLCC6903</t>
  </si>
  <si>
    <t>SLCC6904</t>
  </si>
  <si>
    <t>SLCC6905</t>
  </si>
  <si>
    <t>SLCC6906</t>
  </si>
  <si>
    <t>SLCC6907</t>
  </si>
  <si>
    <t>SLCC6908</t>
  </si>
  <si>
    <t>SLCC6909</t>
  </si>
  <si>
    <t>SLCC6910</t>
  </si>
  <si>
    <t>SLCC6911</t>
  </si>
  <si>
    <t>SLCC6912</t>
  </si>
  <si>
    <t>SLCC6913</t>
  </si>
  <si>
    <t>SLCC6914</t>
  </si>
  <si>
    <t>SLCC6915</t>
  </si>
  <si>
    <t>SLCC6916</t>
  </si>
  <si>
    <t>SLCC6917</t>
  </si>
  <si>
    <t>SLCC6918</t>
  </si>
  <si>
    <t>SLCC6919</t>
  </si>
  <si>
    <t>SLCC6920</t>
  </si>
  <si>
    <t>SLCC6921</t>
  </si>
  <si>
    <t>SLCC6922</t>
  </si>
  <si>
    <t>SLCC6923</t>
  </si>
  <si>
    <t>SLCC6924</t>
  </si>
  <si>
    <t>SLCC6925</t>
  </si>
  <si>
    <t>SLCC6926</t>
  </si>
  <si>
    <t>SLCC6927</t>
  </si>
  <si>
    <t>SLCC6928</t>
  </si>
  <si>
    <t>SLCC6929</t>
  </si>
  <si>
    <t>SLCC6930</t>
  </si>
  <si>
    <t>SLCC6931</t>
  </si>
  <si>
    <t>SLCC6932</t>
  </si>
  <si>
    <t>SLCC6933</t>
  </si>
  <si>
    <t>SLCC6934</t>
  </si>
  <si>
    <t>SLCC6935</t>
  </si>
  <si>
    <t>SLCC6936</t>
  </si>
  <si>
    <t>SLCC6937</t>
  </si>
  <si>
    <t>SLCC6938</t>
  </si>
  <si>
    <t>SLCC6939</t>
  </si>
  <si>
    <t>SLCC6940</t>
  </si>
  <si>
    <t>SLCC6941</t>
  </si>
  <si>
    <t>SLCC6942</t>
  </si>
  <si>
    <t>SLCC6943</t>
  </si>
  <si>
    <t>SLCC6944</t>
  </si>
  <si>
    <t>SLCC6945</t>
  </si>
  <si>
    <t>SLCC6946</t>
  </si>
  <si>
    <t>SLCC6947</t>
  </si>
  <si>
    <t>SLCC6948</t>
  </si>
  <si>
    <t>SLCC6949</t>
  </si>
  <si>
    <t>SLCC6950</t>
  </si>
  <si>
    <t>SLCC6951</t>
  </si>
  <si>
    <t>SLCC6952</t>
  </si>
  <si>
    <t>SLCC6953</t>
  </si>
  <si>
    <t>SLCC6954</t>
  </si>
  <si>
    <t>SLCC6955</t>
  </si>
  <si>
    <t>SLCC6956</t>
  </si>
  <si>
    <t>SLCC6957</t>
  </si>
  <si>
    <t>SLCC6958</t>
  </si>
  <si>
    <t>SLCC6959</t>
  </si>
  <si>
    <t>SLCC6960</t>
  </si>
  <si>
    <t>SLCC6961</t>
  </si>
  <si>
    <t>SLCC6962</t>
  </si>
  <si>
    <t>SLCC6963</t>
  </si>
  <si>
    <t>SLCC6964</t>
  </si>
  <si>
    <t>SLCC6965</t>
  </si>
  <si>
    <t>SLCC6966</t>
  </si>
  <si>
    <t>SLCC6967</t>
  </si>
  <si>
    <t>SLCC6968</t>
  </si>
  <si>
    <t>SLCC6969</t>
  </si>
  <si>
    <t>SLCC6970</t>
  </si>
  <si>
    <t>SLCC6971</t>
  </si>
  <si>
    <t>SLCC6972</t>
  </si>
  <si>
    <t>SLCC6973</t>
  </si>
  <si>
    <t>SLCC6974</t>
  </si>
  <si>
    <t>SLCC6975</t>
  </si>
  <si>
    <t>SLCC6976</t>
  </si>
  <si>
    <t>SLCC6977</t>
  </si>
  <si>
    <t>SLCC6978</t>
  </si>
  <si>
    <t>SLCC6979</t>
  </si>
  <si>
    <t>SLCC6980</t>
  </si>
  <si>
    <t>SLCC6981</t>
  </si>
  <si>
    <t>SLCC6982</t>
  </si>
  <si>
    <t>SLCC6983</t>
  </si>
  <si>
    <t>SLCC6984</t>
  </si>
  <si>
    <t>SLCC6985</t>
  </si>
  <si>
    <t>SLCC6986</t>
  </si>
  <si>
    <t>SLCC6987</t>
  </si>
  <si>
    <t>SLCC6988</t>
  </si>
  <si>
    <t>SLCC6989</t>
  </si>
  <si>
    <t>SLCC6990</t>
  </si>
  <si>
    <t>SLCC6991</t>
  </si>
  <si>
    <t>SLCC6992</t>
  </si>
  <si>
    <t>SLCC6993</t>
  </si>
  <si>
    <t>SLCC6994</t>
  </si>
  <si>
    <t>SLCC6995</t>
  </si>
  <si>
    <t>SLCC6996</t>
  </si>
  <si>
    <t>SLCC6997</t>
  </si>
  <si>
    <t>SLCC6998</t>
  </si>
  <si>
    <t>SLCC6999</t>
  </si>
  <si>
    <t>SLCC7000</t>
  </si>
  <si>
    <t>SLCC7001</t>
  </si>
  <si>
    <t>SLCC7002</t>
  </si>
  <si>
    <t>SLCC7003</t>
  </si>
  <si>
    <t>SLCC7004</t>
  </si>
  <si>
    <t>SLCC7005</t>
  </si>
  <si>
    <t>SLCC7006</t>
  </si>
  <si>
    <t>SLCC7007</t>
  </si>
  <si>
    <t>SLCC7008</t>
  </si>
  <si>
    <t>SLCC7009</t>
  </si>
  <si>
    <t>SLCC7010</t>
  </si>
  <si>
    <t>SLCC7011</t>
  </si>
  <si>
    <t>SLCC7012</t>
  </si>
  <si>
    <t>SLCC7013</t>
  </si>
  <si>
    <t>SLCC7014</t>
  </si>
  <si>
    <t>SLCC7015</t>
  </si>
  <si>
    <t>SLCC7016</t>
  </si>
  <si>
    <t>SLCC7017</t>
  </si>
  <si>
    <t>SLCC7018</t>
  </si>
  <si>
    <t>SLCC7019</t>
  </si>
  <si>
    <t>SLCC7020</t>
  </si>
  <si>
    <t>SLCC7021</t>
  </si>
  <si>
    <t>SLCC7022</t>
  </si>
  <si>
    <t>SLCC7023</t>
  </si>
  <si>
    <t>SLCC7024</t>
  </si>
  <si>
    <t>SLCC7025</t>
  </si>
  <si>
    <t>SLCC7026</t>
  </si>
  <si>
    <t>SLCC7027</t>
  </si>
  <si>
    <t>SLCC7028</t>
  </si>
  <si>
    <t>SLCC7029</t>
  </si>
  <si>
    <t>SLCC7030</t>
  </si>
  <si>
    <t>SLCC7031</t>
  </si>
  <si>
    <t>SLCC7032</t>
  </si>
  <si>
    <t>SLCC7033</t>
  </si>
  <si>
    <t>SLCC7034</t>
  </si>
  <si>
    <t>SLCC7035</t>
  </si>
  <si>
    <t>SLCC7036</t>
  </si>
  <si>
    <t>SLCC7037</t>
  </si>
  <si>
    <t>SLCC7038</t>
  </si>
  <si>
    <t>SLCC7039</t>
  </si>
  <si>
    <t>SLCC7040</t>
  </si>
  <si>
    <t>SLCC7041</t>
  </si>
  <si>
    <t>SLCC7042</t>
  </si>
  <si>
    <t>SLCC7043</t>
  </si>
  <si>
    <t>SLCC7044</t>
  </si>
  <si>
    <t>SLCC7045</t>
  </si>
  <si>
    <t>SLCC7046</t>
  </si>
  <si>
    <t>SLCC7047</t>
  </si>
  <si>
    <t>SLCC7048</t>
  </si>
  <si>
    <t>SLCC7049</t>
  </si>
  <si>
    <t>SLCC7050</t>
  </si>
  <si>
    <t>SLCC7051</t>
  </si>
  <si>
    <t>SLCC7052</t>
  </si>
  <si>
    <t>SLCC7053</t>
  </si>
  <si>
    <t>SLCC7054</t>
  </si>
  <si>
    <t>SLCC7055</t>
  </si>
  <si>
    <t>SLCC7056</t>
  </si>
  <si>
    <t>SLCC7057</t>
  </si>
  <si>
    <t>SLCC7058</t>
  </si>
  <si>
    <t>SLCC7059</t>
  </si>
  <si>
    <t>SLCC7060</t>
  </si>
  <si>
    <t>SLCC7061</t>
  </si>
  <si>
    <t>SLCC7062</t>
  </si>
  <si>
    <t>SLCC7063</t>
  </si>
  <si>
    <t>SLCC7064</t>
  </si>
  <si>
    <t>SLCC7065</t>
  </si>
  <si>
    <t>SLCC7066</t>
  </si>
  <si>
    <t>SLCC7067</t>
  </si>
  <si>
    <t>SLCC7068</t>
  </si>
  <si>
    <t>SLCC7069</t>
  </si>
  <si>
    <t>SLCC7070</t>
  </si>
  <si>
    <t>SLCC7071</t>
  </si>
  <si>
    <t>SLCC7072</t>
  </si>
  <si>
    <t>SLCC7073</t>
  </si>
  <si>
    <t>SLCC7074</t>
  </si>
  <si>
    <t>SLCC7075</t>
  </si>
  <si>
    <t>SLCC7076</t>
  </si>
  <si>
    <t>SLCC7077</t>
  </si>
  <si>
    <t>SLCC7078</t>
  </si>
  <si>
    <t>SLCC7079</t>
  </si>
  <si>
    <t>SLCC7080</t>
  </si>
  <si>
    <t>SLCC7081</t>
  </si>
  <si>
    <t>SLCC7082</t>
  </si>
  <si>
    <t>SLCC7083</t>
  </si>
  <si>
    <t>SLCC7084</t>
  </si>
  <si>
    <t>SLCC7085</t>
  </si>
  <si>
    <t>SLCC7086</t>
  </si>
  <si>
    <t>SLCC7087</t>
  </si>
  <si>
    <t>SLCC7088</t>
  </si>
  <si>
    <t>SLCC7089</t>
  </si>
  <si>
    <t>SLCC7090</t>
  </si>
  <si>
    <t>SLCC7091</t>
  </si>
  <si>
    <t>SLCC7092</t>
  </si>
  <si>
    <t>SLCC7093</t>
  </si>
  <si>
    <t>SLCC7094</t>
  </si>
  <si>
    <t>SLCC7095</t>
  </si>
  <si>
    <t>SLCC7096</t>
  </si>
  <si>
    <t>SLCC7097</t>
  </si>
  <si>
    <t>SLCC7098</t>
  </si>
  <si>
    <t>SLCC7099</t>
  </si>
  <si>
    <t>SLCC7100</t>
  </si>
  <si>
    <t>SLCC7101</t>
  </si>
  <si>
    <t>SLCC7102</t>
  </si>
  <si>
    <t>SLCC7103</t>
  </si>
  <si>
    <t>SLCC7104</t>
  </si>
  <si>
    <t>SLCC7105</t>
  </si>
  <si>
    <t>SLCC7106</t>
  </si>
  <si>
    <t>SLCC7107</t>
  </si>
  <si>
    <t>SLCC7108</t>
  </si>
  <si>
    <t>SLCC7109</t>
  </si>
  <si>
    <t>SLCC7110</t>
  </si>
  <si>
    <t>SLCC7111</t>
  </si>
  <si>
    <t>SLCC7112</t>
  </si>
  <si>
    <t>SLCC7113</t>
  </si>
  <si>
    <t>SLCC7114</t>
  </si>
  <si>
    <t>SLCC7115</t>
  </si>
  <si>
    <t>SLCC7116</t>
  </si>
  <si>
    <t>SLCC7117</t>
  </si>
  <si>
    <t>SLCC7118</t>
  </si>
  <si>
    <t>SLCC7119</t>
  </si>
  <si>
    <t>SLCC7120</t>
  </si>
  <si>
    <t>SLCC7121</t>
  </si>
  <si>
    <t>SLCC7122</t>
  </si>
  <si>
    <t>SLCC7123</t>
  </si>
  <si>
    <t>SLCC7124</t>
  </si>
  <si>
    <t>SLCC7125</t>
  </si>
  <si>
    <t>SLCC7126</t>
  </si>
  <si>
    <t>SLCC7127</t>
  </si>
  <si>
    <t>SLCC7128</t>
  </si>
  <si>
    <t>SLCC7129</t>
  </si>
  <si>
    <t>SLCC7130</t>
  </si>
  <si>
    <t>SLCC7131</t>
  </si>
  <si>
    <t>SLCC7132</t>
  </si>
  <si>
    <t>SLCC7133</t>
  </si>
  <si>
    <t>SLCC7134</t>
  </si>
  <si>
    <t>SLCC7135</t>
  </si>
  <si>
    <t>SLCC7136</t>
  </si>
  <si>
    <t>SLCC7137</t>
  </si>
  <si>
    <t>SLCC7138</t>
  </si>
  <si>
    <t>SLCC7139</t>
  </si>
  <si>
    <t>SLCC7140</t>
  </si>
  <si>
    <t>SLCC7141</t>
  </si>
  <si>
    <t>SLCC7142</t>
  </si>
  <si>
    <t>SLCC7143</t>
  </si>
  <si>
    <t>SLCC7144</t>
  </si>
  <si>
    <t>SLCC7145</t>
  </si>
  <si>
    <t>SLCC7146</t>
  </si>
  <si>
    <t>SLCC7147</t>
  </si>
  <si>
    <t>SLCC7148</t>
  </si>
  <si>
    <t>SLCC7149</t>
  </si>
  <si>
    <t>SLCC7150</t>
  </si>
  <si>
    <t>SLCC7151</t>
  </si>
  <si>
    <t>SLCC7152</t>
  </si>
  <si>
    <t>SLCC7153</t>
  </si>
  <si>
    <t>SLCC7154</t>
  </si>
  <si>
    <t>SLCC7155</t>
  </si>
  <si>
    <t>SLCC7156</t>
  </si>
  <si>
    <t>SLCC7157</t>
  </si>
  <si>
    <t>SLCC7158</t>
  </si>
  <si>
    <t>SLCC7159</t>
  </si>
  <si>
    <t>SLCC7160</t>
  </si>
  <si>
    <t>SLCC7161</t>
  </si>
  <si>
    <t>SLCC7162</t>
  </si>
  <si>
    <t>SLCC7163</t>
  </si>
  <si>
    <t>SLCC7164</t>
  </si>
  <si>
    <t>SLCC7165</t>
  </si>
  <si>
    <t>SLCC7166</t>
  </si>
  <si>
    <t>SLCC7167</t>
  </si>
  <si>
    <t>SLCC7168</t>
  </si>
  <si>
    <t>SLCC7169</t>
  </si>
  <si>
    <t>SLCC7170</t>
  </si>
  <si>
    <t>SLCC7171</t>
  </si>
  <si>
    <t>SLCC7172</t>
  </si>
  <si>
    <t>SLCC7173</t>
  </si>
  <si>
    <t>SLCC7174</t>
  </si>
  <si>
    <t>SLCC7175</t>
  </si>
  <si>
    <t>SLCC7176</t>
  </si>
  <si>
    <t>SLCC7177</t>
  </si>
  <si>
    <t>SLCC7178</t>
  </si>
  <si>
    <t>SLCC7179</t>
  </si>
  <si>
    <t>SLCC7180</t>
  </si>
  <si>
    <t>SLCC7181</t>
  </si>
  <si>
    <t>SLCC7182</t>
  </si>
  <si>
    <t>SLCC7183</t>
  </si>
  <si>
    <t>SLCC7184</t>
  </si>
  <si>
    <t>SLCC7185</t>
  </si>
  <si>
    <t>SLCC7186</t>
  </si>
  <si>
    <t>SLCC7187</t>
  </si>
  <si>
    <t>SLCC7188</t>
  </si>
  <si>
    <t>SLCC7189</t>
  </si>
  <si>
    <t>SLCC7190</t>
  </si>
  <si>
    <t>SLCC7191</t>
  </si>
  <si>
    <t>SLCC7192</t>
  </si>
  <si>
    <t>SLCC7193</t>
  </si>
  <si>
    <t>SLCC7194</t>
  </si>
  <si>
    <t>SLCC7195</t>
  </si>
  <si>
    <t>SLCC7196</t>
  </si>
  <si>
    <t>SLCC7197</t>
  </si>
  <si>
    <t>SLCC7198</t>
  </si>
  <si>
    <t>SLCC7199</t>
  </si>
  <si>
    <t>SLCC7200</t>
  </si>
  <si>
    <t>SLCC7201</t>
  </si>
  <si>
    <t>SLCC7202</t>
  </si>
  <si>
    <t>SLCC7203</t>
  </si>
  <si>
    <t>SLCC7204</t>
  </si>
  <si>
    <t>SLCC7205</t>
  </si>
  <si>
    <t>SLCC7206</t>
  </si>
  <si>
    <t>SLCC7207</t>
  </si>
  <si>
    <t>SLCC7208</t>
  </si>
  <si>
    <t>SLCC7209</t>
  </si>
  <si>
    <t>SLCC7210</t>
  </si>
  <si>
    <t>SLCC7211</t>
  </si>
  <si>
    <t>SLCC7212</t>
  </si>
  <si>
    <t>SLCC7213</t>
  </si>
  <si>
    <t>SLCC7214</t>
  </si>
  <si>
    <t>SLCC7215</t>
  </si>
  <si>
    <t>SLCC7216</t>
  </si>
  <si>
    <t>SLCC7217</t>
  </si>
  <si>
    <t>SLCC7218</t>
  </si>
  <si>
    <t>SLCC7219</t>
  </si>
  <si>
    <t>SLCC7220</t>
  </si>
  <si>
    <t>SLCC7221</t>
  </si>
  <si>
    <t>SLCC7222</t>
  </si>
  <si>
    <t>SLCC7223</t>
  </si>
  <si>
    <t>SLCC7224</t>
  </si>
  <si>
    <t>SLCC7225</t>
  </si>
  <si>
    <t>SLCC7226</t>
  </si>
  <si>
    <t>SLCC7227</t>
  </si>
  <si>
    <t>SLCC7228</t>
  </si>
  <si>
    <t>SLCC7229</t>
  </si>
  <si>
    <t>SLCC7230</t>
  </si>
  <si>
    <t>SLCC7231</t>
  </si>
  <si>
    <t>SLCC7232</t>
  </si>
  <si>
    <t>SLCC7233</t>
  </si>
  <si>
    <t>SLCC7234</t>
  </si>
  <si>
    <t>SLCC7235</t>
  </si>
  <si>
    <t>SLCC7236</t>
  </si>
  <si>
    <t>SLCC7237</t>
  </si>
  <si>
    <t>SLCC7238</t>
  </si>
  <si>
    <t>SLCC7239</t>
  </si>
  <si>
    <t>SLCC7240</t>
  </si>
  <si>
    <t>SLCC7241</t>
  </si>
  <si>
    <t>SLCC7242</t>
  </si>
  <si>
    <t>SLCC7243</t>
  </si>
  <si>
    <t>SLCC7244</t>
  </si>
  <si>
    <t>SLCC7245</t>
  </si>
  <si>
    <t>SLCC7246</t>
  </si>
  <si>
    <t>SLCC7247</t>
  </si>
  <si>
    <t>SLCC7248</t>
  </si>
  <si>
    <t>SLCC7249</t>
  </si>
  <si>
    <t>SLCC7250</t>
  </si>
  <si>
    <t>SLCC7251</t>
  </si>
  <si>
    <t>SLCC7252</t>
  </si>
  <si>
    <t>SLCC7253</t>
  </si>
  <si>
    <t>SLCC7254</t>
  </si>
  <si>
    <t>SLCC7255</t>
  </si>
  <si>
    <t>SLCC7256</t>
  </si>
  <si>
    <t>SLCC7257</t>
  </si>
  <si>
    <t>SLCC7258</t>
  </si>
  <si>
    <t>SLCC7259</t>
  </si>
  <si>
    <t>SLCC7260</t>
  </si>
  <si>
    <t>SLCC7261</t>
  </si>
  <si>
    <t>SLCC7262</t>
  </si>
  <si>
    <t>SLCC7263</t>
  </si>
  <si>
    <t>SLCC7264</t>
  </si>
  <si>
    <t>SLCC7265</t>
  </si>
  <si>
    <t>SLCC7266</t>
  </si>
  <si>
    <t>SLCC7267</t>
  </si>
  <si>
    <t>SLCC7268</t>
  </si>
  <si>
    <t>SLCC7269</t>
  </si>
  <si>
    <t>SLCC7270</t>
  </si>
  <si>
    <t>SLCC7271</t>
  </si>
  <si>
    <t>SLCC7272</t>
  </si>
  <si>
    <t>SLCC7273</t>
  </si>
  <si>
    <t>SLCC7274</t>
  </si>
  <si>
    <t>SLCC7275</t>
  </si>
  <si>
    <t>SLCC7276</t>
  </si>
  <si>
    <t>SLCC7277</t>
  </si>
  <si>
    <t>SLCC7278</t>
  </si>
  <si>
    <t>SLCC7279</t>
  </si>
  <si>
    <t>SLCC7280</t>
  </si>
  <si>
    <t>SLCC7281</t>
  </si>
  <si>
    <t>SLCC7282</t>
  </si>
  <si>
    <t>SLCC7283</t>
  </si>
  <si>
    <t>SLCC7284</t>
  </si>
  <si>
    <t>SLCC7285</t>
  </si>
  <si>
    <t>SLCC7286</t>
  </si>
  <si>
    <t>SLCC7287</t>
  </si>
  <si>
    <t>SLCC7288</t>
  </si>
  <si>
    <t>SLCC7289</t>
  </si>
  <si>
    <t>SLCC7290</t>
  </si>
  <si>
    <t>SLCC7291</t>
  </si>
  <si>
    <t>SLCC7292</t>
  </si>
  <si>
    <t>SLCC7293</t>
  </si>
  <si>
    <t>SLCC7294</t>
  </si>
  <si>
    <t>SLCC7295</t>
  </si>
  <si>
    <t>SLCC7296</t>
  </si>
  <si>
    <t>SLCC7297</t>
  </si>
  <si>
    <t>SLCC7298</t>
  </si>
  <si>
    <t>SLCC7299</t>
  </si>
  <si>
    <t>SLCC7300</t>
  </si>
  <si>
    <t>SLCC7301</t>
  </si>
  <si>
    <t>SLCC7302</t>
  </si>
  <si>
    <t>SLCC7303</t>
  </si>
  <si>
    <t>SLCC7304</t>
  </si>
  <si>
    <t>SLCC7305</t>
  </si>
  <si>
    <t>SLCC7306</t>
  </si>
  <si>
    <t>SLCC7307</t>
  </si>
  <si>
    <t>SLCC7308</t>
  </si>
  <si>
    <t>SLCC7309</t>
  </si>
  <si>
    <t>SLCC7310</t>
  </si>
  <si>
    <t>SLCC7311</t>
  </si>
  <si>
    <t>SLCC7312</t>
  </si>
  <si>
    <t>SLCC7313</t>
  </si>
  <si>
    <t>SLCC7314</t>
  </si>
  <si>
    <t>SLCC7315</t>
  </si>
  <si>
    <t>SLCC7316</t>
  </si>
  <si>
    <t>SLCC7317</t>
  </si>
  <si>
    <t>SLCC7318</t>
  </si>
  <si>
    <t>SLCC7319</t>
  </si>
  <si>
    <t>SLCC7320</t>
  </si>
  <si>
    <t>SLCC7321</t>
  </si>
  <si>
    <t>SLCC7322</t>
  </si>
  <si>
    <t>SLCC7323</t>
  </si>
  <si>
    <t>SLCC7324</t>
  </si>
  <si>
    <t>SLCC7325</t>
  </si>
  <si>
    <t>SLCC7326</t>
  </si>
  <si>
    <t>SLCC7327</t>
  </si>
  <si>
    <t>SLCC7328</t>
  </si>
  <si>
    <t>SLCC7329</t>
  </si>
  <si>
    <t>SLCC7330</t>
  </si>
  <si>
    <t>SLCC7331</t>
  </si>
  <si>
    <t>SLCC7332</t>
  </si>
  <si>
    <t>SLCC7333</t>
  </si>
  <si>
    <t>SLCC7334</t>
  </si>
  <si>
    <t>SLCC7335</t>
  </si>
  <si>
    <t>SLCC7336</t>
  </si>
  <si>
    <t>SLCC7337</t>
  </si>
  <si>
    <t>SLCC7338</t>
  </si>
  <si>
    <t>SLCC7339</t>
  </si>
  <si>
    <t>SLCC7340</t>
  </si>
  <si>
    <t>SLCC7341</t>
  </si>
  <si>
    <t>SLCC7342</t>
  </si>
  <si>
    <t>SLCC7343</t>
  </si>
  <si>
    <t>SLCC7344</t>
  </si>
  <si>
    <t>SLCC7345</t>
  </si>
  <si>
    <t>SLCC7346</t>
  </si>
  <si>
    <t>SLCC7347</t>
  </si>
  <si>
    <t>SLCC7348</t>
  </si>
  <si>
    <t>SLCC7349</t>
  </si>
  <si>
    <t>SLCC7350</t>
  </si>
  <si>
    <t>SLCC7351</t>
  </si>
  <si>
    <t>SLCC7352</t>
  </si>
  <si>
    <t>SLCC7353</t>
  </si>
  <si>
    <t>SLCC7354</t>
  </si>
  <si>
    <t>SLCC7355</t>
  </si>
  <si>
    <t>SLCC7356</t>
  </si>
  <si>
    <t>SLCC7357</t>
  </si>
  <si>
    <t>SLCC7358</t>
  </si>
  <si>
    <t>SLCC7359</t>
  </si>
  <si>
    <t>SLCC7360</t>
  </si>
  <si>
    <t>SLCC7361</t>
  </si>
  <si>
    <t>SLCC7362</t>
  </si>
  <si>
    <t>SLCC7363</t>
  </si>
  <si>
    <t>SLCC7364</t>
  </si>
  <si>
    <t>SLCC7365</t>
  </si>
  <si>
    <t>SLCC7366</t>
  </si>
  <si>
    <t>SLCC7367</t>
  </si>
  <si>
    <t>SLCC7368</t>
  </si>
  <si>
    <t>SLCC7369</t>
  </si>
  <si>
    <t>SLCC7370</t>
  </si>
  <si>
    <t>SLCC7371</t>
  </si>
  <si>
    <t>SLCC7372</t>
  </si>
  <si>
    <t>SLCC7373</t>
  </si>
  <si>
    <t>SLCC7374</t>
  </si>
  <si>
    <t>SLCC7375</t>
  </si>
  <si>
    <t>SLCC7376</t>
  </si>
  <si>
    <t>SLCC7377</t>
  </si>
  <si>
    <t>SLCC7378</t>
  </si>
  <si>
    <t>SLCC7379</t>
  </si>
  <si>
    <t>SLCC7380</t>
  </si>
  <si>
    <t>SLCC7381</t>
  </si>
  <si>
    <t>SLCC7382</t>
  </si>
  <si>
    <t>SLCC7383</t>
  </si>
  <si>
    <t>SLCC7384</t>
  </si>
  <si>
    <t>SLCC7385</t>
  </si>
  <si>
    <t>SLCC7386</t>
  </si>
  <si>
    <t>SLCC7387</t>
  </si>
  <si>
    <t>SLCC7388</t>
  </si>
  <si>
    <t>SLCC7389</t>
  </si>
  <si>
    <t>SLCC7390</t>
  </si>
  <si>
    <t>SLCC7391</t>
  </si>
  <si>
    <t>SLCC7392</t>
  </si>
  <si>
    <t>SLCC7393</t>
  </si>
  <si>
    <t>SLCC7394</t>
  </si>
  <si>
    <t>SLCC7395</t>
  </si>
  <si>
    <t>SLCC7396</t>
  </si>
  <si>
    <t>SLCC7397</t>
  </si>
  <si>
    <t>SLCC7398</t>
  </si>
  <si>
    <t>SLCC7399</t>
  </si>
  <si>
    <t>SLCC7400</t>
  </si>
  <si>
    <t>SLCC7401</t>
  </si>
  <si>
    <t>SLCC7402</t>
  </si>
  <si>
    <t>SLCC7403</t>
  </si>
  <si>
    <t>SLCC7404</t>
  </si>
  <si>
    <t>SLCC7405</t>
  </si>
  <si>
    <t>SLCC7406</t>
  </si>
  <si>
    <t>SLCC7407</t>
  </si>
  <si>
    <t>SLCC7408</t>
  </si>
  <si>
    <t>SLCC7409</t>
  </si>
  <si>
    <t>SLCC7410</t>
  </si>
  <si>
    <t>SLCC7411</t>
  </si>
  <si>
    <t>SLCC7412</t>
  </si>
  <si>
    <t>SLCC7413</t>
  </si>
  <si>
    <t>SLCC7414</t>
  </si>
  <si>
    <t>SLCC7415</t>
  </si>
  <si>
    <t>SLCC7416</t>
  </si>
  <si>
    <t>SLCC7417</t>
  </si>
  <si>
    <t>SLCC7418</t>
  </si>
  <si>
    <t>SLCC7419</t>
  </si>
  <si>
    <t>SLCC7420</t>
  </si>
  <si>
    <t>SLCC7421</t>
  </si>
  <si>
    <t>SLCC7422</t>
  </si>
  <si>
    <t>SLCC7423</t>
  </si>
  <si>
    <t>SLCC7424</t>
  </si>
  <si>
    <t>SLCC7425</t>
  </si>
  <si>
    <t>SLCC7426</t>
  </si>
  <si>
    <t>SLCC7427</t>
  </si>
  <si>
    <t>SLCC7428</t>
  </si>
  <si>
    <t>SLCC7429</t>
  </si>
  <si>
    <t>SLCC7430</t>
  </si>
  <si>
    <t>SLCC7431</t>
  </si>
  <si>
    <t>SLCC7432</t>
  </si>
  <si>
    <t>SLCC7433</t>
  </si>
  <si>
    <t>SLCC7434</t>
  </si>
  <si>
    <t>SLCC7435</t>
  </si>
  <si>
    <t>SLCC7436</t>
  </si>
  <si>
    <t>SLCC7437</t>
  </si>
  <si>
    <t>SLCC7438</t>
  </si>
  <si>
    <t>SLCC7439</t>
  </si>
  <si>
    <t>SLCC7440</t>
  </si>
  <si>
    <t>SLCC7441</t>
  </si>
  <si>
    <t>SLCC7442</t>
  </si>
  <si>
    <t>SLCC7443</t>
  </si>
  <si>
    <t>SLCC7444</t>
  </si>
  <si>
    <t>SLCC7445</t>
  </si>
  <si>
    <t>SLCC7446</t>
  </si>
  <si>
    <t>SLCC7447</t>
  </si>
  <si>
    <t>SLCC7448</t>
  </si>
  <si>
    <t>SLCC7449</t>
  </si>
  <si>
    <t>SLCC7450</t>
  </si>
  <si>
    <t>SLCC7451</t>
  </si>
  <si>
    <t>SLCC7452</t>
  </si>
  <si>
    <t>SLCC7453</t>
  </si>
  <si>
    <t>SLCC7454</t>
  </si>
  <si>
    <t>SLCC7455</t>
  </si>
  <si>
    <t>SLCC7456</t>
  </si>
  <si>
    <t>SLCC7457</t>
  </si>
  <si>
    <t>SLCC7458</t>
  </si>
  <si>
    <t>SLCC7459</t>
  </si>
  <si>
    <t>SLCC7460</t>
  </si>
  <si>
    <t>SLCC7461</t>
  </si>
  <si>
    <t>SLCC7462</t>
  </si>
  <si>
    <t>SLCC7463</t>
  </si>
  <si>
    <t>SLCC7464</t>
  </si>
  <si>
    <t>SLCC7465</t>
  </si>
  <si>
    <t>SLCC7466</t>
  </si>
  <si>
    <t>SLCC7467</t>
  </si>
  <si>
    <t>SLCC7468</t>
  </si>
  <si>
    <t>SLCC7469</t>
  </si>
  <si>
    <t>SLCC7470</t>
  </si>
  <si>
    <t>SLCC7471</t>
  </si>
  <si>
    <t>SLCC7472</t>
  </si>
  <si>
    <t>SLCC7473</t>
  </si>
  <si>
    <t>SLCC7474</t>
  </si>
  <si>
    <t>SLCC7475</t>
  </si>
  <si>
    <t>SLCC7476</t>
  </si>
  <si>
    <t>SLCC7477</t>
  </si>
  <si>
    <t>SLCC7478</t>
  </si>
  <si>
    <t>SLCC7479</t>
  </si>
  <si>
    <t>SLCC7480</t>
  </si>
  <si>
    <t>SLCC7481</t>
  </si>
  <si>
    <t>SLCC7482</t>
  </si>
  <si>
    <t>SLCC7483</t>
  </si>
  <si>
    <t>SLCC7484</t>
  </si>
  <si>
    <t>SLCC7485</t>
  </si>
  <si>
    <t>SLCC7486</t>
  </si>
  <si>
    <t>SLCC7487</t>
  </si>
  <si>
    <t>SLCC7488</t>
  </si>
  <si>
    <t>SLCC7489</t>
  </si>
  <si>
    <t>SLCC7490</t>
  </si>
  <si>
    <t>SLCC7491</t>
  </si>
  <si>
    <t>SLCC7492</t>
  </si>
  <si>
    <t>SLCC7493</t>
  </si>
  <si>
    <t>SLCC7494</t>
  </si>
  <si>
    <t>SLCC7495</t>
  </si>
  <si>
    <t>SLCC7496</t>
  </si>
  <si>
    <t>SLCC7497</t>
  </si>
  <si>
    <t>SLCC7498</t>
  </si>
  <si>
    <t>SLCC7499</t>
  </si>
  <si>
    <t>SLCC7500</t>
  </si>
  <si>
    <t>SLCC7501</t>
  </si>
  <si>
    <t>SLCC7502</t>
  </si>
  <si>
    <t>SLCC7503</t>
  </si>
  <si>
    <t>SLCC7504</t>
  </si>
  <si>
    <t>SLCC7505</t>
  </si>
  <si>
    <t>SLCC7506</t>
  </si>
  <si>
    <t>SLCC7507</t>
  </si>
  <si>
    <t>SLCC7508</t>
  </si>
  <si>
    <t>SLCC7509</t>
  </si>
  <si>
    <t>SLCC7510</t>
  </si>
  <si>
    <t>SLCC7511</t>
  </si>
  <si>
    <t>SLCC7512</t>
  </si>
  <si>
    <t>SLCC7513</t>
  </si>
  <si>
    <t>SLCC7514</t>
  </si>
  <si>
    <t>SLCC7515</t>
  </si>
  <si>
    <t>SLCC7516</t>
  </si>
  <si>
    <t>SLCC7517</t>
  </si>
  <si>
    <t>SLCC7518</t>
  </si>
  <si>
    <t>SLCC7519</t>
  </si>
  <si>
    <t>SLCC7520</t>
  </si>
  <si>
    <t>SLCC7521</t>
  </si>
  <si>
    <t>SLCC7522</t>
  </si>
  <si>
    <t>SLCC7523</t>
  </si>
  <si>
    <t>SLCC7524</t>
  </si>
  <si>
    <t>SLCC7525</t>
  </si>
  <si>
    <t>SLCC7526</t>
  </si>
  <si>
    <t>SLCC7527</t>
  </si>
  <si>
    <t>SLCC7528</t>
  </si>
  <si>
    <t>SLCC7529</t>
  </si>
  <si>
    <t>SLCC7530</t>
  </si>
  <si>
    <t>SLCC7531</t>
  </si>
  <si>
    <t>SLCC7532</t>
  </si>
  <si>
    <t>SLCC7533</t>
  </si>
  <si>
    <t>SLCC7534</t>
  </si>
  <si>
    <t>SLCC7535</t>
  </si>
  <si>
    <t>SLCC7536</t>
  </si>
  <si>
    <t>SLCC7537</t>
  </si>
  <si>
    <t>SLCC7538</t>
  </si>
  <si>
    <t>SLCC7539</t>
  </si>
  <si>
    <t>SLCC7540</t>
  </si>
  <si>
    <t>SLCC7541</t>
  </si>
  <si>
    <t>SLCC7542</t>
  </si>
  <si>
    <t>SLCC7543</t>
  </si>
  <si>
    <t>SLCC7544</t>
  </si>
  <si>
    <t>SLCC7545</t>
  </si>
  <si>
    <t>SLCC7546</t>
  </si>
  <si>
    <t>SLCC7547</t>
  </si>
  <si>
    <t>SLCC7548</t>
  </si>
  <si>
    <t>SLCC7549</t>
  </si>
  <si>
    <t>SLCC7550</t>
  </si>
  <si>
    <t>SLCC7551</t>
  </si>
  <si>
    <t>SLCC7552</t>
  </si>
  <si>
    <t>SLCC7553</t>
  </si>
  <si>
    <t>SLCC7554</t>
  </si>
  <si>
    <t>SLCC7555</t>
  </si>
  <si>
    <t>SLCC7556</t>
  </si>
  <si>
    <t>SLCC7557</t>
  </si>
  <si>
    <t>SLCC7558</t>
  </si>
  <si>
    <t>SLCC7559</t>
  </si>
  <si>
    <t>SLCC7560</t>
  </si>
  <si>
    <t>SLCC7561</t>
  </si>
  <si>
    <t>SLCC7562</t>
  </si>
  <si>
    <t>SLCC7563</t>
  </si>
  <si>
    <t>SLCC7564</t>
  </si>
  <si>
    <t>SLCC7565</t>
  </si>
  <si>
    <t>SLCC7566</t>
  </si>
  <si>
    <t>SLCC7567</t>
  </si>
  <si>
    <t>SLCC7568</t>
  </si>
  <si>
    <t>SLCC7569</t>
  </si>
  <si>
    <t>SLCC7570</t>
  </si>
  <si>
    <t>SLCC7571</t>
  </si>
  <si>
    <t>SLCC7572</t>
  </si>
  <si>
    <t>SLCC7573</t>
  </si>
  <si>
    <t>SLCC7574</t>
  </si>
  <si>
    <t>SLCC7575</t>
  </si>
  <si>
    <t>SLCC7576</t>
  </si>
  <si>
    <t>SLCC7577</t>
  </si>
  <si>
    <t>SLCC7578</t>
  </si>
  <si>
    <t>SLCC7579</t>
  </si>
  <si>
    <t>SLCC7580</t>
  </si>
  <si>
    <t>SLCC7581</t>
  </si>
  <si>
    <t>SLCC7582</t>
  </si>
  <si>
    <t>SLCC7583</t>
  </si>
  <si>
    <t>SLCC7584</t>
  </si>
  <si>
    <t>SLCC7585</t>
  </si>
  <si>
    <t>SLCC7586</t>
  </si>
  <si>
    <t>SLCC7587</t>
  </si>
  <si>
    <t>SLCC7588</t>
  </si>
  <si>
    <t>SLCC7589</t>
  </si>
  <si>
    <t>SLCC7590</t>
  </si>
  <si>
    <t>SLCC7591</t>
  </si>
  <si>
    <t>SLCC7592</t>
  </si>
  <si>
    <t>SLCC7593</t>
  </si>
  <si>
    <t>SLCC7594</t>
  </si>
  <si>
    <t>SLCC7595</t>
  </si>
  <si>
    <t>SLCC7596</t>
  </si>
  <si>
    <t>SLCC7597</t>
  </si>
  <si>
    <t>SLCC7598</t>
  </si>
  <si>
    <t>SLCC7599</t>
  </si>
  <si>
    <t>SLCC7600</t>
  </si>
  <si>
    <t>SLCC7601</t>
  </si>
  <si>
    <t>SLCC7602</t>
  </si>
  <si>
    <t>SLCC7603</t>
  </si>
  <si>
    <t>SLCC7604</t>
  </si>
  <si>
    <t>SLCC7605</t>
  </si>
  <si>
    <t>SLCC7606</t>
  </si>
  <si>
    <t>SLCC7607</t>
  </si>
  <si>
    <t>SLCC7608</t>
  </si>
  <si>
    <t>SLCC7609</t>
  </si>
  <si>
    <t>SLCC7610</t>
  </si>
  <si>
    <t>SLCC7611</t>
  </si>
  <si>
    <t>SLCC7612</t>
  </si>
  <si>
    <t>SLCC7613</t>
  </si>
  <si>
    <t>SLCC7614</t>
  </si>
  <si>
    <t>SLCC7615</t>
  </si>
  <si>
    <t>SLCC7616</t>
  </si>
  <si>
    <t>SLCC7617</t>
  </si>
  <si>
    <t>SLCC7618</t>
  </si>
  <si>
    <t>SLCC7619</t>
  </si>
  <si>
    <t>SLCC7620</t>
  </si>
  <si>
    <t>SLCC7621</t>
  </si>
  <si>
    <t>SLCC7622</t>
  </si>
  <si>
    <t>SLCC7623</t>
  </si>
  <si>
    <t>SLCC7624</t>
  </si>
  <si>
    <t>SLCC7625</t>
  </si>
  <si>
    <t>SLCC7626</t>
  </si>
  <si>
    <t>SLCC7627</t>
  </si>
  <si>
    <t>SLCC7628</t>
  </si>
  <si>
    <t>SLCC7629</t>
  </si>
  <si>
    <t>SLCC7630</t>
  </si>
  <si>
    <t>SLCC7631</t>
  </si>
  <si>
    <t>SLCC7632</t>
  </si>
  <si>
    <t>SLCC7633</t>
  </si>
  <si>
    <t>SLCC7634</t>
  </si>
  <si>
    <t>SLCC7635</t>
  </si>
  <si>
    <t>SLCC7636</t>
  </si>
  <si>
    <t>SLCC7637</t>
  </si>
  <si>
    <t>SLCC7638</t>
  </si>
  <si>
    <t>SLCC7639</t>
  </si>
  <si>
    <t>SLCC7640</t>
  </si>
  <si>
    <t>SLCC7641</t>
  </si>
  <si>
    <t>SLCC7642</t>
  </si>
  <si>
    <t>SLCC7643</t>
  </si>
  <si>
    <t>SLCC7644</t>
  </si>
  <si>
    <t>SLCC7645</t>
  </si>
  <si>
    <t>SLCC7646</t>
  </si>
  <si>
    <t>SLCC7647</t>
  </si>
  <si>
    <t>SLCC7648</t>
  </si>
  <si>
    <t>SLCC7649</t>
  </si>
  <si>
    <t>SLCC7650</t>
  </si>
  <si>
    <t>SLCC7651</t>
  </si>
  <si>
    <t>SLCC7652</t>
  </si>
  <si>
    <t>SLCC7653</t>
  </si>
  <si>
    <t>SLCC7654</t>
  </si>
  <si>
    <t>SLCC7655</t>
  </si>
  <si>
    <t>SLCC7656</t>
  </si>
  <si>
    <t>SLCC7657</t>
  </si>
  <si>
    <t>SLCC7658</t>
  </si>
  <si>
    <t>SLCC7659</t>
  </si>
  <si>
    <t>SLCC7660</t>
  </si>
  <si>
    <t>SLCC7661</t>
  </si>
  <si>
    <t>SLCC7662</t>
  </si>
  <si>
    <t>SLCC7663</t>
  </si>
  <si>
    <t>SLCC7664</t>
  </si>
  <si>
    <t>SLCC7665</t>
  </si>
  <si>
    <t>SLCC7666</t>
  </si>
  <si>
    <t>SLCC7667</t>
  </si>
  <si>
    <t>SLCC7668</t>
  </si>
  <si>
    <t>SLCC7669</t>
  </si>
  <si>
    <t>SLCC7670</t>
  </si>
  <si>
    <t>SLCC7671</t>
  </si>
  <si>
    <t>SLCC7672</t>
  </si>
  <si>
    <t>SLCC7673</t>
  </si>
  <si>
    <t>SLCC7674</t>
  </si>
  <si>
    <t>SLCC7675</t>
  </si>
  <si>
    <t>SLCC7676</t>
  </si>
  <si>
    <t>SLCC7677</t>
  </si>
  <si>
    <t>SLCC7678</t>
  </si>
  <si>
    <t>SLCC7679</t>
  </si>
  <si>
    <t>SLCC7680</t>
  </si>
  <si>
    <t>SLCC7681</t>
  </si>
  <si>
    <t>SLCC7682</t>
  </si>
  <si>
    <t>SLCC7683</t>
  </si>
  <si>
    <t>SLCC7684</t>
  </si>
  <si>
    <t>SLCC7685</t>
  </si>
  <si>
    <t>SLCC7686</t>
  </si>
  <si>
    <t>SLCC7687</t>
  </si>
  <si>
    <t>SLCC7688</t>
  </si>
  <si>
    <t>SLCC7689</t>
  </si>
  <si>
    <t>SLCC7690</t>
  </si>
  <si>
    <t>SLCC7691</t>
  </si>
  <si>
    <t>SLCC7692</t>
  </si>
  <si>
    <t>SLCC7693</t>
  </si>
  <si>
    <t>SLCC7694</t>
  </si>
  <si>
    <t>SLCC7695</t>
  </si>
  <si>
    <t>SLCC7696</t>
  </si>
  <si>
    <t>SLCC7697</t>
  </si>
  <si>
    <t>SLCC7698</t>
  </si>
  <si>
    <t>SLCC7699</t>
  </si>
  <si>
    <t>SLCC7700</t>
  </si>
  <si>
    <t>SLCC7701</t>
  </si>
  <si>
    <t>SLCC7702</t>
  </si>
  <si>
    <t>SLCC7703</t>
  </si>
  <si>
    <t>SLCC7704</t>
  </si>
  <si>
    <t>SLCC7705</t>
  </si>
  <si>
    <t>SLCC7706</t>
  </si>
  <si>
    <t>SLCC7707</t>
  </si>
  <si>
    <t>SLCC7708</t>
  </si>
  <si>
    <t>SLCC7709</t>
  </si>
  <si>
    <t>SLCC7710</t>
  </si>
  <si>
    <t>SLCC7711</t>
  </si>
  <si>
    <t>SLCC7712</t>
  </si>
  <si>
    <t>SLCC7713</t>
  </si>
  <si>
    <t>SLCC7714</t>
  </si>
  <si>
    <t>SLCC7715</t>
  </si>
  <si>
    <t>SLCC7716</t>
  </si>
  <si>
    <t>SLCC7717</t>
  </si>
  <si>
    <t>SLCC7718</t>
  </si>
  <si>
    <t>SLCC7719</t>
  </si>
  <si>
    <t>SLCC7720</t>
  </si>
  <si>
    <t>SLCC7721</t>
  </si>
  <si>
    <t>SLCC7722</t>
  </si>
  <si>
    <t>SLCC7723</t>
  </si>
  <si>
    <t>SLCC7724</t>
  </si>
  <si>
    <t>SLCC7725</t>
  </si>
  <si>
    <t>SLCC7726</t>
  </si>
  <si>
    <t>SLCC7727</t>
  </si>
  <si>
    <t>SLCC7728</t>
  </si>
  <si>
    <t>SLCC7729</t>
  </si>
  <si>
    <t>SLCC7730</t>
  </si>
  <si>
    <t>SLCC7731</t>
  </si>
  <si>
    <t>SLCC7732</t>
  </si>
  <si>
    <t>SLCC7733</t>
  </si>
  <si>
    <t>SLCC7734</t>
  </si>
  <si>
    <t>SLCC7735</t>
  </si>
  <si>
    <t>SLCC7736</t>
  </si>
  <si>
    <t>SLCC7737</t>
  </si>
  <si>
    <t>SLCC7738</t>
  </si>
  <si>
    <t>SLCC7739</t>
  </si>
  <si>
    <t>SLCC7740</t>
  </si>
  <si>
    <t>SLCC7741</t>
  </si>
  <si>
    <t>SLCC7742</t>
  </si>
  <si>
    <t>SLCC7743</t>
  </si>
  <si>
    <t>SLCC7744</t>
  </si>
  <si>
    <t>SLCC7745</t>
  </si>
  <si>
    <t>SLCC7746</t>
  </si>
  <si>
    <t>SLCC7747</t>
  </si>
  <si>
    <t>SLCC7748</t>
  </si>
  <si>
    <t>SLCC7749</t>
  </si>
  <si>
    <t>SLCC7750</t>
  </si>
  <si>
    <t>SLCC7751</t>
  </si>
  <si>
    <t>SLCC7752</t>
  </si>
  <si>
    <t>SLCC7753</t>
  </si>
  <si>
    <t>SLCC7754</t>
  </si>
  <si>
    <t>SLCC7755</t>
  </si>
  <si>
    <t>SLCC7756</t>
  </si>
  <si>
    <t>SLCC7757</t>
  </si>
  <si>
    <t>SLCC7758</t>
  </si>
  <si>
    <t>SLCC7759</t>
  </si>
  <si>
    <t>SLCC7760</t>
  </si>
  <si>
    <t>SLCC7761</t>
  </si>
  <si>
    <t>SLCC7762</t>
  </si>
  <si>
    <t>SLCC7763</t>
  </si>
  <si>
    <t>SLCC7764</t>
  </si>
  <si>
    <t>SLCC7765</t>
  </si>
  <si>
    <t>SLCC7766</t>
  </si>
  <si>
    <t>SLCC7767</t>
  </si>
  <si>
    <t>SLCC7768</t>
  </si>
  <si>
    <t>SLCC7769</t>
  </si>
  <si>
    <t>SLCC7770</t>
  </si>
  <si>
    <t>SLCC7771</t>
  </si>
  <si>
    <t>SLCC7772</t>
  </si>
  <si>
    <t>SLCC7773</t>
  </si>
  <si>
    <t>SLCC7774</t>
  </si>
  <si>
    <t>SLCC7775</t>
  </si>
  <si>
    <t>SLCC7776</t>
  </si>
  <si>
    <t>SLCC7777</t>
  </si>
  <si>
    <t>SLCC7778</t>
  </si>
  <si>
    <t>SLCC7779</t>
  </si>
  <si>
    <t>SLCC7780</t>
  </si>
  <si>
    <t>SLCC7781</t>
  </si>
  <si>
    <t>SLCC7782</t>
  </si>
  <si>
    <t>SLCC7783</t>
  </si>
  <si>
    <t>SLCC7784</t>
  </si>
  <si>
    <t>SLCC7785</t>
  </si>
  <si>
    <t>SLCC7786</t>
  </si>
  <si>
    <t>SLCC7787</t>
  </si>
  <si>
    <t>SLCC7788</t>
  </si>
  <si>
    <t>SLCC7789</t>
  </si>
  <si>
    <t>SLCC7790</t>
  </si>
  <si>
    <t>SLCC7791</t>
  </si>
  <si>
    <t>SLCC7792</t>
  </si>
  <si>
    <t>SLCC7793</t>
  </si>
  <si>
    <t>SLCC7794</t>
  </si>
  <si>
    <t>SLCC7795</t>
  </si>
  <si>
    <t>SLCC7796</t>
  </si>
  <si>
    <t>SLCC7797</t>
  </si>
  <si>
    <t>SLCC7798</t>
  </si>
  <si>
    <t>SLCC7799</t>
  </si>
  <si>
    <t>SLCC7800</t>
  </si>
  <si>
    <t>SLCC7801</t>
  </si>
  <si>
    <t>SLCC7802</t>
  </si>
  <si>
    <t>SLCC7803</t>
  </si>
  <si>
    <t>SLCC7804</t>
  </si>
  <si>
    <t>SLCC7805</t>
  </si>
  <si>
    <t>SLCC7806</t>
  </si>
  <si>
    <t>SLCC7807</t>
  </si>
  <si>
    <t>SLCC7808</t>
  </si>
  <si>
    <t>SLCC7809</t>
  </si>
  <si>
    <t>SLCC7810</t>
  </si>
  <si>
    <t>SLCC7811</t>
  </si>
  <si>
    <t>SLCC7812</t>
  </si>
  <si>
    <t>SLCC7813</t>
  </si>
  <si>
    <t>SLCC7814</t>
  </si>
  <si>
    <t>SLCC7815</t>
  </si>
  <si>
    <t>SLCC7816</t>
  </si>
  <si>
    <t>SLCC7817</t>
  </si>
  <si>
    <t>SLCC7818</t>
  </si>
  <si>
    <t>SLCC7819</t>
  </si>
  <si>
    <t>SLCC7820</t>
  </si>
  <si>
    <t>SLCC7821</t>
  </si>
  <si>
    <t>SLCC7822</t>
  </si>
  <si>
    <t>SLCC7823</t>
  </si>
  <si>
    <t>SLCC7824</t>
  </si>
  <si>
    <t>SLCC7825</t>
  </si>
  <si>
    <t>SLCC7826</t>
  </si>
  <si>
    <t>SLCC7827</t>
  </si>
  <si>
    <t>SLCC7828</t>
  </si>
  <si>
    <t>SLCC7829</t>
  </si>
  <si>
    <t>SLCC7830</t>
  </si>
  <si>
    <t>SLCC7831</t>
  </si>
  <si>
    <t>SLCC7832</t>
  </si>
  <si>
    <t>SLCC7833</t>
  </si>
  <si>
    <t>SLCC7834</t>
  </si>
  <si>
    <t>SLCC7835</t>
  </si>
  <si>
    <t>SLCC7836</t>
  </si>
  <si>
    <t>SLCC7837</t>
  </si>
  <si>
    <t>SLCC7838</t>
  </si>
  <si>
    <t>SLCC7839</t>
  </si>
  <si>
    <t>SLCC7840</t>
  </si>
  <si>
    <t>SLCC7841</t>
  </si>
  <si>
    <t>SLCC7842</t>
  </si>
  <si>
    <t>SLCC7843</t>
  </si>
  <si>
    <t>SLCC7844</t>
  </si>
  <si>
    <t>SLCC7845</t>
  </si>
  <si>
    <t>SLCC7846</t>
  </si>
  <si>
    <t>SLCC7847</t>
  </si>
  <si>
    <t>SLCC7848</t>
  </si>
  <si>
    <t>SLCC7849</t>
  </si>
  <si>
    <t>SLCC7850</t>
  </si>
  <si>
    <t>SLCC7851</t>
  </si>
  <si>
    <t>SLCC7852</t>
  </si>
  <si>
    <t>SLCC7853</t>
  </si>
  <si>
    <t>SLCC7854</t>
  </si>
  <si>
    <t>SLCC7855</t>
  </si>
  <si>
    <t>SLCC7856</t>
  </si>
  <si>
    <t>SLCC7857</t>
  </si>
  <si>
    <t>SLCC7858</t>
  </si>
  <si>
    <t>SLCC7859</t>
  </si>
  <si>
    <t>SLCC7860</t>
  </si>
  <si>
    <t>SLCC7861</t>
  </si>
  <si>
    <t>SLCC7862</t>
  </si>
  <si>
    <t>SLCC7863</t>
  </si>
  <si>
    <t>SLCC7864</t>
  </si>
  <si>
    <t>SLCC7865</t>
  </si>
  <si>
    <t>SLCC7866</t>
  </si>
  <si>
    <t>SLCC7867</t>
  </si>
  <si>
    <t>SLCC7868</t>
  </si>
  <si>
    <t>SLCC7869</t>
  </si>
  <si>
    <t>SLCC7870</t>
  </si>
  <si>
    <t>SLCC7871</t>
  </si>
  <si>
    <t>SLCC7872</t>
  </si>
  <si>
    <t>SLCC7873</t>
  </si>
  <si>
    <t>SLCC7874</t>
  </si>
  <si>
    <t>SLCC7875</t>
  </si>
  <si>
    <t>SLCC7876</t>
  </si>
  <si>
    <t>SLCC7877</t>
  </si>
  <si>
    <t>SLCC7878</t>
  </si>
  <si>
    <t>SLCC7879</t>
  </si>
  <si>
    <t>SLCC7880</t>
  </si>
  <si>
    <t>SLCC7881</t>
  </si>
  <si>
    <t>SLCC7882</t>
  </si>
  <si>
    <t>SLCC7883</t>
  </si>
  <si>
    <t>SLCC7884</t>
  </si>
  <si>
    <t>SLCC7885</t>
  </si>
  <si>
    <t>SLCC7886</t>
  </si>
  <si>
    <t>SLCC7887</t>
  </si>
  <si>
    <t>SLCC7888</t>
  </si>
  <si>
    <t>SLCC7889</t>
  </si>
  <si>
    <t>SLCC7890</t>
  </si>
  <si>
    <t>SLCC7891</t>
  </si>
  <si>
    <t>SLCC7892</t>
  </si>
  <si>
    <t>SLCC7893</t>
  </si>
  <si>
    <t>SLCC7894</t>
  </si>
  <si>
    <t>SLCC7895</t>
  </si>
  <si>
    <t>SLCC7896</t>
  </si>
  <si>
    <t>SLCC7897</t>
  </si>
  <si>
    <t>SLCC7898</t>
  </si>
  <si>
    <t>SLCC7899</t>
  </si>
  <si>
    <t>SLCC7900</t>
  </si>
  <si>
    <t>SLCC7901</t>
  </si>
  <si>
    <t>SLCC7902</t>
  </si>
  <si>
    <t>SLCC7903</t>
  </si>
  <si>
    <t>SLCC7904</t>
  </si>
  <si>
    <t>SLCC7905</t>
  </si>
  <si>
    <t>SLCC7906</t>
  </si>
  <si>
    <t>SLCC7907</t>
  </si>
  <si>
    <t>SLCC7908</t>
  </si>
  <si>
    <t>SLCC7909</t>
  </si>
  <si>
    <t>SLCC7910</t>
  </si>
  <si>
    <t>SLCC7911</t>
  </si>
  <si>
    <t>SLCC7912</t>
  </si>
  <si>
    <t>SLCC7913</t>
  </si>
  <si>
    <t>SLCC7914</t>
  </si>
  <si>
    <t>SLCC7915</t>
  </si>
  <si>
    <t>SLCC7916</t>
  </si>
  <si>
    <t>SLCC7917</t>
  </si>
  <si>
    <t>SLCC7918</t>
  </si>
  <si>
    <t>SLCC7919</t>
  </si>
  <si>
    <t>SLCC7920</t>
  </si>
  <si>
    <t>SLCC7921</t>
  </si>
  <si>
    <t>SLCC7922</t>
  </si>
  <si>
    <t>SLCC7923</t>
  </si>
  <si>
    <t>SLCC7924</t>
  </si>
  <si>
    <t>SLCC7925</t>
  </si>
  <si>
    <t>SLCC7926</t>
  </si>
  <si>
    <t>SLCC7927</t>
  </si>
  <si>
    <t>SLCC7928</t>
  </si>
  <si>
    <t>SLCC7929</t>
  </si>
  <si>
    <t>SLCC7930</t>
  </si>
  <si>
    <t>SLCC7931</t>
  </si>
  <si>
    <t>SLCC7932</t>
  </si>
  <si>
    <t>SLCC7933</t>
  </si>
  <si>
    <t>SLCC7934</t>
  </si>
  <si>
    <t>SLCC7935</t>
  </si>
  <si>
    <t>SLCC7936</t>
  </si>
  <si>
    <t>SLCC7937</t>
  </si>
  <si>
    <t>SLCC7938</t>
  </si>
  <si>
    <t>SLCC7939</t>
  </si>
  <si>
    <t>SLCC7940</t>
  </si>
  <si>
    <t>SLCC7941</t>
  </si>
  <si>
    <t>SLCC7942</t>
  </si>
  <si>
    <t>SLCC7943</t>
  </si>
  <si>
    <t>SLCC7944</t>
  </si>
  <si>
    <t>SLCC7945</t>
  </si>
  <si>
    <t>SLCC7946</t>
  </si>
  <si>
    <t>SLCC7947</t>
  </si>
  <si>
    <t>SLCC7948</t>
  </si>
  <si>
    <t>SLCC7949</t>
  </si>
  <si>
    <t>SLCC7950</t>
  </si>
  <si>
    <t>SLCC7951</t>
  </si>
  <si>
    <t>SLCC7952</t>
  </si>
  <si>
    <t>SLCC7953</t>
  </si>
  <si>
    <t>SLCC7954</t>
  </si>
  <si>
    <t>SLCC7955</t>
  </si>
  <si>
    <t>SLCC7956</t>
  </si>
  <si>
    <t>SLCC7957</t>
  </si>
  <si>
    <t>SLCC7958</t>
  </si>
  <si>
    <t>SLCC7959</t>
  </si>
  <si>
    <t>SLCC7960</t>
  </si>
  <si>
    <t>SLCC7961</t>
  </si>
  <si>
    <t>SLCC7962</t>
  </si>
  <si>
    <t>SLCC7963</t>
  </si>
  <si>
    <t>SLCC7964</t>
  </si>
  <si>
    <t>SLCC7965</t>
  </si>
  <si>
    <t>SLCC7966</t>
  </si>
  <si>
    <t>SLCC7967</t>
  </si>
  <si>
    <t>SLCC7968</t>
  </si>
  <si>
    <t>SLCC7969</t>
  </si>
  <si>
    <t>SLCC7970</t>
  </si>
  <si>
    <t>SLCC7971</t>
  </si>
  <si>
    <t>SLCC7972</t>
  </si>
  <si>
    <t>SLCC7973</t>
  </si>
  <si>
    <t>SLCC7974</t>
  </si>
  <si>
    <t>SLCC7975</t>
  </si>
  <si>
    <t>SLCC7976</t>
  </si>
  <si>
    <t>SLCC7977</t>
  </si>
  <si>
    <t>SLCC7978</t>
  </si>
  <si>
    <t>SLCC7979</t>
  </si>
  <si>
    <t>SLCC7980</t>
  </si>
  <si>
    <t>SLCC7981</t>
  </si>
  <si>
    <t>SLCC7982</t>
  </si>
  <si>
    <t>SLCC7983</t>
  </si>
  <si>
    <t>SLCC7984</t>
  </si>
  <si>
    <t>SLCC7985</t>
  </si>
  <si>
    <t>SLCC7986</t>
  </si>
  <si>
    <t>SLCC7987</t>
  </si>
  <si>
    <t>SLCC7988</t>
  </si>
  <si>
    <t>SLCC7989</t>
  </si>
  <si>
    <t>SLCC7990</t>
  </si>
  <si>
    <t>SLCC7991</t>
  </si>
  <si>
    <t>SLCC7992</t>
  </si>
  <si>
    <t>SLCC7993</t>
  </si>
  <si>
    <t>SLCC7994</t>
  </si>
  <si>
    <t>SLCC7995</t>
  </si>
  <si>
    <t>SLCC7996</t>
  </si>
  <si>
    <t>SLCC7997</t>
  </si>
  <si>
    <t>SLCC7998</t>
  </si>
  <si>
    <t>SLCC7999</t>
  </si>
  <si>
    <t>SLCC8000</t>
  </si>
  <si>
    <t>SLCC8001</t>
  </si>
  <si>
    <t>SLCC8002</t>
  </si>
  <si>
    <t>SLCC8003</t>
  </si>
  <si>
    <t>SLCC8004</t>
  </si>
  <si>
    <t>SLCC8005</t>
  </si>
  <si>
    <t>SLCC8006</t>
  </si>
  <si>
    <t>SLCC8007</t>
  </si>
  <si>
    <t>SLCC8008</t>
  </si>
  <si>
    <t>SLCC8009</t>
  </si>
  <si>
    <t>SLCC8010</t>
  </si>
  <si>
    <t>SLCC8011</t>
  </si>
  <si>
    <t>SLCC8012</t>
  </si>
  <si>
    <t>SLCC8013</t>
  </si>
  <si>
    <t>SLCC8014</t>
  </si>
  <si>
    <t>SLCC8015</t>
  </si>
  <si>
    <t>SLCC8016</t>
  </si>
  <si>
    <t>SLCC8017</t>
  </si>
  <si>
    <t>SLCC8018</t>
  </si>
  <si>
    <t>SLCC8019</t>
  </si>
  <si>
    <t>SLCC8020</t>
  </si>
  <si>
    <t>SLCC8021</t>
  </si>
  <si>
    <t>SLCC8022</t>
  </si>
  <si>
    <t>SLCC8023</t>
  </si>
  <si>
    <t>SLCC8024</t>
  </si>
  <si>
    <t>SLCC8025</t>
  </si>
  <si>
    <t>SLCC8026</t>
  </si>
  <si>
    <t>SLCC8027</t>
  </si>
  <si>
    <t>SLCC8028</t>
  </si>
  <si>
    <t>SLCC8029</t>
  </si>
  <si>
    <t>SLCC8030</t>
  </si>
  <si>
    <t>SLCC8031</t>
  </si>
  <si>
    <t>SLCC8032</t>
  </si>
  <si>
    <t>SLCC8033</t>
  </si>
  <si>
    <t>SLCC8034</t>
  </si>
  <si>
    <t>SLCC8035</t>
  </si>
  <si>
    <t>SLCC8036</t>
  </si>
  <si>
    <t>SLCC8037</t>
  </si>
  <si>
    <t>SLCC8038</t>
  </si>
  <si>
    <t>SLCC8039</t>
  </si>
  <si>
    <t>SLCC8040</t>
  </si>
  <si>
    <t>SLCC8041</t>
  </si>
  <si>
    <t>SLCC8042</t>
  </si>
  <si>
    <t>SLCC8043</t>
  </si>
  <si>
    <t>SLCC8044</t>
  </si>
  <si>
    <t>SLCC8045</t>
  </si>
  <si>
    <t>SLCC8046</t>
  </si>
  <si>
    <t>SLCC8047</t>
  </si>
  <si>
    <t>SLCC8048</t>
  </si>
  <si>
    <t>SLCC8049</t>
  </si>
  <si>
    <t>SLCC8050</t>
  </si>
  <si>
    <t>SLCC8051</t>
  </si>
  <si>
    <t>SLCC8052</t>
  </si>
  <si>
    <t>SLCC8053</t>
  </si>
  <si>
    <t>SLCC8054</t>
  </si>
  <si>
    <t>SLCC8055</t>
  </si>
  <si>
    <t>SLCC8056</t>
  </si>
  <si>
    <t>SLCC8057</t>
  </si>
  <si>
    <t>SLCC8058</t>
  </si>
  <si>
    <t>SLCC8059</t>
  </si>
  <si>
    <t>SLCC8060</t>
  </si>
  <si>
    <t>SLCC8061</t>
  </si>
  <si>
    <t>SLCC8062</t>
  </si>
  <si>
    <t>SLCC8063</t>
  </si>
  <si>
    <t>SLCC8064</t>
  </si>
  <si>
    <t>SLCC8065</t>
  </si>
  <si>
    <t>SLCC8066</t>
  </si>
  <si>
    <t>SLCC8067</t>
  </si>
  <si>
    <t>SLCC8068</t>
  </si>
  <si>
    <t>SLCC8069</t>
  </si>
  <si>
    <t>SLCC8070</t>
  </si>
  <si>
    <t>SLCC8071</t>
  </si>
  <si>
    <t>SLCC8072</t>
  </si>
  <si>
    <t>SLCC8073</t>
  </si>
  <si>
    <t>SLCC8074</t>
  </si>
  <si>
    <t>SLCC8075</t>
  </si>
  <si>
    <t>SLCC8076</t>
  </si>
  <si>
    <t>SLCC8077</t>
  </si>
  <si>
    <t>SLCC8078</t>
  </si>
  <si>
    <t>SLCC8079</t>
  </si>
  <si>
    <t>SLCC8080</t>
  </si>
  <si>
    <t>SLCC8081</t>
  </si>
  <si>
    <t>SLCC8082</t>
  </si>
  <si>
    <t>SLCC8083</t>
  </si>
  <si>
    <t>SLCC8084</t>
  </si>
  <si>
    <t>SLCC8085</t>
  </si>
  <si>
    <t>SLCC8086</t>
  </si>
  <si>
    <t>SLCC8087</t>
  </si>
  <si>
    <t>SLCC8088</t>
  </si>
  <si>
    <t>SLCC8089</t>
  </si>
  <si>
    <t>SLCC8090</t>
  </si>
  <si>
    <t>SLCC8091</t>
  </si>
  <si>
    <t>SLCC8092</t>
  </si>
  <si>
    <t>SLCC8093</t>
  </si>
  <si>
    <t>SLCC8094</t>
  </si>
  <si>
    <t>SLCC8095</t>
  </si>
  <si>
    <t>SLCC8096</t>
  </si>
  <si>
    <t>SLCC8097</t>
  </si>
  <si>
    <t>SLCC8098</t>
  </si>
  <si>
    <t>SLCC8099</t>
  </si>
  <si>
    <t>SLCC8100</t>
  </si>
  <si>
    <t>SLCC8101</t>
  </si>
  <si>
    <t>SLCC8102</t>
  </si>
  <si>
    <t>SLCC8103</t>
  </si>
  <si>
    <t>SLCC8104</t>
  </si>
  <si>
    <t>SLCC8105</t>
  </si>
  <si>
    <t>SLCC8106</t>
  </si>
  <si>
    <t>SLCC8107</t>
  </si>
  <si>
    <t>SLCC8108</t>
  </si>
  <si>
    <t>SLCC8109</t>
  </si>
  <si>
    <t>SLCC8110</t>
  </si>
  <si>
    <t>SLCC8111</t>
  </si>
  <si>
    <t>SLCC8112</t>
  </si>
  <si>
    <t>SLCC8113</t>
  </si>
  <si>
    <t>SLCC8114</t>
  </si>
  <si>
    <t>SLCC8115</t>
  </si>
  <si>
    <t>SLCC8116</t>
  </si>
  <si>
    <t>SLCC8117</t>
  </si>
  <si>
    <t>SLCC8118</t>
  </si>
  <si>
    <t>SLCC8119</t>
  </si>
  <si>
    <t>SLCC8120</t>
  </si>
  <si>
    <t>SLCC8121</t>
  </si>
  <si>
    <t>SLCC8122</t>
  </si>
  <si>
    <t>SLCC8123</t>
  </si>
  <si>
    <t>SLCC8124</t>
  </si>
  <si>
    <t>SLCC8125</t>
  </si>
  <si>
    <t>SLCC8126</t>
  </si>
  <si>
    <t>SLCC8127</t>
  </si>
  <si>
    <t>SLCC8128</t>
  </si>
  <si>
    <t>SLCC8129</t>
  </si>
  <si>
    <t>SLCC8130</t>
  </si>
  <si>
    <t>SLCC8131</t>
  </si>
  <si>
    <t>SLCC8132</t>
  </si>
  <si>
    <t>SLCC8133</t>
  </si>
  <si>
    <t>SLCC8134</t>
  </si>
  <si>
    <t>SLCC8135</t>
  </si>
  <si>
    <t>SLCC8136</t>
  </si>
  <si>
    <t>SLCC8137</t>
  </si>
  <si>
    <t>SLCC8138</t>
  </si>
  <si>
    <t>SLCC8139</t>
  </si>
  <si>
    <t>SLCC8140</t>
  </si>
  <si>
    <t>SLCC8141</t>
  </si>
  <si>
    <t>SLCC8142</t>
  </si>
  <si>
    <t>SLCC8143</t>
  </si>
  <si>
    <t>SLCC8144</t>
  </si>
  <si>
    <t>SLCC8145</t>
  </si>
  <si>
    <t>SLCC8146</t>
  </si>
  <si>
    <t>SLCC8147</t>
  </si>
  <si>
    <t>SLCC8148</t>
  </si>
  <si>
    <t>SLCC8149</t>
  </si>
  <si>
    <t>SLCC8150</t>
  </si>
  <si>
    <t>SLCC8151</t>
  </si>
  <si>
    <t>SLCC8152</t>
  </si>
  <si>
    <t>SLCC8153</t>
  </si>
  <si>
    <t>SLCC8154</t>
  </si>
  <si>
    <t>SLCC8155</t>
  </si>
  <si>
    <t>SLCC8156</t>
  </si>
  <si>
    <t>SLCC8157</t>
  </si>
  <si>
    <t>SLCC8158</t>
  </si>
  <si>
    <t>SLCC8159</t>
  </si>
  <si>
    <t>SLCC8160</t>
  </si>
  <si>
    <t>SLCC8161</t>
  </si>
  <si>
    <t>SLCC8162</t>
  </si>
  <si>
    <t>SLCC8163</t>
  </si>
  <si>
    <t>SLCC8164</t>
  </si>
  <si>
    <t>SLCC8165</t>
  </si>
  <si>
    <t>SLCC8166</t>
  </si>
  <si>
    <t>SLCC8167</t>
  </si>
  <si>
    <t>SLCC8168</t>
  </si>
  <si>
    <t>SLCC8169</t>
  </si>
  <si>
    <t>SLCC8170</t>
  </si>
  <si>
    <t>SLCC8171</t>
  </si>
  <si>
    <t>SLCC8172</t>
  </si>
  <si>
    <t>SLCC8173</t>
  </si>
  <si>
    <t>SLCC8174</t>
  </si>
  <si>
    <t>SLCC8175</t>
  </si>
  <si>
    <t>SLCC8176</t>
  </si>
  <si>
    <t>SLCC8177</t>
  </si>
  <si>
    <t>SLCC8178</t>
  </si>
  <si>
    <t>SLCC8179</t>
  </si>
  <si>
    <t>SLCC8180</t>
  </si>
  <si>
    <t>SLCC8181</t>
  </si>
  <si>
    <t>SLCC8182</t>
  </si>
  <si>
    <t>SLCC8183</t>
  </si>
  <si>
    <t>SLCC8184</t>
  </si>
  <si>
    <t>SLCC8185</t>
  </si>
  <si>
    <t>SLCC8186</t>
  </si>
  <si>
    <t>SLCC8187</t>
  </si>
  <si>
    <t>SLCC8188</t>
  </si>
  <si>
    <t>SLCC8189</t>
  </si>
  <si>
    <t>SLCC8190</t>
  </si>
  <si>
    <t>SLCC8191</t>
  </si>
  <si>
    <t>SLCC8192</t>
  </si>
  <si>
    <t>SLCC8193</t>
  </si>
  <si>
    <t>SLCC8194</t>
  </si>
  <si>
    <t>SLCC8195</t>
  </si>
  <si>
    <t>SLCC8196</t>
  </si>
  <si>
    <t>SLCC8197</t>
  </si>
  <si>
    <t>SLCC8198</t>
  </si>
  <si>
    <t>SLCC8199</t>
  </si>
  <si>
    <t>SLCC8200</t>
  </si>
  <si>
    <t>SLCC8201</t>
  </si>
  <si>
    <t>SLCC8202</t>
  </si>
  <si>
    <t>SLCC8203</t>
  </si>
  <si>
    <t>SLCC8204</t>
  </si>
  <si>
    <t>SLCC8205</t>
  </si>
  <si>
    <t>SLCC8206</t>
  </si>
  <si>
    <t>SLCC8207</t>
  </si>
  <si>
    <t>SLCC8208</t>
  </si>
  <si>
    <t>SLCC8209</t>
  </si>
  <si>
    <t>SLCC8210</t>
  </si>
  <si>
    <t>SLCC8211</t>
  </si>
  <si>
    <t>SLCC8212</t>
  </si>
  <si>
    <t>SLCC8213</t>
  </si>
  <si>
    <t>SLCC8214</t>
  </si>
  <si>
    <t>SLCC8215</t>
  </si>
  <si>
    <t>SLCC8216</t>
  </si>
  <si>
    <t>SLCC8217</t>
  </si>
  <si>
    <t>SLCC8218</t>
  </si>
  <si>
    <t>SLCC8219</t>
  </si>
  <si>
    <t>SLCC8220</t>
  </si>
  <si>
    <t>SLCC8221</t>
  </si>
  <si>
    <t>SLCC8222</t>
  </si>
  <si>
    <t>SLCC8223</t>
  </si>
  <si>
    <t>SLCC8224</t>
  </si>
  <si>
    <t>SLCC8225</t>
  </si>
  <si>
    <t>SLCC8226</t>
  </si>
  <si>
    <t>SLCC8227</t>
  </si>
  <si>
    <t>SLCC8228</t>
  </si>
  <si>
    <t>SLCC8229</t>
  </si>
  <si>
    <t>SLCC8230</t>
  </si>
  <si>
    <t>SLCC8231</t>
  </si>
  <si>
    <t>SLCC8232</t>
  </si>
  <si>
    <t>SLCC8233</t>
  </si>
  <si>
    <t>SLCC8234</t>
  </si>
  <si>
    <t>SLCC8235</t>
  </si>
  <si>
    <t>SLCC8236</t>
  </si>
  <si>
    <t>SLCC8237</t>
  </si>
  <si>
    <t>SLCC8238</t>
  </si>
  <si>
    <t>SLCC8239</t>
  </si>
  <si>
    <t>SLCC8240</t>
  </si>
  <si>
    <t>SLCC8241</t>
  </si>
  <si>
    <t>SLCC8242</t>
  </si>
  <si>
    <t>SLCC8243</t>
  </si>
  <si>
    <t>SLCC8244</t>
  </si>
  <si>
    <t>SLCC8245</t>
  </si>
  <si>
    <t>SLCC8246</t>
  </si>
  <si>
    <t>SLCC8247</t>
  </si>
  <si>
    <t>SLCC8248</t>
  </si>
  <si>
    <t>SLCC8249</t>
  </si>
  <si>
    <t>SLCC8250</t>
  </si>
  <si>
    <t>SLCC8251</t>
  </si>
  <si>
    <t>SLCC8252</t>
  </si>
  <si>
    <t>SLCC8253</t>
  </si>
  <si>
    <t>SLCC8254</t>
  </si>
  <si>
    <t>SLCC8255</t>
  </si>
  <si>
    <t>SLCC8256</t>
  </si>
  <si>
    <t>SLCC8257</t>
  </si>
  <si>
    <t>SLCC8258</t>
  </si>
  <si>
    <t>SLCC8259</t>
  </si>
  <si>
    <t>SLCC8260</t>
  </si>
  <si>
    <t>SLCC8261</t>
  </si>
  <si>
    <t>SLCC8262</t>
  </si>
  <si>
    <t>SLCC8263</t>
  </si>
  <si>
    <t>SLCC8264</t>
  </si>
  <si>
    <t>SLCC8265</t>
  </si>
  <si>
    <t>SLCC8266</t>
  </si>
  <si>
    <t>SLCC8267</t>
  </si>
  <si>
    <t>SLCC8268</t>
  </si>
  <si>
    <t>SLCC8269</t>
  </si>
  <si>
    <t>SLCC8270</t>
  </si>
  <si>
    <t>SLCC8271</t>
  </si>
  <si>
    <t>SLCC8272</t>
  </si>
  <si>
    <t>SLCC8273</t>
  </si>
  <si>
    <t>SLCC8274</t>
  </si>
  <si>
    <t>SLCC8275</t>
  </si>
  <si>
    <t>SLCC8276</t>
  </si>
  <si>
    <t>SLCC8277</t>
  </si>
  <si>
    <t>SLCC8278</t>
  </si>
  <si>
    <t>SLCC8279</t>
  </si>
  <si>
    <t>SLCC8280</t>
  </si>
  <si>
    <t>SLCC8281</t>
  </si>
  <si>
    <t>SLCC8282</t>
  </si>
  <si>
    <t>SLCC8283</t>
  </si>
  <si>
    <t>SLCC8284</t>
  </si>
  <si>
    <t>SLCC8285</t>
  </si>
  <si>
    <t>SLCC8286</t>
  </si>
  <si>
    <t>SLCC8287</t>
  </si>
  <si>
    <t>SLCC8288</t>
  </si>
  <si>
    <t>SLCC8289</t>
  </si>
  <si>
    <t>SLCC8290</t>
  </si>
  <si>
    <t>SLCC8291</t>
  </si>
  <si>
    <t>SLCC8292</t>
  </si>
  <si>
    <t>SLCC8293</t>
  </si>
  <si>
    <t>SLCC8294</t>
  </si>
  <si>
    <t>SLCC8295</t>
  </si>
  <si>
    <t>SLCC8296</t>
  </si>
  <si>
    <t>SLCC8297</t>
  </si>
  <si>
    <t>SLCC8298</t>
  </si>
  <si>
    <t>SLCC8299</t>
  </si>
  <si>
    <t>SLCC8300</t>
  </si>
  <si>
    <t>SLCC8301</t>
  </si>
  <si>
    <t>SLCC8302</t>
  </si>
  <si>
    <t>SLCC8303</t>
  </si>
  <si>
    <t>SLCC8304</t>
  </si>
  <si>
    <t>SLCC8305</t>
  </si>
  <si>
    <t>SLCC8306</t>
  </si>
  <si>
    <t>SLCC8307</t>
  </si>
  <si>
    <t>SLCC8308</t>
  </si>
  <si>
    <t>SLCC8309</t>
  </si>
  <si>
    <t>SLCC8310</t>
  </si>
  <si>
    <t>SLCC8311</t>
  </si>
  <si>
    <t>SLCC8312</t>
  </si>
  <si>
    <t>SLCC8313</t>
  </si>
  <si>
    <t>SLCC8314</t>
  </si>
  <si>
    <t>SLCC8315</t>
  </si>
  <si>
    <t>SLCC8316</t>
  </si>
  <si>
    <t>SLCC8317</t>
  </si>
  <si>
    <t>SLCC8318</t>
  </si>
  <si>
    <t>SLCC8319</t>
  </si>
  <si>
    <t>SLCC8320</t>
  </si>
  <si>
    <t>SLCC8321</t>
  </si>
  <si>
    <t>SLCC8322</t>
  </si>
  <si>
    <t>SLCC8323</t>
  </si>
  <si>
    <t>SLCC8324</t>
  </si>
  <si>
    <t>SLCC8325</t>
  </si>
  <si>
    <t>SLCC8326</t>
  </si>
  <si>
    <t>SLCC8327</t>
  </si>
  <si>
    <t>SLCC8328</t>
  </si>
  <si>
    <t>SLCC8329</t>
  </si>
  <si>
    <t>SLCC8330</t>
  </si>
  <si>
    <t>SLCC8331</t>
  </si>
  <si>
    <t>SLCC8332</t>
  </si>
  <si>
    <t>SLCC8333</t>
  </si>
  <si>
    <t>SLCC8334</t>
  </si>
  <si>
    <t>SLCC8335</t>
  </si>
  <si>
    <t>SLCC8336</t>
  </si>
  <si>
    <t>SLCC8337</t>
  </si>
  <si>
    <t>SLCC8338</t>
  </si>
  <si>
    <t>SLCC8339</t>
  </si>
  <si>
    <t>SLCC8340</t>
  </si>
  <si>
    <t>SLCC8341</t>
  </si>
  <si>
    <t>SLCC8342</t>
  </si>
  <si>
    <t>SLCC8343</t>
  </si>
  <si>
    <t>SLCC8344</t>
  </si>
  <si>
    <t>SLCC8345</t>
  </si>
  <si>
    <t>SLCC8346</t>
  </si>
  <si>
    <t>SLCC8347</t>
  </si>
  <si>
    <t>SLCC8348</t>
  </si>
  <si>
    <t>SLCC8349</t>
  </si>
  <si>
    <t>SLCC8350</t>
  </si>
  <si>
    <t>SLCC8351</t>
  </si>
  <si>
    <t>SLCC8352</t>
  </si>
  <si>
    <t>SLCC8353</t>
  </si>
  <si>
    <t>SLCC8354</t>
  </si>
  <si>
    <t>SLCC8355</t>
  </si>
  <si>
    <t>SLCC8356</t>
  </si>
  <si>
    <t>SLCC8357</t>
  </si>
  <si>
    <t>SLCC8358</t>
  </si>
  <si>
    <t>SLCC8359</t>
  </si>
  <si>
    <t>SLCC8360</t>
  </si>
  <si>
    <t>SLCC8361</t>
  </si>
  <si>
    <t>SLCC8362</t>
  </si>
  <si>
    <t>SLCC8363</t>
  </si>
  <si>
    <t>SLCC8364</t>
  </si>
  <si>
    <t>SLCC8365</t>
  </si>
  <si>
    <t>SLCC8366</t>
  </si>
  <si>
    <t>SLCC8367</t>
  </si>
  <si>
    <t>SLCC8368</t>
  </si>
  <si>
    <t>SLCC8369</t>
  </si>
  <si>
    <t>SLCC8370</t>
  </si>
  <si>
    <t>SLCC8371</t>
  </si>
  <si>
    <t>SLCC8372</t>
  </si>
  <si>
    <t>SLCC8373</t>
  </si>
  <si>
    <t>SLCC8374</t>
  </si>
  <si>
    <t>SLCC8375</t>
  </si>
  <si>
    <t>SLCC8376</t>
  </si>
  <si>
    <t>SLCC8377</t>
  </si>
  <si>
    <t>SLCC8378</t>
  </si>
  <si>
    <t>SLCC8379</t>
  </si>
  <si>
    <t>SLCC8380</t>
  </si>
  <si>
    <t>SLCC8381</t>
  </si>
  <si>
    <t>SLCC8382</t>
  </si>
  <si>
    <t>SLCC8383</t>
  </si>
  <si>
    <t>SLCC8384</t>
  </si>
  <si>
    <t>SLCC8385</t>
  </si>
  <si>
    <t>SLCC8386</t>
  </si>
  <si>
    <t>SLCC8387</t>
  </si>
  <si>
    <t>SLCC8388</t>
  </si>
  <si>
    <t>SLCC8389</t>
  </si>
  <si>
    <t>SLCC8390</t>
  </si>
  <si>
    <t>SLCC8391</t>
  </si>
  <si>
    <t>SLCC8392</t>
  </si>
  <si>
    <t>SLCC8393</t>
  </si>
  <si>
    <t>SLCC8394</t>
  </si>
  <si>
    <t>SLCC8395</t>
  </si>
  <si>
    <t>SLCC8396</t>
  </si>
  <si>
    <t>SLCC8397</t>
  </si>
  <si>
    <t>SLCC8398</t>
  </si>
  <si>
    <t>SLCC8399</t>
  </si>
  <si>
    <t>SLCC8400</t>
  </si>
  <si>
    <t>SLCC8401</t>
  </si>
  <si>
    <t>SLCC8402</t>
  </si>
  <si>
    <t>SLCC8403</t>
  </si>
  <si>
    <t>SLCC8404</t>
  </si>
  <si>
    <t>SLCC8405</t>
  </si>
  <si>
    <t>SLCC8406</t>
  </si>
  <si>
    <t>SLCC8407</t>
  </si>
  <si>
    <t>SLCC8408</t>
  </si>
  <si>
    <t>SLCC8409</t>
  </si>
  <si>
    <t>SLCC8410</t>
  </si>
  <si>
    <t>SLCC8411</t>
  </si>
  <si>
    <t>SLCC8412</t>
  </si>
  <si>
    <t>SLCC8413</t>
  </si>
  <si>
    <t>SLCC8414</t>
  </si>
  <si>
    <t>SLCC8415</t>
  </si>
  <si>
    <t>SLCC8416</t>
  </si>
  <si>
    <t>SLCC8417</t>
  </si>
  <si>
    <t>SLCC8418</t>
  </si>
  <si>
    <t>SLCC8419</t>
  </si>
  <si>
    <t>SLCC8420</t>
  </si>
  <si>
    <t>SLCC8421</t>
  </si>
  <si>
    <t>SLCC8422</t>
  </si>
  <si>
    <t>SLCC8423</t>
  </si>
  <si>
    <t>SLCC8424</t>
  </si>
  <si>
    <t>SLCC8425</t>
  </si>
  <si>
    <t>SLCC8426</t>
  </si>
  <si>
    <t>SLCC8427</t>
  </si>
  <si>
    <t>SLCC8428</t>
  </si>
  <si>
    <t>SLCC8429</t>
  </si>
  <si>
    <t>SLCC8430</t>
  </si>
  <si>
    <t>SLCC8431</t>
  </si>
  <si>
    <t>SLCC8432</t>
  </si>
  <si>
    <t>SLCC8433</t>
  </si>
  <si>
    <t>SLCC8434</t>
  </si>
  <si>
    <t>SLCC8435</t>
  </si>
  <si>
    <t>SLCC8436</t>
  </si>
  <si>
    <t>SLCC8437</t>
  </si>
  <si>
    <t>SLCC8438</t>
  </si>
  <si>
    <t>SLCC8439</t>
  </si>
  <si>
    <t>SLCC8440</t>
  </si>
  <si>
    <t>SLCC8441</t>
  </si>
  <si>
    <t>SLCC8442</t>
  </si>
  <si>
    <t>SLCC8443</t>
  </si>
  <si>
    <t>SLCC8444</t>
  </si>
  <si>
    <t>SLCC8445</t>
  </si>
  <si>
    <t>SLCC8446</t>
  </si>
  <si>
    <t>SLCC8447</t>
  </si>
  <si>
    <t>SLCC8448</t>
  </si>
  <si>
    <t>SLCC8449</t>
  </si>
  <si>
    <t>SLCC8450</t>
  </si>
  <si>
    <t>SLCC8451</t>
  </si>
  <si>
    <t>SLCC8452</t>
  </si>
  <si>
    <t>SLCC8453</t>
  </si>
  <si>
    <t>SLCC8454</t>
  </si>
  <si>
    <t>SLCC8455</t>
  </si>
  <si>
    <t>SLCC8456</t>
  </si>
  <si>
    <t>SLCC8457</t>
  </si>
  <si>
    <t>SLCC8458</t>
  </si>
  <si>
    <t>SLCC8459</t>
  </si>
  <si>
    <t>SLCC8460</t>
  </si>
  <si>
    <t>SLCC8461</t>
  </si>
  <si>
    <t>SLCC8462</t>
  </si>
  <si>
    <t>SLCC8463</t>
  </si>
  <si>
    <t>SLCC8464</t>
  </si>
  <si>
    <t>SLCC8465</t>
  </si>
  <si>
    <t>SLCC8466</t>
  </si>
  <si>
    <t>SLCC8467</t>
  </si>
  <si>
    <t>SLCC8468</t>
  </si>
  <si>
    <t>SLCC8469</t>
  </si>
  <si>
    <t>SLCC8470</t>
  </si>
  <si>
    <t>SLCC8471</t>
  </si>
  <si>
    <t>SLCC8472</t>
  </si>
  <si>
    <t>SLCC8473</t>
  </si>
  <si>
    <t>SLCC8474</t>
  </si>
  <si>
    <t>SLCC8475</t>
  </si>
  <si>
    <t>SLCC8476</t>
  </si>
  <si>
    <t>SLCC8477</t>
  </si>
  <si>
    <t>SLCC8478</t>
  </si>
  <si>
    <t>SLCC8479</t>
  </si>
  <si>
    <t>SLCC8480</t>
  </si>
  <si>
    <t>SLCC8481</t>
  </si>
  <si>
    <t>SLCC8482</t>
  </si>
  <si>
    <t>SLCC8483</t>
  </si>
  <si>
    <t>SLCC8484</t>
  </si>
  <si>
    <t>SLCC8485</t>
  </si>
  <si>
    <t>SLCC8486</t>
  </si>
  <si>
    <t>SLCC8487</t>
  </si>
  <si>
    <t>SLCC8488</t>
  </si>
  <si>
    <t>SLCC8489</t>
  </si>
  <si>
    <t>SLCC8490</t>
  </si>
  <si>
    <t>SLCC8491</t>
  </si>
  <si>
    <t>SLCC8492</t>
  </si>
  <si>
    <t>SLCC8493</t>
  </si>
  <si>
    <t>SLCC8494</t>
  </si>
  <si>
    <t>SLCC8495</t>
  </si>
  <si>
    <t>SLCC8496</t>
  </si>
  <si>
    <t>SLCC8497</t>
  </si>
  <si>
    <t>SLCC8498</t>
  </si>
  <si>
    <t>SLCC8499</t>
  </si>
  <si>
    <t>SLCC8500</t>
  </si>
  <si>
    <t>SLCC8501</t>
  </si>
  <si>
    <t>SLCC8502</t>
  </si>
  <si>
    <t>SLCC8503</t>
  </si>
  <si>
    <t>SLCC8504</t>
  </si>
  <si>
    <t>SLCC8505</t>
  </si>
  <si>
    <t>SLCC8506</t>
  </si>
  <si>
    <t>SLCC8507</t>
  </si>
  <si>
    <t>SLCC8508</t>
  </si>
  <si>
    <t>SLCC8509</t>
  </si>
  <si>
    <t>SLCC8510</t>
  </si>
  <si>
    <t>SLCC8511</t>
  </si>
  <si>
    <t>SLCC8512</t>
  </si>
  <si>
    <t>SLCC8513</t>
  </si>
  <si>
    <t>SLCC8514</t>
  </si>
  <si>
    <t>SLCC8515</t>
  </si>
  <si>
    <t>SLCC8516</t>
  </si>
  <si>
    <t>SLCC8517</t>
  </si>
  <si>
    <t>SLCC8518</t>
  </si>
  <si>
    <t>SLCC8519</t>
  </si>
  <si>
    <t>SLCC8520</t>
  </si>
  <si>
    <t>SLCC8521</t>
  </si>
  <si>
    <t>SLCC8522</t>
  </si>
  <si>
    <t>SLCC8523</t>
  </si>
  <si>
    <t>SLCC8524</t>
  </si>
  <si>
    <t>SLCC8525</t>
  </si>
  <si>
    <t>SLCC8526</t>
  </si>
  <si>
    <t>SLCC8527</t>
  </si>
  <si>
    <t>SLCC8528</t>
  </si>
  <si>
    <t>SLCC8529</t>
  </si>
  <si>
    <t>SLCC8530</t>
  </si>
  <si>
    <t>SLCC8531</t>
  </si>
  <si>
    <t>SLCC8532</t>
  </si>
  <si>
    <t>SLCC8533</t>
  </si>
  <si>
    <t>SLCC8534</t>
  </si>
  <si>
    <t>SLCC8535</t>
  </si>
  <si>
    <t>SLCC8536</t>
  </si>
  <si>
    <t>SLCC8537</t>
  </si>
  <si>
    <t>SLCC8538</t>
  </si>
  <si>
    <t>SLCC8539</t>
  </si>
  <si>
    <t>SLCC8540</t>
  </si>
  <si>
    <t>SLCC8541</t>
  </si>
  <si>
    <t>SLCC8542</t>
  </si>
  <si>
    <t>SLCC8543</t>
  </si>
  <si>
    <t>SLCC8544</t>
  </si>
  <si>
    <t>SLCC8545</t>
  </si>
  <si>
    <t>SLCC8546</t>
  </si>
  <si>
    <t>SLCC8547</t>
  </si>
  <si>
    <t>SLCC8548</t>
  </si>
  <si>
    <t>SLCC8549</t>
  </si>
  <si>
    <t>SLCC8550</t>
  </si>
  <si>
    <t>SLCC8551</t>
  </si>
  <si>
    <t>SLCC8552</t>
  </si>
  <si>
    <t>SLCC8553</t>
  </si>
  <si>
    <t>SLCC8554</t>
  </si>
  <si>
    <t>SLCC8555</t>
  </si>
  <si>
    <t>SLCC8556</t>
  </si>
  <si>
    <t>SLCC8557</t>
  </si>
  <si>
    <t>SLCC8558</t>
  </si>
  <si>
    <t>SLCC8559</t>
  </si>
  <si>
    <t>SLCC8560</t>
  </si>
  <si>
    <t>SLCC8561</t>
  </si>
  <si>
    <t>SLCC8562</t>
  </si>
  <si>
    <t>SLCC8563</t>
  </si>
  <si>
    <t>SLCC8564</t>
  </si>
  <si>
    <t>SLCC8565</t>
  </si>
  <si>
    <t>SLCC8566</t>
  </si>
  <si>
    <t>SLCC8567</t>
  </si>
  <si>
    <t>SLCC8568</t>
  </si>
  <si>
    <t>SLCC8569</t>
  </si>
  <si>
    <t>SLCC8570</t>
  </si>
  <si>
    <t>SLCC8571</t>
  </si>
  <si>
    <t>SLCC8572</t>
  </si>
  <si>
    <t>SLCC8573</t>
  </si>
  <si>
    <t>SLCC8574</t>
  </si>
  <si>
    <t>SLCC8575</t>
  </si>
  <si>
    <t>SLCC8576</t>
  </si>
  <si>
    <t>SLCC8577</t>
  </si>
  <si>
    <t>SLCC8578</t>
  </si>
  <si>
    <t>SLCC8579</t>
  </si>
  <si>
    <t>SLCC8580</t>
  </si>
  <si>
    <t>SLCC8581</t>
  </si>
  <si>
    <t>SLCC8582</t>
  </si>
  <si>
    <t>SLCC8583</t>
  </si>
  <si>
    <t>SLCC8584</t>
  </si>
  <si>
    <t>SLCC8585</t>
  </si>
  <si>
    <t>SLCC8586</t>
  </si>
  <si>
    <t>SLCC8587</t>
  </si>
  <si>
    <t>SLCC8588</t>
  </si>
  <si>
    <t>SLCC8589</t>
  </si>
  <si>
    <t>SLCC8590</t>
  </si>
  <si>
    <t>SLCC8591</t>
  </si>
  <si>
    <t>SLCC8592</t>
  </si>
  <si>
    <t>SLCC8593</t>
  </si>
  <si>
    <t>SLCC8594</t>
  </si>
  <si>
    <t>SLCC8595</t>
  </si>
  <si>
    <t>SLCC8596</t>
  </si>
  <si>
    <t>SLCC8597</t>
  </si>
  <si>
    <t>SLCC8598</t>
  </si>
  <si>
    <t>SLCC8599</t>
  </si>
  <si>
    <t>SLCC8600</t>
  </si>
  <si>
    <t>SLCC8601</t>
  </si>
  <si>
    <t>SLCC8602</t>
  </si>
  <si>
    <t>SLCC8603</t>
  </si>
  <si>
    <t>SLCC8604</t>
  </si>
  <si>
    <t>SLCC8605</t>
  </si>
  <si>
    <t>SLCC8606</t>
  </si>
  <si>
    <t>SLCC8607</t>
  </si>
  <si>
    <t>SLCC8608</t>
  </si>
  <si>
    <t>SLCC8609</t>
  </si>
  <si>
    <t>SLCC8610</t>
  </si>
  <si>
    <t>SLCC8611</t>
  </si>
  <si>
    <t>SLCC8612</t>
  </si>
  <si>
    <t>SLCC8613</t>
  </si>
  <si>
    <t>SLCC8614</t>
  </si>
  <si>
    <t>SLCC8615</t>
  </si>
  <si>
    <t>SLCC8616</t>
  </si>
  <si>
    <t>SLCC8617</t>
  </si>
  <si>
    <t>SLCC8618</t>
  </si>
  <si>
    <t>SLCC8619</t>
  </si>
  <si>
    <t>SLCC8620</t>
  </si>
  <si>
    <t>SLCC8621</t>
  </si>
  <si>
    <t>SLCC8622</t>
  </si>
  <si>
    <t>SLCC8623</t>
  </si>
  <si>
    <t>SLCC8624</t>
  </si>
  <si>
    <t>SLCC8625</t>
  </si>
  <si>
    <t>SLCC8626</t>
  </si>
  <si>
    <t>SLCC8627</t>
  </si>
  <si>
    <t>SLCC8628</t>
  </si>
  <si>
    <t>SLCC8629</t>
  </si>
  <si>
    <t>SLCC8630</t>
  </si>
  <si>
    <t>SLCC8631</t>
  </si>
  <si>
    <t>SLCC8632</t>
  </si>
  <si>
    <t>SLCC8633</t>
  </si>
  <si>
    <t>SLCC8634</t>
  </si>
  <si>
    <t>SLCC8635</t>
  </si>
  <si>
    <t>SLCC8636</t>
  </si>
  <si>
    <t>SLCC8637</t>
  </si>
  <si>
    <t>SLCC8638</t>
  </si>
  <si>
    <t>SLCC8639</t>
  </si>
  <si>
    <t>SLCC8640</t>
  </si>
  <si>
    <t>SLCC8641</t>
  </si>
  <si>
    <t>SLCC8642</t>
  </si>
  <si>
    <t>SLCC8643</t>
  </si>
  <si>
    <t>SLCC8644</t>
  </si>
  <si>
    <t>SLCC8645</t>
  </si>
  <si>
    <t>SLCC8646</t>
  </si>
  <si>
    <t>SLCC8647</t>
  </si>
  <si>
    <t>SLCC8648</t>
  </si>
  <si>
    <t>SLCC8649</t>
  </si>
  <si>
    <t>SLCC8650</t>
  </si>
  <si>
    <t>SLCC8651</t>
  </si>
  <si>
    <t>SLCC8652</t>
  </si>
  <si>
    <t>SLCC8653</t>
  </si>
  <si>
    <t>SLCC8654</t>
  </si>
  <si>
    <t>SLCC8655</t>
  </si>
  <si>
    <t>SLCC8656</t>
  </si>
  <si>
    <t>SLCC8657</t>
  </si>
  <si>
    <t>SLCC8658</t>
  </si>
  <si>
    <t>SLCC8659</t>
  </si>
  <si>
    <t>SLCC8660</t>
  </si>
  <si>
    <t>SLCC8661</t>
  </si>
  <si>
    <t>SLCC8662</t>
  </si>
  <si>
    <t>SLCC8663</t>
  </si>
  <si>
    <t>SLCC8664</t>
  </si>
  <si>
    <t>SLCC8665</t>
  </si>
  <si>
    <t>SLCC8666</t>
  </si>
  <si>
    <t>SLCC8667</t>
  </si>
  <si>
    <t>SLCC8668</t>
  </si>
  <si>
    <t>SLCC8669</t>
  </si>
  <si>
    <t>SLCC8670</t>
  </si>
  <si>
    <t>SLCC8671</t>
  </si>
  <si>
    <t>SLCC8672</t>
  </si>
  <si>
    <t>SLCC8673</t>
  </si>
  <si>
    <t>SLCC8674</t>
  </si>
  <si>
    <t>SLCC8675</t>
  </si>
  <si>
    <t>SLCC8676</t>
  </si>
  <si>
    <t>SLCC8677</t>
  </si>
  <si>
    <t>SLCC8678</t>
  </si>
  <si>
    <t>SLCC8679</t>
  </si>
  <si>
    <t>SLCC8680</t>
  </si>
  <si>
    <t>SLCC8681</t>
  </si>
  <si>
    <t>SLCC8682</t>
  </si>
  <si>
    <t>SLCC8683</t>
  </si>
  <si>
    <t>SLCC8684</t>
  </si>
  <si>
    <t>SLCC8685</t>
  </si>
  <si>
    <t>SLCC8686</t>
  </si>
  <si>
    <t>SLCC8687</t>
  </si>
  <si>
    <t>SLCC8688</t>
  </si>
  <si>
    <t>SLCC8689</t>
  </si>
  <si>
    <t>SLCC8690</t>
  </si>
  <si>
    <t>SLCC8691</t>
  </si>
  <si>
    <t>SLCC8692</t>
  </si>
  <si>
    <t>SLCC8693</t>
  </si>
  <si>
    <t>SLCC8694</t>
  </si>
  <si>
    <t>SLCC8695</t>
  </si>
  <si>
    <t>SLCC8696</t>
  </si>
  <si>
    <t>SLCC8697</t>
  </si>
  <si>
    <t>SLCC8698</t>
  </si>
  <si>
    <t>SLCC8699</t>
  </si>
  <si>
    <t>SLCC8700</t>
  </si>
  <si>
    <t>SLCC8701</t>
  </si>
  <si>
    <t>SLCC8702</t>
  </si>
  <si>
    <t>SLCC8703</t>
  </si>
  <si>
    <t>SLCC8704</t>
  </si>
  <si>
    <t>SLCC8705</t>
  </si>
  <si>
    <t>SLCC8706</t>
  </si>
  <si>
    <t>SLCC8707</t>
  </si>
  <si>
    <t>SLCC8708</t>
  </si>
  <si>
    <t>SLCC8709</t>
  </si>
  <si>
    <t>SLCC8710</t>
  </si>
  <si>
    <t>SLCC8711</t>
  </si>
  <si>
    <t>SLCC8712</t>
  </si>
  <si>
    <t>SLCC8713</t>
  </si>
  <si>
    <t>SLCC8714</t>
  </si>
  <si>
    <t>SLCC8715</t>
  </si>
  <si>
    <t>SLCC8716</t>
  </si>
  <si>
    <t>SLCC8717</t>
  </si>
  <si>
    <t>SLCC8718</t>
  </si>
  <si>
    <t>SLCC8719</t>
  </si>
  <si>
    <t>SLCC8720</t>
  </si>
  <si>
    <t>SLCC8721</t>
  </si>
  <si>
    <t>SLCC8722</t>
  </si>
  <si>
    <t>SLCC8723</t>
  </si>
  <si>
    <t>SLCC8724</t>
  </si>
  <si>
    <t>SLCC8725</t>
  </si>
  <si>
    <t>SLCC8726</t>
  </si>
  <si>
    <t>SLCC8727</t>
  </si>
  <si>
    <t>SLCC8728</t>
  </si>
  <si>
    <t>SLCC8729</t>
  </si>
  <si>
    <t>SLCC8730</t>
  </si>
  <si>
    <t>SLCC8731</t>
  </si>
  <si>
    <t>SLCC8732</t>
  </si>
  <si>
    <t>SLCC8733</t>
  </si>
  <si>
    <t>SLCC8734</t>
  </si>
  <si>
    <t>SLCC8735</t>
  </si>
  <si>
    <t>SLCC8736</t>
  </si>
  <si>
    <t>SLCC8737</t>
  </si>
  <si>
    <t>SLCC8738</t>
  </si>
  <si>
    <t>SLCC8739</t>
  </si>
  <si>
    <t>SLCC8740</t>
  </si>
  <si>
    <t>SLCC8741</t>
  </si>
  <si>
    <t>SLCC8742</t>
  </si>
  <si>
    <t>SLCC8743</t>
  </si>
  <si>
    <t>SLCC8744</t>
  </si>
  <si>
    <t>SLCC8745</t>
  </si>
  <si>
    <t>SLCC8746</t>
  </si>
  <si>
    <t>SLCC8747</t>
  </si>
  <si>
    <t>SLCC8748</t>
  </si>
  <si>
    <t>SLCC8749</t>
  </si>
  <si>
    <t>SLCC8750</t>
  </si>
  <si>
    <t>SLCC8751</t>
  </si>
  <si>
    <t>SLCC8752</t>
  </si>
  <si>
    <t>SLCC8753</t>
  </si>
  <si>
    <t>SLCC8754</t>
  </si>
  <si>
    <t>SLCC8755</t>
  </si>
  <si>
    <t>SLCC8756</t>
  </si>
  <si>
    <t>SLCC8757</t>
  </si>
  <si>
    <t>SLCC8758</t>
  </si>
  <si>
    <t>SLCC8759</t>
  </si>
  <si>
    <t>SLCC8760</t>
  </si>
  <si>
    <t>SLCC8761</t>
  </si>
  <si>
    <t>SLCC8762</t>
  </si>
  <si>
    <t>SLCC8763</t>
  </si>
  <si>
    <t>SLCC8764</t>
  </si>
  <si>
    <t>SLCC8765</t>
  </si>
  <si>
    <t>SLCC8766</t>
  </si>
  <si>
    <t>SLCC8767</t>
  </si>
  <si>
    <t>SLCC8768</t>
  </si>
  <si>
    <t>SLCC8769</t>
  </si>
  <si>
    <t>SLCC8770</t>
  </si>
  <si>
    <t>SLCC8771</t>
  </si>
  <si>
    <t>SLCC8772</t>
  </si>
  <si>
    <t>SLCC8773</t>
  </si>
  <si>
    <t>SLCC8774</t>
  </si>
  <si>
    <t>SLCC8775</t>
  </si>
  <si>
    <t>SLCC8776</t>
  </si>
  <si>
    <t>SLCC8777</t>
  </si>
  <si>
    <t>SLCC8778</t>
  </si>
  <si>
    <t>SLCC8779</t>
  </si>
  <si>
    <t>SLCC8780</t>
  </si>
  <si>
    <t>SLCC8781</t>
  </si>
  <si>
    <t>SLCC8782</t>
  </si>
  <si>
    <t>SLCC8783</t>
  </si>
  <si>
    <t>SLCC8784</t>
  </si>
  <si>
    <t>SLCC8785</t>
  </si>
  <si>
    <t>SLCC8786</t>
  </si>
  <si>
    <t>SLCC8787</t>
  </si>
  <si>
    <t>SLCC8788</t>
  </si>
  <si>
    <t>SLCC8789</t>
  </si>
  <si>
    <t>SLCC8790</t>
  </si>
  <si>
    <t>SLCC8791</t>
  </si>
  <si>
    <t>SLCC8792</t>
  </si>
  <si>
    <t>SLCC8793</t>
  </si>
  <si>
    <t>SLCC8794</t>
  </si>
  <si>
    <t>SLCC8795</t>
  </si>
  <si>
    <t>SLCC8796</t>
  </si>
  <si>
    <t>SLCC8797</t>
  </si>
  <si>
    <t>SLCC8798</t>
  </si>
  <si>
    <t>SLCC8799</t>
  </si>
  <si>
    <t>SLCC8800</t>
  </si>
  <si>
    <t>SLCC8801</t>
  </si>
  <si>
    <t>SLCC8802</t>
  </si>
  <si>
    <t>SLCC8803</t>
  </si>
  <si>
    <t>SLCC8804</t>
  </si>
  <si>
    <t>SLCC8805</t>
  </si>
  <si>
    <t>SLCC8806</t>
  </si>
  <si>
    <t>SLCC8807</t>
  </si>
  <si>
    <t>SLCC8808</t>
  </si>
  <si>
    <t>SLCC8809</t>
  </si>
  <si>
    <t>SLCC8810</t>
  </si>
  <si>
    <t>SLCC8811</t>
  </si>
  <si>
    <t>SLCC8812</t>
  </si>
  <si>
    <t>SLCC8813</t>
  </si>
  <si>
    <t>SLCC8814</t>
  </si>
  <si>
    <t>SLCC8815</t>
  </si>
  <si>
    <t>SLCC8816</t>
  </si>
  <si>
    <t>SLCC8817</t>
  </si>
  <si>
    <t>SLCC8818</t>
  </si>
  <si>
    <t>SLCC8819</t>
  </si>
  <si>
    <t>SLCC8820</t>
  </si>
  <si>
    <t>SLCC8821</t>
  </si>
  <si>
    <t>SLCC8822</t>
  </si>
  <si>
    <t>SLCC8823</t>
  </si>
  <si>
    <t>SLCC8824</t>
  </si>
  <si>
    <t>SLCC8825</t>
  </si>
  <si>
    <t>SLCC8826</t>
  </si>
  <si>
    <t>SLCC8827</t>
  </si>
  <si>
    <t>SLCC8828</t>
  </si>
  <si>
    <t>SLCC8829</t>
  </si>
  <si>
    <t>SLCC8830</t>
  </si>
  <si>
    <t>SLCC8831</t>
  </si>
  <si>
    <t>SLCC8832</t>
  </si>
  <si>
    <t>SLCC8833</t>
  </si>
  <si>
    <t>SLCC8834</t>
  </si>
  <si>
    <t>SLCC8835</t>
  </si>
  <si>
    <t>SLCC8836</t>
  </si>
  <si>
    <t>SLCC8837</t>
  </si>
  <si>
    <t>SLCC8838</t>
  </si>
  <si>
    <t>SLCC8839</t>
  </si>
  <si>
    <t>SLCC8840</t>
  </si>
  <si>
    <t>SLCC8841</t>
  </si>
  <si>
    <t>SLCC8842</t>
  </si>
  <si>
    <t>SLCC8843</t>
  </si>
  <si>
    <t>SLCC8844</t>
  </si>
  <si>
    <t>SLCC8845</t>
  </si>
  <si>
    <t>SLCC8846</t>
  </si>
  <si>
    <t>SLCC8847</t>
  </si>
  <si>
    <t>SLCC8848</t>
  </si>
  <si>
    <t>SLCC8849</t>
  </si>
  <si>
    <t>SLCC8850</t>
  </si>
  <si>
    <t>SLCC8851</t>
  </si>
  <si>
    <t>SLCC8852</t>
  </si>
  <si>
    <t>SLCC8853</t>
  </si>
  <si>
    <t>SLCC8854</t>
  </si>
  <si>
    <t>SLCC8855</t>
  </si>
  <si>
    <t>SLCC8856</t>
  </si>
  <si>
    <t>SLCC8857</t>
  </si>
  <si>
    <t>SLCC8858</t>
  </si>
  <si>
    <t>SLCC8859</t>
  </si>
  <si>
    <t>SLCC8860</t>
  </si>
  <si>
    <t>SLCC8861</t>
  </si>
  <si>
    <t>SLCC8862</t>
  </si>
  <si>
    <t>SLCC8863</t>
  </si>
  <si>
    <t>SLCC8864</t>
  </si>
  <si>
    <t>SLCC8865</t>
  </si>
  <si>
    <t>SLCC8866</t>
  </si>
  <si>
    <t>SLCC8867</t>
  </si>
  <si>
    <t>SLCC8868</t>
  </si>
  <si>
    <t>SLCC8869</t>
  </si>
  <si>
    <t>SLCC8870</t>
  </si>
  <si>
    <t>SLCC8871</t>
  </si>
  <si>
    <t>SLCC8872</t>
  </si>
  <si>
    <t>SLCC8873</t>
  </si>
  <si>
    <t>SLCC8874</t>
  </si>
  <si>
    <t>SLCC8875</t>
  </si>
  <si>
    <t>SLCC8876</t>
  </si>
  <si>
    <t>SLCC8877</t>
  </si>
  <si>
    <t>SLCC8878</t>
  </si>
  <si>
    <t>SLCC8879</t>
  </si>
  <si>
    <t>SLCC8880</t>
  </si>
  <si>
    <t>SLCC8881</t>
  </si>
  <si>
    <t>SLCC8882</t>
  </si>
  <si>
    <t>SLCC8883</t>
  </si>
  <si>
    <t>SLCC8884</t>
  </si>
  <si>
    <t>SLCC8885</t>
  </si>
  <si>
    <t>SLCC8886</t>
  </si>
  <si>
    <t>SLCC8887</t>
  </si>
  <si>
    <t>SLCC8888</t>
  </si>
  <si>
    <t>SLCC8889</t>
  </si>
  <si>
    <t>SLCC8890</t>
  </si>
  <si>
    <t>SLCC8891</t>
  </si>
  <si>
    <t>SLCC8892</t>
  </si>
  <si>
    <t>SLCC8893</t>
  </si>
  <si>
    <t>SLCC8894</t>
  </si>
  <si>
    <t>SLCC8895</t>
  </si>
  <si>
    <t>SLCC8896</t>
  </si>
  <si>
    <t>SLCC8897</t>
  </si>
  <si>
    <t>SLCC8898</t>
  </si>
  <si>
    <t>SLCC8899</t>
  </si>
  <si>
    <t>SLCC8900</t>
  </si>
  <si>
    <t>SLCC8901</t>
  </si>
  <si>
    <t>SLCC8902</t>
  </si>
  <si>
    <t>SLCC8903</t>
  </si>
  <si>
    <t>SLCC8904</t>
  </si>
  <si>
    <t>SLCC8905</t>
  </si>
  <si>
    <t>SLCC8906</t>
  </si>
  <si>
    <t>SLCC8907</t>
  </si>
  <si>
    <t>SLCC8908</t>
  </si>
  <si>
    <t>SLCC8909</t>
  </si>
  <si>
    <t>SLCC8910</t>
  </si>
  <si>
    <t>SLCC8911</t>
  </si>
  <si>
    <t>SLCC8912</t>
  </si>
  <si>
    <t>SLCC8913</t>
  </si>
  <si>
    <t>SLCC8914</t>
  </si>
  <si>
    <t>SLCC8915</t>
  </si>
  <si>
    <t>SLCC8916</t>
  </si>
  <si>
    <t>SLCC8917</t>
  </si>
  <si>
    <t>SLCC8918</t>
  </si>
  <si>
    <t>SLCC8919</t>
  </si>
  <si>
    <t>SLCC8920</t>
  </si>
  <si>
    <t>SLCC8921</t>
  </si>
  <si>
    <t>SLCC8922</t>
  </si>
  <si>
    <t>SLCC8923</t>
  </si>
  <si>
    <t>SLCC8924</t>
  </si>
  <si>
    <t>SLCC8925</t>
  </si>
  <si>
    <t>SLCC8926</t>
  </si>
  <si>
    <t>SLCC8927</t>
  </si>
  <si>
    <t>SLCC8928</t>
  </si>
  <si>
    <t>SLCC8929</t>
  </si>
  <si>
    <t>SLCC8930</t>
  </si>
  <si>
    <t>SLCC8931</t>
  </si>
  <si>
    <t>SLCC8932</t>
  </si>
  <si>
    <t>SLCC8933</t>
  </si>
  <si>
    <t>SLCC8934</t>
  </si>
  <si>
    <t>SLCC8935</t>
  </si>
  <si>
    <t>SLCC8936</t>
  </si>
  <si>
    <t>SLCC8937</t>
  </si>
  <si>
    <t>SLCC8938</t>
  </si>
  <si>
    <t>SLCC8939</t>
  </si>
  <si>
    <t>SLCC8940</t>
  </si>
  <si>
    <t>SLCC8941</t>
  </si>
  <si>
    <t>SLCC8942</t>
  </si>
  <si>
    <t>SLCC8943</t>
  </si>
  <si>
    <t>SLCC8944</t>
  </si>
  <si>
    <t>SLCC8945</t>
  </si>
  <si>
    <t>SLCC8946</t>
  </si>
  <si>
    <t>SLCC8947</t>
  </si>
  <si>
    <t>SLCC8948</t>
  </si>
  <si>
    <t>SLCC8949</t>
  </si>
  <si>
    <t>SLCC8950</t>
  </si>
  <si>
    <t>SLCC8951</t>
  </si>
  <si>
    <t>SLCC8952</t>
  </si>
  <si>
    <t>SLCC8953</t>
  </si>
  <si>
    <t>SLCC8954</t>
  </si>
  <si>
    <t>SLCC8955</t>
  </si>
  <si>
    <t>SLCC8956</t>
  </si>
  <si>
    <t>SLCC8957</t>
  </si>
  <si>
    <t>SLCC8958</t>
  </si>
  <si>
    <t>SLCC8959</t>
  </si>
  <si>
    <t>SLCC8960</t>
  </si>
  <si>
    <t>SLCC8961</t>
  </si>
  <si>
    <t>SLCC8962</t>
  </si>
  <si>
    <t>SLCC8963</t>
  </si>
  <si>
    <t>SLCC8964</t>
  </si>
  <si>
    <t>SLCC8965</t>
  </si>
  <si>
    <t>SLCC8966</t>
  </si>
  <si>
    <t>SLCC8967</t>
  </si>
  <si>
    <t>SLCC8968</t>
  </si>
  <si>
    <t>SLCC8969</t>
  </si>
  <si>
    <t>SLCC8970</t>
  </si>
  <si>
    <t>SLCC8971</t>
  </si>
  <si>
    <t>SLCC8972</t>
  </si>
  <si>
    <t>SLCC8973</t>
  </si>
  <si>
    <t>SLCC8974</t>
  </si>
  <si>
    <t>SLCC8975</t>
  </si>
  <si>
    <t>SLCC8976</t>
  </si>
  <si>
    <t>SLCC8977</t>
  </si>
  <si>
    <t>SLCC8978</t>
  </si>
  <si>
    <t>SLCC8979</t>
  </si>
  <si>
    <t>SLCC8980</t>
  </si>
  <si>
    <t>SLCC8981</t>
  </si>
  <si>
    <t>SLCC8982</t>
  </si>
  <si>
    <t>SLCC8983</t>
  </si>
  <si>
    <t>SLCC8984</t>
  </si>
  <si>
    <t>SLCC8985</t>
  </si>
  <si>
    <t>SLCC8986</t>
  </si>
  <si>
    <t>SLCC8987</t>
  </si>
  <si>
    <t>SLCC8988</t>
  </si>
  <si>
    <t>SLCC8989</t>
  </si>
  <si>
    <t>SLCC8990</t>
  </si>
  <si>
    <t>SLCC8991</t>
  </si>
  <si>
    <t>SLCC8992</t>
  </si>
  <si>
    <t>SLCC8993</t>
  </si>
  <si>
    <t>SLCC8994</t>
  </si>
  <si>
    <t>SLCC8995</t>
  </si>
  <si>
    <t>SLCC8996</t>
  </si>
  <si>
    <t>SLCC8997</t>
  </si>
  <si>
    <t>SLCC8998</t>
  </si>
  <si>
    <t>SLCC8999</t>
  </si>
  <si>
    <t>SLCC9000</t>
  </si>
  <si>
    <t>SLCC9001</t>
  </si>
  <si>
    <t>SLCC9002</t>
  </si>
  <si>
    <t>SLCC9003</t>
  </si>
  <si>
    <t>SLCC9004</t>
  </si>
  <si>
    <t>SLCC9005</t>
  </si>
  <si>
    <t>SLCC9006</t>
  </si>
  <si>
    <t>SLCC9007</t>
  </si>
  <si>
    <t>SLCC9008</t>
  </si>
  <si>
    <t>SLCC9009</t>
  </si>
  <si>
    <t>SLCC9010</t>
  </si>
  <si>
    <t>SLCC9011</t>
  </si>
  <si>
    <t>SLCC9012</t>
  </si>
  <si>
    <t>SLCC9013</t>
  </si>
  <si>
    <t>SLCC9014</t>
  </si>
  <si>
    <t>SLCC9015</t>
  </si>
  <si>
    <t>SLCC9016</t>
  </si>
  <si>
    <t>SLCC9017</t>
  </si>
  <si>
    <t>SLCC9018</t>
  </si>
  <si>
    <t>SLCC9019</t>
  </si>
  <si>
    <t>SLCC9020</t>
  </si>
  <si>
    <t>SLCC9021</t>
  </si>
  <si>
    <t>SLCC9022</t>
  </si>
  <si>
    <t>SLCC9023</t>
  </si>
  <si>
    <t>SLCC9024</t>
  </si>
  <si>
    <t>SLCC9025</t>
  </si>
  <si>
    <t>SLCC9026</t>
  </si>
  <si>
    <t>SLCC9027</t>
  </si>
  <si>
    <t>SLCC9028</t>
  </si>
  <si>
    <t>SLCC9029</t>
  </si>
  <si>
    <t>SLCC9030</t>
  </si>
  <si>
    <t>SLCC9031</t>
  </si>
  <si>
    <t>SLCC9032</t>
  </si>
  <si>
    <t>SLCC9033</t>
  </si>
  <si>
    <t>SLCC9034</t>
  </si>
  <si>
    <t>SLCC9035</t>
  </si>
  <si>
    <t>SLCC9036</t>
  </si>
  <si>
    <t>SLCC9037</t>
  </si>
  <si>
    <t>SLCC9038</t>
  </si>
  <si>
    <t>SLCC9039</t>
  </si>
  <si>
    <t>SLCC9040</t>
  </si>
  <si>
    <t>SLCC9041</t>
  </si>
  <si>
    <t>SLCC9042</t>
  </si>
  <si>
    <t>SLCC9043</t>
  </si>
  <si>
    <t>SLCC9044</t>
  </si>
  <si>
    <t>SLCC9045</t>
  </si>
  <si>
    <t>SLCC9046</t>
  </si>
  <si>
    <t>SLCC9047</t>
  </si>
  <si>
    <t>SLCC9048</t>
  </si>
  <si>
    <t>SLCC9049</t>
  </si>
  <si>
    <t>SLCC9050</t>
  </si>
  <si>
    <t>SLCC9051</t>
  </si>
  <si>
    <t>SLCC9052</t>
  </si>
  <si>
    <t>SLCC9053</t>
  </si>
  <si>
    <t>SLCC9054</t>
  </si>
  <si>
    <t>SLCC9055</t>
  </si>
  <si>
    <t>SLCC9056</t>
  </si>
  <si>
    <t>SLCC9057</t>
  </si>
  <si>
    <t>SLCC9058</t>
  </si>
  <si>
    <t>SLCC9059</t>
  </si>
  <si>
    <t>SLCC9060</t>
  </si>
  <si>
    <t>SLCC9061</t>
  </si>
  <si>
    <t>SLCC9062</t>
  </si>
  <si>
    <t>SLCC9063</t>
  </si>
  <si>
    <t>SLCC9064</t>
  </si>
  <si>
    <t>SLCC9065</t>
  </si>
  <si>
    <t>SLCC9066</t>
  </si>
  <si>
    <t>SLCC9067</t>
  </si>
  <si>
    <t>SLCC9068</t>
  </si>
  <si>
    <t>SLCC9069</t>
  </si>
  <si>
    <t>SLCC9070</t>
  </si>
  <si>
    <t>SLCC9071</t>
  </si>
  <si>
    <t>SLCC9072</t>
  </si>
  <si>
    <t>SLCC9073</t>
  </si>
  <si>
    <t>SLCC9074</t>
  </si>
  <si>
    <t>SLCC9075</t>
  </si>
  <si>
    <t>SLCC9076</t>
  </si>
  <si>
    <t>SLCC9077</t>
  </si>
  <si>
    <t>SLCC9078</t>
  </si>
  <si>
    <t>SLCC9079</t>
  </si>
  <si>
    <t>SLCC9080</t>
  </si>
  <si>
    <t>SLCC9081</t>
  </si>
  <si>
    <t>SLCC9082</t>
  </si>
  <si>
    <t>SLCC9083</t>
  </si>
  <si>
    <t>SLCC9084</t>
  </si>
  <si>
    <t>SLCC9085</t>
  </si>
  <si>
    <t>SLCC9086</t>
  </si>
  <si>
    <t>SLCC9087</t>
  </si>
  <si>
    <t>SLCC9088</t>
  </si>
  <si>
    <t>SLCC9089</t>
  </si>
  <si>
    <t>SLCC9090</t>
  </si>
  <si>
    <t>SLCC9091</t>
  </si>
  <si>
    <t>SLCC9092</t>
  </si>
  <si>
    <t>SLCC9093</t>
  </si>
  <si>
    <t>SLCC9094</t>
  </si>
  <si>
    <t>SLCC9095</t>
  </si>
  <si>
    <t>SLCC9096</t>
  </si>
  <si>
    <t>SLCC9097</t>
  </si>
  <si>
    <t>SLCC9098</t>
  </si>
  <si>
    <t>SLCC9099</t>
  </si>
  <si>
    <t>SLCC9100</t>
  </si>
  <si>
    <t>SLCC9101</t>
  </si>
  <si>
    <t>SLCC9102</t>
  </si>
  <si>
    <t>SLCC9103</t>
  </si>
  <si>
    <t>SLCC9104</t>
  </si>
  <si>
    <t>SLCC9105</t>
  </si>
  <si>
    <t>SLCC9106</t>
  </si>
  <si>
    <t>SLCC9107</t>
  </si>
  <si>
    <t>SLCC9108</t>
  </si>
  <si>
    <t>SLCC9109</t>
  </si>
  <si>
    <t>SLCC9110</t>
  </si>
  <si>
    <t>SLCC9111</t>
  </si>
  <si>
    <t>SLCC9112</t>
  </si>
  <si>
    <t>SLCC9113</t>
  </si>
  <si>
    <t>SLCC9114</t>
  </si>
  <si>
    <t>SLCC9115</t>
  </si>
  <si>
    <t>SLCC9116</t>
  </si>
  <si>
    <t>SLCC9117</t>
  </si>
  <si>
    <t>SLCC9118</t>
  </si>
  <si>
    <t>SLCC9119</t>
  </si>
  <si>
    <t>SLCC9120</t>
  </si>
  <si>
    <t>SLCC9121</t>
  </si>
  <si>
    <t>SLCC9122</t>
  </si>
  <si>
    <t>SLCC9123</t>
  </si>
  <si>
    <t>SLCC9124</t>
  </si>
  <si>
    <t>SLCC9125</t>
  </si>
  <si>
    <t>SLCC9126</t>
  </si>
  <si>
    <t>SLCC9127</t>
  </si>
  <si>
    <t>SLCC9128</t>
  </si>
  <si>
    <t>SLCC9129</t>
  </si>
  <si>
    <t>SLCC9130</t>
  </si>
  <si>
    <t>SLCC9131</t>
  </si>
  <si>
    <t>SLCC9132</t>
  </si>
  <si>
    <t>SLCC9133</t>
  </si>
  <si>
    <t>SLCC9134</t>
  </si>
  <si>
    <t>SLCC9135</t>
  </si>
  <si>
    <t>SLCC9136</t>
  </si>
  <si>
    <t>SLCC9137</t>
  </si>
  <si>
    <t>SLCC9138</t>
  </si>
  <si>
    <t>SLCC9139</t>
  </si>
  <si>
    <t>SLCC9140</t>
  </si>
  <si>
    <t>SLCC9141</t>
  </si>
  <si>
    <t>SLCC9142</t>
  </si>
  <si>
    <t>SLCC9143</t>
  </si>
  <si>
    <t>SLCC9144</t>
  </si>
  <si>
    <t>SLCC9145</t>
  </si>
  <si>
    <t>SLCC9146</t>
  </si>
  <si>
    <t>SLCC9147</t>
  </si>
  <si>
    <t>SLCC9148</t>
  </si>
  <si>
    <t>SLCC9149</t>
  </si>
  <si>
    <t>SLCC9150</t>
  </si>
  <si>
    <t>SLCC9151</t>
  </si>
  <si>
    <t>SLCC9152</t>
  </si>
  <si>
    <t>SLCC9153</t>
  </si>
  <si>
    <t>SLCC9154</t>
  </si>
  <si>
    <t>SLCC9155</t>
  </si>
  <si>
    <t>SLCC9156</t>
  </si>
  <si>
    <t>SLCC9157</t>
  </si>
  <si>
    <t>SLCC9158</t>
  </si>
  <si>
    <t>SLCC9159</t>
  </si>
  <si>
    <t>SLCC9160</t>
  </si>
  <si>
    <t>SLCC9161</t>
  </si>
  <si>
    <t>SLCC9162</t>
  </si>
  <si>
    <t>SLCC9163</t>
  </si>
  <si>
    <t>SLCC9164</t>
  </si>
  <si>
    <t>SLCC9165</t>
  </si>
  <si>
    <t>SLCC9166</t>
  </si>
  <si>
    <t>SLCC9167</t>
  </si>
  <si>
    <t>SLCC9168</t>
  </si>
  <si>
    <t>SLCC9169</t>
  </si>
  <si>
    <t>SLCC9170</t>
  </si>
  <si>
    <t>SLCC9171</t>
  </si>
  <si>
    <t>SLCC9172</t>
  </si>
  <si>
    <t>SLCC9173</t>
  </si>
  <si>
    <t>SLCC9174</t>
  </si>
  <si>
    <t>SLCC9175</t>
  </si>
  <si>
    <t>SLCC9176</t>
  </si>
  <si>
    <t>SLCC9177</t>
  </si>
  <si>
    <t>SLCC9178</t>
  </si>
  <si>
    <t>SLCC9179</t>
  </si>
  <si>
    <t>SLCC9180</t>
  </si>
  <si>
    <t>SLCC9181</t>
  </si>
  <si>
    <t>SLCC9182</t>
  </si>
  <si>
    <t>SLCC9183</t>
  </si>
  <si>
    <t>SLCC9184</t>
  </si>
  <si>
    <t>SLCC9185</t>
  </si>
  <si>
    <t>SLCC9186</t>
  </si>
  <si>
    <t>SLCC9187</t>
  </si>
  <si>
    <t>SLCC9188</t>
  </si>
  <si>
    <t>SLCC9189</t>
  </si>
  <si>
    <t>SLCC9190</t>
  </si>
  <si>
    <t>SLCC9191</t>
  </si>
  <si>
    <t>SLCC9192</t>
  </si>
  <si>
    <t>SLCC9193</t>
  </si>
  <si>
    <t>SLCC9194</t>
  </si>
  <si>
    <t>SLCC9195</t>
  </si>
  <si>
    <t>SLCC9196</t>
  </si>
  <si>
    <t>SLCC9197</t>
  </si>
  <si>
    <t>SLCC9198</t>
  </si>
  <si>
    <t>SLCC9199</t>
  </si>
  <si>
    <t>SLCC9200</t>
  </si>
  <si>
    <t>SLCC9201</t>
  </si>
  <si>
    <t>SLCC9202</t>
  </si>
  <si>
    <t>SLCC9203</t>
  </si>
  <si>
    <t>SLCC9204</t>
  </si>
  <si>
    <t>SLCC9205</t>
  </si>
  <si>
    <t>SLCC9206</t>
  </si>
  <si>
    <t>SLCC9207</t>
  </si>
  <si>
    <t>SLCC9208</t>
  </si>
  <si>
    <t>SLCC9209</t>
  </si>
  <si>
    <t>SLCC9210</t>
  </si>
  <si>
    <t>SLCC9211</t>
  </si>
  <si>
    <t>SLCC9212</t>
  </si>
  <si>
    <t>SLCC9213</t>
  </si>
  <si>
    <t>SLCC9214</t>
  </si>
  <si>
    <t>SLCC9215</t>
  </si>
  <si>
    <t>SLCC9216</t>
  </si>
  <si>
    <t>SLCC9217</t>
  </si>
  <si>
    <t>SLCC9218</t>
  </si>
  <si>
    <t>SLCC9219</t>
  </si>
  <si>
    <t>SLCC9220</t>
  </si>
  <si>
    <t>SLCC9221</t>
  </si>
  <si>
    <t>SLCC9222</t>
  </si>
  <si>
    <t>SLCC9223</t>
  </si>
  <si>
    <t>SLCC9224</t>
  </si>
  <si>
    <t>SLCC9225</t>
  </si>
  <si>
    <t>SLCC9226</t>
  </si>
  <si>
    <t>SLCC9227</t>
  </si>
  <si>
    <t>SLCC9228</t>
  </si>
  <si>
    <t>SLCC9229</t>
  </si>
  <si>
    <t>SLCC9230</t>
  </si>
  <si>
    <t>SLCC9231</t>
  </si>
  <si>
    <t>SLCC9232</t>
  </si>
  <si>
    <t>SLCC9233</t>
  </si>
  <si>
    <t>SLCC9234</t>
  </si>
  <si>
    <t>SLCC9235</t>
  </si>
  <si>
    <t>SLCC9236</t>
  </si>
  <si>
    <t>SLCC9237</t>
  </si>
  <si>
    <t>SLCC9238</t>
  </si>
  <si>
    <t>SLCC9239</t>
  </si>
  <si>
    <t>SLCC9240</t>
  </si>
  <si>
    <t>SLCC9241</t>
  </si>
  <si>
    <t>SLCC9242</t>
  </si>
  <si>
    <t>SLCC9243</t>
  </si>
  <si>
    <t>SLCC9244</t>
  </si>
  <si>
    <t>SLCC9245</t>
  </si>
  <si>
    <t>SLCC9246</t>
  </si>
  <si>
    <t>SLCC9247</t>
  </si>
  <si>
    <t>SLCC9248</t>
  </si>
  <si>
    <t>SLCC9249</t>
  </si>
  <si>
    <t>SLCC9250</t>
  </si>
  <si>
    <t>SLCC9251</t>
  </si>
  <si>
    <t>SLCC9252</t>
  </si>
  <si>
    <t>SLCC9253</t>
  </si>
  <si>
    <t>SLCC9254</t>
  </si>
  <si>
    <t>SLCC9255</t>
  </si>
  <si>
    <t>SLCC9256</t>
  </si>
  <si>
    <t>SLCC9257</t>
  </si>
  <si>
    <t>SLCC9258</t>
  </si>
  <si>
    <t>SLCC9259</t>
  </si>
  <si>
    <t>SLCC9260</t>
  </si>
  <si>
    <t>SLCC9261</t>
  </si>
  <si>
    <t>SLCC9262</t>
  </si>
  <si>
    <t>SLCC9263</t>
  </si>
  <si>
    <t>SLCC9264</t>
  </si>
  <si>
    <t>SLCC9265</t>
  </si>
  <si>
    <t>SLCC9266</t>
  </si>
  <si>
    <t>SLCC9267</t>
  </si>
  <si>
    <t>SLCC9268</t>
  </si>
  <si>
    <t>SLCC9269</t>
  </si>
  <si>
    <t>SLCC9270</t>
  </si>
  <si>
    <t>SLCC9271</t>
  </si>
  <si>
    <t>SLCC9272</t>
  </si>
  <si>
    <t>SLCC9273</t>
  </si>
  <si>
    <t>SLCC9274</t>
  </si>
  <si>
    <t>SLCC9275</t>
  </si>
  <si>
    <t>SLCC9276</t>
  </si>
  <si>
    <t>SLCC9277</t>
  </si>
  <si>
    <t>SLCC9278</t>
  </si>
  <si>
    <t>SLCC9279</t>
  </si>
  <si>
    <t>SLCC9280</t>
  </si>
  <si>
    <t>SLCC9281</t>
  </si>
  <si>
    <t>SLCC9282</t>
  </si>
  <si>
    <t>SLCC9283</t>
  </si>
  <si>
    <t>SLCC9284</t>
  </si>
  <si>
    <t>SLCC9285</t>
  </si>
  <si>
    <t>SLCC9286</t>
  </si>
  <si>
    <t>SLCC9287</t>
  </si>
  <si>
    <t>SLCC9288</t>
  </si>
  <si>
    <t>SLCC9289</t>
  </si>
  <si>
    <t>SLCC9290</t>
  </si>
  <si>
    <t>SLCC9291</t>
  </si>
  <si>
    <t>SLCC9292</t>
  </si>
  <si>
    <t>SLCC9293</t>
  </si>
  <si>
    <t>SLCC9294</t>
  </si>
  <si>
    <t>SLCC9295</t>
  </si>
  <si>
    <t>SLCC9296</t>
  </si>
  <si>
    <t>SLCC9297</t>
  </si>
  <si>
    <t>SLCC9298</t>
  </si>
  <si>
    <t>SLCC9299</t>
  </si>
  <si>
    <t>SLCC9300</t>
  </si>
  <si>
    <t>SLCC9301</t>
  </si>
  <si>
    <t>SLCC9302</t>
  </si>
  <si>
    <t>SLCC9303</t>
  </si>
  <si>
    <t>SLCC9304</t>
  </si>
  <si>
    <t>SLCC9305</t>
  </si>
  <si>
    <t>SLCC9306</t>
  </si>
  <si>
    <t>SLCC9307</t>
  </si>
  <si>
    <t>SLCC9308</t>
  </si>
  <si>
    <t>SLCC9309</t>
  </si>
  <si>
    <t>SLCC9310</t>
  </si>
  <si>
    <t>SLCC9311</t>
  </si>
  <si>
    <t>SLCC9312</t>
  </si>
  <si>
    <t>SLCC9313</t>
  </si>
  <si>
    <t>SLCC9314</t>
  </si>
  <si>
    <t>SLCC9315</t>
  </si>
  <si>
    <t>SLCC9316</t>
  </si>
  <si>
    <t>SLCC9317</t>
  </si>
  <si>
    <t>SLCC9318</t>
  </si>
  <si>
    <t>SLCC9319</t>
  </si>
  <si>
    <t>SLCC9320</t>
  </si>
  <si>
    <t>SLCC9321</t>
  </si>
  <si>
    <t>SLCC9322</t>
  </si>
  <si>
    <t>SLCC9323</t>
  </si>
  <si>
    <t>SLCC9324</t>
  </si>
  <si>
    <t>SLCC9325</t>
  </si>
  <si>
    <t>SLCC9326</t>
  </si>
  <si>
    <t>SLCC9327</t>
  </si>
  <si>
    <t>SLCC9328</t>
  </si>
  <si>
    <t>SLCC9329</t>
  </si>
  <si>
    <t>SLCC9330</t>
  </si>
  <si>
    <t>SLCC9331</t>
  </si>
  <si>
    <t>SLCC9332</t>
  </si>
  <si>
    <t>SLCC9333</t>
  </si>
  <si>
    <t>SLCC9334</t>
  </si>
  <si>
    <t>SLCC9335</t>
  </si>
  <si>
    <t>SLCC9336</t>
  </si>
  <si>
    <t>SLCC9337</t>
  </si>
  <si>
    <t>SLCC9338</t>
  </si>
  <si>
    <t>SLCC9339</t>
  </si>
  <si>
    <t>SLCC9340</t>
  </si>
  <si>
    <t>SLCC9341</t>
  </si>
  <si>
    <t>SLCC9342</t>
  </si>
  <si>
    <t>SLCC9343</t>
  </si>
  <si>
    <t>SLCC9344</t>
  </si>
  <si>
    <t>SLCC9345</t>
  </si>
  <si>
    <t>SLCC9346</t>
  </si>
  <si>
    <t>SLCC9347</t>
  </si>
  <si>
    <t>SLCC9348</t>
  </si>
  <si>
    <t>SLCC9349</t>
  </si>
  <si>
    <t>SLCC9350</t>
  </si>
  <si>
    <t>SLCC9351</t>
  </si>
  <si>
    <t>SLCC9352</t>
  </si>
  <si>
    <t>SLCC9353</t>
  </si>
  <si>
    <t>SLCC9354</t>
  </si>
  <si>
    <t>SLCC9355</t>
  </si>
  <si>
    <t>SLCC9356</t>
  </si>
  <si>
    <t>SLCC9357</t>
  </si>
  <si>
    <t>SLCC9358</t>
  </si>
  <si>
    <t>SLCC9359</t>
  </si>
  <si>
    <t>SLCC9360</t>
  </si>
  <si>
    <t>SLCC9361</t>
  </si>
  <si>
    <t>SLCC9362</t>
  </si>
  <si>
    <t>SLCC9363</t>
  </si>
  <si>
    <t>SLCC9364</t>
  </si>
  <si>
    <t>SLCC9365</t>
  </si>
  <si>
    <t>SLCC9366</t>
  </si>
  <si>
    <t>SLCC9367</t>
  </si>
  <si>
    <t>SLCC9368</t>
  </si>
  <si>
    <t>SLCC9369</t>
  </si>
  <si>
    <t>SLCC9370</t>
  </si>
  <si>
    <t>SLCC9371</t>
  </si>
  <si>
    <t>SLCC9372</t>
  </si>
  <si>
    <t>SLCC9373</t>
  </si>
  <si>
    <t>SLCC9374</t>
  </si>
  <si>
    <t>SLCC9375</t>
  </si>
  <si>
    <t>SLCC9376</t>
  </si>
  <si>
    <t>SLCC9377</t>
  </si>
  <si>
    <t>SLCC9378</t>
  </si>
  <si>
    <t>SLCC9379</t>
  </si>
  <si>
    <t>SLCC9380</t>
  </si>
  <si>
    <t>SLCC9381</t>
  </si>
  <si>
    <t>SLCC9382</t>
  </si>
  <si>
    <t>SLCC9383</t>
  </si>
  <si>
    <t>SLCC9384</t>
  </si>
  <si>
    <t>SLCC9385</t>
  </si>
  <si>
    <t>SLCC9386</t>
  </si>
  <si>
    <t>SLCC9387</t>
  </si>
  <si>
    <t>SLCC9388</t>
  </si>
  <si>
    <t>SLCC9389</t>
  </si>
  <si>
    <t>SLCC9390</t>
  </si>
  <si>
    <t>SLCC9391</t>
  </si>
  <si>
    <t>SLCC9392</t>
  </si>
  <si>
    <t>SLCC9393</t>
  </si>
  <si>
    <t>SLCC9394</t>
  </si>
  <si>
    <t>SLCC9395</t>
  </si>
  <si>
    <t>SLCC9396</t>
  </si>
  <si>
    <t>SLCC9397</t>
  </si>
  <si>
    <t>SLCC9398</t>
  </si>
  <si>
    <t>SLCC9399</t>
  </si>
  <si>
    <t>SLCC9400</t>
  </si>
  <si>
    <t>SLCC9401</t>
  </si>
  <si>
    <t>SLCC9402</t>
  </si>
  <si>
    <t>SLCC9403</t>
  </si>
  <si>
    <t>SLCC9404</t>
  </si>
  <si>
    <t>SLCC9405</t>
  </si>
  <si>
    <t>SLCC9406</t>
  </si>
  <si>
    <t>SLCC9407</t>
  </si>
  <si>
    <t>SLCC9408</t>
  </si>
  <si>
    <t>SLCC9409</t>
  </si>
  <si>
    <t>SLCC9410</t>
  </si>
  <si>
    <t>SLCC9411</t>
  </si>
  <si>
    <t>SLCC9412</t>
  </si>
  <si>
    <t>SLCC9413</t>
  </si>
  <si>
    <t>SLCC9414</t>
  </si>
  <si>
    <t>SLCC9415</t>
  </si>
  <si>
    <t>SLCC9416</t>
  </si>
  <si>
    <t>SLCC9417</t>
  </si>
  <si>
    <t>SLCC9418</t>
  </si>
  <si>
    <t>SLCC9419</t>
  </si>
  <si>
    <t>SLCC9420</t>
  </si>
  <si>
    <t>SLCC9421</t>
  </si>
  <si>
    <t>SLCC9422</t>
  </si>
  <si>
    <t>SLCC9423</t>
  </si>
  <si>
    <t>SLCC9424</t>
  </si>
  <si>
    <t>SLCC9425</t>
  </si>
  <si>
    <t>SLCC9426</t>
  </si>
  <si>
    <t>SLCC9427</t>
  </si>
  <si>
    <t>SLCC9428</t>
  </si>
  <si>
    <t>SLCC9429</t>
  </si>
  <si>
    <t>SLCC9430</t>
  </si>
  <si>
    <t>SLCC9431</t>
  </si>
  <si>
    <t>SLCC9432</t>
  </si>
  <si>
    <t>SLCC9433</t>
  </si>
  <si>
    <t>SLCC9434</t>
  </si>
  <si>
    <t>SLCC9435</t>
  </si>
  <si>
    <t>SLCC9436</t>
  </si>
  <si>
    <t>SLCC9437</t>
  </si>
  <si>
    <t>SLCC9438</t>
  </si>
  <si>
    <t>SLCC9439</t>
  </si>
  <si>
    <t>SLCC9440</t>
  </si>
  <si>
    <t>SLCC9441</t>
  </si>
  <si>
    <t>SLCC9442</t>
  </si>
  <si>
    <t>SLCC9443</t>
  </si>
  <si>
    <t>SLCC9444</t>
  </si>
  <si>
    <t>SLCC9445</t>
  </si>
  <si>
    <t>SLCC9446</t>
  </si>
  <si>
    <t>SLCC9447</t>
  </si>
  <si>
    <t>SLCC9448</t>
  </si>
  <si>
    <t>SLCC9449</t>
  </si>
  <si>
    <t>SLCC9450</t>
  </si>
  <si>
    <t>SLCC9451</t>
  </si>
  <si>
    <t>SLCC9452</t>
  </si>
  <si>
    <t>SLCC9453</t>
  </si>
  <si>
    <t>SLCC9454</t>
  </si>
  <si>
    <t>SLCC9455</t>
  </si>
  <si>
    <t>SLCC9456</t>
  </si>
  <si>
    <t>SLCC9457</t>
  </si>
  <si>
    <t>SLCC9458</t>
  </si>
  <si>
    <t>SLCC9459</t>
  </si>
  <si>
    <t>SLCC9460</t>
  </si>
  <si>
    <t>SLCC9461</t>
  </si>
  <si>
    <t>SLCC9462</t>
  </si>
  <si>
    <t>SLCC9463</t>
  </si>
  <si>
    <t>SLCC9464</t>
  </si>
  <si>
    <t>SLCC9465</t>
  </si>
  <si>
    <t>SLCC9466</t>
  </si>
  <si>
    <t>SLCC9467</t>
  </si>
  <si>
    <t>SLCC9468</t>
  </si>
  <si>
    <t>SLCC9469</t>
  </si>
  <si>
    <t>SLCC9470</t>
  </si>
  <si>
    <t>SLCC9471</t>
  </si>
  <si>
    <t>SLCC9472</t>
  </si>
  <si>
    <t>SLCC9473</t>
  </si>
  <si>
    <t>SLCC9474</t>
  </si>
  <si>
    <t>SLCC9475</t>
  </si>
  <si>
    <t>SLCC9476</t>
  </si>
  <si>
    <t>SLCC9477</t>
  </si>
  <si>
    <t>SLCC9478</t>
  </si>
  <si>
    <t>SLCC9479</t>
  </si>
  <si>
    <t>SLCC9480</t>
  </si>
  <si>
    <t>SLCC9481</t>
  </si>
  <si>
    <t>SLCC9482</t>
  </si>
  <si>
    <t>SLCC9483</t>
  </si>
  <si>
    <t>SLCC9484</t>
  </si>
  <si>
    <t>SLCC9485</t>
  </si>
  <si>
    <t>SLCC9486</t>
  </si>
  <si>
    <t>SLCC9487</t>
  </si>
  <si>
    <t>SLCC9488</t>
  </si>
  <si>
    <t>SLCC9489</t>
  </si>
  <si>
    <t>SLCC9490</t>
  </si>
  <si>
    <t>SLCC9491</t>
  </si>
  <si>
    <t>SLCC9492</t>
  </si>
  <si>
    <t>SLCC9493</t>
  </si>
  <si>
    <t>SLCC9494</t>
  </si>
  <si>
    <t>SLCC9495</t>
  </si>
  <si>
    <t>SLCC9496</t>
  </si>
  <si>
    <t>SLCC9497</t>
  </si>
  <si>
    <t>SLCC9498</t>
  </si>
  <si>
    <t>SLCC9499</t>
  </si>
  <si>
    <t>SLCC9500</t>
  </si>
  <si>
    <t>SLCC9501</t>
  </si>
  <si>
    <t>SLCC9502</t>
  </si>
  <si>
    <t>SLCC9503</t>
  </si>
  <si>
    <t>SLCC9504</t>
  </si>
  <si>
    <t>SLCC9505</t>
  </si>
  <si>
    <t>SLCC9506</t>
  </si>
  <si>
    <t>SLCC9507</t>
  </si>
  <si>
    <t>SLCC9508</t>
  </si>
  <si>
    <t>SLCC9509</t>
  </si>
  <si>
    <t>SLCC9510</t>
  </si>
  <si>
    <t>SLCC9511</t>
  </si>
  <si>
    <t>SLCC9512</t>
  </si>
  <si>
    <t>SLCC9513</t>
  </si>
  <si>
    <t>SLCC9514</t>
  </si>
  <si>
    <t>SLCC9515</t>
  </si>
  <si>
    <t>SLCC9516</t>
  </si>
  <si>
    <t>SLCC9517</t>
  </si>
  <si>
    <t>SLCC9518</t>
  </si>
  <si>
    <t>SLCC9519</t>
  </si>
  <si>
    <t>SLCC9520</t>
  </si>
  <si>
    <t>SLCC9521</t>
  </si>
  <si>
    <t>SLCC9522</t>
  </si>
  <si>
    <t>SLCC9523</t>
  </si>
  <si>
    <t>SLCC9524</t>
  </si>
  <si>
    <t>SLCC9525</t>
  </si>
  <si>
    <t>SLCC9526</t>
  </si>
  <si>
    <t>SLCC9527</t>
  </si>
  <si>
    <t>SLCC9528</t>
  </si>
  <si>
    <t>SLCC9529</t>
  </si>
  <si>
    <t>SLCC9530</t>
  </si>
  <si>
    <t>SLCC9531</t>
  </si>
  <si>
    <t>SLCC9532</t>
  </si>
  <si>
    <t>SLCC9533</t>
  </si>
  <si>
    <t>SLCC9534</t>
  </si>
  <si>
    <t>SLCC9535</t>
  </si>
  <si>
    <t>SLCC9536</t>
  </si>
  <si>
    <t>SLCC9537</t>
  </si>
  <si>
    <t>SLCC9538</t>
  </si>
  <si>
    <t>SLCC9539</t>
  </si>
  <si>
    <t>SLCC9540</t>
  </si>
  <si>
    <t>SLCC9541</t>
  </si>
  <si>
    <t>SLCC9542</t>
  </si>
  <si>
    <t>SLCC9543</t>
  </si>
  <si>
    <t>SLCC9544</t>
  </si>
  <si>
    <t>SLCC9545</t>
  </si>
  <si>
    <t>SLCC9546</t>
  </si>
  <si>
    <t>SLCC9547</t>
  </si>
  <si>
    <t>SLCC9548</t>
  </si>
  <si>
    <t>SLCC9549</t>
  </si>
  <si>
    <t>SLCC9550</t>
  </si>
  <si>
    <t>SLCC9551</t>
  </si>
  <si>
    <t>SLCC9552</t>
  </si>
  <si>
    <t>SLCC9553</t>
  </si>
  <si>
    <t>SLCC9554</t>
  </si>
  <si>
    <t>SLCC9555</t>
  </si>
  <si>
    <t>SLCC9556</t>
  </si>
  <si>
    <t>SLCC9557</t>
  </si>
  <si>
    <t>SLCC9558</t>
  </si>
  <si>
    <t>SLCC9559</t>
  </si>
  <si>
    <t>SLCC9560</t>
  </si>
  <si>
    <t>SLCC9561</t>
  </si>
  <si>
    <t>SLCC9562</t>
  </si>
  <si>
    <t>SLCC9563</t>
  </si>
  <si>
    <t>SLCC9564</t>
  </si>
  <si>
    <t>SLCC9565</t>
  </si>
  <si>
    <t>SLCC9566</t>
  </si>
  <si>
    <t>SLCC9567</t>
  </si>
  <si>
    <t>SLCC9568</t>
  </si>
  <si>
    <t>SLCC9569</t>
  </si>
  <si>
    <t>SLCC9570</t>
  </si>
  <si>
    <t>SLCC9571</t>
  </si>
  <si>
    <t>SLCC9572</t>
  </si>
  <si>
    <t>SLCC9573</t>
  </si>
  <si>
    <t>SLCC9574</t>
  </si>
  <si>
    <t>SLCC9575</t>
  </si>
  <si>
    <t>SLCC9576</t>
  </si>
  <si>
    <t>SLCC9577</t>
  </si>
  <si>
    <t>SLCC9578</t>
  </si>
  <si>
    <t>SLCC9579</t>
  </si>
  <si>
    <t>SLCC9580</t>
  </si>
  <si>
    <t>SLCC9581</t>
  </si>
  <si>
    <t>SLCC9582</t>
  </si>
  <si>
    <t>SLCC9583</t>
  </si>
  <si>
    <t>SLCC9584</t>
  </si>
  <si>
    <t>SLCC9585</t>
  </si>
  <si>
    <t>SLCC9586</t>
  </si>
  <si>
    <t>SLCC9587</t>
  </si>
  <si>
    <t>SLCC9588</t>
  </si>
  <si>
    <t>SLCC9589</t>
  </si>
  <si>
    <t>SLCC9590</t>
  </si>
  <si>
    <t>SLCC9591</t>
  </si>
  <si>
    <t>SLCC9592</t>
  </si>
  <si>
    <t>SLCC9593</t>
  </si>
  <si>
    <t>SLCC9594</t>
  </si>
  <si>
    <t>SLCC9595</t>
  </si>
  <si>
    <t>SLCC9596</t>
  </si>
  <si>
    <t>SLCC9597</t>
  </si>
  <si>
    <t>SLCC9598</t>
  </si>
  <si>
    <t>SLCC9599</t>
  </si>
  <si>
    <t>SLCC9600</t>
  </si>
  <si>
    <t>SLCC9601</t>
  </si>
  <si>
    <t>SLCC9602</t>
  </si>
  <si>
    <t>SLCC9603</t>
  </si>
  <si>
    <t>SLCC9604</t>
  </si>
  <si>
    <t>SLCC9605</t>
  </si>
  <si>
    <t>SLCC9606</t>
  </si>
  <si>
    <t>SLCC9607</t>
  </si>
  <si>
    <t>SLCC9608</t>
  </si>
  <si>
    <t>SLCC9609</t>
  </si>
  <si>
    <t>SLCC9610</t>
  </si>
  <si>
    <t>SLCC9611</t>
  </si>
  <si>
    <t>SLCC9612</t>
  </si>
  <si>
    <t>SLCC9613</t>
  </si>
  <si>
    <t>SLCC9614</t>
  </si>
  <si>
    <t>SLCC9615</t>
  </si>
  <si>
    <t>SLCC9616</t>
  </si>
  <si>
    <t>SLCC9617</t>
  </si>
  <si>
    <t>SLCC9618</t>
  </si>
  <si>
    <t>SLCC9619</t>
  </si>
  <si>
    <t>SLCC9620</t>
  </si>
  <si>
    <t>SLCC9621</t>
  </si>
  <si>
    <t>SLCC9622</t>
  </si>
  <si>
    <t>SLCC9623</t>
  </si>
  <si>
    <t>SLCC9624</t>
  </si>
  <si>
    <t>SLCC9625</t>
  </si>
  <si>
    <t>SLCC9626</t>
  </si>
  <si>
    <t>SLCC9627</t>
  </si>
  <si>
    <t>SLCC9628</t>
  </si>
  <si>
    <t>SLCC9629</t>
  </si>
  <si>
    <t>SLCC9630</t>
  </si>
  <si>
    <t>SLCC9631</t>
  </si>
  <si>
    <t>SLCC9632</t>
  </si>
  <si>
    <t>SLCC9633</t>
  </si>
  <si>
    <t>SLCC9634</t>
  </si>
  <si>
    <t>SLCC9635</t>
  </si>
  <si>
    <t>SLCC9636</t>
  </si>
  <si>
    <t>SLCC9637</t>
  </si>
  <si>
    <t>SLCC9638</t>
  </si>
  <si>
    <t>SLCC9639</t>
  </si>
  <si>
    <t>SLCC9640</t>
  </si>
  <si>
    <t>SLCC9641</t>
  </si>
  <si>
    <t>SLCC9642</t>
  </si>
  <si>
    <t>SLCC9643</t>
  </si>
  <si>
    <t>SLCC9644</t>
  </si>
  <si>
    <t>SLCC9645</t>
  </si>
  <si>
    <t>SLCC9646</t>
  </si>
  <si>
    <t>SLCC9647</t>
  </si>
  <si>
    <t>SLCC9648</t>
  </si>
  <si>
    <t>SLCC9649</t>
  </si>
  <si>
    <t>SLCC9650</t>
  </si>
  <si>
    <t>SLCC9651</t>
  </si>
  <si>
    <t>SLCC9652</t>
  </si>
  <si>
    <t>SLCC9653</t>
  </si>
  <si>
    <t>SLCC9654</t>
  </si>
  <si>
    <t>SLCC9655</t>
  </si>
  <si>
    <t>SLCC9656</t>
  </si>
  <si>
    <t>SLCC9657</t>
  </si>
  <si>
    <t>SLCC9658</t>
  </si>
  <si>
    <t>SLCC9659</t>
  </si>
  <si>
    <t>SLCC9660</t>
  </si>
  <si>
    <t>SLCC9661</t>
  </si>
  <si>
    <t>SLCC9662</t>
  </si>
  <si>
    <t>SLCC9663</t>
  </si>
  <si>
    <t>SLCC9664</t>
  </si>
  <si>
    <t>SLCC9665</t>
  </si>
  <si>
    <t>SLCC9666</t>
  </si>
  <si>
    <t>SLCC9667</t>
  </si>
  <si>
    <t>SLCC9668</t>
  </si>
  <si>
    <t>SLCC9669</t>
  </si>
  <si>
    <t>SLCC9670</t>
  </si>
  <si>
    <t>SLCC9671</t>
  </si>
  <si>
    <t>SLCC9672</t>
  </si>
  <si>
    <t>SLCC9673</t>
  </si>
  <si>
    <t>SLCC9674</t>
  </si>
  <si>
    <t>SLCC9675</t>
  </si>
  <si>
    <t>SLCC9676</t>
  </si>
  <si>
    <t>SLCC9677</t>
  </si>
  <si>
    <t>SLCC9678</t>
  </si>
  <si>
    <t>SLCC9679</t>
  </si>
  <si>
    <t>SLCC9680</t>
  </si>
  <si>
    <t>SLCC9681</t>
  </si>
  <si>
    <t>SLCC9682</t>
  </si>
  <si>
    <t>SLCC9683</t>
  </si>
  <si>
    <t>SLCC9684</t>
  </si>
  <si>
    <t>SLCC9685</t>
  </si>
  <si>
    <t>SLCC9686</t>
  </si>
  <si>
    <t>SLCC9687</t>
  </si>
  <si>
    <t>SLCC9688</t>
  </si>
  <si>
    <t>SLCC9689</t>
  </si>
  <si>
    <t>SLCC9690</t>
  </si>
  <si>
    <t>SLCC9691</t>
  </si>
  <si>
    <t>SLCC9692</t>
  </si>
  <si>
    <t>SLCC9693</t>
  </si>
  <si>
    <t>SLCC9694</t>
  </si>
  <si>
    <t>SLCC9695</t>
  </si>
  <si>
    <t>SLCC9696</t>
  </si>
  <si>
    <t>SLCC9697</t>
  </si>
  <si>
    <t>SLCC9698</t>
  </si>
  <si>
    <t>SLCC9699</t>
  </si>
  <si>
    <t>SLCC9700</t>
  </si>
  <si>
    <t>SLCC9701</t>
  </si>
  <si>
    <t>SLCC9702</t>
  </si>
  <si>
    <t>SLCC9703</t>
  </si>
  <si>
    <t>SLCC9704</t>
  </si>
  <si>
    <t>SLCC9705</t>
  </si>
  <si>
    <t>SLCC9706</t>
  </si>
  <si>
    <t>SLCC9707</t>
  </si>
  <si>
    <t>SLCC9708</t>
  </si>
  <si>
    <t>SLCC9709</t>
  </si>
  <si>
    <t>SLCC9710</t>
  </si>
  <si>
    <t>SLCC9711</t>
  </si>
  <si>
    <t>SLCC9712</t>
  </si>
  <si>
    <t>SLCC9713</t>
  </si>
  <si>
    <t>SLCC9714</t>
  </si>
  <si>
    <t>SLCC9715</t>
  </si>
  <si>
    <t>SLCC9716</t>
  </si>
  <si>
    <t>SLCC9717</t>
  </si>
  <si>
    <t>SLCC9718</t>
  </si>
  <si>
    <t>SLCC9719</t>
  </si>
  <si>
    <t>SLCC9720</t>
  </si>
  <si>
    <t>SLCC9721</t>
  </si>
  <si>
    <t>SLCC9722</t>
  </si>
  <si>
    <t>SLCC9723</t>
  </si>
  <si>
    <t>SLCC9724</t>
  </si>
  <si>
    <t>SLCC9725</t>
  </si>
  <si>
    <t>SLCC9726</t>
  </si>
  <si>
    <t>SLCC9727</t>
  </si>
  <si>
    <t>SLCC9728</t>
  </si>
  <si>
    <t>SLCC9729</t>
  </si>
  <si>
    <t>SLCC9730</t>
  </si>
  <si>
    <t>SLCC9731</t>
  </si>
  <si>
    <t>SLCC9732</t>
  </si>
  <si>
    <t>SLCC9733</t>
  </si>
  <si>
    <t>SLCC9734</t>
  </si>
  <si>
    <t>SLCC9735</t>
  </si>
  <si>
    <t>SLCC9736</t>
  </si>
  <si>
    <t>SLCC9737</t>
  </si>
  <si>
    <t>SLCC9738</t>
  </si>
  <si>
    <t>SLCC9739</t>
  </si>
  <si>
    <t>SLCC9740</t>
  </si>
  <si>
    <t>SLCC9741</t>
  </si>
  <si>
    <t>SLCC9742</t>
  </si>
  <si>
    <t>SLCC9743</t>
  </si>
  <si>
    <t>SLCC9744</t>
  </si>
  <si>
    <t>SLCC9745</t>
  </si>
  <si>
    <t>SLCC9746</t>
  </si>
  <si>
    <t>SLCC9747</t>
  </si>
  <si>
    <t>SLCC9748</t>
  </si>
  <si>
    <t>SLCC9749</t>
  </si>
  <si>
    <t>SLCC9750</t>
  </si>
  <si>
    <t>SLCC9751</t>
  </si>
  <si>
    <t>SLCC9752</t>
  </si>
  <si>
    <t>SLCC9753</t>
  </si>
  <si>
    <t>SLCC9754</t>
  </si>
  <si>
    <t>SLCC9755</t>
  </si>
  <si>
    <t>SLCC9756</t>
  </si>
  <si>
    <t>SLCC9757</t>
  </si>
  <si>
    <t>SLCC9758</t>
  </si>
  <si>
    <t>SLCC9759</t>
  </si>
  <si>
    <t>SLCC9760</t>
  </si>
  <si>
    <t>SLCC9761</t>
  </si>
  <si>
    <t>SLCC9762</t>
  </si>
  <si>
    <t>SLCC9763</t>
  </si>
  <si>
    <t>SLCC9764</t>
  </si>
  <si>
    <t>SLCC9765</t>
  </si>
  <si>
    <t>SLCC9766</t>
  </si>
  <si>
    <t>SLCC9767</t>
  </si>
  <si>
    <t>SLCC9768</t>
  </si>
  <si>
    <t>SLCC9769</t>
  </si>
  <si>
    <t>SLCC9770</t>
  </si>
  <si>
    <t>SLCC9771</t>
  </si>
  <si>
    <t>SLCC9772</t>
  </si>
  <si>
    <t>SLCC9773</t>
  </si>
  <si>
    <t>SLCC9774</t>
  </si>
  <si>
    <t>SLCC9775</t>
  </si>
  <si>
    <t>SLCC9776</t>
  </si>
  <si>
    <t>SLCC9777</t>
  </si>
  <si>
    <t>SLCC9778</t>
  </si>
  <si>
    <t>SLCC9779</t>
  </si>
  <si>
    <t>SLCC9780</t>
  </si>
  <si>
    <t>SLCC9781</t>
  </si>
  <si>
    <t>SLCC9782</t>
  </si>
  <si>
    <t>SLCC9783</t>
  </si>
  <si>
    <t>SLCC9784</t>
  </si>
  <si>
    <t>SLCC9785</t>
  </si>
  <si>
    <t>SLCC9786</t>
  </si>
  <si>
    <t>SLCC9787</t>
  </si>
  <si>
    <t>SLCC9788</t>
  </si>
  <si>
    <t>SLCC9789</t>
  </si>
  <si>
    <t>SLCC9790</t>
  </si>
  <si>
    <t>SLCC9791</t>
  </si>
  <si>
    <t>SLCC9792</t>
  </si>
  <si>
    <t>SLCC9793</t>
  </si>
  <si>
    <t>SLCC9794</t>
  </si>
  <si>
    <t>SLCC9795</t>
  </si>
  <si>
    <t>SLCC9796</t>
  </si>
  <si>
    <t>SLCC9797</t>
  </si>
  <si>
    <t>SLCC9798</t>
  </si>
  <si>
    <t>SLCC9799</t>
  </si>
  <si>
    <t>SLCC9800</t>
  </si>
  <si>
    <t>SLCC9801</t>
  </si>
  <si>
    <t>SLCC9802</t>
  </si>
  <si>
    <t>SLCC9803</t>
  </si>
  <si>
    <t>SLCC9804</t>
  </si>
  <si>
    <t>SLCC9805</t>
  </si>
  <si>
    <t>SLCC9806</t>
  </si>
  <si>
    <t>SLCC9807</t>
  </si>
  <si>
    <t>SLCC9808</t>
  </si>
  <si>
    <t>SLCC9809</t>
  </si>
  <si>
    <t>SLCC9810</t>
  </si>
  <si>
    <t>SLCC9811</t>
  </si>
  <si>
    <t>SLCC9812</t>
  </si>
  <si>
    <t>SLCC9813</t>
  </si>
  <si>
    <t>SLCC9814</t>
  </si>
  <si>
    <t>SLCC9815</t>
  </si>
  <si>
    <t>SLCC9816</t>
  </si>
  <si>
    <t>SLCC9817</t>
  </si>
  <si>
    <t>SLCC9818</t>
  </si>
  <si>
    <t>SLCC9819</t>
  </si>
  <si>
    <t>SLCC9820</t>
  </si>
  <si>
    <t>SLCC9821</t>
  </si>
  <si>
    <t>SLCC9822</t>
  </si>
  <si>
    <t>SLCC9823</t>
  </si>
  <si>
    <t>SLCC9824</t>
  </si>
  <si>
    <t>SLCC9825</t>
  </si>
  <si>
    <t>SLCC9826</t>
  </si>
  <si>
    <t>SLCC9827</t>
  </si>
  <si>
    <t>SLCC9828</t>
  </si>
  <si>
    <t>SLCC9829</t>
  </si>
  <si>
    <t>SLCC9830</t>
  </si>
  <si>
    <t>SLCC9831</t>
  </si>
  <si>
    <t>SLCC9832</t>
  </si>
  <si>
    <t>SLCC9833</t>
  </si>
  <si>
    <t>SLCC9834</t>
  </si>
  <si>
    <t>SLCC9835</t>
  </si>
  <si>
    <t>SLCC9836</t>
  </si>
  <si>
    <t>SLCC9837</t>
  </si>
  <si>
    <t>SLCC9838</t>
  </si>
  <si>
    <t>SLCC9839</t>
  </si>
  <si>
    <t>SLCC9840</t>
  </si>
  <si>
    <t>SLCC9841</t>
  </si>
  <si>
    <t>SLCC9842</t>
  </si>
  <si>
    <t>SLCC9843</t>
  </si>
  <si>
    <t>SLCC9844</t>
  </si>
  <si>
    <t>SLCC9845</t>
  </si>
  <si>
    <t>SLCC9846</t>
  </si>
  <si>
    <t>SLCC9847</t>
  </si>
  <si>
    <t>SLCC9848</t>
  </si>
  <si>
    <t>SLCC9849</t>
  </si>
  <si>
    <t>SLCC9850</t>
  </si>
  <si>
    <t>SLCC9851</t>
  </si>
  <si>
    <t>SLCC9852</t>
  </si>
  <si>
    <t>SLCC9853</t>
  </si>
  <si>
    <t>SLCC9854</t>
  </si>
  <si>
    <t>SLCC9855</t>
  </si>
  <si>
    <t>SLCC9856</t>
  </si>
  <si>
    <t>SLCC9857</t>
  </si>
  <si>
    <t>SLCC9858</t>
  </si>
  <si>
    <t>SLCC9859</t>
  </si>
  <si>
    <t>SLCC9860</t>
  </si>
  <si>
    <t>SLCC9861</t>
  </si>
  <si>
    <t>SLCC9862</t>
  </si>
  <si>
    <t>SLCC9863</t>
  </si>
  <si>
    <t>SLCC9864</t>
  </si>
  <si>
    <t>SLCC9865</t>
  </si>
  <si>
    <t>SLCC9866</t>
  </si>
  <si>
    <t>SLCC9867</t>
  </si>
  <si>
    <t>SLCC9868</t>
  </si>
  <si>
    <t>SLCC9869</t>
  </si>
  <si>
    <t>SLCC9870</t>
  </si>
  <si>
    <t>SLCC9871</t>
  </si>
  <si>
    <t>SLCC9872</t>
  </si>
  <si>
    <t>SLCC9873</t>
  </si>
  <si>
    <t>SLCC9874</t>
  </si>
  <si>
    <t>SLCC9875</t>
  </si>
  <si>
    <t>SLCC9876</t>
  </si>
  <si>
    <t>SLCC9877</t>
  </si>
  <si>
    <t>SLCC9878</t>
  </si>
  <si>
    <t>SLCC9879</t>
  </si>
  <si>
    <t>SLCC9880</t>
  </si>
  <si>
    <t>SLCC9881</t>
  </si>
  <si>
    <t>SLCC9882</t>
  </si>
  <si>
    <t>SLCC9883</t>
  </si>
  <si>
    <t>SLCC9884</t>
  </si>
  <si>
    <t>SLCC9885</t>
  </si>
  <si>
    <t>SLCC9886</t>
  </si>
  <si>
    <t>SLCC9887</t>
  </si>
  <si>
    <t>SLCC9888</t>
  </si>
  <si>
    <t>SLCC9889</t>
  </si>
  <si>
    <t>SLCC9890</t>
  </si>
  <si>
    <t>SLCC9891</t>
  </si>
  <si>
    <t>SLCC9892</t>
  </si>
  <si>
    <t>SLCC9893</t>
  </si>
  <si>
    <t>SLCC9894</t>
  </si>
  <si>
    <t>SLCC9895</t>
  </si>
  <si>
    <t>SLCC9896</t>
  </si>
  <si>
    <t>SLCC9897</t>
  </si>
  <si>
    <t>SLCC9898</t>
  </si>
  <si>
    <t>SLCC9899</t>
  </si>
  <si>
    <t>SLCC9900</t>
  </si>
  <si>
    <t>SLCC9901</t>
  </si>
  <si>
    <t>SLCC9902</t>
  </si>
  <si>
    <t>SLCC9903</t>
  </si>
  <si>
    <t>SLCC9904</t>
  </si>
  <si>
    <t>SLCC9905</t>
  </si>
  <si>
    <t>SLCC9906</t>
  </si>
  <si>
    <t>SLCC9907</t>
  </si>
  <si>
    <t>SLCC9908</t>
  </si>
  <si>
    <t>SLCC9909</t>
  </si>
  <si>
    <t>SLCC9910</t>
  </si>
  <si>
    <t>SLCC9911</t>
  </si>
  <si>
    <t>SLCC9912</t>
  </si>
  <si>
    <t>SLCC9913</t>
  </si>
  <si>
    <t>SLCC9914</t>
  </si>
  <si>
    <t>SLCC9915</t>
  </si>
  <si>
    <t>SLCC9916</t>
  </si>
  <si>
    <t>SLCC9917</t>
  </si>
  <si>
    <t>SLCC9918</t>
  </si>
  <si>
    <t>SLCC9919</t>
  </si>
  <si>
    <t>SLCC9920</t>
  </si>
  <si>
    <t>SLCC9921</t>
  </si>
  <si>
    <t>SLCC9922</t>
  </si>
  <si>
    <t>SLCC9923</t>
  </si>
  <si>
    <t>SLCC9924</t>
  </si>
  <si>
    <t>SLCC9925</t>
  </si>
  <si>
    <t>SLCC9926</t>
  </si>
  <si>
    <t>SLCC9927</t>
  </si>
  <si>
    <t>SLCC9928</t>
  </si>
  <si>
    <t>SLCC9929</t>
  </si>
  <si>
    <t>SLCC9930</t>
  </si>
  <si>
    <t>SLCC9931</t>
  </si>
  <si>
    <t>SLCC9932</t>
  </si>
  <si>
    <t>SLCC9933</t>
  </si>
  <si>
    <t>SLCC9934</t>
  </si>
  <si>
    <t>SLCC9935</t>
  </si>
  <si>
    <t>SLCC9936</t>
  </si>
  <si>
    <t>SLCC9937</t>
  </si>
  <si>
    <t>SLCC9938</t>
  </si>
  <si>
    <t>SLCC9939</t>
  </si>
  <si>
    <t>SLCC9940</t>
  </si>
  <si>
    <t>SLCC9941</t>
  </si>
  <si>
    <t>SLCC9942</t>
  </si>
  <si>
    <t>SLCC9943</t>
  </si>
  <si>
    <t>SLCC9944</t>
  </si>
  <si>
    <t>SLCC9945</t>
  </si>
  <si>
    <t>SLCC9946</t>
  </si>
  <si>
    <t>SLCC9947</t>
  </si>
  <si>
    <t>SLCC9948</t>
  </si>
  <si>
    <t>SLCC9949</t>
  </si>
  <si>
    <t>SLCC9950</t>
  </si>
  <si>
    <t>SLCC9951</t>
  </si>
  <si>
    <t>SLCC9952</t>
  </si>
  <si>
    <t>SLCC9953</t>
  </si>
  <si>
    <t>SLCC9954</t>
  </si>
  <si>
    <t>SLCC9955</t>
  </si>
  <si>
    <t>SLCC9956</t>
  </si>
  <si>
    <t>SLCC9957</t>
  </si>
  <si>
    <t>SLCC9958</t>
  </si>
  <si>
    <t>SLCC9959</t>
  </si>
  <si>
    <t>SLCC9960</t>
  </si>
  <si>
    <t>SLCC9961</t>
  </si>
  <si>
    <t>SLCC9962</t>
  </si>
  <si>
    <t>SLCC9963</t>
  </si>
  <si>
    <t>SLCC9964</t>
  </si>
  <si>
    <t>SLCC9965</t>
  </si>
  <si>
    <t>SLCC9966</t>
  </si>
  <si>
    <t>SLCC9967</t>
  </si>
  <si>
    <t>SLCC9968</t>
  </si>
  <si>
    <t>SLCC9969</t>
  </si>
  <si>
    <t>SLCC9970</t>
  </si>
  <si>
    <t>SLCC9971</t>
  </si>
  <si>
    <t>SLCC9972</t>
  </si>
  <si>
    <t>SLCC9973</t>
  </si>
  <si>
    <t>SLCC9974</t>
  </si>
  <si>
    <t>SLCC9975</t>
  </si>
  <si>
    <t>SLCC9976</t>
  </si>
  <si>
    <t>SLCC9977</t>
  </si>
  <si>
    <t>SLCC9978</t>
  </si>
  <si>
    <t>SLCC9979</t>
  </si>
  <si>
    <t>SLCC9980</t>
  </si>
  <si>
    <t>SLCC9981</t>
  </si>
  <si>
    <t>SLCC9982</t>
  </si>
  <si>
    <t>SLCC9983</t>
  </si>
  <si>
    <t>SLCC9984</t>
  </si>
  <si>
    <t>SLCC9985</t>
  </si>
  <si>
    <t>SLCC9986</t>
  </si>
  <si>
    <t>SLCC9987</t>
  </si>
  <si>
    <t>SLCC9988</t>
  </si>
  <si>
    <t>SLCC9989</t>
  </si>
  <si>
    <t>SLCC9990</t>
  </si>
  <si>
    <t>SLCC9991</t>
  </si>
  <si>
    <t>SLCC9992</t>
  </si>
  <si>
    <t>SLCC9993</t>
  </si>
  <si>
    <t>SLCC9994</t>
  </si>
  <si>
    <t>SLCC9995</t>
  </si>
  <si>
    <t>SLCC9996</t>
  </si>
  <si>
    <t>SLCC9997</t>
  </si>
  <si>
    <t>SLCC9998</t>
  </si>
  <si>
    <t>SLCC9999</t>
  </si>
  <si>
    <t>SLCC10000</t>
  </si>
  <si>
    <t>SLCC10001</t>
  </si>
  <si>
    <t>SLCC10002</t>
  </si>
  <si>
    <t>SLCC10003</t>
  </si>
  <si>
    <t>SLCC10004</t>
  </si>
  <si>
    <t>SLCC10005</t>
  </si>
  <si>
    <t>SLCC10006</t>
  </si>
  <si>
    <t>SLCC10007</t>
  </si>
  <si>
    <t>SLCC10008</t>
  </si>
  <si>
    <t>SLCC10009</t>
  </si>
  <si>
    <t>SLCC10010</t>
  </si>
  <si>
    <t>SLCC10011</t>
  </si>
  <si>
    <t>SLCC10012</t>
  </si>
  <si>
    <t>SLCC10013</t>
  </si>
  <si>
    <t>SLCC10014</t>
  </si>
  <si>
    <t>SLCC10015</t>
  </si>
  <si>
    <t>SLCC10016</t>
  </si>
  <si>
    <t>SLCC10017</t>
  </si>
  <si>
    <t>SLCC10018</t>
  </si>
  <si>
    <t>SLCC10019</t>
  </si>
  <si>
    <t>SLCC10020</t>
  </si>
  <si>
    <t>SLCC10021</t>
  </si>
  <si>
    <t>SLCC10022</t>
  </si>
  <si>
    <t>SLCC10023</t>
  </si>
  <si>
    <t>SLCC10024</t>
  </si>
  <si>
    <t>SLCC10025</t>
  </si>
  <si>
    <t>SLCC10026</t>
  </si>
  <si>
    <t>SLCC10027</t>
  </si>
  <si>
    <t>SLCC10028</t>
  </si>
  <si>
    <t>SLCC10029</t>
  </si>
  <si>
    <t>SLCC10030</t>
  </si>
  <si>
    <t>SLCC10031</t>
  </si>
  <si>
    <t>SLCC10032</t>
  </si>
  <si>
    <t>SLCC10033</t>
  </si>
  <si>
    <t>SLCC10034</t>
  </si>
  <si>
    <t>SLCC10035</t>
  </si>
  <si>
    <t>SLCC10036</t>
  </si>
  <si>
    <t>SLCC10037</t>
  </si>
  <si>
    <t>SLCC10038</t>
  </si>
  <si>
    <t>SLCC10039</t>
  </si>
  <si>
    <t>SLCC10040</t>
  </si>
  <si>
    <t>SLCC10041</t>
  </si>
  <si>
    <t>SLCC10042</t>
  </si>
  <si>
    <t>SLCC10043</t>
  </si>
  <si>
    <t>SLCC10044</t>
  </si>
  <si>
    <t>SLCC10045</t>
  </si>
  <si>
    <t>SLCC10046</t>
  </si>
  <si>
    <t>SLCC10047</t>
  </si>
  <si>
    <t>SLCC10048</t>
  </si>
  <si>
    <t>SLCC10049</t>
  </si>
  <si>
    <t>SLCC10050</t>
  </si>
  <si>
    <t>SLCC10051</t>
  </si>
  <si>
    <t>SLCC10052</t>
  </si>
  <si>
    <t>SLCC10053</t>
  </si>
  <si>
    <t>SLCC10054</t>
  </si>
  <si>
    <t>SLCC10055</t>
  </si>
  <si>
    <t>SLCC10056</t>
  </si>
  <si>
    <t>SLCC10057</t>
  </si>
  <si>
    <t>SLCC10058</t>
  </si>
  <si>
    <t>SLCC10059</t>
  </si>
  <si>
    <t>SLCC10060</t>
  </si>
  <si>
    <t>SLCC10061</t>
  </si>
  <si>
    <t>SLCC10062</t>
  </si>
  <si>
    <t>SLCC10063</t>
  </si>
  <si>
    <t>SLCC10064</t>
  </si>
  <si>
    <t>SLCC10065</t>
  </si>
  <si>
    <t>SLCC10066</t>
  </si>
  <si>
    <t>Poz-23350</t>
  </si>
  <si>
    <t>Poz-21386</t>
  </si>
  <si>
    <t>Poz-35328</t>
  </si>
  <si>
    <t>Poz-30916</t>
  </si>
  <si>
    <t>Poz-21509</t>
  </si>
  <si>
    <t>Poz-35329</t>
  </si>
  <si>
    <t>Poz-31024</t>
  </si>
  <si>
    <t>Poz-21507</t>
  </si>
  <si>
    <t>Poz-30911</t>
  </si>
  <si>
    <t>Poz-30912</t>
  </si>
  <si>
    <t>Poz-35164</t>
  </si>
  <si>
    <t>Poz-30915</t>
  </si>
  <si>
    <t>Poz-21312</t>
  </si>
  <si>
    <t>Poz-21311</t>
  </si>
  <si>
    <t>Poz-30910</t>
  </si>
  <si>
    <t>Poz-30913</t>
  </si>
  <si>
    <t>EAL-7546</t>
  </si>
  <si>
    <t>Poz-21508</t>
  </si>
  <si>
    <t>Poz-21313</t>
  </si>
  <si>
    <t>Poz-30917</t>
  </si>
  <si>
    <t>EAL-7547</t>
  </si>
  <si>
    <t>surface</t>
  </si>
  <si>
    <t>Floodplain</t>
  </si>
  <si>
    <t>Interridge deposit</t>
  </si>
  <si>
    <t>Salt marsh, mangrove, tidal flat</t>
  </si>
  <si>
    <t>Floodplain, swamp</t>
  </si>
  <si>
    <t>Intertidal</t>
  </si>
  <si>
    <t>Prodelta</t>
  </si>
  <si>
    <t>Estuary</t>
  </si>
  <si>
    <t>Beach rock</t>
  </si>
  <si>
    <t>Channel fill</t>
  </si>
  <si>
    <t>Tidal beach</t>
  </si>
  <si>
    <t>Estuary, mangrove</t>
  </si>
  <si>
    <t>Intertidal flat</t>
  </si>
  <si>
    <t>Salt marsh, mangrove</t>
  </si>
  <si>
    <t>Tidal flat</t>
  </si>
  <si>
    <t>Bivalve  shell</t>
  </si>
  <si>
    <t>Mekong River Delta</t>
  </si>
  <si>
    <t>hand-drill</t>
  </si>
  <si>
    <t>?</t>
  </si>
  <si>
    <t>Floodplain anthropogenic</t>
  </si>
  <si>
    <t>Floodplain, mangrove swamp</t>
  </si>
  <si>
    <t>levee</t>
  </si>
  <si>
    <t>beach</t>
  </si>
  <si>
    <t xml:space="preserve">Floodplain </t>
  </si>
  <si>
    <t>Mangrove, tidal  flat</t>
  </si>
  <si>
    <t>Intertidal flat, mangrove</t>
  </si>
  <si>
    <t>Delta front</t>
  </si>
  <si>
    <t>Bay</t>
  </si>
  <si>
    <t>Pleistocene lateritic soil</t>
  </si>
  <si>
    <t>Mangrove swamp</t>
  </si>
  <si>
    <t>Floodplain (Channel fill?)</t>
  </si>
  <si>
    <t>Overwash</t>
  </si>
  <si>
    <t xml:space="preserve"> no real elevation</t>
  </si>
  <si>
    <t>surface is no clear elevation</t>
  </si>
  <si>
    <t>To Modern Sea level</t>
  </si>
  <si>
    <t>Surface abraded (+0.2m)</t>
  </si>
  <si>
    <r>
      <t>1 =</t>
    </r>
    <r>
      <rPr>
        <sz val="7"/>
        <color rgb="FF222222"/>
        <rFont val="Arial"/>
        <family val="2"/>
      </rPr>
      <t>  </t>
    </r>
    <r>
      <rPr>
        <sz val="11"/>
        <color rgb="FF222222"/>
        <rFont val="Arial"/>
        <family val="2"/>
      </rPr>
      <t>Coral reefs </t>
    </r>
  </si>
  <si>
    <t>Porites lobata</t>
  </si>
  <si>
    <t>Fossile Coral Microatolls - Porites lobata</t>
  </si>
  <si>
    <t>coral taxa unspecified</t>
  </si>
  <si>
    <t>Coral from reef scarp, taxa unspecified</t>
  </si>
  <si>
    <t>Coral from terrace scarp, taxa unspecified</t>
  </si>
  <si>
    <t>taxa unspecified</t>
  </si>
  <si>
    <t>KS Core; No sample thickness thus No idea whether 2.9 m is deposited above the sample which was taken at 2.9 m or below</t>
  </si>
  <si>
    <t>O. Pepe</t>
  </si>
  <si>
    <t>Tamura et al. 2007 (as reviewed by Tamura et al. 2009)</t>
  </si>
  <si>
    <t>Tamura et al. 2007 (as reviewed by Tamura et al. 2009  &amp; Stattegger et al. 2013)</t>
  </si>
  <si>
    <t>Tamura et al. 2009 (as reviewed by Stattegger et al. 2013)</t>
  </si>
  <si>
    <t>Tamura et al. 2009 (ias reviewed by Stattegger et al. 2013)</t>
  </si>
  <si>
    <t>Hesp et al. 1998 (as reviewed by Horton et al. 2005)</t>
  </si>
  <si>
    <t>Hesp et al. 1998 (as reviewed by Horton et al. 2005 &amp; Bird et al 2007)</t>
  </si>
  <si>
    <t>Hesp et al. 1998 (as reviewed by Horton et al. 2005 and Bird et al. 2007)</t>
  </si>
  <si>
    <t>Hesp et al. 1998 (as reviewed by Bird et al. 2007)</t>
  </si>
  <si>
    <t>Prendergast et al. 2012 (as reviewed by Scheffers et al. 2012)</t>
  </si>
  <si>
    <t>Somboon 1988 (as reviewed by Somboon &amp; Thiramongkol 1992 &amp; Sinsakul 1992 &amp; Horton et al. 2005)</t>
  </si>
  <si>
    <t>Somboon 1988 (as reviewed by Somboon &amp; Thiramongkol 1992)</t>
  </si>
  <si>
    <t>Somboon &amp; Thiramongkol 1992 (as reviewed by Horton et al. 2005)</t>
  </si>
  <si>
    <t>Tjia et al. 1972 (as reviewed by Mann et al.2016)</t>
  </si>
  <si>
    <t>Thiramongkol 1984 (as reviewed by Horton et al.2005)</t>
  </si>
  <si>
    <t>Sinsakul 1990 (as reviewed by Horton et al.2005)</t>
  </si>
  <si>
    <t>Chaimanee et al.1985b (as reviewed by Horton et al.2005)</t>
  </si>
  <si>
    <t>Kamaludin 2001 (as reviewed by Horton et al.2005)</t>
  </si>
  <si>
    <t>Tiyapunte &amp; Theerarungsikul 1988 (as reviewed by Horton et al.2005)</t>
  </si>
  <si>
    <t>Tjia et al. 1983 (as reviewed by Horton et al.2005)</t>
  </si>
  <si>
    <t>Kayanne et al. 2002</t>
  </si>
  <si>
    <t>Nair 1973 (as reviewed by Wagle et al. 1994)</t>
  </si>
  <si>
    <t>Mostly Porites lutea, no further details</t>
  </si>
  <si>
    <t>In situ oyster</t>
  </si>
  <si>
    <t>laminated sand with mud drapes</t>
  </si>
  <si>
    <t>ECON 3, Strait of Malacca</t>
  </si>
  <si>
    <t>marine shells in sandy sediment, Batillaria zonalis and Marcia japonica</t>
  </si>
  <si>
    <t>notch- floor is covered with a thick flowstone. well developed speleothems partly hide the notch from outside. a stalagmite from the inner part of the highest notch. Borings of bivalves cover its walls. The roof up to 4.50 m above MHW. The middle notch (at 2 m above MHW). Dislocated molluscs. incorporated in lithified sediments. cover the basal flowstone in the upper notch (at 2.50 m above MHW) and a vertical crack in the limestone cliff</t>
  </si>
  <si>
    <t>diatom and pollen assemblages dominated by magrove taxa</t>
  </si>
  <si>
    <t>Intertidal mudflat</t>
  </si>
  <si>
    <t>microatoll individual</t>
  </si>
  <si>
    <t>marine limiting</t>
  </si>
  <si>
    <t>coral, taxa unspecified</t>
  </si>
  <si>
    <t>terrestrial limiting</t>
  </si>
  <si>
    <t>Stratigraphy and cementation</t>
  </si>
  <si>
    <t>Plant macrofossils (fragments) and  freshwater sediment information</t>
  </si>
  <si>
    <t>organic sediment, laminated sand with mud drapes</t>
  </si>
  <si>
    <t>organic sediment, frshwater sediments, reddish brown sandy silt</t>
  </si>
  <si>
    <t>organic sediment, freshwater sediments, bluish gray clay</t>
  </si>
  <si>
    <t>Brackish diatoms assemblages and laminated and rootes peat</t>
  </si>
  <si>
    <t>Freshwater diatom assemblage and Freshwater sediments</t>
  </si>
  <si>
    <t>Fluvial sediments, reddish brown sandy silt, laminated sand with mud drapes</t>
  </si>
  <si>
    <t>organic sedimentary, Floodplain deposits</t>
  </si>
  <si>
    <t>plant fragment, laminated and rooted peat, brackish diatom assemblage</t>
  </si>
  <si>
    <t>Floodplain deposits, plant fragment, freshwater diatom assemblages</t>
  </si>
  <si>
    <t>Microatoll individual</t>
  </si>
  <si>
    <t>marine shells (oyster) in sandy sediment, Pinctada sp</t>
  </si>
  <si>
    <t xml:space="preserve">shell Anadara sp. </t>
  </si>
  <si>
    <t>Porites lutea, large in-situ massive fossil corals, reef-front corals</t>
  </si>
  <si>
    <t>Galaxea sp., fossil coral reef</t>
  </si>
  <si>
    <t>Acropora sp., fossil coral reef</t>
  </si>
  <si>
    <t>Wood peatoverlain by marine mud</t>
  </si>
  <si>
    <t xml:space="preserve"> Basis of peat layer on top of brackish deposits </t>
  </si>
  <si>
    <t>Peat to fresh water deposit on top of brackish sediments</t>
  </si>
  <si>
    <t>Peat on top of brackish deposits</t>
  </si>
  <si>
    <t xml:space="preserve">Basis of peat layer on top of brackish sediments </t>
  </si>
  <si>
    <t>Oyster belts</t>
  </si>
  <si>
    <t>wood on a swale</t>
  </si>
  <si>
    <t>plant fragment on a swale</t>
  </si>
  <si>
    <t>organic material, interepreted as salt-marsh environment</t>
  </si>
  <si>
    <t>organic material, marine shells and organic-rich layers</t>
  </si>
  <si>
    <t>Molluscan shell - Potamocorbula laevis and organic-rich layers</t>
  </si>
  <si>
    <t>Molluscan shell - Corbicula fluminea and organic-rich layers</t>
  </si>
  <si>
    <t>organci material, marine shells and organic-rich layers</t>
  </si>
  <si>
    <t>organic material, terrestrial limiting, with possible lower limit towards HAT</t>
  </si>
  <si>
    <t>plant fragment from distributary of Song Hong</t>
  </si>
  <si>
    <t>Potamocorbula amurensis (cShrenck) marine shell and prodelta deposits</t>
  </si>
  <si>
    <t>Solidicorbula erythrodon (Lamarck) marine shell and prodelta deposits</t>
  </si>
  <si>
    <t>Mactra (Mactra) veneriformis Reeve marine shell and prodelta deposits</t>
  </si>
  <si>
    <t>Varicorbula sp. cf. V. Rotalis (Hinds) marine shell and prodelta deposits</t>
  </si>
  <si>
    <t>marine shell fragment and prodelta deposits</t>
  </si>
  <si>
    <t>Placamen tiara (Dillwyn) marine shell and prodelta deposits</t>
  </si>
  <si>
    <t>Estellarca olivacea (Reeve) marine shell and prodelta deposits</t>
  </si>
  <si>
    <t>Potamocorbula amurensis (Shrenck) marine shell and prodelta deposits</t>
  </si>
  <si>
    <t>Corbicula sp. cf. C. Fluminea (Muller) marine shell and prodelta deposits</t>
  </si>
  <si>
    <t>Potamocorbula amurensis (Shrenck) marine sediments and marine shell</t>
  </si>
  <si>
    <t>Plant fragment, conservatively interpreted as marine limiting</t>
  </si>
  <si>
    <t>Corbicula sp. cf. C. Fluminea (Muller), conservatively interpreted as marine limiting</t>
  </si>
  <si>
    <t>plant fragment, plant macrofossils found at a lagoon margin</t>
  </si>
  <si>
    <t xml:space="preserve">Plant fragments, sediements characterized by freshwater plant macrofossils </t>
  </si>
  <si>
    <t>wood fragments, conservatively interpreted as terrestrial limiting, paper very unclear</t>
  </si>
  <si>
    <t>Peat referring to marsh environment</t>
  </si>
  <si>
    <t>fibrous peat sediments characterized by freshwater plant macrofossils</t>
  </si>
  <si>
    <t>organic clay sedimentological information and plant macrofossils referring to a high marsh environment</t>
  </si>
  <si>
    <t>basal clay sedimentological information and plant macrofossils referring to a high marsh environment</t>
  </si>
  <si>
    <t>wood originally interepreted as MHWS but conservatively we interpreted it as terrestrial limiting</t>
  </si>
  <si>
    <t>bivalve originally interpreted as MLW or below</t>
  </si>
  <si>
    <t>gastropod originally interpreted as MLW or below</t>
  </si>
  <si>
    <t>oyster originally interpreted as MLW or below</t>
  </si>
  <si>
    <t>wood originally interpreted as MLW or below</t>
  </si>
  <si>
    <t>Wood originally interpreted as MSL but conservatively we interpreted it as HAT to LAT</t>
  </si>
  <si>
    <t>Shell originally interpreted as MSL  but conservatively we interpreted it as HAT to LAT</t>
  </si>
  <si>
    <t>root originally interpreted as HAT but conservatively we interpreted it as terrestrial limiting</t>
  </si>
  <si>
    <t>wood originally interpreted as MHWS but conservatively we interpreted it as terrestrial limiting</t>
  </si>
  <si>
    <t>Wood originally interpreted to MHWS to MSL but conservatively we interpreted it as HAT to MTL</t>
  </si>
  <si>
    <t>wood originally interpreted to MHWS to MSL but conservatively we interpreted it as HAT to MTL</t>
  </si>
  <si>
    <t>wood originally interpreted to MHWS but conservatively we interpreted it as terrestrial limiting</t>
  </si>
  <si>
    <t>wood originally interpreted to HAT to MHWS but conservatively we interpreted it as terrestrial limiting</t>
  </si>
  <si>
    <t>wood originally interpreted as MSL in peat but conservatively we interpreted it as HAT to MTL</t>
  </si>
  <si>
    <t>bark originally interpreted as MSL in peat but conservatively we interpreted it as HAT to MTL</t>
  </si>
  <si>
    <t>oyster originally interpreted as MSL oyster bed but conservatively we interpreted it as HAT to LAT</t>
  </si>
  <si>
    <t>coral taxa unspecified, originally interpreted as MLW or below but conservatively we interpreted it as marine limiting</t>
  </si>
  <si>
    <t>wood originally interpreted as MSL but conservatively we interpreted it as HAT to LAT</t>
  </si>
  <si>
    <t>wood originally interpreted to MHWS to MSL but conservatively we interpreted it as terrestrial limiting</t>
  </si>
  <si>
    <t>wood originally interpreted to HAT but conservatively we interpreted it as terrestrial limiting</t>
  </si>
  <si>
    <t xml:space="preserve">Coral taxa unspecified, originally interpreted as MLW or below but conservatively we interpreted it as marine limiting                               </t>
  </si>
  <si>
    <t>shell originally interpreted as MSL but conservatively we interpreted it as HAT to LAT</t>
  </si>
  <si>
    <t>Tridacna shells on terrace surface, reef limestone</t>
  </si>
  <si>
    <t>Mollusc shells on terrace surface, U. Neogene reef limestone</t>
  </si>
  <si>
    <t>Molluscs attached to U. Paleozoic marble cliff</t>
  </si>
  <si>
    <t>Molluscs attached to Eocene limestone</t>
  </si>
  <si>
    <t xml:space="preserve">Shell, conservatively we interpreted it as marine limiting </t>
  </si>
  <si>
    <t>Peat/ Wood/ Organic Muds, conservatively we interpreted it as terrestrial limiting</t>
  </si>
  <si>
    <t>Pollen &amp; Diatoms, sedimentological information and plant macrofossils referring to a high marsh environment</t>
  </si>
  <si>
    <t>coral reef, taxa unspecified, now beeing abraded; conservatively interpreted as marine limiting</t>
  </si>
  <si>
    <t>Shell, taxa unspecified; conservatively interpreted as marine limiting</t>
  </si>
  <si>
    <t>Oyster shells (dead) still attached to huge boulders of metavolcanic rock; conservatively interpreted as marine limiting</t>
  </si>
  <si>
    <t>calcareous algal crust in a vertical cleft through metasedimentary and granitic rocks; conservatively interpreted to marine limiting</t>
  </si>
  <si>
    <t>coral reef , taxa unspecified, abraded; conservatively interpreted as marine limiting</t>
  </si>
  <si>
    <t>Sediments - Reef crest, with living corals had the highest coral coverage (9% to 29%) and species richness</t>
  </si>
  <si>
    <t xml:space="preserve">Sediments - Reef crest, with living corals had the highest coral coverage (9% to 29%) and species richness </t>
  </si>
  <si>
    <t xml:space="preserve">lower part of the lagoonward barrier reef and the lower party of the lagoon patch reef, including branches of corals and foraminifera </t>
  </si>
  <si>
    <t>living deep water coral, taxa unspecified</t>
  </si>
  <si>
    <t>Porites, in situ colony</t>
  </si>
  <si>
    <t>Anadara sp., disarticulated marine bivalve found in brown and grey siltsone outcrop</t>
  </si>
  <si>
    <t>Arca sp., disarticulated marine shell found in partly consolidated beach ridge-sand outcrop</t>
  </si>
  <si>
    <t>Arca + Cardita, disarticulated marine shell, cross laminated friable sandstone</t>
  </si>
  <si>
    <t>Erronea, 5 cm long shells, later occupied by Littorina; sediment: calc tufa laterally grading into 2-3 cm thick colour banded foreshore sandstone</t>
  </si>
  <si>
    <t>Scapharca sp., disarticulated shell; cross laminated regressive facies sandstone</t>
  </si>
  <si>
    <t>Porites, in situ coral colony  above 0.5 m thick shelly sandstone</t>
  </si>
  <si>
    <t>Terebra sp., centimetre sized shells in calc tufa (20 cm thick)</t>
  </si>
  <si>
    <t>Littorina sp., embedded shells with disarticulated fragments of cardium; calc tufa (50 cm thick) grading laterally into colour banded foreshore sandstone</t>
  </si>
  <si>
    <t>Fragmented disarticulated Arca, Astarte and Venus; hard foreshore grainstone with goethite veinlets</t>
  </si>
  <si>
    <t>Arca, Pteria, Cardium loose and disarticulated shells, loose sand on berm</t>
  </si>
  <si>
    <t>Corals (taxa unspecified), coralline limestone &amp; oolitic limestones, bottom samples from continental shelf</t>
  </si>
  <si>
    <t>Algal limestone, bottom samples from continental shelf</t>
  </si>
  <si>
    <t>Molluscs, algal fragments, carbonate sands, foraminifera, chinderms and bryozoans, bottom samples from continental shelf</t>
  </si>
  <si>
    <t>Oolitic limestone, bottom samples from continental shelf</t>
  </si>
  <si>
    <t>Ooid concentrate, bottom samples from continental shelf</t>
  </si>
  <si>
    <t>Ooid grains, bottom samples from continental shelf</t>
  </si>
  <si>
    <t>Algal nodules, bottom samples from continental shelf</t>
  </si>
  <si>
    <t>Molluscs, algal fragments, carbonate sands, bottom samples from continental shelf</t>
  </si>
  <si>
    <t xml:space="preserve">Porites, coral in sandy sediments from bore hole </t>
  </si>
  <si>
    <t xml:space="preserve">Porites, Millepora, alga, coral in sandy sediments from bore hole </t>
  </si>
  <si>
    <t xml:space="preserve">Porites , coral in sandy sediments from bore hole </t>
  </si>
  <si>
    <t xml:space="preserve">Halimeda, alge in sandy sediments from bore hole </t>
  </si>
  <si>
    <t xml:space="preserve">Pachyseris probably, coral in sandy sediments from bore hole </t>
  </si>
  <si>
    <t xml:space="preserve">Porites, Millepora, coral in sandy sediments from bore hole </t>
  </si>
  <si>
    <t xml:space="preserve">Acropora formosa, coral in sandy sediments from bore hole </t>
  </si>
  <si>
    <t xml:space="preserve">Oyster, marine shell in sandy sediments from bore hole </t>
  </si>
  <si>
    <t xml:space="preserve">Porites (two species), coral in sandy sediments from bore hole </t>
  </si>
  <si>
    <t xml:space="preserve">Acanthastrea, coral in sandy sediments from bore hole </t>
  </si>
  <si>
    <t xml:space="preserve">Porites (rerun), coral in sandy sediments from bore hole </t>
  </si>
  <si>
    <t>Saxostrea commercialis, marine oyster from bore hole</t>
  </si>
  <si>
    <t xml:space="preserve">Pachyseris, coral in sandy sediments from bore hole </t>
  </si>
  <si>
    <t>peat, contains abundant fragments of partly carbonised wood and reflects a swampy palaeoenvironment; conservatively interpreted as HAT to MTL</t>
  </si>
  <si>
    <t>articulated shells of Mytilus sp, and Longimactra sp., indicate intertidal environment; bluish grey, medium grained, sandy clay; conservatively interpreted as marine limiting</t>
  </si>
  <si>
    <t xml:space="preserve">articulated shells of Villorita sp., and Melangina sp., indicative of brackish water environment; bluish grey, medium to coarse grained, clayey sand; conservatively interpreted as marine limiting </t>
  </si>
  <si>
    <r>
      <t xml:space="preserve">Melangina sp., Longimactra sp., </t>
    </r>
    <r>
      <rPr>
        <b/>
        <sz val="12"/>
        <color rgb="FFFF0000"/>
        <rFont val="Arial"/>
        <family val="2"/>
      </rPr>
      <t>Arca sp (dated)</t>
    </r>
    <r>
      <rPr>
        <sz val="12"/>
        <color rgb="FFFF0000"/>
        <rFont val="Arial"/>
        <family val="2"/>
      </rPr>
      <t>., and Villorita sp. Were recovered from a distinct shell-rich layer; conservatively interpreted as marine limiting</t>
    </r>
  </si>
  <si>
    <t>marine bivalve; conservatively interpreted as marine limiting</t>
  </si>
  <si>
    <t>Porites or Favidae taxa not really specified; band of a discoid-shaped reef flat corals with flat dead upper surface and living polyps around the perimeter</t>
  </si>
  <si>
    <t>Porites taxa not really specified; band of a discoid-shaped reef flat corals with flat dead upper surface and living polyps around the perimeter</t>
  </si>
  <si>
    <t>Porites taxa not really specified; diedown band of a discoid-shaped reef flat corals with flat dead upper surface and living polyps around the perimeter</t>
  </si>
  <si>
    <t>Porites or Favidae taxa not really specified; diedown band of a discoid-shaped reef flat corals with flat dead upper surface and living polyps around the perimeter</t>
  </si>
  <si>
    <t>microatoll slab</t>
  </si>
  <si>
    <r>
      <t xml:space="preserve">microatoll slab </t>
    </r>
    <r>
      <rPr>
        <b/>
        <sz val="12"/>
        <rFont val="Arial"/>
        <family val="2"/>
      </rPr>
      <t>no diedown</t>
    </r>
  </si>
  <si>
    <t>molluscs embedded in carbonaceous clay</t>
  </si>
  <si>
    <t xml:space="preserve">oyster in growth position attached to granite 0.45 m above the top limit of living oysters. </t>
  </si>
  <si>
    <t>beach rock, calcareous (breccia of metavolcanic fragments) collected from a position 1.5 m above high tide; conservatively we interpred it as subtidal beachrock</t>
  </si>
  <si>
    <t>beach rock, calcareous (breccia) filling crevices between large boulders; conservatively we interpred it as subtidal beachrock</t>
  </si>
  <si>
    <t xml:space="preserve">coral, taxa unspecified, platform slopes down further out and grades into a live coral </t>
  </si>
  <si>
    <t>coral fragments, taxa unspecified, collected from a borehole at 1.5 m below current high tide.</t>
  </si>
  <si>
    <t>oyster in growth position attached to Mesozoic conglomerate outcrop</t>
  </si>
  <si>
    <t>Plant remains, floodplain, yellowish brown to light gray dry clay, intensively flamed/ oxidized, commonly well and frshly rooted, few thin organic horizons</t>
  </si>
  <si>
    <t>3 wood pieces of an interridge deposit</t>
  </si>
  <si>
    <t>Plant remains, charcoal, salt marsh, mangrove, tidal flat, dark gray to black dry organic-rich clay, tendency to early soil formation, rooted by land plants, organic layers and horizons (with transition to mangrove and tidal flat)</t>
  </si>
  <si>
    <t>Plant remains, floodplain or swamp; floodplain: yellowish brown to light gray dry clay, intensively flamed/ oxidized, commonly well and frshly rooted, few thin organic horizons; swamp: very dark gray clay very rich in organics, thixk horizons exclusively composed of densly packed well-preserved leaves</t>
  </si>
  <si>
    <t>Plant remains, intertidal, brown very dark gray silty clay intercalated by sand layers and send lenses and confined silt and clay layer, abundant plant remains, tide-indicative oyster shells, some foraminifera and other marine mirco-fossils</t>
  </si>
  <si>
    <t>Shells, Prodelta</t>
  </si>
  <si>
    <t>bivalve shells, Estuary, dark gray silty clay, homogenous, partly articulated bivalve shells, partly accumulated in layers together with organic matter</t>
  </si>
  <si>
    <t>Bulk organic, floodplain, yellowish brown to light gray dry clay, intensively flamed/ oxidized, commonly well and frshly rooted, few thin organic horizons</t>
  </si>
  <si>
    <t>Plant remains, salt marsh, mangrove, tidal flat, dark gray to black dry organic-rich clay, tendency to early soil formation, rooted by land plants, organic layers and horizons (with transition to mangrove and tidal flat)</t>
  </si>
  <si>
    <t>Bivalve  shell, Beach rock, well-sorted, well-rounded sand and gravel, abundant cm-sized bivalves and gastropods, organized in beds, cemented</t>
  </si>
  <si>
    <t>1 piece of wood, channel fill: dark gray well-rounded coarse sand to fine gravel bed (channel base); upward transiting into dark gray silty fine sand, some larger plant remains (chnnel fill)</t>
  </si>
  <si>
    <t>2 pieces of wood, tidal beach: brown clayey fine sand with silt beds, fining or coarsening upwards, few organic spots, few foraminifers and shell fragments</t>
  </si>
  <si>
    <t xml:space="preserve">Plant remain, estuary, mangrove, dark gray to black dry organic-rich clay, tendency to early soil formation, rooted by land plants, organic layers and horizons </t>
  </si>
  <si>
    <t>Piece of Oyster, intertidal flat</t>
  </si>
  <si>
    <t xml:space="preserve">4-cm mangrove root, estuary, mangrove, dark gray to black dry organic-rich clay, tendency to early soil formation, rooted by land plants, organic layers and horizons </t>
  </si>
  <si>
    <t>Plant remain, tidal beach: brown clayey fine sand with silt beds, fining or coarsening upwards, few organic spots, few foraminifers and shell fragments</t>
  </si>
  <si>
    <t>Plant remains, tidal flat</t>
  </si>
  <si>
    <t>Beachrock, no direct evidence of intertidal origin, conservatively considered subtidal</t>
  </si>
  <si>
    <t>Microatoll, branching Porites in situ within conglomerate platform</t>
  </si>
  <si>
    <t>coral Porites, cemented to conglomerate platform</t>
  </si>
  <si>
    <t>coral Porites, beneath beach conglomerate</t>
  </si>
  <si>
    <t>coral from conglomerate platform</t>
  </si>
  <si>
    <t>coral from lower unit of conglomerate platform</t>
  </si>
  <si>
    <t>coral from upper unit of conglomerate platform</t>
  </si>
  <si>
    <t>coral Porites, from conglomerate platform</t>
  </si>
  <si>
    <t>Porites, in situ beneath beachrock</t>
  </si>
  <si>
    <t>Porites, in situ in lagoon sediments</t>
  </si>
  <si>
    <t>Porites, reef block on modern reef flat</t>
  </si>
  <si>
    <t>Wood fragments, conservatively interpreted as terrestrial limiting,</t>
  </si>
  <si>
    <t>Peat, Nypa fruticans</t>
  </si>
  <si>
    <t xml:space="preserve"> Porites lutea coral</t>
  </si>
  <si>
    <t>Porites, reef and forereef corals identified up to genus level in core</t>
  </si>
  <si>
    <t>Pocillopora sp, reef and forereef corals identified up to genus level in core</t>
  </si>
  <si>
    <t>Acropora, reef and forereef corals identified up to genus level in core</t>
  </si>
  <si>
    <t>Goniopora, reef and forereef corals identified up to genus level in core</t>
  </si>
  <si>
    <t>Montipora, reef and forereef corals identified up to genus level in core</t>
  </si>
  <si>
    <t>Poillopora, reef and forereef corals identified up to genus level in core</t>
  </si>
  <si>
    <t>Anisocorbula venusta (Gould), facies shows lagoonal deposits and organic material, which may have formed on a salt marsh at the margin  of the lagoon</t>
  </si>
  <si>
    <t>plant fragment,  facies is interpreted as channel-fill sediments of modern Song Hong distributary, sediments seem to be influenced by brackish water</t>
  </si>
  <si>
    <t>shell fragments found in rhythmically interlaminated sand , mud and peaty layers. Tidal bar or tidal flat sediments but might be reworked</t>
  </si>
  <si>
    <t>marine shell Marctridae gen. et sp. indet found in rhythmically interlaminated sand , mud and peaty layers. Tidal bar or tidal flat sediments but might be reworked</t>
  </si>
  <si>
    <t xml:space="preserve">marine shell Marctridae gen. et sp. indet, lithologies resemble modern tide-influenced channel-fill deposits. Interbedded/ laminated sand and mud, rhythmically interlaminated sand, mud and peaty layers are regareded as tidal bar or tidal flat sediments which </t>
  </si>
  <si>
    <t xml:space="preserve">shell fragments, lithologies resemble modern tide-influenced channel-fill deposits. Interbedded/ laminated sand and mud, rhythmically interlaminated sand, mud and peaty layers are regareded as tidal bar or tidal flat sediments </t>
  </si>
  <si>
    <r>
      <t xml:space="preserve">plant fragment, medium to fine sand which overlies the laminated silt and clay with erosional contact, contains mud clasts and ripple cross-laminations with bidirectional or multidirectional forests. Peaty layers and very fine sand layers less than 10 mm thick interlaminate the silt and clay. Interpreted as tide-influenced channel fill to coastal marsh sediments. </t>
    </r>
    <r>
      <rPr>
        <b/>
        <sz val="12"/>
        <rFont val="Arial"/>
        <family val="2"/>
      </rPr>
      <t>Author interprets coastal marsh sediments</t>
    </r>
  </si>
  <si>
    <t>wood originally interpreted to above MSL and conservatively we interpreted it as terrestrial limiting</t>
  </si>
  <si>
    <t>Peat/ Wood/ Organic Muds, conservatively we interpreted it as terrestrial limiting because it is not clear which type of sample it is</t>
  </si>
  <si>
    <t>Peaty organic, found in thythmically interlaminated sand , mud and peaty layers. Tidal bar or tidal flat sediments but might be reworked. We conservatively interpret it as terrestrial limiting</t>
  </si>
  <si>
    <t>Corbicula sp,  facies is interpreted as channel-fill sediments of modern Song Hong distributary, sediments seem to be influenced by brackish water. We conservatively interpret it as terrestrial limiting (freshwater shell)</t>
  </si>
  <si>
    <r>
      <t xml:space="preserve">oyster,  lithologies resemble modern tide-influenced channel-fill deposits. Well rounded calcareous concretions indicate that sediments were deposited in a </t>
    </r>
    <r>
      <rPr>
        <b/>
        <sz val="12"/>
        <color rgb="FFFF0000"/>
        <rFont val="Arial"/>
        <family val="2"/>
      </rPr>
      <t>tide-influenced channel cu</t>
    </r>
    <r>
      <rPr>
        <sz val="12"/>
        <color rgb="FFFF0000"/>
        <rFont val="Arial"/>
        <family val="2"/>
      </rPr>
      <t>t</t>
    </r>
  </si>
  <si>
    <t>reef-front coral</t>
  </si>
  <si>
    <t>Malay Peninsula</t>
  </si>
  <si>
    <t>Mangrove peat</t>
  </si>
  <si>
    <t>Gelam peat</t>
  </si>
  <si>
    <t>Regressive</t>
  </si>
  <si>
    <t>handcore</t>
  </si>
  <si>
    <t>Mangrove</t>
  </si>
  <si>
    <t>pollen</t>
  </si>
  <si>
    <t>Compaction</t>
  </si>
  <si>
    <t>Lagoon swamp</t>
  </si>
  <si>
    <t>Nypa swamp</t>
  </si>
  <si>
    <t>hamer and chisel or handdrill</t>
  </si>
  <si>
    <t>South Sulawesi, Sanriobengi</t>
  </si>
  <si>
    <t>South Sulawesi, Suranti</t>
  </si>
  <si>
    <t>South Sulawesi, Tambakulu</t>
  </si>
  <si>
    <t>South Sulawesi, Bone Batang</t>
  </si>
  <si>
    <t>South Sulawesi, Kodingareng Keke</t>
  </si>
  <si>
    <t>reworked</t>
  </si>
  <si>
    <t xml:space="preserve"> Sri lanka, Hambontota</t>
  </si>
  <si>
    <t>TAM15MR0001</t>
  </si>
  <si>
    <t>TAM15MR0002</t>
  </si>
  <si>
    <t>TAM15MR0003</t>
  </si>
  <si>
    <t>TAM15MR0004</t>
  </si>
  <si>
    <t>TAM15MR0005</t>
  </si>
  <si>
    <t>TAM15MR0006</t>
  </si>
  <si>
    <t>TAM15MR0007</t>
  </si>
  <si>
    <t>TAM15MR0008</t>
  </si>
  <si>
    <t>TAM15MR0009</t>
  </si>
  <si>
    <t>TAM15MR0010</t>
  </si>
  <si>
    <t>TAM15MR0011</t>
  </si>
  <si>
    <t>TAM15MR0012</t>
  </si>
  <si>
    <t>Calib 7.0.4</t>
  </si>
  <si>
    <t>PS_FMA1</t>
  </si>
  <si>
    <t>PS_FMA2</t>
  </si>
  <si>
    <t>PS_FMA3</t>
  </si>
  <si>
    <t>PS_FMA4</t>
  </si>
  <si>
    <t>PT_FMA5</t>
  </si>
  <si>
    <t>PT_FMA6</t>
  </si>
  <si>
    <t>PT_FMA7</t>
  </si>
  <si>
    <t>PT_FMA8</t>
  </si>
  <si>
    <t>PT_FMA9</t>
  </si>
  <si>
    <t>BB_FMA11</t>
  </si>
  <si>
    <t>BB_FMA12</t>
  </si>
  <si>
    <t>BB_FMA13</t>
  </si>
  <si>
    <t>KK_FMA14</t>
  </si>
  <si>
    <t>KK_FMA15</t>
  </si>
  <si>
    <t>KK_FMA16</t>
  </si>
  <si>
    <t>KK_FMA17</t>
  </si>
  <si>
    <t>SB_FMA18</t>
  </si>
  <si>
    <t>SB_FMA19</t>
  </si>
  <si>
    <t>SB_FMA20</t>
  </si>
  <si>
    <t>SB_FMA21</t>
  </si>
  <si>
    <t>SB_FMA22</t>
  </si>
  <si>
    <t>SB_FMA23</t>
  </si>
  <si>
    <t>SB_FMA24</t>
  </si>
  <si>
    <t>SB_FMA25</t>
  </si>
  <si>
    <t>SB_FMA26</t>
  </si>
  <si>
    <t>KR3</t>
  </si>
  <si>
    <t>KR4</t>
  </si>
  <si>
    <t>HR111</t>
  </si>
  <si>
    <t>HR112</t>
  </si>
  <si>
    <t>HR113</t>
  </si>
  <si>
    <t>HR114</t>
  </si>
  <si>
    <t>HR236</t>
  </si>
  <si>
    <t>HR237</t>
  </si>
  <si>
    <t>HR115a</t>
  </si>
  <si>
    <t>HR115b</t>
  </si>
  <si>
    <t>HR109</t>
  </si>
  <si>
    <t>HR238</t>
  </si>
  <si>
    <t>HR239</t>
  </si>
  <si>
    <t>HR240</t>
  </si>
  <si>
    <t>HR241</t>
  </si>
  <si>
    <t>HR116</t>
  </si>
  <si>
    <t>HR242</t>
  </si>
  <si>
    <t>HR243</t>
  </si>
  <si>
    <t>HR244</t>
  </si>
  <si>
    <t>HR245</t>
  </si>
  <si>
    <t>HR246</t>
  </si>
  <si>
    <t>HR247</t>
  </si>
  <si>
    <t>HR248</t>
  </si>
  <si>
    <t>HR249</t>
  </si>
  <si>
    <t>HR110</t>
  </si>
  <si>
    <t>HR250</t>
  </si>
  <si>
    <t>HR251</t>
  </si>
  <si>
    <t>HR252</t>
  </si>
  <si>
    <t>HR253</t>
  </si>
  <si>
    <t>HR254</t>
  </si>
  <si>
    <t>HR255</t>
  </si>
  <si>
    <t>HR256</t>
  </si>
  <si>
    <t>HR257</t>
  </si>
  <si>
    <t>HR258</t>
  </si>
  <si>
    <t>HR259</t>
  </si>
  <si>
    <t>HR269</t>
  </si>
  <si>
    <t>HR270</t>
  </si>
  <si>
    <t>HR124</t>
  </si>
  <si>
    <t>HR265</t>
  </si>
  <si>
    <t>HR266</t>
  </si>
  <si>
    <t>HR267</t>
  </si>
  <si>
    <t>HR123</t>
  </si>
  <si>
    <t>HR122</t>
  </si>
  <si>
    <t>HR268</t>
  </si>
  <si>
    <t>Katupotha and Fujiwara, 1988</t>
  </si>
  <si>
    <t>Southwest Coast, Dimbulduwa-Akurala</t>
  </si>
  <si>
    <t>southeast of the above location</t>
  </si>
  <si>
    <t>southeast of above</t>
  </si>
  <si>
    <t>Wellemeda-Akurala</t>
  </si>
  <si>
    <t>Akurala</t>
  </si>
  <si>
    <t>Akurala-Telwatta</t>
  </si>
  <si>
    <t>near to SLCC802</t>
  </si>
  <si>
    <t>to the south of SLCC804</t>
  </si>
  <si>
    <t>Hikkaduwa</t>
  </si>
  <si>
    <t>40 m north of SLCC806</t>
  </si>
  <si>
    <t>60 m east of SLCC806</t>
  </si>
  <si>
    <t>Dadalla</t>
  </si>
  <si>
    <t>near to SLCC809</t>
  </si>
  <si>
    <t>Mihiripenna</t>
  </si>
  <si>
    <t>Habaraduwa</t>
  </si>
  <si>
    <t>South Coast; Koggala</t>
  </si>
  <si>
    <t>Aranwala</t>
  </si>
  <si>
    <t>east of SLCC 817</t>
  </si>
  <si>
    <t>east of SLCC 818</t>
  </si>
  <si>
    <t>Denuwala</t>
  </si>
  <si>
    <t>east of SLCC 820</t>
  </si>
  <si>
    <t>east of SLCC 821</t>
  </si>
  <si>
    <t>east of SLCC 822</t>
  </si>
  <si>
    <t>Palalla-Weligama</t>
  </si>
  <si>
    <t>West of SLCC 824</t>
  </si>
  <si>
    <t>Pallikkudawa</t>
  </si>
  <si>
    <t>Near to SLCC 826</t>
  </si>
  <si>
    <t>Hungama</t>
  </si>
  <si>
    <t>Kalametiya</t>
  </si>
  <si>
    <t>Karagan Lewaya</t>
  </si>
  <si>
    <t>Udamalala</t>
  </si>
  <si>
    <t>north of  SLCC 833</t>
  </si>
  <si>
    <t>Acropora</t>
  </si>
  <si>
    <t>Echinopora</t>
  </si>
  <si>
    <t>Thiaridae</t>
  </si>
  <si>
    <t>Platygyra</t>
  </si>
  <si>
    <t>Montipora</t>
  </si>
  <si>
    <t>Goniastrea</t>
  </si>
  <si>
    <t>Favites</t>
  </si>
  <si>
    <t>Shell</t>
  </si>
  <si>
    <t>Thiaridae/ Tridacnidae (latter by original author)</t>
  </si>
  <si>
    <t>Goniastrea / Goniopora (latter by original author)</t>
  </si>
  <si>
    <t xml:space="preserve">Galaxea </t>
  </si>
  <si>
    <t>Veneridae</t>
  </si>
  <si>
    <t>9,9 ~ 1.1 m, used mean = 1.0</t>
  </si>
  <si>
    <t>calcareous sandy clay with coral debris</t>
  </si>
  <si>
    <t>sandy and mud layer; deposits suggest a fluvial or brackish swampy environment during their deposition; Undamaged shells, deposited with corals, show that they were not accumulated by wave action; Samples of lowerst and uppermost parts of the deposits reveal, that the corals thrived in a bay or lagoon in the mid-Holocene</t>
  </si>
  <si>
    <t>coral (buried deposits)</t>
  </si>
  <si>
    <t xml:space="preserve">coral </t>
  </si>
  <si>
    <t>emerged coral reef patch</t>
  </si>
  <si>
    <t>exposed coral quarries</t>
  </si>
  <si>
    <t>stratigraphic sequence of these coral deposits is quite similar to the deposits at Akurala</t>
  </si>
  <si>
    <t>emerged reef patch</t>
  </si>
  <si>
    <t>hand auger</t>
  </si>
  <si>
    <t>bivalves collected from black to greenish laggon mud are assumed to be insitu</t>
  </si>
  <si>
    <t>included into lagoonal deposits, composed of calcareous clay, black to blue-black mud and clay.</t>
  </si>
  <si>
    <t>composed of varieties of shell fragments and coral debris showing that they were accumulated in backshore beaches by wave action; Core composed of Veneridae, Cypreiidae, Pyramidae, Turbinidae, Mytilidae, Trochidae, Articidae, Cardiidae etc</t>
  </si>
  <si>
    <t>OxCal 4.3.2</t>
  </si>
  <si>
    <t>not recalibrated</t>
  </si>
  <si>
    <t>collected from cores</t>
  </si>
  <si>
    <t>Cocos Keeling Islands; Pulu Pandan</t>
  </si>
  <si>
    <t>West Island</t>
  </si>
  <si>
    <t>South Island</t>
  </si>
  <si>
    <t>Home Island</t>
  </si>
  <si>
    <t>in situ within conglomerate platform</t>
  </si>
  <si>
    <t>in situ adjacent to C155</t>
  </si>
  <si>
    <t>microatoll in lagoon sediments</t>
  </si>
  <si>
    <t>C155 - in situ beneath beachrock</t>
  </si>
  <si>
    <t>in situ in conglomerate</t>
  </si>
  <si>
    <t>foot of beach</t>
  </si>
  <si>
    <t>Coral in trench</t>
  </si>
  <si>
    <t>coral n pit</t>
  </si>
  <si>
    <t>bulk sand, foraminifera in pit</t>
  </si>
  <si>
    <t>coral, 80 cm in pit</t>
  </si>
  <si>
    <t>coral, 70 cm in pit</t>
  </si>
  <si>
    <t>coral sand and shingle in trench</t>
  </si>
  <si>
    <t>coral 20 - 30 cm in pit</t>
  </si>
  <si>
    <t>microatoll, branching porites</t>
  </si>
  <si>
    <t>Microatoll, massive porites</t>
  </si>
  <si>
    <t>porites</t>
  </si>
  <si>
    <t>branching Porites</t>
  </si>
  <si>
    <t>microatoll porites</t>
  </si>
  <si>
    <t>pocillopora</t>
  </si>
  <si>
    <t>foraminifera</t>
  </si>
  <si>
    <t>in bulk sand</t>
  </si>
  <si>
    <t>acropora</t>
  </si>
  <si>
    <t>coral sand and shingle</t>
  </si>
  <si>
    <t>Foraminifera</t>
  </si>
  <si>
    <t>Mollusc</t>
  </si>
  <si>
    <t>mollusc</t>
  </si>
  <si>
    <t>coralline algae</t>
  </si>
  <si>
    <t>3 ages: 5333-5337; 5347-5372; 5382-5979</t>
  </si>
  <si>
    <t>Subsidence;Huldhudoo reef yielded a mean elevation 0f -0.59 +/- 0.1 m below mean sea level (bmsl)</t>
  </si>
  <si>
    <t>Subsidence;JGS-438</t>
  </si>
  <si>
    <t>MLW to LAT</t>
  </si>
  <si>
    <t>ages: 7512 to7541; 7558 to 7870; 7896 to 7926 (intcal 13)</t>
  </si>
  <si>
    <t>Kench et al. 2019</t>
  </si>
  <si>
    <t>Huvadhoo; Mahutigalaa reef latform</t>
  </si>
  <si>
    <t>0.290145102 N</t>
  </si>
  <si>
    <t>73.20145856 E</t>
  </si>
  <si>
    <t>0.289776694 N</t>
  </si>
  <si>
    <t>73.20161245 E</t>
  </si>
  <si>
    <t>0.290268485 N</t>
  </si>
  <si>
    <t>73.20126639 E</t>
  </si>
  <si>
    <t>0.288243837 N</t>
  </si>
  <si>
    <t>73.20154606 E</t>
  </si>
  <si>
    <t>0.290668276 N</t>
  </si>
  <si>
    <t>73.20027551 E</t>
  </si>
  <si>
    <t>0.28884046 N</t>
  </si>
  <si>
    <t>73.20194394 E</t>
  </si>
  <si>
    <t>0.28872813 N</t>
  </si>
  <si>
    <t>73.1997697 E</t>
  </si>
  <si>
    <t>0.288175275 N</t>
  </si>
  <si>
    <t>73.20037485 E</t>
  </si>
  <si>
    <t>0.288108219 N</t>
  </si>
  <si>
    <t>73.20071592 E</t>
  </si>
  <si>
    <t>0.288735682 N</t>
  </si>
  <si>
    <t>73.2018642 E</t>
  </si>
  <si>
    <t>0.28870351 N</t>
  </si>
  <si>
    <t>73.20190749 E</t>
  </si>
  <si>
    <t>0.288314934 N</t>
  </si>
  <si>
    <t>73.20169849 E</t>
  </si>
  <si>
    <t>0.288363181 N</t>
  </si>
  <si>
    <t>73.20155213 E</t>
  </si>
  <si>
    <t xml:space="preserve">0.288165281 N </t>
  </si>
  <si>
    <t>73.20155616 E</t>
  </si>
  <si>
    <t>0.2880 59047N</t>
  </si>
  <si>
    <t>73.20152905 E</t>
  </si>
  <si>
    <t>0.287975459 N</t>
  </si>
  <si>
    <t>73.20150126 E</t>
  </si>
  <si>
    <t>0.28796798 N</t>
  </si>
  <si>
    <t>73.20160962 E</t>
  </si>
  <si>
    <t>0.2879108 N</t>
  </si>
  <si>
    <t>73.20126511 E</t>
  </si>
  <si>
    <t>0.290535412 N</t>
  </si>
  <si>
    <t>73.20077535 E</t>
  </si>
  <si>
    <t>0.290611554 N</t>
  </si>
  <si>
    <t>73.20033423 E</t>
  </si>
  <si>
    <t>0.290586645 N</t>
  </si>
  <si>
    <t>73.2001645 E</t>
  </si>
  <si>
    <t>0.290498509 N</t>
  </si>
  <si>
    <t>73.20020448 E</t>
  </si>
  <si>
    <t>0.290575834 N</t>
  </si>
  <si>
    <t>73.19969297 E</t>
  </si>
  <si>
    <t>0.290464493 N</t>
  </si>
  <si>
    <t>73.1995928 E</t>
  </si>
  <si>
    <t>0.290542602 N</t>
  </si>
  <si>
    <t>73.19961174 E</t>
  </si>
  <si>
    <t>0.290739109 N</t>
  </si>
  <si>
    <t>73.20003175 E</t>
  </si>
  <si>
    <t>0.290660786 N</t>
  </si>
  <si>
    <t>73.20006514 E</t>
  </si>
  <si>
    <t>0.290691781 N</t>
  </si>
  <si>
    <t>73.19979767 E</t>
  </si>
  <si>
    <t>0.288475862 N</t>
  </si>
  <si>
    <t>73.20007263 E</t>
  </si>
  <si>
    <t xml:space="preserve">0.290844401 N </t>
  </si>
  <si>
    <t>73.20052456 E</t>
  </si>
  <si>
    <t>0.290756202 N</t>
  </si>
  <si>
    <t>73.20070764 E</t>
  </si>
  <si>
    <t>0.288180778 N</t>
  </si>
  <si>
    <t>73.2008265 E</t>
  </si>
  <si>
    <t>0.288159906 N</t>
  </si>
  <si>
    <t>73.2013394 E</t>
  </si>
  <si>
    <t>0.288638477 N</t>
  </si>
  <si>
    <t>73.20206949 E</t>
  </si>
  <si>
    <t>0.28868109 N</t>
  </si>
  <si>
    <t>73.20207843 E</t>
  </si>
  <si>
    <t>0.288393061 N</t>
  </si>
  <si>
    <t>73.20212889 E</t>
  </si>
  <si>
    <t>0.289394139 N</t>
  </si>
  <si>
    <t>73.20197543 E</t>
  </si>
  <si>
    <t>0.289481233 N</t>
  </si>
  <si>
    <t>73.20196718 E</t>
  </si>
  <si>
    <t>0.289472806 N</t>
  </si>
  <si>
    <t>plug cores with handheld underwater drill</t>
  </si>
  <si>
    <t>centre</t>
  </si>
  <si>
    <t>coral microatoll</t>
  </si>
  <si>
    <t>Porites spp</t>
  </si>
  <si>
    <r>
      <t xml:space="preserve"> </t>
    </r>
    <r>
      <rPr>
        <b/>
        <vertAlign val="superscript"/>
        <sz val="11"/>
        <color theme="9"/>
        <rFont val="Calibri"/>
        <family val="2"/>
        <scheme val="minor"/>
      </rPr>
      <t>234</t>
    </r>
    <r>
      <rPr>
        <b/>
        <sz val="11"/>
        <color theme="9"/>
        <rFont val="Calibri"/>
        <family val="2"/>
        <scheme val="minor"/>
      </rPr>
      <t>U/</t>
    </r>
    <r>
      <rPr>
        <b/>
        <vertAlign val="superscript"/>
        <sz val="11"/>
        <color theme="9"/>
        <rFont val="Calibri"/>
        <family val="2"/>
        <scheme val="minor"/>
      </rPr>
      <t>238</t>
    </r>
    <r>
      <rPr>
        <b/>
        <sz val="11"/>
        <color theme="9"/>
        <rFont val="Calibri"/>
        <family val="2"/>
        <scheme val="minor"/>
      </rPr>
      <t>U  Calib</t>
    </r>
  </si>
  <si>
    <r>
      <t>232</t>
    </r>
    <r>
      <rPr>
        <b/>
        <sz val="11"/>
        <rFont val="Calibri"/>
        <family val="2"/>
        <scheme val="minor"/>
      </rPr>
      <t xml:space="preserve">Th </t>
    </r>
  </si>
  <si>
    <r>
      <t>238</t>
    </r>
    <r>
      <rPr>
        <b/>
        <sz val="11"/>
        <rFont val="Calibri"/>
        <family val="2"/>
        <scheme val="minor"/>
      </rPr>
      <t>U</t>
    </r>
  </si>
  <si>
    <r>
      <t>[</t>
    </r>
    <r>
      <rPr>
        <b/>
        <vertAlign val="superscript"/>
        <sz val="11"/>
        <rFont val="Calibri"/>
        <family val="2"/>
        <scheme val="minor"/>
      </rPr>
      <t>230</t>
    </r>
    <r>
      <rPr>
        <b/>
        <sz val="11"/>
        <rFont val="Calibri"/>
        <family val="2"/>
        <scheme val="minor"/>
      </rPr>
      <t>Th/</t>
    </r>
    <r>
      <rPr>
        <b/>
        <vertAlign val="superscript"/>
        <sz val="11"/>
        <rFont val="Calibri"/>
        <family val="2"/>
        <scheme val="minor"/>
      </rPr>
      <t>238</t>
    </r>
    <r>
      <rPr>
        <b/>
        <sz val="11"/>
        <rFont val="Calibri"/>
        <family val="2"/>
        <scheme val="minor"/>
      </rPr>
      <t>U]</t>
    </r>
    <r>
      <rPr>
        <b/>
        <vertAlign val="subscript"/>
        <sz val="11"/>
        <rFont val="Calibri"/>
        <family val="2"/>
        <scheme val="minor"/>
      </rPr>
      <t>ACT</t>
    </r>
  </si>
  <si>
    <r>
      <t>[</t>
    </r>
    <r>
      <rPr>
        <b/>
        <vertAlign val="superscript"/>
        <sz val="11"/>
        <rFont val="Calibri"/>
        <family val="2"/>
        <scheme val="minor"/>
      </rPr>
      <t>234</t>
    </r>
    <r>
      <rPr>
        <b/>
        <sz val="11"/>
        <rFont val="Calibri"/>
        <family val="2"/>
        <scheme val="minor"/>
      </rPr>
      <t>U/</t>
    </r>
    <r>
      <rPr>
        <b/>
        <vertAlign val="superscript"/>
        <sz val="11"/>
        <rFont val="Calibri"/>
        <family val="2"/>
        <scheme val="minor"/>
      </rPr>
      <t>238</t>
    </r>
    <r>
      <rPr>
        <b/>
        <sz val="11"/>
        <rFont val="Calibri"/>
        <family val="2"/>
        <scheme val="minor"/>
      </rPr>
      <t>U]</t>
    </r>
    <r>
      <rPr>
        <b/>
        <vertAlign val="subscript"/>
        <sz val="11"/>
        <rFont val="Calibri"/>
        <family val="2"/>
        <scheme val="minor"/>
      </rPr>
      <t>ACT</t>
    </r>
  </si>
  <si>
    <r>
      <t>Initial δ</t>
    </r>
    <r>
      <rPr>
        <b/>
        <vertAlign val="superscript"/>
        <sz val="11"/>
        <color theme="1"/>
        <rFont val="Calibri"/>
        <family val="2"/>
        <scheme val="minor"/>
      </rPr>
      <t>234</t>
    </r>
    <r>
      <rPr>
        <b/>
        <sz val="11"/>
        <color theme="1"/>
        <rFont val="Calibri"/>
        <family val="2"/>
        <scheme val="minor"/>
      </rPr>
      <t>U</t>
    </r>
  </si>
  <si>
    <r>
      <t>± 2</t>
    </r>
    <r>
      <rPr>
        <sz val="11"/>
        <rFont val="Calibri"/>
        <family val="2"/>
        <scheme val="minor"/>
      </rPr>
      <t>s</t>
    </r>
  </si>
  <si>
    <t>see notes</t>
  </si>
  <si>
    <t>Sample thickness is 3x6 cm² in the paper</t>
  </si>
  <si>
    <t>AMS radiocarbon dating of outer edge was compared to U/Th</t>
  </si>
  <si>
    <t>Wk-44488</t>
  </si>
  <si>
    <t>D-AMS 023949</t>
  </si>
  <si>
    <t>D-AMS 023943</t>
  </si>
  <si>
    <t>Wk-46715</t>
  </si>
  <si>
    <t>D-AMS 023942</t>
  </si>
  <si>
    <t>D-AMS 023946</t>
  </si>
  <si>
    <t>HLC/Vertical errors</t>
  </si>
  <si>
    <t>106.55 +- 0.4 pMC; Erosion error (0.19 m) included in sample ncertainty; Erosion estimate 0.2</t>
  </si>
  <si>
    <t>Erosion error (0.19 m) included in sample uncertainty; Erosion estimate 0.2 m</t>
  </si>
  <si>
    <t>Erosion error (0.19 m) included in sample uncertainty; Erosion estimate 0.33 m</t>
  </si>
  <si>
    <t>Erosion error (0.19) included in sample uncertainty; Erosion estimate 0.13 m</t>
  </si>
  <si>
    <t>Erosion error (0.19) included in sample uncertainty; Erosion estimate 0.28 m</t>
  </si>
  <si>
    <t>Erosion error (0.19) included in sample uncertainty; Erosion estimate 0.3 m</t>
  </si>
  <si>
    <t>Erosion error (0.19) included in sample uncertainty; Erosion estimate 0.33 m</t>
  </si>
  <si>
    <t>Erosion error (0.19) included in sample uncertainty; Erosion estimate 0.15 m</t>
  </si>
  <si>
    <t>ANU 5415</t>
  </si>
  <si>
    <t>ANU 6218</t>
  </si>
  <si>
    <t>ANU6226</t>
  </si>
  <si>
    <t>ANU6228</t>
  </si>
  <si>
    <t>ANU7135</t>
  </si>
  <si>
    <t>ANU7136</t>
  </si>
  <si>
    <t>ANU7552</t>
  </si>
  <si>
    <t>ANU7553</t>
  </si>
  <si>
    <t>ANU7554</t>
  </si>
  <si>
    <t>ANU8408</t>
  </si>
  <si>
    <t>ANU8409</t>
  </si>
  <si>
    <t>ANU6225</t>
  </si>
  <si>
    <t>ANU7127</t>
  </si>
  <si>
    <t>ANU7128</t>
  </si>
  <si>
    <t>ANU7129</t>
  </si>
  <si>
    <t>ANU7130</t>
  </si>
  <si>
    <t>ANU7131</t>
  </si>
  <si>
    <t>ANU7132</t>
  </si>
  <si>
    <t>ANU7133</t>
  </si>
  <si>
    <t>ANU7747</t>
  </si>
  <si>
    <t>ANSTO OZB008</t>
  </si>
  <si>
    <t>ANSTO OZB009</t>
  </si>
  <si>
    <t>ANSTO OZB011</t>
  </si>
  <si>
    <t>ANSTO OZB012</t>
  </si>
  <si>
    <t>ANSTO OZC495</t>
  </si>
  <si>
    <t>ANSTO OZC494</t>
  </si>
  <si>
    <t>ANSTO OZC496</t>
  </si>
  <si>
    <t>ANSTO OZC497</t>
  </si>
  <si>
    <t>ANSTO OZC498</t>
  </si>
  <si>
    <t>ANSTO OZC499</t>
  </si>
  <si>
    <t>ANSTO OZC500</t>
  </si>
  <si>
    <t>ANSTO OZC501</t>
  </si>
  <si>
    <t>SLCC10067</t>
  </si>
  <si>
    <t>SLCC10068</t>
  </si>
  <si>
    <t>SLCC10069</t>
  </si>
  <si>
    <t>SLCC10070</t>
  </si>
  <si>
    <t>SLCC10071</t>
  </si>
  <si>
    <t>SLCC10072</t>
  </si>
  <si>
    <t>SLCC10073</t>
  </si>
  <si>
    <t>SLCC10074</t>
  </si>
  <si>
    <t>SLCC10075</t>
  </si>
  <si>
    <t>SLCC10076</t>
  </si>
  <si>
    <t>SLCC10077</t>
  </si>
  <si>
    <t>SLCC10078</t>
  </si>
  <si>
    <t>SLCC10079</t>
  </si>
  <si>
    <t>SLCC10080</t>
  </si>
  <si>
    <t>SLCC10081</t>
  </si>
  <si>
    <t>SLCC10082</t>
  </si>
  <si>
    <t>SLCC10083</t>
  </si>
  <si>
    <t>SLCC10084</t>
  </si>
  <si>
    <t>SLCC10085</t>
  </si>
  <si>
    <t>SLCC10086</t>
  </si>
  <si>
    <t>SLCC10087</t>
  </si>
  <si>
    <t>SLCC10088</t>
  </si>
  <si>
    <t>SLCC10089</t>
  </si>
  <si>
    <t>SLCC10090</t>
  </si>
  <si>
    <t>coral shingle</t>
  </si>
  <si>
    <t>Beta 59846</t>
  </si>
  <si>
    <t>Beta 59847</t>
  </si>
  <si>
    <t>Beta 59848</t>
  </si>
  <si>
    <t>Beta 59849</t>
  </si>
  <si>
    <t>Beta 59850</t>
  </si>
  <si>
    <t>Beta 59851</t>
  </si>
  <si>
    <t>Beta 59852</t>
  </si>
  <si>
    <t>Beta 59853</t>
  </si>
  <si>
    <t>Beta 59854</t>
  </si>
  <si>
    <t>Beta 59855</t>
  </si>
  <si>
    <t>Beta 59856</t>
  </si>
  <si>
    <t>Beta 62779</t>
  </si>
  <si>
    <t>Beta 62780</t>
  </si>
  <si>
    <t>Beta 62781</t>
  </si>
  <si>
    <t>Beta 62782</t>
  </si>
  <si>
    <t>Beta 62783</t>
  </si>
  <si>
    <t>Beta 62784</t>
  </si>
  <si>
    <t>Beta 62785</t>
  </si>
  <si>
    <t>Beta 62786</t>
  </si>
  <si>
    <t>Beta 62787</t>
  </si>
  <si>
    <t>Beta 62788</t>
  </si>
  <si>
    <t>Beta 62789</t>
  </si>
  <si>
    <t>Beta 62790</t>
  </si>
  <si>
    <t>Beta 62791</t>
  </si>
  <si>
    <t>Tam et al. 2017</t>
  </si>
  <si>
    <t>Bender et al. 2020</t>
  </si>
  <si>
    <t>Yokoyama et al. 2019</t>
  </si>
  <si>
    <t>Woodroffe et al. 1999</t>
  </si>
  <si>
    <t>73.20195510 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</si>
</sst>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0_ "/>
    <numFmt numFmtId="165" formatCode="0.0"/>
    <numFmt numFmtId="166" formatCode="0.0000"/>
    <numFmt numFmtId="167" formatCode="0.00000"/>
    <numFmt numFmtId="168" formatCode="0.000"/>
    <numFmt numFmtId="169" formatCode="\±0"/>
    <numFmt numFmtId="170" formatCode="\±0.00000"/>
    <numFmt numFmtId="171" formatCode="\±0.0000"/>
  </numFmts>
  <fonts count="66">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indexed="8"/>
      <name val="宋体"/>
      <charset val="134"/>
    </font>
    <font>
      <sz val="12"/>
      <name val="Arial"/>
      <family val="2"/>
    </font>
    <font>
      <u/>
      <sz val="12"/>
      <color theme="10"/>
      <name val="Calibri"/>
      <family val="2"/>
      <scheme val="minor"/>
    </font>
    <font>
      <u/>
      <sz val="12"/>
      <color theme="11"/>
      <name val="Calibri"/>
      <family val="2"/>
      <scheme val="minor"/>
    </font>
    <font>
      <sz val="11"/>
      <color theme="1"/>
      <name val="Arial"/>
      <family val="2"/>
    </font>
    <font>
      <sz val="12"/>
      <color theme="1"/>
      <name val="Arial"/>
      <family val="2"/>
    </font>
    <font>
      <b/>
      <sz val="12"/>
      <name val="Arial"/>
      <family val="2"/>
    </font>
    <font>
      <b/>
      <sz val="12"/>
      <color theme="1"/>
      <name val="Arial"/>
      <family val="2"/>
    </font>
    <font>
      <sz val="11"/>
      <color rgb="FF222222"/>
      <name val="Arial"/>
      <family val="2"/>
    </font>
    <font>
      <sz val="12"/>
      <color theme="9"/>
      <name val="Arial"/>
      <family val="2"/>
    </font>
    <font>
      <vertAlign val="superscript"/>
      <sz val="11"/>
      <color theme="1"/>
      <name val="Arial"/>
      <family val="2"/>
    </font>
    <font>
      <b/>
      <sz val="12"/>
      <color theme="1"/>
      <name val="Calibri"/>
      <family val="2"/>
      <scheme val="minor"/>
    </font>
    <font>
      <b/>
      <vertAlign val="superscript"/>
      <sz val="12"/>
      <color theme="1"/>
      <name val="Arial"/>
      <family val="2"/>
    </font>
    <font>
      <sz val="12"/>
      <color rgb="FFFF0000"/>
      <name val="Arial"/>
      <family val="2"/>
    </font>
    <font>
      <sz val="10"/>
      <color theme="1"/>
      <name val="Arial"/>
      <family val="2"/>
    </font>
    <font>
      <sz val="12"/>
      <name val="Calibri"/>
      <family val="2"/>
      <scheme val="minor"/>
    </font>
    <font>
      <sz val="12"/>
      <color rgb="FFFF0000"/>
      <name val="Calibri"/>
      <family val="2"/>
      <scheme val="minor"/>
    </font>
    <font>
      <sz val="11"/>
      <color rgb="FFFF0000"/>
      <name val="Calibri"/>
      <family val="2"/>
      <scheme val="minor"/>
    </font>
    <font>
      <sz val="11"/>
      <name val="Calibri"/>
      <family val="2"/>
      <scheme val="minor"/>
    </font>
    <font>
      <sz val="12"/>
      <name val="Calibri"/>
      <family val="2"/>
    </font>
    <font>
      <b/>
      <sz val="12"/>
      <color rgb="FF000000"/>
      <name val="Arial"/>
      <family val="2"/>
    </font>
    <font>
      <sz val="11"/>
      <color theme="1"/>
      <name val="Calibri"/>
      <family val="2"/>
    </font>
    <font>
      <sz val="12"/>
      <color rgb="FF000000"/>
      <name val="Arial"/>
      <family val="2"/>
    </font>
    <font>
      <sz val="12"/>
      <color rgb="FFFF0000"/>
      <name val="Calibri"/>
      <family val="2"/>
    </font>
    <font>
      <sz val="11"/>
      <name val="Calibri"/>
      <family val="2"/>
    </font>
    <font>
      <sz val="11"/>
      <color rgb="FFFF0000"/>
      <name val="Calibri"/>
      <family val="2"/>
    </font>
    <font>
      <b/>
      <sz val="12"/>
      <color rgb="FF70AD47"/>
      <name val="Calibri"/>
      <family val="2"/>
    </font>
    <font>
      <sz val="9"/>
      <name val="Geneva"/>
    </font>
    <font>
      <sz val="10"/>
      <color rgb="FFFF0000"/>
      <name val="Arial"/>
      <family val="2"/>
    </font>
    <font>
      <sz val="10"/>
      <color rgb="FFFF0000"/>
      <name val="Calibri"/>
      <family val="2"/>
      <scheme val="minor"/>
    </font>
    <font>
      <sz val="10"/>
      <color theme="1"/>
      <name val="Calibri"/>
      <family val="2"/>
      <scheme val="minor"/>
    </font>
    <font>
      <sz val="10"/>
      <name val="Calibri"/>
      <family val="2"/>
    </font>
    <font>
      <sz val="10"/>
      <color theme="1"/>
      <name val="Calibri"/>
      <family val="2"/>
    </font>
    <font>
      <sz val="12"/>
      <color theme="4"/>
      <name val="Arial"/>
      <family val="2"/>
    </font>
    <font>
      <sz val="7"/>
      <color rgb="FF222222"/>
      <name val="Arial"/>
      <family val="2"/>
    </font>
    <font>
      <sz val="9"/>
      <color indexed="81"/>
      <name val="Tahoma"/>
      <family val="2"/>
    </font>
    <font>
      <b/>
      <sz val="9"/>
      <color indexed="81"/>
      <name val="Tahoma"/>
      <family val="2"/>
    </font>
    <font>
      <b/>
      <sz val="12"/>
      <color rgb="FFFF0000"/>
      <name val="Arial"/>
      <family val="2"/>
    </font>
    <font>
      <sz val="11"/>
      <name val="Arial"/>
      <family val="2"/>
    </font>
    <font>
      <sz val="10"/>
      <name val="Arial Unicode MS"/>
    </font>
    <font>
      <sz val="12"/>
      <color theme="4"/>
      <name val="Calibri"/>
      <family val="2"/>
    </font>
    <font>
      <sz val="10"/>
      <color theme="9"/>
      <name val="Arial"/>
      <family val="2"/>
    </font>
    <font>
      <sz val="12"/>
      <color theme="9"/>
      <name val="Calibri"/>
      <family val="2"/>
      <scheme val="minor"/>
    </font>
    <font>
      <sz val="11"/>
      <color theme="9"/>
      <name val="Calibri"/>
      <family val="2"/>
      <scheme val="minor"/>
    </font>
    <font>
      <sz val="12"/>
      <color theme="9"/>
      <name val="Calibri"/>
      <family val="2"/>
    </font>
    <font>
      <sz val="11"/>
      <color theme="9"/>
      <name val="Calibri"/>
      <family val="2"/>
    </font>
    <font>
      <b/>
      <sz val="11"/>
      <color theme="1"/>
      <name val="Calibri"/>
      <family val="2"/>
      <scheme val="minor"/>
    </font>
    <font>
      <sz val="10"/>
      <name val="Times New Roman"/>
      <family val="1"/>
    </font>
    <font>
      <sz val="10"/>
      <color theme="0" tint="-0.499984740745262"/>
      <name val="Times New Roman"/>
      <family val="1"/>
    </font>
    <font>
      <i/>
      <sz val="10"/>
      <name val="Times New Roman"/>
      <family val="1"/>
    </font>
    <font>
      <sz val="11"/>
      <color rgb="FF000000"/>
      <name val="Calibri"/>
      <family val="2"/>
      <scheme val="minor"/>
    </font>
    <font>
      <b/>
      <sz val="11"/>
      <color rgb="FF0000FF"/>
      <name val="Calibri"/>
      <family val="2"/>
      <scheme val="minor"/>
    </font>
    <font>
      <b/>
      <sz val="11"/>
      <name val="Calibri"/>
      <family val="2"/>
      <scheme val="minor"/>
    </font>
    <font>
      <b/>
      <sz val="11"/>
      <color theme="9"/>
      <name val="Calibri"/>
      <family val="2"/>
      <scheme val="minor"/>
    </font>
    <font>
      <b/>
      <vertAlign val="superscript"/>
      <sz val="11"/>
      <color theme="9"/>
      <name val="Calibri"/>
      <family val="2"/>
      <scheme val="minor"/>
    </font>
    <font>
      <b/>
      <vertAlign val="superscript"/>
      <sz val="11"/>
      <name val="Calibri"/>
      <family val="2"/>
      <scheme val="minor"/>
    </font>
    <font>
      <b/>
      <vertAlign val="subscript"/>
      <sz val="11"/>
      <name val="Calibri"/>
      <family val="2"/>
      <scheme val="minor"/>
    </font>
    <font>
      <b/>
      <vertAlign val="superscript"/>
      <sz val="11"/>
      <color theme="1"/>
      <name val="Calibri"/>
      <family val="2"/>
      <scheme val="minor"/>
    </font>
    <font>
      <sz val="11"/>
      <color rgb="FF0000FF"/>
      <name val="Calibri"/>
      <family val="2"/>
      <scheme val="minor"/>
    </font>
    <font>
      <b/>
      <sz val="11"/>
      <color indexed="12"/>
      <name val="Calibri"/>
      <family val="2"/>
      <scheme val="minor"/>
    </font>
    <font>
      <b/>
      <i/>
      <sz val="11"/>
      <color indexed="12"/>
      <name val="Calibri"/>
      <family val="2"/>
      <scheme val="minor"/>
    </font>
    <font>
      <sz val="12"/>
      <color theme="9" tint="-0.249977111117893"/>
      <name val="Arial"/>
      <family val="2"/>
    </font>
  </fonts>
  <fills count="17">
    <fill>
      <patternFill patternType="none"/>
    </fill>
    <fill>
      <patternFill patternType="gray125"/>
    </fill>
    <fill>
      <patternFill patternType="solid">
        <fgColor theme="0"/>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D7EC"/>
        <bgColor indexed="64"/>
      </patternFill>
    </fill>
    <fill>
      <patternFill patternType="solid">
        <fgColor theme="6" tint="0.79998168889431442"/>
        <bgColor indexed="64"/>
      </patternFill>
    </fill>
    <fill>
      <patternFill patternType="solid">
        <fgColor rgb="FFD8D1FF"/>
        <bgColor indexed="64"/>
      </patternFill>
    </fill>
    <fill>
      <patternFill patternType="solid">
        <fgColor rgb="FF94F5D0"/>
        <bgColor indexed="64"/>
      </patternFill>
    </fill>
    <fill>
      <patternFill patternType="solid">
        <fgColor rgb="FFEAF7B5"/>
        <bgColor indexed="64"/>
      </patternFill>
    </fill>
    <fill>
      <patternFill patternType="solid">
        <fgColor theme="0" tint="-4.9989318521683403E-2"/>
        <bgColor indexed="64"/>
      </patternFill>
    </fill>
    <fill>
      <patternFill patternType="solid">
        <fgColor rgb="FFCBDCFF"/>
        <bgColor indexed="64"/>
      </patternFill>
    </fill>
    <fill>
      <patternFill patternType="solid">
        <fgColor theme="4"/>
        <bgColor indexed="64"/>
      </patternFill>
    </fill>
    <fill>
      <patternFill patternType="solid">
        <fgColor rgb="FF5B9BD5"/>
        <bgColor rgb="FF000000"/>
      </patternFill>
    </fill>
    <fill>
      <patternFill patternType="solid">
        <fgColor rgb="FFFFFF00"/>
        <bgColor indexed="64"/>
      </patternFill>
    </fill>
  </fills>
  <borders count="4">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
      <left style="thin">
        <color auto="1"/>
      </left>
      <right style="thin">
        <color auto="1"/>
      </right>
      <top style="thin">
        <color auto="1"/>
      </top>
      <bottom/>
      <diagonal/>
    </border>
  </borders>
  <cellStyleXfs count="22">
    <xf numFmtId="0" fontId="0" fillId="0" borderId="0"/>
    <xf numFmtId="0" fontId="4" fillId="0" borderId="0">
      <alignment vertical="center"/>
    </xf>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3" fillId="0" borderId="0"/>
    <xf numFmtId="0" fontId="31" fillId="0" borderId="0"/>
    <xf numFmtId="0" fontId="2" fillId="0" borderId="0"/>
    <xf numFmtId="0" fontId="1" fillId="0" borderId="0"/>
  </cellStyleXfs>
  <cellXfs count="362">
    <xf numFmtId="0" fontId="0" fillId="0" borderId="0" xfId="0"/>
    <xf numFmtId="0" fontId="0" fillId="0" borderId="0" xfId="0" applyProtection="1"/>
    <xf numFmtId="0" fontId="10" fillId="0" borderId="1" xfId="1" applyNumberFormat="1" applyFont="1" applyFill="1" applyBorder="1" applyAlignment="1">
      <alignment horizontal="center" vertical="center" wrapText="1"/>
    </xf>
    <xf numFmtId="0" fontId="11" fillId="0" borderId="1" xfId="0" applyFont="1" applyBorder="1" applyAlignment="1">
      <alignment horizontal="center" vertical="center" wrapText="1"/>
    </xf>
    <xf numFmtId="0" fontId="10" fillId="0" borderId="1" xfId="1" applyNumberFormat="1" applyFont="1" applyFill="1" applyBorder="1" applyAlignment="1" applyProtection="1">
      <alignment horizontal="center" vertical="center" wrapText="1"/>
    </xf>
    <xf numFmtId="2" fontId="10" fillId="2" borderId="1" xfId="1" applyNumberFormat="1" applyFont="1" applyFill="1" applyBorder="1" applyAlignment="1" applyProtection="1">
      <alignment horizontal="center" vertical="center" wrapText="1"/>
    </xf>
    <xf numFmtId="0" fontId="11" fillId="0" borderId="1" xfId="0" applyFont="1" applyBorder="1" applyAlignment="1" applyProtection="1">
      <alignment horizontal="center" vertical="center" wrapText="1"/>
    </xf>
    <xf numFmtId="0" fontId="15" fillId="0" borderId="0" xfId="0" applyFont="1" applyProtection="1"/>
    <xf numFmtId="0" fontId="11" fillId="0" borderId="1" xfId="1" applyNumberFormat="1" applyFont="1" applyFill="1" applyBorder="1" applyAlignment="1" applyProtection="1">
      <alignment horizontal="center" vertical="center" wrapText="1"/>
    </xf>
    <xf numFmtId="0" fontId="11" fillId="0" borderId="1" xfId="0" applyFont="1" applyBorder="1" applyAlignment="1" applyProtection="1">
      <alignment horizontal="center" vertical="center" wrapText="1"/>
      <protection locked="0"/>
    </xf>
    <xf numFmtId="2" fontId="0" fillId="0" borderId="0" xfId="0" applyNumberFormat="1" applyProtection="1"/>
    <xf numFmtId="1" fontId="0" fillId="0" borderId="0" xfId="0" applyNumberFormat="1" applyProtection="1"/>
    <xf numFmtId="0" fontId="11" fillId="0" borderId="1" xfId="0" applyNumberFormat="1" applyFont="1" applyFill="1" applyBorder="1" applyAlignment="1">
      <alignment horizontal="center" vertical="center" wrapText="1"/>
    </xf>
    <xf numFmtId="0" fontId="11" fillId="0" borderId="1" xfId="0" applyNumberFormat="1" applyFont="1" applyBorder="1" applyAlignment="1" applyProtection="1">
      <alignment horizontal="center" vertical="center" wrapText="1"/>
    </xf>
    <xf numFmtId="0" fontId="10" fillId="0" borderId="1" xfId="1" applyFont="1" applyFill="1" applyBorder="1" applyAlignment="1" applyProtection="1">
      <alignment horizontal="center" vertical="center" wrapText="1"/>
      <protection locked="0"/>
    </xf>
    <xf numFmtId="2" fontId="5" fillId="10" borderId="0" xfId="1" applyNumberFormat="1" applyFont="1" applyFill="1" applyBorder="1" applyAlignment="1">
      <alignment horizontal="center" vertical="top"/>
    </xf>
    <xf numFmtId="2" fontId="5" fillId="9" borderId="0" xfId="1" applyNumberFormat="1" applyFont="1" applyFill="1" applyBorder="1" applyAlignment="1">
      <alignment horizontal="center" vertical="top"/>
    </xf>
    <xf numFmtId="0" fontId="26" fillId="0" borderId="0" xfId="0" applyFont="1" applyFill="1" applyBorder="1" applyAlignment="1" applyProtection="1">
      <alignment horizontal="center" vertical="center" wrapText="1"/>
      <protection locked="0"/>
    </xf>
    <xf numFmtId="0" fontId="9" fillId="0" borderId="0" xfId="0" applyFont="1" applyAlignment="1">
      <alignment horizontal="center" vertical="center"/>
    </xf>
    <xf numFmtId="0" fontId="9" fillId="12" borderId="0" xfId="0" applyFont="1" applyFill="1" applyAlignment="1" applyProtection="1">
      <alignment horizontal="center" vertical="top"/>
      <protection locked="0"/>
    </xf>
    <xf numFmtId="0" fontId="5" fillId="12" borderId="0" xfId="0" applyFont="1" applyFill="1" applyAlignment="1" applyProtection="1">
      <alignment horizontal="center" vertical="top" wrapText="1"/>
      <protection locked="0"/>
    </xf>
    <xf numFmtId="0" fontId="5" fillId="3" borderId="0" xfId="0" applyFont="1" applyFill="1" applyAlignment="1" applyProtection="1">
      <alignment horizontal="center" vertical="top"/>
      <protection locked="0"/>
    </xf>
    <xf numFmtId="1" fontId="9" fillId="4" borderId="0" xfId="0" applyNumberFormat="1" applyFont="1" applyFill="1" applyAlignment="1" applyProtection="1">
      <alignment horizontal="center" vertical="top"/>
      <protection locked="0"/>
    </xf>
    <xf numFmtId="165" fontId="9" fillId="4" borderId="0" xfId="0" applyNumberFormat="1" applyFont="1" applyFill="1" applyAlignment="1" applyProtection="1">
      <alignment horizontal="center" vertical="top"/>
      <protection locked="0"/>
    </xf>
    <xf numFmtId="0" fontId="9" fillId="5" borderId="0" xfId="0" applyFont="1" applyFill="1" applyAlignment="1" applyProtection="1">
      <alignment horizontal="center" vertical="top" wrapText="1"/>
      <protection locked="0"/>
    </xf>
    <xf numFmtId="2" fontId="9" fillId="5" borderId="0" xfId="0" applyNumberFormat="1" applyFont="1" applyFill="1" applyAlignment="1" applyProtection="1">
      <alignment horizontal="center" vertical="top"/>
      <protection locked="0"/>
    </xf>
    <xf numFmtId="2" fontId="9" fillId="6" borderId="0" xfId="0" applyNumberFormat="1" applyFont="1" applyFill="1" applyAlignment="1" applyProtection="1">
      <alignment horizontal="center" vertical="top" wrapText="1"/>
      <protection locked="0"/>
    </xf>
    <xf numFmtId="2" fontId="5" fillId="6" borderId="0" xfId="0" applyNumberFormat="1" applyFont="1" applyFill="1" applyAlignment="1" applyProtection="1">
      <alignment horizontal="center" vertical="top"/>
      <protection locked="0"/>
    </xf>
    <xf numFmtId="2" fontId="5" fillId="10" borderId="0" xfId="0" applyNumberFormat="1" applyFont="1" applyFill="1" applyAlignment="1" applyProtection="1">
      <alignment horizontal="center" vertical="top"/>
      <protection locked="0"/>
    </xf>
    <xf numFmtId="0" fontId="9" fillId="11" borderId="0" xfId="0" applyFont="1" applyFill="1" applyAlignment="1" applyProtection="1">
      <alignment horizontal="center" vertical="top"/>
      <protection locked="0"/>
    </xf>
    <xf numFmtId="0" fontId="5" fillId="7" borderId="0" xfId="0" applyFont="1" applyFill="1" applyAlignment="1" applyProtection="1">
      <alignment horizontal="center" vertical="top"/>
      <protection locked="0"/>
    </xf>
    <xf numFmtId="2" fontId="9" fillId="7" borderId="0" xfId="0" applyNumberFormat="1" applyFont="1" applyFill="1" applyAlignment="1" applyProtection="1">
      <alignment horizontal="center" vertical="top" wrapText="1"/>
      <protection locked="0"/>
    </xf>
    <xf numFmtId="2" fontId="9" fillId="7" borderId="0" xfId="0" applyNumberFormat="1" applyFont="1" applyFill="1" applyAlignment="1" applyProtection="1">
      <alignment horizontal="center" vertical="top"/>
      <protection locked="0"/>
    </xf>
    <xf numFmtId="2" fontId="5" fillId="7" borderId="0" xfId="0" applyNumberFormat="1" applyFont="1" applyFill="1" applyAlignment="1" applyProtection="1">
      <alignment horizontal="center" vertical="top"/>
      <protection locked="0"/>
    </xf>
    <xf numFmtId="2" fontId="9" fillId="8" borderId="0" xfId="0" applyNumberFormat="1" applyFont="1" applyFill="1" applyAlignment="1" applyProtection="1">
      <alignment horizontal="center" vertical="top"/>
      <protection locked="0"/>
    </xf>
    <xf numFmtId="2" fontId="9" fillId="9" borderId="0" xfId="0" applyNumberFormat="1" applyFont="1" applyFill="1" applyAlignment="1" applyProtection="1">
      <alignment horizontal="center" vertical="top"/>
      <protection locked="0"/>
    </xf>
    <xf numFmtId="1" fontId="9" fillId="13" borderId="0" xfId="0" applyNumberFormat="1" applyFont="1" applyFill="1" applyAlignment="1" applyProtection="1">
      <alignment horizontal="center" vertical="top"/>
      <protection locked="0"/>
    </xf>
    <xf numFmtId="2" fontId="9" fillId="13" borderId="0" xfId="0" applyNumberFormat="1" applyFont="1" applyFill="1" applyAlignment="1" applyProtection="1">
      <alignment horizontal="center" vertical="top"/>
      <protection locked="0"/>
    </xf>
    <xf numFmtId="2" fontId="9" fillId="13" borderId="0" xfId="0" applyNumberFormat="1" applyFont="1" applyFill="1" applyAlignment="1" applyProtection="1">
      <alignment horizontal="center" vertical="top" wrapText="1"/>
      <protection locked="0"/>
    </xf>
    <xf numFmtId="2" fontId="9" fillId="10" borderId="0" xfId="0" applyNumberFormat="1" applyFont="1" applyFill="1" applyAlignment="1" applyProtection="1">
      <alignment horizontal="center" vertical="top"/>
      <protection locked="0"/>
    </xf>
    <xf numFmtId="167" fontId="5" fillId="3" borderId="0" xfId="0" applyNumberFormat="1" applyFont="1" applyFill="1" applyAlignment="1" applyProtection="1">
      <alignment horizontal="center" vertical="top"/>
      <protection locked="0"/>
    </xf>
    <xf numFmtId="1" fontId="5" fillId="4" borderId="0" xfId="0" applyNumberFormat="1" applyFont="1" applyFill="1" applyAlignment="1" applyProtection="1">
      <alignment horizontal="center" vertical="top"/>
      <protection locked="0"/>
    </xf>
    <xf numFmtId="0" fontId="5" fillId="7" borderId="0" xfId="0" applyFont="1" applyFill="1" applyAlignment="1" applyProtection="1">
      <alignment horizontal="center" vertical="top" wrapText="1"/>
      <protection locked="0"/>
    </xf>
    <xf numFmtId="0" fontId="5" fillId="3" borderId="0" xfId="0" applyFont="1" applyFill="1" applyAlignment="1" applyProtection="1">
      <alignment horizontal="center" vertical="top" wrapText="1"/>
      <protection locked="0"/>
    </xf>
    <xf numFmtId="1" fontId="9" fillId="5" borderId="0" xfId="0" applyNumberFormat="1" applyFont="1" applyFill="1" applyAlignment="1" applyProtection="1">
      <alignment horizontal="center" vertical="top"/>
      <protection locked="0"/>
    </xf>
    <xf numFmtId="2" fontId="9" fillId="10" borderId="0" xfId="0" applyNumberFormat="1" applyFont="1" applyFill="1" applyAlignment="1" applyProtection="1">
      <alignment horizontal="center" vertical="top" wrapText="1"/>
      <protection locked="0"/>
    </xf>
    <xf numFmtId="0" fontId="9" fillId="0" borderId="0" xfId="0" applyFont="1" applyAlignment="1">
      <alignment horizontal="center" vertical="top"/>
    </xf>
    <xf numFmtId="0" fontId="5" fillId="11" borderId="0" xfId="0" applyFont="1" applyFill="1" applyAlignment="1">
      <alignment horizontal="center" vertical="top"/>
    </xf>
    <xf numFmtId="0" fontId="37" fillId="11" borderId="0" xfId="0" applyFont="1" applyFill="1" applyAlignment="1">
      <alignment horizontal="center" vertical="top"/>
    </xf>
    <xf numFmtId="0" fontId="5" fillId="12" borderId="0" xfId="0" applyFont="1" applyFill="1" applyAlignment="1" applyProtection="1">
      <alignment horizontal="center" vertical="top"/>
      <protection locked="0"/>
    </xf>
    <xf numFmtId="165" fontId="5" fillId="4" borderId="0" xfId="0" applyNumberFormat="1" applyFont="1" applyFill="1" applyAlignment="1" applyProtection="1">
      <alignment horizontal="center" vertical="top"/>
      <protection locked="0"/>
    </xf>
    <xf numFmtId="0" fontId="5" fillId="5" borderId="0" xfId="0" applyFont="1" applyFill="1" applyAlignment="1" applyProtection="1">
      <alignment horizontal="center" vertical="top" wrapText="1"/>
      <protection locked="0"/>
    </xf>
    <xf numFmtId="2" fontId="5" fillId="5" borderId="0" xfId="0" applyNumberFormat="1" applyFont="1" applyFill="1" applyAlignment="1" applyProtection="1">
      <alignment horizontal="center" vertical="top"/>
      <protection locked="0"/>
    </xf>
    <xf numFmtId="1" fontId="5" fillId="5" borderId="0" xfId="0" applyNumberFormat="1" applyFont="1" applyFill="1" applyAlignment="1" applyProtection="1">
      <alignment horizontal="center" vertical="top"/>
      <protection locked="0"/>
    </xf>
    <xf numFmtId="2" fontId="5" fillId="6" borderId="0" xfId="0" applyNumberFormat="1" applyFont="1" applyFill="1" applyAlignment="1" applyProtection="1">
      <alignment horizontal="center" vertical="top" wrapText="1"/>
      <protection locked="0"/>
    </xf>
    <xf numFmtId="2" fontId="5" fillId="10" borderId="0" xfId="0" applyNumberFormat="1" applyFont="1" applyFill="1" applyAlignment="1" applyProtection="1">
      <alignment horizontal="center" vertical="top" wrapText="1"/>
      <protection locked="0"/>
    </xf>
    <xf numFmtId="0" fontId="5" fillId="11" borderId="0" xfId="0" applyFont="1" applyFill="1" applyAlignment="1" applyProtection="1">
      <alignment horizontal="center" vertical="top"/>
      <protection locked="0"/>
    </xf>
    <xf numFmtId="2" fontId="5" fillId="7" borderId="0" xfId="0" applyNumberFormat="1" applyFont="1" applyFill="1" applyAlignment="1" applyProtection="1">
      <alignment horizontal="center" vertical="top" wrapText="1"/>
      <protection locked="0"/>
    </xf>
    <xf numFmtId="2" fontId="5" fillId="8" borderId="0" xfId="0" applyNumberFormat="1" applyFont="1" applyFill="1" applyAlignment="1" applyProtection="1">
      <alignment horizontal="center" vertical="top"/>
      <protection locked="0"/>
    </xf>
    <xf numFmtId="2" fontId="5" fillId="9" borderId="0" xfId="0" applyNumberFormat="1" applyFont="1" applyFill="1" applyAlignment="1" applyProtection="1">
      <alignment horizontal="center" vertical="top"/>
      <protection locked="0"/>
    </xf>
    <xf numFmtId="1" fontId="5" fillId="13" borderId="0" xfId="0" applyNumberFormat="1" applyFont="1" applyFill="1" applyAlignment="1" applyProtection="1">
      <alignment horizontal="center" vertical="top"/>
      <protection locked="0"/>
    </xf>
    <xf numFmtId="2" fontId="5" fillId="13" borderId="0" xfId="0" applyNumberFormat="1" applyFont="1" applyFill="1" applyAlignment="1" applyProtection="1">
      <alignment horizontal="center" vertical="top"/>
      <protection locked="0"/>
    </xf>
    <xf numFmtId="2" fontId="5" fillId="13" borderId="0" xfId="0" applyNumberFormat="1" applyFont="1" applyFill="1" applyAlignment="1" applyProtection="1">
      <alignment horizontal="center" vertical="top" wrapText="1"/>
      <protection locked="0"/>
    </xf>
    <xf numFmtId="0" fontId="5" fillId="0" borderId="0" xfId="0" applyFont="1" applyAlignment="1">
      <alignment horizontal="center" vertical="top"/>
    </xf>
    <xf numFmtId="0" fontId="9" fillId="12" borderId="0" xfId="0" applyFont="1" applyFill="1" applyBorder="1" applyAlignment="1" applyProtection="1">
      <alignment horizontal="center" vertical="top"/>
      <protection locked="0"/>
    </xf>
    <xf numFmtId="0" fontId="5" fillId="12" borderId="0" xfId="0" applyFont="1" applyFill="1" applyBorder="1" applyAlignment="1" applyProtection="1">
      <alignment horizontal="center" vertical="top" wrapText="1"/>
      <protection locked="0"/>
    </xf>
    <xf numFmtId="0" fontId="5" fillId="3" borderId="0" xfId="0" applyFont="1" applyFill="1" applyBorder="1" applyAlignment="1" applyProtection="1">
      <alignment horizontal="center" vertical="top"/>
      <protection locked="0"/>
    </xf>
    <xf numFmtId="167" fontId="5" fillId="3" borderId="0" xfId="0" applyNumberFormat="1" applyFont="1" applyFill="1" applyBorder="1" applyAlignment="1" applyProtection="1">
      <alignment horizontal="center" vertical="top"/>
      <protection locked="0"/>
    </xf>
    <xf numFmtId="1" fontId="5" fillId="4" borderId="0" xfId="0" applyNumberFormat="1" applyFont="1" applyFill="1" applyBorder="1" applyAlignment="1" applyProtection="1">
      <alignment horizontal="center" vertical="top"/>
      <protection locked="0"/>
    </xf>
    <xf numFmtId="1" fontId="9" fillId="4" borderId="0" xfId="0" applyNumberFormat="1" applyFont="1" applyFill="1" applyBorder="1" applyAlignment="1" applyProtection="1">
      <alignment horizontal="center" vertical="top"/>
      <protection locked="0"/>
    </xf>
    <xf numFmtId="165" fontId="9" fillId="4" borderId="0" xfId="0" applyNumberFormat="1" applyFont="1" applyFill="1" applyBorder="1" applyAlignment="1" applyProtection="1">
      <alignment horizontal="center" vertical="top"/>
      <protection locked="0"/>
    </xf>
    <xf numFmtId="0" fontId="9" fillId="5" borderId="0" xfId="0" applyFont="1" applyFill="1" applyBorder="1" applyAlignment="1" applyProtection="1">
      <alignment horizontal="center" vertical="top" wrapText="1"/>
      <protection locked="0"/>
    </xf>
    <xf numFmtId="2" fontId="9" fillId="5" borderId="0" xfId="0" applyNumberFormat="1" applyFont="1" applyFill="1" applyBorder="1" applyAlignment="1" applyProtection="1">
      <alignment horizontal="center" vertical="top"/>
      <protection locked="0"/>
    </xf>
    <xf numFmtId="1" fontId="9" fillId="5" borderId="0" xfId="0" applyNumberFormat="1" applyFont="1" applyFill="1" applyBorder="1" applyAlignment="1" applyProtection="1">
      <alignment horizontal="center" vertical="top"/>
      <protection locked="0"/>
    </xf>
    <xf numFmtId="2" fontId="9" fillId="6" borderId="0" xfId="0" applyNumberFormat="1" applyFont="1" applyFill="1" applyBorder="1" applyAlignment="1" applyProtection="1">
      <alignment horizontal="center" vertical="top" wrapText="1"/>
      <protection locked="0"/>
    </xf>
    <xf numFmtId="2" fontId="5" fillId="6" borderId="0" xfId="0" applyNumberFormat="1" applyFont="1" applyFill="1" applyBorder="1" applyAlignment="1" applyProtection="1">
      <alignment horizontal="center" vertical="top"/>
      <protection locked="0"/>
    </xf>
    <xf numFmtId="2" fontId="5" fillId="10" borderId="0" xfId="0" applyNumberFormat="1" applyFont="1" applyFill="1" applyBorder="1" applyAlignment="1" applyProtection="1">
      <alignment horizontal="center" vertical="top"/>
      <protection locked="0"/>
    </xf>
    <xf numFmtId="2" fontId="9" fillId="10" borderId="0" xfId="0" applyNumberFormat="1" applyFont="1" applyFill="1" applyBorder="1" applyAlignment="1" applyProtection="1">
      <alignment horizontal="center" vertical="top"/>
      <protection locked="0"/>
    </xf>
    <xf numFmtId="2" fontId="9" fillId="10" borderId="0" xfId="0" applyNumberFormat="1" applyFont="1" applyFill="1" applyBorder="1" applyAlignment="1" applyProtection="1">
      <alignment horizontal="center" vertical="top" wrapText="1"/>
      <protection locked="0"/>
    </xf>
    <xf numFmtId="0" fontId="5" fillId="11" borderId="0" xfId="0" applyFont="1" applyFill="1" applyBorder="1" applyAlignment="1">
      <alignment horizontal="center" vertical="top"/>
    </xf>
    <xf numFmtId="0" fontId="9" fillId="11" borderId="0" xfId="0" applyFont="1" applyFill="1" applyBorder="1" applyAlignment="1" applyProtection="1">
      <alignment horizontal="center" vertical="top"/>
      <protection locked="0"/>
    </xf>
    <xf numFmtId="0" fontId="37" fillId="11" borderId="0" xfId="0" applyFont="1" applyFill="1" applyBorder="1" applyAlignment="1">
      <alignment horizontal="center" vertical="top"/>
    </xf>
    <xf numFmtId="0" fontId="5" fillId="7" borderId="0" xfId="0" applyFont="1" applyFill="1" applyBorder="1" applyAlignment="1" applyProtection="1">
      <alignment horizontal="center" vertical="top"/>
      <protection locked="0"/>
    </xf>
    <xf numFmtId="0" fontId="5" fillId="7" borderId="0" xfId="0" applyFont="1" applyFill="1" applyBorder="1" applyAlignment="1" applyProtection="1">
      <alignment horizontal="center" vertical="top" wrapText="1"/>
      <protection locked="0"/>
    </xf>
    <xf numFmtId="2" fontId="9" fillId="7" borderId="0" xfId="0" applyNumberFormat="1" applyFont="1" applyFill="1" applyBorder="1" applyAlignment="1" applyProtection="1">
      <alignment horizontal="center" vertical="top" wrapText="1"/>
      <protection locked="0"/>
    </xf>
    <xf numFmtId="2" fontId="9" fillId="7" borderId="0" xfId="0" applyNumberFormat="1" applyFont="1" applyFill="1" applyBorder="1" applyAlignment="1" applyProtection="1">
      <alignment horizontal="center" vertical="top"/>
      <protection locked="0"/>
    </xf>
    <xf numFmtId="2" fontId="5" fillId="7" borderId="0" xfId="0" applyNumberFormat="1" applyFont="1" applyFill="1" applyBorder="1" applyAlignment="1" applyProtection="1">
      <alignment horizontal="center" vertical="top"/>
      <protection locked="0"/>
    </xf>
    <xf numFmtId="2" fontId="9" fillId="8" borderId="0" xfId="0" applyNumberFormat="1" applyFont="1" applyFill="1" applyBorder="1" applyAlignment="1" applyProtection="1">
      <alignment horizontal="center" vertical="top"/>
      <protection locked="0"/>
    </xf>
    <xf numFmtId="2" fontId="9" fillId="9" borderId="0" xfId="0" applyNumberFormat="1" applyFont="1" applyFill="1" applyBorder="1" applyAlignment="1" applyProtection="1">
      <alignment horizontal="center" vertical="top"/>
      <protection locked="0"/>
    </xf>
    <xf numFmtId="1" fontId="9" fillId="13" borderId="0" xfId="0" applyNumberFormat="1" applyFont="1" applyFill="1" applyBorder="1" applyAlignment="1" applyProtection="1">
      <alignment horizontal="center" vertical="top"/>
      <protection locked="0"/>
    </xf>
    <xf numFmtId="2" fontId="9" fillId="13" borderId="0" xfId="0" applyNumberFormat="1" applyFont="1" applyFill="1" applyBorder="1" applyAlignment="1" applyProtection="1">
      <alignment horizontal="center" vertical="top"/>
      <protection locked="0"/>
    </xf>
    <xf numFmtId="2" fontId="9" fillId="13" borderId="0" xfId="0" applyNumberFormat="1" applyFont="1" applyFill="1" applyBorder="1" applyAlignment="1" applyProtection="1">
      <alignment horizontal="center" vertical="top" wrapText="1"/>
      <protection locked="0"/>
    </xf>
    <xf numFmtId="0" fontId="9" fillId="0" borderId="0" xfId="0" applyFont="1" applyBorder="1" applyAlignment="1">
      <alignment horizontal="center" vertical="top"/>
    </xf>
    <xf numFmtId="0" fontId="9" fillId="12" borderId="1" xfId="0" applyFont="1" applyFill="1" applyBorder="1" applyAlignment="1" applyProtection="1">
      <alignment horizontal="center" vertical="top"/>
      <protection locked="0"/>
    </xf>
    <xf numFmtId="0" fontId="5" fillId="12" borderId="1" xfId="0" applyFont="1" applyFill="1" applyBorder="1" applyAlignment="1" applyProtection="1">
      <alignment horizontal="center" vertical="top" wrapText="1"/>
      <protection locked="0"/>
    </xf>
    <xf numFmtId="0" fontId="5" fillId="3" borderId="1" xfId="0" applyFont="1" applyFill="1" applyBorder="1" applyAlignment="1" applyProtection="1">
      <alignment horizontal="center" vertical="top"/>
      <protection locked="0"/>
    </xf>
    <xf numFmtId="167" fontId="5" fillId="3" borderId="1" xfId="0" applyNumberFormat="1" applyFont="1" applyFill="1" applyBorder="1" applyAlignment="1" applyProtection="1">
      <alignment horizontal="center" vertical="top"/>
      <protection locked="0"/>
    </xf>
    <xf numFmtId="1" fontId="5" fillId="4" borderId="1" xfId="0" applyNumberFormat="1" applyFont="1" applyFill="1" applyBorder="1" applyAlignment="1" applyProtection="1">
      <alignment horizontal="center" vertical="top"/>
      <protection locked="0"/>
    </xf>
    <xf numFmtId="1" fontId="9" fillId="4" borderId="1" xfId="0" applyNumberFormat="1" applyFont="1" applyFill="1" applyBorder="1" applyAlignment="1" applyProtection="1">
      <alignment horizontal="center" vertical="top"/>
      <protection locked="0"/>
    </xf>
    <xf numFmtId="165" fontId="9" fillId="4" borderId="1" xfId="0" applyNumberFormat="1" applyFont="1" applyFill="1" applyBorder="1" applyAlignment="1" applyProtection="1">
      <alignment horizontal="center" vertical="top"/>
      <protection locked="0"/>
    </xf>
    <xf numFmtId="0" fontId="9" fillId="5" borderId="1" xfId="0" applyFont="1" applyFill="1" applyBorder="1" applyAlignment="1" applyProtection="1">
      <alignment horizontal="center" vertical="top" wrapText="1"/>
      <protection locked="0"/>
    </xf>
    <xf numFmtId="2" fontId="9" fillId="5" borderId="1" xfId="0" applyNumberFormat="1" applyFont="1" applyFill="1" applyBorder="1" applyAlignment="1" applyProtection="1">
      <alignment horizontal="center" vertical="top"/>
      <protection locked="0"/>
    </xf>
    <xf numFmtId="1" fontId="9" fillId="5" borderId="1" xfId="0" applyNumberFormat="1" applyFont="1" applyFill="1" applyBorder="1" applyAlignment="1" applyProtection="1">
      <alignment horizontal="center" vertical="top"/>
      <protection locked="0"/>
    </xf>
    <xf numFmtId="2" fontId="9" fillId="6" borderId="1" xfId="0" applyNumberFormat="1" applyFont="1" applyFill="1" applyBorder="1" applyAlignment="1" applyProtection="1">
      <alignment horizontal="center" vertical="top" wrapText="1"/>
      <protection locked="0"/>
    </xf>
    <xf numFmtId="2" fontId="5" fillId="6" borderId="1" xfId="0" applyNumberFormat="1" applyFont="1" applyFill="1" applyBorder="1" applyAlignment="1" applyProtection="1">
      <alignment horizontal="center" vertical="top"/>
      <protection locked="0"/>
    </xf>
    <xf numFmtId="2" fontId="5" fillId="10" borderId="1" xfId="0" applyNumberFormat="1" applyFont="1" applyFill="1" applyBorder="1" applyAlignment="1" applyProtection="1">
      <alignment horizontal="center" vertical="top"/>
      <protection locked="0"/>
    </xf>
    <xf numFmtId="2" fontId="9" fillId="10" borderId="1" xfId="0" applyNumberFormat="1" applyFont="1" applyFill="1" applyBorder="1" applyAlignment="1" applyProtection="1">
      <alignment horizontal="center" vertical="top"/>
      <protection locked="0"/>
    </xf>
    <xf numFmtId="2" fontId="9" fillId="10" borderId="1" xfId="0" applyNumberFormat="1" applyFont="1" applyFill="1" applyBorder="1" applyAlignment="1" applyProtection="1">
      <alignment horizontal="center" vertical="top" wrapText="1"/>
      <protection locked="0"/>
    </xf>
    <xf numFmtId="2" fontId="5" fillId="10" borderId="1" xfId="1" applyNumberFormat="1" applyFont="1" applyFill="1" applyBorder="1" applyAlignment="1">
      <alignment horizontal="center" vertical="top"/>
    </xf>
    <xf numFmtId="0" fontId="5" fillId="11" borderId="1" xfId="0" applyFont="1" applyFill="1" applyBorder="1" applyAlignment="1">
      <alignment horizontal="center" vertical="top"/>
    </xf>
    <xf numFmtId="0" fontId="9" fillId="11" borderId="1" xfId="0" applyFont="1" applyFill="1" applyBorder="1" applyAlignment="1" applyProtection="1">
      <alignment horizontal="center" vertical="top"/>
      <protection locked="0"/>
    </xf>
    <xf numFmtId="0" fontId="37" fillId="11" borderId="1" xfId="0" applyFont="1" applyFill="1" applyBorder="1" applyAlignment="1">
      <alignment horizontal="center" vertical="top"/>
    </xf>
    <xf numFmtId="0" fontId="5" fillId="7" borderId="1" xfId="0" applyFont="1" applyFill="1" applyBorder="1" applyAlignment="1" applyProtection="1">
      <alignment horizontal="center" vertical="top"/>
      <protection locked="0"/>
    </xf>
    <xf numFmtId="0" fontId="5" fillId="7" borderId="1" xfId="0" applyFont="1" applyFill="1" applyBorder="1" applyAlignment="1" applyProtection="1">
      <alignment horizontal="center" vertical="top" wrapText="1"/>
      <protection locked="0"/>
    </xf>
    <xf numFmtId="2" fontId="9" fillId="7" borderId="1" xfId="0" applyNumberFormat="1" applyFont="1" applyFill="1" applyBorder="1" applyAlignment="1" applyProtection="1">
      <alignment horizontal="center" vertical="top" wrapText="1"/>
      <protection locked="0"/>
    </xf>
    <xf numFmtId="2" fontId="9" fillId="7" borderId="1" xfId="0" applyNumberFormat="1" applyFont="1" applyFill="1" applyBorder="1" applyAlignment="1" applyProtection="1">
      <alignment horizontal="center" vertical="top"/>
      <protection locked="0"/>
    </xf>
    <xf numFmtId="2" fontId="5" fillId="7" borderId="1" xfId="0" applyNumberFormat="1" applyFont="1" applyFill="1" applyBorder="1" applyAlignment="1" applyProtection="1">
      <alignment horizontal="center" vertical="top"/>
      <protection locked="0"/>
    </xf>
    <xf numFmtId="2" fontId="9" fillId="8" borderId="1" xfId="0" applyNumberFormat="1" applyFont="1" applyFill="1" applyBorder="1" applyAlignment="1" applyProtection="1">
      <alignment horizontal="center" vertical="top"/>
      <protection locked="0"/>
    </xf>
    <xf numFmtId="2" fontId="5" fillId="9" borderId="1" xfId="1" applyNumberFormat="1" applyFont="1" applyFill="1" applyBorder="1" applyAlignment="1">
      <alignment horizontal="center" vertical="top"/>
    </xf>
    <xf numFmtId="2" fontId="9" fillId="9" borderId="1" xfId="0" applyNumberFormat="1" applyFont="1" applyFill="1" applyBorder="1" applyAlignment="1" applyProtection="1">
      <alignment horizontal="center" vertical="top"/>
      <protection locked="0"/>
    </xf>
    <xf numFmtId="1" fontId="9" fillId="13" borderId="1" xfId="0" applyNumberFormat="1" applyFont="1" applyFill="1" applyBorder="1" applyAlignment="1" applyProtection="1">
      <alignment horizontal="center" vertical="top"/>
      <protection locked="0"/>
    </xf>
    <xf numFmtId="2" fontId="9" fillId="13" borderId="1" xfId="0" applyNumberFormat="1" applyFont="1" applyFill="1" applyBorder="1" applyAlignment="1" applyProtection="1">
      <alignment horizontal="center" vertical="top"/>
      <protection locked="0"/>
    </xf>
    <xf numFmtId="2" fontId="9" fillId="13" borderId="1" xfId="0" applyNumberFormat="1" applyFont="1" applyFill="1" applyBorder="1" applyAlignment="1" applyProtection="1">
      <alignment horizontal="center" vertical="top" wrapText="1"/>
      <protection locked="0"/>
    </xf>
    <xf numFmtId="0" fontId="9" fillId="0" borderId="1" xfId="0" applyFont="1" applyBorder="1" applyAlignment="1">
      <alignment horizontal="center" vertical="top"/>
    </xf>
    <xf numFmtId="0" fontId="5" fillId="3" borderId="1" xfId="0" applyNumberFormat="1" applyFont="1" applyFill="1" applyBorder="1" applyAlignment="1" applyProtection="1">
      <alignment horizontal="center" vertical="top"/>
      <protection locked="0"/>
    </xf>
    <xf numFmtId="0" fontId="5" fillId="4" borderId="1" xfId="0" applyNumberFormat="1" applyFont="1" applyFill="1" applyBorder="1" applyAlignment="1" applyProtection="1">
      <alignment horizontal="center" vertical="top"/>
      <protection locked="0"/>
    </xf>
    <xf numFmtId="0" fontId="9" fillId="4" borderId="1" xfId="0" applyNumberFormat="1" applyFont="1" applyFill="1" applyBorder="1" applyAlignment="1" applyProtection="1">
      <alignment horizontal="center" vertical="top"/>
      <protection locked="0"/>
    </xf>
    <xf numFmtId="0" fontId="9" fillId="5" borderId="1" xfId="0" applyNumberFormat="1" applyFont="1" applyFill="1" applyBorder="1" applyAlignment="1" applyProtection="1">
      <alignment horizontal="center" vertical="top" wrapText="1"/>
      <protection locked="0"/>
    </xf>
    <xf numFmtId="0" fontId="9" fillId="5" borderId="1" xfId="0" applyNumberFormat="1" applyFont="1" applyFill="1" applyBorder="1" applyAlignment="1" applyProtection="1">
      <alignment horizontal="center" vertical="top"/>
      <protection locked="0"/>
    </xf>
    <xf numFmtId="0" fontId="9" fillId="6" borderId="1" xfId="0" applyNumberFormat="1" applyFont="1" applyFill="1" applyBorder="1" applyAlignment="1" applyProtection="1">
      <alignment horizontal="center" vertical="top" wrapText="1"/>
      <protection locked="0"/>
    </xf>
    <xf numFmtId="0" fontId="5" fillId="6" borderId="1" xfId="0" applyNumberFormat="1" applyFont="1" applyFill="1" applyBorder="1" applyAlignment="1" applyProtection="1">
      <alignment horizontal="center" vertical="top"/>
      <protection locked="0"/>
    </xf>
    <xf numFmtId="0" fontId="5" fillId="10" borderId="1" xfId="0" applyNumberFormat="1" applyFont="1" applyFill="1" applyBorder="1" applyAlignment="1" applyProtection="1">
      <alignment horizontal="center" vertical="top"/>
      <protection locked="0"/>
    </xf>
    <xf numFmtId="0" fontId="9" fillId="10" borderId="1" xfId="0" applyNumberFormat="1" applyFont="1" applyFill="1" applyBorder="1" applyAlignment="1" applyProtection="1">
      <alignment horizontal="center" vertical="top"/>
      <protection locked="0"/>
    </xf>
    <xf numFmtId="0" fontId="9" fillId="10" borderId="1" xfId="0" applyNumberFormat="1" applyFont="1" applyFill="1" applyBorder="1" applyAlignment="1" applyProtection="1">
      <alignment horizontal="center" vertical="top" wrapText="1"/>
      <protection locked="0"/>
    </xf>
    <xf numFmtId="0" fontId="5" fillId="10" borderId="1" xfId="1" applyNumberFormat="1" applyFont="1" applyFill="1" applyBorder="1" applyAlignment="1">
      <alignment horizontal="center" vertical="top"/>
    </xf>
    <xf numFmtId="0" fontId="5" fillId="11" borderId="1" xfId="0" applyNumberFormat="1" applyFont="1" applyFill="1" applyBorder="1" applyAlignment="1">
      <alignment horizontal="center" vertical="top"/>
    </xf>
    <xf numFmtId="0" fontId="9" fillId="11" borderId="1" xfId="0" applyNumberFormat="1" applyFont="1" applyFill="1" applyBorder="1" applyAlignment="1" applyProtection="1">
      <alignment horizontal="center" vertical="top"/>
      <protection locked="0"/>
    </xf>
    <xf numFmtId="0" fontId="37" fillId="11" borderId="1" xfId="0" applyNumberFormat="1" applyFont="1" applyFill="1" applyBorder="1" applyAlignment="1">
      <alignment horizontal="center" vertical="top"/>
    </xf>
    <xf numFmtId="0" fontId="5" fillId="7" borderId="1" xfId="0" applyNumberFormat="1" applyFont="1" applyFill="1" applyBorder="1" applyAlignment="1" applyProtection="1">
      <alignment horizontal="center" vertical="top"/>
      <protection locked="0"/>
    </xf>
    <xf numFmtId="0" fontId="5" fillId="7" borderId="1" xfId="0" applyNumberFormat="1" applyFont="1" applyFill="1" applyBorder="1" applyAlignment="1" applyProtection="1">
      <alignment horizontal="center" vertical="top" wrapText="1"/>
      <protection locked="0"/>
    </xf>
    <xf numFmtId="0" fontId="9" fillId="7" borderId="1" xfId="0" applyNumberFormat="1" applyFont="1" applyFill="1" applyBorder="1" applyAlignment="1" applyProtection="1">
      <alignment horizontal="center" vertical="top" wrapText="1"/>
      <protection locked="0"/>
    </xf>
    <xf numFmtId="0" fontId="9" fillId="7" borderId="1" xfId="0" applyNumberFormat="1" applyFont="1" applyFill="1" applyBorder="1" applyAlignment="1" applyProtection="1">
      <alignment horizontal="center" vertical="top"/>
      <protection locked="0"/>
    </xf>
    <xf numFmtId="0" fontId="9" fillId="8" borderId="1" xfId="0" applyNumberFormat="1" applyFont="1" applyFill="1" applyBorder="1" applyAlignment="1" applyProtection="1">
      <alignment horizontal="center" vertical="top"/>
      <protection locked="0"/>
    </xf>
    <xf numFmtId="0" fontId="5" fillId="9" borderId="1" xfId="1" applyNumberFormat="1" applyFont="1" applyFill="1" applyBorder="1" applyAlignment="1">
      <alignment horizontal="center" vertical="top"/>
    </xf>
    <xf numFmtId="0" fontId="9" fillId="9" borderId="1" xfId="0" applyNumberFormat="1" applyFont="1" applyFill="1" applyBorder="1" applyAlignment="1" applyProtection="1">
      <alignment horizontal="center" vertical="top"/>
      <protection locked="0"/>
    </xf>
    <xf numFmtId="0" fontId="9" fillId="13" borderId="1" xfId="0" applyNumberFormat="1" applyFont="1" applyFill="1" applyBorder="1" applyAlignment="1" applyProtection="1">
      <alignment horizontal="center" vertical="top"/>
      <protection locked="0"/>
    </xf>
    <xf numFmtId="0" fontId="9" fillId="13" borderId="1" xfId="0" applyNumberFormat="1" applyFont="1" applyFill="1" applyBorder="1" applyAlignment="1" applyProtection="1">
      <alignment horizontal="center" vertical="top" wrapText="1"/>
      <protection locked="0"/>
    </xf>
    <xf numFmtId="0" fontId="9" fillId="0" borderId="1" xfId="0" applyNumberFormat="1" applyFont="1" applyBorder="1" applyAlignment="1">
      <alignment horizontal="center" vertical="top"/>
    </xf>
    <xf numFmtId="0" fontId="17" fillId="11" borderId="0" xfId="0" applyFont="1" applyFill="1" applyAlignment="1">
      <alignment horizontal="center" vertical="top"/>
    </xf>
    <xf numFmtId="0" fontId="17" fillId="11" borderId="0" xfId="0" applyFont="1" applyFill="1" applyBorder="1" applyAlignment="1">
      <alignment horizontal="center" vertical="top"/>
    </xf>
    <xf numFmtId="0" fontId="17" fillId="11" borderId="1" xfId="0" applyFont="1" applyFill="1" applyBorder="1" applyAlignment="1">
      <alignment horizontal="center" vertical="top"/>
    </xf>
    <xf numFmtId="0" fontId="17" fillId="11" borderId="1" xfId="0" applyNumberFormat="1" applyFont="1" applyFill="1" applyBorder="1" applyAlignment="1">
      <alignment horizontal="center" vertical="top"/>
    </xf>
    <xf numFmtId="167" fontId="5" fillId="3" borderId="0" xfId="0" applyNumberFormat="1" applyFont="1" applyFill="1" applyAlignment="1" applyProtection="1">
      <alignment horizontal="center" vertical="top" wrapText="1"/>
      <protection locked="0"/>
    </xf>
    <xf numFmtId="2" fontId="17" fillId="10" borderId="0" xfId="0" applyNumberFormat="1" applyFont="1" applyFill="1" applyAlignment="1" applyProtection="1">
      <alignment horizontal="center" vertical="top"/>
      <protection locked="0"/>
    </xf>
    <xf numFmtId="0" fontId="9" fillId="12" borderId="0" xfId="0" applyFont="1" applyFill="1" applyAlignment="1" applyProtection="1">
      <alignment horizontal="center" vertical="top" wrapText="1"/>
    </xf>
    <xf numFmtId="2" fontId="9" fillId="5" borderId="0" xfId="0" applyNumberFormat="1" applyFont="1" applyFill="1" applyAlignment="1" applyProtection="1">
      <alignment horizontal="center" vertical="top" wrapText="1"/>
      <protection locked="0"/>
    </xf>
    <xf numFmtId="0" fontId="9" fillId="12" borderId="0" xfId="0" applyFont="1" applyFill="1" applyAlignment="1">
      <alignment horizontal="center" vertical="top"/>
    </xf>
    <xf numFmtId="0" fontId="24" fillId="0" borderId="1" xfId="0" applyFont="1" applyFill="1" applyBorder="1" applyAlignment="1" applyProtection="1">
      <alignment horizontal="center" vertical="center" wrapText="1"/>
      <protection locked="0"/>
    </xf>
    <xf numFmtId="0" fontId="10" fillId="0" borderId="3" xfId="1" applyNumberFormat="1" applyFont="1" applyFill="1" applyBorder="1" applyAlignment="1" applyProtection="1">
      <alignment horizontal="center" vertical="center" wrapText="1"/>
      <protection locked="0"/>
    </xf>
    <xf numFmtId="0" fontId="10" fillId="0" borderId="1" xfId="1" applyNumberFormat="1" applyFont="1" applyFill="1" applyBorder="1" applyAlignment="1" applyProtection="1">
      <alignment horizontal="center" vertical="center" wrapText="1"/>
      <protection locked="0"/>
    </xf>
    <xf numFmtId="0" fontId="0" fillId="0" borderId="0" xfId="0" applyFont="1" applyFill="1" applyBorder="1" applyAlignment="1" applyProtection="1">
      <alignment horizontal="center" vertical="center"/>
      <protection locked="0"/>
    </xf>
    <xf numFmtId="0" fontId="18" fillId="0" borderId="0" xfId="0" applyFont="1" applyFill="1" applyAlignment="1" applyProtection="1">
      <alignment horizontal="center" vertical="center"/>
      <protection locked="0"/>
    </xf>
    <xf numFmtId="0" fontId="19" fillId="0" borderId="0" xfId="0" applyFont="1" applyFill="1" applyAlignment="1" applyProtection="1">
      <alignment horizontal="center" vertical="center"/>
      <protection locked="0"/>
    </xf>
    <xf numFmtId="0" fontId="0" fillId="0" borderId="0" xfId="0" applyFill="1" applyAlignment="1" applyProtection="1">
      <alignment horizontal="center" vertical="center"/>
      <protection locked="0"/>
    </xf>
    <xf numFmtId="0" fontId="9" fillId="0" borderId="0" xfId="0" applyFont="1" applyAlignment="1">
      <alignment horizontal="center" vertical="center" wrapText="1"/>
    </xf>
    <xf numFmtId="1" fontId="9" fillId="0" borderId="0" xfId="0" applyNumberFormat="1" applyFont="1" applyAlignment="1">
      <alignment horizontal="center" vertical="center" wrapText="1"/>
    </xf>
    <xf numFmtId="0" fontId="23" fillId="0" borderId="0" xfId="0" applyFont="1" applyFill="1" applyBorder="1" applyAlignment="1" applyProtection="1">
      <alignment horizontal="center" vertical="center"/>
      <protection locked="0"/>
    </xf>
    <xf numFmtId="0" fontId="25" fillId="0" borderId="0" xfId="0" applyFont="1" applyFill="1" applyBorder="1" applyAlignment="1" applyProtection="1">
      <alignment horizontal="center" vertical="center"/>
      <protection locked="0"/>
    </xf>
    <xf numFmtId="0" fontId="0" fillId="0" borderId="0" xfId="0" applyFont="1" applyFill="1" applyAlignment="1" applyProtection="1">
      <alignment horizontal="center" vertical="center"/>
      <protection locked="0"/>
    </xf>
    <xf numFmtId="0" fontId="21" fillId="0" borderId="0" xfId="0" applyFont="1" applyFill="1" applyAlignment="1" applyProtection="1">
      <alignment horizontal="center" vertical="center"/>
      <protection locked="0"/>
    </xf>
    <xf numFmtId="0" fontId="9" fillId="0" borderId="0" xfId="0" applyFont="1" applyFill="1" applyAlignment="1" applyProtection="1">
      <alignment horizontal="center" vertical="center" wrapText="1"/>
      <protection locked="0"/>
    </xf>
    <xf numFmtId="0" fontId="20" fillId="0" borderId="0" xfId="0" applyFont="1" applyFill="1" applyAlignment="1" applyProtection="1">
      <alignment horizontal="center" vertical="center"/>
      <protection locked="0"/>
    </xf>
    <xf numFmtId="1" fontId="26" fillId="0" borderId="0" xfId="0" applyNumberFormat="1" applyFont="1" applyFill="1" applyBorder="1" applyAlignment="1" applyProtection="1">
      <alignment horizontal="center" vertical="center" wrapText="1"/>
      <protection locked="0"/>
    </xf>
    <xf numFmtId="0" fontId="19" fillId="0" borderId="0" xfId="0" applyFont="1" applyFill="1" applyAlignment="1" applyProtection="1">
      <alignment horizontal="center" vertical="center" wrapText="1"/>
      <protection locked="0"/>
    </xf>
    <xf numFmtId="0" fontId="23" fillId="0" borderId="0" xfId="0" applyFont="1" applyFill="1" applyBorder="1" applyAlignment="1" applyProtection="1">
      <alignment horizontal="center" vertical="center" wrapText="1"/>
      <protection locked="0"/>
    </xf>
    <xf numFmtId="49" fontId="0" fillId="0" borderId="0" xfId="0" applyNumberFormat="1" applyFont="1" applyFill="1" applyAlignment="1" applyProtection="1">
      <alignment horizontal="center" vertical="center"/>
      <protection locked="0"/>
    </xf>
    <xf numFmtId="49" fontId="19" fillId="0" borderId="0" xfId="0" applyNumberFormat="1" applyFont="1" applyFill="1" applyAlignment="1" applyProtection="1">
      <alignment horizontal="center" vertical="center"/>
      <protection locked="0"/>
    </xf>
    <xf numFmtId="49" fontId="0" fillId="0" borderId="0" xfId="0" applyNumberFormat="1" applyFill="1" applyAlignment="1" applyProtection="1">
      <alignment horizontal="center" vertical="center"/>
      <protection locked="0"/>
    </xf>
    <xf numFmtId="0" fontId="23" fillId="0" borderId="0" xfId="0" applyNumberFormat="1" applyFont="1" applyFill="1" applyBorder="1" applyAlignment="1" applyProtection="1">
      <alignment horizontal="center" vertical="center"/>
      <protection locked="0"/>
    </xf>
    <xf numFmtId="49" fontId="0" fillId="0" borderId="0" xfId="0" applyNumberFormat="1" applyFont="1" applyFill="1" applyAlignment="1" applyProtection="1">
      <alignment horizontal="center" vertical="center" wrapText="1"/>
      <protection locked="0"/>
    </xf>
    <xf numFmtId="0" fontId="23" fillId="0" borderId="0" xfId="0" applyNumberFormat="1" applyFont="1" applyFill="1" applyBorder="1" applyAlignment="1" applyProtection="1">
      <alignment horizontal="center" vertical="center" wrapText="1"/>
      <protection locked="0"/>
    </xf>
    <xf numFmtId="0" fontId="20" fillId="0" borderId="0" xfId="0" applyFont="1" applyFill="1" applyAlignment="1" applyProtection="1">
      <alignment horizontal="center" vertical="center" wrapText="1"/>
      <protection locked="0"/>
    </xf>
    <xf numFmtId="49" fontId="0" fillId="16" borderId="0" xfId="0" applyNumberFormat="1" applyFont="1" applyFill="1" applyAlignment="1" applyProtection="1">
      <alignment horizontal="center" vertical="center"/>
      <protection locked="0"/>
    </xf>
    <xf numFmtId="0" fontId="18" fillId="16" borderId="0" xfId="0" applyFont="1" applyFill="1" applyAlignment="1" applyProtection="1">
      <alignment horizontal="center" vertical="center"/>
      <protection locked="0"/>
    </xf>
    <xf numFmtId="0" fontId="19" fillId="16" borderId="0" xfId="0" applyFont="1" applyFill="1" applyAlignment="1" applyProtection="1">
      <alignment horizontal="center" vertical="center"/>
      <protection locked="0"/>
    </xf>
    <xf numFmtId="0" fontId="20" fillId="16" borderId="0" xfId="0" applyFont="1" applyFill="1" applyAlignment="1" applyProtection="1">
      <alignment horizontal="center" vertical="center"/>
      <protection locked="0"/>
    </xf>
    <xf numFmtId="0" fontId="0" fillId="16" borderId="0" xfId="0" applyFill="1" applyAlignment="1" applyProtection="1">
      <alignment horizontal="center" vertical="center"/>
      <protection locked="0"/>
    </xf>
    <xf numFmtId="0" fontId="9" fillId="16" borderId="0" xfId="0" applyFont="1" applyFill="1" applyAlignment="1" applyProtection="1">
      <alignment horizontal="center" vertical="center" wrapText="1"/>
      <protection locked="0"/>
    </xf>
    <xf numFmtId="0" fontId="9" fillId="16" borderId="0" xfId="0" applyFont="1" applyFill="1" applyAlignment="1">
      <alignment horizontal="center" vertical="center" wrapText="1"/>
    </xf>
    <xf numFmtId="1" fontId="9" fillId="16" borderId="0" xfId="0" applyNumberFormat="1" applyFont="1" applyFill="1" applyAlignment="1">
      <alignment horizontal="center" vertical="center" wrapText="1"/>
    </xf>
    <xf numFmtId="0" fontId="23" fillId="16" borderId="0" xfId="0" applyNumberFormat="1" applyFont="1" applyFill="1" applyBorder="1" applyAlignment="1" applyProtection="1">
      <alignment horizontal="center" vertical="center"/>
      <protection locked="0"/>
    </xf>
    <xf numFmtId="0" fontId="25" fillId="16" borderId="0" xfId="0" applyFont="1" applyFill="1" applyBorder="1" applyAlignment="1" applyProtection="1">
      <alignment horizontal="center" vertical="center"/>
      <protection locked="0"/>
    </xf>
    <xf numFmtId="0" fontId="23" fillId="16" borderId="0" xfId="0" applyFont="1" applyFill="1" applyBorder="1" applyAlignment="1" applyProtection="1">
      <alignment horizontal="center" vertical="center"/>
      <protection locked="0"/>
    </xf>
    <xf numFmtId="0" fontId="0" fillId="16" borderId="0" xfId="0" applyFont="1" applyFill="1" applyAlignment="1" applyProtection="1">
      <alignment horizontal="center" vertical="center" wrapText="1"/>
      <protection locked="0"/>
    </xf>
    <xf numFmtId="0" fontId="19" fillId="16" borderId="0" xfId="0" applyFont="1" applyFill="1" applyAlignment="1" applyProtection="1">
      <alignment horizontal="center" vertical="center" wrapText="1"/>
      <protection locked="0"/>
    </xf>
    <xf numFmtId="49" fontId="19" fillId="16" borderId="0" xfId="0" applyNumberFormat="1" applyFont="1" applyFill="1" applyAlignment="1" applyProtection="1">
      <alignment horizontal="center" vertical="center" wrapText="1"/>
      <protection locked="0"/>
    </xf>
    <xf numFmtId="0" fontId="20" fillId="16" borderId="0" xfId="0" applyFont="1" applyFill="1" applyAlignment="1" applyProtection="1">
      <alignment horizontal="center" vertical="center" wrapText="1"/>
      <protection locked="0"/>
    </xf>
    <xf numFmtId="49" fontId="23" fillId="16" borderId="0" xfId="0" applyNumberFormat="1" applyFont="1" applyFill="1" applyBorder="1" applyAlignment="1" applyProtection="1">
      <alignment horizontal="center" vertical="center"/>
      <protection locked="0"/>
    </xf>
    <xf numFmtId="49" fontId="23" fillId="0" borderId="0" xfId="0" applyNumberFormat="1" applyFont="1" applyFill="1" applyBorder="1" applyAlignment="1" applyProtection="1">
      <alignment horizontal="center" vertical="center"/>
      <protection locked="0"/>
    </xf>
    <xf numFmtId="49" fontId="0" fillId="16" borderId="0" xfId="0" applyNumberFormat="1" applyFont="1" applyFill="1" applyAlignment="1" applyProtection="1">
      <alignment horizontal="center" vertical="center" wrapText="1"/>
      <protection locked="0"/>
    </xf>
    <xf numFmtId="0" fontId="27" fillId="0" borderId="0" xfId="0" applyFont="1" applyFill="1" applyBorder="1" applyAlignment="1" applyProtection="1">
      <alignment horizontal="center" vertical="center" wrapText="1"/>
      <protection locked="0"/>
    </xf>
    <xf numFmtId="49" fontId="19" fillId="0" borderId="0" xfId="0" applyNumberFormat="1" applyFont="1" applyFill="1" applyAlignment="1" applyProtection="1">
      <alignment horizontal="center" vertical="center" wrapText="1"/>
      <protection locked="0"/>
    </xf>
    <xf numFmtId="0" fontId="0" fillId="0" borderId="0" xfId="0" applyFont="1" applyFill="1" applyAlignment="1" applyProtection="1">
      <alignment horizontal="center" vertical="center" wrapText="1"/>
      <protection locked="0"/>
    </xf>
    <xf numFmtId="2" fontId="0" fillId="0" borderId="0" xfId="0" applyNumberFormat="1" applyFill="1" applyAlignment="1" applyProtection="1">
      <alignment horizontal="center" vertical="center"/>
      <protection locked="0"/>
    </xf>
    <xf numFmtId="1" fontId="17" fillId="0" borderId="0" xfId="0" applyNumberFormat="1" applyFont="1" applyFill="1" applyAlignment="1" applyProtection="1">
      <alignment horizontal="center" vertical="center" wrapText="1"/>
      <protection locked="0"/>
    </xf>
    <xf numFmtId="0" fontId="17" fillId="0" borderId="0" xfId="0" applyFont="1" applyFill="1" applyAlignment="1" applyProtection="1">
      <alignment horizontal="center" vertical="center" wrapText="1"/>
      <protection locked="0"/>
    </xf>
    <xf numFmtId="49" fontId="22" fillId="0" borderId="0" xfId="0" applyNumberFormat="1" applyFont="1" applyFill="1" applyAlignment="1" applyProtection="1">
      <alignment horizontal="center" vertical="center"/>
      <protection locked="0"/>
    </xf>
    <xf numFmtId="1" fontId="23" fillId="0" borderId="0" xfId="0" applyNumberFormat="1" applyFont="1" applyFill="1" applyBorder="1" applyAlignment="1" applyProtection="1">
      <alignment horizontal="center" vertical="center"/>
      <protection locked="0"/>
    </xf>
    <xf numFmtId="0" fontId="5" fillId="0" borderId="0" xfId="0" applyFont="1" applyFill="1" applyAlignment="1" applyProtection="1">
      <alignment horizontal="center" vertical="center" wrapText="1"/>
      <protection locked="0"/>
    </xf>
    <xf numFmtId="0" fontId="28" fillId="0" borderId="0" xfId="0" applyFont="1" applyFill="1" applyBorder="1" applyAlignment="1" applyProtection="1">
      <alignment horizontal="center" vertical="center"/>
      <protection locked="0"/>
    </xf>
    <xf numFmtId="0" fontId="22" fillId="0" borderId="0" xfId="0" applyFont="1" applyFill="1" applyAlignment="1" applyProtection="1">
      <alignment horizontal="center" vertical="center"/>
      <protection locked="0"/>
    </xf>
    <xf numFmtId="49" fontId="19" fillId="16" borderId="0" xfId="0" applyNumberFormat="1" applyFont="1" applyFill="1" applyAlignment="1" applyProtection="1">
      <alignment horizontal="center" vertical="center"/>
      <protection locked="0"/>
    </xf>
    <xf numFmtId="0" fontId="22" fillId="16" borderId="0" xfId="0" applyFont="1" applyFill="1" applyAlignment="1" applyProtection="1">
      <alignment horizontal="center" vertical="center"/>
      <protection locked="0"/>
    </xf>
    <xf numFmtId="0" fontId="21" fillId="16" borderId="0" xfId="0" applyFont="1" applyFill="1" applyAlignment="1" applyProtection="1">
      <alignment horizontal="center" vertical="center"/>
      <protection locked="0"/>
    </xf>
    <xf numFmtId="0" fontId="28" fillId="16" borderId="0" xfId="0" applyNumberFormat="1" applyFont="1" applyFill="1" applyBorder="1" applyAlignment="1" applyProtection="1">
      <alignment horizontal="center" vertical="center"/>
      <protection locked="0"/>
    </xf>
    <xf numFmtId="0" fontId="28" fillId="0" borderId="0" xfId="0" applyNumberFormat="1" applyFont="1" applyFill="1" applyBorder="1" applyAlignment="1" applyProtection="1">
      <alignment horizontal="center" vertical="center"/>
      <protection locked="0"/>
    </xf>
    <xf numFmtId="49" fontId="22" fillId="16" borderId="0" xfId="0" applyNumberFormat="1" applyFont="1" applyFill="1" applyAlignment="1" applyProtection="1">
      <alignment horizontal="center" vertical="center"/>
      <protection locked="0"/>
    </xf>
    <xf numFmtId="0" fontId="23" fillId="16" borderId="0" xfId="0" applyFont="1" applyFill="1" applyBorder="1" applyAlignment="1" applyProtection="1">
      <alignment horizontal="center" vertical="center" wrapText="1"/>
      <protection locked="0"/>
    </xf>
    <xf numFmtId="0" fontId="25" fillId="16" borderId="0" xfId="0" applyNumberFormat="1" applyFont="1" applyFill="1" applyBorder="1" applyAlignment="1" applyProtection="1">
      <alignment horizontal="center" vertical="center"/>
      <protection locked="0"/>
    </xf>
    <xf numFmtId="0" fontId="23" fillId="16" borderId="0" xfId="0" applyNumberFormat="1" applyFont="1" applyFill="1" applyBorder="1" applyAlignment="1" applyProtection="1">
      <alignment horizontal="center" vertical="center" wrapText="1"/>
      <protection locked="0"/>
    </xf>
    <xf numFmtId="0" fontId="9" fillId="0" borderId="0" xfId="0" applyFont="1" applyAlignment="1" applyProtection="1">
      <alignment horizontal="center" vertical="center" wrapText="1"/>
      <protection locked="0"/>
    </xf>
    <xf numFmtId="0" fontId="18" fillId="0" borderId="0" xfId="0" applyFont="1" applyAlignment="1" applyProtection="1">
      <alignment horizontal="center" vertical="center"/>
      <protection locked="0"/>
    </xf>
    <xf numFmtId="0" fontId="17" fillId="0" borderId="0" xfId="0" applyFont="1" applyAlignment="1" applyProtection="1">
      <alignment horizontal="center" vertical="center" wrapText="1"/>
      <protection locked="0"/>
    </xf>
    <xf numFmtId="168" fontId="17" fillId="0" borderId="0" xfId="0" applyNumberFormat="1" applyFont="1" applyFill="1" applyAlignment="1" applyProtection="1">
      <alignment horizontal="center" vertical="center" wrapText="1"/>
      <protection locked="0"/>
    </xf>
    <xf numFmtId="0" fontId="18" fillId="0" borderId="0" xfId="0" applyFont="1" applyAlignment="1" applyProtection="1">
      <alignment horizontal="center" vertical="center" wrapText="1"/>
      <protection locked="0"/>
    </xf>
    <xf numFmtId="0" fontId="33" fillId="0" borderId="0" xfId="0" applyFont="1" applyFill="1" applyAlignment="1" applyProtection="1">
      <alignment horizontal="center" vertical="center"/>
      <protection locked="0"/>
    </xf>
    <xf numFmtId="0" fontId="18" fillId="0" borderId="0" xfId="0" applyFont="1" applyFill="1" applyAlignment="1" applyProtection="1">
      <alignment horizontal="center" vertical="center" wrapText="1"/>
      <protection locked="0"/>
    </xf>
    <xf numFmtId="2" fontId="34" fillId="0" borderId="0" xfId="0" applyNumberFormat="1" applyFont="1" applyFill="1" applyAlignment="1" applyProtection="1">
      <alignment horizontal="center" vertical="center"/>
      <protection locked="0"/>
    </xf>
    <xf numFmtId="168" fontId="32" fillId="0" borderId="0" xfId="0" applyNumberFormat="1" applyFont="1" applyFill="1" applyAlignment="1" applyProtection="1">
      <alignment horizontal="center" vertical="center" wrapText="1"/>
      <protection locked="0"/>
    </xf>
    <xf numFmtId="0" fontId="18" fillId="0" borderId="0" xfId="0" applyFont="1" applyAlignment="1">
      <alignment horizontal="center" vertical="center" wrapText="1"/>
    </xf>
    <xf numFmtId="1" fontId="18" fillId="0" borderId="0" xfId="0" applyNumberFormat="1" applyFont="1" applyAlignment="1">
      <alignment horizontal="center" vertical="center" wrapText="1"/>
    </xf>
    <xf numFmtId="0" fontId="35" fillId="0" borderId="0" xfId="0" applyNumberFormat="1" applyFont="1" applyFill="1" applyBorder="1" applyAlignment="1" applyProtection="1">
      <alignment horizontal="center" vertical="center" wrapText="1"/>
      <protection locked="0"/>
    </xf>
    <xf numFmtId="0" fontId="36" fillId="0" borderId="0" xfId="0" applyFont="1" applyFill="1" applyBorder="1" applyAlignment="1" applyProtection="1">
      <alignment horizontal="center" vertical="center"/>
      <protection locked="0"/>
    </xf>
    <xf numFmtId="0" fontId="35" fillId="0" borderId="0" xfId="0" applyFont="1" applyFill="1" applyBorder="1" applyAlignment="1" applyProtection="1">
      <alignment horizontal="center" vertical="center"/>
      <protection locked="0"/>
    </xf>
    <xf numFmtId="0" fontId="0" fillId="14" borderId="0" xfId="0" applyFont="1" applyFill="1" applyAlignment="1" applyProtection="1">
      <alignment horizontal="center" vertical="center"/>
      <protection locked="0"/>
    </xf>
    <xf numFmtId="49" fontId="19" fillId="14" borderId="0" xfId="0" applyNumberFormat="1" applyFont="1" applyFill="1" applyAlignment="1" applyProtection="1">
      <alignment horizontal="center" vertical="center"/>
      <protection locked="0"/>
    </xf>
    <xf numFmtId="0" fontId="19" fillId="14" borderId="0" xfId="0" applyFont="1" applyFill="1" applyAlignment="1" applyProtection="1">
      <alignment horizontal="center" vertical="center"/>
      <protection locked="0"/>
    </xf>
    <xf numFmtId="0" fontId="0" fillId="14" borderId="0" xfId="0" applyFill="1" applyAlignment="1" applyProtection="1">
      <alignment horizontal="center" vertical="center"/>
      <protection locked="0"/>
    </xf>
    <xf numFmtId="0" fontId="9" fillId="14" borderId="0" xfId="0" applyFont="1" applyFill="1" applyAlignment="1" applyProtection="1">
      <alignment horizontal="center" vertical="center" wrapText="1"/>
      <protection locked="0"/>
    </xf>
    <xf numFmtId="166" fontId="0" fillId="14" borderId="0" xfId="0" applyNumberFormat="1" applyFill="1" applyAlignment="1" applyProtection="1">
      <alignment horizontal="center" vertical="center"/>
      <protection locked="0"/>
    </xf>
    <xf numFmtId="168" fontId="17" fillId="14" borderId="0" xfId="0" applyNumberFormat="1" applyFont="1" applyFill="1" applyAlignment="1" applyProtection="1">
      <alignment horizontal="center" vertical="center" wrapText="1"/>
      <protection locked="0"/>
    </xf>
    <xf numFmtId="0" fontId="23" fillId="15" borderId="0" xfId="0" applyNumberFormat="1" applyFont="1" applyFill="1" applyBorder="1" applyAlignment="1" applyProtection="1">
      <alignment horizontal="center" vertical="center"/>
      <protection locked="0"/>
    </xf>
    <xf numFmtId="0" fontId="25" fillId="15" borderId="0" xfId="0" applyFont="1" applyFill="1" applyBorder="1" applyAlignment="1" applyProtection="1">
      <alignment horizontal="center" vertical="center"/>
      <protection locked="0"/>
    </xf>
    <xf numFmtId="0" fontId="23" fillId="15" borderId="0" xfId="0" applyFont="1" applyFill="1" applyBorder="1" applyAlignment="1" applyProtection="1">
      <alignment horizontal="center" vertical="center"/>
      <protection locked="0"/>
    </xf>
    <xf numFmtId="0" fontId="25" fillId="0" borderId="0" xfId="0" applyNumberFormat="1" applyFont="1" applyFill="1" applyBorder="1" applyAlignment="1" applyProtection="1">
      <alignment horizontal="center" vertical="center"/>
      <protection locked="0"/>
    </xf>
    <xf numFmtId="2" fontId="0" fillId="0" borderId="0" xfId="0" applyNumberFormat="1" applyFont="1" applyFill="1" applyAlignment="1" applyProtection="1">
      <alignment horizontal="center" vertical="center"/>
      <protection locked="0"/>
    </xf>
    <xf numFmtId="0" fontId="29" fillId="0" borderId="0" xfId="0" applyFont="1" applyFill="1" applyBorder="1" applyAlignment="1" applyProtection="1">
      <alignment horizontal="center" vertical="center"/>
      <protection locked="0"/>
    </xf>
    <xf numFmtId="1" fontId="0" fillId="0" borderId="0" xfId="0" applyNumberFormat="1" applyFont="1" applyFill="1" applyAlignment="1" applyProtection="1">
      <alignment horizontal="center" vertical="center"/>
      <protection locked="0"/>
    </xf>
    <xf numFmtId="166" fontId="0" fillId="0" borderId="0" xfId="0" applyNumberFormat="1" applyFill="1" applyAlignment="1" applyProtection="1">
      <alignment horizontal="center" vertical="center"/>
      <protection locked="0"/>
    </xf>
    <xf numFmtId="0" fontId="30" fillId="0" borderId="0" xfId="0" applyNumberFormat="1" applyFont="1" applyFill="1" applyBorder="1" applyAlignment="1" applyProtection="1">
      <alignment horizontal="center" vertical="center"/>
      <protection locked="0"/>
    </xf>
    <xf numFmtId="0" fontId="21" fillId="14" borderId="0" xfId="0" applyFont="1" applyFill="1" applyAlignment="1" applyProtection="1">
      <alignment horizontal="center" vertical="center"/>
      <protection locked="0"/>
    </xf>
    <xf numFmtId="1" fontId="9" fillId="14" borderId="0" xfId="0" applyNumberFormat="1" applyFont="1" applyFill="1" applyAlignment="1" applyProtection="1">
      <alignment horizontal="center" vertical="center" wrapText="1"/>
      <protection locked="0"/>
    </xf>
    <xf numFmtId="0" fontId="30" fillId="15" borderId="0" xfId="0" applyNumberFormat="1" applyFont="1" applyFill="1" applyBorder="1" applyAlignment="1" applyProtection="1">
      <alignment horizontal="center" vertical="center"/>
      <protection locked="0"/>
    </xf>
    <xf numFmtId="1" fontId="9" fillId="0" borderId="0" xfId="0" applyNumberFormat="1" applyFont="1" applyFill="1" applyAlignment="1" applyProtection="1">
      <alignment horizontal="center" vertical="center" wrapText="1"/>
      <protection locked="0"/>
    </xf>
    <xf numFmtId="0" fontId="27" fillId="0" borderId="0" xfId="0" applyNumberFormat="1" applyFont="1" applyFill="1" applyBorder="1" applyAlignment="1" applyProtection="1">
      <alignment horizontal="center" vertical="center"/>
      <protection locked="0"/>
    </xf>
    <xf numFmtId="0" fontId="17" fillId="14" borderId="0" xfId="0" applyFont="1" applyFill="1" applyAlignment="1" applyProtection="1">
      <alignment horizontal="center" vertical="center" wrapText="1"/>
      <protection locked="0"/>
    </xf>
    <xf numFmtId="0" fontId="0" fillId="0" borderId="0" xfId="0" applyFill="1" applyAlignment="1" applyProtection="1">
      <alignment horizontal="center" vertical="center" wrapText="1"/>
      <protection locked="0"/>
    </xf>
    <xf numFmtId="0" fontId="9" fillId="0" borderId="0" xfId="0" applyFont="1" applyFill="1" applyAlignment="1" applyProtection="1">
      <alignment horizontal="center" vertical="center"/>
      <protection locked="0"/>
    </xf>
    <xf numFmtId="164" fontId="5" fillId="0" borderId="0" xfId="1" applyNumberFormat="1" applyFont="1" applyFill="1" applyBorder="1" applyAlignment="1" applyProtection="1">
      <alignment horizontal="center" vertical="center" wrapText="1"/>
      <protection locked="0"/>
    </xf>
    <xf numFmtId="1" fontId="5" fillId="0" borderId="0" xfId="1" applyNumberFormat="1" applyFont="1" applyFill="1" applyBorder="1" applyAlignment="1" applyProtection="1">
      <alignment horizontal="center" vertical="center"/>
      <protection locked="0"/>
    </xf>
    <xf numFmtId="0" fontId="8" fillId="0" borderId="0" xfId="0" applyFont="1" applyFill="1" applyBorder="1" applyAlignment="1" applyProtection="1">
      <alignment horizontal="center" vertical="center"/>
      <protection locked="0"/>
    </xf>
    <xf numFmtId="164" fontId="19" fillId="0" borderId="0" xfId="1" applyNumberFormat="1" applyFont="1" applyFill="1" applyBorder="1" applyAlignment="1" applyProtection="1">
      <alignment horizontal="center" vertical="center" wrapText="1"/>
      <protection locked="0"/>
    </xf>
    <xf numFmtId="0" fontId="5" fillId="0" borderId="0" xfId="0" applyFont="1" applyFill="1" applyAlignment="1" applyProtection="1">
      <alignment horizontal="center" vertical="center"/>
      <protection locked="0"/>
    </xf>
    <xf numFmtId="0" fontId="0" fillId="0" borderId="0" xfId="0" applyAlignment="1">
      <alignment horizontal="center" vertical="center"/>
    </xf>
    <xf numFmtId="1" fontId="5" fillId="0" borderId="0" xfId="0" applyNumberFormat="1" applyFont="1" applyFill="1" applyAlignment="1" applyProtection="1">
      <alignment horizontal="center" vertical="center" wrapText="1"/>
      <protection locked="0"/>
    </xf>
    <xf numFmtId="0" fontId="20" fillId="0" borderId="0" xfId="0" applyFont="1" applyAlignment="1" applyProtection="1">
      <alignment horizontal="center" vertical="center"/>
      <protection locked="0"/>
    </xf>
    <xf numFmtId="0" fontId="0" fillId="0" borderId="0" xfId="0" applyAlignment="1" applyProtection="1">
      <alignment horizontal="center" vertical="center"/>
      <protection locked="0"/>
    </xf>
    <xf numFmtId="0" fontId="0" fillId="0" borderId="0" xfId="0" applyFont="1" applyAlignment="1" applyProtection="1">
      <alignment horizontal="center" vertical="center" wrapText="1"/>
      <protection locked="0"/>
    </xf>
    <xf numFmtId="0" fontId="0" fillId="16" borderId="0" xfId="0" applyFill="1" applyAlignment="1">
      <alignment horizontal="center" vertical="center"/>
    </xf>
    <xf numFmtId="0" fontId="34" fillId="0" borderId="0" xfId="0" applyFont="1" applyAlignment="1">
      <alignment horizontal="center" vertical="center"/>
    </xf>
    <xf numFmtId="0" fontId="20" fillId="0" borderId="0" xfId="0" applyFont="1" applyAlignment="1">
      <alignment horizontal="center" vertical="center"/>
    </xf>
    <xf numFmtId="0" fontId="0" fillId="0" borderId="0" xfId="0" applyAlignment="1" applyProtection="1">
      <alignment horizontal="center" vertical="center"/>
    </xf>
    <xf numFmtId="0" fontId="0" fillId="0" borderId="0" xfId="0" applyAlignment="1">
      <alignment horizontal="center" vertical="center" wrapText="1"/>
    </xf>
    <xf numFmtId="0" fontId="42" fillId="0" borderId="0" xfId="0" applyFont="1" applyFill="1" applyBorder="1" applyAlignment="1" applyProtection="1">
      <alignment horizontal="center" vertical="center"/>
      <protection locked="0"/>
    </xf>
    <xf numFmtId="0" fontId="43" fillId="0" borderId="0" xfId="0" applyFont="1" applyAlignment="1">
      <alignment horizontal="center" vertical="center"/>
    </xf>
    <xf numFmtId="0" fontId="17" fillId="12" borderId="0" xfId="0" applyFont="1" applyFill="1" applyAlignment="1" applyProtection="1">
      <alignment horizontal="center" vertical="top"/>
      <protection locked="0"/>
    </xf>
    <xf numFmtId="0" fontId="17" fillId="12" borderId="0" xfId="0" applyFont="1" applyFill="1" applyAlignment="1" applyProtection="1">
      <alignment horizontal="center" vertical="top" wrapText="1"/>
      <protection locked="0"/>
    </xf>
    <xf numFmtId="0" fontId="17" fillId="3" borderId="0" xfId="0" applyFont="1" applyFill="1" applyAlignment="1" applyProtection="1">
      <alignment horizontal="center" vertical="top"/>
      <protection locked="0"/>
    </xf>
    <xf numFmtId="167" fontId="17" fillId="3" borderId="0" xfId="0" applyNumberFormat="1" applyFont="1" applyFill="1" applyAlignment="1" applyProtection="1">
      <alignment horizontal="center" vertical="top"/>
      <protection locked="0"/>
    </xf>
    <xf numFmtId="1" fontId="17" fillId="4" borderId="0" xfId="0" applyNumberFormat="1" applyFont="1" applyFill="1" applyAlignment="1" applyProtection="1">
      <alignment horizontal="center" vertical="top"/>
      <protection locked="0"/>
    </xf>
    <xf numFmtId="165" fontId="17" fillId="4" borderId="0" xfId="0" applyNumberFormat="1" applyFont="1" applyFill="1" applyAlignment="1" applyProtection="1">
      <alignment horizontal="center" vertical="top"/>
      <protection locked="0"/>
    </xf>
    <xf numFmtId="0" fontId="17" fillId="5" borderId="0" xfId="0" applyFont="1" applyFill="1" applyAlignment="1" applyProtection="1">
      <alignment horizontal="center" vertical="top" wrapText="1"/>
      <protection locked="0"/>
    </xf>
    <xf numFmtId="2" fontId="17" fillId="5" borderId="0" xfId="0" applyNumberFormat="1" applyFont="1" applyFill="1" applyAlignment="1" applyProtection="1">
      <alignment horizontal="center" vertical="top"/>
      <protection locked="0"/>
    </xf>
    <xf numFmtId="1" fontId="17" fillId="5" borderId="0" xfId="0" applyNumberFormat="1" applyFont="1" applyFill="1" applyAlignment="1" applyProtection="1">
      <alignment horizontal="center" vertical="top"/>
      <protection locked="0"/>
    </xf>
    <xf numFmtId="2" fontId="17" fillId="6" borderId="0" xfId="0" applyNumberFormat="1" applyFont="1" applyFill="1" applyAlignment="1" applyProtection="1">
      <alignment horizontal="center" vertical="top" wrapText="1"/>
      <protection locked="0"/>
    </xf>
    <xf numFmtId="2" fontId="17" fillId="6" borderId="0" xfId="0" applyNumberFormat="1" applyFont="1" applyFill="1" applyAlignment="1" applyProtection="1">
      <alignment horizontal="center" vertical="top"/>
      <protection locked="0"/>
    </xf>
    <xf numFmtId="2" fontId="17" fillId="10" borderId="0" xfId="0" applyNumberFormat="1" applyFont="1" applyFill="1" applyAlignment="1" applyProtection="1">
      <alignment horizontal="center" vertical="top" wrapText="1"/>
      <protection locked="0"/>
    </xf>
    <xf numFmtId="2" fontId="17" fillId="10" borderId="0" xfId="1" applyNumberFormat="1" applyFont="1" applyFill="1" applyBorder="1" applyAlignment="1">
      <alignment horizontal="center" vertical="top"/>
    </xf>
    <xf numFmtId="0" fontId="17" fillId="11" borderId="0" xfId="0" applyFont="1" applyFill="1" applyAlignment="1" applyProtection="1">
      <alignment horizontal="center" vertical="top"/>
      <protection locked="0"/>
    </xf>
    <xf numFmtId="0" fontId="17" fillId="7" borderId="0" xfId="0" applyFont="1" applyFill="1" applyAlignment="1" applyProtection="1">
      <alignment horizontal="center" vertical="top"/>
      <protection locked="0"/>
    </xf>
    <xf numFmtId="0" fontId="17" fillId="7" borderId="0" xfId="0" applyFont="1" applyFill="1" applyAlignment="1" applyProtection="1">
      <alignment horizontal="center" vertical="top" wrapText="1"/>
      <protection locked="0"/>
    </xf>
    <xf numFmtId="2" fontId="17" fillId="7" borderId="0" xfId="0" applyNumberFormat="1" applyFont="1" applyFill="1" applyAlignment="1" applyProtection="1">
      <alignment horizontal="center" vertical="top" wrapText="1"/>
      <protection locked="0"/>
    </xf>
    <xf numFmtId="2" fontId="17" fillId="7" borderId="0" xfId="0" applyNumberFormat="1" applyFont="1" applyFill="1" applyAlignment="1" applyProtection="1">
      <alignment horizontal="center" vertical="top"/>
      <protection locked="0"/>
    </xf>
    <xf numFmtId="2" fontId="17" fillId="8" borderId="0" xfId="0" applyNumberFormat="1" applyFont="1" applyFill="1" applyAlignment="1" applyProtection="1">
      <alignment horizontal="center" vertical="top"/>
      <protection locked="0"/>
    </xf>
    <xf numFmtId="2" fontId="17" fillId="9" borderId="0" xfId="0" applyNumberFormat="1" applyFont="1" applyFill="1" applyAlignment="1" applyProtection="1">
      <alignment horizontal="center" vertical="top"/>
      <protection locked="0"/>
    </xf>
    <xf numFmtId="2" fontId="17" fillId="9" borderId="0" xfId="1" applyNumberFormat="1" applyFont="1" applyFill="1" applyBorder="1" applyAlignment="1">
      <alignment horizontal="center" vertical="top"/>
    </xf>
    <xf numFmtId="1" fontId="17" fillId="13" borderId="0" xfId="0" applyNumberFormat="1" applyFont="1" applyFill="1" applyAlignment="1" applyProtection="1">
      <alignment horizontal="center" vertical="top"/>
      <protection locked="0"/>
    </xf>
    <xf numFmtId="2" fontId="17" fillId="13" borderId="0" xfId="0" applyNumberFormat="1" applyFont="1" applyFill="1" applyAlignment="1" applyProtection="1">
      <alignment horizontal="center" vertical="top"/>
      <protection locked="0"/>
    </xf>
    <xf numFmtId="2" fontId="17" fillId="13" borderId="0" xfId="0" applyNumberFormat="1" applyFont="1" applyFill="1" applyAlignment="1" applyProtection="1">
      <alignment horizontal="center" vertical="top" wrapText="1"/>
      <protection locked="0"/>
    </xf>
    <xf numFmtId="0" fontId="17" fillId="0" borderId="0" xfId="0" applyFont="1" applyAlignment="1">
      <alignment horizontal="center" vertical="top"/>
    </xf>
    <xf numFmtId="0" fontId="44" fillId="0" borderId="0" xfId="0" applyFont="1" applyFill="1" applyBorder="1" applyAlignment="1" applyProtection="1">
      <alignment horizontal="center" vertical="center"/>
      <protection locked="0"/>
    </xf>
    <xf numFmtId="0" fontId="0" fillId="0" borderId="0" xfId="0" applyAlignment="1">
      <alignment horizontal="left" vertical="top"/>
    </xf>
    <xf numFmtId="0" fontId="45" fillId="0" borderId="0" xfId="0" applyFont="1" applyFill="1" applyAlignment="1" applyProtection="1">
      <alignment horizontal="center" vertical="center"/>
      <protection locked="0"/>
    </xf>
    <xf numFmtId="0" fontId="46" fillId="0" borderId="0" xfId="0" applyFont="1" applyFill="1" applyAlignment="1" applyProtection="1">
      <alignment horizontal="center" vertical="center"/>
      <protection locked="0"/>
    </xf>
    <xf numFmtId="0" fontId="47" fillId="0" borderId="0" xfId="0" applyFont="1" applyFill="1" applyAlignment="1" applyProtection="1">
      <alignment horizontal="center" vertical="center"/>
      <protection locked="0"/>
    </xf>
    <xf numFmtId="0" fontId="13" fillId="0" borderId="0" xfId="0" applyFont="1" applyFill="1" applyAlignment="1" applyProtection="1">
      <alignment horizontal="center" vertical="center" wrapText="1"/>
      <protection locked="0"/>
    </xf>
    <xf numFmtId="0" fontId="13" fillId="0" borderId="0" xfId="0" applyFont="1" applyAlignment="1">
      <alignment horizontal="center" vertical="center" wrapText="1"/>
    </xf>
    <xf numFmtId="1" fontId="13" fillId="0" borderId="0" xfId="0" applyNumberFormat="1" applyFont="1" applyAlignment="1">
      <alignment horizontal="center" vertical="center" wrapText="1"/>
    </xf>
    <xf numFmtId="0" fontId="48" fillId="0" borderId="0" xfId="0" applyFont="1" applyFill="1" applyBorder="1" applyAlignment="1" applyProtection="1">
      <alignment horizontal="center" vertical="center"/>
      <protection locked="0"/>
    </xf>
    <xf numFmtId="0" fontId="49" fillId="0" borderId="0" xfId="0" applyFont="1" applyFill="1" applyBorder="1" applyAlignment="1" applyProtection="1">
      <alignment horizontal="center" vertical="center"/>
      <protection locked="0"/>
    </xf>
    <xf numFmtId="0" fontId="46" fillId="0" borderId="0" xfId="0" applyFont="1" applyAlignment="1">
      <alignment horizontal="center" vertical="center"/>
    </xf>
    <xf numFmtId="1" fontId="51" fillId="0" borderId="0" xfId="21" applyNumberFormat="1" applyFont="1" applyFill="1" applyBorder="1"/>
    <xf numFmtId="169" fontId="51" fillId="0" borderId="0" xfId="21" applyNumberFormat="1" applyFont="1" applyFill="1" applyBorder="1" applyAlignment="1">
      <alignment horizontal="left"/>
    </xf>
    <xf numFmtId="167" fontId="51" fillId="0" borderId="0" xfId="21" applyNumberFormat="1" applyFont="1" applyFill="1" applyBorder="1"/>
    <xf numFmtId="170" fontId="51" fillId="0" borderId="0" xfId="21" applyNumberFormat="1" applyFont="1" applyFill="1" applyBorder="1" applyAlignment="1">
      <alignment horizontal="left"/>
    </xf>
    <xf numFmtId="1" fontId="51" fillId="0" borderId="0" xfId="21" applyNumberFormat="1" applyFont="1" applyFill="1"/>
    <xf numFmtId="169" fontId="51" fillId="0" borderId="0" xfId="21" applyNumberFormat="1" applyFont="1" applyFill="1" applyAlignment="1">
      <alignment horizontal="left"/>
    </xf>
    <xf numFmtId="167" fontId="51" fillId="0" borderId="0" xfId="21" applyNumberFormat="1" applyFont="1" applyFill="1"/>
    <xf numFmtId="170" fontId="51" fillId="0" borderId="0" xfId="21" applyNumberFormat="1" applyFont="1" applyFill="1" applyAlignment="1">
      <alignment horizontal="left"/>
    </xf>
    <xf numFmtId="1" fontId="51" fillId="0" borderId="2" xfId="21" applyNumberFormat="1" applyFont="1" applyFill="1" applyBorder="1"/>
    <xf numFmtId="169" fontId="51" fillId="0" borderId="2" xfId="21" applyNumberFormat="1" applyFont="1" applyFill="1" applyBorder="1" applyAlignment="1">
      <alignment horizontal="left"/>
    </xf>
    <xf numFmtId="167" fontId="51" fillId="0" borderId="2" xfId="21" applyNumberFormat="1" applyFont="1" applyFill="1" applyBorder="1"/>
    <xf numFmtId="170" fontId="51" fillId="0" borderId="2" xfId="21" applyNumberFormat="1" applyFont="1" applyFill="1" applyBorder="1" applyAlignment="1">
      <alignment horizontal="left"/>
    </xf>
    <xf numFmtId="0" fontId="1" fillId="0" borderId="0" xfId="0" applyFont="1" applyFill="1" applyAlignment="1" applyProtection="1">
      <alignment horizontal="center" vertical="center"/>
      <protection locked="0"/>
    </xf>
    <xf numFmtId="0" fontId="1" fillId="0" borderId="0" xfId="0" applyFont="1" applyFill="1"/>
    <xf numFmtId="0" fontId="1" fillId="0" borderId="0" xfId="0" applyFont="1" applyFill="1" applyAlignment="1">
      <alignment horizontal="center" vertical="center"/>
    </xf>
    <xf numFmtId="1" fontId="63" fillId="0" borderId="0" xfId="21" applyNumberFormat="1" applyFont="1" applyFill="1" applyBorder="1"/>
    <xf numFmtId="169" fontId="63" fillId="0" borderId="0" xfId="21" applyNumberFormat="1" applyFont="1" applyFill="1" applyBorder="1" applyAlignment="1">
      <alignment horizontal="left"/>
    </xf>
    <xf numFmtId="1" fontId="64" fillId="0" borderId="0" xfId="21" applyNumberFormat="1" applyFont="1" applyFill="1"/>
    <xf numFmtId="169" fontId="64" fillId="0" borderId="0" xfId="21" applyNumberFormat="1" applyFont="1" applyFill="1" applyAlignment="1">
      <alignment horizontal="left"/>
    </xf>
    <xf numFmtId="1" fontId="63" fillId="0" borderId="0" xfId="21" applyNumberFormat="1" applyFont="1" applyFill="1"/>
    <xf numFmtId="169" fontId="63" fillId="0" borderId="0" xfId="21" applyNumberFormat="1" applyFont="1" applyFill="1" applyAlignment="1">
      <alignment horizontal="left"/>
    </xf>
    <xf numFmtId="0" fontId="1" fillId="0" borderId="0" xfId="0" applyFont="1" applyFill="1" applyBorder="1"/>
    <xf numFmtId="0" fontId="57" fillId="0" borderId="0" xfId="0" applyFont="1" applyFill="1" applyAlignment="1">
      <alignment wrapText="1"/>
    </xf>
    <xf numFmtId="0" fontId="57" fillId="0" borderId="0" xfId="0" applyFont="1" applyFill="1" applyAlignment="1">
      <alignment horizontal="center"/>
    </xf>
    <xf numFmtId="0" fontId="56" fillId="0" borderId="0" xfId="0" applyFont="1" applyFill="1" applyAlignment="1">
      <alignment horizontal="center"/>
    </xf>
    <xf numFmtId="165" fontId="56" fillId="0" borderId="0" xfId="0" applyNumberFormat="1" applyFont="1" applyFill="1" applyAlignment="1">
      <alignment horizontal="center"/>
    </xf>
    <xf numFmtId="0" fontId="50" fillId="0" borderId="0" xfId="0" applyFont="1" applyFill="1" applyAlignment="1">
      <alignment horizontal="center" vertical="center"/>
    </xf>
    <xf numFmtId="0" fontId="59" fillId="0" borderId="0" xfId="0" applyFont="1" applyFill="1" applyAlignment="1">
      <alignment horizontal="center"/>
    </xf>
    <xf numFmtId="0" fontId="55" fillId="0" borderId="0" xfId="0" applyFont="1" applyFill="1" applyAlignment="1">
      <alignment horizontal="center"/>
    </xf>
    <xf numFmtId="166" fontId="56" fillId="0" borderId="0" xfId="0" applyNumberFormat="1" applyFont="1" applyFill="1" applyAlignment="1">
      <alignment horizontal="center"/>
    </xf>
    <xf numFmtId="0" fontId="50" fillId="0" borderId="0" xfId="0" applyFont="1" applyFill="1"/>
    <xf numFmtId="0" fontId="1" fillId="0" borderId="2" xfId="0" applyFont="1" applyFill="1" applyBorder="1" applyAlignment="1">
      <alignment horizontal="center" vertical="center"/>
    </xf>
    <xf numFmtId="165" fontId="1" fillId="0" borderId="2" xfId="0" applyNumberFormat="1" applyFont="1" applyFill="1" applyBorder="1" applyAlignment="1">
      <alignment horizontal="center"/>
    </xf>
    <xf numFmtId="0" fontId="1" fillId="0" borderId="2" xfId="0" applyFont="1" applyFill="1" applyBorder="1"/>
    <xf numFmtId="0" fontId="62" fillId="0" borderId="2" xfId="0" applyFont="1" applyFill="1" applyBorder="1" applyAlignment="1">
      <alignment horizontal="center"/>
    </xf>
    <xf numFmtId="0" fontId="47" fillId="0" borderId="2" xfId="0" applyFont="1" applyFill="1" applyBorder="1" applyAlignment="1">
      <alignment horizontal="center"/>
    </xf>
    <xf numFmtId="0" fontId="1" fillId="0" borderId="2" xfId="0" applyFont="1" applyFill="1" applyBorder="1" applyAlignment="1">
      <alignment horizontal="center"/>
    </xf>
    <xf numFmtId="166" fontId="54" fillId="0" borderId="2" xfId="0" applyNumberFormat="1" applyFont="1" applyFill="1" applyBorder="1" applyAlignment="1">
      <alignment horizontal="center"/>
    </xf>
    <xf numFmtId="166" fontId="1" fillId="0" borderId="2" xfId="0" applyNumberFormat="1" applyFont="1" applyFill="1" applyBorder="1" applyAlignment="1">
      <alignment horizontal="center"/>
    </xf>
    <xf numFmtId="1" fontId="53" fillId="0" borderId="0" xfId="21" applyNumberFormat="1" applyFont="1" applyFill="1"/>
    <xf numFmtId="169" fontId="53" fillId="0" borderId="0" xfId="21" applyNumberFormat="1" applyFont="1" applyFill="1" applyAlignment="1">
      <alignment horizontal="left"/>
    </xf>
    <xf numFmtId="0" fontId="1" fillId="0" borderId="0" xfId="21" applyFill="1"/>
    <xf numFmtId="166" fontId="51" fillId="0" borderId="0" xfId="21" applyNumberFormat="1" applyFont="1" applyFill="1"/>
    <xf numFmtId="171" fontId="51" fillId="0" borderId="0" xfId="21" applyNumberFormat="1" applyFont="1" applyFill="1" applyAlignment="1">
      <alignment horizontal="left"/>
    </xf>
    <xf numFmtId="1" fontId="52" fillId="0" borderId="0" xfId="21" applyNumberFormat="1" applyFont="1" applyFill="1"/>
    <xf numFmtId="169" fontId="52" fillId="0" borderId="0" xfId="21" applyNumberFormat="1" applyFont="1" applyFill="1" applyAlignment="1">
      <alignment horizontal="left"/>
    </xf>
    <xf numFmtId="167" fontId="52" fillId="0" borderId="0" xfId="21" applyNumberFormat="1" applyFont="1" applyFill="1"/>
    <xf numFmtId="170" fontId="52" fillId="0" borderId="0" xfId="21" applyNumberFormat="1" applyFont="1" applyFill="1" applyAlignment="1">
      <alignment horizontal="left"/>
    </xf>
    <xf numFmtId="165" fontId="9" fillId="0" borderId="0" xfId="0" applyNumberFormat="1" applyFont="1" applyFill="1" applyAlignment="1" applyProtection="1">
      <alignment horizontal="center" vertical="top"/>
      <protection locked="0"/>
    </xf>
    <xf numFmtId="0" fontId="9" fillId="0" borderId="0" xfId="0" applyFont="1" applyFill="1" applyAlignment="1" applyProtection="1">
      <alignment horizontal="center" vertical="top"/>
      <protection locked="0"/>
    </xf>
    <xf numFmtId="2" fontId="65" fillId="9" borderId="0" xfId="0" applyNumberFormat="1" applyFont="1" applyFill="1" applyAlignment="1" applyProtection="1">
      <alignment horizontal="center" vertical="top"/>
      <protection locked="0"/>
    </xf>
  </cellXfs>
  <cellStyles count="22">
    <cellStyle name="Followed Hyperlink" xfId="3" builtinId="9" hidde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Hyperlink" xfId="2" builtinId="8"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Normal" xfId="0" builtinId="0"/>
    <cellStyle name="Normal 2" xfId="18" xr:uid="{00000000-0005-0000-0000-000011000000}"/>
    <cellStyle name="Normal 3" xfId="19" xr:uid="{00000000-0005-0000-0000-000012000000}"/>
    <cellStyle name="Normal 4" xfId="20" xr:uid="{00000000-0005-0000-0000-000013000000}"/>
    <cellStyle name="Normal 5" xfId="21" xr:uid="{00000000-0005-0000-0000-000014000000}"/>
    <cellStyle name="Normal_LA 2" xfId="1" xr:uid="{00000000-0005-0000-0000-000015000000}"/>
  </cellStyles>
  <dxfs count="0"/>
  <tableStyles count="0" defaultTableStyle="TableStyleMedium9" defaultPivotStyle="PivotStyleMedium7"/>
  <colors>
    <mruColors>
      <color rgb="FFCBDCFF"/>
      <color rgb="FFD8D1FF"/>
      <color rgb="FFFFD7EC"/>
      <color rgb="FFEAF7B5"/>
      <color rgb="FF94F5D0"/>
      <color rgb="FFF9D6CB"/>
      <color rgb="FF0432FF"/>
      <color rgb="FFCFC8F2"/>
      <color rgb="FF94209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0</xdr:col>
      <xdr:colOff>647700</xdr:colOff>
      <xdr:row>0</xdr:row>
      <xdr:rowOff>76200</xdr:rowOff>
    </xdr:from>
    <xdr:to>
      <xdr:col>3</xdr:col>
      <xdr:colOff>1143000</xdr:colOff>
      <xdr:row>8</xdr:row>
      <xdr:rowOff>38100</xdr:rowOff>
    </xdr:to>
    <xdr:sp macro="" textlink="">
      <xdr:nvSpPr>
        <xdr:cNvPr id="5" name="TextBox 4">
          <a:extLst>
            <a:ext uri="{FF2B5EF4-FFF2-40B4-BE49-F238E27FC236}">
              <a16:creationId xmlns:a16="http://schemas.microsoft.com/office/drawing/2014/main" id="{00000000-0008-0000-0300-000005000000}"/>
            </a:ext>
          </a:extLst>
        </xdr:cNvPr>
        <xdr:cNvSpPr txBox="1"/>
      </xdr:nvSpPr>
      <xdr:spPr>
        <a:xfrm>
          <a:off x="647700" y="76200"/>
          <a:ext cx="2971800" cy="1587500"/>
        </a:xfrm>
        <a:prstGeom prst="rect">
          <a:avLst/>
        </a:prstGeom>
        <a:solidFill>
          <a:schemeClr val="lt1"/>
        </a:solidFill>
        <a:ln w="28575" cmpd="sng">
          <a:solidFill>
            <a:srgbClr val="0000F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Arial"/>
              <a:cs typeface="Arial"/>
            </a:rPr>
            <a:t>Decay Cnst options:</a:t>
          </a:r>
        </a:p>
        <a:p>
          <a:endParaRPr lang="en-US" sz="1100" b="1">
            <a:latin typeface="Arial"/>
            <a:cs typeface="Arial"/>
          </a:endParaRPr>
        </a:p>
        <a:p>
          <a:r>
            <a:rPr lang="en-US" sz="1100" b="1">
              <a:solidFill>
                <a:srgbClr val="0000FF"/>
              </a:solidFill>
              <a:latin typeface="Arial"/>
              <a:cs typeface="Arial"/>
            </a:rPr>
            <a:t>1 </a:t>
          </a:r>
          <a:r>
            <a:rPr lang="en-US" sz="1100" b="1">
              <a:latin typeface="Arial"/>
              <a:cs typeface="Arial"/>
            </a:rPr>
            <a:t>= "old"</a:t>
          </a:r>
          <a:r>
            <a:rPr lang="en-US" sz="1100" b="1" baseline="0">
              <a:latin typeface="Arial"/>
              <a:cs typeface="Arial"/>
            </a:rPr>
            <a:t> constants used pre-Cheng et al., 2000 (Holden, 1989; De Biever et al., 1971; Lounsbury and Durham, 1971)</a:t>
          </a:r>
        </a:p>
        <a:p>
          <a:endParaRPr lang="en-US" sz="1100" b="1" baseline="0">
            <a:solidFill>
              <a:srgbClr val="0000FF"/>
            </a:solidFill>
            <a:latin typeface="Arial"/>
            <a:cs typeface="Arial"/>
          </a:endParaRPr>
        </a:p>
        <a:p>
          <a:r>
            <a:rPr lang="en-US" sz="1100" b="1" baseline="0">
              <a:solidFill>
                <a:srgbClr val="0000FF"/>
              </a:solidFill>
              <a:latin typeface="Arial"/>
              <a:cs typeface="Arial"/>
            </a:rPr>
            <a:t>2 </a:t>
          </a:r>
          <a:r>
            <a:rPr lang="en-US" sz="1100" b="1" baseline="0">
              <a:latin typeface="Arial"/>
              <a:cs typeface="Arial"/>
            </a:rPr>
            <a:t>= Cheng et al., 2000</a:t>
          </a:r>
        </a:p>
        <a:p>
          <a:endParaRPr lang="en-US" sz="1100" b="1" baseline="0">
            <a:latin typeface="Arial"/>
            <a:cs typeface="Arial"/>
          </a:endParaRPr>
        </a:p>
        <a:p>
          <a:r>
            <a:rPr lang="en-US" sz="1100" b="1" baseline="0">
              <a:solidFill>
                <a:srgbClr val="0432FF"/>
              </a:solidFill>
              <a:latin typeface="Arial"/>
              <a:cs typeface="Arial"/>
            </a:rPr>
            <a:t>3</a:t>
          </a:r>
          <a:r>
            <a:rPr lang="en-US" sz="1100" b="1" baseline="0">
              <a:latin typeface="Arial"/>
              <a:cs typeface="Arial"/>
            </a:rPr>
            <a:t> = Cheng et al., 2013</a:t>
          </a:r>
        </a:p>
        <a:p>
          <a:endParaRPr lang="en-US" sz="1100" b="1">
            <a:latin typeface="Arial"/>
            <a:cs typeface="Arial"/>
          </a:endParaRPr>
        </a:p>
      </xdr:txBody>
    </xdr:sp>
    <xdr:clientData/>
  </xdr:twoCellAnchor>
  <xdr:twoCellAnchor>
    <xdr:from>
      <xdr:col>4</xdr:col>
      <xdr:colOff>50800</xdr:colOff>
      <xdr:row>0</xdr:row>
      <xdr:rowOff>50800</xdr:rowOff>
    </xdr:from>
    <xdr:to>
      <xdr:col>8</xdr:col>
      <xdr:colOff>457200</xdr:colOff>
      <xdr:row>7</xdr:row>
      <xdr:rowOff>63500</xdr:rowOff>
    </xdr:to>
    <xdr:sp macro="" textlink="">
      <xdr:nvSpPr>
        <xdr:cNvPr id="6" name="TextBox 5">
          <a:extLst>
            <a:ext uri="{FF2B5EF4-FFF2-40B4-BE49-F238E27FC236}">
              <a16:creationId xmlns:a16="http://schemas.microsoft.com/office/drawing/2014/main" id="{00000000-0008-0000-0300-000006000000}"/>
            </a:ext>
          </a:extLst>
        </xdr:cNvPr>
        <xdr:cNvSpPr txBox="1"/>
      </xdr:nvSpPr>
      <xdr:spPr>
        <a:xfrm>
          <a:off x="3746500" y="50800"/>
          <a:ext cx="4559300" cy="1435100"/>
        </a:xfrm>
        <a:prstGeom prst="rect">
          <a:avLst/>
        </a:prstGeom>
        <a:solidFill>
          <a:schemeClr val="lt1"/>
        </a:solidFill>
        <a:ln w="285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79646"/>
              </a:solidFill>
              <a:latin typeface="Arial"/>
              <a:cs typeface="Arial"/>
            </a:rPr>
            <a:t>Calibration</a:t>
          </a:r>
          <a:r>
            <a:rPr lang="en-US" sz="1100" b="1" baseline="0">
              <a:solidFill>
                <a:srgbClr val="F79646"/>
              </a:solidFill>
              <a:latin typeface="Arial"/>
              <a:cs typeface="Arial"/>
            </a:rPr>
            <a:t> </a:t>
          </a:r>
          <a:r>
            <a:rPr lang="en-US" sz="1100" b="1">
              <a:solidFill>
                <a:srgbClr val="F79646"/>
              </a:solidFill>
              <a:latin typeface="Arial"/>
              <a:cs typeface="Arial"/>
            </a:rPr>
            <a:t>options:</a:t>
          </a:r>
          <a:r>
            <a:rPr lang="en-US" sz="1100" b="1">
              <a:solidFill>
                <a:schemeClr val="tx1"/>
              </a:solidFill>
              <a:latin typeface="Arial"/>
              <a:cs typeface="Arial"/>
            </a:rPr>
            <a:t>*</a:t>
          </a:r>
        </a:p>
        <a:p>
          <a:endParaRPr lang="en-US" sz="1100" b="1">
            <a:latin typeface="Arial"/>
            <a:cs typeface="Arial"/>
          </a:endParaRPr>
        </a:p>
        <a:p>
          <a:r>
            <a:rPr lang="en-US" sz="1100" b="1">
              <a:solidFill>
                <a:srgbClr val="F79646"/>
              </a:solidFill>
              <a:latin typeface="Arial"/>
              <a:cs typeface="Arial"/>
            </a:rPr>
            <a:t>SE</a:t>
          </a:r>
          <a:r>
            <a:rPr lang="en-US" sz="1100" b="1">
              <a:solidFill>
                <a:srgbClr val="0000FF"/>
              </a:solidFill>
              <a:latin typeface="Arial"/>
              <a:cs typeface="Arial"/>
            </a:rPr>
            <a:t> </a:t>
          </a:r>
          <a:r>
            <a:rPr lang="en-US" sz="1100" b="1">
              <a:latin typeface="Arial"/>
              <a:cs typeface="Arial"/>
            </a:rPr>
            <a:t>= Secular</a:t>
          </a:r>
          <a:r>
            <a:rPr lang="en-US" sz="1100" b="1" baseline="0">
              <a:latin typeface="Arial"/>
              <a:cs typeface="Arial"/>
            </a:rPr>
            <a:t> Equilibrium </a:t>
          </a:r>
          <a:endParaRPr lang="en-US" sz="1100" b="1" baseline="0">
            <a:solidFill>
              <a:srgbClr val="0000FF"/>
            </a:solidFill>
            <a:latin typeface="Arial"/>
            <a:cs typeface="Arial"/>
          </a:endParaRPr>
        </a:p>
        <a:p>
          <a:r>
            <a:rPr lang="en-US" sz="1100" b="1" baseline="0">
              <a:solidFill>
                <a:srgbClr val="F79646"/>
              </a:solidFill>
              <a:latin typeface="Arial"/>
              <a:cs typeface="Arial"/>
            </a:rPr>
            <a:t>G</a:t>
          </a:r>
          <a:r>
            <a:rPr lang="en-US" sz="1100" b="1" baseline="0">
              <a:solidFill>
                <a:srgbClr val="0000FF"/>
              </a:solidFill>
              <a:latin typeface="Arial"/>
              <a:cs typeface="Arial"/>
            </a:rPr>
            <a:t> </a:t>
          </a:r>
          <a:r>
            <a:rPr lang="en-US" sz="1100" b="1" baseline="0">
              <a:latin typeface="Arial"/>
              <a:cs typeface="Arial"/>
            </a:rPr>
            <a:t>= Gravimetric</a:t>
          </a:r>
        </a:p>
        <a:p>
          <a:endParaRPr lang="en-US" sz="800" b="1">
            <a:latin typeface="Arial"/>
            <a:cs typeface="Arial"/>
          </a:endParaRPr>
        </a:p>
        <a:p>
          <a:r>
            <a:rPr lang="en-US" sz="1100" b="1">
              <a:latin typeface="Arial"/>
              <a:cs typeface="Arial"/>
            </a:rPr>
            <a:t>*</a:t>
          </a:r>
          <a:r>
            <a:rPr lang="en-US" sz="1100" b="0">
              <a:latin typeface="Arial"/>
              <a:cs typeface="Arial"/>
            </a:rPr>
            <a:t>this is important even if you have tested your gravimetric spike or standard against an SE std.  Please select primary calibration method</a:t>
          </a:r>
        </a:p>
      </xdr:txBody>
    </xdr:sp>
    <xdr:clientData/>
  </xdr:twoCellAnchor>
  <xdr:twoCellAnchor>
    <xdr:from>
      <xdr:col>10</xdr:col>
      <xdr:colOff>0</xdr:colOff>
      <xdr:row>1</xdr:row>
      <xdr:rowOff>0</xdr:rowOff>
    </xdr:from>
    <xdr:to>
      <xdr:col>14</xdr:col>
      <xdr:colOff>762000</xdr:colOff>
      <xdr:row>6</xdr:row>
      <xdr:rowOff>127000</xdr:rowOff>
    </xdr:to>
    <xdr:sp macro="" textlink="">
      <xdr:nvSpPr>
        <xdr:cNvPr id="7" name="TextBox 6">
          <a:extLst>
            <a:ext uri="{FF2B5EF4-FFF2-40B4-BE49-F238E27FC236}">
              <a16:creationId xmlns:a16="http://schemas.microsoft.com/office/drawing/2014/main" id="{00000000-0008-0000-0300-000007000000}"/>
            </a:ext>
          </a:extLst>
        </xdr:cNvPr>
        <xdr:cNvSpPr txBox="1"/>
      </xdr:nvSpPr>
      <xdr:spPr>
        <a:xfrm>
          <a:off x="9525000" y="203200"/>
          <a:ext cx="4445000" cy="114300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US" sz="1200" b="0">
              <a:solidFill>
                <a:srgbClr val="000000"/>
              </a:solidFill>
              <a:latin typeface="Arial"/>
              <a:cs typeface="Arial"/>
            </a:rPr>
            <a:t>Instructions:</a:t>
          </a:r>
        </a:p>
        <a:p>
          <a:endParaRPr lang="en-US" sz="1200" b="0" baseline="0">
            <a:solidFill>
              <a:srgbClr val="000000"/>
            </a:solidFill>
            <a:latin typeface="Arial"/>
            <a:cs typeface="Arial"/>
          </a:endParaRPr>
        </a:p>
        <a:p>
          <a:r>
            <a:rPr lang="en-US" sz="1200" b="0" baseline="0">
              <a:solidFill>
                <a:srgbClr val="000000"/>
              </a:solidFill>
              <a:latin typeface="Arial"/>
              <a:cs typeface="Arial"/>
            </a:rPr>
            <a:t>Please fill in as many columns as possible from your dataset.  For the decay cnsts and calib columns please refer to the tables above the columns for data entry options.</a:t>
          </a:r>
        </a:p>
        <a:p>
          <a:endParaRPr lang="en-US" sz="1200" b="1">
            <a:latin typeface="Arial"/>
            <a:cs typeface="Arial"/>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E:\PhD\Zacharisaen9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ow r="1">
          <cell r="A1" t="str">
            <v>SLCC365</v>
          </cell>
          <cell r="B1" t="str">
            <v>Zachariasen et al. 1999</v>
          </cell>
          <cell r="C1">
            <v>8</v>
          </cell>
          <cell r="D1" t="str">
            <v>Sipora Island</v>
          </cell>
          <cell r="E1">
            <v>-2.360112</v>
          </cell>
          <cell r="F1">
            <v>99.745621</v>
          </cell>
          <cell r="G1">
            <v>2</v>
          </cell>
          <cell r="J1">
            <v>1790</v>
          </cell>
          <cell r="K1">
            <v>15</v>
          </cell>
          <cell r="L1">
            <v>15</v>
          </cell>
          <cell r="Q1" t="str">
            <v>n/a</v>
          </cell>
          <cell r="R1" t="str">
            <v>n/a</v>
          </cell>
          <cell r="AL1" t="str">
            <v>n/a</v>
          </cell>
          <cell r="AN1">
            <v>0.51009802979427399</v>
          </cell>
          <cell r="AO1">
            <v>0.51009802979427399</v>
          </cell>
          <cell r="BA1">
            <v>0</v>
          </cell>
          <cell r="BB1">
            <v>1</v>
          </cell>
          <cell r="BC1" t="str">
            <v>coral</v>
          </cell>
          <cell r="BD1" t="str">
            <v>discoid-shaped reef flat corals with flat dead upper surface and living polyps around the perimeter</v>
          </cell>
          <cell r="BE1" t="str">
            <v>MLW to MLLW</v>
          </cell>
          <cell r="BQ1" t="e">
            <v>#VALUE!</v>
          </cell>
          <cell r="BR1">
            <v>0.51521200754251428</v>
          </cell>
          <cell r="BS1">
            <v>0.51521200754251428</v>
          </cell>
          <cell r="BT1" t="str">
            <v>n/a</v>
          </cell>
          <cell r="BU1" t="str">
            <v>n/a</v>
          </cell>
          <cell r="BV1" t="str">
            <v>n/a</v>
          </cell>
          <cell r="BW1" t="str">
            <v>n/a</v>
          </cell>
          <cell r="BX1">
            <v>0</v>
          </cell>
          <cell r="BY1" t="str">
            <v>n/a</v>
          </cell>
          <cell r="BZ1" t="str">
            <v>Lat/Long info for all points from google</v>
          </cell>
        </row>
        <row r="2">
          <cell r="A2" t="str">
            <v>SLCC366</v>
          </cell>
          <cell r="B2" t="str">
            <v>Zachariasen et al. 1999</v>
          </cell>
          <cell r="C2">
            <v>8</v>
          </cell>
          <cell r="D2" t="str">
            <v>Sipora Island</v>
          </cell>
          <cell r="E2">
            <v>-2.360112</v>
          </cell>
          <cell r="F2">
            <v>99.745621</v>
          </cell>
          <cell r="G2">
            <v>2</v>
          </cell>
          <cell r="J2">
            <v>1771</v>
          </cell>
          <cell r="K2">
            <v>15</v>
          </cell>
          <cell r="L2">
            <v>15</v>
          </cell>
          <cell r="Q2" t="str">
            <v>n/a</v>
          </cell>
          <cell r="R2" t="str">
            <v>n/a</v>
          </cell>
          <cell r="AL2" t="str">
            <v>n/a</v>
          </cell>
          <cell r="AN2">
            <v>0.51009802979427399</v>
          </cell>
          <cell r="AO2">
            <v>0.51009802979427399</v>
          </cell>
          <cell r="BA2">
            <v>0</v>
          </cell>
          <cell r="BB2">
            <v>1</v>
          </cell>
          <cell r="BC2" t="str">
            <v>coral</v>
          </cell>
          <cell r="BD2" t="str">
            <v>discoid-shaped reef flat corals with flat dead upper surface and living polyps around the perimeter</v>
          </cell>
          <cell r="BE2" t="str">
            <v>MLW to MLLW</v>
          </cell>
          <cell r="BQ2" t="e">
            <v>#VALUE!</v>
          </cell>
          <cell r="BR2">
            <v>0.51521200754251428</v>
          </cell>
          <cell r="BS2">
            <v>0.51521200754251428</v>
          </cell>
          <cell r="BT2" t="str">
            <v>n/a</v>
          </cell>
          <cell r="BU2" t="str">
            <v>n/a</v>
          </cell>
          <cell r="BV2" t="str">
            <v>n/a</v>
          </cell>
          <cell r="BW2" t="str">
            <v>n/a</v>
          </cell>
          <cell r="BX2">
            <v>0</v>
          </cell>
          <cell r="BY2" t="str">
            <v>n/a</v>
          </cell>
          <cell r="BZ2" t="str">
            <v>there is tectonic but I don´t get the rate</v>
          </cell>
        </row>
        <row r="3">
          <cell r="A3" t="str">
            <v>SLCC367</v>
          </cell>
          <cell r="B3" t="str">
            <v>Zachariasen et al. 1999</v>
          </cell>
          <cell r="C3">
            <v>8</v>
          </cell>
          <cell r="D3" t="str">
            <v>Sipora Island</v>
          </cell>
          <cell r="E3">
            <v>-2.360112</v>
          </cell>
          <cell r="F3">
            <v>99.745621</v>
          </cell>
          <cell r="G3">
            <v>2</v>
          </cell>
          <cell r="J3">
            <v>1724</v>
          </cell>
          <cell r="K3">
            <v>12</v>
          </cell>
          <cell r="L3">
            <v>12</v>
          </cell>
          <cell r="Q3" t="str">
            <v>n/a</v>
          </cell>
          <cell r="R3" t="str">
            <v>n/a</v>
          </cell>
          <cell r="AL3" t="str">
            <v>n/a</v>
          </cell>
          <cell r="AN3">
            <v>0.51009802979427399</v>
          </cell>
          <cell r="AO3">
            <v>0.51009802979427399</v>
          </cell>
          <cell r="BA3">
            <v>0</v>
          </cell>
          <cell r="BB3">
            <v>1</v>
          </cell>
          <cell r="BC3" t="str">
            <v>Coral</v>
          </cell>
          <cell r="BD3" t="str">
            <v>discoid-shaped reef flat corals with flat dead upper surface and living polyps around the perimeter</v>
          </cell>
          <cell r="BE3" t="str">
            <v>MLW to MLLW</v>
          </cell>
          <cell r="BQ3" t="e">
            <v>#VALUE!</v>
          </cell>
          <cell r="BR3">
            <v>0.51521200754251428</v>
          </cell>
          <cell r="BS3">
            <v>0.51521200754251428</v>
          </cell>
          <cell r="BT3" t="str">
            <v>n/a</v>
          </cell>
          <cell r="BU3" t="str">
            <v>n/a</v>
          </cell>
          <cell r="BV3" t="str">
            <v>n/a</v>
          </cell>
          <cell r="BW3" t="str">
            <v>n/a</v>
          </cell>
          <cell r="BX3">
            <v>0</v>
          </cell>
          <cell r="BY3" t="str">
            <v>n/a</v>
          </cell>
          <cell r="BZ3" t="str">
            <v>maybe I can recalculate the heights changed by the earthquake</v>
          </cell>
        </row>
        <row r="4">
          <cell r="A4" t="str">
            <v>SLCC368</v>
          </cell>
          <cell r="B4" t="str">
            <v>Zachariasen et al. 1999</v>
          </cell>
          <cell r="C4">
            <v>8</v>
          </cell>
          <cell r="D4" t="str">
            <v>Sipora Island</v>
          </cell>
          <cell r="E4">
            <v>-2.360112</v>
          </cell>
          <cell r="F4">
            <v>99.745621</v>
          </cell>
          <cell r="G4">
            <v>2</v>
          </cell>
          <cell r="J4">
            <v>1769</v>
          </cell>
          <cell r="K4">
            <v>12</v>
          </cell>
          <cell r="L4">
            <v>12</v>
          </cell>
          <cell r="Q4" t="str">
            <v>n/a</v>
          </cell>
          <cell r="R4" t="str">
            <v>n/a</v>
          </cell>
          <cell r="AL4" t="str">
            <v>n/a</v>
          </cell>
          <cell r="AN4">
            <v>0.51009802979427399</v>
          </cell>
          <cell r="AO4">
            <v>0.51009802979427399</v>
          </cell>
          <cell r="BA4">
            <v>0</v>
          </cell>
          <cell r="BB4">
            <v>1</v>
          </cell>
          <cell r="BC4" t="str">
            <v>Coral</v>
          </cell>
          <cell r="BD4" t="str">
            <v>discoid-shaped reef flat corals with flat dead upper surface and living polyps around the perimeter</v>
          </cell>
          <cell r="BE4" t="str">
            <v>MLW to MLLW</v>
          </cell>
          <cell r="BQ4" t="e">
            <v>#VALUE!</v>
          </cell>
          <cell r="BR4">
            <v>0.51521200754251428</v>
          </cell>
          <cell r="BS4">
            <v>0.51521200754251428</v>
          </cell>
          <cell r="BT4" t="str">
            <v>n/a</v>
          </cell>
          <cell r="BU4" t="str">
            <v>n/a</v>
          </cell>
          <cell r="BV4" t="str">
            <v>n/a</v>
          </cell>
          <cell r="BW4" t="str">
            <v>n/a</v>
          </cell>
          <cell r="BX4">
            <v>0</v>
          </cell>
          <cell r="BY4" t="str">
            <v>n/a</v>
          </cell>
          <cell r="BZ4" t="str">
            <v>n/a</v>
          </cell>
        </row>
        <row r="5">
          <cell r="A5" t="str">
            <v>SLCC369</v>
          </cell>
          <cell r="B5" t="str">
            <v>Zachariasen et al. 1999</v>
          </cell>
          <cell r="C5">
            <v>8</v>
          </cell>
          <cell r="D5" t="str">
            <v>Sipora Island</v>
          </cell>
          <cell r="E5">
            <v>-2.360112</v>
          </cell>
          <cell r="F5">
            <v>99.745621</v>
          </cell>
          <cell r="G5">
            <v>2</v>
          </cell>
          <cell r="J5">
            <v>1829</v>
          </cell>
          <cell r="K5">
            <v>7</v>
          </cell>
          <cell r="L5">
            <v>7</v>
          </cell>
          <cell r="Q5" t="str">
            <v>n/a</v>
          </cell>
          <cell r="R5" t="str">
            <v>n/a</v>
          </cell>
          <cell r="AL5" t="str">
            <v>n/a</v>
          </cell>
          <cell r="AN5">
            <v>0.51009802979427399</v>
          </cell>
          <cell r="AO5">
            <v>0.51009802979427399</v>
          </cell>
          <cell r="BA5">
            <v>0</v>
          </cell>
          <cell r="BB5">
            <v>1</v>
          </cell>
          <cell r="BC5" t="str">
            <v>Coral</v>
          </cell>
          <cell r="BD5" t="str">
            <v>discoid-shaped reef flat corals with flat dead upper surface and living polyps around the perimeter</v>
          </cell>
          <cell r="BE5" t="str">
            <v>MLW to MLLW</v>
          </cell>
          <cell r="BQ5" t="e">
            <v>#VALUE!</v>
          </cell>
          <cell r="BR5">
            <v>0.51521200754251428</v>
          </cell>
          <cell r="BS5">
            <v>0.51521200754251428</v>
          </cell>
          <cell r="BT5" t="str">
            <v>n/a</v>
          </cell>
          <cell r="BU5" t="str">
            <v>n/a</v>
          </cell>
          <cell r="BV5" t="str">
            <v>n/a</v>
          </cell>
          <cell r="BW5" t="str">
            <v>n/a</v>
          </cell>
          <cell r="BX5">
            <v>0</v>
          </cell>
          <cell r="BY5" t="str">
            <v>n/a</v>
          </cell>
          <cell r="BZ5" t="str">
            <v>n/a</v>
          </cell>
        </row>
        <row r="6">
          <cell r="A6" t="str">
            <v>SLCC370</v>
          </cell>
          <cell r="B6" t="str">
            <v>Zachariasen et al. 1999</v>
          </cell>
          <cell r="C6">
            <v>8</v>
          </cell>
          <cell r="D6" t="str">
            <v>Sipora Island</v>
          </cell>
          <cell r="E6">
            <v>-2.360112</v>
          </cell>
          <cell r="F6">
            <v>99.745621</v>
          </cell>
          <cell r="G6">
            <v>2</v>
          </cell>
          <cell r="J6">
            <v>1824</v>
          </cell>
          <cell r="K6">
            <v>5</v>
          </cell>
          <cell r="L6">
            <v>5</v>
          </cell>
          <cell r="Q6" t="str">
            <v>n/a</v>
          </cell>
          <cell r="R6" t="str">
            <v>n/a</v>
          </cell>
          <cell r="AL6" t="str">
            <v>n/a</v>
          </cell>
          <cell r="AN6">
            <v>0.51009802979427399</v>
          </cell>
          <cell r="AO6">
            <v>0.51009802979427399</v>
          </cell>
          <cell r="BA6">
            <v>0</v>
          </cell>
          <cell r="BB6">
            <v>1</v>
          </cell>
          <cell r="BC6" t="str">
            <v>Coral</v>
          </cell>
          <cell r="BD6" t="str">
            <v>discoid-shaped reef flat corals with flat dead upper surface and living polyps around the perimeter</v>
          </cell>
          <cell r="BE6" t="str">
            <v>MLW to MLLW</v>
          </cell>
          <cell r="BQ6" t="e">
            <v>#VALUE!</v>
          </cell>
          <cell r="BR6">
            <v>0.51521200754251428</v>
          </cell>
          <cell r="BS6">
            <v>0.51521200754251428</v>
          </cell>
          <cell r="BT6" t="str">
            <v>n/a</v>
          </cell>
          <cell r="BU6" t="str">
            <v>n/a</v>
          </cell>
          <cell r="BV6" t="str">
            <v>n/a</v>
          </cell>
          <cell r="BW6" t="str">
            <v>n/a</v>
          </cell>
          <cell r="BX6">
            <v>0</v>
          </cell>
          <cell r="BY6" t="str">
            <v>n/a</v>
          </cell>
          <cell r="BZ6" t="str">
            <v>n/a</v>
          </cell>
        </row>
        <row r="7">
          <cell r="A7" t="str">
            <v>SLCC371</v>
          </cell>
          <cell r="B7" t="str">
            <v>Zachariasen et al. 1999</v>
          </cell>
          <cell r="C7">
            <v>8</v>
          </cell>
          <cell r="D7" t="str">
            <v>Sipora Island</v>
          </cell>
          <cell r="E7">
            <v>-2.0192540000000001</v>
          </cell>
          <cell r="F7">
            <v>99.577869000000007</v>
          </cell>
          <cell r="G7">
            <v>2</v>
          </cell>
          <cell r="J7">
            <v>1789</v>
          </cell>
          <cell r="K7">
            <v>75</v>
          </cell>
          <cell r="L7">
            <v>75</v>
          </cell>
          <cell r="Q7" t="str">
            <v>n/a</v>
          </cell>
          <cell r="R7" t="str">
            <v>n/a</v>
          </cell>
          <cell r="AL7" t="str">
            <v>n/a</v>
          </cell>
          <cell r="AN7">
            <v>0.51009802979427399</v>
          </cell>
          <cell r="AO7">
            <v>0.51009802979427399</v>
          </cell>
          <cell r="BA7">
            <v>0</v>
          </cell>
          <cell r="BB7">
            <v>1</v>
          </cell>
          <cell r="BC7" t="str">
            <v>Coral</v>
          </cell>
          <cell r="BD7" t="str">
            <v>discoid-shaped reef flat corals with flat dead upper surface and living polyps around the perimeter</v>
          </cell>
          <cell r="BE7" t="str">
            <v>MLW to MLLW</v>
          </cell>
          <cell r="BQ7" t="e">
            <v>#VALUE!</v>
          </cell>
          <cell r="BR7">
            <v>0.51522788461182445</v>
          </cell>
          <cell r="BS7">
            <v>0.51522788461182445</v>
          </cell>
          <cell r="BT7" t="str">
            <v>n/a</v>
          </cell>
          <cell r="BU7" t="str">
            <v>n/a</v>
          </cell>
          <cell r="BV7" t="str">
            <v>n/a</v>
          </cell>
          <cell r="BW7" t="str">
            <v>n/a</v>
          </cell>
          <cell r="BX7">
            <v>0</v>
          </cell>
          <cell r="BY7" t="str">
            <v>n/a</v>
          </cell>
          <cell r="BZ7" t="str">
            <v>n/a</v>
          </cell>
        </row>
        <row r="8">
          <cell r="A8" t="str">
            <v>SLCC372</v>
          </cell>
          <cell r="B8" t="str">
            <v>Zachariasen et al. 1999</v>
          </cell>
          <cell r="C8">
            <v>8</v>
          </cell>
          <cell r="D8" t="str">
            <v>North Pagai</v>
          </cell>
          <cell r="E8">
            <v>-2.7309510000000001</v>
          </cell>
          <cell r="F8">
            <v>99.991895</v>
          </cell>
          <cell r="G8">
            <v>2</v>
          </cell>
          <cell r="J8">
            <v>1797</v>
          </cell>
          <cell r="K8">
            <v>18</v>
          </cell>
          <cell r="L8">
            <v>18</v>
          </cell>
          <cell r="Q8" t="str">
            <v>n/a</v>
          </cell>
          <cell r="R8" t="str">
            <v>n/a</v>
          </cell>
          <cell r="AL8" t="str">
            <v>n/a</v>
          </cell>
          <cell r="AN8">
            <v>0.51009802979427399</v>
          </cell>
          <cell r="AO8">
            <v>0.51009802979427399</v>
          </cell>
          <cell r="BA8">
            <v>0</v>
          </cell>
          <cell r="BB8">
            <v>1</v>
          </cell>
          <cell r="BC8" t="str">
            <v>Coral</v>
          </cell>
          <cell r="BD8" t="str">
            <v>discoid-shaped reef flat corals with flat dead upper surface and living polyps around the perimeter</v>
          </cell>
          <cell r="BE8" t="str">
            <v>MLW to MLLW</v>
          </cell>
          <cell r="BQ8" t="e">
            <v>#VALUE!</v>
          </cell>
          <cell r="BR8">
            <v>0.51521805858049463</v>
          </cell>
          <cell r="BS8">
            <v>0.51521805858049463</v>
          </cell>
          <cell r="BT8" t="str">
            <v>n/a</v>
          </cell>
          <cell r="BU8" t="str">
            <v>n/a</v>
          </cell>
          <cell r="BV8" t="str">
            <v>n/a</v>
          </cell>
          <cell r="BW8" t="str">
            <v>n/a</v>
          </cell>
          <cell r="BX8">
            <v>0</v>
          </cell>
          <cell r="BY8" t="str">
            <v>n/a</v>
          </cell>
          <cell r="BZ8" t="str">
            <v>n/a</v>
          </cell>
        </row>
        <row r="9">
          <cell r="A9" t="str">
            <v>SLCC373</v>
          </cell>
          <cell r="B9" t="str">
            <v>Zachariasen et al. 1999</v>
          </cell>
          <cell r="C9">
            <v>8</v>
          </cell>
          <cell r="D9" t="str">
            <v>North Pagai</v>
          </cell>
          <cell r="E9">
            <v>-2.7309510000000001</v>
          </cell>
          <cell r="F9">
            <v>99.991895</v>
          </cell>
          <cell r="G9">
            <v>2</v>
          </cell>
          <cell r="J9">
            <v>1810</v>
          </cell>
          <cell r="K9">
            <v>51</v>
          </cell>
          <cell r="L9">
            <v>51</v>
          </cell>
          <cell r="Q9" t="str">
            <v>n/a</v>
          </cell>
          <cell r="R9" t="str">
            <v>n/a</v>
          </cell>
          <cell r="AL9" t="str">
            <v>n/a</v>
          </cell>
          <cell r="AN9">
            <v>0.51009802979427399</v>
          </cell>
          <cell r="AO9">
            <v>0.51009802979427399</v>
          </cell>
          <cell r="BA9">
            <v>0</v>
          </cell>
          <cell r="BB9">
            <v>1</v>
          </cell>
          <cell r="BC9" t="str">
            <v>Coral</v>
          </cell>
          <cell r="BD9" t="str">
            <v>discoid-shaped reef flat corals with flat dead upper surface and living polyps around the perimeter</v>
          </cell>
          <cell r="BE9" t="str">
            <v>MLW to MLLW</v>
          </cell>
          <cell r="BQ9" t="e">
            <v>#VALUE!</v>
          </cell>
          <cell r="BR9">
            <v>0.51521805858049463</v>
          </cell>
          <cell r="BS9">
            <v>0.51521805858049463</v>
          </cell>
          <cell r="BT9" t="str">
            <v>n/a</v>
          </cell>
          <cell r="BU9" t="str">
            <v>n/a</v>
          </cell>
          <cell r="BV9" t="str">
            <v>n/a</v>
          </cell>
          <cell r="BW9" t="str">
            <v>n/a</v>
          </cell>
          <cell r="BX9">
            <v>0</v>
          </cell>
          <cell r="BY9" t="str">
            <v>n/a</v>
          </cell>
          <cell r="BZ9" t="str">
            <v>n/a</v>
          </cell>
        </row>
        <row r="10">
          <cell r="A10" t="str">
            <v>SLCC374</v>
          </cell>
          <cell r="B10" t="str">
            <v>Zachariasen et al. 1999</v>
          </cell>
          <cell r="C10">
            <v>8</v>
          </cell>
          <cell r="D10" t="str">
            <v>North Pagai</v>
          </cell>
          <cell r="E10">
            <v>-2.7309510000000001</v>
          </cell>
          <cell r="F10">
            <v>99.991895</v>
          </cell>
          <cell r="G10">
            <v>2</v>
          </cell>
          <cell r="J10">
            <v>1841</v>
          </cell>
          <cell r="K10">
            <v>11</v>
          </cell>
          <cell r="L10">
            <v>11</v>
          </cell>
          <cell r="Q10" t="str">
            <v>n/a</v>
          </cell>
          <cell r="R10" t="str">
            <v>n/a</v>
          </cell>
          <cell r="AL10" t="str">
            <v>n/a</v>
          </cell>
          <cell r="AN10">
            <v>0.51009802979427399</v>
          </cell>
          <cell r="AO10">
            <v>0.51009802979427399</v>
          </cell>
          <cell r="BA10">
            <v>0</v>
          </cell>
          <cell r="BB10">
            <v>1</v>
          </cell>
          <cell r="BC10" t="str">
            <v>Coral</v>
          </cell>
          <cell r="BD10" t="str">
            <v>discoid-shaped reef flat corals with flat dead upper surface and living polyps around the perimeter</v>
          </cell>
          <cell r="BE10" t="str">
            <v>MLW to MLLW</v>
          </cell>
          <cell r="BQ10" t="e">
            <v>#VALUE!</v>
          </cell>
          <cell r="BR10">
            <v>0.51521805858049463</v>
          </cell>
          <cell r="BS10">
            <v>0.51521805858049463</v>
          </cell>
          <cell r="BT10" t="str">
            <v>n/a</v>
          </cell>
          <cell r="BU10" t="str">
            <v>n/a</v>
          </cell>
          <cell r="BV10" t="str">
            <v>n/a</v>
          </cell>
          <cell r="BW10" t="str">
            <v>n/a</v>
          </cell>
          <cell r="BX10">
            <v>0</v>
          </cell>
          <cell r="BY10" t="str">
            <v>n/a</v>
          </cell>
          <cell r="BZ10" t="str">
            <v>n/a</v>
          </cell>
        </row>
        <row r="11">
          <cell r="A11" t="str">
            <v>SLCC375</v>
          </cell>
          <cell r="B11" t="str">
            <v>Zachariasen et al. 1999</v>
          </cell>
          <cell r="C11">
            <v>8</v>
          </cell>
          <cell r="D11" t="str">
            <v>North Pagai</v>
          </cell>
          <cell r="E11">
            <v>-2.7309510000000001</v>
          </cell>
          <cell r="F11">
            <v>99.991895</v>
          </cell>
          <cell r="G11">
            <v>2</v>
          </cell>
          <cell r="J11">
            <v>1842</v>
          </cell>
          <cell r="K11">
            <v>11</v>
          </cell>
          <cell r="L11">
            <v>11</v>
          </cell>
          <cell r="Q11" t="str">
            <v>n/a</v>
          </cell>
          <cell r="R11" t="str">
            <v>n/a</v>
          </cell>
          <cell r="AL11" t="str">
            <v>n/a</v>
          </cell>
          <cell r="AN11">
            <v>0.51009802979427399</v>
          </cell>
          <cell r="AO11">
            <v>0.51009802979427399</v>
          </cell>
          <cell r="BA11">
            <v>0</v>
          </cell>
          <cell r="BB11">
            <v>1</v>
          </cell>
          <cell r="BC11" t="str">
            <v>Coral</v>
          </cell>
          <cell r="BD11" t="str">
            <v>discoid-shaped reef flat corals with flat dead upper surface and living polyps around the perimeter</v>
          </cell>
          <cell r="BE11" t="str">
            <v>MLW to MLLW</v>
          </cell>
          <cell r="BQ11" t="e">
            <v>#VALUE!</v>
          </cell>
          <cell r="BR11">
            <v>0.51521805858049463</v>
          </cell>
          <cell r="BS11">
            <v>0.51521805858049463</v>
          </cell>
          <cell r="BT11" t="str">
            <v>n/a</v>
          </cell>
          <cell r="BU11" t="str">
            <v>n/a</v>
          </cell>
          <cell r="BV11" t="str">
            <v>n/a</v>
          </cell>
          <cell r="BW11" t="str">
            <v>n/a</v>
          </cell>
          <cell r="BX11">
            <v>0</v>
          </cell>
          <cell r="BY11" t="str">
            <v>n/a</v>
          </cell>
          <cell r="BZ11" t="str">
            <v>n/a</v>
          </cell>
        </row>
        <row r="12">
          <cell r="A12" t="str">
            <v>SLCC376</v>
          </cell>
          <cell r="B12" t="str">
            <v>Zachariasen et al. 1999</v>
          </cell>
          <cell r="C12">
            <v>8</v>
          </cell>
          <cell r="D12" t="str">
            <v>North Pagai</v>
          </cell>
          <cell r="E12">
            <v>-2.7309510000000001</v>
          </cell>
          <cell r="F12">
            <v>99.991895</v>
          </cell>
          <cell r="G12">
            <v>2</v>
          </cell>
          <cell r="J12">
            <v>1837</v>
          </cell>
          <cell r="K12">
            <v>7</v>
          </cell>
          <cell r="L12">
            <v>7</v>
          </cell>
          <cell r="Q12" t="str">
            <v>n/a</v>
          </cell>
          <cell r="R12" t="str">
            <v>n/a</v>
          </cell>
          <cell r="AL12" t="str">
            <v>n/a</v>
          </cell>
          <cell r="AN12">
            <v>0.51009802979427399</v>
          </cell>
          <cell r="AO12">
            <v>0.51009802979427399</v>
          </cell>
          <cell r="BA12">
            <v>0</v>
          </cell>
          <cell r="BB12">
            <v>1</v>
          </cell>
          <cell r="BC12" t="str">
            <v>Coral</v>
          </cell>
          <cell r="BD12" t="str">
            <v>discoid-shaped reef flat corals with flat dead upper surface and living polyps around the perimeter</v>
          </cell>
          <cell r="BE12" t="str">
            <v>MLW to MLLW</v>
          </cell>
          <cell r="BQ12" t="e">
            <v>#VALUE!</v>
          </cell>
          <cell r="BR12">
            <v>0.51521805858049463</v>
          </cell>
          <cell r="BS12">
            <v>0.51521805858049463</v>
          </cell>
          <cell r="BT12" t="str">
            <v>n/a</v>
          </cell>
          <cell r="BU12" t="str">
            <v>n/a</v>
          </cell>
          <cell r="BV12" t="str">
            <v>n/a</v>
          </cell>
          <cell r="BW12" t="str">
            <v>n/a</v>
          </cell>
          <cell r="BX12">
            <v>0</v>
          </cell>
          <cell r="BY12" t="str">
            <v>n/a</v>
          </cell>
          <cell r="BZ12" t="str">
            <v>n/a</v>
          </cell>
        </row>
        <row r="13">
          <cell r="A13" t="str">
            <v>SLCC377</v>
          </cell>
          <cell r="B13" t="str">
            <v>Zachariasen et al. 1999</v>
          </cell>
          <cell r="C13">
            <v>8</v>
          </cell>
          <cell r="D13" t="str">
            <v>North Pagai</v>
          </cell>
          <cell r="E13">
            <v>-2.7309510000000001</v>
          </cell>
          <cell r="F13">
            <v>99.991895</v>
          </cell>
          <cell r="G13">
            <v>2</v>
          </cell>
          <cell r="J13">
            <v>1807</v>
          </cell>
          <cell r="K13">
            <v>15</v>
          </cell>
          <cell r="L13">
            <v>15</v>
          </cell>
          <cell r="Q13" t="str">
            <v>n/a</v>
          </cell>
          <cell r="R13" t="str">
            <v>n/a</v>
          </cell>
          <cell r="AL13" t="str">
            <v>n/a</v>
          </cell>
          <cell r="AN13">
            <v>0.51009802979427399</v>
          </cell>
          <cell r="AO13">
            <v>0.51009802979427399</v>
          </cell>
          <cell r="BA13">
            <v>0</v>
          </cell>
          <cell r="BB13">
            <v>1</v>
          </cell>
          <cell r="BC13" t="str">
            <v>Coral</v>
          </cell>
          <cell r="BD13" t="str">
            <v>discoid-shaped reef flat corals with flat dead upper surface and living polyps around the perimeter</v>
          </cell>
          <cell r="BE13" t="str">
            <v>MLW to MLLW</v>
          </cell>
          <cell r="BQ13" t="e">
            <v>#VALUE!</v>
          </cell>
          <cell r="BR13">
            <v>0.51521805858049463</v>
          </cell>
          <cell r="BS13">
            <v>0.51521805858049463</v>
          </cell>
          <cell r="BT13" t="str">
            <v>n/a</v>
          </cell>
          <cell r="BU13" t="str">
            <v>n/a</v>
          </cell>
          <cell r="BV13" t="str">
            <v>n/a</v>
          </cell>
          <cell r="BW13" t="str">
            <v>n/a</v>
          </cell>
          <cell r="BX13">
            <v>0</v>
          </cell>
          <cell r="BY13" t="str">
            <v>n/a</v>
          </cell>
          <cell r="BZ13" t="str">
            <v>n/a</v>
          </cell>
        </row>
        <row r="14">
          <cell r="A14" t="str">
            <v>SLCC378</v>
          </cell>
          <cell r="B14" t="str">
            <v>Zachariasen et al. 1999</v>
          </cell>
          <cell r="C14">
            <v>8</v>
          </cell>
          <cell r="D14" t="str">
            <v>North Pagai</v>
          </cell>
          <cell r="E14">
            <v>-2.7309510000000001</v>
          </cell>
          <cell r="F14">
            <v>99.991895</v>
          </cell>
          <cell r="G14">
            <v>2</v>
          </cell>
          <cell r="J14">
            <v>1824</v>
          </cell>
          <cell r="K14">
            <v>12</v>
          </cell>
          <cell r="L14">
            <v>12</v>
          </cell>
          <cell r="Q14" t="str">
            <v>n/a</v>
          </cell>
          <cell r="R14" t="str">
            <v>n/a</v>
          </cell>
          <cell r="AL14" t="str">
            <v>n/a</v>
          </cell>
          <cell r="AN14">
            <v>0.51009802979427399</v>
          </cell>
          <cell r="AO14">
            <v>0.51009802979427399</v>
          </cell>
          <cell r="BA14">
            <v>0</v>
          </cell>
          <cell r="BB14">
            <v>1</v>
          </cell>
          <cell r="BC14" t="str">
            <v>Coral</v>
          </cell>
          <cell r="BD14" t="str">
            <v>discoid-shaped reef flat corals with flat dead upper surface and living polyps around the perimeter</v>
          </cell>
          <cell r="BE14" t="str">
            <v>MLW to MLLW</v>
          </cell>
          <cell r="BQ14" t="e">
            <v>#VALUE!</v>
          </cell>
          <cell r="BR14">
            <v>0.51521805858049463</v>
          </cell>
          <cell r="BS14">
            <v>0.51521805858049463</v>
          </cell>
          <cell r="BT14" t="str">
            <v>n/a</v>
          </cell>
          <cell r="BU14" t="str">
            <v>n/a</v>
          </cell>
          <cell r="BV14" t="str">
            <v>n/a</v>
          </cell>
          <cell r="BW14" t="str">
            <v>n/a</v>
          </cell>
          <cell r="BX14">
            <v>0</v>
          </cell>
          <cell r="BY14" t="str">
            <v>n/a</v>
          </cell>
          <cell r="BZ14" t="str">
            <v>n/a</v>
          </cell>
        </row>
        <row r="15">
          <cell r="A15" t="str">
            <v>SLCC379</v>
          </cell>
          <cell r="B15" t="str">
            <v>Zachariasen et al. 1999</v>
          </cell>
          <cell r="C15">
            <v>8</v>
          </cell>
          <cell r="D15" t="str">
            <v>North Pagai</v>
          </cell>
          <cell r="E15">
            <v>-2.7309510000000001</v>
          </cell>
          <cell r="F15">
            <v>99.991895</v>
          </cell>
          <cell r="G15">
            <v>2</v>
          </cell>
          <cell r="J15">
            <v>1844</v>
          </cell>
          <cell r="K15">
            <v>54</v>
          </cell>
          <cell r="L15">
            <v>54</v>
          </cell>
          <cell r="Q15" t="str">
            <v>n/a</v>
          </cell>
          <cell r="R15" t="str">
            <v>n/a</v>
          </cell>
          <cell r="AL15" t="str">
            <v>n/a</v>
          </cell>
          <cell r="AN15">
            <v>0.51009802979427399</v>
          </cell>
          <cell r="AO15">
            <v>0.51009802979427399</v>
          </cell>
          <cell r="BA15">
            <v>0</v>
          </cell>
          <cell r="BB15">
            <v>1</v>
          </cell>
          <cell r="BC15" t="str">
            <v>Coral</v>
          </cell>
          <cell r="BD15" t="str">
            <v>discoid-shaped reef flat corals with flat dead upper surface and living polyps around the perimeter</v>
          </cell>
          <cell r="BE15" t="str">
            <v>MLW to MLLW</v>
          </cell>
          <cell r="BQ15" t="e">
            <v>#VALUE!</v>
          </cell>
          <cell r="BR15">
            <v>0.51521805858049463</v>
          </cell>
          <cell r="BS15">
            <v>0.51521805858049463</v>
          </cell>
          <cell r="BT15" t="str">
            <v>n/a</v>
          </cell>
          <cell r="BU15" t="str">
            <v>n/a</v>
          </cell>
          <cell r="BV15" t="str">
            <v>n/a</v>
          </cell>
          <cell r="BW15" t="str">
            <v>n/a</v>
          </cell>
          <cell r="BX15">
            <v>0</v>
          </cell>
          <cell r="BY15" t="str">
            <v>n/a</v>
          </cell>
          <cell r="BZ15" t="str">
            <v>n/a</v>
          </cell>
        </row>
        <row r="16">
          <cell r="A16" t="str">
            <v>SLCC380</v>
          </cell>
          <cell r="B16" t="str">
            <v>Zachariasen et al. 1999</v>
          </cell>
          <cell r="C16">
            <v>8</v>
          </cell>
          <cell r="D16" t="str">
            <v>North Pagai</v>
          </cell>
          <cell r="E16">
            <v>-2.7309510000000001</v>
          </cell>
          <cell r="F16">
            <v>99.991895</v>
          </cell>
          <cell r="G16">
            <v>2</v>
          </cell>
          <cell r="J16">
            <v>1829</v>
          </cell>
          <cell r="K16">
            <v>18</v>
          </cell>
          <cell r="L16">
            <v>18</v>
          </cell>
          <cell r="Q16" t="str">
            <v>n/a</v>
          </cell>
          <cell r="R16" t="str">
            <v>n/a</v>
          </cell>
          <cell r="AL16" t="str">
            <v>n/a</v>
          </cell>
          <cell r="AN16">
            <v>0.51009802979427399</v>
          </cell>
          <cell r="AO16">
            <v>0.51009802979427399</v>
          </cell>
          <cell r="BA16">
            <v>0</v>
          </cell>
          <cell r="BB16">
            <v>1</v>
          </cell>
          <cell r="BC16" t="str">
            <v>Coral</v>
          </cell>
          <cell r="BD16" t="str">
            <v>discoid-shaped reef flat corals with flat dead upper surface and living polyps around the perimeter</v>
          </cell>
          <cell r="BE16" t="str">
            <v>MLW to MLLW</v>
          </cell>
          <cell r="BQ16" t="e">
            <v>#VALUE!</v>
          </cell>
          <cell r="BR16">
            <v>0.51521805858049463</v>
          </cell>
          <cell r="BS16">
            <v>0.51521805858049463</v>
          </cell>
          <cell r="BT16" t="str">
            <v>n/a</v>
          </cell>
          <cell r="BU16" t="str">
            <v>n/a</v>
          </cell>
          <cell r="BV16" t="str">
            <v>n/a</v>
          </cell>
          <cell r="BW16" t="str">
            <v>n/a</v>
          </cell>
          <cell r="BX16">
            <v>0</v>
          </cell>
          <cell r="BY16" t="str">
            <v>n/a</v>
          </cell>
          <cell r="BZ16" t="str">
            <v>n/a</v>
          </cell>
        </row>
        <row r="17">
          <cell r="A17" t="str">
            <v>SLCC381</v>
          </cell>
          <cell r="B17" t="str">
            <v>Zachariasen et al. 1999</v>
          </cell>
          <cell r="C17">
            <v>8</v>
          </cell>
          <cell r="D17" t="str">
            <v>North Pagai</v>
          </cell>
          <cell r="E17">
            <v>-2.7309510000000001</v>
          </cell>
          <cell r="F17">
            <v>99.991895</v>
          </cell>
          <cell r="G17">
            <v>2</v>
          </cell>
          <cell r="J17">
            <v>1799</v>
          </cell>
          <cell r="K17">
            <v>14</v>
          </cell>
          <cell r="L17">
            <v>14</v>
          </cell>
          <cell r="Q17" t="str">
            <v>n/a</v>
          </cell>
          <cell r="R17" t="str">
            <v>n/a</v>
          </cell>
          <cell r="AL17" t="str">
            <v>n/a</v>
          </cell>
          <cell r="AN17">
            <v>0.51009802979427399</v>
          </cell>
          <cell r="AO17">
            <v>0.51009802979427399</v>
          </cell>
          <cell r="BA17">
            <v>0</v>
          </cell>
          <cell r="BB17">
            <v>1</v>
          </cell>
          <cell r="BC17" t="str">
            <v>Coral</v>
          </cell>
          <cell r="BD17" t="str">
            <v>discoid-shaped reef flat corals with flat dead upper surface and living polyps around the perimeter</v>
          </cell>
          <cell r="BE17" t="str">
            <v>MLW to MLLW</v>
          </cell>
          <cell r="BQ17" t="e">
            <v>#VALUE!</v>
          </cell>
          <cell r="BR17">
            <v>0.51521805858049463</v>
          </cell>
          <cell r="BS17">
            <v>0.51521805858049463</v>
          </cell>
          <cell r="BT17" t="str">
            <v>n/a</v>
          </cell>
          <cell r="BU17" t="str">
            <v>n/a</v>
          </cell>
          <cell r="BV17" t="str">
            <v>n/a</v>
          </cell>
          <cell r="BW17" t="str">
            <v>n/a</v>
          </cell>
          <cell r="BX17">
            <v>0</v>
          </cell>
          <cell r="BY17" t="str">
            <v>n/a</v>
          </cell>
          <cell r="BZ17" t="str">
            <v>n/a</v>
          </cell>
        </row>
        <row r="18">
          <cell r="A18" t="str">
            <v>SLCC382</v>
          </cell>
          <cell r="B18" t="str">
            <v>Zachariasen et al. 1999</v>
          </cell>
          <cell r="C18">
            <v>8</v>
          </cell>
          <cell r="D18" t="str">
            <v>South Pagai</v>
          </cell>
          <cell r="E18">
            <v>-3.0125449999999998</v>
          </cell>
          <cell r="F18">
            <v>100.307705</v>
          </cell>
          <cell r="G18">
            <v>2</v>
          </cell>
          <cell r="J18">
            <v>1826</v>
          </cell>
          <cell r="K18">
            <v>31</v>
          </cell>
          <cell r="L18">
            <v>31</v>
          </cell>
          <cell r="Q18" t="str">
            <v>n/a</v>
          </cell>
          <cell r="R18" t="str">
            <v>n/a</v>
          </cell>
          <cell r="AL18" t="str">
            <v>n/a</v>
          </cell>
          <cell r="AN18">
            <v>0.51009802979427399</v>
          </cell>
          <cell r="AO18">
            <v>0.51009802979427399</v>
          </cell>
          <cell r="BA18">
            <v>0</v>
          </cell>
          <cell r="BB18">
            <v>1</v>
          </cell>
          <cell r="BC18" t="str">
            <v>Coral</v>
          </cell>
          <cell r="BD18" t="str">
            <v>discoid-shaped reef flat corals with flat dead upper surface and living polyps around the perimeter</v>
          </cell>
          <cell r="BE18" t="str">
            <v>MLW to MLLW</v>
          </cell>
          <cell r="BQ18" t="e">
            <v>#VALUE!</v>
          </cell>
          <cell r="BR18">
            <v>0.51523224278922786</v>
          </cell>
          <cell r="BS18">
            <v>0.51523224278922786</v>
          </cell>
          <cell r="BT18" t="str">
            <v>n/a</v>
          </cell>
          <cell r="BU18" t="str">
            <v>n/a</v>
          </cell>
          <cell r="BV18" t="str">
            <v>n/a</v>
          </cell>
          <cell r="BW18" t="str">
            <v>n/a</v>
          </cell>
          <cell r="BX18">
            <v>0</v>
          </cell>
          <cell r="BY18" t="str">
            <v>n/a</v>
          </cell>
          <cell r="BZ18" t="str">
            <v>n/a</v>
          </cell>
        </row>
        <row r="19">
          <cell r="A19" t="str">
            <v>SLCC383</v>
          </cell>
          <cell r="B19" t="str">
            <v>Zachariasen et al. 1999</v>
          </cell>
          <cell r="C19">
            <v>8</v>
          </cell>
          <cell r="D19" t="str">
            <v>South Pagai</v>
          </cell>
          <cell r="E19">
            <v>-3.0125449999999998</v>
          </cell>
          <cell r="F19">
            <v>100.307705</v>
          </cell>
          <cell r="G19">
            <v>2</v>
          </cell>
          <cell r="J19">
            <v>1842</v>
          </cell>
          <cell r="K19">
            <v>45</v>
          </cell>
          <cell r="L19">
            <v>45</v>
          </cell>
          <cell r="Q19" t="str">
            <v>n/a</v>
          </cell>
          <cell r="R19" t="str">
            <v>n/a</v>
          </cell>
          <cell r="AL19" t="str">
            <v>n/a</v>
          </cell>
          <cell r="AN19">
            <v>0.51009802979427399</v>
          </cell>
          <cell r="AO19">
            <v>0.51009802979427399</v>
          </cell>
          <cell r="BA19">
            <v>0</v>
          </cell>
          <cell r="BB19">
            <v>1</v>
          </cell>
          <cell r="BC19" t="str">
            <v>Coral</v>
          </cell>
          <cell r="BD19" t="str">
            <v>discoid-shaped reef flat corals with flat dead upper surface and living polyps around the perimeter</v>
          </cell>
          <cell r="BE19" t="str">
            <v>MLW to MLLW</v>
          </cell>
          <cell r="BQ19" t="e">
            <v>#VALUE!</v>
          </cell>
          <cell r="BR19">
            <v>0.51523224278922786</v>
          </cell>
          <cell r="BS19">
            <v>0.51523224278922786</v>
          </cell>
          <cell r="BT19" t="str">
            <v>n/a</v>
          </cell>
          <cell r="BU19" t="str">
            <v>n/a</v>
          </cell>
          <cell r="BV19" t="str">
            <v>n/a</v>
          </cell>
          <cell r="BW19" t="str">
            <v>n/a</v>
          </cell>
          <cell r="BX19">
            <v>0</v>
          </cell>
          <cell r="BY19" t="str">
            <v>n/a</v>
          </cell>
          <cell r="BZ19" t="str">
            <v>n/a</v>
          </cell>
        </row>
        <row r="20">
          <cell r="A20" t="str">
            <v>SLCC384</v>
          </cell>
          <cell r="B20" t="str">
            <v>Zachariasen et al. 1999</v>
          </cell>
          <cell r="C20">
            <v>8</v>
          </cell>
          <cell r="D20" t="str">
            <v>South Pagai</v>
          </cell>
          <cell r="E20">
            <v>-3.0125449999999998</v>
          </cell>
          <cell r="F20">
            <v>100.307705</v>
          </cell>
          <cell r="G20">
            <v>2</v>
          </cell>
          <cell r="J20">
            <v>1834</v>
          </cell>
          <cell r="K20">
            <v>150</v>
          </cell>
          <cell r="L20">
            <v>150</v>
          </cell>
          <cell r="Q20" t="str">
            <v>n/a</v>
          </cell>
          <cell r="R20" t="str">
            <v>n/a</v>
          </cell>
          <cell r="AL20" t="str">
            <v>n/a</v>
          </cell>
          <cell r="AN20">
            <v>0.51009802979427399</v>
          </cell>
          <cell r="AO20">
            <v>0.51009802979427399</v>
          </cell>
          <cell r="BA20">
            <v>0</v>
          </cell>
          <cell r="BB20">
            <v>1</v>
          </cell>
          <cell r="BC20" t="str">
            <v>Coral</v>
          </cell>
          <cell r="BD20" t="str">
            <v>discoid-shaped reef flat corals with flat dead upper surface and living polyps around the perimeter</v>
          </cell>
          <cell r="BE20" t="str">
            <v>MLW to MLLW</v>
          </cell>
          <cell r="BQ20" t="e">
            <v>#VALUE!</v>
          </cell>
          <cell r="BR20">
            <v>0.51523224278922786</v>
          </cell>
          <cell r="BS20">
            <v>0.51523224278922786</v>
          </cell>
          <cell r="BT20" t="str">
            <v>n/a</v>
          </cell>
          <cell r="BU20" t="str">
            <v>n/a</v>
          </cell>
          <cell r="BV20" t="str">
            <v>n/a</v>
          </cell>
          <cell r="BW20" t="str">
            <v>n/a</v>
          </cell>
          <cell r="BX20">
            <v>0</v>
          </cell>
          <cell r="BY20" t="str">
            <v>n/a</v>
          </cell>
          <cell r="BZ20" t="str">
            <v>n/a</v>
          </cell>
        </row>
        <row r="21">
          <cell r="A21" t="str">
            <v>SLCC385</v>
          </cell>
          <cell r="B21" t="str">
            <v>Zachariasen et al. 1999</v>
          </cell>
          <cell r="C21">
            <v>8</v>
          </cell>
          <cell r="D21" t="str">
            <v>South Pagai</v>
          </cell>
          <cell r="E21">
            <v>-3.0125449999999998</v>
          </cell>
          <cell r="F21">
            <v>100.307705</v>
          </cell>
          <cell r="G21">
            <v>2</v>
          </cell>
          <cell r="J21">
            <v>1834</v>
          </cell>
          <cell r="K21">
            <v>434</v>
          </cell>
          <cell r="L21">
            <v>434</v>
          </cell>
          <cell r="Q21" t="str">
            <v>n/a</v>
          </cell>
          <cell r="R21" t="str">
            <v>n/a</v>
          </cell>
          <cell r="AL21" t="str">
            <v>n/a</v>
          </cell>
          <cell r="AN21">
            <v>0.51009802979427399</v>
          </cell>
          <cell r="AO21">
            <v>0.51009802979427399</v>
          </cell>
          <cell r="BA21">
            <v>0</v>
          </cell>
          <cell r="BB21">
            <v>1</v>
          </cell>
          <cell r="BC21" t="str">
            <v>Coral</v>
          </cell>
          <cell r="BD21" t="str">
            <v>discoid-shaped reef flat corals with flat dead upper surface and living polyps around the perimeter</v>
          </cell>
          <cell r="BE21" t="str">
            <v>MLW to MLLW</v>
          </cell>
          <cell r="BQ21" t="e">
            <v>#VALUE!</v>
          </cell>
          <cell r="BR21">
            <v>0.51523224278922786</v>
          </cell>
          <cell r="BS21">
            <v>0.51523224278922786</v>
          </cell>
          <cell r="BT21" t="str">
            <v>n/a</v>
          </cell>
          <cell r="BU21" t="str">
            <v>n/a</v>
          </cell>
          <cell r="BV21" t="str">
            <v>n/a</v>
          </cell>
          <cell r="BW21" t="str">
            <v>n/a</v>
          </cell>
          <cell r="BX21">
            <v>0</v>
          </cell>
          <cell r="BY21" t="str">
            <v>n/a</v>
          </cell>
          <cell r="BZ21" t="str">
            <v>n/a</v>
          </cell>
        </row>
        <row r="22">
          <cell r="A22" t="str">
            <v>SLCC386</v>
          </cell>
          <cell r="B22" t="str">
            <v>Zachariasen et al. 1999</v>
          </cell>
          <cell r="C22">
            <v>8</v>
          </cell>
          <cell r="D22" t="str">
            <v>South Pagai</v>
          </cell>
          <cell r="E22">
            <v>-2.9671120000000002</v>
          </cell>
          <cell r="F22">
            <v>100.428764</v>
          </cell>
          <cell r="G22">
            <v>2</v>
          </cell>
          <cell r="J22">
            <v>1807</v>
          </cell>
          <cell r="K22">
            <v>30</v>
          </cell>
          <cell r="L22">
            <v>30</v>
          </cell>
          <cell r="Q22" t="str">
            <v>n/a</v>
          </cell>
          <cell r="R22" t="str">
            <v>n/a</v>
          </cell>
          <cell r="AL22" t="str">
            <v>n/a</v>
          </cell>
          <cell r="AN22">
            <v>0.51009802979427399</v>
          </cell>
          <cell r="AO22">
            <v>0.51009802979427399</v>
          </cell>
          <cell r="BA22">
            <v>0</v>
          </cell>
          <cell r="BB22">
            <v>1</v>
          </cell>
          <cell r="BC22" t="str">
            <v>Coral</v>
          </cell>
          <cell r="BD22" t="str">
            <v>discoid-shaped reef flat corals with flat dead upper surface and living polyps around the perimeter</v>
          </cell>
          <cell r="BE22" t="str">
            <v>MLW to MLLW</v>
          </cell>
          <cell r="BQ22" t="e">
            <v>#VALUE!</v>
          </cell>
          <cell r="BR22">
            <v>0.51526365414580511</v>
          </cell>
          <cell r="BS22">
            <v>0.51526365414580511</v>
          </cell>
          <cell r="BT22" t="str">
            <v>n/a</v>
          </cell>
          <cell r="BU22" t="str">
            <v>n/a</v>
          </cell>
          <cell r="BV22" t="str">
            <v>n/a</v>
          </cell>
          <cell r="BW22" t="str">
            <v>n/a</v>
          </cell>
          <cell r="BX22">
            <v>0</v>
          </cell>
          <cell r="BY22" t="str">
            <v>n/a</v>
          </cell>
          <cell r="BZ22" t="str">
            <v>n/a</v>
          </cell>
        </row>
        <row r="23">
          <cell r="A23" t="str">
            <v>SLCC387</v>
          </cell>
          <cell r="B23" t="str">
            <v>Zachariasen et al. 1999</v>
          </cell>
          <cell r="C23">
            <v>8</v>
          </cell>
          <cell r="D23" t="str">
            <v>South Pagai</v>
          </cell>
          <cell r="E23">
            <v>-2.9671120000000002</v>
          </cell>
          <cell r="F23">
            <v>100.428764</v>
          </cell>
          <cell r="G23">
            <v>2</v>
          </cell>
          <cell r="J23">
            <v>1817</v>
          </cell>
          <cell r="K23">
            <v>8</v>
          </cell>
          <cell r="L23">
            <v>8</v>
          </cell>
          <cell r="Q23" t="str">
            <v>n/a</v>
          </cell>
          <cell r="R23" t="str">
            <v>n/a</v>
          </cell>
          <cell r="AL23" t="str">
            <v>n/a</v>
          </cell>
          <cell r="AN23">
            <v>0.51009802979427399</v>
          </cell>
          <cell r="AO23">
            <v>0.51009802979427399</v>
          </cell>
          <cell r="BA23">
            <v>0</v>
          </cell>
          <cell r="BB23">
            <v>1</v>
          </cell>
          <cell r="BC23" t="str">
            <v>Coral</v>
          </cell>
          <cell r="BD23" t="str">
            <v>discoid-shaped reef flat corals with flat dead upper surface and living polyps around the perimeter</v>
          </cell>
          <cell r="BE23" t="str">
            <v>MLW to MLLW</v>
          </cell>
          <cell r="BQ23" t="e">
            <v>#VALUE!</v>
          </cell>
          <cell r="BR23">
            <v>0.51526365414580511</v>
          </cell>
          <cell r="BS23">
            <v>0.51526365414580511</v>
          </cell>
          <cell r="BT23" t="str">
            <v>n/a</v>
          </cell>
          <cell r="BU23" t="str">
            <v>n/a</v>
          </cell>
          <cell r="BV23" t="str">
            <v>n/a</v>
          </cell>
          <cell r="BW23" t="str">
            <v>n/a</v>
          </cell>
          <cell r="BX23">
            <v>0</v>
          </cell>
          <cell r="BY23" t="str">
            <v>n/a</v>
          </cell>
          <cell r="BZ23" t="str">
            <v>n/a</v>
          </cell>
        </row>
        <row r="24">
          <cell r="A24" t="str">
            <v>SLCC388</v>
          </cell>
          <cell r="B24" t="str">
            <v>Zachariasen et al. 1999</v>
          </cell>
          <cell r="C24">
            <v>8</v>
          </cell>
          <cell r="D24" t="str">
            <v>South Pagai</v>
          </cell>
          <cell r="E24">
            <v>-3.1603240000000001</v>
          </cell>
          <cell r="F24">
            <v>100.487774</v>
          </cell>
          <cell r="G24">
            <v>2</v>
          </cell>
          <cell r="J24">
            <v>1836</v>
          </cell>
          <cell r="K24">
            <v>9</v>
          </cell>
          <cell r="L24">
            <v>9</v>
          </cell>
          <cell r="Q24" t="str">
            <v>n/a</v>
          </cell>
          <cell r="R24" t="str">
            <v>n/a</v>
          </cell>
          <cell r="AL24" t="str">
            <v>n/a</v>
          </cell>
          <cell r="AN24">
            <v>0.51009802979427399</v>
          </cell>
          <cell r="AO24">
            <v>0.51009802979427399</v>
          </cell>
          <cell r="BA24">
            <v>0</v>
          </cell>
          <cell r="BB24">
            <v>1</v>
          </cell>
          <cell r="BC24" t="str">
            <v>Coral</v>
          </cell>
          <cell r="BD24" t="str">
            <v>discoid-shaped reef flat corals with flat dead upper surface and living polyps around the perimeter</v>
          </cell>
          <cell r="BE24" t="str">
            <v>MLW to MLLW</v>
          </cell>
          <cell r="BQ24" t="e">
            <v>#VALUE!</v>
          </cell>
          <cell r="BR24">
            <v>0.51528504356608906</v>
          </cell>
          <cell r="BS24">
            <v>0.51528504356608906</v>
          </cell>
          <cell r="BT24" t="str">
            <v>n/a</v>
          </cell>
          <cell r="BU24" t="str">
            <v>n/a</v>
          </cell>
          <cell r="BV24" t="str">
            <v>n/a</v>
          </cell>
          <cell r="BW24" t="str">
            <v>n/a</v>
          </cell>
          <cell r="BX24">
            <v>0</v>
          </cell>
          <cell r="BY24" t="str">
            <v>n/a</v>
          </cell>
          <cell r="BZ24" t="str">
            <v>n/a</v>
          </cell>
        </row>
        <row r="25">
          <cell r="A25" t="str">
            <v>SLCC389</v>
          </cell>
          <cell r="B25" t="str">
            <v>Zachariasen et al. 1999</v>
          </cell>
          <cell r="C25">
            <v>8</v>
          </cell>
          <cell r="D25" t="str">
            <v>South Pagai</v>
          </cell>
          <cell r="E25">
            <v>-3.2564549999999999</v>
          </cell>
          <cell r="F25">
            <v>100.44494400000001</v>
          </cell>
          <cell r="G25">
            <v>2</v>
          </cell>
          <cell r="J25">
            <v>1807</v>
          </cell>
          <cell r="K25">
            <v>90</v>
          </cell>
          <cell r="L25">
            <v>90</v>
          </cell>
          <cell r="Q25" t="str">
            <v>n/a</v>
          </cell>
          <cell r="R25" t="str">
            <v>n/a</v>
          </cell>
          <cell r="AL25" t="str">
            <v>n/a</v>
          </cell>
          <cell r="AN25">
            <v>0.51009802979427399</v>
          </cell>
          <cell r="AO25">
            <v>0.51009802979427399</v>
          </cell>
          <cell r="BA25">
            <v>0</v>
          </cell>
          <cell r="BB25">
            <v>1</v>
          </cell>
          <cell r="BC25" t="str">
            <v>Coral</v>
          </cell>
          <cell r="BD25" t="str">
            <v>discoid-shaped reef flat corals with flat dead upper surface and living polyps around the perimeter</v>
          </cell>
          <cell r="BE25" t="str">
            <v>MLW to MLLW</v>
          </cell>
          <cell r="BQ25" t="e">
            <v>#VALUE!</v>
          </cell>
          <cell r="BR25">
            <v>0.51526843903847097</v>
          </cell>
          <cell r="BS25">
            <v>0.51526843903847097</v>
          </cell>
          <cell r="BT25" t="str">
            <v>n/a</v>
          </cell>
          <cell r="BU25" t="str">
            <v>n/a</v>
          </cell>
          <cell r="BV25" t="str">
            <v>n/a</v>
          </cell>
          <cell r="BW25" t="str">
            <v>n/a</v>
          </cell>
          <cell r="BX25">
            <v>0</v>
          </cell>
          <cell r="BY25" t="str">
            <v>n/a</v>
          </cell>
          <cell r="BZ25" t="str">
            <v>n/a</v>
          </cell>
        </row>
        <row r="26">
          <cell r="A26" t="str">
            <v>SLCC390</v>
          </cell>
          <cell r="B26" t="str">
            <v>Zachariasen et al. 1999</v>
          </cell>
          <cell r="C26">
            <v>8</v>
          </cell>
          <cell r="D26" t="str">
            <v>South Pagai</v>
          </cell>
          <cell r="E26">
            <v>-3.2564549999999999</v>
          </cell>
          <cell r="F26">
            <v>100.44494400000001</v>
          </cell>
          <cell r="G26">
            <v>2</v>
          </cell>
          <cell r="J26">
            <v>1834</v>
          </cell>
          <cell r="K26">
            <v>11</v>
          </cell>
          <cell r="L26">
            <v>11</v>
          </cell>
          <cell r="Q26" t="str">
            <v>n/a</v>
          </cell>
          <cell r="R26" t="str">
            <v>n/a</v>
          </cell>
          <cell r="AL26" t="str">
            <v>n/a</v>
          </cell>
          <cell r="AN26">
            <v>0.51009802979427399</v>
          </cell>
          <cell r="AO26">
            <v>0.51009802979427399</v>
          </cell>
          <cell r="BA26">
            <v>0</v>
          </cell>
          <cell r="BB26">
            <v>1</v>
          </cell>
          <cell r="BC26" t="str">
            <v>Coral</v>
          </cell>
          <cell r="BD26" t="str">
            <v>discoid-shaped reef flat corals with flat dead upper surface and living polyps around the perimeter</v>
          </cell>
          <cell r="BE26" t="str">
            <v>MLW to MLLW</v>
          </cell>
          <cell r="BQ26" t="e">
            <v>#VALUE!</v>
          </cell>
          <cell r="BR26">
            <v>0.51526843903847097</v>
          </cell>
          <cell r="BS26">
            <v>0.51526843903847097</v>
          </cell>
          <cell r="BT26" t="str">
            <v>n/a</v>
          </cell>
          <cell r="BU26" t="str">
            <v>n/a</v>
          </cell>
          <cell r="BV26" t="str">
            <v>n/a</v>
          </cell>
          <cell r="BW26" t="str">
            <v>n/a</v>
          </cell>
          <cell r="BX26">
            <v>0</v>
          </cell>
          <cell r="BY26" t="str">
            <v>n/a</v>
          </cell>
          <cell r="BZ26" t="str">
            <v>n/a</v>
          </cell>
        </row>
        <row r="27">
          <cell r="A27" t="str">
            <v>SLCC391</v>
          </cell>
          <cell r="B27" t="str">
            <v>Zachariasen et al. 1999</v>
          </cell>
          <cell r="C27">
            <v>8</v>
          </cell>
          <cell r="D27" t="str">
            <v>South Pagai</v>
          </cell>
          <cell r="E27">
            <v>-3.1841189999999999</v>
          </cell>
          <cell r="F27">
            <v>100.354525</v>
          </cell>
          <cell r="G27">
            <v>2</v>
          </cell>
          <cell r="J27">
            <v>1835</v>
          </cell>
          <cell r="K27">
            <v>47</v>
          </cell>
          <cell r="L27">
            <v>47</v>
          </cell>
          <cell r="Q27" t="str">
            <v>n/a</v>
          </cell>
          <cell r="R27" t="str">
            <v>n/a</v>
          </cell>
          <cell r="AL27" t="str">
            <v>n/a</v>
          </cell>
          <cell r="AN27">
            <v>0.51009802979427399</v>
          </cell>
          <cell r="AO27">
            <v>0.51009802979427399</v>
          </cell>
          <cell r="BA27">
            <v>0</v>
          </cell>
          <cell r="BB27">
            <v>1</v>
          </cell>
          <cell r="BC27" t="str">
            <v>Coral</v>
          </cell>
          <cell r="BD27" t="str">
            <v>discoid-shaped reef flat corals with flat dead upper surface and living polyps around the perimeter</v>
          </cell>
          <cell r="BE27" t="str">
            <v>MLW to MLLW</v>
          </cell>
          <cell r="BQ27" t="e">
            <v>#VALUE!</v>
          </cell>
          <cell r="BR27">
            <v>0.51526196443734196</v>
          </cell>
          <cell r="BS27">
            <v>0.51526196443734196</v>
          </cell>
          <cell r="BT27" t="str">
            <v>n/a</v>
          </cell>
          <cell r="BU27" t="str">
            <v>n/a</v>
          </cell>
          <cell r="BV27" t="str">
            <v>n/a</v>
          </cell>
          <cell r="BW27" t="str">
            <v>n/a</v>
          </cell>
          <cell r="BX27">
            <v>0</v>
          </cell>
          <cell r="BY27" t="str">
            <v>n/a</v>
          </cell>
          <cell r="BZ27" t="str">
            <v>n/a</v>
          </cell>
        </row>
        <row r="28">
          <cell r="A28" t="str">
            <v>SLCC392</v>
          </cell>
          <cell r="B28" t="str">
            <v>Zachariasen et al. 1999</v>
          </cell>
          <cell r="C28">
            <v>8</v>
          </cell>
          <cell r="D28" t="str">
            <v>South Pagai</v>
          </cell>
          <cell r="E28">
            <v>-3.187926</v>
          </cell>
          <cell r="F28">
            <v>100.344055</v>
          </cell>
          <cell r="G28">
            <v>2</v>
          </cell>
          <cell r="J28">
            <v>1838</v>
          </cell>
          <cell r="K28">
            <v>12</v>
          </cell>
          <cell r="L28">
            <v>12</v>
          </cell>
          <cell r="Q28" t="str">
            <v>n/a</v>
          </cell>
          <cell r="R28" t="str">
            <v>n/a</v>
          </cell>
          <cell r="AL28" t="str">
            <v>n/a</v>
          </cell>
          <cell r="AN28">
            <v>0.51009802979427399</v>
          </cell>
          <cell r="AO28">
            <v>0.51009802979427399</v>
          </cell>
          <cell r="BA28">
            <v>0</v>
          </cell>
          <cell r="BB28">
            <v>1</v>
          </cell>
          <cell r="BC28" t="str">
            <v>Coral</v>
          </cell>
          <cell r="BD28" t="str">
            <v>discoid-shaped reef flat corals with flat dead upper surface and living polyps around the perimeter</v>
          </cell>
          <cell r="BE28" t="str">
            <v>MLW to MLLW</v>
          </cell>
          <cell r="BQ28" t="e">
            <v>#VALUE!</v>
          </cell>
          <cell r="BR28">
            <v>0.51526018254525063</v>
          </cell>
          <cell r="BS28">
            <v>0.51526018254525063</v>
          </cell>
          <cell r="BT28" t="str">
            <v>n/a</v>
          </cell>
          <cell r="BU28" t="str">
            <v>n/a</v>
          </cell>
          <cell r="BV28" t="str">
            <v>n/a</v>
          </cell>
          <cell r="BW28" t="str">
            <v>n/a</v>
          </cell>
          <cell r="BX28">
            <v>0</v>
          </cell>
          <cell r="BY28" t="str">
            <v>n/a</v>
          </cell>
          <cell r="BZ28" t="str">
            <v>n/a</v>
          </cell>
        </row>
        <row r="29">
          <cell r="A29" t="str">
            <v>SLCC393</v>
          </cell>
          <cell r="B29" t="str">
            <v>Zachariasen et al. 1999</v>
          </cell>
          <cell r="C29">
            <v>8</v>
          </cell>
          <cell r="D29" t="str">
            <v>South Pagai</v>
          </cell>
          <cell r="E29">
            <v>-3.187926</v>
          </cell>
          <cell r="F29">
            <v>100.344055</v>
          </cell>
          <cell r="G29">
            <v>2</v>
          </cell>
          <cell r="J29">
            <v>1834</v>
          </cell>
          <cell r="K29">
            <v>7</v>
          </cell>
          <cell r="L29">
            <v>7</v>
          </cell>
          <cell r="Q29" t="str">
            <v>n/a</v>
          </cell>
          <cell r="R29" t="str">
            <v>n/a</v>
          </cell>
          <cell r="AL29" t="str">
            <v>n/a</v>
          </cell>
          <cell r="AN29">
            <v>0.51009802979427399</v>
          </cell>
          <cell r="AO29">
            <v>0.51009802979427399</v>
          </cell>
          <cell r="BA29">
            <v>0</v>
          </cell>
          <cell r="BB29">
            <v>1</v>
          </cell>
          <cell r="BC29" t="str">
            <v>Coral</v>
          </cell>
          <cell r="BD29" t="str">
            <v>discoid-shaped reef flat corals with flat dead upper surface and living polyps around the perimeter</v>
          </cell>
          <cell r="BE29" t="str">
            <v>MLW to MLLW</v>
          </cell>
          <cell r="BQ29" t="e">
            <v>#VALUE!</v>
          </cell>
          <cell r="BR29">
            <v>0.51526018254525063</v>
          </cell>
          <cell r="BS29">
            <v>0.51526018254525063</v>
          </cell>
          <cell r="BT29" t="str">
            <v>n/a</v>
          </cell>
          <cell r="BU29" t="str">
            <v>n/a</v>
          </cell>
          <cell r="BV29" t="str">
            <v>n/a</v>
          </cell>
          <cell r="BW29" t="str">
            <v>n/a</v>
          </cell>
          <cell r="BX29">
            <v>0</v>
          </cell>
          <cell r="BY29" t="str">
            <v>n/a</v>
          </cell>
          <cell r="BZ29" t="str">
            <v>n/a</v>
          </cell>
        </row>
        <row r="30">
          <cell r="A30" t="str">
            <v>SLCC394</v>
          </cell>
          <cell r="B30" t="str">
            <v>Zachariasen et al. 1999</v>
          </cell>
          <cell r="C30">
            <v>8</v>
          </cell>
          <cell r="D30" t="str">
            <v>South Pagai</v>
          </cell>
          <cell r="E30">
            <v>-3.187926</v>
          </cell>
          <cell r="F30">
            <v>100.344055</v>
          </cell>
          <cell r="G30">
            <v>2</v>
          </cell>
          <cell r="J30">
            <v>1839</v>
          </cell>
          <cell r="K30">
            <v>6</v>
          </cell>
          <cell r="L30">
            <v>6</v>
          </cell>
          <cell r="Q30" t="str">
            <v>n/a</v>
          </cell>
          <cell r="R30" t="str">
            <v>n/a</v>
          </cell>
          <cell r="AL30" t="str">
            <v>n/a</v>
          </cell>
          <cell r="AN30">
            <v>0.51009802979427399</v>
          </cell>
          <cell r="AO30">
            <v>0.51009802979427399</v>
          </cell>
          <cell r="BA30">
            <v>0</v>
          </cell>
          <cell r="BB30">
            <v>1</v>
          </cell>
          <cell r="BC30" t="str">
            <v>Coral</v>
          </cell>
          <cell r="BD30" t="str">
            <v>discoid-shaped reef flat corals with flat dead upper surface and living polyps around the perimeter</v>
          </cell>
          <cell r="BE30" t="str">
            <v>MLW to MLLW</v>
          </cell>
          <cell r="BQ30" t="e">
            <v>#VALUE!</v>
          </cell>
          <cell r="BR30">
            <v>0.51526018254525063</v>
          </cell>
          <cell r="BS30">
            <v>0.51526018254525063</v>
          </cell>
          <cell r="BT30" t="str">
            <v>n/a</v>
          </cell>
          <cell r="BU30" t="str">
            <v>n/a</v>
          </cell>
          <cell r="BV30" t="str">
            <v>n/a</v>
          </cell>
          <cell r="BW30" t="str">
            <v>n/a</v>
          </cell>
          <cell r="BX30">
            <v>0</v>
          </cell>
          <cell r="BY30" t="str">
            <v>n/a</v>
          </cell>
          <cell r="BZ30" t="str">
            <v>n/a</v>
          </cell>
        </row>
        <row r="31">
          <cell r="A31" t="str">
            <v>SLCC395</v>
          </cell>
          <cell r="B31" t="str">
            <v>Zachariasen et al. 1999</v>
          </cell>
          <cell r="C31">
            <v>8</v>
          </cell>
          <cell r="D31" t="str">
            <v>South Pagai</v>
          </cell>
          <cell r="E31">
            <v>-3.178884</v>
          </cell>
          <cell r="F31">
            <v>100.327399</v>
          </cell>
          <cell r="G31">
            <v>2</v>
          </cell>
          <cell r="J31">
            <v>1830</v>
          </cell>
          <cell r="K31">
            <v>18</v>
          </cell>
          <cell r="L31">
            <v>18</v>
          </cell>
          <cell r="Q31" t="str">
            <v>n/a</v>
          </cell>
          <cell r="R31" t="str">
            <v>n/a</v>
          </cell>
          <cell r="AL31" t="str">
            <v>n/a</v>
          </cell>
          <cell r="AN31">
            <v>0.51009802979427399</v>
          </cell>
          <cell r="AO31">
            <v>0.51009802979427399</v>
          </cell>
          <cell r="BA31">
            <v>0</v>
          </cell>
          <cell r="BB31">
            <v>1</v>
          </cell>
          <cell r="BC31" t="str">
            <v>Coral</v>
          </cell>
          <cell r="BD31" t="str">
            <v>discoid-shaped reef flat corals with flat dead upper surface and living polyps around the perimeter</v>
          </cell>
          <cell r="BE31" t="str">
            <v>MLW to MLLW</v>
          </cell>
          <cell r="BQ31" t="e">
            <v>#VALUE!</v>
          </cell>
          <cell r="BR31">
            <v>0.51525808021845632</v>
          </cell>
          <cell r="BS31">
            <v>0.51525808021845632</v>
          </cell>
          <cell r="BT31" t="str">
            <v>n/a</v>
          </cell>
          <cell r="BU31" t="str">
            <v>n/a</v>
          </cell>
          <cell r="BV31" t="str">
            <v>n/a</v>
          </cell>
          <cell r="BW31" t="str">
            <v>n/a</v>
          </cell>
          <cell r="BX31">
            <v>0</v>
          </cell>
          <cell r="BY31" t="str">
            <v>n/a</v>
          </cell>
          <cell r="BZ31" t="str">
            <v>n/a</v>
          </cell>
        </row>
        <row r="32">
          <cell r="A32" t="str">
            <v>SLCC396</v>
          </cell>
          <cell r="B32" t="str">
            <v>Zachariasen et al. 1999</v>
          </cell>
          <cell r="C32">
            <v>8</v>
          </cell>
          <cell r="D32" t="str">
            <v>South Pagai</v>
          </cell>
          <cell r="E32">
            <v>-3.0985770000000001</v>
          </cell>
          <cell r="F32">
            <v>100.30955299999999</v>
          </cell>
          <cell r="G32">
            <v>2</v>
          </cell>
          <cell r="J32">
            <v>1824</v>
          </cell>
          <cell r="K32">
            <v>9</v>
          </cell>
          <cell r="L32">
            <v>9</v>
          </cell>
          <cell r="Q32" t="str">
            <v>n/a</v>
          </cell>
          <cell r="R32" t="str">
            <v>n/a</v>
          </cell>
          <cell r="AL32" t="str">
            <v>n/a</v>
          </cell>
          <cell r="AN32">
            <v>0.51009802979427399</v>
          </cell>
          <cell r="AO32">
            <v>0.51009802979427399</v>
          </cell>
          <cell r="BA32">
            <v>0</v>
          </cell>
          <cell r="BB32">
            <v>1</v>
          </cell>
          <cell r="BC32" t="str">
            <v>Coral</v>
          </cell>
          <cell r="BD32" t="str">
            <v>discoid-shaped reef flat corals with flat dead upper surface and living polyps around the perimeter</v>
          </cell>
          <cell r="BE32" t="str">
            <v>MLW to MLLW</v>
          </cell>
          <cell r="BQ32" t="e">
            <v>#VALUE!</v>
          </cell>
          <cell r="BR32">
            <v>0.51524545086657292</v>
          </cell>
          <cell r="BS32">
            <v>0.51524545086657292</v>
          </cell>
          <cell r="BT32" t="str">
            <v>n/a</v>
          </cell>
          <cell r="BU32" t="str">
            <v>n/a</v>
          </cell>
          <cell r="BV32" t="str">
            <v>n/a</v>
          </cell>
          <cell r="BW32" t="str">
            <v>n/a</v>
          </cell>
          <cell r="BX32">
            <v>0</v>
          </cell>
          <cell r="BY32" t="str">
            <v>n/a</v>
          </cell>
          <cell r="BZ32" t="str">
            <v>n/a</v>
          </cell>
        </row>
        <row r="34">
          <cell r="A34" t="str">
            <v>SLCC398</v>
          </cell>
          <cell r="B34" t="str">
            <v>Zachariasen et al. 1999</v>
          </cell>
          <cell r="C34">
            <v>8</v>
          </cell>
          <cell r="D34" t="str">
            <v>South Pagai</v>
          </cell>
          <cell r="E34">
            <v>-3.178884</v>
          </cell>
          <cell r="F34">
            <v>100.327399</v>
          </cell>
          <cell r="G34">
            <v>2</v>
          </cell>
          <cell r="J34">
            <v>1836</v>
          </cell>
          <cell r="K34">
            <v>14</v>
          </cell>
          <cell r="L34">
            <v>14</v>
          </cell>
          <cell r="Q34" t="str">
            <v>n/a</v>
          </cell>
          <cell r="R34" t="str">
            <v>n/a</v>
          </cell>
          <cell r="AL34" t="str">
            <v>n/a</v>
          </cell>
          <cell r="AN34">
            <v>0.51009802979427399</v>
          </cell>
          <cell r="AO34">
            <v>0.51009802979427399</v>
          </cell>
          <cell r="BA34">
            <v>0</v>
          </cell>
          <cell r="BB34">
            <v>1</v>
          </cell>
          <cell r="BC34" t="str">
            <v>Coral</v>
          </cell>
          <cell r="BD34" t="str">
            <v>discoid-shaped reef flat corals with flat dead upper surface and living polyps around the perimeter</v>
          </cell>
          <cell r="BE34" t="str">
            <v>MLW to MLLW</v>
          </cell>
          <cell r="BQ34" t="e">
            <v>#VALUE!</v>
          </cell>
          <cell r="BR34">
            <v>0.51525808021845632</v>
          </cell>
          <cell r="BS34">
            <v>0.51525808021845632</v>
          </cell>
          <cell r="BT34" t="str">
            <v>n/a</v>
          </cell>
          <cell r="BU34" t="str">
            <v>n/a</v>
          </cell>
          <cell r="BV34" t="str">
            <v>n/a</v>
          </cell>
          <cell r="BW34" t="str">
            <v>n/a</v>
          </cell>
          <cell r="BX34">
            <v>0</v>
          </cell>
          <cell r="BY34" t="str">
            <v>n/a</v>
          </cell>
          <cell r="BZ34" t="str">
            <v>n/a</v>
          </cell>
        </row>
        <row r="35">
          <cell r="A35" t="str">
            <v>SLCC399</v>
          </cell>
          <cell r="B35" t="str">
            <v>Zachariasen et al. 1999</v>
          </cell>
          <cell r="C35">
            <v>8</v>
          </cell>
          <cell r="D35" t="str">
            <v>South Pagai</v>
          </cell>
          <cell r="E35">
            <v>-3.2117209999999998</v>
          </cell>
          <cell r="F35">
            <v>100.52298999999999</v>
          </cell>
          <cell r="G35">
            <v>2</v>
          </cell>
          <cell r="J35">
            <v>1839</v>
          </cell>
          <cell r="K35">
            <v>16</v>
          </cell>
          <cell r="L35">
            <v>16</v>
          </cell>
          <cell r="Q35" t="str">
            <v>n/a</v>
          </cell>
          <cell r="R35" t="str">
            <v>n/a</v>
          </cell>
          <cell r="AL35" t="str">
            <v>n/a</v>
          </cell>
          <cell r="AN35">
            <v>0.51009802979427399</v>
          </cell>
          <cell r="AO35">
            <v>0.51009802979427399</v>
          </cell>
          <cell r="BA35">
            <v>0</v>
          </cell>
          <cell r="BB35">
            <v>1</v>
          </cell>
          <cell r="BC35" t="str">
            <v>Coral</v>
          </cell>
          <cell r="BD35" t="str">
            <v>discoid-shaped reef flat corals with flat dead upper surface and living polyps around the perimeter</v>
          </cell>
          <cell r="BE35" t="str">
            <v>MLW to MLLW</v>
          </cell>
          <cell r="BQ35" t="e">
            <v>#VALUE!</v>
          </cell>
          <cell r="BR35">
            <v>0.5152797100479104</v>
          </cell>
          <cell r="BS35">
            <v>0.5152797100479104</v>
          </cell>
          <cell r="BT35" t="str">
            <v>n/a</v>
          </cell>
          <cell r="BU35" t="str">
            <v>n/a</v>
          </cell>
          <cell r="BV35" t="str">
            <v>n/a</v>
          </cell>
          <cell r="BW35" t="str">
            <v>n/a</v>
          </cell>
          <cell r="BX35">
            <v>0</v>
          </cell>
          <cell r="BY35" t="str">
            <v>n/a</v>
          </cell>
          <cell r="BZ35" t="str">
            <v>n/a</v>
          </cell>
        </row>
        <row r="36">
          <cell r="A36" t="str">
            <v>SLCC400</v>
          </cell>
          <cell r="B36" t="str">
            <v>Zachariasen et al. 1999</v>
          </cell>
          <cell r="C36">
            <v>8</v>
          </cell>
          <cell r="D36" t="str">
            <v>South Pagai</v>
          </cell>
          <cell r="E36">
            <v>-3.1869740000000002</v>
          </cell>
          <cell r="F36">
            <v>100.485871</v>
          </cell>
          <cell r="G36">
            <v>2</v>
          </cell>
          <cell r="J36">
            <v>1842</v>
          </cell>
          <cell r="K36">
            <v>11</v>
          </cell>
          <cell r="L36">
            <v>11</v>
          </cell>
          <cell r="Q36" t="str">
            <v>n/a</v>
          </cell>
          <cell r="R36" t="str">
            <v>n/a</v>
          </cell>
          <cell r="AL36" t="str">
            <v>n/a</v>
          </cell>
          <cell r="AN36">
            <v>0.51009802979427399</v>
          </cell>
          <cell r="AO36">
            <v>0.51009802979427399</v>
          </cell>
          <cell r="BA36">
            <v>0</v>
          </cell>
          <cell r="BB36">
            <v>1</v>
          </cell>
          <cell r="BC36" t="str">
            <v>Coral</v>
          </cell>
          <cell r="BD36" t="str">
            <v>discoid-shaped reef flat corals with flat dead upper surface and living polyps around the perimeter</v>
          </cell>
          <cell r="BE36" t="str">
            <v>MLW to MLLW</v>
          </cell>
          <cell r="BQ36" t="e">
            <v>#VALUE!</v>
          </cell>
          <cell r="BR36">
            <v>0.51528194559667073</v>
          </cell>
          <cell r="BS36">
            <v>0.51528194559667073</v>
          </cell>
          <cell r="BT36" t="str">
            <v>n/a</v>
          </cell>
          <cell r="BU36" t="str">
            <v>n/a</v>
          </cell>
          <cell r="BV36" t="str">
            <v>n/a</v>
          </cell>
          <cell r="BW36" t="str">
            <v>n/a</v>
          </cell>
          <cell r="BX36">
            <v>0</v>
          </cell>
          <cell r="BY36" t="str">
            <v>n/a</v>
          </cell>
          <cell r="BZ36" t="str">
            <v>n/a</v>
          </cell>
        </row>
        <row r="37">
          <cell r="A37" t="str">
            <v>SLCC401</v>
          </cell>
          <cell r="B37" t="str">
            <v>Zachariasen et al. 1999</v>
          </cell>
          <cell r="C37">
            <v>8</v>
          </cell>
          <cell r="D37" t="str">
            <v>South Pagai</v>
          </cell>
          <cell r="E37">
            <v>-3.1869740000000002</v>
          </cell>
          <cell r="F37">
            <v>100.485871</v>
          </cell>
          <cell r="G37">
            <v>2</v>
          </cell>
          <cell r="J37">
            <v>1835</v>
          </cell>
          <cell r="K37">
            <v>6</v>
          </cell>
          <cell r="L37">
            <v>6</v>
          </cell>
          <cell r="Q37" t="str">
            <v>n/a</v>
          </cell>
          <cell r="R37" t="str">
            <v>n/a</v>
          </cell>
          <cell r="AL37" t="str">
            <v>n/a</v>
          </cell>
          <cell r="AN37">
            <v>0.51009802979427399</v>
          </cell>
          <cell r="AO37">
            <v>0.51009802979427399</v>
          </cell>
          <cell r="BA37">
            <v>0</v>
          </cell>
          <cell r="BB37">
            <v>1</v>
          </cell>
          <cell r="BC37" t="str">
            <v>Coral</v>
          </cell>
          <cell r="BD37" t="str">
            <v>discoid-shaped reef flat corals with flat dead upper surface and living polyps around the perimeter</v>
          </cell>
          <cell r="BE37" t="str">
            <v>MLW to MLLW</v>
          </cell>
          <cell r="BQ37" t="e">
            <v>#VALUE!</v>
          </cell>
          <cell r="BR37">
            <v>0.51528194559667073</v>
          </cell>
          <cell r="BS37">
            <v>0.51528194559667073</v>
          </cell>
          <cell r="BT37" t="str">
            <v>n/a</v>
          </cell>
          <cell r="BU37" t="str">
            <v>n/a</v>
          </cell>
          <cell r="BV37" t="str">
            <v>n/a</v>
          </cell>
          <cell r="BW37" t="str">
            <v>n/a</v>
          </cell>
          <cell r="BX37">
            <v>0</v>
          </cell>
          <cell r="BY37" t="str">
            <v>n/a</v>
          </cell>
          <cell r="BZ37" t="str">
            <v>n/a</v>
          </cell>
        </row>
        <row r="38">
          <cell r="A38" t="str">
            <v>SLCC402</v>
          </cell>
          <cell r="B38" t="str">
            <v>Zachariasen et al. 1999</v>
          </cell>
          <cell r="C38">
            <v>8</v>
          </cell>
          <cell r="D38" t="str">
            <v>South Pagai</v>
          </cell>
          <cell r="E38">
            <v>-3.1317710000000001</v>
          </cell>
          <cell r="F38">
            <v>100.503955</v>
          </cell>
          <cell r="G38">
            <v>2</v>
          </cell>
          <cell r="J38">
            <v>1831</v>
          </cell>
          <cell r="K38">
            <v>3</v>
          </cell>
          <cell r="L38">
            <v>3</v>
          </cell>
          <cell r="Q38" t="str">
            <v>n/a</v>
          </cell>
          <cell r="R38" t="str">
            <v>n/a</v>
          </cell>
          <cell r="AL38" t="str">
            <v>n/a</v>
          </cell>
          <cell r="AN38">
            <v>0.51009802979427399</v>
          </cell>
          <cell r="AO38">
            <v>0.51009802979427399</v>
          </cell>
          <cell r="BA38">
            <v>0</v>
          </cell>
          <cell r="BB38">
            <v>1</v>
          </cell>
          <cell r="BC38" t="str">
            <v>Coral</v>
          </cell>
          <cell r="BD38" t="str">
            <v>discoid-shaped reef flat corals with flat dead upper surface and living polyps around the perimeter</v>
          </cell>
          <cell r="BE38" t="str">
            <v>MLW to MLLW</v>
          </cell>
          <cell r="BQ38" t="e">
            <v>#VALUE!</v>
          </cell>
          <cell r="BR38">
            <v>0.51528786393360471</v>
          </cell>
          <cell r="BS38">
            <v>0.51528786393360471</v>
          </cell>
          <cell r="BT38" t="str">
            <v>n/a</v>
          </cell>
          <cell r="BU38" t="str">
            <v>n/a</v>
          </cell>
          <cell r="BV38" t="str">
            <v>n/a</v>
          </cell>
          <cell r="BW38" t="str">
            <v>n/a</v>
          </cell>
          <cell r="BX38">
            <v>0</v>
          </cell>
          <cell r="BY38" t="str">
            <v>n/a</v>
          </cell>
          <cell r="BZ38" t="str">
            <v>1834+-6 on the map but 1835+-6 in the table</v>
          </cell>
        </row>
        <row r="39">
          <cell r="A39" t="str">
            <v>SLCC403</v>
          </cell>
          <cell r="B39" t="str">
            <v>Zachariasen et al. 1999</v>
          </cell>
          <cell r="C39">
            <v>8</v>
          </cell>
          <cell r="D39" t="str">
            <v>South Pagai</v>
          </cell>
          <cell r="E39">
            <v>-3.1317710000000001</v>
          </cell>
          <cell r="F39">
            <v>100.503955</v>
          </cell>
          <cell r="G39">
            <v>2</v>
          </cell>
          <cell r="J39">
            <v>1817</v>
          </cell>
          <cell r="K39">
            <v>16</v>
          </cell>
          <cell r="L39">
            <v>16</v>
          </cell>
          <cell r="Q39" t="str">
            <v>n/a</v>
          </cell>
          <cell r="R39" t="str">
            <v>n/a</v>
          </cell>
          <cell r="AL39" t="str">
            <v>n/a</v>
          </cell>
          <cell r="AN39">
            <v>0.51009802979427399</v>
          </cell>
          <cell r="AO39">
            <v>0.51009802979427399</v>
          </cell>
          <cell r="BA39">
            <v>0</v>
          </cell>
          <cell r="BB39">
            <v>1</v>
          </cell>
          <cell r="BC39" t="str">
            <v>Coral</v>
          </cell>
          <cell r="BD39" t="str">
            <v>discoid-shaped reef flat corals with flat dead upper surface and living polyps around the perimeter</v>
          </cell>
          <cell r="BE39" t="str">
            <v>MLW to MLLW</v>
          </cell>
          <cell r="BQ39" t="e">
            <v>#VALUE!</v>
          </cell>
          <cell r="BR39">
            <v>0.51528786393360471</v>
          </cell>
          <cell r="BS39">
            <v>0.51528786393360471</v>
          </cell>
          <cell r="BT39" t="str">
            <v>n/a</v>
          </cell>
          <cell r="BU39" t="str">
            <v>n/a</v>
          </cell>
          <cell r="BV39" t="str">
            <v>n/a</v>
          </cell>
          <cell r="BW39" t="str">
            <v>n/a</v>
          </cell>
          <cell r="BX39">
            <v>0</v>
          </cell>
          <cell r="BY39" t="str">
            <v>n/a</v>
          </cell>
          <cell r="BZ39" t="str">
            <v>n/a</v>
          </cell>
        </row>
        <row r="40">
          <cell r="A40" t="str">
            <v>SLCC404</v>
          </cell>
          <cell r="B40" t="str">
            <v>Zachariasen et al. 2000</v>
          </cell>
          <cell r="C40">
            <v>9</v>
          </cell>
          <cell r="D40" t="str">
            <v>South Pagai</v>
          </cell>
          <cell r="E40">
            <v>-3.1317710000000001</v>
          </cell>
          <cell r="F40">
            <v>100.503955</v>
          </cell>
          <cell r="G40">
            <v>2</v>
          </cell>
          <cell r="J40">
            <v>1827</v>
          </cell>
          <cell r="K40">
            <v>10</v>
          </cell>
          <cell r="L40">
            <v>10</v>
          </cell>
          <cell r="Q40" t="str">
            <v>n/a</v>
          </cell>
          <cell r="R40" t="str">
            <v>n/a</v>
          </cell>
          <cell r="AL40" t="str">
            <v>n/a</v>
          </cell>
          <cell r="AN40">
            <v>0.51009802979427399</v>
          </cell>
          <cell r="AO40">
            <v>0.51009802979427399</v>
          </cell>
          <cell r="BA40">
            <v>0</v>
          </cell>
          <cell r="BB40">
            <v>1</v>
          </cell>
          <cell r="BC40" t="str">
            <v>Coral</v>
          </cell>
          <cell r="BD40" t="str">
            <v>discoid-shaped reef flat corals with flat dead upper surface and living polyps around the perimeter</v>
          </cell>
          <cell r="BE40" t="str">
            <v>MLW to MLLW</v>
          </cell>
          <cell r="BQ40" t="e">
            <v>#VALUE!</v>
          </cell>
          <cell r="BR40">
            <v>0.51528786393360471</v>
          </cell>
          <cell r="BS40">
            <v>0.51528786393360471</v>
          </cell>
          <cell r="BT40" t="str">
            <v>n/a</v>
          </cell>
          <cell r="BU40" t="str">
            <v>n/a</v>
          </cell>
          <cell r="BV40" t="str">
            <v>n/a</v>
          </cell>
          <cell r="BW40" t="str">
            <v>n/a</v>
          </cell>
          <cell r="BX40">
            <v>0</v>
          </cell>
          <cell r="BY40" t="str">
            <v>n/a</v>
          </cell>
          <cell r="BZ40" t="str">
            <v>Age 1818+-15 in the map but  1817 +-16 in the table</v>
          </cell>
        </row>
        <row r="41">
          <cell r="A41" t="str">
            <v>SLCC405</v>
          </cell>
          <cell r="B41" t="str">
            <v>Zachariasen et al. 1999</v>
          </cell>
          <cell r="C41">
            <v>8</v>
          </cell>
          <cell r="D41" t="str">
            <v>South Pagai</v>
          </cell>
          <cell r="E41">
            <v>-3.27549</v>
          </cell>
          <cell r="F41">
            <v>100.457317</v>
          </cell>
          <cell r="G41">
            <v>2</v>
          </cell>
          <cell r="J41">
            <v>1866</v>
          </cell>
          <cell r="K41">
            <v>33</v>
          </cell>
          <cell r="L41">
            <v>33</v>
          </cell>
          <cell r="Q41" t="str">
            <v>n/a</v>
          </cell>
          <cell r="R41" t="str">
            <v>n/a</v>
          </cell>
          <cell r="AL41" t="str">
            <v>n/a</v>
          </cell>
          <cell r="AN41">
            <v>0.51009802979427399</v>
          </cell>
          <cell r="AO41">
            <v>0.51009802979427399</v>
          </cell>
          <cell r="BA41">
            <v>0</v>
          </cell>
          <cell r="BB41">
            <v>1</v>
          </cell>
          <cell r="BC41" t="str">
            <v>Coral</v>
          </cell>
          <cell r="BD41" t="str">
            <v>discoid-shaped reef flat corals with flat dead upper surface and living polyps around the perimeter</v>
          </cell>
          <cell r="BE41" t="str">
            <v>MLW to MLLW</v>
          </cell>
          <cell r="BQ41" t="e">
            <v>#VALUE!</v>
          </cell>
          <cell r="BR41">
            <v>0.51526762715665364</v>
          </cell>
          <cell r="BS41">
            <v>0.51526762715665364</v>
          </cell>
          <cell r="BT41" t="str">
            <v>n/a</v>
          </cell>
          <cell r="BU41" t="str">
            <v>n/a</v>
          </cell>
          <cell r="BV41" t="str">
            <v>n/a</v>
          </cell>
          <cell r="BW41" t="str">
            <v>n/a</v>
          </cell>
          <cell r="BX41">
            <v>0</v>
          </cell>
          <cell r="BY41" t="str">
            <v>n/a</v>
          </cell>
          <cell r="BZ41" t="str">
            <v>n/a</v>
          </cell>
        </row>
        <row r="42">
          <cell r="A42" t="str">
            <v>SLCC406</v>
          </cell>
          <cell r="B42" t="str">
            <v>Zachariasen et al. 1999</v>
          </cell>
          <cell r="C42">
            <v>8</v>
          </cell>
          <cell r="D42" t="str">
            <v>South Pagai</v>
          </cell>
          <cell r="E42">
            <v>-3.27549</v>
          </cell>
          <cell r="F42">
            <v>100.457317</v>
          </cell>
          <cell r="G42">
            <v>2</v>
          </cell>
          <cell r="J42">
            <v>1800</v>
          </cell>
          <cell r="K42">
            <v>197</v>
          </cell>
          <cell r="L42">
            <v>197</v>
          </cell>
          <cell r="Q42" t="str">
            <v>n/a</v>
          </cell>
          <cell r="R42" t="str">
            <v>n/a</v>
          </cell>
          <cell r="AL42" t="str">
            <v>n/a</v>
          </cell>
          <cell r="AN42">
            <v>0.51009802979427399</v>
          </cell>
          <cell r="AO42">
            <v>0.51009802979427399</v>
          </cell>
          <cell r="BA42">
            <v>0</v>
          </cell>
          <cell r="BB42">
            <v>1</v>
          </cell>
          <cell r="BC42" t="str">
            <v>Coral</v>
          </cell>
          <cell r="BD42" t="str">
            <v>discoid-shaped reef flat corals with flat dead upper surface and living polyps around the perimeter</v>
          </cell>
          <cell r="BE42" t="str">
            <v>MLW to MLLW</v>
          </cell>
          <cell r="BQ42" t="e">
            <v>#VALUE!</v>
          </cell>
          <cell r="BR42">
            <v>0.51526762715665364</v>
          </cell>
          <cell r="BS42">
            <v>0.51526762715665364</v>
          </cell>
          <cell r="BT42" t="str">
            <v>n/a</v>
          </cell>
          <cell r="BU42" t="str">
            <v>n/a</v>
          </cell>
          <cell r="BV42" t="str">
            <v>n/a</v>
          </cell>
          <cell r="BW42" t="str">
            <v>n/a</v>
          </cell>
          <cell r="BX42">
            <v>0</v>
          </cell>
          <cell r="BY42" t="str">
            <v>n/a</v>
          </cell>
          <cell r="BZ42" t="str">
            <v>n/a</v>
          </cell>
        </row>
        <row r="43">
          <cell r="A43" t="str">
            <v>SLCC407</v>
          </cell>
          <cell r="B43" t="str">
            <v>Zachariasen et al. 1999</v>
          </cell>
          <cell r="C43">
            <v>8</v>
          </cell>
          <cell r="D43" t="str">
            <v>South Pagai</v>
          </cell>
          <cell r="E43">
            <v>-3.27549</v>
          </cell>
          <cell r="F43">
            <v>100.457317</v>
          </cell>
          <cell r="G43">
            <v>2</v>
          </cell>
          <cell r="J43">
            <v>1803</v>
          </cell>
          <cell r="K43">
            <v>165</v>
          </cell>
          <cell r="L43">
            <v>165</v>
          </cell>
          <cell r="Q43" t="str">
            <v>n/a</v>
          </cell>
          <cell r="R43" t="str">
            <v>n/a</v>
          </cell>
          <cell r="AL43" t="str">
            <v>n/a</v>
          </cell>
          <cell r="AN43">
            <v>0.51009802979427399</v>
          </cell>
          <cell r="AO43">
            <v>0.51009802979427399</v>
          </cell>
          <cell r="BA43">
            <v>0</v>
          </cell>
          <cell r="BB43">
            <v>1</v>
          </cell>
          <cell r="BC43" t="str">
            <v>Coral</v>
          </cell>
          <cell r="BD43" t="str">
            <v>discoid-shaped reef flat corals with flat dead upper surface and living polyps around the perimeter</v>
          </cell>
          <cell r="BE43" t="str">
            <v>MLW to MLLW</v>
          </cell>
          <cell r="BQ43" t="e">
            <v>#VALUE!</v>
          </cell>
          <cell r="BR43">
            <v>0.51526762715665364</v>
          </cell>
          <cell r="BS43">
            <v>0.51526762715665364</v>
          </cell>
          <cell r="BT43" t="str">
            <v>n/a</v>
          </cell>
          <cell r="BU43" t="str">
            <v>n/a</v>
          </cell>
          <cell r="BV43" t="str">
            <v>n/a</v>
          </cell>
          <cell r="BW43" t="str">
            <v>n/a</v>
          </cell>
          <cell r="BX43">
            <v>0</v>
          </cell>
          <cell r="BY43" t="str">
            <v>n/a</v>
          </cell>
          <cell r="BZ43" t="str">
            <v>n/a</v>
          </cell>
        </row>
        <row r="44">
          <cell r="A44" t="str">
            <v>SLCC408</v>
          </cell>
          <cell r="B44" t="str">
            <v>Zachariasen et al. 1999</v>
          </cell>
          <cell r="C44">
            <v>8</v>
          </cell>
          <cell r="D44" t="str">
            <v>South Pagai</v>
          </cell>
          <cell r="E44">
            <v>-3.27549</v>
          </cell>
          <cell r="F44">
            <v>100.457317</v>
          </cell>
          <cell r="G44">
            <v>2</v>
          </cell>
          <cell r="J44">
            <v>1819</v>
          </cell>
          <cell r="K44">
            <v>63</v>
          </cell>
          <cell r="L44">
            <v>63</v>
          </cell>
          <cell r="Q44" t="str">
            <v>n/a</v>
          </cell>
          <cell r="R44" t="str">
            <v>n/a</v>
          </cell>
          <cell r="AL44" t="str">
            <v>n/a</v>
          </cell>
          <cell r="AN44">
            <v>0.51009802979427399</v>
          </cell>
          <cell r="AO44">
            <v>0.51009802979427399</v>
          </cell>
          <cell r="BA44">
            <v>0</v>
          </cell>
          <cell r="BB44">
            <v>1</v>
          </cell>
          <cell r="BC44" t="str">
            <v>Coral</v>
          </cell>
          <cell r="BD44" t="str">
            <v>discoid-shaped reef flat corals with flat dead upper surface and living polyps around the perimeter</v>
          </cell>
          <cell r="BE44" t="str">
            <v>MLW to MLLW</v>
          </cell>
          <cell r="BQ44" t="e">
            <v>#VALUE!</v>
          </cell>
          <cell r="BR44">
            <v>0.51526762715665364</v>
          </cell>
          <cell r="BS44">
            <v>0.51526762715665364</v>
          </cell>
          <cell r="BT44" t="str">
            <v>n/a</v>
          </cell>
          <cell r="BU44" t="str">
            <v>n/a</v>
          </cell>
          <cell r="BV44" t="str">
            <v>n/a</v>
          </cell>
          <cell r="BW44" t="str">
            <v>n/a</v>
          </cell>
          <cell r="BX44">
            <v>0</v>
          </cell>
          <cell r="BY44" t="str">
            <v>n/a</v>
          </cell>
          <cell r="BZ44" t="str">
            <v>n/a</v>
          </cell>
        </row>
        <row r="45">
          <cell r="A45" t="str">
            <v>SLCC409</v>
          </cell>
          <cell r="B45" t="str">
            <v>Zachariasen et al. 1999</v>
          </cell>
          <cell r="C45">
            <v>8</v>
          </cell>
          <cell r="D45" t="str">
            <v>South Pagai</v>
          </cell>
          <cell r="E45">
            <v>-3.0147010000000001</v>
          </cell>
          <cell r="F45">
            <v>100.466835</v>
          </cell>
          <cell r="G45">
            <v>2</v>
          </cell>
          <cell r="J45">
            <v>1831</v>
          </cell>
          <cell r="K45">
            <v>55</v>
          </cell>
          <cell r="L45">
            <v>55</v>
          </cell>
          <cell r="Q45" t="str">
            <v>n/a</v>
          </cell>
          <cell r="R45" t="str">
            <v>n/a</v>
          </cell>
          <cell r="AL45" t="str">
            <v>n/a</v>
          </cell>
          <cell r="AN45">
            <v>0.51009802979427399</v>
          </cell>
          <cell r="AO45">
            <v>0.51009802979427399</v>
          </cell>
          <cell r="BA45">
            <v>0</v>
          </cell>
          <cell r="BB45">
            <v>1</v>
          </cell>
          <cell r="BC45" t="str">
            <v>Coral</v>
          </cell>
          <cell r="BD45" t="str">
            <v>discoid-shaped reef flat corals with flat dead upper surface and living polyps around the perimeter</v>
          </cell>
          <cell r="BE45" t="str">
            <v>MLW to MLLW</v>
          </cell>
          <cell r="BQ45" t="e">
            <v>#VALUE!</v>
          </cell>
          <cell r="BR45">
            <v>0.51528044643736892</v>
          </cell>
          <cell r="BS45">
            <v>0.51528044643736892</v>
          </cell>
          <cell r="BT45" t="str">
            <v>n/a</v>
          </cell>
          <cell r="BU45" t="str">
            <v>n/a</v>
          </cell>
          <cell r="BV45" t="str">
            <v>n/a</v>
          </cell>
          <cell r="BW45" t="str">
            <v>n/a</v>
          </cell>
          <cell r="BX45">
            <v>0</v>
          </cell>
          <cell r="BY45" t="str">
            <v>n/a</v>
          </cell>
          <cell r="BZ45" t="str">
            <v>twice this age on the map but only once int he table</v>
          </cell>
        </row>
        <row r="46">
          <cell r="A46" t="str">
            <v>SLCC410</v>
          </cell>
          <cell r="B46" t="str">
            <v>Zachariasen et al. 1999</v>
          </cell>
          <cell r="C46">
            <v>8</v>
          </cell>
          <cell r="D46" t="str">
            <v>South Pagai</v>
          </cell>
          <cell r="E46">
            <v>-2.804119</v>
          </cell>
          <cell r="F46">
            <v>100.27564599999999</v>
          </cell>
          <cell r="G46">
            <v>2</v>
          </cell>
          <cell r="J46">
            <v>1831</v>
          </cell>
          <cell r="K46">
            <v>55</v>
          </cell>
          <cell r="L46">
            <v>55</v>
          </cell>
          <cell r="Q46" t="str">
            <v>n/a</v>
          </cell>
          <cell r="R46" t="str">
            <v>n/a</v>
          </cell>
          <cell r="AL46" t="str">
            <v>n/a</v>
          </cell>
          <cell r="AN46">
            <v>0.51009802979427399</v>
          </cell>
          <cell r="AO46">
            <v>0.51009802979427399</v>
          </cell>
          <cell r="BA46">
            <v>0</v>
          </cell>
          <cell r="BB46">
            <v>1</v>
          </cell>
          <cell r="BC46" t="str">
            <v>Coral</v>
          </cell>
          <cell r="BD46" t="str">
            <v>discoid-shaped reef flat corals with flat dead upper surface and living polyps around the perimeter</v>
          </cell>
          <cell r="BE46" t="str">
            <v>MLW to MLLW</v>
          </cell>
          <cell r="BQ46" t="e">
            <v>#VALUE!</v>
          </cell>
          <cell r="BR46">
            <v>0.51516787764757133</v>
          </cell>
          <cell r="BS46">
            <v>0.51516787764757133</v>
          </cell>
          <cell r="BT46" t="str">
            <v>n/a</v>
          </cell>
          <cell r="BU46" t="str">
            <v>n/a</v>
          </cell>
          <cell r="BV46" t="str">
            <v>n/a</v>
          </cell>
          <cell r="BW46" t="str">
            <v>n/a</v>
          </cell>
          <cell r="BX46">
            <v>0</v>
          </cell>
          <cell r="BY46" t="str">
            <v>n/a</v>
          </cell>
          <cell r="BZ46" t="str">
            <v>twice this age on the map but only once int he table</v>
          </cell>
        </row>
        <row r="47">
          <cell r="A47" t="str">
            <v>SLCC411</v>
          </cell>
          <cell r="B47" t="str">
            <v>Zachariasen et al. 1998</v>
          </cell>
          <cell r="C47">
            <v>8</v>
          </cell>
          <cell r="D47" t="str">
            <v>South Pagai</v>
          </cell>
          <cell r="E47">
            <v>-3.0147010000000001</v>
          </cell>
          <cell r="F47">
            <v>100.466835</v>
          </cell>
          <cell r="G47">
            <v>2</v>
          </cell>
          <cell r="J47">
            <v>1778</v>
          </cell>
          <cell r="K47">
            <v>25</v>
          </cell>
          <cell r="L47">
            <v>25</v>
          </cell>
          <cell r="Q47" t="str">
            <v>n/a</v>
          </cell>
          <cell r="R47" t="str">
            <v>n/a</v>
          </cell>
          <cell r="AL47" t="str">
            <v>n/a</v>
          </cell>
          <cell r="AN47">
            <v>0.51009802979427399</v>
          </cell>
          <cell r="AO47">
            <v>0.51009802979427399</v>
          </cell>
          <cell r="BA47">
            <v>0</v>
          </cell>
          <cell r="BB47">
            <v>1</v>
          </cell>
          <cell r="BC47" t="str">
            <v>Coral</v>
          </cell>
          <cell r="BD47" t="str">
            <v>discoid-shaped reef flat corals with flat dead upper surface and living polyps around the perimeter</v>
          </cell>
          <cell r="BE47" t="str">
            <v>MLW to MLLW</v>
          </cell>
          <cell r="BQ47" t="e">
            <v>#VALUE!</v>
          </cell>
          <cell r="BR47">
            <v>0.51528044643736892</v>
          </cell>
          <cell r="BS47">
            <v>0.51528044643736892</v>
          </cell>
          <cell r="BT47" t="str">
            <v>n/a</v>
          </cell>
          <cell r="BU47" t="str">
            <v>n/a</v>
          </cell>
          <cell r="BV47" t="str">
            <v>n/a</v>
          </cell>
          <cell r="BW47" t="str">
            <v>n/a</v>
          </cell>
          <cell r="BX47">
            <v>0</v>
          </cell>
          <cell r="BY47" t="str">
            <v>n/a</v>
          </cell>
          <cell r="BZ47" t="str">
            <v>n/a</v>
          </cell>
        </row>
        <row r="48">
          <cell r="A48" t="str">
            <v>SLCC412</v>
          </cell>
          <cell r="B48" t="str">
            <v>Zachariasen et al. 1999</v>
          </cell>
          <cell r="C48">
            <v>8</v>
          </cell>
          <cell r="D48" t="str">
            <v>South Pagai</v>
          </cell>
          <cell r="E48">
            <v>-2.804119</v>
          </cell>
          <cell r="F48">
            <v>100.27564599999999</v>
          </cell>
          <cell r="G48">
            <v>2</v>
          </cell>
          <cell r="J48">
            <v>1800</v>
          </cell>
          <cell r="K48">
            <v>16</v>
          </cell>
          <cell r="L48">
            <v>16</v>
          </cell>
          <cell r="Q48" t="str">
            <v>n/a</v>
          </cell>
          <cell r="R48" t="str">
            <v>n/a</v>
          </cell>
          <cell r="AL48" t="str">
            <v>n/a</v>
          </cell>
          <cell r="AN48">
            <v>0.51009802979427399</v>
          </cell>
          <cell r="AO48">
            <v>0.51009802979427399</v>
          </cell>
          <cell r="BA48">
            <v>0</v>
          </cell>
          <cell r="BB48">
            <v>1</v>
          </cell>
          <cell r="BC48" t="str">
            <v>Coral</v>
          </cell>
          <cell r="BD48" t="str">
            <v>discoid-shaped reef flat corals with flat dead upper surface and living polyps around the perimeter</v>
          </cell>
          <cell r="BE48" t="str">
            <v>MLW to MLLW</v>
          </cell>
          <cell r="BQ48" t="e">
            <v>#VALUE!</v>
          </cell>
          <cell r="BR48">
            <v>0.51516787764757133</v>
          </cell>
          <cell r="BS48">
            <v>0.51516787764757133</v>
          </cell>
          <cell r="BT48" t="str">
            <v>n/a</v>
          </cell>
          <cell r="BU48" t="str">
            <v>n/a</v>
          </cell>
          <cell r="BV48" t="str">
            <v>n/a</v>
          </cell>
          <cell r="BW48" t="str">
            <v>n/a</v>
          </cell>
          <cell r="BX48">
            <v>0</v>
          </cell>
          <cell r="BY48" t="str">
            <v>n/a</v>
          </cell>
          <cell r="BZ48" t="str">
            <v>n/a</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CE886"/>
  <sheetViews>
    <sheetView tabSelected="1" zoomScale="85" zoomScaleNormal="85" zoomScalePageLayoutView="70" workbookViewId="0">
      <pane ySplit="1965" activePane="bottomLeft"/>
      <selection activeCell="BZ1" sqref="BZ1"/>
      <selection pane="bottomLeft" activeCell="H845" sqref="H845"/>
    </sheetView>
  </sheetViews>
  <sheetFormatPr defaultColWidth="19.875" defaultRowHeight="50.1" customHeight="1"/>
  <cols>
    <col min="1" max="1" width="19.875" style="19"/>
    <col min="2" max="2" width="19.875" style="20"/>
    <col min="3" max="4" width="19.875" style="21"/>
    <col min="5" max="6" width="19.875" style="40"/>
    <col min="7" max="7" width="19.875" style="41"/>
    <col min="8" max="9" width="19.875" style="22"/>
    <col min="10" max="12" width="19.875" style="23"/>
    <col min="13" max="13" width="19.875" style="24"/>
    <col min="14" max="18" width="19.875" style="25"/>
    <col min="19" max="19" width="19.875" style="44"/>
    <col min="20" max="20" width="19.875" style="26"/>
    <col min="21" max="27" width="19.875" style="27"/>
    <col min="28" max="32" width="19.875" style="28"/>
    <col min="33" max="38" width="19.875" style="39"/>
    <col min="39" max="39" width="19.875" style="45"/>
    <col min="40" max="41" width="19.875" style="15"/>
    <col min="42" max="42" width="19.875" style="47"/>
    <col min="43" max="44" width="19.875" style="29"/>
    <col min="45" max="46" width="19.875" style="148"/>
    <col min="47" max="47" width="19.875" style="48"/>
    <col min="48" max="49" width="19.875" style="47"/>
    <col min="50" max="51" width="19.875" style="29"/>
    <col min="52" max="52" width="19.875" style="47"/>
    <col min="53" max="53" width="19.875" style="30"/>
    <col min="54" max="54" width="19.875" style="42"/>
    <col min="55" max="57" width="19.875" style="31"/>
    <col min="58" max="59" width="19.875" style="32"/>
    <col min="60" max="61" width="19.875" style="33"/>
    <col min="62" max="64" width="19.875" style="32"/>
    <col min="65" max="68" width="19.875" style="34"/>
    <col min="69" max="71" width="19.875" style="16"/>
    <col min="72" max="75" width="19.875" style="35"/>
    <col min="76" max="76" width="19.875" style="36"/>
    <col min="77" max="77" width="19.875" style="37"/>
    <col min="78" max="78" width="19.875" style="38"/>
    <col min="79" max="16384" width="19.875" style="46"/>
  </cols>
  <sheetData>
    <row r="1" spans="1:83" s="92" customFormat="1" ht="50.1" customHeight="1">
      <c r="A1" s="64" t="s">
        <v>80</v>
      </c>
      <c r="B1" s="65"/>
      <c r="C1" s="66" t="s">
        <v>81</v>
      </c>
      <c r="D1" s="66"/>
      <c r="E1" s="67"/>
      <c r="F1" s="67"/>
      <c r="G1" s="68" t="s">
        <v>82</v>
      </c>
      <c r="H1" s="69"/>
      <c r="I1" s="69"/>
      <c r="J1" s="70"/>
      <c r="K1" s="70"/>
      <c r="L1" s="70"/>
      <c r="M1" s="71" t="s">
        <v>124</v>
      </c>
      <c r="N1" s="72"/>
      <c r="O1" s="72"/>
      <c r="P1" s="72"/>
      <c r="Q1" s="72"/>
      <c r="R1" s="72"/>
      <c r="S1" s="73"/>
      <c r="T1" s="74" t="s">
        <v>83</v>
      </c>
      <c r="U1" s="75"/>
      <c r="V1" s="75"/>
      <c r="W1" s="75"/>
      <c r="X1" s="75"/>
      <c r="Y1" s="75"/>
      <c r="Z1" s="75"/>
      <c r="AA1" s="75"/>
      <c r="AB1" s="76" t="s">
        <v>84</v>
      </c>
      <c r="AC1" s="76"/>
      <c r="AD1" s="76"/>
      <c r="AE1" s="76"/>
      <c r="AF1" s="76"/>
      <c r="AG1" s="77"/>
      <c r="AH1" s="77"/>
      <c r="AI1" s="77"/>
      <c r="AJ1" s="77"/>
      <c r="AK1" s="77"/>
      <c r="AL1" s="77"/>
      <c r="AM1" s="78"/>
      <c r="AN1" s="15"/>
      <c r="AO1" s="15"/>
      <c r="AP1" s="79" t="s">
        <v>85</v>
      </c>
      <c r="AQ1" s="80"/>
      <c r="AR1" s="80"/>
      <c r="AS1" s="149"/>
      <c r="AT1" s="149"/>
      <c r="AU1" s="81"/>
      <c r="AV1" s="79"/>
      <c r="AW1" s="79"/>
      <c r="AX1" s="80"/>
      <c r="AY1" s="80"/>
      <c r="AZ1" s="79"/>
      <c r="BA1" s="82" t="s">
        <v>86</v>
      </c>
      <c r="BB1" s="83"/>
      <c r="BC1" s="84"/>
      <c r="BD1" s="84"/>
      <c r="BE1" s="84"/>
      <c r="BF1" s="85"/>
      <c r="BG1" s="85"/>
      <c r="BH1" s="86"/>
      <c r="BI1" s="86"/>
      <c r="BJ1" s="85"/>
      <c r="BK1" s="85"/>
      <c r="BL1" s="85"/>
      <c r="BM1" s="87" t="s">
        <v>87</v>
      </c>
      <c r="BN1" s="87"/>
      <c r="BO1" s="87"/>
      <c r="BP1" s="87"/>
      <c r="BQ1" s="16" t="s">
        <v>88</v>
      </c>
      <c r="BR1" s="16"/>
      <c r="BS1" s="16"/>
      <c r="BT1" s="88"/>
      <c r="BU1" s="88"/>
      <c r="BV1" s="88"/>
      <c r="BW1" s="88"/>
      <c r="BX1" s="89" t="s">
        <v>89</v>
      </c>
      <c r="BY1" s="90"/>
      <c r="BZ1" s="91"/>
    </row>
    <row r="2" spans="1:83" s="123" customFormat="1" ht="50.1" customHeight="1">
      <c r="A2" s="93" t="s">
        <v>3</v>
      </c>
      <c r="B2" s="94" t="s">
        <v>9</v>
      </c>
      <c r="C2" s="95" t="s">
        <v>10</v>
      </c>
      <c r="D2" s="95" t="s">
        <v>11</v>
      </c>
      <c r="E2" s="96" t="s">
        <v>12</v>
      </c>
      <c r="F2" s="96" t="s">
        <v>13</v>
      </c>
      <c r="G2" s="97" t="s">
        <v>14</v>
      </c>
      <c r="H2" s="98" t="s">
        <v>126</v>
      </c>
      <c r="I2" s="98" t="s">
        <v>121</v>
      </c>
      <c r="J2" s="99" t="s">
        <v>27</v>
      </c>
      <c r="K2" s="99" t="s">
        <v>118</v>
      </c>
      <c r="L2" s="99" t="s">
        <v>127</v>
      </c>
      <c r="M2" s="100" t="s">
        <v>57</v>
      </c>
      <c r="N2" s="101" t="s">
        <v>98</v>
      </c>
      <c r="O2" s="101" t="s">
        <v>1</v>
      </c>
      <c r="P2" s="101" t="s">
        <v>58</v>
      </c>
      <c r="Q2" s="101" t="s">
        <v>15</v>
      </c>
      <c r="R2" s="101" t="s">
        <v>2</v>
      </c>
      <c r="S2" s="102" t="s">
        <v>16</v>
      </c>
      <c r="T2" s="103" t="s">
        <v>0</v>
      </c>
      <c r="U2" s="104" t="s">
        <v>122</v>
      </c>
      <c r="V2" s="104" t="s">
        <v>123</v>
      </c>
      <c r="W2" s="104" t="s">
        <v>125</v>
      </c>
      <c r="X2" s="104" t="s">
        <v>99</v>
      </c>
      <c r="Y2" s="104" t="s">
        <v>100</v>
      </c>
      <c r="Z2" s="104" t="s">
        <v>101</v>
      </c>
      <c r="AA2" s="104" t="s">
        <v>102</v>
      </c>
      <c r="AB2" s="105" t="s">
        <v>59</v>
      </c>
      <c r="AC2" s="105" t="s">
        <v>60</v>
      </c>
      <c r="AD2" s="105" t="s">
        <v>61</v>
      </c>
      <c r="AE2" s="105" t="s">
        <v>62</v>
      </c>
      <c r="AF2" s="105" t="s">
        <v>63</v>
      </c>
      <c r="AG2" s="106" t="s">
        <v>64</v>
      </c>
      <c r="AH2" s="106" t="s">
        <v>65</v>
      </c>
      <c r="AI2" s="106" t="s">
        <v>66</v>
      </c>
      <c r="AJ2" s="106" t="s">
        <v>104</v>
      </c>
      <c r="AK2" s="106" t="s">
        <v>67</v>
      </c>
      <c r="AL2" s="106" t="s">
        <v>68</v>
      </c>
      <c r="AM2" s="107" t="s">
        <v>105</v>
      </c>
      <c r="AN2" s="108" t="s">
        <v>4</v>
      </c>
      <c r="AO2" s="108" t="s">
        <v>5</v>
      </c>
      <c r="AP2" s="109" t="s">
        <v>1718</v>
      </c>
      <c r="AQ2" s="110" t="s">
        <v>91</v>
      </c>
      <c r="AR2" s="110" t="s">
        <v>90</v>
      </c>
      <c r="AS2" s="150" t="s">
        <v>70</v>
      </c>
      <c r="AT2" s="150" t="s">
        <v>72</v>
      </c>
      <c r="AU2" s="111" t="s">
        <v>73</v>
      </c>
      <c r="AV2" s="109" t="s">
        <v>74</v>
      </c>
      <c r="AW2" s="109" t="s">
        <v>71</v>
      </c>
      <c r="AX2" s="110" t="s">
        <v>92</v>
      </c>
      <c r="AY2" s="110" t="s">
        <v>97</v>
      </c>
      <c r="AZ2" s="109" t="s">
        <v>6045</v>
      </c>
      <c r="BA2" s="112" t="s">
        <v>17</v>
      </c>
      <c r="BB2" s="113" t="s">
        <v>18</v>
      </c>
      <c r="BC2" s="114" t="s">
        <v>19</v>
      </c>
      <c r="BD2" s="114" t="s">
        <v>20</v>
      </c>
      <c r="BE2" s="114" t="s">
        <v>21</v>
      </c>
      <c r="BF2" s="115" t="s">
        <v>22</v>
      </c>
      <c r="BG2" s="115" t="s">
        <v>106</v>
      </c>
      <c r="BH2" s="116" t="s">
        <v>107</v>
      </c>
      <c r="BI2" s="116" t="s">
        <v>108</v>
      </c>
      <c r="BJ2" s="115" t="s">
        <v>78</v>
      </c>
      <c r="BK2" s="115" t="s">
        <v>79</v>
      </c>
      <c r="BL2" s="115" t="s">
        <v>110</v>
      </c>
      <c r="BM2" s="117" t="s">
        <v>28</v>
      </c>
      <c r="BN2" s="117" t="s">
        <v>103</v>
      </c>
      <c r="BO2" s="117" t="s">
        <v>29</v>
      </c>
      <c r="BP2" s="117" t="s">
        <v>109</v>
      </c>
      <c r="BQ2" s="118" t="s">
        <v>6</v>
      </c>
      <c r="BR2" s="118" t="s">
        <v>23</v>
      </c>
      <c r="BS2" s="118" t="s">
        <v>24</v>
      </c>
      <c r="BT2" s="119" t="s">
        <v>76</v>
      </c>
      <c r="BU2" s="119" t="s">
        <v>112</v>
      </c>
      <c r="BV2" s="119" t="s">
        <v>111</v>
      </c>
      <c r="BW2" s="119" t="s">
        <v>77</v>
      </c>
      <c r="BX2" s="120" t="s">
        <v>95</v>
      </c>
      <c r="BY2" s="121" t="s">
        <v>69</v>
      </c>
      <c r="BZ2" s="122" t="s">
        <v>25</v>
      </c>
    </row>
    <row r="3" spans="1:83" s="123" customFormat="1" ht="50.1" customHeight="1">
      <c r="A3" s="93">
        <v>1</v>
      </c>
      <c r="B3" s="94">
        <v>2</v>
      </c>
      <c r="C3" s="95">
        <v>3</v>
      </c>
      <c r="D3" s="95">
        <v>4</v>
      </c>
      <c r="E3" s="124">
        <v>5</v>
      </c>
      <c r="F3" s="124">
        <v>6</v>
      </c>
      <c r="G3" s="125">
        <v>7</v>
      </c>
      <c r="H3" s="126">
        <v>8</v>
      </c>
      <c r="I3" s="126">
        <v>9</v>
      </c>
      <c r="J3" s="126">
        <v>10</v>
      </c>
      <c r="K3" s="126">
        <v>11</v>
      </c>
      <c r="L3" s="126">
        <v>12</v>
      </c>
      <c r="M3" s="127">
        <v>13</v>
      </c>
      <c r="N3" s="128">
        <v>14</v>
      </c>
      <c r="O3" s="128">
        <v>15</v>
      </c>
      <c r="P3" s="128">
        <v>16</v>
      </c>
      <c r="Q3" s="128">
        <v>17</v>
      </c>
      <c r="R3" s="128">
        <v>18</v>
      </c>
      <c r="S3" s="128">
        <v>19</v>
      </c>
      <c r="T3" s="129">
        <v>20</v>
      </c>
      <c r="U3" s="130">
        <v>21</v>
      </c>
      <c r="V3" s="130">
        <v>22</v>
      </c>
      <c r="W3" s="130">
        <v>23</v>
      </c>
      <c r="X3" s="130">
        <v>24</v>
      </c>
      <c r="Y3" s="130">
        <v>25</v>
      </c>
      <c r="Z3" s="130">
        <v>26</v>
      </c>
      <c r="AA3" s="130">
        <v>27</v>
      </c>
      <c r="AB3" s="131">
        <v>28</v>
      </c>
      <c r="AC3" s="131">
        <v>29</v>
      </c>
      <c r="AD3" s="131">
        <v>30</v>
      </c>
      <c r="AE3" s="131">
        <v>31</v>
      </c>
      <c r="AF3" s="131">
        <v>32</v>
      </c>
      <c r="AG3" s="132">
        <v>33</v>
      </c>
      <c r="AH3" s="132">
        <v>34</v>
      </c>
      <c r="AI3" s="132">
        <v>35</v>
      </c>
      <c r="AJ3" s="132">
        <v>36</v>
      </c>
      <c r="AK3" s="132">
        <v>37</v>
      </c>
      <c r="AL3" s="132">
        <v>38</v>
      </c>
      <c r="AM3" s="133">
        <v>39</v>
      </c>
      <c r="AN3" s="134">
        <v>40</v>
      </c>
      <c r="AO3" s="134">
        <v>41</v>
      </c>
      <c r="AP3" s="135"/>
      <c r="AQ3" s="136">
        <v>42</v>
      </c>
      <c r="AR3" s="136">
        <v>43</v>
      </c>
      <c r="AS3" s="151">
        <v>44</v>
      </c>
      <c r="AT3" s="151">
        <v>45</v>
      </c>
      <c r="AU3" s="137">
        <v>46</v>
      </c>
      <c r="AV3" s="135">
        <v>47</v>
      </c>
      <c r="AW3" s="135">
        <v>48</v>
      </c>
      <c r="AX3" s="136">
        <v>49</v>
      </c>
      <c r="AY3" s="136">
        <v>50</v>
      </c>
      <c r="AZ3" s="135">
        <v>51</v>
      </c>
      <c r="BA3" s="138">
        <v>52</v>
      </c>
      <c r="BB3" s="139">
        <v>53</v>
      </c>
      <c r="BC3" s="140">
        <v>54</v>
      </c>
      <c r="BD3" s="140">
        <v>55</v>
      </c>
      <c r="BE3" s="140">
        <v>56</v>
      </c>
      <c r="BF3" s="141">
        <v>57</v>
      </c>
      <c r="BG3" s="141">
        <v>58</v>
      </c>
      <c r="BH3" s="138">
        <v>59</v>
      </c>
      <c r="BI3" s="138">
        <v>60</v>
      </c>
      <c r="BJ3" s="141">
        <v>61</v>
      </c>
      <c r="BK3" s="141">
        <v>62</v>
      </c>
      <c r="BL3" s="141">
        <v>63</v>
      </c>
      <c r="BM3" s="142">
        <v>64</v>
      </c>
      <c r="BN3" s="142">
        <v>65</v>
      </c>
      <c r="BO3" s="142">
        <v>66</v>
      </c>
      <c r="BP3" s="142">
        <v>67</v>
      </c>
      <c r="BQ3" s="118">
        <v>68</v>
      </c>
      <c r="BR3" s="143">
        <v>69</v>
      </c>
      <c r="BS3" s="143">
        <v>70</v>
      </c>
      <c r="BT3" s="144">
        <v>71</v>
      </c>
      <c r="BU3" s="144">
        <v>72</v>
      </c>
      <c r="BV3" s="144">
        <v>73</v>
      </c>
      <c r="BW3" s="144">
        <v>74</v>
      </c>
      <c r="BX3" s="145">
        <v>75</v>
      </c>
      <c r="BY3" s="145">
        <v>76</v>
      </c>
      <c r="BZ3" s="146">
        <v>77</v>
      </c>
      <c r="CA3" s="147"/>
    </row>
    <row r="4" spans="1:83" ht="50.1" customHeight="1">
      <c r="A4" s="19" t="s">
        <v>130</v>
      </c>
      <c r="B4" s="20" t="s">
        <v>1099</v>
      </c>
      <c r="C4" s="21">
        <v>8</v>
      </c>
      <c r="D4" s="21" t="s">
        <v>131</v>
      </c>
      <c r="E4" s="40">
        <v>-5.04</v>
      </c>
      <c r="F4" s="40">
        <v>119.33</v>
      </c>
      <c r="G4" s="41">
        <v>1</v>
      </c>
      <c r="H4" s="22">
        <v>4505</v>
      </c>
      <c r="I4" s="22">
        <v>30</v>
      </c>
      <c r="J4" s="23">
        <v>4701</v>
      </c>
      <c r="K4" s="23">
        <v>4809</v>
      </c>
      <c r="L4" s="23">
        <v>4593</v>
      </c>
      <c r="M4" s="24" t="s">
        <v>132</v>
      </c>
      <c r="N4" s="25" t="s">
        <v>133</v>
      </c>
      <c r="O4" s="25" t="s">
        <v>133</v>
      </c>
      <c r="P4" s="25" t="s">
        <v>133</v>
      </c>
      <c r="Q4" s="25" t="s">
        <v>133</v>
      </c>
      <c r="R4" s="25" t="s">
        <v>133</v>
      </c>
      <c r="S4" s="44" t="s">
        <v>133</v>
      </c>
      <c r="T4" s="26" t="s">
        <v>134</v>
      </c>
      <c r="U4" s="27" t="s">
        <v>133</v>
      </c>
      <c r="V4" s="27" t="s">
        <v>133</v>
      </c>
      <c r="W4" s="27" t="s">
        <v>133</v>
      </c>
      <c r="X4" s="27" t="s">
        <v>133</v>
      </c>
      <c r="Y4" s="27">
        <v>0.01</v>
      </c>
      <c r="Z4" s="27" t="s">
        <v>133</v>
      </c>
      <c r="AA4" s="27" t="s">
        <v>133</v>
      </c>
      <c r="AB4" s="28" t="s">
        <v>133</v>
      </c>
      <c r="AC4" s="28" t="s">
        <v>133</v>
      </c>
      <c r="AD4" s="28">
        <v>0.02</v>
      </c>
      <c r="AE4" s="28" t="s">
        <v>133</v>
      </c>
      <c r="AF4" s="28">
        <v>0.04</v>
      </c>
      <c r="AG4" s="39" t="s">
        <v>133</v>
      </c>
      <c r="AH4" s="39" t="s">
        <v>133</v>
      </c>
      <c r="AI4" s="39" t="s">
        <v>133</v>
      </c>
      <c r="AJ4" s="39">
        <v>0.86</v>
      </c>
      <c r="AK4" s="39" t="s">
        <v>135</v>
      </c>
      <c r="AL4" s="39">
        <v>-1.35</v>
      </c>
      <c r="AM4" s="45" t="s">
        <v>6044</v>
      </c>
      <c r="AN4" s="15">
        <f t="shared" ref="AN4:AN23" si="0">SQRT(SUMSQ(IF(OR(X4="n/a",X4="nd"),0,X4),IF(OR(Y4="n/a",Y4="nd"),0,Y4),IF(OR(Z4="n/a",Z4="nd"),0,Z4),IF(OR(AA4="n/a",AA4="nd"),0,AA4),IF(OR(AB4="n/a",AB4="nd"),0,AB4),IF(OR(AC4="n/a",AC4="nd"),0,AC4),IF(OR(AD4="n/a",AD4="nd"),0,AD4),IF(OR(AE4="n/a",AE4="nd"),0,AE4),IF(OR(AF4="n/a",AF4="nd"),0,AF4),IF(OR(AG4="n/a",AG4="nd"),0,AG4),IF(OR(AH4="n/a",AH4="nd"),0,AH4),IF(OR(AI4="n/a",AI4="nd"),0,AI4)))</f>
        <v>4.5825756949558406E-2</v>
      </c>
      <c r="AO4" s="15">
        <f t="shared" ref="AO4:AO23" si="1">SQRT(SUMSQ(IF(OR(X4="n/a",X4="nd"),0,X4),IF(OR(Y4="n/a",Y4="nd"),0,Y4),IF(OR(Z4="n/a",Z4="nd"),0,Z4),IF(OR(AB4="n/a",AB4="nd"),0,AB4),IF(OR(AC4="n/a",AC4="nd"),0,AC4),IF(OR(AD4="n/a",AD4="nd"),0,AD4),IF(OR(AE4="n/a",AE4="nd"),0,AE4),IF(OR(AF4="n/a",AF4="nd"),0,AF4),IF(OR(AG4="n/a",AG4="nd"),0,AG4),IF(OR(AH4="n/a",AH4="nd"),0,AH4),IF(OR(AI4="n/a",AI4="nd"),0,AI4)))</f>
        <v>4.5825756949558406E-2</v>
      </c>
      <c r="AP4" s="47">
        <v>-0.88040257220600004</v>
      </c>
      <c r="AQ4" s="29" t="s">
        <v>133</v>
      </c>
      <c r="AR4" s="29" t="s">
        <v>133</v>
      </c>
      <c r="AS4" s="148">
        <v>-0.44759089290999998</v>
      </c>
      <c r="AT4" s="148">
        <v>-0.29140891227900001</v>
      </c>
      <c r="AU4" s="48">
        <v>1.0736348064099999E-2</v>
      </c>
      <c r="AV4" s="47">
        <v>0.31288160840700002</v>
      </c>
      <c r="AW4" s="47">
        <v>0.46580600305300002</v>
      </c>
      <c r="AX4" s="29" t="s">
        <v>133</v>
      </c>
      <c r="AY4" s="29" t="s">
        <v>133</v>
      </c>
      <c r="AZ4" s="47">
        <v>0.80246437956600003</v>
      </c>
      <c r="BA4" s="30">
        <v>0</v>
      </c>
      <c r="BB4" s="42">
        <v>1</v>
      </c>
      <c r="BC4" s="31" t="s">
        <v>11330</v>
      </c>
      <c r="BD4" s="31" t="s">
        <v>11332</v>
      </c>
      <c r="BE4" s="31" t="s">
        <v>11718</v>
      </c>
      <c r="BF4" s="32">
        <f>(AT4+AP4)/2</f>
        <v>-0.58590574224250003</v>
      </c>
      <c r="BG4" s="32">
        <f>(AT4-AP4)/2</f>
        <v>0.29449682996350002</v>
      </c>
      <c r="BH4" s="33">
        <v>0.05</v>
      </c>
      <c r="BI4" s="33">
        <v>0.05</v>
      </c>
      <c r="BJ4" s="32" t="s">
        <v>133</v>
      </c>
      <c r="BK4" s="32" t="s">
        <v>133</v>
      </c>
      <c r="BL4" s="32" t="s">
        <v>133</v>
      </c>
      <c r="BM4" s="34" t="s">
        <v>133</v>
      </c>
      <c r="BN4" s="34" t="s">
        <v>133</v>
      </c>
      <c r="BO4" s="34" t="s">
        <v>133</v>
      </c>
      <c r="BP4" s="34" t="s">
        <v>133</v>
      </c>
      <c r="BQ4" s="16">
        <f t="shared" ref="BQ4:BQ23" si="2">AL4-BF4</f>
        <v>-0.76409425775750006</v>
      </c>
      <c r="BR4" s="16">
        <f>SQRT(SUMSQ(AN4,BG4,IF(OR(BH4="n/a",BH4="nd"),0,BH4),IF(OR(BI4="n/a",BI4="nd"),0,BI4)))</f>
        <v>0.30631418977669095</v>
      </c>
      <c r="BS4" s="16">
        <f t="shared" ref="BS4:BS67" si="3">SQRT(SUMSQ(AO4,BG4,IF(OR(BH4="n/a",BH4="nd"),0,BH4),IF(OR(BI4="n/a",BI4="nd"),0,BI4)))</f>
        <v>0.30631418977669095</v>
      </c>
      <c r="BT4" s="35" t="s">
        <v>133</v>
      </c>
      <c r="BU4" s="35" t="s">
        <v>133</v>
      </c>
      <c r="BV4" s="35" t="s">
        <v>133</v>
      </c>
      <c r="BW4" s="35" t="s">
        <v>133</v>
      </c>
      <c r="BX4" s="36">
        <v>0</v>
      </c>
      <c r="BY4" s="37" t="s">
        <v>133</v>
      </c>
      <c r="BZ4" s="38" t="s">
        <v>133</v>
      </c>
      <c r="CC4" s="46" t="s">
        <v>11292</v>
      </c>
      <c r="CE4" s="46" t="s">
        <v>41</v>
      </c>
    </row>
    <row r="5" spans="1:83" ht="50.1" customHeight="1">
      <c r="A5" s="19" t="s">
        <v>136</v>
      </c>
      <c r="B5" s="20" t="s">
        <v>1099</v>
      </c>
      <c r="C5" s="21">
        <v>8</v>
      </c>
      <c r="D5" s="21" t="s">
        <v>131</v>
      </c>
      <c r="E5" s="40">
        <v>-5.04</v>
      </c>
      <c r="F5" s="40">
        <v>119.33</v>
      </c>
      <c r="G5" s="41">
        <v>1</v>
      </c>
      <c r="H5" s="22">
        <v>5600</v>
      </c>
      <c r="I5" s="22">
        <v>40</v>
      </c>
      <c r="J5" s="23">
        <v>6006.5</v>
      </c>
      <c r="K5" s="23">
        <v>6119</v>
      </c>
      <c r="L5" s="23">
        <v>5894</v>
      </c>
      <c r="M5" s="24" t="s">
        <v>132</v>
      </c>
      <c r="N5" s="25" t="s">
        <v>133</v>
      </c>
      <c r="O5" s="25" t="s">
        <v>133</v>
      </c>
      <c r="P5" s="25" t="s">
        <v>133</v>
      </c>
      <c r="Q5" s="25" t="s">
        <v>133</v>
      </c>
      <c r="R5" s="25" t="s">
        <v>133</v>
      </c>
      <c r="S5" s="44" t="s">
        <v>133</v>
      </c>
      <c r="T5" s="26" t="s">
        <v>134</v>
      </c>
      <c r="U5" s="27" t="s">
        <v>133</v>
      </c>
      <c r="V5" s="27" t="s">
        <v>133</v>
      </c>
      <c r="W5" s="27" t="s">
        <v>133</v>
      </c>
      <c r="X5" s="27" t="s">
        <v>133</v>
      </c>
      <c r="Y5" s="27">
        <v>0.01</v>
      </c>
      <c r="Z5" s="27" t="s">
        <v>133</v>
      </c>
      <c r="AA5" s="27" t="s">
        <v>133</v>
      </c>
      <c r="AB5" s="28" t="s">
        <v>133</v>
      </c>
      <c r="AC5" s="28" t="s">
        <v>133</v>
      </c>
      <c r="AD5" s="28">
        <v>0.02</v>
      </c>
      <c r="AE5" s="28" t="s">
        <v>133</v>
      </c>
      <c r="AF5" s="28">
        <v>0.04</v>
      </c>
      <c r="AG5" s="39" t="s">
        <v>133</v>
      </c>
      <c r="AH5" s="39" t="s">
        <v>133</v>
      </c>
      <c r="AI5" s="39" t="s">
        <v>133</v>
      </c>
      <c r="AJ5" s="39">
        <v>0.86</v>
      </c>
      <c r="AK5" s="39" t="s">
        <v>135</v>
      </c>
      <c r="AL5" s="39">
        <v>-0.93</v>
      </c>
      <c r="AM5" s="45" t="s">
        <v>6044</v>
      </c>
      <c r="AN5" s="15">
        <f t="shared" si="0"/>
        <v>4.5825756949558406E-2</v>
      </c>
      <c r="AO5" s="15">
        <f t="shared" si="1"/>
        <v>4.5825756949558406E-2</v>
      </c>
      <c r="AP5" s="47">
        <v>-0.88040257220600004</v>
      </c>
      <c r="AQ5" s="29" t="s">
        <v>133</v>
      </c>
      <c r="AR5" s="29" t="s">
        <v>133</v>
      </c>
      <c r="AS5" s="148">
        <v>-0.44759089290999998</v>
      </c>
      <c r="AT5" s="148">
        <v>-0.29140891227900001</v>
      </c>
      <c r="AU5" s="48">
        <v>1.0736348064099999E-2</v>
      </c>
      <c r="AV5" s="47">
        <v>0.31288160840700002</v>
      </c>
      <c r="AW5" s="47">
        <v>0.46580600305300002</v>
      </c>
      <c r="AX5" s="29" t="s">
        <v>133</v>
      </c>
      <c r="AY5" s="29" t="s">
        <v>133</v>
      </c>
      <c r="AZ5" s="47">
        <v>0.80246437956600003</v>
      </c>
      <c r="BA5" s="30">
        <v>0</v>
      </c>
      <c r="BB5" s="42">
        <v>1</v>
      </c>
      <c r="BC5" s="31" t="s">
        <v>11330</v>
      </c>
      <c r="BD5" s="31" t="s">
        <v>11332</v>
      </c>
      <c r="BE5" s="31" t="s">
        <v>11718</v>
      </c>
      <c r="BF5" s="32">
        <f>(AT5+AP5)/2</f>
        <v>-0.58590574224250003</v>
      </c>
      <c r="BG5" s="32">
        <v>0.29449682996350002</v>
      </c>
      <c r="BH5" s="33">
        <v>0.05</v>
      </c>
      <c r="BI5" s="33">
        <v>0.05</v>
      </c>
      <c r="BJ5" s="32" t="s">
        <v>133</v>
      </c>
      <c r="BK5" s="32" t="s">
        <v>133</v>
      </c>
      <c r="BL5" s="32" t="s">
        <v>133</v>
      </c>
      <c r="BM5" s="34" t="s">
        <v>133</v>
      </c>
      <c r="BN5" s="34" t="s">
        <v>133</v>
      </c>
      <c r="BO5" s="34" t="s">
        <v>133</v>
      </c>
      <c r="BP5" s="34" t="s">
        <v>133</v>
      </c>
      <c r="BQ5" s="16">
        <f t="shared" si="2"/>
        <v>-0.34409425775750002</v>
      </c>
      <c r="BR5" s="16">
        <f t="shared" ref="BR5:BR67" si="4">SQRT(SUMSQ(AN5,BG5,IF(OR(BH5="n/a",BH5="nd"),0,BH5),IF(OR(BI5="n/a",BI5="nd"),0,BI5)))</f>
        <v>0.30631418977669095</v>
      </c>
      <c r="BS5" s="16">
        <f t="shared" si="3"/>
        <v>0.30631418977669095</v>
      </c>
      <c r="BT5" s="35" t="s">
        <v>133</v>
      </c>
      <c r="BU5" s="35" t="s">
        <v>133</v>
      </c>
      <c r="BV5" s="35" t="s">
        <v>133</v>
      </c>
      <c r="BW5" s="35" t="s">
        <v>133</v>
      </c>
      <c r="BX5" s="36">
        <v>0</v>
      </c>
      <c r="BY5" s="37" t="s">
        <v>133</v>
      </c>
      <c r="BZ5" s="38" t="s">
        <v>133</v>
      </c>
      <c r="CC5" s="46" t="s">
        <v>47</v>
      </c>
      <c r="CE5" s="46" t="s">
        <v>42</v>
      </c>
    </row>
    <row r="6" spans="1:83" ht="50.1" customHeight="1">
      <c r="A6" s="19" t="s">
        <v>137</v>
      </c>
      <c r="B6" s="20" t="s">
        <v>1099</v>
      </c>
      <c r="C6" s="21">
        <v>8</v>
      </c>
      <c r="D6" s="21" t="s">
        <v>131</v>
      </c>
      <c r="E6" s="40">
        <v>-5.04</v>
      </c>
      <c r="F6" s="40">
        <v>119.33</v>
      </c>
      <c r="G6" s="41">
        <v>1</v>
      </c>
      <c r="H6" s="22">
        <v>4405</v>
      </c>
      <c r="I6" s="22">
        <v>35</v>
      </c>
      <c r="J6" s="23">
        <v>4562</v>
      </c>
      <c r="K6" s="23">
        <v>4698</v>
      </c>
      <c r="L6" s="23">
        <v>4426</v>
      </c>
      <c r="M6" s="24" t="s">
        <v>132</v>
      </c>
      <c r="N6" s="25" t="s">
        <v>133</v>
      </c>
      <c r="O6" s="25" t="s">
        <v>133</v>
      </c>
      <c r="P6" s="25" t="s">
        <v>133</v>
      </c>
      <c r="Q6" s="25" t="s">
        <v>133</v>
      </c>
      <c r="R6" s="25" t="s">
        <v>133</v>
      </c>
      <c r="S6" s="44" t="s">
        <v>133</v>
      </c>
      <c r="T6" s="26" t="s">
        <v>134</v>
      </c>
      <c r="U6" s="27" t="s">
        <v>133</v>
      </c>
      <c r="V6" s="27" t="s">
        <v>133</v>
      </c>
      <c r="W6" s="27" t="s">
        <v>133</v>
      </c>
      <c r="X6" s="27" t="s">
        <v>133</v>
      </c>
      <c r="Y6" s="27">
        <v>0.01</v>
      </c>
      <c r="Z6" s="27" t="s">
        <v>133</v>
      </c>
      <c r="AA6" s="27" t="s">
        <v>133</v>
      </c>
      <c r="AB6" s="28" t="s">
        <v>133</v>
      </c>
      <c r="AC6" s="28" t="s">
        <v>133</v>
      </c>
      <c r="AD6" s="28">
        <v>0.02</v>
      </c>
      <c r="AE6" s="28" t="s">
        <v>133</v>
      </c>
      <c r="AF6" s="28">
        <v>0.04</v>
      </c>
      <c r="AG6" s="39" t="s">
        <v>133</v>
      </c>
      <c r="AH6" s="39" t="s">
        <v>133</v>
      </c>
      <c r="AI6" s="39" t="s">
        <v>133</v>
      </c>
      <c r="AJ6" s="39">
        <v>0.86</v>
      </c>
      <c r="AK6" s="39" t="s">
        <v>135</v>
      </c>
      <c r="AL6" s="39">
        <v>-0.95</v>
      </c>
      <c r="AM6" s="45" t="s">
        <v>6044</v>
      </c>
      <c r="AN6" s="15">
        <f t="shared" si="0"/>
        <v>4.5825756949558406E-2</v>
      </c>
      <c r="AO6" s="15">
        <f t="shared" si="1"/>
        <v>4.5825756949558406E-2</v>
      </c>
      <c r="AP6" s="47">
        <v>-0.88040257220600004</v>
      </c>
      <c r="AQ6" s="29" t="s">
        <v>133</v>
      </c>
      <c r="AR6" s="29" t="s">
        <v>133</v>
      </c>
      <c r="AS6" s="148">
        <v>-0.44759089290999998</v>
      </c>
      <c r="AT6" s="148">
        <v>-0.29140891227900001</v>
      </c>
      <c r="AU6" s="48">
        <v>1.0736348064099999E-2</v>
      </c>
      <c r="AV6" s="47">
        <v>0.31288160840700002</v>
      </c>
      <c r="AW6" s="47">
        <v>0.46580600305300002</v>
      </c>
      <c r="AX6" s="29" t="s">
        <v>133</v>
      </c>
      <c r="AY6" s="29" t="s">
        <v>133</v>
      </c>
      <c r="AZ6" s="47">
        <v>0.80246437956600003</v>
      </c>
      <c r="BA6" s="30">
        <v>0</v>
      </c>
      <c r="BB6" s="42">
        <v>1</v>
      </c>
      <c r="BC6" s="31" t="s">
        <v>11330</v>
      </c>
      <c r="BD6" s="31" t="s">
        <v>11332</v>
      </c>
      <c r="BE6" s="31" t="s">
        <v>11718</v>
      </c>
      <c r="BF6" s="32">
        <v>-0.58590574224250003</v>
      </c>
      <c r="BG6" s="32">
        <v>0.29449682996350002</v>
      </c>
      <c r="BH6" s="33">
        <v>0.05</v>
      </c>
      <c r="BI6" s="33">
        <v>0.05</v>
      </c>
      <c r="BJ6" s="32" t="s">
        <v>133</v>
      </c>
      <c r="BK6" s="32" t="s">
        <v>133</v>
      </c>
      <c r="BL6" s="32" t="s">
        <v>133</v>
      </c>
      <c r="BM6" s="34" t="s">
        <v>133</v>
      </c>
      <c r="BN6" s="34" t="s">
        <v>133</v>
      </c>
      <c r="BO6" s="34" t="s">
        <v>133</v>
      </c>
      <c r="BP6" s="34" t="s">
        <v>133</v>
      </c>
      <c r="BQ6" s="16">
        <f t="shared" si="2"/>
        <v>-0.36409425775749993</v>
      </c>
      <c r="BR6" s="16">
        <f t="shared" si="4"/>
        <v>0.30631418977669095</v>
      </c>
      <c r="BS6" s="16">
        <f t="shared" si="3"/>
        <v>0.30631418977669095</v>
      </c>
      <c r="BT6" s="35" t="s">
        <v>133</v>
      </c>
      <c r="BU6" s="35" t="s">
        <v>133</v>
      </c>
      <c r="BV6" s="35" t="s">
        <v>133</v>
      </c>
      <c r="BW6" s="35" t="s">
        <v>133</v>
      </c>
      <c r="BX6" s="36">
        <v>0</v>
      </c>
      <c r="BY6" s="37" t="s">
        <v>133</v>
      </c>
      <c r="BZ6" s="38" t="s">
        <v>133</v>
      </c>
      <c r="CC6" s="46" t="s">
        <v>48</v>
      </c>
      <c r="CE6" s="46" t="s">
        <v>43</v>
      </c>
    </row>
    <row r="7" spans="1:83" ht="50.1" customHeight="1">
      <c r="A7" s="19" t="s">
        <v>138</v>
      </c>
      <c r="B7" s="20" t="s">
        <v>1099</v>
      </c>
      <c r="C7" s="21">
        <v>8</v>
      </c>
      <c r="D7" s="21" t="s">
        <v>131</v>
      </c>
      <c r="E7" s="40">
        <v>-5.04</v>
      </c>
      <c r="F7" s="40">
        <v>119.33</v>
      </c>
      <c r="G7" s="41">
        <v>1</v>
      </c>
      <c r="H7" s="22">
        <v>4900</v>
      </c>
      <c r="I7" s="22">
        <v>35</v>
      </c>
      <c r="J7" s="23">
        <v>5187</v>
      </c>
      <c r="K7" s="23">
        <v>5308</v>
      </c>
      <c r="L7" s="23">
        <v>5066</v>
      </c>
      <c r="M7" s="24" t="s">
        <v>132</v>
      </c>
      <c r="N7" s="25" t="s">
        <v>133</v>
      </c>
      <c r="O7" s="25" t="s">
        <v>133</v>
      </c>
      <c r="P7" s="25" t="s">
        <v>133</v>
      </c>
      <c r="Q7" s="25" t="s">
        <v>133</v>
      </c>
      <c r="R7" s="25" t="s">
        <v>133</v>
      </c>
      <c r="S7" s="44" t="s">
        <v>133</v>
      </c>
      <c r="T7" s="26" t="s">
        <v>134</v>
      </c>
      <c r="U7" s="27" t="s">
        <v>133</v>
      </c>
      <c r="V7" s="27" t="s">
        <v>133</v>
      </c>
      <c r="W7" s="27" t="s">
        <v>133</v>
      </c>
      <c r="X7" s="27" t="s">
        <v>133</v>
      </c>
      <c r="Y7" s="27">
        <v>0.01</v>
      </c>
      <c r="Z7" s="27" t="s">
        <v>133</v>
      </c>
      <c r="AA7" s="27" t="s">
        <v>133</v>
      </c>
      <c r="AB7" s="28" t="s">
        <v>133</v>
      </c>
      <c r="AC7" s="28" t="s">
        <v>133</v>
      </c>
      <c r="AD7" s="28">
        <v>0.02</v>
      </c>
      <c r="AE7" s="28" t="s">
        <v>133</v>
      </c>
      <c r="AF7" s="28">
        <v>0.04</v>
      </c>
      <c r="AG7" s="39" t="s">
        <v>133</v>
      </c>
      <c r="AH7" s="39" t="s">
        <v>133</v>
      </c>
      <c r="AI7" s="39" t="s">
        <v>133</v>
      </c>
      <c r="AJ7" s="39">
        <v>0.86</v>
      </c>
      <c r="AK7" s="39" t="s">
        <v>135</v>
      </c>
      <c r="AL7" s="39">
        <v>-1.03</v>
      </c>
      <c r="AM7" s="45" t="s">
        <v>6044</v>
      </c>
      <c r="AN7" s="15">
        <f t="shared" si="0"/>
        <v>4.5825756949558406E-2</v>
      </c>
      <c r="AO7" s="15">
        <f t="shared" si="1"/>
        <v>4.5825756949558406E-2</v>
      </c>
      <c r="AP7" s="47">
        <v>-0.88040257220600004</v>
      </c>
      <c r="AQ7" s="29" t="s">
        <v>133</v>
      </c>
      <c r="AR7" s="29" t="s">
        <v>133</v>
      </c>
      <c r="AS7" s="148">
        <v>-0.44759089290999998</v>
      </c>
      <c r="AT7" s="148">
        <v>-0.29140891227900001</v>
      </c>
      <c r="AU7" s="48">
        <v>1.0736348064099999E-2</v>
      </c>
      <c r="AV7" s="47">
        <v>0.31288160840700002</v>
      </c>
      <c r="AW7" s="47">
        <v>0.46580600305300002</v>
      </c>
      <c r="AX7" s="29" t="s">
        <v>133</v>
      </c>
      <c r="AY7" s="29" t="s">
        <v>133</v>
      </c>
      <c r="AZ7" s="47">
        <v>0.80246437956600003</v>
      </c>
      <c r="BA7" s="30">
        <v>0</v>
      </c>
      <c r="BB7" s="42">
        <v>1</v>
      </c>
      <c r="BC7" s="31" t="s">
        <v>11330</v>
      </c>
      <c r="BD7" s="31" t="s">
        <v>11332</v>
      </c>
      <c r="BE7" s="31" t="s">
        <v>11718</v>
      </c>
      <c r="BF7" s="32">
        <v>-0.58590574224250003</v>
      </c>
      <c r="BG7" s="32">
        <v>0.29449682996350002</v>
      </c>
      <c r="BH7" s="33">
        <v>0.05</v>
      </c>
      <c r="BI7" s="33">
        <v>0.05</v>
      </c>
      <c r="BJ7" s="32" t="s">
        <v>133</v>
      </c>
      <c r="BK7" s="32" t="s">
        <v>133</v>
      </c>
      <c r="BL7" s="32" t="s">
        <v>133</v>
      </c>
      <c r="BM7" s="34" t="s">
        <v>133</v>
      </c>
      <c r="BN7" s="34" t="s">
        <v>133</v>
      </c>
      <c r="BO7" s="34" t="s">
        <v>133</v>
      </c>
      <c r="BP7" s="34" t="s">
        <v>133</v>
      </c>
      <c r="BQ7" s="16">
        <f t="shared" si="2"/>
        <v>-0.4440942577575</v>
      </c>
      <c r="BR7" s="16">
        <f t="shared" si="4"/>
        <v>0.30631418977669095</v>
      </c>
      <c r="BS7" s="16">
        <f t="shared" si="3"/>
        <v>0.30631418977669095</v>
      </c>
      <c r="BT7" s="35" t="s">
        <v>133</v>
      </c>
      <c r="BU7" s="35" t="s">
        <v>133</v>
      </c>
      <c r="BV7" s="35" t="s">
        <v>133</v>
      </c>
      <c r="BW7" s="35" t="s">
        <v>133</v>
      </c>
      <c r="BX7" s="36">
        <v>0</v>
      </c>
      <c r="BY7" s="37" t="s">
        <v>133</v>
      </c>
      <c r="BZ7" s="38" t="s">
        <v>133</v>
      </c>
      <c r="CC7" s="46" t="s">
        <v>49</v>
      </c>
      <c r="CE7" s="46" t="s">
        <v>44</v>
      </c>
    </row>
    <row r="8" spans="1:83" ht="50.1" customHeight="1">
      <c r="A8" s="19" t="s">
        <v>139</v>
      </c>
      <c r="B8" s="20" t="s">
        <v>1099</v>
      </c>
      <c r="C8" s="21">
        <v>8</v>
      </c>
      <c r="D8" s="21" t="s">
        <v>131</v>
      </c>
      <c r="E8" s="40">
        <v>-5.04</v>
      </c>
      <c r="F8" s="40">
        <v>119.33</v>
      </c>
      <c r="G8" s="41">
        <v>1</v>
      </c>
      <c r="H8" s="22">
        <v>4965</v>
      </c>
      <c r="I8" s="22">
        <v>35</v>
      </c>
      <c r="J8" s="23">
        <v>5335</v>
      </c>
      <c r="K8" s="23">
        <v>5434</v>
      </c>
      <c r="L8" s="23">
        <v>5236</v>
      </c>
      <c r="M8" s="24" t="s">
        <v>132</v>
      </c>
      <c r="N8" s="25" t="s">
        <v>133</v>
      </c>
      <c r="O8" s="25" t="s">
        <v>133</v>
      </c>
      <c r="P8" s="25" t="s">
        <v>133</v>
      </c>
      <c r="Q8" s="25" t="s">
        <v>133</v>
      </c>
      <c r="R8" s="25" t="s">
        <v>133</v>
      </c>
      <c r="S8" s="44" t="s">
        <v>133</v>
      </c>
      <c r="T8" s="26" t="s">
        <v>134</v>
      </c>
      <c r="U8" s="27" t="s">
        <v>133</v>
      </c>
      <c r="V8" s="27" t="s">
        <v>133</v>
      </c>
      <c r="W8" s="27" t="s">
        <v>133</v>
      </c>
      <c r="X8" s="27" t="s">
        <v>133</v>
      </c>
      <c r="Y8" s="27">
        <v>0.01</v>
      </c>
      <c r="Z8" s="27" t="s">
        <v>133</v>
      </c>
      <c r="AA8" s="27" t="s">
        <v>133</v>
      </c>
      <c r="AB8" s="28" t="s">
        <v>133</v>
      </c>
      <c r="AC8" s="28" t="s">
        <v>133</v>
      </c>
      <c r="AD8" s="28">
        <v>0.02</v>
      </c>
      <c r="AE8" s="28" t="s">
        <v>133</v>
      </c>
      <c r="AF8" s="28">
        <v>0.04</v>
      </c>
      <c r="AG8" s="39" t="s">
        <v>133</v>
      </c>
      <c r="AH8" s="39" t="s">
        <v>133</v>
      </c>
      <c r="AI8" s="39" t="s">
        <v>133</v>
      </c>
      <c r="AJ8" s="39">
        <v>0.86</v>
      </c>
      <c r="AK8" s="39" t="s">
        <v>135</v>
      </c>
      <c r="AL8" s="39">
        <v>-1.1000000000000001</v>
      </c>
      <c r="AM8" s="45" t="s">
        <v>6044</v>
      </c>
      <c r="AN8" s="15">
        <f t="shared" si="0"/>
        <v>4.5825756949558406E-2</v>
      </c>
      <c r="AO8" s="15">
        <f t="shared" si="1"/>
        <v>4.5825756949558406E-2</v>
      </c>
      <c r="AP8" s="47">
        <v>-0.88040257220600004</v>
      </c>
      <c r="AQ8" s="29" t="s">
        <v>133</v>
      </c>
      <c r="AR8" s="29" t="s">
        <v>133</v>
      </c>
      <c r="AS8" s="148">
        <v>-0.44759089290999998</v>
      </c>
      <c r="AT8" s="148">
        <v>-0.29140891227900001</v>
      </c>
      <c r="AU8" s="48">
        <v>1.0736348064099999E-2</v>
      </c>
      <c r="AV8" s="47">
        <v>0.31288160840700002</v>
      </c>
      <c r="AW8" s="47">
        <v>0.46580600305300002</v>
      </c>
      <c r="AX8" s="29" t="s">
        <v>133</v>
      </c>
      <c r="AY8" s="29" t="s">
        <v>133</v>
      </c>
      <c r="AZ8" s="47">
        <v>0.80246437956600003</v>
      </c>
      <c r="BA8" s="30">
        <v>0</v>
      </c>
      <c r="BB8" s="42">
        <v>1</v>
      </c>
      <c r="BC8" s="31" t="s">
        <v>11330</v>
      </c>
      <c r="BD8" s="31" t="s">
        <v>11332</v>
      </c>
      <c r="BE8" s="31" t="s">
        <v>11718</v>
      </c>
      <c r="BF8" s="32">
        <v>-0.58590574224250003</v>
      </c>
      <c r="BG8" s="32">
        <v>0.29449682996350002</v>
      </c>
      <c r="BH8" s="33">
        <v>0.05</v>
      </c>
      <c r="BI8" s="33">
        <v>0.05</v>
      </c>
      <c r="BJ8" s="32" t="s">
        <v>133</v>
      </c>
      <c r="BK8" s="32" t="s">
        <v>133</v>
      </c>
      <c r="BL8" s="32" t="s">
        <v>133</v>
      </c>
      <c r="BM8" s="34" t="s">
        <v>133</v>
      </c>
      <c r="BN8" s="34" t="s">
        <v>133</v>
      </c>
      <c r="BO8" s="34" t="s">
        <v>133</v>
      </c>
      <c r="BP8" s="34" t="s">
        <v>133</v>
      </c>
      <c r="BQ8" s="16">
        <f t="shared" si="2"/>
        <v>-0.51409425775750006</v>
      </c>
      <c r="BR8" s="16">
        <f t="shared" si="4"/>
        <v>0.30631418977669095</v>
      </c>
      <c r="BS8" s="16">
        <f t="shared" si="3"/>
        <v>0.30631418977669095</v>
      </c>
      <c r="BT8" s="35" t="s">
        <v>133</v>
      </c>
      <c r="BU8" s="35" t="s">
        <v>133</v>
      </c>
      <c r="BV8" s="35" t="s">
        <v>133</v>
      </c>
      <c r="BW8" s="35" t="s">
        <v>133</v>
      </c>
      <c r="BX8" s="36">
        <v>0</v>
      </c>
      <c r="BY8" s="37" t="s">
        <v>133</v>
      </c>
      <c r="BZ8" s="38" t="s">
        <v>133</v>
      </c>
      <c r="CC8" s="46" t="s">
        <v>50</v>
      </c>
      <c r="CE8" s="46" t="s">
        <v>6090</v>
      </c>
    </row>
    <row r="9" spans="1:83" ht="50.1" customHeight="1">
      <c r="A9" s="19" t="s">
        <v>140</v>
      </c>
      <c r="B9" s="20" t="s">
        <v>1099</v>
      </c>
      <c r="C9" s="21">
        <v>8</v>
      </c>
      <c r="D9" s="21" t="s">
        <v>131</v>
      </c>
      <c r="E9" s="40">
        <v>-5.04</v>
      </c>
      <c r="F9" s="40">
        <v>119.33</v>
      </c>
      <c r="G9" s="41">
        <v>1</v>
      </c>
      <c r="H9" s="22">
        <v>4640</v>
      </c>
      <c r="I9" s="22">
        <v>35</v>
      </c>
      <c r="J9" s="23">
        <v>4878</v>
      </c>
      <c r="K9" s="23">
        <v>4961</v>
      </c>
      <c r="L9" s="23">
        <v>4795</v>
      </c>
      <c r="M9" s="24" t="s">
        <v>132</v>
      </c>
      <c r="N9" s="25" t="s">
        <v>133</v>
      </c>
      <c r="O9" s="25" t="s">
        <v>133</v>
      </c>
      <c r="P9" s="25" t="s">
        <v>133</v>
      </c>
      <c r="Q9" s="25" t="s">
        <v>133</v>
      </c>
      <c r="R9" s="25" t="s">
        <v>133</v>
      </c>
      <c r="S9" s="44" t="s">
        <v>133</v>
      </c>
      <c r="T9" s="26" t="s">
        <v>134</v>
      </c>
      <c r="U9" s="27" t="s">
        <v>133</v>
      </c>
      <c r="V9" s="27" t="s">
        <v>133</v>
      </c>
      <c r="W9" s="27" t="s">
        <v>133</v>
      </c>
      <c r="X9" s="27" t="s">
        <v>133</v>
      </c>
      <c r="Y9" s="27">
        <v>0.01</v>
      </c>
      <c r="Z9" s="27" t="s">
        <v>133</v>
      </c>
      <c r="AA9" s="27" t="s">
        <v>133</v>
      </c>
      <c r="AB9" s="28" t="s">
        <v>133</v>
      </c>
      <c r="AC9" s="28" t="s">
        <v>133</v>
      </c>
      <c r="AD9" s="28">
        <v>0.02</v>
      </c>
      <c r="AE9" s="28" t="s">
        <v>133</v>
      </c>
      <c r="AF9" s="28">
        <v>0.04</v>
      </c>
      <c r="AG9" s="39" t="s">
        <v>133</v>
      </c>
      <c r="AH9" s="39" t="s">
        <v>133</v>
      </c>
      <c r="AI9" s="39" t="s">
        <v>133</v>
      </c>
      <c r="AJ9" s="39">
        <v>0.86</v>
      </c>
      <c r="AK9" s="39" t="s">
        <v>135</v>
      </c>
      <c r="AL9" s="39">
        <v>-1.1599999999999999</v>
      </c>
      <c r="AM9" s="45" t="s">
        <v>6044</v>
      </c>
      <c r="AN9" s="15">
        <f t="shared" si="0"/>
        <v>4.5825756949558406E-2</v>
      </c>
      <c r="AO9" s="15">
        <f t="shared" si="1"/>
        <v>4.5825756949558406E-2</v>
      </c>
      <c r="AP9" s="47">
        <v>-0.88040257220600004</v>
      </c>
      <c r="AQ9" s="29" t="s">
        <v>133</v>
      </c>
      <c r="AR9" s="29" t="s">
        <v>133</v>
      </c>
      <c r="AS9" s="148">
        <v>-0.44759089290999998</v>
      </c>
      <c r="AT9" s="148">
        <v>-0.29140891227900001</v>
      </c>
      <c r="AU9" s="48">
        <v>1.0736348064099999E-2</v>
      </c>
      <c r="AV9" s="47">
        <v>0.31288160840700002</v>
      </c>
      <c r="AW9" s="47">
        <v>0.46580600305300002</v>
      </c>
      <c r="AX9" s="29" t="s">
        <v>133</v>
      </c>
      <c r="AY9" s="29" t="s">
        <v>133</v>
      </c>
      <c r="AZ9" s="47">
        <v>0.80246437956600003</v>
      </c>
      <c r="BA9" s="30">
        <v>0</v>
      </c>
      <c r="BB9" s="42">
        <v>1</v>
      </c>
      <c r="BC9" s="31" t="s">
        <v>11330</v>
      </c>
      <c r="BD9" s="31" t="s">
        <v>11332</v>
      </c>
      <c r="BE9" s="31" t="s">
        <v>11718</v>
      </c>
      <c r="BF9" s="32">
        <v>-0.58590574224250003</v>
      </c>
      <c r="BG9" s="32">
        <v>0.29449682996350002</v>
      </c>
      <c r="BH9" s="33">
        <v>0.05</v>
      </c>
      <c r="BI9" s="33">
        <v>0.05</v>
      </c>
      <c r="BJ9" s="32" t="s">
        <v>133</v>
      </c>
      <c r="BK9" s="32" t="s">
        <v>133</v>
      </c>
      <c r="BL9" s="32" t="s">
        <v>133</v>
      </c>
      <c r="BM9" s="34" t="s">
        <v>133</v>
      </c>
      <c r="BN9" s="34" t="s">
        <v>133</v>
      </c>
      <c r="BO9" s="34" t="s">
        <v>133</v>
      </c>
      <c r="BP9" s="34" t="s">
        <v>133</v>
      </c>
      <c r="BQ9" s="16">
        <f t="shared" si="2"/>
        <v>-0.57409425775749989</v>
      </c>
      <c r="BR9" s="16">
        <f t="shared" si="4"/>
        <v>0.30631418977669095</v>
      </c>
      <c r="BS9" s="16">
        <f t="shared" si="3"/>
        <v>0.30631418977669095</v>
      </c>
      <c r="BT9" s="35" t="s">
        <v>133</v>
      </c>
      <c r="BU9" s="35" t="s">
        <v>133</v>
      </c>
      <c r="BV9" s="35" t="s">
        <v>133</v>
      </c>
      <c r="BW9" s="35" t="s">
        <v>133</v>
      </c>
      <c r="BX9" s="36">
        <v>0</v>
      </c>
      <c r="BY9" s="37" t="s">
        <v>133</v>
      </c>
      <c r="BZ9" s="38" t="s">
        <v>133</v>
      </c>
      <c r="CC9" s="46" t="s">
        <v>51</v>
      </c>
      <c r="CE9" s="46" t="s">
        <v>45</v>
      </c>
    </row>
    <row r="10" spans="1:83" ht="50.1" customHeight="1">
      <c r="A10" s="19" t="s">
        <v>141</v>
      </c>
      <c r="B10" s="20" t="s">
        <v>1099</v>
      </c>
      <c r="C10" s="21">
        <v>8</v>
      </c>
      <c r="D10" s="21" t="s">
        <v>131</v>
      </c>
      <c r="E10" s="40">
        <v>-5.04</v>
      </c>
      <c r="F10" s="40">
        <v>119.33</v>
      </c>
      <c r="G10" s="41">
        <v>1</v>
      </c>
      <c r="H10" s="22">
        <v>4830</v>
      </c>
      <c r="I10" s="22">
        <v>40</v>
      </c>
      <c r="J10" s="23">
        <v>5125</v>
      </c>
      <c r="K10" s="23">
        <v>5267</v>
      </c>
      <c r="L10" s="23">
        <v>4983</v>
      </c>
      <c r="M10" s="24" t="s">
        <v>132</v>
      </c>
      <c r="N10" s="25" t="s">
        <v>133</v>
      </c>
      <c r="O10" s="25" t="s">
        <v>133</v>
      </c>
      <c r="P10" s="25" t="s">
        <v>133</v>
      </c>
      <c r="Q10" s="25" t="s">
        <v>133</v>
      </c>
      <c r="R10" s="25" t="s">
        <v>133</v>
      </c>
      <c r="S10" s="44" t="s">
        <v>133</v>
      </c>
      <c r="T10" s="26" t="s">
        <v>134</v>
      </c>
      <c r="U10" s="27" t="s">
        <v>133</v>
      </c>
      <c r="V10" s="27" t="s">
        <v>133</v>
      </c>
      <c r="W10" s="27" t="s">
        <v>133</v>
      </c>
      <c r="X10" s="27" t="s">
        <v>133</v>
      </c>
      <c r="Y10" s="27">
        <v>0.01</v>
      </c>
      <c r="Z10" s="27" t="s">
        <v>133</v>
      </c>
      <c r="AA10" s="27" t="s">
        <v>133</v>
      </c>
      <c r="AB10" s="28" t="s">
        <v>133</v>
      </c>
      <c r="AC10" s="28" t="s">
        <v>133</v>
      </c>
      <c r="AD10" s="28">
        <v>0.02</v>
      </c>
      <c r="AE10" s="28" t="s">
        <v>133</v>
      </c>
      <c r="AF10" s="28">
        <v>0.04</v>
      </c>
      <c r="AG10" s="39" t="s">
        <v>133</v>
      </c>
      <c r="AH10" s="39" t="s">
        <v>133</v>
      </c>
      <c r="AI10" s="39" t="s">
        <v>133</v>
      </c>
      <c r="AJ10" s="39">
        <v>0.86</v>
      </c>
      <c r="AK10" s="39" t="s">
        <v>135</v>
      </c>
      <c r="AL10" s="39">
        <v>-1.07</v>
      </c>
      <c r="AM10" s="45" t="s">
        <v>6044</v>
      </c>
      <c r="AN10" s="15">
        <f t="shared" si="0"/>
        <v>4.5825756949558406E-2</v>
      </c>
      <c r="AO10" s="15">
        <f t="shared" si="1"/>
        <v>4.5825756949558406E-2</v>
      </c>
      <c r="AP10" s="47">
        <v>-0.88040257220600004</v>
      </c>
      <c r="AQ10" s="29" t="s">
        <v>133</v>
      </c>
      <c r="AR10" s="29" t="s">
        <v>133</v>
      </c>
      <c r="AS10" s="148">
        <v>-0.44759089290999998</v>
      </c>
      <c r="AT10" s="148">
        <v>-0.29140891227900001</v>
      </c>
      <c r="AU10" s="48">
        <v>1.0736348064099999E-2</v>
      </c>
      <c r="AV10" s="47">
        <v>0.31288160840700002</v>
      </c>
      <c r="AW10" s="47">
        <v>0.46580600305300002</v>
      </c>
      <c r="AX10" s="29" t="s">
        <v>133</v>
      </c>
      <c r="AY10" s="29" t="s">
        <v>133</v>
      </c>
      <c r="AZ10" s="47">
        <v>0.80246437956600003</v>
      </c>
      <c r="BA10" s="30">
        <v>0</v>
      </c>
      <c r="BB10" s="42">
        <v>1</v>
      </c>
      <c r="BC10" s="31" t="s">
        <v>11330</v>
      </c>
      <c r="BD10" s="31" t="s">
        <v>11332</v>
      </c>
      <c r="BE10" s="31" t="s">
        <v>11718</v>
      </c>
      <c r="BF10" s="32">
        <v>-0.58590574224250003</v>
      </c>
      <c r="BG10" s="32">
        <v>0.29449682996350002</v>
      </c>
      <c r="BH10" s="33">
        <v>0.05</v>
      </c>
      <c r="BI10" s="33">
        <v>0.05</v>
      </c>
      <c r="BJ10" s="32" t="s">
        <v>133</v>
      </c>
      <c r="BK10" s="32" t="s">
        <v>133</v>
      </c>
      <c r="BL10" s="32" t="s">
        <v>133</v>
      </c>
      <c r="BM10" s="34" t="s">
        <v>133</v>
      </c>
      <c r="BN10" s="34" t="s">
        <v>133</v>
      </c>
      <c r="BO10" s="34" t="s">
        <v>133</v>
      </c>
      <c r="BP10" s="34" t="s">
        <v>133</v>
      </c>
      <c r="BQ10" s="16">
        <f t="shared" si="2"/>
        <v>-0.48409425775750003</v>
      </c>
      <c r="BR10" s="16">
        <f t="shared" si="4"/>
        <v>0.30631418977669095</v>
      </c>
      <c r="BS10" s="16">
        <f t="shared" si="3"/>
        <v>0.30631418977669095</v>
      </c>
      <c r="BT10" s="35" t="s">
        <v>133</v>
      </c>
      <c r="BU10" s="35" t="s">
        <v>133</v>
      </c>
      <c r="BV10" s="35" t="s">
        <v>133</v>
      </c>
      <c r="BW10" s="35" t="s">
        <v>133</v>
      </c>
      <c r="BX10" s="36">
        <v>0</v>
      </c>
      <c r="BY10" s="37" t="s">
        <v>133</v>
      </c>
      <c r="BZ10" s="38" t="s">
        <v>133</v>
      </c>
      <c r="CC10" s="46" t="s">
        <v>52</v>
      </c>
      <c r="CE10" s="46" t="s">
        <v>46</v>
      </c>
    </row>
    <row r="11" spans="1:83" ht="50.1" customHeight="1">
      <c r="A11" s="19" t="s">
        <v>142</v>
      </c>
      <c r="B11" s="20" t="s">
        <v>1099</v>
      </c>
      <c r="C11" s="21">
        <v>8</v>
      </c>
      <c r="D11" s="21" t="s">
        <v>131</v>
      </c>
      <c r="E11" s="40">
        <v>-4.95</v>
      </c>
      <c r="F11" s="40">
        <v>119.36</v>
      </c>
      <c r="G11" s="41">
        <v>1</v>
      </c>
      <c r="H11" s="22">
        <v>5370</v>
      </c>
      <c r="I11" s="22">
        <v>35</v>
      </c>
      <c r="J11" s="23">
        <v>5746.5</v>
      </c>
      <c r="K11" s="23">
        <v>5856</v>
      </c>
      <c r="L11" s="23">
        <v>5637</v>
      </c>
      <c r="M11" s="24" t="s">
        <v>132</v>
      </c>
      <c r="N11" s="25" t="s">
        <v>133</v>
      </c>
      <c r="O11" s="25" t="s">
        <v>133</v>
      </c>
      <c r="P11" s="25" t="s">
        <v>133</v>
      </c>
      <c r="Q11" s="25" t="s">
        <v>133</v>
      </c>
      <c r="R11" s="25" t="s">
        <v>133</v>
      </c>
      <c r="S11" s="44" t="s">
        <v>133</v>
      </c>
      <c r="T11" s="26" t="s">
        <v>134</v>
      </c>
      <c r="U11" s="27" t="s">
        <v>133</v>
      </c>
      <c r="V11" s="27" t="s">
        <v>133</v>
      </c>
      <c r="W11" s="27" t="s">
        <v>133</v>
      </c>
      <c r="X11" s="27" t="s">
        <v>133</v>
      </c>
      <c r="Y11" s="27">
        <v>0.01</v>
      </c>
      <c r="Z11" s="27" t="s">
        <v>133</v>
      </c>
      <c r="AA11" s="27" t="s">
        <v>133</v>
      </c>
      <c r="AB11" s="28" t="s">
        <v>133</v>
      </c>
      <c r="AC11" s="28" t="s">
        <v>133</v>
      </c>
      <c r="AD11" s="28">
        <v>0.02</v>
      </c>
      <c r="AE11" s="28" t="s">
        <v>133</v>
      </c>
      <c r="AF11" s="28">
        <v>0.04</v>
      </c>
      <c r="AG11" s="39" t="s">
        <v>133</v>
      </c>
      <c r="AH11" s="39" t="s">
        <v>133</v>
      </c>
      <c r="AI11" s="39" t="s">
        <v>133</v>
      </c>
      <c r="AJ11" s="39">
        <v>0.86</v>
      </c>
      <c r="AK11" s="39" t="s">
        <v>135</v>
      </c>
      <c r="AL11" s="39">
        <f>-0.3+0.2</f>
        <v>-9.9999999999999978E-2</v>
      </c>
      <c r="AM11" s="45" t="s">
        <v>6044</v>
      </c>
      <c r="AN11" s="15">
        <f t="shared" si="0"/>
        <v>4.5825756949558406E-2</v>
      </c>
      <c r="AO11" s="15">
        <f t="shared" si="1"/>
        <v>4.5825756949558406E-2</v>
      </c>
      <c r="AP11" s="47">
        <v>-0.87776929728899999</v>
      </c>
      <c r="AQ11" s="29" t="s">
        <v>133</v>
      </c>
      <c r="AR11" s="29" t="s">
        <v>133</v>
      </c>
      <c r="AS11" s="148">
        <v>-0.44989924779899998</v>
      </c>
      <c r="AT11" s="148">
        <v>-0.29544091682000001</v>
      </c>
      <c r="AU11" s="48">
        <v>8.8935816144500007E-3</v>
      </c>
      <c r="AV11" s="47">
        <v>0.31322808004899999</v>
      </c>
      <c r="AW11" s="47">
        <v>0.479516110376</v>
      </c>
      <c r="AX11" s="29" t="s">
        <v>133</v>
      </c>
      <c r="AY11" s="29" t="s">
        <v>133</v>
      </c>
      <c r="AZ11" s="47">
        <v>0.83046234561900001</v>
      </c>
      <c r="BA11" s="30">
        <v>0</v>
      </c>
      <c r="BB11" s="42">
        <v>1</v>
      </c>
      <c r="BC11" s="31" t="s">
        <v>11330</v>
      </c>
      <c r="BD11" s="31" t="s">
        <v>11332</v>
      </c>
      <c r="BE11" s="31" t="s">
        <v>11718</v>
      </c>
      <c r="BF11" s="32">
        <v>-0.58660510705449997</v>
      </c>
      <c r="BG11" s="32">
        <v>0.29116419023450002</v>
      </c>
      <c r="BH11" s="33">
        <v>0.05</v>
      </c>
      <c r="BI11" s="33">
        <v>0.05</v>
      </c>
      <c r="BJ11" s="32" t="s">
        <v>133</v>
      </c>
      <c r="BK11" s="32" t="s">
        <v>133</v>
      </c>
      <c r="BL11" s="32" t="s">
        <v>133</v>
      </c>
      <c r="BM11" s="34" t="s">
        <v>133</v>
      </c>
      <c r="BN11" s="34" t="s">
        <v>133</v>
      </c>
      <c r="BO11" s="34" t="s">
        <v>133</v>
      </c>
      <c r="BP11" s="34" t="s">
        <v>133</v>
      </c>
      <c r="BQ11" s="16">
        <f t="shared" si="2"/>
        <v>0.4866051070545</v>
      </c>
      <c r="BR11" s="16">
        <f t="shared" si="4"/>
        <v>0.30311150699851719</v>
      </c>
      <c r="BS11" s="16">
        <f t="shared" si="3"/>
        <v>0.30311150699851719</v>
      </c>
      <c r="BT11" s="35" t="s">
        <v>133</v>
      </c>
      <c r="BU11" s="35" t="s">
        <v>133</v>
      </c>
      <c r="BV11" s="35" t="s">
        <v>133</v>
      </c>
      <c r="BW11" s="35" t="s">
        <v>133</v>
      </c>
      <c r="BX11" s="36">
        <v>0</v>
      </c>
      <c r="BY11" s="37" t="s">
        <v>133</v>
      </c>
      <c r="BZ11" s="38" t="s">
        <v>11291</v>
      </c>
      <c r="CC11" s="46" t="s">
        <v>53</v>
      </c>
      <c r="CE11" s="46" t="s">
        <v>40</v>
      </c>
    </row>
    <row r="12" spans="1:83" ht="50.1" customHeight="1">
      <c r="A12" s="19" t="s">
        <v>143</v>
      </c>
      <c r="B12" s="20" t="s">
        <v>1099</v>
      </c>
      <c r="C12" s="21">
        <v>8</v>
      </c>
      <c r="D12" s="21" t="s">
        <v>131</v>
      </c>
      <c r="E12" s="40">
        <v>-4.95</v>
      </c>
      <c r="F12" s="40">
        <v>119.36</v>
      </c>
      <c r="G12" s="41">
        <v>1</v>
      </c>
      <c r="H12" s="22">
        <v>5185</v>
      </c>
      <c r="I12" s="22">
        <v>35</v>
      </c>
      <c r="J12" s="23">
        <v>5537.5</v>
      </c>
      <c r="K12" s="23">
        <v>5616</v>
      </c>
      <c r="L12" s="23">
        <v>5459</v>
      </c>
      <c r="M12" s="24" t="s">
        <v>132</v>
      </c>
      <c r="N12" s="25" t="s">
        <v>133</v>
      </c>
      <c r="O12" s="25" t="s">
        <v>133</v>
      </c>
      <c r="P12" s="25" t="s">
        <v>133</v>
      </c>
      <c r="Q12" s="25" t="s">
        <v>133</v>
      </c>
      <c r="R12" s="25" t="s">
        <v>133</v>
      </c>
      <c r="S12" s="44" t="s">
        <v>133</v>
      </c>
      <c r="T12" s="26" t="s">
        <v>134</v>
      </c>
      <c r="U12" s="27" t="s">
        <v>133</v>
      </c>
      <c r="V12" s="27" t="s">
        <v>133</v>
      </c>
      <c r="W12" s="27" t="s">
        <v>133</v>
      </c>
      <c r="X12" s="27" t="s">
        <v>133</v>
      </c>
      <c r="Y12" s="27">
        <v>0.01</v>
      </c>
      <c r="Z12" s="27" t="s">
        <v>133</v>
      </c>
      <c r="AA12" s="27" t="s">
        <v>133</v>
      </c>
      <c r="AB12" s="28" t="s">
        <v>133</v>
      </c>
      <c r="AC12" s="28" t="s">
        <v>133</v>
      </c>
      <c r="AD12" s="28">
        <v>0.02</v>
      </c>
      <c r="AE12" s="28" t="s">
        <v>133</v>
      </c>
      <c r="AF12" s="28">
        <v>0.04</v>
      </c>
      <c r="AG12" s="39" t="s">
        <v>133</v>
      </c>
      <c r="AH12" s="39" t="s">
        <v>133</v>
      </c>
      <c r="AI12" s="39" t="s">
        <v>133</v>
      </c>
      <c r="AJ12" s="39">
        <v>0.86</v>
      </c>
      <c r="AK12" s="39" t="s">
        <v>135</v>
      </c>
      <c r="AL12" s="39">
        <f>-0.29+0.2</f>
        <v>-8.9999999999999969E-2</v>
      </c>
      <c r="AM12" s="45" t="s">
        <v>6044</v>
      </c>
      <c r="AN12" s="15">
        <f t="shared" si="0"/>
        <v>4.5825756949558406E-2</v>
      </c>
      <c r="AO12" s="15">
        <f t="shared" si="1"/>
        <v>4.5825756949558406E-2</v>
      </c>
      <c r="AP12" s="47">
        <v>-0.87776929728899999</v>
      </c>
      <c r="AQ12" s="29" t="s">
        <v>133</v>
      </c>
      <c r="AR12" s="29" t="s">
        <v>133</v>
      </c>
      <c r="AS12" s="148">
        <v>-0.44989924779899998</v>
      </c>
      <c r="AT12" s="148">
        <v>-0.29544091682000001</v>
      </c>
      <c r="AU12" s="48">
        <v>8.8935816144500007E-3</v>
      </c>
      <c r="AV12" s="47">
        <v>0.31322808004899999</v>
      </c>
      <c r="AW12" s="47">
        <v>0.479516110376</v>
      </c>
      <c r="AX12" s="29" t="s">
        <v>133</v>
      </c>
      <c r="AY12" s="29" t="s">
        <v>133</v>
      </c>
      <c r="AZ12" s="47">
        <v>0.83046234561900001</v>
      </c>
      <c r="BA12" s="30">
        <v>0</v>
      </c>
      <c r="BB12" s="42">
        <v>1</v>
      </c>
      <c r="BC12" s="31" t="s">
        <v>11330</v>
      </c>
      <c r="BD12" s="31" t="s">
        <v>11332</v>
      </c>
      <c r="BE12" s="31" t="s">
        <v>11718</v>
      </c>
      <c r="BF12" s="32">
        <v>-0.58660510705449997</v>
      </c>
      <c r="BG12" s="32">
        <v>0.29116419023450002</v>
      </c>
      <c r="BH12" s="33">
        <v>0.05</v>
      </c>
      <c r="BI12" s="33">
        <v>0.05</v>
      </c>
      <c r="BJ12" s="32" t="s">
        <v>133</v>
      </c>
      <c r="BK12" s="32" t="s">
        <v>133</v>
      </c>
      <c r="BL12" s="32" t="s">
        <v>133</v>
      </c>
      <c r="BM12" s="34" t="s">
        <v>133</v>
      </c>
      <c r="BN12" s="34" t="s">
        <v>133</v>
      </c>
      <c r="BO12" s="34" t="s">
        <v>133</v>
      </c>
      <c r="BP12" s="34" t="s">
        <v>133</v>
      </c>
      <c r="BQ12" s="16">
        <f t="shared" si="2"/>
        <v>0.49660510705450001</v>
      </c>
      <c r="BR12" s="16">
        <f t="shared" si="4"/>
        <v>0.30311150699851719</v>
      </c>
      <c r="BS12" s="16">
        <f t="shared" si="3"/>
        <v>0.30311150699851719</v>
      </c>
      <c r="BT12" s="35" t="s">
        <v>133</v>
      </c>
      <c r="BU12" s="35" t="s">
        <v>133</v>
      </c>
      <c r="BV12" s="35" t="s">
        <v>133</v>
      </c>
      <c r="BW12" s="35" t="s">
        <v>133</v>
      </c>
      <c r="BX12" s="36">
        <v>0</v>
      </c>
      <c r="BY12" s="37" t="s">
        <v>133</v>
      </c>
      <c r="BZ12" s="38" t="s">
        <v>11291</v>
      </c>
      <c r="CC12" s="46" t="s">
        <v>54</v>
      </c>
      <c r="CE12" s="46" t="s">
        <v>55</v>
      </c>
    </row>
    <row r="13" spans="1:83" ht="50.1" customHeight="1">
      <c r="A13" s="19" t="s">
        <v>144</v>
      </c>
      <c r="B13" s="20" t="s">
        <v>1099</v>
      </c>
      <c r="C13" s="21">
        <v>8</v>
      </c>
      <c r="D13" s="21" t="s">
        <v>131</v>
      </c>
      <c r="E13" s="40">
        <v>-4.95</v>
      </c>
      <c r="F13" s="40">
        <v>119.36</v>
      </c>
      <c r="G13" s="41">
        <v>1</v>
      </c>
      <c r="H13" s="22">
        <v>5165</v>
      </c>
      <c r="I13" s="22">
        <v>35</v>
      </c>
      <c r="J13" s="23">
        <v>5521</v>
      </c>
      <c r="K13" s="23">
        <v>5593</v>
      </c>
      <c r="L13" s="23">
        <v>5449</v>
      </c>
      <c r="M13" s="24" t="s">
        <v>132</v>
      </c>
      <c r="N13" s="25" t="s">
        <v>133</v>
      </c>
      <c r="O13" s="25" t="s">
        <v>133</v>
      </c>
      <c r="P13" s="25" t="s">
        <v>133</v>
      </c>
      <c r="Q13" s="25" t="s">
        <v>133</v>
      </c>
      <c r="R13" s="25" t="s">
        <v>133</v>
      </c>
      <c r="S13" s="44" t="s">
        <v>133</v>
      </c>
      <c r="T13" s="26" t="s">
        <v>134</v>
      </c>
      <c r="U13" s="27" t="s">
        <v>133</v>
      </c>
      <c r="V13" s="27" t="s">
        <v>133</v>
      </c>
      <c r="W13" s="27" t="s">
        <v>133</v>
      </c>
      <c r="X13" s="27" t="s">
        <v>133</v>
      </c>
      <c r="Y13" s="27">
        <v>0.01</v>
      </c>
      <c r="Z13" s="27" t="s">
        <v>133</v>
      </c>
      <c r="AA13" s="27" t="s">
        <v>133</v>
      </c>
      <c r="AB13" s="28" t="s">
        <v>133</v>
      </c>
      <c r="AC13" s="28" t="s">
        <v>133</v>
      </c>
      <c r="AD13" s="28">
        <v>0.02</v>
      </c>
      <c r="AE13" s="28" t="s">
        <v>133</v>
      </c>
      <c r="AF13" s="28">
        <v>0.04</v>
      </c>
      <c r="AG13" s="39" t="s">
        <v>133</v>
      </c>
      <c r="AH13" s="39" t="s">
        <v>133</v>
      </c>
      <c r="AI13" s="39" t="s">
        <v>133</v>
      </c>
      <c r="AJ13" s="39">
        <v>0.86</v>
      </c>
      <c r="AK13" s="39" t="s">
        <v>135</v>
      </c>
      <c r="AL13" s="39">
        <f>-0.27+0.2</f>
        <v>-7.0000000000000007E-2</v>
      </c>
      <c r="AM13" s="45" t="s">
        <v>6044</v>
      </c>
      <c r="AN13" s="15">
        <f t="shared" si="0"/>
        <v>4.5825756949558406E-2</v>
      </c>
      <c r="AO13" s="15">
        <f t="shared" si="1"/>
        <v>4.5825756949558406E-2</v>
      </c>
      <c r="AP13" s="47">
        <v>-0.87776929728899999</v>
      </c>
      <c r="AQ13" s="29" t="s">
        <v>133</v>
      </c>
      <c r="AR13" s="29" t="s">
        <v>133</v>
      </c>
      <c r="AS13" s="148">
        <v>-0.44989924779899998</v>
      </c>
      <c r="AT13" s="148">
        <v>-0.29544091682000001</v>
      </c>
      <c r="AU13" s="48">
        <v>8.8935816144500007E-3</v>
      </c>
      <c r="AV13" s="47">
        <v>0.31322808004899999</v>
      </c>
      <c r="AW13" s="47">
        <v>0.479516110376</v>
      </c>
      <c r="AX13" s="29" t="s">
        <v>133</v>
      </c>
      <c r="AY13" s="29" t="s">
        <v>133</v>
      </c>
      <c r="AZ13" s="47">
        <v>0.83046234561900001</v>
      </c>
      <c r="BA13" s="30">
        <v>0</v>
      </c>
      <c r="BB13" s="42">
        <v>1</v>
      </c>
      <c r="BC13" s="31" t="s">
        <v>11330</v>
      </c>
      <c r="BD13" s="31" t="s">
        <v>11332</v>
      </c>
      <c r="BE13" s="31" t="s">
        <v>11718</v>
      </c>
      <c r="BF13" s="32">
        <v>-0.58660510705449997</v>
      </c>
      <c r="BG13" s="32">
        <v>0.29116419023450002</v>
      </c>
      <c r="BH13" s="33">
        <v>0.05</v>
      </c>
      <c r="BI13" s="33">
        <v>0.05</v>
      </c>
      <c r="BJ13" s="32" t="s">
        <v>133</v>
      </c>
      <c r="BK13" s="32" t="s">
        <v>133</v>
      </c>
      <c r="BL13" s="32" t="s">
        <v>133</v>
      </c>
      <c r="BM13" s="34" t="s">
        <v>133</v>
      </c>
      <c r="BN13" s="34" t="s">
        <v>133</v>
      </c>
      <c r="BO13" s="34" t="s">
        <v>133</v>
      </c>
      <c r="BP13" s="34" t="s">
        <v>133</v>
      </c>
      <c r="BQ13" s="16">
        <f t="shared" si="2"/>
        <v>0.51660510705449991</v>
      </c>
      <c r="BR13" s="16">
        <f t="shared" si="4"/>
        <v>0.30311150699851719</v>
      </c>
      <c r="BS13" s="16">
        <f t="shared" si="3"/>
        <v>0.30311150699851719</v>
      </c>
      <c r="BT13" s="35" t="s">
        <v>133</v>
      </c>
      <c r="BU13" s="35" t="s">
        <v>133</v>
      </c>
      <c r="BV13" s="35" t="s">
        <v>133</v>
      </c>
      <c r="BW13" s="35" t="s">
        <v>133</v>
      </c>
      <c r="BX13" s="36">
        <v>0</v>
      </c>
      <c r="BY13" s="37" t="s">
        <v>133</v>
      </c>
      <c r="BZ13" s="38" t="s">
        <v>11291</v>
      </c>
      <c r="CC13" s="46" t="s">
        <v>56</v>
      </c>
    </row>
    <row r="14" spans="1:83" ht="50.1" customHeight="1">
      <c r="A14" s="19" t="s">
        <v>145</v>
      </c>
      <c r="B14" s="20" t="s">
        <v>1099</v>
      </c>
      <c r="C14" s="21">
        <v>8</v>
      </c>
      <c r="D14" s="21" t="s">
        <v>131</v>
      </c>
      <c r="E14" s="40">
        <v>-4.95</v>
      </c>
      <c r="F14" s="40">
        <v>119.36</v>
      </c>
      <c r="G14" s="41">
        <v>1</v>
      </c>
      <c r="H14" s="22">
        <v>5325</v>
      </c>
      <c r="I14" s="22">
        <v>35</v>
      </c>
      <c r="J14" s="23">
        <v>5686</v>
      </c>
      <c r="K14" s="23">
        <v>5787</v>
      </c>
      <c r="L14" s="23">
        <v>5585</v>
      </c>
      <c r="M14" s="24" t="s">
        <v>132</v>
      </c>
      <c r="N14" s="25" t="s">
        <v>133</v>
      </c>
      <c r="O14" s="25" t="s">
        <v>133</v>
      </c>
      <c r="P14" s="25" t="s">
        <v>133</v>
      </c>
      <c r="Q14" s="25" t="s">
        <v>133</v>
      </c>
      <c r="R14" s="25" t="s">
        <v>133</v>
      </c>
      <c r="S14" s="44" t="s">
        <v>133</v>
      </c>
      <c r="T14" s="26" t="s">
        <v>134</v>
      </c>
      <c r="U14" s="27" t="s">
        <v>133</v>
      </c>
      <c r="V14" s="27" t="s">
        <v>133</v>
      </c>
      <c r="W14" s="27" t="s">
        <v>133</v>
      </c>
      <c r="X14" s="27" t="s">
        <v>133</v>
      </c>
      <c r="Y14" s="27">
        <v>0.01</v>
      </c>
      <c r="Z14" s="27" t="s">
        <v>133</v>
      </c>
      <c r="AA14" s="27" t="s">
        <v>133</v>
      </c>
      <c r="AB14" s="28" t="s">
        <v>133</v>
      </c>
      <c r="AC14" s="28" t="s">
        <v>133</v>
      </c>
      <c r="AD14" s="28">
        <v>0.02</v>
      </c>
      <c r="AE14" s="28" t="s">
        <v>133</v>
      </c>
      <c r="AF14" s="28">
        <v>0.04</v>
      </c>
      <c r="AG14" s="39" t="s">
        <v>133</v>
      </c>
      <c r="AH14" s="39" t="s">
        <v>133</v>
      </c>
      <c r="AI14" s="39" t="s">
        <v>133</v>
      </c>
      <c r="AJ14" s="39">
        <v>0.86</v>
      </c>
      <c r="AK14" s="39" t="s">
        <v>135</v>
      </c>
      <c r="AL14" s="39">
        <f>-0.26+0.2</f>
        <v>-0.06</v>
      </c>
      <c r="AM14" s="45" t="s">
        <v>6044</v>
      </c>
      <c r="AN14" s="15">
        <f t="shared" si="0"/>
        <v>4.5825756949558406E-2</v>
      </c>
      <c r="AO14" s="15">
        <f t="shared" si="1"/>
        <v>4.5825756949558406E-2</v>
      </c>
      <c r="AP14" s="47">
        <v>-0.87776929728899999</v>
      </c>
      <c r="AQ14" s="29" t="s">
        <v>133</v>
      </c>
      <c r="AR14" s="29" t="s">
        <v>133</v>
      </c>
      <c r="AS14" s="148">
        <v>-0.44989924779899998</v>
      </c>
      <c r="AT14" s="148">
        <v>-0.29544091682000001</v>
      </c>
      <c r="AU14" s="48">
        <v>8.8935816144500007E-3</v>
      </c>
      <c r="AV14" s="47">
        <v>0.31322808004899999</v>
      </c>
      <c r="AW14" s="47">
        <v>0.479516110376</v>
      </c>
      <c r="AX14" s="29" t="s">
        <v>133</v>
      </c>
      <c r="AY14" s="29" t="s">
        <v>133</v>
      </c>
      <c r="AZ14" s="47">
        <v>0.83046234561900001</v>
      </c>
      <c r="BA14" s="30">
        <v>0</v>
      </c>
      <c r="BB14" s="42">
        <v>1</v>
      </c>
      <c r="BC14" s="31" t="s">
        <v>11330</v>
      </c>
      <c r="BD14" s="31" t="s">
        <v>11332</v>
      </c>
      <c r="BE14" s="31" t="s">
        <v>11718</v>
      </c>
      <c r="BF14" s="32">
        <v>-0.58660510705449997</v>
      </c>
      <c r="BG14" s="32">
        <v>0.29116419023450002</v>
      </c>
      <c r="BH14" s="33">
        <v>0.05</v>
      </c>
      <c r="BI14" s="33">
        <v>0.05</v>
      </c>
      <c r="BJ14" s="32" t="s">
        <v>133</v>
      </c>
      <c r="BK14" s="32" t="s">
        <v>133</v>
      </c>
      <c r="BL14" s="32" t="s">
        <v>133</v>
      </c>
      <c r="BM14" s="34" t="s">
        <v>133</v>
      </c>
      <c r="BN14" s="34" t="s">
        <v>133</v>
      </c>
      <c r="BO14" s="34" t="s">
        <v>133</v>
      </c>
      <c r="BP14" s="34" t="s">
        <v>133</v>
      </c>
      <c r="BQ14" s="16">
        <f t="shared" si="2"/>
        <v>0.52660510705449992</v>
      </c>
      <c r="BR14" s="16">
        <f t="shared" si="4"/>
        <v>0.30311150699851719</v>
      </c>
      <c r="BS14" s="16">
        <f t="shared" si="3"/>
        <v>0.30311150699851719</v>
      </c>
      <c r="BT14" s="35" t="s">
        <v>133</v>
      </c>
      <c r="BU14" s="35" t="s">
        <v>133</v>
      </c>
      <c r="BV14" s="35" t="s">
        <v>133</v>
      </c>
      <c r="BW14" s="35" t="s">
        <v>133</v>
      </c>
      <c r="BX14" s="36">
        <v>0</v>
      </c>
      <c r="BY14" s="37" t="s">
        <v>133</v>
      </c>
      <c r="BZ14" s="38" t="s">
        <v>11291</v>
      </c>
    </row>
    <row r="15" spans="1:83" ht="50.1" customHeight="1">
      <c r="A15" s="19" t="s">
        <v>146</v>
      </c>
      <c r="B15" s="20" t="s">
        <v>1099</v>
      </c>
      <c r="C15" s="21">
        <v>8</v>
      </c>
      <c r="D15" s="21" t="s">
        <v>131</v>
      </c>
      <c r="E15" s="40">
        <v>-4.95</v>
      </c>
      <c r="F15" s="40">
        <v>119.36</v>
      </c>
      <c r="G15" s="41">
        <v>1</v>
      </c>
      <c r="H15" s="22">
        <v>4915</v>
      </c>
      <c r="I15" s="22">
        <v>35</v>
      </c>
      <c r="J15" s="23">
        <v>5193</v>
      </c>
      <c r="K15" s="23">
        <v>5324</v>
      </c>
      <c r="L15" s="23">
        <v>5062</v>
      </c>
      <c r="M15" s="24" t="s">
        <v>132</v>
      </c>
      <c r="N15" s="25" t="s">
        <v>133</v>
      </c>
      <c r="O15" s="25" t="s">
        <v>133</v>
      </c>
      <c r="P15" s="25" t="s">
        <v>133</v>
      </c>
      <c r="Q15" s="25" t="s">
        <v>133</v>
      </c>
      <c r="R15" s="25" t="s">
        <v>133</v>
      </c>
      <c r="S15" s="44" t="s">
        <v>133</v>
      </c>
      <c r="T15" s="26" t="s">
        <v>134</v>
      </c>
      <c r="U15" s="27" t="s">
        <v>133</v>
      </c>
      <c r="V15" s="27" t="s">
        <v>133</v>
      </c>
      <c r="W15" s="27" t="s">
        <v>133</v>
      </c>
      <c r="X15" s="27" t="s">
        <v>133</v>
      </c>
      <c r="Y15" s="27">
        <v>0.01</v>
      </c>
      <c r="Z15" s="27" t="s">
        <v>133</v>
      </c>
      <c r="AA15" s="27" t="s">
        <v>133</v>
      </c>
      <c r="AB15" s="28" t="s">
        <v>133</v>
      </c>
      <c r="AC15" s="28" t="s">
        <v>133</v>
      </c>
      <c r="AD15" s="28">
        <v>0.02</v>
      </c>
      <c r="AE15" s="28" t="s">
        <v>133</v>
      </c>
      <c r="AF15" s="28">
        <v>0.04</v>
      </c>
      <c r="AG15" s="39" t="s">
        <v>133</v>
      </c>
      <c r="AH15" s="39" t="s">
        <v>133</v>
      </c>
      <c r="AI15" s="39" t="s">
        <v>133</v>
      </c>
      <c r="AJ15" s="39">
        <v>0.86</v>
      </c>
      <c r="AK15" s="39" t="s">
        <v>135</v>
      </c>
      <c r="AL15" s="39">
        <f>-0.38</f>
        <v>-0.38</v>
      </c>
      <c r="AM15" s="45" t="s">
        <v>6044</v>
      </c>
      <c r="AN15" s="15">
        <f t="shared" si="0"/>
        <v>4.5825756949558406E-2</v>
      </c>
      <c r="AO15" s="15">
        <f t="shared" si="1"/>
        <v>4.5825756949558406E-2</v>
      </c>
      <c r="AP15" s="47">
        <v>-0.87776929728899999</v>
      </c>
      <c r="AQ15" s="29" t="s">
        <v>133</v>
      </c>
      <c r="AR15" s="29" t="s">
        <v>133</v>
      </c>
      <c r="AS15" s="148">
        <v>-0.44989924779899998</v>
      </c>
      <c r="AT15" s="148">
        <v>-0.29544091682000001</v>
      </c>
      <c r="AU15" s="48">
        <v>8.8935816144500007E-3</v>
      </c>
      <c r="AV15" s="47">
        <v>0.31322808004899999</v>
      </c>
      <c r="AW15" s="47">
        <v>0.479516110376</v>
      </c>
      <c r="AX15" s="29" t="s">
        <v>133</v>
      </c>
      <c r="AY15" s="29" t="s">
        <v>133</v>
      </c>
      <c r="AZ15" s="47">
        <v>0.83046234561900001</v>
      </c>
      <c r="BA15" s="30">
        <v>0</v>
      </c>
      <c r="BB15" s="42">
        <v>1</v>
      </c>
      <c r="BC15" s="31" t="s">
        <v>11330</v>
      </c>
      <c r="BD15" s="31" t="s">
        <v>11332</v>
      </c>
      <c r="BE15" s="31" t="s">
        <v>11718</v>
      </c>
      <c r="BF15" s="32">
        <v>-0.58660510705449997</v>
      </c>
      <c r="BG15" s="32">
        <v>0.29116419023450002</v>
      </c>
      <c r="BH15" s="33">
        <v>0.05</v>
      </c>
      <c r="BI15" s="33">
        <v>0.05</v>
      </c>
      <c r="BJ15" s="32" t="s">
        <v>133</v>
      </c>
      <c r="BK15" s="32" t="s">
        <v>133</v>
      </c>
      <c r="BL15" s="32" t="s">
        <v>133</v>
      </c>
      <c r="BM15" s="34" t="s">
        <v>133</v>
      </c>
      <c r="BN15" s="34" t="s">
        <v>133</v>
      </c>
      <c r="BO15" s="34" t="s">
        <v>133</v>
      </c>
      <c r="BP15" s="34" t="s">
        <v>133</v>
      </c>
      <c r="BQ15" s="16">
        <f t="shared" si="2"/>
        <v>0.20660510705449997</v>
      </c>
      <c r="BR15" s="16">
        <f t="shared" si="4"/>
        <v>0.30311150699851719</v>
      </c>
      <c r="BS15" s="16">
        <f t="shared" si="3"/>
        <v>0.30311150699851719</v>
      </c>
      <c r="BT15" s="35" t="s">
        <v>133</v>
      </c>
      <c r="BU15" s="35" t="s">
        <v>133</v>
      </c>
      <c r="BV15" s="35" t="s">
        <v>133</v>
      </c>
      <c r="BW15" s="35" t="s">
        <v>133</v>
      </c>
      <c r="BX15" s="36">
        <v>0</v>
      </c>
      <c r="BY15" s="37" t="s">
        <v>133</v>
      </c>
      <c r="BZ15" s="38" t="s">
        <v>133</v>
      </c>
    </row>
    <row r="16" spans="1:83" ht="50.1" customHeight="1">
      <c r="A16" s="19" t="s">
        <v>147</v>
      </c>
      <c r="B16" s="20" t="s">
        <v>1099</v>
      </c>
      <c r="C16" s="21">
        <v>8</v>
      </c>
      <c r="D16" s="21" t="s">
        <v>131</v>
      </c>
      <c r="E16" s="40">
        <v>-4.95</v>
      </c>
      <c r="F16" s="40">
        <v>119.36</v>
      </c>
      <c r="G16" s="41">
        <v>1</v>
      </c>
      <c r="H16" s="22">
        <v>4940</v>
      </c>
      <c r="I16" s="22">
        <v>40</v>
      </c>
      <c r="J16" s="23">
        <v>5278</v>
      </c>
      <c r="K16" s="23">
        <v>5428</v>
      </c>
      <c r="L16" s="23">
        <v>5128</v>
      </c>
      <c r="M16" s="24" t="s">
        <v>132</v>
      </c>
      <c r="N16" s="25" t="s">
        <v>133</v>
      </c>
      <c r="O16" s="25" t="s">
        <v>133</v>
      </c>
      <c r="P16" s="25" t="s">
        <v>133</v>
      </c>
      <c r="Q16" s="25" t="s">
        <v>133</v>
      </c>
      <c r="R16" s="25" t="s">
        <v>133</v>
      </c>
      <c r="S16" s="44" t="s">
        <v>133</v>
      </c>
      <c r="T16" s="26" t="s">
        <v>134</v>
      </c>
      <c r="U16" s="27" t="s">
        <v>133</v>
      </c>
      <c r="V16" s="27" t="s">
        <v>133</v>
      </c>
      <c r="W16" s="27" t="s">
        <v>133</v>
      </c>
      <c r="X16" s="27" t="s">
        <v>133</v>
      </c>
      <c r="Y16" s="27">
        <v>0.01</v>
      </c>
      <c r="Z16" s="27" t="s">
        <v>133</v>
      </c>
      <c r="AA16" s="27" t="s">
        <v>133</v>
      </c>
      <c r="AB16" s="28" t="s">
        <v>133</v>
      </c>
      <c r="AC16" s="28" t="s">
        <v>133</v>
      </c>
      <c r="AD16" s="28">
        <v>0.02</v>
      </c>
      <c r="AE16" s="28" t="s">
        <v>133</v>
      </c>
      <c r="AF16" s="28">
        <v>0.04</v>
      </c>
      <c r="AG16" s="39" t="s">
        <v>133</v>
      </c>
      <c r="AH16" s="39" t="s">
        <v>133</v>
      </c>
      <c r="AI16" s="39" t="s">
        <v>133</v>
      </c>
      <c r="AJ16" s="39">
        <v>0.86</v>
      </c>
      <c r="AK16" s="39" t="s">
        <v>135</v>
      </c>
      <c r="AL16" s="39">
        <f>-0.29</f>
        <v>-0.28999999999999998</v>
      </c>
      <c r="AM16" s="45" t="s">
        <v>6044</v>
      </c>
      <c r="AN16" s="15">
        <f t="shared" si="0"/>
        <v>4.5825756949558406E-2</v>
      </c>
      <c r="AO16" s="15">
        <f t="shared" si="1"/>
        <v>4.5825756949558406E-2</v>
      </c>
      <c r="AP16" s="47">
        <v>-0.87776929728899999</v>
      </c>
      <c r="AQ16" s="29" t="s">
        <v>133</v>
      </c>
      <c r="AR16" s="29" t="s">
        <v>133</v>
      </c>
      <c r="AS16" s="148">
        <v>-0.44989924779899998</v>
      </c>
      <c r="AT16" s="148">
        <v>-0.29544091682000001</v>
      </c>
      <c r="AU16" s="48">
        <v>8.8935816144500007E-3</v>
      </c>
      <c r="AV16" s="47">
        <v>0.31322808004899999</v>
      </c>
      <c r="AW16" s="47">
        <v>0.479516110376</v>
      </c>
      <c r="AX16" s="29" t="s">
        <v>133</v>
      </c>
      <c r="AY16" s="29" t="s">
        <v>133</v>
      </c>
      <c r="AZ16" s="47">
        <v>0.83046234561900001</v>
      </c>
      <c r="BA16" s="30">
        <v>0</v>
      </c>
      <c r="BB16" s="42">
        <v>1</v>
      </c>
      <c r="BC16" s="31" t="s">
        <v>11330</v>
      </c>
      <c r="BD16" s="31" t="s">
        <v>11332</v>
      </c>
      <c r="BE16" s="31" t="s">
        <v>11718</v>
      </c>
      <c r="BF16" s="32">
        <v>-0.58660510705449997</v>
      </c>
      <c r="BG16" s="32">
        <v>0.29116419023450002</v>
      </c>
      <c r="BH16" s="33">
        <v>0.05</v>
      </c>
      <c r="BI16" s="33">
        <v>0.05</v>
      </c>
      <c r="BJ16" s="32" t="s">
        <v>133</v>
      </c>
      <c r="BK16" s="32" t="s">
        <v>133</v>
      </c>
      <c r="BL16" s="32" t="s">
        <v>133</v>
      </c>
      <c r="BM16" s="34" t="s">
        <v>133</v>
      </c>
      <c r="BN16" s="34" t="s">
        <v>133</v>
      </c>
      <c r="BO16" s="34" t="s">
        <v>133</v>
      </c>
      <c r="BP16" s="34" t="s">
        <v>133</v>
      </c>
      <c r="BQ16" s="16">
        <f t="shared" si="2"/>
        <v>0.29660510705449999</v>
      </c>
      <c r="BR16" s="16">
        <f t="shared" si="4"/>
        <v>0.30311150699851719</v>
      </c>
      <c r="BS16" s="16">
        <f t="shared" si="3"/>
        <v>0.30311150699851719</v>
      </c>
      <c r="BT16" s="35" t="s">
        <v>133</v>
      </c>
      <c r="BU16" s="35" t="s">
        <v>133</v>
      </c>
      <c r="BV16" s="35" t="s">
        <v>133</v>
      </c>
      <c r="BW16" s="35" t="s">
        <v>133</v>
      </c>
      <c r="BX16" s="36">
        <v>0</v>
      </c>
      <c r="BY16" s="37" t="s">
        <v>133</v>
      </c>
      <c r="BZ16" s="38" t="s">
        <v>133</v>
      </c>
    </row>
    <row r="17" spans="1:78" ht="50.1" customHeight="1">
      <c r="A17" s="19" t="s">
        <v>148</v>
      </c>
      <c r="B17" s="20" t="s">
        <v>1099</v>
      </c>
      <c r="C17" s="21">
        <v>8</v>
      </c>
      <c r="D17" s="21" t="s">
        <v>131</v>
      </c>
      <c r="E17" s="40">
        <v>-4.95</v>
      </c>
      <c r="F17" s="40">
        <v>119.36</v>
      </c>
      <c r="G17" s="41">
        <v>1</v>
      </c>
      <c r="H17" s="22">
        <v>3920</v>
      </c>
      <c r="I17" s="22">
        <v>30</v>
      </c>
      <c r="J17" s="23">
        <v>3905</v>
      </c>
      <c r="K17" s="23">
        <v>4005</v>
      </c>
      <c r="L17" s="23">
        <v>3805</v>
      </c>
      <c r="M17" s="24" t="s">
        <v>132</v>
      </c>
      <c r="N17" s="25" t="s">
        <v>133</v>
      </c>
      <c r="O17" s="25" t="s">
        <v>133</v>
      </c>
      <c r="P17" s="25" t="s">
        <v>133</v>
      </c>
      <c r="Q17" s="25" t="s">
        <v>133</v>
      </c>
      <c r="R17" s="25" t="s">
        <v>133</v>
      </c>
      <c r="S17" s="44" t="s">
        <v>133</v>
      </c>
      <c r="T17" s="26" t="s">
        <v>134</v>
      </c>
      <c r="U17" s="27" t="s">
        <v>133</v>
      </c>
      <c r="V17" s="27" t="s">
        <v>133</v>
      </c>
      <c r="W17" s="27" t="s">
        <v>133</v>
      </c>
      <c r="X17" s="27" t="s">
        <v>133</v>
      </c>
      <c r="Y17" s="27">
        <v>0.01</v>
      </c>
      <c r="Z17" s="27" t="s">
        <v>133</v>
      </c>
      <c r="AA17" s="27" t="s">
        <v>133</v>
      </c>
      <c r="AB17" s="28" t="s">
        <v>133</v>
      </c>
      <c r="AC17" s="28" t="s">
        <v>133</v>
      </c>
      <c r="AD17" s="28">
        <v>0.02</v>
      </c>
      <c r="AE17" s="28" t="s">
        <v>133</v>
      </c>
      <c r="AF17" s="28">
        <v>0.04</v>
      </c>
      <c r="AG17" s="39" t="s">
        <v>133</v>
      </c>
      <c r="AH17" s="39" t="s">
        <v>133</v>
      </c>
      <c r="AI17" s="39" t="s">
        <v>133</v>
      </c>
      <c r="AJ17" s="39">
        <v>0.86</v>
      </c>
      <c r="AK17" s="39" t="s">
        <v>135</v>
      </c>
      <c r="AL17" s="39">
        <f>-0.5</f>
        <v>-0.5</v>
      </c>
      <c r="AM17" s="45" t="s">
        <v>6044</v>
      </c>
      <c r="AN17" s="15">
        <f t="shared" si="0"/>
        <v>4.5825756949558406E-2</v>
      </c>
      <c r="AO17" s="15">
        <f t="shared" si="1"/>
        <v>4.5825756949558406E-2</v>
      </c>
      <c r="AP17" s="47">
        <v>-0.87776929728899999</v>
      </c>
      <c r="AQ17" s="29" t="s">
        <v>133</v>
      </c>
      <c r="AR17" s="29" t="s">
        <v>133</v>
      </c>
      <c r="AS17" s="148">
        <v>-0.44989924779899998</v>
      </c>
      <c r="AT17" s="148">
        <v>-0.29544091682000001</v>
      </c>
      <c r="AU17" s="48">
        <v>8.8935816144500007E-3</v>
      </c>
      <c r="AV17" s="47">
        <v>0.31322808004899999</v>
      </c>
      <c r="AW17" s="47">
        <v>0.479516110376</v>
      </c>
      <c r="AX17" s="29" t="s">
        <v>133</v>
      </c>
      <c r="AY17" s="29" t="s">
        <v>133</v>
      </c>
      <c r="AZ17" s="47">
        <v>0.83046234561900001</v>
      </c>
      <c r="BA17" s="30">
        <v>0</v>
      </c>
      <c r="BB17" s="42">
        <v>1</v>
      </c>
      <c r="BC17" s="31" t="s">
        <v>11330</v>
      </c>
      <c r="BD17" s="31" t="s">
        <v>11332</v>
      </c>
      <c r="BE17" s="31" t="s">
        <v>11718</v>
      </c>
      <c r="BF17" s="32">
        <v>-0.58660510705449997</v>
      </c>
      <c r="BG17" s="32">
        <v>0.29116419023450002</v>
      </c>
      <c r="BH17" s="33">
        <v>0.05</v>
      </c>
      <c r="BI17" s="33">
        <v>0.05</v>
      </c>
      <c r="BJ17" s="32" t="s">
        <v>133</v>
      </c>
      <c r="BK17" s="32" t="s">
        <v>133</v>
      </c>
      <c r="BL17" s="32" t="s">
        <v>133</v>
      </c>
      <c r="BM17" s="34" t="s">
        <v>133</v>
      </c>
      <c r="BN17" s="34" t="s">
        <v>133</v>
      </c>
      <c r="BO17" s="34" t="s">
        <v>133</v>
      </c>
      <c r="BP17" s="34" t="s">
        <v>133</v>
      </c>
      <c r="BQ17" s="16">
        <f t="shared" si="2"/>
        <v>8.6605107054499975E-2</v>
      </c>
      <c r="BR17" s="16">
        <f t="shared" si="4"/>
        <v>0.30311150699851719</v>
      </c>
      <c r="BS17" s="16">
        <f t="shared" si="3"/>
        <v>0.30311150699851719</v>
      </c>
      <c r="BT17" s="35" t="s">
        <v>133</v>
      </c>
      <c r="BU17" s="35" t="s">
        <v>133</v>
      </c>
      <c r="BV17" s="35" t="s">
        <v>133</v>
      </c>
      <c r="BW17" s="35" t="s">
        <v>133</v>
      </c>
      <c r="BX17" s="36">
        <v>0</v>
      </c>
      <c r="BY17" s="37" t="s">
        <v>133</v>
      </c>
      <c r="BZ17" s="38" t="s">
        <v>133</v>
      </c>
    </row>
    <row r="18" spans="1:78" ht="50.1" customHeight="1">
      <c r="A18" s="19" t="s">
        <v>149</v>
      </c>
      <c r="B18" s="20" t="s">
        <v>1099</v>
      </c>
      <c r="C18" s="21">
        <v>8</v>
      </c>
      <c r="D18" s="21" t="s">
        <v>131</v>
      </c>
      <c r="E18" s="40">
        <v>-4.95</v>
      </c>
      <c r="F18" s="40">
        <v>119.36</v>
      </c>
      <c r="G18" s="41">
        <v>1</v>
      </c>
      <c r="H18" s="22">
        <v>4645</v>
      </c>
      <c r="I18" s="22">
        <v>30</v>
      </c>
      <c r="J18" s="23">
        <v>4879</v>
      </c>
      <c r="K18" s="23">
        <v>4954</v>
      </c>
      <c r="L18" s="23">
        <v>4804</v>
      </c>
      <c r="M18" s="24" t="s">
        <v>132</v>
      </c>
      <c r="N18" s="25" t="s">
        <v>133</v>
      </c>
      <c r="O18" s="25" t="s">
        <v>133</v>
      </c>
      <c r="P18" s="25" t="s">
        <v>133</v>
      </c>
      <c r="Q18" s="25" t="s">
        <v>133</v>
      </c>
      <c r="R18" s="25" t="s">
        <v>133</v>
      </c>
      <c r="S18" s="44" t="s">
        <v>133</v>
      </c>
      <c r="T18" s="26" t="s">
        <v>134</v>
      </c>
      <c r="U18" s="27" t="s">
        <v>133</v>
      </c>
      <c r="V18" s="27" t="s">
        <v>133</v>
      </c>
      <c r="W18" s="27" t="s">
        <v>133</v>
      </c>
      <c r="X18" s="27" t="s">
        <v>133</v>
      </c>
      <c r="Y18" s="27">
        <v>0.01</v>
      </c>
      <c r="Z18" s="27" t="s">
        <v>133</v>
      </c>
      <c r="AA18" s="27" t="s">
        <v>133</v>
      </c>
      <c r="AB18" s="28" t="s">
        <v>133</v>
      </c>
      <c r="AC18" s="28" t="s">
        <v>133</v>
      </c>
      <c r="AD18" s="28">
        <v>0.02</v>
      </c>
      <c r="AE18" s="28" t="s">
        <v>133</v>
      </c>
      <c r="AF18" s="28">
        <v>0.04</v>
      </c>
      <c r="AG18" s="39" t="s">
        <v>133</v>
      </c>
      <c r="AH18" s="39" t="s">
        <v>133</v>
      </c>
      <c r="AI18" s="39" t="s">
        <v>133</v>
      </c>
      <c r="AJ18" s="39">
        <v>0.86</v>
      </c>
      <c r="AK18" s="39" t="s">
        <v>135</v>
      </c>
      <c r="AL18" s="39">
        <f>-0.44</f>
        <v>-0.44</v>
      </c>
      <c r="AM18" s="45" t="s">
        <v>6044</v>
      </c>
      <c r="AN18" s="15">
        <f t="shared" si="0"/>
        <v>4.5825756949558406E-2</v>
      </c>
      <c r="AO18" s="15">
        <f t="shared" si="1"/>
        <v>4.5825756949558406E-2</v>
      </c>
      <c r="AP18" s="47">
        <v>-0.87776929728899999</v>
      </c>
      <c r="AQ18" s="29" t="s">
        <v>133</v>
      </c>
      <c r="AR18" s="29" t="s">
        <v>133</v>
      </c>
      <c r="AS18" s="148">
        <v>-0.44989924779899998</v>
      </c>
      <c r="AT18" s="148">
        <v>-0.29544091682000001</v>
      </c>
      <c r="AU18" s="48">
        <v>8.8935816144500007E-3</v>
      </c>
      <c r="AV18" s="47">
        <v>0.31322808004899999</v>
      </c>
      <c r="AW18" s="47">
        <v>0.479516110376</v>
      </c>
      <c r="AX18" s="29" t="s">
        <v>133</v>
      </c>
      <c r="AY18" s="29" t="s">
        <v>133</v>
      </c>
      <c r="AZ18" s="47">
        <v>0.83046234561900001</v>
      </c>
      <c r="BA18" s="30">
        <v>0</v>
      </c>
      <c r="BB18" s="42">
        <v>1</v>
      </c>
      <c r="BC18" s="31" t="s">
        <v>11330</v>
      </c>
      <c r="BD18" s="31" t="s">
        <v>11332</v>
      </c>
      <c r="BE18" s="31" t="s">
        <v>11718</v>
      </c>
      <c r="BF18" s="32">
        <v>-0.58660510705449997</v>
      </c>
      <c r="BG18" s="32">
        <v>0.29116419023450002</v>
      </c>
      <c r="BH18" s="33">
        <v>0.05</v>
      </c>
      <c r="BI18" s="33">
        <v>0.05</v>
      </c>
      <c r="BJ18" s="32" t="s">
        <v>133</v>
      </c>
      <c r="BK18" s="32" t="s">
        <v>133</v>
      </c>
      <c r="BL18" s="32" t="s">
        <v>133</v>
      </c>
      <c r="BM18" s="34" t="s">
        <v>133</v>
      </c>
      <c r="BN18" s="34" t="s">
        <v>133</v>
      </c>
      <c r="BO18" s="34" t="s">
        <v>133</v>
      </c>
      <c r="BP18" s="34" t="s">
        <v>133</v>
      </c>
      <c r="BQ18" s="16">
        <f t="shared" si="2"/>
        <v>0.14660510705449997</v>
      </c>
      <c r="BR18" s="16">
        <f t="shared" si="4"/>
        <v>0.30311150699851719</v>
      </c>
      <c r="BS18" s="16">
        <f t="shared" si="3"/>
        <v>0.30311150699851719</v>
      </c>
      <c r="BT18" s="35" t="s">
        <v>133</v>
      </c>
      <c r="BU18" s="35" t="s">
        <v>133</v>
      </c>
      <c r="BV18" s="35" t="s">
        <v>133</v>
      </c>
      <c r="BW18" s="35" t="s">
        <v>133</v>
      </c>
      <c r="BX18" s="36">
        <v>0</v>
      </c>
      <c r="BY18" s="37" t="s">
        <v>133</v>
      </c>
      <c r="BZ18" s="38" t="s">
        <v>133</v>
      </c>
    </row>
    <row r="19" spans="1:78" ht="50.1" customHeight="1">
      <c r="A19" s="19" t="s">
        <v>150</v>
      </c>
      <c r="B19" s="20" t="s">
        <v>1099</v>
      </c>
      <c r="C19" s="21">
        <v>8</v>
      </c>
      <c r="D19" s="21" t="s">
        <v>131</v>
      </c>
      <c r="E19" s="40">
        <v>-4.95</v>
      </c>
      <c r="F19" s="40">
        <v>119.36</v>
      </c>
      <c r="G19" s="41">
        <v>1</v>
      </c>
      <c r="H19" s="22">
        <v>4340</v>
      </c>
      <c r="I19" s="22">
        <v>30</v>
      </c>
      <c r="J19" s="23">
        <v>4479</v>
      </c>
      <c r="K19" s="23">
        <v>4567</v>
      </c>
      <c r="L19" s="23">
        <v>4391</v>
      </c>
      <c r="M19" s="24" t="s">
        <v>132</v>
      </c>
      <c r="N19" s="25" t="s">
        <v>133</v>
      </c>
      <c r="O19" s="25" t="s">
        <v>133</v>
      </c>
      <c r="P19" s="25" t="s">
        <v>133</v>
      </c>
      <c r="Q19" s="25" t="s">
        <v>133</v>
      </c>
      <c r="R19" s="25" t="s">
        <v>133</v>
      </c>
      <c r="S19" s="44" t="s">
        <v>133</v>
      </c>
      <c r="T19" s="26" t="s">
        <v>134</v>
      </c>
      <c r="U19" s="27" t="s">
        <v>133</v>
      </c>
      <c r="V19" s="27" t="s">
        <v>133</v>
      </c>
      <c r="W19" s="27" t="s">
        <v>133</v>
      </c>
      <c r="X19" s="27" t="s">
        <v>133</v>
      </c>
      <c r="Y19" s="27">
        <v>0.01</v>
      </c>
      <c r="Z19" s="27" t="s">
        <v>133</v>
      </c>
      <c r="AA19" s="27" t="s">
        <v>133</v>
      </c>
      <c r="AB19" s="28" t="s">
        <v>133</v>
      </c>
      <c r="AC19" s="28" t="s">
        <v>133</v>
      </c>
      <c r="AD19" s="28">
        <v>0.02</v>
      </c>
      <c r="AE19" s="28" t="s">
        <v>133</v>
      </c>
      <c r="AF19" s="28">
        <v>0.04</v>
      </c>
      <c r="AG19" s="39" t="s">
        <v>133</v>
      </c>
      <c r="AH19" s="39" t="s">
        <v>133</v>
      </c>
      <c r="AI19" s="39" t="s">
        <v>133</v>
      </c>
      <c r="AJ19" s="39">
        <v>0.86</v>
      </c>
      <c r="AK19" s="39" t="s">
        <v>135</v>
      </c>
      <c r="AL19" s="39">
        <f>-0.47</f>
        <v>-0.47</v>
      </c>
      <c r="AM19" s="45" t="s">
        <v>6044</v>
      </c>
      <c r="AN19" s="15">
        <f t="shared" si="0"/>
        <v>4.5825756949558406E-2</v>
      </c>
      <c r="AO19" s="15">
        <f t="shared" si="1"/>
        <v>4.5825756949558406E-2</v>
      </c>
      <c r="AP19" s="47">
        <v>-0.87776929728899999</v>
      </c>
      <c r="AQ19" s="29" t="s">
        <v>133</v>
      </c>
      <c r="AR19" s="29" t="s">
        <v>133</v>
      </c>
      <c r="AS19" s="148">
        <v>-0.44989924779899998</v>
      </c>
      <c r="AT19" s="148">
        <v>-0.29544091682000001</v>
      </c>
      <c r="AU19" s="48">
        <v>8.8935816144500007E-3</v>
      </c>
      <c r="AV19" s="47">
        <v>0.31322808004899999</v>
      </c>
      <c r="AW19" s="47">
        <v>0.479516110376</v>
      </c>
      <c r="AX19" s="29" t="s">
        <v>133</v>
      </c>
      <c r="AY19" s="29" t="s">
        <v>133</v>
      </c>
      <c r="AZ19" s="47">
        <v>0.83046234561900001</v>
      </c>
      <c r="BA19" s="30">
        <v>0</v>
      </c>
      <c r="BB19" s="42">
        <v>1</v>
      </c>
      <c r="BC19" s="31" t="s">
        <v>11330</v>
      </c>
      <c r="BD19" s="31" t="s">
        <v>11332</v>
      </c>
      <c r="BE19" s="31" t="s">
        <v>11718</v>
      </c>
      <c r="BF19" s="32">
        <v>-0.58660510705449997</v>
      </c>
      <c r="BG19" s="32">
        <v>0.29116419023450002</v>
      </c>
      <c r="BH19" s="33">
        <v>0.05</v>
      </c>
      <c r="BI19" s="33">
        <v>0.05</v>
      </c>
      <c r="BJ19" s="32" t="s">
        <v>133</v>
      </c>
      <c r="BK19" s="32" t="s">
        <v>133</v>
      </c>
      <c r="BL19" s="32" t="s">
        <v>133</v>
      </c>
      <c r="BM19" s="34" t="s">
        <v>133</v>
      </c>
      <c r="BN19" s="34" t="s">
        <v>133</v>
      </c>
      <c r="BO19" s="34" t="s">
        <v>133</v>
      </c>
      <c r="BP19" s="34" t="s">
        <v>133</v>
      </c>
      <c r="BQ19" s="16">
        <f t="shared" si="2"/>
        <v>0.1166051070545</v>
      </c>
      <c r="BR19" s="16">
        <f t="shared" si="4"/>
        <v>0.30311150699851719</v>
      </c>
      <c r="BS19" s="16">
        <f t="shared" si="3"/>
        <v>0.30311150699851719</v>
      </c>
      <c r="BT19" s="35" t="s">
        <v>133</v>
      </c>
      <c r="BU19" s="35" t="s">
        <v>133</v>
      </c>
      <c r="BV19" s="35" t="s">
        <v>133</v>
      </c>
      <c r="BW19" s="35" t="s">
        <v>133</v>
      </c>
      <c r="BX19" s="36">
        <v>0</v>
      </c>
      <c r="BY19" s="37" t="s">
        <v>133</v>
      </c>
      <c r="BZ19" s="38" t="s">
        <v>133</v>
      </c>
    </row>
    <row r="20" spans="1:78" ht="50.1" customHeight="1">
      <c r="A20" s="19" t="s">
        <v>151</v>
      </c>
      <c r="B20" s="20" t="s">
        <v>1099</v>
      </c>
      <c r="C20" s="21">
        <v>8</v>
      </c>
      <c r="D20" s="21" t="s">
        <v>131</v>
      </c>
      <c r="E20" s="40">
        <v>-4.95</v>
      </c>
      <c r="F20" s="40">
        <v>119.36</v>
      </c>
      <c r="G20" s="41">
        <v>1</v>
      </c>
      <c r="H20" s="22">
        <v>4330</v>
      </c>
      <c r="I20" s="22">
        <v>35</v>
      </c>
      <c r="J20" s="23">
        <v>4466.5</v>
      </c>
      <c r="K20" s="23">
        <v>4570</v>
      </c>
      <c r="L20" s="23">
        <v>4363</v>
      </c>
      <c r="M20" s="24" t="s">
        <v>132</v>
      </c>
      <c r="N20" s="25" t="s">
        <v>133</v>
      </c>
      <c r="O20" s="25" t="s">
        <v>133</v>
      </c>
      <c r="P20" s="25" t="s">
        <v>133</v>
      </c>
      <c r="Q20" s="25" t="s">
        <v>133</v>
      </c>
      <c r="R20" s="25" t="s">
        <v>133</v>
      </c>
      <c r="S20" s="44" t="s">
        <v>133</v>
      </c>
      <c r="T20" s="26" t="s">
        <v>134</v>
      </c>
      <c r="U20" s="27" t="s">
        <v>133</v>
      </c>
      <c r="V20" s="27" t="s">
        <v>133</v>
      </c>
      <c r="W20" s="27" t="s">
        <v>133</v>
      </c>
      <c r="X20" s="27" t="s">
        <v>133</v>
      </c>
      <c r="Y20" s="27">
        <v>0.01</v>
      </c>
      <c r="Z20" s="27" t="s">
        <v>133</v>
      </c>
      <c r="AA20" s="27" t="s">
        <v>133</v>
      </c>
      <c r="AB20" s="28" t="s">
        <v>133</v>
      </c>
      <c r="AC20" s="28" t="s">
        <v>133</v>
      </c>
      <c r="AD20" s="28">
        <v>0.02</v>
      </c>
      <c r="AE20" s="28" t="s">
        <v>133</v>
      </c>
      <c r="AF20" s="28">
        <v>0.04</v>
      </c>
      <c r="AG20" s="39" t="s">
        <v>133</v>
      </c>
      <c r="AH20" s="39" t="s">
        <v>133</v>
      </c>
      <c r="AI20" s="39" t="s">
        <v>133</v>
      </c>
      <c r="AJ20" s="39">
        <v>0.86</v>
      </c>
      <c r="AK20" s="39" t="s">
        <v>135</v>
      </c>
      <c r="AL20" s="39">
        <f>-0.49</f>
        <v>-0.49</v>
      </c>
      <c r="AM20" s="45" t="s">
        <v>6044</v>
      </c>
      <c r="AN20" s="15">
        <f t="shared" si="0"/>
        <v>4.5825756949558406E-2</v>
      </c>
      <c r="AO20" s="15">
        <f t="shared" si="1"/>
        <v>4.5825756949558406E-2</v>
      </c>
      <c r="AP20" s="47">
        <v>-0.87776929728899999</v>
      </c>
      <c r="AQ20" s="29" t="s">
        <v>133</v>
      </c>
      <c r="AR20" s="29" t="s">
        <v>133</v>
      </c>
      <c r="AS20" s="148">
        <v>-0.44989924779899998</v>
      </c>
      <c r="AT20" s="148">
        <v>-0.29544091682000001</v>
      </c>
      <c r="AU20" s="48">
        <v>8.8935816144500007E-3</v>
      </c>
      <c r="AV20" s="47">
        <v>0.31322808004899999</v>
      </c>
      <c r="AW20" s="47">
        <v>0.479516110376</v>
      </c>
      <c r="AX20" s="29" t="s">
        <v>133</v>
      </c>
      <c r="AY20" s="29" t="s">
        <v>133</v>
      </c>
      <c r="AZ20" s="47">
        <v>0.83046234561900001</v>
      </c>
      <c r="BA20" s="30">
        <v>0</v>
      </c>
      <c r="BB20" s="42">
        <v>1</v>
      </c>
      <c r="BC20" s="31" t="s">
        <v>11330</v>
      </c>
      <c r="BD20" s="31" t="s">
        <v>11332</v>
      </c>
      <c r="BE20" s="31" t="s">
        <v>11718</v>
      </c>
      <c r="BF20" s="32">
        <v>-0.58660510705449997</v>
      </c>
      <c r="BG20" s="32">
        <v>0.29116419023450002</v>
      </c>
      <c r="BH20" s="33">
        <v>0.05</v>
      </c>
      <c r="BI20" s="33">
        <v>0.05</v>
      </c>
      <c r="BJ20" s="32" t="s">
        <v>133</v>
      </c>
      <c r="BK20" s="32" t="s">
        <v>133</v>
      </c>
      <c r="BL20" s="32" t="s">
        <v>133</v>
      </c>
      <c r="BM20" s="34" t="s">
        <v>133</v>
      </c>
      <c r="BN20" s="34" t="s">
        <v>133</v>
      </c>
      <c r="BO20" s="34" t="s">
        <v>133</v>
      </c>
      <c r="BP20" s="34" t="s">
        <v>133</v>
      </c>
      <c r="BQ20" s="16">
        <f t="shared" si="2"/>
        <v>9.6605107054499983E-2</v>
      </c>
      <c r="BR20" s="16">
        <f t="shared" si="4"/>
        <v>0.30311150699851719</v>
      </c>
      <c r="BS20" s="16">
        <f t="shared" si="3"/>
        <v>0.30311150699851719</v>
      </c>
      <c r="BT20" s="35" t="s">
        <v>133</v>
      </c>
      <c r="BU20" s="35" t="s">
        <v>133</v>
      </c>
      <c r="BV20" s="35" t="s">
        <v>133</v>
      </c>
      <c r="BW20" s="35" t="s">
        <v>133</v>
      </c>
      <c r="BX20" s="36">
        <v>0</v>
      </c>
      <c r="BY20" s="37" t="s">
        <v>133</v>
      </c>
      <c r="BZ20" s="38" t="s">
        <v>133</v>
      </c>
    </row>
    <row r="21" spans="1:78" ht="50.1" customHeight="1">
      <c r="A21" s="19" t="s">
        <v>152</v>
      </c>
      <c r="B21" s="20" t="s">
        <v>1099</v>
      </c>
      <c r="C21" s="21">
        <v>8</v>
      </c>
      <c r="D21" s="21" t="s">
        <v>131</v>
      </c>
      <c r="E21" s="40">
        <v>-4.95</v>
      </c>
      <c r="F21" s="40">
        <v>119.36</v>
      </c>
      <c r="G21" s="41">
        <v>1</v>
      </c>
      <c r="H21" s="22">
        <v>4810</v>
      </c>
      <c r="I21" s="22">
        <v>40</v>
      </c>
      <c r="J21" s="23">
        <v>5106.5</v>
      </c>
      <c r="K21" s="23">
        <v>5256</v>
      </c>
      <c r="L21" s="23">
        <v>4957</v>
      </c>
      <c r="M21" s="24" t="s">
        <v>132</v>
      </c>
      <c r="N21" s="25" t="s">
        <v>133</v>
      </c>
      <c r="O21" s="25" t="s">
        <v>133</v>
      </c>
      <c r="P21" s="25" t="s">
        <v>133</v>
      </c>
      <c r="Q21" s="25" t="s">
        <v>133</v>
      </c>
      <c r="R21" s="25" t="s">
        <v>133</v>
      </c>
      <c r="S21" s="44" t="s">
        <v>133</v>
      </c>
      <c r="T21" s="26" t="s">
        <v>134</v>
      </c>
      <c r="U21" s="27" t="s">
        <v>133</v>
      </c>
      <c r="V21" s="27" t="s">
        <v>133</v>
      </c>
      <c r="W21" s="27" t="s">
        <v>133</v>
      </c>
      <c r="X21" s="27" t="s">
        <v>133</v>
      </c>
      <c r="Y21" s="27">
        <v>0.01</v>
      </c>
      <c r="Z21" s="27" t="s">
        <v>133</v>
      </c>
      <c r="AA21" s="27" t="s">
        <v>133</v>
      </c>
      <c r="AB21" s="28" t="s">
        <v>133</v>
      </c>
      <c r="AC21" s="28" t="s">
        <v>133</v>
      </c>
      <c r="AD21" s="28">
        <v>0.02</v>
      </c>
      <c r="AE21" s="28" t="s">
        <v>133</v>
      </c>
      <c r="AF21" s="28">
        <v>0.04</v>
      </c>
      <c r="AG21" s="39" t="s">
        <v>133</v>
      </c>
      <c r="AH21" s="39" t="s">
        <v>133</v>
      </c>
      <c r="AI21" s="39" t="s">
        <v>133</v>
      </c>
      <c r="AJ21" s="39">
        <v>0.86</v>
      </c>
      <c r="AK21" s="39" t="s">
        <v>135</v>
      </c>
      <c r="AL21" s="39">
        <f>-0.44</f>
        <v>-0.44</v>
      </c>
      <c r="AM21" s="45" t="s">
        <v>6044</v>
      </c>
      <c r="AN21" s="15">
        <f t="shared" si="0"/>
        <v>4.5825756949558406E-2</v>
      </c>
      <c r="AO21" s="15">
        <f t="shared" si="1"/>
        <v>4.5825756949558406E-2</v>
      </c>
      <c r="AP21" s="47">
        <v>-0.87776929728899999</v>
      </c>
      <c r="AQ21" s="29" t="s">
        <v>133</v>
      </c>
      <c r="AR21" s="29" t="s">
        <v>133</v>
      </c>
      <c r="AS21" s="148">
        <v>-0.44989924779899998</v>
      </c>
      <c r="AT21" s="148">
        <v>-0.29544091682000001</v>
      </c>
      <c r="AU21" s="48">
        <v>8.8935816144500007E-3</v>
      </c>
      <c r="AV21" s="47">
        <v>0.31322808004899999</v>
      </c>
      <c r="AW21" s="47">
        <v>0.479516110376</v>
      </c>
      <c r="AX21" s="29" t="s">
        <v>133</v>
      </c>
      <c r="AY21" s="29" t="s">
        <v>133</v>
      </c>
      <c r="AZ21" s="47">
        <v>0.83046234561900001</v>
      </c>
      <c r="BA21" s="30">
        <v>0</v>
      </c>
      <c r="BB21" s="42">
        <v>1</v>
      </c>
      <c r="BC21" s="31" t="s">
        <v>11330</v>
      </c>
      <c r="BD21" s="31" t="s">
        <v>11332</v>
      </c>
      <c r="BE21" s="31" t="s">
        <v>11718</v>
      </c>
      <c r="BF21" s="32">
        <v>-0.58660510705449997</v>
      </c>
      <c r="BG21" s="32">
        <v>0.29116419023450002</v>
      </c>
      <c r="BH21" s="33">
        <v>0.05</v>
      </c>
      <c r="BI21" s="33">
        <v>0.05</v>
      </c>
      <c r="BJ21" s="32" t="s">
        <v>133</v>
      </c>
      <c r="BK21" s="32" t="s">
        <v>133</v>
      </c>
      <c r="BL21" s="32" t="s">
        <v>133</v>
      </c>
      <c r="BM21" s="34" t="s">
        <v>133</v>
      </c>
      <c r="BN21" s="34" t="s">
        <v>133</v>
      </c>
      <c r="BO21" s="34" t="s">
        <v>133</v>
      </c>
      <c r="BP21" s="34" t="s">
        <v>133</v>
      </c>
      <c r="BQ21" s="16">
        <f t="shared" si="2"/>
        <v>0.14660510705449997</v>
      </c>
      <c r="BR21" s="16">
        <f t="shared" si="4"/>
        <v>0.30311150699851719</v>
      </c>
      <c r="BS21" s="16">
        <f t="shared" si="3"/>
        <v>0.30311150699851719</v>
      </c>
      <c r="BT21" s="35" t="s">
        <v>133</v>
      </c>
      <c r="BU21" s="35" t="s">
        <v>133</v>
      </c>
      <c r="BV21" s="35" t="s">
        <v>133</v>
      </c>
      <c r="BW21" s="35" t="s">
        <v>133</v>
      </c>
      <c r="BX21" s="36">
        <v>0</v>
      </c>
      <c r="BY21" s="37" t="s">
        <v>133</v>
      </c>
      <c r="BZ21" s="38" t="s">
        <v>133</v>
      </c>
    </row>
    <row r="22" spans="1:78" ht="50.1" customHeight="1">
      <c r="A22" s="19" t="s">
        <v>153</v>
      </c>
      <c r="B22" s="20" t="s">
        <v>1099</v>
      </c>
      <c r="C22" s="21">
        <v>8</v>
      </c>
      <c r="D22" s="21" t="s">
        <v>131</v>
      </c>
      <c r="E22" s="40">
        <v>-4.95</v>
      </c>
      <c r="F22" s="40">
        <v>119.36</v>
      </c>
      <c r="G22" s="41">
        <v>1</v>
      </c>
      <c r="H22" s="22">
        <v>4940</v>
      </c>
      <c r="I22" s="22">
        <v>35</v>
      </c>
      <c r="J22" s="23">
        <v>5279</v>
      </c>
      <c r="K22" s="23">
        <v>5425</v>
      </c>
      <c r="L22" s="23">
        <v>5133</v>
      </c>
      <c r="M22" s="24" t="s">
        <v>132</v>
      </c>
      <c r="N22" s="25" t="s">
        <v>133</v>
      </c>
      <c r="O22" s="25" t="s">
        <v>133</v>
      </c>
      <c r="P22" s="25" t="s">
        <v>133</v>
      </c>
      <c r="Q22" s="25" t="s">
        <v>133</v>
      </c>
      <c r="R22" s="25" t="s">
        <v>133</v>
      </c>
      <c r="S22" s="44" t="s">
        <v>133</v>
      </c>
      <c r="T22" s="26" t="s">
        <v>134</v>
      </c>
      <c r="U22" s="27" t="s">
        <v>133</v>
      </c>
      <c r="V22" s="27" t="s">
        <v>133</v>
      </c>
      <c r="W22" s="27" t="s">
        <v>133</v>
      </c>
      <c r="X22" s="27" t="s">
        <v>133</v>
      </c>
      <c r="Y22" s="27">
        <v>0.01</v>
      </c>
      <c r="Z22" s="27" t="s">
        <v>133</v>
      </c>
      <c r="AA22" s="27" t="s">
        <v>133</v>
      </c>
      <c r="AB22" s="28" t="s">
        <v>133</v>
      </c>
      <c r="AC22" s="28" t="s">
        <v>133</v>
      </c>
      <c r="AD22" s="28">
        <v>0.02</v>
      </c>
      <c r="AE22" s="28" t="s">
        <v>133</v>
      </c>
      <c r="AF22" s="28">
        <v>0.04</v>
      </c>
      <c r="AG22" s="39" t="s">
        <v>133</v>
      </c>
      <c r="AH22" s="39" t="s">
        <v>133</v>
      </c>
      <c r="AI22" s="39" t="s">
        <v>133</v>
      </c>
      <c r="AJ22" s="39">
        <v>0.86</v>
      </c>
      <c r="AK22" s="39" t="s">
        <v>135</v>
      </c>
      <c r="AL22" s="39">
        <f>-0.33</f>
        <v>-0.33</v>
      </c>
      <c r="AM22" s="45" t="s">
        <v>6044</v>
      </c>
      <c r="AN22" s="15">
        <f t="shared" si="0"/>
        <v>4.5825756949558406E-2</v>
      </c>
      <c r="AO22" s="15">
        <f t="shared" si="1"/>
        <v>4.5825756949558406E-2</v>
      </c>
      <c r="AP22" s="47">
        <v>-0.87776929728899999</v>
      </c>
      <c r="AQ22" s="29" t="s">
        <v>133</v>
      </c>
      <c r="AR22" s="29" t="s">
        <v>133</v>
      </c>
      <c r="AS22" s="148">
        <v>-0.44989924779899998</v>
      </c>
      <c r="AT22" s="148">
        <v>-0.29544091682000001</v>
      </c>
      <c r="AU22" s="48">
        <v>8.8935816144500007E-3</v>
      </c>
      <c r="AV22" s="47">
        <v>0.31322808004899999</v>
      </c>
      <c r="AW22" s="47">
        <v>0.479516110376</v>
      </c>
      <c r="AX22" s="29" t="s">
        <v>133</v>
      </c>
      <c r="AY22" s="29" t="s">
        <v>133</v>
      </c>
      <c r="AZ22" s="47">
        <v>0.83046234561900001</v>
      </c>
      <c r="BA22" s="30">
        <v>0</v>
      </c>
      <c r="BB22" s="42">
        <v>1</v>
      </c>
      <c r="BC22" s="31" t="s">
        <v>11330</v>
      </c>
      <c r="BD22" s="31" t="s">
        <v>11332</v>
      </c>
      <c r="BE22" s="31" t="s">
        <v>11718</v>
      </c>
      <c r="BF22" s="32">
        <v>-0.58660510705449997</v>
      </c>
      <c r="BG22" s="32">
        <v>0.29116419023450002</v>
      </c>
      <c r="BH22" s="33">
        <v>0.05</v>
      </c>
      <c r="BI22" s="33">
        <v>0.05</v>
      </c>
      <c r="BJ22" s="32" t="s">
        <v>133</v>
      </c>
      <c r="BK22" s="32" t="s">
        <v>133</v>
      </c>
      <c r="BL22" s="32" t="s">
        <v>133</v>
      </c>
      <c r="BM22" s="34" t="s">
        <v>133</v>
      </c>
      <c r="BN22" s="34" t="s">
        <v>133</v>
      </c>
      <c r="BO22" s="34" t="s">
        <v>133</v>
      </c>
      <c r="BP22" s="34" t="s">
        <v>133</v>
      </c>
      <c r="BQ22" s="16">
        <f t="shared" si="2"/>
        <v>0.25660510705449996</v>
      </c>
      <c r="BR22" s="16">
        <f t="shared" si="4"/>
        <v>0.30311150699851719</v>
      </c>
      <c r="BS22" s="16">
        <f t="shared" si="3"/>
        <v>0.30311150699851719</v>
      </c>
      <c r="BT22" s="35" t="s">
        <v>133</v>
      </c>
      <c r="BU22" s="35" t="s">
        <v>133</v>
      </c>
      <c r="BV22" s="35" t="s">
        <v>133</v>
      </c>
      <c r="BW22" s="35" t="s">
        <v>133</v>
      </c>
      <c r="BX22" s="36">
        <v>0</v>
      </c>
      <c r="BY22" s="37" t="s">
        <v>133</v>
      </c>
      <c r="BZ22" s="38" t="s">
        <v>133</v>
      </c>
    </row>
    <row r="23" spans="1:78" ht="50.1" customHeight="1">
      <c r="A23" s="19" t="s">
        <v>154</v>
      </c>
      <c r="B23" s="20" t="s">
        <v>1099</v>
      </c>
      <c r="C23" s="21">
        <v>8</v>
      </c>
      <c r="D23" s="21" t="s">
        <v>131</v>
      </c>
      <c r="E23" s="40">
        <v>-4.95</v>
      </c>
      <c r="F23" s="40">
        <v>119.36</v>
      </c>
      <c r="G23" s="41">
        <v>1</v>
      </c>
      <c r="H23" s="22">
        <v>5350</v>
      </c>
      <c r="I23" s="22">
        <v>40</v>
      </c>
      <c r="J23" s="23">
        <v>5724</v>
      </c>
      <c r="K23" s="23">
        <v>5842</v>
      </c>
      <c r="L23" s="23">
        <v>5606</v>
      </c>
      <c r="M23" s="24" t="s">
        <v>132</v>
      </c>
      <c r="N23" s="25" t="s">
        <v>133</v>
      </c>
      <c r="O23" s="25" t="s">
        <v>133</v>
      </c>
      <c r="P23" s="25" t="s">
        <v>133</v>
      </c>
      <c r="Q23" s="25" t="s">
        <v>133</v>
      </c>
      <c r="R23" s="25" t="s">
        <v>133</v>
      </c>
      <c r="S23" s="44" t="s">
        <v>133</v>
      </c>
      <c r="T23" s="26" t="s">
        <v>134</v>
      </c>
      <c r="U23" s="27" t="s">
        <v>133</v>
      </c>
      <c r="V23" s="27" t="s">
        <v>133</v>
      </c>
      <c r="W23" s="27" t="s">
        <v>133</v>
      </c>
      <c r="X23" s="27" t="s">
        <v>133</v>
      </c>
      <c r="Y23" s="27">
        <v>0.01</v>
      </c>
      <c r="Z23" s="27" t="s">
        <v>133</v>
      </c>
      <c r="AA23" s="27" t="s">
        <v>133</v>
      </c>
      <c r="AB23" s="28" t="s">
        <v>133</v>
      </c>
      <c r="AC23" s="28" t="s">
        <v>133</v>
      </c>
      <c r="AD23" s="28">
        <v>0.02</v>
      </c>
      <c r="AE23" s="28" t="s">
        <v>133</v>
      </c>
      <c r="AF23" s="28">
        <v>0.04</v>
      </c>
      <c r="AG23" s="39" t="s">
        <v>133</v>
      </c>
      <c r="AH23" s="39" t="s">
        <v>133</v>
      </c>
      <c r="AI23" s="39" t="s">
        <v>133</v>
      </c>
      <c r="AJ23" s="39">
        <v>0.86</v>
      </c>
      <c r="AK23" s="39" t="s">
        <v>135</v>
      </c>
      <c r="AL23" s="39">
        <f>-0.34+0.2</f>
        <v>-0.14000000000000001</v>
      </c>
      <c r="AM23" s="45" t="s">
        <v>6044</v>
      </c>
      <c r="AN23" s="15">
        <f t="shared" si="0"/>
        <v>4.5825756949558406E-2</v>
      </c>
      <c r="AO23" s="15">
        <f t="shared" si="1"/>
        <v>4.5825756949558406E-2</v>
      </c>
      <c r="AP23" s="47">
        <v>-0.87776929728899999</v>
      </c>
      <c r="AQ23" s="29" t="s">
        <v>133</v>
      </c>
      <c r="AR23" s="29" t="s">
        <v>133</v>
      </c>
      <c r="AS23" s="148">
        <v>-0.44989924779899998</v>
      </c>
      <c r="AT23" s="148">
        <v>-0.29544091682000001</v>
      </c>
      <c r="AU23" s="48">
        <v>8.8935816144500007E-3</v>
      </c>
      <c r="AV23" s="47">
        <v>0.31322808004899999</v>
      </c>
      <c r="AW23" s="47">
        <v>0.479516110376</v>
      </c>
      <c r="AX23" s="29" t="s">
        <v>133</v>
      </c>
      <c r="AY23" s="29" t="s">
        <v>133</v>
      </c>
      <c r="AZ23" s="47">
        <v>0.83046234561900001</v>
      </c>
      <c r="BA23" s="30">
        <v>0</v>
      </c>
      <c r="BB23" s="42">
        <v>1</v>
      </c>
      <c r="BC23" s="31" t="s">
        <v>11330</v>
      </c>
      <c r="BD23" s="31" t="s">
        <v>11332</v>
      </c>
      <c r="BE23" s="31" t="s">
        <v>11718</v>
      </c>
      <c r="BF23" s="32">
        <v>-0.58660510705449997</v>
      </c>
      <c r="BG23" s="32">
        <v>0.29116419023450002</v>
      </c>
      <c r="BH23" s="33">
        <v>0.05</v>
      </c>
      <c r="BI23" s="33">
        <v>0.05</v>
      </c>
      <c r="BJ23" s="32" t="s">
        <v>133</v>
      </c>
      <c r="BK23" s="32" t="s">
        <v>133</v>
      </c>
      <c r="BL23" s="32" t="s">
        <v>133</v>
      </c>
      <c r="BM23" s="34" t="s">
        <v>133</v>
      </c>
      <c r="BN23" s="34" t="s">
        <v>133</v>
      </c>
      <c r="BO23" s="34" t="s">
        <v>133</v>
      </c>
      <c r="BP23" s="34" t="s">
        <v>133</v>
      </c>
      <c r="BQ23" s="16">
        <f t="shared" si="2"/>
        <v>0.44660510705449996</v>
      </c>
      <c r="BR23" s="16">
        <f t="shared" si="4"/>
        <v>0.30311150699851719</v>
      </c>
      <c r="BS23" s="16">
        <f t="shared" si="3"/>
        <v>0.30311150699851719</v>
      </c>
      <c r="BT23" s="35" t="s">
        <v>133</v>
      </c>
      <c r="BU23" s="35" t="s">
        <v>133</v>
      </c>
      <c r="BV23" s="35" t="s">
        <v>133</v>
      </c>
      <c r="BW23" s="35" t="s">
        <v>133</v>
      </c>
      <c r="BX23" s="36">
        <v>0</v>
      </c>
      <c r="BY23" s="37" t="s">
        <v>133</v>
      </c>
      <c r="BZ23" s="38" t="s">
        <v>11291</v>
      </c>
    </row>
    <row r="24" spans="1:78" ht="50.1" customHeight="1">
      <c r="A24" s="19" t="s">
        <v>155</v>
      </c>
      <c r="B24" s="20" t="s">
        <v>1099</v>
      </c>
      <c r="C24" s="21">
        <v>8</v>
      </c>
      <c r="D24" s="21" t="s">
        <v>131</v>
      </c>
      <c r="E24" s="40">
        <v>-4.95</v>
      </c>
      <c r="F24" s="40">
        <v>119.36</v>
      </c>
      <c r="G24" s="41">
        <v>1</v>
      </c>
      <c r="H24" s="22" t="s">
        <v>128</v>
      </c>
      <c r="I24" s="22">
        <v>0</v>
      </c>
      <c r="J24" s="23" t="e">
        <v>#NUM!</v>
      </c>
      <c r="K24" s="23" t="s">
        <v>730</v>
      </c>
      <c r="L24" s="23" t="s">
        <v>730</v>
      </c>
      <c r="M24" s="24" t="s">
        <v>132</v>
      </c>
      <c r="N24" s="25" t="s">
        <v>133</v>
      </c>
      <c r="O24" s="25" t="s">
        <v>133</v>
      </c>
      <c r="P24" s="25" t="s">
        <v>133</v>
      </c>
      <c r="Q24" s="25" t="s">
        <v>133</v>
      </c>
      <c r="R24" s="25" t="s">
        <v>133</v>
      </c>
      <c r="S24" s="44" t="s">
        <v>133</v>
      </c>
      <c r="T24" s="26" t="s">
        <v>134</v>
      </c>
      <c r="U24" s="27" t="s">
        <v>133</v>
      </c>
      <c r="V24" s="27" t="s">
        <v>133</v>
      </c>
      <c r="W24" s="27" t="s">
        <v>133</v>
      </c>
      <c r="X24" s="27" t="s">
        <v>133</v>
      </c>
      <c r="Y24" s="27">
        <v>0.01</v>
      </c>
      <c r="Z24" s="27" t="s">
        <v>133</v>
      </c>
      <c r="AA24" s="27" t="s">
        <v>133</v>
      </c>
      <c r="AB24" s="28" t="s">
        <v>133</v>
      </c>
      <c r="AC24" s="28" t="s">
        <v>133</v>
      </c>
      <c r="AD24" s="28">
        <v>0.02</v>
      </c>
      <c r="AE24" s="28" t="s">
        <v>133</v>
      </c>
      <c r="AF24" s="28">
        <v>0.04</v>
      </c>
      <c r="AG24" s="39" t="s">
        <v>133</v>
      </c>
      <c r="AH24" s="39" t="s">
        <v>133</v>
      </c>
      <c r="AI24" s="39" t="s">
        <v>133</v>
      </c>
      <c r="AJ24" s="39">
        <v>0.86</v>
      </c>
      <c r="AK24" s="39" t="s">
        <v>135</v>
      </c>
      <c r="AL24" s="39">
        <f>-0.44</f>
        <v>-0.44</v>
      </c>
      <c r="AM24" s="45" t="s">
        <v>6044</v>
      </c>
      <c r="AN24" s="15">
        <v>4.5825756949558406E-2</v>
      </c>
      <c r="AO24" s="15">
        <v>4.5825756949558406E-2</v>
      </c>
      <c r="AP24" s="47">
        <v>-0.87776929728899999</v>
      </c>
      <c r="AQ24" s="29" t="s">
        <v>133</v>
      </c>
      <c r="AR24" s="29" t="s">
        <v>133</v>
      </c>
      <c r="AS24" s="148">
        <v>-0.44989924779899998</v>
      </c>
      <c r="AT24" s="148">
        <v>-0.29544091682000001</v>
      </c>
      <c r="AU24" s="48">
        <v>8.8935816144500007E-3</v>
      </c>
      <c r="AV24" s="47">
        <v>0.31322808004899999</v>
      </c>
      <c r="AW24" s="47">
        <v>0.479516110376</v>
      </c>
      <c r="AX24" s="29" t="s">
        <v>133</v>
      </c>
      <c r="AY24" s="29" t="s">
        <v>133</v>
      </c>
      <c r="AZ24" s="47">
        <v>0.83046234561900001</v>
      </c>
      <c r="BA24" s="30">
        <v>0</v>
      </c>
      <c r="BB24" s="42">
        <v>1</v>
      </c>
      <c r="BC24" s="31" t="s">
        <v>11330</v>
      </c>
      <c r="BD24" s="31" t="s">
        <v>11332</v>
      </c>
      <c r="BE24" s="31" t="s">
        <v>11718</v>
      </c>
      <c r="BF24" s="32">
        <v>-0.58660510705449997</v>
      </c>
      <c r="BG24" s="32">
        <v>0.29116419023450002</v>
      </c>
      <c r="BH24" s="33">
        <v>0.05</v>
      </c>
      <c r="BI24" s="33">
        <v>0.05</v>
      </c>
      <c r="BJ24" s="32" t="s">
        <v>133</v>
      </c>
      <c r="BK24" s="32" t="s">
        <v>133</v>
      </c>
      <c r="BL24" s="32" t="s">
        <v>133</v>
      </c>
      <c r="BM24" s="34" t="s">
        <v>133</v>
      </c>
      <c r="BN24" s="34" t="s">
        <v>133</v>
      </c>
      <c r="BO24" s="34" t="s">
        <v>133</v>
      </c>
      <c r="BP24" s="34" t="s">
        <v>133</v>
      </c>
      <c r="BQ24" s="16">
        <f>AL24-BF24</f>
        <v>0.14660510705449997</v>
      </c>
      <c r="BR24" s="16">
        <f t="shared" si="4"/>
        <v>0.30311150699851719</v>
      </c>
      <c r="BS24" s="16">
        <f t="shared" si="3"/>
        <v>0.30311150699851719</v>
      </c>
      <c r="BT24" s="35" t="s">
        <v>133</v>
      </c>
      <c r="BU24" s="35" t="s">
        <v>133</v>
      </c>
      <c r="BV24" s="35" t="s">
        <v>133</v>
      </c>
      <c r="BW24" s="35" t="s">
        <v>133</v>
      </c>
      <c r="BX24" s="36">
        <v>1</v>
      </c>
      <c r="BY24" s="37" t="s">
        <v>730</v>
      </c>
      <c r="BZ24" s="38" t="s">
        <v>133</v>
      </c>
    </row>
    <row r="25" spans="1:78" ht="50.1" customHeight="1">
      <c r="A25" s="19" t="s">
        <v>156</v>
      </c>
      <c r="B25" s="20" t="s">
        <v>157</v>
      </c>
      <c r="C25" s="21">
        <v>8</v>
      </c>
      <c r="D25" s="21" t="s">
        <v>158</v>
      </c>
      <c r="E25" s="40">
        <v>-5.5027910000000002</v>
      </c>
      <c r="F25" s="40">
        <v>119.284446</v>
      </c>
      <c r="G25" s="41">
        <v>1</v>
      </c>
      <c r="H25" s="22">
        <v>4165</v>
      </c>
      <c r="I25" s="22">
        <v>64.031242374328485</v>
      </c>
      <c r="J25" s="23">
        <v>4461.5</v>
      </c>
      <c r="K25" s="23">
        <v>4417</v>
      </c>
      <c r="L25" s="23">
        <v>4506</v>
      </c>
      <c r="M25" s="24" t="s">
        <v>1019</v>
      </c>
      <c r="N25" s="25" t="s">
        <v>133</v>
      </c>
      <c r="O25" s="25" t="s">
        <v>133</v>
      </c>
      <c r="P25" s="25" t="s">
        <v>133</v>
      </c>
      <c r="Q25" s="25" t="s">
        <v>133</v>
      </c>
      <c r="R25" s="25" t="s">
        <v>133</v>
      </c>
      <c r="S25" s="44" t="s">
        <v>133</v>
      </c>
      <c r="T25" s="26" t="s">
        <v>133</v>
      </c>
      <c r="U25" s="27" t="s">
        <v>133</v>
      </c>
      <c r="V25" s="27" t="s">
        <v>133</v>
      </c>
      <c r="W25" s="27" t="s">
        <v>133</v>
      </c>
      <c r="X25" s="27" t="s">
        <v>133</v>
      </c>
      <c r="Y25" s="27">
        <v>0.01</v>
      </c>
      <c r="Z25" s="27" t="s">
        <v>133</v>
      </c>
      <c r="AA25" s="27" t="s">
        <v>133</v>
      </c>
      <c r="AB25" s="28" t="s">
        <v>133</v>
      </c>
      <c r="AC25" s="28" t="s">
        <v>133</v>
      </c>
      <c r="AD25" s="28" t="s">
        <v>133</v>
      </c>
      <c r="AE25" s="28" t="s">
        <v>133</v>
      </c>
      <c r="AF25" s="28">
        <v>0.1</v>
      </c>
      <c r="AG25" s="39" t="s">
        <v>133</v>
      </c>
      <c r="AH25" s="39" t="s">
        <v>133</v>
      </c>
      <c r="AI25" s="39" t="s">
        <v>133</v>
      </c>
      <c r="AJ25" s="39" t="s">
        <v>133</v>
      </c>
      <c r="AK25" s="39" t="s">
        <v>133</v>
      </c>
      <c r="AL25" s="39">
        <v>1.0249999999999999</v>
      </c>
      <c r="AM25" s="45" t="s">
        <v>133</v>
      </c>
      <c r="AN25" s="15">
        <f t="shared" ref="AN25:AN67" si="5">SQRT(SUMSQ(IF(OR(X25="n/a",X25="nd"),0,X25),IF(OR(Y25="n/a",Y25="nd"),0,Y25),IF(OR(Z25="n/a",Z25="nd"),0,Z25),IF(OR(AA25="n/a",AA25="nd"),0,AA25),IF(OR(AB25="n/a",AB25="nd"),0,AB25),IF(OR(AC25="n/a",AC25="nd"),0,AC25),IF(OR(AD25="n/a",AD25="nd"),0,AD25),IF(OR(AE25="n/a",AE25="nd"),0,AE25),IF(OR(AF25="n/a",AF25="nd"),0,AF25),IF(OR(AG25="n/a",AG25="nd"),0,AG25),IF(OR(AH25="n/a",AH25="nd"),0,AH25),IF(OR(AI25="n/a",AI25="nd"),0,AI25)))</f>
        <v>0.10049875621120891</v>
      </c>
      <c r="AO25" s="15">
        <f t="shared" ref="AO25:AO67" si="6">SQRT(SUMSQ(IF(OR(X25="n/a",X25="nd"),0,X25),IF(OR(Y25="n/a",Y25="nd"),0,Y25),IF(OR(Z25="n/a",Z25="nd"),0,Z25),IF(OR(AB25="n/a",AB25="nd"),0,AB25),IF(OR(AC25="n/a",AC25="nd"),0,AC25),IF(OR(AD25="n/a",AD25="nd"),0,AD25),IF(OR(AE25="n/a",AE25="nd"),0,AE25),IF(OR(AF25="n/a",AF25="nd"),0,AF25),IF(OR(AG25="n/a",AG25="nd"),0,AG25),IF(OR(AH25="n/a",AH25="nd"),0,AH25),IF(OR(AI25="n/a",AI25="nd"),0,AI25)))</f>
        <v>0.10049875621120891</v>
      </c>
      <c r="AP25" s="47">
        <v>-0.88029195415799999</v>
      </c>
      <c r="AQ25" s="29" t="s">
        <v>133</v>
      </c>
      <c r="AR25" s="29" t="s">
        <v>133</v>
      </c>
      <c r="AS25" s="148">
        <v>-0.44556720352700002</v>
      </c>
      <c r="AT25" s="148">
        <v>-0.28821238097599999</v>
      </c>
      <c r="AU25" s="48">
        <v>1.1277924939100001E-2</v>
      </c>
      <c r="AV25" s="47">
        <v>0.31076823085400002</v>
      </c>
      <c r="AW25" s="47">
        <v>0.45039529031499997</v>
      </c>
      <c r="AX25" s="29" t="s">
        <v>133</v>
      </c>
      <c r="AY25" s="29" t="s">
        <v>133</v>
      </c>
      <c r="AZ25" s="47">
        <v>0.77447058846600003</v>
      </c>
      <c r="BA25" s="30">
        <v>-1</v>
      </c>
      <c r="BB25" s="42">
        <v>5</v>
      </c>
      <c r="BC25" s="31" t="s">
        <v>11331</v>
      </c>
      <c r="BD25" s="31" t="s">
        <v>11332</v>
      </c>
      <c r="BE25" s="31" t="s">
        <v>1711</v>
      </c>
      <c r="BF25" s="32" t="s">
        <v>133</v>
      </c>
      <c r="BG25" s="32" t="s">
        <v>133</v>
      </c>
      <c r="BH25" s="33">
        <v>0.05</v>
      </c>
      <c r="BI25" s="33">
        <v>0.05</v>
      </c>
      <c r="BJ25" s="32" t="s">
        <v>133</v>
      </c>
      <c r="BK25" s="32" t="s">
        <v>133</v>
      </c>
      <c r="BL25" s="32" t="s">
        <v>133</v>
      </c>
      <c r="BM25" s="34" t="s">
        <v>133</v>
      </c>
      <c r="BN25" s="34" t="s">
        <v>133</v>
      </c>
      <c r="BO25" s="34" t="s">
        <v>133</v>
      </c>
      <c r="BP25" s="34" t="s">
        <v>133</v>
      </c>
      <c r="BQ25" s="16" t="s">
        <v>133</v>
      </c>
      <c r="BR25" s="16">
        <f t="shared" si="4"/>
        <v>0.12288205727444508</v>
      </c>
      <c r="BS25" s="16">
        <f t="shared" si="3"/>
        <v>0.12288205727444508</v>
      </c>
      <c r="BT25" s="35" t="s">
        <v>133</v>
      </c>
      <c r="BU25" s="35" t="s">
        <v>133</v>
      </c>
      <c r="BV25" s="35" t="s">
        <v>133</v>
      </c>
      <c r="BW25" s="35" t="s">
        <v>133</v>
      </c>
      <c r="BX25" s="36">
        <v>0</v>
      </c>
      <c r="BY25" s="37" t="s">
        <v>133</v>
      </c>
      <c r="BZ25" s="38" t="s">
        <v>133</v>
      </c>
    </row>
    <row r="26" spans="1:78" ht="50.1" customHeight="1">
      <c r="A26" s="19" t="s">
        <v>159</v>
      </c>
      <c r="B26" s="20" t="s">
        <v>157</v>
      </c>
      <c r="C26" s="21">
        <v>8</v>
      </c>
      <c r="D26" s="21" t="s">
        <v>11300</v>
      </c>
      <c r="E26" s="40">
        <v>-5.6059869999999998</v>
      </c>
      <c r="F26" s="40">
        <v>119.45857599999999</v>
      </c>
      <c r="G26" s="41">
        <v>1</v>
      </c>
      <c r="H26" s="22">
        <v>4260</v>
      </c>
      <c r="I26" s="22">
        <v>64.031242374328485</v>
      </c>
      <c r="J26" s="23">
        <v>4349.5</v>
      </c>
      <c r="K26" s="23">
        <v>4536</v>
      </c>
      <c r="L26" s="23">
        <v>4163</v>
      </c>
      <c r="M26" s="24" t="s">
        <v>1019</v>
      </c>
      <c r="N26" s="25" t="s">
        <v>133</v>
      </c>
      <c r="O26" s="25" t="s">
        <v>133</v>
      </c>
      <c r="P26" s="25" t="s">
        <v>133</v>
      </c>
      <c r="Q26" s="25" t="s">
        <v>133</v>
      </c>
      <c r="R26" s="25" t="s">
        <v>133</v>
      </c>
      <c r="S26" s="44" t="s">
        <v>133</v>
      </c>
      <c r="T26" s="26" t="s">
        <v>133</v>
      </c>
      <c r="U26" s="27" t="s">
        <v>133</v>
      </c>
      <c r="V26" s="27" t="s">
        <v>133</v>
      </c>
      <c r="W26" s="27" t="s">
        <v>133</v>
      </c>
      <c r="X26" s="27" t="s">
        <v>133</v>
      </c>
      <c r="Y26" s="27">
        <v>0.01</v>
      </c>
      <c r="Z26" s="27" t="s">
        <v>133</v>
      </c>
      <c r="AA26" s="27" t="s">
        <v>133</v>
      </c>
      <c r="AB26" s="28" t="s">
        <v>133</v>
      </c>
      <c r="AC26" s="28" t="s">
        <v>133</v>
      </c>
      <c r="AD26" s="28" t="s">
        <v>133</v>
      </c>
      <c r="AE26" s="28" t="s">
        <v>133</v>
      </c>
      <c r="AF26" s="28">
        <v>0.1</v>
      </c>
      <c r="AG26" s="39" t="s">
        <v>133</v>
      </c>
      <c r="AH26" s="39" t="s">
        <v>133</v>
      </c>
      <c r="AI26" s="39" t="s">
        <v>133</v>
      </c>
      <c r="AJ26" s="39" t="s">
        <v>133</v>
      </c>
      <c r="AK26" s="39" t="s">
        <v>133</v>
      </c>
      <c r="AL26" s="39">
        <v>1.125</v>
      </c>
      <c r="AM26" s="45" t="s">
        <v>133</v>
      </c>
      <c r="AN26" s="15">
        <f t="shared" si="5"/>
        <v>0.10049875621120891</v>
      </c>
      <c r="AO26" s="15">
        <f t="shared" si="6"/>
        <v>0.10049875621120891</v>
      </c>
      <c r="AP26" s="47">
        <v>-1.13092963504</v>
      </c>
      <c r="AQ26" s="29" t="s">
        <v>133</v>
      </c>
      <c r="AR26" s="29" t="s">
        <v>133</v>
      </c>
      <c r="AS26" s="148">
        <v>-0.61878178590800004</v>
      </c>
      <c r="AT26" s="148">
        <v>-0.30546670366500001</v>
      </c>
      <c r="AU26" s="48">
        <v>2.11484520277E-2</v>
      </c>
      <c r="AV26" s="47">
        <v>0.34776360771999998</v>
      </c>
      <c r="AW26" s="47">
        <v>0.44124378491900001</v>
      </c>
      <c r="AX26" s="29" t="s">
        <v>133</v>
      </c>
      <c r="AY26" s="29" t="s">
        <v>133</v>
      </c>
      <c r="AZ26" s="47">
        <v>0.72014695392200001</v>
      </c>
      <c r="BA26" s="30">
        <v>-1</v>
      </c>
      <c r="BB26" s="42">
        <v>5</v>
      </c>
      <c r="BC26" s="31" t="s">
        <v>11331</v>
      </c>
      <c r="BD26" s="31" t="s">
        <v>11332</v>
      </c>
      <c r="BE26" s="31" t="s">
        <v>1711</v>
      </c>
      <c r="BF26" s="32" t="s">
        <v>133</v>
      </c>
      <c r="BG26" s="32" t="s">
        <v>133</v>
      </c>
      <c r="BH26" s="33">
        <v>0.05</v>
      </c>
      <c r="BI26" s="33">
        <v>0.05</v>
      </c>
      <c r="BJ26" s="32" t="s">
        <v>133</v>
      </c>
      <c r="BK26" s="32" t="s">
        <v>133</v>
      </c>
      <c r="BL26" s="32" t="s">
        <v>133</v>
      </c>
      <c r="BM26" s="34" t="s">
        <v>133</v>
      </c>
      <c r="BN26" s="34" t="s">
        <v>133</v>
      </c>
      <c r="BO26" s="34" t="s">
        <v>133</v>
      </c>
      <c r="BP26" s="34" t="s">
        <v>133</v>
      </c>
      <c r="BQ26" s="16" t="s">
        <v>133</v>
      </c>
      <c r="BR26" s="16">
        <f t="shared" si="4"/>
        <v>0.12288205727444508</v>
      </c>
      <c r="BS26" s="16">
        <f t="shared" si="3"/>
        <v>0.12288205727444508</v>
      </c>
      <c r="BT26" s="35" t="s">
        <v>133</v>
      </c>
      <c r="BU26" s="35" t="s">
        <v>133</v>
      </c>
      <c r="BV26" s="35" t="s">
        <v>133</v>
      </c>
      <c r="BW26" s="35" t="s">
        <v>133</v>
      </c>
      <c r="BX26" s="36">
        <v>0</v>
      </c>
      <c r="BY26" s="37" t="s">
        <v>133</v>
      </c>
      <c r="BZ26" s="38" t="s">
        <v>133</v>
      </c>
    </row>
    <row r="27" spans="1:78" ht="50.1" customHeight="1">
      <c r="A27" s="19" t="s">
        <v>160</v>
      </c>
      <c r="B27" s="20" t="s">
        <v>157</v>
      </c>
      <c r="C27" s="21">
        <v>8</v>
      </c>
      <c r="D27" s="21" t="s">
        <v>161</v>
      </c>
      <c r="E27" s="40">
        <v>-5.6059869999999998</v>
      </c>
      <c r="F27" s="40">
        <v>119.45857599999999</v>
      </c>
      <c r="G27" s="41">
        <v>1</v>
      </c>
      <c r="H27" s="22">
        <v>2755</v>
      </c>
      <c r="I27" s="22">
        <v>125.69805089976535</v>
      </c>
      <c r="J27" s="23">
        <v>2503</v>
      </c>
      <c r="K27" s="23">
        <v>2692</v>
      </c>
      <c r="L27" s="23">
        <v>2314</v>
      </c>
      <c r="M27" s="24" t="s">
        <v>1020</v>
      </c>
      <c r="N27" s="25" t="s">
        <v>133</v>
      </c>
      <c r="O27" s="25" t="s">
        <v>133</v>
      </c>
      <c r="P27" s="25" t="s">
        <v>133</v>
      </c>
      <c r="Q27" s="25" t="s">
        <v>133</v>
      </c>
      <c r="R27" s="25" t="s">
        <v>133</v>
      </c>
      <c r="S27" s="44" t="s">
        <v>133</v>
      </c>
      <c r="T27" s="26" t="s">
        <v>133</v>
      </c>
      <c r="U27" s="27" t="s">
        <v>133</v>
      </c>
      <c r="V27" s="27" t="s">
        <v>133</v>
      </c>
      <c r="W27" s="27" t="s">
        <v>133</v>
      </c>
      <c r="X27" s="27" t="s">
        <v>133</v>
      </c>
      <c r="Y27" s="27">
        <v>0.01</v>
      </c>
      <c r="Z27" s="27" t="s">
        <v>133</v>
      </c>
      <c r="AA27" s="27" t="s">
        <v>133</v>
      </c>
      <c r="AB27" s="28" t="s">
        <v>133</v>
      </c>
      <c r="AC27" s="28" t="s">
        <v>133</v>
      </c>
      <c r="AD27" s="28" t="s">
        <v>133</v>
      </c>
      <c r="AE27" s="28" t="s">
        <v>133</v>
      </c>
      <c r="AF27" s="28">
        <v>0.1</v>
      </c>
      <c r="AG27" s="39" t="s">
        <v>133</v>
      </c>
      <c r="AH27" s="39" t="s">
        <v>133</v>
      </c>
      <c r="AI27" s="39" t="s">
        <v>133</v>
      </c>
      <c r="AJ27" s="39" t="s">
        <v>133</v>
      </c>
      <c r="AK27" s="39" t="s">
        <v>133</v>
      </c>
      <c r="AL27" s="39">
        <v>1.22</v>
      </c>
      <c r="AM27" s="45" t="s">
        <v>133</v>
      </c>
      <c r="AN27" s="15">
        <f t="shared" si="5"/>
        <v>0.10049875621120891</v>
      </c>
      <c r="AO27" s="15">
        <f t="shared" si="6"/>
        <v>0.10049875621120891</v>
      </c>
      <c r="AP27" s="47">
        <v>-1.13092963504</v>
      </c>
      <c r="AQ27" s="29" t="s">
        <v>133</v>
      </c>
      <c r="AR27" s="29" t="s">
        <v>133</v>
      </c>
      <c r="AS27" s="148">
        <v>-0.61878178590800004</v>
      </c>
      <c r="AT27" s="148">
        <v>-0.30546670366500001</v>
      </c>
      <c r="AU27" s="48">
        <v>2.11484520277E-2</v>
      </c>
      <c r="AV27" s="47">
        <v>0.34776360771999998</v>
      </c>
      <c r="AW27" s="47">
        <v>0.44124378491900001</v>
      </c>
      <c r="AX27" s="29" t="s">
        <v>133</v>
      </c>
      <c r="AY27" s="29" t="s">
        <v>133</v>
      </c>
      <c r="AZ27" s="47">
        <v>0.72014695392200001</v>
      </c>
      <c r="BA27" s="30">
        <v>-1</v>
      </c>
      <c r="BB27" s="42">
        <v>5</v>
      </c>
      <c r="BC27" s="31" t="s">
        <v>11331</v>
      </c>
      <c r="BD27" s="31" t="s">
        <v>1020</v>
      </c>
      <c r="BE27" s="31" t="s">
        <v>1711</v>
      </c>
      <c r="BF27" s="32" t="s">
        <v>133</v>
      </c>
      <c r="BG27" s="32" t="s">
        <v>133</v>
      </c>
      <c r="BH27" s="33">
        <v>0.05</v>
      </c>
      <c r="BI27" s="33">
        <v>0.05</v>
      </c>
      <c r="BJ27" s="32" t="s">
        <v>133</v>
      </c>
      <c r="BK27" s="32" t="s">
        <v>133</v>
      </c>
      <c r="BL27" s="32" t="s">
        <v>133</v>
      </c>
      <c r="BM27" s="34" t="s">
        <v>133</v>
      </c>
      <c r="BN27" s="34" t="s">
        <v>133</v>
      </c>
      <c r="BO27" s="34" t="s">
        <v>133</v>
      </c>
      <c r="BP27" s="34" t="s">
        <v>133</v>
      </c>
      <c r="BQ27" s="16" t="s">
        <v>133</v>
      </c>
      <c r="BR27" s="16">
        <f t="shared" si="4"/>
        <v>0.12288205727444508</v>
      </c>
      <c r="BS27" s="16">
        <f t="shared" si="3"/>
        <v>0.12288205727444508</v>
      </c>
      <c r="BT27" s="35" t="s">
        <v>133</v>
      </c>
      <c r="BU27" s="35" t="s">
        <v>133</v>
      </c>
      <c r="BV27" s="35" t="s">
        <v>133</v>
      </c>
      <c r="BW27" s="35" t="s">
        <v>133</v>
      </c>
      <c r="BX27" s="36">
        <v>0</v>
      </c>
      <c r="BY27" s="37" t="s">
        <v>133</v>
      </c>
      <c r="BZ27" s="38" t="s">
        <v>133</v>
      </c>
    </row>
    <row r="28" spans="1:78" ht="50.1" customHeight="1">
      <c r="A28" s="19" t="s">
        <v>162</v>
      </c>
      <c r="B28" s="20" t="s">
        <v>157</v>
      </c>
      <c r="C28" s="21">
        <v>8</v>
      </c>
      <c r="D28" s="21" t="s">
        <v>163</v>
      </c>
      <c r="E28" s="40">
        <v>-5.5860609999999999</v>
      </c>
      <c r="F28" s="40">
        <v>119.487178</v>
      </c>
      <c r="G28" s="41">
        <v>1</v>
      </c>
      <c r="H28" s="22">
        <v>1525</v>
      </c>
      <c r="I28" s="22">
        <v>130.09611831257686</v>
      </c>
      <c r="J28" s="23">
        <v>1084.5</v>
      </c>
      <c r="K28" s="23">
        <v>1252</v>
      </c>
      <c r="L28" s="23">
        <v>917</v>
      </c>
      <c r="M28" s="24" t="s">
        <v>1020</v>
      </c>
      <c r="N28" s="25" t="s">
        <v>133</v>
      </c>
      <c r="O28" s="25" t="s">
        <v>133</v>
      </c>
      <c r="P28" s="25" t="s">
        <v>133</v>
      </c>
      <c r="Q28" s="25" t="s">
        <v>133</v>
      </c>
      <c r="R28" s="25" t="s">
        <v>133</v>
      </c>
      <c r="S28" s="44" t="s">
        <v>133</v>
      </c>
      <c r="T28" s="26" t="s">
        <v>133</v>
      </c>
      <c r="U28" s="27" t="s">
        <v>133</v>
      </c>
      <c r="V28" s="27" t="s">
        <v>133</v>
      </c>
      <c r="W28" s="27" t="s">
        <v>133</v>
      </c>
      <c r="X28" s="27" t="s">
        <v>133</v>
      </c>
      <c r="Y28" s="27">
        <v>0.01</v>
      </c>
      <c r="Z28" s="27" t="s">
        <v>133</v>
      </c>
      <c r="AA28" s="27" t="s">
        <v>133</v>
      </c>
      <c r="AB28" s="28" t="s">
        <v>133</v>
      </c>
      <c r="AC28" s="28" t="s">
        <v>133</v>
      </c>
      <c r="AD28" s="28" t="s">
        <v>133</v>
      </c>
      <c r="AE28" s="28" t="s">
        <v>133</v>
      </c>
      <c r="AF28" s="28">
        <v>0.1</v>
      </c>
      <c r="AG28" s="39" t="s">
        <v>133</v>
      </c>
      <c r="AH28" s="39" t="s">
        <v>133</v>
      </c>
      <c r="AI28" s="39" t="s">
        <v>133</v>
      </c>
      <c r="AJ28" s="39" t="s">
        <v>133</v>
      </c>
      <c r="AK28" s="39" t="s">
        <v>133</v>
      </c>
      <c r="AL28" s="39">
        <v>1.5649999999999999</v>
      </c>
      <c r="AM28" s="45" t="s">
        <v>133</v>
      </c>
      <c r="AN28" s="15">
        <f t="shared" si="5"/>
        <v>0.10049875621120891</v>
      </c>
      <c r="AO28" s="15">
        <f t="shared" si="6"/>
        <v>0.10049875621120891</v>
      </c>
      <c r="AP28" s="47">
        <v>-1.12869245857</v>
      </c>
      <c r="AQ28" s="29" t="s">
        <v>133</v>
      </c>
      <c r="AR28" s="29" t="s">
        <v>133</v>
      </c>
      <c r="AS28" s="148">
        <v>-0.61709937339400001</v>
      </c>
      <c r="AT28" s="148">
        <v>-0.30439740445800001</v>
      </c>
      <c r="AU28" s="48">
        <v>2.1090678820999999E-2</v>
      </c>
      <c r="AV28" s="47">
        <v>0.34657876209999999</v>
      </c>
      <c r="AW28" s="47">
        <v>0.440006333114</v>
      </c>
      <c r="AX28" s="29" t="s">
        <v>133</v>
      </c>
      <c r="AY28" s="29" t="s">
        <v>133</v>
      </c>
      <c r="AZ28" s="47">
        <v>0.71983768757400002</v>
      </c>
      <c r="BA28" s="30">
        <v>-1</v>
      </c>
      <c r="BB28" s="42">
        <v>5</v>
      </c>
      <c r="BC28" s="31" t="s">
        <v>11331</v>
      </c>
      <c r="BD28" s="31" t="s">
        <v>1020</v>
      </c>
      <c r="BE28" s="31" t="s">
        <v>1711</v>
      </c>
      <c r="BF28" s="32" t="s">
        <v>133</v>
      </c>
      <c r="BG28" s="32" t="s">
        <v>133</v>
      </c>
      <c r="BH28" s="33">
        <v>0.05</v>
      </c>
      <c r="BI28" s="33">
        <v>0.05</v>
      </c>
      <c r="BJ28" s="32" t="s">
        <v>133</v>
      </c>
      <c r="BK28" s="32" t="s">
        <v>133</v>
      </c>
      <c r="BL28" s="32" t="s">
        <v>133</v>
      </c>
      <c r="BM28" s="34" t="s">
        <v>133</v>
      </c>
      <c r="BN28" s="34" t="s">
        <v>133</v>
      </c>
      <c r="BO28" s="34" t="s">
        <v>133</v>
      </c>
      <c r="BP28" s="34" t="s">
        <v>133</v>
      </c>
      <c r="BQ28" s="16" t="s">
        <v>133</v>
      </c>
      <c r="BR28" s="16">
        <f t="shared" si="4"/>
        <v>0.12288205727444508</v>
      </c>
      <c r="BS28" s="16">
        <f t="shared" si="3"/>
        <v>0.12288205727444508</v>
      </c>
      <c r="BT28" s="35" t="s">
        <v>133</v>
      </c>
      <c r="BU28" s="35" t="s">
        <v>133</v>
      </c>
      <c r="BV28" s="35" t="s">
        <v>133</v>
      </c>
      <c r="BW28" s="35" t="s">
        <v>133</v>
      </c>
      <c r="BX28" s="36">
        <v>0</v>
      </c>
      <c r="BY28" s="37" t="s">
        <v>133</v>
      </c>
      <c r="BZ28" s="38" t="s">
        <v>133</v>
      </c>
    </row>
    <row r="29" spans="1:78" ht="50.1" customHeight="1">
      <c r="A29" s="19" t="s">
        <v>164</v>
      </c>
      <c r="B29" s="20" t="s">
        <v>157</v>
      </c>
      <c r="C29" s="21">
        <v>8</v>
      </c>
      <c r="D29" s="21" t="s">
        <v>163</v>
      </c>
      <c r="E29" s="40">
        <v>-5.5860609999999999</v>
      </c>
      <c r="F29" s="40">
        <v>119.487178</v>
      </c>
      <c r="G29" s="41">
        <v>1</v>
      </c>
      <c r="H29" s="22">
        <v>1840</v>
      </c>
      <c r="I29" s="22">
        <v>136.01470508735443</v>
      </c>
      <c r="J29" s="23">
        <v>1410</v>
      </c>
      <c r="K29" s="23">
        <v>1599</v>
      </c>
      <c r="L29" s="23">
        <v>1221</v>
      </c>
      <c r="M29" s="24" t="s">
        <v>1020</v>
      </c>
      <c r="N29" s="25" t="s">
        <v>133</v>
      </c>
      <c r="O29" s="25" t="s">
        <v>133</v>
      </c>
      <c r="P29" s="25" t="s">
        <v>133</v>
      </c>
      <c r="Q29" s="25" t="s">
        <v>133</v>
      </c>
      <c r="R29" s="25" t="s">
        <v>133</v>
      </c>
      <c r="S29" s="44" t="s">
        <v>133</v>
      </c>
      <c r="T29" s="26" t="s">
        <v>133</v>
      </c>
      <c r="U29" s="27" t="s">
        <v>133</v>
      </c>
      <c r="V29" s="27" t="s">
        <v>133</v>
      </c>
      <c r="W29" s="27" t="s">
        <v>133</v>
      </c>
      <c r="X29" s="27" t="s">
        <v>133</v>
      </c>
      <c r="Y29" s="27">
        <v>0.01</v>
      </c>
      <c r="Z29" s="27" t="s">
        <v>133</v>
      </c>
      <c r="AA29" s="27" t="s">
        <v>133</v>
      </c>
      <c r="AB29" s="28" t="s">
        <v>133</v>
      </c>
      <c r="AC29" s="28" t="s">
        <v>133</v>
      </c>
      <c r="AD29" s="28" t="s">
        <v>133</v>
      </c>
      <c r="AE29" s="28" t="s">
        <v>133</v>
      </c>
      <c r="AF29" s="28">
        <v>0.1</v>
      </c>
      <c r="AG29" s="39" t="s">
        <v>133</v>
      </c>
      <c r="AH29" s="39" t="s">
        <v>133</v>
      </c>
      <c r="AI29" s="39" t="s">
        <v>133</v>
      </c>
      <c r="AJ29" s="39" t="s">
        <v>133</v>
      </c>
      <c r="AK29" s="39" t="s">
        <v>133</v>
      </c>
      <c r="AL29" s="39">
        <v>1.84</v>
      </c>
      <c r="AM29" s="45" t="s">
        <v>133</v>
      </c>
      <c r="AN29" s="15">
        <f t="shared" si="5"/>
        <v>0.10049875621120891</v>
      </c>
      <c r="AO29" s="15">
        <f t="shared" si="6"/>
        <v>0.10049875621120891</v>
      </c>
      <c r="AP29" s="47">
        <v>-1.12869245857</v>
      </c>
      <c r="AQ29" s="29" t="s">
        <v>133</v>
      </c>
      <c r="AR29" s="29" t="s">
        <v>133</v>
      </c>
      <c r="AS29" s="148">
        <v>-0.61709937339400001</v>
      </c>
      <c r="AT29" s="148">
        <v>-0.30439740445800001</v>
      </c>
      <c r="AU29" s="48">
        <v>2.1090678820999999E-2</v>
      </c>
      <c r="AV29" s="47">
        <v>0.34657876209999999</v>
      </c>
      <c r="AW29" s="47">
        <v>0.440006333114</v>
      </c>
      <c r="AX29" s="29" t="s">
        <v>133</v>
      </c>
      <c r="AY29" s="29" t="s">
        <v>133</v>
      </c>
      <c r="AZ29" s="47">
        <v>0.71983768757400002</v>
      </c>
      <c r="BA29" s="30">
        <v>-1</v>
      </c>
      <c r="BB29" s="42">
        <v>5</v>
      </c>
      <c r="BC29" s="31" t="s">
        <v>11331</v>
      </c>
      <c r="BD29" s="31" t="s">
        <v>1020</v>
      </c>
      <c r="BE29" s="31" t="s">
        <v>1711</v>
      </c>
      <c r="BF29" s="32" t="s">
        <v>133</v>
      </c>
      <c r="BG29" s="32" t="s">
        <v>133</v>
      </c>
      <c r="BH29" s="33">
        <v>0.05</v>
      </c>
      <c r="BI29" s="33">
        <v>0.05</v>
      </c>
      <c r="BJ29" s="32" t="s">
        <v>133</v>
      </c>
      <c r="BK29" s="32" t="s">
        <v>133</v>
      </c>
      <c r="BL29" s="32" t="s">
        <v>133</v>
      </c>
      <c r="BM29" s="34" t="s">
        <v>133</v>
      </c>
      <c r="BN29" s="34" t="s">
        <v>133</v>
      </c>
      <c r="BO29" s="34" t="s">
        <v>133</v>
      </c>
      <c r="BP29" s="34" t="s">
        <v>133</v>
      </c>
      <c r="BQ29" s="16" t="s">
        <v>133</v>
      </c>
      <c r="BR29" s="16">
        <f t="shared" si="4"/>
        <v>0.12288205727444508</v>
      </c>
      <c r="BS29" s="16">
        <f t="shared" si="3"/>
        <v>0.12288205727444508</v>
      </c>
      <c r="BT29" s="35" t="s">
        <v>133</v>
      </c>
      <c r="BU29" s="35" t="s">
        <v>133</v>
      </c>
      <c r="BV29" s="35" t="s">
        <v>133</v>
      </c>
      <c r="BW29" s="35" t="s">
        <v>133</v>
      </c>
      <c r="BX29" s="36">
        <v>0</v>
      </c>
      <c r="BY29" s="37" t="s">
        <v>133</v>
      </c>
      <c r="BZ29" s="38" t="s">
        <v>133</v>
      </c>
    </row>
    <row r="30" spans="1:78" ht="50.1" customHeight="1">
      <c r="A30" s="19" t="s">
        <v>165</v>
      </c>
      <c r="B30" s="20" t="s">
        <v>157</v>
      </c>
      <c r="C30" s="21">
        <v>8</v>
      </c>
      <c r="D30" s="21" t="s">
        <v>163</v>
      </c>
      <c r="E30" s="40">
        <v>-5.5860609999999999</v>
      </c>
      <c r="F30" s="40">
        <v>119.487178</v>
      </c>
      <c r="G30" s="41">
        <v>1</v>
      </c>
      <c r="H30" s="22">
        <v>6540</v>
      </c>
      <c r="I30" s="22">
        <v>102.95630140987001</v>
      </c>
      <c r="J30" s="23">
        <v>7026.5</v>
      </c>
      <c r="K30" s="23">
        <v>7265</v>
      </c>
      <c r="L30" s="23">
        <v>6788</v>
      </c>
      <c r="M30" s="24" t="s">
        <v>1019</v>
      </c>
      <c r="N30" s="25" t="s">
        <v>133</v>
      </c>
      <c r="O30" s="25" t="s">
        <v>133</v>
      </c>
      <c r="P30" s="25" t="s">
        <v>133</v>
      </c>
      <c r="Q30" s="25" t="s">
        <v>133</v>
      </c>
      <c r="R30" s="25" t="s">
        <v>133</v>
      </c>
      <c r="S30" s="44" t="s">
        <v>133</v>
      </c>
      <c r="T30" s="26" t="s">
        <v>133</v>
      </c>
      <c r="U30" s="27" t="s">
        <v>133</v>
      </c>
      <c r="V30" s="27" t="s">
        <v>133</v>
      </c>
      <c r="W30" s="27" t="s">
        <v>133</v>
      </c>
      <c r="X30" s="27" t="s">
        <v>133</v>
      </c>
      <c r="Y30" s="27">
        <v>0.01</v>
      </c>
      <c r="Z30" s="27" t="s">
        <v>133</v>
      </c>
      <c r="AA30" s="27" t="s">
        <v>133</v>
      </c>
      <c r="AB30" s="28" t="s">
        <v>133</v>
      </c>
      <c r="AC30" s="28" t="s">
        <v>133</v>
      </c>
      <c r="AD30" s="28" t="s">
        <v>133</v>
      </c>
      <c r="AE30" s="28" t="s">
        <v>133</v>
      </c>
      <c r="AF30" s="28">
        <v>0.1</v>
      </c>
      <c r="AG30" s="39" t="s">
        <v>133</v>
      </c>
      <c r="AH30" s="39" t="s">
        <v>133</v>
      </c>
      <c r="AI30" s="39" t="s">
        <v>133</v>
      </c>
      <c r="AJ30" s="39" t="s">
        <v>133</v>
      </c>
      <c r="AK30" s="39" t="s">
        <v>133</v>
      </c>
      <c r="AL30" s="39">
        <v>0</v>
      </c>
      <c r="AM30" s="45" t="s">
        <v>133</v>
      </c>
      <c r="AN30" s="15">
        <f t="shared" si="5"/>
        <v>0.10049875621120891</v>
      </c>
      <c r="AO30" s="15">
        <f t="shared" si="6"/>
        <v>0.10049875621120891</v>
      </c>
      <c r="AP30" s="47">
        <v>-1.12869245857</v>
      </c>
      <c r="AQ30" s="29" t="s">
        <v>133</v>
      </c>
      <c r="AR30" s="29" t="s">
        <v>133</v>
      </c>
      <c r="AS30" s="148">
        <v>-0.61709937339400001</v>
      </c>
      <c r="AT30" s="148">
        <v>-0.30439740445800001</v>
      </c>
      <c r="AU30" s="48">
        <v>2.1090678820999999E-2</v>
      </c>
      <c r="AV30" s="47">
        <v>0.34657876209999999</v>
      </c>
      <c r="AW30" s="47">
        <v>0.440006333114</v>
      </c>
      <c r="AX30" s="29" t="s">
        <v>133</v>
      </c>
      <c r="AY30" s="29" t="s">
        <v>133</v>
      </c>
      <c r="AZ30" s="47">
        <v>0.71983768757400002</v>
      </c>
      <c r="BA30" s="30">
        <v>-1</v>
      </c>
      <c r="BB30" s="42">
        <v>5</v>
      </c>
      <c r="BC30" s="31" t="s">
        <v>11331</v>
      </c>
      <c r="BD30" s="31" t="s">
        <v>11295</v>
      </c>
      <c r="BE30" s="31" t="s">
        <v>1711</v>
      </c>
      <c r="BF30" s="32" t="s">
        <v>133</v>
      </c>
      <c r="BG30" s="32" t="s">
        <v>133</v>
      </c>
      <c r="BH30" s="33">
        <v>0.05</v>
      </c>
      <c r="BI30" s="33">
        <v>0.05</v>
      </c>
      <c r="BJ30" s="32" t="s">
        <v>133</v>
      </c>
      <c r="BK30" s="32" t="s">
        <v>133</v>
      </c>
      <c r="BL30" s="32" t="s">
        <v>133</v>
      </c>
      <c r="BM30" s="34" t="s">
        <v>133</v>
      </c>
      <c r="BN30" s="34" t="s">
        <v>133</v>
      </c>
      <c r="BO30" s="34" t="s">
        <v>133</v>
      </c>
      <c r="BP30" s="34" t="s">
        <v>133</v>
      </c>
      <c r="BQ30" s="16" t="s">
        <v>133</v>
      </c>
      <c r="BR30" s="16">
        <f t="shared" si="4"/>
        <v>0.12288205727444508</v>
      </c>
      <c r="BS30" s="16">
        <f t="shared" si="3"/>
        <v>0.12288205727444508</v>
      </c>
      <c r="BT30" s="35" t="s">
        <v>133</v>
      </c>
      <c r="BU30" s="35" t="s">
        <v>133</v>
      </c>
      <c r="BV30" s="35" t="s">
        <v>133</v>
      </c>
      <c r="BW30" s="35" t="s">
        <v>133</v>
      </c>
      <c r="BX30" s="36">
        <v>0</v>
      </c>
      <c r="BY30" s="37" t="s">
        <v>133</v>
      </c>
      <c r="BZ30" s="38" t="s">
        <v>133</v>
      </c>
    </row>
    <row r="31" spans="1:78" ht="50.1" customHeight="1">
      <c r="A31" s="19" t="s">
        <v>166</v>
      </c>
      <c r="B31" s="20" t="s">
        <v>157</v>
      </c>
      <c r="C31" s="21">
        <v>8</v>
      </c>
      <c r="D31" s="21" t="s">
        <v>163</v>
      </c>
      <c r="E31" s="40">
        <v>-5.5860609999999999</v>
      </c>
      <c r="F31" s="40">
        <v>119.487178</v>
      </c>
      <c r="G31" s="41">
        <v>1</v>
      </c>
      <c r="H31" s="22">
        <v>4380</v>
      </c>
      <c r="I31" s="22">
        <v>128.06248474865697</v>
      </c>
      <c r="J31" s="23">
        <v>4562</v>
      </c>
      <c r="K31" s="23">
        <v>4792</v>
      </c>
      <c r="L31" s="23">
        <v>4332</v>
      </c>
      <c r="M31" s="24" t="s">
        <v>1021</v>
      </c>
      <c r="N31" s="25" t="s">
        <v>133</v>
      </c>
      <c r="O31" s="25" t="s">
        <v>133</v>
      </c>
      <c r="P31" s="25" t="s">
        <v>133</v>
      </c>
      <c r="Q31" s="25" t="s">
        <v>133</v>
      </c>
      <c r="R31" s="25" t="s">
        <v>133</v>
      </c>
      <c r="S31" s="44" t="s">
        <v>133</v>
      </c>
      <c r="T31" s="26" t="s">
        <v>133</v>
      </c>
      <c r="U31" s="27" t="s">
        <v>133</v>
      </c>
      <c r="V31" s="27" t="s">
        <v>133</v>
      </c>
      <c r="W31" s="27" t="s">
        <v>133</v>
      </c>
      <c r="X31" s="27" t="s">
        <v>133</v>
      </c>
      <c r="Y31" s="27">
        <v>0.01</v>
      </c>
      <c r="Z31" s="27" t="s">
        <v>133</v>
      </c>
      <c r="AA31" s="27" t="s">
        <v>133</v>
      </c>
      <c r="AB31" s="28" t="s">
        <v>133</v>
      </c>
      <c r="AC31" s="28" t="s">
        <v>133</v>
      </c>
      <c r="AD31" s="28" t="s">
        <v>133</v>
      </c>
      <c r="AE31" s="28" t="s">
        <v>133</v>
      </c>
      <c r="AF31" s="28">
        <v>0.1</v>
      </c>
      <c r="AG31" s="39" t="s">
        <v>133</v>
      </c>
      <c r="AH31" s="39" t="s">
        <v>133</v>
      </c>
      <c r="AI31" s="39" t="s">
        <v>133</v>
      </c>
      <c r="AJ31" s="39" t="s">
        <v>133</v>
      </c>
      <c r="AK31" s="39" t="s">
        <v>133</v>
      </c>
      <c r="AL31" s="39">
        <v>1.365</v>
      </c>
      <c r="AM31" s="45" t="s">
        <v>133</v>
      </c>
      <c r="AN31" s="15">
        <f t="shared" si="5"/>
        <v>0.10049875621120891</v>
      </c>
      <c r="AO31" s="15">
        <f t="shared" si="6"/>
        <v>0.10049875621120891</v>
      </c>
      <c r="AP31" s="47">
        <v>-1.12869245857</v>
      </c>
      <c r="AQ31" s="29" t="s">
        <v>133</v>
      </c>
      <c r="AR31" s="29" t="s">
        <v>133</v>
      </c>
      <c r="AS31" s="148">
        <v>-0.61709937339400001</v>
      </c>
      <c r="AT31" s="148">
        <v>-0.30439740445800001</v>
      </c>
      <c r="AU31" s="48">
        <v>2.1090678820999999E-2</v>
      </c>
      <c r="AV31" s="47">
        <v>0.34657876209999999</v>
      </c>
      <c r="AW31" s="47">
        <v>0.440006333114</v>
      </c>
      <c r="AX31" s="29" t="s">
        <v>133</v>
      </c>
      <c r="AY31" s="29" t="s">
        <v>133</v>
      </c>
      <c r="AZ31" s="47">
        <v>0.71983768757400002</v>
      </c>
      <c r="BA31" s="30">
        <v>-1</v>
      </c>
      <c r="BB31" s="42">
        <v>5</v>
      </c>
      <c r="BC31" s="31" t="s">
        <v>11331</v>
      </c>
      <c r="BD31" s="31" t="s">
        <v>11490</v>
      </c>
      <c r="BE31" s="31" t="s">
        <v>1711</v>
      </c>
      <c r="BF31" s="32" t="s">
        <v>133</v>
      </c>
      <c r="BG31" s="32" t="s">
        <v>133</v>
      </c>
      <c r="BH31" s="33">
        <v>0.05</v>
      </c>
      <c r="BI31" s="33">
        <v>0.05</v>
      </c>
      <c r="BJ31" s="32" t="s">
        <v>133</v>
      </c>
      <c r="BK31" s="32" t="s">
        <v>133</v>
      </c>
      <c r="BL31" s="32" t="s">
        <v>133</v>
      </c>
      <c r="BM31" s="34" t="s">
        <v>133</v>
      </c>
      <c r="BN31" s="34" t="s">
        <v>133</v>
      </c>
      <c r="BO31" s="34" t="s">
        <v>133</v>
      </c>
      <c r="BP31" s="34" t="s">
        <v>133</v>
      </c>
      <c r="BQ31" s="16" t="s">
        <v>133</v>
      </c>
      <c r="BR31" s="16">
        <f t="shared" si="4"/>
        <v>0.12288205727444508</v>
      </c>
      <c r="BS31" s="16">
        <f t="shared" si="3"/>
        <v>0.12288205727444508</v>
      </c>
      <c r="BT31" s="35" t="s">
        <v>133</v>
      </c>
      <c r="BU31" s="35" t="s">
        <v>133</v>
      </c>
      <c r="BV31" s="35" t="s">
        <v>133</v>
      </c>
      <c r="BW31" s="35" t="s">
        <v>133</v>
      </c>
      <c r="BX31" s="36">
        <v>0</v>
      </c>
      <c r="BY31" s="37" t="s">
        <v>133</v>
      </c>
      <c r="BZ31" s="38" t="s">
        <v>133</v>
      </c>
    </row>
    <row r="32" spans="1:78" ht="50.1" customHeight="1">
      <c r="A32" s="19" t="s">
        <v>167</v>
      </c>
      <c r="B32" s="20" t="s">
        <v>157</v>
      </c>
      <c r="C32" s="21">
        <v>8</v>
      </c>
      <c r="D32" s="21" t="s">
        <v>168</v>
      </c>
      <c r="E32" s="40">
        <v>-4.5748179999999996</v>
      </c>
      <c r="F32" s="40">
        <v>119.591157</v>
      </c>
      <c r="G32" s="41">
        <v>1</v>
      </c>
      <c r="H32" s="22">
        <v>4520</v>
      </c>
      <c r="I32" s="22">
        <v>140.71247279470288</v>
      </c>
      <c r="J32" s="23">
        <v>4689.5</v>
      </c>
      <c r="K32" s="23">
        <v>4947</v>
      </c>
      <c r="L32" s="23">
        <v>4432</v>
      </c>
      <c r="M32" s="24" t="s">
        <v>1022</v>
      </c>
      <c r="N32" s="25" t="s">
        <v>133</v>
      </c>
      <c r="O32" s="25" t="s">
        <v>133</v>
      </c>
      <c r="P32" s="25" t="s">
        <v>133</v>
      </c>
      <c r="Q32" s="25" t="s">
        <v>133</v>
      </c>
      <c r="R32" s="25" t="s">
        <v>133</v>
      </c>
      <c r="S32" s="44" t="s">
        <v>133</v>
      </c>
      <c r="T32" s="26" t="s">
        <v>133</v>
      </c>
      <c r="U32" s="27" t="s">
        <v>133</v>
      </c>
      <c r="V32" s="27" t="s">
        <v>133</v>
      </c>
      <c r="W32" s="27" t="s">
        <v>133</v>
      </c>
      <c r="X32" s="27" t="s">
        <v>133</v>
      </c>
      <c r="Y32" s="27">
        <v>0.01</v>
      </c>
      <c r="Z32" s="27" t="s">
        <v>133</v>
      </c>
      <c r="AA32" s="27" t="s">
        <v>133</v>
      </c>
      <c r="AB32" s="28" t="s">
        <v>133</v>
      </c>
      <c r="AC32" s="28" t="s">
        <v>133</v>
      </c>
      <c r="AD32" s="28" t="s">
        <v>133</v>
      </c>
      <c r="AE32" s="28" t="s">
        <v>133</v>
      </c>
      <c r="AF32" s="28">
        <v>0.1</v>
      </c>
      <c r="AG32" s="39" t="s">
        <v>133</v>
      </c>
      <c r="AH32" s="39" t="s">
        <v>133</v>
      </c>
      <c r="AI32" s="39" t="s">
        <v>133</v>
      </c>
      <c r="AJ32" s="39" t="s">
        <v>133</v>
      </c>
      <c r="AK32" s="39" t="s">
        <v>133</v>
      </c>
      <c r="AL32" s="39">
        <v>1.8250000000000002</v>
      </c>
      <c r="AM32" s="45" t="s">
        <v>133</v>
      </c>
      <c r="AN32" s="15">
        <f t="shared" si="5"/>
        <v>0.10049875621120891</v>
      </c>
      <c r="AO32" s="15">
        <f t="shared" si="6"/>
        <v>0.10049875621120891</v>
      </c>
      <c r="AP32" s="47">
        <v>-0.85543336865599995</v>
      </c>
      <c r="AQ32" s="29" t="s">
        <v>133</v>
      </c>
      <c r="AR32" s="29" t="s">
        <v>133</v>
      </c>
      <c r="AS32" s="148">
        <v>-0.45105419427999999</v>
      </c>
      <c r="AT32" s="148">
        <v>-0.313257862823</v>
      </c>
      <c r="AU32" s="48">
        <v>8.4694324876100004E-4</v>
      </c>
      <c r="AV32" s="47">
        <v>0.31495174932100001</v>
      </c>
      <c r="AW32" s="47">
        <v>0.51318313471599997</v>
      </c>
      <c r="AX32" s="29" t="s">
        <v>133</v>
      </c>
      <c r="AY32" s="29" t="s">
        <v>133</v>
      </c>
      <c r="AZ32" s="47">
        <v>0.89890993617699999</v>
      </c>
      <c r="BA32" s="30">
        <v>-1</v>
      </c>
      <c r="BB32" s="42">
        <v>5</v>
      </c>
      <c r="BC32" s="31" t="s">
        <v>11331</v>
      </c>
      <c r="BD32" s="31" t="s">
        <v>1022</v>
      </c>
      <c r="BE32" s="31" t="s">
        <v>1711</v>
      </c>
      <c r="BF32" s="32" t="s">
        <v>133</v>
      </c>
      <c r="BG32" s="32" t="s">
        <v>133</v>
      </c>
      <c r="BH32" s="33">
        <v>0.05</v>
      </c>
      <c r="BI32" s="33">
        <v>0.05</v>
      </c>
      <c r="BJ32" s="32" t="s">
        <v>133</v>
      </c>
      <c r="BK32" s="32" t="s">
        <v>133</v>
      </c>
      <c r="BL32" s="32" t="s">
        <v>133</v>
      </c>
      <c r="BM32" s="34" t="s">
        <v>133</v>
      </c>
      <c r="BN32" s="34" t="s">
        <v>133</v>
      </c>
      <c r="BO32" s="34" t="s">
        <v>133</v>
      </c>
      <c r="BP32" s="34" t="s">
        <v>133</v>
      </c>
      <c r="BQ32" s="16" t="s">
        <v>133</v>
      </c>
      <c r="BR32" s="16">
        <f t="shared" si="4"/>
        <v>0.12288205727444508</v>
      </c>
      <c r="BS32" s="16">
        <f t="shared" si="3"/>
        <v>0.12288205727444508</v>
      </c>
      <c r="BT32" s="35" t="s">
        <v>133</v>
      </c>
      <c r="BU32" s="35" t="s">
        <v>133</v>
      </c>
      <c r="BV32" s="35" t="s">
        <v>133</v>
      </c>
      <c r="BW32" s="35" t="s">
        <v>133</v>
      </c>
      <c r="BX32" s="36">
        <v>0</v>
      </c>
      <c r="BY32" s="37" t="s">
        <v>133</v>
      </c>
      <c r="BZ32" s="38" t="s">
        <v>133</v>
      </c>
    </row>
    <row r="33" spans="1:78" ht="50.1" customHeight="1">
      <c r="A33" s="19" t="s">
        <v>169</v>
      </c>
      <c r="B33" s="20" t="s">
        <v>157</v>
      </c>
      <c r="C33" s="21">
        <v>8</v>
      </c>
      <c r="D33" s="21" t="s">
        <v>170</v>
      </c>
      <c r="E33" s="40">
        <v>-5.0028370000000004</v>
      </c>
      <c r="F33" s="40">
        <v>119.482361</v>
      </c>
      <c r="G33" s="41">
        <v>1</v>
      </c>
      <c r="H33" s="22">
        <v>2230</v>
      </c>
      <c r="I33" s="22">
        <v>136.01470508735443</v>
      </c>
      <c r="J33" s="23">
        <v>1828</v>
      </c>
      <c r="K33" s="23">
        <v>2060</v>
      </c>
      <c r="L33" s="23">
        <v>1596</v>
      </c>
      <c r="M33" s="24" t="s">
        <v>1020</v>
      </c>
      <c r="N33" s="25" t="s">
        <v>133</v>
      </c>
      <c r="O33" s="25" t="s">
        <v>133</v>
      </c>
      <c r="P33" s="25" t="s">
        <v>133</v>
      </c>
      <c r="Q33" s="25" t="s">
        <v>133</v>
      </c>
      <c r="R33" s="25" t="s">
        <v>133</v>
      </c>
      <c r="S33" s="44" t="s">
        <v>133</v>
      </c>
      <c r="T33" s="26" t="s">
        <v>133</v>
      </c>
      <c r="U33" s="27" t="s">
        <v>133</v>
      </c>
      <c r="V33" s="27" t="s">
        <v>133</v>
      </c>
      <c r="W33" s="27" t="s">
        <v>133</v>
      </c>
      <c r="X33" s="27" t="s">
        <v>133</v>
      </c>
      <c r="Y33" s="27">
        <v>0.01</v>
      </c>
      <c r="Z33" s="27" t="s">
        <v>133</v>
      </c>
      <c r="AA33" s="27" t="s">
        <v>133</v>
      </c>
      <c r="AB33" s="28" t="s">
        <v>133</v>
      </c>
      <c r="AC33" s="28" t="s">
        <v>133</v>
      </c>
      <c r="AD33" s="28" t="s">
        <v>133</v>
      </c>
      <c r="AE33" s="28" t="s">
        <v>133</v>
      </c>
      <c r="AF33" s="28">
        <v>0.1</v>
      </c>
      <c r="AG33" s="39" t="s">
        <v>133</v>
      </c>
      <c r="AH33" s="39" t="s">
        <v>133</v>
      </c>
      <c r="AI33" s="39" t="s">
        <v>133</v>
      </c>
      <c r="AJ33" s="39" t="s">
        <v>133</v>
      </c>
      <c r="AK33" s="39" t="s">
        <v>133</v>
      </c>
      <c r="AL33" s="39">
        <v>1.25</v>
      </c>
      <c r="AM33" s="45" t="s">
        <v>133</v>
      </c>
      <c r="AN33" s="15">
        <f t="shared" si="5"/>
        <v>0.10049875621120891</v>
      </c>
      <c r="AO33" s="15">
        <f t="shared" si="6"/>
        <v>0.10049875621120891</v>
      </c>
      <c r="AP33" s="47">
        <v>-0.87439099342899995</v>
      </c>
      <c r="AQ33" s="29" t="s">
        <v>133</v>
      </c>
      <c r="AR33" s="29" t="s">
        <v>133</v>
      </c>
      <c r="AS33" s="148">
        <v>-0.44831586380799998</v>
      </c>
      <c r="AT33" s="148">
        <v>-0.29441050018800002</v>
      </c>
      <c r="AU33" s="48">
        <v>8.9822499085800006E-3</v>
      </c>
      <c r="AV33" s="47">
        <v>0.31237500000500001</v>
      </c>
      <c r="AW33" s="47">
        <v>0.47788213064599999</v>
      </c>
      <c r="AX33" s="29" t="s">
        <v>133</v>
      </c>
      <c r="AY33" s="29" t="s">
        <v>133</v>
      </c>
      <c r="AZ33" s="47">
        <v>0.82769290503899995</v>
      </c>
      <c r="BA33" s="30">
        <v>-1</v>
      </c>
      <c r="BB33" s="42">
        <v>5</v>
      </c>
      <c r="BC33" s="31" t="s">
        <v>11331</v>
      </c>
      <c r="BD33" s="31" t="s">
        <v>1020</v>
      </c>
      <c r="BE33" s="31" t="s">
        <v>1711</v>
      </c>
      <c r="BF33" s="32" t="s">
        <v>133</v>
      </c>
      <c r="BG33" s="32" t="s">
        <v>133</v>
      </c>
      <c r="BH33" s="33">
        <v>0.05</v>
      </c>
      <c r="BI33" s="33">
        <v>0.05</v>
      </c>
      <c r="BJ33" s="32" t="s">
        <v>133</v>
      </c>
      <c r="BK33" s="32" t="s">
        <v>133</v>
      </c>
      <c r="BL33" s="32" t="s">
        <v>133</v>
      </c>
      <c r="BM33" s="34" t="s">
        <v>133</v>
      </c>
      <c r="BN33" s="34" t="s">
        <v>133</v>
      </c>
      <c r="BO33" s="34" t="s">
        <v>133</v>
      </c>
      <c r="BP33" s="34" t="s">
        <v>133</v>
      </c>
      <c r="BQ33" s="16" t="s">
        <v>133</v>
      </c>
      <c r="BR33" s="16">
        <f t="shared" si="4"/>
        <v>0.12288205727444508</v>
      </c>
      <c r="BS33" s="16">
        <f t="shared" si="3"/>
        <v>0.12288205727444508</v>
      </c>
      <c r="BT33" s="35" t="s">
        <v>133</v>
      </c>
      <c r="BU33" s="35" t="s">
        <v>133</v>
      </c>
      <c r="BV33" s="35" t="s">
        <v>133</v>
      </c>
      <c r="BW33" s="35" t="s">
        <v>133</v>
      </c>
      <c r="BX33" s="36">
        <v>0</v>
      </c>
      <c r="BY33" s="37" t="s">
        <v>133</v>
      </c>
      <c r="BZ33" s="38" t="s">
        <v>133</v>
      </c>
    </row>
    <row r="34" spans="1:78" ht="50.1" customHeight="1">
      <c r="A34" s="19" t="s">
        <v>171</v>
      </c>
      <c r="B34" s="20" t="s">
        <v>157</v>
      </c>
      <c r="C34" s="21">
        <v>8</v>
      </c>
      <c r="D34" s="21" t="s">
        <v>172</v>
      </c>
      <c r="E34" s="40">
        <v>-5.0719830000000004</v>
      </c>
      <c r="F34" s="40">
        <v>119.46814999999999</v>
      </c>
      <c r="G34" s="41">
        <v>1</v>
      </c>
      <c r="H34" s="22">
        <v>2330</v>
      </c>
      <c r="I34" s="22">
        <v>136.01470508735443</v>
      </c>
      <c r="J34" s="23">
        <v>1828</v>
      </c>
      <c r="K34" s="23">
        <v>2060</v>
      </c>
      <c r="L34" s="23">
        <v>1596</v>
      </c>
      <c r="M34" s="24" t="s">
        <v>1020</v>
      </c>
      <c r="N34" s="25" t="s">
        <v>133</v>
      </c>
      <c r="O34" s="25" t="s">
        <v>133</v>
      </c>
      <c r="P34" s="25" t="s">
        <v>133</v>
      </c>
      <c r="Q34" s="25" t="s">
        <v>133</v>
      </c>
      <c r="R34" s="25" t="s">
        <v>133</v>
      </c>
      <c r="S34" s="44" t="s">
        <v>133</v>
      </c>
      <c r="T34" s="26" t="s">
        <v>133</v>
      </c>
      <c r="U34" s="27" t="s">
        <v>133</v>
      </c>
      <c r="V34" s="27" t="s">
        <v>133</v>
      </c>
      <c r="W34" s="27" t="s">
        <v>133</v>
      </c>
      <c r="X34" s="27" t="s">
        <v>133</v>
      </c>
      <c r="Y34" s="27">
        <v>0.01</v>
      </c>
      <c r="Z34" s="27" t="s">
        <v>133</v>
      </c>
      <c r="AA34" s="27" t="s">
        <v>133</v>
      </c>
      <c r="AB34" s="28" t="s">
        <v>133</v>
      </c>
      <c r="AC34" s="28" t="s">
        <v>133</v>
      </c>
      <c r="AD34" s="28" t="s">
        <v>133</v>
      </c>
      <c r="AE34" s="28" t="s">
        <v>133</v>
      </c>
      <c r="AF34" s="28">
        <v>0.1</v>
      </c>
      <c r="AG34" s="39" t="s">
        <v>133</v>
      </c>
      <c r="AH34" s="39" t="s">
        <v>133</v>
      </c>
      <c r="AI34" s="39" t="s">
        <v>133</v>
      </c>
      <c r="AJ34" s="39" t="s">
        <v>133</v>
      </c>
      <c r="AK34" s="39" t="s">
        <v>133</v>
      </c>
      <c r="AL34" s="39">
        <v>1.675</v>
      </c>
      <c r="AM34" s="45" t="s">
        <v>133</v>
      </c>
      <c r="AN34" s="15">
        <f t="shared" si="5"/>
        <v>0.10049875621120891</v>
      </c>
      <c r="AO34" s="15">
        <f t="shared" si="6"/>
        <v>0.10049875621120891</v>
      </c>
      <c r="AP34" s="47">
        <v>-0.87950376457199997</v>
      </c>
      <c r="AQ34" s="29" t="s">
        <v>133</v>
      </c>
      <c r="AR34" s="29" t="s">
        <v>133</v>
      </c>
      <c r="AS34" s="148">
        <v>-0.446704283466</v>
      </c>
      <c r="AT34" s="148">
        <v>-0.290272804552</v>
      </c>
      <c r="AU34" s="48">
        <v>1.0939371468E-2</v>
      </c>
      <c r="AV34" s="47">
        <v>0.312151547488</v>
      </c>
      <c r="AW34" s="47">
        <v>0.46220962378800001</v>
      </c>
      <c r="AX34" s="29" t="s">
        <v>133</v>
      </c>
      <c r="AY34" s="29" t="s">
        <v>133</v>
      </c>
      <c r="AZ34" s="47">
        <v>0.79596527191599997</v>
      </c>
      <c r="BA34" s="30">
        <v>-1</v>
      </c>
      <c r="BB34" s="42">
        <v>5</v>
      </c>
      <c r="BC34" s="31" t="s">
        <v>11331</v>
      </c>
      <c r="BD34" s="31" t="s">
        <v>1020</v>
      </c>
      <c r="BE34" s="31" t="s">
        <v>1711</v>
      </c>
      <c r="BF34" s="32" t="s">
        <v>133</v>
      </c>
      <c r="BG34" s="32" t="s">
        <v>133</v>
      </c>
      <c r="BH34" s="33">
        <v>0.05</v>
      </c>
      <c r="BI34" s="33">
        <v>0.05</v>
      </c>
      <c r="BJ34" s="32" t="s">
        <v>133</v>
      </c>
      <c r="BK34" s="32" t="s">
        <v>133</v>
      </c>
      <c r="BL34" s="32" t="s">
        <v>133</v>
      </c>
      <c r="BM34" s="34" t="s">
        <v>133</v>
      </c>
      <c r="BN34" s="34" t="s">
        <v>133</v>
      </c>
      <c r="BO34" s="34" t="s">
        <v>133</v>
      </c>
      <c r="BP34" s="34" t="s">
        <v>133</v>
      </c>
      <c r="BQ34" s="16" t="s">
        <v>133</v>
      </c>
      <c r="BR34" s="16">
        <f t="shared" si="4"/>
        <v>0.12288205727444508</v>
      </c>
      <c r="BS34" s="16">
        <f t="shared" si="3"/>
        <v>0.12288205727444508</v>
      </c>
      <c r="BT34" s="35" t="s">
        <v>133</v>
      </c>
      <c r="BU34" s="35" t="s">
        <v>133</v>
      </c>
      <c r="BV34" s="35" t="s">
        <v>133</v>
      </c>
      <c r="BW34" s="35" t="s">
        <v>133</v>
      </c>
      <c r="BX34" s="36">
        <v>0</v>
      </c>
      <c r="BY34" s="37" t="s">
        <v>133</v>
      </c>
      <c r="BZ34" s="38" t="s">
        <v>133</v>
      </c>
    </row>
    <row r="35" spans="1:78" ht="50.1" customHeight="1">
      <c r="A35" s="19" t="s">
        <v>173</v>
      </c>
      <c r="B35" s="20" t="s">
        <v>157</v>
      </c>
      <c r="C35" s="21">
        <v>8</v>
      </c>
      <c r="D35" s="21" t="s">
        <v>174</v>
      </c>
      <c r="E35" s="40">
        <v>-5.1253659999999996</v>
      </c>
      <c r="F35" s="40">
        <v>119.343385</v>
      </c>
      <c r="G35" s="41">
        <v>1</v>
      </c>
      <c r="H35" s="22">
        <v>5440</v>
      </c>
      <c r="I35" s="22">
        <v>150</v>
      </c>
      <c r="J35" s="23">
        <v>5831</v>
      </c>
      <c r="K35" s="23">
        <v>6082</v>
      </c>
      <c r="L35" s="23">
        <v>5580</v>
      </c>
      <c r="M35" s="24" t="s">
        <v>1019</v>
      </c>
      <c r="N35" s="25" t="s">
        <v>133</v>
      </c>
      <c r="O35" s="25" t="s">
        <v>133</v>
      </c>
      <c r="P35" s="25" t="s">
        <v>133</v>
      </c>
      <c r="Q35" s="25" t="s">
        <v>133</v>
      </c>
      <c r="R35" s="25" t="s">
        <v>133</v>
      </c>
      <c r="S35" s="44" t="s">
        <v>133</v>
      </c>
      <c r="T35" s="26" t="s">
        <v>133</v>
      </c>
      <c r="U35" s="27" t="s">
        <v>133</v>
      </c>
      <c r="V35" s="27" t="s">
        <v>133</v>
      </c>
      <c r="W35" s="27" t="s">
        <v>133</v>
      </c>
      <c r="X35" s="27" t="s">
        <v>133</v>
      </c>
      <c r="Y35" s="27">
        <v>0.01</v>
      </c>
      <c r="Z35" s="27" t="s">
        <v>133</v>
      </c>
      <c r="AA35" s="27" t="s">
        <v>133</v>
      </c>
      <c r="AB35" s="28" t="s">
        <v>133</v>
      </c>
      <c r="AC35" s="28" t="s">
        <v>133</v>
      </c>
      <c r="AD35" s="28" t="s">
        <v>133</v>
      </c>
      <c r="AE35" s="28" t="s">
        <v>133</v>
      </c>
      <c r="AF35" s="28">
        <v>0.1</v>
      </c>
      <c r="AG35" s="39" t="s">
        <v>133</v>
      </c>
      <c r="AH35" s="39" t="s">
        <v>133</v>
      </c>
      <c r="AI35" s="39" t="s">
        <v>133</v>
      </c>
      <c r="AJ35" s="39" t="s">
        <v>133</v>
      </c>
      <c r="AK35" s="39" t="s">
        <v>133</v>
      </c>
      <c r="AL35" s="39">
        <v>0</v>
      </c>
      <c r="AM35" s="45" t="s">
        <v>133</v>
      </c>
      <c r="AN35" s="15">
        <f t="shared" si="5"/>
        <v>0.10049875621120891</v>
      </c>
      <c r="AO35" s="15">
        <f t="shared" si="6"/>
        <v>0.10049875621120891</v>
      </c>
      <c r="AP35" s="47">
        <v>-0.88370197648399995</v>
      </c>
      <c r="AQ35" s="29" t="s">
        <v>133</v>
      </c>
      <c r="AR35" s="29" t="s">
        <v>133</v>
      </c>
      <c r="AS35" s="148">
        <v>-0.44686646653099998</v>
      </c>
      <c r="AT35" s="148">
        <v>-0.28890784167400002</v>
      </c>
      <c r="AU35" s="48">
        <v>1.1494024197399999E-2</v>
      </c>
      <c r="AV35" s="47">
        <v>0.31189589006899998</v>
      </c>
      <c r="AW35" s="47">
        <v>0.45306910386400001</v>
      </c>
      <c r="AX35" s="29" t="s">
        <v>133</v>
      </c>
      <c r="AY35" s="29" t="s">
        <v>133</v>
      </c>
      <c r="AZ35" s="47">
        <v>0.77727479294900004</v>
      </c>
      <c r="BA35" s="30">
        <v>-1</v>
      </c>
      <c r="BB35" s="42">
        <v>5</v>
      </c>
      <c r="BC35" s="31" t="s">
        <v>11331</v>
      </c>
      <c r="BD35" s="31" t="s">
        <v>11298</v>
      </c>
      <c r="BE35" s="31" t="s">
        <v>1711</v>
      </c>
      <c r="BF35" s="32" t="s">
        <v>133</v>
      </c>
      <c r="BG35" s="32" t="s">
        <v>133</v>
      </c>
      <c r="BH35" s="33">
        <v>0.05</v>
      </c>
      <c r="BI35" s="33">
        <v>0.05</v>
      </c>
      <c r="BJ35" s="32" t="s">
        <v>133</v>
      </c>
      <c r="BK35" s="32" t="s">
        <v>133</v>
      </c>
      <c r="BL35" s="32" t="s">
        <v>133</v>
      </c>
      <c r="BM35" s="34" t="s">
        <v>133</v>
      </c>
      <c r="BN35" s="34" t="s">
        <v>133</v>
      </c>
      <c r="BO35" s="34" t="s">
        <v>133</v>
      </c>
      <c r="BP35" s="34" t="s">
        <v>133</v>
      </c>
      <c r="BQ35" s="16" t="s">
        <v>133</v>
      </c>
      <c r="BR35" s="16">
        <f t="shared" si="4"/>
        <v>0.12288205727444508</v>
      </c>
      <c r="BS35" s="16">
        <f t="shared" si="3"/>
        <v>0.12288205727444508</v>
      </c>
      <c r="BT35" s="35" t="s">
        <v>133</v>
      </c>
      <c r="BU35" s="35" t="s">
        <v>133</v>
      </c>
      <c r="BV35" s="35" t="s">
        <v>133</v>
      </c>
      <c r="BW35" s="35" t="s">
        <v>133</v>
      </c>
      <c r="BX35" s="36">
        <v>0</v>
      </c>
      <c r="BY35" s="37" t="s">
        <v>133</v>
      </c>
      <c r="BZ35" s="38" t="s">
        <v>133</v>
      </c>
    </row>
    <row r="36" spans="1:78" ht="50.1" customHeight="1">
      <c r="A36" s="19" t="s">
        <v>175</v>
      </c>
      <c r="B36" s="20" t="s">
        <v>157</v>
      </c>
      <c r="C36" s="21">
        <v>8</v>
      </c>
      <c r="D36" s="21" t="s">
        <v>176</v>
      </c>
      <c r="E36" s="40">
        <v>-5.0028370000000004</v>
      </c>
      <c r="F36" s="40">
        <v>119.482361</v>
      </c>
      <c r="G36" s="41">
        <v>1</v>
      </c>
      <c r="H36" s="22">
        <v>905</v>
      </c>
      <c r="I36" s="22">
        <v>50</v>
      </c>
      <c r="J36" s="23">
        <v>531</v>
      </c>
      <c r="K36" s="23">
        <v>616</v>
      </c>
      <c r="L36" s="23">
        <v>446</v>
      </c>
      <c r="M36" s="24" t="s">
        <v>1023</v>
      </c>
      <c r="N36" s="25" t="s">
        <v>133</v>
      </c>
      <c r="O36" s="25" t="s">
        <v>133</v>
      </c>
      <c r="P36" s="25" t="s">
        <v>133</v>
      </c>
      <c r="Q36" s="25" t="s">
        <v>133</v>
      </c>
      <c r="R36" s="25" t="s">
        <v>133</v>
      </c>
      <c r="S36" s="44" t="s">
        <v>133</v>
      </c>
      <c r="T36" s="26" t="s">
        <v>133</v>
      </c>
      <c r="U36" s="27" t="s">
        <v>133</v>
      </c>
      <c r="V36" s="27" t="s">
        <v>133</v>
      </c>
      <c r="W36" s="27" t="s">
        <v>133</v>
      </c>
      <c r="X36" s="27" t="s">
        <v>133</v>
      </c>
      <c r="Y36" s="27">
        <v>0.01</v>
      </c>
      <c r="Z36" s="27" t="s">
        <v>133</v>
      </c>
      <c r="AA36" s="27" t="s">
        <v>133</v>
      </c>
      <c r="AB36" s="28" t="s">
        <v>133</v>
      </c>
      <c r="AC36" s="28" t="s">
        <v>133</v>
      </c>
      <c r="AD36" s="28" t="s">
        <v>133</v>
      </c>
      <c r="AE36" s="28" t="s">
        <v>133</v>
      </c>
      <c r="AF36" s="28">
        <v>0.1</v>
      </c>
      <c r="AG36" s="39" t="s">
        <v>133</v>
      </c>
      <c r="AH36" s="39" t="s">
        <v>133</v>
      </c>
      <c r="AI36" s="39" t="s">
        <v>133</v>
      </c>
      <c r="AJ36" s="39" t="s">
        <v>133</v>
      </c>
      <c r="AK36" s="39" t="s">
        <v>133</v>
      </c>
      <c r="AL36" s="39">
        <v>1.1000000000000001</v>
      </c>
      <c r="AM36" s="45" t="s">
        <v>133</v>
      </c>
      <c r="AN36" s="15">
        <f t="shared" si="5"/>
        <v>0.10049875621120891</v>
      </c>
      <c r="AO36" s="15">
        <f t="shared" si="6"/>
        <v>0.10049875621120891</v>
      </c>
      <c r="AP36" s="47">
        <v>-0.87439099342899995</v>
      </c>
      <c r="AQ36" s="29" t="s">
        <v>133</v>
      </c>
      <c r="AR36" s="29" t="s">
        <v>133</v>
      </c>
      <c r="AS36" s="148">
        <v>-0.44831586380799998</v>
      </c>
      <c r="AT36" s="148">
        <v>-0.29441050018800002</v>
      </c>
      <c r="AU36" s="48">
        <v>8.9822499085800006E-3</v>
      </c>
      <c r="AV36" s="47">
        <v>0.31237500000500001</v>
      </c>
      <c r="AW36" s="47">
        <v>0.47788213064599999</v>
      </c>
      <c r="AX36" s="29" t="s">
        <v>133</v>
      </c>
      <c r="AY36" s="29" t="s">
        <v>133</v>
      </c>
      <c r="AZ36" s="47">
        <v>0.82769290503899995</v>
      </c>
      <c r="BA36" s="30">
        <v>1</v>
      </c>
      <c r="BB36" s="42">
        <v>5</v>
      </c>
      <c r="BC36" s="31" t="s">
        <v>11331</v>
      </c>
      <c r="BD36" s="31" t="s">
        <v>1023</v>
      </c>
      <c r="BE36" s="31" t="s">
        <v>1710</v>
      </c>
      <c r="BF36" s="32" t="s">
        <v>133</v>
      </c>
      <c r="BG36" s="32" t="s">
        <v>133</v>
      </c>
      <c r="BH36" s="33">
        <v>0.05</v>
      </c>
      <c r="BI36" s="33">
        <v>0.05</v>
      </c>
      <c r="BJ36" s="32" t="s">
        <v>133</v>
      </c>
      <c r="BK36" s="32" t="s">
        <v>133</v>
      </c>
      <c r="BL36" s="32" t="s">
        <v>133</v>
      </c>
      <c r="BM36" s="34" t="s">
        <v>133</v>
      </c>
      <c r="BN36" s="34" t="s">
        <v>133</v>
      </c>
      <c r="BO36" s="34" t="s">
        <v>133</v>
      </c>
      <c r="BP36" s="34" t="s">
        <v>133</v>
      </c>
      <c r="BQ36" s="16" t="s">
        <v>133</v>
      </c>
      <c r="BR36" s="16">
        <f t="shared" si="4"/>
        <v>0.12288205727444508</v>
      </c>
      <c r="BS36" s="16">
        <f t="shared" si="3"/>
        <v>0.12288205727444508</v>
      </c>
      <c r="BT36" s="35" t="s">
        <v>133</v>
      </c>
      <c r="BU36" s="35" t="s">
        <v>133</v>
      </c>
      <c r="BV36" s="35" t="s">
        <v>133</v>
      </c>
      <c r="BW36" s="35" t="s">
        <v>133</v>
      </c>
      <c r="BX36" s="36">
        <v>0</v>
      </c>
      <c r="BY36" s="37" t="s">
        <v>133</v>
      </c>
      <c r="BZ36" s="38" t="s">
        <v>133</v>
      </c>
    </row>
    <row r="37" spans="1:78" ht="50.1" customHeight="1">
      <c r="A37" s="19" t="s">
        <v>177</v>
      </c>
      <c r="B37" s="20" t="s">
        <v>157</v>
      </c>
      <c r="C37" s="21">
        <v>8</v>
      </c>
      <c r="D37" s="21" t="s">
        <v>176</v>
      </c>
      <c r="E37" s="40">
        <v>-5.0028370000000004</v>
      </c>
      <c r="F37" s="40">
        <v>119.482361</v>
      </c>
      <c r="G37" s="41">
        <v>1</v>
      </c>
      <c r="H37" s="22">
        <v>6840</v>
      </c>
      <c r="I37" s="22">
        <v>100</v>
      </c>
      <c r="J37" s="23">
        <v>7351.5</v>
      </c>
      <c r="K37" s="23">
        <v>7536</v>
      </c>
      <c r="L37" s="23">
        <v>7167</v>
      </c>
      <c r="M37" s="24" t="s">
        <v>1023</v>
      </c>
      <c r="N37" s="25" t="s">
        <v>133</v>
      </c>
      <c r="O37" s="25" t="s">
        <v>133</v>
      </c>
      <c r="P37" s="25" t="s">
        <v>133</v>
      </c>
      <c r="Q37" s="25" t="s">
        <v>133</v>
      </c>
      <c r="R37" s="25" t="s">
        <v>133</v>
      </c>
      <c r="S37" s="44" t="s">
        <v>133</v>
      </c>
      <c r="T37" s="26" t="s">
        <v>133</v>
      </c>
      <c r="U37" s="27" t="s">
        <v>133</v>
      </c>
      <c r="V37" s="27" t="s">
        <v>133</v>
      </c>
      <c r="W37" s="27" t="s">
        <v>133</v>
      </c>
      <c r="X37" s="27" t="s">
        <v>133</v>
      </c>
      <c r="Y37" s="27">
        <v>0.01</v>
      </c>
      <c r="Z37" s="27" t="s">
        <v>133</v>
      </c>
      <c r="AA37" s="27" t="s">
        <v>133</v>
      </c>
      <c r="AB37" s="28" t="s">
        <v>133</v>
      </c>
      <c r="AC37" s="28" t="s">
        <v>133</v>
      </c>
      <c r="AD37" s="28" t="s">
        <v>133</v>
      </c>
      <c r="AE37" s="28" t="s">
        <v>133</v>
      </c>
      <c r="AF37" s="28">
        <v>0.1</v>
      </c>
      <c r="AG37" s="39" t="s">
        <v>133</v>
      </c>
      <c r="AH37" s="39" t="s">
        <v>133</v>
      </c>
      <c r="AI37" s="39" t="s">
        <v>133</v>
      </c>
      <c r="AJ37" s="39" t="s">
        <v>133</v>
      </c>
      <c r="AK37" s="39" t="s">
        <v>133</v>
      </c>
      <c r="AL37" s="39">
        <v>-0.6</v>
      </c>
      <c r="AM37" s="45" t="s">
        <v>133</v>
      </c>
      <c r="AN37" s="15">
        <f t="shared" si="5"/>
        <v>0.10049875621120891</v>
      </c>
      <c r="AO37" s="15">
        <f t="shared" si="6"/>
        <v>0.10049875621120891</v>
      </c>
      <c r="AP37" s="47">
        <v>-0.87439099342899995</v>
      </c>
      <c r="AQ37" s="29" t="s">
        <v>133</v>
      </c>
      <c r="AR37" s="29" t="s">
        <v>133</v>
      </c>
      <c r="AS37" s="148">
        <v>-0.44831586380799998</v>
      </c>
      <c r="AT37" s="148">
        <v>-0.29441050018800002</v>
      </c>
      <c r="AU37" s="48">
        <v>8.9822499085800006E-3</v>
      </c>
      <c r="AV37" s="47">
        <v>0.31237500000500001</v>
      </c>
      <c r="AW37" s="47">
        <v>0.47788213064599999</v>
      </c>
      <c r="AX37" s="29" t="s">
        <v>133</v>
      </c>
      <c r="AY37" s="29" t="s">
        <v>133</v>
      </c>
      <c r="AZ37" s="47">
        <v>0.82769290503899995</v>
      </c>
      <c r="BA37" s="30">
        <v>1</v>
      </c>
      <c r="BB37" s="42">
        <v>5</v>
      </c>
      <c r="BC37" s="31" t="s">
        <v>11331</v>
      </c>
      <c r="BD37" s="31" t="s">
        <v>1023</v>
      </c>
      <c r="BE37" s="31" t="s">
        <v>1710</v>
      </c>
      <c r="BF37" s="32" t="s">
        <v>133</v>
      </c>
      <c r="BG37" s="32" t="s">
        <v>133</v>
      </c>
      <c r="BH37" s="33">
        <v>0.05</v>
      </c>
      <c r="BI37" s="33">
        <v>0.05</v>
      </c>
      <c r="BJ37" s="32" t="s">
        <v>133</v>
      </c>
      <c r="BK37" s="32" t="s">
        <v>133</v>
      </c>
      <c r="BL37" s="32" t="s">
        <v>133</v>
      </c>
      <c r="BM37" s="34" t="s">
        <v>133</v>
      </c>
      <c r="BN37" s="34" t="s">
        <v>133</v>
      </c>
      <c r="BO37" s="34" t="s">
        <v>133</v>
      </c>
      <c r="BP37" s="34" t="s">
        <v>133</v>
      </c>
      <c r="BQ37" s="16" t="s">
        <v>133</v>
      </c>
      <c r="BR37" s="16">
        <f t="shared" si="4"/>
        <v>0.12288205727444508</v>
      </c>
      <c r="BS37" s="16">
        <f t="shared" si="3"/>
        <v>0.12288205727444508</v>
      </c>
      <c r="BT37" s="35" t="s">
        <v>133</v>
      </c>
      <c r="BU37" s="35" t="s">
        <v>133</v>
      </c>
      <c r="BV37" s="35" t="s">
        <v>133</v>
      </c>
      <c r="BW37" s="35" t="s">
        <v>133</v>
      </c>
      <c r="BX37" s="36">
        <v>0</v>
      </c>
      <c r="BY37" s="37" t="s">
        <v>133</v>
      </c>
      <c r="BZ37" s="38" t="s">
        <v>133</v>
      </c>
    </row>
    <row r="38" spans="1:78" ht="50.1" customHeight="1">
      <c r="A38" s="19" t="s">
        <v>178</v>
      </c>
      <c r="B38" s="20" t="s">
        <v>157</v>
      </c>
      <c r="C38" s="21">
        <v>8</v>
      </c>
      <c r="D38" s="21" t="s">
        <v>179</v>
      </c>
      <c r="E38" s="40">
        <v>-4.9493970000000003</v>
      </c>
      <c r="F38" s="40">
        <v>119.560534</v>
      </c>
      <c r="G38" s="41">
        <v>1</v>
      </c>
      <c r="H38" s="22">
        <v>6175</v>
      </c>
      <c r="I38" s="22">
        <v>103.07764064044152</v>
      </c>
      <c r="J38" s="23">
        <v>6624.5</v>
      </c>
      <c r="K38" s="23">
        <v>6868</v>
      </c>
      <c r="L38" s="23">
        <v>6381</v>
      </c>
      <c r="M38" s="24" t="s">
        <v>1024</v>
      </c>
      <c r="N38" s="25" t="s">
        <v>133</v>
      </c>
      <c r="O38" s="25" t="s">
        <v>133</v>
      </c>
      <c r="P38" s="25" t="s">
        <v>133</v>
      </c>
      <c r="Q38" s="25" t="s">
        <v>133</v>
      </c>
      <c r="R38" s="25" t="s">
        <v>133</v>
      </c>
      <c r="S38" s="44" t="s">
        <v>133</v>
      </c>
      <c r="T38" s="26" t="s">
        <v>133</v>
      </c>
      <c r="U38" s="27" t="s">
        <v>133</v>
      </c>
      <c r="V38" s="27" t="s">
        <v>133</v>
      </c>
      <c r="W38" s="27" t="s">
        <v>133</v>
      </c>
      <c r="X38" s="27" t="s">
        <v>133</v>
      </c>
      <c r="Y38" s="27">
        <v>0.01</v>
      </c>
      <c r="Z38" s="27" t="s">
        <v>133</v>
      </c>
      <c r="AA38" s="27" t="s">
        <v>133</v>
      </c>
      <c r="AB38" s="28" t="s">
        <v>133</v>
      </c>
      <c r="AC38" s="28" t="s">
        <v>133</v>
      </c>
      <c r="AD38" s="28" t="s">
        <v>133</v>
      </c>
      <c r="AE38" s="28" t="s">
        <v>133</v>
      </c>
      <c r="AF38" s="28">
        <v>0.1</v>
      </c>
      <c r="AG38" s="39" t="s">
        <v>133</v>
      </c>
      <c r="AH38" s="39" t="s">
        <v>133</v>
      </c>
      <c r="AI38" s="39" t="s">
        <v>133</v>
      </c>
      <c r="AJ38" s="39" t="s">
        <v>133</v>
      </c>
      <c r="AK38" s="39" t="s">
        <v>133</v>
      </c>
      <c r="AL38" s="39">
        <v>-0.5</v>
      </c>
      <c r="AM38" s="45" t="s">
        <v>133</v>
      </c>
      <c r="AN38" s="15">
        <f t="shared" si="5"/>
        <v>0.10049875621120891</v>
      </c>
      <c r="AO38" s="15">
        <f t="shared" si="6"/>
        <v>0.10049875621120891</v>
      </c>
      <c r="AP38" s="47">
        <v>-0.87015436760800002</v>
      </c>
      <c r="AQ38" s="29" t="s">
        <v>133</v>
      </c>
      <c r="AR38" s="29" t="s">
        <v>133</v>
      </c>
      <c r="AS38" s="148">
        <v>-0.449748759582</v>
      </c>
      <c r="AT38" s="148">
        <v>-0.30078898062199999</v>
      </c>
      <c r="AU38" s="48">
        <v>6.0541079534300003E-3</v>
      </c>
      <c r="AV38" s="47">
        <v>0.31289719652800002</v>
      </c>
      <c r="AW38" s="47">
        <v>0.49201900895599998</v>
      </c>
      <c r="AX38" s="29" t="s">
        <v>133</v>
      </c>
      <c r="AY38" s="29" t="s">
        <v>133</v>
      </c>
      <c r="AZ38" s="47">
        <v>0.85676437133899996</v>
      </c>
      <c r="BA38" s="30">
        <v>0</v>
      </c>
      <c r="BB38" s="42">
        <v>5</v>
      </c>
      <c r="BC38" s="31" t="s">
        <v>1703</v>
      </c>
      <c r="BD38" s="31" t="s">
        <v>1024</v>
      </c>
      <c r="BE38" s="31" t="s">
        <v>1709</v>
      </c>
      <c r="BF38" s="32">
        <v>0.43140923964621497</v>
      </c>
      <c r="BG38" s="32">
        <v>-0.42535513169278499</v>
      </c>
      <c r="BH38" s="33">
        <v>0.05</v>
      </c>
      <c r="BI38" s="33">
        <v>0.05</v>
      </c>
      <c r="BJ38" s="32" t="s">
        <v>133</v>
      </c>
      <c r="BK38" s="32" t="s">
        <v>133</v>
      </c>
      <c r="BL38" s="32" t="s">
        <v>133</v>
      </c>
      <c r="BM38" s="34" t="s">
        <v>133</v>
      </c>
      <c r="BN38" s="34" t="s">
        <v>133</v>
      </c>
      <c r="BO38" s="34" t="s">
        <v>133</v>
      </c>
      <c r="BP38" s="34" t="s">
        <v>133</v>
      </c>
      <c r="BQ38" s="16">
        <f t="shared" ref="BQ38:BQ80" si="7">AL38-BF38</f>
        <v>-0.93140923964621503</v>
      </c>
      <c r="BR38" s="16">
        <f t="shared" si="4"/>
        <v>0.44274935127833498</v>
      </c>
      <c r="BS38" s="16">
        <f t="shared" si="3"/>
        <v>0.44274935127833498</v>
      </c>
      <c r="BT38" s="35" t="s">
        <v>133</v>
      </c>
      <c r="BU38" s="35" t="s">
        <v>133</v>
      </c>
      <c r="BV38" s="35" t="s">
        <v>133</v>
      </c>
      <c r="BW38" s="35" t="s">
        <v>133</v>
      </c>
      <c r="BX38" s="36">
        <v>0</v>
      </c>
      <c r="BY38" s="37" t="s">
        <v>133</v>
      </c>
      <c r="BZ38" s="38" t="s">
        <v>133</v>
      </c>
    </row>
    <row r="39" spans="1:78" ht="50.1" customHeight="1">
      <c r="A39" s="19" t="s">
        <v>180</v>
      </c>
      <c r="B39" s="20" t="s">
        <v>157</v>
      </c>
      <c r="C39" s="21">
        <v>8</v>
      </c>
      <c r="D39" s="21" t="s">
        <v>181</v>
      </c>
      <c r="E39" s="40">
        <v>-5.0361510000000003</v>
      </c>
      <c r="F39" s="40">
        <v>119.277461</v>
      </c>
      <c r="G39" s="41">
        <v>1</v>
      </c>
      <c r="H39" s="22">
        <v>1735</v>
      </c>
      <c r="I39" s="22">
        <v>83.21658488546619</v>
      </c>
      <c r="J39" s="23">
        <v>1301.5</v>
      </c>
      <c r="K39" s="23">
        <v>1487</v>
      </c>
      <c r="L39" s="23">
        <v>1116</v>
      </c>
      <c r="M39" s="24" t="s">
        <v>1025</v>
      </c>
      <c r="N39" s="25" t="s">
        <v>133</v>
      </c>
      <c r="O39" s="25" t="s">
        <v>133</v>
      </c>
      <c r="P39" s="25" t="s">
        <v>133</v>
      </c>
      <c r="Q39" s="25" t="s">
        <v>133</v>
      </c>
      <c r="R39" s="25" t="s">
        <v>133</v>
      </c>
      <c r="S39" s="44" t="s">
        <v>133</v>
      </c>
      <c r="T39" s="26" t="s">
        <v>133</v>
      </c>
      <c r="U39" s="27" t="s">
        <v>133</v>
      </c>
      <c r="V39" s="27" t="s">
        <v>133</v>
      </c>
      <c r="W39" s="27" t="s">
        <v>133</v>
      </c>
      <c r="X39" s="27" t="s">
        <v>133</v>
      </c>
      <c r="Y39" s="27">
        <v>0.01</v>
      </c>
      <c r="Z39" s="27" t="s">
        <v>133</v>
      </c>
      <c r="AA39" s="27" t="s">
        <v>133</v>
      </c>
      <c r="AB39" s="28" t="s">
        <v>133</v>
      </c>
      <c r="AC39" s="28" t="s">
        <v>133</v>
      </c>
      <c r="AD39" s="28" t="s">
        <v>133</v>
      </c>
      <c r="AE39" s="28" t="s">
        <v>133</v>
      </c>
      <c r="AF39" s="28">
        <v>0.1</v>
      </c>
      <c r="AG39" s="39" t="s">
        <v>133</v>
      </c>
      <c r="AH39" s="39" t="s">
        <v>133</v>
      </c>
      <c r="AI39" s="39" t="s">
        <v>133</v>
      </c>
      <c r="AJ39" s="39" t="s">
        <v>133</v>
      </c>
      <c r="AK39" s="39" t="s">
        <v>133</v>
      </c>
      <c r="AL39" s="39">
        <v>1</v>
      </c>
      <c r="AM39" s="45" t="s">
        <v>133</v>
      </c>
      <c r="AN39" s="15">
        <f t="shared" si="5"/>
        <v>0.10049875621120891</v>
      </c>
      <c r="AO39" s="15">
        <f t="shared" si="6"/>
        <v>0.10049875621120891</v>
      </c>
      <c r="AP39" s="47">
        <v>-0.87769958538699999</v>
      </c>
      <c r="AQ39" s="29" t="s">
        <v>133</v>
      </c>
      <c r="AR39" s="29" t="s">
        <v>133</v>
      </c>
      <c r="AS39" s="148">
        <v>-0.445984735513</v>
      </c>
      <c r="AT39" s="148">
        <v>-0.28991429499499999</v>
      </c>
      <c r="AU39" s="48">
        <v>1.07273968044E-2</v>
      </c>
      <c r="AV39" s="47">
        <v>0.31136908860399998</v>
      </c>
      <c r="AW39" s="47">
        <v>0.45903913163400001</v>
      </c>
      <c r="AX39" s="29" t="s">
        <v>133</v>
      </c>
      <c r="AY39" s="29" t="s">
        <v>133</v>
      </c>
      <c r="AZ39" s="47">
        <v>0.791883687547</v>
      </c>
      <c r="BA39" s="30">
        <v>-1</v>
      </c>
      <c r="BB39" s="42">
        <v>5</v>
      </c>
      <c r="BC39" s="31" t="s">
        <v>11331</v>
      </c>
      <c r="BD39" s="31" t="s">
        <v>1025</v>
      </c>
      <c r="BE39" s="31" t="s">
        <v>1711</v>
      </c>
      <c r="BF39" s="32" t="s">
        <v>133</v>
      </c>
      <c r="BG39" s="32" t="s">
        <v>133</v>
      </c>
      <c r="BH39" s="33">
        <v>0.05</v>
      </c>
      <c r="BI39" s="33">
        <v>0.05</v>
      </c>
      <c r="BJ39" s="32" t="s">
        <v>133</v>
      </c>
      <c r="BK39" s="32" t="s">
        <v>133</v>
      </c>
      <c r="BL39" s="32" t="s">
        <v>133</v>
      </c>
      <c r="BM39" s="34" t="s">
        <v>133</v>
      </c>
      <c r="BN39" s="34" t="s">
        <v>133</v>
      </c>
      <c r="BO39" s="34" t="s">
        <v>133</v>
      </c>
      <c r="BP39" s="34" t="s">
        <v>133</v>
      </c>
      <c r="BQ39" s="16" t="s">
        <v>133</v>
      </c>
      <c r="BR39" s="16">
        <f t="shared" si="4"/>
        <v>0.12288205727444508</v>
      </c>
      <c r="BS39" s="16">
        <f t="shared" si="3"/>
        <v>0.12288205727444508</v>
      </c>
      <c r="BT39" s="35" t="s">
        <v>133</v>
      </c>
      <c r="BU39" s="35" t="s">
        <v>133</v>
      </c>
      <c r="BV39" s="35" t="s">
        <v>133</v>
      </c>
      <c r="BW39" s="35" t="s">
        <v>133</v>
      </c>
      <c r="BX39" s="36">
        <v>0</v>
      </c>
      <c r="BY39" s="37" t="s">
        <v>133</v>
      </c>
      <c r="BZ39" s="38" t="s">
        <v>133</v>
      </c>
    </row>
    <row r="40" spans="1:78" ht="50.1" customHeight="1">
      <c r="A40" s="19" t="s">
        <v>182</v>
      </c>
      <c r="B40" s="20" t="s">
        <v>157</v>
      </c>
      <c r="C40" s="21">
        <v>8</v>
      </c>
      <c r="D40" s="21" t="s">
        <v>183</v>
      </c>
      <c r="E40" s="40">
        <v>-4.8119019999999999</v>
      </c>
      <c r="F40" s="40">
        <v>119.23460300000001</v>
      </c>
      <c r="G40" s="41">
        <v>1</v>
      </c>
      <c r="H40" s="22">
        <v>3870</v>
      </c>
      <c r="I40" s="22">
        <v>98.994949366116657</v>
      </c>
      <c r="J40" s="23">
        <v>3837</v>
      </c>
      <c r="K40" s="23">
        <v>4104</v>
      </c>
      <c r="L40" s="23">
        <v>3570</v>
      </c>
      <c r="M40" s="24" t="s">
        <v>1025</v>
      </c>
      <c r="N40" s="25" t="s">
        <v>133</v>
      </c>
      <c r="O40" s="25" t="s">
        <v>133</v>
      </c>
      <c r="P40" s="25" t="s">
        <v>133</v>
      </c>
      <c r="Q40" s="25" t="s">
        <v>133</v>
      </c>
      <c r="R40" s="25" t="s">
        <v>133</v>
      </c>
      <c r="S40" s="44" t="s">
        <v>133</v>
      </c>
      <c r="T40" s="26" t="s">
        <v>133</v>
      </c>
      <c r="U40" s="27" t="s">
        <v>133</v>
      </c>
      <c r="V40" s="27" t="s">
        <v>133</v>
      </c>
      <c r="W40" s="27" t="s">
        <v>133</v>
      </c>
      <c r="X40" s="27" t="s">
        <v>133</v>
      </c>
      <c r="Y40" s="27">
        <v>0.01</v>
      </c>
      <c r="Z40" s="27" t="s">
        <v>133</v>
      </c>
      <c r="AA40" s="27" t="s">
        <v>133</v>
      </c>
      <c r="AB40" s="28" t="s">
        <v>133</v>
      </c>
      <c r="AC40" s="28" t="s">
        <v>133</v>
      </c>
      <c r="AD40" s="28" t="s">
        <v>133</v>
      </c>
      <c r="AE40" s="28" t="s">
        <v>133</v>
      </c>
      <c r="AF40" s="28">
        <v>0.1</v>
      </c>
      <c r="AG40" s="39" t="s">
        <v>133</v>
      </c>
      <c r="AH40" s="39" t="s">
        <v>133</v>
      </c>
      <c r="AI40" s="39" t="s">
        <v>133</v>
      </c>
      <c r="AJ40" s="39" t="s">
        <v>133</v>
      </c>
      <c r="AK40" s="39" t="s">
        <v>133</v>
      </c>
      <c r="AL40" s="39">
        <v>0.7</v>
      </c>
      <c r="AM40" s="45" t="s">
        <v>133</v>
      </c>
      <c r="AN40" s="15">
        <f t="shared" si="5"/>
        <v>0.10049875621120891</v>
      </c>
      <c r="AO40" s="15">
        <f t="shared" si="6"/>
        <v>0.10049875621120891</v>
      </c>
      <c r="AP40" s="47">
        <v>-0.87142031638799999</v>
      </c>
      <c r="AQ40" s="29" t="s">
        <v>133</v>
      </c>
      <c r="AR40" s="29" t="s">
        <v>133</v>
      </c>
      <c r="AS40" s="148">
        <v>-0.44977562881099997</v>
      </c>
      <c r="AT40" s="148">
        <v>-0.29954561694100001</v>
      </c>
      <c r="AU40" s="48">
        <v>7.4601003396499999E-3</v>
      </c>
      <c r="AV40" s="47">
        <v>0.31446581761999998</v>
      </c>
      <c r="AW40" s="47">
        <v>0.48337456222800002</v>
      </c>
      <c r="AX40" s="29" t="s">
        <v>133</v>
      </c>
      <c r="AY40" s="29" t="s">
        <v>133</v>
      </c>
      <c r="AZ40" s="47">
        <v>0.84353787838000005</v>
      </c>
      <c r="BA40" s="30">
        <v>-1</v>
      </c>
      <c r="BB40" s="42">
        <v>5</v>
      </c>
      <c r="BC40" s="31" t="s">
        <v>11331</v>
      </c>
      <c r="BD40" s="31" t="s">
        <v>1025</v>
      </c>
      <c r="BE40" s="31" t="s">
        <v>1711</v>
      </c>
      <c r="BF40" s="32" t="s">
        <v>133</v>
      </c>
      <c r="BG40" s="32" t="s">
        <v>133</v>
      </c>
      <c r="BH40" s="33">
        <v>0.05</v>
      </c>
      <c r="BI40" s="33">
        <v>0.05</v>
      </c>
      <c r="BJ40" s="32" t="s">
        <v>133</v>
      </c>
      <c r="BK40" s="32" t="s">
        <v>133</v>
      </c>
      <c r="BL40" s="32" t="s">
        <v>133</v>
      </c>
      <c r="BM40" s="34" t="s">
        <v>133</v>
      </c>
      <c r="BN40" s="34" t="s">
        <v>133</v>
      </c>
      <c r="BO40" s="34" t="s">
        <v>133</v>
      </c>
      <c r="BP40" s="34" t="s">
        <v>133</v>
      </c>
      <c r="BQ40" s="16" t="s">
        <v>133</v>
      </c>
      <c r="BR40" s="16">
        <f t="shared" si="4"/>
        <v>0.12288205727444508</v>
      </c>
      <c r="BS40" s="16">
        <f t="shared" si="3"/>
        <v>0.12288205727444508</v>
      </c>
      <c r="BT40" s="35" t="s">
        <v>133</v>
      </c>
      <c r="BU40" s="35" t="s">
        <v>133</v>
      </c>
      <c r="BV40" s="35" t="s">
        <v>133</v>
      </c>
      <c r="BW40" s="35" t="s">
        <v>133</v>
      </c>
      <c r="BX40" s="36">
        <v>0</v>
      </c>
      <c r="BY40" s="37" t="s">
        <v>133</v>
      </c>
      <c r="BZ40" s="38" t="s">
        <v>133</v>
      </c>
    </row>
    <row r="41" spans="1:78" ht="50.1" customHeight="1">
      <c r="A41" s="19" t="s">
        <v>184</v>
      </c>
      <c r="B41" s="20" t="s">
        <v>157</v>
      </c>
      <c r="C41" s="21">
        <v>8</v>
      </c>
      <c r="D41" s="21" t="s">
        <v>168</v>
      </c>
      <c r="E41" s="40">
        <v>-4.5748179999999996</v>
      </c>
      <c r="F41" s="40">
        <v>119.591157</v>
      </c>
      <c r="G41" s="41">
        <v>1</v>
      </c>
      <c r="H41" s="22">
        <v>3770</v>
      </c>
      <c r="I41" s="22">
        <v>92.195444572928878</v>
      </c>
      <c r="J41" s="23">
        <v>3709.5</v>
      </c>
      <c r="K41" s="23">
        <v>3950</v>
      </c>
      <c r="L41" s="23">
        <v>3469</v>
      </c>
      <c r="M41" s="24" t="s">
        <v>1026</v>
      </c>
      <c r="N41" s="25" t="s">
        <v>133</v>
      </c>
      <c r="O41" s="25" t="s">
        <v>133</v>
      </c>
      <c r="P41" s="25" t="s">
        <v>133</v>
      </c>
      <c r="Q41" s="25" t="s">
        <v>133</v>
      </c>
      <c r="R41" s="25" t="s">
        <v>133</v>
      </c>
      <c r="S41" s="44" t="s">
        <v>133</v>
      </c>
      <c r="T41" s="26" t="s">
        <v>133</v>
      </c>
      <c r="U41" s="27" t="s">
        <v>133</v>
      </c>
      <c r="V41" s="27" t="s">
        <v>133</v>
      </c>
      <c r="W41" s="27" t="s">
        <v>133</v>
      </c>
      <c r="X41" s="27" t="s">
        <v>133</v>
      </c>
      <c r="Y41" s="27">
        <v>0.01</v>
      </c>
      <c r="Z41" s="27" t="s">
        <v>133</v>
      </c>
      <c r="AA41" s="27" t="s">
        <v>133</v>
      </c>
      <c r="AB41" s="28" t="s">
        <v>133</v>
      </c>
      <c r="AC41" s="28" t="s">
        <v>133</v>
      </c>
      <c r="AD41" s="28" t="s">
        <v>133</v>
      </c>
      <c r="AE41" s="28" t="s">
        <v>133</v>
      </c>
      <c r="AF41" s="28">
        <v>0.1</v>
      </c>
      <c r="AG41" s="39" t="s">
        <v>133</v>
      </c>
      <c r="AH41" s="39" t="s">
        <v>133</v>
      </c>
      <c r="AI41" s="39" t="s">
        <v>133</v>
      </c>
      <c r="AJ41" s="39" t="s">
        <v>133</v>
      </c>
      <c r="AK41" s="39" t="s">
        <v>133</v>
      </c>
      <c r="AL41" s="39">
        <v>3.56</v>
      </c>
      <c r="AM41" s="45" t="s">
        <v>133</v>
      </c>
      <c r="AN41" s="15">
        <f t="shared" si="5"/>
        <v>0.10049875621120891</v>
      </c>
      <c r="AO41" s="15">
        <f t="shared" si="6"/>
        <v>0.10049875621120891</v>
      </c>
      <c r="AP41" s="47">
        <v>-0.85543336865599995</v>
      </c>
      <c r="AQ41" s="29" t="s">
        <v>133</v>
      </c>
      <c r="AR41" s="29" t="s">
        <v>133</v>
      </c>
      <c r="AS41" s="148">
        <v>-0.45105419427999999</v>
      </c>
      <c r="AT41" s="148">
        <v>-0.313257862823</v>
      </c>
      <c r="AU41" s="48">
        <v>8.4694324876100004E-4</v>
      </c>
      <c r="AV41" s="47">
        <v>0.31495174932100001</v>
      </c>
      <c r="AW41" s="47">
        <v>0.51318313471599997</v>
      </c>
      <c r="AX41" s="29" t="s">
        <v>133</v>
      </c>
      <c r="AY41" s="29" t="s">
        <v>133</v>
      </c>
      <c r="AZ41" s="47">
        <v>0.89890993617699999</v>
      </c>
      <c r="BA41" s="30">
        <v>-1</v>
      </c>
      <c r="BB41" s="42">
        <v>5</v>
      </c>
      <c r="BC41" s="31" t="s">
        <v>11331</v>
      </c>
      <c r="BD41" s="31" t="s">
        <v>1026</v>
      </c>
      <c r="BE41" s="31" t="s">
        <v>1711</v>
      </c>
      <c r="BF41" s="32" t="s">
        <v>133</v>
      </c>
      <c r="BG41" s="32" t="s">
        <v>133</v>
      </c>
      <c r="BH41" s="33">
        <v>0.05</v>
      </c>
      <c r="BI41" s="33">
        <v>0.05</v>
      </c>
      <c r="BJ41" s="32" t="s">
        <v>133</v>
      </c>
      <c r="BK41" s="32" t="s">
        <v>133</v>
      </c>
      <c r="BL41" s="32" t="s">
        <v>133</v>
      </c>
      <c r="BM41" s="34" t="s">
        <v>133</v>
      </c>
      <c r="BN41" s="34" t="s">
        <v>133</v>
      </c>
      <c r="BO41" s="34" t="s">
        <v>133</v>
      </c>
      <c r="BP41" s="34" t="s">
        <v>133</v>
      </c>
      <c r="BQ41" s="16" t="s">
        <v>133</v>
      </c>
      <c r="BR41" s="16">
        <f t="shared" si="4"/>
        <v>0.12288205727444508</v>
      </c>
      <c r="BS41" s="16">
        <f t="shared" si="3"/>
        <v>0.12288205727444508</v>
      </c>
      <c r="BT41" s="35" t="s">
        <v>133</v>
      </c>
      <c r="BU41" s="35" t="s">
        <v>133</v>
      </c>
      <c r="BV41" s="35" t="s">
        <v>133</v>
      </c>
      <c r="BW41" s="35" t="s">
        <v>133</v>
      </c>
      <c r="BX41" s="36">
        <v>0</v>
      </c>
      <c r="BY41" s="37" t="s">
        <v>133</v>
      </c>
      <c r="BZ41" s="38" t="s">
        <v>133</v>
      </c>
    </row>
    <row r="42" spans="1:78" ht="50.1" customHeight="1">
      <c r="A42" s="19" t="s">
        <v>185</v>
      </c>
      <c r="B42" s="20" t="s">
        <v>157</v>
      </c>
      <c r="C42" s="21">
        <v>8</v>
      </c>
      <c r="D42" s="21" t="s">
        <v>186</v>
      </c>
      <c r="E42" s="40">
        <v>-5.0719830000000004</v>
      </c>
      <c r="F42" s="40">
        <v>119.46814999999999</v>
      </c>
      <c r="G42" s="41">
        <v>1</v>
      </c>
      <c r="H42" s="22">
        <v>5740</v>
      </c>
      <c r="I42" s="22">
        <v>106.30145812734649</v>
      </c>
      <c r="J42" s="23">
        <v>6134.5</v>
      </c>
      <c r="K42" s="23">
        <v>6360</v>
      </c>
      <c r="L42" s="23">
        <v>5909</v>
      </c>
      <c r="M42" s="24" t="s">
        <v>1022</v>
      </c>
      <c r="N42" s="25" t="s">
        <v>133</v>
      </c>
      <c r="O42" s="25" t="s">
        <v>133</v>
      </c>
      <c r="P42" s="25" t="s">
        <v>133</v>
      </c>
      <c r="Q42" s="25" t="s">
        <v>133</v>
      </c>
      <c r="R42" s="25" t="s">
        <v>133</v>
      </c>
      <c r="S42" s="44" t="s">
        <v>133</v>
      </c>
      <c r="T42" s="26" t="s">
        <v>133</v>
      </c>
      <c r="U42" s="27" t="s">
        <v>133</v>
      </c>
      <c r="V42" s="27" t="s">
        <v>133</v>
      </c>
      <c r="W42" s="27" t="s">
        <v>133</v>
      </c>
      <c r="X42" s="27" t="s">
        <v>133</v>
      </c>
      <c r="Y42" s="27">
        <v>0.01</v>
      </c>
      <c r="Z42" s="27" t="s">
        <v>133</v>
      </c>
      <c r="AA42" s="27" t="s">
        <v>133</v>
      </c>
      <c r="AB42" s="28" t="s">
        <v>133</v>
      </c>
      <c r="AC42" s="28" t="s">
        <v>133</v>
      </c>
      <c r="AD42" s="28" t="s">
        <v>133</v>
      </c>
      <c r="AE42" s="28" t="s">
        <v>133</v>
      </c>
      <c r="AF42" s="28">
        <v>0.1</v>
      </c>
      <c r="AG42" s="39" t="s">
        <v>133</v>
      </c>
      <c r="AH42" s="39" t="s">
        <v>133</v>
      </c>
      <c r="AI42" s="39" t="s">
        <v>133</v>
      </c>
      <c r="AJ42" s="39" t="s">
        <v>133</v>
      </c>
      <c r="AK42" s="39" t="s">
        <v>133</v>
      </c>
      <c r="AL42" s="39">
        <v>1.9</v>
      </c>
      <c r="AM42" s="45" t="s">
        <v>133</v>
      </c>
      <c r="AN42" s="15">
        <f t="shared" si="5"/>
        <v>0.10049875621120891</v>
      </c>
      <c r="AO42" s="15">
        <f t="shared" si="6"/>
        <v>0.10049875621120891</v>
      </c>
      <c r="AP42" s="47">
        <v>-0.87950376457199997</v>
      </c>
      <c r="AQ42" s="29" t="s">
        <v>133</v>
      </c>
      <c r="AR42" s="29" t="s">
        <v>133</v>
      </c>
      <c r="AS42" s="148">
        <v>-0.446704283466</v>
      </c>
      <c r="AT42" s="148">
        <v>-0.290272804552</v>
      </c>
      <c r="AU42" s="48">
        <v>1.0939371468E-2</v>
      </c>
      <c r="AV42" s="47">
        <v>0.312151547488</v>
      </c>
      <c r="AW42" s="47">
        <v>0.46220962378800001</v>
      </c>
      <c r="AX42" s="29" t="s">
        <v>133</v>
      </c>
      <c r="AY42" s="29" t="s">
        <v>133</v>
      </c>
      <c r="AZ42" s="47">
        <v>0.79596527191599997</v>
      </c>
      <c r="BA42" s="30">
        <v>-1</v>
      </c>
      <c r="BB42" s="42">
        <v>5</v>
      </c>
      <c r="BC42" s="31" t="s">
        <v>11331</v>
      </c>
      <c r="BD42" s="31" t="s">
        <v>1022</v>
      </c>
      <c r="BE42" s="31" t="s">
        <v>1711</v>
      </c>
      <c r="BF42" s="32" t="s">
        <v>133</v>
      </c>
      <c r="BG42" s="32" t="s">
        <v>133</v>
      </c>
      <c r="BH42" s="33">
        <v>0.05</v>
      </c>
      <c r="BI42" s="33">
        <v>0.05</v>
      </c>
      <c r="BJ42" s="32" t="s">
        <v>133</v>
      </c>
      <c r="BK42" s="32" t="s">
        <v>133</v>
      </c>
      <c r="BL42" s="32" t="s">
        <v>133</v>
      </c>
      <c r="BM42" s="34" t="s">
        <v>133</v>
      </c>
      <c r="BN42" s="34" t="s">
        <v>133</v>
      </c>
      <c r="BO42" s="34" t="s">
        <v>133</v>
      </c>
      <c r="BP42" s="34" t="s">
        <v>133</v>
      </c>
      <c r="BQ42" s="16" t="s">
        <v>133</v>
      </c>
      <c r="BR42" s="16">
        <f t="shared" si="4"/>
        <v>0.12288205727444508</v>
      </c>
      <c r="BS42" s="16">
        <f t="shared" si="3"/>
        <v>0.12288205727444508</v>
      </c>
      <c r="BT42" s="35" t="s">
        <v>133</v>
      </c>
      <c r="BU42" s="35" t="s">
        <v>133</v>
      </c>
      <c r="BV42" s="35" t="s">
        <v>133</v>
      </c>
      <c r="BW42" s="35" t="s">
        <v>133</v>
      </c>
      <c r="BX42" s="36">
        <v>0</v>
      </c>
      <c r="BY42" s="37" t="s">
        <v>133</v>
      </c>
      <c r="BZ42" s="38" t="s">
        <v>133</v>
      </c>
    </row>
    <row r="43" spans="1:78" ht="50.1" customHeight="1">
      <c r="A43" s="19" t="s">
        <v>187</v>
      </c>
      <c r="B43" s="20" t="s">
        <v>157</v>
      </c>
      <c r="C43" s="21">
        <v>8</v>
      </c>
      <c r="D43" s="21" t="s">
        <v>163</v>
      </c>
      <c r="E43" s="40">
        <v>-5.5860609999999999</v>
      </c>
      <c r="F43" s="40">
        <v>119.487178</v>
      </c>
      <c r="G43" s="41">
        <v>1</v>
      </c>
      <c r="H43" s="22">
        <v>8220</v>
      </c>
      <c r="I43" s="22">
        <v>100</v>
      </c>
      <c r="J43" s="23">
        <v>8738.5</v>
      </c>
      <c r="K43" s="23">
        <v>9000</v>
      </c>
      <c r="L43" s="23">
        <v>8477</v>
      </c>
      <c r="M43" s="24" t="s">
        <v>1027</v>
      </c>
      <c r="N43" s="25" t="s">
        <v>133</v>
      </c>
      <c r="O43" s="25" t="s">
        <v>133</v>
      </c>
      <c r="P43" s="25" t="s">
        <v>133</v>
      </c>
      <c r="Q43" s="25" t="s">
        <v>133</v>
      </c>
      <c r="R43" s="25" t="s">
        <v>133</v>
      </c>
      <c r="S43" s="44" t="s">
        <v>133</v>
      </c>
      <c r="T43" s="26" t="s">
        <v>133</v>
      </c>
      <c r="U43" s="27" t="s">
        <v>133</v>
      </c>
      <c r="V43" s="27" t="s">
        <v>133</v>
      </c>
      <c r="W43" s="27" t="s">
        <v>133</v>
      </c>
      <c r="X43" s="27" t="s">
        <v>133</v>
      </c>
      <c r="Y43" s="27">
        <v>0.01</v>
      </c>
      <c r="Z43" s="27" t="s">
        <v>133</v>
      </c>
      <c r="AA43" s="27" t="s">
        <v>133</v>
      </c>
      <c r="AB43" s="28" t="s">
        <v>133</v>
      </c>
      <c r="AC43" s="28" t="s">
        <v>133</v>
      </c>
      <c r="AD43" s="28" t="s">
        <v>133</v>
      </c>
      <c r="AE43" s="28" t="s">
        <v>133</v>
      </c>
      <c r="AF43" s="28">
        <v>0.1</v>
      </c>
      <c r="AG43" s="39" t="s">
        <v>133</v>
      </c>
      <c r="AH43" s="39" t="s">
        <v>133</v>
      </c>
      <c r="AI43" s="39" t="s">
        <v>133</v>
      </c>
      <c r="AJ43" s="39" t="s">
        <v>133</v>
      </c>
      <c r="AK43" s="39" t="s">
        <v>133</v>
      </c>
      <c r="AL43" s="39">
        <v>1.53</v>
      </c>
      <c r="AM43" s="45" t="s">
        <v>133</v>
      </c>
      <c r="AN43" s="15">
        <f t="shared" si="5"/>
        <v>0.10049875621120891</v>
      </c>
      <c r="AO43" s="15">
        <f t="shared" si="6"/>
        <v>0.10049875621120891</v>
      </c>
      <c r="AP43" s="47">
        <v>-1.12869245857</v>
      </c>
      <c r="AQ43" s="29" t="s">
        <v>133</v>
      </c>
      <c r="AR43" s="29" t="s">
        <v>133</v>
      </c>
      <c r="AS43" s="148">
        <v>-0.61709937339400001</v>
      </c>
      <c r="AT43" s="148">
        <v>-0.30439740445800001</v>
      </c>
      <c r="AU43" s="48">
        <v>2.1090678820999999E-2</v>
      </c>
      <c r="AV43" s="47">
        <v>0.34657876209999999</v>
      </c>
      <c r="AW43" s="47">
        <v>0.440006333114</v>
      </c>
      <c r="AX43" s="29" t="s">
        <v>133</v>
      </c>
      <c r="AY43" s="29" t="s">
        <v>133</v>
      </c>
      <c r="AZ43" s="47">
        <v>0.71983768757400002</v>
      </c>
      <c r="BA43" s="30">
        <v>-1</v>
      </c>
      <c r="BB43" s="42">
        <v>5</v>
      </c>
      <c r="BC43" s="31" t="s">
        <v>11331</v>
      </c>
      <c r="BD43" s="31" t="s">
        <v>1027</v>
      </c>
      <c r="BE43" s="31" t="s">
        <v>1711</v>
      </c>
      <c r="BF43" s="32" t="s">
        <v>133</v>
      </c>
      <c r="BG43" s="32" t="s">
        <v>133</v>
      </c>
      <c r="BH43" s="33">
        <v>0.05</v>
      </c>
      <c r="BI43" s="33">
        <v>0.05</v>
      </c>
      <c r="BJ43" s="32" t="s">
        <v>133</v>
      </c>
      <c r="BK43" s="32" t="s">
        <v>133</v>
      </c>
      <c r="BL43" s="32" t="s">
        <v>133</v>
      </c>
      <c r="BM43" s="34" t="s">
        <v>133</v>
      </c>
      <c r="BN43" s="34" t="s">
        <v>133</v>
      </c>
      <c r="BO43" s="34" t="s">
        <v>133</v>
      </c>
      <c r="BP43" s="34" t="s">
        <v>133</v>
      </c>
      <c r="BQ43" s="16" t="s">
        <v>133</v>
      </c>
      <c r="BR43" s="16">
        <f t="shared" si="4"/>
        <v>0.12288205727444508</v>
      </c>
      <c r="BS43" s="16">
        <f t="shared" si="3"/>
        <v>0.12288205727444508</v>
      </c>
      <c r="BT43" s="35" t="s">
        <v>133</v>
      </c>
      <c r="BU43" s="35" t="s">
        <v>133</v>
      </c>
      <c r="BV43" s="35" t="s">
        <v>133</v>
      </c>
      <c r="BW43" s="35" t="s">
        <v>133</v>
      </c>
      <c r="BX43" s="36">
        <v>0</v>
      </c>
      <c r="BY43" s="37" t="s">
        <v>133</v>
      </c>
      <c r="BZ43" s="38" t="s">
        <v>133</v>
      </c>
    </row>
    <row r="44" spans="1:78" ht="50.1" customHeight="1">
      <c r="A44" s="19" t="s">
        <v>188</v>
      </c>
      <c r="B44" s="20" t="s">
        <v>1100</v>
      </c>
      <c r="C44" s="21">
        <v>8</v>
      </c>
      <c r="D44" s="21" t="s">
        <v>189</v>
      </c>
      <c r="E44" s="40">
        <v>11.4</v>
      </c>
      <c r="F44" s="40">
        <v>109</v>
      </c>
      <c r="G44" s="41">
        <v>1</v>
      </c>
      <c r="H44" s="22">
        <v>1005</v>
      </c>
      <c r="I44" s="22">
        <v>25</v>
      </c>
      <c r="J44" s="23">
        <v>600</v>
      </c>
      <c r="K44" s="23">
        <v>669</v>
      </c>
      <c r="L44" s="23">
        <v>531</v>
      </c>
      <c r="M44" s="24" t="s">
        <v>1021</v>
      </c>
      <c r="N44" s="25" t="s">
        <v>133</v>
      </c>
      <c r="O44" s="25" t="s">
        <v>133</v>
      </c>
      <c r="P44" s="25" t="s">
        <v>133</v>
      </c>
      <c r="Q44" s="25" t="s">
        <v>133</v>
      </c>
      <c r="R44" s="25" t="s">
        <v>133</v>
      </c>
      <c r="S44" s="44" t="s">
        <v>133</v>
      </c>
      <c r="T44" s="26" t="s">
        <v>1695</v>
      </c>
      <c r="U44" s="27">
        <v>0.2</v>
      </c>
      <c r="V44" s="27" t="s">
        <v>190</v>
      </c>
      <c r="W44" s="27" t="s">
        <v>133</v>
      </c>
      <c r="X44" s="27" t="s">
        <v>133</v>
      </c>
      <c r="Y44" s="27">
        <v>0.01</v>
      </c>
      <c r="Z44" s="27" t="s">
        <v>133</v>
      </c>
      <c r="AA44" s="27" t="s">
        <v>133</v>
      </c>
      <c r="AB44" s="28" t="s">
        <v>133</v>
      </c>
      <c r="AC44" s="28" t="s">
        <v>133</v>
      </c>
      <c r="AD44" s="28">
        <v>0.01</v>
      </c>
      <c r="AE44" s="28" t="s">
        <v>133</v>
      </c>
      <c r="AF44" s="28">
        <v>0.1</v>
      </c>
      <c r="AG44" s="39" t="s">
        <v>133</v>
      </c>
      <c r="AH44" s="39" t="s">
        <v>133</v>
      </c>
      <c r="AI44" s="39" t="s">
        <v>133</v>
      </c>
      <c r="AJ44" s="39" t="s">
        <v>133</v>
      </c>
      <c r="AK44" s="39" t="s">
        <v>133</v>
      </c>
      <c r="AL44" s="39">
        <v>0.87</v>
      </c>
      <c r="AM44" s="45" t="s">
        <v>191</v>
      </c>
      <c r="AN44" s="15">
        <f t="shared" si="5"/>
        <v>0.10099504938362079</v>
      </c>
      <c r="AO44" s="15">
        <f t="shared" si="6"/>
        <v>0.10099504938362079</v>
      </c>
      <c r="AP44" s="47">
        <v>-1.18449078567</v>
      </c>
      <c r="AQ44" s="29" t="s">
        <v>133</v>
      </c>
      <c r="AR44" s="29" t="s">
        <v>133</v>
      </c>
      <c r="AS44" s="148">
        <v>-0.60153175101099998</v>
      </c>
      <c r="AT44" s="148">
        <v>-0.427083117033</v>
      </c>
      <c r="AU44" s="48">
        <v>-1.2477805499000001E-2</v>
      </c>
      <c r="AV44" s="47">
        <v>0.40212750603500003</v>
      </c>
      <c r="AW44" s="47">
        <v>0.50789597492600003</v>
      </c>
      <c r="AX44" s="29" t="s">
        <v>133</v>
      </c>
      <c r="AY44" s="29" t="s">
        <v>133</v>
      </c>
      <c r="AZ44" s="47">
        <v>0.98164465526900002</v>
      </c>
      <c r="BA44" s="30">
        <v>0</v>
      </c>
      <c r="BB44" s="42">
        <v>6</v>
      </c>
      <c r="BC44" s="31" t="s">
        <v>1696</v>
      </c>
      <c r="BD44" s="31" t="s">
        <v>11334</v>
      </c>
      <c r="BE44" s="31" t="s">
        <v>1697</v>
      </c>
      <c r="BF44" s="32">
        <v>0.19005645212900002</v>
      </c>
      <c r="BG44" s="32">
        <v>0.79158820314</v>
      </c>
      <c r="BH44" s="33">
        <v>0.05</v>
      </c>
      <c r="BI44" s="33">
        <v>0.05</v>
      </c>
      <c r="BJ44" s="32" t="s">
        <v>1698</v>
      </c>
      <c r="BK44" s="32" t="s">
        <v>1698</v>
      </c>
      <c r="BL44" s="32" t="s">
        <v>1698</v>
      </c>
      <c r="BM44" s="34" t="s">
        <v>133</v>
      </c>
      <c r="BN44" s="34" t="s">
        <v>133</v>
      </c>
      <c r="BO44" s="34" t="s">
        <v>133</v>
      </c>
      <c r="BP44" s="34" t="s">
        <v>133</v>
      </c>
      <c r="BQ44" s="16">
        <f t="shared" si="7"/>
        <v>0.67994354787099998</v>
      </c>
      <c r="BR44" s="16">
        <f t="shared" si="4"/>
        <v>0.8011316267320957</v>
      </c>
      <c r="BS44" s="16">
        <f t="shared" si="3"/>
        <v>0.8011316267320957</v>
      </c>
      <c r="BT44" s="35" t="s">
        <v>133</v>
      </c>
      <c r="BU44" s="35" t="s">
        <v>133</v>
      </c>
      <c r="BV44" s="35" t="s">
        <v>133</v>
      </c>
      <c r="BW44" s="35" t="s">
        <v>133</v>
      </c>
      <c r="BX44" s="36">
        <v>0</v>
      </c>
      <c r="BY44" s="37" t="s">
        <v>133</v>
      </c>
      <c r="BZ44" s="38" t="s">
        <v>133</v>
      </c>
    </row>
    <row r="45" spans="1:78" ht="50.1" customHeight="1">
      <c r="A45" s="19" t="s">
        <v>192</v>
      </c>
      <c r="B45" s="20" t="s">
        <v>1100</v>
      </c>
      <c r="C45" s="21">
        <v>8</v>
      </c>
      <c r="D45" s="21" t="s">
        <v>189</v>
      </c>
      <c r="E45" s="40">
        <v>11.4</v>
      </c>
      <c r="F45" s="40">
        <v>109</v>
      </c>
      <c r="G45" s="41">
        <v>1</v>
      </c>
      <c r="H45" s="22">
        <v>1095</v>
      </c>
      <c r="I45" s="22">
        <v>35</v>
      </c>
      <c r="J45" s="23">
        <v>689</v>
      </c>
      <c r="K45" s="23">
        <v>781</v>
      </c>
      <c r="L45" s="23">
        <v>597</v>
      </c>
      <c r="M45" s="24" t="s">
        <v>1021</v>
      </c>
      <c r="N45" s="25" t="s">
        <v>133</v>
      </c>
      <c r="O45" s="25" t="s">
        <v>133</v>
      </c>
      <c r="P45" s="25" t="s">
        <v>133</v>
      </c>
      <c r="Q45" s="25" t="s">
        <v>133</v>
      </c>
      <c r="R45" s="25" t="s">
        <v>133</v>
      </c>
      <c r="S45" s="44" t="s">
        <v>133</v>
      </c>
      <c r="T45" s="26" t="s">
        <v>1695</v>
      </c>
      <c r="U45" s="27">
        <v>0.2</v>
      </c>
      <c r="V45" s="27" t="s">
        <v>190</v>
      </c>
      <c r="W45" s="27" t="s">
        <v>133</v>
      </c>
      <c r="X45" s="27" t="s">
        <v>133</v>
      </c>
      <c r="Y45" s="27">
        <v>0.01</v>
      </c>
      <c r="Z45" s="27" t="s">
        <v>133</v>
      </c>
      <c r="AA45" s="27" t="s">
        <v>133</v>
      </c>
      <c r="AB45" s="28" t="s">
        <v>133</v>
      </c>
      <c r="AC45" s="28" t="s">
        <v>133</v>
      </c>
      <c r="AD45" s="28">
        <v>0.01</v>
      </c>
      <c r="AE45" s="28" t="s">
        <v>133</v>
      </c>
      <c r="AF45" s="28">
        <v>0.1</v>
      </c>
      <c r="AG45" s="39" t="s">
        <v>133</v>
      </c>
      <c r="AH45" s="39" t="s">
        <v>133</v>
      </c>
      <c r="AI45" s="39" t="s">
        <v>133</v>
      </c>
      <c r="AJ45" s="39" t="s">
        <v>133</v>
      </c>
      <c r="AK45" s="39" t="s">
        <v>133</v>
      </c>
      <c r="AL45" s="39">
        <v>0.89</v>
      </c>
      <c r="AM45" s="45" t="s">
        <v>191</v>
      </c>
      <c r="AN45" s="15">
        <f t="shared" si="5"/>
        <v>0.10099504938362079</v>
      </c>
      <c r="AO45" s="15">
        <f t="shared" si="6"/>
        <v>0.10099504938362079</v>
      </c>
      <c r="AP45" s="47">
        <v>-1.18449078567</v>
      </c>
      <c r="AQ45" s="29" t="s">
        <v>133</v>
      </c>
      <c r="AR45" s="29" t="s">
        <v>133</v>
      </c>
      <c r="AS45" s="148">
        <v>-0.60153175101099998</v>
      </c>
      <c r="AT45" s="148">
        <v>-0.427083117033</v>
      </c>
      <c r="AU45" s="48">
        <v>-1.2477805499000001E-2</v>
      </c>
      <c r="AV45" s="47">
        <v>0.40212750603500003</v>
      </c>
      <c r="AW45" s="47">
        <v>0.50789597492600003</v>
      </c>
      <c r="AX45" s="29" t="s">
        <v>133</v>
      </c>
      <c r="AY45" s="29" t="s">
        <v>133</v>
      </c>
      <c r="AZ45" s="47">
        <v>0.98164465526900002</v>
      </c>
      <c r="BA45" s="30">
        <v>0</v>
      </c>
      <c r="BB45" s="42">
        <v>6</v>
      </c>
      <c r="BC45" s="31" t="s">
        <v>1696</v>
      </c>
      <c r="BD45" s="31" t="s">
        <v>11334</v>
      </c>
      <c r="BE45" s="31" t="s">
        <v>1697</v>
      </c>
      <c r="BF45" s="32">
        <v>0.19005645212900002</v>
      </c>
      <c r="BG45" s="32">
        <v>0.79158820314</v>
      </c>
      <c r="BH45" s="33">
        <v>0.05</v>
      </c>
      <c r="BI45" s="33">
        <v>0.05</v>
      </c>
      <c r="BJ45" s="32" t="s">
        <v>1698</v>
      </c>
      <c r="BK45" s="32" t="s">
        <v>1698</v>
      </c>
      <c r="BL45" s="32" t="s">
        <v>1698</v>
      </c>
      <c r="BM45" s="34" t="s">
        <v>133</v>
      </c>
      <c r="BN45" s="34" t="s">
        <v>133</v>
      </c>
      <c r="BO45" s="34" t="s">
        <v>133</v>
      </c>
      <c r="BP45" s="34" t="s">
        <v>133</v>
      </c>
      <c r="BQ45" s="16">
        <f t="shared" si="7"/>
        <v>0.69994354787099999</v>
      </c>
      <c r="BR45" s="16">
        <f t="shared" si="4"/>
        <v>0.8011316267320957</v>
      </c>
      <c r="BS45" s="16">
        <f t="shared" si="3"/>
        <v>0.8011316267320957</v>
      </c>
      <c r="BT45" s="35" t="s">
        <v>133</v>
      </c>
      <c r="BU45" s="35" t="s">
        <v>133</v>
      </c>
      <c r="BV45" s="35" t="s">
        <v>133</v>
      </c>
      <c r="BW45" s="35" t="s">
        <v>133</v>
      </c>
      <c r="BX45" s="36">
        <v>0</v>
      </c>
      <c r="BY45" s="37" t="s">
        <v>133</v>
      </c>
      <c r="BZ45" s="38" t="s">
        <v>133</v>
      </c>
    </row>
    <row r="46" spans="1:78" ht="50.1" customHeight="1">
      <c r="A46" s="19" t="s">
        <v>193</v>
      </c>
      <c r="B46" s="20" t="s">
        <v>1100</v>
      </c>
      <c r="C46" s="21">
        <v>8</v>
      </c>
      <c r="D46" s="21" t="s">
        <v>189</v>
      </c>
      <c r="E46" s="40">
        <v>11.4</v>
      </c>
      <c r="F46" s="40">
        <v>109</v>
      </c>
      <c r="G46" s="41">
        <v>1</v>
      </c>
      <c r="H46" s="22">
        <v>1570</v>
      </c>
      <c r="I46" s="22">
        <v>25</v>
      </c>
      <c r="J46" s="23">
        <v>1157</v>
      </c>
      <c r="K46" s="23">
        <v>1257</v>
      </c>
      <c r="L46" s="23">
        <v>1057</v>
      </c>
      <c r="M46" s="24" t="s">
        <v>1021</v>
      </c>
      <c r="N46" s="25" t="s">
        <v>133</v>
      </c>
      <c r="O46" s="25" t="s">
        <v>133</v>
      </c>
      <c r="P46" s="25" t="s">
        <v>133</v>
      </c>
      <c r="Q46" s="25" t="s">
        <v>133</v>
      </c>
      <c r="R46" s="25" t="s">
        <v>133</v>
      </c>
      <c r="S46" s="44" t="s">
        <v>133</v>
      </c>
      <c r="T46" s="26" t="s">
        <v>1695</v>
      </c>
      <c r="U46" s="27">
        <v>0.2</v>
      </c>
      <c r="V46" s="27" t="s">
        <v>190</v>
      </c>
      <c r="W46" s="27" t="s">
        <v>133</v>
      </c>
      <c r="X46" s="27" t="s">
        <v>133</v>
      </c>
      <c r="Y46" s="27">
        <v>0.01</v>
      </c>
      <c r="Z46" s="27" t="s">
        <v>133</v>
      </c>
      <c r="AA46" s="27" t="s">
        <v>133</v>
      </c>
      <c r="AB46" s="28" t="s">
        <v>133</v>
      </c>
      <c r="AC46" s="28" t="s">
        <v>133</v>
      </c>
      <c r="AD46" s="28">
        <v>0.01</v>
      </c>
      <c r="AE46" s="28" t="s">
        <v>133</v>
      </c>
      <c r="AF46" s="28">
        <v>0.1</v>
      </c>
      <c r="AG46" s="39" t="s">
        <v>133</v>
      </c>
      <c r="AH46" s="39" t="s">
        <v>133</v>
      </c>
      <c r="AI46" s="39" t="s">
        <v>133</v>
      </c>
      <c r="AJ46" s="39" t="s">
        <v>133</v>
      </c>
      <c r="AK46" s="39" t="s">
        <v>133</v>
      </c>
      <c r="AL46" s="39">
        <v>0.89</v>
      </c>
      <c r="AM46" s="45" t="s">
        <v>191</v>
      </c>
      <c r="AN46" s="15">
        <f t="shared" si="5"/>
        <v>0.10099504938362079</v>
      </c>
      <c r="AO46" s="15">
        <f t="shared" si="6"/>
        <v>0.10099504938362079</v>
      </c>
      <c r="AP46" s="47">
        <v>-1.18449078567</v>
      </c>
      <c r="AQ46" s="29" t="s">
        <v>133</v>
      </c>
      <c r="AR46" s="29" t="s">
        <v>133</v>
      </c>
      <c r="AS46" s="148">
        <v>-0.60153175101099998</v>
      </c>
      <c r="AT46" s="148">
        <v>-0.427083117033</v>
      </c>
      <c r="AU46" s="48">
        <v>-1.2477805499000001E-2</v>
      </c>
      <c r="AV46" s="47">
        <v>0.40212750603500003</v>
      </c>
      <c r="AW46" s="47">
        <v>0.50789597492600003</v>
      </c>
      <c r="AX46" s="29" t="s">
        <v>133</v>
      </c>
      <c r="AY46" s="29" t="s">
        <v>133</v>
      </c>
      <c r="AZ46" s="47">
        <v>0.98164465526900002</v>
      </c>
      <c r="BA46" s="30">
        <v>0</v>
      </c>
      <c r="BB46" s="42">
        <v>6</v>
      </c>
      <c r="BC46" s="31" t="s">
        <v>1696</v>
      </c>
      <c r="BD46" s="31" t="s">
        <v>11334</v>
      </c>
      <c r="BE46" s="31" t="s">
        <v>1697</v>
      </c>
      <c r="BF46" s="32">
        <v>0.19005645212900002</v>
      </c>
      <c r="BG46" s="32">
        <v>0.79158820314</v>
      </c>
      <c r="BH46" s="33">
        <v>0.05</v>
      </c>
      <c r="BI46" s="33">
        <v>0.05</v>
      </c>
      <c r="BJ46" s="32" t="s">
        <v>1698</v>
      </c>
      <c r="BK46" s="32" t="s">
        <v>1698</v>
      </c>
      <c r="BL46" s="32" t="s">
        <v>1698</v>
      </c>
      <c r="BM46" s="34" t="s">
        <v>133</v>
      </c>
      <c r="BN46" s="34" t="s">
        <v>133</v>
      </c>
      <c r="BO46" s="34" t="s">
        <v>133</v>
      </c>
      <c r="BP46" s="34" t="s">
        <v>133</v>
      </c>
      <c r="BQ46" s="16">
        <f t="shared" si="7"/>
        <v>0.69994354787099999</v>
      </c>
      <c r="BR46" s="16">
        <f t="shared" si="4"/>
        <v>0.8011316267320957</v>
      </c>
      <c r="BS46" s="16">
        <f t="shared" si="3"/>
        <v>0.8011316267320957</v>
      </c>
      <c r="BT46" s="35" t="s">
        <v>133</v>
      </c>
      <c r="BU46" s="35" t="s">
        <v>133</v>
      </c>
      <c r="BV46" s="35" t="s">
        <v>133</v>
      </c>
      <c r="BW46" s="35" t="s">
        <v>133</v>
      </c>
      <c r="BX46" s="36">
        <v>0</v>
      </c>
      <c r="BY46" s="37" t="s">
        <v>133</v>
      </c>
      <c r="BZ46" s="38" t="s">
        <v>133</v>
      </c>
    </row>
    <row r="47" spans="1:78" ht="50.1" customHeight="1">
      <c r="A47" s="19" t="s">
        <v>194</v>
      </c>
      <c r="B47" s="20" t="s">
        <v>1100</v>
      </c>
      <c r="C47" s="21">
        <v>8</v>
      </c>
      <c r="D47" s="21" t="s">
        <v>195</v>
      </c>
      <c r="E47" s="40">
        <v>11.316667000000001</v>
      </c>
      <c r="F47" s="40">
        <v>108.86666700000001</v>
      </c>
      <c r="G47" s="41">
        <v>1</v>
      </c>
      <c r="H47" s="22">
        <v>5420</v>
      </c>
      <c r="I47" s="22">
        <v>30</v>
      </c>
      <c r="J47" s="23">
        <v>5813.5</v>
      </c>
      <c r="K47" s="23">
        <v>5921</v>
      </c>
      <c r="L47" s="23">
        <v>5706</v>
      </c>
      <c r="M47" s="24" t="s">
        <v>1021</v>
      </c>
      <c r="N47" s="25" t="s">
        <v>133</v>
      </c>
      <c r="O47" s="25" t="s">
        <v>133</v>
      </c>
      <c r="P47" s="25" t="s">
        <v>133</v>
      </c>
      <c r="Q47" s="25" t="s">
        <v>133</v>
      </c>
      <c r="R47" s="25" t="s">
        <v>133</v>
      </c>
      <c r="S47" s="44" t="s">
        <v>133</v>
      </c>
      <c r="T47" s="26" t="s">
        <v>1695</v>
      </c>
      <c r="U47" s="27">
        <v>0.2</v>
      </c>
      <c r="V47" s="27" t="s">
        <v>190</v>
      </c>
      <c r="W47" s="27" t="s">
        <v>133</v>
      </c>
      <c r="X47" s="27" t="s">
        <v>133</v>
      </c>
      <c r="Y47" s="27">
        <v>0.01</v>
      </c>
      <c r="Z47" s="27" t="s">
        <v>133</v>
      </c>
      <c r="AA47" s="27" t="s">
        <v>133</v>
      </c>
      <c r="AB47" s="28" t="s">
        <v>133</v>
      </c>
      <c r="AC47" s="28" t="s">
        <v>133</v>
      </c>
      <c r="AD47" s="28">
        <v>0.01</v>
      </c>
      <c r="AE47" s="28" t="s">
        <v>133</v>
      </c>
      <c r="AF47" s="28">
        <v>0.1</v>
      </c>
      <c r="AG47" s="39" t="s">
        <v>133</v>
      </c>
      <c r="AH47" s="39" t="s">
        <v>133</v>
      </c>
      <c r="AI47" s="39" t="s">
        <v>133</v>
      </c>
      <c r="AJ47" s="39" t="s">
        <v>133</v>
      </c>
      <c r="AK47" s="39" t="s">
        <v>133</v>
      </c>
      <c r="AL47" s="39">
        <v>1.17</v>
      </c>
      <c r="AM47" s="45" t="s">
        <v>191</v>
      </c>
      <c r="AN47" s="15">
        <f t="shared" si="5"/>
        <v>0.10099504938362079</v>
      </c>
      <c r="AO47" s="15">
        <f t="shared" si="6"/>
        <v>0.10099504938362079</v>
      </c>
      <c r="AP47" s="47">
        <v>-1.3700707753200001</v>
      </c>
      <c r="AQ47" s="29" t="s">
        <v>133</v>
      </c>
      <c r="AR47" s="29" t="s">
        <v>133</v>
      </c>
      <c r="AS47" s="148">
        <v>-0.70422437929699999</v>
      </c>
      <c r="AT47" s="148">
        <v>-0.44419521644999999</v>
      </c>
      <c r="AU47" s="48">
        <v>-8.8313131618299994E-3</v>
      </c>
      <c r="AV47" s="47">
        <v>0.42653259012599998</v>
      </c>
      <c r="AW47" s="47">
        <v>0.53077611204399999</v>
      </c>
      <c r="AX47" s="29" t="s">
        <v>133</v>
      </c>
      <c r="AY47" s="29" t="s">
        <v>133</v>
      </c>
      <c r="AZ47" s="47">
        <v>0.99512353819499999</v>
      </c>
      <c r="BA47" s="30">
        <v>-1</v>
      </c>
      <c r="BB47" s="42">
        <v>6</v>
      </c>
      <c r="BC47" s="31" t="s">
        <v>11331</v>
      </c>
      <c r="BD47" s="31" t="s">
        <v>1699</v>
      </c>
      <c r="BE47" s="31" t="s">
        <v>1711</v>
      </c>
      <c r="BF47" s="32" t="s">
        <v>133</v>
      </c>
      <c r="BG47" s="32" t="s">
        <v>133</v>
      </c>
      <c r="BH47" s="33">
        <v>0.05</v>
      </c>
      <c r="BI47" s="33">
        <v>0.05</v>
      </c>
      <c r="BJ47" s="32" t="s">
        <v>1698</v>
      </c>
      <c r="BK47" s="32" t="s">
        <v>1698</v>
      </c>
      <c r="BL47" s="32" t="s">
        <v>1698</v>
      </c>
      <c r="BM47" s="34" t="s">
        <v>133</v>
      </c>
      <c r="BN47" s="34" t="s">
        <v>133</v>
      </c>
      <c r="BO47" s="34" t="s">
        <v>133</v>
      </c>
      <c r="BP47" s="34" t="s">
        <v>133</v>
      </c>
      <c r="BQ47" s="16" t="s">
        <v>133</v>
      </c>
      <c r="BR47" s="16">
        <f t="shared" si="4"/>
        <v>0.12328828005937954</v>
      </c>
      <c r="BS47" s="16">
        <f t="shared" si="3"/>
        <v>0.12328828005937954</v>
      </c>
      <c r="BT47" s="35" t="s">
        <v>133</v>
      </c>
      <c r="BU47" s="35" t="s">
        <v>133</v>
      </c>
      <c r="BV47" s="35" t="s">
        <v>133</v>
      </c>
      <c r="BW47" s="35" t="s">
        <v>133</v>
      </c>
      <c r="BX47" s="36">
        <v>0</v>
      </c>
      <c r="BY47" s="37" t="s">
        <v>133</v>
      </c>
      <c r="BZ47" s="38" t="s">
        <v>133</v>
      </c>
    </row>
    <row r="48" spans="1:78" ht="50.1" customHeight="1">
      <c r="A48" s="19" t="s">
        <v>196</v>
      </c>
      <c r="B48" s="20" t="s">
        <v>1100</v>
      </c>
      <c r="C48" s="21">
        <v>8</v>
      </c>
      <c r="D48" s="21" t="s">
        <v>195</v>
      </c>
      <c r="E48" s="40">
        <v>11.316667000000001</v>
      </c>
      <c r="F48" s="40">
        <v>108.86666700000001</v>
      </c>
      <c r="G48" s="41">
        <v>1</v>
      </c>
      <c r="H48" s="22">
        <v>5650</v>
      </c>
      <c r="I48" s="22">
        <v>40</v>
      </c>
      <c r="J48" s="23">
        <v>6074</v>
      </c>
      <c r="K48" s="23">
        <v>6210</v>
      </c>
      <c r="L48" s="23">
        <v>5938</v>
      </c>
      <c r="M48" s="24" t="s">
        <v>1021</v>
      </c>
      <c r="N48" s="25" t="s">
        <v>133</v>
      </c>
      <c r="O48" s="25" t="s">
        <v>133</v>
      </c>
      <c r="P48" s="25" t="s">
        <v>133</v>
      </c>
      <c r="Q48" s="25" t="s">
        <v>133</v>
      </c>
      <c r="R48" s="25" t="s">
        <v>133</v>
      </c>
      <c r="S48" s="44" t="s">
        <v>133</v>
      </c>
      <c r="T48" s="26" t="s">
        <v>1695</v>
      </c>
      <c r="U48" s="27">
        <v>0.2</v>
      </c>
      <c r="V48" s="27" t="s">
        <v>190</v>
      </c>
      <c r="W48" s="27" t="s">
        <v>133</v>
      </c>
      <c r="X48" s="27" t="s">
        <v>133</v>
      </c>
      <c r="Y48" s="27">
        <v>0.01</v>
      </c>
      <c r="Z48" s="27" t="s">
        <v>133</v>
      </c>
      <c r="AA48" s="27" t="s">
        <v>133</v>
      </c>
      <c r="AB48" s="28" t="s">
        <v>133</v>
      </c>
      <c r="AC48" s="28" t="s">
        <v>133</v>
      </c>
      <c r="AD48" s="28">
        <v>0.01</v>
      </c>
      <c r="AE48" s="28" t="s">
        <v>133</v>
      </c>
      <c r="AF48" s="28">
        <v>0.1</v>
      </c>
      <c r="AG48" s="39" t="s">
        <v>133</v>
      </c>
      <c r="AH48" s="39" t="s">
        <v>133</v>
      </c>
      <c r="AI48" s="39" t="s">
        <v>133</v>
      </c>
      <c r="AJ48" s="39" t="s">
        <v>133</v>
      </c>
      <c r="AK48" s="39" t="s">
        <v>133</v>
      </c>
      <c r="AL48" s="39">
        <v>1.22</v>
      </c>
      <c r="AM48" s="45" t="s">
        <v>191</v>
      </c>
      <c r="AN48" s="15">
        <f t="shared" si="5"/>
        <v>0.10099504938362079</v>
      </c>
      <c r="AO48" s="15">
        <f t="shared" si="6"/>
        <v>0.10099504938362079</v>
      </c>
      <c r="AP48" s="47">
        <v>-1.3700707753200001</v>
      </c>
      <c r="AQ48" s="29" t="s">
        <v>133</v>
      </c>
      <c r="AR48" s="29" t="s">
        <v>133</v>
      </c>
      <c r="AS48" s="148">
        <v>-0.70422437929699999</v>
      </c>
      <c r="AT48" s="148">
        <v>-0.44419521644999999</v>
      </c>
      <c r="AU48" s="48">
        <v>-8.8313131618299994E-3</v>
      </c>
      <c r="AV48" s="47">
        <v>0.42653259012599998</v>
      </c>
      <c r="AW48" s="47">
        <v>0.53077611204399999</v>
      </c>
      <c r="AX48" s="29" t="s">
        <v>133</v>
      </c>
      <c r="AY48" s="29" t="s">
        <v>133</v>
      </c>
      <c r="AZ48" s="47">
        <v>0.99512353819499999</v>
      </c>
      <c r="BA48" s="30">
        <v>-1</v>
      </c>
      <c r="BB48" s="42">
        <v>6</v>
      </c>
      <c r="BC48" s="31" t="s">
        <v>11331</v>
      </c>
      <c r="BD48" s="31" t="s">
        <v>1699</v>
      </c>
      <c r="BE48" s="31" t="s">
        <v>1711</v>
      </c>
      <c r="BF48" s="32" t="s">
        <v>133</v>
      </c>
      <c r="BG48" s="32" t="s">
        <v>133</v>
      </c>
      <c r="BH48" s="33">
        <v>0.05</v>
      </c>
      <c r="BI48" s="33">
        <v>0.05</v>
      </c>
      <c r="BJ48" s="32" t="s">
        <v>1698</v>
      </c>
      <c r="BK48" s="32" t="s">
        <v>1698</v>
      </c>
      <c r="BL48" s="32" t="s">
        <v>1698</v>
      </c>
      <c r="BM48" s="34" t="s">
        <v>133</v>
      </c>
      <c r="BN48" s="34" t="s">
        <v>133</v>
      </c>
      <c r="BO48" s="34" t="s">
        <v>133</v>
      </c>
      <c r="BP48" s="34" t="s">
        <v>133</v>
      </c>
      <c r="BQ48" s="16" t="s">
        <v>133</v>
      </c>
      <c r="BR48" s="16">
        <f t="shared" si="4"/>
        <v>0.12328828005937954</v>
      </c>
      <c r="BS48" s="16">
        <f t="shared" si="3"/>
        <v>0.12328828005937954</v>
      </c>
      <c r="BT48" s="35" t="s">
        <v>133</v>
      </c>
      <c r="BU48" s="35" t="s">
        <v>133</v>
      </c>
      <c r="BV48" s="35" t="s">
        <v>133</v>
      </c>
      <c r="BW48" s="35" t="s">
        <v>133</v>
      </c>
      <c r="BX48" s="36">
        <v>0</v>
      </c>
      <c r="BY48" s="37" t="s">
        <v>133</v>
      </c>
      <c r="BZ48" s="38" t="s">
        <v>133</v>
      </c>
    </row>
    <row r="49" spans="1:78" ht="50.1" customHeight="1">
      <c r="A49" s="19" t="s">
        <v>197</v>
      </c>
      <c r="B49" s="20" t="s">
        <v>1100</v>
      </c>
      <c r="C49" s="21">
        <v>8</v>
      </c>
      <c r="D49" s="21" t="s">
        <v>195</v>
      </c>
      <c r="E49" s="40">
        <v>11.316667000000001</v>
      </c>
      <c r="F49" s="40">
        <v>108.86666700000001</v>
      </c>
      <c r="G49" s="41">
        <v>1</v>
      </c>
      <c r="H49" s="22">
        <v>6655</v>
      </c>
      <c r="I49" s="22">
        <v>40</v>
      </c>
      <c r="J49" s="23">
        <v>7211.5</v>
      </c>
      <c r="K49" s="23">
        <v>7337</v>
      </c>
      <c r="L49" s="23">
        <v>7086</v>
      </c>
      <c r="M49" s="24" t="s">
        <v>198</v>
      </c>
      <c r="N49" s="25" t="s">
        <v>133</v>
      </c>
      <c r="O49" s="25" t="s">
        <v>133</v>
      </c>
      <c r="P49" s="25" t="s">
        <v>133</v>
      </c>
      <c r="Q49" s="25" t="s">
        <v>133</v>
      </c>
      <c r="R49" s="25" t="s">
        <v>133</v>
      </c>
      <c r="S49" s="44" t="s">
        <v>133</v>
      </c>
      <c r="T49" s="26" t="s">
        <v>1695</v>
      </c>
      <c r="U49" s="27">
        <v>0.2</v>
      </c>
      <c r="V49" s="27" t="s">
        <v>190</v>
      </c>
      <c r="W49" s="27" t="s">
        <v>133</v>
      </c>
      <c r="X49" s="27" t="s">
        <v>133</v>
      </c>
      <c r="Y49" s="27">
        <v>0.01</v>
      </c>
      <c r="Z49" s="27" t="s">
        <v>133</v>
      </c>
      <c r="AA49" s="27" t="s">
        <v>133</v>
      </c>
      <c r="AB49" s="28" t="s">
        <v>133</v>
      </c>
      <c r="AC49" s="28" t="s">
        <v>133</v>
      </c>
      <c r="AD49" s="28">
        <v>0.01</v>
      </c>
      <c r="AE49" s="28" t="s">
        <v>133</v>
      </c>
      <c r="AF49" s="28">
        <v>0.1</v>
      </c>
      <c r="AG49" s="39" t="s">
        <v>133</v>
      </c>
      <c r="AH49" s="39" t="s">
        <v>133</v>
      </c>
      <c r="AI49" s="39" t="s">
        <v>133</v>
      </c>
      <c r="AJ49" s="39" t="s">
        <v>133</v>
      </c>
      <c r="AK49" s="39" t="s">
        <v>133</v>
      </c>
      <c r="AL49" s="39">
        <v>1.47</v>
      </c>
      <c r="AM49" s="45" t="s">
        <v>191</v>
      </c>
      <c r="AN49" s="15">
        <f t="shared" si="5"/>
        <v>0.10099504938362079</v>
      </c>
      <c r="AO49" s="15">
        <f t="shared" si="6"/>
        <v>0.10099504938362079</v>
      </c>
      <c r="AP49" s="47">
        <v>-1.3700707753200001</v>
      </c>
      <c r="AQ49" s="29" t="s">
        <v>133</v>
      </c>
      <c r="AR49" s="29" t="s">
        <v>133</v>
      </c>
      <c r="AS49" s="148">
        <v>-0.70422437929699999</v>
      </c>
      <c r="AT49" s="148">
        <v>-0.44419521644999999</v>
      </c>
      <c r="AU49" s="48">
        <v>-8.8313131618299994E-3</v>
      </c>
      <c r="AV49" s="47">
        <v>0.42653259012599998</v>
      </c>
      <c r="AW49" s="47">
        <v>0.53077611204399999</v>
      </c>
      <c r="AX49" s="29" t="s">
        <v>133</v>
      </c>
      <c r="AY49" s="29" t="s">
        <v>133</v>
      </c>
      <c r="AZ49" s="47">
        <v>0.99512353819499999</v>
      </c>
      <c r="BA49" s="30">
        <v>1</v>
      </c>
      <c r="BB49" s="42">
        <v>9</v>
      </c>
      <c r="BC49" s="31" t="s">
        <v>11333</v>
      </c>
      <c r="BD49" s="31" t="s">
        <v>1700</v>
      </c>
      <c r="BE49" s="31" t="s">
        <v>1710</v>
      </c>
      <c r="BF49" s="32" t="s">
        <v>133</v>
      </c>
      <c r="BG49" s="32" t="s">
        <v>133</v>
      </c>
      <c r="BH49" s="33">
        <v>0.05</v>
      </c>
      <c r="BI49" s="33">
        <v>0.05</v>
      </c>
      <c r="BJ49" s="32" t="s">
        <v>1698</v>
      </c>
      <c r="BK49" s="32" t="s">
        <v>1698</v>
      </c>
      <c r="BL49" s="32" t="s">
        <v>1698</v>
      </c>
      <c r="BM49" s="34" t="s">
        <v>133</v>
      </c>
      <c r="BN49" s="34" t="s">
        <v>133</v>
      </c>
      <c r="BO49" s="34" t="s">
        <v>133</v>
      </c>
      <c r="BP49" s="34" t="s">
        <v>133</v>
      </c>
      <c r="BQ49" s="16" t="s">
        <v>133</v>
      </c>
      <c r="BR49" s="16">
        <f t="shared" si="4"/>
        <v>0.12328828005937954</v>
      </c>
      <c r="BS49" s="16">
        <f t="shared" si="3"/>
        <v>0.12328828005937954</v>
      </c>
      <c r="BT49" s="35" t="s">
        <v>133</v>
      </c>
      <c r="BU49" s="35" t="s">
        <v>133</v>
      </c>
      <c r="BV49" s="35" t="s">
        <v>133</v>
      </c>
      <c r="BW49" s="35" t="s">
        <v>133</v>
      </c>
      <c r="BX49" s="36">
        <v>0</v>
      </c>
      <c r="BY49" s="37" t="s">
        <v>133</v>
      </c>
      <c r="BZ49" s="38" t="s">
        <v>133</v>
      </c>
    </row>
    <row r="50" spans="1:78" ht="50.1" customHeight="1">
      <c r="A50" s="19" t="s">
        <v>199</v>
      </c>
      <c r="B50" s="20" t="s">
        <v>1100</v>
      </c>
      <c r="C50" s="21">
        <v>8</v>
      </c>
      <c r="D50" s="21" t="s">
        <v>200</v>
      </c>
      <c r="E50" s="40">
        <v>11.333333</v>
      </c>
      <c r="F50" s="40">
        <v>108.833333</v>
      </c>
      <c r="G50" s="41">
        <v>1</v>
      </c>
      <c r="H50" s="22">
        <v>3325</v>
      </c>
      <c r="I50" s="22">
        <v>30</v>
      </c>
      <c r="J50" s="23">
        <v>3207.5</v>
      </c>
      <c r="K50" s="23">
        <v>3339</v>
      </c>
      <c r="L50" s="23">
        <v>3076</v>
      </c>
      <c r="M50" s="24" t="s">
        <v>1021</v>
      </c>
      <c r="N50" s="25" t="s">
        <v>133</v>
      </c>
      <c r="O50" s="25" t="s">
        <v>133</v>
      </c>
      <c r="P50" s="25" t="s">
        <v>133</v>
      </c>
      <c r="Q50" s="25" t="s">
        <v>133</v>
      </c>
      <c r="R50" s="25" t="s">
        <v>133</v>
      </c>
      <c r="S50" s="44" t="s">
        <v>133</v>
      </c>
      <c r="T50" s="26" t="s">
        <v>1695</v>
      </c>
      <c r="U50" s="27">
        <v>0.2</v>
      </c>
      <c r="V50" s="27" t="s">
        <v>190</v>
      </c>
      <c r="W50" s="27" t="s">
        <v>133</v>
      </c>
      <c r="X50" s="27" t="s">
        <v>133</v>
      </c>
      <c r="Y50" s="27">
        <v>0.01</v>
      </c>
      <c r="Z50" s="27" t="s">
        <v>133</v>
      </c>
      <c r="AA50" s="27" t="s">
        <v>133</v>
      </c>
      <c r="AB50" s="28" t="s">
        <v>133</v>
      </c>
      <c r="AC50" s="28" t="s">
        <v>133</v>
      </c>
      <c r="AD50" s="28">
        <v>0.01</v>
      </c>
      <c r="AE50" s="28" t="s">
        <v>133</v>
      </c>
      <c r="AF50" s="28">
        <v>0.1</v>
      </c>
      <c r="AG50" s="39" t="s">
        <v>133</v>
      </c>
      <c r="AH50" s="39" t="s">
        <v>133</v>
      </c>
      <c r="AI50" s="39" t="s">
        <v>133</v>
      </c>
      <c r="AJ50" s="39" t="s">
        <v>133</v>
      </c>
      <c r="AK50" s="39" t="s">
        <v>133</v>
      </c>
      <c r="AL50" s="39">
        <v>0.61</v>
      </c>
      <c r="AM50" s="45" t="s">
        <v>191</v>
      </c>
      <c r="AN50" s="15">
        <f t="shared" si="5"/>
        <v>0.10099504938362079</v>
      </c>
      <c r="AO50" s="15">
        <f t="shared" si="6"/>
        <v>0.10099504938362079</v>
      </c>
      <c r="AP50" s="47">
        <v>-1.2105357000000001</v>
      </c>
      <c r="AQ50" s="29" t="s">
        <v>133</v>
      </c>
      <c r="AR50" s="29" t="s">
        <v>133</v>
      </c>
      <c r="AS50" s="148">
        <v>-0.6130215</v>
      </c>
      <c r="AT50" s="148">
        <v>-0.43265029999999999</v>
      </c>
      <c r="AU50" s="48">
        <v>-1.3646500000000001E-2</v>
      </c>
      <c r="AV50" s="47">
        <v>0.40535729999999998</v>
      </c>
      <c r="AW50" s="47">
        <v>0.50972269999999997</v>
      </c>
      <c r="AX50" s="29" t="s">
        <v>133</v>
      </c>
      <c r="AY50" s="29" t="s">
        <v>133</v>
      </c>
      <c r="AZ50" s="47">
        <v>0.98579660000000002</v>
      </c>
      <c r="BA50" s="30">
        <v>-1</v>
      </c>
      <c r="BB50" s="42">
        <v>6</v>
      </c>
      <c r="BC50" s="31" t="s">
        <v>11331</v>
      </c>
      <c r="BD50" s="31" t="s">
        <v>1699</v>
      </c>
      <c r="BE50" s="31" t="s">
        <v>1711</v>
      </c>
      <c r="BF50" s="32" t="s">
        <v>133</v>
      </c>
      <c r="BG50" s="32" t="s">
        <v>133</v>
      </c>
      <c r="BH50" s="33">
        <v>0.05</v>
      </c>
      <c r="BI50" s="33">
        <v>0.05</v>
      </c>
      <c r="BJ50" s="32" t="s">
        <v>1698</v>
      </c>
      <c r="BK50" s="32" t="s">
        <v>1698</v>
      </c>
      <c r="BL50" s="32" t="s">
        <v>1698</v>
      </c>
      <c r="BM50" s="34" t="s">
        <v>133</v>
      </c>
      <c r="BN50" s="34" t="s">
        <v>133</v>
      </c>
      <c r="BO50" s="34" t="s">
        <v>133</v>
      </c>
      <c r="BP50" s="34" t="s">
        <v>133</v>
      </c>
      <c r="BQ50" s="16" t="s">
        <v>133</v>
      </c>
      <c r="BR50" s="16">
        <f t="shared" si="4"/>
        <v>0.12328828005937954</v>
      </c>
      <c r="BS50" s="16">
        <f t="shared" si="3"/>
        <v>0.12328828005937954</v>
      </c>
      <c r="BT50" s="35" t="s">
        <v>133</v>
      </c>
      <c r="BU50" s="35" t="s">
        <v>133</v>
      </c>
      <c r="BV50" s="35" t="s">
        <v>133</v>
      </c>
      <c r="BW50" s="35" t="s">
        <v>133</v>
      </c>
      <c r="BX50" s="36">
        <v>0</v>
      </c>
      <c r="BY50" s="37" t="s">
        <v>133</v>
      </c>
      <c r="BZ50" s="38" t="s">
        <v>133</v>
      </c>
    </row>
    <row r="51" spans="1:78" ht="50.1" customHeight="1">
      <c r="A51" s="19" t="s">
        <v>201</v>
      </c>
      <c r="B51" s="20" t="s">
        <v>1100</v>
      </c>
      <c r="C51" s="21">
        <v>8</v>
      </c>
      <c r="D51" s="21" t="s">
        <v>200</v>
      </c>
      <c r="E51" s="40">
        <v>11.333333</v>
      </c>
      <c r="F51" s="40">
        <v>108.833333</v>
      </c>
      <c r="G51" s="41">
        <v>1</v>
      </c>
      <c r="H51" s="22">
        <v>3615</v>
      </c>
      <c r="I51" s="22">
        <v>25</v>
      </c>
      <c r="J51" s="23">
        <v>3554</v>
      </c>
      <c r="K51" s="23">
        <v>3670</v>
      </c>
      <c r="L51" s="23">
        <v>3438</v>
      </c>
      <c r="M51" s="24" t="s">
        <v>1021</v>
      </c>
      <c r="N51" s="25" t="s">
        <v>133</v>
      </c>
      <c r="O51" s="25" t="s">
        <v>133</v>
      </c>
      <c r="P51" s="25" t="s">
        <v>133</v>
      </c>
      <c r="Q51" s="25" t="s">
        <v>133</v>
      </c>
      <c r="R51" s="25" t="s">
        <v>133</v>
      </c>
      <c r="S51" s="44" t="s">
        <v>133</v>
      </c>
      <c r="T51" s="26" t="s">
        <v>1695</v>
      </c>
      <c r="U51" s="27">
        <v>0.2</v>
      </c>
      <c r="V51" s="27" t="s">
        <v>190</v>
      </c>
      <c r="W51" s="27" t="s">
        <v>133</v>
      </c>
      <c r="X51" s="27" t="s">
        <v>133</v>
      </c>
      <c r="Y51" s="27">
        <v>0.01</v>
      </c>
      <c r="Z51" s="27" t="s">
        <v>133</v>
      </c>
      <c r="AA51" s="27" t="s">
        <v>133</v>
      </c>
      <c r="AB51" s="28" t="s">
        <v>133</v>
      </c>
      <c r="AC51" s="28" t="s">
        <v>133</v>
      </c>
      <c r="AD51" s="28">
        <v>0.01</v>
      </c>
      <c r="AE51" s="28" t="s">
        <v>133</v>
      </c>
      <c r="AF51" s="28">
        <v>0.1</v>
      </c>
      <c r="AG51" s="39" t="s">
        <v>133</v>
      </c>
      <c r="AH51" s="39" t="s">
        <v>133</v>
      </c>
      <c r="AI51" s="39" t="s">
        <v>133</v>
      </c>
      <c r="AJ51" s="39" t="s">
        <v>133</v>
      </c>
      <c r="AK51" s="39" t="s">
        <v>133</v>
      </c>
      <c r="AL51" s="39">
        <v>0.71</v>
      </c>
      <c r="AM51" s="45" t="s">
        <v>191</v>
      </c>
      <c r="AN51" s="15">
        <f t="shared" si="5"/>
        <v>0.10099504938362079</v>
      </c>
      <c r="AO51" s="15">
        <f t="shared" si="6"/>
        <v>0.10099504938362079</v>
      </c>
      <c r="AP51" s="47">
        <v>-1.2105357000000001</v>
      </c>
      <c r="AQ51" s="29" t="s">
        <v>133</v>
      </c>
      <c r="AR51" s="29" t="s">
        <v>133</v>
      </c>
      <c r="AS51" s="148">
        <v>-0.6130215</v>
      </c>
      <c r="AT51" s="148">
        <v>-0.43265029999999999</v>
      </c>
      <c r="AU51" s="48">
        <v>-1.3646500000000001E-2</v>
      </c>
      <c r="AV51" s="47">
        <v>0.40535729999999998</v>
      </c>
      <c r="AW51" s="47">
        <v>0.50972269999999997</v>
      </c>
      <c r="AX51" s="29" t="s">
        <v>133</v>
      </c>
      <c r="AY51" s="29" t="s">
        <v>133</v>
      </c>
      <c r="AZ51" s="47">
        <v>0.98579660000000002</v>
      </c>
      <c r="BA51" s="30">
        <v>-1</v>
      </c>
      <c r="BB51" s="42">
        <v>6</v>
      </c>
      <c r="BC51" s="31" t="s">
        <v>11331</v>
      </c>
      <c r="BD51" s="31" t="s">
        <v>1699</v>
      </c>
      <c r="BE51" s="31" t="s">
        <v>1711</v>
      </c>
      <c r="BF51" s="32" t="s">
        <v>133</v>
      </c>
      <c r="BG51" s="32" t="s">
        <v>133</v>
      </c>
      <c r="BH51" s="33">
        <v>0.05</v>
      </c>
      <c r="BI51" s="33">
        <v>0.05</v>
      </c>
      <c r="BJ51" s="32" t="s">
        <v>1698</v>
      </c>
      <c r="BK51" s="32" t="s">
        <v>1698</v>
      </c>
      <c r="BL51" s="32" t="s">
        <v>1698</v>
      </c>
      <c r="BM51" s="34" t="s">
        <v>133</v>
      </c>
      <c r="BN51" s="34" t="s">
        <v>133</v>
      </c>
      <c r="BO51" s="34" t="s">
        <v>133</v>
      </c>
      <c r="BP51" s="34" t="s">
        <v>133</v>
      </c>
      <c r="BQ51" s="16" t="s">
        <v>133</v>
      </c>
      <c r="BR51" s="16">
        <f t="shared" si="4"/>
        <v>0.12328828005937954</v>
      </c>
      <c r="BS51" s="16">
        <f t="shared" si="3"/>
        <v>0.12328828005937954</v>
      </c>
      <c r="BT51" s="35" t="s">
        <v>133</v>
      </c>
      <c r="BU51" s="35" t="s">
        <v>133</v>
      </c>
      <c r="BV51" s="35" t="s">
        <v>133</v>
      </c>
      <c r="BW51" s="35" t="s">
        <v>133</v>
      </c>
      <c r="BX51" s="36">
        <v>0</v>
      </c>
      <c r="BY51" s="37" t="s">
        <v>133</v>
      </c>
      <c r="BZ51" s="38" t="s">
        <v>133</v>
      </c>
    </row>
    <row r="52" spans="1:78" ht="50.1" customHeight="1">
      <c r="A52" s="19" t="s">
        <v>202</v>
      </c>
      <c r="B52" s="20" t="s">
        <v>1100</v>
      </c>
      <c r="C52" s="21">
        <v>8</v>
      </c>
      <c r="D52" s="21" t="s">
        <v>200</v>
      </c>
      <c r="E52" s="40">
        <v>11.333333</v>
      </c>
      <c r="F52" s="40">
        <v>108.833333</v>
      </c>
      <c r="G52" s="41">
        <v>1</v>
      </c>
      <c r="H52" s="22">
        <v>3745</v>
      </c>
      <c r="I52" s="22">
        <v>30</v>
      </c>
      <c r="J52" s="23">
        <v>3710</v>
      </c>
      <c r="K52" s="23">
        <v>3837</v>
      </c>
      <c r="L52" s="23">
        <v>3583</v>
      </c>
      <c r="M52" s="24" t="s">
        <v>1021</v>
      </c>
      <c r="N52" s="25" t="s">
        <v>133</v>
      </c>
      <c r="O52" s="25" t="s">
        <v>133</v>
      </c>
      <c r="P52" s="25" t="s">
        <v>133</v>
      </c>
      <c r="Q52" s="25" t="s">
        <v>133</v>
      </c>
      <c r="R52" s="25" t="s">
        <v>133</v>
      </c>
      <c r="S52" s="44" t="s">
        <v>133</v>
      </c>
      <c r="T52" s="26" t="s">
        <v>1695</v>
      </c>
      <c r="U52" s="27">
        <v>0.2</v>
      </c>
      <c r="V52" s="27" t="s">
        <v>190</v>
      </c>
      <c r="W52" s="27" t="s">
        <v>133</v>
      </c>
      <c r="X52" s="27" t="s">
        <v>133</v>
      </c>
      <c r="Y52" s="27">
        <v>0.01</v>
      </c>
      <c r="Z52" s="27" t="s">
        <v>133</v>
      </c>
      <c r="AA52" s="27" t="s">
        <v>133</v>
      </c>
      <c r="AB52" s="28" t="s">
        <v>133</v>
      </c>
      <c r="AC52" s="28" t="s">
        <v>133</v>
      </c>
      <c r="AD52" s="28">
        <v>0.01</v>
      </c>
      <c r="AE52" s="28" t="s">
        <v>133</v>
      </c>
      <c r="AF52" s="28">
        <v>0.1</v>
      </c>
      <c r="AG52" s="39" t="s">
        <v>133</v>
      </c>
      <c r="AH52" s="39" t="s">
        <v>133</v>
      </c>
      <c r="AI52" s="39" t="s">
        <v>133</v>
      </c>
      <c r="AJ52" s="39" t="s">
        <v>133</v>
      </c>
      <c r="AK52" s="39" t="s">
        <v>133</v>
      </c>
      <c r="AL52" s="39">
        <v>1.22</v>
      </c>
      <c r="AM52" s="45" t="s">
        <v>191</v>
      </c>
      <c r="AN52" s="15">
        <f t="shared" si="5"/>
        <v>0.10099504938362079</v>
      </c>
      <c r="AO52" s="15">
        <f t="shared" si="6"/>
        <v>0.10099504938362079</v>
      </c>
      <c r="AP52" s="47">
        <v>-1.2105357000000001</v>
      </c>
      <c r="AQ52" s="29" t="s">
        <v>133</v>
      </c>
      <c r="AR52" s="29" t="s">
        <v>133</v>
      </c>
      <c r="AS52" s="148">
        <v>-0.6130215</v>
      </c>
      <c r="AT52" s="148">
        <v>-0.43265029999999999</v>
      </c>
      <c r="AU52" s="48">
        <v>-1.3646500000000001E-2</v>
      </c>
      <c r="AV52" s="47">
        <v>0.40535729999999998</v>
      </c>
      <c r="AW52" s="47">
        <v>0.50972269999999997</v>
      </c>
      <c r="AX52" s="29" t="s">
        <v>133</v>
      </c>
      <c r="AY52" s="29" t="s">
        <v>133</v>
      </c>
      <c r="AZ52" s="47">
        <v>0.98579660000000002</v>
      </c>
      <c r="BA52" s="30">
        <v>-1</v>
      </c>
      <c r="BB52" s="42">
        <v>6</v>
      </c>
      <c r="BC52" s="31" t="s">
        <v>11331</v>
      </c>
      <c r="BD52" s="31" t="s">
        <v>1699</v>
      </c>
      <c r="BE52" s="31" t="s">
        <v>1711</v>
      </c>
      <c r="BF52" s="32" t="s">
        <v>133</v>
      </c>
      <c r="BG52" s="32" t="s">
        <v>133</v>
      </c>
      <c r="BH52" s="33">
        <v>0.05</v>
      </c>
      <c r="BI52" s="33">
        <v>0.05</v>
      </c>
      <c r="BJ52" s="32" t="s">
        <v>1698</v>
      </c>
      <c r="BK52" s="32" t="s">
        <v>1698</v>
      </c>
      <c r="BL52" s="32" t="s">
        <v>1698</v>
      </c>
      <c r="BM52" s="34" t="s">
        <v>133</v>
      </c>
      <c r="BN52" s="34" t="s">
        <v>133</v>
      </c>
      <c r="BO52" s="34" t="s">
        <v>133</v>
      </c>
      <c r="BP52" s="34" t="s">
        <v>133</v>
      </c>
      <c r="BQ52" s="16" t="s">
        <v>133</v>
      </c>
      <c r="BR52" s="16">
        <f t="shared" si="4"/>
        <v>0.12328828005937954</v>
      </c>
      <c r="BS52" s="16">
        <f t="shared" si="3"/>
        <v>0.12328828005937954</v>
      </c>
      <c r="BT52" s="35" t="s">
        <v>133</v>
      </c>
      <c r="BU52" s="35" t="s">
        <v>133</v>
      </c>
      <c r="BV52" s="35" t="s">
        <v>133</v>
      </c>
      <c r="BW52" s="35" t="s">
        <v>133</v>
      </c>
      <c r="BX52" s="36">
        <v>0</v>
      </c>
      <c r="BY52" s="37" t="s">
        <v>133</v>
      </c>
      <c r="BZ52" s="38" t="s">
        <v>133</v>
      </c>
    </row>
    <row r="53" spans="1:78" ht="50.1" customHeight="1">
      <c r="A53" s="19" t="s">
        <v>203</v>
      </c>
      <c r="B53" s="20" t="s">
        <v>1100</v>
      </c>
      <c r="C53" s="21">
        <v>8</v>
      </c>
      <c r="D53" s="21" t="s">
        <v>200</v>
      </c>
      <c r="E53" s="40">
        <v>11.333333</v>
      </c>
      <c r="F53" s="40">
        <v>108.833333</v>
      </c>
      <c r="G53" s="41">
        <v>1</v>
      </c>
      <c r="H53" s="22">
        <v>6160</v>
      </c>
      <c r="I53" s="22">
        <v>35</v>
      </c>
      <c r="J53" s="23">
        <v>6619.5</v>
      </c>
      <c r="K53" s="23">
        <v>6748</v>
      </c>
      <c r="L53" s="23">
        <v>6491</v>
      </c>
      <c r="M53" s="24" t="s">
        <v>1021</v>
      </c>
      <c r="N53" s="25" t="s">
        <v>133</v>
      </c>
      <c r="O53" s="25" t="s">
        <v>133</v>
      </c>
      <c r="P53" s="25" t="s">
        <v>133</v>
      </c>
      <c r="Q53" s="25" t="s">
        <v>133</v>
      </c>
      <c r="R53" s="25" t="s">
        <v>133</v>
      </c>
      <c r="S53" s="44" t="s">
        <v>133</v>
      </c>
      <c r="T53" s="26" t="s">
        <v>1695</v>
      </c>
      <c r="U53" s="27">
        <v>0.2</v>
      </c>
      <c r="V53" s="27" t="s">
        <v>190</v>
      </c>
      <c r="W53" s="27" t="s">
        <v>133</v>
      </c>
      <c r="X53" s="27" t="s">
        <v>133</v>
      </c>
      <c r="Y53" s="27">
        <v>0.01</v>
      </c>
      <c r="Z53" s="27" t="s">
        <v>133</v>
      </c>
      <c r="AA53" s="27" t="s">
        <v>133</v>
      </c>
      <c r="AB53" s="28" t="s">
        <v>133</v>
      </c>
      <c r="AC53" s="28" t="s">
        <v>133</v>
      </c>
      <c r="AD53" s="28">
        <v>0.01</v>
      </c>
      <c r="AE53" s="28" t="s">
        <v>133</v>
      </c>
      <c r="AF53" s="28">
        <v>0.1</v>
      </c>
      <c r="AG53" s="39" t="s">
        <v>133</v>
      </c>
      <c r="AH53" s="39" t="s">
        <v>133</v>
      </c>
      <c r="AI53" s="39" t="s">
        <v>133</v>
      </c>
      <c r="AJ53" s="39" t="s">
        <v>133</v>
      </c>
      <c r="AK53" s="39" t="s">
        <v>133</v>
      </c>
      <c r="AL53" s="39">
        <v>1.45</v>
      </c>
      <c r="AM53" s="45" t="s">
        <v>191</v>
      </c>
      <c r="AN53" s="15">
        <f t="shared" si="5"/>
        <v>0.10099504938362079</v>
      </c>
      <c r="AO53" s="15">
        <f t="shared" si="6"/>
        <v>0.10099504938362079</v>
      </c>
      <c r="AP53" s="47">
        <v>-1.2105357000000001</v>
      </c>
      <c r="AQ53" s="29" t="s">
        <v>133</v>
      </c>
      <c r="AR53" s="29" t="s">
        <v>133</v>
      </c>
      <c r="AS53" s="148">
        <v>-0.6130215</v>
      </c>
      <c r="AT53" s="148">
        <v>-0.43265029999999999</v>
      </c>
      <c r="AU53" s="48">
        <v>-1.3646500000000001E-2</v>
      </c>
      <c r="AV53" s="47">
        <v>0.40535729999999998</v>
      </c>
      <c r="AW53" s="47">
        <v>0.50972269999999997</v>
      </c>
      <c r="AX53" s="29" t="s">
        <v>133</v>
      </c>
      <c r="AY53" s="29" t="s">
        <v>133</v>
      </c>
      <c r="AZ53" s="47">
        <v>0.98579660000000002</v>
      </c>
      <c r="BA53" s="30">
        <v>-1</v>
      </c>
      <c r="BB53" s="42">
        <v>6</v>
      </c>
      <c r="BC53" s="31" t="s">
        <v>11331</v>
      </c>
      <c r="BD53" s="31" t="s">
        <v>1699</v>
      </c>
      <c r="BE53" s="31" t="s">
        <v>1711</v>
      </c>
      <c r="BF53" s="32" t="s">
        <v>133</v>
      </c>
      <c r="BG53" s="32" t="s">
        <v>133</v>
      </c>
      <c r="BH53" s="33">
        <v>0.05</v>
      </c>
      <c r="BI53" s="33">
        <v>0.05</v>
      </c>
      <c r="BJ53" s="32" t="s">
        <v>1698</v>
      </c>
      <c r="BK53" s="32" t="s">
        <v>1698</v>
      </c>
      <c r="BL53" s="32" t="s">
        <v>1698</v>
      </c>
      <c r="BM53" s="34" t="s">
        <v>133</v>
      </c>
      <c r="BN53" s="34" t="s">
        <v>133</v>
      </c>
      <c r="BO53" s="34" t="s">
        <v>133</v>
      </c>
      <c r="BP53" s="34" t="s">
        <v>133</v>
      </c>
      <c r="BQ53" s="16" t="s">
        <v>133</v>
      </c>
      <c r="BR53" s="16">
        <f t="shared" si="4"/>
        <v>0.12328828005937954</v>
      </c>
      <c r="BS53" s="16">
        <f t="shared" si="3"/>
        <v>0.12328828005937954</v>
      </c>
      <c r="BT53" s="35" t="s">
        <v>133</v>
      </c>
      <c r="BU53" s="35" t="s">
        <v>133</v>
      </c>
      <c r="BV53" s="35" t="s">
        <v>133</v>
      </c>
      <c r="BW53" s="35" t="s">
        <v>133</v>
      </c>
      <c r="BX53" s="36">
        <v>0</v>
      </c>
      <c r="BY53" s="37" t="s">
        <v>133</v>
      </c>
      <c r="BZ53" s="38" t="s">
        <v>133</v>
      </c>
    </row>
    <row r="54" spans="1:78" ht="50.1" customHeight="1">
      <c r="A54" s="19" t="s">
        <v>204</v>
      </c>
      <c r="B54" s="20" t="s">
        <v>1100</v>
      </c>
      <c r="C54" s="21">
        <v>8</v>
      </c>
      <c r="D54" s="21" t="s">
        <v>200</v>
      </c>
      <c r="E54" s="40">
        <v>11.333333</v>
      </c>
      <c r="F54" s="40">
        <v>108.833333</v>
      </c>
      <c r="G54" s="41">
        <v>1</v>
      </c>
      <c r="H54" s="22">
        <v>6210</v>
      </c>
      <c r="I54" s="22">
        <v>35</v>
      </c>
      <c r="J54" s="23">
        <v>6689</v>
      </c>
      <c r="K54" s="23">
        <v>6821</v>
      </c>
      <c r="L54" s="23">
        <v>6557</v>
      </c>
      <c r="M54" s="24" t="s">
        <v>1021</v>
      </c>
      <c r="N54" s="25" t="s">
        <v>133</v>
      </c>
      <c r="O54" s="25" t="s">
        <v>133</v>
      </c>
      <c r="P54" s="25" t="s">
        <v>133</v>
      </c>
      <c r="Q54" s="25" t="s">
        <v>133</v>
      </c>
      <c r="R54" s="25" t="s">
        <v>133</v>
      </c>
      <c r="S54" s="44" t="s">
        <v>133</v>
      </c>
      <c r="T54" s="26" t="s">
        <v>1695</v>
      </c>
      <c r="U54" s="27">
        <v>0.2</v>
      </c>
      <c r="V54" s="27" t="s">
        <v>190</v>
      </c>
      <c r="W54" s="27" t="s">
        <v>133</v>
      </c>
      <c r="X54" s="27" t="s">
        <v>133</v>
      </c>
      <c r="Y54" s="27">
        <v>0.01</v>
      </c>
      <c r="Z54" s="27" t="s">
        <v>133</v>
      </c>
      <c r="AA54" s="27" t="s">
        <v>133</v>
      </c>
      <c r="AB54" s="28" t="s">
        <v>133</v>
      </c>
      <c r="AC54" s="28" t="s">
        <v>133</v>
      </c>
      <c r="AD54" s="28">
        <v>0.01</v>
      </c>
      <c r="AE54" s="28" t="s">
        <v>133</v>
      </c>
      <c r="AF54" s="28">
        <v>0.1</v>
      </c>
      <c r="AG54" s="39" t="s">
        <v>133</v>
      </c>
      <c r="AH54" s="39" t="s">
        <v>133</v>
      </c>
      <c r="AI54" s="39" t="s">
        <v>133</v>
      </c>
      <c r="AJ54" s="39" t="s">
        <v>133</v>
      </c>
      <c r="AK54" s="39" t="s">
        <v>133</v>
      </c>
      <c r="AL54" s="39">
        <v>1.45</v>
      </c>
      <c r="AM54" s="45" t="s">
        <v>191</v>
      </c>
      <c r="AN54" s="15">
        <f t="shared" si="5"/>
        <v>0.10099504938362079</v>
      </c>
      <c r="AO54" s="15">
        <f t="shared" si="6"/>
        <v>0.10099504938362079</v>
      </c>
      <c r="AP54" s="47">
        <v>-1.2105357000000001</v>
      </c>
      <c r="AQ54" s="29" t="s">
        <v>133</v>
      </c>
      <c r="AR54" s="29" t="s">
        <v>133</v>
      </c>
      <c r="AS54" s="148">
        <v>-0.6130215</v>
      </c>
      <c r="AT54" s="148">
        <v>-0.43265029999999999</v>
      </c>
      <c r="AU54" s="48">
        <v>-1.3646500000000001E-2</v>
      </c>
      <c r="AV54" s="47">
        <v>0.40535729999999998</v>
      </c>
      <c r="AW54" s="47">
        <v>0.50972269999999997</v>
      </c>
      <c r="AX54" s="29" t="s">
        <v>133</v>
      </c>
      <c r="AY54" s="29" t="s">
        <v>133</v>
      </c>
      <c r="AZ54" s="47">
        <v>0.98579660000000002</v>
      </c>
      <c r="BA54" s="30">
        <v>-1</v>
      </c>
      <c r="BB54" s="42">
        <v>6</v>
      </c>
      <c r="BC54" s="31" t="s">
        <v>11331</v>
      </c>
      <c r="BD54" s="31" t="s">
        <v>1699</v>
      </c>
      <c r="BE54" s="31" t="s">
        <v>1711</v>
      </c>
      <c r="BF54" s="32" t="s">
        <v>133</v>
      </c>
      <c r="BG54" s="32" t="s">
        <v>133</v>
      </c>
      <c r="BH54" s="33">
        <v>0.05</v>
      </c>
      <c r="BI54" s="33">
        <v>0.05</v>
      </c>
      <c r="BJ54" s="32" t="s">
        <v>1698</v>
      </c>
      <c r="BK54" s="32" t="s">
        <v>1698</v>
      </c>
      <c r="BL54" s="32" t="s">
        <v>1698</v>
      </c>
      <c r="BM54" s="34" t="s">
        <v>133</v>
      </c>
      <c r="BN54" s="34" t="s">
        <v>133</v>
      </c>
      <c r="BO54" s="34" t="s">
        <v>133</v>
      </c>
      <c r="BP54" s="34" t="s">
        <v>133</v>
      </c>
      <c r="BQ54" s="16" t="s">
        <v>133</v>
      </c>
      <c r="BR54" s="16">
        <f t="shared" si="4"/>
        <v>0.12328828005937954</v>
      </c>
      <c r="BS54" s="16">
        <f t="shared" si="3"/>
        <v>0.12328828005937954</v>
      </c>
      <c r="BT54" s="35" t="s">
        <v>133</v>
      </c>
      <c r="BU54" s="35" t="s">
        <v>133</v>
      </c>
      <c r="BV54" s="35" t="s">
        <v>133</v>
      </c>
      <c r="BW54" s="35" t="s">
        <v>133</v>
      </c>
      <c r="BX54" s="36">
        <v>0</v>
      </c>
      <c r="BY54" s="37" t="s">
        <v>133</v>
      </c>
      <c r="BZ54" s="38" t="s">
        <v>133</v>
      </c>
    </row>
    <row r="55" spans="1:78" ht="50.1" customHeight="1">
      <c r="A55" s="19" t="s">
        <v>205</v>
      </c>
      <c r="B55" s="20" t="s">
        <v>1100</v>
      </c>
      <c r="C55" s="21">
        <v>8</v>
      </c>
      <c r="D55" s="21" t="s">
        <v>206</v>
      </c>
      <c r="E55" s="40">
        <v>11.316667000000001</v>
      </c>
      <c r="F55" s="40">
        <v>108.833333</v>
      </c>
      <c r="G55" s="41">
        <v>1</v>
      </c>
      <c r="H55" s="22">
        <v>4965</v>
      </c>
      <c r="I55" s="22">
        <v>30</v>
      </c>
      <c r="J55" s="23">
        <v>5358</v>
      </c>
      <c r="K55" s="23">
        <v>5460</v>
      </c>
      <c r="L55" s="23">
        <v>5256</v>
      </c>
      <c r="M55" s="24" t="s">
        <v>1121</v>
      </c>
      <c r="N55" s="25" t="s">
        <v>133</v>
      </c>
      <c r="O55" s="25" t="s">
        <v>133</v>
      </c>
      <c r="P55" s="25" t="s">
        <v>133</v>
      </c>
      <c r="Q55" s="25" t="s">
        <v>133</v>
      </c>
      <c r="R55" s="25" t="s">
        <v>133</v>
      </c>
      <c r="S55" s="44" t="s">
        <v>133</v>
      </c>
      <c r="T55" s="26" t="s">
        <v>1695</v>
      </c>
      <c r="U55" s="27">
        <v>0.2</v>
      </c>
      <c r="V55" s="27" t="s">
        <v>190</v>
      </c>
      <c r="W55" s="27" t="s">
        <v>133</v>
      </c>
      <c r="X55" s="27" t="s">
        <v>133</v>
      </c>
      <c r="Y55" s="27">
        <v>0.01</v>
      </c>
      <c r="Z55" s="27" t="s">
        <v>133</v>
      </c>
      <c r="AA55" s="27" t="s">
        <v>133</v>
      </c>
      <c r="AB55" s="28" t="s">
        <v>133</v>
      </c>
      <c r="AC55" s="28" t="s">
        <v>133</v>
      </c>
      <c r="AD55" s="28">
        <v>0.01</v>
      </c>
      <c r="AE55" s="28" t="s">
        <v>133</v>
      </c>
      <c r="AF55" s="28">
        <v>0.1</v>
      </c>
      <c r="AG55" s="39" t="s">
        <v>133</v>
      </c>
      <c r="AH55" s="39" t="s">
        <v>133</v>
      </c>
      <c r="AI55" s="39" t="s">
        <v>133</v>
      </c>
      <c r="AJ55" s="39" t="s">
        <v>133</v>
      </c>
      <c r="AK55" s="39" t="s">
        <v>133</v>
      </c>
      <c r="AL55" s="39">
        <v>2.97</v>
      </c>
      <c r="AM55" s="45" t="s">
        <v>191</v>
      </c>
      <c r="AN55" s="15">
        <f t="shared" si="5"/>
        <v>0.10099504938362079</v>
      </c>
      <c r="AO55" s="15">
        <f t="shared" si="6"/>
        <v>0.10099504938362079</v>
      </c>
      <c r="AP55" s="47">
        <v>-1.2105357000000001</v>
      </c>
      <c r="AQ55" s="29" t="s">
        <v>133</v>
      </c>
      <c r="AR55" s="29" t="s">
        <v>133</v>
      </c>
      <c r="AS55" s="148">
        <v>-0.6130215</v>
      </c>
      <c r="AT55" s="148">
        <v>-0.43265029999999999</v>
      </c>
      <c r="AU55" s="48">
        <v>-1.3646500000000001E-2</v>
      </c>
      <c r="AV55" s="47">
        <v>0.40535729999999998</v>
      </c>
      <c r="AW55" s="47">
        <v>0.50972269999999997</v>
      </c>
      <c r="AX55" s="29" t="s">
        <v>133</v>
      </c>
      <c r="AY55" s="29" t="s">
        <v>133</v>
      </c>
      <c r="AZ55" s="47">
        <v>0.98579660000000002</v>
      </c>
      <c r="BA55" s="30">
        <v>1</v>
      </c>
      <c r="BB55" s="42">
        <v>9</v>
      </c>
      <c r="BC55" s="31" t="s">
        <v>11333</v>
      </c>
      <c r="BD55" s="31" t="s">
        <v>1700</v>
      </c>
      <c r="BE55" s="31" t="s">
        <v>1710</v>
      </c>
      <c r="BF55" s="32" t="s">
        <v>133</v>
      </c>
      <c r="BG55" s="32" t="s">
        <v>133</v>
      </c>
      <c r="BH55" s="33">
        <v>0.05</v>
      </c>
      <c r="BI55" s="33">
        <v>0.05</v>
      </c>
      <c r="BJ55" s="32" t="s">
        <v>1698</v>
      </c>
      <c r="BK55" s="32" t="s">
        <v>1698</v>
      </c>
      <c r="BL55" s="32" t="s">
        <v>1698</v>
      </c>
      <c r="BM55" s="34" t="s">
        <v>133</v>
      </c>
      <c r="BN55" s="34" t="s">
        <v>133</v>
      </c>
      <c r="BO55" s="34" t="s">
        <v>133</v>
      </c>
      <c r="BP55" s="34" t="s">
        <v>133</v>
      </c>
      <c r="BQ55" s="16" t="s">
        <v>133</v>
      </c>
      <c r="BR55" s="16">
        <f t="shared" si="4"/>
        <v>0.12328828005937954</v>
      </c>
      <c r="BS55" s="16">
        <f t="shared" si="3"/>
        <v>0.12328828005937954</v>
      </c>
      <c r="BT55" s="35" t="s">
        <v>133</v>
      </c>
      <c r="BU55" s="35" t="s">
        <v>133</v>
      </c>
      <c r="BV55" s="35" t="s">
        <v>133</v>
      </c>
      <c r="BW55" s="35" t="s">
        <v>133</v>
      </c>
      <c r="BX55" s="36">
        <v>0</v>
      </c>
      <c r="BY55" s="37" t="s">
        <v>133</v>
      </c>
      <c r="BZ55" s="38" t="s">
        <v>133</v>
      </c>
    </row>
    <row r="56" spans="1:78" ht="50.1" customHeight="1">
      <c r="A56" s="19" t="s">
        <v>207</v>
      </c>
      <c r="B56" s="20" t="s">
        <v>1100</v>
      </c>
      <c r="C56" s="21">
        <v>8</v>
      </c>
      <c r="D56" s="21" t="s">
        <v>206</v>
      </c>
      <c r="E56" s="40">
        <v>11.316667000000001</v>
      </c>
      <c r="F56" s="40">
        <v>108.833333</v>
      </c>
      <c r="G56" s="41">
        <v>1</v>
      </c>
      <c r="H56" s="22">
        <v>5120</v>
      </c>
      <c r="I56" s="22">
        <v>55</v>
      </c>
      <c r="J56" s="23">
        <v>5477</v>
      </c>
      <c r="K56" s="23">
        <v>5627</v>
      </c>
      <c r="L56" s="23">
        <v>5327</v>
      </c>
      <c r="M56" s="24" t="s">
        <v>1121</v>
      </c>
      <c r="N56" s="25" t="s">
        <v>133</v>
      </c>
      <c r="O56" s="25" t="s">
        <v>133</v>
      </c>
      <c r="P56" s="25" t="s">
        <v>133</v>
      </c>
      <c r="Q56" s="25" t="s">
        <v>133</v>
      </c>
      <c r="R56" s="25" t="s">
        <v>133</v>
      </c>
      <c r="S56" s="44" t="s">
        <v>133</v>
      </c>
      <c r="T56" s="26" t="s">
        <v>1695</v>
      </c>
      <c r="U56" s="27">
        <v>0.2</v>
      </c>
      <c r="V56" s="27" t="s">
        <v>190</v>
      </c>
      <c r="W56" s="27" t="s">
        <v>133</v>
      </c>
      <c r="X56" s="27" t="s">
        <v>133</v>
      </c>
      <c r="Y56" s="27">
        <v>0.01</v>
      </c>
      <c r="Z56" s="27" t="s">
        <v>133</v>
      </c>
      <c r="AA56" s="27" t="s">
        <v>133</v>
      </c>
      <c r="AB56" s="28" t="s">
        <v>133</v>
      </c>
      <c r="AC56" s="28" t="s">
        <v>133</v>
      </c>
      <c r="AD56" s="28">
        <v>0.01</v>
      </c>
      <c r="AE56" s="28" t="s">
        <v>133</v>
      </c>
      <c r="AF56" s="28">
        <v>0.1</v>
      </c>
      <c r="AG56" s="39" t="s">
        <v>133</v>
      </c>
      <c r="AH56" s="39" t="s">
        <v>133</v>
      </c>
      <c r="AI56" s="39" t="s">
        <v>133</v>
      </c>
      <c r="AJ56" s="39" t="s">
        <v>133</v>
      </c>
      <c r="AK56" s="39" t="s">
        <v>133</v>
      </c>
      <c r="AL56" s="39">
        <v>3.57</v>
      </c>
      <c r="AM56" s="45" t="s">
        <v>191</v>
      </c>
      <c r="AN56" s="15">
        <f t="shared" si="5"/>
        <v>0.10099504938362079</v>
      </c>
      <c r="AO56" s="15">
        <f t="shared" si="6"/>
        <v>0.10099504938362079</v>
      </c>
      <c r="AP56" s="47">
        <v>-1.2105357000000001</v>
      </c>
      <c r="AQ56" s="29" t="s">
        <v>133</v>
      </c>
      <c r="AR56" s="29" t="s">
        <v>133</v>
      </c>
      <c r="AS56" s="148">
        <v>-0.6130215</v>
      </c>
      <c r="AT56" s="148">
        <v>-0.43265029999999999</v>
      </c>
      <c r="AU56" s="48">
        <v>-1.3646500000000001E-2</v>
      </c>
      <c r="AV56" s="47">
        <v>0.40535729999999998</v>
      </c>
      <c r="AW56" s="47">
        <v>0.50972269999999997</v>
      </c>
      <c r="AX56" s="29" t="s">
        <v>133</v>
      </c>
      <c r="AY56" s="29" t="s">
        <v>133</v>
      </c>
      <c r="AZ56" s="47">
        <v>0.98579660000000002</v>
      </c>
      <c r="BA56" s="30">
        <v>1</v>
      </c>
      <c r="BB56" s="42">
        <v>9</v>
      </c>
      <c r="BC56" s="31" t="s">
        <v>11333</v>
      </c>
      <c r="BD56" s="31" t="s">
        <v>1700</v>
      </c>
      <c r="BE56" s="31" t="s">
        <v>1710</v>
      </c>
      <c r="BF56" s="32" t="s">
        <v>133</v>
      </c>
      <c r="BG56" s="32" t="s">
        <v>133</v>
      </c>
      <c r="BH56" s="33">
        <v>0.05</v>
      </c>
      <c r="BI56" s="33">
        <v>0.05</v>
      </c>
      <c r="BJ56" s="32" t="s">
        <v>1698</v>
      </c>
      <c r="BK56" s="32" t="s">
        <v>1698</v>
      </c>
      <c r="BL56" s="32" t="s">
        <v>1698</v>
      </c>
      <c r="BM56" s="34" t="s">
        <v>133</v>
      </c>
      <c r="BN56" s="34" t="s">
        <v>133</v>
      </c>
      <c r="BO56" s="34" t="s">
        <v>133</v>
      </c>
      <c r="BP56" s="34" t="s">
        <v>133</v>
      </c>
      <c r="BQ56" s="16" t="s">
        <v>133</v>
      </c>
      <c r="BR56" s="16">
        <f t="shared" si="4"/>
        <v>0.12328828005937954</v>
      </c>
      <c r="BS56" s="16">
        <f t="shared" si="3"/>
        <v>0.12328828005937954</v>
      </c>
      <c r="BT56" s="35" t="s">
        <v>133</v>
      </c>
      <c r="BU56" s="35" t="s">
        <v>133</v>
      </c>
      <c r="BV56" s="35" t="s">
        <v>133</v>
      </c>
      <c r="BW56" s="35" t="s">
        <v>133</v>
      </c>
      <c r="BX56" s="36">
        <v>0</v>
      </c>
      <c r="BY56" s="37" t="s">
        <v>133</v>
      </c>
      <c r="BZ56" s="38" t="s">
        <v>133</v>
      </c>
    </row>
    <row r="57" spans="1:78" ht="50.1" customHeight="1">
      <c r="A57" s="19" t="s">
        <v>208</v>
      </c>
      <c r="B57" s="20" t="s">
        <v>1100</v>
      </c>
      <c r="C57" s="21">
        <v>8</v>
      </c>
      <c r="D57" s="21" t="s">
        <v>206</v>
      </c>
      <c r="E57" s="40">
        <v>11.316667000000001</v>
      </c>
      <c r="F57" s="40">
        <v>108.833333</v>
      </c>
      <c r="G57" s="41">
        <v>1</v>
      </c>
      <c r="H57" s="22">
        <v>5270</v>
      </c>
      <c r="I57" s="22">
        <v>40</v>
      </c>
      <c r="J57" s="23">
        <v>5687.5</v>
      </c>
      <c r="K57" s="23">
        <v>5810</v>
      </c>
      <c r="L57" s="23">
        <v>5565</v>
      </c>
      <c r="M57" s="24" t="s">
        <v>1121</v>
      </c>
      <c r="N57" s="25" t="s">
        <v>133</v>
      </c>
      <c r="O57" s="25" t="s">
        <v>133</v>
      </c>
      <c r="P57" s="25" t="s">
        <v>133</v>
      </c>
      <c r="Q57" s="25" t="s">
        <v>133</v>
      </c>
      <c r="R57" s="25" t="s">
        <v>133</v>
      </c>
      <c r="S57" s="44" t="s">
        <v>133</v>
      </c>
      <c r="T57" s="26" t="s">
        <v>1695</v>
      </c>
      <c r="U57" s="27">
        <v>0.2</v>
      </c>
      <c r="V57" s="27" t="s">
        <v>190</v>
      </c>
      <c r="W57" s="27" t="s">
        <v>133</v>
      </c>
      <c r="X57" s="27" t="s">
        <v>133</v>
      </c>
      <c r="Y57" s="27">
        <v>0.01</v>
      </c>
      <c r="Z57" s="27" t="s">
        <v>133</v>
      </c>
      <c r="AA57" s="27" t="s">
        <v>133</v>
      </c>
      <c r="AB57" s="28" t="s">
        <v>133</v>
      </c>
      <c r="AC57" s="28" t="s">
        <v>133</v>
      </c>
      <c r="AD57" s="28">
        <v>0.01</v>
      </c>
      <c r="AE57" s="28" t="s">
        <v>133</v>
      </c>
      <c r="AF57" s="28">
        <v>0.1</v>
      </c>
      <c r="AG57" s="39" t="s">
        <v>133</v>
      </c>
      <c r="AH57" s="39" t="s">
        <v>133</v>
      </c>
      <c r="AI57" s="39" t="s">
        <v>133</v>
      </c>
      <c r="AJ57" s="39" t="s">
        <v>133</v>
      </c>
      <c r="AK57" s="39" t="s">
        <v>133</v>
      </c>
      <c r="AL57" s="39">
        <v>2.67</v>
      </c>
      <c r="AM57" s="45" t="s">
        <v>191</v>
      </c>
      <c r="AN57" s="15">
        <f t="shared" si="5"/>
        <v>0.10099504938362079</v>
      </c>
      <c r="AO57" s="15">
        <f t="shared" si="6"/>
        <v>0.10099504938362079</v>
      </c>
      <c r="AP57" s="47">
        <v>-1.2105357000000001</v>
      </c>
      <c r="AQ57" s="29" t="s">
        <v>133</v>
      </c>
      <c r="AR57" s="29" t="s">
        <v>133</v>
      </c>
      <c r="AS57" s="148">
        <v>-0.6130215</v>
      </c>
      <c r="AT57" s="148">
        <v>-0.43265029999999999</v>
      </c>
      <c r="AU57" s="48">
        <v>-1.3646500000000001E-2</v>
      </c>
      <c r="AV57" s="47">
        <v>0.40535729999999998</v>
      </c>
      <c r="AW57" s="47">
        <v>0.50972269999999997</v>
      </c>
      <c r="AX57" s="29" t="s">
        <v>133</v>
      </c>
      <c r="AY57" s="29" t="s">
        <v>133</v>
      </c>
      <c r="AZ57" s="47">
        <v>0.98579660000000002</v>
      </c>
      <c r="BA57" s="30">
        <v>1</v>
      </c>
      <c r="BB57" s="42">
        <v>9</v>
      </c>
      <c r="BC57" s="31" t="s">
        <v>11333</v>
      </c>
      <c r="BD57" s="31" t="s">
        <v>1700</v>
      </c>
      <c r="BE57" s="31" t="s">
        <v>1710</v>
      </c>
      <c r="BF57" s="32" t="s">
        <v>133</v>
      </c>
      <c r="BG57" s="32" t="s">
        <v>133</v>
      </c>
      <c r="BH57" s="33">
        <v>0.05</v>
      </c>
      <c r="BI57" s="33">
        <v>0.05</v>
      </c>
      <c r="BJ57" s="32" t="s">
        <v>1698</v>
      </c>
      <c r="BK57" s="32" t="s">
        <v>1698</v>
      </c>
      <c r="BL57" s="32" t="s">
        <v>1698</v>
      </c>
      <c r="BM57" s="34" t="s">
        <v>133</v>
      </c>
      <c r="BN57" s="34" t="s">
        <v>133</v>
      </c>
      <c r="BO57" s="34" t="s">
        <v>133</v>
      </c>
      <c r="BP57" s="34" t="s">
        <v>133</v>
      </c>
      <c r="BQ57" s="16" t="s">
        <v>133</v>
      </c>
      <c r="BR57" s="16">
        <f t="shared" si="4"/>
        <v>0.12328828005937954</v>
      </c>
      <c r="BS57" s="16">
        <f t="shared" si="3"/>
        <v>0.12328828005937954</v>
      </c>
      <c r="BT57" s="35" t="s">
        <v>133</v>
      </c>
      <c r="BU57" s="35" t="s">
        <v>133</v>
      </c>
      <c r="BV57" s="35" t="s">
        <v>133</v>
      </c>
      <c r="BW57" s="35" t="s">
        <v>133</v>
      </c>
      <c r="BX57" s="36">
        <v>0</v>
      </c>
      <c r="BY57" s="37" t="s">
        <v>133</v>
      </c>
      <c r="BZ57" s="38" t="s">
        <v>133</v>
      </c>
    </row>
    <row r="58" spans="1:78" ht="50.1" customHeight="1">
      <c r="A58" s="19" t="s">
        <v>209</v>
      </c>
      <c r="B58" s="20" t="s">
        <v>1100</v>
      </c>
      <c r="C58" s="21">
        <v>8</v>
      </c>
      <c r="D58" s="21" t="s">
        <v>206</v>
      </c>
      <c r="E58" s="40">
        <v>11.316667000000001</v>
      </c>
      <c r="F58" s="40">
        <v>108.833333</v>
      </c>
      <c r="G58" s="41">
        <v>1</v>
      </c>
      <c r="H58" s="22">
        <v>5010</v>
      </c>
      <c r="I58" s="22">
        <v>30</v>
      </c>
      <c r="J58" s="23">
        <v>5400.5</v>
      </c>
      <c r="K58" s="23">
        <v>5514</v>
      </c>
      <c r="L58" s="23">
        <v>5287</v>
      </c>
      <c r="M58" s="24" t="s">
        <v>1701</v>
      </c>
      <c r="N58" s="25" t="s">
        <v>133</v>
      </c>
      <c r="O58" s="25" t="s">
        <v>133</v>
      </c>
      <c r="P58" s="25" t="s">
        <v>133</v>
      </c>
      <c r="Q58" s="25" t="s">
        <v>133</v>
      </c>
      <c r="R58" s="25" t="s">
        <v>133</v>
      </c>
      <c r="S58" s="44" t="s">
        <v>133</v>
      </c>
      <c r="T58" s="26" t="s">
        <v>1695</v>
      </c>
      <c r="U58" s="27">
        <v>0.2</v>
      </c>
      <c r="V58" s="27" t="s">
        <v>190</v>
      </c>
      <c r="W58" s="27" t="s">
        <v>133</v>
      </c>
      <c r="X58" s="27" t="s">
        <v>133</v>
      </c>
      <c r="Y58" s="27">
        <v>0.01</v>
      </c>
      <c r="Z58" s="27" t="s">
        <v>133</v>
      </c>
      <c r="AA58" s="27" t="s">
        <v>133</v>
      </c>
      <c r="AB58" s="28" t="s">
        <v>133</v>
      </c>
      <c r="AC58" s="28" t="s">
        <v>133</v>
      </c>
      <c r="AD58" s="28">
        <v>0.01</v>
      </c>
      <c r="AE58" s="28" t="s">
        <v>133</v>
      </c>
      <c r="AF58" s="28">
        <v>0.1</v>
      </c>
      <c r="AG58" s="39" t="s">
        <v>133</v>
      </c>
      <c r="AH58" s="39" t="s">
        <v>133</v>
      </c>
      <c r="AI58" s="39" t="s">
        <v>133</v>
      </c>
      <c r="AJ58" s="39" t="s">
        <v>133</v>
      </c>
      <c r="AK58" s="39" t="s">
        <v>133</v>
      </c>
      <c r="AL58" s="39">
        <v>2.35</v>
      </c>
      <c r="AM58" s="45" t="s">
        <v>191</v>
      </c>
      <c r="AN58" s="15">
        <f t="shared" si="5"/>
        <v>0.10099504938362079</v>
      </c>
      <c r="AO58" s="15">
        <f t="shared" si="6"/>
        <v>0.10099504938362079</v>
      </c>
      <c r="AP58" s="47">
        <v>-1.2105357000000001</v>
      </c>
      <c r="AQ58" s="29" t="s">
        <v>133</v>
      </c>
      <c r="AR58" s="29" t="s">
        <v>133</v>
      </c>
      <c r="AS58" s="148">
        <v>-0.6130215</v>
      </c>
      <c r="AT58" s="148">
        <v>-0.43265029999999999</v>
      </c>
      <c r="AU58" s="48">
        <v>-1.3646500000000001E-2</v>
      </c>
      <c r="AV58" s="47">
        <v>0.40535729999999998</v>
      </c>
      <c r="AW58" s="47">
        <v>0.50972269999999997</v>
      </c>
      <c r="AX58" s="29" t="s">
        <v>133</v>
      </c>
      <c r="AY58" s="29" t="s">
        <v>133</v>
      </c>
      <c r="AZ58" s="47">
        <v>0.98579660000000002</v>
      </c>
      <c r="BA58" s="30">
        <v>1</v>
      </c>
      <c r="BB58" s="42">
        <v>9</v>
      </c>
      <c r="BC58" s="31" t="s">
        <v>11333</v>
      </c>
      <c r="BD58" s="31" t="s">
        <v>1702</v>
      </c>
      <c r="BE58" s="31" t="s">
        <v>1710</v>
      </c>
      <c r="BF58" s="32" t="s">
        <v>133</v>
      </c>
      <c r="BG58" s="32" t="s">
        <v>133</v>
      </c>
      <c r="BH58" s="33">
        <v>0.05</v>
      </c>
      <c r="BI58" s="33">
        <v>0.05</v>
      </c>
      <c r="BJ58" s="32" t="s">
        <v>1698</v>
      </c>
      <c r="BK58" s="32" t="s">
        <v>1698</v>
      </c>
      <c r="BL58" s="32" t="s">
        <v>1698</v>
      </c>
      <c r="BM58" s="34" t="s">
        <v>133</v>
      </c>
      <c r="BN58" s="34" t="s">
        <v>133</v>
      </c>
      <c r="BO58" s="34" t="s">
        <v>133</v>
      </c>
      <c r="BP58" s="34" t="s">
        <v>133</v>
      </c>
      <c r="BQ58" s="16" t="s">
        <v>133</v>
      </c>
      <c r="BR58" s="16">
        <f t="shared" si="4"/>
        <v>0.12328828005937954</v>
      </c>
      <c r="BS58" s="16">
        <f t="shared" si="3"/>
        <v>0.12328828005937954</v>
      </c>
      <c r="BT58" s="35" t="s">
        <v>133</v>
      </c>
      <c r="BU58" s="35" t="s">
        <v>133</v>
      </c>
      <c r="BV58" s="35" t="s">
        <v>133</v>
      </c>
      <c r="BW58" s="35" t="s">
        <v>133</v>
      </c>
      <c r="BX58" s="36">
        <v>0</v>
      </c>
      <c r="BY58" s="37" t="s">
        <v>133</v>
      </c>
      <c r="BZ58" s="38" t="s">
        <v>133</v>
      </c>
    </row>
    <row r="59" spans="1:78" ht="50.1" customHeight="1">
      <c r="A59" s="19" t="s">
        <v>210</v>
      </c>
      <c r="B59" s="20" t="s">
        <v>1100</v>
      </c>
      <c r="C59" s="21">
        <v>8</v>
      </c>
      <c r="D59" s="21" t="s">
        <v>206</v>
      </c>
      <c r="E59" s="40">
        <v>11.316667000000001</v>
      </c>
      <c r="F59" s="40">
        <v>108.833333</v>
      </c>
      <c r="G59" s="41">
        <v>1</v>
      </c>
      <c r="H59" s="22">
        <v>5185</v>
      </c>
      <c r="I59" s="22">
        <v>35</v>
      </c>
      <c r="J59" s="23">
        <v>5570</v>
      </c>
      <c r="K59" s="23">
        <v>5678</v>
      </c>
      <c r="L59" s="23">
        <v>5462</v>
      </c>
      <c r="M59" s="24" t="s">
        <v>1701</v>
      </c>
      <c r="N59" s="25" t="s">
        <v>133</v>
      </c>
      <c r="O59" s="25" t="s">
        <v>133</v>
      </c>
      <c r="P59" s="25" t="s">
        <v>133</v>
      </c>
      <c r="Q59" s="25" t="s">
        <v>133</v>
      </c>
      <c r="R59" s="25" t="s">
        <v>133</v>
      </c>
      <c r="S59" s="44" t="s">
        <v>133</v>
      </c>
      <c r="T59" s="26" t="s">
        <v>1695</v>
      </c>
      <c r="U59" s="27">
        <v>0.2</v>
      </c>
      <c r="V59" s="27" t="s">
        <v>190</v>
      </c>
      <c r="W59" s="27" t="s">
        <v>133</v>
      </c>
      <c r="X59" s="27" t="s">
        <v>133</v>
      </c>
      <c r="Y59" s="27">
        <v>0.01</v>
      </c>
      <c r="Z59" s="27" t="s">
        <v>133</v>
      </c>
      <c r="AA59" s="27" t="s">
        <v>133</v>
      </c>
      <c r="AB59" s="28" t="s">
        <v>133</v>
      </c>
      <c r="AC59" s="28" t="s">
        <v>133</v>
      </c>
      <c r="AD59" s="28">
        <v>0.01</v>
      </c>
      <c r="AE59" s="28" t="s">
        <v>133</v>
      </c>
      <c r="AF59" s="28">
        <v>0.1</v>
      </c>
      <c r="AG59" s="39" t="s">
        <v>133</v>
      </c>
      <c r="AH59" s="39" t="s">
        <v>133</v>
      </c>
      <c r="AI59" s="39" t="s">
        <v>133</v>
      </c>
      <c r="AJ59" s="39" t="s">
        <v>133</v>
      </c>
      <c r="AK59" s="39" t="s">
        <v>133</v>
      </c>
      <c r="AL59" s="39">
        <v>2.25</v>
      </c>
      <c r="AM59" s="45" t="s">
        <v>191</v>
      </c>
      <c r="AN59" s="15">
        <f t="shared" si="5"/>
        <v>0.10099504938362079</v>
      </c>
      <c r="AO59" s="15">
        <f t="shared" si="6"/>
        <v>0.10099504938362079</v>
      </c>
      <c r="AP59" s="47">
        <v>-1.2105357000000001</v>
      </c>
      <c r="AQ59" s="29" t="s">
        <v>133</v>
      </c>
      <c r="AR59" s="29" t="s">
        <v>133</v>
      </c>
      <c r="AS59" s="148">
        <v>-0.6130215</v>
      </c>
      <c r="AT59" s="148">
        <v>-0.43265029999999999</v>
      </c>
      <c r="AU59" s="48">
        <v>-1.3646500000000001E-2</v>
      </c>
      <c r="AV59" s="47">
        <v>0.40535729999999998</v>
      </c>
      <c r="AW59" s="47">
        <v>0.50972269999999997</v>
      </c>
      <c r="AX59" s="29" t="s">
        <v>133</v>
      </c>
      <c r="AY59" s="29" t="s">
        <v>133</v>
      </c>
      <c r="AZ59" s="47">
        <v>0.98579660000000002</v>
      </c>
      <c r="BA59" s="30">
        <v>1</v>
      </c>
      <c r="BB59" s="42">
        <v>9</v>
      </c>
      <c r="BC59" s="31" t="s">
        <v>11333</v>
      </c>
      <c r="BD59" s="31" t="s">
        <v>1702</v>
      </c>
      <c r="BE59" s="31" t="s">
        <v>1710</v>
      </c>
      <c r="BF59" s="32" t="s">
        <v>133</v>
      </c>
      <c r="BG59" s="32" t="s">
        <v>133</v>
      </c>
      <c r="BH59" s="33">
        <v>0.05</v>
      </c>
      <c r="BI59" s="33">
        <v>0.05</v>
      </c>
      <c r="BJ59" s="32" t="s">
        <v>1698</v>
      </c>
      <c r="BK59" s="32" t="s">
        <v>1698</v>
      </c>
      <c r="BL59" s="32" t="s">
        <v>1698</v>
      </c>
      <c r="BM59" s="34" t="s">
        <v>133</v>
      </c>
      <c r="BN59" s="34" t="s">
        <v>133</v>
      </c>
      <c r="BO59" s="34" t="s">
        <v>133</v>
      </c>
      <c r="BP59" s="34" t="s">
        <v>133</v>
      </c>
      <c r="BQ59" s="16" t="s">
        <v>133</v>
      </c>
      <c r="BR59" s="16">
        <f t="shared" si="4"/>
        <v>0.12328828005937954</v>
      </c>
      <c r="BS59" s="16">
        <f t="shared" si="3"/>
        <v>0.12328828005937954</v>
      </c>
      <c r="BT59" s="35" t="s">
        <v>133</v>
      </c>
      <c r="BU59" s="35" t="s">
        <v>133</v>
      </c>
      <c r="BV59" s="35" t="s">
        <v>133</v>
      </c>
      <c r="BW59" s="35" t="s">
        <v>133</v>
      </c>
      <c r="BX59" s="36">
        <v>0</v>
      </c>
      <c r="BY59" s="37" t="s">
        <v>133</v>
      </c>
      <c r="BZ59" s="38" t="s">
        <v>133</v>
      </c>
    </row>
    <row r="60" spans="1:78" ht="50.1" customHeight="1">
      <c r="A60" s="19" t="s">
        <v>211</v>
      </c>
      <c r="B60" s="20" t="s">
        <v>1100</v>
      </c>
      <c r="C60" s="21">
        <v>8</v>
      </c>
      <c r="D60" s="21" t="s">
        <v>206</v>
      </c>
      <c r="E60" s="40">
        <v>11.316667000000001</v>
      </c>
      <c r="F60" s="40">
        <v>108.833333</v>
      </c>
      <c r="G60" s="41">
        <v>1</v>
      </c>
      <c r="H60" s="22">
        <v>2075</v>
      </c>
      <c r="I60" s="22">
        <v>30</v>
      </c>
      <c r="J60" s="23">
        <v>1684</v>
      </c>
      <c r="K60" s="23">
        <v>1807</v>
      </c>
      <c r="L60" s="23">
        <v>1561</v>
      </c>
      <c r="M60" s="24" t="s">
        <v>212</v>
      </c>
      <c r="N60" s="25" t="s">
        <v>133</v>
      </c>
      <c r="O60" s="25" t="s">
        <v>133</v>
      </c>
      <c r="P60" s="25" t="s">
        <v>133</v>
      </c>
      <c r="Q60" s="25" t="s">
        <v>133</v>
      </c>
      <c r="R60" s="25" t="s">
        <v>133</v>
      </c>
      <c r="S60" s="44" t="s">
        <v>133</v>
      </c>
      <c r="T60" s="26" t="s">
        <v>1695</v>
      </c>
      <c r="U60" s="27">
        <v>0.2</v>
      </c>
      <c r="V60" s="27" t="s">
        <v>190</v>
      </c>
      <c r="W60" s="27" t="s">
        <v>133</v>
      </c>
      <c r="X60" s="27" t="s">
        <v>133</v>
      </c>
      <c r="Y60" s="27">
        <v>0.01</v>
      </c>
      <c r="Z60" s="27" t="s">
        <v>133</v>
      </c>
      <c r="AA60" s="27" t="s">
        <v>133</v>
      </c>
      <c r="AB60" s="28" t="s">
        <v>133</v>
      </c>
      <c r="AC60" s="28" t="s">
        <v>133</v>
      </c>
      <c r="AD60" s="28">
        <v>0.01</v>
      </c>
      <c r="AE60" s="28" t="s">
        <v>133</v>
      </c>
      <c r="AF60" s="28">
        <v>0.1</v>
      </c>
      <c r="AG60" s="39" t="s">
        <v>133</v>
      </c>
      <c r="AH60" s="39" t="s">
        <v>133</v>
      </c>
      <c r="AI60" s="39" t="s">
        <v>133</v>
      </c>
      <c r="AJ60" s="39" t="s">
        <v>133</v>
      </c>
      <c r="AK60" s="39" t="s">
        <v>133</v>
      </c>
      <c r="AL60" s="39">
        <v>2.1800000000000002</v>
      </c>
      <c r="AM60" s="45" t="s">
        <v>191</v>
      </c>
      <c r="AN60" s="15">
        <f t="shared" si="5"/>
        <v>0.10099504938362079</v>
      </c>
      <c r="AO60" s="15">
        <f t="shared" si="6"/>
        <v>0.10099504938362079</v>
      </c>
      <c r="AP60" s="47">
        <v>-1.2105357000000001</v>
      </c>
      <c r="AQ60" s="29" t="s">
        <v>133</v>
      </c>
      <c r="AR60" s="29" t="s">
        <v>133</v>
      </c>
      <c r="AS60" s="148">
        <v>-0.6130215</v>
      </c>
      <c r="AT60" s="148">
        <v>-0.43265029999999999</v>
      </c>
      <c r="AU60" s="48">
        <v>-1.3646500000000001E-2</v>
      </c>
      <c r="AV60" s="47">
        <v>0.40535729999999998</v>
      </c>
      <c r="AW60" s="47">
        <v>0.50972269999999997</v>
      </c>
      <c r="AX60" s="29" t="s">
        <v>133</v>
      </c>
      <c r="AY60" s="29" t="s">
        <v>133</v>
      </c>
      <c r="AZ60" s="47">
        <v>0.98579660000000002</v>
      </c>
      <c r="BA60" s="30">
        <v>1</v>
      </c>
      <c r="BB60" s="42">
        <v>9</v>
      </c>
      <c r="BC60" s="31" t="s">
        <v>11333</v>
      </c>
      <c r="BD60" s="31" t="s">
        <v>1702</v>
      </c>
      <c r="BE60" s="31" t="s">
        <v>1710</v>
      </c>
      <c r="BF60" s="32" t="s">
        <v>133</v>
      </c>
      <c r="BG60" s="32" t="s">
        <v>133</v>
      </c>
      <c r="BH60" s="33">
        <v>0.05</v>
      </c>
      <c r="BI60" s="33">
        <v>0.05</v>
      </c>
      <c r="BJ60" s="32" t="s">
        <v>1698</v>
      </c>
      <c r="BK60" s="32" t="s">
        <v>1698</v>
      </c>
      <c r="BL60" s="32" t="s">
        <v>1698</v>
      </c>
      <c r="BM60" s="34" t="s">
        <v>133</v>
      </c>
      <c r="BN60" s="34" t="s">
        <v>133</v>
      </c>
      <c r="BO60" s="34" t="s">
        <v>133</v>
      </c>
      <c r="BP60" s="34" t="s">
        <v>133</v>
      </c>
      <c r="BQ60" s="16" t="s">
        <v>133</v>
      </c>
      <c r="BR60" s="16">
        <f t="shared" si="4"/>
        <v>0.12328828005937954</v>
      </c>
      <c r="BS60" s="16">
        <f t="shared" si="3"/>
        <v>0.12328828005937954</v>
      </c>
      <c r="BT60" s="35" t="s">
        <v>133</v>
      </c>
      <c r="BU60" s="35" t="s">
        <v>133</v>
      </c>
      <c r="BV60" s="35" t="s">
        <v>133</v>
      </c>
      <c r="BW60" s="35" t="s">
        <v>133</v>
      </c>
      <c r="BX60" s="36">
        <v>0</v>
      </c>
      <c r="BY60" s="37" t="s">
        <v>133</v>
      </c>
      <c r="BZ60" s="38" t="s">
        <v>133</v>
      </c>
    </row>
    <row r="61" spans="1:78" ht="50.1" customHeight="1">
      <c r="A61" s="19" t="s">
        <v>213</v>
      </c>
      <c r="B61" s="20" t="s">
        <v>1100</v>
      </c>
      <c r="C61" s="21">
        <v>8</v>
      </c>
      <c r="D61" s="21" t="s">
        <v>206</v>
      </c>
      <c r="E61" s="40">
        <v>11.316667000000001</v>
      </c>
      <c r="F61" s="40">
        <v>108.833333</v>
      </c>
      <c r="G61" s="41">
        <v>1</v>
      </c>
      <c r="H61" s="22">
        <v>2110</v>
      </c>
      <c r="I61" s="22">
        <v>25</v>
      </c>
      <c r="J61" s="23">
        <v>1724.5</v>
      </c>
      <c r="K61" s="23">
        <v>1843</v>
      </c>
      <c r="L61" s="23">
        <v>1606</v>
      </c>
      <c r="M61" s="24" t="s">
        <v>1122</v>
      </c>
      <c r="N61" s="25" t="s">
        <v>133</v>
      </c>
      <c r="O61" s="25" t="s">
        <v>133</v>
      </c>
      <c r="P61" s="25" t="s">
        <v>133</v>
      </c>
      <c r="Q61" s="25" t="s">
        <v>133</v>
      </c>
      <c r="R61" s="25" t="s">
        <v>133</v>
      </c>
      <c r="S61" s="44" t="s">
        <v>133</v>
      </c>
      <c r="T61" s="26" t="s">
        <v>1695</v>
      </c>
      <c r="U61" s="27">
        <v>0.2</v>
      </c>
      <c r="V61" s="27" t="s">
        <v>190</v>
      </c>
      <c r="W61" s="27" t="s">
        <v>133</v>
      </c>
      <c r="X61" s="27" t="s">
        <v>133</v>
      </c>
      <c r="Y61" s="27">
        <v>0.01</v>
      </c>
      <c r="Z61" s="27" t="s">
        <v>133</v>
      </c>
      <c r="AA61" s="27" t="s">
        <v>133</v>
      </c>
      <c r="AB61" s="28" t="s">
        <v>133</v>
      </c>
      <c r="AC61" s="28" t="s">
        <v>133</v>
      </c>
      <c r="AD61" s="28">
        <v>0.01</v>
      </c>
      <c r="AE61" s="28" t="s">
        <v>133</v>
      </c>
      <c r="AF61" s="28">
        <v>0.1</v>
      </c>
      <c r="AG61" s="39" t="s">
        <v>133</v>
      </c>
      <c r="AH61" s="39" t="s">
        <v>133</v>
      </c>
      <c r="AI61" s="39" t="s">
        <v>133</v>
      </c>
      <c r="AJ61" s="39" t="s">
        <v>133</v>
      </c>
      <c r="AK61" s="39" t="s">
        <v>133</v>
      </c>
      <c r="AL61" s="39">
        <v>1.67</v>
      </c>
      <c r="AM61" s="45" t="s">
        <v>191</v>
      </c>
      <c r="AN61" s="15">
        <f t="shared" si="5"/>
        <v>0.10099504938362079</v>
      </c>
      <c r="AO61" s="15">
        <f t="shared" si="6"/>
        <v>0.10099504938362079</v>
      </c>
      <c r="AP61" s="47">
        <v>-1.2105357000000001</v>
      </c>
      <c r="AQ61" s="29" t="s">
        <v>133</v>
      </c>
      <c r="AR61" s="29" t="s">
        <v>133</v>
      </c>
      <c r="AS61" s="148">
        <v>-0.6130215</v>
      </c>
      <c r="AT61" s="148">
        <v>-0.43265029999999999</v>
      </c>
      <c r="AU61" s="48">
        <v>-1.3646500000000001E-2</v>
      </c>
      <c r="AV61" s="47">
        <v>0.40535729999999998</v>
      </c>
      <c r="AW61" s="47">
        <v>0.50972269999999997</v>
      </c>
      <c r="AX61" s="29" t="s">
        <v>133</v>
      </c>
      <c r="AY61" s="29" t="s">
        <v>133</v>
      </c>
      <c r="AZ61" s="47">
        <v>0.98579660000000002</v>
      </c>
      <c r="BA61" s="30">
        <v>1</v>
      </c>
      <c r="BB61" s="42">
        <v>9</v>
      </c>
      <c r="BC61" s="31" t="s">
        <v>11333</v>
      </c>
      <c r="BD61" s="31" t="s">
        <v>1702</v>
      </c>
      <c r="BE61" s="31" t="s">
        <v>1710</v>
      </c>
      <c r="BF61" s="32" t="s">
        <v>133</v>
      </c>
      <c r="BG61" s="32" t="s">
        <v>133</v>
      </c>
      <c r="BH61" s="33">
        <v>0.05</v>
      </c>
      <c r="BI61" s="33">
        <v>0.05</v>
      </c>
      <c r="BJ61" s="32" t="s">
        <v>1698</v>
      </c>
      <c r="BK61" s="32" t="s">
        <v>1698</v>
      </c>
      <c r="BL61" s="32" t="s">
        <v>1698</v>
      </c>
      <c r="BM61" s="34" t="s">
        <v>133</v>
      </c>
      <c r="BN61" s="34" t="s">
        <v>133</v>
      </c>
      <c r="BO61" s="34" t="s">
        <v>133</v>
      </c>
      <c r="BP61" s="34" t="s">
        <v>133</v>
      </c>
      <c r="BQ61" s="16" t="s">
        <v>133</v>
      </c>
      <c r="BR61" s="16">
        <f t="shared" si="4"/>
        <v>0.12328828005937954</v>
      </c>
      <c r="BS61" s="16">
        <f t="shared" si="3"/>
        <v>0.12328828005937954</v>
      </c>
      <c r="BT61" s="35" t="s">
        <v>133</v>
      </c>
      <c r="BU61" s="35" t="s">
        <v>133</v>
      </c>
      <c r="BV61" s="35" t="s">
        <v>133</v>
      </c>
      <c r="BW61" s="35" t="s">
        <v>133</v>
      </c>
      <c r="BX61" s="36">
        <v>0</v>
      </c>
      <c r="BY61" s="37" t="s">
        <v>133</v>
      </c>
      <c r="BZ61" s="38" t="s">
        <v>133</v>
      </c>
    </row>
    <row r="62" spans="1:78" ht="50.1" customHeight="1">
      <c r="A62" s="19" t="s">
        <v>214</v>
      </c>
      <c r="B62" s="20" t="s">
        <v>11301</v>
      </c>
      <c r="C62" s="21">
        <v>9</v>
      </c>
      <c r="D62" s="21" t="s">
        <v>215</v>
      </c>
      <c r="E62" s="40">
        <v>11.480483</v>
      </c>
      <c r="F62" s="40">
        <v>105.12011699999999</v>
      </c>
      <c r="G62" s="41">
        <v>1</v>
      </c>
      <c r="H62" s="22">
        <v>700</v>
      </c>
      <c r="I62" s="22">
        <v>40</v>
      </c>
      <c r="J62" s="23">
        <v>665.5</v>
      </c>
      <c r="K62" s="23">
        <v>702</v>
      </c>
      <c r="L62" s="23">
        <v>629</v>
      </c>
      <c r="M62" s="24" t="s">
        <v>216</v>
      </c>
      <c r="N62" s="25" t="s">
        <v>217</v>
      </c>
      <c r="O62" s="25" t="s">
        <v>218</v>
      </c>
      <c r="P62" s="25" t="s">
        <v>133</v>
      </c>
      <c r="Q62" s="25">
        <f t="shared" ref="Q62:Q71" si="8">7-AL62</f>
        <v>4.0999999999999996</v>
      </c>
      <c r="R62" s="25">
        <f t="shared" ref="R62:R71" si="9">31-Q62</f>
        <v>26.9</v>
      </c>
      <c r="S62" s="44">
        <v>1</v>
      </c>
      <c r="T62" s="26" t="s">
        <v>219</v>
      </c>
      <c r="U62" s="27">
        <v>0.05</v>
      </c>
      <c r="V62" s="27" t="s">
        <v>1707</v>
      </c>
      <c r="W62" s="27" t="s">
        <v>133</v>
      </c>
      <c r="X62" s="27" t="s">
        <v>133</v>
      </c>
      <c r="Y62" s="27">
        <v>0.01</v>
      </c>
      <c r="Z62" s="27">
        <v>0.15</v>
      </c>
      <c r="AA62" s="27" t="s">
        <v>133</v>
      </c>
      <c r="AB62" s="28" t="s">
        <v>133</v>
      </c>
      <c r="AC62" s="28" t="s">
        <v>133</v>
      </c>
      <c r="AD62" s="28">
        <v>0.01</v>
      </c>
      <c r="AE62" s="28" t="s">
        <v>133</v>
      </c>
      <c r="AF62" s="28">
        <v>0.1</v>
      </c>
      <c r="AG62" s="39" t="s">
        <v>133</v>
      </c>
      <c r="AH62" s="39" t="s">
        <v>133</v>
      </c>
      <c r="AI62" s="39" t="s">
        <v>133</v>
      </c>
      <c r="AJ62" s="39" t="s">
        <v>133</v>
      </c>
      <c r="AK62" s="39" t="s">
        <v>133</v>
      </c>
      <c r="AL62" s="39">
        <v>2.9</v>
      </c>
      <c r="AM62" s="45" t="s">
        <v>133</v>
      </c>
      <c r="AN62" s="15">
        <f t="shared" si="5"/>
        <v>0.18083141320025126</v>
      </c>
      <c r="AO62" s="15">
        <f t="shared" si="6"/>
        <v>0.18083141320025126</v>
      </c>
      <c r="AP62" s="47">
        <v>-0.36887350000000002</v>
      </c>
      <c r="AQ62" s="29" t="s">
        <v>133</v>
      </c>
      <c r="AR62" s="29" t="s">
        <v>133</v>
      </c>
      <c r="AS62" s="148">
        <v>-0.2199499</v>
      </c>
      <c r="AT62" s="148">
        <v>-0.2076413</v>
      </c>
      <c r="AU62" s="48">
        <v>1.6205500000000001E-2</v>
      </c>
      <c r="AV62" s="47">
        <v>0.2400523</v>
      </c>
      <c r="AW62" s="47">
        <v>0.25696980000000003</v>
      </c>
      <c r="AX62" s="29" t="s">
        <v>133</v>
      </c>
      <c r="AY62" s="29" t="s">
        <v>133</v>
      </c>
      <c r="AZ62" s="47">
        <v>0.49637429999999999</v>
      </c>
      <c r="BA62" s="30">
        <v>1</v>
      </c>
      <c r="BB62" s="42">
        <v>5</v>
      </c>
      <c r="BC62" s="31" t="s">
        <v>11333</v>
      </c>
      <c r="BD62" s="31" t="s">
        <v>11335</v>
      </c>
      <c r="BE62" s="31" t="s">
        <v>1710</v>
      </c>
      <c r="BF62" s="32" t="s">
        <v>133</v>
      </c>
      <c r="BG62" s="32" t="s">
        <v>133</v>
      </c>
      <c r="BH62" s="33">
        <v>0.05</v>
      </c>
      <c r="BI62" s="33">
        <v>0.05</v>
      </c>
      <c r="BJ62" s="32" t="s">
        <v>1698</v>
      </c>
      <c r="BK62" s="32" t="s">
        <v>1698</v>
      </c>
      <c r="BL62" s="32" t="s">
        <v>1698</v>
      </c>
      <c r="BM62" s="34" t="s">
        <v>133</v>
      </c>
      <c r="BN62" s="34" t="s">
        <v>133</v>
      </c>
      <c r="BO62" s="34" t="s">
        <v>133</v>
      </c>
      <c r="BP62" s="34" t="s">
        <v>133</v>
      </c>
      <c r="BQ62" s="16" t="s">
        <v>133</v>
      </c>
      <c r="BR62" s="16">
        <f t="shared" si="4"/>
        <v>0.19416487838947602</v>
      </c>
      <c r="BS62" s="16">
        <f t="shared" si="3"/>
        <v>0.19416487838947602</v>
      </c>
      <c r="BT62" s="35" t="s">
        <v>133</v>
      </c>
      <c r="BU62" s="35" t="s">
        <v>133</v>
      </c>
      <c r="BV62" s="35" t="s">
        <v>133</v>
      </c>
      <c r="BW62" s="35" t="s">
        <v>133</v>
      </c>
      <c r="BX62" s="36">
        <v>0</v>
      </c>
      <c r="BY62" s="37" t="s">
        <v>133</v>
      </c>
      <c r="BZ62" s="38" t="s">
        <v>11299</v>
      </c>
    </row>
    <row r="63" spans="1:78" ht="50.1" customHeight="1">
      <c r="A63" s="19" t="s">
        <v>220</v>
      </c>
      <c r="B63" s="20" t="s">
        <v>11302</v>
      </c>
      <c r="C63" s="21">
        <v>9</v>
      </c>
      <c r="D63" s="21" t="s">
        <v>215</v>
      </c>
      <c r="E63" s="40">
        <v>11.480483</v>
      </c>
      <c r="F63" s="40">
        <v>105.12011699999999</v>
      </c>
      <c r="G63" s="41">
        <v>1</v>
      </c>
      <c r="H63" s="22">
        <v>6250</v>
      </c>
      <c r="I63" s="22">
        <v>40</v>
      </c>
      <c r="J63" s="23">
        <v>7207.5</v>
      </c>
      <c r="K63" s="23">
        <v>7264</v>
      </c>
      <c r="L63" s="23">
        <v>7151</v>
      </c>
      <c r="M63" s="24" t="s">
        <v>218</v>
      </c>
      <c r="N63" s="25" t="s">
        <v>216</v>
      </c>
      <c r="O63" s="25" t="s">
        <v>1123</v>
      </c>
      <c r="P63" s="25" t="s">
        <v>133</v>
      </c>
      <c r="Q63" s="25">
        <f t="shared" si="8"/>
        <v>7.1</v>
      </c>
      <c r="R63" s="25">
        <f t="shared" si="9"/>
        <v>23.9</v>
      </c>
      <c r="S63" s="44">
        <v>1</v>
      </c>
      <c r="T63" s="26" t="s">
        <v>219</v>
      </c>
      <c r="U63" s="27">
        <v>0.05</v>
      </c>
      <c r="V63" s="27" t="s">
        <v>1707</v>
      </c>
      <c r="W63" s="27" t="s">
        <v>133</v>
      </c>
      <c r="X63" s="27" t="s">
        <v>133</v>
      </c>
      <c r="Y63" s="27">
        <v>0.01</v>
      </c>
      <c r="Z63" s="27">
        <v>0.15</v>
      </c>
      <c r="AA63" s="27" t="s">
        <v>133</v>
      </c>
      <c r="AB63" s="28" t="s">
        <v>133</v>
      </c>
      <c r="AC63" s="28" t="s">
        <v>133</v>
      </c>
      <c r="AD63" s="28">
        <v>0.01</v>
      </c>
      <c r="AE63" s="28" t="s">
        <v>133</v>
      </c>
      <c r="AF63" s="28">
        <v>0.1</v>
      </c>
      <c r="AG63" s="39" t="s">
        <v>133</v>
      </c>
      <c r="AH63" s="39" t="s">
        <v>133</v>
      </c>
      <c r="AI63" s="39" t="s">
        <v>133</v>
      </c>
      <c r="AJ63" s="39" t="s">
        <v>133</v>
      </c>
      <c r="AK63" s="39" t="s">
        <v>133</v>
      </c>
      <c r="AL63" s="39">
        <v>-0.1</v>
      </c>
      <c r="AM63" s="45" t="s">
        <v>133</v>
      </c>
      <c r="AN63" s="15">
        <f t="shared" si="5"/>
        <v>0.18083141320025126</v>
      </c>
      <c r="AO63" s="15">
        <f t="shared" si="6"/>
        <v>0.18083141320025126</v>
      </c>
      <c r="AP63" s="47">
        <v>-0.36887350000000002</v>
      </c>
      <c r="AQ63" s="29" t="s">
        <v>133</v>
      </c>
      <c r="AR63" s="29" t="s">
        <v>133</v>
      </c>
      <c r="AS63" s="148">
        <v>-0.2199499</v>
      </c>
      <c r="AT63" s="148">
        <v>-0.2076413</v>
      </c>
      <c r="AU63" s="48">
        <v>1.6205500000000001E-2</v>
      </c>
      <c r="AV63" s="47">
        <v>0.2400523</v>
      </c>
      <c r="AW63" s="47">
        <v>0.25696980000000003</v>
      </c>
      <c r="AX63" s="29" t="s">
        <v>133</v>
      </c>
      <c r="AY63" s="29" t="s">
        <v>133</v>
      </c>
      <c r="AZ63" s="47">
        <v>0.49637429999999999</v>
      </c>
      <c r="BA63" s="30">
        <v>0</v>
      </c>
      <c r="BB63" s="42">
        <v>5</v>
      </c>
      <c r="BC63" s="31" t="s">
        <v>1703</v>
      </c>
      <c r="BD63" s="31" t="s">
        <v>1704</v>
      </c>
      <c r="BE63" s="31" t="s">
        <v>1709</v>
      </c>
      <c r="BF63" s="32">
        <v>0.25628990000000001</v>
      </c>
      <c r="BG63" s="32">
        <v>0.2400844</v>
      </c>
      <c r="BH63" s="33">
        <v>0.05</v>
      </c>
      <c r="BI63" s="33">
        <v>0.05</v>
      </c>
      <c r="BJ63" s="32" t="s">
        <v>1698</v>
      </c>
      <c r="BK63" s="32" t="s">
        <v>1698</v>
      </c>
      <c r="BL63" s="32" t="s">
        <v>1698</v>
      </c>
      <c r="BM63" s="34" t="s">
        <v>133</v>
      </c>
      <c r="BN63" s="34" t="s">
        <v>133</v>
      </c>
      <c r="BO63" s="34" t="s">
        <v>133</v>
      </c>
      <c r="BP63" s="34" t="s">
        <v>133</v>
      </c>
      <c r="BQ63" s="16">
        <f t="shared" si="7"/>
        <v>-0.35628990000000005</v>
      </c>
      <c r="BR63" s="16">
        <f t="shared" si="4"/>
        <v>0.30877260099199216</v>
      </c>
      <c r="BS63" s="16">
        <f t="shared" si="3"/>
        <v>0.30877260099199216</v>
      </c>
      <c r="BT63" s="35" t="s">
        <v>133</v>
      </c>
      <c r="BU63" s="35" t="s">
        <v>133</v>
      </c>
      <c r="BV63" s="35" t="s">
        <v>133</v>
      </c>
      <c r="BW63" s="35" t="s">
        <v>133</v>
      </c>
      <c r="BX63" s="36">
        <v>0</v>
      </c>
      <c r="BY63" s="37" t="s">
        <v>133</v>
      </c>
      <c r="BZ63" s="38" t="s">
        <v>1052</v>
      </c>
    </row>
    <row r="64" spans="1:78" ht="50.1" customHeight="1">
      <c r="A64" s="19" t="s">
        <v>221</v>
      </c>
      <c r="B64" s="20" t="s">
        <v>11301</v>
      </c>
      <c r="C64" s="21">
        <v>9</v>
      </c>
      <c r="D64" s="21" t="s">
        <v>215</v>
      </c>
      <c r="E64" s="40">
        <v>11.480483</v>
      </c>
      <c r="F64" s="40">
        <v>105.12011699999999</v>
      </c>
      <c r="G64" s="41">
        <v>1</v>
      </c>
      <c r="H64" s="22">
        <v>6620</v>
      </c>
      <c r="I64" s="22">
        <v>40</v>
      </c>
      <c r="J64" s="23">
        <v>7505</v>
      </c>
      <c r="K64" s="23">
        <v>7570</v>
      </c>
      <c r="L64" s="23">
        <v>7440</v>
      </c>
      <c r="M64" s="24" t="s">
        <v>218</v>
      </c>
      <c r="N64" s="25" t="s">
        <v>216</v>
      </c>
      <c r="O64" s="25" t="s">
        <v>1123</v>
      </c>
      <c r="P64" s="25" t="s">
        <v>133</v>
      </c>
      <c r="Q64" s="25">
        <f t="shared" si="8"/>
        <v>7.9</v>
      </c>
      <c r="R64" s="25">
        <f t="shared" si="9"/>
        <v>23.1</v>
      </c>
      <c r="S64" s="44">
        <v>1</v>
      </c>
      <c r="T64" s="26" t="s">
        <v>219</v>
      </c>
      <c r="U64" s="27">
        <v>0.05</v>
      </c>
      <c r="V64" s="27" t="s">
        <v>1707</v>
      </c>
      <c r="W64" s="27" t="s">
        <v>133</v>
      </c>
      <c r="X64" s="27" t="s">
        <v>133</v>
      </c>
      <c r="Y64" s="27">
        <v>0.01</v>
      </c>
      <c r="Z64" s="27">
        <v>0.15</v>
      </c>
      <c r="AA64" s="27" t="s">
        <v>133</v>
      </c>
      <c r="AB64" s="28" t="s">
        <v>133</v>
      </c>
      <c r="AC64" s="28" t="s">
        <v>133</v>
      </c>
      <c r="AD64" s="28">
        <v>0.01</v>
      </c>
      <c r="AE64" s="28" t="s">
        <v>133</v>
      </c>
      <c r="AF64" s="28">
        <v>0.1</v>
      </c>
      <c r="AG64" s="39" t="s">
        <v>133</v>
      </c>
      <c r="AH64" s="39" t="s">
        <v>133</v>
      </c>
      <c r="AI64" s="39" t="s">
        <v>133</v>
      </c>
      <c r="AJ64" s="39" t="s">
        <v>133</v>
      </c>
      <c r="AK64" s="39" t="s">
        <v>133</v>
      </c>
      <c r="AL64" s="39">
        <v>-0.9</v>
      </c>
      <c r="AM64" s="45" t="s">
        <v>133</v>
      </c>
      <c r="AN64" s="15">
        <f t="shared" si="5"/>
        <v>0.18083141320025126</v>
      </c>
      <c r="AO64" s="15">
        <f t="shared" si="6"/>
        <v>0.18083141320025126</v>
      </c>
      <c r="AP64" s="47">
        <v>-0.36887350000000002</v>
      </c>
      <c r="AQ64" s="29" t="s">
        <v>133</v>
      </c>
      <c r="AR64" s="29" t="s">
        <v>133</v>
      </c>
      <c r="AS64" s="148">
        <v>-0.2199499</v>
      </c>
      <c r="AT64" s="148">
        <v>-0.2076413</v>
      </c>
      <c r="AU64" s="48">
        <v>1.6205500000000001E-2</v>
      </c>
      <c r="AV64" s="47">
        <v>0.2400523</v>
      </c>
      <c r="AW64" s="47">
        <v>0.25696980000000003</v>
      </c>
      <c r="AX64" s="29" t="s">
        <v>133</v>
      </c>
      <c r="AY64" s="29" t="s">
        <v>133</v>
      </c>
      <c r="AZ64" s="47">
        <v>0.49637429999999999</v>
      </c>
      <c r="BA64" s="30">
        <v>0</v>
      </c>
      <c r="BB64" s="42">
        <v>5</v>
      </c>
      <c r="BC64" s="31" t="s">
        <v>1703</v>
      </c>
      <c r="BD64" s="31" t="s">
        <v>1704</v>
      </c>
      <c r="BE64" s="31" t="s">
        <v>1709</v>
      </c>
      <c r="BF64" s="32">
        <v>0.25628990000000001</v>
      </c>
      <c r="BG64" s="32">
        <v>0.2400844</v>
      </c>
      <c r="BH64" s="33">
        <v>0.05</v>
      </c>
      <c r="BI64" s="33">
        <v>0.05</v>
      </c>
      <c r="BJ64" s="32" t="s">
        <v>1698</v>
      </c>
      <c r="BK64" s="32" t="s">
        <v>1698</v>
      </c>
      <c r="BL64" s="32" t="s">
        <v>1698</v>
      </c>
      <c r="BM64" s="34" t="s">
        <v>133</v>
      </c>
      <c r="BN64" s="34" t="s">
        <v>133</v>
      </c>
      <c r="BO64" s="34" t="s">
        <v>133</v>
      </c>
      <c r="BP64" s="34" t="s">
        <v>133</v>
      </c>
      <c r="BQ64" s="16">
        <f t="shared" si="7"/>
        <v>-1.1562899</v>
      </c>
      <c r="BR64" s="16">
        <f t="shared" si="4"/>
        <v>0.30877260099199216</v>
      </c>
      <c r="BS64" s="16">
        <f t="shared" si="3"/>
        <v>0.30877260099199216</v>
      </c>
      <c r="BT64" s="35" t="s">
        <v>133</v>
      </c>
      <c r="BU64" s="35" t="s">
        <v>133</v>
      </c>
      <c r="BV64" s="35" t="s">
        <v>133</v>
      </c>
      <c r="BW64" s="35" t="s">
        <v>133</v>
      </c>
      <c r="BX64" s="36">
        <v>0</v>
      </c>
      <c r="BY64" s="37" t="s">
        <v>133</v>
      </c>
      <c r="BZ64" s="38" t="s">
        <v>133</v>
      </c>
    </row>
    <row r="65" spans="1:78" ht="50.1" customHeight="1">
      <c r="A65" s="19" t="s">
        <v>222</v>
      </c>
      <c r="B65" s="20" t="s">
        <v>11302</v>
      </c>
      <c r="C65" s="21">
        <v>9</v>
      </c>
      <c r="D65" s="21" t="s">
        <v>215</v>
      </c>
      <c r="E65" s="40">
        <v>11.480483</v>
      </c>
      <c r="F65" s="40">
        <v>105.12011699999999</v>
      </c>
      <c r="G65" s="41">
        <v>1</v>
      </c>
      <c r="H65" s="22">
        <v>6470</v>
      </c>
      <c r="I65" s="22">
        <v>40</v>
      </c>
      <c r="J65" s="23">
        <v>7372.5</v>
      </c>
      <c r="K65" s="23">
        <v>7443</v>
      </c>
      <c r="L65" s="23">
        <v>7302</v>
      </c>
      <c r="M65" s="24" t="s">
        <v>218</v>
      </c>
      <c r="N65" s="25" t="s">
        <v>216</v>
      </c>
      <c r="O65" s="25" t="s">
        <v>1123</v>
      </c>
      <c r="P65" s="25" t="s">
        <v>133</v>
      </c>
      <c r="Q65" s="25">
        <f t="shared" si="8"/>
        <v>8.3000000000000007</v>
      </c>
      <c r="R65" s="25">
        <f t="shared" si="9"/>
        <v>22.7</v>
      </c>
      <c r="S65" s="44">
        <v>1</v>
      </c>
      <c r="T65" s="26" t="s">
        <v>219</v>
      </c>
      <c r="U65" s="27">
        <v>0.05</v>
      </c>
      <c r="V65" s="27" t="s">
        <v>1707</v>
      </c>
      <c r="W65" s="27" t="s">
        <v>133</v>
      </c>
      <c r="X65" s="27" t="s">
        <v>133</v>
      </c>
      <c r="Y65" s="27">
        <v>0.01</v>
      </c>
      <c r="Z65" s="27">
        <v>0.15</v>
      </c>
      <c r="AA65" s="27" t="s">
        <v>133</v>
      </c>
      <c r="AB65" s="28" t="s">
        <v>133</v>
      </c>
      <c r="AC65" s="28" t="s">
        <v>133</v>
      </c>
      <c r="AD65" s="28">
        <v>0.01</v>
      </c>
      <c r="AE65" s="28" t="s">
        <v>133</v>
      </c>
      <c r="AF65" s="28">
        <v>0.1</v>
      </c>
      <c r="AG65" s="39" t="s">
        <v>133</v>
      </c>
      <c r="AH65" s="39" t="s">
        <v>133</v>
      </c>
      <c r="AI65" s="39" t="s">
        <v>133</v>
      </c>
      <c r="AJ65" s="39" t="s">
        <v>133</v>
      </c>
      <c r="AK65" s="39" t="s">
        <v>133</v>
      </c>
      <c r="AL65" s="39">
        <v>-1.3</v>
      </c>
      <c r="AM65" s="45" t="s">
        <v>133</v>
      </c>
      <c r="AN65" s="15">
        <f t="shared" si="5"/>
        <v>0.18083141320025126</v>
      </c>
      <c r="AO65" s="15">
        <f t="shared" si="6"/>
        <v>0.18083141320025126</v>
      </c>
      <c r="AP65" s="47">
        <v>-0.36887350000000002</v>
      </c>
      <c r="AQ65" s="29" t="s">
        <v>133</v>
      </c>
      <c r="AR65" s="29" t="s">
        <v>133</v>
      </c>
      <c r="AS65" s="148">
        <v>-0.2199499</v>
      </c>
      <c r="AT65" s="148">
        <v>-0.2076413</v>
      </c>
      <c r="AU65" s="48">
        <v>1.6205500000000001E-2</v>
      </c>
      <c r="AV65" s="47">
        <v>0.2400523</v>
      </c>
      <c r="AW65" s="47">
        <v>0.25696980000000003</v>
      </c>
      <c r="AX65" s="29" t="s">
        <v>133</v>
      </c>
      <c r="AY65" s="29" t="s">
        <v>133</v>
      </c>
      <c r="AZ65" s="47">
        <v>0.49637429999999999</v>
      </c>
      <c r="BA65" s="30">
        <v>0</v>
      </c>
      <c r="BB65" s="42">
        <v>5</v>
      </c>
      <c r="BC65" s="31" t="s">
        <v>1703</v>
      </c>
      <c r="BD65" s="31" t="s">
        <v>1704</v>
      </c>
      <c r="BE65" s="31" t="s">
        <v>1709</v>
      </c>
      <c r="BF65" s="32">
        <v>0.25628990000000001</v>
      </c>
      <c r="BG65" s="32">
        <v>0.2400844</v>
      </c>
      <c r="BH65" s="33">
        <v>0.05</v>
      </c>
      <c r="BI65" s="33">
        <v>0.05</v>
      </c>
      <c r="BJ65" s="32" t="s">
        <v>1698</v>
      </c>
      <c r="BK65" s="32" t="s">
        <v>1698</v>
      </c>
      <c r="BL65" s="32" t="s">
        <v>1698</v>
      </c>
      <c r="BM65" s="34" t="s">
        <v>133</v>
      </c>
      <c r="BN65" s="34" t="s">
        <v>133</v>
      </c>
      <c r="BO65" s="34" t="s">
        <v>133</v>
      </c>
      <c r="BP65" s="34" t="s">
        <v>133</v>
      </c>
      <c r="BQ65" s="16">
        <f t="shared" si="7"/>
        <v>-1.5562899000000001</v>
      </c>
      <c r="BR65" s="16">
        <f t="shared" si="4"/>
        <v>0.30877260099199216</v>
      </c>
      <c r="BS65" s="16">
        <f t="shared" si="3"/>
        <v>0.30877260099199216</v>
      </c>
      <c r="BT65" s="35" t="s">
        <v>133</v>
      </c>
      <c r="BU65" s="35" t="s">
        <v>133</v>
      </c>
      <c r="BV65" s="35" t="s">
        <v>133</v>
      </c>
      <c r="BW65" s="35" t="s">
        <v>133</v>
      </c>
      <c r="BX65" s="36">
        <v>0</v>
      </c>
      <c r="BY65" s="37" t="s">
        <v>133</v>
      </c>
      <c r="BZ65" s="38" t="s">
        <v>133</v>
      </c>
    </row>
    <row r="66" spans="1:78" ht="50.1" customHeight="1">
      <c r="A66" s="19" t="s">
        <v>223</v>
      </c>
      <c r="B66" s="20" t="s">
        <v>11301</v>
      </c>
      <c r="C66" s="21">
        <v>9</v>
      </c>
      <c r="D66" s="21" t="s">
        <v>215</v>
      </c>
      <c r="E66" s="40">
        <v>11.480483</v>
      </c>
      <c r="F66" s="40">
        <v>105.12011699999999</v>
      </c>
      <c r="G66" s="41">
        <v>1</v>
      </c>
      <c r="H66" s="22">
        <v>7130</v>
      </c>
      <c r="I66" s="22">
        <v>40</v>
      </c>
      <c r="J66" s="23">
        <v>7970.5</v>
      </c>
      <c r="K66" s="23">
        <v>8019</v>
      </c>
      <c r="L66" s="23">
        <v>7922</v>
      </c>
      <c r="M66" s="24" t="s">
        <v>218</v>
      </c>
      <c r="N66" s="25" t="s">
        <v>216</v>
      </c>
      <c r="O66" s="25" t="s">
        <v>1123</v>
      </c>
      <c r="P66" s="25" t="s">
        <v>133</v>
      </c>
      <c r="Q66" s="25">
        <f t="shared" si="8"/>
        <v>9.1</v>
      </c>
      <c r="R66" s="25">
        <f t="shared" si="9"/>
        <v>21.9</v>
      </c>
      <c r="S66" s="44">
        <v>1</v>
      </c>
      <c r="T66" s="26" t="s">
        <v>219</v>
      </c>
      <c r="U66" s="27">
        <v>0.05</v>
      </c>
      <c r="V66" s="27" t="s">
        <v>1707</v>
      </c>
      <c r="W66" s="27" t="s">
        <v>133</v>
      </c>
      <c r="X66" s="27" t="s">
        <v>133</v>
      </c>
      <c r="Y66" s="27">
        <v>0.01</v>
      </c>
      <c r="Z66" s="27">
        <v>0.15</v>
      </c>
      <c r="AA66" s="27" t="s">
        <v>133</v>
      </c>
      <c r="AB66" s="28" t="s">
        <v>133</v>
      </c>
      <c r="AC66" s="28" t="s">
        <v>133</v>
      </c>
      <c r="AD66" s="28">
        <v>0.01</v>
      </c>
      <c r="AE66" s="28" t="s">
        <v>133</v>
      </c>
      <c r="AF66" s="28">
        <v>0.1</v>
      </c>
      <c r="AG66" s="39" t="s">
        <v>133</v>
      </c>
      <c r="AH66" s="39" t="s">
        <v>133</v>
      </c>
      <c r="AI66" s="39" t="s">
        <v>133</v>
      </c>
      <c r="AJ66" s="39" t="s">
        <v>133</v>
      </c>
      <c r="AK66" s="39" t="s">
        <v>133</v>
      </c>
      <c r="AL66" s="39">
        <v>-2.1</v>
      </c>
      <c r="AM66" s="45" t="s">
        <v>133</v>
      </c>
      <c r="AN66" s="15">
        <f t="shared" si="5"/>
        <v>0.18083141320025126</v>
      </c>
      <c r="AO66" s="15">
        <f t="shared" si="6"/>
        <v>0.18083141320025126</v>
      </c>
      <c r="AP66" s="47">
        <v>-0.36887350000000002</v>
      </c>
      <c r="AQ66" s="29" t="s">
        <v>133</v>
      </c>
      <c r="AR66" s="29" t="s">
        <v>133</v>
      </c>
      <c r="AS66" s="148">
        <v>-0.2199499</v>
      </c>
      <c r="AT66" s="148">
        <v>-0.2076413</v>
      </c>
      <c r="AU66" s="48">
        <v>1.6205500000000001E-2</v>
      </c>
      <c r="AV66" s="47">
        <v>0.2400523</v>
      </c>
      <c r="AW66" s="47">
        <v>0.25696980000000003</v>
      </c>
      <c r="AX66" s="29" t="s">
        <v>133</v>
      </c>
      <c r="AY66" s="29" t="s">
        <v>133</v>
      </c>
      <c r="AZ66" s="47">
        <v>0.49637429999999999</v>
      </c>
      <c r="BA66" s="30">
        <v>0</v>
      </c>
      <c r="BB66" s="42">
        <v>5</v>
      </c>
      <c r="BC66" s="31" t="s">
        <v>1703</v>
      </c>
      <c r="BD66" s="31" t="s">
        <v>1704</v>
      </c>
      <c r="BE66" s="31" t="s">
        <v>1709</v>
      </c>
      <c r="BF66" s="32">
        <v>0.25628990000000001</v>
      </c>
      <c r="BG66" s="32">
        <v>0.2400844</v>
      </c>
      <c r="BH66" s="33">
        <v>0.05</v>
      </c>
      <c r="BI66" s="33">
        <v>0.05</v>
      </c>
      <c r="BJ66" s="32" t="s">
        <v>1698</v>
      </c>
      <c r="BK66" s="32" t="s">
        <v>1698</v>
      </c>
      <c r="BL66" s="32" t="s">
        <v>1698</v>
      </c>
      <c r="BM66" s="34" t="s">
        <v>133</v>
      </c>
      <c r="BN66" s="34" t="s">
        <v>133</v>
      </c>
      <c r="BO66" s="34" t="s">
        <v>133</v>
      </c>
      <c r="BP66" s="34" t="s">
        <v>133</v>
      </c>
      <c r="BQ66" s="16">
        <f t="shared" si="7"/>
        <v>-2.3562899000000002</v>
      </c>
      <c r="BR66" s="16">
        <f t="shared" si="4"/>
        <v>0.30877260099199216</v>
      </c>
      <c r="BS66" s="16">
        <f t="shared" si="3"/>
        <v>0.30877260099199216</v>
      </c>
      <c r="BT66" s="35" t="s">
        <v>133</v>
      </c>
      <c r="BU66" s="35" t="s">
        <v>133</v>
      </c>
      <c r="BV66" s="35" t="s">
        <v>133</v>
      </c>
      <c r="BW66" s="35" t="s">
        <v>133</v>
      </c>
      <c r="BX66" s="36">
        <v>0</v>
      </c>
      <c r="BY66" s="37" t="s">
        <v>133</v>
      </c>
      <c r="BZ66" s="38" t="s">
        <v>133</v>
      </c>
    </row>
    <row r="67" spans="1:78" ht="50.1" customHeight="1">
      <c r="A67" s="19" t="s">
        <v>224</v>
      </c>
      <c r="B67" s="20" t="s">
        <v>11301</v>
      </c>
      <c r="C67" s="21">
        <v>9</v>
      </c>
      <c r="D67" s="21" t="s">
        <v>215</v>
      </c>
      <c r="E67" s="40">
        <v>11.480483</v>
      </c>
      <c r="F67" s="40">
        <v>105.12011699999999</v>
      </c>
      <c r="G67" s="41">
        <v>1</v>
      </c>
      <c r="H67" s="22">
        <v>7030</v>
      </c>
      <c r="I67" s="22">
        <v>40</v>
      </c>
      <c r="J67" s="23">
        <v>7869.5</v>
      </c>
      <c r="K67" s="23">
        <v>7953</v>
      </c>
      <c r="L67" s="23">
        <v>7786</v>
      </c>
      <c r="M67" s="24" t="s">
        <v>218</v>
      </c>
      <c r="N67" s="25" t="s">
        <v>216</v>
      </c>
      <c r="O67" s="25" t="s">
        <v>1123</v>
      </c>
      <c r="P67" s="25" t="s">
        <v>133</v>
      </c>
      <c r="Q67" s="25">
        <f t="shared" si="8"/>
        <v>9.6</v>
      </c>
      <c r="R67" s="25">
        <f t="shared" si="9"/>
        <v>21.4</v>
      </c>
      <c r="S67" s="44">
        <v>1</v>
      </c>
      <c r="T67" s="26" t="s">
        <v>219</v>
      </c>
      <c r="U67" s="27">
        <v>0.05</v>
      </c>
      <c r="V67" s="27" t="s">
        <v>1707</v>
      </c>
      <c r="W67" s="27" t="s">
        <v>133</v>
      </c>
      <c r="X67" s="27" t="s">
        <v>133</v>
      </c>
      <c r="Y67" s="27">
        <v>0.01</v>
      </c>
      <c r="Z67" s="27">
        <v>0.15</v>
      </c>
      <c r="AA67" s="27" t="s">
        <v>133</v>
      </c>
      <c r="AB67" s="28" t="s">
        <v>133</v>
      </c>
      <c r="AC67" s="28" t="s">
        <v>133</v>
      </c>
      <c r="AD67" s="28">
        <v>0.01</v>
      </c>
      <c r="AE67" s="28" t="s">
        <v>133</v>
      </c>
      <c r="AF67" s="28">
        <v>0.1</v>
      </c>
      <c r="AG67" s="39" t="s">
        <v>133</v>
      </c>
      <c r="AH67" s="39" t="s">
        <v>133</v>
      </c>
      <c r="AI67" s="39" t="s">
        <v>133</v>
      </c>
      <c r="AJ67" s="39" t="s">
        <v>133</v>
      </c>
      <c r="AK67" s="39" t="s">
        <v>133</v>
      </c>
      <c r="AL67" s="39">
        <v>-2.6</v>
      </c>
      <c r="AM67" s="45" t="s">
        <v>133</v>
      </c>
      <c r="AN67" s="15">
        <f t="shared" si="5"/>
        <v>0.18083141320025126</v>
      </c>
      <c r="AO67" s="15">
        <f t="shared" si="6"/>
        <v>0.18083141320025126</v>
      </c>
      <c r="AP67" s="47">
        <v>-0.36887350000000002</v>
      </c>
      <c r="AQ67" s="29" t="s">
        <v>133</v>
      </c>
      <c r="AR67" s="29" t="s">
        <v>133</v>
      </c>
      <c r="AS67" s="148">
        <v>-0.2199499</v>
      </c>
      <c r="AT67" s="148">
        <v>-0.2076413</v>
      </c>
      <c r="AU67" s="48">
        <v>1.6205500000000001E-2</v>
      </c>
      <c r="AV67" s="47">
        <v>0.2400523</v>
      </c>
      <c r="AW67" s="47">
        <v>0.25696980000000003</v>
      </c>
      <c r="AX67" s="29" t="s">
        <v>133</v>
      </c>
      <c r="AY67" s="29" t="s">
        <v>133</v>
      </c>
      <c r="AZ67" s="47">
        <v>0.49637429999999999</v>
      </c>
      <c r="BA67" s="30">
        <v>0</v>
      </c>
      <c r="BB67" s="42">
        <v>5</v>
      </c>
      <c r="BC67" s="31" t="s">
        <v>1703</v>
      </c>
      <c r="BD67" s="31" t="s">
        <v>1704</v>
      </c>
      <c r="BE67" s="31" t="s">
        <v>1709</v>
      </c>
      <c r="BF67" s="32">
        <v>0.25628990000000001</v>
      </c>
      <c r="BG67" s="32">
        <v>0.2400844</v>
      </c>
      <c r="BH67" s="33">
        <v>0.05</v>
      </c>
      <c r="BI67" s="33">
        <v>0.05</v>
      </c>
      <c r="BJ67" s="32" t="s">
        <v>1698</v>
      </c>
      <c r="BK67" s="32" t="s">
        <v>1698</v>
      </c>
      <c r="BL67" s="32" t="s">
        <v>1698</v>
      </c>
      <c r="BM67" s="34" t="s">
        <v>133</v>
      </c>
      <c r="BN67" s="34" t="s">
        <v>133</v>
      </c>
      <c r="BO67" s="34" t="s">
        <v>133</v>
      </c>
      <c r="BP67" s="34" t="s">
        <v>133</v>
      </c>
      <c r="BQ67" s="16">
        <f t="shared" si="7"/>
        <v>-2.8562899000000002</v>
      </c>
      <c r="BR67" s="16">
        <f t="shared" si="4"/>
        <v>0.30877260099199216</v>
      </c>
      <c r="BS67" s="16">
        <f t="shared" si="3"/>
        <v>0.30877260099199216</v>
      </c>
      <c r="BT67" s="35" t="s">
        <v>133</v>
      </c>
      <c r="BU67" s="35" t="s">
        <v>133</v>
      </c>
      <c r="BV67" s="35" t="s">
        <v>133</v>
      </c>
      <c r="BW67" s="35" t="s">
        <v>133</v>
      </c>
      <c r="BX67" s="36">
        <v>0</v>
      </c>
      <c r="BY67" s="37" t="s">
        <v>133</v>
      </c>
      <c r="BZ67" s="38" t="s">
        <v>133</v>
      </c>
    </row>
    <row r="68" spans="1:78" ht="50.1" customHeight="1">
      <c r="A68" s="19" t="s">
        <v>225</v>
      </c>
      <c r="B68" s="20" t="s">
        <v>11302</v>
      </c>
      <c r="C68" s="21">
        <v>9</v>
      </c>
      <c r="D68" s="21" t="s">
        <v>215</v>
      </c>
      <c r="E68" s="40">
        <v>11.480483</v>
      </c>
      <c r="F68" s="40">
        <v>105.12011699999999</v>
      </c>
      <c r="G68" s="41">
        <v>1</v>
      </c>
      <c r="H68" s="22">
        <v>7150</v>
      </c>
      <c r="I68" s="22">
        <v>40</v>
      </c>
      <c r="J68" s="23">
        <v>7978</v>
      </c>
      <c r="K68" s="23">
        <v>8029</v>
      </c>
      <c r="L68" s="23">
        <v>7927</v>
      </c>
      <c r="M68" s="24" t="s">
        <v>218</v>
      </c>
      <c r="N68" s="25" t="s">
        <v>216</v>
      </c>
      <c r="O68" s="25" t="s">
        <v>1123</v>
      </c>
      <c r="P68" s="25" t="s">
        <v>133</v>
      </c>
      <c r="Q68" s="25">
        <f t="shared" si="8"/>
        <v>10.5</v>
      </c>
      <c r="R68" s="25">
        <f t="shared" si="9"/>
        <v>20.5</v>
      </c>
      <c r="S68" s="44">
        <v>1</v>
      </c>
      <c r="T68" s="26" t="s">
        <v>219</v>
      </c>
      <c r="U68" s="27">
        <v>0.05</v>
      </c>
      <c r="V68" s="27" t="s">
        <v>1707</v>
      </c>
      <c r="W68" s="27" t="s">
        <v>133</v>
      </c>
      <c r="X68" s="27" t="s">
        <v>133</v>
      </c>
      <c r="Y68" s="27">
        <v>0.01</v>
      </c>
      <c r="Z68" s="27">
        <v>0.15</v>
      </c>
      <c r="AA68" s="27" t="s">
        <v>133</v>
      </c>
      <c r="AB68" s="28" t="s">
        <v>133</v>
      </c>
      <c r="AC68" s="28" t="s">
        <v>133</v>
      </c>
      <c r="AD68" s="28">
        <v>0.01</v>
      </c>
      <c r="AE68" s="28" t="s">
        <v>133</v>
      </c>
      <c r="AF68" s="28">
        <v>0.1</v>
      </c>
      <c r="AG68" s="39" t="s">
        <v>133</v>
      </c>
      <c r="AH68" s="39" t="s">
        <v>133</v>
      </c>
      <c r="AI68" s="39" t="s">
        <v>133</v>
      </c>
      <c r="AJ68" s="39" t="s">
        <v>133</v>
      </c>
      <c r="AK68" s="39" t="s">
        <v>133</v>
      </c>
      <c r="AL68" s="39">
        <v>-3.5</v>
      </c>
      <c r="AM68" s="45" t="s">
        <v>133</v>
      </c>
      <c r="AN68" s="15">
        <f t="shared" ref="AN68:AN131" si="10">SQRT(SUMSQ(IF(OR(X68="n/a",X68="nd"),0,X68),IF(OR(Y68="n/a",Y68="nd"),0,Y68),IF(OR(Z68="n/a",Z68="nd"),0,Z68),IF(OR(AA68="n/a",AA68="nd"),0,AA68),IF(OR(AB68="n/a",AB68="nd"),0,AB68),IF(OR(AC68="n/a",AC68="nd"),0,AC68),IF(OR(AD68="n/a",AD68="nd"),0,AD68),IF(OR(AE68="n/a",AE68="nd"),0,AE68),IF(OR(AF68="n/a",AF68="nd"),0,AF68),IF(OR(AG68="n/a",AG68="nd"),0,AG68),IF(OR(AH68="n/a",AH68="nd"),0,AH68),IF(OR(AI68="n/a",AI68="nd"),0,AI68)))</f>
        <v>0.18083141320025126</v>
      </c>
      <c r="AO68" s="15">
        <f t="shared" ref="AO68:AO131" si="11">SQRT(SUMSQ(IF(OR(X68="n/a",X68="nd"),0,X68),IF(OR(Y68="n/a",Y68="nd"),0,Y68),IF(OR(Z68="n/a",Z68="nd"),0,Z68),IF(OR(AB68="n/a",AB68="nd"),0,AB68),IF(OR(AC68="n/a",AC68="nd"),0,AC68),IF(OR(AD68="n/a",AD68="nd"),0,AD68),IF(OR(AE68="n/a",AE68="nd"),0,AE68),IF(OR(AF68="n/a",AF68="nd"),0,AF68),IF(OR(AG68="n/a",AG68="nd"),0,AG68),IF(OR(AH68="n/a",AH68="nd"),0,AH68),IF(OR(AI68="n/a",AI68="nd"),0,AI68)))</f>
        <v>0.18083141320025126</v>
      </c>
      <c r="AP68" s="47">
        <v>-0.36887350000000002</v>
      </c>
      <c r="AQ68" s="29" t="s">
        <v>133</v>
      </c>
      <c r="AR68" s="29" t="s">
        <v>133</v>
      </c>
      <c r="AS68" s="148">
        <v>-0.2199499</v>
      </c>
      <c r="AT68" s="148">
        <v>-0.2076413</v>
      </c>
      <c r="AU68" s="48">
        <v>1.6205500000000001E-2</v>
      </c>
      <c r="AV68" s="47">
        <v>0.2400523</v>
      </c>
      <c r="AW68" s="47">
        <v>0.25696980000000003</v>
      </c>
      <c r="AX68" s="29" t="s">
        <v>133</v>
      </c>
      <c r="AY68" s="29" t="s">
        <v>133</v>
      </c>
      <c r="AZ68" s="47">
        <v>0.49637429999999999</v>
      </c>
      <c r="BA68" s="30">
        <v>0</v>
      </c>
      <c r="BB68" s="42">
        <v>5</v>
      </c>
      <c r="BC68" s="31" t="s">
        <v>1703</v>
      </c>
      <c r="BD68" s="31" t="s">
        <v>1704</v>
      </c>
      <c r="BE68" s="31" t="s">
        <v>1709</v>
      </c>
      <c r="BF68" s="32">
        <v>0.25628990000000001</v>
      </c>
      <c r="BG68" s="32">
        <v>0.2400844</v>
      </c>
      <c r="BH68" s="33">
        <v>0.05</v>
      </c>
      <c r="BI68" s="33">
        <v>0.05</v>
      </c>
      <c r="BJ68" s="32" t="s">
        <v>1698</v>
      </c>
      <c r="BK68" s="32" t="s">
        <v>1698</v>
      </c>
      <c r="BL68" s="32" t="s">
        <v>1698</v>
      </c>
      <c r="BM68" s="34" t="s">
        <v>133</v>
      </c>
      <c r="BN68" s="34" t="s">
        <v>133</v>
      </c>
      <c r="BO68" s="34" t="s">
        <v>133</v>
      </c>
      <c r="BP68" s="34" t="s">
        <v>133</v>
      </c>
      <c r="BQ68" s="16">
        <f t="shared" si="7"/>
        <v>-3.7562899000000001</v>
      </c>
      <c r="BR68" s="16">
        <f t="shared" ref="BR68:BR131" si="12">SQRT(SUMSQ(AN68,BG68,IF(OR(BH68="n/a",BH68="nd"),0,BH68),IF(OR(BI68="n/a",BI68="nd"),0,BI68)))</f>
        <v>0.30877260099199216</v>
      </c>
      <c r="BS68" s="16">
        <f t="shared" ref="BS68:BS131" si="13">SQRT(SUMSQ(AO68,BG68,IF(OR(BH68="n/a",BH68="nd"),0,BH68),IF(OR(BI68="n/a",BI68="nd"),0,BI68)))</f>
        <v>0.30877260099199216</v>
      </c>
      <c r="BT68" s="35" t="s">
        <v>133</v>
      </c>
      <c r="BU68" s="35" t="s">
        <v>133</v>
      </c>
      <c r="BV68" s="35" t="s">
        <v>133</v>
      </c>
      <c r="BW68" s="35" t="s">
        <v>133</v>
      </c>
      <c r="BX68" s="36">
        <v>0</v>
      </c>
      <c r="BY68" s="37" t="s">
        <v>133</v>
      </c>
      <c r="BZ68" s="38" t="s">
        <v>133</v>
      </c>
    </row>
    <row r="69" spans="1:78" ht="50.1" customHeight="1">
      <c r="A69" s="19" t="s">
        <v>226</v>
      </c>
      <c r="B69" s="20" t="s">
        <v>11301</v>
      </c>
      <c r="C69" s="21">
        <v>9</v>
      </c>
      <c r="D69" s="21" t="s">
        <v>215</v>
      </c>
      <c r="E69" s="40">
        <v>11.480483</v>
      </c>
      <c r="F69" s="40">
        <v>105.12011699999999</v>
      </c>
      <c r="G69" s="41">
        <v>1</v>
      </c>
      <c r="H69" s="22">
        <v>6550</v>
      </c>
      <c r="I69" s="22">
        <v>40</v>
      </c>
      <c r="J69" s="23">
        <v>7468.5</v>
      </c>
      <c r="K69" s="23">
        <v>7519</v>
      </c>
      <c r="L69" s="23">
        <v>7418</v>
      </c>
      <c r="M69" s="24" t="s">
        <v>218</v>
      </c>
      <c r="N69" s="25" t="s">
        <v>216</v>
      </c>
      <c r="O69" s="25" t="s">
        <v>1123</v>
      </c>
      <c r="P69" s="25" t="s">
        <v>227</v>
      </c>
      <c r="Q69" s="25">
        <f t="shared" si="8"/>
        <v>12.3</v>
      </c>
      <c r="R69" s="25">
        <f t="shared" si="9"/>
        <v>18.7</v>
      </c>
      <c r="S69" s="44">
        <v>1</v>
      </c>
      <c r="T69" s="26" t="s">
        <v>219</v>
      </c>
      <c r="U69" s="27">
        <v>0.05</v>
      </c>
      <c r="V69" s="27" t="s">
        <v>1707</v>
      </c>
      <c r="W69" s="27" t="s">
        <v>133</v>
      </c>
      <c r="X69" s="27" t="s">
        <v>133</v>
      </c>
      <c r="Y69" s="27">
        <v>0.01</v>
      </c>
      <c r="Z69" s="27">
        <v>0.15</v>
      </c>
      <c r="AA69" s="27" t="s">
        <v>133</v>
      </c>
      <c r="AB69" s="28" t="s">
        <v>133</v>
      </c>
      <c r="AC69" s="28" t="s">
        <v>133</v>
      </c>
      <c r="AD69" s="28">
        <v>0.01</v>
      </c>
      <c r="AE69" s="28" t="s">
        <v>133</v>
      </c>
      <c r="AF69" s="28">
        <v>0.1</v>
      </c>
      <c r="AG69" s="39" t="s">
        <v>133</v>
      </c>
      <c r="AH69" s="39" t="s">
        <v>133</v>
      </c>
      <c r="AI69" s="39" t="s">
        <v>133</v>
      </c>
      <c r="AJ69" s="39" t="s">
        <v>133</v>
      </c>
      <c r="AK69" s="39" t="s">
        <v>133</v>
      </c>
      <c r="AL69" s="39">
        <v>-5.3</v>
      </c>
      <c r="AM69" s="45" t="s">
        <v>133</v>
      </c>
      <c r="AN69" s="15">
        <f t="shared" si="10"/>
        <v>0.18083141320025126</v>
      </c>
      <c r="AO69" s="15">
        <f t="shared" si="11"/>
        <v>0.18083141320025126</v>
      </c>
      <c r="AP69" s="47">
        <v>-0.36887350000000002</v>
      </c>
      <c r="AQ69" s="29" t="s">
        <v>133</v>
      </c>
      <c r="AR69" s="29" t="s">
        <v>133</v>
      </c>
      <c r="AS69" s="148">
        <v>-0.2199499</v>
      </c>
      <c r="AT69" s="148">
        <v>-0.2076413</v>
      </c>
      <c r="AU69" s="48">
        <v>1.6205500000000001E-2</v>
      </c>
      <c r="AV69" s="47">
        <v>0.2400523</v>
      </c>
      <c r="AW69" s="47">
        <v>0.25696980000000003</v>
      </c>
      <c r="AX69" s="29" t="s">
        <v>133</v>
      </c>
      <c r="AY69" s="29" t="s">
        <v>133</v>
      </c>
      <c r="AZ69" s="47">
        <v>0.49637429999999999</v>
      </c>
      <c r="BA69" s="30">
        <v>0</v>
      </c>
      <c r="BB69" s="42">
        <v>5</v>
      </c>
      <c r="BC69" s="31" t="s">
        <v>1703</v>
      </c>
      <c r="BD69" s="31" t="s">
        <v>1704</v>
      </c>
      <c r="BE69" s="31" t="s">
        <v>1709</v>
      </c>
      <c r="BF69" s="32">
        <v>0.25628990000000001</v>
      </c>
      <c r="BG69" s="32">
        <v>0.2400844</v>
      </c>
      <c r="BH69" s="33">
        <v>0.05</v>
      </c>
      <c r="BI69" s="33">
        <v>0.05</v>
      </c>
      <c r="BJ69" s="32" t="s">
        <v>1698</v>
      </c>
      <c r="BK69" s="32" t="s">
        <v>1698</v>
      </c>
      <c r="BL69" s="32" t="s">
        <v>1698</v>
      </c>
      <c r="BM69" s="34" t="s">
        <v>133</v>
      </c>
      <c r="BN69" s="34" t="s">
        <v>133</v>
      </c>
      <c r="BO69" s="34" t="s">
        <v>133</v>
      </c>
      <c r="BP69" s="34" t="s">
        <v>133</v>
      </c>
      <c r="BQ69" s="16">
        <f t="shared" si="7"/>
        <v>-5.5562898999999994</v>
      </c>
      <c r="BR69" s="16">
        <f t="shared" si="12"/>
        <v>0.30877260099199216</v>
      </c>
      <c r="BS69" s="16">
        <f t="shared" si="13"/>
        <v>0.30877260099199216</v>
      </c>
      <c r="BT69" s="35" t="s">
        <v>133</v>
      </c>
      <c r="BU69" s="35" t="s">
        <v>133</v>
      </c>
      <c r="BV69" s="35" t="s">
        <v>133</v>
      </c>
      <c r="BW69" s="35" t="s">
        <v>133</v>
      </c>
      <c r="BX69" s="36">
        <v>0</v>
      </c>
      <c r="BY69" s="37" t="s">
        <v>133</v>
      </c>
      <c r="BZ69" s="38" t="s">
        <v>133</v>
      </c>
    </row>
    <row r="70" spans="1:78" ht="50.1" customHeight="1">
      <c r="A70" s="19" t="s">
        <v>228</v>
      </c>
      <c r="B70" s="20" t="s">
        <v>11301</v>
      </c>
      <c r="C70" s="21">
        <v>9</v>
      </c>
      <c r="D70" s="21" t="s">
        <v>215</v>
      </c>
      <c r="E70" s="40">
        <v>11.480483</v>
      </c>
      <c r="F70" s="40">
        <v>105.12011699999999</v>
      </c>
      <c r="G70" s="41">
        <v>1</v>
      </c>
      <c r="H70" s="22">
        <v>6760</v>
      </c>
      <c r="I70" s="22">
        <v>107.70329614269008</v>
      </c>
      <c r="J70" s="23">
        <f>MEDIAN(K70,L70)</f>
        <v>7628.5</v>
      </c>
      <c r="K70" s="23">
        <v>7823</v>
      </c>
      <c r="L70" s="23">
        <v>7434</v>
      </c>
      <c r="M70" s="24" t="s">
        <v>1123</v>
      </c>
      <c r="N70" s="25" t="s">
        <v>218</v>
      </c>
      <c r="O70" s="25" t="s">
        <v>229</v>
      </c>
      <c r="P70" s="25" t="s">
        <v>227</v>
      </c>
      <c r="Q70" s="25">
        <f t="shared" si="8"/>
        <v>12.75</v>
      </c>
      <c r="R70" s="25">
        <f t="shared" si="9"/>
        <v>18.25</v>
      </c>
      <c r="S70" s="44">
        <v>1</v>
      </c>
      <c r="T70" s="26" t="s">
        <v>219</v>
      </c>
      <c r="U70" s="27">
        <v>0.05</v>
      </c>
      <c r="V70" s="27" t="s">
        <v>1707</v>
      </c>
      <c r="W70" s="27" t="s">
        <v>133</v>
      </c>
      <c r="X70" s="27" t="s">
        <v>133</v>
      </c>
      <c r="Y70" s="27">
        <v>0.05</v>
      </c>
      <c r="Z70" s="27">
        <v>0.15</v>
      </c>
      <c r="AA70" s="27" t="s">
        <v>133</v>
      </c>
      <c r="AB70" s="28" t="s">
        <v>133</v>
      </c>
      <c r="AC70" s="28" t="s">
        <v>133</v>
      </c>
      <c r="AD70" s="28">
        <v>0.01</v>
      </c>
      <c r="AE70" s="28" t="s">
        <v>133</v>
      </c>
      <c r="AF70" s="28">
        <v>0.1</v>
      </c>
      <c r="AG70" s="39" t="s">
        <v>133</v>
      </c>
      <c r="AH70" s="39" t="s">
        <v>133</v>
      </c>
      <c r="AI70" s="39" t="s">
        <v>133</v>
      </c>
      <c r="AJ70" s="39" t="s">
        <v>133</v>
      </c>
      <c r="AK70" s="39" t="s">
        <v>133</v>
      </c>
      <c r="AL70" s="39">
        <v>-5.75</v>
      </c>
      <c r="AM70" s="45" t="s">
        <v>133</v>
      </c>
      <c r="AN70" s="15">
        <f t="shared" si="10"/>
        <v>0.18734993995195195</v>
      </c>
      <c r="AO70" s="15">
        <f t="shared" si="11"/>
        <v>0.18734993995195195</v>
      </c>
      <c r="AP70" s="47">
        <v>-0.36887350000000002</v>
      </c>
      <c r="AQ70" s="29" t="s">
        <v>133</v>
      </c>
      <c r="AR70" s="29" t="s">
        <v>133</v>
      </c>
      <c r="AS70" s="148">
        <v>-0.2199499</v>
      </c>
      <c r="AT70" s="148">
        <v>-0.2076413</v>
      </c>
      <c r="AU70" s="48">
        <v>1.6205500000000001E-2</v>
      </c>
      <c r="AV70" s="47">
        <v>0.2400523</v>
      </c>
      <c r="AW70" s="47">
        <v>0.25696980000000003</v>
      </c>
      <c r="AX70" s="29" t="s">
        <v>133</v>
      </c>
      <c r="AY70" s="29" t="s">
        <v>133</v>
      </c>
      <c r="AZ70" s="47">
        <v>0.49637429999999999</v>
      </c>
      <c r="BA70" s="30">
        <v>0</v>
      </c>
      <c r="BB70" s="42">
        <v>5</v>
      </c>
      <c r="BC70" s="31" t="s">
        <v>11329</v>
      </c>
      <c r="BD70" s="31" t="s">
        <v>11336</v>
      </c>
      <c r="BE70" s="31" t="s">
        <v>1712</v>
      </c>
      <c r="BF70" s="32">
        <v>6.3750399999999985E-2</v>
      </c>
      <c r="BG70" s="32">
        <v>0.43262390000000001</v>
      </c>
      <c r="BH70" s="33">
        <v>0.05</v>
      </c>
      <c r="BI70" s="33">
        <v>0.05</v>
      </c>
      <c r="BJ70" s="32" t="s">
        <v>1698</v>
      </c>
      <c r="BK70" s="32" t="s">
        <v>1698</v>
      </c>
      <c r="BL70" s="32" t="s">
        <v>1698</v>
      </c>
      <c r="BM70" s="34" t="s">
        <v>133</v>
      </c>
      <c r="BN70" s="34" t="s">
        <v>133</v>
      </c>
      <c r="BO70" s="34" t="s">
        <v>133</v>
      </c>
      <c r="BP70" s="34" t="s">
        <v>133</v>
      </c>
      <c r="BQ70" s="16">
        <f t="shared" si="7"/>
        <v>-5.8137504</v>
      </c>
      <c r="BR70" s="16">
        <f t="shared" ref="BR70:BR71" si="14">SQRT(SUMSQ(AN70,BG70,IF(OR(BH70="n/a",BH70="nd"),0,BH70),IF(OR(BI70="n/a",BI70="nd"),0,BI70)))</f>
        <v>0.476721552744587</v>
      </c>
      <c r="BS70" s="16">
        <f t="shared" si="13"/>
        <v>0.476721552744587</v>
      </c>
      <c r="BT70" s="35" t="s">
        <v>133</v>
      </c>
      <c r="BU70" s="35" t="s">
        <v>133</v>
      </c>
      <c r="BV70" s="35" t="s">
        <v>133</v>
      </c>
      <c r="BW70" s="35" t="s">
        <v>133</v>
      </c>
      <c r="BX70" s="36">
        <v>0</v>
      </c>
      <c r="BY70" s="37" t="s">
        <v>133</v>
      </c>
      <c r="BZ70" s="38" t="s">
        <v>133</v>
      </c>
    </row>
    <row r="71" spans="1:78" ht="50.1" customHeight="1">
      <c r="A71" s="19" t="s">
        <v>230</v>
      </c>
      <c r="B71" s="20" t="s">
        <v>11301</v>
      </c>
      <c r="C71" s="21">
        <v>9</v>
      </c>
      <c r="D71" s="21" t="s">
        <v>215</v>
      </c>
      <c r="E71" s="40">
        <v>11.480483</v>
      </c>
      <c r="F71" s="40">
        <v>105.12011699999999</v>
      </c>
      <c r="G71" s="41">
        <v>1</v>
      </c>
      <c r="H71" s="22">
        <v>8180</v>
      </c>
      <c r="I71" s="22">
        <v>107.70329614269008</v>
      </c>
      <c r="J71" s="23">
        <f>MEDIAN(K71,L71)</f>
        <v>9112.5</v>
      </c>
      <c r="K71" s="23">
        <v>9447</v>
      </c>
      <c r="L71" s="23">
        <v>8778</v>
      </c>
      <c r="M71" s="24" t="s">
        <v>1123</v>
      </c>
      <c r="N71" s="25" t="s">
        <v>218</v>
      </c>
      <c r="O71" s="25" t="s">
        <v>229</v>
      </c>
      <c r="P71" s="25" t="s">
        <v>227</v>
      </c>
      <c r="Q71" s="25">
        <f t="shared" si="8"/>
        <v>28.1</v>
      </c>
      <c r="R71" s="25">
        <f t="shared" si="9"/>
        <v>2.8999999999999986</v>
      </c>
      <c r="S71" s="44">
        <v>1</v>
      </c>
      <c r="T71" s="26" t="s">
        <v>219</v>
      </c>
      <c r="U71" s="27">
        <v>0.05</v>
      </c>
      <c r="V71" s="27" t="s">
        <v>1707</v>
      </c>
      <c r="W71" s="27" t="s">
        <v>133</v>
      </c>
      <c r="X71" s="27" t="s">
        <v>133</v>
      </c>
      <c r="Y71" s="27">
        <v>0.05</v>
      </c>
      <c r="Z71" s="27">
        <v>0.15</v>
      </c>
      <c r="AA71" s="27" t="s">
        <v>133</v>
      </c>
      <c r="AB71" s="28" t="s">
        <v>133</v>
      </c>
      <c r="AC71" s="28" t="s">
        <v>133</v>
      </c>
      <c r="AD71" s="28">
        <v>0.01</v>
      </c>
      <c r="AE71" s="28" t="s">
        <v>133</v>
      </c>
      <c r="AF71" s="28">
        <v>0.1</v>
      </c>
      <c r="AG71" s="39" t="s">
        <v>133</v>
      </c>
      <c r="AH71" s="39" t="s">
        <v>133</v>
      </c>
      <c r="AI71" s="39" t="s">
        <v>133</v>
      </c>
      <c r="AJ71" s="39" t="s">
        <v>133</v>
      </c>
      <c r="AK71" s="39" t="s">
        <v>133</v>
      </c>
      <c r="AL71" s="39">
        <v>-21.1</v>
      </c>
      <c r="AM71" s="45" t="s">
        <v>133</v>
      </c>
      <c r="AN71" s="15">
        <f t="shared" si="10"/>
        <v>0.18734993995195195</v>
      </c>
      <c r="AO71" s="15">
        <f t="shared" si="11"/>
        <v>0.18734993995195195</v>
      </c>
      <c r="AP71" s="47">
        <v>-0.36887350000000002</v>
      </c>
      <c r="AQ71" s="29" t="s">
        <v>133</v>
      </c>
      <c r="AR71" s="29" t="s">
        <v>133</v>
      </c>
      <c r="AS71" s="148">
        <v>-0.2199499</v>
      </c>
      <c r="AT71" s="148">
        <v>-0.2076413</v>
      </c>
      <c r="AU71" s="48">
        <v>1.6205500000000001E-2</v>
      </c>
      <c r="AV71" s="47">
        <v>0.2400523</v>
      </c>
      <c r="AW71" s="47">
        <v>0.25696980000000003</v>
      </c>
      <c r="AX71" s="29" t="s">
        <v>133</v>
      </c>
      <c r="AY71" s="29" t="s">
        <v>133</v>
      </c>
      <c r="AZ71" s="47">
        <v>0.49637429999999999</v>
      </c>
      <c r="BA71" s="30">
        <v>0</v>
      </c>
      <c r="BB71" s="42">
        <v>5</v>
      </c>
      <c r="BC71" s="31" t="s">
        <v>11329</v>
      </c>
      <c r="BD71" s="31" t="s">
        <v>11336</v>
      </c>
      <c r="BE71" s="31" t="s">
        <v>1712</v>
      </c>
      <c r="BF71" s="32">
        <v>6.3750399999999985E-2</v>
      </c>
      <c r="BG71" s="32">
        <v>0.43262390000000001</v>
      </c>
      <c r="BH71" s="33">
        <v>0.05</v>
      </c>
      <c r="BI71" s="33">
        <v>0.05</v>
      </c>
      <c r="BJ71" s="32" t="s">
        <v>1698</v>
      </c>
      <c r="BK71" s="32" t="s">
        <v>1698</v>
      </c>
      <c r="BL71" s="32" t="s">
        <v>1698</v>
      </c>
      <c r="BM71" s="34" t="s">
        <v>133</v>
      </c>
      <c r="BN71" s="34" t="s">
        <v>133</v>
      </c>
      <c r="BO71" s="34" t="s">
        <v>133</v>
      </c>
      <c r="BP71" s="34" t="s">
        <v>133</v>
      </c>
      <c r="BQ71" s="16">
        <f t="shared" si="7"/>
        <v>-21.163750400000001</v>
      </c>
      <c r="BR71" s="16">
        <f t="shared" si="14"/>
        <v>0.476721552744587</v>
      </c>
      <c r="BS71" s="16">
        <f t="shared" si="13"/>
        <v>0.476721552744587</v>
      </c>
      <c r="BT71" s="35" t="s">
        <v>133</v>
      </c>
      <c r="BU71" s="35" t="s">
        <v>133</v>
      </c>
      <c r="BV71" s="35" t="s">
        <v>133</v>
      </c>
      <c r="BW71" s="35" t="s">
        <v>133</v>
      </c>
      <c r="BX71" s="36">
        <v>0</v>
      </c>
      <c r="BY71" s="37" t="s">
        <v>133</v>
      </c>
      <c r="BZ71" s="38" t="s">
        <v>133</v>
      </c>
    </row>
    <row r="72" spans="1:78" ht="50.1" customHeight="1">
      <c r="A72" s="19" t="s">
        <v>231</v>
      </c>
      <c r="B72" s="20" t="s">
        <v>1101</v>
      </c>
      <c r="C72" s="21">
        <v>9</v>
      </c>
      <c r="D72" s="21" t="s">
        <v>215</v>
      </c>
      <c r="E72" s="40">
        <v>11.192449999999999</v>
      </c>
      <c r="F72" s="40">
        <v>105.2773</v>
      </c>
      <c r="G72" s="41">
        <v>1</v>
      </c>
      <c r="H72" s="22">
        <v>2020</v>
      </c>
      <c r="I72" s="22">
        <v>107.70329614269008</v>
      </c>
      <c r="J72" s="23">
        <f>MEDIAN(K72,L72)</f>
        <v>2014.5</v>
      </c>
      <c r="K72" s="23">
        <v>2306</v>
      </c>
      <c r="L72" s="23">
        <v>1723</v>
      </c>
      <c r="M72" s="24" t="s">
        <v>232</v>
      </c>
      <c r="N72" s="25" t="s">
        <v>133</v>
      </c>
      <c r="O72" s="25" t="s">
        <v>233</v>
      </c>
      <c r="P72" s="25" t="s">
        <v>227</v>
      </c>
      <c r="Q72" s="25">
        <f t="shared" ref="Q72:Q87" si="15">6-AL72</f>
        <v>2.6</v>
      </c>
      <c r="R72" s="25">
        <f t="shared" ref="R72:R87" si="16">40-Q72</f>
        <v>37.4</v>
      </c>
      <c r="S72" s="44">
        <v>1</v>
      </c>
      <c r="T72" s="26" t="s">
        <v>219</v>
      </c>
      <c r="U72" s="27">
        <v>0.05</v>
      </c>
      <c r="V72" s="27" t="s">
        <v>1707</v>
      </c>
      <c r="W72" s="27" t="s">
        <v>133</v>
      </c>
      <c r="X72" s="27" t="s">
        <v>133</v>
      </c>
      <c r="Y72" s="27">
        <v>0.01</v>
      </c>
      <c r="Z72" s="27">
        <v>0.15</v>
      </c>
      <c r="AA72" s="27" t="s">
        <v>133</v>
      </c>
      <c r="AB72" s="28" t="s">
        <v>133</v>
      </c>
      <c r="AC72" s="28" t="s">
        <v>133</v>
      </c>
      <c r="AD72" s="28">
        <v>0.01</v>
      </c>
      <c r="AE72" s="28" t="s">
        <v>133</v>
      </c>
      <c r="AF72" s="28">
        <v>0.1</v>
      </c>
      <c r="AG72" s="39" t="s">
        <v>133</v>
      </c>
      <c r="AH72" s="39" t="s">
        <v>133</v>
      </c>
      <c r="AI72" s="39" t="s">
        <v>133</v>
      </c>
      <c r="AJ72" s="39" t="s">
        <v>133</v>
      </c>
      <c r="AK72" s="39" t="s">
        <v>133</v>
      </c>
      <c r="AL72" s="39">
        <v>3.4</v>
      </c>
      <c r="AM72" s="45" t="s">
        <v>133</v>
      </c>
      <c r="AN72" s="15">
        <f t="shared" si="10"/>
        <v>0.18083141320025126</v>
      </c>
      <c r="AO72" s="15">
        <f t="shared" si="11"/>
        <v>0.18083141320025126</v>
      </c>
      <c r="AP72" s="47">
        <v>-0.36887350000000002</v>
      </c>
      <c r="AQ72" s="29" t="s">
        <v>133</v>
      </c>
      <c r="AR72" s="29" t="s">
        <v>133</v>
      </c>
      <c r="AS72" s="148">
        <v>-0.2199499</v>
      </c>
      <c r="AT72" s="148">
        <v>-0.2076413</v>
      </c>
      <c r="AU72" s="48">
        <v>1.6205500000000001E-2</v>
      </c>
      <c r="AV72" s="47">
        <v>0.2400523</v>
      </c>
      <c r="AW72" s="47">
        <v>0.25696980000000003</v>
      </c>
      <c r="AX72" s="29" t="s">
        <v>133</v>
      </c>
      <c r="AY72" s="29" t="s">
        <v>133</v>
      </c>
      <c r="AZ72" s="47">
        <v>0.49637429999999999</v>
      </c>
      <c r="BA72" s="30">
        <v>1</v>
      </c>
      <c r="BB72" s="42">
        <v>5</v>
      </c>
      <c r="BC72" s="31" t="s">
        <v>11333</v>
      </c>
      <c r="BD72" s="31" t="s">
        <v>11337</v>
      </c>
      <c r="BE72" s="31" t="s">
        <v>1710</v>
      </c>
      <c r="BF72" s="32" t="s">
        <v>133</v>
      </c>
      <c r="BG72" s="32" t="s">
        <v>133</v>
      </c>
      <c r="BH72" s="33">
        <v>0.05</v>
      </c>
      <c r="BI72" s="33">
        <v>0.05</v>
      </c>
      <c r="BJ72" s="32" t="s">
        <v>133</v>
      </c>
      <c r="BK72" s="32" t="s">
        <v>133</v>
      </c>
      <c r="BL72" s="32" t="s">
        <v>133</v>
      </c>
      <c r="BM72" s="34" t="s">
        <v>133</v>
      </c>
      <c r="BN72" s="34" t="s">
        <v>133</v>
      </c>
      <c r="BO72" s="34" t="s">
        <v>133</v>
      </c>
      <c r="BP72" s="34" t="s">
        <v>133</v>
      </c>
      <c r="BQ72" s="16" t="s">
        <v>133</v>
      </c>
      <c r="BR72" s="16">
        <f t="shared" si="12"/>
        <v>0.19416487838947602</v>
      </c>
      <c r="BS72" s="16">
        <f t="shared" si="13"/>
        <v>0.19416487838947602</v>
      </c>
      <c r="BT72" s="35" t="s">
        <v>133</v>
      </c>
      <c r="BU72" s="35" t="s">
        <v>133</v>
      </c>
      <c r="BV72" s="35" t="s">
        <v>133</v>
      </c>
      <c r="BW72" s="35" t="s">
        <v>133</v>
      </c>
      <c r="BX72" s="36">
        <v>0</v>
      </c>
      <c r="BY72" s="37" t="s">
        <v>133</v>
      </c>
      <c r="BZ72" s="38" t="s">
        <v>1053</v>
      </c>
    </row>
    <row r="73" spans="1:78" ht="50.1" customHeight="1">
      <c r="A73" s="19" t="s">
        <v>234</v>
      </c>
      <c r="B73" s="20" t="s">
        <v>1101</v>
      </c>
      <c r="C73" s="21">
        <v>9</v>
      </c>
      <c r="D73" s="21" t="s">
        <v>215</v>
      </c>
      <c r="E73" s="40">
        <v>11.192449999999999</v>
      </c>
      <c r="F73" s="40">
        <v>105.2773</v>
      </c>
      <c r="G73" s="41">
        <v>1</v>
      </c>
      <c r="H73" s="22">
        <v>1430</v>
      </c>
      <c r="I73" s="22">
        <v>40</v>
      </c>
      <c r="J73" s="23">
        <v>1339.5</v>
      </c>
      <c r="K73" s="23">
        <v>1391</v>
      </c>
      <c r="L73" s="23">
        <v>1288</v>
      </c>
      <c r="M73" s="24" t="s">
        <v>232</v>
      </c>
      <c r="N73" s="25" t="s">
        <v>133</v>
      </c>
      <c r="O73" s="25" t="s">
        <v>233</v>
      </c>
      <c r="P73" s="25" t="s">
        <v>133</v>
      </c>
      <c r="Q73" s="25">
        <f t="shared" si="15"/>
        <v>3.9</v>
      </c>
      <c r="R73" s="25">
        <f t="shared" si="16"/>
        <v>36.1</v>
      </c>
      <c r="S73" s="44">
        <v>1</v>
      </c>
      <c r="T73" s="26" t="s">
        <v>219</v>
      </c>
      <c r="U73" s="27">
        <v>0.05</v>
      </c>
      <c r="V73" s="27" t="s">
        <v>1707</v>
      </c>
      <c r="W73" s="27" t="s">
        <v>133</v>
      </c>
      <c r="X73" s="27" t="s">
        <v>133</v>
      </c>
      <c r="Y73" s="27">
        <v>0.01</v>
      </c>
      <c r="Z73" s="27">
        <v>0.15</v>
      </c>
      <c r="AA73" s="27" t="s">
        <v>133</v>
      </c>
      <c r="AB73" s="28" t="s">
        <v>133</v>
      </c>
      <c r="AC73" s="28" t="s">
        <v>133</v>
      </c>
      <c r="AD73" s="28">
        <v>0.01</v>
      </c>
      <c r="AE73" s="28" t="s">
        <v>133</v>
      </c>
      <c r="AF73" s="28">
        <v>0.1</v>
      </c>
      <c r="AG73" s="39" t="s">
        <v>133</v>
      </c>
      <c r="AH73" s="39" t="s">
        <v>133</v>
      </c>
      <c r="AI73" s="39" t="s">
        <v>133</v>
      </c>
      <c r="AJ73" s="39" t="s">
        <v>133</v>
      </c>
      <c r="AK73" s="39" t="s">
        <v>133</v>
      </c>
      <c r="AL73" s="39">
        <v>2.1</v>
      </c>
      <c r="AM73" s="45" t="s">
        <v>133</v>
      </c>
      <c r="AN73" s="15">
        <f t="shared" si="10"/>
        <v>0.18083141320025126</v>
      </c>
      <c r="AO73" s="15">
        <f t="shared" si="11"/>
        <v>0.18083141320025126</v>
      </c>
      <c r="AP73" s="47">
        <v>-0.36887350000000002</v>
      </c>
      <c r="AQ73" s="29" t="s">
        <v>133</v>
      </c>
      <c r="AR73" s="29" t="s">
        <v>133</v>
      </c>
      <c r="AS73" s="148">
        <v>-0.2199499</v>
      </c>
      <c r="AT73" s="148">
        <v>-0.2076413</v>
      </c>
      <c r="AU73" s="48">
        <v>1.6205500000000001E-2</v>
      </c>
      <c r="AV73" s="47">
        <v>0.2400523</v>
      </c>
      <c r="AW73" s="47">
        <v>0.25696980000000003</v>
      </c>
      <c r="AX73" s="29" t="s">
        <v>133</v>
      </c>
      <c r="AY73" s="29" t="s">
        <v>133</v>
      </c>
      <c r="AZ73" s="47">
        <v>0.49637429999999999</v>
      </c>
      <c r="BA73" s="30">
        <v>1</v>
      </c>
      <c r="BB73" s="42">
        <v>5</v>
      </c>
      <c r="BC73" s="31" t="s">
        <v>11333</v>
      </c>
      <c r="BD73" s="31" t="s">
        <v>11337</v>
      </c>
      <c r="BE73" s="31" t="s">
        <v>1710</v>
      </c>
      <c r="BF73" s="32" t="s">
        <v>133</v>
      </c>
      <c r="BG73" s="32" t="s">
        <v>133</v>
      </c>
      <c r="BH73" s="33">
        <v>0.05</v>
      </c>
      <c r="BI73" s="33">
        <v>0.05</v>
      </c>
      <c r="BJ73" s="32" t="s">
        <v>133</v>
      </c>
      <c r="BK73" s="32" t="s">
        <v>133</v>
      </c>
      <c r="BL73" s="32" t="s">
        <v>133</v>
      </c>
      <c r="BM73" s="34" t="s">
        <v>133</v>
      </c>
      <c r="BN73" s="34" t="s">
        <v>133</v>
      </c>
      <c r="BO73" s="34" t="s">
        <v>133</v>
      </c>
      <c r="BP73" s="34" t="s">
        <v>133</v>
      </c>
      <c r="BQ73" s="16" t="s">
        <v>133</v>
      </c>
      <c r="BR73" s="16">
        <f t="shared" si="12"/>
        <v>0.19416487838947602</v>
      </c>
      <c r="BS73" s="16">
        <f t="shared" si="13"/>
        <v>0.19416487838947602</v>
      </c>
      <c r="BT73" s="35" t="s">
        <v>133</v>
      </c>
      <c r="BU73" s="35" t="s">
        <v>133</v>
      </c>
      <c r="BV73" s="35" t="s">
        <v>133</v>
      </c>
      <c r="BW73" s="35" t="s">
        <v>133</v>
      </c>
      <c r="BX73" s="36">
        <v>0</v>
      </c>
      <c r="BY73" s="37" t="s">
        <v>133</v>
      </c>
      <c r="BZ73" s="38" t="s">
        <v>133</v>
      </c>
    </row>
    <row r="74" spans="1:78" ht="50.1" customHeight="1">
      <c r="A74" s="19" t="s">
        <v>235</v>
      </c>
      <c r="B74" s="20" t="s">
        <v>1101</v>
      </c>
      <c r="C74" s="21">
        <v>9</v>
      </c>
      <c r="D74" s="21" t="s">
        <v>215</v>
      </c>
      <c r="E74" s="40">
        <v>11.192449999999999</v>
      </c>
      <c r="F74" s="40">
        <v>105.2773</v>
      </c>
      <c r="G74" s="41">
        <v>1</v>
      </c>
      <c r="H74" s="22">
        <v>1310</v>
      </c>
      <c r="I74" s="22">
        <v>107.70329614269008</v>
      </c>
      <c r="J74" s="23">
        <v>1190.5</v>
      </c>
      <c r="K74" s="23">
        <v>1404</v>
      </c>
      <c r="L74" s="23">
        <v>977</v>
      </c>
      <c r="M74" s="24" t="s">
        <v>233</v>
      </c>
      <c r="N74" s="25" t="s">
        <v>232</v>
      </c>
      <c r="O74" s="25" t="s">
        <v>1124</v>
      </c>
      <c r="P74" s="25" t="s">
        <v>133</v>
      </c>
      <c r="Q74" s="25">
        <f t="shared" si="15"/>
        <v>4.7</v>
      </c>
      <c r="R74" s="25">
        <f t="shared" si="16"/>
        <v>35.299999999999997</v>
      </c>
      <c r="S74" s="44">
        <v>1</v>
      </c>
      <c r="T74" s="26" t="s">
        <v>219</v>
      </c>
      <c r="U74" s="27">
        <v>0.05</v>
      </c>
      <c r="V74" s="27" t="s">
        <v>1707</v>
      </c>
      <c r="W74" s="27" t="s">
        <v>133</v>
      </c>
      <c r="X74" s="27" t="s">
        <v>133</v>
      </c>
      <c r="Y74" s="27">
        <v>0.01</v>
      </c>
      <c r="Z74" s="27">
        <v>0.15</v>
      </c>
      <c r="AA74" s="27" t="s">
        <v>133</v>
      </c>
      <c r="AB74" s="28" t="s">
        <v>133</v>
      </c>
      <c r="AC74" s="28" t="s">
        <v>133</v>
      </c>
      <c r="AD74" s="28">
        <v>0.01</v>
      </c>
      <c r="AE74" s="28" t="s">
        <v>133</v>
      </c>
      <c r="AF74" s="28">
        <v>0.1</v>
      </c>
      <c r="AG74" s="39" t="s">
        <v>133</v>
      </c>
      <c r="AH74" s="39" t="s">
        <v>133</v>
      </c>
      <c r="AI74" s="39" t="s">
        <v>133</v>
      </c>
      <c r="AJ74" s="39" t="s">
        <v>133</v>
      </c>
      <c r="AK74" s="39" t="s">
        <v>133</v>
      </c>
      <c r="AL74" s="39">
        <v>1.3</v>
      </c>
      <c r="AM74" s="45" t="s">
        <v>133</v>
      </c>
      <c r="AN74" s="15">
        <f t="shared" si="10"/>
        <v>0.18083141320025126</v>
      </c>
      <c r="AO74" s="15">
        <f t="shared" si="11"/>
        <v>0.18083141320025126</v>
      </c>
      <c r="AP74" s="47">
        <v>-0.36887350000000002</v>
      </c>
      <c r="AQ74" s="29" t="s">
        <v>133</v>
      </c>
      <c r="AR74" s="29" t="s">
        <v>133</v>
      </c>
      <c r="AS74" s="148">
        <v>-0.2199499</v>
      </c>
      <c r="AT74" s="148">
        <v>-0.2076413</v>
      </c>
      <c r="AU74" s="48">
        <v>1.6205500000000001E-2</v>
      </c>
      <c r="AV74" s="47">
        <v>0.2400523</v>
      </c>
      <c r="AW74" s="47">
        <v>0.25696980000000003</v>
      </c>
      <c r="AX74" s="29" t="s">
        <v>133</v>
      </c>
      <c r="AY74" s="29" t="s">
        <v>133</v>
      </c>
      <c r="AZ74" s="47">
        <v>0.49637429999999999</v>
      </c>
      <c r="BA74" s="30">
        <v>1</v>
      </c>
      <c r="BB74" s="42">
        <v>5</v>
      </c>
      <c r="BC74" s="31" t="s">
        <v>11333</v>
      </c>
      <c r="BD74" s="31" t="s">
        <v>11338</v>
      </c>
      <c r="BE74" s="31" t="s">
        <v>1710</v>
      </c>
      <c r="BF74" s="32" t="s">
        <v>133</v>
      </c>
      <c r="BG74" s="32" t="s">
        <v>133</v>
      </c>
      <c r="BH74" s="33">
        <v>0.05</v>
      </c>
      <c r="BI74" s="33">
        <v>0.05</v>
      </c>
      <c r="BJ74" s="32" t="s">
        <v>133</v>
      </c>
      <c r="BK74" s="32" t="s">
        <v>133</v>
      </c>
      <c r="BL74" s="32" t="s">
        <v>133</v>
      </c>
      <c r="BM74" s="34" t="s">
        <v>133</v>
      </c>
      <c r="BN74" s="34" t="s">
        <v>133</v>
      </c>
      <c r="BO74" s="34" t="s">
        <v>133</v>
      </c>
      <c r="BP74" s="34" t="s">
        <v>133</v>
      </c>
      <c r="BQ74" s="16" t="s">
        <v>133</v>
      </c>
      <c r="BR74" s="16">
        <f t="shared" si="12"/>
        <v>0.19416487838947602</v>
      </c>
      <c r="BS74" s="16">
        <f t="shared" si="13"/>
        <v>0.19416487838947602</v>
      </c>
      <c r="BT74" s="35" t="s">
        <v>133</v>
      </c>
      <c r="BU74" s="35" t="s">
        <v>133</v>
      </c>
      <c r="BV74" s="35" t="s">
        <v>133</v>
      </c>
      <c r="BW74" s="35" t="s">
        <v>133</v>
      </c>
      <c r="BX74" s="36">
        <v>0</v>
      </c>
      <c r="BY74" s="37" t="s">
        <v>133</v>
      </c>
      <c r="BZ74" s="38" t="s">
        <v>133</v>
      </c>
    </row>
    <row r="75" spans="1:78" ht="50.1" customHeight="1">
      <c r="A75" s="19" t="s">
        <v>236</v>
      </c>
      <c r="B75" s="20" t="s">
        <v>11303</v>
      </c>
      <c r="C75" s="21">
        <v>9</v>
      </c>
      <c r="D75" s="21" t="s">
        <v>215</v>
      </c>
      <c r="E75" s="40">
        <v>11.192449999999999</v>
      </c>
      <c r="F75" s="40">
        <v>105.2773</v>
      </c>
      <c r="G75" s="41">
        <v>1</v>
      </c>
      <c r="H75" s="22">
        <v>5930</v>
      </c>
      <c r="I75" s="22">
        <v>40</v>
      </c>
      <c r="J75" s="23">
        <v>6736.5</v>
      </c>
      <c r="K75" s="23">
        <v>6809</v>
      </c>
      <c r="L75" s="23">
        <v>6664</v>
      </c>
      <c r="M75" s="24" t="s">
        <v>1124</v>
      </c>
      <c r="N75" s="25" t="s">
        <v>233</v>
      </c>
      <c r="O75" s="25" t="s">
        <v>1125</v>
      </c>
      <c r="P75" s="25" t="s">
        <v>227</v>
      </c>
      <c r="Q75" s="25">
        <f t="shared" si="15"/>
        <v>5.8</v>
      </c>
      <c r="R75" s="25">
        <f t="shared" si="16"/>
        <v>34.200000000000003</v>
      </c>
      <c r="S75" s="44">
        <v>1</v>
      </c>
      <c r="T75" s="26" t="s">
        <v>219</v>
      </c>
      <c r="U75" s="27">
        <v>0.05</v>
      </c>
      <c r="V75" s="27" t="s">
        <v>1707</v>
      </c>
      <c r="W75" s="27" t="s">
        <v>133</v>
      </c>
      <c r="X75" s="27" t="s">
        <v>133</v>
      </c>
      <c r="Y75" s="27">
        <v>0.01</v>
      </c>
      <c r="Z75" s="27">
        <v>0.15</v>
      </c>
      <c r="AA75" s="27" t="s">
        <v>133</v>
      </c>
      <c r="AB75" s="28" t="s">
        <v>133</v>
      </c>
      <c r="AC75" s="28" t="s">
        <v>133</v>
      </c>
      <c r="AD75" s="28">
        <v>0.01</v>
      </c>
      <c r="AE75" s="28" t="s">
        <v>133</v>
      </c>
      <c r="AF75" s="28">
        <v>0.1</v>
      </c>
      <c r="AG75" s="39" t="s">
        <v>133</v>
      </c>
      <c r="AH75" s="39" t="s">
        <v>133</v>
      </c>
      <c r="AI75" s="39" t="s">
        <v>133</v>
      </c>
      <c r="AJ75" s="39" t="s">
        <v>133</v>
      </c>
      <c r="AK75" s="39" t="s">
        <v>133</v>
      </c>
      <c r="AL75" s="39">
        <v>0.2</v>
      </c>
      <c r="AM75" s="45" t="s">
        <v>133</v>
      </c>
      <c r="AN75" s="15">
        <f t="shared" si="10"/>
        <v>0.18083141320025126</v>
      </c>
      <c r="AO75" s="15">
        <f t="shared" si="11"/>
        <v>0.18083141320025126</v>
      </c>
      <c r="AP75" s="47">
        <v>-0.36887350000000002</v>
      </c>
      <c r="AQ75" s="29" t="s">
        <v>133</v>
      </c>
      <c r="AR75" s="29" t="s">
        <v>133</v>
      </c>
      <c r="AS75" s="148">
        <v>-0.2199499</v>
      </c>
      <c r="AT75" s="148">
        <v>-0.2076413</v>
      </c>
      <c r="AU75" s="48">
        <v>1.6205500000000001E-2</v>
      </c>
      <c r="AV75" s="47">
        <v>0.2400523</v>
      </c>
      <c r="AW75" s="47">
        <v>0.25696980000000003</v>
      </c>
      <c r="AX75" s="29" t="s">
        <v>133</v>
      </c>
      <c r="AY75" s="29" t="s">
        <v>133</v>
      </c>
      <c r="AZ75" s="47">
        <v>0.49637429999999999</v>
      </c>
      <c r="BA75" s="30">
        <v>0</v>
      </c>
      <c r="BB75" s="42">
        <v>5</v>
      </c>
      <c r="BC75" s="31" t="s">
        <v>1705</v>
      </c>
      <c r="BD75" s="31" t="s">
        <v>11339</v>
      </c>
      <c r="BE75" s="31" t="s">
        <v>1709</v>
      </c>
      <c r="BF75" s="32">
        <v>0.25628990000000001</v>
      </c>
      <c r="BG75" s="32">
        <v>0.2400844</v>
      </c>
      <c r="BH75" s="33">
        <v>0.05</v>
      </c>
      <c r="BI75" s="33">
        <v>0.05</v>
      </c>
      <c r="BJ75" s="32" t="s">
        <v>133</v>
      </c>
      <c r="BK75" s="32" t="s">
        <v>133</v>
      </c>
      <c r="BL75" s="32" t="s">
        <v>133</v>
      </c>
      <c r="BM75" s="34" t="s">
        <v>133</v>
      </c>
      <c r="BN75" s="34" t="s">
        <v>133</v>
      </c>
      <c r="BO75" s="34" t="s">
        <v>133</v>
      </c>
      <c r="BP75" s="34" t="s">
        <v>133</v>
      </c>
      <c r="BQ75" s="16">
        <f t="shared" si="7"/>
        <v>-5.6289900000000004E-2</v>
      </c>
      <c r="BR75" s="16">
        <f t="shared" si="12"/>
        <v>0.30877260099199216</v>
      </c>
      <c r="BS75" s="16">
        <f t="shared" si="13"/>
        <v>0.30877260099199216</v>
      </c>
      <c r="BT75" s="35" t="s">
        <v>133</v>
      </c>
      <c r="BU75" s="35" t="s">
        <v>133</v>
      </c>
      <c r="BV75" s="35" t="s">
        <v>133</v>
      </c>
      <c r="BW75" s="35" t="s">
        <v>133</v>
      </c>
      <c r="BX75" s="36">
        <v>0</v>
      </c>
      <c r="BY75" s="37" t="s">
        <v>133</v>
      </c>
      <c r="BZ75" s="38" t="s">
        <v>133</v>
      </c>
    </row>
    <row r="76" spans="1:78" ht="50.1" customHeight="1">
      <c r="A76" s="19" t="s">
        <v>237</v>
      </c>
      <c r="B76" s="20" t="s">
        <v>11303</v>
      </c>
      <c r="C76" s="21">
        <v>9</v>
      </c>
      <c r="D76" s="21" t="s">
        <v>215</v>
      </c>
      <c r="E76" s="40">
        <v>11.192449999999999</v>
      </c>
      <c r="F76" s="40">
        <v>105.2773</v>
      </c>
      <c r="G76" s="41">
        <v>1</v>
      </c>
      <c r="H76" s="22">
        <v>6380</v>
      </c>
      <c r="I76" s="22">
        <v>40</v>
      </c>
      <c r="J76" s="23">
        <v>7336</v>
      </c>
      <c r="K76" s="23">
        <v>7419</v>
      </c>
      <c r="L76" s="23">
        <v>7253</v>
      </c>
      <c r="M76" s="24" t="s">
        <v>1124</v>
      </c>
      <c r="N76" s="25" t="s">
        <v>233</v>
      </c>
      <c r="O76" s="25" t="s">
        <v>1125</v>
      </c>
      <c r="P76" s="25" t="s">
        <v>227</v>
      </c>
      <c r="Q76" s="25">
        <f t="shared" si="15"/>
        <v>6.7</v>
      </c>
      <c r="R76" s="25">
        <f t="shared" si="16"/>
        <v>33.299999999999997</v>
      </c>
      <c r="S76" s="44">
        <v>1</v>
      </c>
      <c r="T76" s="26" t="s">
        <v>219</v>
      </c>
      <c r="U76" s="27">
        <v>0.05</v>
      </c>
      <c r="V76" s="27" t="s">
        <v>1707</v>
      </c>
      <c r="W76" s="27" t="s">
        <v>133</v>
      </c>
      <c r="X76" s="27" t="s">
        <v>133</v>
      </c>
      <c r="Y76" s="27">
        <v>0.01</v>
      </c>
      <c r="Z76" s="27">
        <v>0.15</v>
      </c>
      <c r="AA76" s="27" t="s">
        <v>133</v>
      </c>
      <c r="AB76" s="28" t="s">
        <v>133</v>
      </c>
      <c r="AC76" s="28" t="s">
        <v>133</v>
      </c>
      <c r="AD76" s="28">
        <v>0.01</v>
      </c>
      <c r="AE76" s="28" t="s">
        <v>133</v>
      </c>
      <c r="AF76" s="28">
        <v>0.1</v>
      </c>
      <c r="AG76" s="39" t="s">
        <v>133</v>
      </c>
      <c r="AH76" s="39" t="s">
        <v>133</v>
      </c>
      <c r="AI76" s="39" t="s">
        <v>133</v>
      </c>
      <c r="AJ76" s="39" t="s">
        <v>133</v>
      </c>
      <c r="AK76" s="39" t="s">
        <v>133</v>
      </c>
      <c r="AL76" s="39">
        <v>-0.7</v>
      </c>
      <c r="AM76" s="45" t="s">
        <v>133</v>
      </c>
      <c r="AN76" s="15">
        <f t="shared" si="10"/>
        <v>0.18083141320025126</v>
      </c>
      <c r="AO76" s="15">
        <f t="shared" si="11"/>
        <v>0.18083141320025126</v>
      </c>
      <c r="AP76" s="47">
        <v>-0.36887350000000002</v>
      </c>
      <c r="AQ76" s="29" t="s">
        <v>133</v>
      </c>
      <c r="AR76" s="29" t="s">
        <v>133</v>
      </c>
      <c r="AS76" s="148">
        <v>-0.2199499</v>
      </c>
      <c r="AT76" s="148">
        <v>-0.2076413</v>
      </c>
      <c r="AU76" s="48">
        <v>1.6205500000000001E-2</v>
      </c>
      <c r="AV76" s="47">
        <v>0.2400523</v>
      </c>
      <c r="AW76" s="47">
        <v>0.25696980000000003</v>
      </c>
      <c r="AX76" s="29" t="s">
        <v>133</v>
      </c>
      <c r="AY76" s="29" t="s">
        <v>133</v>
      </c>
      <c r="AZ76" s="47">
        <v>0.49637429999999999</v>
      </c>
      <c r="BA76" s="30">
        <v>0</v>
      </c>
      <c r="BB76" s="42">
        <v>5</v>
      </c>
      <c r="BC76" s="31" t="s">
        <v>1705</v>
      </c>
      <c r="BD76" s="31" t="s">
        <v>1706</v>
      </c>
      <c r="BE76" s="31" t="s">
        <v>1709</v>
      </c>
      <c r="BF76" s="32">
        <v>0.25628990000000001</v>
      </c>
      <c r="BG76" s="32">
        <v>0.2400844</v>
      </c>
      <c r="BH76" s="33">
        <v>0.05</v>
      </c>
      <c r="BI76" s="33">
        <v>0.05</v>
      </c>
      <c r="BJ76" s="32" t="s">
        <v>133</v>
      </c>
      <c r="BK76" s="32" t="s">
        <v>133</v>
      </c>
      <c r="BL76" s="32" t="s">
        <v>133</v>
      </c>
      <c r="BM76" s="34" t="s">
        <v>133</v>
      </c>
      <c r="BN76" s="34" t="s">
        <v>133</v>
      </c>
      <c r="BO76" s="34" t="s">
        <v>133</v>
      </c>
      <c r="BP76" s="34" t="s">
        <v>133</v>
      </c>
      <c r="BQ76" s="16">
        <f t="shared" si="7"/>
        <v>-0.95628990000000003</v>
      </c>
      <c r="BR76" s="16">
        <f t="shared" si="12"/>
        <v>0.30877260099199216</v>
      </c>
      <c r="BS76" s="16">
        <f t="shared" si="13"/>
        <v>0.30877260099199216</v>
      </c>
      <c r="BT76" s="35" t="s">
        <v>133</v>
      </c>
      <c r="BU76" s="35" t="s">
        <v>133</v>
      </c>
      <c r="BV76" s="35" t="s">
        <v>133</v>
      </c>
      <c r="BW76" s="35" t="s">
        <v>133</v>
      </c>
      <c r="BX76" s="36">
        <v>0</v>
      </c>
      <c r="BY76" s="37" t="s">
        <v>133</v>
      </c>
      <c r="BZ76" s="38" t="s">
        <v>133</v>
      </c>
    </row>
    <row r="77" spans="1:78" ht="50.1" customHeight="1">
      <c r="A77" s="19" t="s">
        <v>238</v>
      </c>
      <c r="B77" s="20" t="s">
        <v>11304</v>
      </c>
      <c r="C77" s="21">
        <v>9</v>
      </c>
      <c r="D77" s="21" t="s">
        <v>215</v>
      </c>
      <c r="E77" s="40">
        <v>11.192449999999999</v>
      </c>
      <c r="F77" s="40">
        <v>105.2773</v>
      </c>
      <c r="G77" s="41">
        <v>1</v>
      </c>
      <c r="H77" s="22">
        <v>6690</v>
      </c>
      <c r="I77" s="22">
        <v>40</v>
      </c>
      <c r="J77" s="23">
        <v>7550</v>
      </c>
      <c r="K77" s="23">
        <v>7622</v>
      </c>
      <c r="L77" s="23">
        <v>7478</v>
      </c>
      <c r="M77" s="24" t="s">
        <v>1124</v>
      </c>
      <c r="N77" s="25" t="s">
        <v>233</v>
      </c>
      <c r="O77" s="25" t="s">
        <v>1125</v>
      </c>
      <c r="P77" s="25" t="s">
        <v>227</v>
      </c>
      <c r="Q77" s="25">
        <f t="shared" si="15"/>
        <v>7.7</v>
      </c>
      <c r="R77" s="25">
        <f t="shared" si="16"/>
        <v>32.299999999999997</v>
      </c>
      <c r="S77" s="44">
        <v>1</v>
      </c>
      <c r="T77" s="26" t="s">
        <v>219</v>
      </c>
      <c r="U77" s="27">
        <v>0.05</v>
      </c>
      <c r="V77" s="27" t="s">
        <v>1707</v>
      </c>
      <c r="W77" s="27" t="s">
        <v>133</v>
      </c>
      <c r="X77" s="27" t="s">
        <v>133</v>
      </c>
      <c r="Y77" s="27">
        <v>0.01</v>
      </c>
      <c r="Z77" s="27">
        <v>0.15</v>
      </c>
      <c r="AA77" s="27" t="s">
        <v>133</v>
      </c>
      <c r="AB77" s="28" t="s">
        <v>133</v>
      </c>
      <c r="AC77" s="28" t="s">
        <v>133</v>
      </c>
      <c r="AD77" s="28">
        <v>0.01</v>
      </c>
      <c r="AE77" s="28" t="s">
        <v>133</v>
      </c>
      <c r="AF77" s="28">
        <v>0.1</v>
      </c>
      <c r="AG77" s="39" t="s">
        <v>133</v>
      </c>
      <c r="AH77" s="39" t="s">
        <v>133</v>
      </c>
      <c r="AI77" s="39" t="s">
        <v>133</v>
      </c>
      <c r="AJ77" s="39" t="s">
        <v>133</v>
      </c>
      <c r="AK77" s="39" t="s">
        <v>133</v>
      </c>
      <c r="AL77" s="39">
        <v>-1.7</v>
      </c>
      <c r="AM77" s="45" t="s">
        <v>133</v>
      </c>
      <c r="AN77" s="15">
        <f t="shared" si="10"/>
        <v>0.18083141320025126</v>
      </c>
      <c r="AO77" s="15">
        <f t="shared" si="11"/>
        <v>0.18083141320025126</v>
      </c>
      <c r="AP77" s="47">
        <v>-0.36887350000000002</v>
      </c>
      <c r="AQ77" s="29" t="s">
        <v>133</v>
      </c>
      <c r="AR77" s="29" t="s">
        <v>133</v>
      </c>
      <c r="AS77" s="148">
        <v>-0.2199499</v>
      </c>
      <c r="AT77" s="148">
        <v>-0.2076413</v>
      </c>
      <c r="AU77" s="48">
        <v>1.6205500000000001E-2</v>
      </c>
      <c r="AV77" s="47">
        <v>0.2400523</v>
      </c>
      <c r="AW77" s="47">
        <v>0.25696980000000003</v>
      </c>
      <c r="AX77" s="29" t="s">
        <v>133</v>
      </c>
      <c r="AY77" s="29" t="s">
        <v>133</v>
      </c>
      <c r="AZ77" s="47">
        <v>0.49637429999999999</v>
      </c>
      <c r="BA77" s="30">
        <v>0</v>
      </c>
      <c r="BB77" s="42">
        <v>5</v>
      </c>
      <c r="BC77" s="31" t="s">
        <v>1705</v>
      </c>
      <c r="BD77" s="31" t="s">
        <v>1706</v>
      </c>
      <c r="BE77" s="31" t="s">
        <v>1709</v>
      </c>
      <c r="BF77" s="32">
        <v>0.25628990000000001</v>
      </c>
      <c r="BG77" s="32">
        <v>0.2400844</v>
      </c>
      <c r="BH77" s="33">
        <v>0.05</v>
      </c>
      <c r="BI77" s="33">
        <v>0.05</v>
      </c>
      <c r="BJ77" s="32" t="s">
        <v>133</v>
      </c>
      <c r="BK77" s="32" t="s">
        <v>133</v>
      </c>
      <c r="BL77" s="32" t="s">
        <v>133</v>
      </c>
      <c r="BM77" s="34" t="s">
        <v>133</v>
      </c>
      <c r="BN77" s="34" t="s">
        <v>133</v>
      </c>
      <c r="BO77" s="34" t="s">
        <v>133</v>
      </c>
      <c r="BP77" s="34" t="s">
        <v>133</v>
      </c>
      <c r="BQ77" s="16">
        <f t="shared" si="7"/>
        <v>-1.9562899</v>
      </c>
      <c r="BR77" s="16">
        <f t="shared" si="12"/>
        <v>0.30877260099199216</v>
      </c>
      <c r="BS77" s="16">
        <f t="shared" si="13"/>
        <v>0.30877260099199216</v>
      </c>
      <c r="BT77" s="35" t="s">
        <v>133</v>
      </c>
      <c r="BU77" s="35" t="s">
        <v>133</v>
      </c>
      <c r="BV77" s="35" t="s">
        <v>133</v>
      </c>
      <c r="BW77" s="35" t="s">
        <v>133</v>
      </c>
      <c r="BX77" s="36">
        <v>0</v>
      </c>
      <c r="BY77" s="37" t="s">
        <v>133</v>
      </c>
      <c r="BZ77" s="38" t="s">
        <v>133</v>
      </c>
    </row>
    <row r="78" spans="1:78" ht="50.1" customHeight="1">
      <c r="A78" s="19" t="s">
        <v>239</v>
      </c>
      <c r="B78" s="20" t="s">
        <v>11303</v>
      </c>
      <c r="C78" s="21">
        <v>9</v>
      </c>
      <c r="D78" s="21" t="s">
        <v>215</v>
      </c>
      <c r="E78" s="40">
        <v>11.192449999999999</v>
      </c>
      <c r="F78" s="40">
        <v>105.2773</v>
      </c>
      <c r="G78" s="41">
        <v>1</v>
      </c>
      <c r="H78" s="22">
        <v>6850</v>
      </c>
      <c r="I78" s="22">
        <v>40</v>
      </c>
      <c r="J78" s="23">
        <v>7685.5</v>
      </c>
      <c r="K78" s="23">
        <v>7763</v>
      </c>
      <c r="L78" s="23">
        <v>7608</v>
      </c>
      <c r="M78" s="24" t="s">
        <v>1124</v>
      </c>
      <c r="N78" s="25" t="s">
        <v>233</v>
      </c>
      <c r="O78" s="25" t="s">
        <v>1125</v>
      </c>
      <c r="P78" s="25" t="s">
        <v>227</v>
      </c>
      <c r="Q78" s="25">
        <f t="shared" si="15"/>
        <v>8.5</v>
      </c>
      <c r="R78" s="25">
        <f t="shared" si="16"/>
        <v>31.5</v>
      </c>
      <c r="S78" s="44">
        <v>1</v>
      </c>
      <c r="T78" s="26" t="s">
        <v>219</v>
      </c>
      <c r="U78" s="27">
        <v>0.05</v>
      </c>
      <c r="V78" s="27" t="s">
        <v>1707</v>
      </c>
      <c r="W78" s="27" t="s">
        <v>133</v>
      </c>
      <c r="X78" s="27" t="s">
        <v>133</v>
      </c>
      <c r="Y78" s="27">
        <v>0.01</v>
      </c>
      <c r="Z78" s="27">
        <v>0.15</v>
      </c>
      <c r="AA78" s="27" t="s">
        <v>133</v>
      </c>
      <c r="AB78" s="28" t="s">
        <v>133</v>
      </c>
      <c r="AC78" s="28" t="s">
        <v>133</v>
      </c>
      <c r="AD78" s="28">
        <v>0.01</v>
      </c>
      <c r="AE78" s="28" t="s">
        <v>133</v>
      </c>
      <c r="AF78" s="28">
        <v>0.1</v>
      </c>
      <c r="AG78" s="39" t="s">
        <v>133</v>
      </c>
      <c r="AH78" s="39" t="s">
        <v>133</v>
      </c>
      <c r="AI78" s="39" t="s">
        <v>133</v>
      </c>
      <c r="AJ78" s="39" t="s">
        <v>133</v>
      </c>
      <c r="AK78" s="39" t="s">
        <v>133</v>
      </c>
      <c r="AL78" s="39">
        <v>-2.5</v>
      </c>
      <c r="AM78" s="45" t="s">
        <v>133</v>
      </c>
      <c r="AN78" s="15">
        <f t="shared" si="10"/>
        <v>0.18083141320025126</v>
      </c>
      <c r="AO78" s="15">
        <f t="shared" si="11"/>
        <v>0.18083141320025126</v>
      </c>
      <c r="AP78" s="47">
        <v>-0.36887350000000002</v>
      </c>
      <c r="AQ78" s="29" t="s">
        <v>133</v>
      </c>
      <c r="AR78" s="29" t="s">
        <v>133</v>
      </c>
      <c r="AS78" s="148">
        <v>-0.2199499</v>
      </c>
      <c r="AT78" s="148">
        <v>-0.2076413</v>
      </c>
      <c r="AU78" s="48">
        <v>1.6205500000000001E-2</v>
      </c>
      <c r="AV78" s="47">
        <v>0.2400523</v>
      </c>
      <c r="AW78" s="47">
        <v>0.25696980000000003</v>
      </c>
      <c r="AX78" s="29" t="s">
        <v>133</v>
      </c>
      <c r="AY78" s="29" t="s">
        <v>133</v>
      </c>
      <c r="AZ78" s="47">
        <v>0.49637429999999999</v>
      </c>
      <c r="BA78" s="30">
        <v>0</v>
      </c>
      <c r="BB78" s="42">
        <v>5</v>
      </c>
      <c r="BC78" s="31" t="s">
        <v>1705</v>
      </c>
      <c r="BD78" s="31" t="s">
        <v>1706</v>
      </c>
      <c r="BE78" s="31" t="s">
        <v>1709</v>
      </c>
      <c r="BF78" s="32">
        <v>0.25628990000000001</v>
      </c>
      <c r="BG78" s="32">
        <v>0.2400844</v>
      </c>
      <c r="BH78" s="33">
        <v>0.05</v>
      </c>
      <c r="BI78" s="33">
        <v>0.05</v>
      </c>
      <c r="BJ78" s="32" t="s">
        <v>133</v>
      </c>
      <c r="BK78" s="32" t="s">
        <v>133</v>
      </c>
      <c r="BL78" s="32" t="s">
        <v>133</v>
      </c>
      <c r="BM78" s="34" t="s">
        <v>133</v>
      </c>
      <c r="BN78" s="34" t="s">
        <v>133</v>
      </c>
      <c r="BO78" s="34" t="s">
        <v>133</v>
      </c>
      <c r="BP78" s="34" t="s">
        <v>133</v>
      </c>
      <c r="BQ78" s="16">
        <f t="shared" si="7"/>
        <v>-2.7562899000000001</v>
      </c>
      <c r="BR78" s="16">
        <f t="shared" si="12"/>
        <v>0.30877260099199216</v>
      </c>
      <c r="BS78" s="16">
        <f t="shared" si="13"/>
        <v>0.30877260099199216</v>
      </c>
      <c r="BT78" s="35" t="s">
        <v>133</v>
      </c>
      <c r="BU78" s="35" t="s">
        <v>133</v>
      </c>
      <c r="BV78" s="35" t="s">
        <v>133</v>
      </c>
      <c r="BW78" s="35" t="s">
        <v>133</v>
      </c>
      <c r="BX78" s="36">
        <v>0</v>
      </c>
      <c r="BY78" s="37" t="s">
        <v>133</v>
      </c>
      <c r="BZ78" s="38" t="s">
        <v>133</v>
      </c>
    </row>
    <row r="79" spans="1:78" ht="50.1" customHeight="1">
      <c r="A79" s="19" t="s">
        <v>240</v>
      </c>
      <c r="B79" s="20" t="s">
        <v>1101</v>
      </c>
      <c r="C79" s="21">
        <v>9</v>
      </c>
      <c r="D79" s="21" t="s">
        <v>215</v>
      </c>
      <c r="E79" s="40">
        <v>11.192449999999999</v>
      </c>
      <c r="F79" s="40">
        <v>105.2773</v>
      </c>
      <c r="G79" s="41">
        <v>1</v>
      </c>
      <c r="H79" s="22">
        <v>6930</v>
      </c>
      <c r="I79" s="22">
        <v>40</v>
      </c>
      <c r="J79" s="23">
        <v>7760.5</v>
      </c>
      <c r="K79" s="23">
        <v>7846</v>
      </c>
      <c r="L79" s="23">
        <v>7675</v>
      </c>
      <c r="M79" s="24" t="s">
        <v>1124</v>
      </c>
      <c r="N79" s="25" t="s">
        <v>233</v>
      </c>
      <c r="O79" s="25" t="s">
        <v>1125</v>
      </c>
      <c r="P79" s="25" t="s">
        <v>227</v>
      </c>
      <c r="Q79" s="25">
        <f t="shared" si="15"/>
        <v>9.5</v>
      </c>
      <c r="R79" s="25">
        <f t="shared" si="16"/>
        <v>30.5</v>
      </c>
      <c r="S79" s="44">
        <v>1</v>
      </c>
      <c r="T79" s="26" t="s">
        <v>219</v>
      </c>
      <c r="U79" s="27">
        <v>0.05</v>
      </c>
      <c r="V79" s="27" t="s">
        <v>1707</v>
      </c>
      <c r="W79" s="27" t="s">
        <v>133</v>
      </c>
      <c r="X79" s="27" t="s">
        <v>133</v>
      </c>
      <c r="Y79" s="27">
        <v>0.01</v>
      </c>
      <c r="Z79" s="27">
        <v>0.15</v>
      </c>
      <c r="AA79" s="27" t="s">
        <v>133</v>
      </c>
      <c r="AB79" s="28" t="s">
        <v>133</v>
      </c>
      <c r="AC79" s="28" t="s">
        <v>133</v>
      </c>
      <c r="AD79" s="28">
        <v>0.01</v>
      </c>
      <c r="AE79" s="28" t="s">
        <v>133</v>
      </c>
      <c r="AF79" s="28">
        <v>0.1</v>
      </c>
      <c r="AG79" s="39" t="s">
        <v>133</v>
      </c>
      <c r="AH79" s="39" t="s">
        <v>133</v>
      </c>
      <c r="AI79" s="39" t="s">
        <v>133</v>
      </c>
      <c r="AJ79" s="39" t="s">
        <v>133</v>
      </c>
      <c r="AK79" s="39" t="s">
        <v>133</v>
      </c>
      <c r="AL79" s="39">
        <v>-3.5</v>
      </c>
      <c r="AM79" s="45" t="s">
        <v>133</v>
      </c>
      <c r="AN79" s="15">
        <f t="shared" si="10"/>
        <v>0.18083141320025126</v>
      </c>
      <c r="AO79" s="15">
        <f t="shared" si="11"/>
        <v>0.18083141320025126</v>
      </c>
      <c r="AP79" s="47">
        <v>-0.36887350000000002</v>
      </c>
      <c r="AQ79" s="29" t="s">
        <v>133</v>
      </c>
      <c r="AR79" s="29" t="s">
        <v>133</v>
      </c>
      <c r="AS79" s="148">
        <v>-0.2199499</v>
      </c>
      <c r="AT79" s="148">
        <v>-0.2076413</v>
      </c>
      <c r="AU79" s="48">
        <v>1.6205500000000001E-2</v>
      </c>
      <c r="AV79" s="47">
        <v>0.2400523</v>
      </c>
      <c r="AW79" s="47">
        <v>0.25696980000000003</v>
      </c>
      <c r="AX79" s="29" t="s">
        <v>133</v>
      </c>
      <c r="AY79" s="29" t="s">
        <v>133</v>
      </c>
      <c r="AZ79" s="47">
        <v>0.49637429999999999</v>
      </c>
      <c r="BA79" s="30">
        <v>0</v>
      </c>
      <c r="BB79" s="42">
        <v>5</v>
      </c>
      <c r="BC79" s="31" t="s">
        <v>1705</v>
      </c>
      <c r="BD79" s="31" t="s">
        <v>1706</v>
      </c>
      <c r="BE79" s="31" t="s">
        <v>1709</v>
      </c>
      <c r="BF79" s="32">
        <v>0.25628990000000001</v>
      </c>
      <c r="BG79" s="32">
        <v>0.2400844</v>
      </c>
      <c r="BH79" s="33">
        <v>0.05</v>
      </c>
      <c r="BI79" s="33">
        <v>0.05</v>
      </c>
      <c r="BJ79" s="32" t="s">
        <v>133</v>
      </c>
      <c r="BK79" s="32" t="s">
        <v>133</v>
      </c>
      <c r="BL79" s="32" t="s">
        <v>133</v>
      </c>
      <c r="BM79" s="34" t="s">
        <v>133</v>
      </c>
      <c r="BN79" s="34" t="s">
        <v>133</v>
      </c>
      <c r="BO79" s="34" t="s">
        <v>133</v>
      </c>
      <c r="BP79" s="34" t="s">
        <v>133</v>
      </c>
      <c r="BQ79" s="16">
        <f t="shared" si="7"/>
        <v>-3.7562899000000001</v>
      </c>
      <c r="BR79" s="16">
        <f t="shared" si="12"/>
        <v>0.30877260099199216</v>
      </c>
      <c r="BS79" s="16">
        <f t="shared" si="13"/>
        <v>0.30877260099199216</v>
      </c>
      <c r="BT79" s="35" t="s">
        <v>133</v>
      </c>
      <c r="BU79" s="35" t="s">
        <v>133</v>
      </c>
      <c r="BV79" s="35" t="s">
        <v>133</v>
      </c>
      <c r="BW79" s="35" t="s">
        <v>133</v>
      </c>
      <c r="BX79" s="36">
        <v>0</v>
      </c>
      <c r="BY79" s="37" t="s">
        <v>133</v>
      </c>
      <c r="BZ79" s="38" t="s">
        <v>133</v>
      </c>
    </row>
    <row r="80" spans="1:78" ht="50.1" customHeight="1">
      <c r="A80" s="19" t="s">
        <v>241</v>
      </c>
      <c r="B80" s="20" t="s">
        <v>11303</v>
      </c>
      <c r="C80" s="21">
        <v>9</v>
      </c>
      <c r="D80" s="21" t="s">
        <v>215</v>
      </c>
      <c r="E80" s="40">
        <v>11.192449999999999</v>
      </c>
      <c r="F80" s="40">
        <v>105.2773</v>
      </c>
      <c r="G80" s="41">
        <v>1</v>
      </c>
      <c r="H80" s="22">
        <v>7330</v>
      </c>
      <c r="I80" s="22">
        <v>40</v>
      </c>
      <c r="J80" s="23">
        <v>8112.5</v>
      </c>
      <c r="K80" s="23">
        <v>8204</v>
      </c>
      <c r="L80" s="23">
        <v>8021</v>
      </c>
      <c r="M80" s="24" t="s">
        <v>1124</v>
      </c>
      <c r="N80" s="25" t="s">
        <v>233</v>
      </c>
      <c r="O80" s="25" t="s">
        <v>1125</v>
      </c>
      <c r="P80" s="25" t="s">
        <v>227</v>
      </c>
      <c r="Q80" s="25">
        <f t="shared" si="15"/>
        <v>10.5</v>
      </c>
      <c r="R80" s="25">
        <f t="shared" si="16"/>
        <v>29.5</v>
      </c>
      <c r="S80" s="44">
        <v>1</v>
      </c>
      <c r="T80" s="26" t="s">
        <v>219</v>
      </c>
      <c r="U80" s="27">
        <v>0.05</v>
      </c>
      <c r="V80" s="27" t="s">
        <v>1707</v>
      </c>
      <c r="W80" s="27" t="s">
        <v>133</v>
      </c>
      <c r="X80" s="27" t="s">
        <v>133</v>
      </c>
      <c r="Y80" s="27">
        <v>0.01</v>
      </c>
      <c r="Z80" s="27">
        <v>0.15</v>
      </c>
      <c r="AA80" s="27" t="s">
        <v>133</v>
      </c>
      <c r="AB80" s="28" t="s">
        <v>133</v>
      </c>
      <c r="AC80" s="28" t="s">
        <v>133</v>
      </c>
      <c r="AD80" s="28">
        <v>0.01</v>
      </c>
      <c r="AE80" s="28" t="s">
        <v>133</v>
      </c>
      <c r="AF80" s="28">
        <v>0.1</v>
      </c>
      <c r="AG80" s="39" t="s">
        <v>133</v>
      </c>
      <c r="AH80" s="39" t="s">
        <v>133</v>
      </c>
      <c r="AI80" s="39" t="s">
        <v>133</v>
      </c>
      <c r="AJ80" s="39" t="s">
        <v>133</v>
      </c>
      <c r="AK80" s="39" t="s">
        <v>133</v>
      </c>
      <c r="AL80" s="39">
        <v>-4.5</v>
      </c>
      <c r="AM80" s="45" t="s">
        <v>133</v>
      </c>
      <c r="AN80" s="15">
        <f t="shared" si="10"/>
        <v>0.18083141320025126</v>
      </c>
      <c r="AO80" s="15">
        <f t="shared" si="11"/>
        <v>0.18083141320025126</v>
      </c>
      <c r="AP80" s="47">
        <v>-0.36887350000000002</v>
      </c>
      <c r="AQ80" s="29" t="s">
        <v>133</v>
      </c>
      <c r="AR80" s="29" t="s">
        <v>133</v>
      </c>
      <c r="AS80" s="148">
        <v>-0.2199499</v>
      </c>
      <c r="AT80" s="148">
        <v>-0.2076413</v>
      </c>
      <c r="AU80" s="48">
        <v>1.6205500000000001E-2</v>
      </c>
      <c r="AV80" s="47">
        <v>0.2400523</v>
      </c>
      <c r="AW80" s="47">
        <v>0.25696980000000003</v>
      </c>
      <c r="AX80" s="29" t="s">
        <v>133</v>
      </c>
      <c r="AY80" s="29" t="s">
        <v>133</v>
      </c>
      <c r="AZ80" s="47">
        <v>0.49637429999999999</v>
      </c>
      <c r="BA80" s="30">
        <v>0</v>
      </c>
      <c r="BB80" s="42">
        <v>5</v>
      </c>
      <c r="BC80" s="31" t="s">
        <v>1705</v>
      </c>
      <c r="BD80" s="31" t="s">
        <v>1706</v>
      </c>
      <c r="BE80" s="31" t="s">
        <v>1709</v>
      </c>
      <c r="BF80" s="32">
        <v>0.25628990000000001</v>
      </c>
      <c r="BG80" s="32">
        <v>0.2400844</v>
      </c>
      <c r="BH80" s="33">
        <v>0.05</v>
      </c>
      <c r="BI80" s="33">
        <v>0.05</v>
      </c>
      <c r="BJ80" s="32" t="s">
        <v>133</v>
      </c>
      <c r="BK80" s="32" t="s">
        <v>133</v>
      </c>
      <c r="BL80" s="32" t="s">
        <v>133</v>
      </c>
      <c r="BM80" s="34" t="s">
        <v>133</v>
      </c>
      <c r="BN80" s="34" t="s">
        <v>133</v>
      </c>
      <c r="BO80" s="34" t="s">
        <v>133</v>
      </c>
      <c r="BP80" s="34" t="s">
        <v>133</v>
      </c>
      <c r="BQ80" s="16">
        <f t="shared" si="7"/>
        <v>-4.7562898999999996</v>
      </c>
      <c r="BR80" s="16">
        <f t="shared" si="12"/>
        <v>0.30877260099199216</v>
      </c>
      <c r="BS80" s="16">
        <f t="shared" si="13"/>
        <v>0.30877260099199216</v>
      </c>
      <c r="BT80" s="35" t="s">
        <v>133</v>
      </c>
      <c r="BU80" s="35" t="s">
        <v>133</v>
      </c>
      <c r="BV80" s="35" t="s">
        <v>133</v>
      </c>
      <c r="BW80" s="35" t="s">
        <v>133</v>
      </c>
      <c r="BX80" s="36">
        <v>0</v>
      </c>
      <c r="BY80" s="37" t="s">
        <v>133</v>
      </c>
      <c r="BZ80" s="38" t="s">
        <v>133</v>
      </c>
    </row>
    <row r="81" spans="1:78" ht="50.1" customHeight="1">
      <c r="A81" s="19" t="s">
        <v>242</v>
      </c>
      <c r="B81" s="20" t="s">
        <v>1101</v>
      </c>
      <c r="C81" s="21">
        <v>9</v>
      </c>
      <c r="D81" s="21" t="s">
        <v>215</v>
      </c>
      <c r="E81" s="40">
        <v>11.192449999999999</v>
      </c>
      <c r="F81" s="40">
        <v>105.2773</v>
      </c>
      <c r="G81" s="41">
        <v>1</v>
      </c>
      <c r="H81" s="22">
        <v>7250</v>
      </c>
      <c r="I81" s="22">
        <v>40</v>
      </c>
      <c r="J81" s="23">
        <v>8080</v>
      </c>
      <c r="K81" s="23">
        <v>8167</v>
      </c>
      <c r="L81" s="23">
        <v>7993</v>
      </c>
      <c r="M81" s="24" t="s">
        <v>1125</v>
      </c>
      <c r="N81" s="25" t="s">
        <v>1124</v>
      </c>
      <c r="O81" s="25" t="s">
        <v>243</v>
      </c>
      <c r="P81" s="25" t="s">
        <v>227</v>
      </c>
      <c r="Q81" s="25">
        <f t="shared" si="15"/>
        <v>10.8</v>
      </c>
      <c r="R81" s="25">
        <f t="shared" si="16"/>
        <v>29.2</v>
      </c>
      <c r="S81" s="44">
        <v>1</v>
      </c>
      <c r="T81" s="26" t="s">
        <v>219</v>
      </c>
      <c r="U81" s="27">
        <v>0.05</v>
      </c>
      <c r="V81" s="27" t="s">
        <v>1707</v>
      </c>
      <c r="W81" s="27" t="s">
        <v>133</v>
      </c>
      <c r="X81" s="27" t="s">
        <v>133</v>
      </c>
      <c r="Y81" s="27">
        <v>0.01</v>
      </c>
      <c r="Z81" s="27">
        <v>0.15</v>
      </c>
      <c r="AA81" s="27" t="s">
        <v>133</v>
      </c>
      <c r="AB81" s="28" t="s">
        <v>133</v>
      </c>
      <c r="AC81" s="28" t="s">
        <v>133</v>
      </c>
      <c r="AD81" s="28">
        <v>0.01</v>
      </c>
      <c r="AE81" s="28" t="s">
        <v>133</v>
      </c>
      <c r="AF81" s="28">
        <v>0.1</v>
      </c>
      <c r="AG81" s="39" t="s">
        <v>133</v>
      </c>
      <c r="AH81" s="39" t="s">
        <v>133</v>
      </c>
      <c r="AI81" s="39" t="s">
        <v>133</v>
      </c>
      <c r="AJ81" s="39" t="s">
        <v>133</v>
      </c>
      <c r="AK81" s="39" t="s">
        <v>133</v>
      </c>
      <c r="AL81" s="39">
        <v>-4.8</v>
      </c>
      <c r="AM81" s="45" t="s">
        <v>133</v>
      </c>
      <c r="AN81" s="15">
        <f t="shared" si="10"/>
        <v>0.18083141320025126</v>
      </c>
      <c r="AO81" s="15">
        <f t="shared" si="11"/>
        <v>0.18083141320025126</v>
      </c>
      <c r="AP81" s="47">
        <v>-0.36887350000000002</v>
      </c>
      <c r="AQ81" s="29" t="s">
        <v>133</v>
      </c>
      <c r="AR81" s="29" t="s">
        <v>133</v>
      </c>
      <c r="AS81" s="148">
        <v>-0.2199499</v>
      </c>
      <c r="AT81" s="148">
        <v>-0.2076413</v>
      </c>
      <c r="AU81" s="48">
        <v>1.6205500000000001E-2</v>
      </c>
      <c r="AV81" s="47">
        <v>0.2400523</v>
      </c>
      <c r="AW81" s="47">
        <v>0.25696980000000003</v>
      </c>
      <c r="AX81" s="29" t="s">
        <v>133</v>
      </c>
      <c r="AY81" s="29" t="s">
        <v>133</v>
      </c>
      <c r="AZ81" s="47">
        <v>0.49637429999999999</v>
      </c>
      <c r="BA81" s="30">
        <v>1</v>
      </c>
      <c r="BB81" s="42">
        <v>5</v>
      </c>
      <c r="BC81" s="31" t="s">
        <v>11333</v>
      </c>
      <c r="BD81" s="31" t="s">
        <v>11340</v>
      </c>
      <c r="BE81" s="31" t="s">
        <v>1710</v>
      </c>
      <c r="BF81" s="32" t="s">
        <v>133</v>
      </c>
      <c r="BG81" s="32" t="s">
        <v>133</v>
      </c>
      <c r="BH81" s="33">
        <v>0.05</v>
      </c>
      <c r="BI81" s="33">
        <v>0.05</v>
      </c>
      <c r="BJ81" s="32" t="s">
        <v>133</v>
      </c>
      <c r="BK81" s="32" t="s">
        <v>133</v>
      </c>
      <c r="BL81" s="32" t="s">
        <v>133</v>
      </c>
      <c r="BM81" s="34" t="s">
        <v>133</v>
      </c>
      <c r="BN81" s="34" t="s">
        <v>133</v>
      </c>
      <c r="BO81" s="34" t="s">
        <v>133</v>
      </c>
      <c r="BP81" s="34" t="s">
        <v>133</v>
      </c>
      <c r="BQ81" s="16" t="s">
        <v>133</v>
      </c>
      <c r="BR81" s="16">
        <f t="shared" si="12"/>
        <v>0.19416487838947602</v>
      </c>
      <c r="BS81" s="16">
        <f t="shared" si="13"/>
        <v>0.19416487838947602</v>
      </c>
      <c r="BT81" s="35" t="s">
        <v>133</v>
      </c>
      <c r="BU81" s="35" t="s">
        <v>133</v>
      </c>
      <c r="BV81" s="35" t="s">
        <v>133</v>
      </c>
      <c r="BW81" s="35" t="s">
        <v>133</v>
      </c>
      <c r="BX81" s="36">
        <v>0</v>
      </c>
      <c r="BY81" s="37" t="s">
        <v>133</v>
      </c>
      <c r="BZ81" s="38" t="s">
        <v>133</v>
      </c>
    </row>
    <row r="82" spans="1:78" ht="50.1" customHeight="1">
      <c r="A82" s="19" t="s">
        <v>244</v>
      </c>
      <c r="B82" s="20" t="s">
        <v>1101</v>
      </c>
      <c r="C82" s="21">
        <v>9</v>
      </c>
      <c r="D82" s="21" t="s">
        <v>215</v>
      </c>
      <c r="E82" s="40">
        <v>11.192449999999999</v>
      </c>
      <c r="F82" s="40">
        <v>105.2773</v>
      </c>
      <c r="G82" s="41">
        <v>1</v>
      </c>
      <c r="H82" s="22">
        <v>8200</v>
      </c>
      <c r="I82" s="22">
        <v>111.80339887498948</v>
      </c>
      <c r="J82" s="23">
        <f>MEDIAN(K82,L82)</f>
        <v>9126</v>
      </c>
      <c r="K82" s="23">
        <v>9471</v>
      </c>
      <c r="L82" s="23">
        <v>8781</v>
      </c>
      <c r="M82" s="24" t="s">
        <v>1125</v>
      </c>
      <c r="N82" s="25" t="s">
        <v>1124</v>
      </c>
      <c r="O82" s="25" t="s">
        <v>243</v>
      </c>
      <c r="P82" s="25" t="s">
        <v>227</v>
      </c>
      <c r="Q82" s="25">
        <f t="shared" si="15"/>
        <v>10.9</v>
      </c>
      <c r="R82" s="25">
        <f t="shared" si="16"/>
        <v>29.1</v>
      </c>
      <c r="S82" s="44">
        <v>1</v>
      </c>
      <c r="T82" s="26" t="s">
        <v>219</v>
      </c>
      <c r="U82" s="27">
        <v>0.05</v>
      </c>
      <c r="V82" s="27" t="s">
        <v>1707</v>
      </c>
      <c r="W82" s="27" t="s">
        <v>133</v>
      </c>
      <c r="X82" s="27" t="s">
        <v>133</v>
      </c>
      <c r="Y82" s="27">
        <v>0.01</v>
      </c>
      <c r="Z82" s="27">
        <v>0.15</v>
      </c>
      <c r="AA82" s="27" t="s">
        <v>133</v>
      </c>
      <c r="AB82" s="28" t="s">
        <v>133</v>
      </c>
      <c r="AC82" s="28" t="s">
        <v>133</v>
      </c>
      <c r="AD82" s="28">
        <v>0.01</v>
      </c>
      <c r="AE82" s="28" t="s">
        <v>133</v>
      </c>
      <c r="AF82" s="28">
        <v>0.1</v>
      </c>
      <c r="AG82" s="39" t="s">
        <v>133</v>
      </c>
      <c r="AH82" s="39" t="s">
        <v>133</v>
      </c>
      <c r="AI82" s="39" t="s">
        <v>133</v>
      </c>
      <c r="AJ82" s="39" t="s">
        <v>133</v>
      </c>
      <c r="AK82" s="39" t="s">
        <v>133</v>
      </c>
      <c r="AL82" s="39">
        <v>-4.9000000000000004</v>
      </c>
      <c r="AM82" s="45" t="s">
        <v>133</v>
      </c>
      <c r="AN82" s="15">
        <f t="shared" si="10"/>
        <v>0.18083141320025126</v>
      </c>
      <c r="AO82" s="15">
        <f t="shared" si="11"/>
        <v>0.18083141320025126</v>
      </c>
      <c r="AP82" s="47">
        <v>-0.36887350000000002</v>
      </c>
      <c r="AQ82" s="29" t="s">
        <v>133</v>
      </c>
      <c r="AR82" s="29" t="s">
        <v>133</v>
      </c>
      <c r="AS82" s="148">
        <v>-0.2199499</v>
      </c>
      <c r="AT82" s="148">
        <v>-0.2076413</v>
      </c>
      <c r="AU82" s="48">
        <v>1.6205500000000001E-2</v>
      </c>
      <c r="AV82" s="47">
        <v>0.2400523</v>
      </c>
      <c r="AW82" s="47">
        <v>0.25696980000000003</v>
      </c>
      <c r="AX82" s="29" t="s">
        <v>133</v>
      </c>
      <c r="AY82" s="29" t="s">
        <v>133</v>
      </c>
      <c r="AZ82" s="47">
        <v>0.49637429999999999</v>
      </c>
      <c r="BA82" s="30">
        <v>1</v>
      </c>
      <c r="BB82" s="42">
        <v>5</v>
      </c>
      <c r="BC82" s="31" t="s">
        <v>11333</v>
      </c>
      <c r="BD82" s="31" t="s">
        <v>11340</v>
      </c>
      <c r="BE82" s="31" t="s">
        <v>1710</v>
      </c>
      <c r="BF82" s="32" t="s">
        <v>133</v>
      </c>
      <c r="BG82" s="32" t="s">
        <v>133</v>
      </c>
      <c r="BH82" s="33">
        <v>0.05</v>
      </c>
      <c r="BI82" s="33">
        <v>0.05</v>
      </c>
      <c r="BJ82" s="32" t="s">
        <v>133</v>
      </c>
      <c r="BK82" s="32" t="s">
        <v>133</v>
      </c>
      <c r="BL82" s="32" t="s">
        <v>133</v>
      </c>
      <c r="BM82" s="34" t="s">
        <v>133</v>
      </c>
      <c r="BN82" s="34" t="s">
        <v>133</v>
      </c>
      <c r="BO82" s="34" t="s">
        <v>133</v>
      </c>
      <c r="BP82" s="34" t="s">
        <v>133</v>
      </c>
      <c r="BQ82" s="16" t="s">
        <v>133</v>
      </c>
      <c r="BR82" s="16">
        <f t="shared" si="12"/>
        <v>0.19416487838947602</v>
      </c>
      <c r="BS82" s="16">
        <f t="shared" si="13"/>
        <v>0.19416487838947602</v>
      </c>
      <c r="BT82" s="35" t="s">
        <v>133</v>
      </c>
      <c r="BU82" s="35" t="s">
        <v>133</v>
      </c>
      <c r="BV82" s="35" t="s">
        <v>133</v>
      </c>
      <c r="BW82" s="35" t="s">
        <v>133</v>
      </c>
      <c r="BX82" s="36">
        <v>0</v>
      </c>
      <c r="BY82" s="37" t="s">
        <v>133</v>
      </c>
      <c r="BZ82" s="38" t="s">
        <v>133</v>
      </c>
    </row>
    <row r="83" spans="1:78" ht="50.1" customHeight="1">
      <c r="A83" s="19" t="s">
        <v>245</v>
      </c>
      <c r="B83" s="20" t="s">
        <v>1102</v>
      </c>
      <c r="C83" s="21">
        <v>9</v>
      </c>
      <c r="D83" s="21" t="s">
        <v>215</v>
      </c>
      <c r="E83" s="40">
        <v>11.192449999999999</v>
      </c>
      <c r="F83" s="40">
        <v>105.2773</v>
      </c>
      <c r="G83" s="41">
        <v>1</v>
      </c>
      <c r="H83" s="22">
        <v>7520</v>
      </c>
      <c r="I83" s="22">
        <v>50</v>
      </c>
      <c r="J83" s="23">
        <f>MEDIAN(K83,L83)</f>
        <v>8305.5</v>
      </c>
      <c r="K83" s="23">
        <v>8409</v>
      </c>
      <c r="L83" s="23">
        <v>8202</v>
      </c>
      <c r="M83" s="24" t="s">
        <v>1125</v>
      </c>
      <c r="N83" s="25" t="s">
        <v>1124</v>
      </c>
      <c r="O83" s="25" t="s">
        <v>243</v>
      </c>
      <c r="P83" s="25" t="s">
        <v>227</v>
      </c>
      <c r="Q83" s="25">
        <f t="shared" si="15"/>
        <v>12.5</v>
      </c>
      <c r="R83" s="25">
        <f t="shared" si="16"/>
        <v>27.5</v>
      </c>
      <c r="S83" s="44">
        <v>1</v>
      </c>
      <c r="T83" s="26" t="s">
        <v>219</v>
      </c>
      <c r="U83" s="27">
        <v>0.05</v>
      </c>
      <c r="V83" s="27" t="s">
        <v>1707</v>
      </c>
      <c r="W83" s="27" t="s">
        <v>133</v>
      </c>
      <c r="X83" s="27" t="s">
        <v>133</v>
      </c>
      <c r="Y83" s="27">
        <v>0.01</v>
      </c>
      <c r="Z83" s="27">
        <v>0.15</v>
      </c>
      <c r="AA83" s="27" t="s">
        <v>133</v>
      </c>
      <c r="AB83" s="28" t="s">
        <v>133</v>
      </c>
      <c r="AC83" s="28" t="s">
        <v>133</v>
      </c>
      <c r="AD83" s="28">
        <v>0.01</v>
      </c>
      <c r="AE83" s="28" t="s">
        <v>133</v>
      </c>
      <c r="AF83" s="28">
        <v>0.1</v>
      </c>
      <c r="AG83" s="39" t="s">
        <v>133</v>
      </c>
      <c r="AH83" s="39" t="s">
        <v>133</v>
      </c>
      <c r="AI83" s="39" t="s">
        <v>133</v>
      </c>
      <c r="AJ83" s="39" t="s">
        <v>133</v>
      </c>
      <c r="AK83" s="39" t="s">
        <v>133</v>
      </c>
      <c r="AL83" s="39">
        <v>-6.5</v>
      </c>
      <c r="AM83" s="45" t="s">
        <v>133</v>
      </c>
      <c r="AN83" s="15">
        <f t="shared" si="10"/>
        <v>0.18083141320025126</v>
      </c>
      <c r="AO83" s="15">
        <f t="shared" si="11"/>
        <v>0.18083141320025126</v>
      </c>
      <c r="AP83" s="47">
        <v>-0.36887350000000002</v>
      </c>
      <c r="AQ83" s="29" t="s">
        <v>133</v>
      </c>
      <c r="AR83" s="29" t="s">
        <v>133</v>
      </c>
      <c r="AS83" s="148">
        <v>-0.2199499</v>
      </c>
      <c r="AT83" s="148">
        <v>-0.2076413</v>
      </c>
      <c r="AU83" s="48">
        <v>1.6205500000000001E-2</v>
      </c>
      <c r="AV83" s="47">
        <v>0.2400523</v>
      </c>
      <c r="AW83" s="47">
        <v>0.25696980000000003</v>
      </c>
      <c r="AX83" s="29" t="s">
        <v>133</v>
      </c>
      <c r="AY83" s="29" t="s">
        <v>133</v>
      </c>
      <c r="AZ83" s="47">
        <v>0.49637429999999999</v>
      </c>
      <c r="BA83" s="30">
        <v>1</v>
      </c>
      <c r="BB83" s="42">
        <v>5</v>
      </c>
      <c r="BC83" s="31" t="s">
        <v>11333</v>
      </c>
      <c r="BD83" s="31" t="s">
        <v>11340</v>
      </c>
      <c r="BE83" s="31" t="s">
        <v>1710</v>
      </c>
      <c r="BF83" s="32" t="s">
        <v>133</v>
      </c>
      <c r="BG83" s="32" t="s">
        <v>133</v>
      </c>
      <c r="BH83" s="33">
        <v>0.05</v>
      </c>
      <c r="BI83" s="33">
        <v>0.05</v>
      </c>
      <c r="BJ83" s="32" t="s">
        <v>133</v>
      </c>
      <c r="BK83" s="32" t="s">
        <v>133</v>
      </c>
      <c r="BL83" s="32" t="s">
        <v>133</v>
      </c>
      <c r="BM83" s="34" t="s">
        <v>133</v>
      </c>
      <c r="BN83" s="34" t="s">
        <v>133</v>
      </c>
      <c r="BO83" s="34" t="s">
        <v>133</v>
      </c>
      <c r="BP83" s="34" t="s">
        <v>133</v>
      </c>
      <c r="BQ83" s="16" t="s">
        <v>133</v>
      </c>
      <c r="BR83" s="16">
        <f t="shared" si="12"/>
        <v>0.19416487838947602</v>
      </c>
      <c r="BS83" s="16">
        <f t="shared" si="13"/>
        <v>0.19416487838947602</v>
      </c>
      <c r="BT83" s="35" t="s">
        <v>133</v>
      </c>
      <c r="BU83" s="35" t="s">
        <v>133</v>
      </c>
      <c r="BV83" s="35" t="s">
        <v>133</v>
      </c>
      <c r="BW83" s="35" t="s">
        <v>133</v>
      </c>
      <c r="BX83" s="36">
        <v>0</v>
      </c>
      <c r="BY83" s="37" t="s">
        <v>133</v>
      </c>
      <c r="BZ83" s="38" t="s">
        <v>133</v>
      </c>
    </row>
    <row r="84" spans="1:78" ht="50.1" customHeight="1">
      <c r="A84" s="19" t="s">
        <v>246</v>
      </c>
      <c r="B84" s="20" t="s">
        <v>1102</v>
      </c>
      <c r="C84" s="21">
        <v>9</v>
      </c>
      <c r="D84" s="21" t="s">
        <v>215</v>
      </c>
      <c r="E84" s="40">
        <v>11.192449999999999</v>
      </c>
      <c r="F84" s="40">
        <v>105.2773</v>
      </c>
      <c r="G84" s="41">
        <v>1</v>
      </c>
      <c r="H84" s="22">
        <v>8390</v>
      </c>
      <c r="I84" s="22">
        <v>111.80339887498948</v>
      </c>
      <c r="J84" s="23">
        <f>MEDIAN(K84,L84)</f>
        <v>9292.5</v>
      </c>
      <c r="K84" s="23">
        <v>9546</v>
      </c>
      <c r="L84" s="23">
        <v>9039</v>
      </c>
      <c r="M84" s="24" t="s">
        <v>1125</v>
      </c>
      <c r="N84" s="25" t="s">
        <v>1124</v>
      </c>
      <c r="O84" s="25" t="s">
        <v>243</v>
      </c>
      <c r="P84" s="25" t="s">
        <v>227</v>
      </c>
      <c r="Q84" s="25">
        <f t="shared" si="15"/>
        <v>16.100000000000001</v>
      </c>
      <c r="R84" s="25">
        <f t="shared" si="16"/>
        <v>23.9</v>
      </c>
      <c r="S84" s="44">
        <v>1</v>
      </c>
      <c r="T84" s="26" t="s">
        <v>219</v>
      </c>
      <c r="U84" s="27">
        <v>0.05</v>
      </c>
      <c r="V84" s="27" t="s">
        <v>1707</v>
      </c>
      <c r="W84" s="27" t="s">
        <v>133</v>
      </c>
      <c r="X84" s="27" t="s">
        <v>133</v>
      </c>
      <c r="Y84" s="27">
        <v>0.01</v>
      </c>
      <c r="Z84" s="27">
        <v>0.15</v>
      </c>
      <c r="AA84" s="27" t="s">
        <v>133</v>
      </c>
      <c r="AB84" s="28" t="s">
        <v>133</v>
      </c>
      <c r="AC84" s="28" t="s">
        <v>133</v>
      </c>
      <c r="AD84" s="28">
        <v>0.01</v>
      </c>
      <c r="AE84" s="28" t="s">
        <v>133</v>
      </c>
      <c r="AF84" s="28">
        <v>0.1</v>
      </c>
      <c r="AG84" s="39" t="s">
        <v>133</v>
      </c>
      <c r="AH84" s="39" t="s">
        <v>133</v>
      </c>
      <c r="AI84" s="39" t="s">
        <v>133</v>
      </c>
      <c r="AJ84" s="39" t="s">
        <v>133</v>
      </c>
      <c r="AK84" s="39" t="s">
        <v>133</v>
      </c>
      <c r="AL84" s="39">
        <v>-10.1</v>
      </c>
      <c r="AM84" s="45" t="s">
        <v>133</v>
      </c>
      <c r="AN84" s="15">
        <f t="shared" si="10"/>
        <v>0.18083141320025126</v>
      </c>
      <c r="AO84" s="15">
        <f t="shared" si="11"/>
        <v>0.18083141320025126</v>
      </c>
      <c r="AP84" s="47">
        <v>-0.36887350000000002</v>
      </c>
      <c r="AQ84" s="29" t="s">
        <v>133</v>
      </c>
      <c r="AR84" s="29" t="s">
        <v>133</v>
      </c>
      <c r="AS84" s="148">
        <v>-0.2199499</v>
      </c>
      <c r="AT84" s="148">
        <v>-0.2076413</v>
      </c>
      <c r="AU84" s="48">
        <v>1.6205500000000001E-2</v>
      </c>
      <c r="AV84" s="47">
        <v>0.2400523</v>
      </c>
      <c r="AW84" s="47">
        <v>0.25696980000000003</v>
      </c>
      <c r="AX84" s="29" t="s">
        <v>133</v>
      </c>
      <c r="AY84" s="29" t="s">
        <v>133</v>
      </c>
      <c r="AZ84" s="47">
        <v>0.49637429999999999</v>
      </c>
      <c r="BA84" s="30">
        <v>1</v>
      </c>
      <c r="BB84" s="42">
        <v>5</v>
      </c>
      <c r="BC84" s="31" t="s">
        <v>11333</v>
      </c>
      <c r="BD84" s="31" t="s">
        <v>11340</v>
      </c>
      <c r="BE84" s="31" t="s">
        <v>1710</v>
      </c>
      <c r="BF84" s="32" t="s">
        <v>133</v>
      </c>
      <c r="BG84" s="32" t="s">
        <v>133</v>
      </c>
      <c r="BH84" s="33">
        <v>0.05</v>
      </c>
      <c r="BI84" s="33">
        <v>0.05</v>
      </c>
      <c r="BJ84" s="32" t="s">
        <v>133</v>
      </c>
      <c r="BK84" s="32" t="s">
        <v>133</v>
      </c>
      <c r="BL84" s="32" t="s">
        <v>133</v>
      </c>
      <c r="BM84" s="34" t="s">
        <v>133</v>
      </c>
      <c r="BN84" s="34" t="s">
        <v>133</v>
      </c>
      <c r="BO84" s="34" t="s">
        <v>133</v>
      </c>
      <c r="BP84" s="34" t="s">
        <v>133</v>
      </c>
      <c r="BQ84" s="16" t="s">
        <v>133</v>
      </c>
      <c r="BR84" s="16">
        <f t="shared" si="12"/>
        <v>0.19416487838947602</v>
      </c>
      <c r="BS84" s="16">
        <f t="shared" si="13"/>
        <v>0.19416487838947602</v>
      </c>
      <c r="BT84" s="35" t="s">
        <v>133</v>
      </c>
      <c r="BU84" s="35" t="s">
        <v>133</v>
      </c>
      <c r="BV84" s="35" t="s">
        <v>133</v>
      </c>
      <c r="BW84" s="35" t="s">
        <v>133</v>
      </c>
      <c r="BX84" s="36">
        <v>0</v>
      </c>
      <c r="BY84" s="37" t="s">
        <v>133</v>
      </c>
      <c r="BZ84" s="38" t="s">
        <v>133</v>
      </c>
    </row>
    <row r="85" spans="1:78" ht="50.1" customHeight="1">
      <c r="A85" s="19" t="s">
        <v>247</v>
      </c>
      <c r="B85" s="20" t="s">
        <v>1102</v>
      </c>
      <c r="C85" s="21">
        <v>9</v>
      </c>
      <c r="D85" s="21" t="s">
        <v>215</v>
      </c>
      <c r="E85" s="40">
        <v>11.192449999999999</v>
      </c>
      <c r="F85" s="40">
        <v>105.2773</v>
      </c>
      <c r="G85" s="41">
        <v>1</v>
      </c>
      <c r="H85" s="22">
        <v>8700</v>
      </c>
      <c r="I85" s="22">
        <v>111.80339887498948</v>
      </c>
      <c r="J85" s="23">
        <f>MEDIAN(K85,L85)</f>
        <v>9834.5</v>
      </c>
      <c r="K85" s="23">
        <v>10152</v>
      </c>
      <c r="L85" s="23">
        <v>9517</v>
      </c>
      <c r="M85" s="24" t="s">
        <v>1125</v>
      </c>
      <c r="N85" s="25" t="s">
        <v>1124</v>
      </c>
      <c r="O85" s="25" t="s">
        <v>243</v>
      </c>
      <c r="P85" s="25" t="s">
        <v>227</v>
      </c>
      <c r="Q85" s="25">
        <f t="shared" si="15"/>
        <v>18.100000000000001</v>
      </c>
      <c r="R85" s="25">
        <f t="shared" si="16"/>
        <v>21.9</v>
      </c>
      <c r="S85" s="44">
        <v>1</v>
      </c>
      <c r="T85" s="26" t="s">
        <v>219</v>
      </c>
      <c r="U85" s="27">
        <v>0.05</v>
      </c>
      <c r="V85" s="27" t="s">
        <v>1707</v>
      </c>
      <c r="W85" s="27" t="s">
        <v>133</v>
      </c>
      <c r="X85" s="27" t="s">
        <v>133</v>
      </c>
      <c r="Y85" s="27">
        <v>0.01</v>
      </c>
      <c r="Z85" s="27">
        <v>0.15</v>
      </c>
      <c r="AA85" s="27" t="s">
        <v>133</v>
      </c>
      <c r="AB85" s="28" t="s">
        <v>133</v>
      </c>
      <c r="AC85" s="28" t="s">
        <v>133</v>
      </c>
      <c r="AD85" s="28">
        <v>0.01</v>
      </c>
      <c r="AE85" s="28" t="s">
        <v>133</v>
      </c>
      <c r="AF85" s="28">
        <v>0.1</v>
      </c>
      <c r="AG85" s="39" t="s">
        <v>133</v>
      </c>
      <c r="AH85" s="39" t="s">
        <v>133</v>
      </c>
      <c r="AI85" s="39" t="s">
        <v>133</v>
      </c>
      <c r="AJ85" s="39" t="s">
        <v>133</v>
      </c>
      <c r="AK85" s="39" t="s">
        <v>133</v>
      </c>
      <c r="AL85" s="39">
        <v>-12.1</v>
      </c>
      <c r="AM85" s="45" t="s">
        <v>133</v>
      </c>
      <c r="AN85" s="15">
        <f t="shared" si="10"/>
        <v>0.18083141320025126</v>
      </c>
      <c r="AO85" s="15">
        <f t="shared" si="11"/>
        <v>0.18083141320025126</v>
      </c>
      <c r="AP85" s="47">
        <v>-0.36887350000000002</v>
      </c>
      <c r="AQ85" s="29" t="s">
        <v>133</v>
      </c>
      <c r="AR85" s="29" t="s">
        <v>133</v>
      </c>
      <c r="AS85" s="148">
        <v>-0.2199499</v>
      </c>
      <c r="AT85" s="148">
        <v>-0.2076413</v>
      </c>
      <c r="AU85" s="48">
        <v>1.6205500000000001E-2</v>
      </c>
      <c r="AV85" s="47">
        <v>0.2400523</v>
      </c>
      <c r="AW85" s="47">
        <v>0.25696980000000003</v>
      </c>
      <c r="AX85" s="29" t="s">
        <v>133</v>
      </c>
      <c r="AY85" s="29" t="s">
        <v>133</v>
      </c>
      <c r="AZ85" s="47">
        <v>0.49637429999999999</v>
      </c>
      <c r="BA85" s="30">
        <v>1</v>
      </c>
      <c r="BB85" s="42">
        <v>5</v>
      </c>
      <c r="BC85" s="31" t="s">
        <v>11333</v>
      </c>
      <c r="BD85" s="31" t="s">
        <v>11340</v>
      </c>
      <c r="BE85" s="31" t="s">
        <v>1710</v>
      </c>
      <c r="BF85" s="32" t="s">
        <v>133</v>
      </c>
      <c r="BG85" s="32" t="s">
        <v>133</v>
      </c>
      <c r="BH85" s="33">
        <v>0.05</v>
      </c>
      <c r="BI85" s="33">
        <v>0.05</v>
      </c>
      <c r="BJ85" s="32" t="s">
        <v>133</v>
      </c>
      <c r="BK85" s="32" t="s">
        <v>133</v>
      </c>
      <c r="BL85" s="32" t="s">
        <v>133</v>
      </c>
      <c r="BM85" s="34" t="s">
        <v>133</v>
      </c>
      <c r="BN85" s="34" t="s">
        <v>133</v>
      </c>
      <c r="BO85" s="34" t="s">
        <v>133</v>
      </c>
      <c r="BP85" s="34" t="s">
        <v>133</v>
      </c>
      <c r="BQ85" s="16" t="s">
        <v>133</v>
      </c>
      <c r="BR85" s="16">
        <f t="shared" si="12"/>
        <v>0.19416487838947602</v>
      </c>
      <c r="BS85" s="16">
        <f t="shared" si="13"/>
        <v>0.19416487838947602</v>
      </c>
      <c r="BT85" s="35" t="s">
        <v>133</v>
      </c>
      <c r="BU85" s="35" t="s">
        <v>133</v>
      </c>
      <c r="BV85" s="35" t="s">
        <v>133</v>
      </c>
      <c r="BW85" s="35" t="s">
        <v>133</v>
      </c>
      <c r="BX85" s="36">
        <v>0</v>
      </c>
      <c r="BY85" s="37" t="s">
        <v>133</v>
      </c>
      <c r="BZ85" s="38" t="s">
        <v>133</v>
      </c>
    </row>
    <row r="86" spans="1:78" ht="50.1" customHeight="1">
      <c r="A86" s="19" t="s">
        <v>248</v>
      </c>
      <c r="B86" s="20" t="s">
        <v>1102</v>
      </c>
      <c r="C86" s="21">
        <v>9</v>
      </c>
      <c r="D86" s="21" t="s">
        <v>215</v>
      </c>
      <c r="E86" s="40">
        <v>11.192449999999999</v>
      </c>
      <c r="F86" s="40">
        <v>105.2773</v>
      </c>
      <c r="G86" s="41">
        <v>1</v>
      </c>
      <c r="H86" s="22">
        <v>10020</v>
      </c>
      <c r="I86" s="22">
        <v>111.80339887498948</v>
      </c>
      <c r="J86" s="23">
        <v>11603.5</v>
      </c>
      <c r="K86" s="23">
        <v>11970</v>
      </c>
      <c r="L86" s="23">
        <v>11237</v>
      </c>
      <c r="M86" s="24" t="s">
        <v>249</v>
      </c>
      <c r="N86" s="25" t="s">
        <v>1125</v>
      </c>
      <c r="O86" s="25" t="s">
        <v>250</v>
      </c>
      <c r="P86" s="25" t="s">
        <v>227</v>
      </c>
      <c r="Q86" s="25">
        <f t="shared" si="15"/>
        <v>22.6</v>
      </c>
      <c r="R86" s="25">
        <f t="shared" si="16"/>
        <v>17.399999999999999</v>
      </c>
      <c r="S86" s="44">
        <v>1</v>
      </c>
      <c r="T86" s="26" t="s">
        <v>219</v>
      </c>
      <c r="U86" s="27">
        <v>0.05</v>
      </c>
      <c r="V86" s="27" t="s">
        <v>1707</v>
      </c>
      <c r="W86" s="27" t="s">
        <v>133</v>
      </c>
      <c r="X86" s="27" t="s">
        <v>133</v>
      </c>
      <c r="Y86" s="27">
        <v>0.01</v>
      </c>
      <c r="Z86" s="27">
        <v>0.15</v>
      </c>
      <c r="AA86" s="27" t="s">
        <v>133</v>
      </c>
      <c r="AB86" s="28" t="s">
        <v>133</v>
      </c>
      <c r="AC86" s="28" t="s">
        <v>133</v>
      </c>
      <c r="AD86" s="28">
        <v>0.01</v>
      </c>
      <c r="AE86" s="28" t="s">
        <v>133</v>
      </c>
      <c r="AF86" s="28">
        <v>0.1</v>
      </c>
      <c r="AG86" s="39" t="s">
        <v>133</v>
      </c>
      <c r="AH86" s="39" t="s">
        <v>133</v>
      </c>
      <c r="AI86" s="39" t="s">
        <v>133</v>
      </c>
      <c r="AJ86" s="39" t="s">
        <v>133</v>
      </c>
      <c r="AK86" s="39" t="s">
        <v>133</v>
      </c>
      <c r="AL86" s="39">
        <v>-16.600000000000001</v>
      </c>
      <c r="AM86" s="45" t="s">
        <v>133</v>
      </c>
      <c r="AN86" s="15">
        <f t="shared" si="10"/>
        <v>0.18083141320025126</v>
      </c>
      <c r="AO86" s="15">
        <f t="shared" si="11"/>
        <v>0.18083141320025126</v>
      </c>
      <c r="AP86" s="47">
        <v>-0.36887350000000002</v>
      </c>
      <c r="AQ86" s="29" t="s">
        <v>133</v>
      </c>
      <c r="AR86" s="29" t="s">
        <v>133</v>
      </c>
      <c r="AS86" s="148">
        <v>-0.2199499</v>
      </c>
      <c r="AT86" s="148">
        <v>-0.2076413</v>
      </c>
      <c r="AU86" s="48">
        <v>1.6205500000000001E-2</v>
      </c>
      <c r="AV86" s="47">
        <v>0.2400523</v>
      </c>
      <c r="AW86" s="47">
        <v>0.25696980000000003</v>
      </c>
      <c r="AX86" s="29" t="s">
        <v>133</v>
      </c>
      <c r="AY86" s="29" t="s">
        <v>133</v>
      </c>
      <c r="AZ86" s="47">
        <v>0.49637429999999999</v>
      </c>
      <c r="BA86" s="30">
        <v>1</v>
      </c>
      <c r="BB86" s="42">
        <v>5</v>
      </c>
      <c r="BC86" s="31" t="s">
        <v>11333</v>
      </c>
      <c r="BD86" s="31" t="s">
        <v>11341</v>
      </c>
      <c r="BE86" s="31" t="s">
        <v>1710</v>
      </c>
      <c r="BF86" s="32" t="s">
        <v>133</v>
      </c>
      <c r="BG86" s="32" t="s">
        <v>133</v>
      </c>
      <c r="BH86" s="33">
        <v>0.05</v>
      </c>
      <c r="BI86" s="33">
        <v>0.05</v>
      </c>
      <c r="BJ86" s="32" t="s">
        <v>133</v>
      </c>
      <c r="BK86" s="32" t="s">
        <v>133</v>
      </c>
      <c r="BL86" s="32" t="s">
        <v>133</v>
      </c>
      <c r="BM86" s="34" t="s">
        <v>133</v>
      </c>
      <c r="BN86" s="34" t="s">
        <v>133</v>
      </c>
      <c r="BO86" s="34" t="s">
        <v>133</v>
      </c>
      <c r="BP86" s="34" t="s">
        <v>133</v>
      </c>
      <c r="BQ86" s="16" t="s">
        <v>133</v>
      </c>
      <c r="BR86" s="16">
        <f t="shared" si="12"/>
        <v>0.19416487838947602</v>
      </c>
      <c r="BS86" s="16">
        <f t="shared" si="13"/>
        <v>0.19416487838947602</v>
      </c>
      <c r="BT86" s="35" t="s">
        <v>133</v>
      </c>
      <c r="BU86" s="35" t="s">
        <v>133</v>
      </c>
      <c r="BV86" s="35" t="s">
        <v>133</v>
      </c>
      <c r="BW86" s="35" t="s">
        <v>133</v>
      </c>
      <c r="BX86" s="36">
        <v>1</v>
      </c>
      <c r="BY86" s="37" t="s">
        <v>1692</v>
      </c>
      <c r="BZ86" s="38" t="s">
        <v>1721</v>
      </c>
    </row>
    <row r="87" spans="1:78" ht="50.1" customHeight="1">
      <c r="A87" s="19" t="s">
        <v>251</v>
      </c>
      <c r="B87" s="20" t="s">
        <v>1102</v>
      </c>
      <c r="C87" s="21">
        <v>9</v>
      </c>
      <c r="D87" s="21" t="s">
        <v>215</v>
      </c>
      <c r="E87" s="40">
        <v>11.192449999999999</v>
      </c>
      <c r="F87" s="40">
        <v>105.2773</v>
      </c>
      <c r="G87" s="41">
        <v>1</v>
      </c>
      <c r="H87" s="22">
        <v>12270</v>
      </c>
      <c r="I87" s="22">
        <v>116.61903789690601</v>
      </c>
      <c r="J87" s="23">
        <v>14318</v>
      </c>
      <c r="K87" s="23">
        <v>14817</v>
      </c>
      <c r="L87" s="23">
        <v>13819</v>
      </c>
      <c r="M87" s="24" t="s">
        <v>249</v>
      </c>
      <c r="N87" s="25" t="s">
        <v>1125</v>
      </c>
      <c r="O87" s="25" t="s">
        <v>250</v>
      </c>
      <c r="P87" s="25" t="s">
        <v>227</v>
      </c>
      <c r="Q87" s="25">
        <f t="shared" si="15"/>
        <v>26</v>
      </c>
      <c r="R87" s="25">
        <f t="shared" si="16"/>
        <v>14</v>
      </c>
      <c r="S87" s="44">
        <v>1</v>
      </c>
      <c r="T87" s="26" t="s">
        <v>219</v>
      </c>
      <c r="U87" s="27">
        <v>0.05</v>
      </c>
      <c r="V87" s="27" t="s">
        <v>1707</v>
      </c>
      <c r="W87" s="27" t="s">
        <v>133</v>
      </c>
      <c r="X87" s="27" t="s">
        <v>133</v>
      </c>
      <c r="Y87" s="27">
        <v>0.01</v>
      </c>
      <c r="Z87" s="27">
        <v>0.15</v>
      </c>
      <c r="AA87" s="27" t="s">
        <v>133</v>
      </c>
      <c r="AB87" s="28" t="s">
        <v>133</v>
      </c>
      <c r="AC87" s="28" t="s">
        <v>133</v>
      </c>
      <c r="AD87" s="28">
        <v>0.01</v>
      </c>
      <c r="AE87" s="28" t="s">
        <v>133</v>
      </c>
      <c r="AF87" s="28">
        <v>0.1</v>
      </c>
      <c r="AG87" s="39" t="s">
        <v>133</v>
      </c>
      <c r="AH87" s="39" t="s">
        <v>133</v>
      </c>
      <c r="AI87" s="39" t="s">
        <v>133</v>
      </c>
      <c r="AJ87" s="39" t="s">
        <v>133</v>
      </c>
      <c r="AK87" s="39" t="s">
        <v>133</v>
      </c>
      <c r="AL87" s="39">
        <v>-20</v>
      </c>
      <c r="AM87" s="45" t="s">
        <v>133</v>
      </c>
      <c r="AN87" s="15">
        <f t="shared" si="10"/>
        <v>0.18083141320025126</v>
      </c>
      <c r="AO87" s="15">
        <f t="shared" si="11"/>
        <v>0.18083141320025126</v>
      </c>
      <c r="AP87" s="47">
        <v>-0.36887350000000002</v>
      </c>
      <c r="AQ87" s="29" t="s">
        <v>133</v>
      </c>
      <c r="AR87" s="29" t="s">
        <v>133</v>
      </c>
      <c r="AS87" s="148">
        <v>-0.2199499</v>
      </c>
      <c r="AT87" s="148">
        <v>-0.2076413</v>
      </c>
      <c r="AU87" s="48">
        <v>1.6205500000000001E-2</v>
      </c>
      <c r="AV87" s="47">
        <v>0.2400523</v>
      </c>
      <c r="AW87" s="47">
        <v>0.25696980000000003</v>
      </c>
      <c r="AX87" s="29" t="s">
        <v>133</v>
      </c>
      <c r="AY87" s="29" t="s">
        <v>133</v>
      </c>
      <c r="AZ87" s="47">
        <v>0.49637429999999999</v>
      </c>
      <c r="BA87" s="30">
        <v>1</v>
      </c>
      <c r="BB87" s="42">
        <v>5</v>
      </c>
      <c r="BC87" s="31" t="s">
        <v>11333</v>
      </c>
      <c r="BD87" s="31" t="s">
        <v>11341</v>
      </c>
      <c r="BE87" s="31" t="s">
        <v>1710</v>
      </c>
      <c r="BF87" s="32" t="s">
        <v>133</v>
      </c>
      <c r="BG87" s="32" t="s">
        <v>133</v>
      </c>
      <c r="BH87" s="33">
        <v>0.05</v>
      </c>
      <c r="BI87" s="33">
        <v>0.05</v>
      </c>
      <c r="BJ87" s="32" t="s">
        <v>133</v>
      </c>
      <c r="BK87" s="32" t="s">
        <v>133</v>
      </c>
      <c r="BL87" s="32" t="s">
        <v>133</v>
      </c>
      <c r="BM87" s="34" t="s">
        <v>133</v>
      </c>
      <c r="BN87" s="34" t="s">
        <v>133</v>
      </c>
      <c r="BO87" s="34" t="s">
        <v>133</v>
      </c>
      <c r="BP87" s="34" t="s">
        <v>133</v>
      </c>
      <c r="BQ87" s="16" t="s">
        <v>133</v>
      </c>
      <c r="BR87" s="16">
        <f t="shared" si="12"/>
        <v>0.19416487838947602</v>
      </c>
      <c r="BS87" s="16">
        <f t="shared" si="13"/>
        <v>0.19416487838947602</v>
      </c>
      <c r="BT87" s="35" t="s">
        <v>133</v>
      </c>
      <c r="BU87" s="35" t="s">
        <v>133</v>
      </c>
      <c r="BV87" s="35" t="s">
        <v>133</v>
      </c>
      <c r="BW87" s="35" t="s">
        <v>133</v>
      </c>
      <c r="BX87" s="36">
        <v>1</v>
      </c>
      <c r="BY87" s="37" t="s">
        <v>1059</v>
      </c>
      <c r="BZ87" s="38" t="s">
        <v>1693</v>
      </c>
    </row>
    <row r="88" spans="1:78" ht="50.1" customHeight="1">
      <c r="A88" s="19" t="s">
        <v>252</v>
      </c>
      <c r="B88" s="20" t="s">
        <v>1102</v>
      </c>
      <c r="C88" s="21">
        <v>9</v>
      </c>
      <c r="D88" s="21" t="s">
        <v>215</v>
      </c>
      <c r="E88" s="40">
        <v>10.959300000000001</v>
      </c>
      <c r="F88" s="40">
        <v>105.06021699999999</v>
      </c>
      <c r="G88" s="41">
        <v>1</v>
      </c>
      <c r="H88" s="22">
        <v>2030</v>
      </c>
      <c r="I88" s="22">
        <v>107.70329614269008</v>
      </c>
      <c r="J88" s="23">
        <v>1989</v>
      </c>
      <c r="K88" s="23">
        <v>2208</v>
      </c>
      <c r="L88" s="23">
        <v>1770</v>
      </c>
      <c r="M88" s="24" t="s">
        <v>253</v>
      </c>
      <c r="N88" s="25" t="s">
        <v>254</v>
      </c>
      <c r="O88" s="25" t="s">
        <v>1124</v>
      </c>
      <c r="P88" s="25" t="s">
        <v>133</v>
      </c>
      <c r="Q88" s="25">
        <f t="shared" ref="Q88:Q115" si="17">3.5-AL88</f>
        <v>3.7</v>
      </c>
      <c r="R88" s="25">
        <f t="shared" ref="R88:R115" si="18">31-Q88</f>
        <v>27.3</v>
      </c>
      <c r="S88" s="44">
        <v>1</v>
      </c>
      <c r="T88" s="26" t="s">
        <v>219</v>
      </c>
      <c r="U88" s="27">
        <v>0.05</v>
      </c>
      <c r="V88" s="27" t="s">
        <v>1707</v>
      </c>
      <c r="W88" s="27" t="s">
        <v>133</v>
      </c>
      <c r="X88" s="27" t="s">
        <v>133</v>
      </c>
      <c r="Y88" s="27">
        <v>0.01</v>
      </c>
      <c r="Z88" s="27">
        <v>0.15</v>
      </c>
      <c r="AA88" s="27" t="s">
        <v>133</v>
      </c>
      <c r="AB88" s="28" t="s">
        <v>133</v>
      </c>
      <c r="AC88" s="28" t="s">
        <v>133</v>
      </c>
      <c r="AD88" s="28">
        <v>0.01</v>
      </c>
      <c r="AE88" s="28" t="s">
        <v>133</v>
      </c>
      <c r="AF88" s="28">
        <v>0.1</v>
      </c>
      <c r="AG88" s="39" t="s">
        <v>133</v>
      </c>
      <c r="AH88" s="39" t="s">
        <v>133</v>
      </c>
      <c r="AI88" s="39" t="s">
        <v>133</v>
      </c>
      <c r="AJ88" s="39" t="s">
        <v>133</v>
      </c>
      <c r="AK88" s="39" t="s">
        <v>133</v>
      </c>
      <c r="AL88" s="39">
        <v>-0.2</v>
      </c>
      <c r="AM88" s="45" t="s">
        <v>133</v>
      </c>
      <c r="AN88" s="15">
        <f t="shared" si="10"/>
        <v>0.18083141320025126</v>
      </c>
      <c r="AO88" s="15">
        <f t="shared" si="11"/>
        <v>0.18083141320025126</v>
      </c>
      <c r="AP88" s="47">
        <v>-0.36887350000000002</v>
      </c>
      <c r="AQ88" s="29" t="s">
        <v>133</v>
      </c>
      <c r="AR88" s="29" t="s">
        <v>133</v>
      </c>
      <c r="AS88" s="148">
        <v>-0.2199499</v>
      </c>
      <c r="AT88" s="148">
        <v>-0.2076413</v>
      </c>
      <c r="AU88" s="48">
        <v>1.6205500000000001E-2</v>
      </c>
      <c r="AV88" s="47">
        <v>0.2400523</v>
      </c>
      <c r="AW88" s="47">
        <v>0.25696980000000003</v>
      </c>
      <c r="AX88" s="29" t="s">
        <v>133</v>
      </c>
      <c r="AY88" s="29" t="s">
        <v>133</v>
      </c>
      <c r="AZ88" s="47">
        <v>0.49637429999999999</v>
      </c>
      <c r="BA88" s="30">
        <v>1</v>
      </c>
      <c r="BB88" s="42">
        <v>5</v>
      </c>
      <c r="BC88" s="31" t="s">
        <v>11333</v>
      </c>
      <c r="BD88" s="31" t="s">
        <v>11342</v>
      </c>
      <c r="BE88" s="31" t="s">
        <v>1710</v>
      </c>
      <c r="BF88" s="32" t="s">
        <v>133</v>
      </c>
      <c r="BG88" s="32" t="s">
        <v>133</v>
      </c>
      <c r="BH88" s="33">
        <v>0.05</v>
      </c>
      <c r="BI88" s="33">
        <v>0.05</v>
      </c>
      <c r="BJ88" s="32" t="s">
        <v>133</v>
      </c>
      <c r="BK88" s="32" t="s">
        <v>133</v>
      </c>
      <c r="BL88" s="32" t="s">
        <v>133</v>
      </c>
      <c r="BM88" s="34" t="s">
        <v>133</v>
      </c>
      <c r="BN88" s="34" t="s">
        <v>133</v>
      </c>
      <c r="BO88" s="34" t="s">
        <v>133</v>
      </c>
      <c r="BP88" s="34" t="s">
        <v>133</v>
      </c>
      <c r="BQ88" s="16" t="s">
        <v>133</v>
      </c>
      <c r="BR88" s="16">
        <f t="shared" si="12"/>
        <v>0.19416487838947602</v>
      </c>
      <c r="BS88" s="16">
        <f t="shared" si="13"/>
        <v>0.19416487838947602</v>
      </c>
      <c r="BT88" s="35" t="s">
        <v>133</v>
      </c>
      <c r="BU88" s="35" t="s">
        <v>133</v>
      </c>
      <c r="BV88" s="35" t="s">
        <v>133</v>
      </c>
      <c r="BW88" s="35" t="s">
        <v>133</v>
      </c>
      <c r="BX88" s="36">
        <v>0</v>
      </c>
      <c r="BY88" s="37" t="s">
        <v>133</v>
      </c>
      <c r="BZ88" s="38" t="s">
        <v>1054</v>
      </c>
    </row>
    <row r="89" spans="1:78" ht="50.1" customHeight="1">
      <c r="A89" s="19" t="s">
        <v>255</v>
      </c>
      <c r="B89" s="20" t="s">
        <v>1102</v>
      </c>
      <c r="C89" s="21">
        <v>9</v>
      </c>
      <c r="D89" s="21" t="s">
        <v>215</v>
      </c>
      <c r="E89" s="40">
        <v>10.959300000000001</v>
      </c>
      <c r="F89" s="40">
        <v>105.06021699999999</v>
      </c>
      <c r="G89" s="41">
        <v>1</v>
      </c>
      <c r="H89" s="22">
        <v>4000</v>
      </c>
      <c r="I89" s="22">
        <v>107.70329614269008</v>
      </c>
      <c r="J89" s="23">
        <v>4524</v>
      </c>
      <c r="K89" s="23">
        <v>4823</v>
      </c>
      <c r="L89" s="23">
        <v>4225</v>
      </c>
      <c r="M89" s="24" t="s">
        <v>253</v>
      </c>
      <c r="N89" s="25" t="s">
        <v>254</v>
      </c>
      <c r="O89" s="25" t="s">
        <v>1124</v>
      </c>
      <c r="P89" s="25" t="s">
        <v>133</v>
      </c>
      <c r="Q89" s="25">
        <f t="shared" si="17"/>
        <v>4.7</v>
      </c>
      <c r="R89" s="25">
        <f t="shared" si="18"/>
        <v>26.3</v>
      </c>
      <c r="S89" s="44">
        <v>1</v>
      </c>
      <c r="T89" s="26" t="s">
        <v>219</v>
      </c>
      <c r="U89" s="27">
        <v>0.05</v>
      </c>
      <c r="V89" s="27" t="s">
        <v>1707</v>
      </c>
      <c r="W89" s="27" t="s">
        <v>133</v>
      </c>
      <c r="X89" s="27" t="s">
        <v>133</v>
      </c>
      <c r="Y89" s="27">
        <v>0.01</v>
      </c>
      <c r="Z89" s="27">
        <v>0.15</v>
      </c>
      <c r="AA89" s="27" t="s">
        <v>133</v>
      </c>
      <c r="AB89" s="28" t="s">
        <v>133</v>
      </c>
      <c r="AC89" s="28" t="s">
        <v>133</v>
      </c>
      <c r="AD89" s="28">
        <v>0.01</v>
      </c>
      <c r="AE89" s="28" t="s">
        <v>133</v>
      </c>
      <c r="AF89" s="28">
        <v>0.1</v>
      </c>
      <c r="AG89" s="39" t="s">
        <v>133</v>
      </c>
      <c r="AH89" s="39" t="s">
        <v>133</v>
      </c>
      <c r="AI89" s="39" t="s">
        <v>133</v>
      </c>
      <c r="AJ89" s="39" t="s">
        <v>133</v>
      </c>
      <c r="AK89" s="39" t="s">
        <v>133</v>
      </c>
      <c r="AL89" s="39">
        <v>-1.2</v>
      </c>
      <c r="AM89" s="45" t="s">
        <v>133</v>
      </c>
      <c r="AN89" s="15">
        <f t="shared" si="10"/>
        <v>0.18083141320025126</v>
      </c>
      <c r="AO89" s="15">
        <f t="shared" si="11"/>
        <v>0.18083141320025126</v>
      </c>
      <c r="AP89" s="47">
        <v>-0.36887350000000002</v>
      </c>
      <c r="AQ89" s="29" t="s">
        <v>133</v>
      </c>
      <c r="AR89" s="29" t="s">
        <v>133</v>
      </c>
      <c r="AS89" s="148">
        <v>-0.2199499</v>
      </c>
      <c r="AT89" s="148">
        <v>-0.2076413</v>
      </c>
      <c r="AU89" s="48">
        <v>1.6205500000000001E-2</v>
      </c>
      <c r="AV89" s="47">
        <v>0.2400523</v>
      </c>
      <c r="AW89" s="47">
        <v>0.25696980000000003</v>
      </c>
      <c r="AX89" s="29" t="s">
        <v>133</v>
      </c>
      <c r="AY89" s="29" t="s">
        <v>133</v>
      </c>
      <c r="AZ89" s="47">
        <v>0.49637429999999999</v>
      </c>
      <c r="BA89" s="30">
        <v>1</v>
      </c>
      <c r="BB89" s="42">
        <v>5</v>
      </c>
      <c r="BC89" s="31" t="s">
        <v>11333</v>
      </c>
      <c r="BD89" s="31" t="s">
        <v>11342</v>
      </c>
      <c r="BE89" s="31" t="s">
        <v>1710</v>
      </c>
      <c r="BF89" s="32" t="s">
        <v>133</v>
      </c>
      <c r="BG89" s="32" t="s">
        <v>133</v>
      </c>
      <c r="BH89" s="33">
        <v>0.05</v>
      </c>
      <c r="BI89" s="33">
        <v>0.05</v>
      </c>
      <c r="BJ89" s="32" t="s">
        <v>133</v>
      </c>
      <c r="BK89" s="32" t="s">
        <v>133</v>
      </c>
      <c r="BL89" s="32" t="s">
        <v>133</v>
      </c>
      <c r="BM89" s="34" t="s">
        <v>133</v>
      </c>
      <c r="BN89" s="34" t="s">
        <v>133</v>
      </c>
      <c r="BO89" s="34" t="s">
        <v>133</v>
      </c>
      <c r="BP89" s="34" t="s">
        <v>133</v>
      </c>
      <c r="BQ89" s="16" t="s">
        <v>133</v>
      </c>
      <c r="BR89" s="16">
        <f t="shared" si="12"/>
        <v>0.19416487838947602</v>
      </c>
      <c r="BS89" s="16">
        <f t="shared" si="13"/>
        <v>0.19416487838947602</v>
      </c>
      <c r="BT89" s="35" t="s">
        <v>133</v>
      </c>
      <c r="BU89" s="35" t="s">
        <v>133</v>
      </c>
      <c r="BV89" s="35" t="s">
        <v>133</v>
      </c>
      <c r="BW89" s="35" t="s">
        <v>133</v>
      </c>
      <c r="BX89" s="36">
        <v>0</v>
      </c>
      <c r="BY89" s="37" t="s">
        <v>133</v>
      </c>
      <c r="BZ89" s="38" t="s">
        <v>133</v>
      </c>
    </row>
    <row r="90" spans="1:78" ht="50.1" customHeight="1">
      <c r="A90" s="19" t="s">
        <v>256</v>
      </c>
      <c r="B90" s="20" t="s">
        <v>1102</v>
      </c>
      <c r="C90" s="21">
        <v>9</v>
      </c>
      <c r="D90" s="21" t="s">
        <v>215</v>
      </c>
      <c r="E90" s="40">
        <v>10.959300000000001</v>
      </c>
      <c r="F90" s="40">
        <v>105.06021699999999</v>
      </c>
      <c r="G90" s="41">
        <v>1</v>
      </c>
      <c r="H90" s="22">
        <v>5520</v>
      </c>
      <c r="I90" s="22">
        <v>107.70329614269008</v>
      </c>
      <c r="J90" s="23">
        <v>6316.5</v>
      </c>
      <c r="K90" s="23">
        <v>6537</v>
      </c>
      <c r="L90" s="23">
        <v>6096</v>
      </c>
      <c r="M90" s="24" t="s">
        <v>253</v>
      </c>
      <c r="N90" s="25" t="s">
        <v>254</v>
      </c>
      <c r="O90" s="25" t="s">
        <v>1124</v>
      </c>
      <c r="P90" s="25" t="s">
        <v>133</v>
      </c>
      <c r="Q90" s="25">
        <f t="shared" si="17"/>
        <v>6</v>
      </c>
      <c r="R90" s="25">
        <f t="shared" si="18"/>
        <v>25</v>
      </c>
      <c r="S90" s="44">
        <v>1</v>
      </c>
      <c r="T90" s="26" t="s">
        <v>219</v>
      </c>
      <c r="U90" s="27">
        <v>0.05</v>
      </c>
      <c r="V90" s="27" t="s">
        <v>1707</v>
      </c>
      <c r="W90" s="27" t="s">
        <v>133</v>
      </c>
      <c r="X90" s="27" t="s">
        <v>133</v>
      </c>
      <c r="Y90" s="27">
        <v>0.01</v>
      </c>
      <c r="Z90" s="27">
        <v>0.15</v>
      </c>
      <c r="AA90" s="27" t="s">
        <v>133</v>
      </c>
      <c r="AB90" s="28" t="s">
        <v>133</v>
      </c>
      <c r="AC90" s="28" t="s">
        <v>133</v>
      </c>
      <c r="AD90" s="28">
        <v>0.01</v>
      </c>
      <c r="AE90" s="28" t="s">
        <v>133</v>
      </c>
      <c r="AF90" s="28">
        <v>0.1</v>
      </c>
      <c r="AG90" s="39" t="s">
        <v>133</v>
      </c>
      <c r="AH90" s="39" t="s">
        <v>133</v>
      </c>
      <c r="AI90" s="39" t="s">
        <v>133</v>
      </c>
      <c r="AJ90" s="39" t="s">
        <v>133</v>
      </c>
      <c r="AK90" s="39" t="s">
        <v>133</v>
      </c>
      <c r="AL90" s="39">
        <v>-2.5</v>
      </c>
      <c r="AM90" s="45" t="s">
        <v>133</v>
      </c>
      <c r="AN90" s="15">
        <f t="shared" si="10"/>
        <v>0.18083141320025126</v>
      </c>
      <c r="AO90" s="15">
        <f t="shared" si="11"/>
        <v>0.18083141320025126</v>
      </c>
      <c r="AP90" s="47">
        <v>-0.36887350000000002</v>
      </c>
      <c r="AQ90" s="29" t="s">
        <v>133</v>
      </c>
      <c r="AR90" s="29" t="s">
        <v>133</v>
      </c>
      <c r="AS90" s="148">
        <v>-0.2199499</v>
      </c>
      <c r="AT90" s="148">
        <v>-0.2076413</v>
      </c>
      <c r="AU90" s="48">
        <v>1.6205500000000001E-2</v>
      </c>
      <c r="AV90" s="47">
        <v>0.2400523</v>
      </c>
      <c r="AW90" s="47">
        <v>0.25696980000000003</v>
      </c>
      <c r="AX90" s="29" t="s">
        <v>133</v>
      </c>
      <c r="AY90" s="29" t="s">
        <v>133</v>
      </c>
      <c r="AZ90" s="47">
        <v>0.49637429999999999</v>
      </c>
      <c r="BA90" s="30">
        <v>1</v>
      </c>
      <c r="BB90" s="42">
        <v>5</v>
      </c>
      <c r="BC90" s="31" t="s">
        <v>11333</v>
      </c>
      <c r="BD90" s="31" t="s">
        <v>11342</v>
      </c>
      <c r="BE90" s="31" t="s">
        <v>1710</v>
      </c>
      <c r="BF90" s="32" t="s">
        <v>133</v>
      </c>
      <c r="BG90" s="32" t="s">
        <v>133</v>
      </c>
      <c r="BH90" s="33">
        <v>0.05</v>
      </c>
      <c r="BI90" s="33">
        <v>0.05</v>
      </c>
      <c r="BJ90" s="32" t="s">
        <v>133</v>
      </c>
      <c r="BK90" s="32" t="s">
        <v>133</v>
      </c>
      <c r="BL90" s="32" t="s">
        <v>133</v>
      </c>
      <c r="BM90" s="34" t="s">
        <v>133</v>
      </c>
      <c r="BN90" s="34" t="s">
        <v>133</v>
      </c>
      <c r="BO90" s="34" t="s">
        <v>133</v>
      </c>
      <c r="BP90" s="34" t="s">
        <v>133</v>
      </c>
      <c r="BQ90" s="16" t="s">
        <v>133</v>
      </c>
      <c r="BR90" s="16">
        <f t="shared" si="12"/>
        <v>0.19416487838947602</v>
      </c>
      <c r="BS90" s="16">
        <f t="shared" si="13"/>
        <v>0.19416487838947602</v>
      </c>
      <c r="BT90" s="35" t="s">
        <v>133</v>
      </c>
      <c r="BU90" s="35" t="s">
        <v>133</v>
      </c>
      <c r="BV90" s="35" t="s">
        <v>133</v>
      </c>
      <c r="BW90" s="35" t="s">
        <v>133</v>
      </c>
      <c r="BX90" s="36">
        <v>0</v>
      </c>
      <c r="BY90" s="37" t="s">
        <v>133</v>
      </c>
      <c r="BZ90" s="38" t="s">
        <v>133</v>
      </c>
    </row>
    <row r="91" spans="1:78" ht="50.1" customHeight="1">
      <c r="A91" s="19" t="s">
        <v>257</v>
      </c>
      <c r="B91" s="20" t="s">
        <v>1102</v>
      </c>
      <c r="C91" s="21">
        <v>9</v>
      </c>
      <c r="D91" s="21" t="s">
        <v>215</v>
      </c>
      <c r="E91" s="40">
        <v>10.959300000000001</v>
      </c>
      <c r="F91" s="40">
        <v>105.06021699999999</v>
      </c>
      <c r="G91" s="41">
        <v>1</v>
      </c>
      <c r="H91" s="22">
        <v>5500</v>
      </c>
      <c r="I91" s="22">
        <v>107.70329614269008</v>
      </c>
      <c r="J91" s="23">
        <v>6247</v>
      </c>
      <c r="K91" s="23">
        <v>6496</v>
      </c>
      <c r="L91" s="23">
        <v>5998</v>
      </c>
      <c r="M91" s="24" t="s">
        <v>1124</v>
      </c>
      <c r="N91" s="25" t="s">
        <v>253</v>
      </c>
      <c r="O91" s="25" t="s">
        <v>258</v>
      </c>
      <c r="P91" s="25" t="s">
        <v>227</v>
      </c>
      <c r="Q91" s="25">
        <f t="shared" si="17"/>
        <v>6.1</v>
      </c>
      <c r="R91" s="25">
        <f t="shared" si="18"/>
        <v>24.9</v>
      </c>
      <c r="S91" s="44">
        <v>1</v>
      </c>
      <c r="T91" s="26" t="s">
        <v>219</v>
      </c>
      <c r="U91" s="27">
        <v>0.05</v>
      </c>
      <c r="V91" s="27" t="s">
        <v>1707</v>
      </c>
      <c r="W91" s="27" t="s">
        <v>133</v>
      </c>
      <c r="X91" s="27" t="s">
        <v>133</v>
      </c>
      <c r="Y91" s="27">
        <v>0.01</v>
      </c>
      <c r="Z91" s="27">
        <v>0.15</v>
      </c>
      <c r="AA91" s="27" t="s">
        <v>133</v>
      </c>
      <c r="AB91" s="28" t="s">
        <v>133</v>
      </c>
      <c r="AC91" s="28" t="s">
        <v>133</v>
      </c>
      <c r="AD91" s="28">
        <v>0.01</v>
      </c>
      <c r="AE91" s="28" t="s">
        <v>133</v>
      </c>
      <c r="AF91" s="28">
        <v>0.1</v>
      </c>
      <c r="AG91" s="39" t="s">
        <v>133</v>
      </c>
      <c r="AH91" s="39" t="s">
        <v>133</v>
      </c>
      <c r="AI91" s="39" t="s">
        <v>133</v>
      </c>
      <c r="AJ91" s="39" t="s">
        <v>133</v>
      </c>
      <c r="AK91" s="39" t="s">
        <v>133</v>
      </c>
      <c r="AL91" s="39">
        <v>-2.6</v>
      </c>
      <c r="AM91" s="45" t="s">
        <v>133</v>
      </c>
      <c r="AN91" s="15">
        <f t="shared" si="10"/>
        <v>0.18083141320025126</v>
      </c>
      <c r="AO91" s="15">
        <f t="shared" si="11"/>
        <v>0.18083141320025126</v>
      </c>
      <c r="AP91" s="47">
        <v>-0.36887350000000002</v>
      </c>
      <c r="AQ91" s="29" t="s">
        <v>133</v>
      </c>
      <c r="AR91" s="29" t="s">
        <v>133</v>
      </c>
      <c r="AS91" s="148">
        <v>-0.2199499</v>
      </c>
      <c r="AT91" s="148">
        <v>-0.2076413</v>
      </c>
      <c r="AU91" s="48">
        <v>1.6205500000000001E-2</v>
      </c>
      <c r="AV91" s="47">
        <v>0.2400523</v>
      </c>
      <c r="AW91" s="47">
        <v>0.25696980000000003</v>
      </c>
      <c r="AX91" s="29" t="s">
        <v>133</v>
      </c>
      <c r="AY91" s="29" t="s">
        <v>133</v>
      </c>
      <c r="AZ91" s="47">
        <v>0.49637429999999999</v>
      </c>
      <c r="BA91" s="30">
        <v>0</v>
      </c>
      <c r="BB91" s="42">
        <v>5</v>
      </c>
      <c r="BC91" s="31" t="s">
        <v>1705</v>
      </c>
      <c r="BD91" s="31" t="s">
        <v>11343</v>
      </c>
      <c r="BE91" s="31" t="s">
        <v>1709</v>
      </c>
      <c r="BF91" s="32">
        <v>0.25628990000000001</v>
      </c>
      <c r="BG91" s="32">
        <v>0.2400844</v>
      </c>
      <c r="BH91" s="33">
        <v>0.05</v>
      </c>
      <c r="BI91" s="33">
        <v>0.05</v>
      </c>
      <c r="BJ91" s="32" t="s">
        <v>133</v>
      </c>
      <c r="BK91" s="32" t="s">
        <v>133</v>
      </c>
      <c r="BL91" s="32" t="s">
        <v>133</v>
      </c>
      <c r="BM91" s="34" t="s">
        <v>133</v>
      </c>
      <c r="BN91" s="34" t="s">
        <v>133</v>
      </c>
      <c r="BO91" s="34" t="s">
        <v>133</v>
      </c>
      <c r="BP91" s="34" t="s">
        <v>133</v>
      </c>
      <c r="BQ91" s="16">
        <f t="shared" ref="BQ91:BQ152" si="19">AL91-BF91</f>
        <v>-2.8562899000000002</v>
      </c>
      <c r="BR91" s="16">
        <f t="shared" si="12"/>
        <v>0.30877260099199216</v>
      </c>
      <c r="BS91" s="16">
        <f t="shared" si="13"/>
        <v>0.30877260099199216</v>
      </c>
      <c r="BT91" s="35" t="s">
        <v>133</v>
      </c>
      <c r="BU91" s="35" t="s">
        <v>133</v>
      </c>
      <c r="BV91" s="35" t="s">
        <v>133</v>
      </c>
      <c r="BW91" s="35" t="s">
        <v>133</v>
      </c>
      <c r="BX91" s="36">
        <v>0</v>
      </c>
      <c r="BY91" s="37" t="s">
        <v>133</v>
      </c>
      <c r="BZ91" s="38" t="s">
        <v>133</v>
      </c>
    </row>
    <row r="92" spans="1:78" ht="50.1" customHeight="1">
      <c r="A92" s="19" t="s">
        <v>259</v>
      </c>
      <c r="B92" s="20" t="s">
        <v>1102</v>
      </c>
      <c r="C92" s="21">
        <v>9</v>
      </c>
      <c r="D92" s="21" t="s">
        <v>215</v>
      </c>
      <c r="E92" s="40">
        <v>10.959300000000001</v>
      </c>
      <c r="F92" s="40">
        <v>105.06021699999999</v>
      </c>
      <c r="G92" s="41">
        <v>1</v>
      </c>
      <c r="H92" s="22">
        <v>6260</v>
      </c>
      <c r="I92" s="22">
        <v>50</v>
      </c>
      <c r="J92" s="23">
        <v>7209.5</v>
      </c>
      <c r="K92" s="23">
        <v>7277</v>
      </c>
      <c r="L92" s="23">
        <v>7142</v>
      </c>
      <c r="M92" s="24" t="s">
        <v>1124</v>
      </c>
      <c r="N92" s="25" t="s">
        <v>253</v>
      </c>
      <c r="O92" s="25" t="s">
        <v>258</v>
      </c>
      <c r="P92" s="25" t="s">
        <v>227</v>
      </c>
      <c r="Q92" s="25">
        <f t="shared" si="17"/>
        <v>7</v>
      </c>
      <c r="R92" s="25">
        <f t="shared" si="18"/>
        <v>24</v>
      </c>
      <c r="S92" s="44">
        <v>1</v>
      </c>
      <c r="T92" s="26" t="s">
        <v>219</v>
      </c>
      <c r="U92" s="27">
        <v>0.05</v>
      </c>
      <c r="V92" s="27" t="s">
        <v>1707</v>
      </c>
      <c r="W92" s="27" t="s">
        <v>133</v>
      </c>
      <c r="X92" s="27" t="s">
        <v>133</v>
      </c>
      <c r="Y92" s="27">
        <v>0.01</v>
      </c>
      <c r="Z92" s="27">
        <v>0.15</v>
      </c>
      <c r="AA92" s="27" t="s">
        <v>133</v>
      </c>
      <c r="AB92" s="28" t="s">
        <v>133</v>
      </c>
      <c r="AC92" s="28" t="s">
        <v>133</v>
      </c>
      <c r="AD92" s="28">
        <v>0.01</v>
      </c>
      <c r="AE92" s="28" t="s">
        <v>133</v>
      </c>
      <c r="AF92" s="28">
        <v>0.1</v>
      </c>
      <c r="AG92" s="39" t="s">
        <v>133</v>
      </c>
      <c r="AH92" s="39" t="s">
        <v>133</v>
      </c>
      <c r="AI92" s="39" t="s">
        <v>133</v>
      </c>
      <c r="AJ92" s="39" t="s">
        <v>133</v>
      </c>
      <c r="AK92" s="39" t="s">
        <v>133</v>
      </c>
      <c r="AL92" s="39">
        <v>-3.5</v>
      </c>
      <c r="AM92" s="45" t="s">
        <v>133</v>
      </c>
      <c r="AN92" s="15">
        <f t="shared" si="10"/>
        <v>0.18083141320025126</v>
      </c>
      <c r="AO92" s="15">
        <f t="shared" si="11"/>
        <v>0.18083141320025126</v>
      </c>
      <c r="AP92" s="47">
        <v>-0.36887350000000002</v>
      </c>
      <c r="AQ92" s="29" t="s">
        <v>133</v>
      </c>
      <c r="AR92" s="29" t="s">
        <v>133</v>
      </c>
      <c r="AS92" s="148">
        <v>-0.2199499</v>
      </c>
      <c r="AT92" s="148">
        <v>-0.2076413</v>
      </c>
      <c r="AU92" s="48">
        <v>1.6205500000000001E-2</v>
      </c>
      <c r="AV92" s="47">
        <v>0.2400523</v>
      </c>
      <c r="AW92" s="47">
        <v>0.25696980000000003</v>
      </c>
      <c r="AX92" s="29" t="s">
        <v>133</v>
      </c>
      <c r="AY92" s="29" t="s">
        <v>133</v>
      </c>
      <c r="AZ92" s="47">
        <v>0.49637429999999999</v>
      </c>
      <c r="BA92" s="30">
        <v>0</v>
      </c>
      <c r="BB92" s="42">
        <v>5</v>
      </c>
      <c r="BC92" s="31" t="s">
        <v>1705</v>
      </c>
      <c r="BD92" s="31" t="s">
        <v>11343</v>
      </c>
      <c r="BE92" s="31" t="s">
        <v>1709</v>
      </c>
      <c r="BF92" s="32">
        <v>0.25628990000000001</v>
      </c>
      <c r="BG92" s="32">
        <v>0.2400844</v>
      </c>
      <c r="BH92" s="33">
        <v>0.05</v>
      </c>
      <c r="BI92" s="33">
        <v>0.05</v>
      </c>
      <c r="BJ92" s="32" t="s">
        <v>133</v>
      </c>
      <c r="BK92" s="32" t="s">
        <v>133</v>
      </c>
      <c r="BL92" s="32" t="s">
        <v>133</v>
      </c>
      <c r="BM92" s="34" t="s">
        <v>133</v>
      </c>
      <c r="BN92" s="34" t="s">
        <v>133</v>
      </c>
      <c r="BO92" s="34" t="s">
        <v>133</v>
      </c>
      <c r="BP92" s="34" t="s">
        <v>133</v>
      </c>
      <c r="BQ92" s="16">
        <f t="shared" si="19"/>
        <v>-3.7562899000000001</v>
      </c>
      <c r="BR92" s="16">
        <f t="shared" si="12"/>
        <v>0.30877260099199216</v>
      </c>
      <c r="BS92" s="16">
        <f t="shared" si="13"/>
        <v>0.30877260099199216</v>
      </c>
      <c r="BT92" s="35" t="s">
        <v>133</v>
      </c>
      <c r="BU92" s="35" t="s">
        <v>133</v>
      </c>
      <c r="BV92" s="35" t="s">
        <v>133</v>
      </c>
      <c r="BW92" s="35" t="s">
        <v>133</v>
      </c>
      <c r="BX92" s="36">
        <v>0</v>
      </c>
      <c r="BY92" s="37" t="s">
        <v>133</v>
      </c>
      <c r="BZ92" s="38" t="s">
        <v>133</v>
      </c>
    </row>
    <row r="93" spans="1:78" ht="50.1" customHeight="1">
      <c r="A93" s="19" t="s">
        <v>260</v>
      </c>
      <c r="B93" s="20" t="s">
        <v>1102</v>
      </c>
      <c r="C93" s="21">
        <v>9</v>
      </c>
      <c r="D93" s="21" t="s">
        <v>215</v>
      </c>
      <c r="E93" s="40">
        <v>10.959300000000001</v>
      </c>
      <c r="F93" s="40">
        <v>105.06021699999999</v>
      </c>
      <c r="G93" s="41">
        <v>1</v>
      </c>
      <c r="H93" s="22">
        <v>6560</v>
      </c>
      <c r="I93" s="22">
        <v>40</v>
      </c>
      <c r="J93" s="23">
        <v>7469.5</v>
      </c>
      <c r="K93" s="23">
        <v>7517</v>
      </c>
      <c r="L93" s="23">
        <v>7422</v>
      </c>
      <c r="M93" s="24" t="s">
        <v>1124</v>
      </c>
      <c r="N93" s="25" t="s">
        <v>253</v>
      </c>
      <c r="O93" s="25" t="s">
        <v>258</v>
      </c>
      <c r="P93" s="25" t="s">
        <v>227</v>
      </c>
      <c r="Q93" s="25">
        <f t="shared" si="17"/>
        <v>7.7</v>
      </c>
      <c r="R93" s="25">
        <f t="shared" si="18"/>
        <v>23.3</v>
      </c>
      <c r="S93" s="44">
        <v>1</v>
      </c>
      <c r="T93" s="26" t="s">
        <v>219</v>
      </c>
      <c r="U93" s="27">
        <v>0.05</v>
      </c>
      <c r="V93" s="27" t="s">
        <v>1707</v>
      </c>
      <c r="W93" s="27" t="s">
        <v>133</v>
      </c>
      <c r="X93" s="27" t="s">
        <v>133</v>
      </c>
      <c r="Y93" s="27">
        <v>0.01</v>
      </c>
      <c r="Z93" s="27">
        <v>0.15</v>
      </c>
      <c r="AA93" s="27" t="s">
        <v>133</v>
      </c>
      <c r="AB93" s="28" t="s">
        <v>133</v>
      </c>
      <c r="AC93" s="28" t="s">
        <v>133</v>
      </c>
      <c r="AD93" s="28">
        <v>0.01</v>
      </c>
      <c r="AE93" s="28" t="s">
        <v>133</v>
      </c>
      <c r="AF93" s="28">
        <v>0.1</v>
      </c>
      <c r="AG93" s="39" t="s">
        <v>133</v>
      </c>
      <c r="AH93" s="39" t="s">
        <v>133</v>
      </c>
      <c r="AI93" s="39" t="s">
        <v>133</v>
      </c>
      <c r="AJ93" s="39" t="s">
        <v>133</v>
      </c>
      <c r="AK93" s="39" t="s">
        <v>133</v>
      </c>
      <c r="AL93" s="39">
        <v>-4.2</v>
      </c>
      <c r="AM93" s="45" t="s">
        <v>133</v>
      </c>
      <c r="AN93" s="15">
        <f t="shared" si="10"/>
        <v>0.18083141320025126</v>
      </c>
      <c r="AO93" s="15">
        <f t="shared" si="11"/>
        <v>0.18083141320025126</v>
      </c>
      <c r="AP93" s="47">
        <v>-0.36887350000000002</v>
      </c>
      <c r="AQ93" s="29" t="s">
        <v>133</v>
      </c>
      <c r="AR93" s="29" t="s">
        <v>133</v>
      </c>
      <c r="AS93" s="148">
        <v>-0.2199499</v>
      </c>
      <c r="AT93" s="148">
        <v>-0.2076413</v>
      </c>
      <c r="AU93" s="48">
        <v>1.6205500000000001E-2</v>
      </c>
      <c r="AV93" s="47">
        <v>0.2400523</v>
      </c>
      <c r="AW93" s="47">
        <v>0.25696980000000003</v>
      </c>
      <c r="AX93" s="29" t="s">
        <v>133</v>
      </c>
      <c r="AY93" s="29" t="s">
        <v>133</v>
      </c>
      <c r="AZ93" s="47">
        <v>0.49637429999999999</v>
      </c>
      <c r="BA93" s="30">
        <v>0</v>
      </c>
      <c r="BB93" s="42">
        <v>5</v>
      </c>
      <c r="BC93" s="31" t="s">
        <v>1705</v>
      </c>
      <c r="BD93" s="31" t="s">
        <v>11343</v>
      </c>
      <c r="BE93" s="31" t="s">
        <v>1709</v>
      </c>
      <c r="BF93" s="32">
        <v>0.25628990000000001</v>
      </c>
      <c r="BG93" s="32">
        <v>0.2400844</v>
      </c>
      <c r="BH93" s="33">
        <v>0.05</v>
      </c>
      <c r="BI93" s="33">
        <v>0.05</v>
      </c>
      <c r="BJ93" s="32" t="s">
        <v>133</v>
      </c>
      <c r="BK93" s="32" t="s">
        <v>133</v>
      </c>
      <c r="BL93" s="32" t="s">
        <v>133</v>
      </c>
      <c r="BM93" s="34" t="s">
        <v>133</v>
      </c>
      <c r="BN93" s="34" t="s">
        <v>133</v>
      </c>
      <c r="BO93" s="34" t="s">
        <v>133</v>
      </c>
      <c r="BP93" s="34" t="s">
        <v>133</v>
      </c>
      <c r="BQ93" s="16">
        <f t="shared" si="19"/>
        <v>-4.4562898999999998</v>
      </c>
      <c r="BR93" s="16">
        <f t="shared" si="12"/>
        <v>0.30877260099199216</v>
      </c>
      <c r="BS93" s="16">
        <f t="shared" si="13"/>
        <v>0.30877260099199216</v>
      </c>
      <c r="BT93" s="35" t="s">
        <v>133</v>
      </c>
      <c r="BU93" s="35" t="s">
        <v>133</v>
      </c>
      <c r="BV93" s="35" t="s">
        <v>133</v>
      </c>
      <c r="BW93" s="35" t="s">
        <v>133</v>
      </c>
      <c r="BX93" s="36">
        <v>0</v>
      </c>
      <c r="BY93" s="37" t="s">
        <v>133</v>
      </c>
      <c r="BZ93" s="38" t="s">
        <v>133</v>
      </c>
    </row>
    <row r="94" spans="1:78" ht="50.1" customHeight="1">
      <c r="A94" s="19" t="s">
        <v>261</v>
      </c>
      <c r="B94" s="20" t="s">
        <v>1102</v>
      </c>
      <c r="C94" s="21">
        <v>9</v>
      </c>
      <c r="D94" s="21" t="s">
        <v>215</v>
      </c>
      <c r="E94" s="40">
        <v>10.959300000000001</v>
      </c>
      <c r="F94" s="40">
        <v>105.06021699999999</v>
      </c>
      <c r="G94" s="41">
        <v>1</v>
      </c>
      <c r="H94" s="22">
        <v>6570</v>
      </c>
      <c r="I94" s="22">
        <v>50</v>
      </c>
      <c r="J94" s="23">
        <v>7494.5</v>
      </c>
      <c r="K94" s="23">
        <v>7567</v>
      </c>
      <c r="L94" s="23">
        <v>7422</v>
      </c>
      <c r="M94" s="24" t="s">
        <v>1124</v>
      </c>
      <c r="N94" s="25" t="s">
        <v>253</v>
      </c>
      <c r="O94" s="25" t="s">
        <v>258</v>
      </c>
      <c r="P94" s="25" t="s">
        <v>227</v>
      </c>
      <c r="Q94" s="25">
        <f t="shared" si="17"/>
        <v>8</v>
      </c>
      <c r="R94" s="25">
        <f t="shared" si="18"/>
        <v>23</v>
      </c>
      <c r="S94" s="44">
        <v>1</v>
      </c>
      <c r="T94" s="26" t="s">
        <v>219</v>
      </c>
      <c r="U94" s="27">
        <v>0.05</v>
      </c>
      <c r="V94" s="27" t="s">
        <v>1707</v>
      </c>
      <c r="W94" s="27" t="s">
        <v>133</v>
      </c>
      <c r="X94" s="27" t="s">
        <v>133</v>
      </c>
      <c r="Y94" s="27">
        <v>0.01</v>
      </c>
      <c r="Z94" s="27">
        <v>0.15</v>
      </c>
      <c r="AA94" s="27" t="s">
        <v>133</v>
      </c>
      <c r="AB94" s="28" t="s">
        <v>133</v>
      </c>
      <c r="AC94" s="28" t="s">
        <v>133</v>
      </c>
      <c r="AD94" s="28">
        <v>0.01</v>
      </c>
      <c r="AE94" s="28" t="s">
        <v>133</v>
      </c>
      <c r="AF94" s="28">
        <v>0.1</v>
      </c>
      <c r="AG94" s="39" t="s">
        <v>133</v>
      </c>
      <c r="AH94" s="39" t="s">
        <v>133</v>
      </c>
      <c r="AI94" s="39" t="s">
        <v>133</v>
      </c>
      <c r="AJ94" s="39" t="s">
        <v>133</v>
      </c>
      <c r="AK94" s="39" t="s">
        <v>133</v>
      </c>
      <c r="AL94" s="39">
        <v>-4.5</v>
      </c>
      <c r="AM94" s="45" t="s">
        <v>133</v>
      </c>
      <c r="AN94" s="15">
        <f t="shared" si="10"/>
        <v>0.18083141320025126</v>
      </c>
      <c r="AO94" s="15">
        <f t="shared" si="11"/>
        <v>0.18083141320025126</v>
      </c>
      <c r="AP94" s="47">
        <v>-0.36887350000000002</v>
      </c>
      <c r="AQ94" s="29" t="s">
        <v>133</v>
      </c>
      <c r="AR94" s="29" t="s">
        <v>133</v>
      </c>
      <c r="AS94" s="148">
        <v>-0.2199499</v>
      </c>
      <c r="AT94" s="148">
        <v>-0.2076413</v>
      </c>
      <c r="AU94" s="48">
        <v>1.6205500000000001E-2</v>
      </c>
      <c r="AV94" s="47">
        <v>0.2400523</v>
      </c>
      <c r="AW94" s="47">
        <v>0.25696980000000003</v>
      </c>
      <c r="AX94" s="29" t="s">
        <v>133</v>
      </c>
      <c r="AY94" s="29" t="s">
        <v>133</v>
      </c>
      <c r="AZ94" s="47">
        <v>0.49637429999999999</v>
      </c>
      <c r="BA94" s="30">
        <v>0</v>
      </c>
      <c r="BB94" s="42">
        <v>5</v>
      </c>
      <c r="BC94" s="31" t="s">
        <v>1705</v>
      </c>
      <c r="BD94" s="31" t="s">
        <v>11343</v>
      </c>
      <c r="BE94" s="31" t="s">
        <v>1709</v>
      </c>
      <c r="BF94" s="32">
        <v>0.25628990000000001</v>
      </c>
      <c r="BG94" s="32">
        <v>0.2400844</v>
      </c>
      <c r="BH94" s="33">
        <v>0.05</v>
      </c>
      <c r="BI94" s="33">
        <v>0.05</v>
      </c>
      <c r="BJ94" s="32" t="s">
        <v>133</v>
      </c>
      <c r="BK94" s="32" t="s">
        <v>133</v>
      </c>
      <c r="BL94" s="32" t="s">
        <v>133</v>
      </c>
      <c r="BM94" s="34" t="s">
        <v>133</v>
      </c>
      <c r="BN94" s="34" t="s">
        <v>133</v>
      </c>
      <c r="BO94" s="34" t="s">
        <v>133</v>
      </c>
      <c r="BP94" s="34" t="s">
        <v>133</v>
      </c>
      <c r="BQ94" s="16">
        <f t="shared" si="19"/>
        <v>-4.7562898999999996</v>
      </c>
      <c r="BR94" s="16">
        <f t="shared" si="12"/>
        <v>0.30877260099199216</v>
      </c>
      <c r="BS94" s="16">
        <f t="shared" si="13"/>
        <v>0.30877260099199216</v>
      </c>
      <c r="BT94" s="35" t="s">
        <v>133</v>
      </c>
      <c r="BU94" s="35" t="s">
        <v>133</v>
      </c>
      <c r="BV94" s="35" t="s">
        <v>133</v>
      </c>
      <c r="BW94" s="35" t="s">
        <v>133</v>
      </c>
      <c r="BX94" s="36">
        <v>0</v>
      </c>
      <c r="BY94" s="37" t="s">
        <v>133</v>
      </c>
      <c r="BZ94" s="38" t="s">
        <v>133</v>
      </c>
    </row>
    <row r="95" spans="1:78" ht="50.1" customHeight="1">
      <c r="A95" s="19" t="s">
        <v>262</v>
      </c>
      <c r="B95" s="20" t="s">
        <v>1102</v>
      </c>
      <c r="C95" s="21">
        <v>9</v>
      </c>
      <c r="D95" s="21" t="s">
        <v>215</v>
      </c>
      <c r="E95" s="40">
        <v>10.959300000000001</v>
      </c>
      <c r="F95" s="40">
        <v>105.06021699999999</v>
      </c>
      <c r="G95" s="41">
        <v>1</v>
      </c>
      <c r="H95" s="22">
        <v>5840</v>
      </c>
      <c r="I95" s="22">
        <v>50</v>
      </c>
      <c r="J95" s="23">
        <v>6625.5</v>
      </c>
      <c r="K95" s="23">
        <v>6750</v>
      </c>
      <c r="L95" s="23">
        <v>6501</v>
      </c>
      <c r="M95" s="24" t="s">
        <v>1124</v>
      </c>
      <c r="N95" s="25" t="s">
        <v>253</v>
      </c>
      <c r="O95" s="25" t="s">
        <v>258</v>
      </c>
      <c r="P95" s="25" t="s">
        <v>227</v>
      </c>
      <c r="Q95" s="25">
        <f t="shared" si="17"/>
        <v>8.4</v>
      </c>
      <c r="R95" s="25">
        <f t="shared" si="18"/>
        <v>22.6</v>
      </c>
      <c r="S95" s="44">
        <v>1</v>
      </c>
      <c r="T95" s="26" t="s">
        <v>219</v>
      </c>
      <c r="U95" s="27">
        <v>0.05</v>
      </c>
      <c r="V95" s="27" t="s">
        <v>1707</v>
      </c>
      <c r="W95" s="27" t="s">
        <v>133</v>
      </c>
      <c r="X95" s="27" t="s">
        <v>133</v>
      </c>
      <c r="Y95" s="27">
        <v>0.01</v>
      </c>
      <c r="Z95" s="27">
        <v>0.15</v>
      </c>
      <c r="AA95" s="27" t="s">
        <v>133</v>
      </c>
      <c r="AB95" s="28" t="s">
        <v>133</v>
      </c>
      <c r="AC95" s="28" t="s">
        <v>133</v>
      </c>
      <c r="AD95" s="28">
        <v>0.01</v>
      </c>
      <c r="AE95" s="28" t="s">
        <v>133</v>
      </c>
      <c r="AF95" s="28">
        <v>0.1</v>
      </c>
      <c r="AG95" s="39" t="s">
        <v>133</v>
      </c>
      <c r="AH95" s="39" t="s">
        <v>133</v>
      </c>
      <c r="AI95" s="39" t="s">
        <v>133</v>
      </c>
      <c r="AJ95" s="39" t="s">
        <v>133</v>
      </c>
      <c r="AK95" s="39" t="s">
        <v>133</v>
      </c>
      <c r="AL95" s="39">
        <v>-4.9000000000000004</v>
      </c>
      <c r="AM95" s="45" t="s">
        <v>133</v>
      </c>
      <c r="AN95" s="15">
        <f t="shared" si="10"/>
        <v>0.18083141320025126</v>
      </c>
      <c r="AO95" s="15">
        <f t="shared" si="11"/>
        <v>0.18083141320025126</v>
      </c>
      <c r="AP95" s="47">
        <v>-0.36887350000000002</v>
      </c>
      <c r="AQ95" s="29" t="s">
        <v>133</v>
      </c>
      <c r="AR95" s="29" t="s">
        <v>133</v>
      </c>
      <c r="AS95" s="148">
        <v>-0.2199499</v>
      </c>
      <c r="AT95" s="148">
        <v>-0.2076413</v>
      </c>
      <c r="AU95" s="48">
        <v>1.6205500000000001E-2</v>
      </c>
      <c r="AV95" s="47">
        <v>0.2400523</v>
      </c>
      <c r="AW95" s="47">
        <v>0.25696980000000003</v>
      </c>
      <c r="AX95" s="29" t="s">
        <v>133</v>
      </c>
      <c r="AY95" s="29" t="s">
        <v>133</v>
      </c>
      <c r="AZ95" s="47">
        <v>0.49637429999999999</v>
      </c>
      <c r="BA95" s="30">
        <v>0</v>
      </c>
      <c r="BB95" s="42">
        <v>5</v>
      </c>
      <c r="BC95" s="31" t="s">
        <v>1705</v>
      </c>
      <c r="BD95" s="31" t="s">
        <v>11343</v>
      </c>
      <c r="BE95" s="31" t="s">
        <v>1709</v>
      </c>
      <c r="BF95" s="32">
        <v>0.25628990000000001</v>
      </c>
      <c r="BG95" s="32">
        <v>0.2400844</v>
      </c>
      <c r="BH95" s="33">
        <v>0.05</v>
      </c>
      <c r="BI95" s="33">
        <v>0.05</v>
      </c>
      <c r="BJ95" s="32" t="s">
        <v>133</v>
      </c>
      <c r="BK95" s="32" t="s">
        <v>133</v>
      </c>
      <c r="BL95" s="32" t="s">
        <v>133</v>
      </c>
      <c r="BM95" s="34" t="s">
        <v>133</v>
      </c>
      <c r="BN95" s="34" t="s">
        <v>133</v>
      </c>
      <c r="BO95" s="34" t="s">
        <v>133</v>
      </c>
      <c r="BP95" s="34" t="s">
        <v>133</v>
      </c>
      <c r="BQ95" s="16">
        <f t="shared" si="19"/>
        <v>-5.1562899</v>
      </c>
      <c r="BR95" s="16">
        <f t="shared" si="12"/>
        <v>0.30877260099199216</v>
      </c>
      <c r="BS95" s="16">
        <f t="shared" si="13"/>
        <v>0.30877260099199216</v>
      </c>
      <c r="BT95" s="35" t="s">
        <v>133</v>
      </c>
      <c r="BU95" s="35" t="s">
        <v>133</v>
      </c>
      <c r="BV95" s="35" t="s">
        <v>133</v>
      </c>
      <c r="BW95" s="35" t="s">
        <v>133</v>
      </c>
      <c r="BX95" s="36">
        <v>0</v>
      </c>
      <c r="BY95" s="37" t="s">
        <v>133</v>
      </c>
      <c r="BZ95" s="38" t="s">
        <v>133</v>
      </c>
    </row>
    <row r="96" spans="1:78" ht="50.1" customHeight="1">
      <c r="A96" s="19" t="s">
        <v>263</v>
      </c>
      <c r="B96" s="20" t="s">
        <v>1102</v>
      </c>
      <c r="C96" s="21">
        <v>9</v>
      </c>
      <c r="D96" s="21" t="s">
        <v>215</v>
      </c>
      <c r="E96" s="40">
        <v>10.959300000000001</v>
      </c>
      <c r="F96" s="40">
        <v>105.06021699999999</v>
      </c>
      <c r="G96" s="41">
        <v>1</v>
      </c>
      <c r="H96" s="22">
        <v>6860</v>
      </c>
      <c r="I96" s="22">
        <v>50</v>
      </c>
      <c r="J96" s="23">
        <v>7693.5</v>
      </c>
      <c r="K96" s="23">
        <v>7795</v>
      </c>
      <c r="L96" s="23">
        <v>7592</v>
      </c>
      <c r="M96" s="24" t="s">
        <v>1124</v>
      </c>
      <c r="N96" s="25" t="s">
        <v>253</v>
      </c>
      <c r="O96" s="25" t="s">
        <v>258</v>
      </c>
      <c r="P96" s="25" t="s">
        <v>227</v>
      </c>
      <c r="Q96" s="25">
        <f t="shared" si="17"/>
        <v>8.8000000000000007</v>
      </c>
      <c r="R96" s="25">
        <f t="shared" si="18"/>
        <v>22.2</v>
      </c>
      <c r="S96" s="44">
        <v>1</v>
      </c>
      <c r="T96" s="26" t="s">
        <v>219</v>
      </c>
      <c r="U96" s="27">
        <v>0.05</v>
      </c>
      <c r="V96" s="27" t="s">
        <v>1707</v>
      </c>
      <c r="W96" s="27" t="s">
        <v>133</v>
      </c>
      <c r="X96" s="27" t="s">
        <v>133</v>
      </c>
      <c r="Y96" s="27">
        <v>0.01</v>
      </c>
      <c r="Z96" s="27">
        <v>0.15</v>
      </c>
      <c r="AA96" s="27" t="s">
        <v>133</v>
      </c>
      <c r="AB96" s="28" t="s">
        <v>133</v>
      </c>
      <c r="AC96" s="28" t="s">
        <v>133</v>
      </c>
      <c r="AD96" s="28">
        <v>0.01</v>
      </c>
      <c r="AE96" s="28" t="s">
        <v>133</v>
      </c>
      <c r="AF96" s="28">
        <v>0.1</v>
      </c>
      <c r="AG96" s="39" t="s">
        <v>133</v>
      </c>
      <c r="AH96" s="39" t="s">
        <v>133</v>
      </c>
      <c r="AI96" s="39" t="s">
        <v>133</v>
      </c>
      <c r="AJ96" s="39" t="s">
        <v>133</v>
      </c>
      <c r="AK96" s="39" t="s">
        <v>133</v>
      </c>
      <c r="AL96" s="39">
        <v>-5.3</v>
      </c>
      <c r="AM96" s="45" t="s">
        <v>133</v>
      </c>
      <c r="AN96" s="15">
        <f t="shared" si="10"/>
        <v>0.18083141320025126</v>
      </c>
      <c r="AO96" s="15">
        <f t="shared" si="11"/>
        <v>0.18083141320025126</v>
      </c>
      <c r="AP96" s="47">
        <v>-0.36887350000000002</v>
      </c>
      <c r="AQ96" s="29" t="s">
        <v>133</v>
      </c>
      <c r="AR96" s="29" t="s">
        <v>133</v>
      </c>
      <c r="AS96" s="148">
        <v>-0.2199499</v>
      </c>
      <c r="AT96" s="148">
        <v>-0.2076413</v>
      </c>
      <c r="AU96" s="48">
        <v>1.6205500000000001E-2</v>
      </c>
      <c r="AV96" s="47">
        <v>0.2400523</v>
      </c>
      <c r="AW96" s="47">
        <v>0.25696980000000003</v>
      </c>
      <c r="AX96" s="29" t="s">
        <v>133</v>
      </c>
      <c r="AY96" s="29" t="s">
        <v>133</v>
      </c>
      <c r="AZ96" s="47">
        <v>0.49637429999999999</v>
      </c>
      <c r="BA96" s="30">
        <v>0</v>
      </c>
      <c r="BB96" s="42">
        <v>5</v>
      </c>
      <c r="BC96" s="31" t="s">
        <v>1705</v>
      </c>
      <c r="BD96" s="31" t="s">
        <v>11343</v>
      </c>
      <c r="BE96" s="31" t="s">
        <v>1709</v>
      </c>
      <c r="BF96" s="32">
        <v>0.25628990000000001</v>
      </c>
      <c r="BG96" s="32">
        <v>0.2400844</v>
      </c>
      <c r="BH96" s="33">
        <v>0.05</v>
      </c>
      <c r="BI96" s="33">
        <v>0.05</v>
      </c>
      <c r="BJ96" s="32" t="s">
        <v>133</v>
      </c>
      <c r="BK96" s="32" t="s">
        <v>133</v>
      </c>
      <c r="BL96" s="32" t="s">
        <v>133</v>
      </c>
      <c r="BM96" s="34" t="s">
        <v>133</v>
      </c>
      <c r="BN96" s="34" t="s">
        <v>133</v>
      </c>
      <c r="BO96" s="34" t="s">
        <v>133</v>
      </c>
      <c r="BP96" s="34" t="s">
        <v>133</v>
      </c>
      <c r="BQ96" s="16">
        <f t="shared" si="19"/>
        <v>-5.5562898999999994</v>
      </c>
      <c r="BR96" s="16">
        <f t="shared" si="12"/>
        <v>0.30877260099199216</v>
      </c>
      <c r="BS96" s="16">
        <f t="shared" si="13"/>
        <v>0.30877260099199216</v>
      </c>
      <c r="BT96" s="35" t="s">
        <v>133</v>
      </c>
      <c r="BU96" s="35" t="s">
        <v>133</v>
      </c>
      <c r="BV96" s="35" t="s">
        <v>133</v>
      </c>
      <c r="BW96" s="35" t="s">
        <v>133</v>
      </c>
      <c r="BX96" s="36">
        <v>0</v>
      </c>
      <c r="BY96" s="37" t="s">
        <v>133</v>
      </c>
      <c r="BZ96" s="38" t="s">
        <v>133</v>
      </c>
    </row>
    <row r="97" spans="1:78" ht="50.1" customHeight="1">
      <c r="A97" s="19" t="s">
        <v>264</v>
      </c>
      <c r="B97" s="20" t="s">
        <v>1102</v>
      </c>
      <c r="C97" s="21">
        <v>9</v>
      </c>
      <c r="D97" s="21" t="s">
        <v>215</v>
      </c>
      <c r="E97" s="40">
        <v>10.959300000000001</v>
      </c>
      <c r="F97" s="40">
        <v>105.06021699999999</v>
      </c>
      <c r="G97" s="41">
        <v>1</v>
      </c>
      <c r="H97" s="22">
        <v>6960</v>
      </c>
      <c r="I97" s="22">
        <v>40</v>
      </c>
      <c r="J97" s="23">
        <v>7778</v>
      </c>
      <c r="K97" s="23">
        <v>7866</v>
      </c>
      <c r="L97" s="23">
        <v>7690</v>
      </c>
      <c r="M97" s="24" t="s">
        <v>1124</v>
      </c>
      <c r="N97" s="25" t="s">
        <v>253</v>
      </c>
      <c r="O97" s="25" t="s">
        <v>258</v>
      </c>
      <c r="P97" s="25" t="s">
        <v>227</v>
      </c>
      <c r="Q97" s="25">
        <f t="shared" si="17"/>
        <v>9.1</v>
      </c>
      <c r="R97" s="25">
        <f t="shared" si="18"/>
        <v>21.9</v>
      </c>
      <c r="S97" s="44">
        <v>1</v>
      </c>
      <c r="T97" s="26" t="s">
        <v>219</v>
      </c>
      <c r="U97" s="27">
        <v>0.05</v>
      </c>
      <c r="V97" s="27" t="s">
        <v>1707</v>
      </c>
      <c r="W97" s="27" t="s">
        <v>133</v>
      </c>
      <c r="X97" s="27" t="s">
        <v>133</v>
      </c>
      <c r="Y97" s="27">
        <v>0.01</v>
      </c>
      <c r="Z97" s="27">
        <v>0.15</v>
      </c>
      <c r="AA97" s="27" t="s">
        <v>133</v>
      </c>
      <c r="AB97" s="28" t="s">
        <v>133</v>
      </c>
      <c r="AC97" s="28" t="s">
        <v>133</v>
      </c>
      <c r="AD97" s="28">
        <v>0.01</v>
      </c>
      <c r="AE97" s="28" t="s">
        <v>133</v>
      </c>
      <c r="AF97" s="28">
        <v>0.1</v>
      </c>
      <c r="AG97" s="39" t="s">
        <v>133</v>
      </c>
      <c r="AH97" s="39" t="s">
        <v>133</v>
      </c>
      <c r="AI97" s="39" t="s">
        <v>133</v>
      </c>
      <c r="AJ97" s="39" t="s">
        <v>133</v>
      </c>
      <c r="AK97" s="39" t="s">
        <v>133</v>
      </c>
      <c r="AL97" s="39">
        <v>-5.6</v>
      </c>
      <c r="AM97" s="45" t="s">
        <v>133</v>
      </c>
      <c r="AN97" s="15">
        <f t="shared" si="10"/>
        <v>0.18083141320025126</v>
      </c>
      <c r="AO97" s="15">
        <f t="shared" si="11"/>
        <v>0.18083141320025126</v>
      </c>
      <c r="AP97" s="47">
        <v>-0.36887350000000002</v>
      </c>
      <c r="AQ97" s="29" t="s">
        <v>133</v>
      </c>
      <c r="AR97" s="29" t="s">
        <v>133</v>
      </c>
      <c r="AS97" s="148">
        <v>-0.2199499</v>
      </c>
      <c r="AT97" s="148">
        <v>-0.2076413</v>
      </c>
      <c r="AU97" s="48">
        <v>1.6205500000000001E-2</v>
      </c>
      <c r="AV97" s="47">
        <v>0.2400523</v>
      </c>
      <c r="AW97" s="47">
        <v>0.25696980000000003</v>
      </c>
      <c r="AX97" s="29" t="s">
        <v>133</v>
      </c>
      <c r="AY97" s="29" t="s">
        <v>133</v>
      </c>
      <c r="AZ97" s="47">
        <v>0.49637429999999999</v>
      </c>
      <c r="BA97" s="30">
        <v>0</v>
      </c>
      <c r="BB97" s="42">
        <v>5</v>
      </c>
      <c r="BC97" s="31" t="s">
        <v>1705</v>
      </c>
      <c r="BD97" s="31" t="s">
        <v>11343</v>
      </c>
      <c r="BE97" s="31" t="s">
        <v>1709</v>
      </c>
      <c r="BF97" s="32">
        <v>0.25628990000000001</v>
      </c>
      <c r="BG97" s="32">
        <v>0.2400844</v>
      </c>
      <c r="BH97" s="33">
        <v>0.05</v>
      </c>
      <c r="BI97" s="33">
        <v>0.05</v>
      </c>
      <c r="BJ97" s="32" t="s">
        <v>133</v>
      </c>
      <c r="BK97" s="32" t="s">
        <v>133</v>
      </c>
      <c r="BL97" s="32" t="s">
        <v>133</v>
      </c>
      <c r="BM97" s="34" t="s">
        <v>133</v>
      </c>
      <c r="BN97" s="34" t="s">
        <v>133</v>
      </c>
      <c r="BO97" s="34" t="s">
        <v>133</v>
      </c>
      <c r="BP97" s="34" t="s">
        <v>133</v>
      </c>
      <c r="BQ97" s="16">
        <f t="shared" si="19"/>
        <v>-5.8562898999999993</v>
      </c>
      <c r="BR97" s="16">
        <f t="shared" si="12"/>
        <v>0.30877260099199216</v>
      </c>
      <c r="BS97" s="16">
        <f t="shared" si="13"/>
        <v>0.30877260099199216</v>
      </c>
      <c r="BT97" s="35" t="s">
        <v>133</v>
      </c>
      <c r="BU97" s="35" t="s">
        <v>133</v>
      </c>
      <c r="BV97" s="35" t="s">
        <v>133</v>
      </c>
      <c r="BW97" s="35" t="s">
        <v>133</v>
      </c>
      <c r="BX97" s="36">
        <v>0</v>
      </c>
      <c r="BY97" s="37" t="s">
        <v>133</v>
      </c>
      <c r="BZ97" s="38" t="s">
        <v>133</v>
      </c>
    </row>
    <row r="98" spans="1:78" ht="50.1" customHeight="1">
      <c r="A98" s="19" t="s">
        <v>265</v>
      </c>
      <c r="B98" s="20" t="s">
        <v>1102</v>
      </c>
      <c r="C98" s="21">
        <v>9</v>
      </c>
      <c r="D98" s="21" t="s">
        <v>215</v>
      </c>
      <c r="E98" s="40">
        <v>10.959300000000001</v>
      </c>
      <c r="F98" s="40">
        <v>105.06021699999999</v>
      </c>
      <c r="G98" s="41">
        <v>1</v>
      </c>
      <c r="H98" s="22">
        <v>6950</v>
      </c>
      <c r="I98" s="22">
        <v>50</v>
      </c>
      <c r="J98" s="23">
        <v>7774</v>
      </c>
      <c r="K98" s="23">
        <v>7869</v>
      </c>
      <c r="L98" s="23">
        <v>7679</v>
      </c>
      <c r="M98" s="24" t="s">
        <v>1124</v>
      </c>
      <c r="N98" s="25" t="s">
        <v>253</v>
      </c>
      <c r="O98" s="25" t="s">
        <v>258</v>
      </c>
      <c r="P98" s="25" t="s">
        <v>227</v>
      </c>
      <c r="Q98" s="25">
        <f t="shared" si="17"/>
        <v>9.9</v>
      </c>
      <c r="R98" s="25">
        <f t="shared" si="18"/>
        <v>21.1</v>
      </c>
      <c r="S98" s="44">
        <v>1</v>
      </c>
      <c r="T98" s="26" t="s">
        <v>219</v>
      </c>
      <c r="U98" s="27">
        <v>0.05</v>
      </c>
      <c r="V98" s="27" t="s">
        <v>1707</v>
      </c>
      <c r="W98" s="27" t="s">
        <v>133</v>
      </c>
      <c r="X98" s="27" t="s">
        <v>133</v>
      </c>
      <c r="Y98" s="27">
        <v>0.01</v>
      </c>
      <c r="Z98" s="27">
        <v>0.15</v>
      </c>
      <c r="AA98" s="27" t="s">
        <v>133</v>
      </c>
      <c r="AB98" s="28" t="s">
        <v>133</v>
      </c>
      <c r="AC98" s="28" t="s">
        <v>133</v>
      </c>
      <c r="AD98" s="28">
        <v>0.01</v>
      </c>
      <c r="AE98" s="28" t="s">
        <v>133</v>
      </c>
      <c r="AF98" s="28">
        <v>0.1</v>
      </c>
      <c r="AG98" s="39" t="s">
        <v>133</v>
      </c>
      <c r="AH98" s="39" t="s">
        <v>133</v>
      </c>
      <c r="AI98" s="39" t="s">
        <v>133</v>
      </c>
      <c r="AJ98" s="39" t="s">
        <v>133</v>
      </c>
      <c r="AK98" s="39" t="s">
        <v>133</v>
      </c>
      <c r="AL98" s="39">
        <v>-6.4</v>
      </c>
      <c r="AM98" s="45" t="s">
        <v>133</v>
      </c>
      <c r="AN98" s="15">
        <f t="shared" si="10"/>
        <v>0.18083141320025126</v>
      </c>
      <c r="AO98" s="15">
        <f t="shared" si="11"/>
        <v>0.18083141320025126</v>
      </c>
      <c r="AP98" s="47">
        <v>-0.36887350000000002</v>
      </c>
      <c r="AQ98" s="29" t="s">
        <v>133</v>
      </c>
      <c r="AR98" s="29" t="s">
        <v>133</v>
      </c>
      <c r="AS98" s="148">
        <v>-0.2199499</v>
      </c>
      <c r="AT98" s="148">
        <v>-0.2076413</v>
      </c>
      <c r="AU98" s="48">
        <v>1.6205500000000001E-2</v>
      </c>
      <c r="AV98" s="47">
        <v>0.2400523</v>
      </c>
      <c r="AW98" s="47">
        <v>0.25696980000000003</v>
      </c>
      <c r="AX98" s="29" t="s">
        <v>133</v>
      </c>
      <c r="AY98" s="29" t="s">
        <v>133</v>
      </c>
      <c r="AZ98" s="47">
        <v>0.49637429999999999</v>
      </c>
      <c r="BA98" s="30">
        <v>0</v>
      </c>
      <c r="BB98" s="42">
        <v>5</v>
      </c>
      <c r="BC98" s="31" t="s">
        <v>1705</v>
      </c>
      <c r="BD98" s="31" t="s">
        <v>11343</v>
      </c>
      <c r="BE98" s="31" t="s">
        <v>1709</v>
      </c>
      <c r="BF98" s="32">
        <v>0.25628990000000001</v>
      </c>
      <c r="BG98" s="32">
        <v>0.2400844</v>
      </c>
      <c r="BH98" s="33">
        <v>0.05</v>
      </c>
      <c r="BI98" s="33">
        <v>0.05</v>
      </c>
      <c r="BJ98" s="32" t="s">
        <v>133</v>
      </c>
      <c r="BK98" s="32" t="s">
        <v>133</v>
      </c>
      <c r="BL98" s="32" t="s">
        <v>133</v>
      </c>
      <c r="BM98" s="34" t="s">
        <v>133</v>
      </c>
      <c r="BN98" s="34" t="s">
        <v>133</v>
      </c>
      <c r="BO98" s="34" t="s">
        <v>133</v>
      </c>
      <c r="BP98" s="34" t="s">
        <v>133</v>
      </c>
      <c r="BQ98" s="16">
        <f t="shared" si="19"/>
        <v>-6.6562899</v>
      </c>
      <c r="BR98" s="16">
        <f t="shared" si="12"/>
        <v>0.30877260099199216</v>
      </c>
      <c r="BS98" s="16">
        <f t="shared" si="13"/>
        <v>0.30877260099199216</v>
      </c>
      <c r="BT98" s="35" t="s">
        <v>133</v>
      </c>
      <c r="BU98" s="35" t="s">
        <v>133</v>
      </c>
      <c r="BV98" s="35" t="s">
        <v>133</v>
      </c>
      <c r="BW98" s="35" t="s">
        <v>133</v>
      </c>
      <c r="BX98" s="36">
        <v>0</v>
      </c>
      <c r="BY98" s="37" t="s">
        <v>133</v>
      </c>
      <c r="BZ98" s="38" t="s">
        <v>133</v>
      </c>
    </row>
    <row r="99" spans="1:78" ht="50.1" customHeight="1">
      <c r="A99" s="19" t="s">
        <v>266</v>
      </c>
      <c r="B99" s="20" t="s">
        <v>1102</v>
      </c>
      <c r="C99" s="21">
        <v>9</v>
      </c>
      <c r="D99" s="21" t="s">
        <v>215</v>
      </c>
      <c r="E99" s="40">
        <v>10.959300000000001</v>
      </c>
      <c r="F99" s="40">
        <v>105.06021699999999</v>
      </c>
      <c r="G99" s="41">
        <v>1</v>
      </c>
      <c r="H99" s="22">
        <v>7050</v>
      </c>
      <c r="I99" s="22">
        <v>50</v>
      </c>
      <c r="J99" s="23">
        <v>7877.5</v>
      </c>
      <c r="K99" s="23">
        <v>7971</v>
      </c>
      <c r="L99" s="23">
        <v>7784</v>
      </c>
      <c r="M99" s="24" t="s">
        <v>1124</v>
      </c>
      <c r="N99" s="25" t="s">
        <v>253</v>
      </c>
      <c r="O99" s="25" t="s">
        <v>258</v>
      </c>
      <c r="P99" s="25" t="s">
        <v>227</v>
      </c>
      <c r="Q99" s="25">
        <f t="shared" si="17"/>
        <v>10.5</v>
      </c>
      <c r="R99" s="25">
        <f t="shared" si="18"/>
        <v>20.5</v>
      </c>
      <c r="S99" s="44">
        <v>1</v>
      </c>
      <c r="T99" s="26" t="s">
        <v>219</v>
      </c>
      <c r="U99" s="27">
        <v>0.05</v>
      </c>
      <c r="V99" s="27" t="s">
        <v>1707</v>
      </c>
      <c r="W99" s="27" t="s">
        <v>133</v>
      </c>
      <c r="X99" s="27" t="s">
        <v>133</v>
      </c>
      <c r="Y99" s="27">
        <v>0.01</v>
      </c>
      <c r="Z99" s="27">
        <v>0.15</v>
      </c>
      <c r="AA99" s="27" t="s">
        <v>133</v>
      </c>
      <c r="AB99" s="28" t="s">
        <v>133</v>
      </c>
      <c r="AC99" s="28" t="s">
        <v>133</v>
      </c>
      <c r="AD99" s="28">
        <v>0.01</v>
      </c>
      <c r="AE99" s="28" t="s">
        <v>133</v>
      </c>
      <c r="AF99" s="28">
        <v>0.1</v>
      </c>
      <c r="AG99" s="39" t="s">
        <v>133</v>
      </c>
      <c r="AH99" s="39" t="s">
        <v>133</v>
      </c>
      <c r="AI99" s="39" t="s">
        <v>133</v>
      </c>
      <c r="AJ99" s="39" t="s">
        <v>133</v>
      </c>
      <c r="AK99" s="39" t="s">
        <v>133</v>
      </c>
      <c r="AL99" s="39">
        <v>-7</v>
      </c>
      <c r="AM99" s="45" t="s">
        <v>133</v>
      </c>
      <c r="AN99" s="15">
        <f t="shared" si="10"/>
        <v>0.18083141320025126</v>
      </c>
      <c r="AO99" s="15">
        <f t="shared" si="11"/>
        <v>0.18083141320025126</v>
      </c>
      <c r="AP99" s="47">
        <v>-0.36887350000000002</v>
      </c>
      <c r="AQ99" s="29" t="s">
        <v>133</v>
      </c>
      <c r="AR99" s="29" t="s">
        <v>133</v>
      </c>
      <c r="AS99" s="148">
        <v>-0.2199499</v>
      </c>
      <c r="AT99" s="148">
        <v>-0.2076413</v>
      </c>
      <c r="AU99" s="48">
        <v>1.6205500000000001E-2</v>
      </c>
      <c r="AV99" s="47">
        <v>0.2400523</v>
      </c>
      <c r="AW99" s="47">
        <v>0.25696980000000003</v>
      </c>
      <c r="AX99" s="29" t="s">
        <v>133</v>
      </c>
      <c r="AY99" s="29" t="s">
        <v>133</v>
      </c>
      <c r="AZ99" s="47">
        <v>0.49637429999999999</v>
      </c>
      <c r="BA99" s="30">
        <v>0</v>
      </c>
      <c r="BB99" s="42">
        <v>5</v>
      </c>
      <c r="BC99" s="31" t="s">
        <v>1705</v>
      </c>
      <c r="BD99" s="31" t="s">
        <v>11343</v>
      </c>
      <c r="BE99" s="31" t="s">
        <v>1709</v>
      </c>
      <c r="BF99" s="32">
        <v>0.25628990000000001</v>
      </c>
      <c r="BG99" s="32">
        <v>0.2400844</v>
      </c>
      <c r="BH99" s="33">
        <v>0.05</v>
      </c>
      <c r="BI99" s="33">
        <v>0.05</v>
      </c>
      <c r="BJ99" s="32" t="s">
        <v>133</v>
      </c>
      <c r="BK99" s="32" t="s">
        <v>133</v>
      </c>
      <c r="BL99" s="32" t="s">
        <v>133</v>
      </c>
      <c r="BM99" s="34" t="s">
        <v>133</v>
      </c>
      <c r="BN99" s="34" t="s">
        <v>133</v>
      </c>
      <c r="BO99" s="34" t="s">
        <v>133</v>
      </c>
      <c r="BP99" s="34" t="s">
        <v>133</v>
      </c>
      <c r="BQ99" s="16">
        <f t="shared" si="19"/>
        <v>-7.2562898999999996</v>
      </c>
      <c r="BR99" s="16">
        <f t="shared" si="12"/>
        <v>0.30877260099199216</v>
      </c>
      <c r="BS99" s="16">
        <f t="shared" si="13"/>
        <v>0.30877260099199216</v>
      </c>
      <c r="BT99" s="35" t="s">
        <v>133</v>
      </c>
      <c r="BU99" s="35" t="s">
        <v>133</v>
      </c>
      <c r="BV99" s="35" t="s">
        <v>133</v>
      </c>
      <c r="BW99" s="35" t="s">
        <v>133</v>
      </c>
      <c r="BX99" s="36">
        <v>0</v>
      </c>
      <c r="BY99" s="37" t="s">
        <v>133</v>
      </c>
      <c r="BZ99" s="38" t="s">
        <v>133</v>
      </c>
    </row>
    <row r="100" spans="1:78" ht="50.1" customHeight="1">
      <c r="A100" s="19" t="s">
        <v>267</v>
      </c>
      <c r="B100" s="20" t="s">
        <v>1102</v>
      </c>
      <c r="C100" s="21">
        <v>9</v>
      </c>
      <c r="D100" s="21" t="s">
        <v>215</v>
      </c>
      <c r="E100" s="40">
        <v>10.959300000000001</v>
      </c>
      <c r="F100" s="40">
        <v>105.06021699999999</v>
      </c>
      <c r="G100" s="41">
        <v>1</v>
      </c>
      <c r="H100" s="22">
        <v>7050</v>
      </c>
      <c r="I100" s="22">
        <v>50</v>
      </c>
      <c r="J100" s="23">
        <v>7877.5</v>
      </c>
      <c r="K100" s="23">
        <v>7971</v>
      </c>
      <c r="L100" s="23">
        <v>7784</v>
      </c>
      <c r="M100" s="24" t="s">
        <v>1124</v>
      </c>
      <c r="N100" s="25" t="s">
        <v>253</v>
      </c>
      <c r="O100" s="25" t="s">
        <v>258</v>
      </c>
      <c r="P100" s="25" t="s">
        <v>227</v>
      </c>
      <c r="Q100" s="25">
        <f t="shared" si="17"/>
        <v>11.3</v>
      </c>
      <c r="R100" s="25">
        <f t="shared" si="18"/>
        <v>19.7</v>
      </c>
      <c r="S100" s="44">
        <v>1</v>
      </c>
      <c r="T100" s="26" t="s">
        <v>219</v>
      </c>
      <c r="U100" s="27">
        <v>0.05</v>
      </c>
      <c r="V100" s="27" t="s">
        <v>1707</v>
      </c>
      <c r="W100" s="27" t="s">
        <v>133</v>
      </c>
      <c r="X100" s="27" t="s">
        <v>133</v>
      </c>
      <c r="Y100" s="27">
        <v>0.01</v>
      </c>
      <c r="Z100" s="27">
        <v>0.15</v>
      </c>
      <c r="AA100" s="27" t="s">
        <v>133</v>
      </c>
      <c r="AB100" s="28" t="s">
        <v>133</v>
      </c>
      <c r="AC100" s="28" t="s">
        <v>133</v>
      </c>
      <c r="AD100" s="28">
        <v>0.01</v>
      </c>
      <c r="AE100" s="28" t="s">
        <v>133</v>
      </c>
      <c r="AF100" s="28">
        <v>0.1</v>
      </c>
      <c r="AG100" s="39" t="s">
        <v>133</v>
      </c>
      <c r="AH100" s="39" t="s">
        <v>133</v>
      </c>
      <c r="AI100" s="39" t="s">
        <v>133</v>
      </c>
      <c r="AJ100" s="39" t="s">
        <v>133</v>
      </c>
      <c r="AK100" s="39" t="s">
        <v>133</v>
      </c>
      <c r="AL100" s="39">
        <v>-7.8</v>
      </c>
      <c r="AM100" s="45" t="s">
        <v>133</v>
      </c>
      <c r="AN100" s="15">
        <f t="shared" si="10"/>
        <v>0.18083141320025126</v>
      </c>
      <c r="AO100" s="15">
        <f t="shared" si="11"/>
        <v>0.18083141320025126</v>
      </c>
      <c r="AP100" s="47">
        <v>-0.36887350000000002</v>
      </c>
      <c r="AQ100" s="29" t="s">
        <v>133</v>
      </c>
      <c r="AR100" s="29" t="s">
        <v>133</v>
      </c>
      <c r="AS100" s="148">
        <v>-0.2199499</v>
      </c>
      <c r="AT100" s="148">
        <v>-0.2076413</v>
      </c>
      <c r="AU100" s="48">
        <v>1.6205500000000001E-2</v>
      </c>
      <c r="AV100" s="47">
        <v>0.2400523</v>
      </c>
      <c r="AW100" s="47">
        <v>0.25696980000000003</v>
      </c>
      <c r="AX100" s="29" t="s">
        <v>133</v>
      </c>
      <c r="AY100" s="29" t="s">
        <v>133</v>
      </c>
      <c r="AZ100" s="47">
        <v>0.49637429999999999</v>
      </c>
      <c r="BA100" s="30">
        <v>0</v>
      </c>
      <c r="BB100" s="42">
        <v>5</v>
      </c>
      <c r="BC100" s="31" t="s">
        <v>1705</v>
      </c>
      <c r="BD100" s="31" t="s">
        <v>11343</v>
      </c>
      <c r="BE100" s="31" t="s">
        <v>1709</v>
      </c>
      <c r="BF100" s="32">
        <v>0.25628990000000001</v>
      </c>
      <c r="BG100" s="32">
        <v>0.2400844</v>
      </c>
      <c r="BH100" s="33">
        <v>0.05</v>
      </c>
      <c r="BI100" s="33">
        <v>0.05</v>
      </c>
      <c r="BJ100" s="32" t="s">
        <v>133</v>
      </c>
      <c r="BK100" s="32" t="s">
        <v>133</v>
      </c>
      <c r="BL100" s="32" t="s">
        <v>133</v>
      </c>
      <c r="BM100" s="34" t="s">
        <v>133</v>
      </c>
      <c r="BN100" s="34" t="s">
        <v>133</v>
      </c>
      <c r="BO100" s="34" t="s">
        <v>133</v>
      </c>
      <c r="BP100" s="34" t="s">
        <v>133</v>
      </c>
      <c r="BQ100" s="16">
        <f t="shared" si="19"/>
        <v>-8.0562898999999994</v>
      </c>
      <c r="BR100" s="16">
        <f t="shared" si="12"/>
        <v>0.30877260099199216</v>
      </c>
      <c r="BS100" s="16">
        <f t="shared" si="13"/>
        <v>0.30877260099199216</v>
      </c>
      <c r="BT100" s="35" t="s">
        <v>133</v>
      </c>
      <c r="BU100" s="35" t="s">
        <v>133</v>
      </c>
      <c r="BV100" s="35" t="s">
        <v>133</v>
      </c>
      <c r="BW100" s="35" t="s">
        <v>133</v>
      </c>
      <c r="BX100" s="36">
        <v>0</v>
      </c>
      <c r="BY100" s="37" t="s">
        <v>133</v>
      </c>
      <c r="BZ100" s="38" t="s">
        <v>133</v>
      </c>
    </row>
    <row r="101" spans="1:78" ht="50.1" customHeight="1">
      <c r="A101" s="19" t="s">
        <v>268</v>
      </c>
      <c r="B101" s="20" t="s">
        <v>1102</v>
      </c>
      <c r="C101" s="21">
        <v>9</v>
      </c>
      <c r="D101" s="21" t="s">
        <v>215</v>
      </c>
      <c r="E101" s="40">
        <v>10.959300000000001</v>
      </c>
      <c r="F101" s="40">
        <v>105.06021699999999</v>
      </c>
      <c r="G101" s="41">
        <v>1</v>
      </c>
      <c r="H101" s="22">
        <v>6960</v>
      </c>
      <c r="I101" s="22">
        <v>40</v>
      </c>
      <c r="J101" s="23">
        <v>7778</v>
      </c>
      <c r="K101" s="23">
        <v>7866</v>
      </c>
      <c r="L101" s="23">
        <v>7690</v>
      </c>
      <c r="M101" s="24" t="s">
        <v>1124</v>
      </c>
      <c r="N101" s="25" t="s">
        <v>253</v>
      </c>
      <c r="O101" s="25" t="s">
        <v>258</v>
      </c>
      <c r="P101" s="25" t="s">
        <v>227</v>
      </c>
      <c r="Q101" s="25">
        <f t="shared" si="17"/>
        <v>11.7</v>
      </c>
      <c r="R101" s="25">
        <f t="shared" si="18"/>
        <v>19.3</v>
      </c>
      <c r="S101" s="44">
        <v>1</v>
      </c>
      <c r="T101" s="26" t="s">
        <v>219</v>
      </c>
      <c r="U101" s="27">
        <v>0.05</v>
      </c>
      <c r="V101" s="27" t="s">
        <v>1707</v>
      </c>
      <c r="W101" s="27" t="s">
        <v>133</v>
      </c>
      <c r="X101" s="27" t="s">
        <v>133</v>
      </c>
      <c r="Y101" s="27">
        <v>0.01</v>
      </c>
      <c r="Z101" s="27">
        <v>0.15</v>
      </c>
      <c r="AA101" s="27" t="s">
        <v>133</v>
      </c>
      <c r="AB101" s="28" t="s">
        <v>133</v>
      </c>
      <c r="AC101" s="28" t="s">
        <v>133</v>
      </c>
      <c r="AD101" s="28">
        <v>0.01</v>
      </c>
      <c r="AE101" s="28" t="s">
        <v>133</v>
      </c>
      <c r="AF101" s="28">
        <v>0.1</v>
      </c>
      <c r="AG101" s="39" t="s">
        <v>133</v>
      </c>
      <c r="AH101" s="39" t="s">
        <v>133</v>
      </c>
      <c r="AI101" s="39" t="s">
        <v>133</v>
      </c>
      <c r="AJ101" s="39" t="s">
        <v>133</v>
      </c>
      <c r="AK101" s="39" t="s">
        <v>133</v>
      </c>
      <c r="AL101" s="39">
        <v>-8.1999999999999993</v>
      </c>
      <c r="AM101" s="45" t="s">
        <v>133</v>
      </c>
      <c r="AN101" s="15">
        <f t="shared" si="10"/>
        <v>0.18083141320025126</v>
      </c>
      <c r="AO101" s="15">
        <f t="shared" si="11"/>
        <v>0.18083141320025126</v>
      </c>
      <c r="AP101" s="47">
        <v>-0.36887350000000002</v>
      </c>
      <c r="AQ101" s="29" t="s">
        <v>133</v>
      </c>
      <c r="AR101" s="29" t="s">
        <v>133</v>
      </c>
      <c r="AS101" s="148">
        <v>-0.2199499</v>
      </c>
      <c r="AT101" s="148">
        <v>-0.2076413</v>
      </c>
      <c r="AU101" s="48">
        <v>1.6205500000000001E-2</v>
      </c>
      <c r="AV101" s="47">
        <v>0.2400523</v>
      </c>
      <c r="AW101" s="47">
        <v>0.25696980000000003</v>
      </c>
      <c r="AX101" s="29" t="s">
        <v>133</v>
      </c>
      <c r="AY101" s="29" t="s">
        <v>133</v>
      </c>
      <c r="AZ101" s="47">
        <v>0.49637429999999999</v>
      </c>
      <c r="BA101" s="30">
        <v>0</v>
      </c>
      <c r="BB101" s="42">
        <v>5</v>
      </c>
      <c r="BC101" s="31" t="s">
        <v>1705</v>
      </c>
      <c r="BD101" s="31" t="s">
        <v>11343</v>
      </c>
      <c r="BE101" s="31" t="s">
        <v>1709</v>
      </c>
      <c r="BF101" s="32">
        <v>0.25628990000000001</v>
      </c>
      <c r="BG101" s="32">
        <v>0.2400844</v>
      </c>
      <c r="BH101" s="33">
        <v>0.05</v>
      </c>
      <c r="BI101" s="33">
        <v>0.05</v>
      </c>
      <c r="BJ101" s="32" t="s">
        <v>133</v>
      </c>
      <c r="BK101" s="32" t="s">
        <v>133</v>
      </c>
      <c r="BL101" s="32" t="s">
        <v>133</v>
      </c>
      <c r="BM101" s="34" t="s">
        <v>133</v>
      </c>
      <c r="BN101" s="34" t="s">
        <v>133</v>
      </c>
      <c r="BO101" s="34" t="s">
        <v>133</v>
      </c>
      <c r="BP101" s="34" t="s">
        <v>133</v>
      </c>
      <c r="BQ101" s="16">
        <f t="shared" si="19"/>
        <v>-8.4562898999999998</v>
      </c>
      <c r="BR101" s="16">
        <f t="shared" si="12"/>
        <v>0.30877260099199216</v>
      </c>
      <c r="BS101" s="16">
        <f t="shared" si="13"/>
        <v>0.30877260099199216</v>
      </c>
      <c r="BT101" s="35" t="s">
        <v>133</v>
      </c>
      <c r="BU101" s="35" t="s">
        <v>133</v>
      </c>
      <c r="BV101" s="35" t="s">
        <v>133</v>
      </c>
      <c r="BW101" s="35" t="s">
        <v>133</v>
      </c>
      <c r="BX101" s="36">
        <v>0</v>
      </c>
      <c r="BY101" s="37" t="s">
        <v>133</v>
      </c>
      <c r="BZ101" s="38" t="s">
        <v>133</v>
      </c>
    </row>
    <row r="102" spans="1:78" ht="50.1" customHeight="1">
      <c r="A102" s="19" t="s">
        <v>269</v>
      </c>
      <c r="B102" s="20" t="s">
        <v>1102</v>
      </c>
      <c r="C102" s="21">
        <v>9</v>
      </c>
      <c r="D102" s="21" t="s">
        <v>215</v>
      </c>
      <c r="E102" s="40">
        <v>10.959300000000001</v>
      </c>
      <c r="F102" s="40">
        <v>105.06021699999999</v>
      </c>
      <c r="G102" s="41">
        <v>1</v>
      </c>
      <c r="H102" s="22">
        <v>7300</v>
      </c>
      <c r="I102" s="22">
        <v>50</v>
      </c>
      <c r="J102" s="23">
        <v>8099</v>
      </c>
      <c r="K102" s="23">
        <v>8198</v>
      </c>
      <c r="L102" s="23">
        <v>8000</v>
      </c>
      <c r="M102" s="24" t="s">
        <v>1124</v>
      </c>
      <c r="N102" s="25" t="s">
        <v>253</v>
      </c>
      <c r="O102" s="25" t="s">
        <v>258</v>
      </c>
      <c r="P102" s="25" t="s">
        <v>227</v>
      </c>
      <c r="Q102" s="25">
        <f t="shared" si="17"/>
        <v>12</v>
      </c>
      <c r="R102" s="25">
        <f t="shared" si="18"/>
        <v>19</v>
      </c>
      <c r="S102" s="44">
        <v>1</v>
      </c>
      <c r="T102" s="26" t="s">
        <v>219</v>
      </c>
      <c r="U102" s="27">
        <v>0.05</v>
      </c>
      <c r="V102" s="27" t="s">
        <v>1707</v>
      </c>
      <c r="W102" s="27" t="s">
        <v>133</v>
      </c>
      <c r="X102" s="27" t="s">
        <v>133</v>
      </c>
      <c r="Y102" s="27">
        <v>0.01</v>
      </c>
      <c r="Z102" s="27">
        <v>0.15</v>
      </c>
      <c r="AA102" s="27" t="s">
        <v>133</v>
      </c>
      <c r="AB102" s="28" t="s">
        <v>133</v>
      </c>
      <c r="AC102" s="28" t="s">
        <v>133</v>
      </c>
      <c r="AD102" s="28">
        <v>0.01</v>
      </c>
      <c r="AE102" s="28" t="s">
        <v>133</v>
      </c>
      <c r="AF102" s="28">
        <v>0.1</v>
      </c>
      <c r="AG102" s="39" t="s">
        <v>133</v>
      </c>
      <c r="AH102" s="39" t="s">
        <v>133</v>
      </c>
      <c r="AI102" s="39" t="s">
        <v>133</v>
      </c>
      <c r="AJ102" s="39" t="s">
        <v>133</v>
      </c>
      <c r="AK102" s="39" t="s">
        <v>133</v>
      </c>
      <c r="AL102" s="39">
        <v>-8.5</v>
      </c>
      <c r="AM102" s="45" t="s">
        <v>133</v>
      </c>
      <c r="AN102" s="15">
        <f t="shared" si="10"/>
        <v>0.18083141320025126</v>
      </c>
      <c r="AO102" s="15">
        <f t="shared" si="11"/>
        <v>0.18083141320025126</v>
      </c>
      <c r="AP102" s="47">
        <v>-0.36887350000000002</v>
      </c>
      <c r="AQ102" s="29" t="s">
        <v>133</v>
      </c>
      <c r="AR102" s="29" t="s">
        <v>133</v>
      </c>
      <c r="AS102" s="148">
        <v>-0.2199499</v>
      </c>
      <c r="AT102" s="148">
        <v>-0.2076413</v>
      </c>
      <c r="AU102" s="48">
        <v>1.6205500000000001E-2</v>
      </c>
      <c r="AV102" s="47">
        <v>0.2400523</v>
      </c>
      <c r="AW102" s="47">
        <v>0.25696980000000003</v>
      </c>
      <c r="AX102" s="29" t="s">
        <v>133</v>
      </c>
      <c r="AY102" s="29" t="s">
        <v>133</v>
      </c>
      <c r="AZ102" s="47">
        <v>0.49637429999999999</v>
      </c>
      <c r="BA102" s="30">
        <v>0</v>
      </c>
      <c r="BB102" s="42">
        <v>5</v>
      </c>
      <c r="BC102" s="31" t="s">
        <v>1705</v>
      </c>
      <c r="BD102" s="31" t="s">
        <v>11343</v>
      </c>
      <c r="BE102" s="31" t="s">
        <v>1709</v>
      </c>
      <c r="BF102" s="32">
        <v>0.25628990000000001</v>
      </c>
      <c r="BG102" s="32">
        <v>0.2400844</v>
      </c>
      <c r="BH102" s="33">
        <v>0.05</v>
      </c>
      <c r="BI102" s="33">
        <v>0.05</v>
      </c>
      <c r="BJ102" s="32" t="s">
        <v>133</v>
      </c>
      <c r="BK102" s="32" t="s">
        <v>133</v>
      </c>
      <c r="BL102" s="32" t="s">
        <v>133</v>
      </c>
      <c r="BM102" s="34" t="s">
        <v>133</v>
      </c>
      <c r="BN102" s="34" t="s">
        <v>133</v>
      </c>
      <c r="BO102" s="34" t="s">
        <v>133</v>
      </c>
      <c r="BP102" s="34" t="s">
        <v>133</v>
      </c>
      <c r="BQ102" s="16">
        <f t="shared" si="19"/>
        <v>-8.7562899000000005</v>
      </c>
      <c r="BR102" s="16">
        <f t="shared" si="12"/>
        <v>0.30877260099199216</v>
      </c>
      <c r="BS102" s="16">
        <f t="shared" si="13"/>
        <v>0.30877260099199216</v>
      </c>
      <c r="BT102" s="35" t="s">
        <v>133</v>
      </c>
      <c r="BU102" s="35" t="s">
        <v>133</v>
      </c>
      <c r="BV102" s="35" t="s">
        <v>133</v>
      </c>
      <c r="BW102" s="35" t="s">
        <v>133</v>
      </c>
      <c r="BX102" s="36">
        <v>0</v>
      </c>
      <c r="BY102" s="37" t="s">
        <v>133</v>
      </c>
      <c r="BZ102" s="38" t="s">
        <v>133</v>
      </c>
    </row>
    <row r="103" spans="1:78" ht="50.1" customHeight="1">
      <c r="A103" s="19" t="s">
        <v>270</v>
      </c>
      <c r="B103" s="20" t="s">
        <v>1102</v>
      </c>
      <c r="C103" s="21">
        <v>9</v>
      </c>
      <c r="D103" s="21" t="s">
        <v>215</v>
      </c>
      <c r="E103" s="40">
        <v>10.959300000000001</v>
      </c>
      <c r="F103" s="40">
        <v>105.06021699999999</v>
      </c>
      <c r="G103" s="41">
        <v>1</v>
      </c>
      <c r="H103" s="22">
        <v>7470</v>
      </c>
      <c r="I103" s="22">
        <v>60</v>
      </c>
      <c r="J103" s="23">
        <v>8283.5</v>
      </c>
      <c r="K103" s="23">
        <v>8386</v>
      </c>
      <c r="L103" s="23">
        <v>8181</v>
      </c>
      <c r="M103" s="24" t="s">
        <v>1124</v>
      </c>
      <c r="N103" s="25" t="s">
        <v>253</v>
      </c>
      <c r="O103" s="25" t="s">
        <v>258</v>
      </c>
      <c r="P103" s="25" t="s">
        <v>227</v>
      </c>
      <c r="Q103" s="25">
        <f t="shared" si="17"/>
        <v>12.7</v>
      </c>
      <c r="R103" s="25">
        <f t="shared" si="18"/>
        <v>18.3</v>
      </c>
      <c r="S103" s="44">
        <v>1</v>
      </c>
      <c r="T103" s="26" t="s">
        <v>219</v>
      </c>
      <c r="U103" s="27">
        <v>0.05</v>
      </c>
      <c r="V103" s="27" t="s">
        <v>1707</v>
      </c>
      <c r="W103" s="27" t="s">
        <v>133</v>
      </c>
      <c r="X103" s="27" t="s">
        <v>133</v>
      </c>
      <c r="Y103" s="27">
        <v>0.01</v>
      </c>
      <c r="Z103" s="27">
        <v>0.15</v>
      </c>
      <c r="AA103" s="27" t="s">
        <v>133</v>
      </c>
      <c r="AB103" s="28" t="s">
        <v>133</v>
      </c>
      <c r="AC103" s="28" t="s">
        <v>133</v>
      </c>
      <c r="AD103" s="28">
        <v>0.01</v>
      </c>
      <c r="AE103" s="28" t="s">
        <v>133</v>
      </c>
      <c r="AF103" s="28">
        <v>0.1</v>
      </c>
      <c r="AG103" s="39" t="s">
        <v>133</v>
      </c>
      <c r="AH103" s="39" t="s">
        <v>133</v>
      </c>
      <c r="AI103" s="39" t="s">
        <v>133</v>
      </c>
      <c r="AJ103" s="39" t="s">
        <v>133</v>
      </c>
      <c r="AK103" s="39" t="s">
        <v>133</v>
      </c>
      <c r="AL103" s="39">
        <v>-9.1999999999999993</v>
      </c>
      <c r="AM103" s="45" t="s">
        <v>133</v>
      </c>
      <c r="AN103" s="15">
        <f t="shared" si="10"/>
        <v>0.18083141320025126</v>
      </c>
      <c r="AO103" s="15">
        <f t="shared" si="11"/>
        <v>0.18083141320025126</v>
      </c>
      <c r="AP103" s="47">
        <v>-0.36887350000000002</v>
      </c>
      <c r="AQ103" s="29" t="s">
        <v>133</v>
      </c>
      <c r="AR103" s="29" t="s">
        <v>133</v>
      </c>
      <c r="AS103" s="148">
        <v>-0.2199499</v>
      </c>
      <c r="AT103" s="148">
        <v>-0.2076413</v>
      </c>
      <c r="AU103" s="48">
        <v>1.6205500000000001E-2</v>
      </c>
      <c r="AV103" s="47">
        <v>0.2400523</v>
      </c>
      <c r="AW103" s="47">
        <v>0.25696980000000003</v>
      </c>
      <c r="AX103" s="29" t="s">
        <v>133</v>
      </c>
      <c r="AY103" s="29" t="s">
        <v>133</v>
      </c>
      <c r="AZ103" s="47">
        <v>0.49637429999999999</v>
      </c>
      <c r="BA103" s="30">
        <v>0</v>
      </c>
      <c r="BB103" s="42">
        <v>5</v>
      </c>
      <c r="BC103" s="31" t="s">
        <v>1705</v>
      </c>
      <c r="BD103" s="31" t="s">
        <v>11343</v>
      </c>
      <c r="BE103" s="31" t="s">
        <v>1709</v>
      </c>
      <c r="BF103" s="32">
        <v>0.25628990000000001</v>
      </c>
      <c r="BG103" s="32">
        <v>0.2400844</v>
      </c>
      <c r="BH103" s="33">
        <v>0.05</v>
      </c>
      <c r="BI103" s="33">
        <v>0.05</v>
      </c>
      <c r="BJ103" s="32" t="s">
        <v>133</v>
      </c>
      <c r="BK103" s="32" t="s">
        <v>133</v>
      </c>
      <c r="BL103" s="32" t="s">
        <v>133</v>
      </c>
      <c r="BM103" s="34" t="s">
        <v>133</v>
      </c>
      <c r="BN103" s="34" t="s">
        <v>133</v>
      </c>
      <c r="BO103" s="34" t="s">
        <v>133</v>
      </c>
      <c r="BP103" s="34" t="s">
        <v>133</v>
      </c>
      <c r="BQ103" s="16">
        <f t="shared" si="19"/>
        <v>-9.4562898999999998</v>
      </c>
      <c r="BR103" s="16">
        <f t="shared" si="12"/>
        <v>0.30877260099199216</v>
      </c>
      <c r="BS103" s="16">
        <f t="shared" si="13"/>
        <v>0.30877260099199216</v>
      </c>
      <c r="BT103" s="35" t="s">
        <v>133</v>
      </c>
      <c r="BU103" s="35" t="s">
        <v>133</v>
      </c>
      <c r="BV103" s="35" t="s">
        <v>133</v>
      </c>
      <c r="BW103" s="35" t="s">
        <v>133</v>
      </c>
      <c r="BX103" s="36">
        <v>0</v>
      </c>
      <c r="BY103" s="37" t="s">
        <v>133</v>
      </c>
      <c r="BZ103" s="38" t="s">
        <v>133</v>
      </c>
    </row>
    <row r="104" spans="1:78" ht="50.1" customHeight="1">
      <c r="A104" s="19" t="s">
        <v>271</v>
      </c>
      <c r="B104" s="20" t="s">
        <v>1102</v>
      </c>
      <c r="C104" s="21">
        <v>9</v>
      </c>
      <c r="D104" s="21" t="s">
        <v>215</v>
      </c>
      <c r="E104" s="40">
        <v>10.959300000000001</v>
      </c>
      <c r="F104" s="40">
        <v>105.06021699999999</v>
      </c>
      <c r="G104" s="41">
        <v>1</v>
      </c>
      <c r="H104" s="22">
        <v>7450</v>
      </c>
      <c r="I104" s="22">
        <v>40</v>
      </c>
      <c r="J104" s="23">
        <v>8272</v>
      </c>
      <c r="K104" s="23">
        <v>8358</v>
      </c>
      <c r="L104" s="23">
        <v>8186</v>
      </c>
      <c r="M104" s="24" t="s">
        <v>1124</v>
      </c>
      <c r="N104" s="25" t="s">
        <v>253</v>
      </c>
      <c r="O104" s="25" t="s">
        <v>258</v>
      </c>
      <c r="P104" s="25" t="s">
        <v>227</v>
      </c>
      <c r="Q104" s="25">
        <f t="shared" si="17"/>
        <v>13</v>
      </c>
      <c r="R104" s="25">
        <f t="shared" si="18"/>
        <v>18</v>
      </c>
      <c r="S104" s="44">
        <v>1</v>
      </c>
      <c r="T104" s="26" t="s">
        <v>219</v>
      </c>
      <c r="U104" s="27">
        <v>0.05</v>
      </c>
      <c r="V104" s="27" t="s">
        <v>1707</v>
      </c>
      <c r="W104" s="27" t="s">
        <v>133</v>
      </c>
      <c r="X104" s="27" t="s">
        <v>133</v>
      </c>
      <c r="Y104" s="27">
        <v>0.01</v>
      </c>
      <c r="Z104" s="27">
        <v>0.15</v>
      </c>
      <c r="AA104" s="27" t="s">
        <v>133</v>
      </c>
      <c r="AB104" s="28" t="s">
        <v>133</v>
      </c>
      <c r="AC104" s="28" t="s">
        <v>133</v>
      </c>
      <c r="AD104" s="28">
        <v>0.01</v>
      </c>
      <c r="AE104" s="28" t="s">
        <v>133</v>
      </c>
      <c r="AF104" s="28">
        <v>0.1</v>
      </c>
      <c r="AG104" s="39" t="s">
        <v>133</v>
      </c>
      <c r="AH104" s="39" t="s">
        <v>133</v>
      </c>
      <c r="AI104" s="39" t="s">
        <v>133</v>
      </c>
      <c r="AJ104" s="39" t="s">
        <v>133</v>
      </c>
      <c r="AK104" s="39" t="s">
        <v>133</v>
      </c>
      <c r="AL104" s="39">
        <v>-9.5</v>
      </c>
      <c r="AM104" s="45" t="s">
        <v>133</v>
      </c>
      <c r="AN104" s="15">
        <f t="shared" si="10"/>
        <v>0.18083141320025126</v>
      </c>
      <c r="AO104" s="15">
        <f t="shared" si="11"/>
        <v>0.18083141320025126</v>
      </c>
      <c r="AP104" s="47">
        <v>-0.36887350000000002</v>
      </c>
      <c r="AQ104" s="29" t="s">
        <v>133</v>
      </c>
      <c r="AR104" s="29" t="s">
        <v>133</v>
      </c>
      <c r="AS104" s="148">
        <v>-0.2199499</v>
      </c>
      <c r="AT104" s="148">
        <v>-0.2076413</v>
      </c>
      <c r="AU104" s="48">
        <v>1.6205500000000001E-2</v>
      </c>
      <c r="AV104" s="47">
        <v>0.2400523</v>
      </c>
      <c r="AW104" s="47">
        <v>0.25696980000000003</v>
      </c>
      <c r="AX104" s="29" t="s">
        <v>133</v>
      </c>
      <c r="AY104" s="29" t="s">
        <v>133</v>
      </c>
      <c r="AZ104" s="47">
        <v>0.49637429999999999</v>
      </c>
      <c r="BA104" s="30">
        <v>0</v>
      </c>
      <c r="BB104" s="42">
        <v>5</v>
      </c>
      <c r="BC104" s="31" t="s">
        <v>1705</v>
      </c>
      <c r="BD104" s="31" t="s">
        <v>11343</v>
      </c>
      <c r="BE104" s="31" t="s">
        <v>1709</v>
      </c>
      <c r="BF104" s="32">
        <v>0.25628990000000001</v>
      </c>
      <c r="BG104" s="32">
        <v>0.2400844</v>
      </c>
      <c r="BH104" s="33">
        <v>0.05</v>
      </c>
      <c r="BI104" s="33">
        <v>0.05</v>
      </c>
      <c r="BJ104" s="32" t="s">
        <v>133</v>
      </c>
      <c r="BK104" s="32" t="s">
        <v>133</v>
      </c>
      <c r="BL104" s="32" t="s">
        <v>133</v>
      </c>
      <c r="BM104" s="34" t="s">
        <v>133</v>
      </c>
      <c r="BN104" s="34" t="s">
        <v>133</v>
      </c>
      <c r="BO104" s="34" t="s">
        <v>133</v>
      </c>
      <c r="BP104" s="34" t="s">
        <v>133</v>
      </c>
      <c r="BQ104" s="16">
        <f t="shared" si="19"/>
        <v>-9.7562899000000005</v>
      </c>
      <c r="BR104" s="16">
        <f t="shared" si="12"/>
        <v>0.30877260099199216</v>
      </c>
      <c r="BS104" s="16">
        <f t="shared" si="13"/>
        <v>0.30877260099199216</v>
      </c>
      <c r="BT104" s="35" t="s">
        <v>133</v>
      </c>
      <c r="BU104" s="35" t="s">
        <v>133</v>
      </c>
      <c r="BV104" s="35" t="s">
        <v>133</v>
      </c>
      <c r="BW104" s="35" t="s">
        <v>133</v>
      </c>
      <c r="BX104" s="36">
        <v>0</v>
      </c>
      <c r="BY104" s="37" t="s">
        <v>133</v>
      </c>
      <c r="BZ104" s="38" t="s">
        <v>133</v>
      </c>
    </row>
    <row r="105" spans="1:78" ht="50.1" customHeight="1">
      <c r="A105" s="19" t="s">
        <v>272</v>
      </c>
      <c r="B105" s="20" t="s">
        <v>1102</v>
      </c>
      <c r="C105" s="21">
        <v>9</v>
      </c>
      <c r="D105" s="21" t="s">
        <v>215</v>
      </c>
      <c r="E105" s="40">
        <v>10.959300000000001</v>
      </c>
      <c r="F105" s="40">
        <v>105.06021699999999</v>
      </c>
      <c r="G105" s="41">
        <v>1</v>
      </c>
      <c r="H105" s="22">
        <v>7540</v>
      </c>
      <c r="I105" s="22">
        <v>50</v>
      </c>
      <c r="J105" s="23">
        <v>8354</v>
      </c>
      <c r="K105" s="23">
        <v>8421</v>
      </c>
      <c r="L105" s="23">
        <v>8287</v>
      </c>
      <c r="M105" s="24" t="s">
        <v>1124</v>
      </c>
      <c r="N105" s="25" t="s">
        <v>253</v>
      </c>
      <c r="O105" s="25" t="s">
        <v>258</v>
      </c>
      <c r="P105" s="25" t="s">
        <v>227</v>
      </c>
      <c r="Q105" s="25">
        <f t="shared" si="17"/>
        <v>13.5</v>
      </c>
      <c r="R105" s="25">
        <f t="shared" si="18"/>
        <v>17.5</v>
      </c>
      <c r="S105" s="44">
        <v>1</v>
      </c>
      <c r="T105" s="26" t="s">
        <v>219</v>
      </c>
      <c r="U105" s="27">
        <v>0.05</v>
      </c>
      <c r="V105" s="27" t="s">
        <v>1707</v>
      </c>
      <c r="W105" s="27" t="s">
        <v>133</v>
      </c>
      <c r="X105" s="27" t="s">
        <v>133</v>
      </c>
      <c r="Y105" s="27">
        <v>0.01</v>
      </c>
      <c r="Z105" s="27">
        <v>0.15</v>
      </c>
      <c r="AA105" s="27" t="s">
        <v>133</v>
      </c>
      <c r="AB105" s="28" t="s">
        <v>133</v>
      </c>
      <c r="AC105" s="28" t="s">
        <v>133</v>
      </c>
      <c r="AD105" s="28">
        <v>0.01</v>
      </c>
      <c r="AE105" s="28" t="s">
        <v>133</v>
      </c>
      <c r="AF105" s="28">
        <v>0.1</v>
      </c>
      <c r="AG105" s="39" t="s">
        <v>133</v>
      </c>
      <c r="AH105" s="39" t="s">
        <v>133</v>
      </c>
      <c r="AI105" s="39" t="s">
        <v>133</v>
      </c>
      <c r="AJ105" s="39" t="s">
        <v>133</v>
      </c>
      <c r="AK105" s="39" t="s">
        <v>133</v>
      </c>
      <c r="AL105" s="39">
        <v>-10</v>
      </c>
      <c r="AM105" s="45" t="s">
        <v>133</v>
      </c>
      <c r="AN105" s="15">
        <f t="shared" si="10"/>
        <v>0.18083141320025126</v>
      </c>
      <c r="AO105" s="15">
        <f t="shared" si="11"/>
        <v>0.18083141320025126</v>
      </c>
      <c r="AP105" s="47">
        <v>-0.36887350000000002</v>
      </c>
      <c r="AQ105" s="29" t="s">
        <v>133</v>
      </c>
      <c r="AR105" s="29" t="s">
        <v>133</v>
      </c>
      <c r="AS105" s="148">
        <v>-0.2199499</v>
      </c>
      <c r="AT105" s="148">
        <v>-0.2076413</v>
      </c>
      <c r="AU105" s="48">
        <v>1.6205500000000001E-2</v>
      </c>
      <c r="AV105" s="47">
        <v>0.2400523</v>
      </c>
      <c r="AW105" s="47">
        <v>0.25696980000000003</v>
      </c>
      <c r="AX105" s="29" t="s">
        <v>133</v>
      </c>
      <c r="AY105" s="29" t="s">
        <v>133</v>
      </c>
      <c r="AZ105" s="47">
        <v>0.49637429999999999</v>
      </c>
      <c r="BA105" s="30">
        <v>0</v>
      </c>
      <c r="BB105" s="42">
        <v>5</v>
      </c>
      <c r="BC105" s="31" t="s">
        <v>1705</v>
      </c>
      <c r="BD105" s="31" t="s">
        <v>11343</v>
      </c>
      <c r="BE105" s="31" t="s">
        <v>1709</v>
      </c>
      <c r="BF105" s="32">
        <v>0.25628990000000001</v>
      </c>
      <c r="BG105" s="32">
        <v>0.2400844</v>
      </c>
      <c r="BH105" s="33">
        <v>0.05</v>
      </c>
      <c r="BI105" s="33">
        <v>0.05</v>
      </c>
      <c r="BJ105" s="32" t="s">
        <v>133</v>
      </c>
      <c r="BK105" s="32" t="s">
        <v>133</v>
      </c>
      <c r="BL105" s="32" t="s">
        <v>133</v>
      </c>
      <c r="BM105" s="34" t="s">
        <v>133</v>
      </c>
      <c r="BN105" s="34" t="s">
        <v>133</v>
      </c>
      <c r="BO105" s="34" t="s">
        <v>133</v>
      </c>
      <c r="BP105" s="34" t="s">
        <v>133</v>
      </c>
      <c r="BQ105" s="16">
        <f t="shared" si="19"/>
        <v>-10.256289900000001</v>
      </c>
      <c r="BR105" s="16">
        <f t="shared" si="12"/>
        <v>0.30877260099199216</v>
      </c>
      <c r="BS105" s="16">
        <f t="shared" si="13"/>
        <v>0.30877260099199216</v>
      </c>
      <c r="BT105" s="35" t="s">
        <v>133</v>
      </c>
      <c r="BU105" s="35" t="s">
        <v>133</v>
      </c>
      <c r="BV105" s="35" t="s">
        <v>133</v>
      </c>
      <c r="BW105" s="35" t="s">
        <v>133</v>
      </c>
      <c r="BX105" s="36">
        <v>0</v>
      </c>
      <c r="BY105" s="37" t="s">
        <v>133</v>
      </c>
      <c r="BZ105" s="38" t="s">
        <v>133</v>
      </c>
    </row>
    <row r="106" spans="1:78" ht="50.1" customHeight="1">
      <c r="A106" s="19" t="s">
        <v>273</v>
      </c>
      <c r="B106" s="20" t="s">
        <v>1102</v>
      </c>
      <c r="C106" s="21">
        <v>9</v>
      </c>
      <c r="D106" s="21" t="s">
        <v>215</v>
      </c>
      <c r="E106" s="40">
        <v>10.959300000000001</v>
      </c>
      <c r="F106" s="40">
        <v>105.06021699999999</v>
      </c>
      <c r="G106" s="41">
        <v>1</v>
      </c>
      <c r="H106" s="22">
        <v>7660</v>
      </c>
      <c r="I106" s="22">
        <v>50</v>
      </c>
      <c r="J106" s="23">
        <v>8465</v>
      </c>
      <c r="K106" s="23">
        <v>8547</v>
      </c>
      <c r="L106" s="23">
        <v>8383</v>
      </c>
      <c r="M106" s="24" t="s">
        <v>258</v>
      </c>
      <c r="N106" s="25" t="s">
        <v>1124</v>
      </c>
      <c r="O106" s="25" t="s">
        <v>1123</v>
      </c>
      <c r="P106" s="25" t="s">
        <v>227</v>
      </c>
      <c r="Q106" s="25">
        <f t="shared" si="17"/>
        <v>14.3</v>
      </c>
      <c r="R106" s="25">
        <f t="shared" si="18"/>
        <v>16.7</v>
      </c>
      <c r="S106" s="44">
        <v>1</v>
      </c>
      <c r="T106" s="26" t="s">
        <v>219</v>
      </c>
      <c r="U106" s="27">
        <v>0.05</v>
      </c>
      <c r="V106" s="27" t="s">
        <v>1707</v>
      </c>
      <c r="W106" s="27" t="s">
        <v>133</v>
      </c>
      <c r="X106" s="27" t="s">
        <v>133</v>
      </c>
      <c r="Y106" s="27">
        <v>0.01</v>
      </c>
      <c r="Z106" s="27">
        <v>0.15</v>
      </c>
      <c r="AA106" s="27" t="s">
        <v>133</v>
      </c>
      <c r="AB106" s="28" t="s">
        <v>133</v>
      </c>
      <c r="AC106" s="28" t="s">
        <v>133</v>
      </c>
      <c r="AD106" s="28">
        <v>0.01</v>
      </c>
      <c r="AE106" s="28" t="s">
        <v>133</v>
      </c>
      <c r="AF106" s="28">
        <v>0.1</v>
      </c>
      <c r="AG106" s="39" t="s">
        <v>133</v>
      </c>
      <c r="AH106" s="39" t="s">
        <v>133</v>
      </c>
      <c r="AI106" s="39" t="s">
        <v>133</v>
      </c>
      <c r="AJ106" s="39" t="s">
        <v>133</v>
      </c>
      <c r="AK106" s="39" t="s">
        <v>133</v>
      </c>
      <c r="AL106" s="39">
        <v>-10.8</v>
      </c>
      <c r="AM106" s="45" t="s">
        <v>133</v>
      </c>
      <c r="AN106" s="15">
        <f t="shared" si="10"/>
        <v>0.18083141320025126</v>
      </c>
      <c r="AO106" s="15">
        <f t="shared" si="11"/>
        <v>0.18083141320025126</v>
      </c>
      <c r="AP106" s="47">
        <v>-0.36887350000000002</v>
      </c>
      <c r="AQ106" s="29" t="s">
        <v>133</v>
      </c>
      <c r="AR106" s="29" t="s">
        <v>133</v>
      </c>
      <c r="AS106" s="148">
        <v>-0.2199499</v>
      </c>
      <c r="AT106" s="148">
        <v>-0.2076413</v>
      </c>
      <c r="AU106" s="48">
        <v>1.6205500000000001E-2</v>
      </c>
      <c r="AV106" s="47">
        <v>0.2400523</v>
      </c>
      <c r="AW106" s="47">
        <v>0.25696980000000003</v>
      </c>
      <c r="AX106" s="29" t="s">
        <v>133</v>
      </c>
      <c r="AY106" s="29" t="s">
        <v>133</v>
      </c>
      <c r="AZ106" s="47">
        <v>0.49637429999999999</v>
      </c>
      <c r="BA106" s="30">
        <v>1</v>
      </c>
      <c r="BB106" s="42">
        <v>5</v>
      </c>
      <c r="BC106" s="31" t="s">
        <v>11333</v>
      </c>
      <c r="BD106" s="31" t="s">
        <v>11344</v>
      </c>
      <c r="BE106" s="31" t="s">
        <v>1710</v>
      </c>
      <c r="BF106" s="32" t="s">
        <v>133</v>
      </c>
      <c r="BG106" s="32" t="s">
        <v>133</v>
      </c>
      <c r="BH106" s="33">
        <v>0.05</v>
      </c>
      <c r="BI106" s="33">
        <v>0.05</v>
      </c>
      <c r="BJ106" s="32" t="s">
        <v>133</v>
      </c>
      <c r="BK106" s="32" t="s">
        <v>133</v>
      </c>
      <c r="BL106" s="32" t="s">
        <v>133</v>
      </c>
      <c r="BM106" s="34" t="s">
        <v>133</v>
      </c>
      <c r="BN106" s="34" t="s">
        <v>133</v>
      </c>
      <c r="BO106" s="34" t="s">
        <v>133</v>
      </c>
      <c r="BP106" s="34" t="s">
        <v>133</v>
      </c>
      <c r="BQ106" s="16" t="s">
        <v>133</v>
      </c>
      <c r="BR106" s="16">
        <f t="shared" si="12"/>
        <v>0.19416487838947602</v>
      </c>
      <c r="BS106" s="16">
        <f t="shared" si="13"/>
        <v>0.19416487838947602</v>
      </c>
      <c r="BT106" s="35" t="s">
        <v>133</v>
      </c>
      <c r="BU106" s="35" t="s">
        <v>133</v>
      </c>
      <c r="BV106" s="35" t="s">
        <v>133</v>
      </c>
      <c r="BW106" s="35" t="s">
        <v>133</v>
      </c>
      <c r="BX106" s="36">
        <v>0</v>
      </c>
      <c r="BY106" s="37" t="s">
        <v>133</v>
      </c>
      <c r="BZ106" s="38" t="s">
        <v>133</v>
      </c>
    </row>
    <row r="107" spans="1:78" ht="50.1" customHeight="1">
      <c r="A107" s="19" t="s">
        <v>274</v>
      </c>
      <c r="B107" s="20" t="s">
        <v>1102</v>
      </c>
      <c r="C107" s="21">
        <v>9</v>
      </c>
      <c r="D107" s="21" t="s">
        <v>215</v>
      </c>
      <c r="E107" s="40">
        <v>10.959300000000001</v>
      </c>
      <c r="F107" s="40">
        <v>105.06021699999999</v>
      </c>
      <c r="G107" s="41">
        <v>1</v>
      </c>
      <c r="H107" s="22">
        <v>7660</v>
      </c>
      <c r="I107" s="22">
        <v>50</v>
      </c>
      <c r="J107" s="23">
        <v>8465</v>
      </c>
      <c r="K107" s="23">
        <v>8547</v>
      </c>
      <c r="L107" s="23">
        <v>8383</v>
      </c>
      <c r="M107" s="24" t="s">
        <v>258</v>
      </c>
      <c r="N107" s="25" t="s">
        <v>1124</v>
      </c>
      <c r="O107" s="25" t="s">
        <v>1123</v>
      </c>
      <c r="P107" s="25" t="s">
        <v>227</v>
      </c>
      <c r="Q107" s="25">
        <f t="shared" si="17"/>
        <v>15.3</v>
      </c>
      <c r="R107" s="25">
        <f t="shared" si="18"/>
        <v>15.7</v>
      </c>
      <c r="S107" s="44">
        <v>1</v>
      </c>
      <c r="T107" s="26" t="s">
        <v>219</v>
      </c>
      <c r="U107" s="27">
        <v>0.05</v>
      </c>
      <c r="V107" s="27" t="s">
        <v>1707</v>
      </c>
      <c r="W107" s="27" t="s">
        <v>133</v>
      </c>
      <c r="X107" s="27" t="s">
        <v>133</v>
      </c>
      <c r="Y107" s="27">
        <v>0.01</v>
      </c>
      <c r="Z107" s="27">
        <v>0.15</v>
      </c>
      <c r="AA107" s="27" t="s">
        <v>133</v>
      </c>
      <c r="AB107" s="28" t="s">
        <v>133</v>
      </c>
      <c r="AC107" s="28" t="s">
        <v>133</v>
      </c>
      <c r="AD107" s="28">
        <v>0.01</v>
      </c>
      <c r="AE107" s="28" t="s">
        <v>133</v>
      </c>
      <c r="AF107" s="28">
        <v>0.1</v>
      </c>
      <c r="AG107" s="39" t="s">
        <v>133</v>
      </c>
      <c r="AH107" s="39" t="s">
        <v>133</v>
      </c>
      <c r="AI107" s="39" t="s">
        <v>133</v>
      </c>
      <c r="AJ107" s="39" t="s">
        <v>133</v>
      </c>
      <c r="AK107" s="39" t="s">
        <v>133</v>
      </c>
      <c r="AL107" s="39">
        <v>-11.8</v>
      </c>
      <c r="AM107" s="45" t="s">
        <v>133</v>
      </c>
      <c r="AN107" s="15">
        <f t="shared" si="10"/>
        <v>0.18083141320025126</v>
      </c>
      <c r="AO107" s="15">
        <f t="shared" si="11"/>
        <v>0.18083141320025126</v>
      </c>
      <c r="AP107" s="47">
        <v>-0.36887350000000002</v>
      </c>
      <c r="AQ107" s="29" t="s">
        <v>133</v>
      </c>
      <c r="AR107" s="29" t="s">
        <v>133</v>
      </c>
      <c r="AS107" s="148">
        <v>-0.2199499</v>
      </c>
      <c r="AT107" s="148">
        <v>-0.2076413</v>
      </c>
      <c r="AU107" s="48">
        <v>1.6205500000000001E-2</v>
      </c>
      <c r="AV107" s="47">
        <v>0.2400523</v>
      </c>
      <c r="AW107" s="47">
        <v>0.25696980000000003</v>
      </c>
      <c r="AX107" s="29" t="s">
        <v>133</v>
      </c>
      <c r="AY107" s="29" t="s">
        <v>133</v>
      </c>
      <c r="AZ107" s="47">
        <v>0.49637429999999999</v>
      </c>
      <c r="BA107" s="30">
        <v>1</v>
      </c>
      <c r="BB107" s="42">
        <v>5</v>
      </c>
      <c r="BC107" s="31" t="s">
        <v>11333</v>
      </c>
      <c r="BD107" s="31" t="s">
        <v>11344</v>
      </c>
      <c r="BE107" s="31" t="s">
        <v>1710</v>
      </c>
      <c r="BF107" s="32" t="s">
        <v>133</v>
      </c>
      <c r="BG107" s="32" t="s">
        <v>133</v>
      </c>
      <c r="BH107" s="33">
        <v>0.05</v>
      </c>
      <c r="BI107" s="33">
        <v>0.05</v>
      </c>
      <c r="BJ107" s="32" t="s">
        <v>133</v>
      </c>
      <c r="BK107" s="32" t="s">
        <v>133</v>
      </c>
      <c r="BL107" s="32" t="s">
        <v>133</v>
      </c>
      <c r="BM107" s="34" t="s">
        <v>133</v>
      </c>
      <c r="BN107" s="34" t="s">
        <v>133</v>
      </c>
      <c r="BO107" s="34" t="s">
        <v>133</v>
      </c>
      <c r="BP107" s="34" t="s">
        <v>133</v>
      </c>
      <c r="BQ107" s="16" t="s">
        <v>133</v>
      </c>
      <c r="BR107" s="16">
        <f t="shared" si="12"/>
        <v>0.19416487838947602</v>
      </c>
      <c r="BS107" s="16">
        <f t="shared" si="13"/>
        <v>0.19416487838947602</v>
      </c>
      <c r="BT107" s="35" t="s">
        <v>133</v>
      </c>
      <c r="BU107" s="35" t="s">
        <v>133</v>
      </c>
      <c r="BV107" s="35" t="s">
        <v>133</v>
      </c>
      <c r="BW107" s="35" t="s">
        <v>133</v>
      </c>
      <c r="BX107" s="36">
        <v>0</v>
      </c>
      <c r="BY107" s="37" t="s">
        <v>133</v>
      </c>
      <c r="BZ107" s="38" t="s">
        <v>133</v>
      </c>
    </row>
    <row r="108" spans="1:78" ht="50.1" customHeight="1">
      <c r="A108" s="19" t="s">
        <v>275</v>
      </c>
      <c r="B108" s="20" t="s">
        <v>1102</v>
      </c>
      <c r="C108" s="21">
        <v>9</v>
      </c>
      <c r="D108" s="21" t="s">
        <v>215</v>
      </c>
      <c r="E108" s="40">
        <v>10.959300000000001</v>
      </c>
      <c r="F108" s="40">
        <v>105.06021699999999</v>
      </c>
      <c r="G108" s="41">
        <v>1</v>
      </c>
      <c r="H108" s="22">
        <v>7740</v>
      </c>
      <c r="I108" s="22">
        <v>40</v>
      </c>
      <c r="J108" s="23">
        <v>8510.5</v>
      </c>
      <c r="K108" s="23">
        <v>8590</v>
      </c>
      <c r="L108" s="23">
        <v>8431</v>
      </c>
      <c r="M108" s="24" t="s">
        <v>258</v>
      </c>
      <c r="N108" s="25" t="s">
        <v>1124</v>
      </c>
      <c r="O108" s="25" t="s">
        <v>1123</v>
      </c>
      <c r="P108" s="25" t="s">
        <v>227</v>
      </c>
      <c r="Q108" s="25">
        <f t="shared" si="17"/>
        <v>16</v>
      </c>
      <c r="R108" s="25">
        <f t="shared" si="18"/>
        <v>15</v>
      </c>
      <c r="S108" s="44">
        <v>1</v>
      </c>
      <c r="T108" s="26" t="s">
        <v>219</v>
      </c>
      <c r="U108" s="27">
        <v>0.05</v>
      </c>
      <c r="V108" s="27" t="s">
        <v>1707</v>
      </c>
      <c r="W108" s="27" t="s">
        <v>133</v>
      </c>
      <c r="X108" s="27" t="s">
        <v>133</v>
      </c>
      <c r="Y108" s="27">
        <v>0.01</v>
      </c>
      <c r="Z108" s="27">
        <v>0.15</v>
      </c>
      <c r="AA108" s="27" t="s">
        <v>133</v>
      </c>
      <c r="AB108" s="28" t="s">
        <v>133</v>
      </c>
      <c r="AC108" s="28" t="s">
        <v>133</v>
      </c>
      <c r="AD108" s="28">
        <v>0.01</v>
      </c>
      <c r="AE108" s="28" t="s">
        <v>133</v>
      </c>
      <c r="AF108" s="28">
        <v>0.1</v>
      </c>
      <c r="AG108" s="39" t="s">
        <v>133</v>
      </c>
      <c r="AH108" s="39" t="s">
        <v>133</v>
      </c>
      <c r="AI108" s="39" t="s">
        <v>133</v>
      </c>
      <c r="AJ108" s="39" t="s">
        <v>133</v>
      </c>
      <c r="AK108" s="39" t="s">
        <v>133</v>
      </c>
      <c r="AL108" s="39">
        <v>-12.5</v>
      </c>
      <c r="AM108" s="45" t="s">
        <v>133</v>
      </c>
      <c r="AN108" s="15">
        <f t="shared" si="10"/>
        <v>0.18083141320025126</v>
      </c>
      <c r="AO108" s="15">
        <f t="shared" si="11"/>
        <v>0.18083141320025126</v>
      </c>
      <c r="AP108" s="47">
        <v>-0.36887350000000002</v>
      </c>
      <c r="AQ108" s="29" t="s">
        <v>133</v>
      </c>
      <c r="AR108" s="29" t="s">
        <v>133</v>
      </c>
      <c r="AS108" s="148">
        <v>-0.2199499</v>
      </c>
      <c r="AT108" s="148">
        <v>-0.2076413</v>
      </c>
      <c r="AU108" s="48">
        <v>1.6205500000000001E-2</v>
      </c>
      <c r="AV108" s="47">
        <v>0.2400523</v>
      </c>
      <c r="AW108" s="47">
        <v>0.25696980000000003</v>
      </c>
      <c r="AX108" s="29" t="s">
        <v>133</v>
      </c>
      <c r="AY108" s="29" t="s">
        <v>133</v>
      </c>
      <c r="AZ108" s="47">
        <v>0.49637429999999999</v>
      </c>
      <c r="BA108" s="30">
        <v>1</v>
      </c>
      <c r="BB108" s="42">
        <v>5</v>
      </c>
      <c r="BC108" s="31" t="s">
        <v>11333</v>
      </c>
      <c r="BD108" s="31" t="s">
        <v>11344</v>
      </c>
      <c r="BE108" s="31" t="s">
        <v>1710</v>
      </c>
      <c r="BF108" s="32" t="s">
        <v>133</v>
      </c>
      <c r="BG108" s="32" t="s">
        <v>133</v>
      </c>
      <c r="BH108" s="33">
        <v>0.05</v>
      </c>
      <c r="BI108" s="33">
        <v>0.05</v>
      </c>
      <c r="BJ108" s="32" t="s">
        <v>133</v>
      </c>
      <c r="BK108" s="32" t="s">
        <v>133</v>
      </c>
      <c r="BL108" s="32" t="s">
        <v>133</v>
      </c>
      <c r="BM108" s="34" t="s">
        <v>133</v>
      </c>
      <c r="BN108" s="34" t="s">
        <v>133</v>
      </c>
      <c r="BO108" s="34" t="s">
        <v>133</v>
      </c>
      <c r="BP108" s="34" t="s">
        <v>133</v>
      </c>
      <c r="BQ108" s="16" t="s">
        <v>133</v>
      </c>
      <c r="BR108" s="16">
        <f t="shared" si="12"/>
        <v>0.19416487838947602</v>
      </c>
      <c r="BS108" s="16">
        <f t="shared" si="13"/>
        <v>0.19416487838947602</v>
      </c>
      <c r="BT108" s="35" t="s">
        <v>133</v>
      </c>
      <c r="BU108" s="35" t="s">
        <v>133</v>
      </c>
      <c r="BV108" s="35" t="s">
        <v>133</v>
      </c>
      <c r="BW108" s="35" t="s">
        <v>133</v>
      </c>
      <c r="BX108" s="36">
        <v>0</v>
      </c>
      <c r="BY108" s="37" t="s">
        <v>133</v>
      </c>
      <c r="BZ108" s="38" t="s">
        <v>133</v>
      </c>
    </row>
    <row r="109" spans="1:78" ht="50.1" customHeight="1">
      <c r="A109" s="19" t="s">
        <v>276</v>
      </c>
      <c r="B109" s="20" t="s">
        <v>1102</v>
      </c>
      <c r="C109" s="21">
        <v>9</v>
      </c>
      <c r="D109" s="21" t="s">
        <v>215</v>
      </c>
      <c r="E109" s="40">
        <v>10.959300000000001</v>
      </c>
      <c r="F109" s="40">
        <v>105.06021699999999</v>
      </c>
      <c r="G109" s="41">
        <v>1</v>
      </c>
      <c r="H109" s="22">
        <v>7720</v>
      </c>
      <c r="I109" s="22">
        <v>107.70329614269008</v>
      </c>
      <c r="J109" s="23">
        <f>MEDIAN(K109,L109)</f>
        <v>8648</v>
      </c>
      <c r="K109" s="23">
        <v>8969</v>
      </c>
      <c r="L109" s="23">
        <v>8327</v>
      </c>
      <c r="M109" s="24" t="s">
        <v>258</v>
      </c>
      <c r="N109" s="25" t="s">
        <v>1124</v>
      </c>
      <c r="O109" s="25" t="s">
        <v>1123</v>
      </c>
      <c r="P109" s="25" t="s">
        <v>227</v>
      </c>
      <c r="Q109" s="25">
        <f t="shared" si="17"/>
        <v>17.100000000000001</v>
      </c>
      <c r="R109" s="25">
        <f t="shared" si="18"/>
        <v>13.899999999999999</v>
      </c>
      <c r="S109" s="44">
        <v>1</v>
      </c>
      <c r="T109" s="26" t="s">
        <v>219</v>
      </c>
      <c r="U109" s="27">
        <v>0.05</v>
      </c>
      <c r="V109" s="27" t="s">
        <v>1707</v>
      </c>
      <c r="W109" s="27" t="s">
        <v>133</v>
      </c>
      <c r="X109" s="27" t="s">
        <v>133</v>
      </c>
      <c r="Y109" s="27">
        <v>0.01</v>
      </c>
      <c r="Z109" s="27">
        <v>0.15</v>
      </c>
      <c r="AA109" s="27" t="s">
        <v>133</v>
      </c>
      <c r="AB109" s="28" t="s">
        <v>133</v>
      </c>
      <c r="AC109" s="28" t="s">
        <v>133</v>
      </c>
      <c r="AD109" s="28">
        <v>0.01</v>
      </c>
      <c r="AE109" s="28" t="s">
        <v>133</v>
      </c>
      <c r="AF109" s="28">
        <v>0.1</v>
      </c>
      <c r="AG109" s="39" t="s">
        <v>133</v>
      </c>
      <c r="AH109" s="39" t="s">
        <v>133</v>
      </c>
      <c r="AI109" s="39" t="s">
        <v>133</v>
      </c>
      <c r="AJ109" s="39" t="s">
        <v>133</v>
      </c>
      <c r="AK109" s="39" t="s">
        <v>133</v>
      </c>
      <c r="AL109" s="39">
        <v>-13.6</v>
      </c>
      <c r="AM109" s="45" t="s">
        <v>133</v>
      </c>
      <c r="AN109" s="15">
        <f t="shared" si="10"/>
        <v>0.18083141320025126</v>
      </c>
      <c r="AO109" s="15">
        <f t="shared" si="11"/>
        <v>0.18083141320025126</v>
      </c>
      <c r="AP109" s="47">
        <v>-0.36887350000000002</v>
      </c>
      <c r="AQ109" s="29" t="s">
        <v>133</v>
      </c>
      <c r="AR109" s="29" t="s">
        <v>133</v>
      </c>
      <c r="AS109" s="148">
        <v>-0.2199499</v>
      </c>
      <c r="AT109" s="148">
        <v>-0.2076413</v>
      </c>
      <c r="AU109" s="48">
        <v>1.6205500000000001E-2</v>
      </c>
      <c r="AV109" s="47">
        <v>0.2400523</v>
      </c>
      <c r="AW109" s="47">
        <v>0.25696980000000003</v>
      </c>
      <c r="AX109" s="29" t="s">
        <v>133</v>
      </c>
      <c r="AY109" s="29" t="s">
        <v>133</v>
      </c>
      <c r="AZ109" s="47">
        <v>0.49637429999999999</v>
      </c>
      <c r="BA109" s="30">
        <v>1</v>
      </c>
      <c r="BB109" s="42">
        <v>5</v>
      </c>
      <c r="BC109" s="31" t="s">
        <v>11333</v>
      </c>
      <c r="BD109" s="31" t="s">
        <v>11344</v>
      </c>
      <c r="BE109" s="31" t="s">
        <v>1710</v>
      </c>
      <c r="BF109" s="32" t="s">
        <v>133</v>
      </c>
      <c r="BG109" s="32" t="s">
        <v>133</v>
      </c>
      <c r="BH109" s="33">
        <v>0.05</v>
      </c>
      <c r="BI109" s="33">
        <v>0.05</v>
      </c>
      <c r="BJ109" s="32" t="s">
        <v>133</v>
      </c>
      <c r="BK109" s="32" t="s">
        <v>133</v>
      </c>
      <c r="BL109" s="32" t="s">
        <v>133</v>
      </c>
      <c r="BM109" s="34" t="s">
        <v>133</v>
      </c>
      <c r="BN109" s="34" t="s">
        <v>133</v>
      </c>
      <c r="BO109" s="34" t="s">
        <v>133</v>
      </c>
      <c r="BP109" s="34" t="s">
        <v>133</v>
      </c>
      <c r="BQ109" s="16" t="s">
        <v>133</v>
      </c>
      <c r="BR109" s="16">
        <f t="shared" si="12"/>
        <v>0.19416487838947602</v>
      </c>
      <c r="BS109" s="16">
        <f t="shared" si="13"/>
        <v>0.19416487838947602</v>
      </c>
      <c r="BT109" s="35" t="s">
        <v>133</v>
      </c>
      <c r="BU109" s="35" t="s">
        <v>133</v>
      </c>
      <c r="BV109" s="35" t="s">
        <v>133</v>
      </c>
      <c r="BW109" s="35" t="s">
        <v>133</v>
      </c>
      <c r="BX109" s="36">
        <v>0</v>
      </c>
      <c r="BY109" s="37" t="s">
        <v>133</v>
      </c>
      <c r="BZ109" s="38" t="s">
        <v>133</v>
      </c>
    </row>
    <row r="110" spans="1:78" s="63" customFormat="1" ht="50.1" customHeight="1">
      <c r="A110" s="49" t="s">
        <v>277</v>
      </c>
      <c r="B110" s="20" t="s">
        <v>1102</v>
      </c>
      <c r="C110" s="21">
        <v>9</v>
      </c>
      <c r="D110" s="21" t="s">
        <v>215</v>
      </c>
      <c r="E110" s="40">
        <v>10.959300000000001</v>
      </c>
      <c r="F110" s="40">
        <v>105.06021699999999</v>
      </c>
      <c r="G110" s="41">
        <v>1</v>
      </c>
      <c r="H110" s="41">
        <v>7920</v>
      </c>
      <c r="I110" s="41">
        <v>40</v>
      </c>
      <c r="J110" s="50">
        <v>8708.5</v>
      </c>
      <c r="K110" s="50">
        <v>8810</v>
      </c>
      <c r="L110" s="50">
        <v>8607</v>
      </c>
      <c r="M110" s="51" t="s">
        <v>258</v>
      </c>
      <c r="N110" s="52" t="s">
        <v>1124</v>
      </c>
      <c r="O110" s="52" t="s">
        <v>1123</v>
      </c>
      <c r="P110" s="52" t="s">
        <v>227</v>
      </c>
      <c r="Q110" s="52">
        <f t="shared" si="17"/>
        <v>18.899999999999999</v>
      </c>
      <c r="R110" s="52">
        <f t="shared" si="18"/>
        <v>12.100000000000001</v>
      </c>
      <c r="S110" s="53">
        <v>1</v>
      </c>
      <c r="T110" s="54" t="s">
        <v>219</v>
      </c>
      <c r="U110" s="27">
        <v>0.05</v>
      </c>
      <c r="V110" s="27" t="s">
        <v>1707</v>
      </c>
      <c r="W110" s="27" t="s">
        <v>133</v>
      </c>
      <c r="X110" s="27" t="s">
        <v>133</v>
      </c>
      <c r="Y110" s="27">
        <v>0.01</v>
      </c>
      <c r="Z110" s="27">
        <v>0.15</v>
      </c>
      <c r="AA110" s="27" t="s">
        <v>133</v>
      </c>
      <c r="AB110" s="28" t="s">
        <v>133</v>
      </c>
      <c r="AC110" s="28" t="s">
        <v>133</v>
      </c>
      <c r="AD110" s="28">
        <v>0.01</v>
      </c>
      <c r="AE110" s="28" t="s">
        <v>133</v>
      </c>
      <c r="AF110" s="28">
        <v>0.1</v>
      </c>
      <c r="AG110" s="28" t="s">
        <v>133</v>
      </c>
      <c r="AH110" s="28" t="s">
        <v>133</v>
      </c>
      <c r="AI110" s="28" t="s">
        <v>133</v>
      </c>
      <c r="AJ110" s="28" t="s">
        <v>133</v>
      </c>
      <c r="AK110" s="28" t="s">
        <v>133</v>
      </c>
      <c r="AL110" s="28">
        <v>-15.4</v>
      </c>
      <c r="AM110" s="55" t="s">
        <v>133</v>
      </c>
      <c r="AN110" s="15">
        <f t="shared" si="10"/>
        <v>0.18083141320025126</v>
      </c>
      <c r="AO110" s="15">
        <f t="shared" si="11"/>
        <v>0.18083141320025126</v>
      </c>
      <c r="AP110" s="47">
        <v>-0.36887350000000002</v>
      </c>
      <c r="AQ110" s="56" t="s">
        <v>133</v>
      </c>
      <c r="AR110" s="56" t="s">
        <v>133</v>
      </c>
      <c r="AS110" s="148">
        <v>-0.2199499</v>
      </c>
      <c r="AT110" s="148">
        <v>-0.2076413</v>
      </c>
      <c r="AU110" s="47">
        <v>1.6205500000000001E-2</v>
      </c>
      <c r="AV110" s="47">
        <v>0.2400523</v>
      </c>
      <c r="AW110" s="47">
        <v>0.25696980000000003</v>
      </c>
      <c r="AX110" s="56" t="s">
        <v>133</v>
      </c>
      <c r="AY110" s="56" t="s">
        <v>133</v>
      </c>
      <c r="AZ110" s="47">
        <v>0.49637429999999999</v>
      </c>
      <c r="BA110" s="30">
        <v>1</v>
      </c>
      <c r="BB110" s="42">
        <v>5</v>
      </c>
      <c r="BC110" s="57" t="s">
        <v>11333</v>
      </c>
      <c r="BD110" s="57" t="s">
        <v>11344</v>
      </c>
      <c r="BE110" s="57" t="s">
        <v>1710</v>
      </c>
      <c r="BF110" s="33" t="s">
        <v>133</v>
      </c>
      <c r="BG110" s="33" t="s">
        <v>133</v>
      </c>
      <c r="BH110" s="33">
        <v>0.05</v>
      </c>
      <c r="BI110" s="33">
        <v>0.05</v>
      </c>
      <c r="BJ110" s="33" t="s">
        <v>133</v>
      </c>
      <c r="BK110" s="33" t="s">
        <v>133</v>
      </c>
      <c r="BL110" s="33" t="s">
        <v>133</v>
      </c>
      <c r="BM110" s="58" t="s">
        <v>133</v>
      </c>
      <c r="BN110" s="58" t="s">
        <v>133</v>
      </c>
      <c r="BO110" s="58" t="s">
        <v>133</v>
      </c>
      <c r="BP110" s="58" t="s">
        <v>133</v>
      </c>
      <c r="BQ110" s="16" t="s">
        <v>133</v>
      </c>
      <c r="BR110" s="16">
        <f t="shared" si="12"/>
        <v>0.19416487838947602</v>
      </c>
      <c r="BS110" s="16">
        <f t="shared" si="13"/>
        <v>0.19416487838947602</v>
      </c>
      <c r="BT110" s="59" t="s">
        <v>133</v>
      </c>
      <c r="BU110" s="59" t="s">
        <v>133</v>
      </c>
      <c r="BV110" s="59" t="s">
        <v>133</v>
      </c>
      <c r="BW110" s="59" t="s">
        <v>133</v>
      </c>
      <c r="BX110" s="60">
        <v>0</v>
      </c>
      <c r="BY110" s="61" t="s">
        <v>133</v>
      </c>
      <c r="BZ110" s="62" t="s">
        <v>133</v>
      </c>
    </row>
    <row r="111" spans="1:78" s="63" customFormat="1" ht="50.1" customHeight="1">
      <c r="A111" s="49" t="s">
        <v>278</v>
      </c>
      <c r="B111" s="20" t="s">
        <v>1102</v>
      </c>
      <c r="C111" s="21">
        <v>9</v>
      </c>
      <c r="D111" s="21" t="s">
        <v>215</v>
      </c>
      <c r="E111" s="40">
        <v>10.959300000000001</v>
      </c>
      <c r="F111" s="40">
        <v>105.06021699999999</v>
      </c>
      <c r="G111" s="41">
        <v>1</v>
      </c>
      <c r="H111" s="41">
        <v>8200</v>
      </c>
      <c r="I111" s="41">
        <v>40</v>
      </c>
      <c r="J111" s="50">
        <v>9152</v>
      </c>
      <c r="K111" s="50">
        <v>9277</v>
      </c>
      <c r="L111" s="50">
        <v>9027</v>
      </c>
      <c r="M111" s="51" t="s">
        <v>258</v>
      </c>
      <c r="N111" s="52" t="s">
        <v>1124</v>
      </c>
      <c r="O111" s="52" t="s">
        <v>1123</v>
      </c>
      <c r="P111" s="52" t="s">
        <v>227</v>
      </c>
      <c r="Q111" s="52">
        <f t="shared" si="17"/>
        <v>22</v>
      </c>
      <c r="R111" s="52">
        <f t="shared" si="18"/>
        <v>9</v>
      </c>
      <c r="S111" s="53">
        <v>1</v>
      </c>
      <c r="T111" s="54" t="s">
        <v>219</v>
      </c>
      <c r="U111" s="27">
        <v>0.05</v>
      </c>
      <c r="V111" s="27" t="s">
        <v>1707</v>
      </c>
      <c r="W111" s="27" t="s">
        <v>133</v>
      </c>
      <c r="X111" s="27" t="s">
        <v>133</v>
      </c>
      <c r="Y111" s="27">
        <v>0.01</v>
      </c>
      <c r="Z111" s="27">
        <v>0.15</v>
      </c>
      <c r="AA111" s="27" t="s">
        <v>133</v>
      </c>
      <c r="AB111" s="28" t="s">
        <v>133</v>
      </c>
      <c r="AC111" s="28" t="s">
        <v>133</v>
      </c>
      <c r="AD111" s="28">
        <v>0.01</v>
      </c>
      <c r="AE111" s="28" t="s">
        <v>133</v>
      </c>
      <c r="AF111" s="28">
        <v>0.1</v>
      </c>
      <c r="AG111" s="28" t="s">
        <v>133</v>
      </c>
      <c r="AH111" s="28" t="s">
        <v>133</v>
      </c>
      <c r="AI111" s="28" t="s">
        <v>133</v>
      </c>
      <c r="AJ111" s="28" t="s">
        <v>133</v>
      </c>
      <c r="AK111" s="28" t="s">
        <v>133</v>
      </c>
      <c r="AL111" s="28">
        <v>-18.5</v>
      </c>
      <c r="AM111" s="55" t="s">
        <v>133</v>
      </c>
      <c r="AN111" s="15">
        <f t="shared" si="10"/>
        <v>0.18083141320025126</v>
      </c>
      <c r="AO111" s="15">
        <f t="shared" si="11"/>
        <v>0.18083141320025126</v>
      </c>
      <c r="AP111" s="47">
        <v>-0.36887350000000002</v>
      </c>
      <c r="AQ111" s="56" t="s">
        <v>133</v>
      </c>
      <c r="AR111" s="56" t="s">
        <v>133</v>
      </c>
      <c r="AS111" s="148">
        <v>-0.2199499</v>
      </c>
      <c r="AT111" s="148">
        <v>-0.2076413</v>
      </c>
      <c r="AU111" s="47">
        <v>1.6205500000000001E-2</v>
      </c>
      <c r="AV111" s="47">
        <v>0.2400523</v>
      </c>
      <c r="AW111" s="47">
        <v>0.25696980000000003</v>
      </c>
      <c r="AX111" s="56" t="s">
        <v>133</v>
      </c>
      <c r="AY111" s="56" t="s">
        <v>133</v>
      </c>
      <c r="AZ111" s="47">
        <v>0.49637429999999999</v>
      </c>
      <c r="BA111" s="30">
        <v>0</v>
      </c>
      <c r="BB111" s="42">
        <v>5</v>
      </c>
      <c r="BC111" s="57" t="s">
        <v>11329</v>
      </c>
      <c r="BD111" s="57" t="s">
        <v>11324</v>
      </c>
      <c r="BE111" s="57" t="s">
        <v>1712</v>
      </c>
      <c r="BF111" s="33">
        <v>6.3750399999999985E-2</v>
      </c>
      <c r="BG111" s="33">
        <v>0.43262390000000001</v>
      </c>
      <c r="BH111" s="33">
        <v>0.05</v>
      </c>
      <c r="BI111" s="33">
        <v>0.05</v>
      </c>
      <c r="BJ111" s="33" t="s">
        <v>133</v>
      </c>
      <c r="BK111" s="33" t="s">
        <v>133</v>
      </c>
      <c r="BL111" s="33" t="s">
        <v>133</v>
      </c>
      <c r="BM111" s="58" t="s">
        <v>133</v>
      </c>
      <c r="BN111" s="58" t="s">
        <v>133</v>
      </c>
      <c r="BO111" s="58" t="s">
        <v>133</v>
      </c>
      <c r="BP111" s="58" t="s">
        <v>133</v>
      </c>
      <c r="BQ111" s="16">
        <f t="shared" si="19"/>
        <v>-18.5637504</v>
      </c>
      <c r="BR111" s="16">
        <f t="shared" ref="BR111:BR115" si="20">SQRT(SUMSQ(AN111,BG111,IF(OR(BH111="n/a",BH111="nd"),0,BH111),IF(OR(BI111="n/a",BI111="nd"),0,BI111)))</f>
        <v>0.47419767908669697</v>
      </c>
      <c r="BS111" s="16">
        <f t="shared" ref="BS111:BS115" si="21">SQRT(SUMSQ(AO111,BG111,IF(OR(BH111="n/a",BH111="nd"),0,BH111),IF(OR(BI111="n/a",BI111="nd"),0,BI111)))</f>
        <v>0.47419767908669697</v>
      </c>
      <c r="BT111" s="59" t="s">
        <v>133</v>
      </c>
      <c r="BU111" s="59" t="s">
        <v>133</v>
      </c>
      <c r="BV111" s="59" t="s">
        <v>133</v>
      </c>
      <c r="BW111" s="59" t="s">
        <v>133</v>
      </c>
      <c r="BX111" s="60">
        <v>0</v>
      </c>
      <c r="BY111" s="61" t="s">
        <v>133</v>
      </c>
      <c r="BZ111" s="62" t="s">
        <v>133</v>
      </c>
    </row>
    <row r="112" spans="1:78" s="63" customFormat="1" ht="50.1" customHeight="1">
      <c r="A112" s="49" t="s">
        <v>279</v>
      </c>
      <c r="B112" s="20" t="s">
        <v>1102</v>
      </c>
      <c r="C112" s="21">
        <v>9</v>
      </c>
      <c r="D112" s="21" t="s">
        <v>215</v>
      </c>
      <c r="E112" s="40">
        <v>10.959300000000001</v>
      </c>
      <c r="F112" s="40">
        <v>105.06021699999999</v>
      </c>
      <c r="G112" s="41">
        <v>1</v>
      </c>
      <c r="H112" s="41">
        <v>8360</v>
      </c>
      <c r="I112" s="41">
        <v>40</v>
      </c>
      <c r="J112" s="50">
        <v>9380</v>
      </c>
      <c r="K112" s="50">
        <v>9474</v>
      </c>
      <c r="L112" s="50">
        <v>9286</v>
      </c>
      <c r="M112" s="51" t="s">
        <v>258</v>
      </c>
      <c r="N112" s="52" t="s">
        <v>1124</v>
      </c>
      <c r="O112" s="52" t="s">
        <v>1123</v>
      </c>
      <c r="P112" s="52" t="s">
        <v>227</v>
      </c>
      <c r="Q112" s="52">
        <f t="shared" si="17"/>
        <v>22.6</v>
      </c>
      <c r="R112" s="52">
        <f t="shared" si="18"/>
        <v>8.3999999999999986</v>
      </c>
      <c r="S112" s="53">
        <v>1</v>
      </c>
      <c r="T112" s="54" t="s">
        <v>219</v>
      </c>
      <c r="U112" s="27">
        <v>0.05</v>
      </c>
      <c r="V112" s="27" t="s">
        <v>1707</v>
      </c>
      <c r="W112" s="27" t="s">
        <v>133</v>
      </c>
      <c r="X112" s="27" t="s">
        <v>133</v>
      </c>
      <c r="Y112" s="27">
        <v>0.01</v>
      </c>
      <c r="Z112" s="27">
        <v>0.15</v>
      </c>
      <c r="AA112" s="27" t="s">
        <v>133</v>
      </c>
      <c r="AB112" s="28" t="s">
        <v>133</v>
      </c>
      <c r="AC112" s="28" t="s">
        <v>133</v>
      </c>
      <c r="AD112" s="28">
        <v>0.01</v>
      </c>
      <c r="AE112" s="28" t="s">
        <v>133</v>
      </c>
      <c r="AF112" s="28">
        <v>0.1</v>
      </c>
      <c r="AG112" s="28" t="s">
        <v>133</v>
      </c>
      <c r="AH112" s="28" t="s">
        <v>133</v>
      </c>
      <c r="AI112" s="28" t="s">
        <v>133</v>
      </c>
      <c r="AJ112" s="28" t="s">
        <v>133</v>
      </c>
      <c r="AK112" s="28" t="s">
        <v>133</v>
      </c>
      <c r="AL112" s="28">
        <v>-19.100000000000001</v>
      </c>
      <c r="AM112" s="55" t="s">
        <v>133</v>
      </c>
      <c r="AN112" s="15">
        <f t="shared" si="10"/>
        <v>0.18083141320025126</v>
      </c>
      <c r="AO112" s="15">
        <f t="shared" si="11"/>
        <v>0.18083141320025126</v>
      </c>
      <c r="AP112" s="47">
        <v>-0.36887350000000002</v>
      </c>
      <c r="AQ112" s="56" t="s">
        <v>133</v>
      </c>
      <c r="AR112" s="56" t="s">
        <v>133</v>
      </c>
      <c r="AS112" s="148">
        <v>-0.2199499</v>
      </c>
      <c r="AT112" s="148">
        <v>-0.2076413</v>
      </c>
      <c r="AU112" s="47">
        <v>1.6205500000000001E-2</v>
      </c>
      <c r="AV112" s="47">
        <v>0.2400523</v>
      </c>
      <c r="AW112" s="47">
        <v>0.25696980000000003</v>
      </c>
      <c r="AX112" s="56" t="s">
        <v>133</v>
      </c>
      <c r="AY112" s="56" t="s">
        <v>133</v>
      </c>
      <c r="AZ112" s="47">
        <v>0.49637429999999999</v>
      </c>
      <c r="BA112" s="30">
        <v>0</v>
      </c>
      <c r="BB112" s="42">
        <v>5</v>
      </c>
      <c r="BC112" s="57" t="s">
        <v>11329</v>
      </c>
      <c r="BD112" s="57" t="s">
        <v>11324</v>
      </c>
      <c r="BE112" s="57" t="s">
        <v>1712</v>
      </c>
      <c r="BF112" s="33">
        <v>6.3750399999999985E-2</v>
      </c>
      <c r="BG112" s="33">
        <v>0.43262390000000001</v>
      </c>
      <c r="BH112" s="33">
        <v>0.05</v>
      </c>
      <c r="BI112" s="33">
        <v>0.05</v>
      </c>
      <c r="BJ112" s="33" t="s">
        <v>133</v>
      </c>
      <c r="BK112" s="33" t="s">
        <v>133</v>
      </c>
      <c r="BL112" s="33" t="s">
        <v>133</v>
      </c>
      <c r="BM112" s="58" t="s">
        <v>133</v>
      </c>
      <c r="BN112" s="58" t="s">
        <v>133</v>
      </c>
      <c r="BO112" s="58" t="s">
        <v>133</v>
      </c>
      <c r="BP112" s="58" t="s">
        <v>133</v>
      </c>
      <c r="BQ112" s="16">
        <f t="shared" si="19"/>
        <v>-19.163750400000001</v>
      </c>
      <c r="BR112" s="16">
        <f t="shared" si="20"/>
        <v>0.47419767908669697</v>
      </c>
      <c r="BS112" s="16">
        <f t="shared" si="21"/>
        <v>0.47419767908669697</v>
      </c>
      <c r="BT112" s="59" t="s">
        <v>133</v>
      </c>
      <c r="BU112" s="59" t="s">
        <v>133</v>
      </c>
      <c r="BV112" s="59" t="s">
        <v>133</v>
      </c>
      <c r="BW112" s="59" t="s">
        <v>133</v>
      </c>
      <c r="BX112" s="60">
        <v>0</v>
      </c>
      <c r="BY112" s="61" t="s">
        <v>133</v>
      </c>
      <c r="BZ112" s="62" t="s">
        <v>133</v>
      </c>
    </row>
    <row r="113" spans="1:78" s="63" customFormat="1" ht="50.1" customHeight="1">
      <c r="A113" s="49" t="s">
        <v>280</v>
      </c>
      <c r="B113" s="20" t="s">
        <v>1102</v>
      </c>
      <c r="C113" s="21">
        <v>9</v>
      </c>
      <c r="D113" s="21" t="s">
        <v>215</v>
      </c>
      <c r="E113" s="40">
        <v>10.959300000000001</v>
      </c>
      <c r="F113" s="40">
        <v>105.06021699999999</v>
      </c>
      <c r="G113" s="41">
        <v>1</v>
      </c>
      <c r="H113" s="41">
        <v>8590</v>
      </c>
      <c r="I113" s="41">
        <v>40</v>
      </c>
      <c r="J113" s="50">
        <v>9562</v>
      </c>
      <c r="K113" s="50">
        <v>9631</v>
      </c>
      <c r="L113" s="50">
        <v>9493</v>
      </c>
      <c r="M113" s="51" t="s">
        <v>1123</v>
      </c>
      <c r="N113" s="52" t="s">
        <v>258</v>
      </c>
      <c r="O113" s="52" t="s">
        <v>281</v>
      </c>
      <c r="P113" s="52" t="s">
        <v>133</v>
      </c>
      <c r="Q113" s="52">
        <f t="shared" si="17"/>
        <v>24.6</v>
      </c>
      <c r="R113" s="52">
        <f t="shared" si="18"/>
        <v>6.3999999999999986</v>
      </c>
      <c r="S113" s="53">
        <v>1</v>
      </c>
      <c r="T113" s="54" t="s">
        <v>219</v>
      </c>
      <c r="U113" s="27">
        <v>0.05</v>
      </c>
      <c r="V113" s="27" t="s">
        <v>1707</v>
      </c>
      <c r="W113" s="27" t="s">
        <v>133</v>
      </c>
      <c r="X113" s="27" t="s">
        <v>133</v>
      </c>
      <c r="Y113" s="27">
        <v>0.01</v>
      </c>
      <c r="Z113" s="27">
        <v>0.15</v>
      </c>
      <c r="AA113" s="27" t="s">
        <v>133</v>
      </c>
      <c r="AB113" s="28" t="s">
        <v>133</v>
      </c>
      <c r="AC113" s="28" t="s">
        <v>133</v>
      </c>
      <c r="AD113" s="28">
        <v>0.01</v>
      </c>
      <c r="AE113" s="28" t="s">
        <v>133</v>
      </c>
      <c r="AF113" s="28">
        <v>0.1</v>
      </c>
      <c r="AG113" s="28" t="s">
        <v>133</v>
      </c>
      <c r="AH113" s="28" t="s">
        <v>133</v>
      </c>
      <c r="AI113" s="28" t="s">
        <v>133</v>
      </c>
      <c r="AJ113" s="28" t="s">
        <v>133</v>
      </c>
      <c r="AK113" s="28" t="s">
        <v>133</v>
      </c>
      <c r="AL113" s="28">
        <v>-21.1</v>
      </c>
      <c r="AM113" s="55" t="s">
        <v>133</v>
      </c>
      <c r="AN113" s="15">
        <f t="shared" si="10"/>
        <v>0.18083141320025126</v>
      </c>
      <c r="AO113" s="15">
        <f t="shared" si="11"/>
        <v>0.18083141320025126</v>
      </c>
      <c r="AP113" s="47">
        <v>-0.36887350000000002</v>
      </c>
      <c r="AQ113" s="56" t="s">
        <v>133</v>
      </c>
      <c r="AR113" s="56" t="s">
        <v>133</v>
      </c>
      <c r="AS113" s="148">
        <v>-0.2199499</v>
      </c>
      <c r="AT113" s="148">
        <v>-0.2076413</v>
      </c>
      <c r="AU113" s="47">
        <v>1.6205500000000001E-2</v>
      </c>
      <c r="AV113" s="47">
        <v>0.2400523</v>
      </c>
      <c r="AW113" s="47">
        <v>0.25696980000000003</v>
      </c>
      <c r="AX113" s="56" t="s">
        <v>133</v>
      </c>
      <c r="AY113" s="56" t="s">
        <v>133</v>
      </c>
      <c r="AZ113" s="47">
        <v>0.49637429999999999</v>
      </c>
      <c r="BA113" s="30">
        <v>0</v>
      </c>
      <c r="BB113" s="42">
        <v>5</v>
      </c>
      <c r="BC113" s="57" t="s">
        <v>11329</v>
      </c>
      <c r="BD113" s="57" t="s">
        <v>11324</v>
      </c>
      <c r="BE113" s="57" t="s">
        <v>1712</v>
      </c>
      <c r="BF113" s="33">
        <v>6.3750399999999985E-2</v>
      </c>
      <c r="BG113" s="33">
        <v>0.43262390000000001</v>
      </c>
      <c r="BH113" s="33">
        <v>0.05</v>
      </c>
      <c r="BI113" s="33">
        <v>0.05</v>
      </c>
      <c r="BJ113" s="33" t="s">
        <v>133</v>
      </c>
      <c r="BK113" s="33" t="s">
        <v>133</v>
      </c>
      <c r="BL113" s="33" t="s">
        <v>133</v>
      </c>
      <c r="BM113" s="58" t="s">
        <v>133</v>
      </c>
      <c r="BN113" s="58" t="s">
        <v>133</v>
      </c>
      <c r="BO113" s="58" t="s">
        <v>133</v>
      </c>
      <c r="BP113" s="58" t="s">
        <v>133</v>
      </c>
      <c r="BQ113" s="16">
        <f t="shared" si="19"/>
        <v>-21.163750400000001</v>
      </c>
      <c r="BR113" s="16">
        <f t="shared" si="20"/>
        <v>0.47419767908669697</v>
      </c>
      <c r="BS113" s="16">
        <f t="shared" si="21"/>
        <v>0.47419767908669697</v>
      </c>
      <c r="BT113" s="59" t="s">
        <v>133</v>
      </c>
      <c r="BU113" s="59" t="s">
        <v>133</v>
      </c>
      <c r="BV113" s="59" t="s">
        <v>133</v>
      </c>
      <c r="BW113" s="59" t="s">
        <v>133</v>
      </c>
      <c r="BX113" s="60">
        <v>0</v>
      </c>
      <c r="BY113" s="61" t="s">
        <v>133</v>
      </c>
      <c r="BZ113" s="62" t="s">
        <v>133</v>
      </c>
    </row>
    <row r="114" spans="1:78" s="63" customFormat="1" ht="50.1" customHeight="1">
      <c r="A114" s="49" t="s">
        <v>282</v>
      </c>
      <c r="B114" s="20" t="s">
        <v>1102</v>
      </c>
      <c r="C114" s="21">
        <v>9</v>
      </c>
      <c r="D114" s="21" t="s">
        <v>215</v>
      </c>
      <c r="E114" s="40">
        <v>10.959300000000001</v>
      </c>
      <c r="F114" s="40">
        <v>105.06021699999999</v>
      </c>
      <c r="G114" s="41">
        <v>1</v>
      </c>
      <c r="H114" s="41">
        <v>9210</v>
      </c>
      <c r="I114" s="41">
        <v>40</v>
      </c>
      <c r="J114" s="50">
        <v>10348</v>
      </c>
      <c r="K114" s="50">
        <v>10444</v>
      </c>
      <c r="L114" s="50">
        <v>10252</v>
      </c>
      <c r="M114" s="51" t="s">
        <v>1123</v>
      </c>
      <c r="N114" s="52" t="s">
        <v>258</v>
      </c>
      <c r="O114" s="52" t="s">
        <v>283</v>
      </c>
      <c r="P114" s="52" t="s">
        <v>133</v>
      </c>
      <c r="Q114" s="52">
        <f t="shared" si="17"/>
        <v>30.8</v>
      </c>
      <c r="R114" s="52">
        <f t="shared" si="18"/>
        <v>0.19999999999999929</v>
      </c>
      <c r="S114" s="53">
        <v>1</v>
      </c>
      <c r="T114" s="54" t="s">
        <v>219</v>
      </c>
      <c r="U114" s="27">
        <v>0.05</v>
      </c>
      <c r="V114" s="27" t="s">
        <v>1707</v>
      </c>
      <c r="W114" s="27" t="s">
        <v>133</v>
      </c>
      <c r="X114" s="27" t="s">
        <v>133</v>
      </c>
      <c r="Y114" s="27">
        <v>0.01</v>
      </c>
      <c r="Z114" s="27">
        <v>0.15</v>
      </c>
      <c r="AA114" s="27" t="s">
        <v>133</v>
      </c>
      <c r="AB114" s="28" t="s">
        <v>133</v>
      </c>
      <c r="AC114" s="28" t="s">
        <v>133</v>
      </c>
      <c r="AD114" s="28">
        <v>0.01</v>
      </c>
      <c r="AE114" s="28" t="s">
        <v>133</v>
      </c>
      <c r="AF114" s="28">
        <v>0.1</v>
      </c>
      <c r="AG114" s="28" t="s">
        <v>133</v>
      </c>
      <c r="AH114" s="28" t="s">
        <v>133</v>
      </c>
      <c r="AI114" s="28" t="s">
        <v>133</v>
      </c>
      <c r="AJ114" s="28" t="s">
        <v>133</v>
      </c>
      <c r="AK114" s="28" t="s">
        <v>133</v>
      </c>
      <c r="AL114" s="28">
        <v>-27.3</v>
      </c>
      <c r="AM114" s="55" t="s">
        <v>133</v>
      </c>
      <c r="AN114" s="15">
        <f t="shared" si="10"/>
        <v>0.18083141320025126</v>
      </c>
      <c r="AO114" s="15">
        <f t="shared" si="11"/>
        <v>0.18083141320025126</v>
      </c>
      <c r="AP114" s="47">
        <v>-0.36887350000000002</v>
      </c>
      <c r="AQ114" s="56" t="s">
        <v>133</v>
      </c>
      <c r="AR114" s="56" t="s">
        <v>133</v>
      </c>
      <c r="AS114" s="148">
        <v>-0.2199499</v>
      </c>
      <c r="AT114" s="148">
        <v>-0.2076413</v>
      </c>
      <c r="AU114" s="47">
        <v>1.6205500000000001E-2</v>
      </c>
      <c r="AV114" s="47">
        <v>0.2400523</v>
      </c>
      <c r="AW114" s="47">
        <v>0.25696980000000003</v>
      </c>
      <c r="AX114" s="56" t="s">
        <v>133</v>
      </c>
      <c r="AY114" s="56" t="s">
        <v>133</v>
      </c>
      <c r="AZ114" s="47">
        <v>0.49637429999999999</v>
      </c>
      <c r="BA114" s="30">
        <v>0</v>
      </c>
      <c r="BB114" s="42">
        <v>5</v>
      </c>
      <c r="BC114" s="57" t="s">
        <v>11329</v>
      </c>
      <c r="BD114" s="57" t="s">
        <v>11324</v>
      </c>
      <c r="BE114" s="57" t="s">
        <v>1712</v>
      </c>
      <c r="BF114" s="33">
        <v>6.3750399999999985E-2</v>
      </c>
      <c r="BG114" s="33">
        <v>0.43262390000000001</v>
      </c>
      <c r="BH114" s="33">
        <v>0.05</v>
      </c>
      <c r="BI114" s="33">
        <v>0.05</v>
      </c>
      <c r="BJ114" s="33" t="s">
        <v>133</v>
      </c>
      <c r="BK114" s="33" t="s">
        <v>133</v>
      </c>
      <c r="BL114" s="33" t="s">
        <v>133</v>
      </c>
      <c r="BM114" s="58" t="s">
        <v>133</v>
      </c>
      <c r="BN114" s="58" t="s">
        <v>133</v>
      </c>
      <c r="BO114" s="58" t="s">
        <v>133</v>
      </c>
      <c r="BP114" s="58" t="s">
        <v>133</v>
      </c>
      <c r="BQ114" s="16">
        <f t="shared" si="19"/>
        <v>-27.363750400000001</v>
      </c>
      <c r="BR114" s="16">
        <f t="shared" si="20"/>
        <v>0.47419767908669697</v>
      </c>
      <c r="BS114" s="16">
        <f t="shared" si="21"/>
        <v>0.47419767908669697</v>
      </c>
      <c r="BT114" s="59" t="s">
        <v>133</v>
      </c>
      <c r="BU114" s="59" t="s">
        <v>133</v>
      </c>
      <c r="BV114" s="59" t="s">
        <v>133</v>
      </c>
      <c r="BW114" s="59" t="s">
        <v>133</v>
      </c>
      <c r="BX114" s="60">
        <v>0</v>
      </c>
      <c r="BY114" s="61" t="s">
        <v>133</v>
      </c>
      <c r="BZ114" s="62" t="s">
        <v>133</v>
      </c>
    </row>
    <row r="115" spans="1:78" s="63" customFormat="1" ht="50.1" customHeight="1">
      <c r="A115" s="49" t="s">
        <v>284</v>
      </c>
      <c r="B115" s="20" t="s">
        <v>1102</v>
      </c>
      <c r="C115" s="21">
        <v>9</v>
      </c>
      <c r="D115" s="21" t="s">
        <v>215</v>
      </c>
      <c r="E115" s="40">
        <v>10.959300000000001</v>
      </c>
      <c r="F115" s="40">
        <v>105.06021699999999</v>
      </c>
      <c r="G115" s="41">
        <v>1</v>
      </c>
      <c r="H115" s="41">
        <v>9170</v>
      </c>
      <c r="I115" s="41">
        <v>40</v>
      </c>
      <c r="J115" s="50">
        <v>10333</v>
      </c>
      <c r="K115" s="50">
        <v>10429</v>
      </c>
      <c r="L115" s="50">
        <v>10237</v>
      </c>
      <c r="M115" s="51" t="s">
        <v>283</v>
      </c>
      <c r="N115" s="52" t="s">
        <v>1694</v>
      </c>
      <c r="O115" s="52" t="s">
        <v>133</v>
      </c>
      <c r="P115" s="52" t="s">
        <v>133</v>
      </c>
      <c r="Q115" s="52">
        <f t="shared" si="17"/>
        <v>31</v>
      </c>
      <c r="R115" s="52">
        <f t="shared" si="18"/>
        <v>0</v>
      </c>
      <c r="S115" s="53">
        <v>1</v>
      </c>
      <c r="T115" s="54" t="s">
        <v>219</v>
      </c>
      <c r="U115" s="27">
        <v>0.05</v>
      </c>
      <c r="V115" s="27" t="s">
        <v>1707</v>
      </c>
      <c r="W115" s="27" t="s">
        <v>133</v>
      </c>
      <c r="X115" s="27" t="s">
        <v>133</v>
      </c>
      <c r="Y115" s="27">
        <v>0.01</v>
      </c>
      <c r="Z115" s="27">
        <v>0.15</v>
      </c>
      <c r="AA115" s="27" t="s">
        <v>133</v>
      </c>
      <c r="AB115" s="28" t="s">
        <v>133</v>
      </c>
      <c r="AC115" s="28" t="s">
        <v>133</v>
      </c>
      <c r="AD115" s="28">
        <v>0.01</v>
      </c>
      <c r="AE115" s="28" t="s">
        <v>133</v>
      </c>
      <c r="AF115" s="28">
        <v>0.1</v>
      </c>
      <c r="AG115" s="28" t="s">
        <v>133</v>
      </c>
      <c r="AH115" s="28" t="s">
        <v>133</v>
      </c>
      <c r="AI115" s="28" t="s">
        <v>133</v>
      </c>
      <c r="AJ115" s="28" t="s">
        <v>133</v>
      </c>
      <c r="AK115" s="28" t="s">
        <v>133</v>
      </c>
      <c r="AL115" s="28">
        <v>-27.5</v>
      </c>
      <c r="AM115" s="55" t="s">
        <v>133</v>
      </c>
      <c r="AN115" s="15">
        <f t="shared" si="10"/>
        <v>0.18083141320025126</v>
      </c>
      <c r="AO115" s="15">
        <f t="shared" si="11"/>
        <v>0.18083141320025126</v>
      </c>
      <c r="AP115" s="47">
        <v>-0.36887350000000002</v>
      </c>
      <c r="AQ115" s="56" t="s">
        <v>133</v>
      </c>
      <c r="AR115" s="56" t="s">
        <v>133</v>
      </c>
      <c r="AS115" s="148">
        <v>-0.2199499</v>
      </c>
      <c r="AT115" s="148">
        <v>-0.2076413</v>
      </c>
      <c r="AU115" s="47">
        <v>1.6205500000000001E-2</v>
      </c>
      <c r="AV115" s="47">
        <v>0.2400523</v>
      </c>
      <c r="AW115" s="47">
        <v>0.25696980000000003</v>
      </c>
      <c r="AX115" s="56" t="s">
        <v>133</v>
      </c>
      <c r="AY115" s="56" t="s">
        <v>133</v>
      </c>
      <c r="AZ115" s="47">
        <v>0.49637429999999999</v>
      </c>
      <c r="BA115" s="30">
        <v>0</v>
      </c>
      <c r="BB115" s="42">
        <v>5</v>
      </c>
      <c r="BC115" s="57" t="s">
        <v>11329</v>
      </c>
      <c r="BD115" s="57" t="s">
        <v>11324</v>
      </c>
      <c r="BE115" s="57" t="s">
        <v>1712</v>
      </c>
      <c r="BF115" s="33">
        <v>6.3750399999999985E-2</v>
      </c>
      <c r="BG115" s="33">
        <v>0.43262390000000001</v>
      </c>
      <c r="BH115" s="33">
        <v>0.05</v>
      </c>
      <c r="BI115" s="33">
        <v>0.05</v>
      </c>
      <c r="BJ115" s="33" t="s">
        <v>133</v>
      </c>
      <c r="BK115" s="33" t="s">
        <v>133</v>
      </c>
      <c r="BL115" s="33" t="s">
        <v>133</v>
      </c>
      <c r="BM115" s="58" t="s">
        <v>133</v>
      </c>
      <c r="BN115" s="58" t="s">
        <v>133</v>
      </c>
      <c r="BO115" s="58" t="s">
        <v>133</v>
      </c>
      <c r="BP115" s="58" t="s">
        <v>133</v>
      </c>
      <c r="BQ115" s="16">
        <f t="shared" si="19"/>
        <v>-27.5637504</v>
      </c>
      <c r="BR115" s="16">
        <f t="shared" si="20"/>
        <v>0.47419767908669697</v>
      </c>
      <c r="BS115" s="16">
        <f t="shared" si="21"/>
        <v>0.47419767908669697</v>
      </c>
      <c r="BT115" s="59" t="s">
        <v>133</v>
      </c>
      <c r="BU115" s="59" t="s">
        <v>133</v>
      </c>
      <c r="BV115" s="59" t="s">
        <v>133</v>
      </c>
      <c r="BW115" s="59" t="s">
        <v>133</v>
      </c>
      <c r="BX115" s="60">
        <v>0</v>
      </c>
      <c r="BY115" s="61" t="s">
        <v>133</v>
      </c>
      <c r="BZ115" s="62" t="s">
        <v>133</v>
      </c>
    </row>
    <row r="116" spans="1:78" ht="50.1" customHeight="1">
      <c r="A116" s="19" t="s">
        <v>285</v>
      </c>
      <c r="B116" s="20" t="s">
        <v>1103</v>
      </c>
      <c r="C116" s="21">
        <v>8</v>
      </c>
      <c r="D116" s="21" t="s">
        <v>286</v>
      </c>
      <c r="E116" s="40">
        <v>-11.833333</v>
      </c>
      <c r="F116" s="40">
        <v>96.816666999999995</v>
      </c>
      <c r="G116" s="41">
        <v>1</v>
      </c>
      <c r="H116" s="22">
        <v>4680</v>
      </c>
      <c r="I116" s="22">
        <v>94.339811320566042</v>
      </c>
      <c r="J116" s="23">
        <v>4315.5</v>
      </c>
      <c r="K116" s="23">
        <v>4612</v>
      </c>
      <c r="L116" s="23">
        <v>4019</v>
      </c>
      <c r="M116" s="24" t="s">
        <v>287</v>
      </c>
      <c r="N116" s="25" t="s">
        <v>133</v>
      </c>
      <c r="O116" s="25" t="s">
        <v>133</v>
      </c>
      <c r="P116" s="25" t="s">
        <v>133</v>
      </c>
      <c r="Q116" s="25" t="s">
        <v>133</v>
      </c>
      <c r="R116" s="25" t="s">
        <v>133</v>
      </c>
      <c r="S116" s="44" t="s">
        <v>133</v>
      </c>
      <c r="T116" s="26" t="s">
        <v>288</v>
      </c>
      <c r="U116" s="27" t="s">
        <v>133</v>
      </c>
      <c r="V116" s="27" t="s">
        <v>133</v>
      </c>
      <c r="W116" s="27" t="s">
        <v>133</v>
      </c>
      <c r="X116" s="27" t="s">
        <v>133</v>
      </c>
      <c r="Y116" s="27">
        <v>0.01</v>
      </c>
      <c r="Z116" s="27" t="s">
        <v>133</v>
      </c>
      <c r="AA116" s="27" t="s">
        <v>133</v>
      </c>
      <c r="AB116" s="28" t="s">
        <v>133</v>
      </c>
      <c r="AC116" s="28">
        <v>0.5</v>
      </c>
      <c r="AD116" s="28">
        <v>0.03</v>
      </c>
      <c r="AE116" s="28" t="s">
        <v>133</v>
      </c>
      <c r="AF116" s="28">
        <v>0.1</v>
      </c>
      <c r="AG116" s="39" t="s">
        <v>133</v>
      </c>
      <c r="AH116" s="39" t="s">
        <v>133</v>
      </c>
      <c r="AI116" s="39" t="s">
        <v>133</v>
      </c>
      <c r="AJ116" s="39" t="s">
        <v>133</v>
      </c>
      <c r="AK116" s="39" t="s">
        <v>133</v>
      </c>
      <c r="AL116" s="39" t="s">
        <v>133</v>
      </c>
      <c r="AM116" s="45" t="s">
        <v>289</v>
      </c>
      <c r="AN116" s="15">
        <f t="shared" si="10"/>
        <v>0.51088159097779207</v>
      </c>
      <c r="AO116" s="15">
        <f t="shared" si="11"/>
        <v>0.51088159097779207</v>
      </c>
      <c r="AP116" s="47">
        <v>-0.55934753393299996</v>
      </c>
      <c r="AQ116" s="29" t="s">
        <v>133</v>
      </c>
      <c r="AR116" s="29">
        <v>0.5</v>
      </c>
      <c r="AS116" s="148">
        <v>-0.36488720128300001</v>
      </c>
      <c r="AT116" s="148">
        <v>-0.32960781522799998</v>
      </c>
      <c r="AU116" s="48">
        <v>-5.0728703516000001E-3</v>
      </c>
      <c r="AV116" s="47">
        <v>0.31946207452399999</v>
      </c>
      <c r="AW116" s="47">
        <v>0.46879410807999999</v>
      </c>
      <c r="AX116" s="29" t="s">
        <v>133</v>
      </c>
      <c r="AY116" s="29">
        <v>0.7</v>
      </c>
      <c r="AZ116" s="47">
        <v>0.785102870723</v>
      </c>
      <c r="BA116" s="30">
        <v>-1</v>
      </c>
      <c r="BB116" s="42">
        <v>1</v>
      </c>
      <c r="BC116" s="31" t="s">
        <v>11331</v>
      </c>
      <c r="BD116" s="31" t="s">
        <v>11492</v>
      </c>
      <c r="BE116" s="31" t="s">
        <v>1711</v>
      </c>
      <c r="BF116" s="32" t="s">
        <v>133</v>
      </c>
      <c r="BG116" s="32" t="s">
        <v>133</v>
      </c>
      <c r="BH116" s="33">
        <v>0.05</v>
      </c>
      <c r="BI116" s="33">
        <v>0.05</v>
      </c>
      <c r="BJ116" s="32" t="s">
        <v>133</v>
      </c>
      <c r="BK116" s="32" t="s">
        <v>133</v>
      </c>
      <c r="BL116" s="32" t="s">
        <v>133</v>
      </c>
      <c r="BM116" s="34" t="s">
        <v>133</v>
      </c>
      <c r="BN116" s="34" t="s">
        <v>133</v>
      </c>
      <c r="BO116" s="34" t="s">
        <v>133</v>
      </c>
      <c r="BP116" s="34" t="s">
        <v>133</v>
      </c>
      <c r="BQ116" s="35" t="s">
        <v>133</v>
      </c>
      <c r="BR116" s="16">
        <f t="shared" si="12"/>
        <v>0.51575187832910507</v>
      </c>
      <c r="BS116" s="16">
        <f t="shared" si="13"/>
        <v>0.51575187832910507</v>
      </c>
      <c r="BT116" s="35" t="s">
        <v>133</v>
      </c>
      <c r="BU116" s="35" t="s">
        <v>133</v>
      </c>
      <c r="BV116" s="35" t="s">
        <v>133</v>
      </c>
      <c r="BW116" s="35" t="s">
        <v>133</v>
      </c>
      <c r="BX116" s="36">
        <v>1</v>
      </c>
      <c r="BY116" s="37" t="s">
        <v>1728</v>
      </c>
      <c r="BZ116" s="38" t="s">
        <v>1055</v>
      </c>
    </row>
    <row r="117" spans="1:78" ht="50.1" customHeight="1">
      <c r="A117" s="19" t="s">
        <v>290</v>
      </c>
      <c r="B117" s="20" t="s">
        <v>1103</v>
      </c>
      <c r="C117" s="21">
        <v>8</v>
      </c>
      <c r="D117" s="21" t="s">
        <v>286</v>
      </c>
      <c r="E117" s="40">
        <v>-11.833333</v>
      </c>
      <c r="F117" s="40">
        <v>96.816666999999995</v>
      </c>
      <c r="G117" s="41">
        <v>1</v>
      </c>
      <c r="H117" s="22">
        <v>3870</v>
      </c>
      <c r="I117" s="22">
        <v>94.339811320566042</v>
      </c>
      <c r="J117" s="23">
        <v>3278</v>
      </c>
      <c r="K117" s="23">
        <v>3538</v>
      </c>
      <c r="L117" s="23">
        <v>3018</v>
      </c>
      <c r="M117" s="24" t="s">
        <v>291</v>
      </c>
      <c r="N117" s="25" t="s">
        <v>133</v>
      </c>
      <c r="O117" s="25" t="s">
        <v>133</v>
      </c>
      <c r="P117" s="25" t="s">
        <v>133</v>
      </c>
      <c r="Q117" s="25" t="s">
        <v>133</v>
      </c>
      <c r="R117" s="25" t="s">
        <v>133</v>
      </c>
      <c r="S117" s="44" t="s">
        <v>133</v>
      </c>
      <c r="T117" s="26" t="s">
        <v>288</v>
      </c>
      <c r="U117" s="27" t="s">
        <v>133</v>
      </c>
      <c r="V117" s="27" t="s">
        <v>133</v>
      </c>
      <c r="W117" s="27" t="s">
        <v>133</v>
      </c>
      <c r="X117" s="27" t="s">
        <v>133</v>
      </c>
      <c r="Y117" s="27">
        <v>0.01</v>
      </c>
      <c r="Z117" s="27" t="s">
        <v>133</v>
      </c>
      <c r="AA117" s="27" t="s">
        <v>133</v>
      </c>
      <c r="AB117" s="28" t="s">
        <v>133</v>
      </c>
      <c r="AC117" s="28">
        <v>0.5</v>
      </c>
      <c r="AD117" s="28">
        <v>0.03</v>
      </c>
      <c r="AE117" s="28" t="s">
        <v>133</v>
      </c>
      <c r="AF117" s="28">
        <v>0.1</v>
      </c>
      <c r="AG117" s="39" t="s">
        <v>133</v>
      </c>
      <c r="AH117" s="39" t="s">
        <v>133</v>
      </c>
      <c r="AI117" s="39" t="s">
        <v>133</v>
      </c>
      <c r="AJ117" s="39" t="s">
        <v>133</v>
      </c>
      <c r="AK117" s="39" t="s">
        <v>133</v>
      </c>
      <c r="AL117" s="39" t="s">
        <v>133</v>
      </c>
      <c r="AM117" s="45" t="s">
        <v>289</v>
      </c>
      <c r="AN117" s="15">
        <f t="shared" si="10"/>
        <v>0.51088159097779207</v>
      </c>
      <c r="AO117" s="15">
        <f t="shared" si="11"/>
        <v>0.51088159097779207</v>
      </c>
      <c r="AP117" s="47">
        <v>-0.55934753393299996</v>
      </c>
      <c r="AQ117" s="29" t="s">
        <v>133</v>
      </c>
      <c r="AR117" s="29">
        <v>0.5</v>
      </c>
      <c r="AS117" s="148">
        <v>-0.36488720128300001</v>
      </c>
      <c r="AT117" s="148">
        <v>-0.32960781522799998</v>
      </c>
      <c r="AU117" s="48">
        <v>-5.0728703516000001E-3</v>
      </c>
      <c r="AV117" s="47">
        <v>0.31946207452399999</v>
      </c>
      <c r="AW117" s="47">
        <v>0.46879410807999999</v>
      </c>
      <c r="AX117" s="29" t="s">
        <v>133</v>
      </c>
      <c r="AY117" s="29">
        <v>0.7</v>
      </c>
      <c r="AZ117" s="47">
        <v>0.785102870723</v>
      </c>
      <c r="BA117" s="30">
        <v>-1</v>
      </c>
      <c r="BB117" s="42">
        <v>1</v>
      </c>
      <c r="BC117" s="31" t="s">
        <v>11331</v>
      </c>
      <c r="BD117" s="31" t="s">
        <v>11493</v>
      </c>
      <c r="BE117" s="31" t="s">
        <v>1711</v>
      </c>
      <c r="BF117" s="32" t="s">
        <v>133</v>
      </c>
      <c r="BG117" s="32" t="s">
        <v>133</v>
      </c>
      <c r="BH117" s="33">
        <v>0.05</v>
      </c>
      <c r="BI117" s="33">
        <v>0.05</v>
      </c>
      <c r="BJ117" s="32" t="s">
        <v>133</v>
      </c>
      <c r="BK117" s="32" t="s">
        <v>133</v>
      </c>
      <c r="BL117" s="32" t="s">
        <v>133</v>
      </c>
      <c r="BM117" s="34" t="s">
        <v>133</v>
      </c>
      <c r="BN117" s="34" t="s">
        <v>133</v>
      </c>
      <c r="BO117" s="34" t="s">
        <v>133</v>
      </c>
      <c r="BP117" s="34" t="s">
        <v>133</v>
      </c>
      <c r="BQ117" s="35" t="s">
        <v>133</v>
      </c>
      <c r="BR117" s="16">
        <f t="shared" si="12"/>
        <v>0.51575187832910507</v>
      </c>
      <c r="BS117" s="16">
        <f t="shared" si="13"/>
        <v>0.51575187832910507</v>
      </c>
      <c r="BT117" s="35" t="s">
        <v>133</v>
      </c>
      <c r="BU117" s="35" t="s">
        <v>133</v>
      </c>
      <c r="BV117" s="35" t="s">
        <v>133</v>
      </c>
      <c r="BW117" s="35" t="s">
        <v>133</v>
      </c>
      <c r="BX117" s="36">
        <v>1</v>
      </c>
      <c r="BY117" s="37" t="s">
        <v>1728</v>
      </c>
      <c r="BZ117" s="38" t="s">
        <v>1055</v>
      </c>
    </row>
    <row r="118" spans="1:78" ht="50.1" customHeight="1">
      <c r="A118" s="19" t="s">
        <v>292</v>
      </c>
      <c r="B118" s="20" t="s">
        <v>1103</v>
      </c>
      <c r="C118" s="21">
        <v>8</v>
      </c>
      <c r="D118" s="21" t="s">
        <v>293</v>
      </c>
      <c r="E118" s="40">
        <v>-12.2</v>
      </c>
      <c r="F118" s="40">
        <v>96.9</v>
      </c>
      <c r="G118" s="41">
        <v>1</v>
      </c>
      <c r="H118" s="22">
        <v>3790</v>
      </c>
      <c r="I118" s="22">
        <v>94.339811320566042</v>
      </c>
      <c r="J118" s="23">
        <v>3174</v>
      </c>
      <c r="K118" s="23">
        <v>3430</v>
      </c>
      <c r="L118" s="23">
        <v>2918</v>
      </c>
      <c r="M118" s="24" t="s">
        <v>294</v>
      </c>
      <c r="N118" s="25" t="s">
        <v>133</v>
      </c>
      <c r="O118" s="25" t="s">
        <v>133</v>
      </c>
      <c r="P118" s="25" t="s">
        <v>133</v>
      </c>
      <c r="Q118" s="25" t="s">
        <v>133</v>
      </c>
      <c r="R118" s="25" t="s">
        <v>133</v>
      </c>
      <c r="S118" s="44" t="s">
        <v>133</v>
      </c>
      <c r="T118" s="26" t="s">
        <v>288</v>
      </c>
      <c r="U118" s="27" t="s">
        <v>133</v>
      </c>
      <c r="V118" s="27" t="s">
        <v>133</v>
      </c>
      <c r="W118" s="27" t="s">
        <v>133</v>
      </c>
      <c r="X118" s="27" t="s">
        <v>133</v>
      </c>
      <c r="Y118" s="27">
        <v>0.01</v>
      </c>
      <c r="Z118" s="27" t="s">
        <v>133</v>
      </c>
      <c r="AA118" s="27" t="s">
        <v>133</v>
      </c>
      <c r="AB118" s="28" t="s">
        <v>133</v>
      </c>
      <c r="AC118" s="28">
        <v>0.5</v>
      </c>
      <c r="AD118" s="28">
        <v>0.03</v>
      </c>
      <c r="AE118" s="28" t="s">
        <v>133</v>
      </c>
      <c r="AF118" s="28">
        <v>0.1</v>
      </c>
      <c r="AG118" s="39" t="s">
        <v>133</v>
      </c>
      <c r="AH118" s="39" t="s">
        <v>133</v>
      </c>
      <c r="AI118" s="39" t="s">
        <v>133</v>
      </c>
      <c r="AJ118" s="39" t="s">
        <v>133</v>
      </c>
      <c r="AK118" s="39" t="s">
        <v>133</v>
      </c>
      <c r="AL118" s="39">
        <f>0.9+(AS118+AU118)</f>
        <v>0.52975447297286005</v>
      </c>
      <c r="AM118" s="45" t="s">
        <v>289</v>
      </c>
      <c r="AN118" s="15">
        <f t="shared" si="10"/>
        <v>0.51088159097779207</v>
      </c>
      <c r="AO118" s="15">
        <f t="shared" si="11"/>
        <v>0.51088159097779207</v>
      </c>
      <c r="AP118" s="47">
        <v>-0.55740040778699995</v>
      </c>
      <c r="AQ118" s="29" t="s">
        <v>133</v>
      </c>
      <c r="AR118" s="29">
        <v>0.5</v>
      </c>
      <c r="AS118" s="148">
        <v>-0.36494862063</v>
      </c>
      <c r="AT118" s="148">
        <v>-0.32937695541400003</v>
      </c>
      <c r="AU118" s="48">
        <v>-5.2969063971400002E-3</v>
      </c>
      <c r="AV118" s="47">
        <v>0.31878314262000002</v>
      </c>
      <c r="AW118" s="47">
        <v>0.46985790746700001</v>
      </c>
      <c r="AX118" s="29" t="s">
        <v>133</v>
      </c>
      <c r="AY118" s="29">
        <v>0.7</v>
      </c>
      <c r="AZ118" s="47">
        <v>0.78853638225699996</v>
      </c>
      <c r="BA118" s="30">
        <v>0</v>
      </c>
      <c r="BB118" s="42">
        <v>1</v>
      </c>
      <c r="BC118" s="31" t="s">
        <v>11345</v>
      </c>
      <c r="BD118" s="31" t="s">
        <v>11491</v>
      </c>
      <c r="BE118" s="31" t="s">
        <v>11718</v>
      </c>
      <c r="BF118" s="32">
        <v>-0.44338868160049999</v>
      </c>
      <c r="BG118" s="32">
        <v>0.11401172618649996</v>
      </c>
      <c r="BH118" s="33">
        <v>0.05</v>
      </c>
      <c r="BI118" s="33">
        <v>0.05</v>
      </c>
      <c r="BJ118" s="32" t="s">
        <v>133</v>
      </c>
      <c r="BK118" s="32" t="s">
        <v>133</v>
      </c>
      <c r="BL118" s="32" t="s">
        <v>133</v>
      </c>
      <c r="BM118" s="34" t="s">
        <v>133</v>
      </c>
      <c r="BN118" s="34" t="s">
        <v>133</v>
      </c>
      <c r="BO118" s="34" t="s">
        <v>133</v>
      </c>
      <c r="BP118" s="34" t="s">
        <v>133</v>
      </c>
      <c r="BQ118" s="16">
        <f t="shared" si="19"/>
        <v>0.97314315457335998</v>
      </c>
      <c r="BR118" s="16">
        <f t="shared" si="12"/>
        <v>0.5282032503762405</v>
      </c>
      <c r="BS118" s="16">
        <f t="shared" si="13"/>
        <v>0.5282032503762405</v>
      </c>
      <c r="BT118" s="35" t="s">
        <v>133</v>
      </c>
      <c r="BU118" s="35" t="s">
        <v>133</v>
      </c>
      <c r="BV118" s="35" t="s">
        <v>133</v>
      </c>
      <c r="BW118" s="35" t="s">
        <v>133</v>
      </c>
      <c r="BX118" s="36">
        <v>0</v>
      </c>
      <c r="BY118" s="37" t="s">
        <v>133</v>
      </c>
      <c r="BZ118" s="38" t="s">
        <v>133</v>
      </c>
    </row>
    <row r="119" spans="1:78" ht="50.1" customHeight="1">
      <c r="A119" s="19" t="s">
        <v>295</v>
      </c>
      <c r="B119" s="20" t="s">
        <v>1103</v>
      </c>
      <c r="C119" s="21">
        <v>8</v>
      </c>
      <c r="D119" s="21" t="s">
        <v>296</v>
      </c>
      <c r="E119" s="40">
        <v>-12.2</v>
      </c>
      <c r="F119" s="40">
        <v>96.9</v>
      </c>
      <c r="G119" s="41">
        <v>1</v>
      </c>
      <c r="H119" s="22">
        <v>4130</v>
      </c>
      <c r="I119" s="22">
        <v>94.339811320566042</v>
      </c>
      <c r="J119" s="23">
        <v>3603</v>
      </c>
      <c r="K119" s="23">
        <v>3848</v>
      </c>
      <c r="L119" s="23">
        <v>3358</v>
      </c>
      <c r="M119" s="24" t="s">
        <v>297</v>
      </c>
      <c r="N119" s="25" t="s">
        <v>133</v>
      </c>
      <c r="O119" s="25" t="s">
        <v>133</v>
      </c>
      <c r="P119" s="25" t="s">
        <v>133</v>
      </c>
      <c r="Q119" s="25" t="s">
        <v>133</v>
      </c>
      <c r="R119" s="25" t="s">
        <v>133</v>
      </c>
      <c r="S119" s="44" t="s">
        <v>133</v>
      </c>
      <c r="T119" s="26" t="s">
        <v>288</v>
      </c>
      <c r="U119" s="27" t="s">
        <v>133</v>
      </c>
      <c r="V119" s="27" t="s">
        <v>133</v>
      </c>
      <c r="W119" s="27" t="s">
        <v>133</v>
      </c>
      <c r="X119" s="27" t="s">
        <v>133</v>
      </c>
      <c r="Y119" s="27">
        <v>0.01</v>
      </c>
      <c r="Z119" s="27" t="s">
        <v>133</v>
      </c>
      <c r="AA119" s="27" t="s">
        <v>133</v>
      </c>
      <c r="AB119" s="28" t="s">
        <v>133</v>
      </c>
      <c r="AC119" s="28">
        <v>0.5</v>
      </c>
      <c r="AD119" s="28">
        <v>0.03</v>
      </c>
      <c r="AE119" s="28" t="s">
        <v>133</v>
      </c>
      <c r="AF119" s="28">
        <v>0.1</v>
      </c>
      <c r="AG119" s="39" t="s">
        <v>133</v>
      </c>
      <c r="AH119" s="39" t="s">
        <v>133</v>
      </c>
      <c r="AI119" s="39" t="s">
        <v>133</v>
      </c>
      <c r="AJ119" s="39" t="s">
        <v>133</v>
      </c>
      <c r="AK119" s="39" t="s">
        <v>133</v>
      </c>
      <c r="AL119" s="39" t="s">
        <v>133</v>
      </c>
      <c r="AM119" s="45" t="s">
        <v>289</v>
      </c>
      <c r="AN119" s="15">
        <f t="shared" si="10"/>
        <v>0.51088159097779207</v>
      </c>
      <c r="AO119" s="15">
        <f t="shared" si="11"/>
        <v>0.51088159097779207</v>
      </c>
      <c r="AP119" s="47">
        <v>-0.55740040778699995</v>
      </c>
      <c r="AQ119" s="29" t="s">
        <v>133</v>
      </c>
      <c r="AR119" s="29">
        <v>0.5</v>
      </c>
      <c r="AS119" s="148">
        <v>-0.36494862063</v>
      </c>
      <c r="AT119" s="148">
        <v>-0.32937695541400003</v>
      </c>
      <c r="AU119" s="48">
        <v>-5.2969063971400002E-3</v>
      </c>
      <c r="AV119" s="47">
        <v>0.31878314262000002</v>
      </c>
      <c r="AW119" s="47">
        <v>0.46985790746700001</v>
      </c>
      <c r="AX119" s="29" t="s">
        <v>133</v>
      </c>
      <c r="AY119" s="29">
        <v>0.7</v>
      </c>
      <c r="AZ119" s="47">
        <v>0.78853638225699996</v>
      </c>
      <c r="BA119" s="30">
        <v>-1</v>
      </c>
      <c r="BB119" s="42">
        <v>1</v>
      </c>
      <c r="BC119" s="31" t="s">
        <v>11331</v>
      </c>
      <c r="BD119" s="31" t="s">
        <v>11494</v>
      </c>
      <c r="BE119" s="31" t="s">
        <v>1711</v>
      </c>
      <c r="BF119" s="32" t="s">
        <v>133</v>
      </c>
      <c r="BG119" s="32" t="s">
        <v>133</v>
      </c>
      <c r="BH119" s="33">
        <v>0.05</v>
      </c>
      <c r="BI119" s="33">
        <v>0.05</v>
      </c>
      <c r="BJ119" s="32" t="s">
        <v>133</v>
      </c>
      <c r="BK119" s="32" t="s">
        <v>133</v>
      </c>
      <c r="BL119" s="32" t="s">
        <v>133</v>
      </c>
      <c r="BM119" s="34" t="s">
        <v>133</v>
      </c>
      <c r="BN119" s="34" t="s">
        <v>133</v>
      </c>
      <c r="BO119" s="34" t="s">
        <v>133</v>
      </c>
      <c r="BP119" s="34" t="s">
        <v>133</v>
      </c>
      <c r="BQ119" s="35" t="s">
        <v>133</v>
      </c>
      <c r="BR119" s="16">
        <f t="shared" si="12"/>
        <v>0.51575187832910507</v>
      </c>
      <c r="BS119" s="16">
        <f t="shared" si="13"/>
        <v>0.51575187832910507</v>
      </c>
      <c r="BT119" s="35" t="s">
        <v>133</v>
      </c>
      <c r="BU119" s="35" t="s">
        <v>133</v>
      </c>
      <c r="BV119" s="35" t="s">
        <v>133</v>
      </c>
      <c r="BW119" s="35" t="s">
        <v>133</v>
      </c>
      <c r="BX119" s="36">
        <v>1</v>
      </c>
      <c r="BY119" s="37" t="s">
        <v>1728</v>
      </c>
      <c r="BZ119" s="38" t="s">
        <v>1055</v>
      </c>
    </row>
    <row r="120" spans="1:78" ht="50.1" customHeight="1">
      <c r="A120" s="19" t="s">
        <v>298</v>
      </c>
      <c r="B120" s="20" t="s">
        <v>1103</v>
      </c>
      <c r="C120" s="21">
        <v>8</v>
      </c>
      <c r="D120" s="21" t="s">
        <v>299</v>
      </c>
      <c r="E120" s="40">
        <v>-12.2</v>
      </c>
      <c r="F120" s="40">
        <v>96.9</v>
      </c>
      <c r="G120" s="41">
        <v>1</v>
      </c>
      <c r="H120" s="22">
        <v>4060</v>
      </c>
      <c r="I120" s="22">
        <v>94.339811320566042</v>
      </c>
      <c r="J120" s="23">
        <v>3524.5</v>
      </c>
      <c r="K120" s="23">
        <v>3780</v>
      </c>
      <c r="L120" s="23">
        <v>3269</v>
      </c>
      <c r="M120" s="24" t="s">
        <v>297</v>
      </c>
      <c r="N120" s="25" t="s">
        <v>133</v>
      </c>
      <c r="O120" s="25" t="s">
        <v>133</v>
      </c>
      <c r="P120" s="25" t="s">
        <v>133</v>
      </c>
      <c r="Q120" s="25" t="s">
        <v>133</v>
      </c>
      <c r="R120" s="25" t="s">
        <v>133</v>
      </c>
      <c r="S120" s="44" t="s">
        <v>133</v>
      </c>
      <c r="T120" s="26" t="s">
        <v>288</v>
      </c>
      <c r="U120" s="27" t="s">
        <v>133</v>
      </c>
      <c r="V120" s="27" t="s">
        <v>133</v>
      </c>
      <c r="W120" s="27" t="s">
        <v>133</v>
      </c>
      <c r="X120" s="27" t="s">
        <v>133</v>
      </c>
      <c r="Y120" s="27">
        <v>0.01</v>
      </c>
      <c r="Z120" s="27" t="s">
        <v>133</v>
      </c>
      <c r="AA120" s="27" t="s">
        <v>133</v>
      </c>
      <c r="AB120" s="28" t="s">
        <v>133</v>
      </c>
      <c r="AC120" s="28">
        <v>0.5</v>
      </c>
      <c r="AD120" s="28">
        <v>0.03</v>
      </c>
      <c r="AE120" s="28" t="s">
        <v>133</v>
      </c>
      <c r="AF120" s="28">
        <v>0.1</v>
      </c>
      <c r="AG120" s="39" t="s">
        <v>133</v>
      </c>
      <c r="AH120" s="39" t="s">
        <v>133</v>
      </c>
      <c r="AI120" s="39" t="s">
        <v>133</v>
      </c>
      <c r="AJ120" s="39" t="s">
        <v>133</v>
      </c>
      <c r="AK120" s="39" t="s">
        <v>133</v>
      </c>
      <c r="AL120" s="39" t="s">
        <v>133</v>
      </c>
      <c r="AM120" s="45" t="s">
        <v>289</v>
      </c>
      <c r="AN120" s="15">
        <f t="shared" si="10"/>
        <v>0.51088159097779207</v>
      </c>
      <c r="AO120" s="15">
        <f t="shared" si="11"/>
        <v>0.51088159097779207</v>
      </c>
      <c r="AP120" s="47">
        <v>-0.55740040778699995</v>
      </c>
      <c r="AQ120" s="29" t="s">
        <v>133</v>
      </c>
      <c r="AR120" s="29">
        <v>0.5</v>
      </c>
      <c r="AS120" s="148">
        <v>-0.36494862063</v>
      </c>
      <c r="AT120" s="148">
        <v>-0.32937695541400003</v>
      </c>
      <c r="AU120" s="48">
        <v>-5.2969063971400002E-3</v>
      </c>
      <c r="AV120" s="47">
        <v>0.31878314262000002</v>
      </c>
      <c r="AW120" s="47">
        <v>0.46985790746700001</v>
      </c>
      <c r="AX120" s="29" t="s">
        <v>133</v>
      </c>
      <c r="AY120" s="29">
        <v>0.7</v>
      </c>
      <c r="AZ120" s="47">
        <v>0.78853638225699996</v>
      </c>
      <c r="BA120" s="30">
        <v>-1</v>
      </c>
      <c r="BB120" s="42">
        <v>1</v>
      </c>
      <c r="BC120" s="31" t="s">
        <v>11331</v>
      </c>
      <c r="BD120" s="31" t="s">
        <v>11494</v>
      </c>
      <c r="BE120" s="31" t="s">
        <v>1711</v>
      </c>
      <c r="BF120" s="32" t="s">
        <v>133</v>
      </c>
      <c r="BG120" s="32" t="s">
        <v>133</v>
      </c>
      <c r="BH120" s="33">
        <v>0.05</v>
      </c>
      <c r="BI120" s="33">
        <v>0.05</v>
      </c>
      <c r="BJ120" s="32" t="s">
        <v>133</v>
      </c>
      <c r="BK120" s="32" t="s">
        <v>133</v>
      </c>
      <c r="BL120" s="32" t="s">
        <v>133</v>
      </c>
      <c r="BM120" s="34" t="s">
        <v>133</v>
      </c>
      <c r="BN120" s="34" t="s">
        <v>133</v>
      </c>
      <c r="BO120" s="34" t="s">
        <v>133</v>
      </c>
      <c r="BP120" s="34" t="s">
        <v>133</v>
      </c>
      <c r="BQ120" s="35" t="s">
        <v>133</v>
      </c>
      <c r="BR120" s="16">
        <f t="shared" si="12"/>
        <v>0.51575187832910507</v>
      </c>
      <c r="BS120" s="16">
        <f t="shared" si="13"/>
        <v>0.51575187832910507</v>
      </c>
      <c r="BT120" s="35" t="s">
        <v>133</v>
      </c>
      <c r="BU120" s="35" t="s">
        <v>133</v>
      </c>
      <c r="BV120" s="35" t="s">
        <v>133</v>
      </c>
      <c r="BW120" s="35" t="s">
        <v>133</v>
      </c>
      <c r="BX120" s="36">
        <v>1</v>
      </c>
      <c r="BY120" s="37" t="s">
        <v>1728</v>
      </c>
      <c r="BZ120" s="38" t="s">
        <v>1055</v>
      </c>
    </row>
    <row r="121" spans="1:78" ht="50.1" customHeight="1">
      <c r="A121" s="19" t="s">
        <v>300</v>
      </c>
      <c r="B121" s="20" t="s">
        <v>1103</v>
      </c>
      <c r="C121" s="21">
        <v>8</v>
      </c>
      <c r="D121" s="21" t="s">
        <v>301</v>
      </c>
      <c r="E121" s="40">
        <v>-12.2</v>
      </c>
      <c r="F121" s="40">
        <v>96.9</v>
      </c>
      <c r="G121" s="41">
        <v>1</v>
      </c>
      <c r="H121" s="22">
        <v>4340</v>
      </c>
      <c r="I121" s="22">
        <v>94.339811320566042</v>
      </c>
      <c r="J121" s="23">
        <v>3866.5</v>
      </c>
      <c r="K121" s="23">
        <v>4138</v>
      </c>
      <c r="L121" s="23">
        <v>3595</v>
      </c>
      <c r="M121" s="24" t="s">
        <v>302</v>
      </c>
      <c r="N121" s="25" t="s">
        <v>133</v>
      </c>
      <c r="O121" s="25" t="s">
        <v>133</v>
      </c>
      <c r="P121" s="25" t="s">
        <v>133</v>
      </c>
      <c r="Q121" s="25" t="s">
        <v>133</v>
      </c>
      <c r="R121" s="25" t="s">
        <v>133</v>
      </c>
      <c r="S121" s="44" t="s">
        <v>133</v>
      </c>
      <c r="T121" s="26" t="s">
        <v>288</v>
      </c>
      <c r="U121" s="27" t="s">
        <v>133</v>
      </c>
      <c r="V121" s="27" t="s">
        <v>133</v>
      </c>
      <c r="W121" s="27" t="s">
        <v>133</v>
      </c>
      <c r="X121" s="27" t="s">
        <v>133</v>
      </c>
      <c r="Y121" s="27">
        <v>0.01</v>
      </c>
      <c r="Z121" s="27" t="s">
        <v>133</v>
      </c>
      <c r="AA121" s="27" t="s">
        <v>133</v>
      </c>
      <c r="AB121" s="28" t="s">
        <v>133</v>
      </c>
      <c r="AC121" s="28">
        <v>0.5</v>
      </c>
      <c r="AD121" s="28">
        <v>0.03</v>
      </c>
      <c r="AE121" s="28" t="s">
        <v>133</v>
      </c>
      <c r="AF121" s="28">
        <v>0.1</v>
      </c>
      <c r="AG121" s="39" t="s">
        <v>133</v>
      </c>
      <c r="AH121" s="39" t="s">
        <v>133</v>
      </c>
      <c r="AI121" s="39" t="s">
        <v>133</v>
      </c>
      <c r="AJ121" s="39" t="s">
        <v>133</v>
      </c>
      <c r="AK121" s="39" t="s">
        <v>133</v>
      </c>
      <c r="AL121" s="39" t="s">
        <v>133</v>
      </c>
      <c r="AM121" s="45" t="s">
        <v>289</v>
      </c>
      <c r="AN121" s="15">
        <f t="shared" si="10"/>
        <v>0.51088159097779207</v>
      </c>
      <c r="AO121" s="15">
        <f t="shared" si="11"/>
        <v>0.51088159097779207</v>
      </c>
      <c r="AP121" s="47">
        <v>-0.55740040778699995</v>
      </c>
      <c r="AQ121" s="29" t="s">
        <v>133</v>
      </c>
      <c r="AR121" s="29">
        <v>0.5</v>
      </c>
      <c r="AS121" s="148">
        <v>-0.36494862063</v>
      </c>
      <c r="AT121" s="148">
        <v>-0.32937695541400003</v>
      </c>
      <c r="AU121" s="48">
        <v>-5.2969063971400002E-3</v>
      </c>
      <c r="AV121" s="47">
        <v>0.31878314262000002</v>
      </c>
      <c r="AW121" s="47">
        <v>0.46985790746700001</v>
      </c>
      <c r="AX121" s="29" t="s">
        <v>133</v>
      </c>
      <c r="AY121" s="29">
        <v>0.7</v>
      </c>
      <c r="AZ121" s="47">
        <v>0.78853638225699996</v>
      </c>
      <c r="BA121" s="30">
        <v>-1</v>
      </c>
      <c r="BB121" s="42">
        <v>1</v>
      </c>
      <c r="BC121" s="31" t="s">
        <v>11331</v>
      </c>
      <c r="BD121" s="31" t="s">
        <v>11495</v>
      </c>
      <c r="BE121" s="31" t="s">
        <v>1711</v>
      </c>
      <c r="BF121" s="32" t="s">
        <v>133</v>
      </c>
      <c r="BG121" s="32" t="s">
        <v>133</v>
      </c>
      <c r="BH121" s="33">
        <v>0.05</v>
      </c>
      <c r="BI121" s="33">
        <v>0.05</v>
      </c>
      <c r="BJ121" s="32" t="s">
        <v>133</v>
      </c>
      <c r="BK121" s="32" t="s">
        <v>133</v>
      </c>
      <c r="BL121" s="32" t="s">
        <v>133</v>
      </c>
      <c r="BM121" s="34" t="s">
        <v>133</v>
      </c>
      <c r="BN121" s="34" t="s">
        <v>133</v>
      </c>
      <c r="BO121" s="34" t="s">
        <v>133</v>
      </c>
      <c r="BP121" s="34" t="s">
        <v>133</v>
      </c>
      <c r="BQ121" s="35" t="s">
        <v>133</v>
      </c>
      <c r="BR121" s="16">
        <f t="shared" si="12"/>
        <v>0.51575187832910507</v>
      </c>
      <c r="BS121" s="16">
        <f t="shared" si="13"/>
        <v>0.51575187832910507</v>
      </c>
      <c r="BT121" s="35" t="s">
        <v>133</v>
      </c>
      <c r="BU121" s="35" t="s">
        <v>133</v>
      </c>
      <c r="BV121" s="35" t="s">
        <v>133</v>
      </c>
      <c r="BW121" s="35" t="s">
        <v>133</v>
      </c>
      <c r="BX121" s="36">
        <v>1</v>
      </c>
      <c r="BY121" s="37" t="s">
        <v>1728</v>
      </c>
      <c r="BZ121" s="38" t="s">
        <v>1055</v>
      </c>
    </row>
    <row r="122" spans="1:78" ht="50.1" customHeight="1">
      <c r="A122" s="19" t="s">
        <v>303</v>
      </c>
      <c r="B122" s="20" t="s">
        <v>1103</v>
      </c>
      <c r="C122" s="21">
        <v>8</v>
      </c>
      <c r="D122" s="21" t="s">
        <v>301</v>
      </c>
      <c r="E122" s="40">
        <v>-12.2</v>
      </c>
      <c r="F122" s="40">
        <v>96.9</v>
      </c>
      <c r="G122" s="41">
        <v>1</v>
      </c>
      <c r="H122" s="22">
        <v>4330</v>
      </c>
      <c r="I122" s="22">
        <v>94.339811320566042</v>
      </c>
      <c r="J122" s="23">
        <v>3856</v>
      </c>
      <c r="K122" s="23">
        <v>4127</v>
      </c>
      <c r="L122" s="23">
        <v>3585</v>
      </c>
      <c r="M122" s="24" t="s">
        <v>304</v>
      </c>
      <c r="N122" s="25" t="s">
        <v>133</v>
      </c>
      <c r="O122" s="25" t="s">
        <v>133</v>
      </c>
      <c r="P122" s="25" t="s">
        <v>133</v>
      </c>
      <c r="Q122" s="25" t="s">
        <v>133</v>
      </c>
      <c r="R122" s="25" t="s">
        <v>133</v>
      </c>
      <c r="S122" s="44" t="s">
        <v>133</v>
      </c>
      <c r="T122" s="26" t="s">
        <v>288</v>
      </c>
      <c r="U122" s="27" t="s">
        <v>133</v>
      </c>
      <c r="V122" s="27" t="s">
        <v>133</v>
      </c>
      <c r="W122" s="27" t="s">
        <v>133</v>
      </c>
      <c r="X122" s="27" t="s">
        <v>133</v>
      </c>
      <c r="Y122" s="27">
        <v>0.01</v>
      </c>
      <c r="Z122" s="27" t="s">
        <v>133</v>
      </c>
      <c r="AA122" s="27" t="s">
        <v>133</v>
      </c>
      <c r="AB122" s="28" t="s">
        <v>133</v>
      </c>
      <c r="AC122" s="28">
        <v>0.5</v>
      </c>
      <c r="AD122" s="28">
        <v>0.03</v>
      </c>
      <c r="AE122" s="28" t="s">
        <v>133</v>
      </c>
      <c r="AF122" s="28">
        <v>0.1</v>
      </c>
      <c r="AG122" s="39" t="s">
        <v>133</v>
      </c>
      <c r="AH122" s="39" t="s">
        <v>133</v>
      </c>
      <c r="AI122" s="39" t="s">
        <v>133</v>
      </c>
      <c r="AJ122" s="39" t="s">
        <v>133</v>
      </c>
      <c r="AK122" s="39" t="s">
        <v>133</v>
      </c>
      <c r="AL122" s="39" t="s">
        <v>133</v>
      </c>
      <c r="AM122" s="45" t="s">
        <v>289</v>
      </c>
      <c r="AN122" s="15">
        <f t="shared" si="10"/>
        <v>0.51088159097779207</v>
      </c>
      <c r="AO122" s="15">
        <f t="shared" si="11"/>
        <v>0.51088159097779207</v>
      </c>
      <c r="AP122" s="47">
        <v>-0.55740040778699995</v>
      </c>
      <c r="AQ122" s="29" t="s">
        <v>133</v>
      </c>
      <c r="AR122" s="29">
        <v>0.5</v>
      </c>
      <c r="AS122" s="148">
        <v>-0.36494862063</v>
      </c>
      <c r="AT122" s="148">
        <v>-0.32937695541400003</v>
      </c>
      <c r="AU122" s="48">
        <v>-5.2969063971400002E-3</v>
      </c>
      <c r="AV122" s="47">
        <v>0.31878314262000002</v>
      </c>
      <c r="AW122" s="47">
        <v>0.46985790746700001</v>
      </c>
      <c r="AX122" s="29" t="s">
        <v>133</v>
      </c>
      <c r="AY122" s="29">
        <v>0.7</v>
      </c>
      <c r="AZ122" s="47">
        <v>0.78853638225699996</v>
      </c>
      <c r="BA122" s="30">
        <v>-1</v>
      </c>
      <c r="BB122" s="42">
        <v>1</v>
      </c>
      <c r="BC122" s="31" t="s">
        <v>11331</v>
      </c>
      <c r="BD122" s="31" t="s">
        <v>11496</v>
      </c>
      <c r="BE122" s="31" t="s">
        <v>1711</v>
      </c>
      <c r="BF122" s="32" t="s">
        <v>133</v>
      </c>
      <c r="BG122" s="32" t="s">
        <v>133</v>
      </c>
      <c r="BH122" s="33">
        <v>0.05</v>
      </c>
      <c r="BI122" s="33">
        <v>0.05</v>
      </c>
      <c r="BJ122" s="32" t="s">
        <v>133</v>
      </c>
      <c r="BK122" s="32" t="s">
        <v>133</v>
      </c>
      <c r="BL122" s="32" t="s">
        <v>133</v>
      </c>
      <c r="BM122" s="34" t="s">
        <v>133</v>
      </c>
      <c r="BN122" s="34" t="s">
        <v>133</v>
      </c>
      <c r="BO122" s="34" t="s">
        <v>133</v>
      </c>
      <c r="BP122" s="34" t="s">
        <v>133</v>
      </c>
      <c r="BQ122" s="35" t="s">
        <v>133</v>
      </c>
      <c r="BR122" s="16">
        <f t="shared" si="12"/>
        <v>0.51575187832910507</v>
      </c>
      <c r="BS122" s="16">
        <f t="shared" si="13"/>
        <v>0.51575187832910507</v>
      </c>
      <c r="BT122" s="35" t="s">
        <v>133</v>
      </c>
      <c r="BU122" s="35" t="s">
        <v>133</v>
      </c>
      <c r="BV122" s="35" t="s">
        <v>133</v>
      </c>
      <c r="BW122" s="35" t="s">
        <v>133</v>
      </c>
      <c r="BX122" s="36">
        <v>1</v>
      </c>
      <c r="BY122" s="37" t="s">
        <v>1728</v>
      </c>
      <c r="BZ122" s="38" t="s">
        <v>1055</v>
      </c>
    </row>
    <row r="123" spans="1:78" ht="50.1" customHeight="1">
      <c r="A123" s="19" t="s">
        <v>305</v>
      </c>
      <c r="B123" s="20" t="s">
        <v>1103</v>
      </c>
      <c r="C123" s="21">
        <v>8</v>
      </c>
      <c r="D123" s="21" t="s">
        <v>306</v>
      </c>
      <c r="E123" s="40">
        <v>-12.2</v>
      </c>
      <c r="F123" s="40">
        <v>96.9</v>
      </c>
      <c r="G123" s="41">
        <v>1</v>
      </c>
      <c r="H123" s="22">
        <v>4520</v>
      </c>
      <c r="I123" s="22">
        <v>111.80339887498948</v>
      </c>
      <c r="J123" s="23">
        <v>4111.5</v>
      </c>
      <c r="K123" s="23">
        <v>4429</v>
      </c>
      <c r="L123" s="23">
        <v>3794</v>
      </c>
      <c r="M123" s="24" t="s">
        <v>297</v>
      </c>
      <c r="N123" s="25" t="s">
        <v>133</v>
      </c>
      <c r="O123" s="25" t="s">
        <v>133</v>
      </c>
      <c r="P123" s="25" t="s">
        <v>133</v>
      </c>
      <c r="Q123" s="25" t="s">
        <v>133</v>
      </c>
      <c r="R123" s="25" t="s">
        <v>133</v>
      </c>
      <c r="S123" s="44" t="s">
        <v>133</v>
      </c>
      <c r="T123" s="26" t="s">
        <v>288</v>
      </c>
      <c r="U123" s="27" t="s">
        <v>133</v>
      </c>
      <c r="V123" s="27" t="s">
        <v>133</v>
      </c>
      <c r="W123" s="27" t="s">
        <v>133</v>
      </c>
      <c r="X123" s="27" t="s">
        <v>133</v>
      </c>
      <c r="Y123" s="27">
        <v>0.01</v>
      </c>
      <c r="Z123" s="27" t="s">
        <v>133</v>
      </c>
      <c r="AA123" s="27" t="s">
        <v>133</v>
      </c>
      <c r="AB123" s="28" t="s">
        <v>133</v>
      </c>
      <c r="AC123" s="28">
        <v>0.5</v>
      </c>
      <c r="AD123" s="28">
        <v>0.03</v>
      </c>
      <c r="AE123" s="28" t="s">
        <v>133</v>
      </c>
      <c r="AF123" s="28">
        <v>0.1</v>
      </c>
      <c r="AG123" s="39" t="s">
        <v>133</v>
      </c>
      <c r="AH123" s="39" t="s">
        <v>133</v>
      </c>
      <c r="AI123" s="39" t="s">
        <v>133</v>
      </c>
      <c r="AJ123" s="39" t="s">
        <v>133</v>
      </c>
      <c r="AK123" s="39" t="s">
        <v>133</v>
      </c>
      <c r="AL123" s="39" t="s">
        <v>133</v>
      </c>
      <c r="AM123" s="45" t="s">
        <v>289</v>
      </c>
      <c r="AN123" s="15">
        <f t="shared" si="10"/>
        <v>0.51088159097779207</v>
      </c>
      <c r="AO123" s="15">
        <f t="shared" si="11"/>
        <v>0.51088159097779207</v>
      </c>
      <c r="AP123" s="47">
        <v>-0.55740040778699995</v>
      </c>
      <c r="AQ123" s="29" t="s">
        <v>133</v>
      </c>
      <c r="AR123" s="29">
        <v>0.5</v>
      </c>
      <c r="AS123" s="148">
        <v>-0.36494862063</v>
      </c>
      <c r="AT123" s="148">
        <v>-0.32937695541400003</v>
      </c>
      <c r="AU123" s="48">
        <v>-5.2969063971400002E-3</v>
      </c>
      <c r="AV123" s="47">
        <v>0.31878314262000002</v>
      </c>
      <c r="AW123" s="47">
        <v>0.46985790746700001</v>
      </c>
      <c r="AX123" s="29" t="s">
        <v>133</v>
      </c>
      <c r="AY123" s="29">
        <v>0.7</v>
      </c>
      <c r="AZ123" s="47">
        <v>0.78853638225699996</v>
      </c>
      <c r="BA123" s="30">
        <v>-1</v>
      </c>
      <c r="BB123" s="42">
        <v>1</v>
      </c>
      <c r="BC123" s="31" t="s">
        <v>11331</v>
      </c>
      <c r="BD123" s="31" t="s">
        <v>11494</v>
      </c>
      <c r="BE123" s="31" t="s">
        <v>1711</v>
      </c>
      <c r="BF123" s="32" t="s">
        <v>133</v>
      </c>
      <c r="BG123" s="32" t="s">
        <v>133</v>
      </c>
      <c r="BH123" s="33">
        <v>0.05</v>
      </c>
      <c r="BI123" s="33">
        <v>0.05</v>
      </c>
      <c r="BJ123" s="32" t="s">
        <v>133</v>
      </c>
      <c r="BK123" s="32" t="s">
        <v>133</v>
      </c>
      <c r="BL123" s="32" t="s">
        <v>133</v>
      </c>
      <c r="BM123" s="34" t="s">
        <v>133</v>
      </c>
      <c r="BN123" s="34" t="s">
        <v>133</v>
      </c>
      <c r="BO123" s="34" t="s">
        <v>133</v>
      </c>
      <c r="BP123" s="34" t="s">
        <v>133</v>
      </c>
      <c r="BQ123" s="35" t="s">
        <v>133</v>
      </c>
      <c r="BR123" s="16">
        <f t="shared" si="12"/>
        <v>0.51575187832910507</v>
      </c>
      <c r="BS123" s="16">
        <f t="shared" si="13"/>
        <v>0.51575187832910507</v>
      </c>
      <c r="BT123" s="35" t="s">
        <v>133</v>
      </c>
      <c r="BU123" s="35" t="s">
        <v>133</v>
      </c>
      <c r="BV123" s="35" t="s">
        <v>133</v>
      </c>
      <c r="BW123" s="35" t="s">
        <v>133</v>
      </c>
      <c r="BX123" s="36">
        <v>1</v>
      </c>
      <c r="BY123" s="37" t="s">
        <v>1728</v>
      </c>
      <c r="BZ123" s="38" t="s">
        <v>1055</v>
      </c>
    </row>
    <row r="124" spans="1:78" ht="50.1" customHeight="1">
      <c r="A124" s="19" t="s">
        <v>307</v>
      </c>
      <c r="B124" s="20" t="s">
        <v>1103</v>
      </c>
      <c r="C124" s="21">
        <v>8</v>
      </c>
      <c r="D124" s="21" t="s">
        <v>306</v>
      </c>
      <c r="E124" s="40">
        <v>-12.2</v>
      </c>
      <c r="F124" s="40">
        <v>96.9</v>
      </c>
      <c r="G124" s="41">
        <v>1</v>
      </c>
      <c r="H124" s="22">
        <v>4390</v>
      </c>
      <c r="I124" s="22">
        <v>94.339811320566042</v>
      </c>
      <c r="J124" s="23">
        <v>3939</v>
      </c>
      <c r="K124" s="23">
        <v>4218</v>
      </c>
      <c r="L124" s="23">
        <v>3660</v>
      </c>
      <c r="M124" s="24" t="s">
        <v>297</v>
      </c>
      <c r="N124" s="25" t="s">
        <v>133</v>
      </c>
      <c r="O124" s="25" t="s">
        <v>133</v>
      </c>
      <c r="P124" s="25" t="s">
        <v>133</v>
      </c>
      <c r="Q124" s="25" t="s">
        <v>133</v>
      </c>
      <c r="R124" s="25" t="s">
        <v>133</v>
      </c>
      <c r="S124" s="44" t="s">
        <v>133</v>
      </c>
      <c r="T124" s="26" t="s">
        <v>288</v>
      </c>
      <c r="U124" s="27" t="s">
        <v>133</v>
      </c>
      <c r="V124" s="27" t="s">
        <v>133</v>
      </c>
      <c r="W124" s="27" t="s">
        <v>133</v>
      </c>
      <c r="X124" s="27" t="s">
        <v>133</v>
      </c>
      <c r="Y124" s="27">
        <v>0.01</v>
      </c>
      <c r="Z124" s="27" t="s">
        <v>133</v>
      </c>
      <c r="AA124" s="27" t="s">
        <v>133</v>
      </c>
      <c r="AB124" s="28" t="s">
        <v>133</v>
      </c>
      <c r="AC124" s="28">
        <v>0.5</v>
      </c>
      <c r="AD124" s="28">
        <v>0.03</v>
      </c>
      <c r="AE124" s="28" t="s">
        <v>133</v>
      </c>
      <c r="AF124" s="28">
        <v>0.1</v>
      </c>
      <c r="AG124" s="39" t="s">
        <v>133</v>
      </c>
      <c r="AH124" s="39" t="s">
        <v>133</v>
      </c>
      <c r="AI124" s="39" t="s">
        <v>133</v>
      </c>
      <c r="AJ124" s="39" t="s">
        <v>133</v>
      </c>
      <c r="AK124" s="39" t="s">
        <v>133</v>
      </c>
      <c r="AL124" s="39" t="s">
        <v>133</v>
      </c>
      <c r="AM124" s="45" t="s">
        <v>289</v>
      </c>
      <c r="AN124" s="15">
        <f t="shared" si="10"/>
        <v>0.51088159097779207</v>
      </c>
      <c r="AO124" s="15">
        <f t="shared" si="11"/>
        <v>0.51088159097779207</v>
      </c>
      <c r="AP124" s="47">
        <v>-0.55740040778699995</v>
      </c>
      <c r="AQ124" s="29" t="s">
        <v>133</v>
      </c>
      <c r="AR124" s="29">
        <v>0.5</v>
      </c>
      <c r="AS124" s="148">
        <v>-0.36494862063</v>
      </c>
      <c r="AT124" s="148">
        <v>-0.32937695541400003</v>
      </c>
      <c r="AU124" s="48">
        <v>-5.2969063971400002E-3</v>
      </c>
      <c r="AV124" s="47">
        <v>0.31878314262000002</v>
      </c>
      <c r="AW124" s="47">
        <v>0.46985790746700001</v>
      </c>
      <c r="AX124" s="29" t="s">
        <v>133</v>
      </c>
      <c r="AY124" s="29">
        <v>0.7</v>
      </c>
      <c r="AZ124" s="47">
        <v>0.78853638225699996</v>
      </c>
      <c r="BA124" s="30">
        <v>-1</v>
      </c>
      <c r="BB124" s="42">
        <v>1</v>
      </c>
      <c r="BC124" s="31" t="s">
        <v>11331</v>
      </c>
      <c r="BD124" s="31" t="s">
        <v>11494</v>
      </c>
      <c r="BE124" s="31" t="s">
        <v>1711</v>
      </c>
      <c r="BF124" s="32" t="s">
        <v>133</v>
      </c>
      <c r="BG124" s="32" t="s">
        <v>133</v>
      </c>
      <c r="BH124" s="33">
        <v>0.05</v>
      </c>
      <c r="BI124" s="33">
        <v>0.05</v>
      </c>
      <c r="BJ124" s="32" t="s">
        <v>133</v>
      </c>
      <c r="BK124" s="32" t="s">
        <v>133</v>
      </c>
      <c r="BL124" s="32" t="s">
        <v>133</v>
      </c>
      <c r="BM124" s="34" t="s">
        <v>133</v>
      </c>
      <c r="BN124" s="34" t="s">
        <v>133</v>
      </c>
      <c r="BO124" s="34" t="s">
        <v>133</v>
      </c>
      <c r="BP124" s="34" t="s">
        <v>133</v>
      </c>
      <c r="BQ124" s="35" t="s">
        <v>133</v>
      </c>
      <c r="BR124" s="16">
        <f t="shared" si="12"/>
        <v>0.51575187832910507</v>
      </c>
      <c r="BS124" s="16">
        <f t="shared" si="13"/>
        <v>0.51575187832910507</v>
      </c>
      <c r="BT124" s="35" t="s">
        <v>133</v>
      </c>
      <c r="BU124" s="35" t="s">
        <v>133</v>
      </c>
      <c r="BV124" s="35" t="s">
        <v>133</v>
      </c>
      <c r="BW124" s="35" t="s">
        <v>133</v>
      </c>
      <c r="BX124" s="36">
        <v>1</v>
      </c>
      <c r="BY124" s="37" t="s">
        <v>1728</v>
      </c>
      <c r="BZ124" s="38" t="s">
        <v>1055</v>
      </c>
    </row>
    <row r="125" spans="1:78" ht="50.1" customHeight="1">
      <c r="A125" s="19" t="s">
        <v>308</v>
      </c>
      <c r="B125" s="20" t="s">
        <v>1103</v>
      </c>
      <c r="C125" s="21">
        <v>8</v>
      </c>
      <c r="D125" s="21" t="s">
        <v>309</v>
      </c>
      <c r="E125" s="40">
        <v>-12.2</v>
      </c>
      <c r="F125" s="40">
        <v>96.9</v>
      </c>
      <c r="G125" s="41">
        <v>1</v>
      </c>
      <c r="H125" s="22">
        <v>3890</v>
      </c>
      <c r="I125" s="22">
        <v>94.339811320566042</v>
      </c>
      <c r="J125" s="23">
        <v>3301</v>
      </c>
      <c r="K125" s="23">
        <v>3558</v>
      </c>
      <c r="L125" s="23">
        <v>3044</v>
      </c>
      <c r="M125" s="24" t="s">
        <v>297</v>
      </c>
      <c r="N125" s="25" t="s">
        <v>133</v>
      </c>
      <c r="O125" s="25" t="s">
        <v>133</v>
      </c>
      <c r="P125" s="25" t="s">
        <v>133</v>
      </c>
      <c r="Q125" s="25" t="s">
        <v>133</v>
      </c>
      <c r="R125" s="25" t="s">
        <v>133</v>
      </c>
      <c r="S125" s="44" t="s">
        <v>133</v>
      </c>
      <c r="T125" s="26" t="s">
        <v>288</v>
      </c>
      <c r="U125" s="27" t="s">
        <v>133</v>
      </c>
      <c r="V125" s="27" t="s">
        <v>133</v>
      </c>
      <c r="W125" s="27" t="s">
        <v>133</v>
      </c>
      <c r="X125" s="27" t="s">
        <v>133</v>
      </c>
      <c r="Y125" s="27">
        <v>0.01</v>
      </c>
      <c r="Z125" s="27" t="s">
        <v>133</v>
      </c>
      <c r="AA125" s="27" t="s">
        <v>133</v>
      </c>
      <c r="AB125" s="28" t="s">
        <v>133</v>
      </c>
      <c r="AC125" s="28">
        <v>0.5</v>
      </c>
      <c r="AD125" s="28">
        <v>0.03</v>
      </c>
      <c r="AE125" s="28" t="s">
        <v>133</v>
      </c>
      <c r="AF125" s="28">
        <v>0.1</v>
      </c>
      <c r="AG125" s="39" t="s">
        <v>133</v>
      </c>
      <c r="AH125" s="39" t="s">
        <v>133</v>
      </c>
      <c r="AI125" s="39" t="s">
        <v>133</v>
      </c>
      <c r="AJ125" s="39" t="s">
        <v>133</v>
      </c>
      <c r="AK125" s="39" t="s">
        <v>133</v>
      </c>
      <c r="AL125" s="39" t="s">
        <v>133</v>
      </c>
      <c r="AM125" s="45" t="s">
        <v>289</v>
      </c>
      <c r="AN125" s="15">
        <f t="shared" si="10"/>
        <v>0.51088159097779207</v>
      </c>
      <c r="AO125" s="15">
        <f t="shared" si="11"/>
        <v>0.51088159097779207</v>
      </c>
      <c r="AP125" s="47">
        <v>-0.55740040778699995</v>
      </c>
      <c r="AQ125" s="29" t="s">
        <v>133</v>
      </c>
      <c r="AR125" s="29">
        <v>0.5</v>
      </c>
      <c r="AS125" s="148">
        <v>-0.36494862063</v>
      </c>
      <c r="AT125" s="148">
        <v>-0.32937695541400003</v>
      </c>
      <c r="AU125" s="48">
        <v>-5.2969063971400002E-3</v>
      </c>
      <c r="AV125" s="47">
        <v>0.31878314262000002</v>
      </c>
      <c r="AW125" s="47">
        <v>0.46985790746700001</v>
      </c>
      <c r="AX125" s="29" t="s">
        <v>133</v>
      </c>
      <c r="AY125" s="29">
        <v>0.7</v>
      </c>
      <c r="AZ125" s="47">
        <v>0.78853638225699996</v>
      </c>
      <c r="BA125" s="30">
        <v>-1</v>
      </c>
      <c r="BB125" s="42">
        <v>1</v>
      </c>
      <c r="BC125" s="31" t="s">
        <v>11331</v>
      </c>
      <c r="BD125" s="31" t="s">
        <v>11494</v>
      </c>
      <c r="BE125" s="31" t="s">
        <v>1711</v>
      </c>
      <c r="BF125" s="32" t="s">
        <v>133</v>
      </c>
      <c r="BG125" s="32" t="s">
        <v>133</v>
      </c>
      <c r="BH125" s="33">
        <v>0.05</v>
      </c>
      <c r="BI125" s="33">
        <v>0.05</v>
      </c>
      <c r="BJ125" s="32" t="s">
        <v>133</v>
      </c>
      <c r="BK125" s="32" t="s">
        <v>133</v>
      </c>
      <c r="BL125" s="32" t="s">
        <v>133</v>
      </c>
      <c r="BM125" s="34" t="s">
        <v>133</v>
      </c>
      <c r="BN125" s="34" t="s">
        <v>133</v>
      </c>
      <c r="BO125" s="34" t="s">
        <v>133</v>
      </c>
      <c r="BP125" s="34" t="s">
        <v>133</v>
      </c>
      <c r="BQ125" s="35" t="s">
        <v>133</v>
      </c>
      <c r="BR125" s="16">
        <f t="shared" si="12"/>
        <v>0.51575187832910507</v>
      </c>
      <c r="BS125" s="16">
        <f t="shared" si="13"/>
        <v>0.51575187832910507</v>
      </c>
      <c r="BT125" s="35" t="s">
        <v>133</v>
      </c>
      <c r="BU125" s="35" t="s">
        <v>133</v>
      </c>
      <c r="BV125" s="35" t="s">
        <v>133</v>
      </c>
      <c r="BW125" s="35" t="s">
        <v>133</v>
      </c>
      <c r="BX125" s="36">
        <v>1</v>
      </c>
      <c r="BY125" s="37" t="s">
        <v>1728</v>
      </c>
      <c r="BZ125" s="38" t="s">
        <v>1055</v>
      </c>
    </row>
    <row r="126" spans="1:78" ht="50.1" customHeight="1">
      <c r="A126" s="19" t="s">
        <v>310</v>
      </c>
      <c r="B126" s="20" t="s">
        <v>1103</v>
      </c>
      <c r="C126" s="21">
        <v>8</v>
      </c>
      <c r="D126" s="21" t="s">
        <v>311</v>
      </c>
      <c r="E126" s="40">
        <v>-12.2</v>
      </c>
      <c r="F126" s="40">
        <v>96.9</v>
      </c>
      <c r="G126" s="41">
        <v>1</v>
      </c>
      <c r="H126" s="22">
        <v>4850</v>
      </c>
      <c r="I126" s="22">
        <v>94.339811320566042</v>
      </c>
      <c r="J126" s="23">
        <v>4557.5</v>
      </c>
      <c r="K126" s="23">
        <v>4818</v>
      </c>
      <c r="L126" s="23">
        <v>4297</v>
      </c>
      <c r="M126" s="24" t="s">
        <v>297</v>
      </c>
      <c r="N126" s="25" t="s">
        <v>133</v>
      </c>
      <c r="O126" s="25" t="s">
        <v>133</v>
      </c>
      <c r="P126" s="25" t="s">
        <v>133</v>
      </c>
      <c r="Q126" s="25" t="s">
        <v>133</v>
      </c>
      <c r="R126" s="25" t="s">
        <v>133</v>
      </c>
      <c r="S126" s="44" t="s">
        <v>133</v>
      </c>
      <c r="T126" s="26" t="s">
        <v>288</v>
      </c>
      <c r="U126" s="27" t="s">
        <v>133</v>
      </c>
      <c r="V126" s="27" t="s">
        <v>133</v>
      </c>
      <c r="W126" s="27" t="s">
        <v>133</v>
      </c>
      <c r="X126" s="27" t="s">
        <v>133</v>
      </c>
      <c r="Y126" s="27">
        <v>0.01</v>
      </c>
      <c r="Z126" s="27" t="s">
        <v>133</v>
      </c>
      <c r="AA126" s="27" t="s">
        <v>133</v>
      </c>
      <c r="AB126" s="28" t="s">
        <v>133</v>
      </c>
      <c r="AC126" s="28">
        <v>0.5</v>
      </c>
      <c r="AD126" s="28">
        <v>0.03</v>
      </c>
      <c r="AE126" s="28" t="s">
        <v>133</v>
      </c>
      <c r="AF126" s="28">
        <v>0.1</v>
      </c>
      <c r="AG126" s="39" t="s">
        <v>133</v>
      </c>
      <c r="AH126" s="39" t="s">
        <v>133</v>
      </c>
      <c r="AI126" s="39" t="s">
        <v>133</v>
      </c>
      <c r="AJ126" s="39" t="s">
        <v>133</v>
      </c>
      <c r="AK126" s="39" t="s">
        <v>133</v>
      </c>
      <c r="AL126" s="39" t="s">
        <v>133</v>
      </c>
      <c r="AM126" s="45" t="s">
        <v>289</v>
      </c>
      <c r="AN126" s="15">
        <f t="shared" si="10"/>
        <v>0.51088159097779207</v>
      </c>
      <c r="AO126" s="15">
        <f t="shared" si="11"/>
        <v>0.51088159097779207</v>
      </c>
      <c r="AP126" s="47">
        <v>-0.55740040778699995</v>
      </c>
      <c r="AQ126" s="29" t="s">
        <v>133</v>
      </c>
      <c r="AR126" s="29">
        <v>0.5</v>
      </c>
      <c r="AS126" s="148">
        <v>-0.36494862063</v>
      </c>
      <c r="AT126" s="148">
        <v>-0.32937695541400003</v>
      </c>
      <c r="AU126" s="48">
        <v>-5.2969063971400002E-3</v>
      </c>
      <c r="AV126" s="47">
        <v>0.31878314262000002</v>
      </c>
      <c r="AW126" s="47">
        <v>0.46985790746700001</v>
      </c>
      <c r="AX126" s="29" t="s">
        <v>133</v>
      </c>
      <c r="AY126" s="29">
        <v>0.7</v>
      </c>
      <c r="AZ126" s="47">
        <v>0.78853638225699996</v>
      </c>
      <c r="BA126" s="30">
        <v>-1</v>
      </c>
      <c r="BB126" s="42">
        <v>1</v>
      </c>
      <c r="BC126" s="31" t="s">
        <v>11331</v>
      </c>
      <c r="BD126" s="31" t="s">
        <v>11494</v>
      </c>
      <c r="BE126" s="31" t="s">
        <v>1711</v>
      </c>
      <c r="BF126" s="32" t="s">
        <v>133</v>
      </c>
      <c r="BG126" s="32" t="s">
        <v>133</v>
      </c>
      <c r="BH126" s="33">
        <v>0.05</v>
      </c>
      <c r="BI126" s="33">
        <v>0.05</v>
      </c>
      <c r="BJ126" s="32" t="s">
        <v>133</v>
      </c>
      <c r="BK126" s="32" t="s">
        <v>133</v>
      </c>
      <c r="BL126" s="32" t="s">
        <v>133</v>
      </c>
      <c r="BM126" s="34" t="s">
        <v>133</v>
      </c>
      <c r="BN126" s="34" t="s">
        <v>133</v>
      </c>
      <c r="BO126" s="34" t="s">
        <v>133</v>
      </c>
      <c r="BP126" s="34" t="s">
        <v>133</v>
      </c>
      <c r="BQ126" s="35" t="s">
        <v>133</v>
      </c>
      <c r="BR126" s="16">
        <f t="shared" si="12"/>
        <v>0.51575187832910507</v>
      </c>
      <c r="BS126" s="16">
        <f t="shared" si="13"/>
        <v>0.51575187832910507</v>
      </c>
      <c r="BT126" s="35" t="s">
        <v>133</v>
      </c>
      <c r="BU126" s="35" t="s">
        <v>133</v>
      </c>
      <c r="BV126" s="35" t="s">
        <v>133</v>
      </c>
      <c r="BW126" s="35" t="s">
        <v>133</v>
      </c>
      <c r="BX126" s="36">
        <v>1</v>
      </c>
      <c r="BY126" s="37" t="s">
        <v>1728</v>
      </c>
      <c r="BZ126" s="38" t="s">
        <v>1055</v>
      </c>
    </row>
    <row r="127" spans="1:78" ht="50.1" customHeight="1">
      <c r="A127" s="19" t="s">
        <v>312</v>
      </c>
      <c r="B127" s="20" t="s">
        <v>1103</v>
      </c>
      <c r="C127" s="21">
        <v>8</v>
      </c>
      <c r="D127" s="21" t="s">
        <v>311</v>
      </c>
      <c r="E127" s="40">
        <v>-12.2</v>
      </c>
      <c r="F127" s="40">
        <v>96.9</v>
      </c>
      <c r="G127" s="41">
        <v>1</v>
      </c>
      <c r="H127" s="22">
        <v>4280</v>
      </c>
      <c r="I127" s="22">
        <v>94.339811320566042</v>
      </c>
      <c r="J127" s="23">
        <v>3802</v>
      </c>
      <c r="K127" s="23">
        <v>4070</v>
      </c>
      <c r="L127" s="23">
        <v>3534</v>
      </c>
      <c r="M127" s="24" t="s">
        <v>297</v>
      </c>
      <c r="N127" s="25" t="s">
        <v>133</v>
      </c>
      <c r="O127" s="25" t="s">
        <v>133</v>
      </c>
      <c r="P127" s="25" t="s">
        <v>133</v>
      </c>
      <c r="Q127" s="25" t="s">
        <v>133</v>
      </c>
      <c r="R127" s="25" t="s">
        <v>133</v>
      </c>
      <c r="S127" s="44" t="s">
        <v>133</v>
      </c>
      <c r="T127" s="26" t="s">
        <v>288</v>
      </c>
      <c r="U127" s="27" t="s">
        <v>133</v>
      </c>
      <c r="V127" s="27" t="s">
        <v>133</v>
      </c>
      <c r="W127" s="27" t="s">
        <v>133</v>
      </c>
      <c r="X127" s="27" t="s">
        <v>133</v>
      </c>
      <c r="Y127" s="27">
        <v>0.01</v>
      </c>
      <c r="Z127" s="27" t="s">
        <v>133</v>
      </c>
      <c r="AA127" s="27" t="s">
        <v>133</v>
      </c>
      <c r="AB127" s="28" t="s">
        <v>133</v>
      </c>
      <c r="AC127" s="28">
        <v>0.5</v>
      </c>
      <c r="AD127" s="28">
        <v>0.03</v>
      </c>
      <c r="AE127" s="28" t="s">
        <v>133</v>
      </c>
      <c r="AF127" s="28">
        <v>0.1</v>
      </c>
      <c r="AG127" s="39" t="s">
        <v>133</v>
      </c>
      <c r="AH127" s="39" t="s">
        <v>133</v>
      </c>
      <c r="AI127" s="39" t="s">
        <v>133</v>
      </c>
      <c r="AJ127" s="39" t="s">
        <v>133</v>
      </c>
      <c r="AK127" s="39" t="s">
        <v>133</v>
      </c>
      <c r="AL127" s="39" t="s">
        <v>133</v>
      </c>
      <c r="AM127" s="45" t="s">
        <v>289</v>
      </c>
      <c r="AN127" s="15">
        <f t="shared" si="10"/>
        <v>0.51088159097779207</v>
      </c>
      <c r="AO127" s="15">
        <f t="shared" si="11"/>
        <v>0.51088159097779207</v>
      </c>
      <c r="AP127" s="47">
        <v>-0.55740040778699995</v>
      </c>
      <c r="AQ127" s="29" t="s">
        <v>133</v>
      </c>
      <c r="AR127" s="29">
        <v>0.5</v>
      </c>
      <c r="AS127" s="148">
        <v>-0.36494862063</v>
      </c>
      <c r="AT127" s="148">
        <v>-0.32937695541400003</v>
      </c>
      <c r="AU127" s="48">
        <v>-5.2969063971400002E-3</v>
      </c>
      <c r="AV127" s="47">
        <v>0.31878314262000002</v>
      </c>
      <c r="AW127" s="47">
        <v>0.46985790746700001</v>
      </c>
      <c r="AX127" s="29" t="s">
        <v>133</v>
      </c>
      <c r="AY127" s="29">
        <v>0.7</v>
      </c>
      <c r="AZ127" s="47">
        <v>0.78853638225699996</v>
      </c>
      <c r="BA127" s="30">
        <v>-1</v>
      </c>
      <c r="BB127" s="42">
        <v>1</v>
      </c>
      <c r="BC127" s="31" t="s">
        <v>11331</v>
      </c>
      <c r="BD127" s="31" t="s">
        <v>11497</v>
      </c>
      <c r="BE127" s="31" t="s">
        <v>1711</v>
      </c>
      <c r="BF127" s="32" t="s">
        <v>133</v>
      </c>
      <c r="BG127" s="32" t="s">
        <v>133</v>
      </c>
      <c r="BH127" s="33">
        <v>0.05</v>
      </c>
      <c r="BI127" s="33">
        <v>0.05</v>
      </c>
      <c r="BJ127" s="32" t="s">
        <v>133</v>
      </c>
      <c r="BK127" s="32" t="s">
        <v>133</v>
      </c>
      <c r="BL127" s="32" t="s">
        <v>133</v>
      </c>
      <c r="BM127" s="34" t="s">
        <v>133</v>
      </c>
      <c r="BN127" s="34" t="s">
        <v>133</v>
      </c>
      <c r="BO127" s="34" t="s">
        <v>133</v>
      </c>
      <c r="BP127" s="34" t="s">
        <v>133</v>
      </c>
      <c r="BQ127" s="35" t="s">
        <v>133</v>
      </c>
      <c r="BR127" s="16">
        <f t="shared" si="12"/>
        <v>0.51575187832910507</v>
      </c>
      <c r="BS127" s="16">
        <f t="shared" si="13"/>
        <v>0.51575187832910507</v>
      </c>
      <c r="BT127" s="35" t="s">
        <v>133</v>
      </c>
      <c r="BU127" s="35" t="s">
        <v>133</v>
      </c>
      <c r="BV127" s="35" t="s">
        <v>133</v>
      </c>
      <c r="BW127" s="35" t="s">
        <v>133</v>
      </c>
      <c r="BX127" s="36">
        <v>1</v>
      </c>
      <c r="BY127" s="37" t="s">
        <v>1728</v>
      </c>
      <c r="BZ127" s="38" t="s">
        <v>1055</v>
      </c>
    </row>
    <row r="128" spans="1:78" ht="50.1" customHeight="1">
      <c r="A128" s="19" t="s">
        <v>313</v>
      </c>
      <c r="B128" s="20" t="s">
        <v>1103</v>
      </c>
      <c r="C128" s="21">
        <v>8</v>
      </c>
      <c r="D128" s="21" t="s">
        <v>311</v>
      </c>
      <c r="E128" s="40">
        <v>-12.2</v>
      </c>
      <c r="F128" s="40">
        <v>96.9</v>
      </c>
      <c r="G128" s="41">
        <v>1</v>
      </c>
      <c r="H128" s="22">
        <v>3940</v>
      </c>
      <c r="I128" s="22">
        <v>94.339811320566042</v>
      </c>
      <c r="J128" s="23">
        <v>3365</v>
      </c>
      <c r="K128" s="23">
        <v>3619</v>
      </c>
      <c r="L128" s="23">
        <v>3111</v>
      </c>
      <c r="M128" s="24" t="s">
        <v>314</v>
      </c>
      <c r="N128" s="25" t="s">
        <v>133</v>
      </c>
      <c r="O128" s="25" t="s">
        <v>133</v>
      </c>
      <c r="P128" s="25" t="s">
        <v>133</v>
      </c>
      <c r="Q128" s="25" t="s">
        <v>133</v>
      </c>
      <c r="R128" s="25" t="s">
        <v>133</v>
      </c>
      <c r="S128" s="44" t="s">
        <v>133</v>
      </c>
      <c r="T128" s="26" t="s">
        <v>288</v>
      </c>
      <c r="U128" s="27" t="s">
        <v>133</v>
      </c>
      <c r="V128" s="27" t="s">
        <v>133</v>
      </c>
      <c r="W128" s="27" t="s">
        <v>133</v>
      </c>
      <c r="X128" s="27" t="s">
        <v>133</v>
      </c>
      <c r="Y128" s="27">
        <v>0.01</v>
      </c>
      <c r="Z128" s="27" t="s">
        <v>133</v>
      </c>
      <c r="AA128" s="27" t="s">
        <v>133</v>
      </c>
      <c r="AB128" s="28" t="s">
        <v>133</v>
      </c>
      <c r="AC128" s="28">
        <v>0.5</v>
      </c>
      <c r="AD128" s="28">
        <v>0.03</v>
      </c>
      <c r="AE128" s="28" t="s">
        <v>133</v>
      </c>
      <c r="AF128" s="28">
        <v>0.1</v>
      </c>
      <c r="AG128" s="39" t="s">
        <v>133</v>
      </c>
      <c r="AH128" s="39" t="s">
        <v>133</v>
      </c>
      <c r="AI128" s="39" t="s">
        <v>133</v>
      </c>
      <c r="AJ128" s="39" t="s">
        <v>133</v>
      </c>
      <c r="AK128" s="39" t="s">
        <v>133</v>
      </c>
      <c r="AL128" s="39" t="s">
        <v>133</v>
      </c>
      <c r="AM128" s="45" t="s">
        <v>289</v>
      </c>
      <c r="AN128" s="15">
        <f t="shared" si="10"/>
        <v>0.51088159097779207</v>
      </c>
      <c r="AO128" s="15">
        <f t="shared" si="11"/>
        <v>0.51088159097779207</v>
      </c>
      <c r="AP128" s="47">
        <v>-0.55740040778699995</v>
      </c>
      <c r="AQ128" s="29" t="s">
        <v>133</v>
      </c>
      <c r="AR128" s="29">
        <v>0.5</v>
      </c>
      <c r="AS128" s="148">
        <v>-0.36494862063</v>
      </c>
      <c r="AT128" s="148">
        <v>-0.32937695541400003</v>
      </c>
      <c r="AU128" s="48">
        <v>-5.2969063971400002E-3</v>
      </c>
      <c r="AV128" s="47">
        <v>0.31878314262000002</v>
      </c>
      <c r="AW128" s="47">
        <v>0.46985790746700001</v>
      </c>
      <c r="AX128" s="29" t="s">
        <v>133</v>
      </c>
      <c r="AY128" s="29">
        <v>0.7</v>
      </c>
      <c r="AZ128" s="47">
        <v>0.78853638225699996</v>
      </c>
      <c r="BA128" s="30">
        <v>-1</v>
      </c>
      <c r="BB128" s="42">
        <v>1</v>
      </c>
      <c r="BC128" s="31" t="s">
        <v>11331</v>
      </c>
      <c r="BD128" s="31" t="s">
        <v>11494</v>
      </c>
      <c r="BE128" s="31" t="s">
        <v>1711</v>
      </c>
      <c r="BF128" s="32" t="s">
        <v>133</v>
      </c>
      <c r="BG128" s="32" t="s">
        <v>133</v>
      </c>
      <c r="BH128" s="33">
        <v>0.05</v>
      </c>
      <c r="BI128" s="33">
        <v>0.05</v>
      </c>
      <c r="BJ128" s="32" t="s">
        <v>133</v>
      </c>
      <c r="BK128" s="32" t="s">
        <v>133</v>
      </c>
      <c r="BL128" s="32" t="s">
        <v>133</v>
      </c>
      <c r="BM128" s="34" t="s">
        <v>133</v>
      </c>
      <c r="BN128" s="34" t="s">
        <v>133</v>
      </c>
      <c r="BO128" s="34" t="s">
        <v>133</v>
      </c>
      <c r="BP128" s="34" t="s">
        <v>133</v>
      </c>
      <c r="BQ128" s="35" t="s">
        <v>133</v>
      </c>
      <c r="BR128" s="16">
        <f t="shared" si="12"/>
        <v>0.51575187832910507</v>
      </c>
      <c r="BS128" s="16">
        <f t="shared" si="13"/>
        <v>0.51575187832910507</v>
      </c>
      <c r="BT128" s="35" t="s">
        <v>133</v>
      </c>
      <c r="BU128" s="35" t="s">
        <v>133</v>
      </c>
      <c r="BV128" s="35" t="s">
        <v>133</v>
      </c>
      <c r="BW128" s="35" t="s">
        <v>133</v>
      </c>
      <c r="BX128" s="36">
        <v>1</v>
      </c>
      <c r="BY128" s="37" t="s">
        <v>1728</v>
      </c>
      <c r="BZ128" s="38" t="s">
        <v>1055</v>
      </c>
    </row>
    <row r="129" spans="1:78" ht="50.1" customHeight="1">
      <c r="A129" s="19" t="s">
        <v>315</v>
      </c>
      <c r="B129" s="20" t="s">
        <v>1103</v>
      </c>
      <c r="C129" s="21">
        <v>8</v>
      </c>
      <c r="D129" s="21" t="s">
        <v>311</v>
      </c>
      <c r="E129" s="40">
        <v>-12.2</v>
      </c>
      <c r="F129" s="40">
        <v>96.9</v>
      </c>
      <c r="G129" s="41">
        <v>1</v>
      </c>
      <c r="H129" s="22">
        <v>3530</v>
      </c>
      <c r="I129" s="22">
        <v>94.339811320566042</v>
      </c>
      <c r="J129" s="23">
        <v>2910.5</v>
      </c>
      <c r="K129" s="23">
        <v>3143</v>
      </c>
      <c r="L129" s="23">
        <v>2678</v>
      </c>
      <c r="M129" s="24" t="s">
        <v>316</v>
      </c>
      <c r="N129" s="25" t="s">
        <v>133</v>
      </c>
      <c r="O129" s="25" t="s">
        <v>133</v>
      </c>
      <c r="P129" s="25" t="s">
        <v>133</v>
      </c>
      <c r="Q129" s="25" t="s">
        <v>133</v>
      </c>
      <c r="R129" s="25" t="s">
        <v>133</v>
      </c>
      <c r="S129" s="44" t="s">
        <v>133</v>
      </c>
      <c r="T129" s="26" t="s">
        <v>288</v>
      </c>
      <c r="U129" s="27" t="s">
        <v>133</v>
      </c>
      <c r="V129" s="27" t="s">
        <v>133</v>
      </c>
      <c r="W129" s="27" t="s">
        <v>133</v>
      </c>
      <c r="X129" s="27" t="s">
        <v>133</v>
      </c>
      <c r="Y129" s="27">
        <v>0.01</v>
      </c>
      <c r="Z129" s="27" t="s">
        <v>133</v>
      </c>
      <c r="AA129" s="27" t="s">
        <v>133</v>
      </c>
      <c r="AB129" s="28" t="s">
        <v>133</v>
      </c>
      <c r="AC129" s="28">
        <v>0.5</v>
      </c>
      <c r="AD129" s="28">
        <v>0.03</v>
      </c>
      <c r="AE129" s="28" t="s">
        <v>133</v>
      </c>
      <c r="AF129" s="28">
        <v>0.1</v>
      </c>
      <c r="AG129" s="39" t="s">
        <v>133</v>
      </c>
      <c r="AH129" s="39" t="s">
        <v>133</v>
      </c>
      <c r="AI129" s="39" t="s">
        <v>133</v>
      </c>
      <c r="AJ129" s="39" t="s">
        <v>133</v>
      </c>
      <c r="AK129" s="39" t="s">
        <v>133</v>
      </c>
      <c r="AL129" s="39">
        <f>0.55+(AS129+AU129)</f>
        <v>0.17975447297286007</v>
      </c>
      <c r="AM129" s="45" t="s">
        <v>289</v>
      </c>
      <c r="AN129" s="15">
        <f t="shared" si="10"/>
        <v>0.51088159097779207</v>
      </c>
      <c r="AO129" s="15">
        <f t="shared" si="11"/>
        <v>0.51088159097779207</v>
      </c>
      <c r="AP129" s="47">
        <v>-0.55740040778699995</v>
      </c>
      <c r="AQ129" s="29" t="s">
        <v>133</v>
      </c>
      <c r="AR129" s="29">
        <v>0.5</v>
      </c>
      <c r="AS129" s="148">
        <v>-0.36494862063</v>
      </c>
      <c r="AT129" s="148">
        <v>-0.32937695541400003</v>
      </c>
      <c r="AU129" s="48">
        <v>-5.2969063971400002E-3</v>
      </c>
      <c r="AV129" s="47">
        <v>0.31878314262000002</v>
      </c>
      <c r="AW129" s="47">
        <v>0.46985790746700001</v>
      </c>
      <c r="AX129" s="29" t="s">
        <v>133</v>
      </c>
      <c r="AY129" s="29">
        <v>0.7</v>
      </c>
      <c r="AZ129" s="47">
        <v>0.78853638225699996</v>
      </c>
      <c r="BA129" s="30">
        <v>0</v>
      </c>
      <c r="BB129" s="42">
        <v>1</v>
      </c>
      <c r="BC129" s="31" t="s">
        <v>11345</v>
      </c>
      <c r="BD129" s="31" t="s">
        <v>11498</v>
      </c>
      <c r="BE129" s="31" t="s">
        <v>11718</v>
      </c>
      <c r="BF129" s="32">
        <v>-0.44338868160049999</v>
      </c>
      <c r="BG129" s="32">
        <v>0.11401172618649996</v>
      </c>
      <c r="BH129" s="33">
        <v>0.05</v>
      </c>
      <c r="BI129" s="33">
        <v>0.05</v>
      </c>
      <c r="BJ129" s="32" t="s">
        <v>133</v>
      </c>
      <c r="BK129" s="32" t="s">
        <v>133</v>
      </c>
      <c r="BL129" s="32" t="s">
        <v>133</v>
      </c>
      <c r="BM129" s="34" t="s">
        <v>133</v>
      </c>
      <c r="BN129" s="34" t="s">
        <v>133</v>
      </c>
      <c r="BO129" s="34" t="s">
        <v>133</v>
      </c>
      <c r="BP129" s="34" t="s">
        <v>133</v>
      </c>
      <c r="BQ129" s="16">
        <f t="shared" si="19"/>
        <v>0.62314315457336011</v>
      </c>
      <c r="BR129" s="16">
        <f t="shared" si="12"/>
        <v>0.5282032503762405</v>
      </c>
      <c r="BS129" s="16">
        <f t="shared" si="13"/>
        <v>0.5282032503762405</v>
      </c>
      <c r="BT129" s="35" t="s">
        <v>133</v>
      </c>
      <c r="BU129" s="35" t="s">
        <v>133</v>
      </c>
      <c r="BV129" s="35" t="s">
        <v>133</v>
      </c>
      <c r="BW129" s="35" t="s">
        <v>133</v>
      </c>
      <c r="BX129" s="36">
        <v>0</v>
      </c>
      <c r="BY129" s="37" t="s">
        <v>133</v>
      </c>
      <c r="BZ129" s="38" t="s">
        <v>133</v>
      </c>
    </row>
    <row r="130" spans="1:78" ht="50.1" customHeight="1">
      <c r="A130" s="19" t="s">
        <v>317</v>
      </c>
      <c r="B130" s="20" t="s">
        <v>1103</v>
      </c>
      <c r="C130" s="21">
        <v>8</v>
      </c>
      <c r="D130" s="21" t="s">
        <v>311</v>
      </c>
      <c r="E130" s="40">
        <v>-12.2</v>
      </c>
      <c r="F130" s="40">
        <v>96.9</v>
      </c>
      <c r="G130" s="41">
        <v>1</v>
      </c>
      <c r="H130" s="22">
        <v>3570</v>
      </c>
      <c r="I130" s="22">
        <v>94.339811320566042</v>
      </c>
      <c r="J130" s="23">
        <v>2940</v>
      </c>
      <c r="K130" s="23">
        <v>3168</v>
      </c>
      <c r="L130" s="23">
        <v>2712</v>
      </c>
      <c r="M130" s="24" t="s">
        <v>318</v>
      </c>
      <c r="N130" s="25" t="s">
        <v>133</v>
      </c>
      <c r="O130" s="25" t="s">
        <v>133</v>
      </c>
      <c r="P130" s="25" t="s">
        <v>133</v>
      </c>
      <c r="Q130" s="25" t="s">
        <v>133</v>
      </c>
      <c r="R130" s="25" t="s">
        <v>133</v>
      </c>
      <c r="S130" s="44" t="s">
        <v>133</v>
      </c>
      <c r="T130" s="26" t="s">
        <v>288</v>
      </c>
      <c r="U130" s="27" t="s">
        <v>133</v>
      </c>
      <c r="V130" s="27" t="s">
        <v>133</v>
      </c>
      <c r="W130" s="27" t="s">
        <v>133</v>
      </c>
      <c r="X130" s="27" t="s">
        <v>133</v>
      </c>
      <c r="Y130" s="27">
        <v>0.01</v>
      </c>
      <c r="Z130" s="27" t="s">
        <v>133</v>
      </c>
      <c r="AA130" s="27" t="s">
        <v>133</v>
      </c>
      <c r="AB130" s="28" t="s">
        <v>133</v>
      </c>
      <c r="AC130" s="28">
        <v>0.5</v>
      </c>
      <c r="AD130" s="28">
        <v>0.03</v>
      </c>
      <c r="AE130" s="28" t="s">
        <v>133</v>
      </c>
      <c r="AF130" s="28">
        <v>0.1</v>
      </c>
      <c r="AG130" s="39" t="s">
        <v>133</v>
      </c>
      <c r="AH130" s="39" t="s">
        <v>133</v>
      </c>
      <c r="AI130" s="39" t="s">
        <v>133</v>
      </c>
      <c r="AJ130" s="39" t="s">
        <v>133</v>
      </c>
      <c r="AK130" s="39" t="s">
        <v>133</v>
      </c>
      <c r="AL130" s="39">
        <f>0.55+(AS130+AU130)</f>
        <v>0.17975447297286007</v>
      </c>
      <c r="AM130" s="45" t="s">
        <v>289</v>
      </c>
      <c r="AN130" s="15">
        <f t="shared" si="10"/>
        <v>0.51088159097779207</v>
      </c>
      <c r="AO130" s="15">
        <f t="shared" si="11"/>
        <v>0.51088159097779207</v>
      </c>
      <c r="AP130" s="47">
        <v>-0.55740040778699995</v>
      </c>
      <c r="AQ130" s="29" t="s">
        <v>133</v>
      </c>
      <c r="AR130" s="29">
        <v>0.5</v>
      </c>
      <c r="AS130" s="148">
        <v>-0.36494862063</v>
      </c>
      <c r="AT130" s="148">
        <v>-0.32937695541400003</v>
      </c>
      <c r="AU130" s="48">
        <v>-5.2969063971400002E-3</v>
      </c>
      <c r="AV130" s="47">
        <v>0.31878314262000002</v>
      </c>
      <c r="AW130" s="47">
        <v>0.46985790746700001</v>
      </c>
      <c r="AX130" s="29" t="s">
        <v>133</v>
      </c>
      <c r="AY130" s="29">
        <v>0.7</v>
      </c>
      <c r="AZ130" s="47">
        <v>0.78853638225699996</v>
      </c>
      <c r="BA130" s="30">
        <v>0</v>
      </c>
      <c r="BB130" s="42">
        <v>1</v>
      </c>
      <c r="BC130" s="31" t="s">
        <v>11345</v>
      </c>
      <c r="BD130" s="31" t="s">
        <v>11498</v>
      </c>
      <c r="BE130" s="31" t="s">
        <v>11718</v>
      </c>
      <c r="BF130" s="32">
        <v>-0.44338868160049999</v>
      </c>
      <c r="BG130" s="32">
        <v>0.11401172618649996</v>
      </c>
      <c r="BH130" s="33">
        <v>0.05</v>
      </c>
      <c r="BI130" s="33">
        <v>0.05</v>
      </c>
      <c r="BJ130" s="32" t="s">
        <v>133</v>
      </c>
      <c r="BK130" s="32" t="s">
        <v>133</v>
      </c>
      <c r="BL130" s="32" t="s">
        <v>133</v>
      </c>
      <c r="BM130" s="34" t="s">
        <v>133</v>
      </c>
      <c r="BN130" s="34" t="s">
        <v>133</v>
      </c>
      <c r="BO130" s="34" t="s">
        <v>133</v>
      </c>
      <c r="BP130" s="34" t="s">
        <v>133</v>
      </c>
      <c r="BQ130" s="16">
        <f t="shared" si="19"/>
        <v>0.62314315457336011</v>
      </c>
      <c r="BR130" s="16">
        <f t="shared" si="12"/>
        <v>0.5282032503762405</v>
      </c>
      <c r="BS130" s="16">
        <f t="shared" si="13"/>
        <v>0.5282032503762405</v>
      </c>
      <c r="BT130" s="35" t="s">
        <v>133</v>
      </c>
      <c r="BU130" s="35" t="s">
        <v>133</v>
      </c>
      <c r="BV130" s="35" t="s">
        <v>133</v>
      </c>
      <c r="BW130" s="35" t="s">
        <v>133</v>
      </c>
      <c r="BX130" s="36">
        <v>0</v>
      </c>
      <c r="BY130" s="37" t="s">
        <v>133</v>
      </c>
      <c r="BZ130" s="38" t="s">
        <v>133</v>
      </c>
    </row>
    <row r="131" spans="1:78" ht="50.1" customHeight="1">
      <c r="A131" s="19" t="s">
        <v>319</v>
      </c>
      <c r="B131" s="20" t="s">
        <v>1103</v>
      </c>
      <c r="C131" s="21">
        <v>8</v>
      </c>
      <c r="D131" s="21" t="s">
        <v>309</v>
      </c>
      <c r="E131" s="40">
        <v>-12.2</v>
      </c>
      <c r="F131" s="40">
        <v>96.9</v>
      </c>
      <c r="G131" s="41">
        <v>1</v>
      </c>
      <c r="H131" s="22">
        <v>4400</v>
      </c>
      <c r="I131" s="22">
        <v>94.339811320566042</v>
      </c>
      <c r="J131" s="23">
        <v>3949.5</v>
      </c>
      <c r="K131" s="23">
        <v>4230</v>
      </c>
      <c r="L131" s="23">
        <v>3669</v>
      </c>
      <c r="M131" s="24" t="s">
        <v>1126</v>
      </c>
      <c r="N131" s="25" t="s">
        <v>133</v>
      </c>
      <c r="O131" s="25" t="s">
        <v>133</v>
      </c>
      <c r="P131" s="25" t="s">
        <v>133</v>
      </c>
      <c r="Q131" s="25" t="s">
        <v>133</v>
      </c>
      <c r="R131" s="25" t="s">
        <v>133</v>
      </c>
      <c r="S131" s="44" t="s">
        <v>133</v>
      </c>
      <c r="T131" s="26" t="s">
        <v>288</v>
      </c>
      <c r="U131" s="27" t="s">
        <v>133</v>
      </c>
      <c r="V131" s="27" t="s">
        <v>133</v>
      </c>
      <c r="W131" s="27" t="s">
        <v>133</v>
      </c>
      <c r="X131" s="27" t="s">
        <v>133</v>
      </c>
      <c r="Y131" s="27">
        <v>0.01</v>
      </c>
      <c r="Z131" s="27" t="s">
        <v>133</v>
      </c>
      <c r="AA131" s="27" t="s">
        <v>133</v>
      </c>
      <c r="AB131" s="28" t="s">
        <v>133</v>
      </c>
      <c r="AC131" s="28">
        <v>0.5</v>
      </c>
      <c r="AD131" s="28">
        <v>0.03</v>
      </c>
      <c r="AE131" s="28" t="s">
        <v>133</v>
      </c>
      <c r="AF131" s="28">
        <v>0.1</v>
      </c>
      <c r="AG131" s="39" t="s">
        <v>133</v>
      </c>
      <c r="AH131" s="39" t="s">
        <v>133</v>
      </c>
      <c r="AI131" s="39" t="s">
        <v>133</v>
      </c>
      <c r="AJ131" s="39" t="s">
        <v>133</v>
      </c>
      <c r="AK131" s="39" t="s">
        <v>133</v>
      </c>
      <c r="AL131" s="39" t="s">
        <v>133</v>
      </c>
      <c r="AM131" s="45" t="s">
        <v>289</v>
      </c>
      <c r="AN131" s="15">
        <f t="shared" si="10"/>
        <v>0.51088159097779207</v>
      </c>
      <c r="AO131" s="15">
        <f t="shared" si="11"/>
        <v>0.51088159097779207</v>
      </c>
      <c r="AP131" s="47">
        <v>-0.55740040778699995</v>
      </c>
      <c r="AQ131" s="29" t="s">
        <v>133</v>
      </c>
      <c r="AR131" s="29">
        <v>0.5</v>
      </c>
      <c r="AS131" s="148">
        <v>-0.36494862063</v>
      </c>
      <c r="AT131" s="148">
        <v>-0.32937695541400003</v>
      </c>
      <c r="AU131" s="48">
        <v>-5.2969063971400002E-3</v>
      </c>
      <c r="AV131" s="47">
        <v>0.31878314262000002</v>
      </c>
      <c r="AW131" s="47">
        <v>0.46985790746700001</v>
      </c>
      <c r="AX131" s="29" t="s">
        <v>133</v>
      </c>
      <c r="AY131" s="29">
        <v>0.7</v>
      </c>
      <c r="AZ131" s="47">
        <v>0.78853638225699996</v>
      </c>
      <c r="BA131" s="30">
        <v>0</v>
      </c>
      <c r="BB131" s="42">
        <v>1</v>
      </c>
      <c r="BC131" s="31" t="s">
        <v>11345</v>
      </c>
      <c r="BD131" s="31" t="s">
        <v>11499</v>
      </c>
      <c r="BE131" s="31" t="s">
        <v>11718</v>
      </c>
      <c r="BF131" s="32">
        <v>-0.44338868160049999</v>
      </c>
      <c r="BG131" s="32">
        <v>0.11401172618649996</v>
      </c>
      <c r="BH131" s="33">
        <v>0.05</v>
      </c>
      <c r="BI131" s="33">
        <v>0.05</v>
      </c>
      <c r="BJ131" s="32" t="s">
        <v>133</v>
      </c>
      <c r="BK131" s="32" t="s">
        <v>133</v>
      </c>
      <c r="BL131" s="32" t="s">
        <v>133</v>
      </c>
      <c r="BM131" s="34" t="s">
        <v>133</v>
      </c>
      <c r="BN131" s="34" t="s">
        <v>133</v>
      </c>
      <c r="BO131" s="34" t="s">
        <v>133</v>
      </c>
      <c r="BP131" s="34" t="s">
        <v>133</v>
      </c>
      <c r="BQ131" s="35" t="s">
        <v>133</v>
      </c>
      <c r="BR131" s="16">
        <f t="shared" si="12"/>
        <v>0.5282032503762405</v>
      </c>
      <c r="BS131" s="16">
        <f t="shared" si="13"/>
        <v>0.5282032503762405</v>
      </c>
      <c r="BT131" s="35" t="s">
        <v>133</v>
      </c>
      <c r="BU131" s="35" t="s">
        <v>133</v>
      </c>
      <c r="BV131" s="35" t="s">
        <v>133</v>
      </c>
      <c r="BW131" s="35" t="s">
        <v>133</v>
      </c>
      <c r="BX131" s="36">
        <v>1</v>
      </c>
      <c r="BY131" s="37" t="s">
        <v>6087</v>
      </c>
      <c r="BZ131" s="38" t="s">
        <v>133</v>
      </c>
    </row>
    <row r="132" spans="1:78" ht="50.1" customHeight="1">
      <c r="A132" s="19" t="s">
        <v>320</v>
      </c>
      <c r="B132" s="20" t="s">
        <v>1103</v>
      </c>
      <c r="C132" s="21">
        <v>8</v>
      </c>
      <c r="D132" s="21" t="s">
        <v>321</v>
      </c>
      <c r="E132" s="40">
        <v>-12.2</v>
      </c>
      <c r="F132" s="40">
        <v>96.9</v>
      </c>
      <c r="G132" s="41">
        <v>1</v>
      </c>
      <c r="H132" s="22">
        <v>1450</v>
      </c>
      <c r="I132" s="22">
        <v>86.023252670426274</v>
      </c>
      <c r="J132" s="23">
        <v>591.5</v>
      </c>
      <c r="K132" s="23">
        <v>735</v>
      </c>
      <c r="L132" s="23">
        <v>448</v>
      </c>
      <c r="M132" s="24" t="s">
        <v>322</v>
      </c>
      <c r="N132" s="25" t="s">
        <v>133</v>
      </c>
      <c r="O132" s="25" t="s">
        <v>133</v>
      </c>
      <c r="P132" s="25" t="s">
        <v>133</v>
      </c>
      <c r="Q132" s="25" t="s">
        <v>133</v>
      </c>
      <c r="R132" s="25" t="s">
        <v>133</v>
      </c>
      <c r="S132" s="44" t="s">
        <v>133</v>
      </c>
      <c r="T132" s="26" t="s">
        <v>288</v>
      </c>
      <c r="U132" s="27" t="s">
        <v>133</v>
      </c>
      <c r="V132" s="27" t="s">
        <v>133</v>
      </c>
      <c r="W132" s="27" t="s">
        <v>133</v>
      </c>
      <c r="X132" s="27" t="s">
        <v>133</v>
      </c>
      <c r="Y132" s="27">
        <v>0.01</v>
      </c>
      <c r="Z132" s="27" t="s">
        <v>133</v>
      </c>
      <c r="AA132" s="27" t="s">
        <v>133</v>
      </c>
      <c r="AB132" s="28" t="s">
        <v>133</v>
      </c>
      <c r="AC132" s="28">
        <v>0.5</v>
      </c>
      <c r="AD132" s="28">
        <v>0.03</v>
      </c>
      <c r="AE132" s="28" t="s">
        <v>133</v>
      </c>
      <c r="AF132" s="28">
        <v>0.1</v>
      </c>
      <c r="AG132" s="39" t="s">
        <v>133</v>
      </c>
      <c r="AH132" s="39" t="s">
        <v>133</v>
      </c>
      <c r="AI132" s="39" t="s">
        <v>133</v>
      </c>
      <c r="AJ132" s="39" t="s">
        <v>133</v>
      </c>
      <c r="AK132" s="39" t="s">
        <v>133</v>
      </c>
      <c r="AL132" s="39" t="s">
        <v>133</v>
      </c>
      <c r="AM132" s="45" t="s">
        <v>289</v>
      </c>
      <c r="AN132" s="15">
        <f t="shared" ref="AN132:AN195" si="22">SQRT(SUMSQ(IF(OR(X132="n/a",X132="nd"),0,X132),IF(OR(Y132="n/a",Y132="nd"),0,Y132),IF(OR(Z132="n/a",Z132="nd"),0,Z132),IF(OR(AA132="n/a",AA132="nd"),0,AA132),IF(OR(AB132="n/a",AB132="nd"),0,AB132),IF(OR(AC132="n/a",AC132="nd"),0,AC132),IF(OR(AD132="n/a",AD132="nd"),0,AD132),IF(OR(AE132="n/a",AE132="nd"),0,AE132),IF(OR(AF132="n/a",AF132="nd"),0,AF132),IF(OR(AG132="n/a",AG132="nd"),0,AG132),IF(OR(AH132="n/a",AH132="nd"),0,AH132),IF(OR(AI132="n/a",AI132="nd"),0,AI132)))</f>
        <v>0.51088159097779207</v>
      </c>
      <c r="AO132" s="15">
        <f t="shared" ref="AO132:AO195" si="23">SQRT(SUMSQ(IF(OR(X132="n/a",X132="nd"),0,X132),IF(OR(Y132="n/a",Y132="nd"),0,Y132),IF(OR(Z132="n/a",Z132="nd"),0,Z132),IF(OR(AB132="n/a",AB132="nd"),0,AB132),IF(OR(AC132="n/a",AC132="nd"),0,AC132),IF(OR(AD132="n/a",AD132="nd"),0,AD132),IF(OR(AE132="n/a",AE132="nd"),0,AE132),IF(OR(AF132="n/a",AF132="nd"),0,AF132),IF(OR(AG132="n/a",AG132="nd"),0,AG132),IF(OR(AH132="n/a",AH132="nd"),0,AH132),IF(OR(AI132="n/a",AI132="nd"),0,AI132)))</f>
        <v>0.51088159097779207</v>
      </c>
      <c r="AP132" s="47">
        <v>-0.55740040778699995</v>
      </c>
      <c r="AQ132" s="29" t="s">
        <v>133</v>
      </c>
      <c r="AR132" s="29">
        <v>0.5</v>
      </c>
      <c r="AS132" s="148">
        <v>-0.36494862063</v>
      </c>
      <c r="AT132" s="148">
        <v>-0.32937695541400003</v>
      </c>
      <c r="AU132" s="48">
        <v>-5.2969063971400002E-3</v>
      </c>
      <c r="AV132" s="47">
        <v>0.31878314262000002</v>
      </c>
      <c r="AW132" s="47">
        <v>0.46985790746700001</v>
      </c>
      <c r="AX132" s="29" t="s">
        <v>133</v>
      </c>
      <c r="AY132" s="29">
        <v>0.7</v>
      </c>
      <c r="AZ132" s="47">
        <v>0.78853638225699996</v>
      </c>
      <c r="BA132" s="30">
        <v>-1</v>
      </c>
      <c r="BB132" s="42">
        <v>1</v>
      </c>
      <c r="BC132" s="31" t="s">
        <v>11331</v>
      </c>
      <c r="BD132" s="31" t="s">
        <v>11500</v>
      </c>
      <c r="BE132" s="31" t="s">
        <v>1711</v>
      </c>
      <c r="BF132" s="32" t="s">
        <v>133</v>
      </c>
      <c r="BG132" s="32" t="s">
        <v>133</v>
      </c>
      <c r="BH132" s="33">
        <v>0.05</v>
      </c>
      <c r="BI132" s="33">
        <v>0.05</v>
      </c>
      <c r="BJ132" s="32" t="s">
        <v>133</v>
      </c>
      <c r="BK132" s="32" t="s">
        <v>133</v>
      </c>
      <c r="BL132" s="32" t="s">
        <v>133</v>
      </c>
      <c r="BM132" s="34" t="s">
        <v>133</v>
      </c>
      <c r="BN132" s="34" t="s">
        <v>133</v>
      </c>
      <c r="BO132" s="34" t="s">
        <v>133</v>
      </c>
      <c r="BP132" s="34" t="s">
        <v>133</v>
      </c>
      <c r="BQ132" s="35" t="s">
        <v>133</v>
      </c>
      <c r="BR132" s="16">
        <f t="shared" ref="BR132:BR195" si="24">SQRT(SUMSQ(AN132,BG132,IF(OR(BH132="n/a",BH132="nd"),0,BH132),IF(OR(BI132="n/a",BI132="nd"),0,BI132)))</f>
        <v>0.51575187832910507</v>
      </c>
      <c r="BS132" s="16">
        <f t="shared" ref="BS132:BS195" si="25">SQRT(SUMSQ(AO132,BG132,IF(OR(BH132="n/a",BH132="nd"),0,BH132),IF(OR(BI132="n/a",BI132="nd"),0,BI132)))</f>
        <v>0.51575187832910507</v>
      </c>
      <c r="BT132" s="35" t="s">
        <v>133</v>
      </c>
      <c r="BU132" s="35" t="s">
        <v>133</v>
      </c>
      <c r="BV132" s="35" t="s">
        <v>133</v>
      </c>
      <c r="BW132" s="35" t="s">
        <v>133</v>
      </c>
      <c r="BX132" s="36">
        <v>1</v>
      </c>
      <c r="BY132" s="37" t="s">
        <v>1728</v>
      </c>
      <c r="BZ132" s="38" t="s">
        <v>1055</v>
      </c>
    </row>
    <row r="133" spans="1:78" ht="50.1" customHeight="1">
      <c r="A133" s="19" t="s">
        <v>323</v>
      </c>
      <c r="B133" s="20" t="s">
        <v>11305</v>
      </c>
      <c r="C133" s="21">
        <v>8</v>
      </c>
      <c r="D133" s="21" t="s">
        <v>324</v>
      </c>
      <c r="E133" s="40">
        <v>1.3333330000000001</v>
      </c>
      <c r="F133" s="40">
        <v>103.75</v>
      </c>
      <c r="G133" s="41">
        <v>1</v>
      </c>
      <c r="H133" s="22">
        <v>7190</v>
      </c>
      <c r="I133" s="22">
        <v>70</v>
      </c>
      <c r="J133" s="23">
        <v>7737</v>
      </c>
      <c r="K133" s="23">
        <v>7904</v>
      </c>
      <c r="L133" s="23">
        <v>7570</v>
      </c>
      <c r="M133" s="24" t="s">
        <v>325</v>
      </c>
      <c r="N133" s="25" t="s">
        <v>326</v>
      </c>
      <c r="O133" s="25" t="s">
        <v>327</v>
      </c>
      <c r="P133" s="25" t="s">
        <v>133</v>
      </c>
      <c r="Q133" s="25">
        <v>7</v>
      </c>
      <c r="R133" s="25">
        <v>6.4</v>
      </c>
      <c r="S133" s="44">
        <v>1</v>
      </c>
      <c r="T133" s="26" t="s">
        <v>288</v>
      </c>
      <c r="U133" s="27" t="s">
        <v>133</v>
      </c>
      <c r="V133" s="27" t="s">
        <v>133</v>
      </c>
      <c r="W133" s="27" t="s">
        <v>133</v>
      </c>
      <c r="X133" s="27" t="s">
        <v>133</v>
      </c>
      <c r="Y133" s="27">
        <v>0.01</v>
      </c>
      <c r="Z133" s="27" t="s">
        <v>133</v>
      </c>
      <c r="AA133" s="27" t="s">
        <v>133</v>
      </c>
      <c r="AB133" s="28" t="s">
        <v>133</v>
      </c>
      <c r="AC133" s="28">
        <v>0.5</v>
      </c>
      <c r="AD133" s="28">
        <v>0.03</v>
      </c>
      <c r="AE133" s="28" t="s">
        <v>133</v>
      </c>
      <c r="AF133" s="28">
        <v>0.1</v>
      </c>
      <c r="AG133" s="39" t="s">
        <v>133</v>
      </c>
      <c r="AH133" s="39" t="s">
        <v>133</v>
      </c>
      <c r="AI133" s="39" t="s">
        <v>133</v>
      </c>
      <c r="AJ133" s="39" t="s">
        <v>133</v>
      </c>
      <c r="AK133" s="39" t="s">
        <v>133</v>
      </c>
      <c r="AL133" s="39">
        <v>-5.5949999999999998</v>
      </c>
      <c r="AM133" s="45" t="s">
        <v>133</v>
      </c>
      <c r="AN133" s="15">
        <f t="shared" si="22"/>
        <v>0.51088159097779207</v>
      </c>
      <c r="AO133" s="15">
        <f t="shared" si="23"/>
        <v>0.51088159097779207</v>
      </c>
      <c r="AP133" s="47">
        <v>-0.88362725915399998</v>
      </c>
      <c r="AQ133" s="29" t="s">
        <v>133</v>
      </c>
      <c r="AR133" s="29">
        <v>0.5</v>
      </c>
      <c r="AS133" s="148">
        <v>-0.54648682798299997</v>
      </c>
      <c r="AT133" s="148">
        <v>-0.41445371240099999</v>
      </c>
      <c r="AU133" s="48">
        <v>1.2551262829599999E-3</v>
      </c>
      <c r="AV133" s="47">
        <v>0.416963964967</v>
      </c>
      <c r="AW133" s="47">
        <v>0.51088011873700001</v>
      </c>
      <c r="AX133" s="29" t="s">
        <v>133</v>
      </c>
      <c r="AY133" s="29">
        <v>1.1000000000000001</v>
      </c>
      <c r="AZ133" s="47">
        <v>0.81330366234499996</v>
      </c>
      <c r="BA133" s="30">
        <v>-1</v>
      </c>
      <c r="BB133" s="42">
        <v>5</v>
      </c>
      <c r="BC133" s="31" t="s">
        <v>11331</v>
      </c>
      <c r="BD133" s="31" t="s">
        <v>11346</v>
      </c>
      <c r="BE133" s="31" t="s">
        <v>1711</v>
      </c>
      <c r="BF133" s="32" t="s">
        <v>133</v>
      </c>
      <c r="BG133" s="32" t="s">
        <v>133</v>
      </c>
      <c r="BH133" s="33">
        <v>0.05</v>
      </c>
      <c r="BI133" s="33">
        <v>0.05</v>
      </c>
      <c r="BJ133" s="32" t="s">
        <v>133</v>
      </c>
      <c r="BK133" s="32" t="s">
        <v>133</v>
      </c>
      <c r="BL133" s="32" t="s">
        <v>133</v>
      </c>
      <c r="BM133" s="34" t="s">
        <v>133</v>
      </c>
      <c r="BN133" s="34" t="s">
        <v>133</v>
      </c>
      <c r="BO133" s="34" t="s">
        <v>133</v>
      </c>
      <c r="BP133" s="34" t="s">
        <v>133</v>
      </c>
      <c r="BQ133" s="35" t="s">
        <v>133</v>
      </c>
      <c r="BR133" s="16">
        <f t="shared" si="24"/>
        <v>0.51575187832910507</v>
      </c>
      <c r="BS133" s="16">
        <f t="shared" si="25"/>
        <v>0.51575187832910507</v>
      </c>
      <c r="BT133" s="35" t="s">
        <v>133</v>
      </c>
      <c r="BU133" s="35" t="s">
        <v>133</v>
      </c>
      <c r="BV133" s="35" t="s">
        <v>133</v>
      </c>
      <c r="BW133" s="35" t="s">
        <v>133</v>
      </c>
      <c r="BX133" s="36">
        <v>0</v>
      </c>
      <c r="BY133" s="37" t="s">
        <v>133</v>
      </c>
      <c r="BZ133" s="38" t="s">
        <v>6091</v>
      </c>
    </row>
    <row r="134" spans="1:78" ht="50.1" customHeight="1">
      <c r="A134" s="19" t="s">
        <v>328</v>
      </c>
      <c r="B134" s="20" t="s">
        <v>11305</v>
      </c>
      <c r="C134" s="21">
        <v>8</v>
      </c>
      <c r="D134" s="21" t="s">
        <v>324</v>
      </c>
      <c r="E134" s="40">
        <v>1.3333330000000001</v>
      </c>
      <c r="F134" s="40">
        <v>103.75</v>
      </c>
      <c r="G134" s="41">
        <v>1</v>
      </c>
      <c r="H134" s="22">
        <v>7310</v>
      </c>
      <c r="I134" s="22">
        <v>80</v>
      </c>
      <c r="J134" s="23">
        <v>7829</v>
      </c>
      <c r="K134" s="23">
        <v>8016</v>
      </c>
      <c r="L134" s="23">
        <v>7642</v>
      </c>
      <c r="M134" s="24" t="s">
        <v>325</v>
      </c>
      <c r="N134" s="25" t="s">
        <v>326</v>
      </c>
      <c r="O134" s="25" t="s">
        <v>327</v>
      </c>
      <c r="P134" s="25" t="s">
        <v>133</v>
      </c>
      <c r="Q134" s="25">
        <v>10.199999999999999</v>
      </c>
      <c r="R134" s="25">
        <v>3.2</v>
      </c>
      <c r="S134" s="44">
        <v>1</v>
      </c>
      <c r="T134" s="26" t="s">
        <v>288</v>
      </c>
      <c r="U134" s="27" t="s">
        <v>133</v>
      </c>
      <c r="V134" s="27" t="s">
        <v>133</v>
      </c>
      <c r="W134" s="27" t="s">
        <v>133</v>
      </c>
      <c r="X134" s="27" t="s">
        <v>133</v>
      </c>
      <c r="Y134" s="27">
        <v>0.01</v>
      </c>
      <c r="Z134" s="27" t="s">
        <v>133</v>
      </c>
      <c r="AA134" s="27" t="s">
        <v>133</v>
      </c>
      <c r="AB134" s="28" t="s">
        <v>133</v>
      </c>
      <c r="AC134" s="28">
        <v>0.5</v>
      </c>
      <c r="AD134" s="28">
        <v>0.03</v>
      </c>
      <c r="AE134" s="28" t="s">
        <v>133</v>
      </c>
      <c r="AF134" s="28">
        <v>0.1</v>
      </c>
      <c r="AG134" s="39" t="s">
        <v>133</v>
      </c>
      <c r="AH134" s="39" t="s">
        <v>133</v>
      </c>
      <c r="AI134" s="39" t="s">
        <v>133</v>
      </c>
      <c r="AJ134" s="39" t="s">
        <v>133</v>
      </c>
      <c r="AK134" s="39" t="s">
        <v>133</v>
      </c>
      <c r="AL134" s="39">
        <v>-8.7949999999999999</v>
      </c>
      <c r="AM134" s="45" t="s">
        <v>133</v>
      </c>
      <c r="AN134" s="15">
        <f t="shared" si="22"/>
        <v>0.51088159097779207</v>
      </c>
      <c r="AO134" s="15">
        <f t="shared" si="23"/>
        <v>0.51088159097779207</v>
      </c>
      <c r="AP134" s="47">
        <v>-0.88362725915399998</v>
      </c>
      <c r="AQ134" s="29" t="s">
        <v>133</v>
      </c>
      <c r="AR134" s="29">
        <v>0.5</v>
      </c>
      <c r="AS134" s="148">
        <v>-0.54648682798299997</v>
      </c>
      <c r="AT134" s="148">
        <v>-0.41445371240099999</v>
      </c>
      <c r="AU134" s="48">
        <v>1.2551262829599999E-3</v>
      </c>
      <c r="AV134" s="47">
        <v>0.416963964967</v>
      </c>
      <c r="AW134" s="47">
        <v>0.51088011873700001</v>
      </c>
      <c r="AX134" s="29" t="s">
        <v>133</v>
      </c>
      <c r="AY134" s="29">
        <v>1.1000000000000001</v>
      </c>
      <c r="AZ134" s="47">
        <v>0.81330366234499996</v>
      </c>
      <c r="BA134" s="30">
        <v>-1</v>
      </c>
      <c r="BB134" s="42">
        <v>5</v>
      </c>
      <c r="BC134" s="31" t="s">
        <v>11331</v>
      </c>
      <c r="BD134" s="31" t="s">
        <v>11346</v>
      </c>
      <c r="BE134" s="31" t="s">
        <v>1711</v>
      </c>
      <c r="BF134" s="32" t="s">
        <v>133</v>
      </c>
      <c r="BG134" s="32" t="s">
        <v>133</v>
      </c>
      <c r="BH134" s="33">
        <v>0.05</v>
      </c>
      <c r="BI134" s="33">
        <v>0.05</v>
      </c>
      <c r="BJ134" s="32" t="s">
        <v>133</v>
      </c>
      <c r="BK134" s="32" t="s">
        <v>133</v>
      </c>
      <c r="BL134" s="32" t="s">
        <v>133</v>
      </c>
      <c r="BM134" s="34" t="s">
        <v>133</v>
      </c>
      <c r="BN134" s="34" t="s">
        <v>133</v>
      </c>
      <c r="BO134" s="34" t="s">
        <v>133</v>
      </c>
      <c r="BP134" s="34" t="s">
        <v>133</v>
      </c>
      <c r="BQ134" s="35" t="s">
        <v>133</v>
      </c>
      <c r="BR134" s="16">
        <f t="shared" si="24"/>
        <v>0.51575187832910507</v>
      </c>
      <c r="BS134" s="16">
        <f t="shared" si="25"/>
        <v>0.51575187832910507</v>
      </c>
      <c r="BT134" s="35" t="s">
        <v>133</v>
      </c>
      <c r="BU134" s="35" t="s">
        <v>133</v>
      </c>
      <c r="BV134" s="35" t="s">
        <v>133</v>
      </c>
      <c r="BW134" s="35" t="s">
        <v>133</v>
      </c>
      <c r="BX134" s="36">
        <v>0</v>
      </c>
      <c r="BY134" s="37" t="s">
        <v>133</v>
      </c>
      <c r="BZ134" s="38" t="s">
        <v>133</v>
      </c>
    </row>
    <row r="135" spans="1:78" ht="50.1" customHeight="1">
      <c r="A135" s="19" t="s">
        <v>329</v>
      </c>
      <c r="B135" s="20" t="s">
        <v>11306</v>
      </c>
      <c r="C135" s="21">
        <v>8</v>
      </c>
      <c r="D135" s="21" t="s">
        <v>324</v>
      </c>
      <c r="E135" s="40">
        <v>1.3333330000000001</v>
      </c>
      <c r="F135" s="40">
        <v>103.75</v>
      </c>
      <c r="G135" s="41">
        <v>1</v>
      </c>
      <c r="H135" s="22">
        <v>7690</v>
      </c>
      <c r="I135" s="22">
        <v>50</v>
      </c>
      <c r="J135" s="23">
        <v>8209</v>
      </c>
      <c r="K135" s="23">
        <v>8364</v>
      </c>
      <c r="L135" s="23">
        <v>8054</v>
      </c>
      <c r="M135" s="24" t="s">
        <v>327</v>
      </c>
      <c r="N135" s="25" t="s">
        <v>325</v>
      </c>
      <c r="O135" s="25" t="s">
        <v>330</v>
      </c>
      <c r="P135" s="25" t="s">
        <v>133</v>
      </c>
      <c r="Q135" s="25">
        <v>11</v>
      </c>
      <c r="R135" s="25">
        <v>2.4</v>
      </c>
      <c r="S135" s="44">
        <v>1</v>
      </c>
      <c r="T135" s="26" t="s">
        <v>288</v>
      </c>
      <c r="U135" s="27" t="s">
        <v>133</v>
      </c>
      <c r="V135" s="27" t="s">
        <v>133</v>
      </c>
      <c r="W135" s="27" t="s">
        <v>133</v>
      </c>
      <c r="X135" s="27" t="s">
        <v>133</v>
      </c>
      <c r="Y135" s="27">
        <v>0.01</v>
      </c>
      <c r="Z135" s="27" t="s">
        <v>133</v>
      </c>
      <c r="AA135" s="27" t="s">
        <v>133</v>
      </c>
      <c r="AB135" s="28" t="s">
        <v>133</v>
      </c>
      <c r="AC135" s="28">
        <v>0.5</v>
      </c>
      <c r="AD135" s="28">
        <v>0.05</v>
      </c>
      <c r="AE135" s="28">
        <v>0.5</v>
      </c>
      <c r="AF135" s="28">
        <v>0.1</v>
      </c>
      <c r="AG135" s="39" t="s">
        <v>133</v>
      </c>
      <c r="AH135" s="39" t="s">
        <v>133</v>
      </c>
      <c r="AI135" s="39" t="s">
        <v>133</v>
      </c>
      <c r="AJ135" s="39" t="s">
        <v>133</v>
      </c>
      <c r="AK135" s="39" t="s">
        <v>133</v>
      </c>
      <c r="AL135" s="39">
        <v>-9.5950000000000006</v>
      </c>
      <c r="AM135" s="45" t="s">
        <v>133</v>
      </c>
      <c r="AN135" s="15">
        <f t="shared" si="22"/>
        <v>0.7159608927867499</v>
      </c>
      <c r="AO135" s="15">
        <f t="shared" si="23"/>
        <v>0.7159608927867499</v>
      </c>
      <c r="AP135" s="47">
        <v>-0.88362725915399998</v>
      </c>
      <c r="AQ135" s="29" t="s">
        <v>133</v>
      </c>
      <c r="AR135" s="29">
        <v>0.5</v>
      </c>
      <c r="AS135" s="148">
        <v>-0.54648682798299997</v>
      </c>
      <c r="AT135" s="148">
        <v>-0.41445371240099999</v>
      </c>
      <c r="AU135" s="48">
        <v>1.2551262829599999E-3</v>
      </c>
      <c r="AV135" s="47">
        <v>0.416963964967</v>
      </c>
      <c r="AW135" s="47">
        <v>0.51088011873700001</v>
      </c>
      <c r="AX135" s="29" t="s">
        <v>133</v>
      </c>
      <c r="AY135" s="29">
        <v>1.1000000000000001</v>
      </c>
      <c r="AZ135" s="47">
        <v>0.81330366234499996</v>
      </c>
      <c r="BA135" s="30">
        <v>-1</v>
      </c>
      <c r="BB135" s="42">
        <v>5</v>
      </c>
      <c r="BC135" s="31" t="s">
        <v>11331</v>
      </c>
      <c r="BD135" s="31" t="s">
        <v>11347</v>
      </c>
      <c r="BE135" s="31" t="s">
        <v>1711</v>
      </c>
      <c r="BF135" s="32" t="s">
        <v>133</v>
      </c>
      <c r="BG135" s="32" t="s">
        <v>133</v>
      </c>
      <c r="BH135" s="33">
        <v>0.05</v>
      </c>
      <c r="BI135" s="33">
        <v>0.05</v>
      </c>
      <c r="BJ135" s="32" t="s">
        <v>133</v>
      </c>
      <c r="BK135" s="32" t="s">
        <v>133</v>
      </c>
      <c r="BL135" s="32" t="s">
        <v>133</v>
      </c>
      <c r="BM135" s="34" t="s">
        <v>133</v>
      </c>
      <c r="BN135" s="34" t="s">
        <v>133</v>
      </c>
      <c r="BO135" s="34" t="s">
        <v>133</v>
      </c>
      <c r="BP135" s="34" t="s">
        <v>133</v>
      </c>
      <c r="BQ135" s="35" t="s">
        <v>133</v>
      </c>
      <c r="BR135" s="16">
        <f t="shared" si="24"/>
        <v>0.71944422994419788</v>
      </c>
      <c r="BS135" s="16">
        <f t="shared" si="25"/>
        <v>0.71944422994419788</v>
      </c>
      <c r="BT135" s="35" t="s">
        <v>133</v>
      </c>
      <c r="BU135" s="35" t="s">
        <v>133</v>
      </c>
      <c r="BV135" s="35" t="s">
        <v>133</v>
      </c>
      <c r="BW135" s="35" t="s">
        <v>133</v>
      </c>
      <c r="BX135" s="36">
        <v>0</v>
      </c>
      <c r="BY135" s="37" t="s">
        <v>133</v>
      </c>
      <c r="BZ135" s="38" t="s">
        <v>1091</v>
      </c>
    </row>
    <row r="136" spans="1:78" ht="50.1" customHeight="1">
      <c r="A136" s="19" t="s">
        <v>331</v>
      </c>
      <c r="B136" s="20" t="s">
        <v>11307</v>
      </c>
      <c r="C136" s="21">
        <v>8</v>
      </c>
      <c r="D136" s="21" t="s">
        <v>324</v>
      </c>
      <c r="E136" s="40">
        <v>1.3333330000000001</v>
      </c>
      <c r="F136" s="40">
        <v>103.75</v>
      </c>
      <c r="G136" s="41">
        <v>1</v>
      </c>
      <c r="H136" s="22">
        <v>7790</v>
      </c>
      <c r="I136" s="22">
        <v>60</v>
      </c>
      <c r="J136" s="23">
        <v>8709</v>
      </c>
      <c r="K136" s="23">
        <v>8946</v>
      </c>
      <c r="L136" s="23">
        <v>8472</v>
      </c>
      <c r="M136" s="24" t="s">
        <v>327</v>
      </c>
      <c r="N136" s="25" t="s">
        <v>325</v>
      </c>
      <c r="O136" s="25" t="s">
        <v>330</v>
      </c>
      <c r="P136" s="25" t="s">
        <v>133</v>
      </c>
      <c r="Q136" s="25">
        <v>11.8</v>
      </c>
      <c r="R136" s="25">
        <v>1.5</v>
      </c>
      <c r="S136" s="44">
        <v>1</v>
      </c>
      <c r="T136" s="26" t="s">
        <v>288</v>
      </c>
      <c r="U136" s="27" t="s">
        <v>133</v>
      </c>
      <c r="V136" s="27" t="s">
        <v>133</v>
      </c>
      <c r="W136" s="27" t="s">
        <v>133</v>
      </c>
      <c r="X136" s="27" t="s">
        <v>133</v>
      </c>
      <c r="Y136" s="27">
        <v>0.01</v>
      </c>
      <c r="Z136" s="27" t="s">
        <v>133</v>
      </c>
      <c r="AA136" s="27" t="s">
        <v>133</v>
      </c>
      <c r="AB136" s="28" t="s">
        <v>133</v>
      </c>
      <c r="AC136" s="28">
        <v>0.5</v>
      </c>
      <c r="AD136" s="28">
        <v>0.05</v>
      </c>
      <c r="AE136" s="28">
        <v>0.5</v>
      </c>
      <c r="AF136" s="28">
        <v>0.1</v>
      </c>
      <c r="AG136" s="39" t="s">
        <v>133</v>
      </c>
      <c r="AH136" s="39" t="s">
        <v>133</v>
      </c>
      <c r="AI136" s="39" t="s">
        <v>133</v>
      </c>
      <c r="AJ136" s="39" t="s">
        <v>133</v>
      </c>
      <c r="AK136" s="39" t="s">
        <v>133</v>
      </c>
      <c r="AL136" s="39">
        <v>-10.445</v>
      </c>
      <c r="AM136" s="45" t="s">
        <v>133</v>
      </c>
      <c r="AN136" s="15">
        <f t="shared" si="22"/>
        <v>0.7159608927867499</v>
      </c>
      <c r="AO136" s="15">
        <f t="shared" si="23"/>
        <v>0.7159608927867499</v>
      </c>
      <c r="AP136" s="47">
        <v>-0.88362725915399998</v>
      </c>
      <c r="AQ136" s="29" t="s">
        <v>133</v>
      </c>
      <c r="AR136" s="29">
        <v>0.5</v>
      </c>
      <c r="AS136" s="148">
        <v>-0.54648682798299997</v>
      </c>
      <c r="AT136" s="148">
        <v>-0.41445371240099999</v>
      </c>
      <c r="AU136" s="48">
        <v>1.2551262829599999E-3</v>
      </c>
      <c r="AV136" s="47">
        <v>0.416963964967</v>
      </c>
      <c r="AW136" s="47">
        <v>0.51088011873700001</v>
      </c>
      <c r="AX136" s="29" t="s">
        <v>133</v>
      </c>
      <c r="AY136" s="29">
        <v>1.1000000000000001</v>
      </c>
      <c r="AZ136" s="47">
        <v>0.81330366234499996</v>
      </c>
      <c r="BA136" s="30">
        <v>1</v>
      </c>
      <c r="BB136" s="42">
        <v>5</v>
      </c>
      <c r="BC136" s="31" t="s">
        <v>11333</v>
      </c>
      <c r="BD136" s="31" t="s">
        <v>11501</v>
      </c>
      <c r="BE136" s="31" t="s">
        <v>1710</v>
      </c>
      <c r="BF136" s="32" t="s">
        <v>133</v>
      </c>
      <c r="BG136" s="32" t="s">
        <v>133</v>
      </c>
      <c r="BH136" s="33">
        <v>0.05</v>
      </c>
      <c r="BI136" s="33">
        <v>0.05</v>
      </c>
      <c r="BJ136" s="32" t="s">
        <v>133</v>
      </c>
      <c r="BK136" s="32" t="s">
        <v>133</v>
      </c>
      <c r="BL136" s="32" t="s">
        <v>133</v>
      </c>
      <c r="BM136" s="34" t="s">
        <v>133</v>
      </c>
      <c r="BN136" s="34" t="s">
        <v>133</v>
      </c>
      <c r="BO136" s="34" t="s">
        <v>133</v>
      </c>
      <c r="BP136" s="34" t="s">
        <v>133</v>
      </c>
      <c r="BQ136" s="35" t="s">
        <v>133</v>
      </c>
      <c r="BR136" s="16">
        <f t="shared" si="24"/>
        <v>0.71944422994419788</v>
      </c>
      <c r="BS136" s="16">
        <f t="shared" si="25"/>
        <v>0.71944422994419788</v>
      </c>
      <c r="BT136" s="35" t="s">
        <v>133</v>
      </c>
      <c r="BU136" s="35" t="s">
        <v>133</v>
      </c>
      <c r="BV136" s="35" t="s">
        <v>133</v>
      </c>
      <c r="BW136" s="35" t="s">
        <v>133</v>
      </c>
      <c r="BX136" s="36">
        <v>1</v>
      </c>
      <c r="BY136" s="37" t="s">
        <v>1726</v>
      </c>
      <c r="BZ136" s="38" t="s">
        <v>1727</v>
      </c>
    </row>
    <row r="137" spans="1:78" ht="50.1" customHeight="1">
      <c r="A137" s="19" t="s">
        <v>332</v>
      </c>
      <c r="B137" s="20" t="s">
        <v>11305</v>
      </c>
      <c r="C137" s="21">
        <v>8</v>
      </c>
      <c r="D137" s="21" t="s">
        <v>11325</v>
      </c>
      <c r="E137" s="40">
        <v>1.3333330000000001</v>
      </c>
      <c r="F137" s="40">
        <v>103.75</v>
      </c>
      <c r="G137" s="41">
        <v>1</v>
      </c>
      <c r="H137" s="22">
        <v>6870</v>
      </c>
      <c r="I137" s="22">
        <v>141.42135623730951</v>
      </c>
      <c r="J137" s="23">
        <v>7431.5</v>
      </c>
      <c r="K137" s="23">
        <v>7709</v>
      </c>
      <c r="L137" s="23">
        <v>7154</v>
      </c>
      <c r="M137" s="24" t="s">
        <v>333</v>
      </c>
      <c r="N137" s="25" t="s">
        <v>334</v>
      </c>
      <c r="O137" s="25" t="s">
        <v>330</v>
      </c>
      <c r="P137" s="25" t="s">
        <v>133</v>
      </c>
      <c r="Q137" s="25">
        <v>6.02</v>
      </c>
      <c r="R137" s="25">
        <v>3.68</v>
      </c>
      <c r="S137" s="44">
        <v>1</v>
      </c>
      <c r="T137" s="26" t="s">
        <v>288</v>
      </c>
      <c r="U137" s="27" t="s">
        <v>133</v>
      </c>
      <c r="V137" s="27" t="s">
        <v>133</v>
      </c>
      <c r="W137" s="27" t="s">
        <v>133</v>
      </c>
      <c r="X137" s="27" t="s">
        <v>133</v>
      </c>
      <c r="Y137" s="27">
        <v>0.01</v>
      </c>
      <c r="Z137" s="27" t="s">
        <v>133</v>
      </c>
      <c r="AA137" s="27" t="s">
        <v>133</v>
      </c>
      <c r="AB137" s="28" t="s">
        <v>133</v>
      </c>
      <c r="AC137" s="28">
        <v>0.5</v>
      </c>
      <c r="AD137" s="28">
        <v>0.03</v>
      </c>
      <c r="AE137" s="28" t="s">
        <v>133</v>
      </c>
      <c r="AF137" s="28">
        <v>0.1</v>
      </c>
      <c r="AG137" s="39" t="s">
        <v>133</v>
      </c>
      <c r="AH137" s="39" t="s">
        <v>133</v>
      </c>
      <c r="AI137" s="39" t="s">
        <v>133</v>
      </c>
      <c r="AJ137" s="39" t="s">
        <v>133</v>
      </c>
      <c r="AK137" s="39" t="s">
        <v>133</v>
      </c>
      <c r="AL137" s="39">
        <v>-3.8119999999999998</v>
      </c>
      <c r="AM137" s="45" t="s">
        <v>133</v>
      </c>
      <c r="AN137" s="15">
        <f t="shared" si="22"/>
        <v>0.51088159097779207</v>
      </c>
      <c r="AO137" s="15">
        <f t="shared" si="23"/>
        <v>0.51088159097779207</v>
      </c>
      <c r="AP137" s="47">
        <v>-0.88362725915399998</v>
      </c>
      <c r="AQ137" s="29" t="s">
        <v>133</v>
      </c>
      <c r="AR137" s="29">
        <v>0.5</v>
      </c>
      <c r="AS137" s="148">
        <v>-0.54648682798299997</v>
      </c>
      <c r="AT137" s="148">
        <v>-0.41445371240099999</v>
      </c>
      <c r="AU137" s="48">
        <v>1.2551262829599999E-3</v>
      </c>
      <c r="AV137" s="47">
        <v>0.416963964967</v>
      </c>
      <c r="AW137" s="47">
        <v>0.51088011873700001</v>
      </c>
      <c r="AX137" s="29" t="s">
        <v>133</v>
      </c>
      <c r="AY137" s="29">
        <v>1.1000000000000001</v>
      </c>
      <c r="AZ137" s="47">
        <v>0.81330366234499996</v>
      </c>
      <c r="BA137" s="30">
        <v>-1</v>
      </c>
      <c r="BB137" s="42">
        <v>5</v>
      </c>
      <c r="BC137" s="31" t="s">
        <v>11331</v>
      </c>
      <c r="BD137" s="31" t="s">
        <v>11326</v>
      </c>
      <c r="BE137" s="31" t="s">
        <v>1711</v>
      </c>
      <c r="BF137" s="32" t="s">
        <v>133</v>
      </c>
      <c r="BG137" s="32" t="s">
        <v>133</v>
      </c>
      <c r="BH137" s="33">
        <v>0.05</v>
      </c>
      <c r="BI137" s="33">
        <v>0.05</v>
      </c>
      <c r="BJ137" s="32" t="s">
        <v>133</v>
      </c>
      <c r="BK137" s="32" t="s">
        <v>133</v>
      </c>
      <c r="BL137" s="32" t="s">
        <v>133</v>
      </c>
      <c r="BM137" s="34" t="s">
        <v>133</v>
      </c>
      <c r="BN137" s="34" t="s">
        <v>133</v>
      </c>
      <c r="BO137" s="34" t="s">
        <v>133</v>
      </c>
      <c r="BP137" s="34" t="s">
        <v>133</v>
      </c>
      <c r="BQ137" s="35" t="s">
        <v>133</v>
      </c>
      <c r="BR137" s="16">
        <f t="shared" si="24"/>
        <v>0.51575187832910507</v>
      </c>
      <c r="BS137" s="16">
        <f t="shared" si="25"/>
        <v>0.51575187832910507</v>
      </c>
      <c r="BT137" s="35" t="s">
        <v>133</v>
      </c>
      <c r="BU137" s="35" t="s">
        <v>133</v>
      </c>
      <c r="BV137" s="35" t="s">
        <v>133</v>
      </c>
      <c r="BW137" s="35" t="s">
        <v>133</v>
      </c>
      <c r="BX137" s="36">
        <v>0</v>
      </c>
      <c r="BY137" s="37" t="s">
        <v>133</v>
      </c>
      <c r="BZ137" s="38" t="s">
        <v>133</v>
      </c>
    </row>
    <row r="138" spans="1:78" ht="50.1" customHeight="1">
      <c r="A138" s="19" t="s">
        <v>335</v>
      </c>
      <c r="B138" s="20" t="s">
        <v>11305</v>
      </c>
      <c r="C138" s="21">
        <v>8</v>
      </c>
      <c r="D138" s="21" t="s">
        <v>11325</v>
      </c>
      <c r="E138" s="40">
        <v>1.3333330000000001</v>
      </c>
      <c r="F138" s="40">
        <v>103.75</v>
      </c>
      <c r="G138" s="41">
        <v>1</v>
      </c>
      <c r="H138" s="22">
        <v>7060</v>
      </c>
      <c r="I138" s="22">
        <v>150</v>
      </c>
      <c r="J138" s="23">
        <v>7625.5</v>
      </c>
      <c r="K138" s="23">
        <v>7918</v>
      </c>
      <c r="L138" s="23">
        <v>7333</v>
      </c>
      <c r="M138" s="24" t="s">
        <v>333</v>
      </c>
      <c r="N138" s="25" t="s">
        <v>334</v>
      </c>
      <c r="O138" s="25" t="s">
        <v>330</v>
      </c>
      <c r="P138" s="25" t="s">
        <v>133</v>
      </c>
      <c r="Q138" s="25">
        <v>7</v>
      </c>
      <c r="R138" s="25">
        <v>3.2</v>
      </c>
      <c r="S138" s="44">
        <v>1</v>
      </c>
      <c r="T138" s="26" t="s">
        <v>288</v>
      </c>
      <c r="U138" s="27" t="s">
        <v>133</v>
      </c>
      <c r="V138" s="27" t="s">
        <v>133</v>
      </c>
      <c r="W138" s="27" t="s">
        <v>133</v>
      </c>
      <c r="X138" s="27" t="s">
        <v>133</v>
      </c>
      <c r="Y138" s="27">
        <v>0.01</v>
      </c>
      <c r="Z138" s="27" t="s">
        <v>133</v>
      </c>
      <c r="AA138" s="27" t="s">
        <v>133</v>
      </c>
      <c r="AB138" s="28" t="s">
        <v>133</v>
      </c>
      <c r="AC138" s="28">
        <v>0.5</v>
      </c>
      <c r="AD138" s="28">
        <v>0.03</v>
      </c>
      <c r="AE138" s="28" t="s">
        <v>133</v>
      </c>
      <c r="AF138" s="28">
        <v>0.1</v>
      </c>
      <c r="AG138" s="39" t="s">
        <v>133</v>
      </c>
      <c r="AH138" s="39" t="s">
        <v>133</v>
      </c>
      <c r="AI138" s="39" t="s">
        <v>133</v>
      </c>
      <c r="AJ138" s="39" t="s">
        <v>133</v>
      </c>
      <c r="AK138" s="39" t="s">
        <v>133</v>
      </c>
      <c r="AL138" s="39">
        <v>-4.5419999999999998</v>
      </c>
      <c r="AM138" s="45" t="s">
        <v>133</v>
      </c>
      <c r="AN138" s="15">
        <f t="shared" si="22"/>
        <v>0.51088159097779207</v>
      </c>
      <c r="AO138" s="15">
        <f t="shared" si="23"/>
        <v>0.51088159097779207</v>
      </c>
      <c r="AP138" s="47">
        <v>-0.88362725915399998</v>
      </c>
      <c r="AQ138" s="29" t="s">
        <v>133</v>
      </c>
      <c r="AR138" s="29">
        <v>0.5</v>
      </c>
      <c r="AS138" s="148">
        <v>-0.54648682798299997</v>
      </c>
      <c r="AT138" s="148">
        <v>-0.41445371240099999</v>
      </c>
      <c r="AU138" s="48">
        <v>1.2551262829599999E-3</v>
      </c>
      <c r="AV138" s="47">
        <v>0.416963964967</v>
      </c>
      <c r="AW138" s="47">
        <v>0.51088011873700001</v>
      </c>
      <c r="AX138" s="29" t="s">
        <v>133</v>
      </c>
      <c r="AY138" s="29">
        <v>1.1000000000000001</v>
      </c>
      <c r="AZ138" s="47">
        <v>0.81330366234499996</v>
      </c>
      <c r="BA138" s="30">
        <v>-1</v>
      </c>
      <c r="BB138" s="42">
        <v>5</v>
      </c>
      <c r="BC138" s="31" t="s">
        <v>11331</v>
      </c>
      <c r="BD138" s="31" t="s">
        <v>11326</v>
      </c>
      <c r="BE138" s="31" t="s">
        <v>1711</v>
      </c>
      <c r="BF138" s="32" t="s">
        <v>133</v>
      </c>
      <c r="BG138" s="32" t="s">
        <v>133</v>
      </c>
      <c r="BH138" s="33">
        <v>0.05</v>
      </c>
      <c r="BI138" s="33">
        <v>0.05</v>
      </c>
      <c r="BJ138" s="32" t="s">
        <v>133</v>
      </c>
      <c r="BK138" s="32" t="s">
        <v>133</v>
      </c>
      <c r="BL138" s="32" t="s">
        <v>133</v>
      </c>
      <c r="BM138" s="34" t="s">
        <v>133</v>
      </c>
      <c r="BN138" s="34" t="s">
        <v>133</v>
      </c>
      <c r="BO138" s="34" t="s">
        <v>133</v>
      </c>
      <c r="BP138" s="34" t="s">
        <v>133</v>
      </c>
      <c r="BQ138" s="35" t="s">
        <v>133</v>
      </c>
      <c r="BR138" s="16">
        <f t="shared" si="24"/>
        <v>0.51575187832910507</v>
      </c>
      <c r="BS138" s="16">
        <f t="shared" si="25"/>
        <v>0.51575187832910507</v>
      </c>
      <c r="BT138" s="35" t="s">
        <v>133</v>
      </c>
      <c r="BU138" s="35" t="s">
        <v>133</v>
      </c>
      <c r="BV138" s="35" t="s">
        <v>133</v>
      </c>
      <c r="BW138" s="35" t="s">
        <v>133</v>
      </c>
      <c r="BX138" s="36">
        <v>0</v>
      </c>
      <c r="BY138" s="37" t="s">
        <v>133</v>
      </c>
      <c r="BZ138" s="38" t="s">
        <v>133</v>
      </c>
    </row>
    <row r="139" spans="1:78" ht="50.1" customHeight="1">
      <c r="A139" s="19" t="s">
        <v>336</v>
      </c>
      <c r="B139" s="20" t="s">
        <v>11305</v>
      </c>
      <c r="C139" s="21">
        <v>8</v>
      </c>
      <c r="D139" s="21" t="s">
        <v>11325</v>
      </c>
      <c r="E139" s="40">
        <v>1.3333330000000001</v>
      </c>
      <c r="F139" s="40">
        <v>103.75</v>
      </c>
      <c r="G139" s="41">
        <v>1</v>
      </c>
      <c r="H139" s="22">
        <v>5720</v>
      </c>
      <c r="I139" s="22">
        <v>116.61903789690601</v>
      </c>
      <c r="J139" s="23">
        <v>6181.5</v>
      </c>
      <c r="K139" s="23">
        <v>6455</v>
      </c>
      <c r="L139" s="23">
        <v>5908</v>
      </c>
      <c r="M139" s="24" t="s">
        <v>337</v>
      </c>
      <c r="N139" s="25" t="s">
        <v>334</v>
      </c>
      <c r="O139" s="25" t="s">
        <v>333</v>
      </c>
      <c r="P139" s="25" t="s">
        <v>133</v>
      </c>
      <c r="Q139" s="25">
        <v>1.35</v>
      </c>
      <c r="R139" s="25">
        <v>8.85</v>
      </c>
      <c r="S139" s="44" t="s">
        <v>133</v>
      </c>
      <c r="T139" s="26" t="s">
        <v>288</v>
      </c>
      <c r="U139" s="27" t="s">
        <v>133</v>
      </c>
      <c r="V139" s="27" t="s">
        <v>133</v>
      </c>
      <c r="W139" s="27" t="s">
        <v>133</v>
      </c>
      <c r="X139" s="27" t="s">
        <v>133</v>
      </c>
      <c r="Y139" s="27">
        <v>0.01</v>
      </c>
      <c r="Z139" s="27" t="s">
        <v>133</v>
      </c>
      <c r="AA139" s="27" t="s">
        <v>133</v>
      </c>
      <c r="AB139" s="28" t="s">
        <v>133</v>
      </c>
      <c r="AC139" s="28">
        <v>0.5</v>
      </c>
      <c r="AD139" s="28">
        <v>0.03</v>
      </c>
      <c r="AE139" s="28" t="s">
        <v>133</v>
      </c>
      <c r="AF139" s="28">
        <v>0.1</v>
      </c>
      <c r="AG139" s="39" t="s">
        <v>133</v>
      </c>
      <c r="AH139" s="39" t="s">
        <v>133</v>
      </c>
      <c r="AI139" s="39" t="s">
        <v>133</v>
      </c>
      <c r="AJ139" s="39" t="s">
        <v>133</v>
      </c>
      <c r="AK139" s="39" t="s">
        <v>133</v>
      </c>
      <c r="AL139" s="39">
        <v>1.1080000000000001</v>
      </c>
      <c r="AM139" s="45" t="s">
        <v>133</v>
      </c>
      <c r="AN139" s="15">
        <f t="shared" si="22"/>
        <v>0.51088159097779207</v>
      </c>
      <c r="AO139" s="15">
        <f t="shared" si="23"/>
        <v>0.51088159097779207</v>
      </c>
      <c r="AP139" s="47">
        <v>-0.88362725915399998</v>
      </c>
      <c r="AQ139" s="29" t="s">
        <v>133</v>
      </c>
      <c r="AR139" s="29">
        <v>0.5</v>
      </c>
      <c r="AS139" s="148">
        <v>-0.54648682798299997</v>
      </c>
      <c r="AT139" s="148">
        <v>-0.41445371240099999</v>
      </c>
      <c r="AU139" s="48">
        <v>1.2551262829599999E-3</v>
      </c>
      <c r="AV139" s="47">
        <v>0.416963964967</v>
      </c>
      <c r="AW139" s="47">
        <v>0.51088011873700001</v>
      </c>
      <c r="AX139" s="29" t="s">
        <v>133</v>
      </c>
      <c r="AY139" s="29">
        <v>1.1000000000000001</v>
      </c>
      <c r="AZ139" s="47">
        <v>0.81330366234499996</v>
      </c>
      <c r="BA139" s="30">
        <v>0</v>
      </c>
      <c r="BB139" s="42">
        <v>5</v>
      </c>
      <c r="BC139" s="31" t="s">
        <v>1705</v>
      </c>
      <c r="BD139" s="31" t="s">
        <v>11502</v>
      </c>
      <c r="BE139" s="31" t="s">
        <v>1709</v>
      </c>
      <c r="BF139" s="32">
        <v>0.40727939431397997</v>
      </c>
      <c r="BG139" s="32">
        <v>0.40602426803101999</v>
      </c>
      <c r="BH139" s="33">
        <v>0.05</v>
      </c>
      <c r="BI139" s="33">
        <v>0.05</v>
      </c>
      <c r="BJ139" s="32" t="s">
        <v>133</v>
      </c>
      <c r="BK139" s="32" t="s">
        <v>133</v>
      </c>
      <c r="BL139" s="32" t="s">
        <v>133</v>
      </c>
      <c r="BM139" s="34" t="s">
        <v>133</v>
      </c>
      <c r="BN139" s="34" t="s">
        <v>133</v>
      </c>
      <c r="BO139" s="34" t="s">
        <v>133</v>
      </c>
      <c r="BP139" s="34" t="s">
        <v>133</v>
      </c>
      <c r="BQ139" s="16">
        <f t="shared" si="19"/>
        <v>0.70072060568602013</v>
      </c>
      <c r="BR139" s="16">
        <f t="shared" si="24"/>
        <v>0.65639599803024817</v>
      </c>
      <c r="BS139" s="16">
        <f t="shared" si="25"/>
        <v>0.65639599803024817</v>
      </c>
      <c r="BT139" s="35" t="s">
        <v>133</v>
      </c>
      <c r="BU139" s="35" t="s">
        <v>133</v>
      </c>
      <c r="BV139" s="35" t="s">
        <v>133</v>
      </c>
      <c r="BW139" s="35" t="s">
        <v>133</v>
      </c>
      <c r="BX139" s="36">
        <v>0</v>
      </c>
      <c r="BY139" s="37" t="s">
        <v>133</v>
      </c>
      <c r="BZ139" s="38" t="s">
        <v>133</v>
      </c>
    </row>
    <row r="140" spans="1:78" ht="50.1" customHeight="1">
      <c r="A140" s="19" t="s">
        <v>338</v>
      </c>
      <c r="B140" s="20" t="s">
        <v>11305</v>
      </c>
      <c r="C140" s="21">
        <v>8</v>
      </c>
      <c r="D140" s="21" t="s">
        <v>339</v>
      </c>
      <c r="E140" s="40">
        <v>1.3333330000000001</v>
      </c>
      <c r="F140" s="40">
        <v>103.75</v>
      </c>
      <c r="G140" s="41">
        <v>1</v>
      </c>
      <c r="H140" s="22">
        <v>3530</v>
      </c>
      <c r="I140" s="22">
        <v>128.06248474865697</v>
      </c>
      <c r="J140" s="23">
        <v>3503.5</v>
      </c>
      <c r="K140" s="23">
        <v>3848</v>
      </c>
      <c r="L140" s="23">
        <v>3159</v>
      </c>
      <c r="M140" s="24" t="s">
        <v>337</v>
      </c>
      <c r="N140" s="25" t="s">
        <v>333</v>
      </c>
      <c r="O140" s="25" t="s">
        <v>334</v>
      </c>
      <c r="P140" s="25" t="s">
        <v>133</v>
      </c>
      <c r="Q140" s="25">
        <v>0.5</v>
      </c>
      <c r="R140" s="25">
        <v>2.1</v>
      </c>
      <c r="S140" s="44" t="s">
        <v>133</v>
      </c>
      <c r="T140" s="26" t="s">
        <v>288</v>
      </c>
      <c r="U140" s="27" t="s">
        <v>133</v>
      </c>
      <c r="V140" s="27" t="s">
        <v>133</v>
      </c>
      <c r="W140" s="27" t="s">
        <v>133</v>
      </c>
      <c r="X140" s="27" t="s">
        <v>133</v>
      </c>
      <c r="Y140" s="27">
        <v>0.01</v>
      </c>
      <c r="Z140" s="27" t="s">
        <v>133</v>
      </c>
      <c r="AA140" s="27" t="s">
        <v>133</v>
      </c>
      <c r="AB140" s="28" t="s">
        <v>133</v>
      </c>
      <c r="AC140" s="28">
        <v>0.5</v>
      </c>
      <c r="AD140" s="28">
        <v>0.03</v>
      </c>
      <c r="AE140" s="28" t="s">
        <v>133</v>
      </c>
      <c r="AF140" s="28">
        <v>0.1</v>
      </c>
      <c r="AG140" s="39" t="s">
        <v>133</v>
      </c>
      <c r="AH140" s="39" t="s">
        <v>133</v>
      </c>
      <c r="AI140" s="39" t="s">
        <v>133</v>
      </c>
      <c r="AJ140" s="39" t="s">
        <v>133</v>
      </c>
      <c r="AK140" s="39" t="s">
        <v>133</v>
      </c>
      <c r="AL140" s="39">
        <v>2.16</v>
      </c>
      <c r="AM140" s="45" t="s">
        <v>133</v>
      </c>
      <c r="AN140" s="15">
        <f t="shared" si="22"/>
        <v>0.51088159097779207</v>
      </c>
      <c r="AO140" s="15">
        <f t="shared" si="23"/>
        <v>0.51088159097779207</v>
      </c>
      <c r="AP140" s="47">
        <v>-0.88362725915399998</v>
      </c>
      <c r="AQ140" s="29" t="s">
        <v>133</v>
      </c>
      <c r="AR140" s="29">
        <v>0.5</v>
      </c>
      <c r="AS140" s="148">
        <v>-0.54648682798299997</v>
      </c>
      <c r="AT140" s="148">
        <v>-0.41445371240099999</v>
      </c>
      <c r="AU140" s="48">
        <v>1.2551262829599999E-3</v>
      </c>
      <c r="AV140" s="47">
        <v>0.416963964967</v>
      </c>
      <c r="AW140" s="47">
        <v>0.51088011873700001</v>
      </c>
      <c r="AX140" s="29" t="s">
        <v>133</v>
      </c>
      <c r="AY140" s="29">
        <v>1.1000000000000001</v>
      </c>
      <c r="AZ140" s="47">
        <v>0.81330366234499996</v>
      </c>
      <c r="BA140" s="30">
        <v>0</v>
      </c>
      <c r="BB140" s="42">
        <v>5</v>
      </c>
      <c r="BC140" s="31" t="s">
        <v>1705</v>
      </c>
      <c r="BD140" s="31" t="s">
        <v>11502</v>
      </c>
      <c r="BE140" s="31" t="s">
        <v>1709</v>
      </c>
      <c r="BF140" s="32">
        <v>0.40727939431397997</v>
      </c>
      <c r="BG140" s="32">
        <v>0.40602426803101999</v>
      </c>
      <c r="BH140" s="33">
        <v>0.05</v>
      </c>
      <c r="BI140" s="33">
        <v>0.05</v>
      </c>
      <c r="BJ140" s="32" t="s">
        <v>133</v>
      </c>
      <c r="BK140" s="32" t="s">
        <v>133</v>
      </c>
      <c r="BL140" s="32" t="s">
        <v>133</v>
      </c>
      <c r="BM140" s="34" t="s">
        <v>133</v>
      </c>
      <c r="BN140" s="34" t="s">
        <v>133</v>
      </c>
      <c r="BO140" s="34" t="s">
        <v>133</v>
      </c>
      <c r="BP140" s="34" t="s">
        <v>133</v>
      </c>
      <c r="BQ140" s="16">
        <f t="shared" si="19"/>
        <v>1.7527206056860201</v>
      </c>
      <c r="BR140" s="16">
        <f t="shared" si="24"/>
        <v>0.65639599803024817</v>
      </c>
      <c r="BS140" s="16">
        <f t="shared" si="25"/>
        <v>0.65639599803024817</v>
      </c>
      <c r="BT140" s="35" t="s">
        <v>133</v>
      </c>
      <c r="BU140" s="35" t="s">
        <v>133</v>
      </c>
      <c r="BV140" s="35" t="s">
        <v>133</v>
      </c>
      <c r="BW140" s="35" t="s">
        <v>133</v>
      </c>
      <c r="BX140" s="36">
        <v>0</v>
      </c>
      <c r="BY140" s="37" t="s">
        <v>133</v>
      </c>
      <c r="BZ140" s="38" t="s">
        <v>133</v>
      </c>
    </row>
    <row r="141" spans="1:78" ht="50.1" customHeight="1">
      <c r="A141" s="19" t="s">
        <v>340</v>
      </c>
      <c r="B141" s="20" t="s">
        <v>11305</v>
      </c>
      <c r="C141" s="21">
        <v>8</v>
      </c>
      <c r="D141" s="21" t="s">
        <v>339</v>
      </c>
      <c r="E141" s="40">
        <v>1.3333330000000001</v>
      </c>
      <c r="F141" s="40">
        <v>103.75</v>
      </c>
      <c r="G141" s="41">
        <v>1</v>
      </c>
      <c r="H141" s="22">
        <v>5870</v>
      </c>
      <c r="I141" s="22">
        <v>122.06555615733703</v>
      </c>
      <c r="J141" s="23">
        <v>6358.5</v>
      </c>
      <c r="K141" s="23">
        <v>6660</v>
      </c>
      <c r="L141" s="23">
        <v>6057</v>
      </c>
      <c r="M141" s="24" t="s">
        <v>337</v>
      </c>
      <c r="N141" s="25" t="s">
        <v>333</v>
      </c>
      <c r="O141" s="25" t="s">
        <v>334</v>
      </c>
      <c r="P141" s="25" t="s">
        <v>133</v>
      </c>
      <c r="Q141" s="25">
        <v>1.3</v>
      </c>
      <c r="R141" s="25">
        <v>1.3</v>
      </c>
      <c r="S141" s="44" t="s">
        <v>133</v>
      </c>
      <c r="T141" s="26" t="s">
        <v>288</v>
      </c>
      <c r="U141" s="27" t="s">
        <v>133</v>
      </c>
      <c r="V141" s="27" t="s">
        <v>133</v>
      </c>
      <c r="W141" s="27" t="s">
        <v>133</v>
      </c>
      <c r="X141" s="27" t="s">
        <v>133</v>
      </c>
      <c r="Y141" s="27">
        <v>0.01</v>
      </c>
      <c r="Z141" s="27" t="s">
        <v>133</v>
      </c>
      <c r="AA141" s="27" t="s">
        <v>133</v>
      </c>
      <c r="AB141" s="28" t="s">
        <v>133</v>
      </c>
      <c r="AC141" s="28">
        <v>0.5</v>
      </c>
      <c r="AD141" s="28">
        <v>0.03</v>
      </c>
      <c r="AE141" s="28" t="s">
        <v>133</v>
      </c>
      <c r="AF141" s="28">
        <v>0.1</v>
      </c>
      <c r="AG141" s="39" t="s">
        <v>133</v>
      </c>
      <c r="AH141" s="39" t="s">
        <v>133</v>
      </c>
      <c r="AI141" s="39" t="s">
        <v>133</v>
      </c>
      <c r="AJ141" s="39" t="s">
        <v>133</v>
      </c>
      <c r="AK141" s="39" t="s">
        <v>133</v>
      </c>
      <c r="AL141" s="39">
        <v>1.36</v>
      </c>
      <c r="AM141" s="45" t="s">
        <v>133</v>
      </c>
      <c r="AN141" s="15">
        <f t="shared" si="22"/>
        <v>0.51088159097779207</v>
      </c>
      <c r="AO141" s="15">
        <f t="shared" si="23"/>
        <v>0.51088159097779207</v>
      </c>
      <c r="AP141" s="47">
        <v>-0.88362725915399998</v>
      </c>
      <c r="AQ141" s="29" t="s">
        <v>133</v>
      </c>
      <c r="AR141" s="29">
        <v>0.5</v>
      </c>
      <c r="AS141" s="148">
        <v>-0.54648682798299997</v>
      </c>
      <c r="AT141" s="148">
        <v>-0.41445371240099999</v>
      </c>
      <c r="AU141" s="48">
        <v>1.2551262829599999E-3</v>
      </c>
      <c r="AV141" s="47">
        <v>0.416963964967</v>
      </c>
      <c r="AW141" s="47">
        <v>0.51088011873700001</v>
      </c>
      <c r="AX141" s="29" t="s">
        <v>133</v>
      </c>
      <c r="AY141" s="29">
        <v>1.1000000000000001</v>
      </c>
      <c r="AZ141" s="47">
        <v>0.81330366234499996</v>
      </c>
      <c r="BA141" s="30">
        <v>0</v>
      </c>
      <c r="BB141" s="42">
        <v>5</v>
      </c>
      <c r="BC141" s="31" t="s">
        <v>1705</v>
      </c>
      <c r="BD141" s="31" t="s">
        <v>11502</v>
      </c>
      <c r="BE141" s="31" t="s">
        <v>1709</v>
      </c>
      <c r="BF141" s="32">
        <v>0.40727939431397997</v>
      </c>
      <c r="BG141" s="32">
        <v>0.40602426803101999</v>
      </c>
      <c r="BH141" s="33">
        <v>0.05</v>
      </c>
      <c r="BI141" s="33">
        <v>0.05</v>
      </c>
      <c r="BJ141" s="32" t="s">
        <v>133</v>
      </c>
      <c r="BK141" s="32" t="s">
        <v>133</v>
      </c>
      <c r="BL141" s="32" t="s">
        <v>133</v>
      </c>
      <c r="BM141" s="34" t="s">
        <v>133</v>
      </c>
      <c r="BN141" s="34" t="s">
        <v>133</v>
      </c>
      <c r="BO141" s="34" t="s">
        <v>133</v>
      </c>
      <c r="BP141" s="34" t="s">
        <v>133</v>
      </c>
      <c r="BQ141" s="16">
        <f t="shared" si="19"/>
        <v>0.95272060568602013</v>
      </c>
      <c r="BR141" s="16">
        <f t="shared" si="24"/>
        <v>0.65639599803024817</v>
      </c>
      <c r="BS141" s="16">
        <f t="shared" si="25"/>
        <v>0.65639599803024817</v>
      </c>
      <c r="BT141" s="35" t="s">
        <v>133</v>
      </c>
      <c r="BU141" s="35" t="s">
        <v>133</v>
      </c>
      <c r="BV141" s="35" t="s">
        <v>133</v>
      </c>
      <c r="BW141" s="35" t="s">
        <v>133</v>
      </c>
      <c r="BX141" s="36">
        <v>0</v>
      </c>
      <c r="BY141" s="37" t="s">
        <v>133</v>
      </c>
      <c r="BZ141" s="38" t="s">
        <v>133</v>
      </c>
    </row>
    <row r="142" spans="1:78" ht="50.1" customHeight="1">
      <c r="A142" s="19" t="s">
        <v>341</v>
      </c>
      <c r="B142" s="20" t="s">
        <v>11308</v>
      </c>
      <c r="C142" s="21">
        <v>8</v>
      </c>
      <c r="D142" s="21" t="s">
        <v>342</v>
      </c>
      <c r="E142" s="40">
        <v>1.2079819999999999</v>
      </c>
      <c r="F142" s="40">
        <v>103.770264</v>
      </c>
      <c r="G142" s="41">
        <v>1</v>
      </c>
      <c r="H142" s="22">
        <v>6420</v>
      </c>
      <c r="I142" s="22">
        <v>60</v>
      </c>
      <c r="J142" s="23">
        <v>6938.5</v>
      </c>
      <c r="K142" s="23">
        <v>7155</v>
      </c>
      <c r="L142" s="23">
        <v>6722</v>
      </c>
      <c r="M142" s="24" t="s">
        <v>343</v>
      </c>
      <c r="N142" s="25" t="s">
        <v>133</v>
      </c>
      <c r="O142" s="25" t="s">
        <v>133</v>
      </c>
      <c r="P142" s="25" t="s">
        <v>133</v>
      </c>
      <c r="Q142" s="25" t="s">
        <v>133</v>
      </c>
      <c r="R142" s="25" t="s">
        <v>133</v>
      </c>
      <c r="S142" s="44" t="s">
        <v>133</v>
      </c>
      <c r="T142" s="26" t="s">
        <v>288</v>
      </c>
      <c r="U142" s="27" t="s">
        <v>133</v>
      </c>
      <c r="V142" s="27" t="s">
        <v>133</v>
      </c>
      <c r="W142" s="27" t="s">
        <v>133</v>
      </c>
      <c r="X142" s="27" t="s">
        <v>133</v>
      </c>
      <c r="Y142" s="27">
        <v>0.01</v>
      </c>
      <c r="Z142" s="27" t="s">
        <v>133</v>
      </c>
      <c r="AA142" s="27" t="s">
        <v>133</v>
      </c>
      <c r="AB142" s="28" t="s">
        <v>133</v>
      </c>
      <c r="AC142" s="28">
        <v>0.5</v>
      </c>
      <c r="AD142" s="28">
        <v>0.03</v>
      </c>
      <c r="AE142" s="28" t="s">
        <v>133</v>
      </c>
      <c r="AF142" s="28">
        <v>0.1</v>
      </c>
      <c r="AG142" s="39" t="s">
        <v>133</v>
      </c>
      <c r="AH142" s="39" t="s">
        <v>133</v>
      </c>
      <c r="AI142" s="39" t="s">
        <v>133</v>
      </c>
      <c r="AJ142" s="39" t="s">
        <v>133</v>
      </c>
      <c r="AK142" s="39" t="s">
        <v>133</v>
      </c>
      <c r="AL142" s="39">
        <v>0.55000000000000004</v>
      </c>
      <c r="AM142" s="45" t="s">
        <v>289</v>
      </c>
      <c r="AN142" s="15">
        <f t="shared" si="22"/>
        <v>0.51088159097779207</v>
      </c>
      <c r="AO142" s="15">
        <f t="shared" si="23"/>
        <v>0.51088159097779207</v>
      </c>
      <c r="AP142" s="47">
        <v>-1.0803344179600001</v>
      </c>
      <c r="AQ142" s="29" t="s">
        <v>133</v>
      </c>
      <c r="AR142" s="29">
        <v>0.5</v>
      </c>
      <c r="AS142" s="148">
        <v>-0.65187160045299997</v>
      </c>
      <c r="AT142" s="148">
        <v>-0.440489834739</v>
      </c>
      <c r="AU142" s="48">
        <v>7.0512033775999997E-3</v>
      </c>
      <c r="AV142" s="47">
        <v>0.45459224149400002</v>
      </c>
      <c r="AW142" s="47">
        <v>0.49210632042399999</v>
      </c>
      <c r="AX142" s="29" t="s">
        <v>133</v>
      </c>
      <c r="AY142" s="29">
        <v>1.1000000000000001</v>
      </c>
      <c r="AZ142" s="47">
        <v>0.75465713147199998</v>
      </c>
      <c r="BA142" s="30">
        <v>-1</v>
      </c>
      <c r="BB142" s="42">
        <v>1</v>
      </c>
      <c r="BC142" s="31" t="s">
        <v>11331</v>
      </c>
      <c r="BD142" s="31" t="s">
        <v>11503</v>
      </c>
      <c r="BE142" s="31" t="s">
        <v>1711</v>
      </c>
      <c r="BF142" s="32" t="s">
        <v>133</v>
      </c>
      <c r="BG142" s="32" t="s">
        <v>133</v>
      </c>
      <c r="BH142" s="33">
        <v>0.05</v>
      </c>
      <c r="BI142" s="33">
        <v>0.05</v>
      </c>
      <c r="BJ142" s="32" t="s">
        <v>133</v>
      </c>
      <c r="BK142" s="32" t="s">
        <v>133</v>
      </c>
      <c r="BL142" s="32" t="s">
        <v>133</v>
      </c>
      <c r="BM142" s="34" t="s">
        <v>133</v>
      </c>
      <c r="BN142" s="34" t="s">
        <v>133</v>
      </c>
      <c r="BO142" s="34" t="s">
        <v>133</v>
      </c>
      <c r="BP142" s="34" t="s">
        <v>133</v>
      </c>
      <c r="BQ142" s="35" t="s">
        <v>133</v>
      </c>
      <c r="BR142" s="16">
        <f t="shared" si="24"/>
        <v>0.51575187832910507</v>
      </c>
      <c r="BS142" s="16">
        <f t="shared" si="25"/>
        <v>0.51575187832910507</v>
      </c>
      <c r="BT142" s="35" t="s">
        <v>133</v>
      </c>
      <c r="BU142" s="35" t="s">
        <v>133</v>
      </c>
      <c r="BV142" s="35" t="s">
        <v>133</v>
      </c>
      <c r="BW142" s="35" t="s">
        <v>133</v>
      </c>
      <c r="BX142" s="36">
        <v>0</v>
      </c>
      <c r="BY142" s="37" t="s">
        <v>133</v>
      </c>
      <c r="BZ142" s="38" t="s">
        <v>6077</v>
      </c>
    </row>
    <row r="143" spans="1:78" ht="50.1" customHeight="1">
      <c r="A143" s="19" t="s">
        <v>344</v>
      </c>
      <c r="B143" s="20" t="s">
        <v>11308</v>
      </c>
      <c r="C143" s="21">
        <v>8</v>
      </c>
      <c r="D143" s="21" t="s">
        <v>342</v>
      </c>
      <c r="E143" s="40">
        <v>1.2079819999999999</v>
      </c>
      <c r="F143" s="40">
        <v>103.770264</v>
      </c>
      <c r="G143" s="41">
        <v>1</v>
      </c>
      <c r="H143" s="22">
        <v>6270</v>
      </c>
      <c r="I143" s="22">
        <v>60</v>
      </c>
      <c r="J143" s="23">
        <v>6754</v>
      </c>
      <c r="K143" s="23">
        <v>6973</v>
      </c>
      <c r="L143" s="23">
        <v>6535</v>
      </c>
      <c r="M143" s="24" t="s">
        <v>343</v>
      </c>
      <c r="N143" s="25" t="s">
        <v>133</v>
      </c>
      <c r="O143" s="25" t="s">
        <v>133</v>
      </c>
      <c r="P143" s="25" t="s">
        <v>133</v>
      </c>
      <c r="Q143" s="25" t="s">
        <v>133</v>
      </c>
      <c r="R143" s="25" t="s">
        <v>133</v>
      </c>
      <c r="S143" s="44" t="s">
        <v>133</v>
      </c>
      <c r="T143" s="26" t="s">
        <v>288</v>
      </c>
      <c r="U143" s="27" t="s">
        <v>133</v>
      </c>
      <c r="V143" s="27" t="s">
        <v>133</v>
      </c>
      <c r="W143" s="27" t="s">
        <v>133</v>
      </c>
      <c r="X143" s="27" t="s">
        <v>133</v>
      </c>
      <c r="Y143" s="27">
        <v>0.01</v>
      </c>
      <c r="Z143" s="27" t="s">
        <v>133</v>
      </c>
      <c r="AA143" s="27" t="s">
        <v>133</v>
      </c>
      <c r="AB143" s="28" t="s">
        <v>133</v>
      </c>
      <c r="AC143" s="28">
        <v>0.5</v>
      </c>
      <c r="AD143" s="28">
        <v>0.03</v>
      </c>
      <c r="AE143" s="28" t="s">
        <v>133</v>
      </c>
      <c r="AF143" s="28">
        <v>0.1</v>
      </c>
      <c r="AG143" s="39" t="s">
        <v>133</v>
      </c>
      <c r="AH143" s="39" t="s">
        <v>133</v>
      </c>
      <c r="AI143" s="39" t="s">
        <v>133</v>
      </c>
      <c r="AJ143" s="39" t="s">
        <v>133</v>
      </c>
      <c r="AK143" s="39" t="s">
        <v>133</v>
      </c>
      <c r="AL143" s="39">
        <v>0.42599999999999999</v>
      </c>
      <c r="AM143" s="45" t="s">
        <v>289</v>
      </c>
      <c r="AN143" s="15">
        <f t="shared" si="22"/>
        <v>0.51088159097779207</v>
      </c>
      <c r="AO143" s="15">
        <f t="shared" si="23"/>
        <v>0.51088159097779207</v>
      </c>
      <c r="AP143" s="47">
        <v>-1.0803344179600001</v>
      </c>
      <c r="AQ143" s="29" t="s">
        <v>133</v>
      </c>
      <c r="AR143" s="29">
        <v>0.5</v>
      </c>
      <c r="AS143" s="148">
        <v>-0.65187160045299997</v>
      </c>
      <c r="AT143" s="148">
        <v>-0.440489834739</v>
      </c>
      <c r="AU143" s="48">
        <v>7.0512033775999997E-3</v>
      </c>
      <c r="AV143" s="47">
        <v>0.45459224149400002</v>
      </c>
      <c r="AW143" s="47">
        <v>0.49210632042399999</v>
      </c>
      <c r="AX143" s="29" t="s">
        <v>133</v>
      </c>
      <c r="AY143" s="29">
        <v>1.1000000000000001</v>
      </c>
      <c r="AZ143" s="47">
        <v>0.75465713147199998</v>
      </c>
      <c r="BA143" s="30">
        <v>-1</v>
      </c>
      <c r="BB143" s="42">
        <v>1</v>
      </c>
      <c r="BC143" s="31" t="s">
        <v>11331</v>
      </c>
      <c r="BD143" s="31" t="s">
        <v>11503</v>
      </c>
      <c r="BE143" s="31" t="s">
        <v>1711</v>
      </c>
      <c r="BF143" s="32" t="s">
        <v>133</v>
      </c>
      <c r="BG143" s="32" t="s">
        <v>133</v>
      </c>
      <c r="BH143" s="33">
        <v>0.05</v>
      </c>
      <c r="BI143" s="33">
        <v>0.05</v>
      </c>
      <c r="BJ143" s="32" t="s">
        <v>133</v>
      </c>
      <c r="BK143" s="32" t="s">
        <v>133</v>
      </c>
      <c r="BL143" s="32" t="s">
        <v>133</v>
      </c>
      <c r="BM143" s="34" t="s">
        <v>133</v>
      </c>
      <c r="BN143" s="34" t="s">
        <v>133</v>
      </c>
      <c r="BO143" s="34" t="s">
        <v>133</v>
      </c>
      <c r="BP143" s="34" t="s">
        <v>133</v>
      </c>
      <c r="BQ143" s="35" t="s">
        <v>133</v>
      </c>
      <c r="BR143" s="16">
        <f t="shared" si="24"/>
        <v>0.51575187832910507</v>
      </c>
      <c r="BS143" s="16">
        <f t="shared" si="25"/>
        <v>0.51575187832910507</v>
      </c>
      <c r="BT143" s="35" t="s">
        <v>133</v>
      </c>
      <c r="BU143" s="35" t="s">
        <v>133</v>
      </c>
      <c r="BV143" s="35" t="s">
        <v>133</v>
      </c>
      <c r="BW143" s="35" t="s">
        <v>133</v>
      </c>
      <c r="BX143" s="36">
        <v>0</v>
      </c>
      <c r="BY143" s="37" t="s">
        <v>133</v>
      </c>
      <c r="BZ143" s="38" t="s">
        <v>1056</v>
      </c>
    </row>
    <row r="144" spans="1:78" ht="50.1" customHeight="1">
      <c r="A144" s="19" t="s">
        <v>345</v>
      </c>
      <c r="B144" s="20" t="s">
        <v>11308</v>
      </c>
      <c r="C144" s="21">
        <v>8</v>
      </c>
      <c r="D144" s="21" t="s">
        <v>342</v>
      </c>
      <c r="E144" s="40">
        <v>1.2079819999999999</v>
      </c>
      <c r="F144" s="40">
        <v>103.770264</v>
      </c>
      <c r="G144" s="41">
        <v>1</v>
      </c>
      <c r="H144" s="22">
        <v>6490</v>
      </c>
      <c r="I144" s="22">
        <v>60</v>
      </c>
      <c r="J144" s="23">
        <v>7014.5</v>
      </c>
      <c r="K144" s="23">
        <v>7226</v>
      </c>
      <c r="L144" s="23">
        <v>6803</v>
      </c>
      <c r="M144" s="24" t="s">
        <v>343</v>
      </c>
      <c r="N144" s="25" t="s">
        <v>133</v>
      </c>
      <c r="O144" s="25" t="s">
        <v>133</v>
      </c>
      <c r="P144" s="25" t="s">
        <v>133</v>
      </c>
      <c r="Q144" s="25" t="s">
        <v>133</v>
      </c>
      <c r="R144" s="25" t="s">
        <v>133</v>
      </c>
      <c r="S144" s="44" t="s">
        <v>133</v>
      </c>
      <c r="T144" s="26" t="s">
        <v>288</v>
      </c>
      <c r="U144" s="27" t="s">
        <v>133</v>
      </c>
      <c r="V144" s="27" t="s">
        <v>133</v>
      </c>
      <c r="W144" s="27" t="s">
        <v>133</v>
      </c>
      <c r="X144" s="27" t="s">
        <v>133</v>
      </c>
      <c r="Y144" s="27">
        <v>0.01</v>
      </c>
      <c r="Z144" s="27" t="s">
        <v>133</v>
      </c>
      <c r="AA144" s="27" t="s">
        <v>133</v>
      </c>
      <c r="AB144" s="28" t="s">
        <v>133</v>
      </c>
      <c r="AC144" s="28">
        <v>0.5</v>
      </c>
      <c r="AD144" s="28">
        <v>0.03</v>
      </c>
      <c r="AE144" s="28" t="s">
        <v>133</v>
      </c>
      <c r="AF144" s="28">
        <v>0.1</v>
      </c>
      <c r="AG144" s="39" t="s">
        <v>133</v>
      </c>
      <c r="AH144" s="39" t="s">
        <v>133</v>
      </c>
      <c r="AI144" s="39" t="s">
        <v>133</v>
      </c>
      <c r="AJ144" s="39" t="s">
        <v>133</v>
      </c>
      <c r="AK144" s="39" t="s">
        <v>133</v>
      </c>
      <c r="AL144" s="39">
        <v>1.0999999999999999E-2</v>
      </c>
      <c r="AM144" s="45" t="s">
        <v>289</v>
      </c>
      <c r="AN144" s="15">
        <f t="shared" si="22"/>
        <v>0.51088159097779207</v>
      </c>
      <c r="AO144" s="15">
        <f t="shared" si="23"/>
        <v>0.51088159097779207</v>
      </c>
      <c r="AP144" s="47">
        <v>-1.0803344179600001</v>
      </c>
      <c r="AQ144" s="29" t="s">
        <v>133</v>
      </c>
      <c r="AR144" s="29">
        <v>0.5</v>
      </c>
      <c r="AS144" s="148">
        <v>-0.65187160045299997</v>
      </c>
      <c r="AT144" s="148">
        <v>-0.440489834739</v>
      </c>
      <c r="AU144" s="48">
        <v>7.0512033775999997E-3</v>
      </c>
      <c r="AV144" s="47">
        <v>0.45459224149400002</v>
      </c>
      <c r="AW144" s="47">
        <v>0.49210632042399999</v>
      </c>
      <c r="AX144" s="29" t="s">
        <v>133</v>
      </c>
      <c r="AY144" s="29">
        <v>1.1000000000000001</v>
      </c>
      <c r="AZ144" s="47">
        <v>0.75465713147199998</v>
      </c>
      <c r="BA144" s="30">
        <v>-1</v>
      </c>
      <c r="BB144" s="42">
        <v>1</v>
      </c>
      <c r="BC144" s="31" t="s">
        <v>11331</v>
      </c>
      <c r="BD144" s="31" t="s">
        <v>11503</v>
      </c>
      <c r="BE144" s="31" t="s">
        <v>1711</v>
      </c>
      <c r="BF144" s="32" t="s">
        <v>133</v>
      </c>
      <c r="BG144" s="32" t="s">
        <v>133</v>
      </c>
      <c r="BH144" s="33">
        <v>0.05</v>
      </c>
      <c r="BI144" s="33">
        <v>0.05</v>
      </c>
      <c r="BJ144" s="32" t="s">
        <v>133</v>
      </c>
      <c r="BK144" s="32" t="s">
        <v>133</v>
      </c>
      <c r="BL144" s="32" t="s">
        <v>133</v>
      </c>
      <c r="BM144" s="34" t="s">
        <v>133</v>
      </c>
      <c r="BN144" s="34" t="s">
        <v>133</v>
      </c>
      <c r="BO144" s="34" t="s">
        <v>133</v>
      </c>
      <c r="BP144" s="34" t="s">
        <v>133</v>
      </c>
      <c r="BQ144" s="35" t="s">
        <v>133</v>
      </c>
      <c r="BR144" s="16">
        <f t="shared" si="24"/>
        <v>0.51575187832910507</v>
      </c>
      <c r="BS144" s="16">
        <f t="shared" si="25"/>
        <v>0.51575187832910507</v>
      </c>
      <c r="BT144" s="35" t="s">
        <v>133</v>
      </c>
      <c r="BU144" s="35" t="s">
        <v>133</v>
      </c>
      <c r="BV144" s="35" t="s">
        <v>133</v>
      </c>
      <c r="BW144" s="35" t="s">
        <v>133</v>
      </c>
      <c r="BX144" s="36">
        <v>0</v>
      </c>
      <c r="BY144" s="37" t="s">
        <v>133</v>
      </c>
      <c r="BZ144" s="38" t="s">
        <v>1056</v>
      </c>
    </row>
    <row r="145" spans="1:78" ht="50.1" customHeight="1">
      <c r="A145" s="19" t="s">
        <v>346</v>
      </c>
      <c r="B145" s="20" t="s">
        <v>11308</v>
      </c>
      <c r="C145" s="21">
        <v>8</v>
      </c>
      <c r="D145" s="21" t="s">
        <v>342</v>
      </c>
      <c r="E145" s="40">
        <v>1.2079819999999999</v>
      </c>
      <c r="F145" s="40">
        <v>103.770264</v>
      </c>
      <c r="G145" s="41">
        <v>1</v>
      </c>
      <c r="H145" s="22">
        <v>6510</v>
      </c>
      <c r="I145" s="22">
        <v>60</v>
      </c>
      <c r="J145" s="23">
        <v>7037.5</v>
      </c>
      <c r="K145" s="23">
        <v>7244</v>
      </c>
      <c r="L145" s="23">
        <v>6831</v>
      </c>
      <c r="M145" s="24" t="s">
        <v>343</v>
      </c>
      <c r="N145" s="25" t="s">
        <v>133</v>
      </c>
      <c r="O145" s="25" t="s">
        <v>133</v>
      </c>
      <c r="P145" s="25" t="s">
        <v>133</v>
      </c>
      <c r="Q145" s="25" t="s">
        <v>133</v>
      </c>
      <c r="R145" s="25" t="s">
        <v>133</v>
      </c>
      <c r="S145" s="44" t="s">
        <v>133</v>
      </c>
      <c r="T145" s="26" t="s">
        <v>288</v>
      </c>
      <c r="U145" s="27" t="s">
        <v>133</v>
      </c>
      <c r="V145" s="27" t="s">
        <v>133</v>
      </c>
      <c r="W145" s="27" t="s">
        <v>133</v>
      </c>
      <c r="X145" s="27" t="s">
        <v>133</v>
      </c>
      <c r="Y145" s="27">
        <v>0.01</v>
      </c>
      <c r="Z145" s="27" t="s">
        <v>133</v>
      </c>
      <c r="AA145" s="27" t="s">
        <v>133</v>
      </c>
      <c r="AB145" s="28" t="s">
        <v>133</v>
      </c>
      <c r="AC145" s="28">
        <v>0.5</v>
      </c>
      <c r="AD145" s="28">
        <v>0.03</v>
      </c>
      <c r="AE145" s="28" t="s">
        <v>133</v>
      </c>
      <c r="AF145" s="28">
        <v>0.1</v>
      </c>
      <c r="AG145" s="39" t="s">
        <v>133</v>
      </c>
      <c r="AH145" s="39" t="s">
        <v>133</v>
      </c>
      <c r="AI145" s="39" t="s">
        <v>133</v>
      </c>
      <c r="AJ145" s="39" t="s">
        <v>133</v>
      </c>
      <c r="AK145" s="39" t="s">
        <v>133</v>
      </c>
      <c r="AL145" s="39">
        <v>0.246</v>
      </c>
      <c r="AM145" s="45" t="s">
        <v>289</v>
      </c>
      <c r="AN145" s="15">
        <f>SQRT(SUMSQ(IF(OR(X145="n/a",X145="nd"),0,X145),IF(OR(Y145="n/a",Y145="nd"),0,Y145),IF(OR(Z145="n/a",Z145="nd"),0,Z145),IF(OR(AA145="n/a",AA145="nd"),0,AA145),IF(OR(AB145="n/a",AB145="nd"),0,AB145),IF(OR(AC145="n/a",AC145="nd"),0,AC145),IF(OR(AD145="n/a",AD145="nd"),0,AD145),IF(OR(AE145="n/a",AE145="nd"),0,AE145),IF(OR(AF145="n/a",AF145="nd"),0,AF145),IF(OR(AG145="n/a",AG145="nd"),0,AG145),IF(OR(AH145="n/a",AH145="nd"),0,AH145),IF(OR(AI145="n/a",AI145="nd"),0,AI145)))</f>
        <v>0.51088159097779207</v>
      </c>
      <c r="AO145" s="15">
        <f t="shared" si="23"/>
        <v>0.51088159097779207</v>
      </c>
      <c r="AP145" s="47">
        <v>-1.0803344179600001</v>
      </c>
      <c r="AQ145" s="29" t="s">
        <v>133</v>
      </c>
      <c r="AR145" s="29">
        <v>0.5</v>
      </c>
      <c r="AS145" s="148">
        <v>-0.65187160045299997</v>
      </c>
      <c r="AT145" s="148">
        <v>-0.440489834739</v>
      </c>
      <c r="AU145" s="48">
        <v>7.0512033775999997E-3</v>
      </c>
      <c r="AV145" s="47">
        <v>0.45459224149400002</v>
      </c>
      <c r="AW145" s="47">
        <v>0.49210632042399999</v>
      </c>
      <c r="AX145" s="29" t="s">
        <v>133</v>
      </c>
      <c r="AY145" s="29">
        <v>1.1000000000000001</v>
      </c>
      <c r="AZ145" s="47">
        <v>0.75465713147199998</v>
      </c>
      <c r="BA145" s="30">
        <v>-1</v>
      </c>
      <c r="BB145" s="42">
        <v>1</v>
      </c>
      <c r="BC145" s="31" t="s">
        <v>11331</v>
      </c>
      <c r="BD145" s="31" t="s">
        <v>11503</v>
      </c>
      <c r="BE145" s="31" t="s">
        <v>1711</v>
      </c>
      <c r="BF145" s="32" t="s">
        <v>133</v>
      </c>
      <c r="BG145" s="32" t="s">
        <v>133</v>
      </c>
      <c r="BH145" s="33">
        <v>0.05</v>
      </c>
      <c r="BI145" s="33">
        <v>0.05</v>
      </c>
      <c r="BJ145" s="32" t="s">
        <v>133</v>
      </c>
      <c r="BK145" s="32" t="s">
        <v>133</v>
      </c>
      <c r="BL145" s="32" t="s">
        <v>133</v>
      </c>
      <c r="BM145" s="34" t="s">
        <v>133</v>
      </c>
      <c r="BN145" s="34" t="s">
        <v>133</v>
      </c>
      <c r="BO145" s="34" t="s">
        <v>133</v>
      </c>
      <c r="BP145" s="34" t="s">
        <v>133</v>
      </c>
      <c r="BQ145" s="35" t="s">
        <v>133</v>
      </c>
      <c r="BR145" s="16">
        <f t="shared" si="24"/>
        <v>0.51575187832910507</v>
      </c>
      <c r="BS145" s="16">
        <f t="shared" si="25"/>
        <v>0.51575187832910507</v>
      </c>
      <c r="BT145" s="35" t="s">
        <v>133</v>
      </c>
      <c r="BU145" s="35" t="s">
        <v>133</v>
      </c>
      <c r="BV145" s="35" t="s">
        <v>133</v>
      </c>
      <c r="BW145" s="35" t="s">
        <v>133</v>
      </c>
      <c r="BX145" s="36">
        <v>0</v>
      </c>
      <c r="BY145" s="37" t="s">
        <v>133</v>
      </c>
      <c r="BZ145" s="38" t="s">
        <v>1056</v>
      </c>
    </row>
    <row r="146" spans="1:78" ht="50.1" customHeight="1">
      <c r="A146" s="19" t="s">
        <v>347</v>
      </c>
      <c r="B146" s="20" t="s">
        <v>1104</v>
      </c>
      <c r="C146" s="21">
        <v>8</v>
      </c>
      <c r="D146" s="21" t="s">
        <v>348</v>
      </c>
      <c r="E146" s="40">
        <v>-7.6145290000000001</v>
      </c>
      <c r="F146" s="40">
        <v>110.71224599999999</v>
      </c>
      <c r="G146" s="41">
        <v>2</v>
      </c>
      <c r="H146" s="22" t="s">
        <v>133</v>
      </c>
      <c r="I146" s="22" t="s">
        <v>133</v>
      </c>
      <c r="J146" s="23">
        <v>7085</v>
      </c>
      <c r="K146" s="23">
        <f>93+J146</f>
        <v>7178</v>
      </c>
      <c r="L146" s="23">
        <f>-93+J146</f>
        <v>6992</v>
      </c>
      <c r="M146" s="24" t="s">
        <v>408</v>
      </c>
      <c r="N146" s="25" t="s">
        <v>133</v>
      </c>
      <c r="O146" s="25" t="s">
        <v>133</v>
      </c>
      <c r="P146" s="25" t="s">
        <v>133</v>
      </c>
      <c r="Q146" s="25" t="s">
        <v>133</v>
      </c>
      <c r="R146" s="25" t="s">
        <v>133</v>
      </c>
      <c r="S146" s="44" t="s">
        <v>133</v>
      </c>
      <c r="T146" s="26" t="s">
        <v>349</v>
      </c>
      <c r="U146" s="27">
        <v>0.08</v>
      </c>
      <c r="V146" s="27" t="s">
        <v>190</v>
      </c>
      <c r="W146" s="27" t="s">
        <v>133</v>
      </c>
      <c r="X146" s="27" t="s">
        <v>133</v>
      </c>
      <c r="Y146" s="27">
        <v>0.01</v>
      </c>
      <c r="Z146" s="27" t="s">
        <v>133</v>
      </c>
      <c r="AA146" s="27" t="s">
        <v>133</v>
      </c>
      <c r="AB146" s="28" t="s">
        <v>133</v>
      </c>
      <c r="AC146" s="28">
        <v>0.5</v>
      </c>
      <c r="AD146" s="28">
        <v>0.03</v>
      </c>
      <c r="AE146" s="28" t="s">
        <v>133</v>
      </c>
      <c r="AF146" s="28">
        <v>0.1</v>
      </c>
      <c r="AG146" s="39" t="s">
        <v>133</v>
      </c>
      <c r="AH146" s="39" t="s">
        <v>133</v>
      </c>
      <c r="AI146" s="39" t="s">
        <v>133</v>
      </c>
      <c r="AJ146" s="39" t="s">
        <v>133</v>
      </c>
      <c r="AK146" s="39" t="s">
        <v>133</v>
      </c>
      <c r="AL146" s="39">
        <f>0.8+(AV146-AU146)</f>
        <v>1.3373932000000002</v>
      </c>
      <c r="AM146" s="45" t="s">
        <v>133</v>
      </c>
      <c r="AN146" s="15">
        <f t="shared" si="22"/>
        <v>0.51088159097779207</v>
      </c>
      <c r="AO146" s="15">
        <f t="shared" si="23"/>
        <v>0.51088159097779207</v>
      </c>
      <c r="AP146" s="47">
        <v>-1.1106765000000001</v>
      </c>
      <c r="AQ146" s="29" t="s">
        <v>133</v>
      </c>
      <c r="AR146" s="29" t="s">
        <v>133</v>
      </c>
      <c r="AS146" s="148">
        <v>-0.65711390000000003</v>
      </c>
      <c r="AT146" s="148">
        <v>-0.53755850000000005</v>
      </c>
      <c r="AU146" s="48">
        <v>-1.652E-4</v>
      </c>
      <c r="AV146" s="47">
        <v>0.53722800000000004</v>
      </c>
      <c r="AW146" s="47">
        <v>0.70801749999999997</v>
      </c>
      <c r="AX146" s="29" t="s">
        <v>133</v>
      </c>
      <c r="AY146" s="29" t="s">
        <v>133</v>
      </c>
      <c r="AZ146" s="47">
        <v>1.2134191000000001</v>
      </c>
      <c r="BA146" s="30">
        <v>-1</v>
      </c>
      <c r="BB146" s="42">
        <v>1</v>
      </c>
      <c r="BC146" s="31" t="s">
        <v>11331</v>
      </c>
      <c r="BD146" s="31" t="s">
        <v>1051</v>
      </c>
      <c r="BE146" s="31" t="s">
        <v>1711</v>
      </c>
      <c r="BF146" s="32" t="s">
        <v>133</v>
      </c>
      <c r="BG146" s="32" t="s">
        <v>133</v>
      </c>
      <c r="BH146" s="33">
        <v>0.05</v>
      </c>
      <c r="BI146" s="33">
        <v>0.05</v>
      </c>
      <c r="BJ146" s="32" t="s">
        <v>133</v>
      </c>
      <c r="BK146" s="32" t="s">
        <v>133</v>
      </c>
      <c r="BL146" s="32" t="s">
        <v>133</v>
      </c>
      <c r="BM146" s="34" t="s">
        <v>133</v>
      </c>
      <c r="BN146" s="34" t="s">
        <v>133</v>
      </c>
      <c r="BO146" s="34" t="s">
        <v>133</v>
      </c>
      <c r="BP146" s="34" t="s">
        <v>133</v>
      </c>
      <c r="BQ146" s="35" t="s">
        <v>133</v>
      </c>
      <c r="BR146" s="16">
        <f t="shared" si="24"/>
        <v>0.51575187832910507</v>
      </c>
      <c r="BS146" s="16">
        <f t="shared" si="25"/>
        <v>0.51575187832910507</v>
      </c>
      <c r="BT146" s="35" t="s">
        <v>133</v>
      </c>
      <c r="BU146" s="35" t="s">
        <v>133</v>
      </c>
      <c r="BV146" s="35" t="s">
        <v>133</v>
      </c>
      <c r="BW146" s="35" t="s">
        <v>133</v>
      </c>
      <c r="BX146" s="36">
        <v>0</v>
      </c>
      <c r="BY146" s="37" t="s">
        <v>133</v>
      </c>
      <c r="BZ146" s="38" t="s">
        <v>133</v>
      </c>
    </row>
    <row r="147" spans="1:78" ht="50.1" customHeight="1">
      <c r="A147" s="19" t="s">
        <v>350</v>
      </c>
      <c r="B147" s="20" t="s">
        <v>1104</v>
      </c>
      <c r="C147" s="21">
        <v>8</v>
      </c>
      <c r="D147" s="21" t="s">
        <v>348</v>
      </c>
      <c r="E147" s="40">
        <v>-7.6145290000000001</v>
      </c>
      <c r="F147" s="40">
        <v>110.71224599999999</v>
      </c>
      <c r="G147" s="41">
        <v>2</v>
      </c>
      <c r="H147" s="22" t="s">
        <v>133</v>
      </c>
      <c r="I147" s="22" t="s">
        <v>133</v>
      </c>
      <c r="J147" s="23">
        <v>7667</v>
      </c>
      <c r="K147" s="23">
        <f>59+J147</f>
        <v>7726</v>
      </c>
      <c r="L147" s="23">
        <f>-59+J147</f>
        <v>7608</v>
      </c>
      <c r="M147" s="24" t="s">
        <v>132</v>
      </c>
      <c r="N147" s="25" t="s">
        <v>133</v>
      </c>
      <c r="O147" s="25" t="s">
        <v>133</v>
      </c>
      <c r="P147" s="25" t="s">
        <v>133</v>
      </c>
      <c r="Q147" s="25" t="s">
        <v>133</v>
      </c>
      <c r="R147" s="25" t="s">
        <v>133</v>
      </c>
      <c r="S147" s="44" t="s">
        <v>133</v>
      </c>
      <c r="T147" s="26" t="s">
        <v>349</v>
      </c>
      <c r="U147" s="27">
        <v>0.08</v>
      </c>
      <c r="V147" s="27" t="s">
        <v>190</v>
      </c>
      <c r="W147" s="27" t="s">
        <v>133</v>
      </c>
      <c r="X147" s="27" t="s">
        <v>133</v>
      </c>
      <c r="Y147" s="27">
        <v>0.01</v>
      </c>
      <c r="Z147" s="27" t="s">
        <v>133</v>
      </c>
      <c r="AA147" s="27" t="s">
        <v>133</v>
      </c>
      <c r="AB147" s="28" t="s">
        <v>133</v>
      </c>
      <c r="AC147" s="28">
        <v>0.5</v>
      </c>
      <c r="AD147" s="28">
        <v>0.03</v>
      </c>
      <c r="AE147" s="28" t="s">
        <v>133</v>
      </c>
      <c r="AF147" s="28">
        <v>0.1</v>
      </c>
      <c r="AG147" s="39" t="s">
        <v>133</v>
      </c>
      <c r="AH147" s="39" t="s">
        <v>133</v>
      </c>
      <c r="AI147" s="39" t="s">
        <v>133</v>
      </c>
      <c r="AJ147" s="39" t="s">
        <v>133</v>
      </c>
      <c r="AK147" s="39" t="s">
        <v>133</v>
      </c>
      <c r="AL147" s="39" t="s">
        <v>133</v>
      </c>
      <c r="AM147" s="45" t="s">
        <v>133</v>
      </c>
      <c r="AN147" s="15">
        <f t="shared" si="22"/>
        <v>0.51088159097779207</v>
      </c>
      <c r="AO147" s="15">
        <f t="shared" si="23"/>
        <v>0.51088159097779207</v>
      </c>
      <c r="AP147" s="47">
        <v>-1.1106765000000001</v>
      </c>
      <c r="AQ147" s="29" t="s">
        <v>133</v>
      </c>
      <c r="AR147" s="29" t="s">
        <v>133</v>
      </c>
      <c r="AS147" s="148">
        <v>-0.65711390000000003</v>
      </c>
      <c r="AT147" s="148">
        <v>-0.53755850000000005</v>
      </c>
      <c r="AU147" s="48">
        <v>-1.652E-4</v>
      </c>
      <c r="AV147" s="47">
        <v>0.53722800000000004</v>
      </c>
      <c r="AW147" s="47">
        <v>0.70801749999999997</v>
      </c>
      <c r="AX147" s="29" t="s">
        <v>133</v>
      </c>
      <c r="AY147" s="29" t="s">
        <v>133</v>
      </c>
      <c r="AZ147" s="47">
        <v>1.2134191000000001</v>
      </c>
      <c r="BA147" s="30">
        <v>-1</v>
      </c>
      <c r="BB147" s="42">
        <v>1</v>
      </c>
      <c r="BC147" s="31" t="s">
        <v>11331</v>
      </c>
      <c r="BD147" s="31" t="s">
        <v>11293</v>
      </c>
      <c r="BE147" s="31" t="s">
        <v>1711</v>
      </c>
      <c r="BF147" s="32" t="s">
        <v>133</v>
      </c>
      <c r="BG147" s="32" t="s">
        <v>133</v>
      </c>
      <c r="BH147" s="33">
        <v>0.05</v>
      </c>
      <c r="BI147" s="33">
        <v>0.05</v>
      </c>
      <c r="BJ147" s="32" t="s">
        <v>133</v>
      </c>
      <c r="BK147" s="32" t="s">
        <v>133</v>
      </c>
      <c r="BL147" s="32" t="s">
        <v>133</v>
      </c>
      <c r="BM147" s="34" t="s">
        <v>133</v>
      </c>
      <c r="BN147" s="34" t="s">
        <v>133</v>
      </c>
      <c r="BO147" s="34" t="s">
        <v>133</v>
      </c>
      <c r="BP147" s="34" t="s">
        <v>133</v>
      </c>
      <c r="BQ147" s="35" t="s">
        <v>133</v>
      </c>
      <c r="BR147" s="16">
        <f t="shared" si="24"/>
        <v>0.51575187832910507</v>
      </c>
      <c r="BS147" s="16">
        <f t="shared" si="25"/>
        <v>0.51575187832910507</v>
      </c>
      <c r="BT147" s="35" t="s">
        <v>133</v>
      </c>
      <c r="BU147" s="35" t="s">
        <v>133</v>
      </c>
      <c r="BV147" s="35" t="s">
        <v>133</v>
      </c>
      <c r="BW147" s="35" t="s">
        <v>133</v>
      </c>
      <c r="BX147" s="36">
        <v>1</v>
      </c>
      <c r="BY147" s="37" t="s">
        <v>1725</v>
      </c>
      <c r="BZ147" s="38" t="s">
        <v>133</v>
      </c>
    </row>
    <row r="148" spans="1:78" ht="50.1" customHeight="1">
      <c r="A148" s="19" t="s">
        <v>351</v>
      </c>
      <c r="B148" s="20" t="s">
        <v>1104</v>
      </c>
      <c r="C148" s="21">
        <v>8</v>
      </c>
      <c r="D148" s="21" t="s">
        <v>348</v>
      </c>
      <c r="E148" s="40">
        <v>-7.6145290000000001</v>
      </c>
      <c r="F148" s="40">
        <v>110.71224599999999</v>
      </c>
      <c r="G148" s="41">
        <v>2</v>
      </c>
      <c r="H148" s="22" t="s">
        <v>133</v>
      </c>
      <c r="I148" s="22" t="s">
        <v>133</v>
      </c>
      <c r="J148" s="23">
        <v>7904</v>
      </c>
      <c r="K148" s="23">
        <f>71+J148</f>
        <v>7975</v>
      </c>
      <c r="L148" s="23">
        <f>-71+J148</f>
        <v>7833</v>
      </c>
      <c r="M148" s="24" t="s">
        <v>132</v>
      </c>
      <c r="N148" s="25" t="s">
        <v>133</v>
      </c>
      <c r="O148" s="25" t="s">
        <v>133</v>
      </c>
      <c r="P148" s="25" t="s">
        <v>133</v>
      </c>
      <c r="Q148" s="25" t="s">
        <v>133</v>
      </c>
      <c r="R148" s="25" t="s">
        <v>133</v>
      </c>
      <c r="S148" s="44" t="s">
        <v>133</v>
      </c>
      <c r="T148" s="26" t="s">
        <v>349</v>
      </c>
      <c r="U148" s="27">
        <v>0.08</v>
      </c>
      <c r="V148" s="27" t="s">
        <v>190</v>
      </c>
      <c r="W148" s="27" t="s">
        <v>133</v>
      </c>
      <c r="X148" s="27" t="s">
        <v>133</v>
      </c>
      <c r="Y148" s="27">
        <v>0.01</v>
      </c>
      <c r="Z148" s="27" t="s">
        <v>133</v>
      </c>
      <c r="AA148" s="27" t="s">
        <v>133</v>
      </c>
      <c r="AB148" s="28" t="s">
        <v>133</v>
      </c>
      <c r="AC148" s="28">
        <v>0.5</v>
      </c>
      <c r="AD148" s="28">
        <v>0.03</v>
      </c>
      <c r="AE148" s="28" t="s">
        <v>133</v>
      </c>
      <c r="AF148" s="28">
        <v>0.1</v>
      </c>
      <c r="AG148" s="39" t="s">
        <v>133</v>
      </c>
      <c r="AH148" s="39" t="s">
        <v>133</v>
      </c>
      <c r="AI148" s="39" t="s">
        <v>133</v>
      </c>
      <c r="AJ148" s="39" t="s">
        <v>133</v>
      </c>
      <c r="AK148" s="39" t="s">
        <v>133</v>
      </c>
      <c r="AL148" s="39" t="s">
        <v>133</v>
      </c>
      <c r="AM148" s="45" t="s">
        <v>133</v>
      </c>
      <c r="AN148" s="15">
        <f t="shared" si="22"/>
        <v>0.51088159097779207</v>
      </c>
      <c r="AO148" s="15">
        <f t="shared" si="23"/>
        <v>0.51088159097779207</v>
      </c>
      <c r="AP148" s="47">
        <v>-1.1106765000000001</v>
      </c>
      <c r="AQ148" s="29" t="s">
        <v>133</v>
      </c>
      <c r="AR148" s="29" t="s">
        <v>133</v>
      </c>
      <c r="AS148" s="148">
        <v>-0.65711390000000003</v>
      </c>
      <c r="AT148" s="148">
        <v>-0.53755850000000005</v>
      </c>
      <c r="AU148" s="48">
        <v>-1.652E-4</v>
      </c>
      <c r="AV148" s="47">
        <v>0.53722800000000004</v>
      </c>
      <c r="AW148" s="47">
        <v>0.70801749999999997</v>
      </c>
      <c r="AX148" s="29" t="s">
        <v>133</v>
      </c>
      <c r="AY148" s="29" t="s">
        <v>133</v>
      </c>
      <c r="AZ148" s="47">
        <v>1.2134191000000001</v>
      </c>
      <c r="BA148" s="30">
        <v>-1</v>
      </c>
      <c r="BB148" s="42">
        <v>1</v>
      </c>
      <c r="BC148" s="31" t="s">
        <v>11331</v>
      </c>
      <c r="BD148" s="31" t="s">
        <v>11293</v>
      </c>
      <c r="BE148" s="31" t="s">
        <v>1711</v>
      </c>
      <c r="BF148" s="32" t="s">
        <v>133</v>
      </c>
      <c r="BG148" s="32" t="s">
        <v>133</v>
      </c>
      <c r="BH148" s="33">
        <v>0.05</v>
      </c>
      <c r="BI148" s="33">
        <v>0.05</v>
      </c>
      <c r="BJ148" s="32" t="s">
        <v>133</v>
      </c>
      <c r="BK148" s="32" t="s">
        <v>133</v>
      </c>
      <c r="BL148" s="32" t="s">
        <v>133</v>
      </c>
      <c r="BM148" s="34" t="s">
        <v>133</v>
      </c>
      <c r="BN148" s="34" t="s">
        <v>133</v>
      </c>
      <c r="BO148" s="34" t="s">
        <v>133</v>
      </c>
      <c r="BP148" s="34" t="s">
        <v>133</v>
      </c>
      <c r="BQ148" s="35" t="s">
        <v>133</v>
      </c>
      <c r="BR148" s="16">
        <f t="shared" si="24"/>
        <v>0.51575187832910507</v>
      </c>
      <c r="BS148" s="16">
        <f t="shared" si="25"/>
        <v>0.51575187832910507</v>
      </c>
      <c r="BT148" s="35" t="s">
        <v>133</v>
      </c>
      <c r="BU148" s="35" t="s">
        <v>133</v>
      </c>
      <c r="BV148" s="35" t="s">
        <v>133</v>
      </c>
      <c r="BW148" s="35" t="s">
        <v>133</v>
      </c>
      <c r="BX148" s="36">
        <v>1</v>
      </c>
      <c r="BY148" s="37" t="s">
        <v>1725</v>
      </c>
      <c r="BZ148" s="38" t="s">
        <v>133</v>
      </c>
    </row>
    <row r="149" spans="1:78" ht="50.1" customHeight="1">
      <c r="A149" s="19" t="s">
        <v>352</v>
      </c>
      <c r="B149" s="20" t="s">
        <v>1104</v>
      </c>
      <c r="C149" s="21">
        <v>8</v>
      </c>
      <c r="D149" s="21" t="s">
        <v>348</v>
      </c>
      <c r="E149" s="40">
        <v>-7.6145290000000001</v>
      </c>
      <c r="F149" s="40">
        <v>110.71224599999999</v>
      </c>
      <c r="G149" s="41">
        <v>2</v>
      </c>
      <c r="H149" s="22" t="s">
        <v>133</v>
      </c>
      <c r="I149" s="22" t="s">
        <v>133</v>
      </c>
      <c r="J149" s="23">
        <v>6285</v>
      </c>
      <c r="K149" s="23">
        <f>81+J149</f>
        <v>6366</v>
      </c>
      <c r="L149" s="23">
        <f>-81+J149</f>
        <v>6204</v>
      </c>
      <c r="M149" s="24" t="s">
        <v>132</v>
      </c>
      <c r="N149" s="25" t="s">
        <v>133</v>
      </c>
      <c r="O149" s="25" t="s">
        <v>133</v>
      </c>
      <c r="P149" s="25" t="s">
        <v>133</v>
      </c>
      <c r="Q149" s="25" t="s">
        <v>133</v>
      </c>
      <c r="R149" s="25" t="s">
        <v>133</v>
      </c>
      <c r="S149" s="44" t="s">
        <v>133</v>
      </c>
      <c r="T149" s="26" t="s">
        <v>349</v>
      </c>
      <c r="U149" s="27">
        <v>0.08</v>
      </c>
      <c r="V149" s="27" t="s">
        <v>190</v>
      </c>
      <c r="W149" s="27" t="s">
        <v>133</v>
      </c>
      <c r="X149" s="27" t="s">
        <v>133</v>
      </c>
      <c r="Y149" s="27">
        <v>0.01</v>
      </c>
      <c r="Z149" s="27" t="s">
        <v>133</v>
      </c>
      <c r="AA149" s="27" t="s">
        <v>133</v>
      </c>
      <c r="AB149" s="28" t="s">
        <v>133</v>
      </c>
      <c r="AC149" s="28">
        <v>0.5</v>
      </c>
      <c r="AD149" s="28">
        <v>0.03</v>
      </c>
      <c r="AE149" s="28" t="s">
        <v>133</v>
      </c>
      <c r="AF149" s="28">
        <v>0.1</v>
      </c>
      <c r="AG149" s="39" t="s">
        <v>133</v>
      </c>
      <c r="AH149" s="39" t="s">
        <v>133</v>
      </c>
      <c r="AI149" s="39" t="s">
        <v>133</v>
      </c>
      <c r="AJ149" s="39" t="s">
        <v>133</v>
      </c>
      <c r="AK149" s="39" t="s">
        <v>133</v>
      </c>
      <c r="AL149" s="39" t="s">
        <v>133</v>
      </c>
      <c r="AM149" s="45" t="s">
        <v>133</v>
      </c>
      <c r="AN149" s="15">
        <f t="shared" si="22"/>
        <v>0.51088159097779207</v>
      </c>
      <c r="AO149" s="15">
        <f t="shared" si="23"/>
        <v>0.51088159097779207</v>
      </c>
      <c r="AP149" s="47">
        <v>-1.1106765000000001</v>
      </c>
      <c r="AQ149" s="29" t="s">
        <v>133</v>
      </c>
      <c r="AR149" s="29" t="s">
        <v>133</v>
      </c>
      <c r="AS149" s="148">
        <v>-0.65711390000000003</v>
      </c>
      <c r="AT149" s="148">
        <v>-0.53755850000000005</v>
      </c>
      <c r="AU149" s="48">
        <v>-1.652E-4</v>
      </c>
      <c r="AV149" s="47">
        <v>0.53722800000000004</v>
      </c>
      <c r="AW149" s="47">
        <v>0.70801749999999997</v>
      </c>
      <c r="AX149" s="29" t="s">
        <v>133</v>
      </c>
      <c r="AY149" s="29" t="s">
        <v>133</v>
      </c>
      <c r="AZ149" s="47">
        <v>1.2134191000000001</v>
      </c>
      <c r="BA149" s="30">
        <v>-1</v>
      </c>
      <c r="BB149" s="42">
        <v>1</v>
      </c>
      <c r="BC149" s="31" t="s">
        <v>11331</v>
      </c>
      <c r="BD149" s="31" t="s">
        <v>11293</v>
      </c>
      <c r="BE149" s="31" t="s">
        <v>1711</v>
      </c>
      <c r="BF149" s="32" t="s">
        <v>133</v>
      </c>
      <c r="BG149" s="32" t="s">
        <v>133</v>
      </c>
      <c r="BH149" s="33">
        <v>0.05</v>
      </c>
      <c r="BI149" s="33">
        <v>0.05</v>
      </c>
      <c r="BJ149" s="32" t="s">
        <v>133</v>
      </c>
      <c r="BK149" s="32" t="s">
        <v>133</v>
      </c>
      <c r="BL149" s="32" t="s">
        <v>133</v>
      </c>
      <c r="BM149" s="34" t="s">
        <v>133</v>
      </c>
      <c r="BN149" s="34" t="s">
        <v>133</v>
      </c>
      <c r="BO149" s="34" t="s">
        <v>133</v>
      </c>
      <c r="BP149" s="34" t="s">
        <v>133</v>
      </c>
      <c r="BQ149" s="35" t="s">
        <v>133</v>
      </c>
      <c r="BR149" s="16">
        <f t="shared" si="24"/>
        <v>0.51575187832910507</v>
      </c>
      <c r="BS149" s="16">
        <f t="shared" si="25"/>
        <v>0.51575187832910507</v>
      </c>
      <c r="BT149" s="35" t="s">
        <v>133</v>
      </c>
      <c r="BU149" s="35" t="s">
        <v>133</v>
      </c>
      <c r="BV149" s="35" t="s">
        <v>133</v>
      </c>
      <c r="BW149" s="35" t="s">
        <v>133</v>
      </c>
      <c r="BX149" s="36">
        <v>1</v>
      </c>
      <c r="BY149" s="37" t="s">
        <v>1725</v>
      </c>
      <c r="BZ149" s="38" t="s">
        <v>133</v>
      </c>
    </row>
    <row r="150" spans="1:78" ht="50.1" customHeight="1">
      <c r="A150" s="19" t="s">
        <v>353</v>
      </c>
      <c r="B150" s="20" t="s">
        <v>1104</v>
      </c>
      <c r="C150" s="21">
        <v>8</v>
      </c>
      <c r="D150" s="21" t="s">
        <v>348</v>
      </c>
      <c r="E150" s="40">
        <v>-7.6145290000000001</v>
      </c>
      <c r="F150" s="40">
        <v>110.71224599999999</v>
      </c>
      <c r="G150" s="41">
        <v>2</v>
      </c>
      <c r="H150" s="22" t="s">
        <v>133</v>
      </c>
      <c r="I150" s="22" t="s">
        <v>133</v>
      </c>
      <c r="J150" s="23">
        <v>6910</v>
      </c>
      <c r="K150" s="23">
        <f>58+J150</f>
        <v>6968</v>
      </c>
      <c r="L150" s="23">
        <f>-58+J150</f>
        <v>6852</v>
      </c>
      <c r="M150" s="24" t="s">
        <v>132</v>
      </c>
      <c r="N150" s="25" t="s">
        <v>133</v>
      </c>
      <c r="O150" s="25" t="s">
        <v>133</v>
      </c>
      <c r="P150" s="25" t="s">
        <v>133</v>
      </c>
      <c r="Q150" s="25" t="s">
        <v>133</v>
      </c>
      <c r="R150" s="25" t="s">
        <v>133</v>
      </c>
      <c r="S150" s="44" t="s">
        <v>133</v>
      </c>
      <c r="T150" s="26" t="s">
        <v>349</v>
      </c>
      <c r="U150" s="27">
        <v>0.08</v>
      </c>
      <c r="V150" s="27" t="s">
        <v>190</v>
      </c>
      <c r="W150" s="27" t="s">
        <v>133</v>
      </c>
      <c r="X150" s="27" t="s">
        <v>133</v>
      </c>
      <c r="Y150" s="27">
        <v>0.01</v>
      </c>
      <c r="Z150" s="27" t="s">
        <v>133</v>
      </c>
      <c r="AA150" s="27" t="s">
        <v>133</v>
      </c>
      <c r="AB150" s="28" t="s">
        <v>133</v>
      </c>
      <c r="AC150" s="28">
        <v>0.5</v>
      </c>
      <c r="AD150" s="28">
        <v>0.03</v>
      </c>
      <c r="AE150" s="28" t="s">
        <v>133</v>
      </c>
      <c r="AF150" s="28">
        <v>0.1</v>
      </c>
      <c r="AG150" s="39" t="s">
        <v>133</v>
      </c>
      <c r="AH150" s="39" t="s">
        <v>133</v>
      </c>
      <c r="AI150" s="39" t="s">
        <v>133</v>
      </c>
      <c r="AJ150" s="39" t="s">
        <v>133</v>
      </c>
      <c r="AK150" s="39" t="s">
        <v>133</v>
      </c>
      <c r="AL150" s="39" t="s">
        <v>133</v>
      </c>
      <c r="AM150" s="45" t="s">
        <v>133</v>
      </c>
      <c r="AN150" s="15">
        <f t="shared" si="22"/>
        <v>0.51088159097779207</v>
      </c>
      <c r="AO150" s="15">
        <f t="shared" si="23"/>
        <v>0.51088159097779207</v>
      </c>
      <c r="AP150" s="47">
        <v>-1.1106765000000001</v>
      </c>
      <c r="AQ150" s="29" t="s">
        <v>133</v>
      </c>
      <c r="AR150" s="29" t="s">
        <v>133</v>
      </c>
      <c r="AS150" s="148">
        <v>-0.65711390000000003</v>
      </c>
      <c r="AT150" s="148">
        <v>-0.53755850000000005</v>
      </c>
      <c r="AU150" s="48">
        <v>-1.652E-4</v>
      </c>
      <c r="AV150" s="47">
        <v>0.53722800000000004</v>
      </c>
      <c r="AW150" s="47">
        <v>0.70801749999999997</v>
      </c>
      <c r="AX150" s="29" t="s">
        <v>133</v>
      </c>
      <c r="AY150" s="29" t="s">
        <v>133</v>
      </c>
      <c r="AZ150" s="47">
        <v>1.2134191000000001</v>
      </c>
      <c r="BA150" s="30">
        <v>-1</v>
      </c>
      <c r="BB150" s="42">
        <v>1</v>
      </c>
      <c r="BC150" s="31" t="s">
        <v>11331</v>
      </c>
      <c r="BD150" s="31" t="s">
        <v>11293</v>
      </c>
      <c r="BE150" s="31" t="s">
        <v>1711</v>
      </c>
      <c r="BF150" s="32" t="s">
        <v>133</v>
      </c>
      <c r="BG150" s="32" t="s">
        <v>133</v>
      </c>
      <c r="BH150" s="33">
        <v>0.05</v>
      </c>
      <c r="BI150" s="33">
        <v>0.05</v>
      </c>
      <c r="BJ150" s="32" t="s">
        <v>133</v>
      </c>
      <c r="BK150" s="32" t="s">
        <v>133</v>
      </c>
      <c r="BL150" s="32" t="s">
        <v>133</v>
      </c>
      <c r="BM150" s="34" t="s">
        <v>133</v>
      </c>
      <c r="BN150" s="34" t="s">
        <v>133</v>
      </c>
      <c r="BO150" s="34" t="s">
        <v>133</v>
      </c>
      <c r="BP150" s="34" t="s">
        <v>133</v>
      </c>
      <c r="BQ150" s="35" t="s">
        <v>133</v>
      </c>
      <c r="BR150" s="16">
        <f t="shared" si="24"/>
        <v>0.51575187832910507</v>
      </c>
      <c r="BS150" s="16">
        <f t="shared" si="25"/>
        <v>0.51575187832910507</v>
      </c>
      <c r="BT150" s="35" t="s">
        <v>133</v>
      </c>
      <c r="BU150" s="35" t="s">
        <v>133</v>
      </c>
      <c r="BV150" s="35" t="s">
        <v>133</v>
      </c>
      <c r="BW150" s="35" t="s">
        <v>133</v>
      </c>
      <c r="BX150" s="36">
        <v>1</v>
      </c>
      <c r="BY150" s="37" t="s">
        <v>1725</v>
      </c>
      <c r="BZ150" s="38" t="s">
        <v>133</v>
      </c>
    </row>
    <row r="151" spans="1:78" ht="50.1" customHeight="1">
      <c r="A151" s="19" t="s">
        <v>354</v>
      </c>
      <c r="B151" s="20" t="s">
        <v>1104</v>
      </c>
      <c r="C151" s="21">
        <v>8</v>
      </c>
      <c r="D151" s="21" t="s">
        <v>348</v>
      </c>
      <c r="E151" s="40">
        <v>-7.6145290000000001</v>
      </c>
      <c r="F151" s="40">
        <v>110.71224599999999</v>
      </c>
      <c r="G151" s="41">
        <v>2</v>
      </c>
      <c r="H151" s="22" t="s">
        <v>133</v>
      </c>
      <c r="I151" s="22" t="s">
        <v>133</v>
      </c>
      <c r="J151" s="23">
        <v>6957</v>
      </c>
      <c r="K151" s="23">
        <f>59+J151</f>
        <v>7016</v>
      </c>
      <c r="L151" s="23">
        <f>-59+J151</f>
        <v>6898</v>
      </c>
      <c r="M151" s="24" t="s">
        <v>408</v>
      </c>
      <c r="N151" s="25" t="s">
        <v>133</v>
      </c>
      <c r="O151" s="25" t="s">
        <v>133</v>
      </c>
      <c r="P151" s="25" t="s">
        <v>133</v>
      </c>
      <c r="Q151" s="25" t="s">
        <v>133</v>
      </c>
      <c r="R151" s="25" t="s">
        <v>133</v>
      </c>
      <c r="S151" s="44" t="s">
        <v>133</v>
      </c>
      <c r="T151" s="26" t="s">
        <v>349</v>
      </c>
      <c r="U151" s="27">
        <v>0.08</v>
      </c>
      <c r="V151" s="27" t="s">
        <v>190</v>
      </c>
      <c r="W151" s="27" t="s">
        <v>133</v>
      </c>
      <c r="X151" s="27" t="s">
        <v>133</v>
      </c>
      <c r="Y151" s="27">
        <v>0.01</v>
      </c>
      <c r="Z151" s="27" t="s">
        <v>133</v>
      </c>
      <c r="AA151" s="27" t="s">
        <v>133</v>
      </c>
      <c r="AB151" s="28" t="s">
        <v>133</v>
      </c>
      <c r="AC151" s="28">
        <v>0.5</v>
      </c>
      <c r="AD151" s="28">
        <v>0.03</v>
      </c>
      <c r="AE151" s="28" t="s">
        <v>133</v>
      </c>
      <c r="AF151" s="28">
        <v>0.1</v>
      </c>
      <c r="AG151" s="39" t="s">
        <v>133</v>
      </c>
      <c r="AH151" s="39" t="s">
        <v>133</v>
      </c>
      <c r="AI151" s="39" t="s">
        <v>133</v>
      </c>
      <c r="AJ151" s="39" t="s">
        <v>133</v>
      </c>
      <c r="AK151" s="39" t="s">
        <v>133</v>
      </c>
      <c r="AL151" s="39">
        <f>1+(AV151-AU151)</f>
        <v>1.5373931999999999</v>
      </c>
      <c r="AM151" s="45" t="s">
        <v>133</v>
      </c>
      <c r="AN151" s="15">
        <f t="shared" si="22"/>
        <v>0.51088159097779207</v>
      </c>
      <c r="AO151" s="15">
        <f t="shared" si="23"/>
        <v>0.51088159097779207</v>
      </c>
      <c r="AP151" s="47">
        <v>-1.1106765000000001</v>
      </c>
      <c r="AQ151" s="29" t="s">
        <v>133</v>
      </c>
      <c r="AR151" s="29" t="s">
        <v>133</v>
      </c>
      <c r="AS151" s="148">
        <v>-0.65711390000000003</v>
      </c>
      <c r="AT151" s="148">
        <v>-0.53755850000000005</v>
      </c>
      <c r="AU151" s="48">
        <v>-1.652E-4</v>
      </c>
      <c r="AV151" s="47">
        <v>0.53722800000000004</v>
      </c>
      <c r="AW151" s="47">
        <v>0.70801749999999997</v>
      </c>
      <c r="AX151" s="29" t="s">
        <v>133</v>
      </c>
      <c r="AY151" s="29" t="s">
        <v>133</v>
      </c>
      <c r="AZ151" s="47">
        <v>1.2134191000000001</v>
      </c>
      <c r="BA151" s="30">
        <v>-1</v>
      </c>
      <c r="BB151" s="42">
        <v>1</v>
      </c>
      <c r="BC151" s="31" t="s">
        <v>11331</v>
      </c>
      <c r="BD151" s="31" t="s">
        <v>1028</v>
      </c>
      <c r="BE151" s="31" t="s">
        <v>1711</v>
      </c>
      <c r="BF151" s="32" t="s">
        <v>133</v>
      </c>
      <c r="BG151" s="32" t="s">
        <v>133</v>
      </c>
      <c r="BH151" s="33">
        <v>0.05</v>
      </c>
      <c r="BI151" s="33">
        <v>0.05</v>
      </c>
      <c r="BJ151" s="32" t="s">
        <v>133</v>
      </c>
      <c r="BK151" s="32" t="s">
        <v>133</v>
      </c>
      <c r="BL151" s="32" t="s">
        <v>133</v>
      </c>
      <c r="BM151" s="34" t="s">
        <v>133</v>
      </c>
      <c r="BN151" s="34" t="s">
        <v>133</v>
      </c>
      <c r="BO151" s="34" t="s">
        <v>133</v>
      </c>
      <c r="BP151" s="34" t="s">
        <v>133</v>
      </c>
      <c r="BQ151" s="35" t="s">
        <v>133</v>
      </c>
      <c r="BR151" s="16">
        <f t="shared" si="24"/>
        <v>0.51575187832910507</v>
      </c>
      <c r="BS151" s="16">
        <f t="shared" si="25"/>
        <v>0.51575187832910507</v>
      </c>
      <c r="BT151" s="35" t="s">
        <v>133</v>
      </c>
      <c r="BU151" s="35" t="s">
        <v>133</v>
      </c>
      <c r="BV151" s="35" t="s">
        <v>133</v>
      </c>
      <c r="BW151" s="35" t="s">
        <v>133</v>
      </c>
      <c r="BX151" s="36">
        <v>0</v>
      </c>
      <c r="BY151" s="37" t="s">
        <v>133</v>
      </c>
      <c r="BZ151" s="38" t="s">
        <v>133</v>
      </c>
    </row>
    <row r="152" spans="1:78" ht="50.1" customHeight="1">
      <c r="A152" s="19" t="s">
        <v>355</v>
      </c>
      <c r="B152" s="20" t="s">
        <v>1104</v>
      </c>
      <c r="C152" s="21">
        <v>8</v>
      </c>
      <c r="D152" s="21" t="s">
        <v>348</v>
      </c>
      <c r="E152" s="40">
        <v>-7.6145290000000001</v>
      </c>
      <c r="F152" s="40">
        <v>110.71224599999999</v>
      </c>
      <c r="G152" s="41">
        <v>1</v>
      </c>
      <c r="H152" s="22">
        <v>5400</v>
      </c>
      <c r="I152" s="22">
        <v>80</v>
      </c>
      <c r="J152" s="23">
        <v>5727</v>
      </c>
      <c r="K152" s="23">
        <v>5949</v>
      </c>
      <c r="L152" s="23">
        <v>5505</v>
      </c>
      <c r="M152" s="24" t="s">
        <v>132</v>
      </c>
      <c r="N152" s="25" t="s">
        <v>133</v>
      </c>
      <c r="O152" s="25" t="s">
        <v>133</v>
      </c>
      <c r="P152" s="25" t="s">
        <v>133</v>
      </c>
      <c r="Q152" s="25" t="s">
        <v>133</v>
      </c>
      <c r="R152" s="25" t="s">
        <v>133</v>
      </c>
      <c r="S152" s="44" t="s">
        <v>133</v>
      </c>
      <c r="T152" s="26" t="s">
        <v>349</v>
      </c>
      <c r="U152" s="27">
        <v>0.08</v>
      </c>
      <c r="V152" s="27" t="s">
        <v>190</v>
      </c>
      <c r="W152" s="27" t="s">
        <v>133</v>
      </c>
      <c r="X152" s="27" t="s">
        <v>133</v>
      </c>
      <c r="Y152" s="27">
        <v>0.01</v>
      </c>
      <c r="Z152" s="27" t="s">
        <v>133</v>
      </c>
      <c r="AA152" s="27" t="s">
        <v>133</v>
      </c>
      <c r="AB152" s="28" t="s">
        <v>133</v>
      </c>
      <c r="AC152" s="28">
        <v>0.5</v>
      </c>
      <c r="AD152" s="28">
        <v>0.03</v>
      </c>
      <c r="AE152" s="28" t="s">
        <v>133</v>
      </c>
      <c r="AF152" s="28">
        <v>0.1</v>
      </c>
      <c r="AG152" s="39" t="s">
        <v>133</v>
      </c>
      <c r="AH152" s="39" t="s">
        <v>133</v>
      </c>
      <c r="AI152" s="39" t="s">
        <v>133</v>
      </c>
      <c r="AJ152" s="39" t="s">
        <v>133</v>
      </c>
      <c r="AK152" s="39" t="s">
        <v>133</v>
      </c>
      <c r="AL152" s="39">
        <v>0.6</v>
      </c>
      <c r="AM152" s="45" t="s">
        <v>133</v>
      </c>
      <c r="AN152" s="15">
        <f t="shared" si="22"/>
        <v>0.51088159097779207</v>
      </c>
      <c r="AO152" s="15">
        <f t="shared" si="23"/>
        <v>0.51088159097779207</v>
      </c>
      <c r="AP152" s="47">
        <v>-1.1106765000000001</v>
      </c>
      <c r="AQ152" s="29" t="s">
        <v>133</v>
      </c>
      <c r="AR152" s="29" t="s">
        <v>133</v>
      </c>
      <c r="AS152" s="148">
        <v>-0.65711390000000003</v>
      </c>
      <c r="AT152" s="148">
        <v>-0.53755850000000005</v>
      </c>
      <c r="AU152" s="48">
        <v>-1.652E-4</v>
      </c>
      <c r="AV152" s="47">
        <v>0.53722800000000004</v>
      </c>
      <c r="AW152" s="47">
        <v>0.70801749999999997</v>
      </c>
      <c r="AX152" s="29" t="s">
        <v>133</v>
      </c>
      <c r="AY152" s="29" t="s">
        <v>133</v>
      </c>
      <c r="AZ152" s="47">
        <v>1.2134191000000001</v>
      </c>
      <c r="BA152" s="30">
        <v>0</v>
      </c>
      <c r="BB152" s="42">
        <v>1</v>
      </c>
      <c r="BC152" s="31" t="s">
        <v>11345</v>
      </c>
      <c r="BD152" s="31" t="s">
        <v>11294</v>
      </c>
      <c r="BE152" s="31" t="s">
        <v>11718</v>
      </c>
      <c r="BF152" s="32">
        <v>-0.82411750000000006</v>
      </c>
      <c r="BG152" s="32">
        <v>0.28655900000000001</v>
      </c>
      <c r="BH152" s="33">
        <v>0.05</v>
      </c>
      <c r="BI152" s="33">
        <v>0.05</v>
      </c>
      <c r="BJ152" s="32" t="s">
        <v>133</v>
      </c>
      <c r="BK152" s="32" t="s">
        <v>133</v>
      </c>
      <c r="BL152" s="32" t="s">
        <v>133</v>
      </c>
      <c r="BM152" s="34" t="s">
        <v>133</v>
      </c>
      <c r="BN152" s="34" t="s">
        <v>133</v>
      </c>
      <c r="BO152" s="34" t="s">
        <v>133</v>
      </c>
      <c r="BP152" s="34" t="s">
        <v>133</v>
      </c>
      <c r="BQ152" s="16">
        <f t="shared" si="19"/>
        <v>1.4241174999999999</v>
      </c>
      <c r="BR152" s="16">
        <f t="shared" si="24"/>
        <v>0.59001361042013256</v>
      </c>
      <c r="BS152" s="16">
        <f t="shared" si="25"/>
        <v>0.59001361042013256</v>
      </c>
      <c r="BT152" s="35" t="s">
        <v>133</v>
      </c>
      <c r="BU152" s="35" t="s">
        <v>133</v>
      </c>
      <c r="BV152" s="35" t="s">
        <v>133</v>
      </c>
      <c r="BW152" s="35" t="s">
        <v>133</v>
      </c>
      <c r="BX152" s="36">
        <v>0</v>
      </c>
      <c r="BY152" s="37" t="s">
        <v>133</v>
      </c>
      <c r="BZ152" s="38" t="s">
        <v>133</v>
      </c>
    </row>
    <row r="153" spans="1:78" ht="50.1" customHeight="1">
      <c r="A153" s="19" t="s">
        <v>356</v>
      </c>
      <c r="B153" s="20" t="s">
        <v>1104</v>
      </c>
      <c r="C153" s="21">
        <v>8</v>
      </c>
      <c r="D153" s="21" t="s">
        <v>348</v>
      </c>
      <c r="E153" s="40">
        <v>-7.6145290000000001</v>
      </c>
      <c r="F153" s="40">
        <v>110.71224599999999</v>
      </c>
      <c r="G153" s="41">
        <v>1</v>
      </c>
      <c r="H153" s="22">
        <v>5720</v>
      </c>
      <c r="I153" s="22">
        <v>80</v>
      </c>
      <c r="J153" s="23">
        <v>6079</v>
      </c>
      <c r="K153" s="23">
        <v>6301</v>
      </c>
      <c r="L153" s="23">
        <v>5857</v>
      </c>
      <c r="M153" s="24" t="s">
        <v>132</v>
      </c>
      <c r="N153" s="25" t="s">
        <v>133</v>
      </c>
      <c r="O153" s="25" t="s">
        <v>133</v>
      </c>
      <c r="P153" s="25" t="s">
        <v>133</v>
      </c>
      <c r="Q153" s="25" t="s">
        <v>133</v>
      </c>
      <c r="R153" s="25" t="s">
        <v>133</v>
      </c>
      <c r="S153" s="44" t="s">
        <v>133</v>
      </c>
      <c r="T153" s="26" t="s">
        <v>349</v>
      </c>
      <c r="U153" s="27">
        <v>0.08</v>
      </c>
      <c r="V153" s="27" t="s">
        <v>190</v>
      </c>
      <c r="W153" s="27" t="s">
        <v>133</v>
      </c>
      <c r="X153" s="27" t="s">
        <v>133</v>
      </c>
      <c r="Y153" s="27">
        <v>0.01</v>
      </c>
      <c r="Z153" s="27" t="s">
        <v>133</v>
      </c>
      <c r="AA153" s="27" t="s">
        <v>133</v>
      </c>
      <c r="AB153" s="28" t="s">
        <v>133</v>
      </c>
      <c r="AC153" s="28">
        <v>0.5</v>
      </c>
      <c r="AD153" s="28">
        <v>0.03</v>
      </c>
      <c r="AE153" s="28" t="s">
        <v>133</v>
      </c>
      <c r="AF153" s="28">
        <v>0.1</v>
      </c>
      <c r="AG153" s="39" t="s">
        <v>133</v>
      </c>
      <c r="AH153" s="39" t="s">
        <v>133</v>
      </c>
      <c r="AI153" s="39" t="s">
        <v>133</v>
      </c>
      <c r="AJ153" s="39" t="s">
        <v>133</v>
      </c>
      <c r="AK153" s="39" t="s">
        <v>133</v>
      </c>
      <c r="AL153" s="39">
        <v>0.8</v>
      </c>
      <c r="AM153" s="45" t="s">
        <v>133</v>
      </c>
      <c r="AN153" s="15">
        <f t="shared" si="22"/>
        <v>0.51088159097779207</v>
      </c>
      <c r="AO153" s="15">
        <f t="shared" si="23"/>
        <v>0.51088159097779207</v>
      </c>
      <c r="AP153" s="47">
        <v>-1.1106765000000001</v>
      </c>
      <c r="AQ153" s="29" t="s">
        <v>133</v>
      </c>
      <c r="AR153" s="29" t="s">
        <v>133</v>
      </c>
      <c r="AS153" s="148">
        <v>-0.65711390000000003</v>
      </c>
      <c r="AT153" s="148">
        <v>-0.53755850000000005</v>
      </c>
      <c r="AU153" s="48">
        <v>-1.652E-4</v>
      </c>
      <c r="AV153" s="47">
        <v>0.53722800000000004</v>
      </c>
      <c r="AW153" s="47">
        <v>0.70801749999999997</v>
      </c>
      <c r="AX153" s="29" t="s">
        <v>133</v>
      </c>
      <c r="AY153" s="29" t="s">
        <v>133</v>
      </c>
      <c r="AZ153" s="47">
        <v>1.2134191000000001</v>
      </c>
      <c r="BA153" s="30">
        <v>0</v>
      </c>
      <c r="BB153" s="42">
        <v>1</v>
      </c>
      <c r="BC153" s="31" t="s">
        <v>11345</v>
      </c>
      <c r="BD153" s="31" t="s">
        <v>11294</v>
      </c>
      <c r="BE153" s="31" t="s">
        <v>11718</v>
      </c>
      <c r="BF153" s="32">
        <v>-0.82411750000000006</v>
      </c>
      <c r="BG153" s="32">
        <v>0.28655900000000001</v>
      </c>
      <c r="BH153" s="33">
        <v>0.05</v>
      </c>
      <c r="BI153" s="33">
        <v>0.05</v>
      </c>
      <c r="BJ153" s="32" t="s">
        <v>133</v>
      </c>
      <c r="BK153" s="32" t="s">
        <v>133</v>
      </c>
      <c r="BL153" s="32" t="s">
        <v>133</v>
      </c>
      <c r="BM153" s="34" t="s">
        <v>133</v>
      </c>
      <c r="BN153" s="34" t="s">
        <v>133</v>
      </c>
      <c r="BO153" s="34" t="s">
        <v>133</v>
      </c>
      <c r="BP153" s="34" t="s">
        <v>133</v>
      </c>
      <c r="BQ153" s="16">
        <f t="shared" ref="BQ153:BQ216" si="26">AL153-BF153</f>
        <v>1.6241175000000001</v>
      </c>
      <c r="BR153" s="16">
        <f t="shared" si="24"/>
        <v>0.59001361042013256</v>
      </c>
      <c r="BS153" s="16">
        <f t="shared" si="25"/>
        <v>0.59001361042013256</v>
      </c>
      <c r="BT153" s="35" t="s">
        <v>133</v>
      </c>
      <c r="BU153" s="35" t="s">
        <v>133</v>
      </c>
      <c r="BV153" s="35" t="s">
        <v>133</v>
      </c>
      <c r="BW153" s="35" t="s">
        <v>133</v>
      </c>
      <c r="BX153" s="36">
        <v>0</v>
      </c>
      <c r="BY153" s="37" t="s">
        <v>133</v>
      </c>
      <c r="BZ153" s="38" t="s">
        <v>133</v>
      </c>
    </row>
    <row r="154" spans="1:78" ht="50.1" customHeight="1">
      <c r="A154" s="19" t="s">
        <v>357</v>
      </c>
      <c r="B154" s="20" t="s">
        <v>1104</v>
      </c>
      <c r="C154" s="21">
        <v>8</v>
      </c>
      <c r="D154" s="21" t="s">
        <v>348</v>
      </c>
      <c r="E154" s="40">
        <v>-7.6145290000000001</v>
      </c>
      <c r="F154" s="40">
        <v>110.71224599999999</v>
      </c>
      <c r="G154" s="41">
        <v>1</v>
      </c>
      <c r="H154" s="22">
        <v>6280</v>
      </c>
      <c r="I154" s="22">
        <v>80</v>
      </c>
      <c r="J154" s="23">
        <v>6685.5</v>
      </c>
      <c r="K154" s="23">
        <v>6942</v>
      </c>
      <c r="L154" s="23">
        <v>6429</v>
      </c>
      <c r="M154" s="24" t="s">
        <v>132</v>
      </c>
      <c r="N154" s="25" t="s">
        <v>133</v>
      </c>
      <c r="O154" s="25" t="s">
        <v>133</v>
      </c>
      <c r="P154" s="25" t="s">
        <v>133</v>
      </c>
      <c r="Q154" s="25" t="s">
        <v>133</v>
      </c>
      <c r="R154" s="25" t="s">
        <v>133</v>
      </c>
      <c r="S154" s="44" t="s">
        <v>133</v>
      </c>
      <c r="T154" s="26" t="s">
        <v>349</v>
      </c>
      <c r="U154" s="27">
        <v>0.08</v>
      </c>
      <c r="V154" s="27" t="s">
        <v>190</v>
      </c>
      <c r="W154" s="27" t="s">
        <v>133</v>
      </c>
      <c r="X154" s="27" t="s">
        <v>133</v>
      </c>
      <c r="Y154" s="27">
        <v>0.01</v>
      </c>
      <c r="Z154" s="27" t="s">
        <v>133</v>
      </c>
      <c r="AA154" s="27" t="s">
        <v>133</v>
      </c>
      <c r="AB154" s="28" t="s">
        <v>133</v>
      </c>
      <c r="AC154" s="28">
        <v>0.5</v>
      </c>
      <c r="AD154" s="28">
        <v>0.03</v>
      </c>
      <c r="AE154" s="28" t="s">
        <v>133</v>
      </c>
      <c r="AF154" s="28">
        <v>0.1</v>
      </c>
      <c r="AG154" s="39" t="s">
        <v>133</v>
      </c>
      <c r="AH154" s="39" t="s">
        <v>133</v>
      </c>
      <c r="AI154" s="39" t="s">
        <v>133</v>
      </c>
      <c r="AJ154" s="39" t="s">
        <v>133</v>
      </c>
      <c r="AK154" s="39" t="s">
        <v>133</v>
      </c>
      <c r="AL154" s="39">
        <v>0.7</v>
      </c>
      <c r="AM154" s="45" t="s">
        <v>133</v>
      </c>
      <c r="AN154" s="15">
        <f t="shared" si="22"/>
        <v>0.51088159097779207</v>
      </c>
      <c r="AO154" s="15">
        <f t="shared" si="23"/>
        <v>0.51088159097779207</v>
      </c>
      <c r="AP154" s="47">
        <v>-1.1106765000000001</v>
      </c>
      <c r="AQ154" s="29" t="s">
        <v>133</v>
      </c>
      <c r="AR154" s="29" t="s">
        <v>133</v>
      </c>
      <c r="AS154" s="148">
        <v>-0.65711390000000003</v>
      </c>
      <c r="AT154" s="148">
        <v>-0.53755850000000005</v>
      </c>
      <c r="AU154" s="48">
        <v>-1.652E-4</v>
      </c>
      <c r="AV154" s="47">
        <v>0.53722800000000004</v>
      </c>
      <c r="AW154" s="47">
        <v>0.70801749999999997</v>
      </c>
      <c r="AX154" s="29" t="s">
        <v>133</v>
      </c>
      <c r="AY154" s="29" t="s">
        <v>133</v>
      </c>
      <c r="AZ154" s="47">
        <v>1.2134191000000001</v>
      </c>
      <c r="BA154" s="30">
        <v>0</v>
      </c>
      <c r="BB154" s="42">
        <v>1</v>
      </c>
      <c r="BC154" s="31" t="s">
        <v>11345</v>
      </c>
      <c r="BD154" s="31" t="s">
        <v>11294</v>
      </c>
      <c r="BE154" s="31" t="s">
        <v>11718</v>
      </c>
      <c r="BF154" s="32">
        <v>-0.82411750000000006</v>
      </c>
      <c r="BG154" s="32">
        <v>0.28655900000000001</v>
      </c>
      <c r="BH154" s="33">
        <v>0.05</v>
      </c>
      <c r="BI154" s="33">
        <v>0.05</v>
      </c>
      <c r="BJ154" s="32" t="s">
        <v>133</v>
      </c>
      <c r="BK154" s="32" t="s">
        <v>133</v>
      </c>
      <c r="BL154" s="32" t="s">
        <v>133</v>
      </c>
      <c r="BM154" s="34" t="s">
        <v>133</v>
      </c>
      <c r="BN154" s="34" t="s">
        <v>133</v>
      </c>
      <c r="BO154" s="34" t="s">
        <v>133</v>
      </c>
      <c r="BP154" s="34" t="s">
        <v>133</v>
      </c>
      <c r="BQ154" s="16">
        <f t="shared" si="26"/>
        <v>1.5241175</v>
      </c>
      <c r="BR154" s="16">
        <f t="shared" si="24"/>
        <v>0.59001361042013256</v>
      </c>
      <c r="BS154" s="16">
        <f t="shared" si="25"/>
        <v>0.59001361042013256</v>
      </c>
      <c r="BT154" s="35" t="s">
        <v>133</v>
      </c>
      <c r="BU154" s="35" t="s">
        <v>133</v>
      </c>
      <c r="BV154" s="35" t="s">
        <v>133</v>
      </c>
      <c r="BW154" s="35" t="s">
        <v>133</v>
      </c>
      <c r="BX154" s="36">
        <v>0</v>
      </c>
      <c r="BY154" s="37" t="s">
        <v>133</v>
      </c>
      <c r="BZ154" s="38" t="s">
        <v>133</v>
      </c>
    </row>
    <row r="155" spans="1:78" ht="50.1" customHeight="1">
      <c r="A155" s="19" t="s">
        <v>358</v>
      </c>
      <c r="B155" s="20" t="s">
        <v>1104</v>
      </c>
      <c r="C155" s="21">
        <v>8</v>
      </c>
      <c r="D155" s="21" t="s">
        <v>348</v>
      </c>
      <c r="E155" s="40">
        <v>-7.6145290000000001</v>
      </c>
      <c r="F155" s="40">
        <v>110.71224599999999</v>
      </c>
      <c r="G155" s="41">
        <v>1</v>
      </c>
      <c r="H155" s="22">
        <v>6120</v>
      </c>
      <c r="I155" s="22">
        <v>80</v>
      </c>
      <c r="J155" s="23">
        <v>6508.5</v>
      </c>
      <c r="K155" s="23">
        <v>6738</v>
      </c>
      <c r="L155" s="23">
        <v>6279</v>
      </c>
      <c r="M155" s="24" t="s">
        <v>132</v>
      </c>
      <c r="N155" s="25" t="s">
        <v>133</v>
      </c>
      <c r="O155" s="25" t="s">
        <v>133</v>
      </c>
      <c r="P155" s="25" t="s">
        <v>133</v>
      </c>
      <c r="Q155" s="25" t="s">
        <v>133</v>
      </c>
      <c r="R155" s="25" t="s">
        <v>133</v>
      </c>
      <c r="S155" s="44" t="s">
        <v>133</v>
      </c>
      <c r="T155" s="26" t="s">
        <v>349</v>
      </c>
      <c r="U155" s="27">
        <v>0.08</v>
      </c>
      <c r="V155" s="27" t="s">
        <v>190</v>
      </c>
      <c r="W155" s="27" t="s">
        <v>133</v>
      </c>
      <c r="X155" s="27" t="s">
        <v>133</v>
      </c>
      <c r="Y155" s="27">
        <v>0.01</v>
      </c>
      <c r="Z155" s="27" t="s">
        <v>133</v>
      </c>
      <c r="AA155" s="27" t="s">
        <v>133</v>
      </c>
      <c r="AB155" s="28" t="s">
        <v>133</v>
      </c>
      <c r="AC155" s="28">
        <v>0.5</v>
      </c>
      <c r="AD155" s="28">
        <v>0.03</v>
      </c>
      <c r="AE155" s="28" t="s">
        <v>133</v>
      </c>
      <c r="AF155" s="28">
        <v>0.1</v>
      </c>
      <c r="AG155" s="39" t="s">
        <v>133</v>
      </c>
      <c r="AH155" s="39" t="s">
        <v>133</v>
      </c>
      <c r="AI155" s="39" t="s">
        <v>133</v>
      </c>
      <c r="AJ155" s="39" t="s">
        <v>133</v>
      </c>
      <c r="AK155" s="39" t="s">
        <v>133</v>
      </c>
      <c r="AL155" s="39">
        <v>0.9</v>
      </c>
      <c r="AM155" s="45" t="s">
        <v>133</v>
      </c>
      <c r="AN155" s="15">
        <f t="shared" si="22"/>
        <v>0.51088159097779207</v>
      </c>
      <c r="AO155" s="15">
        <f t="shared" si="23"/>
        <v>0.51088159097779207</v>
      </c>
      <c r="AP155" s="47">
        <v>-1.1106765000000001</v>
      </c>
      <c r="AQ155" s="29" t="s">
        <v>133</v>
      </c>
      <c r="AR155" s="29" t="s">
        <v>133</v>
      </c>
      <c r="AS155" s="148">
        <v>-0.65711390000000003</v>
      </c>
      <c r="AT155" s="148">
        <v>-0.53755850000000005</v>
      </c>
      <c r="AU155" s="48">
        <v>-1.652E-4</v>
      </c>
      <c r="AV155" s="47">
        <v>0.53722800000000004</v>
      </c>
      <c r="AW155" s="47">
        <v>0.70801749999999997</v>
      </c>
      <c r="AX155" s="29" t="s">
        <v>133</v>
      </c>
      <c r="AY155" s="29" t="s">
        <v>133</v>
      </c>
      <c r="AZ155" s="47">
        <v>1.2134191000000001</v>
      </c>
      <c r="BA155" s="30">
        <v>0</v>
      </c>
      <c r="BB155" s="42">
        <v>1</v>
      </c>
      <c r="BC155" s="31" t="s">
        <v>11345</v>
      </c>
      <c r="BD155" s="31" t="s">
        <v>11294</v>
      </c>
      <c r="BE155" s="31" t="s">
        <v>11718</v>
      </c>
      <c r="BF155" s="32">
        <v>-0.82411750000000006</v>
      </c>
      <c r="BG155" s="32">
        <v>0.28655900000000001</v>
      </c>
      <c r="BH155" s="33">
        <v>0.05</v>
      </c>
      <c r="BI155" s="33">
        <v>0.05</v>
      </c>
      <c r="BJ155" s="32" t="s">
        <v>133</v>
      </c>
      <c r="BK155" s="32" t="s">
        <v>133</v>
      </c>
      <c r="BL155" s="32" t="s">
        <v>133</v>
      </c>
      <c r="BM155" s="34" t="s">
        <v>133</v>
      </c>
      <c r="BN155" s="34" t="s">
        <v>133</v>
      </c>
      <c r="BO155" s="34" t="s">
        <v>133</v>
      </c>
      <c r="BP155" s="34" t="s">
        <v>133</v>
      </c>
      <c r="BQ155" s="16">
        <f t="shared" si="26"/>
        <v>1.7241175000000002</v>
      </c>
      <c r="BR155" s="16">
        <f t="shared" si="24"/>
        <v>0.59001361042013256</v>
      </c>
      <c r="BS155" s="16">
        <f t="shared" si="25"/>
        <v>0.59001361042013256</v>
      </c>
      <c r="BT155" s="35" t="s">
        <v>133</v>
      </c>
      <c r="BU155" s="35" t="s">
        <v>133</v>
      </c>
      <c r="BV155" s="35" t="s">
        <v>133</v>
      </c>
      <c r="BW155" s="35" t="s">
        <v>133</v>
      </c>
      <c r="BX155" s="36">
        <v>0</v>
      </c>
      <c r="BY155" s="37" t="s">
        <v>133</v>
      </c>
      <c r="BZ155" s="38" t="s">
        <v>133</v>
      </c>
    </row>
    <row r="156" spans="1:78" ht="50.1" customHeight="1">
      <c r="A156" s="19" t="s">
        <v>359</v>
      </c>
      <c r="B156" s="20" t="s">
        <v>1104</v>
      </c>
      <c r="C156" s="21">
        <v>8</v>
      </c>
      <c r="D156" s="21" t="s">
        <v>348</v>
      </c>
      <c r="E156" s="40">
        <v>-7.6145290000000001</v>
      </c>
      <c r="F156" s="40">
        <v>110.71224599999999</v>
      </c>
      <c r="G156" s="41">
        <v>1</v>
      </c>
      <c r="H156" s="22">
        <v>5470</v>
      </c>
      <c r="I156" s="22">
        <v>80</v>
      </c>
      <c r="J156" s="23">
        <v>5810</v>
      </c>
      <c r="K156" s="23">
        <v>6045</v>
      </c>
      <c r="L156" s="23">
        <v>5575</v>
      </c>
      <c r="M156" s="24" t="s">
        <v>132</v>
      </c>
      <c r="N156" s="25" t="s">
        <v>133</v>
      </c>
      <c r="O156" s="25" t="s">
        <v>133</v>
      </c>
      <c r="P156" s="25" t="s">
        <v>133</v>
      </c>
      <c r="Q156" s="25" t="s">
        <v>133</v>
      </c>
      <c r="R156" s="25" t="s">
        <v>133</v>
      </c>
      <c r="S156" s="44" t="s">
        <v>133</v>
      </c>
      <c r="T156" s="26" t="s">
        <v>349</v>
      </c>
      <c r="U156" s="27">
        <v>0.08</v>
      </c>
      <c r="V156" s="27" t="s">
        <v>190</v>
      </c>
      <c r="W156" s="27" t="s">
        <v>133</v>
      </c>
      <c r="X156" s="27" t="s">
        <v>133</v>
      </c>
      <c r="Y156" s="27">
        <v>0.01</v>
      </c>
      <c r="Z156" s="27" t="s">
        <v>133</v>
      </c>
      <c r="AA156" s="27" t="s">
        <v>133</v>
      </c>
      <c r="AB156" s="28" t="s">
        <v>133</v>
      </c>
      <c r="AC156" s="28">
        <v>0.5</v>
      </c>
      <c r="AD156" s="28">
        <v>0.03</v>
      </c>
      <c r="AE156" s="28" t="s">
        <v>133</v>
      </c>
      <c r="AF156" s="28">
        <v>0.1</v>
      </c>
      <c r="AG156" s="39" t="s">
        <v>133</v>
      </c>
      <c r="AH156" s="39" t="s">
        <v>133</v>
      </c>
      <c r="AI156" s="39" t="s">
        <v>133</v>
      </c>
      <c r="AJ156" s="39" t="s">
        <v>133</v>
      </c>
      <c r="AK156" s="39" t="s">
        <v>133</v>
      </c>
      <c r="AL156" s="39">
        <v>1</v>
      </c>
      <c r="AM156" s="45" t="s">
        <v>133</v>
      </c>
      <c r="AN156" s="15">
        <f t="shared" si="22"/>
        <v>0.51088159097779207</v>
      </c>
      <c r="AO156" s="15">
        <f t="shared" si="23"/>
        <v>0.51088159097779207</v>
      </c>
      <c r="AP156" s="47">
        <v>-1.1106765000000001</v>
      </c>
      <c r="AQ156" s="29" t="s">
        <v>133</v>
      </c>
      <c r="AR156" s="29" t="s">
        <v>133</v>
      </c>
      <c r="AS156" s="148">
        <v>-0.65711390000000003</v>
      </c>
      <c r="AT156" s="148">
        <v>-0.53755850000000005</v>
      </c>
      <c r="AU156" s="48">
        <v>-1.652E-4</v>
      </c>
      <c r="AV156" s="47">
        <v>0.53722800000000004</v>
      </c>
      <c r="AW156" s="47">
        <v>0.70801749999999997</v>
      </c>
      <c r="AX156" s="29" t="s">
        <v>133</v>
      </c>
      <c r="AY156" s="29" t="s">
        <v>133</v>
      </c>
      <c r="AZ156" s="47">
        <v>1.2134191000000001</v>
      </c>
      <c r="BA156" s="30">
        <v>0</v>
      </c>
      <c r="BB156" s="42">
        <v>1</v>
      </c>
      <c r="BC156" s="31" t="s">
        <v>11345</v>
      </c>
      <c r="BD156" s="31" t="s">
        <v>11294</v>
      </c>
      <c r="BE156" s="31" t="s">
        <v>11718</v>
      </c>
      <c r="BF156" s="32">
        <v>-0.82411750000000006</v>
      </c>
      <c r="BG156" s="32">
        <v>0.28655900000000001</v>
      </c>
      <c r="BH156" s="33">
        <v>0.05</v>
      </c>
      <c r="BI156" s="33">
        <v>0.05</v>
      </c>
      <c r="BJ156" s="32" t="s">
        <v>133</v>
      </c>
      <c r="BK156" s="32" t="s">
        <v>133</v>
      </c>
      <c r="BL156" s="32" t="s">
        <v>133</v>
      </c>
      <c r="BM156" s="34" t="s">
        <v>133</v>
      </c>
      <c r="BN156" s="34" t="s">
        <v>133</v>
      </c>
      <c r="BO156" s="34" t="s">
        <v>133</v>
      </c>
      <c r="BP156" s="34" t="s">
        <v>133</v>
      </c>
      <c r="BQ156" s="16">
        <f t="shared" si="26"/>
        <v>1.8241175000000001</v>
      </c>
      <c r="BR156" s="16">
        <f t="shared" si="24"/>
        <v>0.59001361042013256</v>
      </c>
      <c r="BS156" s="16">
        <f t="shared" si="25"/>
        <v>0.59001361042013256</v>
      </c>
      <c r="BT156" s="35" t="s">
        <v>133</v>
      </c>
      <c r="BU156" s="35" t="s">
        <v>133</v>
      </c>
      <c r="BV156" s="35" t="s">
        <v>133</v>
      </c>
      <c r="BW156" s="35" t="s">
        <v>133</v>
      </c>
      <c r="BX156" s="36">
        <v>0</v>
      </c>
      <c r="BY156" s="37" t="s">
        <v>133</v>
      </c>
      <c r="BZ156" s="38" t="s">
        <v>133</v>
      </c>
    </row>
    <row r="157" spans="1:78" ht="50.1" customHeight="1">
      <c r="A157" s="19" t="s">
        <v>360</v>
      </c>
      <c r="B157" s="20" t="s">
        <v>1104</v>
      </c>
      <c r="C157" s="21">
        <v>8</v>
      </c>
      <c r="D157" s="21" t="s">
        <v>348</v>
      </c>
      <c r="E157" s="40">
        <v>-7.6145290000000001</v>
      </c>
      <c r="F157" s="40">
        <v>110.71224599999999</v>
      </c>
      <c r="G157" s="41">
        <v>1</v>
      </c>
      <c r="H157" s="22">
        <v>6010</v>
      </c>
      <c r="I157" s="22">
        <v>80</v>
      </c>
      <c r="J157" s="23">
        <v>6405.5</v>
      </c>
      <c r="K157" s="23">
        <v>6632</v>
      </c>
      <c r="L157" s="23">
        <v>6179</v>
      </c>
      <c r="M157" s="24" t="s">
        <v>132</v>
      </c>
      <c r="N157" s="25" t="s">
        <v>133</v>
      </c>
      <c r="O157" s="25" t="s">
        <v>133</v>
      </c>
      <c r="P157" s="25" t="s">
        <v>133</v>
      </c>
      <c r="Q157" s="25" t="s">
        <v>133</v>
      </c>
      <c r="R157" s="25" t="s">
        <v>133</v>
      </c>
      <c r="S157" s="44" t="s">
        <v>133</v>
      </c>
      <c r="T157" s="26" t="s">
        <v>349</v>
      </c>
      <c r="U157" s="27">
        <v>0.08</v>
      </c>
      <c r="V157" s="27" t="s">
        <v>190</v>
      </c>
      <c r="W157" s="27" t="s">
        <v>133</v>
      </c>
      <c r="X157" s="27" t="s">
        <v>133</v>
      </c>
      <c r="Y157" s="27">
        <v>0.01</v>
      </c>
      <c r="Z157" s="27" t="s">
        <v>133</v>
      </c>
      <c r="AA157" s="27" t="s">
        <v>133</v>
      </c>
      <c r="AB157" s="28" t="s">
        <v>133</v>
      </c>
      <c r="AC157" s="28">
        <v>0.5</v>
      </c>
      <c r="AD157" s="28">
        <v>0.03</v>
      </c>
      <c r="AE157" s="28" t="s">
        <v>133</v>
      </c>
      <c r="AF157" s="28">
        <v>0.1</v>
      </c>
      <c r="AG157" s="39" t="s">
        <v>133</v>
      </c>
      <c r="AH157" s="39" t="s">
        <v>133</v>
      </c>
      <c r="AI157" s="39" t="s">
        <v>133</v>
      </c>
      <c r="AJ157" s="39" t="s">
        <v>133</v>
      </c>
      <c r="AK157" s="39" t="s">
        <v>133</v>
      </c>
      <c r="AL157" s="39">
        <v>1</v>
      </c>
      <c r="AM157" s="45" t="s">
        <v>133</v>
      </c>
      <c r="AN157" s="15">
        <f t="shared" si="22"/>
        <v>0.51088159097779207</v>
      </c>
      <c r="AO157" s="15">
        <f t="shared" si="23"/>
        <v>0.51088159097779207</v>
      </c>
      <c r="AP157" s="47">
        <v>-1.1106765000000001</v>
      </c>
      <c r="AQ157" s="29" t="s">
        <v>133</v>
      </c>
      <c r="AR157" s="29" t="s">
        <v>133</v>
      </c>
      <c r="AS157" s="148">
        <v>-0.65711390000000003</v>
      </c>
      <c r="AT157" s="148">
        <v>-0.53755850000000005</v>
      </c>
      <c r="AU157" s="48">
        <v>-1.652E-4</v>
      </c>
      <c r="AV157" s="47">
        <v>0.53722800000000004</v>
      </c>
      <c r="AW157" s="47">
        <v>0.70801749999999997</v>
      </c>
      <c r="AX157" s="29" t="s">
        <v>133</v>
      </c>
      <c r="AY157" s="29" t="s">
        <v>133</v>
      </c>
      <c r="AZ157" s="47">
        <v>1.2134191000000001</v>
      </c>
      <c r="BA157" s="30">
        <v>0</v>
      </c>
      <c r="BB157" s="42">
        <v>1</v>
      </c>
      <c r="BC157" s="31" t="s">
        <v>11345</v>
      </c>
      <c r="BD157" s="31" t="s">
        <v>11294</v>
      </c>
      <c r="BE157" s="31" t="s">
        <v>11718</v>
      </c>
      <c r="BF157" s="32">
        <v>-0.82411750000000006</v>
      </c>
      <c r="BG157" s="32">
        <v>0.28655900000000001</v>
      </c>
      <c r="BH157" s="33">
        <v>0.05</v>
      </c>
      <c r="BI157" s="33">
        <v>0.05</v>
      </c>
      <c r="BJ157" s="32" t="s">
        <v>133</v>
      </c>
      <c r="BK157" s="32" t="s">
        <v>133</v>
      </c>
      <c r="BL157" s="32" t="s">
        <v>133</v>
      </c>
      <c r="BM157" s="34" t="s">
        <v>133</v>
      </c>
      <c r="BN157" s="34" t="s">
        <v>133</v>
      </c>
      <c r="BO157" s="34" t="s">
        <v>133</v>
      </c>
      <c r="BP157" s="34" t="s">
        <v>133</v>
      </c>
      <c r="BQ157" s="16">
        <f t="shared" si="26"/>
        <v>1.8241175000000001</v>
      </c>
      <c r="BR157" s="16">
        <f t="shared" si="24"/>
        <v>0.59001361042013256</v>
      </c>
      <c r="BS157" s="16">
        <f t="shared" si="25"/>
        <v>0.59001361042013256</v>
      </c>
      <c r="BT157" s="35" t="s">
        <v>133</v>
      </c>
      <c r="BU157" s="35" t="s">
        <v>133</v>
      </c>
      <c r="BV157" s="35" t="s">
        <v>133</v>
      </c>
      <c r="BW157" s="35" t="s">
        <v>133</v>
      </c>
      <c r="BX157" s="36">
        <v>0</v>
      </c>
      <c r="BY157" s="37" t="s">
        <v>133</v>
      </c>
      <c r="BZ157" s="38" t="s">
        <v>133</v>
      </c>
    </row>
    <row r="158" spans="1:78" ht="50.1" customHeight="1">
      <c r="A158" s="19" t="s">
        <v>361</v>
      </c>
      <c r="B158" s="20" t="s">
        <v>362</v>
      </c>
      <c r="C158" s="21">
        <v>13</v>
      </c>
      <c r="D158" s="21" t="s">
        <v>363</v>
      </c>
      <c r="E158" s="40">
        <v>-6</v>
      </c>
      <c r="F158" s="40">
        <v>147.05000000000001</v>
      </c>
      <c r="G158" s="41">
        <v>1</v>
      </c>
      <c r="H158" s="22">
        <v>7400</v>
      </c>
      <c r="I158" s="22">
        <v>80</v>
      </c>
      <c r="J158" s="23">
        <v>8076</v>
      </c>
      <c r="K158" s="23">
        <v>8278</v>
      </c>
      <c r="L158" s="23">
        <v>7874</v>
      </c>
      <c r="M158" s="24" t="s">
        <v>343</v>
      </c>
      <c r="N158" s="25" t="s">
        <v>133</v>
      </c>
      <c r="O158" s="25" t="s">
        <v>133</v>
      </c>
      <c r="P158" s="25" t="s">
        <v>133</v>
      </c>
      <c r="Q158" s="25" t="s">
        <v>133</v>
      </c>
      <c r="R158" s="25" t="s">
        <v>133</v>
      </c>
      <c r="S158" s="44" t="s">
        <v>133</v>
      </c>
      <c r="T158" s="26" t="s">
        <v>364</v>
      </c>
      <c r="U158" s="27" t="s">
        <v>133</v>
      </c>
      <c r="V158" s="27" t="s">
        <v>133</v>
      </c>
      <c r="W158" s="27" t="s">
        <v>133</v>
      </c>
      <c r="X158" s="27" t="s">
        <v>133</v>
      </c>
      <c r="Y158" s="27">
        <v>0.01</v>
      </c>
      <c r="Z158" s="27" t="s">
        <v>133</v>
      </c>
      <c r="AA158" s="27" t="s">
        <v>133</v>
      </c>
      <c r="AB158" s="28" t="s">
        <v>133</v>
      </c>
      <c r="AC158" s="28">
        <v>0.5</v>
      </c>
      <c r="AD158" s="28">
        <v>0.03</v>
      </c>
      <c r="AE158" s="28" t="s">
        <v>133</v>
      </c>
      <c r="AF158" s="28">
        <v>0.1</v>
      </c>
      <c r="AG158" s="39" t="s">
        <v>133</v>
      </c>
      <c r="AH158" s="39" t="s">
        <v>133</v>
      </c>
      <c r="AI158" s="39" t="s">
        <v>133</v>
      </c>
      <c r="AJ158" s="39" t="s">
        <v>133</v>
      </c>
      <c r="AK158" s="39" t="s">
        <v>133</v>
      </c>
      <c r="AL158" s="39">
        <v>6.8</v>
      </c>
      <c r="AM158" s="45" t="s">
        <v>133</v>
      </c>
      <c r="AN158" s="15">
        <f t="shared" si="22"/>
        <v>0.51088159097779207</v>
      </c>
      <c r="AO158" s="15">
        <f t="shared" si="23"/>
        <v>0.51088159097779207</v>
      </c>
      <c r="AP158" s="47">
        <v>-0.69823106336899998</v>
      </c>
      <c r="AQ158" s="29" t="s">
        <v>133</v>
      </c>
      <c r="AR158" s="29" t="s">
        <v>133</v>
      </c>
      <c r="AS158" s="148">
        <v>-0.34044390344499997</v>
      </c>
      <c r="AT158" s="148">
        <v>-0.245348001964</v>
      </c>
      <c r="AU158" s="48">
        <v>2.7123569854500001E-5</v>
      </c>
      <c r="AV158" s="47">
        <v>0.24540224910399999</v>
      </c>
      <c r="AW158" s="47">
        <v>0.29660634461899998</v>
      </c>
      <c r="AX158" s="29" t="s">
        <v>133</v>
      </c>
      <c r="AY158" s="29" t="s">
        <v>133</v>
      </c>
      <c r="AZ158" s="47">
        <v>0.51320453816900002</v>
      </c>
      <c r="BA158" s="30">
        <v>-1</v>
      </c>
      <c r="BB158" s="42">
        <v>1</v>
      </c>
      <c r="BC158" s="31" t="s">
        <v>11331</v>
      </c>
      <c r="BD158" s="31" t="s">
        <v>11504</v>
      </c>
      <c r="BE158" s="31" t="s">
        <v>1711</v>
      </c>
      <c r="BF158" s="32" t="s">
        <v>133</v>
      </c>
      <c r="BG158" s="32" t="s">
        <v>133</v>
      </c>
      <c r="BH158" s="33">
        <v>0.05</v>
      </c>
      <c r="BI158" s="33">
        <v>0.05</v>
      </c>
      <c r="BJ158" s="32" t="s">
        <v>133</v>
      </c>
      <c r="BK158" s="32" t="s">
        <v>133</v>
      </c>
      <c r="BL158" s="32" t="s">
        <v>133</v>
      </c>
      <c r="BM158" s="34" t="s">
        <v>133</v>
      </c>
      <c r="BN158" s="34" t="s">
        <v>133</v>
      </c>
      <c r="BO158" s="34">
        <v>1.7849999999999999</v>
      </c>
      <c r="BP158" s="34">
        <v>0.08</v>
      </c>
      <c r="BQ158" s="35" t="s">
        <v>133</v>
      </c>
      <c r="BR158" s="16">
        <f t="shared" si="24"/>
        <v>0.51575187832910507</v>
      </c>
      <c r="BS158" s="16">
        <f t="shared" si="25"/>
        <v>0.51575187832910507</v>
      </c>
      <c r="BT158" s="35" t="s">
        <v>133</v>
      </c>
      <c r="BU158" s="35" t="s">
        <v>133</v>
      </c>
      <c r="BV158" s="35" t="s">
        <v>133</v>
      </c>
      <c r="BW158" s="35" t="s">
        <v>133</v>
      </c>
      <c r="BX158" s="36">
        <v>0</v>
      </c>
      <c r="BY158" s="37" t="s">
        <v>133</v>
      </c>
      <c r="BZ158" s="38" t="s">
        <v>6078</v>
      </c>
    </row>
    <row r="159" spans="1:78" ht="50.1" customHeight="1">
      <c r="A159" s="19" t="s">
        <v>365</v>
      </c>
      <c r="B159" s="20" t="s">
        <v>362</v>
      </c>
      <c r="C159" s="21">
        <v>13</v>
      </c>
      <c r="D159" s="21" t="s">
        <v>363</v>
      </c>
      <c r="E159" s="40">
        <v>-6</v>
      </c>
      <c r="F159" s="40">
        <v>147.05000000000001</v>
      </c>
      <c r="G159" s="41">
        <v>1</v>
      </c>
      <c r="H159" s="22">
        <v>7800</v>
      </c>
      <c r="I159" s="22">
        <v>80</v>
      </c>
      <c r="J159" s="23">
        <v>8491</v>
      </c>
      <c r="K159" s="23">
        <v>8714</v>
      </c>
      <c r="L159" s="23">
        <v>8268</v>
      </c>
      <c r="M159" s="24" t="s">
        <v>343</v>
      </c>
      <c r="N159" s="25" t="s">
        <v>133</v>
      </c>
      <c r="O159" s="25" t="s">
        <v>133</v>
      </c>
      <c r="P159" s="25" t="s">
        <v>133</v>
      </c>
      <c r="Q159" s="25" t="s">
        <v>133</v>
      </c>
      <c r="R159" s="25" t="s">
        <v>133</v>
      </c>
      <c r="S159" s="44" t="s">
        <v>133</v>
      </c>
      <c r="T159" s="26" t="s">
        <v>364</v>
      </c>
      <c r="U159" s="27" t="s">
        <v>133</v>
      </c>
      <c r="V159" s="27" t="s">
        <v>133</v>
      </c>
      <c r="W159" s="27" t="s">
        <v>133</v>
      </c>
      <c r="X159" s="27" t="s">
        <v>133</v>
      </c>
      <c r="Y159" s="27">
        <v>0.01</v>
      </c>
      <c r="Z159" s="27" t="s">
        <v>133</v>
      </c>
      <c r="AA159" s="27" t="s">
        <v>133</v>
      </c>
      <c r="AB159" s="28" t="s">
        <v>133</v>
      </c>
      <c r="AC159" s="28">
        <v>0.5</v>
      </c>
      <c r="AD159" s="28">
        <v>0.03</v>
      </c>
      <c r="AE159" s="28" t="s">
        <v>133</v>
      </c>
      <c r="AF159" s="28">
        <v>0.1</v>
      </c>
      <c r="AG159" s="39" t="s">
        <v>133</v>
      </c>
      <c r="AH159" s="39" t="s">
        <v>133</v>
      </c>
      <c r="AI159" s="39" t="s">
        <v>133</v>
      </c>
      <c r="AJ159" s="39" t="s">
        <v>133</v>
      </c>
      <c r="AK159" s="39" t="s">
        <v>133</v>
      </c>
      <c r="AL159" s="39">
        <v>4.5999999999999996</v>
      </c>
      <c r="AM159" s="45" t="s">
        <v>133</v>
      </c>
      <c r="AN159" s="15">
        <f t="shared" si="22"/>
        <v>0.51088159097779207</v>
      </c>
      <c r="AO159" s="15">
        <f t="shared" si="23"/>
        <v>0.51088159097779207</v>
      </c>
      <c r="AP159" s="47">
        <v>-0.69823106336899998</v>
      </c>
      <c r="AQ159" s="29" t="s">
        <v>133</v>
      </c>
      <c r="AR159" s="29" t="s">
        <v>133</v>
      </c>
      <c r="AS159" s="148">
        <v>-0.34044390344499997</v>
      </c>
      <c r="AT159" s="148">
        <v>-0.245348001964</v>
      </c>
      <c r="AU159" s="48">
        <v>2.7123569854500001E-5</v>
      </c>
      <c r="AV159" s="47">
        <v>0.24540224910399999</v>
      </c>
      <c r="AW159" s="47">
        <v>0.29660634461899998</v>
      </c>
      <c r="AX159" s="29" t="s">
        <v>133</v>
      </c>
      <c r="AY159" s="29" t="s">
        <v>133</v>
      </c>
      <c r="AZ159" s="47">
        <v>0.51320453816900002</v>
      </c>
      <c r="BA159" s="30">
        <v>-1</v>
      </c>
      <c r="BB159" s="42">
        <v>1</v>
      </c>
      <c r="BC159" s="31" t="s">
        <v>11331</v>
      </c>
      <c r="BD159" s="31" t="s">
        <v>11504</v>
      </c>
      <c r="BE159" s="31" t="s">
        <v>1711</v>
      </c>
      <c r="BF159" s="32" t="s">
        <v>133</v>
      </c>
      <c r="BG159" s="32" t="s">
        <v>133</v>
      </c>
      <c r="BH159" s="33">
        <v>0.05</v>
      </c>
      <c r="BI159" s="33">
        <v>0.05</v>
      </c>
      <c r="BJ159" s="32" t="s">
        <v>133</v>
      </c>
      <c r="BK159" s="32" t="s">
        <v>133</v>
      </c>
      <c r="BL159" s="32" t="s">
        <v>133</v>
      </c>
      <c r="BM159" s="34" t="s">
        <v>133</v>
      </c>
      <c r="BN159" s="34" t="s">
        <v>133</v>
      </c>
      <c r="BO159" s="34">
        <v>1.7849999999999999</v>
      </c>
      <c r="BP159" s="34">
        <v>0.08</v>
      </c>
      <c r="BQ159" s="35" t="s">
        <v>133</v>
      </c>
      <c r="BR159" s="16">
        <f t="shared" si="24"/>
        <v>0.51575187832910507</v>
      </c>
      <c r="BS159" s="16">
        <f t="shared" si="25"/>
        <v>0.51575187832910507</v>
      </c>
      <c r="BT159" s="35" t="s">
        <v>133</v>
      </c>
      <c r="BU159" s="35" t="s">
        <v>133</v>
      </c>
      <c r="BV159" s="35" t="s">
        <v>133</v>
      </c>
      <c r="BW159" s="35" t="s">
        <v>133</v>
      </c>
      <c r="BX159" s="36">
        <v>0</v>
      </c>
      <c r="BY159" s="37" t="s">
        <v>133</v>
      </c>
      <c r="BZ159" s="38" t="s">
        <v>6078</v>
      </c>
    </row>
    <row r="160" spans="1:78" ht="50.1" customHeight="1">
      <c r="A160" s="19" t="s">
        <v>366</v>
      </c>
      <c r="B160" s="20" t="s">
        <v>362</v>
      </c>
      <c r="C160" s="21">
        <v>13</v>
      </c>
      <c r="D160" s="21" t="s">
        <v>363</v>
      </c>
      <c r="E160" s="40">
        <v>-6</v>
      </c>
      <c r="F160" s="40">
        <v>147.05000000000001</v>
      </c>
      <c r="G160" s="41">
        <v>1</v>
      </c>
      <c r="H160" s="22">
        <v>7980</v>
      </c>
      <c r="I160" s="22">
        <v>70</v>
      </c>
      <c r="J160" s="23">
        <v>8710</v>
      </c>
      <c r="K160" s="23">
        <v>8955</v>
      </c>
      <c r="L160" s="23">
        <v>8465</v>
      </c>
      <c r="M160" s="24" t="s">
        <v>343</v>
      </c>
      <c r="N160" s="25" t="s">
        <v>133</v>
      </c>
      <c r="O160" s="25" t="s">
        <v>133</v>
      </c>
      <c r="P160" s="25" t="s">
        <v>133</v>
      </c>
      <c r="Q160" s="25" t="s">
        <v>133</v>
      </c>
      <c r="R160" s="25" t="s">
        <v>133</v>
      </c>
      <c r="S160" s="44" t="s">
        <v>133</v>
      </c>
      <c r="T160" s="26" t="s">
        <v>364</v>
      </c>
      <c r="U160" s="27" t="s">
        <v>133</v>
      </c>
      <c r="V160" s="27" t="s">
        <v>133</v>
      </c>
      <c r="W160" s="27" t="s">
        <v>133</v>
      </c>
      <c r="X160" s="27" t="s">
        <v>133</v>
      </c>
      <c r="Y160" s="27">
        <v>0.01</v>
      </c>
      <c r="Z160" s="27" t="s">
        <v>133</v>
      </c>
      <c r="AA160" s="27" t="s">
        <v>133</v>
      </c>
      <c r="AB160" s="28" t="s">
        <v>133</v>
      </c>
      <c r="AC160" s="28">
        <v>0.5</v>
      </c>
      <c r="AD160" s="28">
        <v>0.03</v>
      </c>
      <c r="AE160" s="28" t="s">
        <v>133</v>
      </c>
      <c r="AF160" s="28">
        <v>0.1</v>
      </c>
      <c r="AG160" s="39" t="s">
        <v>133</v>
      </c>
      <c r="AH160" s="39" t="s">
        <v>133</v>
      </c>
      <c r="AI160" s="39" t="s">
        <v>133</v>
      </c>
      <c r="AJ160" s="39" t="s">
        <v>133</v>
      </c>
      <c r="AK160" s="39" t="s">
        <v>133</v>
      </c>
      <c r="AL160" s="39">
        <v>3.5999999999999996</v>
      </c>
      <c r="AM160" s="45" t="s">
        <v>133</v>
      </c>
      <c r="AN160" s="15">
        <f t="shared" si="22"/>
        <v>0.51088159097779207</v>
      </c>
      <c r="AO160" s="15">
        <f t="shared" si="23"/>
        <v>0.51088159097779207</v>
      </c>
      <c r="AP160" s="47">
        <v>-0.69823106336899998</v>
      </c>
      <c r="AQ160" s="29" t="s">
        <v>133</v>
      </c>
      <c r="AR160" s="29" t="s">
        <v>133</v>
      </c>
      <c r="AS160" s="148">
        <v>-0.34044390344499997</v>
      </c>
      <c r="AT160" s="148">
        <v>-0.245348001964</v>
      </c>
      <c r="AU160" s="48">
        <v>2.7123569854500001E-5</v>
      </c>
      <c r="AV160" s="47">
        <v>0.24540224910399999</v>
      </c>
      <c r="AW160" s="47">
        <v>0.29660634461899998</v>
      </c>
      <c r="AX160" s="29" t="s">
        <v>133</v>
      </c>
      <c r="AY160" s="29" t="s">
        <v>133</v>
      </c>
      <c r="AZ160" s="47">
        <v>0.51320453816900002</v>
      </c>
      <c r="BA160" s="30">
        <v>-1</v>
      </c>
      <c r="BB160" s="42">
        <v>1</v>
      </c>
      <c r="BC160" s="31" t="s">
        <v>11331</v>
      </c>
      <c r="BD160" s="31" t="s">
        <v>11505</v>
      </c>
      <c r="BE160" s="31" t="s">
        <v>1711</v>
      </c>
      <c r="BF160" s="32" t="s">
        <v>133</v>
      </c>
      <c r="BG160" s="32" t="s">
        <v>133</v>
      </c>
      <c r="BH160" s="33">
        <v>0.05</v>
      </c>
      <c r="BI160" s="33">
        <v>0.05</v>
      </c>
      <c r="BJ160" s="32" t="s">
        <v>133</v>
      </c>
      <c r="BK160" s="32" t="s">
        <v>133</v>
      </c>
      <c r="BL160" s="32" t="s">
        <v>133</v>
      </c>
      <c r="BM160" s="34" t="s">
        <v>133</v>
      </c>
      <c r="BN160" s="34" t="s">
        <v>133</v>
      </c>
      <c r="BO160" s="34">
        <v>1.7849999999999999</v>
      </c>
      <c r="BP160" s="34">
        <v>0.08</v>
      </c>
      <c r="BQ160" s="35" t="s">
        <v>133</v>
      </c>
      <c r="BR160" s="16">
        <f t="shared" si="24"/>
        <v>0.51575187832910507</v>
      </c>
      <c r="BS160" s="16">
        <f t="shared" si="25"/>
        <v>0.51575187832910507</v>
      </c>
      <c r="BT160" s="35" t="s">
        <v>133</v>
      </c>
      <c r="BU160" s="35" t="s">
        <v>133</v>
      </c>
      <c r="BV160" s="35" t="s">
        <v>133</v>
      </c>
      <c r="BW160" s="35" t="s">
        <v>133</v>
      </c>
      <c r="BX160" s="36">
        <v>0</v>
      </c>
      <c r="BY160" s="37" t="s">
        <v>133</v>
      </c>
      <c r="BZ160" s="38" t="s">
        <v>6078</v>
      </c>
    </row>
    <row r="161" spans="1:78" ht="50.1" customHeight="1">
      <c r="A161" s="19" t="s">
        <v>367</v>
      </c>
      <c r="B161" s="20" t="s">
        <v>362</v>
      </c>
      <c r="C161" s="21">
        <v>13</v>
      </c>
      <c r="D161" s="21" t="s">
        <v>363</v>
      </c>
      <c r="E161" s="40">
        <v>-6</v>
      </c>
      <c r="F161" s="40">
        <v>147.05000000000001</v>
      </c>
      <c r="G161" s="41">
        <v>1</v>
      </c>
      <c r="H161" s="22">
        <v>8160</v>
      </c>
      <c r="I161" s="22">
        <v>70</v>
      </c>
      <c r="J161" s="23">
        <v>8909.5</v>
      </c>
      <c r="K161" s="23">
        <v>9181</v>
      </c>
      <c r="L161" s="23">
        <v>8638</v>
      </c>
      <c r="M161" s="24" t="s">
        <v>343</v>
      </c>
      <c r="N161" s="25" t="s">
        <v>133</v>
      </c>
      <c r="O161" s="25" t="s">
        <v>133</v>
      </c>
      <c r="P161" s="25" t="s">
        <v>133</v>
      </c>
      <c r="Q161" s="25" t="s">
        <v>133</v>
      </c>
      <c r="R161" s="25" t="s">
        <v>133</v>
      </c>
      <c r="S161" s="44" t="s">
        <v>133</v>
      </c>
      <c r="T161" s="26" t="s">
        <v>364</v>
      </c>
      <c r="U161" s="27" t="s">
        <v>133</v>
      </c>
      <c r="V161" s="27" t="s">
        <v>133</v>
      </c>
      <c r="W161" s="27" t="s">
        <v>133</v>
      </c>
      <c r="X161" s="27" t="s">
        <v>133</v>
      </c>
      <c r="Y161" s="27">
        <v>0.01</v>
      </c>
      <c r="Z161" s="27" t="s">
        <v>133</v>
      </c>
      <c r="AA161" s="27" t="s">
        <v>133</v>
      </c>
      <c r="AB161" s="28" t="s">
        <v>133</v>
      </c>
      <c r="AC161" s="28">
        <v>0.5</v>
      </c>
      <c r="AD161" s="28">
        <v>0.03</v>
      </c>
      <c r="AE161" s="28" t="s">
        <v>133</v>
      </c>
      <c r="AF161" s="28">
        <v>0.1</v>
      </c>
      <c r="AG161" s="39" t="s">
        <v>133</v>
      </c>
      <c r="AH161" s="39" t="s">
        <v>133</v>
      </c>
      <c r="AI161" s="39" t="s">
        <v>133</v>
      </c>
      <c r="AJ161" s="39" t="s">
        <v>133</v>
      </c>
      <c r="AK161" s="39" t="s">
        <v>133</v>
      </c>
      <c r="AL161" s="39">
        <v>1.7999999999999998</v>
      </c>
      <c r="AM161" s="45" t="s">
        <v>133</v>
      </c>
      <c r="AN161" s="15">
        <f t="shared" si="22"/>
        <v>0.51088159097779207</v>
      </c>
      <c r="AO161" s="15">
        <f t="shared" si="23"/>
        <v>0.51088159097779207</v>
      </c>
      <c r="AP161" s="47">
        <v>-0.69823106336899998</v>
      </c>
      <c r="AQ161" s="29" t="s">
        <v>133</v>
      </c>
      <c r="AR161" s="29" t="s">
        <v>133</v>
      </c>
      <c r="AS161" s="148">
        <v>-0.34044390344499997</v>
      </c>
      <c r="AT161" s="148">
        <v>-0.245348001964</v>
      </c>
      <c r="AU161" s="48">
        <v>2.7123569854500001E-5</v>
      </c>
      <c r="AV161" s="47">
        <v>0.24540224910399999</v>
      </c>
      <c r="AW161" s="47">
        <v>0.29660634461899998</v>
      </c>
      <c r="AX161" s="29" t="s">
        <v>133</v>
      </c>
      <c r="AY161" s="29" t="s">
        <v>133</v>
      </c>
      <c r="AZ161" s="47">
        <v>0.51320453816900002</v>
      </c>
      <c r="BA161" s="30">
        <v>-1</v>
      </c>
      <c r="BB161" s="42">
        <v>1</v>
      </c>
      <c r="BC161" s="31" t="s">
        <v>11331</v>
      </c>
      <c r="BD161" s="31" t="s">
        <v>11504</v>
      </c>
      <c r="BE161" s="31" t="s">
        <v>1711</v>
      </c>
      <c r="BF161" s="32" t="s">
        <v>133</v>
      </c>
      <c r="BG161" s="32" t="s">
        <v>133</v>
      </c>
      <c r="BH161" s="33">
        <v>0.05</v>
      </c>
      <c r="BI161" s="33">
        <v>0.05</v>
      </c>
      <c r="BJ161" s="32" t="s">
        <v>133</v>
      </c>
      <c r="BK161" s="32" t="s">
        <v>133</v>
      </c>
      <c r="BL161" s="32" t="s">
        <v>133</v>
      </c>
      <c r="BM161" s="34" t="s">
        <v>133</v>
      </c>
      <c r="BN161" s="34" t="s">
        <v>133</v>
      </c>
      <c r="BO161" s="34">
        <v>1.7849999999999999</v>
      </c>
      <c r="BP161" s="34">
        <v>0.08</v>
      </c>
      <c r="BQ161" s="35" t="s">
        <v>133</v>
      </c>
      <c r="BR161" s="16">
        <f t="shared" si="24"/>
        <v>0.51575187832910507</v>
      </c>
      <c r="BS161" s="16">
        <f t="shared" si="25"/>
        <v>0.51575187832910507</v>
      </c>
      <c r="BT161" s="35" t="s">
        <v>133</v>
      </c>
      <c r="BU161" s="35" t="s">
        <v>133</v>
      </c>
      <c r="BV161" s="35" t="s">
        <v>133</v>
      </c>
      <c r="BW161" s="35" t="s">
        <v>133</v>
      </c>
      <c r="BX161" s="36">
        <v>0</v>
      </c>
      <c r="BY161" s="37" t="s">
        <v>133</v>
      </c>
      <c r="BZ161" s="38" t="s">
        <v>6078</v>
      </c>
    </row>
    <row r="162" spans="1:78" ht="50.1" customHeight="1">
      <c r="A162" s="19" t="s">
        <v>368</v>
      </c>
      <c r="B162" s="20" t="s">
        <v>362</v>
      </c>
      <c r="C162" s="21">
        <v>13</v>
      </c>
      <c r="D162" s="21" t="s">
        <v>363</v>
      </c>
      <c r="E162" s="40">
        <v>-6</v>
      </c>
      <c r="F162" s="40">
        <v>147.05000000000001</v>
      </c>
      <c r="G162" s="41">
        <v>1</v>
      </c>
      <c r="H162" s="22">
        <v>8100</v>
      </c>
      <c r="I162" s="22">
        <v>80</v>
      </c>
      <c r="J162" s="23">
        <v>8832.5</v>
      </c>
      <c r="K162" s="23">
        <v>9095</v>
      </c>
      <c r="L162" s="23">
        <v>8570</v>
      </c>
      <c r="M162" s="24" t="s">
        <v>343</v>
      </c>
      <c r="N162" s="25" t="s">
        <v>133</v>
      </c>
      <c r="O162" s="25" t="s">
        <v>133</v>
      </c>
      <c r="P162" s="25" t="s">
        <v>133</v>
      </c>
      <c r="Q162" s="25" t="s">
        <v>133</v>
      </c>
      <c r="R162" s="25" t="s">
        <v>133</v>
      </c>
      <c r="S162" s="44" t="s">
        <v>133</v>
      </c>
      <c r="T162" s="26" t="s">
        <v>364</v>
      </c>
      <c r="U162" s="27" t="s">
        <v>133</v>
      </c>
      <c r="V162" s="27" t="s">
        <v>133</v>
      </c>
      <c r="W162" s="27" t="s">
        <v>133</v>
      </c>
      <c r="X162" s="27" t="s">
        <v>133</v>
      </c>
      <c r="Y162" s="27">
        <v>0.01</v>
      </c>
      <c r="Z162" s="27" t="s">
        <v>133</v>
      </c>
      <c r="AA162" s="27" t="s">
        <v>133</v>
      </c>
      <c r="AB162" s="28" t="s">
        <v>133</v>
      </c>
      <c r="AC162" s="28">
        <v>0.5</v>
      </c>
      <c r="AD162" s="28">
        <v>0.03</v>
      </c>
      <c r="AE162" s="28" t="s">
        <v>133</v>
      </c>
      <c r="AF162" s="28">
        <v>0.1</v>
      </c>
      <c r="AG162" s="39" t="s">
        <v>133</v>
      </c>
      <c r="AH162" s="39" t="s">
        <v>133</v>
      </c>
      <c r="AI162" s="39" t="s">
        <v>133</v>
      </c>
      <c r="AJ162" s="39" t="s">
        <v>133</v>
      </c>
      <c r="AK162" s="39" t="s">
        <v>133</v>
      </c>
      <c r="AL162" s="39">
        <v>0.29999999999999982</v>
      </c>
      <c r="AM162" s="45" t="s">
        <v>133</v>
      </c>
      <c r="AN162" s="15">
        <f t="shared" si="22"/>
        <v>0.51088159097779207</v>
      </c>
      <c r="AO162" s="15">
        <f t="shared" si="23"/>
        <v>0.51088159097779207</v>
      </c>
      <c r="AP162" s="47">
        <v>-0.69823106336899998</v>
      </c>
      <c r="AQ162" s="29" t="s">
        <v>133</v>
      </c>
      <c r="AR162" s="29" t="s">
        <v>133</v>
      </c>
      <c r="AS162" s="148">
        <v>-0.34044390344499997</v>
      </c>
      <c r="AT162" s="148">
        <v>-0.245348001964</v>
      </c>
      <c r="AU162" s="48">
        <v>2.7123569854500001E-5</v>
      </c>
      <c r="AV162" s="47">
        <v>0.24540224910399999</v>
      </c>
      <c r="AW162" s="47">
        <v>0.29660634461899998</v>
      </c>
      <c r="AX162" s="29" t="s">
        <v>133</v>
      </c>
      <c r="AY162" s="29" t="s">
        <v>133</v>
      </c>
      <c r="AZ162" s="47">
        <v>0.51320453816900002</v>
      </c>
      <c r="BA162" s="30">
        <v>-1</v>
      </c>
      <c r="BB162" s="42">
        <v>1</v>
      </c>
      <c r="BC162" s="31" t="s">
        <v>11331</v>
      </c>
      <c r="BD162" s="31" t="s">
        <v>11504</v>
      </c>
      <c r="BE162" s="31" t="s">
        <v>1711</v>
      </c>
      <c r="BF162" s="32" t="s">
        <v>133</v>
      </c>
      <c r="BG162" s="32" t="s">
        <v>133</v>
      </c>
      <c r="BH162" s="33">
        <v>0.05</v>
      </c>
      <c r="BI162" s="33">
        <v>0.05</v>
      </c>
      <c r="BJ162" s="32" t="s">
        <v>133</v>
      </c>
      <c r="BK162" s="32" t="s">
        <v>133</v>
      </c>
      <c r="BL162" s="32" t="s">
        <v>133</v>
      </c>
      <c r="BM162" s="34" t="s">
        <v>133</v>
      </c>
      <c r="BN162" s="34" t="s">
        <v>133</v>
      </c>
      <c r="BO162" s="34">
        <v>1.7849999999999999</v>
      </c>
      <c r="BP162" s="34">
        <v>0.08</v>
      </c>
      <c r="BQ162" s="35" t="s">
        <v>133</v>
      </c>
      <c r="BR162" s="16">
        <f t="shared" si="24"/>
        <v>0.51575187832910507</v>
      </c>
      <c r="BS162" s="16">
        <f t="shared" si="25"/>
        <v>0.51575187832910507</v>
      </c>
      <c r="BT162" s="35" t="s">
        <v>133</v>
      </c>
      <c r="BU162" s="35" t="s">
        <v>133</v>
      </c>
      <c r="BV162" s="35" t="s">
        <v>133</v>
      </c>
      <c r="BW162" s="35" t="s">
        <v>133</v>
      </c>
      <c r="BX162" s="36">
        <v>0</v>
      </c>
      <c r="BY162" s="37" t="s">
        <v>133</v>
      </c>
      <c r="BZ162" s="38" t="s">
        <v>6078</v>
      </c>
    </row>
    <row r="163" spans="1:78" ht="50.1" customHeight="1">
      <c r="A163" s="19" t="s">
        <v>369</v>
      </c>
      <c r="B163" s="20" t="s">
        <v>362</v>
      </c>
      <c r="C163" s="21">
        <v>13</v>
      </c>
      <c r="D163" s="21" t="s">
        <v>363</v>
      </c>
      <c r="E163" s="40">
        <v>-6</v>
      </c>
      <c r="F163" s="40">
        <v>147.05000000000001</v>
      </c>
      <c r="G163" s="41">
        <v>1</v>
      </c>
      <c r="H163" s="22">
        <v>8330</v>
      </c>
      <c r="I163" s="22">
        <v>80</v>
      </c>
      <c r="J163" s="23">
        <v>9183</v>
      </c>
      <c r="K163" s="23">
        <v>9414</v>
      </c>
      <c r="L163" s="23">
        <v>8952</v>
      </c>
      <c r="M163" s="24" t="s">
        <v>343</v>
      </c>
      <c r="N163" s="25" t="s">
        <v>133</v>
      </c>
      <c r="O163" s="25" t="s">
        <v>133</v>
      </c>
      <c r="P163" s="25" t="s">
        <v>133</v>
      </c>
      <c r="Q163" s="25" t="s">
        <v>133</v>
      </c>
      <c r="R163" s="25" t="s">
        <v>133</v>
      </c>
      <c r="S163" s="44" t="s">
        <v>133</v>
      </c>
      <c r="T163" s="26" t="s">
        <v>364</v>
      </c>
      <c r="U163" s="27" t="s">
        <v>133</v>
      </c>
      <c r="V163" s="27" t="s">
        <v>133</v>
      </c>
      <c r="W163" s="27" t="s">
        <v>133</v>
      </c>
      <c r="X163" s="27" t="s">
        <v>133</v>
      </c>
      <c r="Y163" s="27">
        <v>0.01</v>
      </c>
      <c r="Z163" s="27" t="s">
        <v>133</v>
      </c>
      <c r="AA163" s="27" t="s">
        <v>133</v>
      </c>
      <c r="AB163" s="28" t="s">
        <v>133</v>
      </c>
      <c r="AC163" s="28">
        <v>0.5</v>
      </c>
      <c r="AD163" s="28">
        <v>0.03</v>
      </c>
      <c r="AE163" s="28" t="s">
        <v>133</v>
      </c>
      <c r="AF163" s="28">
        <v>0.1</v>
      </c>
      <c r="AG163" s="39" t="s">
        <v>133</v>
      </c>
      <c r="AH163" s="39" t="s">
        <v>133</v>
      </c>
      <c r="AI163" s="39" t="s">
        <v>133</v>
      </c>
      <c r="AJ163" s="39" t="s">
        <v>133</v>
      </c>
      <c r="AK163" s="39" t="s">
        <v>133</v>
      </c>
      <c r="AL163" s="39">
        <v>-1</v>
      </c>
      <c r="AM163" s="45" t="s">
        <v>133</v>
      </c>
      <c r="AN163" s="15">
        <f t="shared" si="22"/>
        <v>0.51088159097779207</v>
      </c>
      <c r="AO163" s="15">
        <f t="shared" si="23"/>
        <v>0.51088159097779207</v>
      </c>
      <c r="AP163" s="47">
        <v>-0.69823106336899998</v>
      </c>
      <c r="AQ163" s="29" t="s">
        <v>133</v>
      </c>
      <c r="AR163" s="29" t="s">
        <v>133</v>
      </c>
      <c r="AS163" s="148">
        <v>-0.34044390344499997</v>
      </c>
      <c r="AT163" s="148">
        <v>-0.245348001964</v>
      </c>
      <c r="AU163" s="48">
        <v>2.7123569854500001E-5</v>
      </c>
      <c r="AV163" s="47">
        <v>0.24540224910399999</v>
      </c>
      <c r="AW163" s="47">
        <v>0.29660634461899998</v>
      </c>
      <c r="AX163" s="29" t="s">
        <v>133</v>
      </c>
      <c r="AY163" s="29" t="s">
        <v>133</v>
      </c>
      <c r="AZ163" s="47">
        <v>0.51320453816900002</v>
      </c>
      <c r="BA163" s="30">
        <v>-1</v>
      </c>
      <c r="BB163" s="42">
        <v>1</v>
      </c>
      <c r="BC163" s="31" t="s">
        <v>11331</v>
      </c>
      <c r="BD163" s="31" t="s">
        <v>11506</v>
      </c>
      <c r="BE163" s="31" t="s">
        <v>1711</v>
      </c>
      <c r="BF163" s="32" t="s">
        <v>133</v>
      </c>
      <c r="BG163" s="32" t="s">
        <v>133</v>
      </c>
      <c r="BH163" s="33">
        <v>0.05</v>
      </c>
      <c r="BI163" s="33">
        <v>0.05</v>
      </c>
      <c r="BJ163" s="32" t="s">
        <v>133</v>
      </c>
      <c r="BK163" s="32" t="s">
        <v>133</v>
      </c>
      <c r="BL163" s="32" t="s">
        <v>133</v>
      </c>
      <c r="BM163" s="34" t="s">
        <v>133</v>
      </c>
      <c r="BN163" s="34" t="s">
        <v>133</v>
      </c>
      <c r="BO163" s="34">
        <v>1.7849999999999999</v>
      </c>
      <c r="BP163" s="34">
        <v>0.08</v>
      </c>
      <c r="BQ163" s="35" t="s">
        <v>133</v>
      </c>
      <c r="BR163" s="16">
        <f t="shared" si="24"/>
        <v>0.51575187832910507</v>
      </c>
      <c r="BS163" s="16">
        <f t="shared" si="25"/>
        <v>0.51575187832910507</v>
      </c>
      <c r="BT163" s="35" t="s">
        <v>133</v>
      </c>
      <c r="BU163" s="35" t="s">
        <v>133</v>
      </c>
      <c r="BV163" s="35" t="s">
        <v>133</v>
      </c>
      <c r="BW163" s="35" t="s">
        <v>133</v>
      </c>
      <c r="BX163" s="36">
        <v>0</v>
      </c>
      <c r="BY163" s="37" t="s">
        <v>133</v>
      </c>
      <c r="BZ163" s="38" t="s">
        <v>6078</v>
      </c>
    </row>
    <row r="164" spans="1:78" ht="50.1" customHeight="1">
      <c r="A164" s="19" t="s">
        <v>370</v>
      </c>
      <c r="B164" s="20" t="s">
        <v>362</v>
      </c>
      <c r="C164" s="21">
        <v>13</v>
      </c>
      <c r="D164" s="21" t="s">
        <v>363</v>
      </c>
      <c r="E164" s="40">
        <v>-6</v>
      </c>
      <c r="F164" s="40">
        <v>147.05000000000001</v>
      </c>
      <c r="G164" s="41">
        <v>1</v>
      </c>
      <c r="H164" s="22">
        <v>8130</v>
      </c>
      <c r="I164" s="22">
        <v>80</v>
      </c>
      <c r="J164" s="23">
        <v>8862</v>
      </c>
      <c r="K164" s="23">
        <v>9138</v>
      </c>
      <c r="L164" s="23">
        <v>8586</v>
      </c>
      <c r="M164" s="24" t="s">
        <v>343</v>
      </c>
      <c r="N164" s="25" t="s">
        <v>133</v>
      </c>
      <c r="O164" s="25" t="s">
        <v>133</v>
      </c>
      <c r="P164" s="25" t="s">
        <v>133</v>
      </c>
      <c r="Q164" s="25" t="s">
        <v>133</v>
      </c>
      <c r="R164" s="25" t="s">
        <v>133</v>
      </c>
      <c r="S164" s="44" t="s">
        <v>133</v>
      </c>
      <c r="T164" s="26" t="s">
        <v>364</v>
      </c>
      <c r="U164" s="27" t="s">
        <v>133</v>
      </c>
      <c r="V164" s="27" t="s">
        <v>133</v>
      </c>
      <c r="W164" s="27" t="s">
        <v>133</v>
      </c>
      <c r="X164" s="27" t="s">
        <v>133</v>
      </c>
      <c r="Y164" s="27">
        <v>0.01</v>
      </c>
      <c r="Z164" s="27" t="s">
        <v>133</v>
      </c>
      <c r="AA164" s="27" t="s">
        <v>133</v>
      </c>
      <c r="AB164" s="28" t="s">
        <v>133</v>
      </c>
      <c r="AC164" s="28">
        <v>0.5</v>
      </c>
      <c r="AD164" s="28">
        <v>0.03</v>
      </c>
      <c r="AE164" s="28" t="s">
        <v>133</v>
      </c>
      <c r="AF164" s="28">
        <v>0.1</v>
      </c>
      <c r="AG164" s="39" t="s">
        <v>133</v>
      </c>
      <c r="AH164" s="39" t="s">
        <v>133</v>
      </c>
      <c r="AI164" s="39" t="s">
        <v>133</v>
      </c>
      <c r="AJ164" s="39" t="s">
        <v>133</v>
      </c>
      <c r="AK164" s="39" t="s">
        <v>133</v>
      </c>
      <c r="AL164" s="39">
        <v>-2.5999999999999996</v>
      </c>
      <c r="AM164" s="45" t="s">
        <v>133</v>
      </c>
      <c r="AN164" s="15">
        <f t="shared" si="22"/>
        <v>0.51088159097779207</v>
      </c>
      <c r="AO164" s="15">
        <f t="shared" si="23"/>
        <v>0.51088159097779207</v>
      </c>
      <c r="AP164" s="47">
        <v>-0.69823106336899998</v>
      </c>
      <c r="AQ164" s="29" t="s">
        <v>133</v>
      </c>
      <c r="AR164" s="29" t="s">
        <v>133</v>
      </c>
      <c r="AS164" s="148">
        <v>-0.34044390344499997</v>
      </c>
      <c r="AT164" s="148">
        <v>-0.245348001964</v>
      </c>
      <c r="AU164" s="48">
        <v>2.7123569854500001E-5</v>
      </c>
      <c r="AV164" s="47">
        <v>0.24540224910399999</v>
      </c>
      <c r="AW164" s="47">
        <v>0.29660634461899998</v>
      </c>
      <c r="AX164" s="29" t="s">
        <v>133</v>
      </c>
      <c r="AY164" s="29" t="s">
        <v>133</v>
      </c>
      <c r="AZ164" s="47">
        <v>0.51320453816900002</v>
      </c>
      <c r="BA164" s="30">
        <v>-1</v>
      </c>
      <c r="BB164" s="42">
        <v>1</v>
      </c>
      <c r="BC164" s="31" t="s">
        <v>11331</v>
      </c>
      <c r="BD164" s="31" t="s">
        <v>11504</v>
      </c>
      <c r="BE164" s="31" t="s">
        <v>1711</v>
      </c>
      <c r="BF164" s="32" t="s">
        <v>133</v>
      </c>
      <c r="BG164" s="32" t="s">
        <v>133</v>
      </c>
      <c r="BH164" s="33">
        <v>0.05</v>
      </c>
      <c r="BI164" s="33">
        <v>0.05</v>
      </c>
      <c r="BJ164" s="32" t="s">
        <v>133</v>
      </c>
      <c r="BK164" s="32" t="s">
        <v>133</v>
      </c>
      <c r="BL164" s="32" t="s">
        <v>133</v>
      </c>
      <c r="BM164" s="34" t="s">
        <v>133</v>
      </c>
      <c r="BN164" s="34" t="s">
        <v>133</v>
      </c>
      <c r="BO164" s="34">
        <v>1.7849999999999999</v>
      </c>
      <c r="BP164" s="34">
        <v>0.08</v>
      </c>
      <c r="BQ164" s="35" t="s">
        <v>133</v>
      </c>
      <c r="BR164" s="16">
        <f t="shared" si="24"/>
        <v>0.51575187832910507</v>
      </c>
      <c r="BS164" s="16">
        <f t="shared" si="25"/>
        <v>0.51575187832910507</v>
      </c>
      <c r="BT164" s="35" t="s">
        <v>133</v>
      </c>
      <c r="BU164" s="35" t="s">
        <v>133</v>
      </c>
      <c r="BV164" s="35" t="s">
        <v>133</v>
      </c>
      <c r="BW164" s="35" t="s">
        <v>133</v>
      </c>
      <c r="BX164" s="36">
        <v>0</v>
      </c>
      <c r="BY164" s="37" t="s">
        <v>133</v>
      </c>
      <c r="BZ164" s="38" t="s">
        <v>6078</v>
      </c>
    </row>
    <row r="165" spans="1:78" ht="50.1" customHeight="1">
      <c r="A165" s="19" t="s">
        <v>371</v>
      </c>
      <c r="B165" s="20" t="s">
        <v>362</v>
      </c>
      <c r="C165" s="21">
        <v>13</v>
      </c>
      <c r="D165" s="21" t="s">
        <v>363</v>
      </c>
      <c r="E165" s="40">
        <v>-6</v>
      </c>
      <c r="F165" s="40">
        <v>147.05000000000001</v>
      </c>
      <c r="G165" s="41">
        <v>1</v>
      </c>
      <c r="H165" s="22">
        <v>8600</v>
      </c>
      <c r="I165" s="22">
        <v>70</v>
      </c>
      <c r="J165" s="23">
        <v>9459</v>
      </c>
      <c r="K165" s="23">
        <v>9657</v>
      </c>
      <c r="L165" s="23">
        <v>9261</v>
      </c>
      <c r="M165" s="24" t="s">
        <v>343</v>
      </c>
      <c r="N165" s="25" t="s">
        <v>133</v>
      </c>
      <c r="O165" s="25" t="s">
        <v>133</v>
      </c>
      <c r="P165" s="25" t="s">
        <v>133</v>
      </c>
      <c r="Q165" s="25" t="s">
        <v>133</v>
      </c>
      <c r="R165" s="25" t="s">
        <v>133</v>
      </c>
      <c r="S165" s="44" t="s">
        <v>133</v>
      </c>
      <c r="T165" s="26" t="s">
        <v>364</v>
      </c>
      <c r="U165" s="27" t="s">
        <v>133</v>
      </c>
      <c r="V165" s="27" t="s">
        <v>133</v>
      </c>
      <c r="W165" s="27" t="s">
        <v>133</v>
      </c>
      <c r="X165" s="27" t="s">
        <v>133</v>
      </c>
      <c r="Y165" s="27">
        <v>0.01</v>
      </c>
      <c r="Z165" s="27" t="s">
        <v>133</v>
      </c>
      <c r="AA165" s="27" t="s">
        <v>133</v>
      </c>
      <c r="AB165" s="28" t="s">
        <v>133</v>
      </c>
      <c r="AC165" s="28">
        <v>0.5</v>
      </c>
      <c r="AD165" s="28">
        <v>0.03</v>
      </c>
      <c r="AE165" s="28" t="s">
        <v>133</v>
      </c>
      <c r="AF165" s="28">
        <v>0.1</v>
      </c>
      <c r="AG165" s="39" t="s">
        <v>133</v>
      </c>
      <c r="AH165" s="39" t="s">
        <v>133</v>
      </c>
      <c r="AI165" s="39" t="s">
        <v>133</v>
      </c>
      <c r="AJ165" s="39" t="s">
        <v>133</v>
      </c>
      <c r="AK165" s="39" t="s">
        <v>133</v>
      </c>
      <c r="AL165" s="39">
        <v>-6.1999999999999993</v>
      </c>
      <c r="AM165" s="45" t="s">
        <v>133</v>
      </c>
      <c r="AN165" s="15">
        <f t="shared" si="22"/>
        <v>0.51088159097779207</v>
      </c>
      <c r="AO165" s="15">
        <f t="shared" si="23"/>
        <v>0.51088159097779207</v>
      </c>
      <c r="AP165" s="47">
        <v>-0.69823106336899998</v>
      </c>
      <c r="AQ165" s="29" t="s">
        <v>133</v>
      </c>
      <c r="AR165" s="29" t="s">
        <v>133</v>
      </c>
      <c r="AS165" s="148">
        <v>-0.34044390344499997</v>
      </c>
      <c r="AT165" s="148">
        <v>-0.245348001964</v>
      </c>
      <c r="AU165" s="48">
        <v>2.7123569854500001E-5</v>
      </c>
      <c r="AV165" s="47">
        <v>0.24540224910399999</v>
      </c>
      <c r="AW165" s="47">
        <v>0.29660634461899998</v>
      </c>
      <c r="AX165" s="29" t="s">
        <v>133</v>
      </c>
      <c r="AY165" s="29" t="s">
        <v>133</v>
      </c>
      <c r="AZ165" s="47">
        <v>0.51320453816900002</v>
      </c>
      <c r="BA165" s="30">
        <v>-1</v>
      </c>
      <c r="BB165" s="42">
        <v>1</v>
      </c>
      <c r="BC165" s="31" t="s">
        <v>11331</v>
      </c>
      <c r="BD165" s="31" t="s">
        <v>11504</v>
      </c>
      <c r="BE165" s="31" t="s">
        <v>1711</v>
      </c>
      <c r="BF165" s="32" t="s">
        <v>133</v>
      </c>
      <c r="BG165" s="32" t="s">
        <v>133</v>
      </c>
      <c r="BH165" s="33">
        <v>0.05</v>
      </c>
      <c r="BI165" s="33">
        <v>0.05</v>
      </c>
      <c r="BJ165" s="32" t="s">
        <v>133</v>
      </c>
      <c r="BK165" s="32" t="s">
        <v>133</v>
      </c>
      <c r="BL165" s="32" t="s">
        <v>133</v>
      </c>
      <c r="BM165" s="34" t="s">
        <v>133</v>
      </c>
      <c r="BN165" s="34" t="s">
        <v>133</v>
      </c>
      <c r="BO165" s="34">
        <v>1.7849999999999999</v>
      </c>
      <c r="BP165" s="34">
        <v>0.08</v>
      </c>
      <c r="BQ165" s="35" t="s">
        <v>133</v>
      </c>
      <c r="BR165" s="16">
        <f t="shared" si="24"/>
        <v>0.51575187832910507</v>
      </c>
      <c r="BS165" s="16">
        <f t="shared" si="25"/>
        <v>0.51575187832910507</v>
      </c>
      <c r="BT165" s="35" t="s">
        <v>133</v>
      </c>
      <c r="BU165" s="35" t="s">
        <v>133</v>
      </c>
      <c r="BV165" s="35" t="s">
        <v>133</v>
      </c>
      <c r="BW165" s="35" t="s">
        <v>133</v>
      </c>
      <c r="BX165" s="36">
        <v>0</v>
      </c>
      <c r="BY165" s="37" t="s">
        <v>133</v>
      </c>
      <c r="BZ165" s="38" t="s">
        <v>6078</v>
      </c>
    </row>
    <row r="166" spans="1:78" ht="50.1" customHeight="1">
      <c r="A166" s="19" t="s">
        <v>372</v>
      </c>
      <c r="B166" s="20" t="s">
        <v>362</v>
      </c>
      <c r="C166" s="21">
        <v>13</v>
      </c>
      <c r="D166" s="21" t="s">
        <v>363</v>
      </c>
      <c r="E166" s="40">
        <v>-6</v>
      </c>
      <c r="F166" s="40">
        <v>147.05000000000001</v>
      </c>
      <c r="G166" s="41">
        <v>1</v>
      </c>
      <c r="H166" s="22">
        <v>8930</v>
      </c>
      <c r="I166" s="22">
        <v>70</v>
      </c>
      <c r="J166" s="23">
        <v>9878.5</v>
      </c>
      <c r="K166" s="23">
        <v>10148</v>
      </c>
      <c r="L166" s="23">
        <v>9609</v>
      </c>
      <c r="M166" s="24" t="s">
        <v>343</v>
      </c>
      <c r="N166" s="25" t="s">
        <v>133</v>
      </c>
      <c r="O166" s="25" t="s">
        <v>133</v>
      </c>
      <c r="P166" s="25" t="s">
        <v>133</v>
      </c>
      <c r="Q166" s="25" t="s">
        <v>133</v>
      </c>
      <c r="R166" s="25" t="s">
        <v>133</v>
      </c>
      <c r="S166" s="44" t="s">
        <v>133</v>
      </c>
      <c r="T166" s="26" t="s">
        <v>364</v>
      </c>
      <c r="U166" s="27" t="s">
        <v>133</v>
      </c>
      <c r="V166" s="27" t="s">
        <v>133</v>
      </c>
      <c r="W166" s="27" t="s">
        <v>133</v>
      </c>
      <c r="X166" s="27" t="s">
        <v>133</v>
      </c>
      <c r="Y166" s="27">
        <v>0.01</v>
      </c>
      <c r="Z166" s="27" t="s">
        <v>133</v>
      </c>
      <c r="AA166" s="27" t="s">
        <v>133</v>
      </c>
      <c r="AB166" s="28" t="s">
        <v>133</v>
      </c>
      <c r="AC166" s="28">
        <v>0.5</v>
      </c>
      <c r="AD166" s="28">
        <v>0.03</v>
      </c>
      <c r="AE166" s="28" t="s">
        <v>133</v>
      </c>
      <c r="AF166" s="28">
        <v>0.1</v>
      </c>
      <c r="AG166" s="39" t="s">
        <v>133</v>
      </c>
      <c r="AH166" s="39" t="s">
        <v>133</v>
      </c>
      <c r="AI166" s="39" t="s">
        <v>133</v>
      </c>
      <c r="AJ166" s="39" t="s">
        <v>133</v>
      </c>
      <c r="AK166" s="39" t="s">
        <v>133</v>
      </c>
      <c r="AL166" s="39">
        <v>-7.4</v>
      </c>
      <c r="AM166" s="45" t="s">
        <v>133</v>
      </c>
      <c r="AN166" s="15">
        <f t="shared" si="22"/>
        <v>0.51088159097779207</v>
      </c>
      <c r="AO166" s="15">
        <f t="shared" si="23"/>
        <v>0.51088159097779207</v>
      </c>
      <c r="AP166" s="47">
        <v>-0.69823106336899998</v>
      </c>
      <c r="AQ166" s="29" t="s">
        <v>133</v>
      </c>
      <c r="AR166" s="29" t="s">
        <v>133</v>
      </c>
      <c r="AS166" s="148">
        <v>-0.34044390344499997</v>
      </c>
      <c r="AT166" s="148">
        <v>-0.245348001964</v>
      </c>
      <c r="AU166" s="48">
        <v>2.7123569854500001E-5</v>
      </c>
      <c r="AV166" s="47">
        <v>0.24540224910399999</v>
      </c>
      <c r="AW166" s="47">
        <v>0.29660634461899998</v>
      </c>
      <c r="AX166" s="29" t="s">
        <v>133</v>
      </c>
      <c r="AY166" s="29" t="s">
        <v>133</v>
      </c>
      <c r="AZ166" s="47">
        <v>0.51320453816900002</v>
      </c>
      <c r="BA166" s="30">
        <v>-1</v>
      </c>
      <c r="BB166" s="42">
        <v>1</v>
      </c>
      <c r="BC166" s="31" t="s">
        <v>11331</v>
      </c>
      <c r="BD166" s="31" t="s">
        <v>11504</v>
      </c>
      <c r="BE166" s="31" t="s">
        <v>1711</v>
      </c>
      <c r="BF166" s="32" t="s">
        <v>133</v>
      </c>
      <c r="BG166" s="32" t="s">
        <v>133</v>
      </c>
      <c r="BH166" s="33">
        <v>0.05</v>
      </c>
      <c r="BI166" s="33">
        <v>0.05</v>
      </c>
      <c r="BJ166" s="32" t="s">
        <v>133</v>
      </c>
      <c r="BK166" s="32" t="s">
        <v>133</v>
      </c>
      <c r="BL166" s="32" t="s">
        <v>133</v>
      </c>
      <c r="BM166" s="34" t="s">
        <v>133</v>
      </c>
      <c r="BN166" s="34" t="s">
        <v>133</v>
      </c>
      <c r="BO166" s="34">
        <v>1.7849999999999999</v>
      </c>
      <c r="BP166" s="34">
        <v>0.08</v>
      </c>
      <c r="BQ166" s="35" t="s">
        <v>133</v>
      </c>
      <c r="BR166" s="16">
        <f t="shared" si="24"/>
        <v>0.51575187832910507</v>
      </c>
      <c r="BS166" s="16">
        <f t="shared" si="25"/>
        <v>0.51575187832910507</v>
      </c>
      <c r="BT166" s="35" t="s">
        <v>133</v>
      </c>
      <c r="BU166" s="35" t="s">
        <v>133</v>
      </c>
      <c r="BV166" s="35" t="s">
        <v>133</v>
      </c>
      <c r="BW166" s="35" t="s">
        <v>133</v>
      </c>
      <c r="BX166" s="36">
        <v>0</v>
      </c>
      <c r="BY166" s="37" t="s">
        <v>133</v>
      </c>
      <c r="BZ166" s="38" t="s">
        <v>6078</v>
      </c>
    </row>
    <row r="167" spans="1:78" ht="50.1" customHeight="1">
      <c r="A167" s="19" t="s">
        <v>373</v>
      </c>
      <c r="B167" s="20" t="s">
        <v>362</v>
      </c>
      <c r="C167" s="21">
        <v>13</v>
      </c>
      <c r="D167" s="21" t="s">
        <v>363</v>
      </c>
      <c r="E167" s="40">
        <v>-6</v>
      </c>
      <c r="F167" s="40">
        <v>147.05000000000001</v>
      </c>
      <c r="G167" s="41">
        <v>1</v>
      </c>
      <c r="H167" s="22">
        <v>9000</v>
      </c>
      <c r="I167" s="22">
        <v>70</v>
      </c>
      <c r="J167" s="23">
        <v>9948</v>
      </c>
      <c r="K167" s="23">
        <v>10196</v>
      </c>
      <c r="L167" s="23">
        <v>9700</v>
      </c>
      <c r="M167" s="24" t="s">
        <v>343</v>
      </c>
      <c r="N167" s="25" t="s">
        <v>133</v>
      </c>
      <c r="O167" s="25" t="s">
        <v>133</v>
      </c>
      <c r="P167" s="25" t="s">
        <v>133</v>
      </c>
      <c r="Q167" s="25" t="s">
        <v>133</v>
      </c>
      <c r="R167" s="25" t="s">
        <v>133</v>
      </c>
      <c r="S167" s="44" t="s">
        <v>133</v>
      </c>
      <c r="T167" s="26" t="s">
        <v>364</v>
      </c>
      <c r="U167" s="27" t="s">
        <v>133</v>
      </c>
      <c r="V167" s="27" t="s">
        <v>133</v>
      </c>
      <c r="W167" s="27" t="s">
        <v>133</v>
      </c>
      <c r="X167" s="27" t="s">
        <v>133</v>
      </c>
      <c r="Y167" s="27">
        <v>0.01</v>
      </c>
      <c r="Z167" s="27" t="s">
        <v>133</v>
      </c>
      <c r="AA167" s="27" t="s">
        <v>133</v>
      </c>
      <c r="AB167" s="28" t="s">
        <v>133</v>
      </c>
      <c r="AC167" s="28">
        <v>0.5</v>
      </c>
      <c r="AD167" s="28">
        <v>0.03</v>
      </c>
      <c r="AE167" s="28" t="s">
        <v>133</v>
      </c>
      <c r="AF167" s="28">
        <v>0.1</v>
      </c>
      <c r="AG167" s="39" t="s">
        <v>133</v>
      </c>
      <c r="AH167" s="39" t="s">
        <v>133</v>
      </c>
      <c r="AI167" s="39" t="s">
        <v>133</v>
      </c>
      <c r="AJ167" s="39" t="s">
        <v>133</v>
      </c>
      <c r="AK167" s="39" t="s">
        <v>133</v>
      </c>
      <c r="AL167" s="39">
        <v>-9.3999999999999986</v>
      </c>
      <c r="AM167" s="45" t="s">
        <v>133</v>
      </c>
      <c r="AN167" s="15">
        <f t="shared" si="22"/>
        <v>0.51088159097779207</v>
      </c>
      <c r="AO167" s="15">
        <f t="shared" si="23"/>
        <v>0.51088159097779207</v>
      </c>
      <c r="AP167" s="47">
        <v>-0.69823106336899998</v>
      </c>
      <c r="AQ167" s="29" t="s">
        <v>133</v>
      </c>
      <c r="AR167" s="29" t="s">
        <v>133</v>
      </c>
      <c r="AS167" s="148">
        <v>-0.34044390344499997</v>
      </c>
      <c r="AT167" s="148">
        <v>-0.245348001964</v>
      </c>
      <c r="AU167" s="48">
        <v>2.7123569854500001E-5</v>
      </c>
      <c r="AV167" s="47">
        <v>0.24540224910399999</v>
      </c>
      <c r="AW167" s="47">
        <v>0.29660634461899998</v>
      </c>
      <c r="AX167" s="29" t="s">
        <v>133</v>
      </c>
      <c r="AY167" s="29" t="s">
        <v>133</v>
      </c>
      <c r="AZ167" s="47">
        <v>0.51320453816900002</v>
      </c>
      <c r="BA167" s="30">
        <v>-1</v>
      </c>
      <c r="BB167" s="42">
        <v>1</v>
      </c>
      <c r="BC167" s="31" t="s">
        <v>11331</v>
      </c>
      <c r="BD167" s="31" t="s">
        <v>11506</v>
      </c>
      <c r="BE167" s="31" t="s">
        <v>1711</v>
      </c>
      <c r="BF167" s="32" t="s">
        <v>133</v>
      </c>
      <c r="BG167" s="32" t="s">
        <v>133</v>
      </c>
      <c r="BH167" s="33">
        <v>0.05</v>
      </c>
      <c r="BI167" s="33">
        <v>0.05</v>
      </c>
      <c r="BJ167" s="32" t="s">
        <v>133</v>
      </c>
      <c r="BK167" s="32" t="s">
        <v>133</v>
      </c>
      <c r="BL167" s="32" t="s">
        <v>133</v>
      </c>
      <c r="BM167" s="34" t="s">
        <v>133</v>
      </c>
      <c r="BN167" s="34" t="s">
        <v>133</v>
      </c>
      <c r="BO167" s="34">
        <v>1.7849999999999999</v>
      </c>
      <c r="BP167" s="34">
        <v>0.08</v>
      </c>
      <c r="BQ167" s="35" t="s">
        <v>133</v>
      </c>
      <c r="BR167" s="16">
        <f t="shared" si="24"/>
        <v>0.51575187832910507</v>
      </c>
      <c r="BS167" s="16">
        <f t="shared" si="25"/>
        <v>0.51575187832910507</v>
      </c>
      <c r="BT167" s="35" t="s">
        <v>133</v>
      </c>
      <c r="BU167" s="35" t="s">
        <v>133</v>
      </c>
      <c r="BV167" s="35" t="s">
        <v>133</v>
      </c>
      <c r="BW167" s="35" t="s">
        <v>133</v>
      </c>
      <c r="BX167" s="36">
        <v>0</v>
      </c>
      <c r="BY167" s="37" t="s">
        <v>133</v>
      </c>
      <c r="BZ167" s="38" t="s">
        <v>6078</v>
      </c>
    </row>
    <row r="168" spans="1:78" ht="50.1" customHeight="1">
      <c r="A168" s="19" t="s">
        <v>374</v>
      </c>
      <c r="B168" s="20" t="s">
        <v>362</v>
      </c>
      <c r="C168" s="21">
        <v>13</v>
      </c>
      <c r="D168" s="21" t="s">
        <v>363</v>
      </c>
      <c r="E168" s="40">
        <v>-6</v>
      </c>
      <c r="F168" s="40">
        <v>147.05000000000001</v>
      </c>
      <c r="G168" s="41">
        <v>1</v>
      </c>
      <c r="H168" s="22">
        <v>9010</v>
      </c>
      <c r="I168" s="22">
        <v>70</v>
      </c>
      <c r="J168" s="23">
        <v>9960.5</v>
      </c>
      <c r="K168" s="23">
        <v>10207</v>
      </c>
      <c r="L168" s="23">
        <v>9714</v>
      </c>
      <c r="M168" s="24" t="s">
        <v>343</v>
      </c>
      <c r="N168" s="25" t="s">
        <v>133</v>
      </c>
      <c r="O168" s="25" t="s">
        <v>133</v>
      </c>
      <c r="P168" s="25" t="s">
        <v>133</v>
      </c>
      <c r="Q168" s="25" t="s">
        <v>133</v>
      </c>
      <c r="R168" s="25" t="s">
        <v>133</v>
      </c>
      <c r="S168" s="44" t="s">
        <v>133</v>
      </c>
      <c r="T168" s="26" t="s">
        <v>364</v>
      </c>
      <c r="U168" s="27" t="s">
        <v>133</v>
      </c>
      <c r="V168" s="27" t="s">
        <v>133</v>
      </c>
      <c r="W168" s="27" t="s">
        <v>133</v>
      </c>
      <c r="X168" s="27" t="s">
        <v>133</v>
      </c>
      <c r="Y168" s="27">
        <v>0.01</v>
      </c>
      <c r="Z168" s="27" t="s">
        <v>133</v>
      </c>
      <c r="AA168" s="27" t="s">
        <v>133</v>
      </c>
      <c r="AB168" s="28" t="s">
        <v>133</v>
      </c>
      <c r="AC168" s="28">
        <v>0.5</v>
      </c>
      <c r="AD168" s="28">
        <v>0.03</v>
      </c>
      <c r="AE168" s="28" t="s">
        <v>133</v>
      </c>
      <c r="AF168" s="28">
        <v>0.1</v>
      </c>
      <c r="AG168" s="39" t="s">
        <v>133</v>
      </c>
      <c r="AH168" s="39" t="s">
        <v>133</v>
      </c>
      <c r="AI168" s="39" t="s">
        <v>133</v>
      </c>
      <c r="AJ168" s="39" t="s">
        <v>133</v>
      </c>
      <c r="AK168" s="39" t="s">
        <v>133</v>
      </c>
      <c r="AL168" s="39">
        <v>-12.7</v>
      </c>
      <c r="AM168" s="45" t="s">
        <v>133</v>
      </c>
      <c r="AN168" s="15">
        <f t="shared" si="22"/>
        <v>0.51088159097779207</v>
      </c>
      <c r="AO168" s="15">
        <f t="shared" si="23"/>
        <v>0.51088159097779207</v>
      </c>
      <c r="AP168" s="47">
        <v>-0.69823106336899998</v>
      </c>
      <c r="AQ168" s="29" t="s">
        <v>133</v>
      </c>
      <c r="AR168" s="29" t="s">
        <v>133</v>
      </c>
      <c r="AS168" s="148">
        <v>-0.34044390344499997</v>
      </c>
      <c r="AT168" s="148">
        <v>-0.245348001964</v>
      </c>
      <c r="AU168" s="48">
        <v>2.7123569854500001E-5</v>
      </c>
      <c r="AV168" s="47">
        <v>0.24540224910399999</v>
      </c>
      <c r="AW168" s="47">
        <v>0.29660634461899998</v>
      </c>
      <c r="AX168" s="29" t="s">
        <v>133</v>
      </c>
      <c r="AY168" s="29" t="s">
        <v>133</v>
      </c>
      <c r="AZ168" s="47">
        <v>0.51320453816900002</v>
      </c>
      <c r="BA168" s="30">
        <v>-1</v>
      </c>
      <c r="BB168" s="42">
        <v>1</v>
      </c>
      <c r="BC168" s="31" t="s">
        <v>11331</v>
      </c>
      <c r="BD168" s="31" t="s">
        <v>11504</v>
      </c>
      <c r="BE168" s="31" t="s">
        <v>1711</v>
      </c>
      <c r="BF168" s="32" t="s">
        <v>133</v>
      </c>
      <c r="BG168" s="32" t="s">
        <v>133</v>
      </c>
      <c r="BH168" s="33">
        <v>0.05</v>
      </c>
      <c r="BI168" s="33">
        <v>0.05</v>
      </c>
      <c r="BJ168" s="32" t="s">
        <v>133</v>
      </c>
      <c r="BK168" s="32" t="s">
        <v>133</v>
      </c>
      <c r="BL168" s="32" t="s">
        <v>133</v>
      </c>
      <c r="BM168" s="34" t="s">
        <v>133</v>
      </c>
      <c r="BN168" s="34" t="s">
        <v>133</v>
      </c>
      <c r="BO168" s="34">
        <v>1.7849999999999999</v>
      </c>
      <c r="BP168" s="34">
        <v>0.08</v>
      </c>
      <c r="BQ168" s="35" t="s">
        <v>133</v>
      </c>
      <c r="BR168" s="16">
        <f t="shared" si="24"/>
        <v>0.51575187832910507</v>
      </c>
      <c r="BS168" s="16">
        <f t="shared" si="25"/>
        <v>0.51575187832910507</v>
      </c>
      <c r="BT168" s="35" t="s">
        <v>133</v>
      </c>
      <c r="BU168" s="35" t="s">
        <v>133</v>
      </c>
      <c r="BV168" s="35" t="s">
        <v>133</v>
      </c>
      <c r="BW168" s="35" t="s">
        <v>133</v>
      </c>
      <c r="BX168" s="36">
        <v>0</v>
      </c>
      <c r="BY168" s="37" t="s">
        <v>133</v>
      </c>
      <c r="BZ168" s="38" t="s">
        <v>6078</v>
      </c>
    </row>
    <row r="169" spans="1:78" ht="50.1" customHeight="1">
      <c r="A169" s="19" t="s">
        <v>375</v>
      </c>
      <c r="B169" s="20" t="s">
        <v>362</v>
      </c>
      <c r="C169" s="21">
        <v>13</v>
      </c>
      <c r="D169" s="21" t="s">
        <v>363</v>
      </c>
      <c r="E169" s="40">
        <v>-6</v>
      </c>
      <c r="F169" s="40">
        <v>147.05000000000001</v>
      </c>
      <c r="G169" s="41">
        <v>1</v>
      </c>
      <c r="H169" s="22">
        <v>9290</v>
      </c>
      <c r="I169" s="22">
        <v>70</v>
      </c>
      <c r="J169" s="23">
        <v>10363</v>
      </c>
      <c r="K169" s="23">
        <v>10553</v>
      </c>
      <c r="L169" s="23">
        <v>10173</v>
      </c>
      <c r="M169" s="24" t="s">
        <v>343</v>
      </c>
      <c r="N169" s="25" t="s">
        <v>133</v>
      </c>
      <c r="O169" s="25" t="s">
        <v>133</v>
      </c>
      <c r="P169" s="25" t="s">
        <v>133</v>
      </c>
      <c r="Q169" s="25" t="s">
        <v>133</v>
      </c>
      <c r="R169" s="25" t="s">
        <v>133</v>
      </c>
      <c r="S169" s="44" t="s">
        <v>133</v>
      </c>
      <c r="T169" s="26" t="s">
        <v>364</v>
      </c>
      <c r="U169" s="27" t="s">
        <v>133</v>
      </c>
      <c r="V169" s="27" t="s">
        <v>133</v>
      </c>
      <c r="W169" s="27" t="s">
        <v>133</v>
      </c>
      <c r="X169" s="27" t="s">
        <v>133</v>
      </c>
      <c r="Y169" s="27">
        <v>0.01</v>
      </c>
      <c r="Z169" s="27" t="s">
        <v>133</v>
      </c>
      <c r="AA169" s="27" t="s">
        <v>133</v>
      </c>
      <c r="AB169" s="28" t="s">
        <v>133</v>
      </c>
      <c r="AC169" s="28">
        <v>0.5</v>
      </c>
      <c r="AD169" s="28">
        <v>0.03</v>
      </c>
      <c r="AE169" s="28" t="s">
        <v>133</v>
      </c>
      <c r="AF169" s="28">
        <v>0.1</v>
      </c>
      <c r="AG169" s="39" t="s">
        <v>133</v>
      </c>
      <c r="AH169" s="39" t="s">
        <v>133</v>
      </c>
      <c r="AI169" s="39" t="s">
        <v>133</v>
      </c>
      <c r="AJ169" s="39" t="s">
        <v>133</v>
      </c>
      <c r="AK169" s="39" t="s">
        <v>133</v>
      </c>
      <c r="AL169" s="39">
        <v>-13.3</v>
      </c>
      <c r="AM169" s="45" t="s">
        <v>133</v>
      </c>
      <c r="AN169" s="15">
        <f t="shared" si="22"/>
        <v>0.51088159097779207</v>
      </c>
      <c r="AO169" s="15">
        <f t="shared" si="23"/>
        <v>0.51088159097779207</v>
      </c>
      <c r="AP169" s="47">
        <v>-0.69823106336899998</v>
      </c>
      <c r="AQ169" s="29" t="s">
        <v>133</v>
      </c>
      <c r="AR169" s="29" t="s">
        <v>133</v>
      </c>
      <c r="AS169" s="148">
        <v>-0.34044390344499997</v>
      </c>
      <c r="AT169" s="148">
        <v>-0.245348001964</v>
      </c>
      <c r="AU169" s="48">
        <v>2.7123569854500001E-5</v>
      </c>
      <c r="AV169" s="47">
        <v>0.24540224910399999</v>
      </c>
      <c r="AW169" s="47">
        <v>0.29660634461899998</v>
      </c>
      <c r="AX169" s="29" t="s">
        <v>133</v>
      </c>
      <c r="AY169" s="29" t="s">
        <v>133</v>
      </c>
      <c r="AZ169" s="47">
        <v>0.51320453816900002</v>
      </c>
      <c r="BA169" s="30">
        <v>-1</v>
      </c>
      <c r="BB169" s="42">
        <v>1</v>
      </c>
      <c r="BC169" s="31" t="s">
        <v>11331</v>
      </c>
      <c r="BD169" s="31" t="s">
        <v>11507</v>
      </c>
      <c r="BE169" s="31" t="s">
        <v>1711</v>
      </c>
      <c r="BF169" s="32" t="s">
        <v>133</v>
      </c>
      <c r="BG169" s="32" t="s">
        <v>133</v>
      </c>
      <c r="BH169" s="33">
        <v>0.05</v>
      </c>
      <c r="BI169" s="33">
        <v>0.05</v>
      </c>
      <c r="BJ169" s="32" t="s">
        <v>133</v>
      </c>
      <c r="BK169" s="32" t="s">
        <v>133</v>
      </c>
      <c r="BL169" s="32" t="s">
        <v>133</v>
      </c>
      <c r="BM169" s="34" t="s">
        <v>133</v>
      </c>
      <c r="BN169" s="34" t="s">
        <v>133</v>
      </c>
      <c r="BO169" s="34">
        <v>1.7849999999999999</v>
      </c>
      <c r="BP169" s="34">
        <v>0.08</v>
      </c>
      <c r="BQ169" s="35" t="s">
        <v>133</v>
      </c>
      <c r="BR169" s="16">
        <f t="shared" si="24"/>
        <v>0.51575187832910507</v>
      </c>
      <c r="BS169" s="16">
        <f t="shared" si="25"/>
        <v>0.51575187832910507</v>
      </c>
      <c r="BT169" s="35" t="s">
        <v>133</v>
      </c>
      <c r="BU169" s="35" t="s">
        <v>133</v>
      </c>
      <c r="BV169" s="35" t="s">
        <v>133</v>
      </c>
      <c r="BW169" s="35" t="s">
        <v>133</v>
      </c>
      <c r="BX169" s="36">
        <v>0</v>
      </c>
      <c r="BY169" s="37" t="s">
        <v>133</v>
      </c>
      <c r="BZ169" s="38" t="s">
        <v>6078</v>
      </c>
    </row>
    <row r="170" spans="1:78" ht="50.1" customHeight="1">
      <c r="A170" s="19" t="s">
        <v>376</v>
      </c>
      <c r="B170" s="20" t="s">
        <v>362</v>
      </c>
      <c r="C170" s="21">
        <v>13</v>
      </c>
      <c r="D170" s="21" t="s">
        <v>363</v>
      </c>
      <c r="E170" s="40">
        <v>-6</v>
      </c>
      <c r="F170" s="40">
        <v>147.05000000000001</v>
      </c>
      <c r="G170" s="41">
        <v>1</v>
      </c>
      <c r="H170" s="22">
        <v>9370</v>
      </c>
      <c r="I170" s="22">
        <v>70</v>
      </c>
      <c r="J170" s="23">
        <v>10430.5</v>
      </c>
      <c r="K170" s="23">
        <v>10637</v>
      </c>
      <c r="L170" s="23">
        <v>10224</v>
      </c>
      <c r="M170" s="24" t="s">
        <v>343</v>
      </c>
      <c r="N170" s="25" t="s">
        <v>133</v>
      </c>
      <c r="O170" s="25" t="s">
        <v>133</v>
      </c>
      <c r="P170" s="25" t="s">
        <v>133</v>
      </c>
      <c r="Q170" s="25" t="s">
        <v>133</v>
      </c>
      <c r="R170" s="25" t="s">
        <v>133</v>
      </c>
      <c r="S170" s="44" t="s">
        <v>133</v>
      </c>
      <c r="T170" s="26" t="s">
        <v>364</v>
      </c>
      <c r="U170" s="27" t="s">
        <v>133</v>
      </c>
      <c r="V170" s="27" t="s">
        <v>133</v>
      </c>
      <c r="W170" s="27" t="s">
        <v>133</v>
      </c>
      <c r="X170" s="27" t="s">
        <v>133</v>
      </c>
      <c r="Y170" s="27">
        <v>0.01</v>
      </c>
      <c r="Z170" s="27" t="s">
        <v>133</v>
      </c>
      <c r="AA170" s="27" t="s">
        <v>133</v>
      </c>
      <c r="AB170" s="28" t="s">
        <v>133</v>
      </c>
      <c r="AC170" s="28">
        <v>0.5</v>
      </c>
      <c r="AD170" s="28">
        <v>0.03</v>
      </c>
      <c r="AE170" s="28" t="s">
        <v>133</v>
      </c>
      <c r="AF170" s="28">
        <v>0.1</v>
      </c>
      <c r="AG170" s="39" t="s">
        <v>133</v>
      </c>
      <c r="AH170" s="39" t="s">
        <v>133</v>
      </c>
      <c r="AI170" s="39" t="s">
        <v>133</v>
      </c>
      <c r="AJ170" s="39" t="s">
        <v>133</v>
      </c>
      <c r="AK170" s="39" t="s">
        <v>133</v>
      </c>
      <c r="AL170" s="39">
        <v>-14.8</v>
      </c>
      <c r="AM170" s="45" t="s">
        <v>133</v>
      </c>
      <c r="AN170" s="15">
        <f t="shared" si="22"/>
        <v>0.51088159097779207</v>
      </c>
      <c r="AO170" s="15">
        <f t="shared" si="23"/>
        <v>0.51088159097779207</v>
      </c>
      <c r="AP170" s="47">
        <v>-0.69823106336899998</v>
      </c>
      <c r="AQ170" s="29" t="s">
        <v>133</v>
      </c>
      <c r="AR170" s="29" t="s">
        <v>133</v>
      </c>
      <c r="AS170" s="148">
        <v>-0.34044390344499997</v>
      </c>
      <c r="AT170" s="148">
        <v>-0.245348001964</v>
      </c>
      <c r="AU170" s="48">
        <v>2.7123569854500001E-5</v>
      </c>
      <c r="AV170" s="47">
        <v>0.24540224910399999</v>
      </c>
      <c r="AW170" s="47">
        <v>0.29660634461899998</v>
      </c>
      <c r="AX170" s="29" t="s">
        <v>133</v>
      </c>
      <c r="AY170" s="29" t="s">
        <v>133</v>
      </c>
      <c r="AZ170" s="47">
        <v>0.51320453816900002</v>
      </c>
      <c r="BA170" s="30">
        <v>-1</v>
      </c>
      <c r="BB170" s="42">
        <v>1</v>
      </c>
      <c r="BC170" s="31" t="s">
        <v>11331</v>
      </c>
      <c r="BD170" s="31" t="s">
        <v>11508</v>
      </c>
      <c r="BE170" s="31" t="s">
        <v>1711</v>
      </c>
      <c r="BF170" s="32" t="s">
        <v>133</v>
      </c>
      <c r="BG170" s="32" t="s">
        <v>133</v>
      </c>
      <c r="BH170" s="33">
        <v>0.05</v>
      </c>
      <c r="BI170" s="33">
        <v>0.05</v>
      </c>
      <c r="BJ170" s="32" t="s">
        <v>133</v>
      </c>
      <c r="BK170" s="32" t="s">
        <v>133</v>
      </c>
      <c r="BL170" s="32" t="s">
        <v>133</v>
      </c>
      <c r="BM170" s="34" t="s">
        <v>133</v>
      </c>
      <c r="BN170" s="34" t="s">
        <v>133</v>
      </c>
      <c r="BO170" s="34">
        <v>1.7849999999999999</v>
      </c>
      <c r="BP170" s="34">
        <v>0.08</v>
      </c>
      <c r="BQ170" s="35" t="s">
        <v>133</v>
      </c>
      <c r="BR170" s="16">
        <f t="shared" si="24"/>
        <v>0.51575187832910507</v>
      </c>
      <c r="BS170" s="16">
        <f t="shared" si="25"/>
        <v>0.51575187832910507</v>
      </c>
      <c r="BT170" s="35" t="s">
        <v>133</v>
      </c>
      <c r="BU170" s="35" t="s">
        <v>133</v>
      </c>
      <c r="BV170" s="35" t="s">
        <v>133</v>
      </c>
      <c r="BW170" s="35" t="s">
        <v>133</v>
      </c>
      <c r="BX170" s="36">
        <v>0</v>
      </c>
      <c r="BY170" s="37" t="s">
        <v>133</v>
      </c>
      <c r="BZ170" s="38" t="s">
        <v>6078</v>
      </c>
    </row>
    <row r="171" spans="1:78" ht="50.1" customHeight="1">
      <c r="A171" s="19" t="s">
        <v>377</v>
      </c>
      <c r="B171" s="20" t="s">
        <v>362</v>
      </c>
      <c r="C171" s="21">
        <v>13</v>
      </c>
      <c r="D171" s="21" t="s">
        <v>363</v>
      </c>
      <c r="E171" s="40">
        <v>-6</v>
      </c>
      <c r="F171" s="40">
        <v>147.05000000000001</v>
      </c>
      <c r="G171" s="41">
        <v>1</v>
      </c>
      <c r="H171" s="22">
        <v>9310</v>
      </c>
      <c r="I171" s="22">
        <v>100</v>
      </c>
      <c r="J171" s="23">
        <v>10394.5</v>
      </c>
      <c r="K171" s="23">
        <v>10643</v>
      </c>
      <c r="L171" s="23">
        <v>10146</v>
      </c>
      <c r="M171" s="24" t="s">
        <v>343</v>
      </c>
      <c r="N171" s="25" t="s">
        <v>133</v>
      </c>
      <c r="O171" s="25" t="s">
        <v>133</v>
      </c>
      <c r="P171" s="25" t="s">
        <v>133</v>
      </c>
      <c r="Q171" s="25" t="s">
        <v>133</v>
      </c>
      <c r="R171" s="25" t="s">
        <v>133</v>
      </c>
      <c r="S171" s="44" t="s">
        <v>133</v>
      </c>
      <c r="T171" s="26" t="s">
        <v>364</v>
      </c>
      <c r="U171" s="27" t="s">
        <v>133</v>
      </c>
      <c r="V171" s="27" t="s">
        <v>133</v>
      </c>
      <c r="W171" s="27" t="s">
        <v>133</v>
      </c>
      <c r="X171" s="27" t="s">
        <v>133</v>
      </c>
      <c r="Y171" s="27">
        <v>0.01</v>
      </c>
      <c r="Z171" s="27" t="s">
        <v>133</v>
      </c>
      <c r="AA171" s="27" t="s">
        <v>133</v>
      </c>
      <c r="AB171" s="28" t="s">
        <v>133</v>
      </c>
      <c r="AC171" s="28">
        <v>0.5</v>
      </c>
      <c r="AD171" s="28">
        <v>0.03</v>
      </c>
      <c r="AE171" s="28" t="s">
        <v>133</v>
      </c>
      <c r="AF171" s="28">
        <v>0.1</v>
      </c>
      <c r="AG171" s="39" t="s">
        <v>133</v>
      </c>
      <c r="AH171" s="39" t="s">
        <v>133</v>
      </c>
      <c r="AI171" s="39" t="s">
        <v>133</v>
      </c>
      <c r="AJ171" s="39" t="s">
        <v>133</v>
      </c>
      <c r="AK171" s="39" t="s">
        <v>133</v>
      </c>
      <c r="AL171" s="39">
        <v>-15.7</v>
      </c>
      <c r="AM171" s="45" t="s">
        <v>133</v>
      </c>
      <c r="AN171" s="15">
        <f t="shared" si="22"/>
        <v>0.51088159097779207</v>
      </c>
      <c r="AO171" s="15">
        <f t="shared" si="23"/>
        <v>0.51088159097779207</v>
      </c>
      <c r="AP171" s="47">
        <v>-0.69823106336899998</v>
      </c>
      <c r="AQ171" s="29" t="s">
        <v>133</v>
      </c>
      <c r="AR171" s="29" t="s">
        <v>133</v>
      </c>
      <c r="AS171" s="148">
        <v>-0.34044390344499997</v>
      </c>
      <c r="AT171" s="148">
        <v>-0.245348001964</v>
      </c>
      <c r="AU171" s="48">
        <v>2.7123569854500001E-5</v>
      </c>
      <c r="AV171" s="47">
        <v>0.24540224910399999</v>
      </c>
      <c r="AW171" s="47">
        <v>0.29660634461899998</v>
      </c>
      <c r="AX171" s="29" t="s">
        <v>133</v>
      </c>
      <c r="AY171" s="29" t="s">
        <v>133</v>
      </c>
      <c r="AZ171" s="47">
        <v>0.51320453816900002</v>
      </c>
      <c r="BA171" s="30">
        <v>-1</v>
      </c>
      <c r="BB171" s="42">
        <v>1</v>
      </c>
      <c r="BC171" s="31" t="s">
        <v>11331</v>
      </c>
      <c r="BD171" s="31" t="s">
        <v>11508</v>
      </c>
      <c r="BE171" s="31" t="s">
        <v>1711</v>
      </c>
      <c r="BF171" s="32" t="s">
        <v>133</v>
      </c>
      <c r="BG171" s="32" t="s">
        <v>133</v>
      </c>
      <c r="BH171" s="33">
        <v>0.05</v>
      </c>
      <c r="BI171" s="33">
        <v>0.05</v>
      </c>
      <c r="BJ171" s="32" t="s">
        <v>133</v>
      </c>
      <c r="BK171" s="32" t="s">
        <v>133</v>
      </c>
      <c r="BL171" s="32" t="s">
        <v>133</v>
      </c>
      <c r="BM171" s="34" t="s">
        <v>133</v>
      </c>
      <c r="BN171" s="34" t="s">
        <v>133</v>
      </c>
      <c r="BO171" s="34">
        <v>1.7849999999999999</v>
      </c>
      <c r="BP171" s="34">
        <v>0.08</v>
      </c>
      <c r="BQ171" s="35" t="s">
        <v>133</v>
      </c>
      <c r="BR171" s="16">
        <f t="shared" si="24"/>
        <v>0.51575187832910507</v>
      </c>
      <c r="BS171" s="16">
        <f t="shared" si="25"/>
        <v>0.51575187832910507</v>
      </c>
      <c r="BT171" s="35" t="s">
        <v>133</v>
      </c>
      <c r="BU171" s="35" t="s">
        <v>133</v>
      </c>
      <c r="BV171" s="35" t="s">
        <v>133</v>
      </c>
      <c r="BW171" s="35" t="s">
        <v>133</v>
      </c>
      <c r="BX171" s="36">
        <v>0</v>
      </c>
      <c r="BY171" s="37" t="s">
        <v>133</v>
      </c>
      <c r="BZ171" s="38" t="s">
        <v>6078</v>
      </c>
    </row>
    <row r="172" spans="1:78" ht="50.1" customHeight="1">
      <c r="A172" s="19" t="s">
        <v>378</v>
      </c>
      <c r="B172" s="20" t="s">
        <v>362</v>
      </c>
      <c r="C172" s="21">
        <v>13</v>
      </c>
      <c r="D172" s="21" t="s">
        <v>363</v>
      </c>
      <c r="E172" s="40">
        <v>-6</v>
      </c>
      <c r="F172" s="40">
        <v>147.05000000000001</v>
      </c>
      <c r="G172" s="41">
        <v>1</v>
      </c>
      <c r="H172" s="22">
        <v>9690</v>
      </c>
      <c r="I172" s="22">
        <v>70</v>
      </c>
      <c r="J172" s="23">
        <v>10857</v>
      </c>
      <c r="K172" s="23">
        <v>11094</v>
      </c>
      <c r="L172" s="23">
        <v>10620</v>
      </c>
      <c r="M172" s="24" t="s">
        <v>343</v>
      </c>
      <c r="N172" s="25" t="s">
        <v>133</v>
      </c>
      <c r="O172" s="25" t="s">
        <v>133</v>
      </c>
      <c r="P172" s="25" t="s">
        <v>133</v>
      </c>
      <c r="Q172" s="25" t="s">
        <v>133</v>
      </c>
      <c r="R172" s="25" t="s">
        <v>133</v>
      </c>
      <c r="S172" s="44" t="s">
        <v>133</v>
      </c>
      <c r="T172" s="26" t="s">
        <v>364</v>
      </c>
      <c r="U172" s="27" t="s">
        <v>133</v>
      </c>
      <c r="V172" s="27" t="s">
        <v>133</v>
      </c>
      <c r="W172" s="27" t="s">
        <v>133</v>
      </c>
      <c r="X172" s="27" t="s">
        <v>133</v>
      </c>
      <c r="Y172" s="27">
        <v>0.01</v>
      </c>
      <c r="Z172" s="27" t="s">
        <v>133</v>
      </c>
      <c r="AA172" s="27" t="s">
        <v>133</v>
      </c>
      <c r="AB172" s="28" t="s">
        <v>133</v>
      </c>
      <c r="AC172" s="28">
        <v>0.5</v>
      </c>
      <c r="AD172" s="28">
        <v>0.03</v>
      </c>
      <c r="AE172" s="28" t="s">
        <v>133</v>
      </c>
      <c r="AF172" s="28">
        <v>0.1</v>
      </c>
      <c r="AG172" s="39" t="s">
        <v>133</v>
      </c>
      <c r="AH172" s="39" t="s">
        <v>133</v>
      </c>
      <c r="AI172" s="39" t="s">
        <v>133</v>
      </c>
      <c r="AJ172" s="39" t="s">
        <v>133</v>
      </c>
      <c r="AK172" s="39" t="s">
        <v>133</v>
      </c>
      <c r="AL172" s="39">
        <v>-17.3</v>
      </c>
      <c r="AM172" s="45" t="s">
        <v>133</v>
      </c>
      <c r="AN172" s="15">
        <f t="shared" si="22"/>
        <v>0.51088159097779207</v>
      </c>
      <c r="AO172" s="15">
        <f t="shared" si="23"/>
        <v>0.51088159097779207</v>
      </c>
      <c r="AP172" s="47">
        <v>-0.69823106336899998</v>
      </c>
      <c r="AQ172" s="29" t="s">
        <v>133</v>
      </c>
      <c r="AR172" s="29" t="s">
        <v>133</v>
      </c>
      <c r="AS172" s="148">
        <v>-0.34044390344499997</v>
      </c>
      <c r="AT172" s="148">
        <v>-0.245348001964</v>
      </c>
      <c r="AU172" s="48">
        <v>2.7123569854500001E-5</v>
      </c>
      <c r="AV172" s="47">
        <v>0.24540224910399999</v>
      </c>
      <c r="AW172" s="47">
        <v>0.29660634461899998</v>
      </c>
      <c r="AX172" s="29" t="s">
        <v>133</v>
      </c>
      <c r="AY172" s="29" t="s">
        <v>133</v>
      </c>
      <c r="AZ172" s="47">
        <v>0.51320453816900002</v>
      </c>
      <c r="BA172" s="30">
        <v>-1</v>
      </c>
      <c r="BB172" s="42">
        <v>1</v>
      </c>
      <c r="BC172" s="31" t="s">
        <v>11331</v>
      </c>
      <c r="BD172" s="31" t="s">
        <v>11508</v>
      </c>
      <c r="BE172" s="31" t="s">
        <v>1711</v>
      </c>
      <c r="BF172" s="32" t="s">
        <v>133</v>
      </c>
      <c r="BG172" s="32" t="s">
        <v>133</v>
      </c>
      <c r="BH172" s="33">
        <v>0.05</v>
      </c>
      <c r="BI172" s="33">
        <v>0.05</v>
      </c>
      <c r="BJ172" s="32" t="s">
        <v>133</v>
      </c>
      <c r="BK172" s="32" t="s">
        <v>133</v>
      </c>
      <c r="BL172" s="32" t="s">
        <v>133</v>
      </c>
      <c r="BM172" s="34" t="s">
        <v>133</v>
      </c>
      <c r="BN172" s="34" t="s">
        <v>133</v>
      </c>
      <c r="BO172" s="34">
        <v>1.7849999999999999</v>
      </c>
      <c r="BP172" s="34">
        <v>0.08</v>
      </c>
      <c r="BQ172" s="35" t="s">
        <v>133</v>
      </c>
      <c r="BR172" s="16">
        <f t="shared" si="24"/>
        <v>0.51575187832910507</v>
      </c>
      <c r="BS172" s="16">
        <f t="shared" si="25"/>
        <v>0.51575187832910507</v>
      </c>
      <c r="BT172" s="35" t="s">
        <v>133</v>
      </c>
      <c r="BU172" s="35" t="s">
        <v>133</v>
      </c>
      <c r="BV172" s="35" t="s">
        <v>133</v>
      </c>
      <c r="BW172" s="35" t="s">
        <v>133</v>
      </c>
      <c r="BX172" s="36">
        <v>0</v>
      </c>
      <c r="BY172" s="37" t="s">
        <v>133</v>
      </c>
      <c r="BZ172" s="38" t="s">
        <v>6078</v>
      </c>
    </row>
    <row r="173" spans="1:78" ht="50.1" customHeight="1">
      <c r="A173" s="19" t="s">
        <v>379</v>
      </c>
      <c r="B173" s="20" t="s">
        <v>362</v>
      </c>
      <c r="C173" s="21">
        <v>13</v>
      </c>
      <c r="D173" s="21" t="s">
        <v>363</v>
      </c>
      <c r="E173" s="40">
        <v>-6</v>
      </c>
      <c r="F173" s="40">
        <v>147.05000000000001</v>
      </c>
      <c r="G173" s="41">
        <v>1</v>
      </c>
      <c r="H173" s="22">
        <v>9460</v>
      </c>
      <c r="I173" s="22">
        <v>60</v>
      </c>
      <c r="J173" s="23">
        <v>10528</v>
      </c>
      <c r="K173" s="23">
        <v>10745</v>
      </c>
      <c r="L173" s="23">
        <v>10311</v>
      </c>
      <c r="M173" s="24" t="s">
        <v>343</v>
      </c>
      <c r="N173" s="25" t="s">
        <v>133</v>
      </c>
      <c r="O173" s="25" t="s">
        <v>133</v>
      </c>
      <c r="P173" s="25" t="s">
        <v>133</v>
      </c>
      <c r="Q173" s="25" t="s">
        <v>133</v>
      </c>
      <c r="R173" s="25" t="s">
        <v>133</v>
      </c>
      <c r="S173" s="44" t="s">
        <v>133</v>
      </c>
      <c r="T173" s="26" t="s">
        <v>364</v>
      </c>
      <c r="U173" s="27" t="s">
        <v>133</v>
      </c>
      <c r="V173" s="27" t="s">
        <v>133</v>
      </c>
      <c r="W173" s="27" t="s">
        <v>133</v>
      </c>
      <c r="X173" s="27" t="s">
        <v>133</v>
      </c>
      <c r="Y173" s="27">
        <v>0.01</v>
      </c>
      <c r="Z173" s="27" t="s">
        <v>133</v>
      </c>
      <c r="AA173" s="27" t="s">
        <v>133</v>
      </c>
      <c r="AB173" s="28" t="s">
        <v>133</v>
      </c>
      <c r="AC173" s="28">
        <v>0.5</v>
      </c>
      <c r="AD173" s="28">
        <v>0.03</v>
      </c>
      <c r="AE173" s="28" t="s">
        <v>133</v>
      </c>
      <c r="AF173" s="28">
        <v>0.1</v>
      </c>
      <c r="AG173" s="39" t="s">
        <v>133</v>
      </c>
      <c r="AH173" s="39" t="s">
        <v>133</v>
      </c>
      <c r="AI173" s="39" t="s">
        <v>133</v>
      </c>
      <c r="AJ173" s="39" t="s">
        <v>133</v>
      </c>
      <c r="AK173" s="39" t="s">
        <v>133</v>
      </c>
      <c r="AL173" s="39">
        <v>-18.100000000000001</v>
      </c>
      <c r="AM173" s="45" t="s">
        <v>133</v>
      </c>
      <c r="AN173" s="15">
        <f t="shared" si="22"/>
        <v>0.51088159097779207</v>
      </c>
      <c r="AO173" s="15">
        <f t="shared" si="23"/>
        <v>0.51088159097779207</v>
      </c>
      <c r="AP173" s="47">
        <v>-0.69823106336899998</v>
      </c>
      <c r="AQ173" s="29" t="s">
        <v>133</v>
      </c>
      <c r="AR173" s="29" t="s">
        <v>133</v>
      </c>
      <c r="AS173" s="148">
        <v>-0.34044390344499997</v>
      </c>
      <c r="AT173" s="148">
        <v>-0.245348001964</v>
      </c>
      <c r="AU173" s="48">
        <v>2.7123569854500001E-5</v>
      </c>
      <c r="AV173" s="47">
        <v>0.24540224910399999</v>
      </c>
      <c r="AW173" s="47">
        <v>0.29660634461899998</v>
      </c>
      <c r="AX173" s="29" t="s">
        <v>133</v>
      </c>
      <c r="AY173" s="29" t="s">
        <v>133</v>
      </c>
      <c r="AZ173" s="47">
        <v>0.51320453816900002</v>
      </c>
      <c r="BA173" s="30">
        <v>-1</v>
      </c>
      <c r="BB173" s="42">
        <v>1</v>
      </c>
      <c r="BC173" s="31" t="s">
        <v>11331</v>
      </c>
      <c r="BD173" s="31" t="s">
        <v>11504</v>
      </c>
      <c r="BE173" s="31" t="s">
        <v>1711</v>
      </c>
      <c r="BF173" s="32" t="s">
        <v>133</v>
      </c>
      <c r="BG173" s="32" t="s">
        <v>133</v>
      </c>
      <c r="BH173" s="33">
        <v>0.05</v>
      </c>
      <c r="BI173" s="33">
        <v>0.05</v>
      </c>
      <c r="BJ173" s="32" t="s">
        <v>133</v>
      </c>
      <c r="BK173" s="32" t="s">
        <v>133</v>
      </c>
      <c r="BL173" s="32" t="s">
        <v>133</v>
      </c>
      <c r="BM173" s="34" t="s">
        <v>133</v>
      </c>
      <c r="BN173" s="34" t="s">
        <v>133</v>
      </c>
      <c r="BO173" s="34">
        <v>1.7849999999999999</v>
      </c>
      <c r="BP173" s="34">
        <v>0.08</v>
      </c>
      <c r="BQ173" s="35" t="s">
        <v>133</v>
      </c>
      <c r="BR173" s="16">
        <f t="shared" si="24"/>
        <v>0.51575187832910507</v>
      </c>
      <c r="BS173" s="16">
        <f t="shared" si="25"/>
        <v>0.51575187832910507</v>
      </c>
      <c r="BT173" s="35" t="s">
        <v>133</v>
      </c>
      <c r="BU173" s="35" t="s">
        <v>133</v>
      </c>
      <c r="BV173" s="35" t="s">
        <v>133</v>
      </c>
      <c r="BW173" s="35" t="s">
        <v>133</v>
      </c>
      <c r="BX173" s="36">
        <v>0</v>
      </c>
      <c r="BY173" s="37" t="s">
        <v>133</v>
      </c>
      <c r="BZ173" s="38" t="s">
        <v>6078</v>
      </c>
    </row>
    <row r="174" spans="1:78" ht="50.1" customHeight="1">
      <c r="A174" s="19" t="s">
        <v>380</v>
      </c>
      <c r="B174" s="20" t="s">
        <v>362</v>
      </c>
      <c r="C174" s="21">
        <v>13</v>
      </c>
      <c r="D174" s="21" t="s">
        <v>363</v>
      </c>
      <c r="E174" s="40">
        <v>-6</v>
      </c>
      <c r="F174" s="40">
        <v>147.05000000000001</v>
      </c>
      <c r="G174" s="41">
        <v>1</v>
      </c>
      <c r="H174" s="22">
        <v>9110</v>
      </c>
      <c r="I174" s="22">
        <v>80</v>
      </c>
      <c r="J174" s="23">
        <v>10108.5</v>
      </c>
      <c r="K174" s="23">
        <v>10389</v>
      </c>
      <c r="L174" s="23">
        <v>9828</v>
      </c>
      <c r="M174" s="24" t="s">
        <v>343</v>
      </c>
      <c r="N174" s="25" t="s">
        <v>133</v>
      </c>
      <c r="O174" s="25" t="s">
        <v>133</v>
      </c>
      <c r="P174" s="25" t="s">
        <v>133</v>
      </c>
      <c r="Q174" s="25" t="s">
        <v>133</v>
      </c>
      <c r="R174" s="25" t="s">
        <v>133</v>
      </c>
      <c r="S174" s="44" t="s">
        <v>133</v>
      </c>
      <c r="T174" s="26" t="s">
        <v>364</v>
      </c>
      <c r="U174" s="27" t="s">
        <v>133</v>
      </c>
      <c r="V174" s="27" t="s">
        <v>133</v>
      </c>
      <c r="W174" s="27" t="s">
        <v>133</v>
      </c>
      <c r="X174" s="27" t="s">
        <v>133</v>
      </c>
      <c r="Y174" s="27">
        <v>0.01</v>
      </c>
      <c r="Z174" s="27" t="s">
        <v>133</v>
      </c>
      <c r="AA174" s="27" t="s">
        <v>133</v>
      </c>
      <c r="AB174" s="28" t="s">
        <v>133</v>
      </c>
      <c r="AC174" s="28">
        <v>0.5</v>
      </c>
      <c r="AD174" s="28">
        <v>0.03</v>
      </c>
      <c r="AE174" s="28" t="s">
        <v>133</v>
      </c>
      <c r="AF174" s="28">
        <v>0.1</v>
      </c>
      <c r="AG174" s="39" t="s">
        <v>133</v>
      </c>
      <c r="AH174" s="39" t="s">
        <v>133</v>
      </c>
      <c r="AI174" s="39" t="s">
        <v>133</v>
      </c>
      <c r="AJ174" s="39" t="s">
        <v>133</v>
      </c>
      <c r="AK174" s="39" t="s">
        <v>133</v>
      </c>
      <c r="AL174" s="39">
        <v>-21.2</v>
      </c>
      <c r="AM174" s="45" t="s">
        <v>133</v>
      </c>
      <c r="AN174" s="15">
        <f t="shared" si="22"/>
        <v>0.51088159097779207</v>
      </c>
      <c r="AO174" s="15">
        <f t="shared" si="23"/>
        <v>0.51088159097779207</v>
      </c>
      <c r="AP174" s="47">
        <v>-0.69823106336899998</v>
      </c>
      <c r="AQ174" s="29" t="s">
        <v>133</v>
      </c>
      <c r="AR174" s="29" t="s">
        <v>133</v>
      </c>
      <c r="AS174" s="148">
        <v>-0.34044390344499997</v>
      </c>
      <c r="AT174" s="148">
        <v>-0.245348001964</v>
      </c>
      <c r="AU174" s="48">
        <v>2.7123569854500001E-5</v>
      </c>
      <c r="AV174" s="47">
        <v>0.24540224910399999</v>
      </c>
      <c r="AW174" s="47">
        <v>0.29660634461899998</v>
      </c>
      <c r="AX174" s="29" t="s">
        <v>133</v>
      </c>
      <c r="AY174" s="29" t="s">
        <v>133</v>
      </c>
      <c r="AZ174" s="47">
        <v>0.51320453816900002</v>
      </c>
      <c r="BA174" s="30">
        <v>-1</v>
      </c>
      <c r="BB174" s="42">
        <v>1</v>
      </c>
      <c r="BC174" s="31" t="s">
        <v>11331</v>
      </c>
      <c r="BD174" s="31" t="s">
        <v>11504</v>
      </c>
      <c r="BE174" s="31" t="s">
        <v>1711</v>
      </c>
      <c r="BF174" s="32" t="s">
        <v>133</v>
      </c>
      <c r="BG174" s="32" t="s">
        <v>133</v>
      </c>
      <c r="BH174" s="33">
        <v>0.05</v>
      </c>
      <c r="BI174" s="33">
        <v>0.05</v>
      </c>
      <c r="BJ174" s="32" t="s">
        <v>133</v>
      </c>
      <c r="BK174" s="32" t="s">
        <v>133</v>
      </c>
      <c r="BL174" s="32" t="s">
        <v>133</v>
      </c>
      <c r="BM174" s="34" t="s">
        <v>133</v>
      </c>
      <c r="BN174" s="34" t="s">
        <v>133</v>
      </c>
      <c r="BO174" s="34">
        <v>1.7849999999999999</v>
      </c>
      <c r="BP174" s="34">
        <v>0.08</v>
      </c>
      <c r="BQ174" s="35" t="s">
        <v>133</v>
      </c>
      <c r="BR174" s="16">
        <f t="shared" si="24"/>
        <v>0.51575187832910507</v>
      </c>
      <c r="BS174" s="16">
        <f t="shared" si="25"/>
        <v>0.51575187832910507</v>
      </c>
      <c r="BT174" s="35" t="s">
        <v>133</v>
      </c>
      <c r="BU174" s="35" t="s">
        <v>133</v>
      </c>
      <c r="BV174" s="35" t="s">
        <v>133</v>
      </c>
      <c r="BW174" s="35" t="s">
        <v>133</v>
      </c>
      <c r="BX174" s="36">
        <v>0</v>
      </c>
      <c r="BY174" s="37" t="s">
        <v>133</v>
      </c>
      <c r="BZ174" s="38" t="s">
        <v>6078</v>
      </c>
    </row>
    <row r="175" spans="1:78" ht="50.1" customHeight="1">
      <c r="A175" s="19" t="s">
        <v>381</v>
      </c>
      <c r="B175" s="20" t="s">
        <v>362</v>
      </c>
      <c r="C175" s="21">
        <v>13</v>
      </c>
      <c r="D175" s="21" t="s">
        <v>363</v>
      </c>
      <c r="E175" s="40">
        <v>-6</v>
      </c>
      <c r="F175" s="40">
        <v>147.05000000000001</v>
      </c>
      <c r="G175" s="41">
        <v>1</v>
      </c>
      <c r="H175" s="22">
        <v>9870</v>
      </c>
      <c r="I175" s="22">
        <v>70</v>
      </c>
      <c r="J175" s="23">
        <v>11012</v>
      </c>
      <c r="K175" s="23">
        <v>11229</v>
      </c>
      <c r="L175" s="23">
        <v>10795</v>
      </c>
      <c r="M175" s="24" t="s">
        <v>343</v>
      </c>
      <c r="N175" s="25" t="s">
        <v>133</v>
      </c>
      <c r="O175" s="25" t="s">
        <v>133</v>
      </c>
      <c r="P175" s="25" t="s">
        <v>133</v>
      </c>
      <c r="Q175" s="25" t="s">
        <v>133</v>
      </c>
      <c r="R175" s="25" t="s">
        <v>133</v>
      </c>
      <c r="S175" s="44" t="s">
        <v>133</v>
      </c>
      <c r="T175" s="26" t="s">
        <v>364</v>
      </c>
      <c r="U175" s="27" t="s">
        <v>133</v>
      </c>
      <c r="V175" s="27" t="s">
        <v>133</v>
      </c>
      <c r="W175" s="27" t="s">
        <v>133</v>
      </c>
      <c r="X175" s="27" t="s">
        <v>133</v>
      </c>
      <c r="Y175" s="27">
        <v>0.01</v>
      </c>
      <c r="Z175" s="27" t="s">
        <v>133</v>
      </c>
      <c r="AA175" s="27" t="s">
        <v>133</v>
      </c>
      <c r="AB175" s="28" t="s">
        <v>133</v>
      </c>
      <c r="AC175" s="28">
        <v>0.5</v>
      </c>
      <c r="AD175" s="28">
        <v>0.03</v>
      </c>
      <c r="AE175" s="28" t="s">
        <v>133</v>
      </c>
      <c r="AF175" s="28">
        <v>0.1</v>
      </c>
      <c r="AG175" s="39" t="s">
        <v>133</v>
      </c>
      <c r="AH175" s="39" t="s">
        <v>133</v>
      </c>
      <c r="AI175" s="39" t="s">
        <v>133</v>
      </c>
      <c r="AJ175" s="39" t="s">
        <v>133</v>
      </c>
      <c r="AK175" s="39" t="s">
        <v>133</v>
      </c>
      <c r="AL175" s="39">
        <v>-22.6</v>
      </c>
      <c r="AM175" s="45" t="s">
        <v>133</v>
      </c>
      <c r="AN175" s="15">
        <f t="shared" si="22"/>
        <v>0.51088159097779207</v>
      </c>
      <c r="AO175" s="15">
        <f t="shared" si="23"/>
        <v>0.51088159097779207</v>
      </c>
      <c r="AP175" s="47">
        <v>-0.69823106336899998</v>
      </c>
      <c r="AQ175" s="29" t="s">
        <v>133</v>
      </c>
      <c r="AR175" s="29" t="s">
        <v>133</v>
      </c>
      <c r="AS175" s="148">
        <v>-0.34044390344499997</v>
      </c>
      <c r="AT175" s="148">
        <v>-0.245348001964</v>
      </c>
      <c r="AU175" s="48">
        <v>2.7123569854500001E-5</v>
      </c>
      <c r="AV175" s="47">
        <v>0.24540224910399999</v>
      </c>
      <c r="AW175" s="47">
        <v>0.29660634461899998</v>
      </c>
      <c r="AX175" s="29" t="s">
        <v>133</v>
      </c>
      <c r="AY175" s="29" t="s">
        <v>133</v>
      </c>
      <c r="AZ175" s="47">
        <v>0.51320453816900002</v>
      </c>
      <c r="BA175" s="30">
        <v>-1</v>
      </c>
      <c r="BB175" s="42">
        <v>1</v>
      </c>
      <c r="BC175" s="31" t="s">
        <v>11331</v>
      </c>
      <c r="BD175" s="31" t="s">
        <v>11508</v>
      </c>
      <c r="BE175" s="31" t="s">
        <v>1711</v>
      </c>
      <c r="BF175" s="32" t="s">
        <v>133</v>
      </c>
      <c r="BG175" s="32" t="s">
        <v>133</v>
      </c>
      <c r="BH175" s="33">
        <v>0.05</v>
      </c>
      <c r="BI175" s="33">
        <v>0.05</v>
      </c>
      <c r="BJ175" s="32" t="s">
        <v>133</v>
      </c>
      <c r="BK175" s="32" t="s">
        <v>133</v>
      </c>
      <c r="BL175" s="32" t="s">
        <v>133</v>
      </c>
      <c r="BM175" s="34" t="s">
        <v>133</v>
      </c>
      <c r="BN175" s="34" t="s">
        <v>133</v>
      </c>
      <c r="BO175" s="34">
        <v>1.7849999999999999</v>
      </c>
      <c r="BP175" s="34">
        <v>0.08</v>
      </c>
      <c r="BQ175" s="35" t="s">
        <v>133</v>
      </c>
      <c r="BR175" s="16">
        <f t="shared" si="24"/>
        <v>0.51575187832910507</v>
      </c>
      <c r="BS175" s="16">
        <f t="shared" si="25"/>
        <v>0.51575187832910507</v>
      </c>
      <c r="BT175" s="35" t="s">
        <v>133</v>
      </c>
      <c r="BU175" s="35" t="s">
        <v>133</v>
      </c>
      <c r="BV175" s="35" t="s">
        <v>133</v>
      </c>
      <c r="BW175" s="35" t="s">
        <v>133</v>
      </c>
      <c r="BX175" s="36">
        <v>0</v>
      </c>
      <c r="BY175" s="37" t="s">
        <v>133</v>
      </c>
      <c r="BZ175" s="38" t="s">
        <v>6078</v>
      </c>
    </row>
    <row r="176" spans="1:78" ht="50.1" customHeight="1">
      <c r="A176" s="19" t="s">
        <v>382</v>
      </c>
      <c r="B176" s="20" t="s">
        <v>362</v>
      </c>
      <c r="C176" s="21">
        <v>13</v>
      </c>
      <c r="D176" s="21" t="s">
        <v>363</v>
      </c>
      <c r="E176" s="40">
        <v>-6</v>
      </c>
      <c r="F176" s="40">
        <v>147.05000000000001</v>
      </c>
      <c r="G176" s="41">
        <v>1</v>
      </c>
      <c r="H176" s="22">
        <v>9900</v>
      </c>
      <c r="I176" s="22">
        <v>90</v>
      </c>
      <c r="J176" s="23">
        <v>11032</v>
      </c>
      <c r="K176" s="23">
        <v>11296</v>
      </c>
      <c r="L176" s="23">
        <v>10768</v>
      </c>
      <c r="M176" s="24" t="s">
        <v>343</v>
      </c>
      <c r="N176" s="25" t="s">
        <v>133</v>
      </c>
      <c r="O176" s="25" t="s">
        <v>133</v>
      </c>
      <c r="P176" s="25" t="s">
        <v>133</v>
      </c>
      <c r="Q176" s="25" t="s">
        <v>133</v>
      </c>
      <c r="R176" s="25" t="s">
        <v>133</v>
      </c>
      <c r="S176" s="44" t="s">
        <v>133</v>
      </c>
      <c r="T176" s="26" t="s">
        <v>364</v>
      </c>
      <c r="U176" s="27" t="s">
        <v>133</v>
      </c>
      <c r="V176" s="27" t="s">
        <v>133</v>
      </c>
      <c r="W176" s="27" t="s">
        <v>133</v>
      </c>
      <c r="X176" s="27" t="s">
        <v>133</v>
      </c>
      <c r="Y176" s="27">
        <v>0.01</v>
      </c>
      <c r="Z176" s="27" t="s">
        <v>133</v>
      </c>
      <c r="AA176" s="27" t="s">
        <v>133</v>
      </c>
      <c r="AB176" s="28" t="s">
        <v>133</v>
      </c>
      <c r="AC176" s="28">
        <v>0.5</v>
      </c>
      <c r="AD176" s="28">
        <v>0.03</v>
      </c>
      <c r="AE176" s="28" t="s">
        <v>133</v>
      </c>
      <c r="AF176" s="28">
        <v>0.1</v>
      </c>
      <c r="AG176" s="39" t="s">
        <v>133</v>
      </c>
      <c r="AH176" s="39" t="s">
        <v>133</v>
      </c>
      <c r="AI176" s="39" t="s">
        <v>133</v>
      </c>
      <c r="AJ176" s="39" t="s">
        <v>133</v>
      </c>
      <c r="AK176" s="39" t="s">
        <v>133</v>
      </c>
      <c r="AL176" s="39">
        <v>-24</v>
      </c>
      <c r="AM176" s="45" t="s">
        <v>133</v>
      </c>
      <c r="AN176" s="15">
        <f t="shared" si="22"/>
        <v>0.51088159097779207</v>
      </c>
      <c r="AO176" s="15">
        <f t="shared" si="23"/>
        <v>0.51088159097779207</v>
      </c>
      <c r="AP176" s="47">
        <v>-0.69823106336899998</v>
      </c>
      <c r="AQ176" s="29" t="s">
        <v>133</v>
      </c>
      <c r="AR176" s="29" t="s">
        <v>133</v>
      </c>
      <c r="AS176" s="148">
        <v>-0.34044390344499997</v>
      </c>
      <c r="AT176" s="148">
        <v>-0.245348001964</v>
      </c>
      <c r="AU176" s="48">
        <v>2.7123569854500001E-5</v>
      </c>
      <c r="AV176" s="47">
        <v>0.24540224910399999</v>
      </c>
      <c r="AW176" s="47">
        <v>0.29660634461899998</v>
      </c>
      <c r="AX176" s="29" t="s">
        <v>133</v>
      </c>
      <c r="AY176" s="29" t="s">
        <v>133</v>
      </c>
      <c r="AZ176" s="47">
        <v>0.51320453816900002</v>
      </c>
      <c r="BA176" s="30">
        <v>-1</v>
      </c>
      <c r="BB176" s="42">
        <v>1</v>
      </c>
      <c r="BC176" s="31" t="s">
        <v>11331</v>
      </c>
      <c r="BD176" s="31" t="s">
        <v>11504</v>
      </c>
      <c r="BE176" s="31" t="s">
        <v>1711</v>
      </c>
      <c r="BF176" s="32" t="s">
        <v>133</v>
      </c>
      <c r="BG176" s="32" t="s">
        <v>133</v>
      </c>
      <c r="BH176" s="33">
        <v>0.05</v>
      </c>
      <c r="BI176" s="33">
        <v>0.05</v>
      </c>
      <c r="BJ176" s="32" t="s">
        <v>133</v>
      </c>
      <c r="BK176" s="32" t="s">
        <v>133</v>
      </c>
      <c r="BL176" s="32" t="s">
        <v>133</v>
      </c>
      <c r="BM176" s="34" t="s">
        <v>133</v>
      </c>
      <c r="BN176" s="34" t="s">
        <v>133</v>
      </c>
      <c r="BO176" s="34">
        <v>1.7849999999999999</v>
      </c>
      <c r="BP176" s="34">
        <v>0.08</v>
      </c>
      <c r="BQ176" s="35" t="s">
        <v>133</v>
      </c>
      <c r="BR176" s="16">
        <f t="shared" si="24"/>
        <v>0.51575187832910507</v>
      </c>
      <c r="BS176" s="16">
        <f t="shared" si="25"/>
        <v>0.51575187832910507</v>
      </c>
      <c r="BT176" s="35" t="s">
        <v>133</v>
      </c>
      <c r="BU176" s="35" t="s">
        <v>133</v>
      </c>
      <c r="BV176" s="35" t="s">
        <v>133</v>
      </c>
      <c r="BW176" s="35" t="s">
        <v>133</v>
      </c>
      <c r="BX176" s="36">
        <v>0</v>
      </c>
      <c r="BY176" s="37" t="s">
        <v>133</v>
      </c>
      <c r="BZ176" s="38" t="s">
        <v>6078</v>
      </c>
    </row>
    <row r="177" spans="1:78" ht="50.1" customHeight="1">
      <c r="A177" s="19" t="s">
        <v>383</v>
      </c>
      <c r="B177" s="20" t="s">
        <v>362</v>
      </c>
      <c r="C177" s="21">
        <v>13</v>
      </c>
      <c r="D177" s="21" t="s">
        <v>363</v>
      </c>
      <c r="E177" s="40">
        <v>-6</v>
      </c>
      <c r="F177" s="40">
        <v>147.05000000000001</v>
      </c>
      <c r="G177" s="41">
        <v>1</v>
      </c>
      <c r="H177" s="22">
        <v>9880</v>
      </c>
      <c r="I177" s="22">
        <v>70</v>
      </c>
      <c r="J177" s="23">
        <v>11021</v>
      </c>
      <c r="K177" s="23">
        <v>11238</v>
      </c>
      <c r="L177" s="23">
        <v>10804</v>
      </c>
      <c r="M177" s="24" t="s">
        <v>343</v>
      </c>
      <c r="N177" s="25" t="s">
        <v>133</v>
      </c>
      <c r="O177" s="25" t="s">
        <v>133</v>
      </c>
      <c r="P177" s="25" t="s">
        <v>133</v>
      </c>
      <c r="Q177" s="25" t="s">
        <v>133</v>
      </c>
      <c r="R177" s="25" t="s">
        <v>133</v>
      </c>
      <c r="S177" s="44" t="s">
        <v>133</v>
      </c>
      <c r="T177" s="26" t="s">
        <v>364</v>
      </c>
      <c r="U177" s="27" t="s">
        <v>133</v>
      </c>
      <c r="V177" s="27" t="s">
        <v>133</v>
      </c>
      <c r="W177" s="27" t="s">
        <v>133</v>
      </c>
      <c r="X177" s="27" t="s">
        <v>133</v>
      </c>
      <c r="Y177" s="27">
        <v>0.01</v>
      </c>
      <c r="Z177" s="27" t="s">
        <v>133</v>
      </c>
      <c r="AA177" s="27" t="s">
        <v>133</v>
      </c>
      <c r="AB177" s="28" t="s">
        <v>133</v>
      </c>
      <c r="AC177" s="28">
        <v>0.5</v>
      </c>
      <c r="AD177" s="28">
        <v>0.03</v>
      </c>
      <c r="AE177" s="28" t="s">
        <v>133</v>
      </c>
      <c r="AF177" s="28">
        <v>0.1</v>
      </c>
      <c r="AG177" s="39" t="s">
        <v>133</v>
      </c>
      <c r="AH177" s="39" t="s">
        <v>133</v>
      </c>
      <c r="AI177" s="39" t="s">
        <v>133</v>
      </c>
      <c r="AJ177" s="39" t="s">
        <v>133</v>
      </c>
      <c r="AK177" s="39" t="s">
        <v>133</v>
      </c>
      <c r="AL177" s="39">
        <v>-25.1</v>
      </c>
      <c r="AM177" s="45" t="s">
        <v>133</v>
      </c>
      <c r="AN177" s="15">
        <f t="shared" si="22"/>
        <v>0.51088159097779207</v>
      </c>
      <c r="AO177" s="15">
        <f t="shared" si="23"/>
        <v>0.51088159097779207</v>
      </c>
      <c r="AP177" s="47">
        <v>-0.69823106336899998</v>
      </c>
      <c r="AQ177" s="29" t="s">
        <v>133</v>
      </c>
      <c r="AR177" s="29" t="s">
        <v>133</v>
      </c>
      <c r="AS177" s="148">
        <v>-0.34044390344499997</v>
      </c>
      <c r="AT177" s="148">
        <v>-0.245348001964</v>
      </c>
      <c r="AU177" s="48">
        <v>2.7123569854500001E-5</v>
      </c>
      <c r="AV177" s="47">
        <v>0.24540224910399999</v>
      </c>
      <c r="AW177" s="47">
        <v>0.29660634461899998</v>
      </c>
      <c r="AX177" s="29" t="s">
        <v>133</v>
      </c>
      <c r="AY177" s="29" t="s">
        <v>133</v>
      </c>
      <c r="AZ177" s="47">
        <v>0.51320453816900002</v>
      </c>
      <c r="BA177" s="30">
        <v>-1</v>
      </c>
      <c r="BB177" s="42">
        <v>1</v>
      </c>
      <c r="BC177" s="31" t="s">
        <v>11331</v>
      </c>
      <c r="BD177" s="31" t="s">
        <v>11504</v>
      </c>
      <c r="BE177" s="31" t="s">
        <v>1711</v>
      </c>
      <c r="BF177" s="32" t="s">
        <v>133</v>
      </c>
      <c r="BG177" s="32" t="s">
        <v>133</v>
      </c>
      <c r="BH177" s="33">
        <v>0.05</v>
      </c>
      <c r="BI177" s="33">
        <v>0.05</v>
      </c>
      <c r="BJ177" s="32" t="s">
        <v>133</v>
      </c>
      <c r="BK177" s="32" t="s">
        <v>133</v>
      </c>
      <c r="BL177" s="32" t="s">
        <v>133</v>
      </c>
      <c r="BM177" s="34" t="s">
        <v>133</v>
      </c>
      <c r="BN177" s="34" t="s">
        <v>133</v>
      </c>
      <c r="BO177" s="34">
        <v>1.7849999999999999</v>
      </c>
      <c r="BP177" s="34">
        <v>0.08</v>
      </c>
      <c r="BQ177" s="35" t="s">
        <v>133</v>
      </c>
      <c r="BR177" s="16">
        <f t="shared" si="24"/>
        <v>0.51575187832910507</v>
      </c>
      <c r="BS177" s="16">
        <f t="shared" si="25"/>
        <v>0.51575187832910507</v>
      </c>
      <c r="BT177" s="35" t="s">
        <v>133</v>
      </c>
      <c r="BU177" s="35" t="s">
        <v>133</v>
      </c>
      <c r="BV177" s="35" t="s">
        <v>133</v>
      </c>
      <c r="BW177" s="35" t="s">
        <v>133</v>
      </c>
      <c r="BX177" s="36">
        <v>0</v>
      </c>
      <c r="BY177" s="37" t="s">
        <v>133</v>
      </c>
      <c r="BZ177" s="38" t="s">
        <v>6078</v>
      </c>
    </row>
    <row r="178" spans="1:78" ht="50.1" customHeight="1">
      <c r="A178" s="19" t="s">
        <v>384</v>
      </c>
      <c r="B178" s="20" t="s">
        <v>362</v>
      </c>
      <c r="C178" s="21">
        <v>13</v>
      </c>
      <c r="D178" s="21" t="s">
        <v>363</v>
      </c>
      <c r="E178" s="40">
        <v>-6</v>
      </c>
      <c r="F178" s="40">
        <v>147.05000000000001</v>
      </c>
      <c r="G178" s="41">
        <v>1</v>
      </c>
      <c r="H178" s="22">
        <v>9640</v>
      </c>
      <c r="I178" s="22">
        <v>80</v>
      </c>
      <c r="J178" s="23">
        <v>10804</v>
      </c>
      <c r="K178" s="23">
        <v>11060</v>
      </c>
      <c r="L178" s="23">
        <v>10548</v>
      </c>
      <c r="M178" s="24" t="s">
        <v>343</v>
      </c>
      <c r="N178" s="25" t="s">
        <v>133</v>
      </c>
      <c r="O178" s="25" t="s">
        <v>133</v>
      </c>
      <c r="P178" s="25" t="s">
        <v>133</v>
      </c>
      <c r="Q178" s="25" t="s">
        <v>133</v>
      </c>
      <c r="R178" s="25" t="s">
        <v>133</v>
      </c>
      <c r="S178" s="44" t="s">
        <v>133</v>
      </c>
      <c r="T178" s="26" t="s">
        <v>364</v>
      </c>
      <c r="U178" s="27" t="s">
        <v>133</v>
      </c>
      <c r="V178" s="27" t="s">
        <v>133</v>
      </c>
      <c r="W178" s="27" t="s">
        <v>133</v>
      </c>
      <c r="X178" s="27" t="s">
        <v>133</v>
      </c>
      <c r="Y178" s="27">
        <v>0.01</v>
      </c>
      <c r="Z178" s="27" t="s">
        <v>133</v>
      </c>
      <c r="AA178" s="27" t="s">
        <v>133</v>
      </c>
      <c r="AB178" s="28" t="s">
        <v>133</v>
      </c>
      <c r="AC178" s="28">
        <v>0.5</v>
      </c>
      <c r="AD178" s="28">
        <v>0.03</v>
      </c>
      <c r="AE178" s="28" t="s">
        <v>133</v>
      </c>
      <c r="AF178" s="28">
        <v>0.1</v>
      </c>
      <c r="AG178" s="39" t="s">
        <v>133</v>
      </c>
      <c r="AH178" s="39" t="s">
        <v>133</v>
      </c>
      <c r="AI178" s="39" t="s">
        <v>133</v>
      </c>
      <c r="AJ178" s="39" t="s">
        <v>133</v>
      </c>
      <c r="AK178" s="39" t="s">
        <v>133</v>
      </c>
      <c r="AL178" s="39">
        <v>-26</v>
      </c>
      <c r="AM178" s="45" t="s">
        <v>133</v>
      </c>
      <c r="AN178" s="15">
        <f t="shared" si="22"/>
        <v>0.51088159097779207</v>
      </c>
      <c r="AO178" s="15">
        <f t="shared" si="23"/>
        <v>0.51088159097779207</v>
      </c>
      <c r="AP178" s="47">
        <v>-0.69823106336899998</v>
      </c>
      <c r="AQ178" s="29" t="s">
        <v>133</v>
      </c>
      <c r="AR178" s="29" t="s">
        <v>133</v>
      </c>
      <c r="AS178" s="148">
        <v>-0.34044390344499997</v>
      </c>
      <c r="AT178" s="148">
        <v>-0.245348001964</v>
      </c>
      <c r="AU178" s="48">
        <v>2.7123569854500001E-5</v>
      </c>
      <c r="AV178" s="47">
        <v>0.24540224910399999</v>
      </c>
      <c r="AW178" s="47">
        <v>0.29660634461899998</v>
      </c>
      <c r="AX178" s="29" t="s">
        <v>133</v>
      </c>
      <c r="AY178" s="29" t="s">
        <v>133</v>
      </c>
      <c r="AZ178" s="47">
        <v>0.51320453816900002</v>
      </c>
      <c r="BA178" s="30">
        <v>-1</v>
      </c>
      <c r="BB178" s="42">
        <v>1</v>
      </c>
      <c r="BC178" s="31" t="s">
        <v>11331</v>
      </c>
      <c r="BD178" s="31" t="s">
        <v>11504</v>
      </c>
      <c r="BE178" s="31" t="s">
        <v>1711</v>
      </c>
      <c r="BF178" s="32" t="s">
        <v>133</v>
      </c>
      <c r="BG178" s="32" t="s">
        <v>133</v>
      </c>
      <c r="BH178" s="33">
        <v>0.05</v>
      </c>
      <c r="BI178" s="33">
        <v>0.05</v>
      </c>
      <c r="BJ178" s="32" t="s">
        <v>133</v>
      </c>
      <c r="BK178" s="32" t="s">
        <v>133</v>
      </c>
      <c r="BL178" s="32" t="s">
        <v>133</v>
      </c>
      <c r="BM178" s="34" t="s">
        <v>133</v>
      </c>
      <c r="BN178" s="34" t="s">
        <v>133</v>
      </c>
      <c r="BO178" s="34">
        <v>1.7849999999999999</v>
      </c>
      <c r="BP178" s="34">
        <v>0.08</v>
      </c>
      <c r="BQ178" s="35" t="s">
        <v>133</v>
      </c>
      <c r="BR178" s="16">
        <f t="shared" si="24"/>
        <v>0.51575187832910507</v>
      </c>
      <c r="BS178" s="16">
        <f t="shared" si="25"/>
        <v>0.51575187832910507</v>
      </c>
      <c r="BT178" s="35" t="s">
        <v>133</v>
      </c>
      <c r="BU178" s="35" t="s">
        <v>133</v>
      </c>
      <c r="BV178" s="35" t="s">
        <v>133</v>
      </c>
      <c r="BW178" s="35" t="s">
        <v>133</v>
      </c>
      <c r="BX178" s="36">
        <v>0</v>
      </c>
      <c r="BY178" s="37" t="s">
        <v>133</v>
      </c>
      <c r="BZ178" s="38" t="s">
        <v>6078</v>
      </c>
    </row>
    <row r="179" spans="1:78" ht="50.1" customHeight="1">
      <c r="A179" s="19" t="s">
        <v>385</v>
      </c>
      <c r="B179" s="20" t="s">
        <v>362</v>
      </c>
      <c r="C179" s="21">
        <v>13</v>
      </c>
      <c r="D179" s="21" t="s">
        <v>363</v>
      </c>
      <c r="E179" s="40">
        <v>-6</v>
      </c>
      <c r="F179" s="40">
        <v>147.05000000000001</v>
      </c>
      <c r="G179" s="41">
        <v>1</v>
      </c>
      <c r="H179" s="22">
        <v>10100</v>
      </c>
      <c r="I179" s="22">
        <v>70</v>
      </c>
      <c r="J179" s="23">
        <v>11424</v>
      </c>
      <c r="K179" s="23">
        <v>11721</v>
      </c>
      <c r="L179" s="23">
        <v>11127</v>
      </c>
      <c r="M179" s="24" t="s">
        <v>343</v>
      </c>
      <c r="N179" s="25" t="s">
        <v>133</v>
      </c>
      <c r="O179" s="25" t="s">
        <v>133</v>
      </c>
      <c r="P179" s="25" t="s">
        <v>133</v>
      </c>
      <c r="Q179" s="25" t="s">
        <v>133</v>
      </c>
      <c r="R179" s="25" t="s">
        <v>133</v>
      </c>
      <c r="S179" s="44" t="s">
        <v>133</v>
      </c>
      <c r="T179" s="26" t="s">
        <v>364</v>
      </c>
      <c r="U179" s="27" t="s">
        <v>133</v>
      </c>
      <c r="V179" s="27" t="s">
        <v>133</v>
      </c>
      <c r="W179" s="27" t="s">
        <v>133</v>
      </c>
      <c r="X179" s="27" t="s">
        <v>133</v>
      </c>
      <c r="Y179" s="27">
        <v>0.01</v>
      </c>
      <c r="Z179" s="27" t="s">
        <v>133</v>
      </c>
      <c r="AA179" s="27" t="s">
        <v>133</v>
      </c>
      <c r="AB179" s="28" t="s">
        <v>133</v>
      </c>
      <c r="AC179" s="28">
        <v>0.5</v>
      </c>
      <c r="AD179" s="28">
        <v>0.03</v>
      </c>
      <c r="AE179" s="28" t="s">
        <v>133</v>
      </c>
      <c r="AF179" s="28">
        <v>0.1</v>
      </c>
      <c r="AG179" s="39" t="s">
        <v>133</v>
      </c>
      <c r="AH179" s="39" t="s">
        <v>133</v>
      </c>
      <c r="AI179" s="39" t="s">
        <v>133</v>
      </c>
      <c r="AJ179" s="39" t="s">
        <v>133</v>
      </c>
      <c r="AK179" s="39" t="s">
        <v>133</v>
      </c>
      <c r="AL179" s="39">
        <v>-28.799999999999997</v>
      </c>
      <c r="AM179" s="45" t="s">
        <v>133</v>
      </c>
      <c r="AN179" s="15">
        <f t="shared" si="22"/>
        <v>0.51088159097779207</v>
      </c>
      <c r="AO179" s="15">
        <f t="shared" si="23"/>
        <v>0.51088159097779207</v>
      </c>
      <c r="AP179" s="47">
        <v>-0.69823106336899998</v>
      </c>
      <c r="AQ179" s="29" t="s">
        <v>133</v>
      </c>
      <c r="AR179" s="29" t="s">
        <v>133</v>
      </c>
      <c r="AS179" s="148">
        <v>-0.34044390344499997</v>
      </c>
      <c r="AT179" s="148">
        <v>-0.245348001964</v>
      </c>
      <c r="AU179" s="48">
        <v>2.7123569854500001E-5</v>
      </c>
      <c r="AV179" s="47">
        <v>0.24540224910399999</v>
      </c>
      <c r="AW179" s="47">
        <v>0.29660634461899998</v>
      </c>
      <c r="AX179" s="29" t="s">
        <v>133</v>
      </c>
      <c r="AY179" s="29" t="s">
        <v>133</v>
      </c>
      <c r="AZ179" s="47">
        <v>0.51320453816900002</v>
      </c>
      <c r="BA179" s="30">
        <v>-1</v>
      </c>
      <c r="BB179" s="42">
        <v>1</v>
      </c>
      <c r="BC179" s="31" t="s">
        <v>11331</v>
      </c>
      <c r="BD179" s="31" t="s">
        <v>11504</v>
      </c>
      <c r="BE179" s="31" t="s">
        <v>1711</v>
      </c>
      <c r="BF179" s="32" t="s">
        <v>133</v>
      </c>
      <c r="BG179" s="32" t="s">
        <v>133</v>
      </c>
      <c r="BH179" s="33">
        <v>0.05</v>
      </c>
      <c r="BI179" s="33">
        <v>0.05</v>
      </c>
      <c r="BJ179" s="32" t="s">
        <v>133</v>
      </c>
      <c r="BK179" s="32" t="s">
        <v>133</v>
      </c>
      <c r="BL179" s="32" t="s">
        <v>133</v>
      </c>
      <c r="BM179" s="34" t="s">
        <v>133</v>
      </c>
      <c r="BN179" s="34" t="s">
        <v>133</v>
      </c>
      <c r="BO179" s="34">
        <v>1.7849999999999999</v>
      </c>
      <c r="BP179" s="34">
        <v>0.08</v>
      </c>
      <c r="BQ179" s="35" t="s">
        <v>133</v>
      </c>
      <c r="BR179" s="16">
        <f t="shared" si="24"/>
        <v>0.51575187832910507</v>
      </c>
      <c r="BS179" s="16">
        <f t="shared" si="25"/>
        <v>0.51575187832910507</v>
      </c>
      <c r="BT179" s="35" t="s">
        <v>133</v>
      </c>
      <c r="BU179" s="35" t="s">
        <v>133</v>
      </c>
      <c r="BV179" s="35" t="s">
        <v>133</v>
      </c>
      <c r="BW179" s="35" t="s">
        <v>133</v>
      </c>
      <c r="BX179" s="36">
        <v>0</v>
      </c>
      <c r="BY179" s="37" t="s">
        <v>133</v>
      </c>
      <c r="BZ179" s="38" t="s">
        <v>6078</v>
      </c>
    </row>
    <row r="180" spans="1:78" ht="50.1" customHeight="1">
      <c r="A180" s="19" t="s">
        <v>386</v>
      </c>
      <c r="B180" s="20" t="s">
        <v>362</v>
      </c>
      <c r="C180" s="21">
        <v>13</v>
      </c>
      <c r="D180" s="21" t="s">
        <v>363</v>
      </c>
      <c r="E180" s="40">
        <v>-6</v>
      </c>
      <c r="F180" s="40">
        <v>147.05000000000001</v>
      </c>
      <c r="G180" s="41">
        <v>1</v>
      </c>
      <c r="H180" s="22">
        <v>10260</v>
      </c>
      <c r="I180" s="22">
        <v>80</v>
      </c>
      <c r="J180" s="23">
        <v>11610.5</v>
      </c>
      <c r="K180" s="23">
        <v>11969</v>
      </c>
      <c r="L180" s="23">
        <v>11252</v>
      </c>
      <c r="M180" s="24" t="s">
        <v>343</v>
      </c>
      <c r="N180" s="25" t="s">
        <v>133</v>
      </c>
      <c r="O180" s="25" t="s">
        <v>133</v>
      </c>
      <c r="P180" s="25" t="s">
        <v>133</v>
      </c>
      <c r="Q180" s="25" t="s">
        <v>133</v>
      </c>
      <c r="R180" s="25" t="s">
        <v>133</v>
      </c>
      <c r="S180" s="44" t="s">
        <v>133</v>
      </c>
      <c r="T180" s="26" t="s">
        <v>364</v>
      </c>
      <c r="U180" s="27" t="s">
        <v>133</v>
      </c>
      <c r="V180" s="27" t="s">
        <v>133</v>
      </c>
      <c r="W180" s="27" t="s">
        <v>133</v>
      </c>
      <c r="X180" s="27" t="s">
        <v>133</v>
      </c>
      <c r="Y180" s="27">
        <v>0.01</v>
      </c>
      <c r="Z180" s="27" t="s">
        <v>133</v>
      </c>
      <c r="AA180" s="27" t="s">
        <v>133</v>
      </c>
      <c r="AB180" s="28" t="s">
        <v>133</v>
      </c>
      <c r="AC180" s="28">
        <v>0.5</v>
      </c>
      <c r="AD180" s="28">
        <v>0.03</v>
      </c>
      <c r="AE180" s="28" t="s">
        <v>133</v>
      </c>
      <c r="AF180" s="28">
        <v>0.1</v>
      </c>
      <c r="AG180" s="39" t="s">
        <v>133</v>
      </c>
      <c r="AH180" s="39" t="s">
        <v>133</v>
      </c>
      <c r="AI180" s="39" t="s">
        <v>133</v>
      </c>
      <c r="AJ180" s="39" t="s">
        <v>133</v>
      </c>
      <c r="AK180" s="39" t="s">
        <v>133</v>
      </c>
      <c r="AL180" s="39">
        <v>-30.4</v>
      </c>
      <c r="AM180" s="45" t="s">
        <v>133</v>
      </c>
      <c r="AN180" s="15">
        <f t="shared" si="22"/>
        <v>0.51088159097779207</v>
      </c>
      <c r="AO180" s="15">
        <f t="shared" si="23"/>
        <v>0.51088159097779207</v>
      </c>
      <c r="AP180" s="47">
        <v>-0.69823106336899998</v>
      </c>
      <c r="AQ180" s="29" t="s">
        <v>133</v>
      </c>
      <c r="AR180" s="29" t="s">
        <v>133</v>
      </c>
      <c r="AS180" s="148">
        <v>-0.34044390344499997</v>
      </c>
      <c r="AT180" s="148">
        <v>-0.245348001964</v>
      </c>
      <c r="AU180" s="48">
        <v>2.7123569854500001E-5</v>
      </c>
      <c r="AV180" s="47">
        <v>0.24540224910399999</v>
      </c>
      <c r="AW180" s="47">
        <v>0.29660634461899998</v>
      </c>
      <c r="AX180" s="29" t="s">
        <v>133</v>
      </c>
      <c r="AY180" s="29" t="s">
        <v>133</v>
      </c>
      <c r="AZ180" s="47">
        <v>0.51320453816900002</v>
      </c>
      <c r="BA180" s="30">
        <v>-1</v>
      </c>
      <c r="BB180" s="42">
        <v>1</v>
      </c>
      <c r="BC180" s="31" t="s">
        <v>11331</v>
      </c>
      <c r="BD180" s="31" t="s">
        <v>11504</v>
      </c>
      <c r="BE180" s="31" t="s">
        <v>1711</v>
      </c>
      <c r="BF180" s="32" t="s">
        <v>133</v>
      </c>
      <c r="BG180" s="32" t="s">
        <v>133</v>
      </c>
      <c r="BH180" s="33">
        <v>0.05</v>
      </c>
      <c r="BI180" s="33">
        <v>0.05</v>
      </c>
      <c r="BJ180" s="32" t="s">
        <v>133</v>
      </c>
      <c r="BK180" s="32" t="s">
        <v>133</v>
      </c>
      <c r="BL180" s="32" t="s">
        <v>133</v>
      </c>
      <c r="BM180" s="34" t="s">
        <v>133</v>
      </c>
      <c r="BN180" s="34" t="s">
        <v>133</v>
      </c>
      <c r="BO180" s="34">
        <v>1.7849999999999999</v>
      </c>
      <c r="BP180" s="34">
        <v>0.08</v>
      </c>
      <c r="BQ180" s="35" t="s">
        <v>133</v>
      </c>
      <c r="BR180" s="16">
        <f t="shared" si="24"/>
        <v>0.51575187832910507</v>
      </c>
      <c r="BS180" s="16">
        <f t="shared" si="25"/>
        <v>0.51575187832910507</v>
      </c>
      <c r="BT180" s="35" t="s">
        <v>133</v>
      </c>
      <c r="BU180" s="35" t="s">
        <v>133</v>
      </c>
      <c r="BV180" s="35" t="s">
        <v>133</v>
      </c>
      <c r="BW180" s="35" t="s">
        <v>133</v>
      </c>
      <c r="BX180" s="36">
        <v>0</v>
      </c>
      <c r="BY180" s="37" t="s">
        <v>133</v>
      </c>
      <c r="BZ180" s="38" t="s">
        <v>6078</v>
      </c>
    </row>
    <row r="181" spans="1:78" ht="50.1" customHeight="1">
      <c r="A181" s="19" t="s">
        <v>387</v>
      </c>
      <c r="B181" s="20" t="s">
        <v>362</v>
      </c>
      <c r="C181" s="21">
        <v>13</v>
      </c>
      <c r="D181" s="21" t="s">
        <v>363</v>
      </c>
      <c r="E181" s="40">
        <v>-6</v>
      </c>
      <c r="F181" s="40">
        <v>147.05000000000001</v>
      </c>
      <c r="G181" s="41">
        <v>1</v>
      </c>
      <c r="H181" s="22">
        <v>10350</v>
      </c>
      <c r="I181" s="22">
        <v>90</v>
      </c>
      <c r="J181" s="23">
        <v>11739.5</v>
      </c>
      <c r="K181" s="23">
        <v>12181</v>
      </c>
      <c r="L181" s="23">
        <v>11298</v>
      </c>
      <c r="M181" s="24" t="s">
        <v>343</v>
      </c>
      <c r="N181" s="25" t="s">
        <v>133</v>
      </c>
      <c r="O181" s="25" t="s">
        <v>133</v>
      </c>
      <c r="P181" s="25" t="s">
        <v>133</v>
      </c>
      <c r="Q181" s="25" t="s">
        <v>133</v>
      </c>
      <c r="R181" s="25" t="s">
        <v>133</v>
      </c>
      <c r="S181" s="44" t="s">
        <v>133</v>
      </c>
      <c r="T181" s="26" t="s">
        <v>364</v>
      </c>
      <c r="U181" s="27" t="s">
        <v>133</v>
      </c>
      <c r="V181" s="27" t="s">
        <v>133</v>
      </c>
      <c r="W181" s="27" t="s">
        <v>133</v>
      </c>
      <c r="X181" s="27" t="s">
        <v>133</v>
      </c>
      <c r="Y181" s="27">
        <v>0.01</v>
      </c>
      <c r="Z181" s="27" t="s">
        <v>133</v>
      </c>
      <c r="AA181" s="27" t="s">
        <v>133</v>
      </c>
      <c r="AB181" s="28" t="s">
        <v>133</v>
      </c>
      <c r="AC181" s="28">
        <v>0.5</v>
      </c>
      <c r="AD181" s="28">
        <v>0.03</v>
      </c>
      <c r="AE181" s="28" t="s">
        <v>133</v>
      </c>
      <c r="AF181" s="28">
        <v>0.1</v>
      </c>
      <c r="AG181" s="39" t="s">
        <v>133</v>
      </c>
      <c r="AH181" s="39" t="s">
        <v>133</v>
      </c>
      <c r="AI181" s="39" t="s">
        <v>133</v>
      </c>
      <c r="AJ181" s="39" t="s">
        <v>133</v>
      </c>
      <c r="AK181" s="39" t="s">
        <v>133</v>
      </c>
      <c r="AL181" s="39">
        <v>-31.799999999999997</v>
      </c>
      <c r="AM181" s="45" t="s">
        <v>133</v>
      </c>
      <c r="AN181" s="15">
        <f t="shared" si="22"/>
        <v>0.51088159097779207</v>
      </c>
      <c r="AO181" s="15">
        <f t="shared" si="23"/>
        <v>0.51088159097779207</v>
      </c>
      <c r="AP181" s="47">
        <v>-0.69823106336899998</v>
      </c>
      <c r="AQ181" s="29" t="s">
        <v>133</v>
      </c>
      <c r="AR181" s="29" t="s">
        <v>133</v>
      </c>
      <c r="AS181" s="148">
        <v>-0.34044390344499997</v>
      </c>
      <c r="AT181" s="148">
        <v>-0.245348001964</v>
      </c>
      <c r="AU181" s="48">
        <v>2.7123569854500001E-5</v>
      </c>
      <c r="AV181" s="47">
        <v>0.24540224910399999</v>
      </c>
      <c r="AW181" s="47">
        <v>0.29660634461899998</v>
      </c>
      <c r="AX181" s="29" t="s">
        <v>133</v>
      </c>
      <c r="AY181" s="29" t="s">
        <v>133</v>
      </c>
      <c r="AZ181" s="47">
        <v>0.51320453816900002</v>
      </c>
      <c r="BA181" s="30">
        <v>-1</v>
      </c>
      <c r="BB181" s="42">
        <v>1</v>
      </c>
      <c r="BC181" s="31" t="s">
        <v>11331</v>
      </c>
      <c r="BD181" s="31" t="s">
        <v>11504</v>
      </c>
      <c r="BE181" s="31" t="s">
        <v>1711</v>
      </c>
      <c r="BF181" s="32" t="s">
        <v>133</v>
      </c>
      <c r="BG181" s="32" t="s">
        <v>133</v>
      </c>
      <c r="BH181" s="33">
        <v>0.05</v>
      </c>
      <c r="BI181" s="33">
        <v>0.05</v>
      </c>
      <c r="BJ181" s="32" t="s">
        <v>133</v>
      </c>
      <c r="BK181" s="32" t="s">
        <v>133</v>
      </c>
      <c r="BL181" s="32" t="s">
        <v>133</v>
      </c>
      <c r="BM181" s="34" t="s">
        <v>133</v>
      </c>
      <c r="BN181" s="34" t="s">
        <v>133</v>
      </c>
      <c r="BO181" s="34">
        <v>1.7849999999999999</v>
      </c>
      <c r="BP181" s="34">
        <v>0.08</v>
      </c>
      <c r="BQ181" s="35" t="s">
        <v>133</v>
      </c>
      <c r="BR181" s="16">
        <f t="shared" si="24"/>
        <v>0.51575187832910507</v>
      </c>
      <c r="BS181" s="16">
        <f t="shared" si="25"/>
        <v>0.51575187832910507</v>
      </c>
      <c r="BT181" s="35" t="s">
        <v>133</v>
      </c>
      <c r="BU181" s="35" t="s">
        <v>133</v>
      </c>
      <c r="BV181" s="35" t="s">
        <v>133</v>
      </c>
      <c r="BW181" s="35" t="s">
        <v>133</v>
      </c>
      <c r="BX181" s="36">
        <v>0</v>
      </c>
      <c r="BY181" s="37" t="s">
        <v>133</v>
      </c>
      <c r="BZ181" s="38" t="s">
        <v>6078</v>
      </c>
    </row>
    <row r="182" spans="1:78" ht="50.1" customHeight="1">
      <c r="A182" s="19" t="s">
        <v>388</v>
      </c>
      <c r="B182" s="20" t="s">
        <v>362</v>
      </c>
      <c r="C182" s="21">
        <v>13</v>
      </c>
      <c r="D182" s="21" t="s">
        <v>363</v>
      </c>
      <c r="E182" s="40">
        <v>-6</v>
      </c>
      <c r="F182" s="40">
        <v>147.05000000000001</v>
      </c>
      <c r="G182" s="41">
        <v>1</v>
      </c>
      <c r="H182" s="22">
        <v>11130</v>
      </c>
      <c r="I182" s="22">
        <v>80</v>
      </c>
      <c r="J182" s="23">
        <v>12822.5</v>
      </c>
      <c r="K182" s="23">
        <v>13021</v>
      </c>
      <c r="L182" s="23">
        <v>12624</v>
      </c>
      <c r="M182" s="24" t="s">
        <v>343</v>
      </c>
      <c r="N182" s="25" t="s">
        <v>133</v>
      </c>
      <c r="O182" s="25" t="s">
        <v>133</v>
      </c>
      <c r="P182" s="25" t="s">
        <v>133</v>
      </c>
      <c r="Q182" s="25" t="s">
        <v>133</v>
      </c>
      <c r="R182" s="25" t="s">
        <v>133</v>
      </c>
      <c r="S182" s="44" t="s">
        <v>133</v>
      </c>
      <c r="T182" s="26" t="s">
        <v>364</v>
      </c>
      <c r="U182" s="27" t="s">
        <v>133</v>
      </c>
      <c r="V182" s="27" t="s">
        <v>133</v>
      </c>
      <c r="W182" s="27" t="s">
        <v>133</v>
      </c>
      <c r="X182" s="27" t="s">
        <v>133</v>
      </c>
      <c r="Y182" s="27">
        <v>0.01</v>
      </c>
      <c r="Z182" s="27" t="s">
        <v>133</v>
      </c>
      <c r="AA182" s="27" t="s">
        <v>133</v>
      </c>
      <c r="AB182" s="28" t="s">
        <v>133</v>
      </c>
      <c r="AC182" s="28">
        <v>0.5</v>
      </c>
      <c r="AD182" s="28">
        <v>0.03</v>
      </c>
      <c r="AE182" s="28" t="s">
        <v>133</v>
      </c>
      <c r="AF182" s="28">
        <v>0.1</v>
      </c>
      <c r="AG182" s="39" t="s">
        <v>133</v>
      </c>
      <c r="AH182" s="39" t="s">
        <v>133</v>
      </c>
      <c r="AI182" s="39" t="s">
        <v>133</v>
      </c>
      <c r="AJ182" s="39" t="s">
        <v>133</v>
      </c>
      <c r="AK182" s="39" t="s">
        <v>133</v>
      </c>
      <c r="AL182" s="39">
        <v>-34.5</v>
      </c>
      <c r="AM182" s="45" t="s">
        <v>133</v>
      </c>
      <c r="AN182" s="15">
        <f t="shared" si="22"/>
        <v>0.51088159097779207</v>
      </c>
      <c r="AO182" s="15">
        <f t="shared" si="23"/>
        <v>0.51088159097779207</v>
      </c>
      <c r="AP182" s="47">
        <v>-0.69823106336899998</v>
      </c>
      <c r="AQ182" s="29" t="s">
        <v>133</v>
      </c>
      <c r="AR182" s="29" t="s">
        <v>133</v>
      </c>
      <c r="AS182" s="148">
        <v>-0.34044390344499997</v>
      </c>
      <c r="AT182" s="148">
        <v>-0.245348001964</v>
      </c>
      <c r="AU182" s="48">
        <v>2.7123569854500001E-5</v>
      </c>
      <c r="AV182" s="47">
        <v>0.24540224910399999</v>
      </c>
      <c r="AW182" s="47">
        <v>0.29660634461899998</v>
      </c>
      <c r="AX182" s="29" t="s">
        <v>133</v>
      </c>
      <c r="AY182" s="29" t="s">
        <v>133</v>
      </c>
      <c r="AZ182" s="47">
        <v>0.51320453816900002</v>
      </c>
      <c r="BA182" s="30">
        <v>-1</v>
      </c>
      <c r="BB182" s="42">
        <v>1</v>
      </c>
      <c r="BC182" s="31" t="s">
        <v>11331</v>
      </c>
      <c r="BD182" s="31" t="s">
        <v>11506</v>
      </c>
      <c r="BE182" s="31" t="s">
        <v>1711</v>
      </c>
      <c r="BF182" s="32" t="s">
        <v>133</v>
      </c>
      <c r="BG182" s="32" t="s">
        <v>133</v>
      </c>
      <c r="BH182" s="33">
        <v>0.05</v>
      </c>
      <c r="BI182" s="33">
        <v>0.05</v>
      </c>
      <c r="BJ182" s="32" t="s">
        <v>133</v>
      </c>
      <c r="BK182" s="32" t="s">
        <v>133</v>
      </c>
      <c r="BL182" s="32" t="s">
        <v>133</v>
      </c>
      <c r="BM182" s="34" t="s">
        <v>133</v>
      </c>
      <c r="BN182" s="34" t="s">
        <v>133</v>
      </c>
      <c r="BO182" s="34">
        <v>1.7849999999999999</v>
      </c>
      <c r="BP182" s="34">
        <v>0.08</v>
      </c>
      <c r="BQ182" s="35" t="s">
        <v>133</v>
      </c>
      <c r="BR182" s="16">
        <f t="shared" si="24"/>
        <v>0.51575187832910507</v>
      </c>
      <c r="BS182" s="16">
        <f t="shared" si="25"/>
        <v>0.51575187832910507</v>
      </c>
      <c r="BT182" s="35" t="s">
        <v>133</v>
      </c>
      <c r="BU182" s="35" t="s">
        <v>133</v>
      </c>
      <c r="BV182" s="35" t="s">
        <v>133</v>
      </c>
      <c r="BW182" s="35" t="s">
        <v>133</v>
      </c>
      <c r="BX182" s="36">
        <v>0</v>
      </c>
      <c r="BY182" s="37" t="s">
        <v>133</v>
      </c>
      <c r="BZ182" s="38" t="s">
        <v>6078</v>
      </c>
    </row>
    <row r="183" spans="1:78" ht="50.1" customHeight="1">
      <c r="A183" s="19" t="s">
        <v>389</v>
      </c>
      <c r="B183" s="20" t="s">
        <v>362</v>
      </c>
      <c r="C183" s="21">
        <v>13</v>
      </c>
      <c r="D183" s="21" t="s">
        <v>363</v>
      </c>
      <c r="E183" s="40">
        <v>-6</v>
      </c>
      <c r="F183" s="40">
        <v>147.05000000000001</v>
      </c>
      <c r="G183" s="41">
        <v>1</v>
      </c>
      <c r="H183" s="22">
        <v>10820</v>
      </c>
      <c r="I183" s="22">
        <v>70</v>
      </c>
      <c r="J183" s="23">
        <v>12505</v>
      </c>
      <c r="K183" s="23">
        <v>12722</v>
      </c>
      <c r="L183" s="23">
        <v>12288</v>
      </c>
      <c r="M183" s="24" t="s">
        <v>343</v>
      </c>
      <c r="N183" s="25" t="s">
        <v>133</v>
      </c>
      <c r="O183" s="25" t="s">
        <v>133</v>
      </c>
      <c r="P183" s="25" t="s">
        <v>133</v>
      </c>
      <c r="Q183" s="25" t="s">
        <v>133</v>
      </c>
      <c r="R183" s="25" t="s">
        <v>133</v>
      </c>
      <c r="S183" s="44" t="s">
        <v>133</v>
      </c>
      <c r="T183" s="26" t="s">
        <v>364</v>
      </c>
      <c r="U183" s="27" t="s">
        <v>133</v>
      </c>
      <c r="V183" s="27" t="s">
        <v>133</v>
      </c>
      <c r="W183" s="27" t="s">
        <v>133</v>
      </c>
      <c r="X183" s="27" t="s">
        <v>133</v>
      </c>
      <c r="Y183" s="27">
        <v>0.01</v>
      </c>
      <c r="Z183" s="27" t="s">
        <v>133</v>
      </c>
      <c r="AA183" s="27" t="s">
        <v>133</v>
      </c>
      <c r="AB183" s="28" t="s">
        <v>133</v>
      </c>
      <c r="AC183" s="28">
        <v>0.5</v>
      </c>
      <c r="AD183" s="28">
        <v>0.03</v>
      </c>
      <c r="AE183" s="28" t="s">
        <v>133</v>
      </c>
      <c r="AF183" s="28">
        <v>0.1</v>
      </c>
      <c r="AG183" s="39" t="s">
        <v>133</v>
      </c>
      <c r="AH183" s="39" t="s">
        <v>133</v>
      </c>
      <c r="AI183" s="39" t="s">
        <v>133</v>
      </c>
      <c r="AJ183" s="39" t="s">
        <v>133</v>
      </c>
      <c r="AK183" s="39" t="s">
        <v>133</v>
      </c>
      <c r="AL183" s="39">
        <v>-34.700000000000003</v>
      </c>
      <c r="AM183" s="45" t="s">
        <v>133</v>
      </c>
      <c r="AN183" s="15">
        <f t="shared" si="22"/>
        <v>0.51088159097779207</v>
      </c>
      <c r="AO183" s="15">
        <f t="shared" si="23"/>
        <v>0.51088159097779207</v>
      </c>
      <c r="AP183" s="47">
        <v>-0.69823106336899998</v>
      </c>
      <c r="AQ183" s="29" t="s">
        <v>133</v>
      </c>
      <c r="AR183" s="29" t="s">
        <v>133</v>
      </c>
      <c r="AS183" s="148">
        <v>-0.34044390344499997</v>
      </c>
      <c r="AT183" s="148">
        <v>-0.245348001964</v>
      </c>
      <c r="AU183" s="48">
        <v>2.7123569854500001E-5</v>
      </c>
      <c r="AV183" s="47">
        <v>0.24540224910399999</v>
      </c>
      <c r="AW183" s="47">
        <v>0.29660634461899998</v>
      </c>
      <c r="AX183" s="29" t="s">
        <v>133</v>
      </c>
      <c r="AY183" s="29" t="s">
        <v>133</v>
      </c>
      <c r="AZ183" s="47">
        <v>0.51320453816900002</v>
      </c>
      <c r="BA183" s="30">
        <v>-1</v>
      </c>
      <c r="BB183" s="42">
        <v>1</v>
      </c>
      <c r="BC183" s="31" t="s">
        <v>11331</v>
      </c>
      <c r="BD183" s="31" t="s">
        <v>11508</v>
      </c>
      <c r="BE183" s="31" t="s">
        <v>1711</v>
      </c>
      <c r="BF183" s="32" t="s">
        <v>133</v>
      </c>
      <c r="BG183" s="32" t="s">
        <v>133</v>
      </c>
      <c r="BH183" s="33">
        <v>0.05</v>
      </c>
      <c r="BI183" s="33">
        <v>0.05</v>
      </c>
      <c r="BJ183" s="32" t="s">
        <v>133</v>
      </c>
      <c r="BK183" s="32" t="s">
        <v>133</v>
      </c>
      <c r="BL183" s="32" t="s">
        <v>133</v>
      </c>
      <c r="BM183" s="34" t="s">
        <v>133</v>
      </c>
      <c r="BN183" s="34" t="s">
        <v>133</v>
      </c>
      <c r="BO183" s="34">
        <v>1.7849999999999999</v>
      </c>
      <c r="BP183" s="34">
        <v>0.08</v>
      </c>
      <c r="BQ183" s="35" t="s">
        <v>133</v>
      </c>
      <c r="BR183" s="16">
        <f t="shared" si="24"/>
        <v>0.51575187832910507</v>
      </c>
      <c r="BS183" s="16">
        <f t="shared" si="25"/>
        <v>0.51575187832910507</v>
      </c>
      <c r="BT183" s="35" t="s">
        <v>133</v>
      </c>
      <c r="BU183" s="35" t="s">
        <v>133</v>
      </c>
      <c r="BV183" s="35" t="s">
        <v>133</v>
      </c>
      <c r="BW183" s="35" t="s">
        <v>133</v>
      </c>
      <c r="BX183" s="36">
        <v>0</v>
      </c>
      <c r="BY183" s="37" t="s">
        <v>133</v>
      </c>
      <c r="BZ183" s="38" t="s">
        <v>6078</v>
      </c>
    </row>
    <row r="184" spans="1:78" ht="50.1" customHeight="1">
      <c r="A184" s="19" t="s">
        <v>390</v>
      </c>
      <c r="B184" s="20" t="s">
        <v>362</v>
      </c>
      <c r="C184" s="21">
        <v>13</v>
      </c>
      <c r="D184" s="21" t="s">
        <v>363</v>
      </c>
      <c r="E184" s="40">
        <v>-6</v>
      </c>
      <c r="F184" s="40">
        <v>147.05000000000001</v>
      </c>
      <c r="G184" s="41">
        <v>1</v>
      </c>
      <c r="H184" s="22">
        <v>10840</v>
      </c>
      <c r="I184" s="22">
        <v>80</v>
      </c>
      <c r="J184" s="23">
        <v>12517.5</v>
      </c>
      <c r="K184" s="23">
        <v>12749</v>
      </c>
      <c r="L184" s="23">
        <v>12286</v>
      </c>
      <c r="M184" s="24" t="s">
        <v>343</v>
      </c>
      <c r="N184" s="25" t="s">
        <v>133</v>
      </c>
      <c r="O184" s="25" t="s">
        <v>133</v>
      </c>
      <c r="P184" s="25" t="s">
        <v>133</v>
      </c>
      <c r="Q184" s="25" t="s">
        <v>133</v>
      </c>
      <c r="R184" s="25" t="s">
        <v>133</v>
      </c>
      <c r="S184" s="44" t="s">
        <v>133</v>
      </c>
      <c r="T184" s="26" t="s">
        <v>364</v>
      </c>
      <c r="U184" s="27" t="s">
        <v>133</v>
      </c>
      <c r="V184" s="27" t="s">
        <v>133</v>
      </c>
      <c r="W184" s="27" t="s">
        <v>133</v>
      </c>
      <c r="X184" s="27" t="s">
        <v>133</v>
      </c>
      <c r="Y184" s="27">
        <v>0.01</v>
      </c>
      <c r="Z184" s="27" t="s">
        <v>133</v>
      </c>
      <c r="AA184" s="27" t="s">
        <v>133</v>
      </c>
      <c r="AB184" s="28" t="s">
        <v>133</v>
      </c>
      <c r="AC184" s="28">
        <v>0.5</v>
      </c>
      <c r="AD184" s="28">
        <v>0.03</v>
      </c>
      <c r="AE184" s="28" t="s">
        <v>133</v>
      </c>
      <c r="AF184" s="28">
        <v>0.1</v>
      </c>
      <c r="AG184" s="39" t="s">
        <v>133</v>
      </c>
      <c r="AH184" s="39" t="s">
        <v>133</v>
      </c>
      <c r="AI184" s="39" t="s">
        <v>133</v>
      </c>
      <c r="AJ184" s="39" t="s">
        <v>133</v>
      </c>
      <c r="AK184" s="39" t="s">
        <v>133</v>
      </c>
      <c r="AL184" s="39">
        <v>-37.200000000000003</v>
      </c>
      <c r="AM184" s="45" t="s">
        <v>133</v>
      </c>
      <c r="AN184" s="15">
        <f t="shared" si="22"/>
        <v>0.51088159097779207</v>
      </c>
      <c r="AO184" s="15">
        <f t="shared" si="23"/>
        <v>0.51088159097779207</v>
      </c>
      <c r="AP184" s="47">
        <v>-0.69823106336899998</v>
      </c>
      <c r="AQ184" s="29" t="s">
        <v>133</v>
      </c>
      <c r="AR184" s="29" t="s">
        <v>133</v>
      </c>
      <c r="AS184" s="148">
        <v>-0.34044390344499997</v>
      </c>
      <c r="AT184" s="148">
        <v>-0.245348001964</v>
      </c>
      <c r="AU184" s="48">
        <v>2.7123569854500001E-5</v>
      </c>
      <c r="AV184" s="47">
        <v>0.24540224910399999</v>
      </c>
      <c r="AW184" s="47">
        <v>0.29660634461899998</v>
      </c>
      <c r="AX184" s="29" t="s">
        <v>133</v>
      </c>
      <c r="AY184" s="29" t="s">
        <v>133</v>
      </c>
      <c r="AZ184" s="47">
        <v>0.51320453816900002</v>
      </c>
      <c r="BA184" s="30">
        <v>-1</v>
      </c>
      <c r="BB184" s="42">
        <v>1</v>
      </c>
      <c r="BC184" s="31" t="s">
        <v>11331</v>
      </c>
      <c r="BD184" s="31" t="s">
        <v>11504</v>
      </c>
      <c r="BE184" s="31" t="s">
        <v>1711</v>
      </c>
      <c r="BF184" s="32" t="s">
        <v>133</v>
      </c>
      <c r="BG184" s="32" t="s">
        <v>133</v>
      </c>
      <c r="BH184" s="33">
        <v>0.05</v>
      </c>
      <c r="BI184" s="33">
        <v>0.05</v>
      </c>
      <c r="BJ184" s="32" t="s">
        <v>133</v>
      </c>
      <c r="BK184" s="32" t="s">
        <v>133</v>
      </c>
      <c r="BL184" s="32" t="s">
        <v>133</v>
      </c>
      <c r="BM184" s="34" t="s">
        <v>133</v>
      </c>
      <c r="BN184" s="34" t="s">
        <v>133</v>
      </c>
      <c r="BO184" s="34">
        <v>1.7849999999999999</v>
      </c>
      <c r="BP184" s="34">
        <v>0.08</v>
      </c>
      <c r="BQ184" s="35" t="s">
        <v>133</v>
      </c>
      <c r="BR184" s="16">
        <f t="shared" si="24"/>
        <v>0.51575187832910507</v>
      </c>
      <c r="BS184" s="16">
        <f t="shared" si="25"/>
        <v>0.51575187832910507</v>
      </c>
      <c r="BT184" s="35" t="s">
        <v>133</v>
      </c>
      <c r="BU184" s="35" t="s">
        <v>133</v>
      </c>
      <c r="BV184" s="35" t="s">
        <v>133</v>
      </c>
      <c r="BW184" s="35" t="s">
        <v>133</v>
      </c>
      <c r="BX184" s="36">
        <v>0</v>
      </c>
      <c r="BY184" s="37" t="s">
        <v>133</v>
      </c>
      <c r="BZ184" s="38" t="s">
        <v>6078</v>
      </c>
    </row>
    <row r="185" spans="1:78" ht="50.1" customHeight="1">
      <c r="A185" s="19" t="s">
        <v>391</v>
      </c>
      <c r="B185" s="20" t="s">
        <v>362</v>
      </c>
      <c r="C185" s="21">
        <v>13</v>
      </c>
      <c r="D185" s="21" t="s">
        <v>363</v>
      </c>
      <c r="E185" s="40">
        <v>-6</v>
      </c>
      <c r="F185" s="40">
        <v>147.05000000000001</v>
      </c>
      <c r="G185" s="41">
        <v>1</v>
      </c>
      <c r="H185" s="22">
        <v>11110</v>
      </c>
      <c r="I185" s="22">
        <v>90</v>
      </c>
      <c r="J185" s="23">
        <v>12809.5</v>
      </c>
      <c r="K185" s="23">
        <v>13016</v>
      </c>
      <c r="L185" s="23">
        <v>12603</v>
      </c>
      <c r="M185" s="24" t="s">
        <v>343</v>
      </c>
      <c r="N185" s="25" t="s">
        <v>133</v>
      </c>
      <c r="O185" s="25" t="s">
        <v>133</v>
      </c>
      <c r="P185" s="25" t="s">
        <v>133</v>
      </c>
      <c r="Q185" s="25" t="s">
        <v>133</v>
      </c>
      <c r="R185" s="25" t="s">
        <v>133</v>
      </c>
      <c r="S185" s="44" t="s">
        <v>133</v>
      </c>
      <c r="T185" s="26" t="s">
        <v>364</v>
      </c>
      <c r="U185" s="27" t="s">
        <v>133</v>
      </c>
      <c r="V185" s="27" t="s">
        <v>133</v>
      </c>
      <c r="W185" s="27" t="s">
        <v>133</v>
      </c>
      <c r="X185" s="27" t="s">
        <v>133</v>
      </c>
      <c r="Y185" s="27">
        <v>0.01</v>
      </c>
      <c r="Z185" s="27" t="s">
        <v>133</v>
      </c>
      <c r="AA185" s="27" t="s">
        <v>133</v>
      </c>
      <c r="AB185" s="28" t="s">
        <v>133</v>
      </c>
      <c r="AC185" s="28">
        <v>0.5</v>
      </c>
      <c r="AD185" s="28">
        <v>0.03</v>
      </c>
      <c r="AE185" s="28" t="s">
        <v>133</v>
      </c>
      <c r="AF185" s="28">
        <v>0.1</v>
      </c>
      <c r="AG185" s="39" t="s">
        <v>133</v>
      </c>
      <c r="AH185" s="39" t="s">
        <v>133</v>
      </c>
      <c r="AI185" s="39" t="s">
        <v>133</v>
      </c>
      <c r="AJ185" s="39" t="s">
        <v>133</v>
      </c>
      <c r="AK185" s="39" t="s">
        <v>133</v>
      </c>
      <c r="AL185" s="39">
        <v>-42</v>
      </c>
      <c r="AM185" s="45" t="s">
        <v>133</v>
      </c>
      <c r="AN185" s="15">
        <f t="shared" si="22"/>
        <v>0.51088159097779207</v>
      </c>
      <c r="AO185" s="15">
        <f t="shared" si="23"/>
        <v>0.51088159097779207</v>
      </c>
      <c r="AP185" s="47">
        <v>-0.69823106336899998</v>
      </c>
      <c r="AQ185" s="29" t="s">
        <v>133</v>
      </c>
      <c r="AR185" s="29" t="s">
        <v>133</v>
      </c>
      <c r="AS185" s="148">
        <v>-0.34044390344499997</v>
      </c>
      <c r="AT185" s="148">
        <v>-0.245348001964</v>
      </c>
      <c r="AU185" s="48">
        <v>2.7123569854500001E-5</v>
      </c>
      <c r="AV185" s="47">
        <v>0.24540224910399999</v>
      </c>
      <c r="AW185" s="47">
        <v>0.29660634461899998</v>
      </c>
      <c r="AX185" s="29" t="s">
        <v>133</v>
      </c>
      <c r="AY185" s="29" t="s">
        <v>133</v>
      </c>
      <c r="AZ185" s="47">
        <v>0.51320453816900002</v>
      </c>
      <c r="BA185" s="30">
        <v>-1</v>
      </c>
      <c r="BB185" s="42">
        <v>1</v>
      </c>
      <c r="BC185" s="31" t="s">
        <v>11331</v>
      </c>
      <c r="BD185" s="31" t="s">
        <v>11509</v>
      </c>
      <c r="BE185" s="31" t="s">
        <v>1711</v>
      </c>
      <c r="BF185" s="32" t="s">
        <v>133</v>
      </c>
      <c r="BG185" s="32" t="s">
        <v>133</v>
      </c>
      <c r="BH185" s="33">
        <v>0.05</v>
      </c>
      <c r="BI185" s="33">
        <v>0.05</v>
      </c>
      <c r="BJ185" s="32" t="s">
        <v>133</v>
      </c>
      <c r="BK185" s="32" t="s">
        <v>133</v>
      </c>
      <c r="BL185" s="32" t="s">
        <v>133</v>
      </c>
      <c r="BM185" s="34" t="s">
        <v>133</v>
      </c>
      <c r="BN185" s="34" t="s">
        <v>133</v>
      </c>
      <c r="BO185" s="34">
        <v>1.7849999999999999</v>
      </c>
      <c r="BP185" s="34">
        <v>0.08</v>
      </c>
      <c r="BQ185" s="35" t="s">
        <v>133</v>
      </c>
      <c r="BR185" s="16">
        <f t="shared" si="24"/>
        <v>0.51575187832910507</v>
      </c>
      <c r="BS185" s="16">
        <f t="shared" si="25"/>
        <v>0.51575187832910507</v>
      </c>
      <c r="BT185" s="35" t="s">
        <v>133</v>
      </c>
      <c r="BU185" s="35" t="s">
        <v>133</v>
      </c>
      <c r="BV185" s="35" t="s">
        <v>133</v>
      </c>
      <c r="BW185" s="35" t="s">
        <v>133</v>
      </c>
      <c r="BX185" s="36">
        <v>0</v>
      </c>
      <c r="BY185" s="37" t="s">
        <v>133</v>
      </c>
      <c r="BZ185" s="38" t="s">
        <v>6078</v>
      </c>
    </row>
    <row r="186" spans="1:78" ht="50.1" customHeight="1">
      <c r="A186" s="19" t="s">
        <v>392</v>
      </c>
      <c r="B186" s="20" t="s">
        <v>362</v>
      </c>
      <c r="C186" s="21">
        <v>13</v>
      </c>
      <c r="D186" s="21" t="s">
        <v>363</v>
      </c>
      <c r="E186" s="40">
        <v>-6</v>
      </c>
      <c r="F186" s="40">
        <v>147.05000000000001</v>
      </c>
      <c r="G186" s="41">
        <v>1</v>
      </c>
      <c r="H186" s="22">
        <v>11480</v>
      </c>
      <c r="I186" s="22">
        <v>90</v>
      </c>
      <c r="J186" s="23">
        <v>13133.5</v>
      </c>
      <c r="K186" s="23">
        <v>13363</v>
      </c>
      <c r="L186" s="23">
        <v>12904</v>
      </c>
      <c r="M186" s="24" t="s">
        <v>343</v>
      </c>
      <c r="N186" s="25" t="s">
        <v>133</v>
      </c>
      <c r="O186" s="25" t="s">
        <v>133</v>
      </c>
      <c r="P186" s="25" t="s">
        <v>133</v>
      </c>
      <c r="Q186" s="25" t="s">
        <v>133</v>
      </c>
      <c r="R186" s="25" t="s">
        <v>133</v>
      </c>
      <c r="S186" s="44" t="s">
        <v>133</v>
      </c>
      <c r="T186" s="26" t="s">
        <v>364</v>
      </c>
      <c r="U186" s="27" t="s">
        <v>133</v>
      </c>
      <c r="V186" s="27" t="s">
        <v>133</v>
      </c>
      <c r="W186" s="27" t="s">
        <v>133</v>
      </c>
      <c r="X186" s="27" t="s">
        <v>133</v>
      </c>
      <c r="Y186" s="27">
        <v>0.01</v>
      </c>
      <c r="Z186" s="27" t="s">
        <v>133</v>
      </c>
      <c r="AA186" s="27" t="s">
        <v>133</v>
      </c>
      <c r="AB186" s="28" t="s">
        <v>133</v>
      </c>
      <c r="AC186" s="28">
        <v>0.5</v>
      </c>
      <c r="AD186" s="28">
        <v>0.03</v>
      </c>
      <c r="AE186" s="28" t="s">
        <v>133</v>
      </c>
      <c r="AF186" s="28">
        <v>0.1</v>
      </c>
      <c r="AG186" s="39" t="s">
        <v>133</v>
      </c>
      <c r="AH186" s="39" t="s">
        <v>133</v>
      </c>
      <c r="AI186" s="39" t="s">
        <v>133</v>
      </c>
      <c r="AJ186" s="39" t="s">
        <v>133</v>
      </c>
      <c r="AK186" s="39" t="s">
        <v>133</v>
      </c>
      <c r="AL186" s="39">
        <v>-43.4</v>
      </c>
      <c r="AM186" s="45" t="s">
        <v>133</v>
      </c>
      <c r="AN186" s="15">
        <f t="shared" si="22"/>
        <v>0.51088159097779207</v>
      </c>
      <c r="AO186" s="15">
        <f t="shared" si="23"/>
        <v>0.51088159097779207</v>
      </c>
      <c r="AP186" s="47">
        <v>-0.69823106336899998</v>
      </c>
      <c r="AQ186" s="29" t="s">
        <v>133</v>
      </c>
      <c r="AR186" s="29" t="s">
        <v>133</v>
      </c>
      <c r="AS186" s="148">
        <v>-0.34044390344499997</v>
      </c>
      <c r="AT186" s="148">
        <v>-0.245348001964</v>
      </c>
      <c r="AU186" s="48">
        <v>2.7123569854500001E-5</v>
      </c>
      <c r="AV186" s="47">
        <v>0.24540224910399999</v>
      </c>
      <c r="AW186" s="47">
        <v>0.29660634461899998</v>
      </c>
      <c r="AX186" s="29" t="s">
        <v>133</v>
      </c>
      <c r="AY186" s="29" t="s">
        <v>133</v>
      </c>
      <c r="AZ186" s="47">
        <v>0.51320453816900002</v>
      </c>
      <c r="BA186" s="30">
        <v>-1</v>
      </c>
      <c r="BB186" s="42">
        <v>1</v>
      </c>
      <c r="BC186" s="31" t="s">
        <v>11331</v>
      </c>
      <c r="BD186" s="31" t="s">
        <v>11508</v>
      </c>
      <c r="BE186" s="31" t="s">
        <v>1711</v>
      </c>
      <c r="BF186" s="32" t="s">
        <v>133</v>
      </c>
      <c r="BG186" s="32" t="s">
        <v>133</v>
      </c>
      <c r="BH186" s="33">
        <v>0.05</v>
      </c>
      <c r="BI186" s="33">
        <v>0.05</v>
      </c>
      <c r="BJ186" s="32" t="s">
        <v>133</v>
      </c>
      <c r="BK186" s="32" t="s">
        <v>133</v>
      </c>
      <c r="BL186" s="32" t="s">
        <v>133</v>
      </c>
      <c r="BM186" s="34" t="s">
        <v>133</v>
      </c>
      <c r="BN186" s="34" t="s">
        <v>133</v>
      </c>
      <c r="BO186" s="34">
        <v>1.7849999999999999</v>
      </c>
      <c r="BP186" s="34">
        <v>0.08</v>
      </c>
      <c r="BQ186" s="35" t="s">
        <v>133</v>
      </c>
      <c r="BR186" s="16">
        <f t="shared" si="24"/>
        <v>0.51575187832910507</v>
      </c>
      <c r="BS186" s="16">
        <f t="shared" si="25"/>
        <v>0.51575187832910507</v>
      </c>
      <c r="BT186" s="35" t="s">
        <v>133</v>
      </c>
      <c r="BU186" s="35" t="s">
        <v>133</v>
      </c>
      <c r="BV186" s="35" t="s">
        <v>133</v>
      </c>
      <c r="BW186" s="35" t="s">
        <v>133</v>
      </c>
      <c r="BX186" s="36">
        <v>0</v>
      </c>
      <c r="BY186" s="37" t="s">
        <v>133</v>
      </c>
      <c r="BZ186" s="38" t="s">
        <v>6078</v>
      </c>
    </row>
    <row r="187" spans="1:78" ht="50.1" customHeight="1">
      <c r="A187" s="19" t="s">
        <v>393</v>
      </c>
      <c r="B187" s="20" t="s">
        <v>1105</v>
      </c>
      <c r="C187" s="21">
        <v>8</v>
      </c>
      <c r="D187" s="21" t="s">
        <v>394</v>
      </c>
      <c r="E187" s="40">
        <v>7.75</v>
      </c>
      <c r="F187" s="40">
        <v>98.416667000000004</v>
      </c>
      <c r="G187" s="41">
        <v>1</v>
      </c>
      <c r="H187" s="22">
        <v>6335</v>
      </c>
      <c r="I187" s="22">
        <v>75.822160349069449</v>
      </c>
      <c r="J187" s="23">
        <v>6853</v>
      </c>
      <c r="K187" s="23">
        <v>7117</v>
      </c>
      <c r="L187" s="23">
        <v>6589</v>
      </c>
      <c r="M187" s="24" t="s">
        <v>11522</v>
      </c>
      <c r="N187" s="25" t="s">
        <v>133</v>
      </c>
      <c r="O187" s="25" t="s">
        <v>133</v>
      </c>
      <c r="P187" s="25" t="s">
        <v>133</v>
      </c>
      <c r="Q187" s="25" t="s">
        <v>133</v>
      </c>
      <c r="R187" s="25" t="s">
        <v>133</v>
      </c>
      <c r="S187" s="44" t="s">
        <v>133</v>
      </c>
      <c r="T187" s="26" t="s">
        <v>395</v>
      </c>
      <c r="U187" s="27" t="s">
        <v>133</v>
      </c>
      <c r="V187" s="27" t="s">
        <v>133</v>
      </c>
      <c r="W187" s="27" t="s">
        <v>133</v>
      </c>
      <c r="X187" s="27" t="s">
        <v>133</v>
      </c>
      <c r="Y187" s="27">
        <v>0.01</v>
      </c>
      <c r="Z187" s="27" t="s">
        <v>133</v>
      </c>
      <c r="AA187" s="27" t="s">
        <v>133</v>
      </c>
      <c r="AB187" s="28" t="s">
        <v>133</v>
      </c>
      <c r="AC187" s="28">
        <v>0.5</v>
      </c>
      <c r="AD187" s="28">
        <v>0.03</v>
      </c>
      <c r="AE187" s="28" t="s">
        <v>133</v>
      </c>
      <c r="AF187" s="28">
        <v>0.1</v>
      </c>
      <c r="AG187" s="39" t="s">
        <v>133</v>
      </c>
      <c r="AH187" s="39" t="s">
        <v>133</v>
      </c>
      <c r="AI187" s="39" t="s">
        <v>133</v>
      </c>
      <c r="AJ187" s="39" t="s">
        <v>133</v>
      </c>
      <c r="AK187" s="39" t="s">
        <v>133</v>
      </c>
      <c r="AL187" s="39">
        <f>0.97+(AS187-AU187)</f>
        <v>0.18639522573030998</v>
      </c>
      <c r="AM187" s="45" t="s">
        <v>6044</v>
      </c>
      <c r="AN187" s="15">
        <f t="shared" si="22"/>
        <v>0.51088159097779207</v>
      </c>
      <c r="AO187" s="15">
        <f t="shared" si="23"/>
        <v>0.51088159097779207</v>
      </c>
      <c r="AP187" s="47">
        <v>-1.3191353754999999</v>
      </c>
      <c r="AQ187" s="29" t="s">
        <v>133</v>
      </c>
      <c r="AR187" s="29" t="s">
        <v>133</v>
      </c>
      <c r="AS187" s="148">
        <v>-0.78895819439199999</v>
      </c>
      <c r="AT187" s="148">
        <v>-0.71420588356199999</v>
      </c>
      <c r="AU187" s="48">
        <v>-5.35342012231E-3</v>
      </c>
      <c r="AV187" s="47">
        <v>0.70349904331799995</v>
      </c>
      <c r="AW187" s="47">
        <v>0.80025216774100005</v>
      </c>
      <c r="AX187" s="29" t="s">
        <v>133</v>
      </c>
      <c r="AY187" s="29" t="s">
        <v>133</v>
      </c>
      <c r="AZ187" s="47">
        <v>1.3329817693499999</v>
      </c>
      <c r="BA187" s="30">
        <v>-1</v>
      </c>
      <c r="BB187" s="42">
        <v>1</v>
      </c>
      <c r="BC187" s="31" t="s">
        <v>11331</v>
      </c>
      <c r="BD187" s="31" t="s">
        <v>11348</v>
      </c>
      <c r="BE187" s="31" t="s">
        <v>1711</v>
      </c>
      <c r="BF187" s="32" t="s">
        <v>133</v>
      </c>
      <c r="BG187" s="32" t="s">
        <v>133</v>
      </c>
      <c r="BH187" s="33">
        <v>0.05</v>
      </c>
      <c r="BI187" s="33">
        <v>0.05</v>
      </c>
      <c r="BJ187" s="32" t="s">
        <v>133</v>
      </c>
      <c r="BK187" s="32" t="s">
        <v>133</v>
      </c>
      <c r="BL187" s="32" t="s">
        <v>133</v>
      </c>
      <c r="BM187" s="34" t="s">
        <v>133</v>
      </c>
      <c r="BN187" s="34" t="s">
        <v>133</v>
      </c>
      <c r="BO187" s="34" t="s">
        <v>133</v>
      </c>
      <c r="BP187" s="34" t="s">
        <v>133</v>
      </c>
      <c r="BQ187" s="35" t="s">
        <v>133</v>
      </c>
      <c r="BR187" s="16">
        <f t="shared" si="24"/>
        <v>0.51575187832910507</v>
      </c>
      <c r="BS187" s="16">
        <f t="shared" si="25"/>
        <v>0.51575187832910507</v>
      </c>
      <c r="BT187" s="35" t="s">
        <v>133</v>
      </c>
      <c r="BU187" s="35" t="s">
        <v>133</v>
      </c>
      <c r="BV187" s="35" t="s">
        <v>133</v>
      </c>
      <c r="BW187" s="35" t="s">
        <v>133</v>
      </c>
      <c r="BX187" s="36">
        <v>0</v>
      </c>
      <c r="BY187" s="37" t="s">
        <v>133</v>
      </c>
      <c r="BZ187" s="38" t="s">
        <v>133</v>
      </c>
    </row>
    <row r="188" spans="1:78" ht="50.1" customHeight="1">
      <c r="A188" s="19" t="s">
        <v>396</v>
      </c>
      <c r="B188" s="20" t="s">
        <v>1105</v>
      </c>
      <c r="C188" s="21">
        <v>8</v>
      </c>
      <c r="D188" s="21" t="s">
        <v>394</v>
      </c>
      <c r="E188" s="40">
        <v>7.75</v>
      </c>
      <c r="F188" s="40">
        <v>98.416667000000004</v>
      </c>
      <c r="G188" s="41">
        <v>1</v>
      </c>
      <c r="H188" s="22">
        <v>6270</v>
      </c>
      <c r="I188" s="22">
        <v>75.822160349069449</v>
      </c>
      <c r="J188" s="23">
        <v>6741</v>
      </c>
      <c r="K188" s="23">
        <v>6999</v>
      </c>
      <c r="L188" s="23">
        <v>6483</v>
      </c>
      <c r="M188" s="24" t="s">
        <v>11522</v>
      </c>
      <c r="N188" s="25" t="s">
        <v>133</v>
      </c>
      <c r="O188" s="25" t="s">
        <v>133</v>
      </c>
      <c r="P188" s="25" t="s">
        <v>133</v>
      </c>
      <c r="Q188" s="25" t="s">
        <v>133</v>
      </c>
      <c r="R188" s="25" t="s">
        <v>133</v>
      </c>
      <c r="S188" s="44" t="s">
        <v>133</v>
      </c>
      <c r="T188" s="26" t="s">
        <v>395</v>
      </c>
      <c r="U188" s="27" t="s">
        <v>133</v>
      </c>
      <c r="V188" s="27" t="s">
        <v>133</v>
      </c>
      <c r="W188" s="27" t="s">
        <v>133</v>
      </c>
      <c r="X188" s="27" t="s">
        <v>133</v>
      </c>
      <c r="Y188" s="27">
        <v>0.01</v>
      </c>
      <c r="Z188" s="27" t="s">
        <v>133</v>
      </c>
      <c r="AA188" s="27" t="s">
        <v>133</v>
      </c>
      <c r="AB188" s="28" t="s">
        <v>133</v>
      </c>
      <c r="AC188" s="28">
        <v>0.5</v>
      </c>
      <c r="AD188" s="28">
        <v>0.03</v>
      </c>
      <c r="AE188" s="28" t="s">
        <v>133</v>
      </c>
      <c r="AF188" s="28">
        <v>0.1</v>
      </c>
      <c r="AG188" s="39" t="s">
        <v>133</v>
      </c>
      <c r="AH188" s="39" t="s">
        <v>133</v>
      </c>
      <c r="AI188" s="39" t="s">
        <v>133</v>
      </c>
      <c r="AJ188" s="39" t="s">
        <v>133</v>
      </c>
      <c r="AK188" s="39" t="s">
        <v>133</v>
      </c>
      <c r="AL188" s="39">
        <f>0.95+(AS188-AU188)</f>
        <v>0.16639522573030996</v>
      </c>
      <c r="AM188" s="45" t="s">
        <v>6044</v>
      </c>
      <c r="AN188" s="15">
        <f t="shared" si="22"/>
        <v>0.51088159097779207</v>
      </c>
      <c r="AO188" s="15">
        <f t="shared" si="23"/>
        <v>0.51088159097779207</v>
      </c>
      <c r="AP188" s="47">
        <v>-1.3191353754999999</v>
      </c>
      <c r="AQ188" s="29" t="s">
        <v>133</v>
      </c>
      <c r="AR188" s="29" t="s">
        <v>133</v>
      </c>
      <c r="AS188" s="148">
        <v>-0.78895819439199999</v>
      </c>
      <c r="AT188" s="148">
        <v>-0.71420588356199999</v>
      </c>
      <c r="AU188" s="48">
        <v>-5.35342012231E-3</v>
      </c>
      <c r="AV188" s="47">
        <v>0.70349904331799995</v>
      </c>
      <c r="AW188" s="47">
        <v>0.80025216774100005</v>
      </c>
      <c r="AX188" s="29" t="s">
        <v>133</v>
      </c>
      <c r="AY188" s="29" t="s">
        <v>133</v>
      </c>
      <c r="AZ188" s="47">
        <v>1.3329817693499999</v>
      </c>
      <c r="BA188" s="30">
        <v>-1</v>
      </c>
      <c r="BB188" s="42">
        <v>1</v>
      </c>
      <c r="BC188" s="31" t="s">
        <v>11331</v>
      </c>
      <c r="BD188" s="31" t="s">
        <v>11348</v>
      </c>
      <c r="BE188" s="31" t="s">
        <v>1711</v>
      </c>
      <c r="BF188" s="32" t="s">
        <v>133</v>
      </c>
      <c r="BG188" s="32" t="s">
        <v>133</v>
      </c>
      <c r="BH188" s="33">
        <v>0.05</v>
      </c>
      <c r="BI188" s="33">
        <v>0.05</v>
      </c>
      <c r="BJ188" s="32" t="s">
        <v>133</v>
      </c>
      <c r="BK188" s="32" t="s">
        <v>133</v>
      </c>
      <c r="BL188" s="32" t="s">
        <v>133</v>
      </c>
      <c r="BM188" s="34" t="s">
        <v>133</v>
      </c>
      <c r="BN188" s="34" t="s">
        <v>133</v>
      </c>
      <c r="BO188" s="34" t="s">
        <v>133</v>
      </c>
      <c r="BP188" s="34" t="s">
        <v>133</v>
      </c>
      <c r="BQ188" s="35" t="s">
        <v>133</v>
      </c>
      <c r="BR188" s="16">
        <f t="shared" si="24"/>
        <v>0.51575187832910507</v>
      </c>
      <c r="BS188" s="16">
        <f t="shared" si="25"/>
        <v>0.51575187832910507</v>
      </c>
      <c r="BT188" s="35" t="s">
        <v>133</v>
      </c>
      <c r="BU188" s="35" t="s">
        <v>133</v>
      </c>
      <c r="BV188" s="35" t="s">
        <v>133</v>
      </c>
      <c r="BW188" s="35" t="s">
        <v>133</v>
      </c>
      <c r="BX188" s="36">
        <v>0</v>
      </c>
      <c r="BY188" s="37" t="s">
        <v>133</v>
      </c>
      <c r="BZ188" s="38" t="s">
        <v>133</v>
      </c>
    </row>
    <row r="189" spans="1:78" ht="50.1" customHeight="1">
      <c r="A189" s="19" t="s">
        <v>397</v>
      </c>
      <c r="B189" s="20" t="s">
        <v>1105</v>
      </c>
      <c r="C189" s="21">
        <v>8</v>
      </c>
      <c r="D189" s="21" t="s">
        <v>394</v>
      </c>
      <c r="E189" s="40">
        <v>7.75</v>
      </c>
      <c r="F189" s="40">
        <v>98.416667000000004</v>
      </c>
      <c r="G189" s="41">
        <v>1</v>
      </c>
      <c r="H189" s="22">
        <v>5650</v>
      </c>
      <c r="I189" s="22">
        <v>75.822160349069449</v>
      </c>
      <c r="J189" s="23">
        <v>6073.5</v>
      </c>
      <c r="K189" s="23">
        <v>6289</v>
      </c>
      <c r="L189" s="23">
        <v>5858</v>
      </c>
      <c r="M189" s="24" t="s">
        <v>11522</v>
      </c>
      <c r="N189" s="25" t="s">
        <v>133</v>
      </c>
      <c r="O189" s="25" t="s">
        <v>133</v>
      </c>
      <c r="P189" s="25" t="s">
        <v>133</v>
      </c>
      <c r="Q189" s="25" t="s">
        <v>133</v>
      </c>
      <c r="R189" s="25" t="s">
        <v>133</v>
      </c>
      <c r="S189" s="44" t="s">
        <v>133</v>
      </c>
      <c r="T189" s="26" t="s">
        <v>395</v>
      </c>
      <c r="U189" s="27" t="s">
        <v>133</v>
      </c>
      <c r="V189" s="27" t="s">
        <v>133</v>
      </c>
      <c r="W189" s="27" t="s">
        <v>133</v>
      </c>
      <c r="X189" s="27" t="s">
        <v>133</v>
      </c>
      <c r="Y189" s="27">
        <v>0.01</v>
      </c>
      <c r="Z189" s="27" t="s">
        <v>133</v>
      </c>
      <c r="AA189" s="27" t="s">
        <v>133</v>
      </c>
      <c r="AB189" s="28" t="s">
        <v>133</v>
      </c>
      <c r="AC189" s="28">
        <v>0.5</v>
      </c>
      <c r="AD189" s="28">
        <v>0.03</v>
      </c>
      <c r="AE189" s="28" t="s">
        <v>133</v>
      </c>
      <c r="AF189" s="28">
        <v>0.1</v>
      </c>
      <c r="AG189" s="39" t="s">
        <v>133</v>
      </c>
      <c r="AH189" s="39" t="s">
        <v>133</v>
      </c>
      <c r="AI189" s="39" t="s">
        <v>133</v>
      </c>
      <c r="AJ189" s="39" t="s">
        <v>133</v>
      </c>
      <c r="AK189" s="39" t="s">
        <v>133</v>
      </c>
      <c r="AL189" s="39">
        <f>0.88+(AS189-AU189)</f>
        <v>9.6395225730310008E-2</v>
      </c>
      <c r="AM189" s="45" t="s">
        <v>6044</v>
      </c>
      <c r="AN189" s="15">
        <f t="shared" si="22"/>
        <v>0.51088159097779207</v>
      </c>
      <c r="AO189" s="15">
        <f t="shared" si="23"/>
        <v>0.51088159097779207</v>
      </c>
      <c r="AP189" s="47">
        <v>-1.3191353754999999</v>
      </c>
      <c r="AQ189" s="29" t="s">
        <v>133</v>
      </c>
      <c r="AR189" s="29" t="s">
        <v>133</v>
      </c>
      <c r="AS189" s="148">
        <v>-0.78895819439199999</v>
      </c>
      <c r="AT189" s="148">
        <v>-0.71420588356199999</v>
      </c>
      <c r="AU189" s="48">
        <v>-5.35342012231E-3</v>
      </c>
      <c r="AV189" s="47">
        <v>0.70349904331799995</v>
      </c>
      <c r="AW189" s="47">
        <v>0.80025216774100005</v>
      </c>
      <c r="AX189" s="29" t="s">
        <v>133</v>
      </c>
      <c r="AY189" s="29" t="s">
        <v>133</v>
      </c>
      <c r="AZ189" s="47">
        <v>1.3329817693499999</v>
      </c>
      <c r="BA189" s="30">
        <v>-1</v>
      </c>
      <c r="BB189" s="42">
        <v>1</v>
      </c>
      <c r="BC189" s="31" t="s">
        <v>11331</v>
      </c>
      <c r="BD189" s="31" t="s">
        <v>11348</v>
      </c>
      <c r="BE189" s="31" t="s">
        <v>1711</v>
      </c>
      <c r="BF189" s="32" t="s">
        <v>133</v>
      </c>
      <c r="BG189" s="32" t="s">
        <v>133</v>
      </c>
      <c r="BH189" s="33">
        <v>0.05</v>
      </c>
      <c r="BI189" s="33">
        <v>0.05</v>
      </c>
      <c r="BJ189" s="32" t="s">
        <v>133</v>
      </c>
      <c r="BK189" s="32" t="s">
        <v>133</v>
      </c>
      <c r="BL189" s="32" t="s">
        <v>133</v>
      </c>
      <c r="BM189" s="34" t="s">
        <v>133</v>
      </c>
      <c r="BN189" s="34" t="s">
        <v>133</v>
      </c>
      <c r="BO189" s="34" t="s">
        <v>133</v>
      </c>
      <c r="BP189" s="34" t="s">
        <v>133</v>
      </c>
      <c r="BQ189" s="35" t="s">
        <v>133</v>
      </c>
      <c r="BR189" s="16">
        <f t="shared" si="24"/>
        <v>0.51575187832910507</v>
      </c>
      <c r="BS189" s="16">
        <f t="shared" si="25"/>
        <v>0.51575187832910507</v>
      </c>
      <c r="BT189" s="35" t="s">
        <v>133</v>
      </c>
      <c r="BU189" s="35" t="s">
        <v>133</v>
      </c>
      <c r="BV189" s="35" t="s">
        <v>133</v>
      </c>
      <c r="BW189" s="35" t="s">
        <v>133</v>
      </c>
      <c r="BX189" s="36">
        <v>0</v>
      </c>
      <c r="BY189" s="37" t="s">
        <v>133</v>
      </c>
      <c r="BZ189" s="38" t="s">
        <v>133</v>
      </c>
    </row>
    <row r="190" spans="1:78" ht="50.1" customHeight="1">
      <c r="A190" s="19" t="s">
        <v>398</v>
      </c>
      <c r="B190" s="20" t="s">
        <v>1105</v>
      </c>
      <c r="C190" s="21">
        <v>8</v>
      </c>
      <c r="D190" s="21" t="s">
        <v>394</v>
      </c>
      <c r="E190" s="40">
        <v>7.75</v>
      </c>
      <c r="F190" s="40">
        <v>98.416667000000004</v>
      </c>
      <c r="G190" s="41">
        <v>1</v>
      </c>
      <c r="H190" s="22">
        <v>5220</v>
      </c>
      <c r="I190" s="22">
        <v>75.822160349069449</v>
      </c>
      <c r="J190" s="23">
        <v>5604.5</v>
      </c>
      <c r="K190" s="23">
        <v>5859</v>
      </c>
      <c r="L190" s="23">
        <v>5350</v>
      </c>
      <c r="M190" s="24" t="s">
        <v>11522</v>
      </c>
      <c r="N190" s="25" t="s">
        <v>133</v>
      </c>
      <c r="O190" s="25" t="s">
        <v>133</v>
      </c>
      <c r="P190" s="25" t="s">
        <v>133</v>
      </c>
      <c r="Q190" s="25" t="s">
        <v>133</v>
      </c>
      <c r="R190" s="25" t="s">
        <v>133</v>
      </c>
      <c r="S190" s="44" t="s">
        <v>133</v>
      </c>
      <c r="T190" s="26" t="s">
        <v>395</v>
      </c>
      <c r="U190" s="27" t="s">
        <v>133</v>
      </c>
      <c r="V190" s="27" t="s">
        <v>133</v>
      </c>
      <c r="W190" s="27" t="s">
        <v>133</v>
      </c>
      <c r="X190" s="27" t="s">
        <v>133</v>
      </c>
      <c r="Y190" s="27">
        <v>0.01</v>
      </c>
      <c r="Z190" s="27" t="s">
        <v>133</v>
      </c>
      <c r="AA190" s="27" t="s">
        <v>133</v>
      </c>
      <c r="AB190" s="28" t="s">
        <v>133</v>
      </c>
      <c r="AC190" s="28">
        <v>0.5</v>
      </c>
      <c r="AD190" s="28">
        <v>0.03</v>
      </c>
      <c r="AE190" s="28" t="s">
        <v>133</v>
      </c>
      <c r="AF190" s="28">
        <v>0.1</v>
      </c>
      <c r="AG190" s="39" t="s">
        <v>133</v>
      </c>
      <c r="AH190" s="39" t="s">
        <v>133</v>
      </c>
      <c r="AI190" s="39" t="s">
        <v>133</v>
      </c>
      <c r="AJ190" s="39" t="s">
        <v>133</v>
      </c>
      <c r="AK190" s="39" t="s">
        <v>133</v>
      </c>
      <c r="AL190" s="39">
        <f>0.82+(AS190-AU190)</f>
        <v>3.6395225730309955E-2</v>
      </c>
      <c r="AM190" s="45" t="s">
        <v>6044</v>
      </c>
      <c r="AN190" s="15">
        <f t="shared" si="22"/>
        <v>0.51088159097779207</v>
      </c>
      <c r="AO190" s="15">
        <f t="shared" si="23"/>
        <v>0.51088159097779207</v>
      </c>
      <c r="AP190" s="47">
        <v>-1.3191353754999999</v>
      </c>
      <c r="AQ190" s="29" t="s">
        <v>133</v>
      </c>
      <c r="AR190" s="29" t="s">
        <v>133</v>
      </c>
      <c r="AS190" s="148">
        <v>-0.78895819439199999</v>
      </c>
      <c r="AT190" s="148">
        <v>-0.71420588356199999</v>
      </c>
      <c r="AU190" s="48">
        <v>-5.35342012231E-3</v>
      </c>
      <c r="AV190" s="47">
        <v>0.70349904331799995</v>
      </c>
      <c r="AW190" s="47">
        <v>0.80025216774100005</v>
      </c>
      <c r="AX190" s="29" t="s">
        <v>133</v>
      </c>
      <c r="AY190" s="29" t="s">
        <v>133</v>
      </c>
      <c r="AZ190" s="47">
        <v>1.3329817693499999</v>
      </c>
      <c r="BA190" s="30">
        <v>-1</v>
      </c>
      <c r="BB190" s="42">
        <v>1</v>
      </c>
      <c r="BC190" s="31" t="s">
        <v>11331</v>
      </c>
      <c r="BD190" s="31" t="s">
        <v>11348</v>
      </c>
      <c r="BE190" s="31" t="s">
        <v>1711</v>
      </c>
      <c r="BF190" s="32" t="s">
        <v>133</v>
      </c>
      <c r="BG190" s="32" t="s">
        <v>133</v>
      </c>
      <c r="BH190" s="33">
        <v>0.05</v>
      </c>
      <c r="BI190" s="33">
        <v>0.05</v>
      </c>
      <c r="BJ190" s="32" t="s">
        <v>133</v>
      </c>
      <c r="BK190" s="32" t="s">
        <v>133</v>
      </c>
      <c r="BL190" s="32" t="s">
        <v>133</v>
      </c>
      <c r="BM190" s="34" t="s">
        <v>133</v>
      </c>
      <c r="BN190" s="34" t="s">
        <v>133</v>
      </c>
      <c r="BO190" s="34" t="s">
        <v>133</v>
      </c>
      <c r="BP190" s="34" t="s">
        <v>133</v>
      </c>
      <c r="BQ190" s="35" t="s">
        <v>133</v>
      </c>
      <c r="BR190" s="16">
        <f t="shared" si="24"/>
        <v>0.51575187832910507</v>
      </c>
      <c r="BS190" s="16">
        <f t="shared" si="25"/>
        <v>0.51575187832910507</v>
      </c>
      <c r="BT190" s="35" t="s">
        <v>133</v>
      </c>
      <c r="BU190" s="35" t="s">
        <v>133</v>
      </c>
      <c r="BV190" s="35" t="s">
        <v>133</v>
      </c>
      <c r="BW190" s="35" t="s">
        <v>133</v>
      </c>
      <c r="BX190" s="36">
        <v>0</v>
      </c>
      <c r="BY190" s="37" t="s">
        <v>133</v>
      </c>
      <c r="BZ190" s="38" t="s">
        <v>133</v>
      </c>
    </row>
    <row r="191" spans="1:78" ht="50.1" customHeight="1">
      <c r="A191" s="19" t="s">
        <v>399</v>
      </c>
      <c r="B191" s="20" t="s">
        <v>1105</v>
      </c>
      <c r="C191" s="21">
        <v>8</v>
      </c>
      <c r="D191" s="21" t="s">
        <v>394</v>
      </c>
      <c r="E191" s="40">
        <v>7.75</v>
      </c>
      <c r="F191" s="40">
        <v>98.416667000000004</v>
      </c>
      <c r="G191" s="41">
        <v>1</v>
      </c>
      <c r="H191" s="22">
        <v>4625</v>
      </c>
      <c r="I191" s="22">
        <v>75.822160349069449</v>
      </c>
      <c r="J191" s="23">
        <v>4897</v>
      </c>
      <c r="K191" s="23">
        <v>5209</v>
      </c>
      <c r="L191" s="23">
        <v>4585</v>
      </c>
      <c r="M191" s="24" t="s">
        <v>11522</v>
      </c>
      <c r="N191" s="25" t="s">
        <v>133</v>
      </c>
      <c r="O191" s="25" t="s">
        <v>133</v>
      </c>
      <c r="P191" s="25" t="s">
        <v>133</v>
      </c>
      <c r="Q191" s="25" t="s">
        <v>133</v>
      </c>
      <c r="R191" s="25" t="s">
        <v>133</v>
      </c>
      <c r="S191" s="44" t="s">
        <v>133</v>
      </c>
      <c r="T191" s="26" t="s">
        <v>395</v>
      </c>
      <c r="U191" s="27" t="s">
        <v>133</v>
      </c>
      <c r="V191" s="27" t="s">
        <v>133</v>
      </c>
      <c r="W191" s="27" t="s">
        <v>133</v>
      </c>
      <c r="X191" s="27" t="s">
        <v>133</v>
      </c>
      <c r="Y191" s="27">
        <v>0.01</v>
      </c>
      <c r="Z191" s="27" t="s">
        <v>133</v>
      </c>
      <c r="AA191" s="27" t="s">
        <v>133</v>
      </c>
      <c r="AB191" s="28" t="s">
        <v>133</v>
      </c>
      <c r="AC191" s="28">
        <v>0.5</v>
      </c>
      <c r="AD191" s="28">
        <v>0.03</v>
      </c>
      <c r="AE191" s="28" t="s">
        <v>133</v>
      </c>
      <c r="AF191" s="28">
        <v>0.1</v>
      </c>
      <c r="AG191" s="39" t="s">
        <v>133</v>
      </c>
      <c r="AH191" s="39" t="s">
        <v>133</v>
      </c>
      <c r="AI191" s="39" t="s">
        <v>133</v>
      </c>
      <c r="AJ191" s="39" t="s">
        <v>133</v>
      </c>
      <c r="AK191" s="39" t="s">
        <v>133</v>
      </c>
      <c r="AL191" s="39">
        <f>0.78+(AS191-AU191)</f>
        <v>-3.6047742696899698E-3</v>
      </c>
      <c r="AM191" s="45" t="s">
        <v>6044</v>
      </c>
      <c r="AN191" s="15">
        <f t="shared" si="22"/>
        <v>0.51088159097779207</v>
      </c>
      <c r="AO191" s="15">
        <f t="shared" si="23"/>
        <v>0.51088159097779207</v>
      </c>
      <c r="AP191" s="47">
        <v>-1.3191353754999999</v>
      </c>
      <c r="AQ191" s="29" t="s">
        <v>133</v>
      </c>
      <c r="AR191" s="29" t="s">
        <v>133</v>
      </c>
      <c r="AS191" s="148">
        <v>-0.78895819439199999</v>
      </c>
      <c r="AT191" s="148">
        <v>-0.71420588356199999</v>
      </c>
      <c r="AU191" s="48">
        <v>-5.35342012231E-3</v>
      </c>
      <c r="AV191" s="47">
        <v>0.70349904331799995</v>
      </c>
      <c r="AW191" s="47">
        <v>0.80025216774100005</v>
      </c>
      <c r="AX191" s="29" t="s">
        <v>133</v>
      </c>
      <c r="AY191" s="29" t="s">
        <v>133</v>
      </c>
      <c r="AZ191" s="47">
        <v>1.3329817693499999</v>
      </c>
      <c r="BA191" s="30">
        <v>-1</v>
      </c>
      <c r="BB191" s="42">
        <v>1</v>
      </c>
      <c r="BC191" s="31" t="s">
        <v>11331</v>
      </c>
      <c r="BD191" s="31" t="s">
        <v>11348</v>
      </c>
      <c r="BE191" s="31" t="s">
        <v>1711</v>
      </c>
      <c r="BF191" s="32" t="s">
        <v>133</v>
      </c>
      <c r="BG191" s="32" t="s">
        <v>133</v>
      </c>
      <c r="BH191" s="33">
        <v>0.05</v>
      </c>
      <c r="BI191" s="33">
        <v>0.05</v>
      </c>
      <c r="BJ191" s="32" t="s">
        <v>133</v>
      </c>
      <c r="BK191" s="32" t="s">
        <v>133</v>
      </c>
      <c r="BL191" s="32" t="s">
        <v>133</v>
      </c>
      <c r="BM191" s="34" t="s">
        <v>133</v>
      </c>
      <c r="BN191" s="34" t="s">
        <v>133</v>
      </c>
      <c r="BO191" s="34" t="s">
        <v>133</v>
      </c>
      <c r="BP191" s="34" t="s">
        <v>133</v>
      </c>
      <c r="BQ191" s="35" t="s">
        <v>133</v>
      </c>
      <c r="BR191" s="16">
        <f t="shared" si="24"/>
        <v>0.51575187832910507</v>
      </c>
      <c r="BS191" s="16">
        <f t="shared" si="25"/>
        <v>0.51575187832910507</v>
      </c>
      <c r="BT191" s="35" t="s">
        <v>133</v>
      </c>
      <c r="BU191" s="35" t="s">
        <v>133</v>
      </c>
      <c r="BV191" s="35" t="s">
        <v>133</v>
      </c>
      <c r="BW191" s="35" t="s">
        <v>133</v>
      </c>
      <c r="BX191" s="36">
        <v>0</v>
      </c>
      <c r="BY191" s="37" t="s">
        <v>133</v>
      </c>
      <c r="BZ191" s="38" t="s">
        <v>133</v>
      </c>
    </row>
    <row r="192" spans="1:78" ht="50.1" customHeight="1">
      <c r="A192" s="19" t="s">
        <v>400</v>
      </c>
      <c r="B192" s="20" t="s">
        <v>1105</v>
      </c>
      <c r="C192" s="21">
        <v>8</v>
      </c>
      <c r="D192" s="21" t="s">
        <v>394</v>
      </c>
      <c r="E192" s="40">
        <v>7.75</v>
      </c>
      <c r="F192" s="40">
        <v>98.416667000000004</v>
      </c>
      <c r="G192" s="41">
        <v>1</v>
      </c>
      <c r="H192" s="22">
        <v>4590</v>
      </c>
      <c r="I192" s="22">
        <v>75.822160349069449</v>
      </c>
      <c r="J192" s="23">
        <v>4841.5</v>
      </c>
      <c r="K192" s="23">
        <v>5167</v>
      </c>
      <c r="L192" s="23">
        <v>4516</v>
      </c>
      <c r="M192" s="24" t="s">
        <v>11522</v>
      </c>
      <c r="N192" s="25" t="s">
        <v>133</v>
      </c>
      <c r="O192" s="25" t="s">
        <v>133</v>
      </c>
      <c r="P192" s="25" t="s">
        <v>133</v>
      </c>
      <c r="Q192" s="25" t="s">
        <v>133</v>
      </c>
      <c r="R192" s="25" t="s">
        <v>133</v>
      </c>
      <c r="S192" s="44" t="s">
        <v>133</v>
      </c>
      <c r="T192" s="26" t="s">
        <v>395</v>
      </c>
      <c r="U192" s="27" t="s">
        <v>133</v>
      </c>
      <c r="V192" s="27" t="s">
        <v>133</v>
      </c>
      <c r="W192" s="27" t="s">
        <v>133</v>
      </c>
      <c r="X192" s="27" t="s">
        <v>133</v>
      </c>
      <c r="Y192" s="27">
        <v>0.01</v>
      </c>
      <c r="Z192" s="27" t="s">
        <v>133</v>
      </c>
      <c r="AA192" s="27" t="s">
        <v>133</v>
      </c>
      <c r="AB192" s="28" t="s">
        <v>133</v>
      </c>
      <c r="AC192" s="28">
        <v>0.5</v>
      </c>
      <c r="AD192" s="28">
        <v>0.03</v>
      </c>
      <c r="AE192" s="28" t="s">
        <v>133</v>
      </c>
      <c r="AF192" s="28">
        <v>0.1</v>
      </c>
      <c r="AG192" s="39" t="s">
        <v>133</v>
      </c>
      <c r="AH192" s="39" t="s">
        <v>133</v>
      </c>
      <c r="AI192" s="39" t="s">
        <v>133</v>
      </c>
      <c r="AJ192" s="39" t="s">
        <v>133</v>
      </c>
      <c r="AK192" s="39" t="s">
        <v>133</v>
      </c>
      <c r="AL192" s="39">
        <f>0.82+(AS192-AU192)</f>
        <v>3.6395225730309955E-2</v>
      </c>
      <c r="AM192" s="45" t="s">
        <v>6044</v>
      </c>
      <c r="AN192" s="15">
        <f t="shared" si="22"/>
        <v>0.51088159097779207</v>
      </c>
      <c r="AO192" s="15">
        <f t="shared" si="23"/>
        <v>0.51088159097779207</v>
      </c>
      <c r="AP192" s="47">
        <v>-1.3191353754999999</v>
      </c>
      <c r="AQ192" s="29" t="s">
        <v>133</v>
      </c>
      <c r="AR192" s="29" t="s">
        <v>133</v>
      </c>
      <c r="AS192" s="148">
        <v>-0.78895819439199999</v>
      </c>
      <c r="AT192" s="148">
        <v>-0.71420588356199999</v>
      </c>
      <c r="AU192" s="48">
        <v>-5.35342012231E-3</v>
      </c>
      <c r="AV192" s="47">
        <v>0.70349904331799995</v>
      </c>
      <c r="AW192" s="47">
        <v>0.80025216774100005</v>
      </c>
      <c r="AX192" s="29" t="s">
        <v>133</v>
      </c>
      <c r="AY192" s="29" t="s">
        <v>133</v>
      </c>
      <c r="AZ192" s="47">
        <v>1.3329817693499999</v>
      </c>
      <c r="BA192" s="30">
        <v>-1</v>
      </c>
      <c r="BB192" s="42">
        <v>1</v>
      </c>
      <c r="BC192" s="31" t="s">
        <v>11331</v>
      </c>
      <c r="BD192" s="31" t="s">
        <v>11348</v>
      </c>
      <c r="BE192" s="31" t="s">
        <v>1711</v>
      </c>
      <c r="BF192" s="32" t="s">
        <v>133</v>
      </c>
      <c r="BG192" s="32" t="s">
        <v>133</v>
      </c>
      <c r="BH192" s="33">
        <v>0.05</v>
      </c>
      <c r="BI192" s="33">
        <v>0.05</v>
      </c>
      <c r="BJ192" s="32" t="s">
        <v>133</v>
      </c>
      <c r="BK192" s="32" t="s">
        <v>133</v>
      </c>
      <c r="BL192" s="32" t="s">
        <v>133</v>
      </c>
      <c r="BM192" s="34" t="s">
        <v>133</v>
      </c>
      <c r="BN192" s="34" t="s">
        <v>133</v>
      </c>
      <c r="BO192" s="34" t="s">
        <v>133</v>
      </c>
      <c r="BP192" s="34" t="s">
        <v>133</v>
      </c>
      <c r="BQ192" s="35" t="s">
        <v>133</v>
      </c>
      <c r="BR192" s="16">
        <f t="shared" si="24"/>
        <v>0.51575187832910507</v>
      </c>
      <c r="BS192" s="16">
        <f t="shared" si="25"/>
        <v>0.51575187832910507</v>
      </c>
      <c r="BT192" s="35" t="s">
        <v>133</v>
      </c>
      <c r="BU192" s="35" t="s">
        <v>133</v>
      </c>
      <c r="BV192" s="35" t="s">
        <v>133</v>
      </c>
      <c r="BW192" s="35" t="s">
        <v>133</v>
      </c>
      <c r="BX192" s="36">
        <v>0</v>
      </c>
      <c r="BY192" s="37" t="s">
        <v>133</v>
      </c>
      <c r="BZ192" s="38" t="s">
        <v>133</v>
      </c>
    </row>
    <row r="193" spans="1:78" ht="50.1" customHeight="1">
      <c r="A193" s="19" t="s">
        <v>401</v>
      </c>
      <c r="B193" s="20" t="s">
        <v>1105</v>
      </c>
      <c r="C193" s="21">
        <v>8</v>
      </c>
      <c r="D193" s="21" t="s">
        <v>394</v>
      </c>
      <c r="E193" s="40">
        <v>7.75</v>
      </c>
      <c r="F193" s="40">
        <v>98.416667000000004</v>
      </c>
      <c r="G193" s="41">
        <v>1</v>
      </c>
      <c r="H193" s="22">
        <v>4490</v>
      </c>
      <c r="I193" s="22">
        <v>78.87331614684399</v>
      </c>
      <c r="J193" s="23">
        <v>4681.5</v>
      </c>
      <c r="K193" s="23">
        <v>4951</v>
      </c>
      <c r="L193" s="23">
        <v>4412</v>
      </c>
      <c r="M193" s="24" t="s">
        <v>11522</v>
      </c>
      <c r="N193" s="25" t="s">
        <v>133</v>
      </c>
      <c r="O193" s="25" t="s">
        <v>133</v>
      </c>
      <c r="P193" s="25" t="s">
        <v>133</v>
      </c>
      <c r="Q193" s="25" t="s">
        <v>133</v>
      </c>
      <c r="R193" s="25" t="s">
        <v>133</v>
      </c>
      <c r="S193" s="44" t="s">
        <v>133</v>
      </c>
      <c r="T193" s="26" t="s">
        <v>395</v>
      </c>
      <c r="U193" s="27" t="s">
        <v>133</v>
      </c>
      <c r="V193" s="27" t="s">
        <v>133</v>
      </c>
      <c r="W193" s="27" t="s">
        <v>133</v>
      </c>
      <c r="X193" s="27" t="s">
        <v>133</v>
      </c>
      <c r="Y193" s="27">
        <v>0.01</v>
      </c>
      <c r="Z193" s="27" t="s">
        <v>133</v>
      </c>
      <c r="AA193" s="27" t="s">
        <v>133</v>
      </c>
      <c r="AB193" s="28" t="s">
        <v>133</v>
      </c>
      <c r="AC193" s="28">
        <v>0.5</v>
      </c>
      <c r="AD193" s="28">
        <v>0.03</v>
      </c>
      <c r="AE193" s="28" t="s">
        <v>133</v>
      </c>
      <c r="AF193" s="28">
        <v>0.1</v>
      </c>
      <c r="AG193" s="39" t="s">
        <v>133</v>
      </c>
      <c r="AH193" s="39" t="s">
        <v>133</v>
      </c>
      <c r="AI193" s="39" t="s">
        <v>133</v>
      </c>
      <c r="AJ193" s="39" t="s">
        <v>133</v>
      </c>
      <c r="AK193" s="39" t="s">
        <v>133</v>
      </c>
      <c r="AL193" s="39">
        <f>0.75+(AS193-AU193)</f>
        <v>-3.3604774269689996E-2</v>
      </c>
      <c r="AM193" s="45" t="s">
        <v>6044</v>
      </c>
      <c r="AN193" s="15">
        <f t="shared" si="22"/>
        <v>0.51088159097779207</v>
      </c>
      <c r="AO193" s="15">
        <f t="shared" si="23"/>
        <v>0.51088159097779207</v>
      </c>
      <c r="AP193" s="47">
        <v>-1.3191353754999999</v>
      </c>
      <c r="AQ193" s="29" t="s">
        <v>133</v>
      </c>
      <c r="AR193" s="29" t="s">
        <v>133</v>
      </c>
      <c r="AS193" s="148">
        <v>-0.78895819439199999</v>
      </c>
      <c r="AT193" s="148">
        <v>-0.71420588356199999</v>
      </c>
      <c r="AU193" s="48">
        <v>-5.35342012231E-3</v>
      </c>
      <c r="AV193" s="47">
        <v>0.70349904331799995</v>
      </c>
      <c r="AW193" s="47">
        <v>0.80025216774100005</v>
      </c>
      <c r="AX193" s="29" t="s">
        <v>133</v>
      </c>
      <c r="AY193" s="29" t="s">
        <v>133</v>
      </c>
      <c r="AZ193" s="47">
        <v>1.3329817693499999</v>
      </c>
      <c r="BA193" s="30">
        <v>-1</v>
      </c>
      <c r="BB193" s="42">
        <v>1</v>
      </c>
      <c r="BC193" s="31" t="s">
        <v>11331</v>
      </c>
      <c r="BD193" s="31" t="s">
        <v>11348</v>
      </c>
      <c r="BE193" s="31" t="s">
        <v>1711</v>
      </c>
      <c r="BF193" s="32" t="s">
        <v>133</v>
      </c>
      <c r="BG193" s="32" t="s">
        <v>133</v>
      </c>
      <c r="BH193" s="33">
        <v>0.05</v>
      </c>
      <c r="BI193" s="33">
        <v>0.05</v>
      </c>
      <c r="BJ193" s="32" t="s">
        <v>133</v>
      </c>
      <c r="BK193" s="32" t="s">
        <v>133</v>
      </c>
      <c r="BL193" s="32" t="s">
        <v>133</v>
      </c>
      <c r="BM193" s="34" t="s">
        <v>133</v>
      </c>
      <c r="BN193" s="34" t="s">
        <v>133</v>
      </c>
      <c r="BO193" s="34" t="s">
        <v>133</v>
      </c>
      <c r="BP193" s="34" t="s">
        <v>133</v>
      </c>
      <c r="BQ193" s="35" t="s">
        <v>133</v>
      </c>
      <c r="BR193" s="16">
        <f t="shared" si="24"/>
        <v>0.51575187832910507</v>
      </c>
      <c r="BS193" s="16">
        <f t="shared" si="25"/>
        <v>0.51575187832910507</v>
      </c>
      <c r="BT193" s="35" t="s">
        <v>133</v>
      </c>
      <c r="BU193" s="35" t="s">
        <v>133</v>
      </c>
      <c r="BV193" s="35" t="s">
        <v>133</v>
      </c>
      <c r="BW193" s="35" t="s">
        <v>133</v>
      </c>
      <c r="BX193" s="36">
        <v>0</v>
      </c>
      <c r="BY193" s="37" t="s">
        <v>133</v>
      </c>
      <c r="BZ193" s="38" t="s">
        <v>133</v>
      </c>
    </row>
    <row r="194" spans="1:78" ht="50.1" customHeight="1">
      <c r="A194" s="19" t="s">
        <v>402</v>
      </c>
      <c r="B194" s="20" t="s">
        <v>1105</v>
      </c>
      <c r="C194" s="21">
        <v>8</v>
      </c>
      <c r="D194" s="21" t="s">
        <v>394</v>
      </c>
      <c r="E194" s="40">
        <v>7.75</v>
      </c>
      <c r="F194" s="40">
        <v>98.416667000000004</v>
      </c>
      <c r="G194" s="41">
        <v>1</v>
      </c>
      <c r="H194" s="22">
        <v>3735</v>
      </c>
      <c r="I194" s="22">
        <v>78.87331614684399</v>
      </c>
      <c r="J194" s="23">
        <v>3694.5</v>
      </c>
      <c r="K194" s="23">
        <v>3964</v>
      </c>
      <c r="L194" s="23">
        <v>3425</v>
      </c>
      <c r="M194" s="24" t="s">
        <v>11522</v>
      </c>
      <c r="N194" s="25" t="s">
        <v>133</v>
      </c>
      <c r="O194" s="25" t="s">
        <v>133</v>
      </c>
      <c r="P194" s="25" t="s">
        <v>133</v>
      </c>
      <c r="Q194" s="25" t="s">
        <v>133</v>
      </c>
      <c r="R194" s="25" t="s">
        <v>133</v>
      </c>
      <c r="S194" s="44" t="s">
        <v>133</v>
      </c>
      <c r="T194" s="26" t="s">
        <v>395</v>
      </c>
      <c r="U194" s="27" t="s">
        <v>133</v>
      </c>
      <c r="V194" s="27" t="s">
        <v>133</v>
      </c>
      <c r="W194" s="27" t="s">
        <v>133</v>
      </c>
      <c r="X194" s="27" t="s">
        <v>133</v>
      </c>
      <c r="Y194" s="27">
        <v>0.01</v>
      </c>
      <c r="Z194" s="27" t="s">
        <v>133</v>
      </c>
      <c r="AA194" s="27" t="s">
        <v>133</v>
      </c>
      <c r="AB194" s="28" t="s">
        <v>133</v>
      </c>
      <c r="AC194" s="28">
        <v>0.5</v>
      </c>
      <c r="AD194" s="28">
        <v>0.03</v>
      </c>
      <c r="AE194" s="28" t="s">
        <v>133</v>
      </c>
      <c r="AF194" s="28">
        <v>0.1</v>
      </c>
      <c r="AG194" s="39" t="s">
        <v>133</v>
      </c>
      <c r="AH194" s="39" t="s">
        <v>133</v>
      </c>
      <c r="AI194" s="39" t="s">
        <v>133</v>
      </c>
      <c r="AJ194" s="39" t="s">
        <v>133</v>
      </c>
      <c r="AK194" s="39" t="s">
        <v>133</v>
      </c>
      <c r="AL194" s="39">
        <f>0.47+(AS194-AU194)</f>
        <v>-0.31360477426969002</v>
      </c>
      <c r="AM194" s="45" t="s">
        <v>6044</v>
      </c>
      <c r="AN194" s="15">
        <f t="shared" si="22"/>
        <v>0.51088159097779207</v>
      </c>
      <c r="AO194" s="15">
        <f t="shared" si="23"/>
        <v>0.51088159097779207</v>
      </c>
      <c r="AP194" s="47">
        <v>-1.3191353754999999</v>
      </c>
      <c r="AQ194" s="29" t="s">
        <v>133</v>
      </c>
      <c r="AR194" s="29" t="s">
        <v>133</v>
      </c>
      <c r="AS194" s="148">
        <v>-0.78895819439199999</v>
      </c>
      <c r="AT194" s="148">
        <v>-0.71420588356199999</v>
      </c>
      <c r="AU194" s="48">
        <v>-5.35342012231E-3</v>
      </c>
      <c r="AV194" s="47">
        <v>0.70349904331799995</v>
      </c>
      <c r="AW194" s="47">
        <v>0.80025216774100005</v>
      </c>
      <c r="AX194" s="29" t="s">
        <v>133</v>
      </c>
      <c r="AY194" s="29" t="s">
        <v>133</v>
      </c>
      <c r="AZ194" s="47">
        <v>1.3329817693499999</v>
      </c>
      <c r="BA194" s="30">
        <v>-1</v>
      </c>
      <c r="BB194" s="42">
        <v>1</v>
      </c>
      <c r="BC194" s="31" t="s">
        <v>11331</v>
      </c>
      <c r="BD194" s="31" t="s">
        <v>11348</v>
      </c>
      <c r="BE194" s="31" t="s">
        <v>1711</v>
      </c>
      <c r="BF194" s="32" t="s">
        <v>133</v>
      </c>
      <c r="BG194" s="32" t="s">
        <v>133</v>
      </c>
      <c r="BH194" s="33">
        <v>0.05</v>
      </c>
      <c r="BI194" s="33">
        <v>0.05</v>
      </c>
      <c r="BJ194" s="32" t="s">
        <v>133</v>
      </c>
      <c r="BK194" s="32" t="s">
        <v>133</v>
      </c>
      <c r="BL194" s="32" t="s">
        <v>133</v>
      </c>
      <c r="BM194" s="34" t="s">
        <v>133</v>
      </c>
      <c r="BN194" s="34" t="s">
        <v>133</v>
      </c>
      <c r="BO194" s="34" t="s">
        <v>133</v>
      </c>
      <c r="BP194" s="34" t="s">
        <v>133</v>
      </c>
      <c r="BQ194" s="35" t="s">
        <v>133</v>
      </c>
      <c r="BR194" s="16">
        <f t="shared" si="24"/>
        <v>0.51575187832910507</v>
      </c>
      <c r="BS194" s="16">
        <f t="shared" si="25"/>
        <v>0.51575187832910507</v>
      </c>
      <c r="BT194" s="35" t="s">
        <v>133</v>
      </c>
      <c r="BU194" s="35" t="s">
        <v>133</v>
      </c>
      <c r="BV194" s="35" t="s">
        <v>133</v>
      </c>
      <c r="BW194" s="35" t="s">
        <v>133</v>
      </c>
      <c r="BX194" s="36">
        <v>0</v>
      </c>
      <c r="BY194" s="37" t="s">
        <v>133</v>
      </c>
      <c r="BZ194" s="38" t="s">
        <v>133</v>
      </c>
    </row>
    <row r="195" spans="1:78" ht="50.1" customHeight="1">
      <c r="A195" s="19" t="s">
        <v>403</v>
      </c>
      <c r="B195" s="20" t="s">
        <v>1105</v>
      </c>
      <c r="C195" s="21">
        <v>8</v>
      </c>
      <c r="D195" s="21" t="s">
        <v>394</v>
      </c>
      <c r="E195" s="40">
        <v>7.75</v>
      </c>
      <c r="F195" s="40">
        <v>98.416667000000004</v>
      </c>
      <c r="G195" s="41">
        <v>1</v>
      </c>
      <c r="H195" s="22">
        <v>3620</v>
      </c>
      <c r="I195" s="22">
        <v>75.822160349069449</v>
      </c>
      <c r="J195" s="23">
        <v>3570</v>
      </c>
      <c r="K195" s="23">
        <v>3824</v>
      </c>
      <c r="L195" s="23">
        <v>3316</v>
      </c>
      <c r="M195" s="24" t="s">
        <v>11522</v>
      </c>
      <c r="N195" s="25" t="s">
        <v>133</v>
      </c>
      <c r="O195" s="25" t="s">
        <v>133</v>
      </c>
      <c r="P195" s="25" t="s">
        <v>133</v>
      </c>
      <c r="Q195" s="25" t="s">
        <v>133</v>
      </c>
      <c r="R195" s="25" t="s">
        <v>133</v>
      </c>
      <c r="S195" s="44" t="s">
        <v>133</v>
      </c>
      <c r="T195" s="26" t="s">
        <v>395</v>
      </c>
      <c r="U195" s="27" t="s">
        <v>133</v>
      </c>
      <c r="V195" s="27" t="s">
        <v>133</v>
      </c>
      <c r="W195" s="27" t="s">
        <v>133</v>
      </c>
      <c r="X195" s="27" t="s">
        <v>133</v>
      </c>
      <c r="Y195" s="27">
        <v>0.01</v>
      </c>
      <c r="Z195" s="27" t="s">
        <v>133</v>
      </c>
      <c r="AA195" s="27" t="s">
        <v>133</v>
      </c>
      <c r="AB195" s="28" t="s">
        <v>133</v>
      </c>
      <c r="AC195" s="28">
        <v>0.5</v>
      </c>
      <c r="AD195" s="28">
        <v>0.03</v>
      </c>
      <c r="AE195" s="28" t="s">
        <v>133</v>
      </c>
      <c r="AF195" s="28">
        <v>0.1</v>
      </c>
      <c r="AG195" s="39" t="s">
        <v>133</v>
      </c>
      <c r="AH195" s="39" t="s">
        <v>133</v>
      </c>
      <c r="AI195" s="39" t="s">
        <v>133</v>
      </c>
      <c r="AJ195" s="39" t="s">
        <v>133</v>
      </c>
      <c r="AK195" s="39" t="s">
        <v>133</v>
      </c>
      <c r="AL195" s="39">
        <f>0.61+(AS195-AU195)</f>
        <v>-0.17360477426969001</v>
      </c>
      <c r="AM195" s="45" t="s">
        <v>6044</v>
      </c>
      <c r="AN195" s="15">
        <f t="shared" si="22"/>
        <v>0.51088159097779207</v>
      </c>
      <c r="AO195" s="15">
        <f t="shared" si="23"/>
        <v>0.51088159097779207</v>
      </c>
      <c r="AP195" s="47">
        <v>-1.3191353754999999</v>
      </c>
      <c r="AQ195" s="29" t="s">
        <v>133</v>
      </c>
      <c r="AR195" s="29" t="s">
        <v>133</v>
      </c>
      <c r="AS195" s="148">
        <v>-0.78895819439199999</v>
      </c>
      <c r="AT195" s="148">
        <v>-0.71420588356199999</v>
      </c>
      <c r="AU195" s="48">
        <v>-5.35342012231E-3</v>
      </c>
      <c r="AV195" s="47">
        <v>0.70349904331799995</v>
      </c>
      <c r="AW195" s="47">
        <v>0.80025216774100005</v>
      </c>
      <c r="AX195" s="29" t="s">
        <v>133</v>
      </c>
      <c r="AY195" s="29" t="s">
        <v>133</v>
      </c>
      <c r="AZ195" s="47">
        <v>1.3329817693499999</v>
      </c>
      <c r="BA195" s="30">
        <v>-1</v>
      </c>
      <c r="BB195" s="42">
        <v>1</v>
      </c>
      <c r="BC195" s="31" t="s">
        <v>11331</v>
      </c>
      <c r="BD195" s="31" t="s">
        <v>11348</v>
      </c>
      <c r="BE195" s="31" t="s">
        <v>1711</v>
      </c>
      <c r="BF195" s="32" t="s">
        <v>133</v>
      </c>
      <c r="BG195" s="32" t="s">
        <v>133</v>
      </c>
      <c r="BH195" s="33">
        <v>0.05</v>
      </c>
      <c r="BI195" s="33">
        <v>0.05</v>
      </c>
      <c r="BJ195" s="32" t="s">
        <v>133</v>
      </c>
      <c r="BK195" s="32" t="s">
        <v>133</v>
      </c>
      <c r="BL195" s="32" t="s">
        <v>133</v>
      </c>
      <c r="BM195" s="34" t="s">
        <v>133</v>
      </c>
      <c r="BN195" s="34" t="s">
        <v>133</v>
      </c>
      <c r="BO195" s="34" t="s">
        <v>133</v>
      </c>
      <c r="BP195" s="34" t="s">
        <v>133</v>
      </c>
      <c r="BQ195" s="35" t="s">
        <v>133</v>
      </c>
      <c r="BR195" s="16">
        <f t="shared" si="24"/>
        <v>0.51575187832910507</v>
      </c>
      <c r="BS195" s="16">
        <f t="shared" si="25"/>
        <v>0.51575187832910507</v>
      </c>
      <c r="BT195" s="35" t="s">
        <v>133</v>
      </c>
      <c r="BU195" s="35" t="s">
        <v>133</v>
      </c>
      <c r="BV195" s="35" t="s">
        <v>133</v>
      </c>
      <c r="BW195" s="35" t="s">
        <v>133</v>
      </c>
      <c r="BX195" s="36">
        <v>0</v>
      </c>
      <c r="BY195" s="37" t="s">
        <v>133</v>
      </c>
      <c r="BZ195" s="38" t="s">
        <v>133</v>
      </c>
    </row>
    <row r="196" spans="1:78" ht="50.1" customHeight="1">
      <c r="A196" s="19" t="s">
        <v>404</v>
      </c>
      <c r="B196" s="20" t="s">
        <v>1105</v>
      </c>
      <c r="C196" s="21">
        <v>8</v>
      </c>
      <c r="D196" s="21" t="s">
        <v>394</v>
      </c>
      <c r="E196" s="40">
        <v>7.75</v>
      </c>
      <c r="F196" s="40">
        <v>98.416667000000004</v>
      </c>
      <c r="G196" s="41">
        <v>1</v>
      </c>
      <c r="H196" s="22">
        <v>2815</v>
      </c>
      <c r="I196" s="22">
        <v>75.822160349069449</v>
      </c>
      <c r="J196" s="23">
        <v>2551.5</v>
      </c>
      <c r="K196" s="23">
        <v>2786</v>
      </c>
      <c r="L196" s="23">
        <v>2317</v>
      </c>
      <c r="M196" s="24" t="s">
        <v>11522</v>
      </c>
      <c r="N196" s="25" t="s">
        <v>133</v>
      </c>
      <c r="O196" s="25" t="s">
        <v>133</v>
      </c>
      <c r="P196" s="25" t="s">
        <v>133</v>
      </c>
      <c r="Q196" s="25" t="s">
        <v>133</v>
      </c>
      <c r="R196" s="25" t="s">
        <v>133</v>
      </c>
      <c r="S196" s="44" t="s">
        <v>133</v>
      </c>
      <c r="T196" s="26" t="s">
        <v>395</v>
      </c>
      <c r="U196" s="27" t="s">
        <v>133</v>
      </c>
      <c r="V196" s="27" t="s">
        <v>133</v>
      </c>
      <c r="W196" s="27" t="s">
        <v>133</v>
      </c>
      <c r="X196" s="27" t="s">
        <v>133</v>
      </c>
      <c r="Y196" s="27">
        <v>0.01</v>
      </c>
      <c r="Z196" s="27" t="s">
        <v>133</v>
      </c>
      <c r="AA196" s="27" t="s">
        <v>133</v>
      </c>
      <c r="AB196" s="28" t="s">
        <v>133</v>
      </c>
      <c r="AC196" s="28">
        <v>0.5</v>
      </c>
      <c r="AD196" s="28">
        <v>0.03</v>
      </c>
      <c r="AE196" s="28" t="s">
        <v>133</v>
      </c>
      <c r="AF196" s="28">
        <v>0.1</v>
      </c>
      <c r="AG196" s="39" t="s">
        <v>133</v>
      </c>
      <c r="AH196" s="39" t="s">
        <v>133</v>
      </c>
      <c r="AI196" s="39" t="s">
        <v>133</v>
      </c>
      <c r="AJ196" s="39" t="s">
        <v>133</v>
      </c>
      <c r="AK196" s="39" t="s">
        <v>133</v>
      </c>
      <c r="AL196" s="39">
        <f>0.45+(AS196-AU196)</f>
        <v>-0.33360477426968999</v>
      </c>
      <c r="AM196" s="45" t="s">
        <v>6044</v>
      </c>
      <c r="AN196" s="15">
        <f t="shared" ref="AN196:AN259" si="27">SQRT(SUMSQ(IF(OR(X196="n/a",X196="nd"),0,X196),IF(OR(Y196="n/a",Y196="nd"),0,Y196),IF(OR(Z196="n/a",Z196="nd"),0,Z196),IF(OR(AA196="n/a",AA196="nd"),0,AA196),IF(OR(AB196="n/a",AB196="nd"),0,AB196),IF(OR(AC196="n/a",AC196="nd"),0,AC196),IF(OR(AD196="n/a",AD196="nd"),0,AD196),IF(OR(AE196="n/a",AE196="nd"),0,AE196),IF(OR(AF196="n/a",AF196="nd"),0,AF196),IF(OR(AG196="n/a",AG196="nd"),0,AG196),IF(OR(AH196="n/a",AH196="nd"),0,AH196),IF(OR(AI196="n/a",AI196="nd"),0,AI196)))</f>
        <v>0.51088159097779207</v>
      </c>
      <c r="AO196" s="15">
        <f t="shared" ref="AO196:AO259" si="28">SQRT(SUMSQ(IF(OR(X196="n/a",X196="nd"),0,X196),IF(OR(Y196="n/a",Y196="nd"),0,Y196),IF(OR(Z196="n/a",Z196="nd"),0,Z196),IF(OR(AB196="n/a",AB196="nd"),0,AB196),IF(OR(AC196="n/a",AC196="nd"),0,AC196),IF(OR(AD196="n/a",AD196="nd"),0,AD196),IF(OR(AE196="n/a",AE196="nd"),0,AE196),IF(OR(AF196="n/a",AF196="nd"),0,AF196),IF(OR(AG196="n/a",AG196="nd"),0,AG196),IF(OR(AH196="n/a",AH196="nd"),0,AH196),IF(OR(AI196="n/a",AI196="nd"),0,AI196)))</f>
        <v>0.51088159097779207</v>
      </c>
      <c r="AP196" s="47">
        <v>-1.3191353754999999</v>
      </c>
      <c r="AQ196" s="29" t="s">
        <v>133</v>
      </c>
      <c r="AR196" s="29" t="s">
        <v>133</v>
      </c>
      <c r="AS196" s="148">
        <v>-0.78895819439199999</v>
      </c>
      <c r="AT196" s="148">
        <v>-0.71420588356199999</v>
      </c>
      <c r="AU196" s="48">
        <v>-5.35342012231E-3</v>
      </c>
      <c r="AV196" s="47">
        <v>0.70349904331799995</v>
      </c>
      <c r="AW196" s="47">
        <v>0.80025216774100005</v>
      </c>
      <c r="AX196" s="29" t="s">
        <v>133</v>
      </c>
      <c r="AY196" s="29" t="s">
        <v>133</v>
      </c>
      <c r="AZ196" s="47">
        <v>1.3329817693499999</v>
      </c>
      <c r="BA196" s="30">
        <v>-1</v>
      </c>
      <c r="BB196" s="42">
        <v>1</v>
      </c>
      <c r="BC196" s="31" t="s">
        <v>11331</v>
      </c>
      <c r="BD196" s="31" t="s">
        <v>11348</v>
      </c>
      <c r="BE196" s="31" t="s">
        <v>1711</v>
      </c>
      <c r="BF196" s="32" t="s">
        <v>133</v>
      </c>
      <c r="BG196" s="32" t="s">
        <v>133</v>
      </c>
      <c r="BH196" s="33">
        <v>0.05</v>
      </c>
      <c r="BI196" s="33">
        <v>0.05</v>
      </c>
      <c r="BJ196" s="32" t="s">
        <v>133</v>
      </c>
      <c r="BK196" s="32" t="s">
        <v>133</v>
      </c>
      <c r="BL196" s="32" t="s">
        <v>133</v>
      </c>
      <c r="BM196" s="34" t="s">
        <v>133</v>
      </c>
      <c r="BN196" s="34" t="s">
        <v>133</v>
      </c>
      <c r="BO196" s="34" t="s">
        <v>133</v>
      </c>
      <c r="BP196" s="34" t="s">
        <v>133</v>
      </c>
      <c r="BQ196" s="35" t="s">
        <v>133</v>
      </c>
      <c r="BR196" s="16">
        <f t="shared" ref="BR196:BR259" si="29">SQRT(SUMSQ(AN196,BG196,IF(OR(BH196="n/a",BH196="nd"),0,BH196),IF(OR(BI196="n/a",BI196="nd"),0,BI196)))</f>
        <v>0.51575187832910507</v>
      </c>
      <c r="BS196" s="16">
        <f t="shared" ref="BS196:BS259" si="30">SQRT(SUMSQ(AO196,BG196,IF(OR(BH196="n/a",BH196="nd"),0,BH196),IF(OR(BI196="n/a",BI196="nd"),0,BI196)))</f>
        <v>0.51575187832910507</v>
      </c>
      <c r="BT196" s="35" t="s">
        <v>133</v>
      </c>
      <c r="BU196" s="35" t="s">
        <v>133</v>
      </c>
      <c r="BV196" s="35" t="s">
        <v>133</v>
      </c>
      <c r="BW196" s="35" t="s">
        <v>133</v>
      </c>
      <c r="BX196" s="36">
        <v>0</v>
      </c>
      <c r="BY196" s="37" t="s">
        <v>133</v>
      </c>
      <c r="BZ196" s="38" t="s">
        <v>133</v>
      </c>
    </row>
    <row r="197" spans="1:78" ht="50.1" customHeight="1">
      <c r="A197" s="19" t="s">
        <v>405</v>
      </c>
      <c r="B197" s="20" t="s">
        <v>1105</v>
      </c>
      <c r="C197" s="21">
        <v>8</v>
      </c>
      <c r="D197" s="21" t="s">
        <v>394</v>
      </c>
      <c r="E197" s="40">
        <v>7.75</v>
      </c>
      <c r="F197" s="40">
        <v>98.416667000000004</v>
      </c>
      <c r="G197" s="41">
        <v>1</v>
      </c>
      <c r="H197" s="22">
        <v>2600</v>
      </c>
      <c r="I197" s="22">
        <v>75.822160349069449</v>
      </c>
      <c r="J197" s="23">
        <v>2344</v>
      </c>
      <c r="K197" s="23">
        <v>2643</v>
      </c>
      <c r="L197" s="23">
        <v>2045</v>
      </c>
      <c r="M197" s="24" t="s">
        <v>11522</v>
      </c>
      <c r="N197" s="25" t="s">
        <v>133</v>
      </c>
      <c r="O197" s="25" t="s">
        <v>133</v>
      </c>
      <c r="P197" s="25" t="s">
        <v>133</v>
      </c>
      <c r="Q197" s="25" t="s">
        <v>133</v>
      </c>
      <c r="R197" s="25" t="s">
        <v>133</v>
      </c>
      <c r="S197" s="44" t="s">
        <v>133</v>
      </c>
      <c r="T197" s="26" t="s">
        <v>395</v>
      </c>
      <c r="U197" s="27" t="s">
        <v>133</v>
      </c>
      <c r="V197" s="27" t="s">
        <v>133</v>
      </c>
      <c r="W197" s="27" t="s">
        <v>133</v>
      </c>
      <c r="X197" s="27" t="s">
        <v>133</v>
      </c>
      <c r="Y197" s="27">
        <v>0.01</v>
      </c>
      <c r="Z197" s="27" t="s">
        <v>133</v>
      </c>
      <c r="AA197" s="27" t="s">
        <v>133</v>
      </c>
      <c r="AB197" s="28" t="s">
        <v>133</v>
      </c>
      <c r="AC197" s="28">
        <v>0.5</v>
      </c>
      <c r="AD197" s="28">
        <v>0.03</v>
      </c>
      <c r="AE197" s="28" t="s">
        <v>133</v>
      </c>
      <c r="AF197" s="28">
        <v>0.1</v>
      </c>
      <c r="AG197" s="39" t="s">
        <v>133</v>
      </c>
      <c r="AH197" s="39" t="s">
        <v>133</v>
      </c>
      <c r="AI197" s="39" t="s">
        <v>133</v>
      </c>
      <c r="AJ197" s="39" t="s">
        <v>133</v>
      </c>
      <c r="AK197" s="39" t="s">
        <v>133</v>
      </c>
      <c r="AL197" s="39">
        <f>0.34+(AS197-AU197)</f>
        <v>-0.44360477426968997</v>
      </c>
      <c r="AM197" s="45" t="s">
        <v>6044</v>
      </c>
      <c r="AN197" s="15">
        <f t="shared" si="27"/>
        <v>0.51088159097779207</v>
      </c>
      <c r="AO197" s="15">
        <f t="shared" si="28"/>
        <v>0.51088159097779207</v>
      </c>
      <c r="AP197" s="47">
        <v>-1.3191353754999999</v>
      </c>
      <c r="AQ197" s="29" t="s">
        <v>133</v>
      </c>
      <c r="AR197" s="29" t="s">
        <v>133</v>
      </c>
      <c r="AS197" s="148">
        <v>-0.78895819439199999</v>
      </c>
      <c r="AT197" s="148">
        <v>-0.71420588356199999</v>
      </c>
      <c r="AU197" s="48">
        <v>-5.35342012231E-3</v>
      </c>
      <c r="AV197" s="47">
        <v>0.70349904331799995</v>
      </c>
      <c r="AW197" s="47">
        <v>0.80025216774100005</v>
      </c>
      <c r="AX197" s="29" t="s">
        <v>133</v>
      </c>
      <c r="AY197" s="29" t="s">
        <v>133</v>
      </c>
      <c r="AZ197" s="47">
        <v>1.3329817693499999</v>
      </c>
      <c r="BA197" s="30">
        <v>-1</v>
      </c>
      <c r="BB197" s="42">
        <v>1</v>
      </c>
      <c r="BC197" s="31" t="s">
        <v>11331</v>
      </c>
      <c r="BD197" s="31" t="s">
        <v>11348</v>
      </c>
      <c r="BE197" s="31" t="s">
        <v>1711</v>
      </c>
      <c r="BF197" s="32" t="s">
        <v>133</v>
      </c>
      <c r="BG197" s="32" t="s">
        <v>133</v>
      </c>
      <c r="BH197" s="33">
        <v>0.05</v>
      </c>
      <c r="BI197" s="33">
        <v>0.05</v>
      </c>
      <c r="BJ197" s="32" t="s">
        <v>133</v>
      </c>
      <c r="BK197" s="32" t="s">
        <v>133</v>
      </c>
      <c r="BL197" s="32" t="s">
        <v>133</v>
      </c>
      <c r="BM197" s="34" t="s">
        <v>133</v>
      </c>
      <c r="BN197" s="34" t="s">
        <v>133</v>
      </c>
      <c r="BO197" s="34" t="s">
        <v>133</v>
      </c>
      <c r="BP197" s="34" t="s">
        <v>133</v>
      </c>
      <c r="BQ197" s="35" t="s">
        <v>133</v>
      </c>
      <c r="BR197" s="16">
        <f t="shared" si="29"/>
        <v>0.51575187832910507</v>
      </c>
      <c r="BS197" s="16">
        <f t="shared" si="30"/>
        <v>0.51575187832910507</v>
      </c>
      <c r="BT197" s="35" t="s">
        <v>133</v>
      </c>
      <c r="BU197" s="35" t="s">
        <v>133</v>
      </c>
      <c r="BV197" s="35" t="s">
        <v>133</v>
      </c>
      <c r="BW197" s="35" t="s">
        <v>133</v>
      </c>
      <c r="BX197" s="36">
        <v>0</v>
      </c>
      <c r="BY197" s="37" t="s">
        <v>133</v>
      </c>
      <c r="BZ197" s="38" t="s">
        <v>133</v>
      </c>
    </row>
    <row r="198" spans="1:78" ht="50.1" customHeight="1">
      <c r="A198" s="19" t="s">
        <v>406</v>
      </c>
      <c r="B198" s="20" t="s">
        <v>1106</v>
      </c>
      <c r="C198" s="21">
        <v>8</v>
      </c>
      <c r="D198" s="21" t="s">
        <v>407</v>
      </c>
      <c r="E198" s="40">
        <v>5.4938330000000004</v>
      </c>
      <c r="F198" s="40">
        <v>102.89448299999999</v>
      </c>
      <c r="G198" s="41">
        <v>1</v>
      </c>
      <c r="H198" s="22">
        <v>6580</v>
      </c>
      <c r="I198" s="22">
        <v>30</v>
      </c>
      <c r="J198" s="23">
        <v>7110.5</v>
      </c>
      <c r="K198" s="23">
        <v>7237</v>
      </c>
      <c r="L198" s="23">
        <v>6984</v>
      </c>
      <c r="M198" s="24" t="s">
        <v>408</v>
      </c>
      <c r="N198" s="25" t="s">
        <v>133</v>
      </c>
      <c r="O198" s="25" t="s">
        <v>133</v>
      </c>
      <c r="P198" s="25" t="s">
        <v>133</v>
      </c>
      <c r="Q198" s="25" t="s">
        <v>133</v>
      </c>
      <c r="R198" s="25" t="s">
        <v>133</v>
      </c>
      <c r="S198" s="44" t="s">
        <v>133</v>
      </c>
      <c r="T198" s="26" t="s">
        <v>409</v>
      </c>
      <c r="U198" s="27" t="s">
        <v>133</v>
      </c>
      <c r="V198" s="27" t="s">
        <v>133</v>
      </c>
      <c r="W198" s="27" t="s">
        <v>133</v>
      </c>
      <c r="X198" s="27" t="s">
        <v>133</v>
      </c>
      <c r="Y198" s="27">
        <v>0.01</v>
      </c>
      <c r="Z198" s="27" t="s">
        <v>133</v>
      </c>
      <c r="AA198" s="27" t="s">
        <v>133</v>
      </c>
      <c r="AB198" s="28" t="s">
        <v>133</v>
      </c>
      <c r="AC198" s="28">
        <v>0.5</v>
      </c>
      <c r="AD198" s="28">
        <v>0.03</v>
      </c>
      <c r="AE198" s="28" t="s">
        <v>133</v>
      </c>
      <c r="AF198" s="28">
        <v>0.1</v>
      </c>
      <c r="AG198" s="39" t="s">
        <v>133</v>
      </c>
      <c r="AH198" s="39" t="s">
        <v>133</v>
      </c>
      <c r="AI198" s="39" t="s">
        <v>133</v>
      </c>
      <c r="AJ198" s="39" t="s">
        <v>133</v>
      </c>
      <c r="AK198" s="39" t="s">
        <v>410</v>
      </c>
      <c r="AL198" s="39">
        <v>2.5000000000000001E-2</v>
      </c>
      <c r="AM198" s="45" t="s">
        <v>133</v>
      </c>
      <c r="AN198" s="15">
        <f t="shared" si="27"/>
        <v>0.51088159097779207</v>
      </c>
      <c r="AO198" s="15">
        <f t="shared" si="28"/>
        <v>0.51088159097779207</v>
      </c>
      <c r="AP198" s="47">
        <v>-1.0883632000000001</v>
      </c>
      <c r="AQ198" s="29" t="s">
        <v>133</v>
      </c>
      <c r="AR198" s="29" t="s">
        <v>133</v>
      </c>
      <c r="AS198" s="148">
        <v>-0.58467480000000005</v>
      </c>
      <c r="AT198" s="148">
        <v>-0.43603219999999998</v>
      </c>
      <c r="AU198" s="48">
        <v>4.2481999999999997E-3</v>
      </c>
      <c r="AV198" s="47">
        <v>0.4445286</v>
      </c>
      <c r="AW198" s="47">
        <v>0.61699700000000002</v>
      </c>
      <c r="AX198" s="29" t="s">
        <v>133</v>
      </c>
      <c r="AY198" s="29" t="s">
        <v>133</v>
      </c>
      <c r="AZ198" s="47">
        <v>1.150342</v>
      </c>
      <c r="BA198" s="30">
        <v>-1</v>
      </c>
      <c r="BB198" s="42">
        <v>1</v>
      </c>
      <c r="BC198" s="31" t="s">
        <v>11331</v>
      </c>
      <c r="BD198" s="31" t="s">
        <v>11349</v>
      </c>
      <c r="BE198" s="31" t="s">
        <v>1711</v>
      </c>
      <c r="BF198" s="32" t="s">
        <v>133</v>
      </c>
      <c r="BG198" s="32" t="s">
        <v>133</v>
      </c>
      <c r="BH198" s="33">
        <v>0.05</v>
      </c>
      <c r="BI198" s="33">
        <v>0.05</v>
      </c>
      <c r="BJ198" s="32" t="s">
        <v>133</v>
      </c>
      <c r="BK198" s="32" t="s">
        <v>133</v>
      </c>
      <c r="BL198" s="32" t="s">
        <v>133</v>
      </c>
      <c r="BM198" s="34" t="s">
        <v>133</v>
      </c>
      <c r="BN198" s="34" t="s">
        <v>133</v>
      </c>
      <c r="BO198" s="34" t="s">
        <v>133</v>
      </c>
      <c r="BP198" s="34" t="s">
        <v>133</v>
      </c>
      <c r="BQ198" s="35" t="s">
        <v>133</v>
      </c>
      <c r="BR198" s="16">
        <f t="shared" si="29"/>
        <v>0.51575187832910507</v>
      </c>
      <c r="BS198" s="16">
        <f t="shared" si="30"/>
        <v>0.51575187832910507</v>
      </c>
      <c r="BT198" s="35" t="s">
        <v>133</v>
      </c>
      <c r="BU198" s="35" t="s">
        <v>133</v>
      </c>
      <c r="BV198" s="35" t="s">
        <v>133</v>
      </c>
      <c r="BW198" s="35" t="s">
        <v>133</v>
      </c>
      <c r="BX198" s="36">
        <v>0</v>
      </c>
      <c r="BY198" s="37" t="s">
        <v>133</v>
      </c>
      <c r="BZ198" s="38" t="s">
        <v>1057</v>
      </c>
    </row>
    <row r="199" spans="1:78" ht="50.1" customHeight="1">
      <c r="A199" s="19" t="s">
        <v>411</v>
      </c>
      <c r="B199" s="20" t="s">
        <v>1106</v>
      </c>
      <c r="C199" s="21">
        <v>8</v>
      </c>
      <c r="D199" s="21" t="s">
        <v>412</v>
      </c>
      <c r="E199" s="40">
        <v>5.4938330000000004</v>
      </c>
      <c r="F199" s="40">
        <v>102.89448299999999</v>
      </c>
      <c r="G199" s="41">
        <v>1</v>
      </c>
      <c r="H199" s="22">
        <v>6520</v>
      </c>
      <c r="I199" s="22">
        <v>30</v>
      </c>
      <c r="J199" s="23">
        <v>7039.5</v>
      </c>
      <c r="K199" s="23">
        <v>7170</v>
      </c>
      <c r="L199" s="23">
        <v>6909</v>
      </c>
      <c r="M199" s="24" t="s">
        <v>408</v>
      </c>
      <c r="N199" s="25" t="s">
        <v>133</v>
      </c>
      <c r="O199" s="25" t="s">
        <v>133</v>
      </c>
      <c r="P199" s="25" t="s">
        <v>133</v>
      </c>
      <c r="Q199" s="25" t="s">
        <v>133</v>
      </c>
      <c r="R199" s="25" t="s">
        <v>133</v>
      </c>
      <c r="S199" s="44" t="s">
        <v>133</v>
      </c>
      <c r="T199" s="26" t="s">
        <v>409</v>
      </c>
      <c r="U199" s="27" t="s">
        <v>133</v>
      </c>
      <c r="V199" s="27" t="s">
        <v>133</v>
      </c>
      <c r="W199" s="27" t="s">
        <v>133</v>
      </c>
      <c r="X199" s="27" t="s">
        <v>133</v>
      </c>
      <c r="Y199" s="27">
        <v>0.01</v>
      </c>
      <c r="Z199" s="27" t="s">
        <v>133</v>
      </c>
      <c r="AA199" s="27" t="s">
        <v>133</v>
      </c>
      <c r="AB199" s="28" t="s">
        <v>133</v>
      </c>
      <c r="AC199" s="28">
        <v>0.5</v>
      </c>
      <c r="AD199" s="28">
        <v>0.03</v>
      </c>
      <c r="AE199" s="28" t="s">
        <v>133</v>
      </c>
      <c r="AF199" s="28">
        <v>0.1</v>
      </c>
      <c r="AG199" s="39" t="s">
        <v>133</v>
      </c>
      <c r="AH199" s="39" t="s">
        <v>133</v>
      </c>
      <c r="AI199" s="39" t="s">
        <v>133</v>
      </c>
      <c r="AJ199" s="39" t="s">
        <v>133</v>
      </c>
      <c r="AK199" s="39" t="s">
        <v>410</v>
      </c>
      <c r="AL199" s="39">
        <v>2.5000000000000001E-2</v>
      </c>
      <c r="AM199" s="45" t="s">
        <v>133</v>
      </c>
      <c r="AN199" s="15">
        <f t="shared" si="27"/>
        <v>0.51088159097779207</v>
      </c>
      <c r="AO199" s="15">
        <f t="shared" si="28"/>
        <v>0.51088159097779207</v>
      </c>
      <c r="AP199" s="47">
        <v>-1.0883632000000001</v>
      </c>
      <c r="AQ199" s="29" t="s">
        <v>133</v>
      </c>
      <c r="AR199" s="29" t="s">
        <v>133</v>
      </c>
      <c r="AS199" s="148">
        <v>-0.58467480000000005</v>
      </c>
      <c r="AT199" s="148">
        <v>-0.43603219999999998</v>
      </c>
      <c r="AU199" s="48">
        <v>4.2481999999999997E-3</v>
      </c>
      <c r="AV199" s="47">
        <v>0.4445286</v>
      </c>
      <c r="AW199" s="47">
        <v>0.61699700000000002</v>
      </c>
      <c r="AX199" s="29" t="s">
        <v>133</v>
      </c>
      <c r="AY199" s="29" t="s">
        <v>133</v>
      </c>
      <c r="AZ199" s="47">
        <v>1.150342</v>
      </c>
      <c r="BA199" s="30">
        <v>-1</v>
      </c>
      <c r="BB199" s="42">
        <v>1</v>
      </c>
      <c r="BC199" s="31" t="s">
        <v>11331</v>
      </c>
      <c r="BD199" s="31" t="s">
        <v>11350</v>
      </c>
      <c r="BE199" s="31" t="s">
        <v>1711</v>
      </c>
      <c r="BF199" s="32" t="s">
        <v>133</v>
      </c>
      <c r="BG199" s="32" t="s">
        <v>133</v>
      </c>
      <c r="BH199" s="33">
        <v>0.05</v>
      </c>
      <c r="BI199" s="33">
        <v>0.05</v>
      </c>
      <c r="BJ199" s="32" t="s">
        <v>133</v>
      </c>
      <c r="BK199" s="32" t="s">
        <v>133</v>
      </c>
      <c r="BL199" s="32" t="s">
        <v>133</v>
      </c>
      <c r="BM199" s="34" t="s">
        <v>133</v>
      </c>
      <c r="BN199" s="34" t="s">
        <v>133</v>
      </c>
      <c r="BO199" s="34" t="s">
        <v>133</v>
      </c>
      <c r="BP199" s="34" t="s">
        <v>133</v>
      </c>
      <c r="BQ199" s="35" t="s">
        <v>133</v>
      </c>
      <c r="BR199" s="16">
        <f t="shared" si="29"/>
        <v>0.51575187832910507</v>
      </c>
      <c r="BS199" s="16">
        <f t="shared" si="30"/>
        <v>0.51575187832910507</v>
      </c>
      <c r="BT199" s="35" t="s">
        <v>133</v>
      </c>
      <c r="BU199" s="35" t="s">
        <v>133</v>
      </c>
      <c r="BV199" s="35" t="s">
        <v>133</v>
      </c>
      <c r="BW199" s="35" t="s">
        <v>133</v>
      </c>
      <c r="BX199" s="36">
        <v>0</v>
      </c>
      <c r="BY199" s="37" t="s">
        <v>133</v>
      </c>
      <c r="BZ199" s="38" t="s">
        <v>1058</v>
      </c>
    </row>
    <row r="200" spans="1:78" ht="50.1" customHeight="1">
      <c r="A200" s="19" t="s">
        <v>413</v>
      </c>
      <c r="B200" s="20" t="s">
        <v>1106</v>
      </c>
      <c r="C200" s="21">
        <v>8</v>
      </c>
      <c r="D200" s="21" t="s">
        <v>414</v>
      </c>
      <c r="E200" s="40">
        <v>5.7134669999999996</v>
      </c>
      <c r="F200" s="40">
        <v>102.64635</v>
      </c>
      <c r="G200" s="41">
        <v>3</v>
      </c>
      <c r="H200" s="22" t="s">
        <v>133</v>
      </c>
      <c r="I200" s="22" t="s">
        <v>133</v>
      </c>
      <c r="J200" s="23">
        <f>(K200+L200)/2</f>
        <v>6250</v>
      </c>
      <c r="K200" s="23">
        <v>6800</v>
      </c>
      <c r="L200" s="23">
        <v>5700</v>
      </c>
      <c r="M200" s="24" t="s">
        <v>415</v>
      </c>
      <c r="N200" s="25" t="s">
        <v>133</v>
      </c>
      <c r="O200" s="25" t="s">
        <v>133</v>
      </c>
      <c r="P200" s="25" t="s">
        <v>133</v>
      </c>
      <c r="Q200" s="25" t="s">
        <v>133</v>
      </c>
      <c r="R200" s="25" t="s">
        <v>133</v>
      </c>
      <c r="S200" s="44" t="s">
        <v>133</v>
      </c>
      <c r="T200" s="26" t="s">
        <v>133</v>
      </c>
      <c r="U200" s="27" t="s">
        <v>133</v>
      </c>
      <c r="V200" s="27" t="s">
        <v>133</v>
      </c>
      <c r="W200" s="27" t="s">
        <v>133</v>
      </c>
      <c r="X200" s="27" t="s">
        <v>133</v>
      </c>
      <c r="Y200" s="27">
        <v>0.01</v>
      </c>
      <c r="Z200" s="27" t="s">
        <v>133</v>
      </c>
      <c r="AA200" s="27" t="s">
        <v>133</v>
      </c>
      <c r="AB200" s="28" t="s">
        <v>133</v>
      </c>
      <c r="AC200" s="28">
        <v>0.5</v>
      </c>
      <c r="AD200" s="28">
        <v>0.03</v>
      </c>
      <c r="AE200" s="28" t="s">
        <v>133</v>
      </c>
      <c r="AF200" s="28">
        <v>0.1</v>
      </c>
      <c r="AG200" s="39" t="s">
        <v>133</v>
      </c>
      <c r="AH200" s="39" t="s">
        <v>133</v>
      </c>
      <c r="AI200" s="39" t="s">
        <v>133</v>
      </c>
      <c r="AJ200" s="39" t="s">
        <v>133</v>
      </c>
      <c r="AK200" s="39" t="s">
        <v>410</v>
      </c>
      <c r="AL200" s="39">
        <v>3.08</v>
      </c>
      <c r="AM200" s="45" t="s">
        <v>133</v>
      </c>
      <c r="AN200" s="15">
        <f t="shared" si="27"/>
        <v>0.51088159097779207</v>
      </c>
      <c r="AO200" s="15">
        <f t="shared" si="28"/>
        <v>0.51088159097779207</v>
      </c>
      <c r="AP200" s="47">
        <v>-1.0883632000000001</v>
      </c>
      <c r="AQ200" s="29" t="s">
        <v>133</v>
      </c>
      <c r="AR200" s="29" t="s">
        <v>133</v>
      </c>
      <c r="AS200" s="148">
        <v>-0.58467480000000005</v>
      </c>
      <c r="AT200" s="148">
        <v>-0.43603219999999998</v>
      </c>
      <c r="AU200" s="48">
        <v>4.2481999999999997E-3</v>
      </c>
      <c r="AV200" s="47">
        <v>0.4445286</v>
      </c>
      <c r="AW200" s="47">
        <v>0.61699700000000002</v>
      </c>
      <c r="AX200" s="29" t="s">
        <v>133</v>
      </c>
      <c r="AY200" s="29" t="s">
        <v>133</v>
      </c>
      <c r="AZ200" s="47">
        <v>1.150342</v>
      </c>
      <c r="BA200" s="30">
        <v>1</v>
      </c>
      <c r="BB200" s="42">
        <v>5</v>
      </c>
      <c r="BC200" s="31" t="s">
        <v>11333</v>
      </c>
      <c r="BD200" s="31" t="s">
        <v>1030</v>
      </c>
      <c r="BE200" s="31" t="s">
        <v>1710</v>
      </c>
      <c r="BF200" s="32" t="s">
        <v>133</v>
      </c>
      <c r="BG200" s="32" t="s">
        <v>133</v>
      </c>
      <c r="BH200" s="33">
        <v>0.05</v>
      </c>
      <c r="BI200" s="33">
        <v>0.05</v>
      </c>
      <c r="BJ200" s="32" t="s">
        <v>133</v>
      </c>
      <c r="BK200" s="32" t="s">
        <v>133</v>
      </c>
      <c r="BL200" s="32" t="s">
        <v>133</v>
      </c>
      <c r="BM200" s="34" t="s">
        <v>133</v>
      </c>
      <c r="BN200" s="34" t="s">
        <v>133</v>
      </c>
      <c r="BO200" s="34" t="s">
        <v>133</v>
      </c>
      <c r="BP200" s="34" t="s">
        <v>133</v>
      </c>
      <c r="BQ200" s="35" t="s">
        <v>133</v>
      </c>
      <c r="BR200" s="16">
        <f t="shared" si="29"/>
        <v>0.51575187832910507</v>
      </c>
      <c r="BS200" s="16">
        <f t="shared" si="30"/>
        <v>0.51575187832910507</v>
      </c>
      <c r="BT200" s="35" t="s">
        <v>133</v>
      </c>
      <c r="BU200" s="35" t="s">
        <v>133</v>
      </c>
      <c r="BV200" s="35" t="s">
        <v>133</v>
      </c>
      <c r="BW200" s="35" t="s">
        <v>133</v>
      </c>
      <c r="BX200" s="36">
        <v>0</v>
      </c>
      <c r="BY200" s="37" t="s">
        <v>133</v>
      </c>
      <c r="BZ200" s="38" t="s">
        <v>133</v>
      </c>
    </row>
    <row r="201" spans="1:78" ht="50.1" customHeight="1">
      <c r="A201" s="19" t="s">
        <v>416</v>
      </c>
      <c r="B201" s="20" t="s">
        <v>1107</v>
      </c>
      <c r="C201" s="21">
        <v>8</v>
      </c>
      <c r="D201" s="21" t="s">
        <v>417</v>
      </c>
      <c r="E201" s="40">
        <v>2.516667</v>
      </c>
      <c r="F201" s="40">
        <v>101.766667</v>
      </c>
      <c r="G201" s="41">
        <v>1</v>
      </c>
      <c r="H201" s="22">
        <v>1055</v>
      </c>
      <c r="I201" s="22">
        <v>131.24404748406687</v>
      </c>
      <c r="J201" s="23">
        <f t="shared" ref="J201:J210" si="31">MEDIAN(K201,L201)</f>
        <v>996</v>
      </c>
      <c r="K201" s="23">
        <v>1261</v>
      </c>
      <c r="L201" s="23">
        <v>731</v>
      </c>
      <c r="M201" s="24" t="s">
        <v>418</v>
      </c>
      <c r="N201" s="25" t="s">
        <v>133</v>
      </c>
      <c r="O201" s="25" t="s">
        <v>133</v>
      </c>
      <c r="P201" s="25" t="s">
        <v>133</v>
      </c>
      <c r="Q201" s="25" t="s">
        <v>133</v>
      </c>
      <c r="R201" s="25" t="s">
        <v>133</v>
      </c>
      <c r="S201" s="44" t="s">
        <v>133</v>
      </c>
      <c r="T201" s="26" t="s">
        <v>419</v>
      </c>
      <c r="U201" s="27" t="s">
        <v>133</v>
      </c>
      <c r="V201" s="27" t="s">
        <v>133</v>
      </c>
      <c r="W201" s="27" t="s">
        <v>133</v>
      </c>
      <c r="X201" s="27" t="s">
        <v>133</v>
      </c>
      <c r="Y201" s="27">
        <v>0.01</v>
      </c>
      <c r="Z201" s="27">
        <v>0.05</v>
      </c>
      <c r="AA201" s="27" t="s">
        <v>133</v>
      </c>
      <c r="AB201" s="28" t="s">
        <v>133</v>
      </c>
      <c r="AC201" s="28">
        <v>0.5</v>
      </c>
      <c r="AD201" s="28">
        <v>0.03</v>
      </c>
      <c r="AE201" s="28" t="s">
        <v>133</v>
      </c>
      <c r="AF201" s="28">
        <v>0.1</v>
      </c>
      <c r="AG201" s="39" t="s">
        <v>133</v>
      </c>
      <c r="AH201" s="39" t="s">
        <v>133</v>
      </c>
      <c r="AI201" s="39" t="s">
        <v>133</v>
      </c>
      <c r="AJ201" s="39" t="s">
        <v>133</v>
      </c>
      <c r="AK201" s="39" t="s">
        <v>133</v>
      </c>
      <c r="AL201" s="39">
        <v>-0.7</v>
      </c>
      <c r="AM201" s="45" t="s">
        <v>133</v>
      </c>
      <c r="AN201" s="15">
        <f t="shared" si="27"/>
        <v>0.51332251070842394</v>
      </c>
      <c r="AO201" s="15">
        <f t="shared" si="28"/>
        <v>0.51332251070842394</v>
      </c>
      <c r="AP201" s="47">
        <v>-1.41209771242</v>
      </c>
      <c r="AQ201" s="29" t="s">
        <v>133</v>
      </c>
      <c r="AR201" s="29" t="s">
        <v>133</v>
      </c>
      <c r="AS201" s="148">
        <v>-0.873924754272</v>
      </c>
      <c r="AT201" s="148">
        <v>-0.82506127083799996</v>
      </c>
      <c r="AU201" s="48">
        <v>2.5166888289799998E-2</v>
      </c>
      <c r="AV201" s="47">
        <v>0.87539504741700003</v>
      </c>
      <c r="AW201" s="47">
        <v>0.95870497329500004</v>
      </c>
      <c r="AX201" s="29" t="s">
        <v>133</v>
      </c>
      <c r="AY201" s="29" t="s">
        <v>133</v>
      </c>
      <c r="AZ201" s="47">
        <v>1.61147897951</v>
      </c>
      <c r="BA201" s="30">
        <v>0</v>
      </c>
      <c r="BB201" s="42">
        <v>5</v>
      </c>
      <c r="BC201" s="31" t="s">
        <v>1705</v>
      </c>
      <c r="BD201" s="31" t="s">
        <v>418</v>
      </c>
      <c r="BE201" s="31" t="s">
        <v>1709</v>
      </c>
      <c r="BF201" s="32">
        <v>0.81832293389989996</v>
      </c>
      <c r="BG201" s="32">
        <v>0.7931560456101</v>
      </c>
      <c r="BH201" s="33">
        <v>0.05</v>
      </c>
      <c r="BI201" s="33">
        <v>0.05</v>
      </c>
      <c r="BJ201" s="32" t="s">
        <v>133</v>
      </c>
      <c r="BK201" s="32" t="s">
        <v>133</v>
      </c>
      <c r="BL201" s="32" t="s">
        <v>133</v>
      </c>
      <c r="BM201" s="34" t="s">
        <v>133</v>
      </c>
      <c r="BN201" s="34" t="s">
        <v>133</v>
      </c>
      <c r="BO201" s="34" t="s">
        <v>133</v>
      </c>
      <c r="BP201" s="34" t="s">
        <v>133</v>
      </c>
      <c r="BQ201" s="16">
        <f t="shared" si="26"/>
        <v>-1.5183229338999</v>
      </c>
      <c r="BR201" s="16">
        <f t="shared" si="29"/>
        <v>0.94741570215394411</v>
      </c>
      <c r="BS201" s="16">
        <f t="shared" si="30"/>
        <v>0.94741570215394411</v>
      </c>
      <c r="BT201" s="35" t="s">
        <v>133</v>
      </c>
      <c r="BU201" s="35" t="s">
        <v>133</v>
      </c>
      <c r="BV201" s="35" t="s">
        <v>133</v>
      </c>
      <c r="BW201" s="35" t="s">
        <v>133</v>
      </c>
      <c r="BX201" s="36">
        <v>0</v>
      </c>
      <c r="BY201" s="37" t="s">
        <v>133</v>
      </c>
      <c r="BZ201" s="38" t="s">
        <v>1092</v>
      </c>
    </row>
    <row r="202" spans="1:78" ht="50.1" customHeight="1">
      <c r="A202" s="19" t="s">
        <v>420</v>
      </c>
      <c r="B202" s="20" t="s">
        <v>1107</v>
      </c>
      <c r="C202" s="21">
        <v>8</v>
      </c>
      <c r="D202" s="21" t="s">
        <v>417</v>
      </c>
      <c r="E202" s="40">
        <v>2.4166669999999999</v>
      </c>
      <c r="F202" s="40">
        <v>101.966667</v>
      </c>
      <c r="G202" s="41">
        <v>1</v>
      </c>
      <c r="H202" s="22">
        <v>1145</v>
      </c>
      <c r="I202" s="22">
        <v>128.06248474865697</v>
      </c>
      <c r="J202" s="23">
        <f t="shared" si="31"/>
        <v>1046</v>
      </c>
      <c r="K202" s="23">
        <v>1296</v>
      </c>
      <c r="L202" s="23">
        <v>796</v>
      </c>
      <c r="M202" s="24" t="s">
        <v>421</v>
      </c>
      <c r="N202" s="25" t="s">
        <v>133</v>
      </c>
      <c r="O202" s="25" t="s">
        <v>133</v>
      </c>
      <c r="P202" s="25" t="s">
        <v>133</v>
      </c>
      <c r="Q202" s="25" t="s">
        <v>133</v>
      </c>
      <c r="R202" s="25" t="s">
        <v>133</v>
      </c>
      <c r="S202" s="44" t="s">
        <v>133</v>
      </c>
      <c r="T202" s="26" t="s">
        <v>419</v>
      </c>
      <c r="U202" s="27" t="s">
        <v>133</v>
      </c>
      <c r="V202" s="27" t="s">
        <v>133</v>
      </c>
      <c r="W202" s="27" t="s">
        <v>133</v>
      </c>
      <c r="X202" s="27" t="s">
        <v>133</v>
      </c>
      <c r="Y202" s="27">
        <v>0.01</v>
      </c>
      <c r="Z202" s="27">
        <v>0.05</v>
      </c>
      <c r="AA202" s="27" t="s">
        <v>133</v>
      </c>
      <c r="AB202" s="28" t="s">
        <v>133</v>
      </c>
      <c r="AC202" s="28">
        <v>0.5</v>
      </c>
      <c r="AD202" s="28">
        <v>0.03</v>
      </c>
      <c r="AE202" s="28" t="s">
        <v>133</v>
      </c>
      <c r="AF202" s="28">
        <v>0.1</v>
      </c>
      <c r="AG202" s="39" t="s">
        <v>133</v>
      </c>
      <c r="AH202" s="39" t="s">
        <v>133</v>
      </c>
      <c r="AI202" s="39" t="s">
        <v>133</v>
      </c>
      <c r="AJ202" s="39" t="s">
        <v>133</v>
      </c>
      <c r="AK202" s="39" t="s">
        <v>133</v>
      </c>
      <c r="AL202" s="39">
        <v>-0.92</v>
      </c>
      <c r="AM202" s="45" t="s">
        <v>133</v>
      </c>
      <c r="AN202" s="15">
        <f t="shared" si="27"/>
        <v>0.51332251070842394</v>
      </c>
      <c r="AO202" s="15">
        <f t="shared" si="28"/>
        <v>0.51332251070842394</v>
      </c>
      <c r="AP202" s="47">
        <v>-1.2739601756900001</v>
      </c>
      <c r="AQ202" s="29" t="s">
        <v>133</v>
      </c>
      <c r="AR202" s="29" t="s">
        <v>133</v>
      </c>
      <c r="AS202" s="148">
        <v>-0.787884649943</v>
      </c>
      <c r="AT202" s="148">
        <v>-0.74272895661399996</v>
      </c>
      <c r="AU202" s="48">
        <v>2.78063042903E-2</v>
      </c>
      <c r="AV202" s="47">
        <v>0.79834156519499999</v>
      </c>
      <c r="AW202" s="47">
        <v>0.87799346697000002</v>
      </c>
      <c r="AX202" s="29" t="s">
        <v>133</v>
      </c>
      <c r="AY202" s="29" t="s">
        <v>133</v>
      </c>
      <c r="AZ202" s="47">
        <v>1.4645168024699999</v>
      </c>
      <c r="BA202" s="30">
        <v>0</v>
      </c>
      <c r="BB202" s="42">
        <v>5</v>
      </c>
      <c r="BC202" s="31" t="s">
        <v>1705</v>
      </c>
      <c r="BD202" s="31" t="s">
        <v>421</v>
      </c>
      <c r="BE202" s="31" t="s">
        <v>1709</v>
      </c>
      <c r="BF202" s="32">
        <v>0.74616155338015</v>
      </c>
      <c r="BG202" s="32">
        <v>0.71835524908984993</v>
      </c>
      <c r="BH202" s="33">
        <v>0.05</v>
      </c>
      <c r="BI202" s="33">
        <v>0.05</v>
      </c>
      <c r="BJ202" s="32" t="s">
        <v>133</v>
      </c>
      <c r="BK202" s="32" t="s">
        <v>133</v>
      </c>
      <c r="BL202" s="32" t="s">
        <v>133</v>
      </c>
      <c r="BM202" s="34" t="s">
        <v>133</v>
      </c>
      <c r="BN202" s="34" t="s">
        <v>133</v>
      </c>
      <c r="BO202" s="34" t="s">
        <v>133</v>
      </c>
      <c r="BP202" s="34" t="s">
        <v>133</v>
      </c>
      <c r="BQ202" s="16">
        <f t="shared" si="26"/>
        <v>-1.6661615533801499</v>
      </c>
      <c r="BR202" s="16">
        <f t="shared" si="29"/>
        <v>0.88573938824856391</v>
      </c>
      <c r="BS202" s="16">
        <f t="shared" si="30"/>
        <v>0.88573938824856391</v>
      </c>
      <c r="BT202" s="35" t="s">
        <v>133</v>
      </c>
      <c r="BU202" s="35" t="s">
        <v>133</v>
      </c>
      <c r="BV202" s="35" t="s">
        <v>133</v>
      </c>
      <c r="BW202" s="35" t="s">
        <v>133</v>
      </c>
      <c r="BX202" s="36">
        <v>0</v>
      </c>
      <c r="BY202" s="37" t="s">
        <v>133</v>
      </c>
      <c r="BZ202" s="38" t="s">
        <v>133</v>
      </c>
    </row>
    <row r="203" spans="1:78" ht="50.1" customHeight="1">
      <c r="A203" s="19" t="s">
        <v>422</v>
      </c>
      <c r="B203" s="20" t="s">
        <v>1107</v>
      </c>
      <c r="C203" s="21">
        <v>8</v>
      </c>
      <c r="D203" s="21" t="s">
        <v>417</v>
      </c>
      <c r="E203" s="40">
        <v>1.766667</v>
      </c>
      <c r="F203" s="40">
        <v>103.016667</v>
      </c>
      <c r="G203" s="41">
        <v>1</v>
      </c>
      <c r="H203" s="22">
        <v>2130</v>
      </c>
      <c r="I203" s="22">
        <v>184.45866745696716</v>
      </c>
      <c r="J203" s="23">
        <f t="shared" si="31"/>
        <v>2199.5</v>
      </c>
      <c r="K203" s="23">
        <v>2700</v>
      </c>
      <c r="L203" s="23">
        <v>1699</v>
      </c>
      <c r="M203" s="24" t="s">
        <v>423</v>
      </c>
      <c r="N203" s="25" t="s">
        <v>133</v>
      </c>
      <c r="O203" s="25" t="s">
        <v>133</v>
      </c>
      <c r="P203" s="25" t="s">
        <v>133</v>
      </c>
      <c r="Q203" s="25" t="s">
        <v>133</v>
      </c>
      <c r="R203" s="25" t="s">
        <v>133</v>
      </c>
      <c r="S203" s="44" t="s">
        <v>133</v>
      </c>
      <c r="T203" s="26" t="s">
        <v>419</v>
      </c>
      <c r="U203" s="27" t="s">
        <v>133</v>
      </c>
      <c r="V203" s="27" t="s">
        <v>133</v>
      </c>
      <c r="W203" s="27" t="s">
        <v>133</v>
      </c>
      <c r="X203" s="27" t="s">
        <v>133</v>
      </c>
      <c r="Y203" s="27">
        <v>0.01</v>
      </c>
      <c r="Z203" s="27">
        <v>0.05</v>
      </c>
      <c r="AA203" s="27" t="s">
        <v>133</v>
      </c>
      <c r="AB203" s="28" t="s">
        <v>133</v>
      </c>
      <c r="AC203" s="28">
        <v>0.5</v>
      </c>
      <c r="AD203" s="28">
        <v>0.03</v>
      </c>
      <c r="AE203" s="28" t="s">
        <v>133</v>
      </c>
      <c r="AF203" s="28">
        <v>0.1</v>
      </c>
      <c r="AG203" s="39" t="s">
        <v>133</v>
      </c>
      <c r="AH203" s="39" t="s">
        <v>133</v>
      </c>
      <c r="AI203" s="39" t="s">
        <v>133</v>
      </c>
      <c r="AJ203" s="39" t="s">
        <v>133</v>
      </c>
      <c r="AK203" s="39" t="s">
        <v>133</v>
      </c>
      <c r="AL203" s="39">
        <v>1.9</v>
      </c>
      <c r="AM203" s="45" t="s">
        <v>133</v>
      </c>
      <c r="AN203" s="15">
        <f t="shared" si="27"/>
        <v>0.51332251070842394</v>
      </c>
      <c r="AO203" s="15">
        <f t="shared" si="28"/>
        <v>0.51332251070842394</v>
      </c>
      <c r="AP203" s="47">
        <v>-0.94294645210899997</v>
      </c>
      <c r="AQ203" s="29" t="s">
        <v>133</v>
      </c>
      <c r="AR203" s="29" t="s">
        <v>133</v>
      </c>
      <c r="AS203" s="148">
        <v>-0.59328636124599998</v>
      </c>
      <c r="AT203" s="148">
        <v>-0.50841263230400002</v>
      </c>
      <c r="AU203" s="48">
        <v>-2.0106871781500001E-3</v>
      </c>
      <c r="AV203" s="47">
        <v>0.50439125794799999</v>
      </c>
      <c r="AW203" s="47">
        <v>0.62594505717899995</v>
      </c>
      <c r="AX203" s="29" t="s">
        <v>133</v>
      </c>
      <c r="AY203" s="29" t="s">
        <v>133</v>
      </c>
      <c r="AZ203" s="47">
        <v>1.04542545345</v>
      </c>
      <c r="BA203" s="30">
        <v>0</v>
      </c>
      <c r="BB203" s="42">
        <v>5</v>
      </c>
      <c r="BC203" s="31" t="s">
        <v>1705</v>
      </c>
      <c r="BD203" s="31" t="s">
        <v>11355</v>
      </c>
      <c r="BE203" s="31" t="s">
        <v>1709</v>
      </c>
      <c r="BF203" s="32">
        <v>0.52170738313592502</v>
      </c>
      <c r="BG203" s="32">
        <v>0.52371807031407502</v>
      </c>
      <c r="BH203" s="33">
        <v>0.05</v>
      </c>
      <c r="BI203" s="33">
        <v>0.05</v>
      </c>
      <c r="BJ203" s="32" t="s">
        <v>133</v>
      </c>
      <c r="BK203" s="32" t="s">
        <v>133</v>
      </c>
      <c r="BL203" s="32" t="s">
        <v>133</v>
      </c>
      <c r="BM203" s="34" t="s">
        <v>133</v>
      </c>
      <c r="BN203" s="34" t="s">
        <v>133</v>
      </c>
      <c r="BO203" s="34" t="s">
        <v>133</v>
      </c>
      <c r="BP203" s="34" t="s">
        <v>133</v>
      </c>
      <c r="BQ203" s="16">
        <f t="shared" si="26"/>
        <v>1.378292616864075</v>
      </c>
      <c r="BR203" s="16">
        <f t="shared" si="29"/>
        <v>0.73673646385495151</v>
      </c>
      <c r="BS203" s="16">
        <f t="shared" si="30"/>
        <v>0.73673646385495151</v>
      </c>
      <c r="BT203" s="35" t="s">
        <v>133</v>
      </c>
      <c r="BU203" s="35" t="s">
        <v>133</v>
      </c>
      <c r="BV203" s="35" t="s">
        <v>133</v>
      </c>
      <c r="BW203" s="35" t="s">
        <v>133</v>
      </c>
      <c r="BX203" s="36">
        <v>0</v>
      </c>
      <c r="BY203" s="37" t="s">
        <v>133</v>
      </c>
      <c r="BZ203" s="38" t="s">
        <v>133</v>
      </c>
    </row>
    <row r="204" spans="1:78" ht="50.1" customHeight="1">
      <c r="A204" s="19" t="s">
        <v>424</v>
      </c>
      <c r="B204" s="20" t="s">
        <v>1107</v>
      </c>
      <c r="C204" s="21">
        <v>8</v>
      </c>
      <c r="D204" s="21" t="s">
        <v>417</v>
      </c>
      <c r="E204" s="40">
        <v>1.6166670000000001</v>
      </c>
      <c r="F204" s="40">
        <v>103.416667</v>
      </c>
      <c r="G204" s="41">
        <v>1</v>
      </c>
      <c r="H204" s="22">
        <v>4040</v>
      </c>
      <c r="I204" s="22">
        <v>141.42135623730951</v>
      </c>
      <c r="J204" s="23">
        <f t="shared" si="31"/>
        <v>4479</v>
      </c>
      <c r="K204" s="23">
        <v>4859</v>
      </c>
      <c r="L204" s="23">
        <v>4099</v>
      </c>
      <c r="M204" s="24" t="s">
        <v>425</v>
      </c>
      <c r="N204" s="25" t="s">
        <v>133</v>
      </c>
      <c r="O204" s="25" t="s">
        <v>133</v>
      </c>
      <c r="P204" s="25" t="s">
        <v>133</v>
      </c>
      <c r="Q204" s="25" t="s">
        <v>133</v>
      </c>
      <c r="R204" s="25" t="s">
        <v>133</v>
      </c>
      <c r="S204" s="44" t="s">
        <v>133</v>
      </c>
      <c r="T204" s="26" t="s">
        <v>419</v>
      </c>
      <c r="U204" s="27" t="s">
        <v>133</v>
      </c>
      <c r="V204" s="27" t="s">
        <v>133</v>
      </c>
      <c r="W204" s="27" t="s">
        <v>133</v>
      </c>
      <c r="X204" s="27" t="s">
        <v>133</v>
      </c>
      <c r="Y204" s="27">
        <v>0.01</v>
      </c>
      <c r="Z204" s="27">
        <v>0.05</v>
      </c>
      <c r="AA204" s="27" t="s">
        <v>133</v>
      </c>
      <c r="AB204" s="28" t="s">
        <v>133</v>
      </c>
      <c r="AC204" s="28">
        <v>0.5</v>
      </c>
      <c r="AD204" s="28">
        <v>0.03</v>
      </c>
      <c r="AE204" s="28" t="s">
        <v>133</v>
      </c>
      <c r="AF204" s="28">
        <v>0.1</v>
      </c>
      <c r="AG204" s="39" t="s">
        <v>133</v>
      </c>
      <c r="AH204" s="39" t="s">
        <v>133</v>
      </c>
      <c r="AI204" s="39" t="s">
        <v>133</v>
      </c>
      <c r="AJ204" s="39" t="s">
        <v>133</v>
      </c>
      <c r="AK204" s="39" t="s">
        <v>133</v>
      </c>
      <c r="AL204" s="39">
        <v>5.9</v>
      </c>
      <c r="AM204" s="45" t="s">
        <v>133</v>
      </c>
      <c r="AN204" s="15">
        <f t="shared" si="27"/>
        <v>0.51332251070842394</v>
      </c>
      <c r="AO204" s="15">
        <f t="shared" si="28"/>
        <v>0.51332251070842394</v>
      </c>
      <c r="AP204" s="47">
        <v>-0.99375309417699997</v>
      </c>
      <c r="AQ204" s="29" t="s">
        <v>133</v>
      </c>
      <c r="AR204" s="29" t="s">
        <v>133</v>
      </c>
      <c r="AS204" s="148">
        <v>-0.618442382116</v>
      </c>
      <c r="AT204" s="148">
        <v>-0.502724474511</v>
      </c>
      <c r="AU204" s="48">
        <v>-8.9230775360600004E-4</v>
      </c>
      <c r="AV204" s="47">
        <v>0.50093985900399995</v>
      </c>
      <c r="AW204" s="47">
        <v>0.62247912899500002</v>
      </c>
      <c r="AX204" s="29" t="s">
        <v>133</v>
      </c>
      <c r="AY204" s="29" t="s">
        <v>133</v>
      </c>
      <c r="AZ204" s="47">
        <v>1.0170623837299999</v>
      </c>
      <c r="BA204" s="30">
        <v>0</v>
      </c>
      <c r="BB204" s="42">
        <v>5</v>
      </c>
      <c r="BC204" s="31" t="s">
        <v>1705</v>
      </c>
      <c r="BD204" s="31" t="s">
        <v>425</v>
      </c>
      <c r="BE204" s="31" t="s">
        <v>1709</v>
      </c>
      <c r="BF204" s="32">
        <v>0.50808503798819693</v>
      </c>
      <c r="BG204" s="32">
        <v>0.50897734574180298</v>
      </c>
      <c r="BH204" s="33">
        <v>0.05</v>
      </c>
      <c r="BI204" s="33">
        <v>0.05</v>
      </c>
      <c r="BJ204" s="32" t="s">
        <v>133</v>
      </c>
      <c r="BK204" s="32" t="s">
        <v>133</v>
      </c>
      <c r="BL204" s="32" t="s">
        <v>133</v>
      </c>
      <c r="BM204" s="34" t="s">
        <v>133</v>
      </c>
      <c r="BN204" s="34" t="s">
        <v>133</v>
      </c>
      <c r="BO204" s="34" t="s">
        <v>133</v>
      </c>
      <c r="BP204" s="34" t="s">
        <v>133</v>
      </c>
      <c r="BQ204" s="16">
        <f t="shared" si="26"/>
        <v>5.3919149620118034</v>
      </c>
      <c r="BR204" s="16">
        <f t="shared" si="29"/>
        <v>0.72633183771494603</v>
      </c>
      <c r="BS204" s="16">
        <f t="shared" si="30"/>
        <v>0.72633183771494603</v>
      </c>
      <c r="BT204" s="35" t="s">
        <v>133</v>
      </c>
      <c r="BU204" s="35" t="s">
        <v>133</v>
      </c>
      <c r="BV204" s="35" t="s">
        <v>133</v>
      </c>
      <c r="BW204" s="35" t="s">
        <v>133</v>
      </c>
      <c r="BX204" s="36">
        <v>0</v>
      </c>
      <c r="BY204" s="37" t="s">
        <v>133</v>
      </c>
      <c r="BZ204" s="38" t="s">
        <v>133</v>
      </c>
    </row>
    <row r="205" spans="1:78" ht="50.1" customHeight="1">
      <c r="A205" s="19" t="s">
        <v>426</v>
      </c>
      <c r="B205" s="20" t="s">
        <v>1107</v>
      </c>
      <c r="C205" s="21">
        <v>8</v>
      </c>
      <c r="D205" s="21" t="s">
        <v>417</v>
      </c>
      <c r="E205" s="40">
        <v>2.016667</v>
      </c>
      <c r="F205" s="40">
        <v>102.783333</v>
      </c>
      <c r="G205" s="41">
        <v>1</v>
      </c>
      <c r="H205" s="22">
        <v>4135</v>
      </c>
      <c r="I205" s="22">
        <v>134.53624047073711</v>
      </c>
      <c r="J205" s="23">
        <f t="shared" si="31"/>
        <v>4639</v>
      </c>
      <c r="K205" s="23">
        <v>5030</v>
      </c>
      <c r="L205" s="23">
        <v>4248</v>
      </c>
      <c r="M205" s="24" t="s">
        <v>427</v>
      </c>
      <c r="N205" s="25" t="s">
        <v>133</v>
      </c>
      <c r="O205" s="25" t="s">
        <v>133</v>
      </c>
      <c r="P205" s="25" t="s">
        <v>133</v>
      </c>
      <c r="Q205" s="25" t="s">
        <v>133</v>
      </c>
      <c r="R205" s="25" t="s">
        <v>133</v>
      </c>
      <c r="S205" s="44" t="s">
        <v>133</v>
      </c>
      <c r="T205" s="26" t="s">
        <v>419</v>
      </c>
      <c r="U205" s="27" t="s">
        <v>133</v>
      </c>
      <c r="V205" s="27" t="s">
        <v>133</v>
      </c>
      <c r="W205" s="27" t="s">
        <v>133</v>
      </c>
      <c r="X205" s="27" t="s">
        <v>133</v>
      </c>
      <c r="Y205" s="27">
        <v>0.01</v>
      </c>
      <c r="Z205" s="27">
        <v>0.05</v>
      </c>
      <c r="AA205" s="27" t="s">
        <v>133</v>
      </c>
      <c r="AB205" s="28" t="s">
        <v>133</v>
      </c>
      <c r="AC205" s="28">
        <v>0.5</v>
      </c>
      <c r="AD205" s="28">
        <v>0.03</v>
      </c>
      <c r="AE205" s="28" t="s">
        <v>133</v>
      </c>
      <c r="AF205" s="28">
        <v>0.1</v>
      </c>
      <c r="AG205" s="39" t="s">
        <v>133</v>
      </c>
      <c r="AH205" s="39" t="s">
        <v>133</v>
      </c>
      <c r="AI205" s="39" t="s">
        <v>133</v>
      </c>
      <c r="AJ205" s="39" t="s">
        <v>133</v>
      </c>
      <c r="AK205" s="39" t="s">
        <v>133</v>
      </c>
      <c r="AL205" s="39">
        <v>4.9800000000000004</v>
      </c>
      <c r="AM205" s="45" t="s">
        <v>133</v>
      </c>
      <c r="AN205" s="15">
        <f t="shared" si="27"/>
        <v>0.51332251070842394</v>
      </c>
      <c r="AO205" s="15">
        <f t="shared" si="28"/>
        <v>0.51332251070842394</v>
      </c>
      <c r="AP205" s="47">
        <v>-0.89359145563599995</v>
      </c>
      <c r="AQ205" s="29" t="s">
        <v>133</v>
      </c>
      <c r="AR205" s="29" t="s">
        <v>133</v>
      </c>
      <c r="AS205" s="148">
        <v>-0.56127963806500003</v>
      </c>
      <c r="AT205" s="148">
        <v>-0.51713203316800005</v>
      </c>
      <c r="AU205" s="48">
        <v>2.9223242119000002E-3</v>
      </c>
      <c r="AV205" s="47">
        <v>0.52297668159199995</v>
      </c>
      <c r="AW205" s="47">
        <v>0.61600014332800002</v>
      </c>
      <c r="AX205" s="29" t="s">
        <v>133</v>
      </c>
      <c r="AY205" s="29" t="s">
        <v>133</v>
      </c>
      <c r="AZ205" s="47">
        <v>1.02763472024</v>
      </c>
      <c r="BA205" s="30">
        <v>0</v>
      </c>
      <c r="BB205" s="42">
        <v>5</v>
      </c>
      <c r="BC205" s="31" t="s">
        <v>1705</v>
      </c>
      <c r="BD205" s="31" t="s">
        <v>11354</v>
      </c>
      <c r="BE205" s="31" t="s">
        <v>1709</v>
      </c>
      <c r="BF205" s="32">
        <v>0.51527852222595005</v>
      </c>
      <c r="BG205" s="32">
        <v>0.51235619801404997</v>
      </c>
      <c r="BH205" s="33">
        <v>0.05</v>
      </c>
      <c r="BI205" s="33">
        <v>0.05</v>
      </c>
      <c r="BJ205" s="32" t="s">
        <v>133</v>
      </c>
      <c r="BK205" s="32" t="s">
        <v>133</v>
      </c>
      <c r="BL205" s="32" t="s">
        <v>133</v>
      </c>
      <c r="BM205" s="34" t="s">
        <v>133</v>
      </c>
      <c r="BN205" s="34" t="s">
        <v>133</v>
      </c>
      <c r="BO205" s="34" t="s">
        <v>133</v>
      </c>
      <c r="BP205" s="34" t="s">
        <v>133</v>
      </c>
      <c r="BQ205" s="16">
        <f t="shared" si="26"/>
        <v>4.4647214777740505</v>
      </c>
      <c r="BR205" s="16">
        <f t="shared" si="29"/>
        <v>0.7287035567659953</v>
      </c>
      <c r="BS205" s="16">
        <f t="shared" si="30"/>
        <v>0.7287035567659953</v>
      </c>
      <c r="BT205" s="35" t="s">
        <v>133</v>
      </c>
      <c r="BU205" s="35" t="s">
        <v>133</v>
      </c>
      <c r="BV205" s="35" t="s">
        <v>133</v>
      </c>
      <c r="BW205" s="35" t="s">
        <v>133</v>
      </c>
      <c r="BX205" s="36">
        <v>0</v>
      </c>
      <c r="BY205" s="37" t="s">
        <v>133</v>
      </c>
      <c r="BZ205" s="38" t="s">
        <v>133</v>
      </c>
    </row>
    <row r="206" spans="1:78" ht="50.1" customHeight="1">
      <c r="A206" s="19" t="s">
        <v>428</v>
      </c>
      <c r="B206" s="20" t="s">
        <v>1107</v>
      </c>
      <c r="C206" s="21">
        <v>8</v>
      </c>
      <c r="D206" s="21" t="s">
        <v>417</v>
      </c>
      <c r="E206" s="40">
        <v>1.8</v>
      </c>
      <c r="F206" s="40">
        <v>103.25</v>
      </c>
      <c r="G206" s="41">
        <v>1</v>
      </c>
      <c r="H206" s="22">
        <v>4275</v>
      </c>
      <c r="I206" s="22">
        <v>122.06555615733703</v>
      </c>
      <c r="J206" s="23">
        <f t="shared" si="31"/>
        <v>4867.5</v>
      </c>
      <c r="K206" s="23">
        <v>5284</v>
      </c>
      <c r="L206" s="23">
        <v>4451</v>
      </c>
      <c r="M206" s="24" t="s">
        <v>427</v>
      </c>
      <c r="N206" s="25" t="s">
        <v>133</v>
      </c>
      <c r="O206" s="25" t="s">
        <v>133</v>
      </c>
      <c r="P206" s="25" t="s">
        <v>133</v>
      </c>
      <c r="Q206" s="25" t="s">
        <v>133</v>
      </c>
      <c r="R206" s="25" t="s">
        <v>133</v>
      </c>
      <c r="S206" s="44" t="s">
        <v>133</v>
      </c>
      <c r="T206" s="26" t="s">
        <v>419</v>
      </c>
      <c r="U206" s="27" t="s">
        <v>133</v>
      </c>
      <c r="V206" s="27" t="s">
        <v>133</v>
      </c>
      <c r="W206" s="27" t="s">
        <v>133</v>
      </c>
      <c r="X206" s="27" t="s">
        <v>133</v>
      </c>
      <c r="Y206" s="27">
        <v>0.01</v>
      </c>
      <c r="Z206" s="27">
        <v>0.05</v>
      </c>
      <c r="AA206" s="27" t="s">
        <v>133</v>
      </c>
      <c r="AB206" s="28" t="s">
        <v>133</v>
      </c>
      <c r="AC206" s="28">
        <v>0.5</v>
      </c>
      <c r="AD206" s="28">
        <v>0.03</v>
      </c>
      <c r="AE206" s="28" t="s">
        <v>133</v>
      </c>
      <c r="AF206" s="28">
        <v>0.1</v>
      </c>
      <c r="AG206" s="39" t="s">
        <v>133</v>
      </c>
      <c r="AH206" s="39" t="s">
        <v>133</v>
      </c>
      <c r="AI206" s="39" t="s">
        <v>133</v>
      </c>
      <c r="AJ206" s="39" t="s">
        <v>133</v>
      </c>
      <c r="AK206" s="39" t="s">
        <v>133</v>
      </c>
      <c r="AL206" s="39">
        <v>4.83</v>
      </c>
      <c r="AM206" s="45" t="s">
        <v>133</v>
      </c>
      <c r="AN206" s="15">
        <f t="shared" si="27"/>
        <v>0.51332251070842394</v>
      </c>
      <c r="AO206" s="15">
        <f t="shared" si="28"/>
        <v>0.51332251070842394</v>
      </c>
      <c r="AP206" s="47">
        <v>-0.95892069595600005</v>
      </c>
      <c r="AQ206" s="29" t="s">
        <v>133</v>
      </c>
      <c r="AR206" s="29" t="s">
        <v>133</v>
      </c>
      <c r="AS206" s="148">
        <v>-0.60302175718499995</v>
      </c>
      <c r="AT206" s="148">
        <v>-0.50630628652700005</v>
      </c>
      <c r="AU206" s="48">
        <v>-1.7381595191699999E-3</v>
      </c>
      <c r="AV206" s="47">
        <v>0.502829967489</v>
      </c>
      <c r="AW206" s="47">
        <v>0.62548217943700002</v>
      </c>
      <c r="AX206" s="29" t="s">
        <v>133</v>
      </c>
      <c r="AY206" s="29" t="s">
        <v>133</v>
      </c>
      <c r="AZ206" s="47">
        <v>1.02972856419</v>
      </c>
      <c r="BA206" s="30">
        <v>0</v>
      </c>
      <c r="BB206" s="42">
        <v>5</v>
      </c>
      <c r="BC206" s="31" t="s">
        <v>1705</v>
      </c>
      <c r="BD206" s="31" t="s">
        <v>11354</v>
      </c>
      <c r="BE206" s="31" t="s">
        <v>1709</v>
      </c>
      <c r="BF206" s="32">
        <v>0.51399520233541507</v>
      </c>
      <c r="BG206" s="32">
        <v>0.51573336185458496</v>
      </c>
      <c r="BH206" s="33">
        <v>0.05</v>
      </c>
      <c r="BI206" s="33">
        <v>0.05</v>
      </c>
      <c r="BJ206" s="32" t="s">
        <v>133</v>
      </c>
      <c r="BK206" s="32" t="s">
        <v>133</v>
      </c>
      <c r="BL206" s="32" t="s">
        <v>133</v>
      </c>
      <c r="BM206" s="34" t="s">
        <v>133</v>
      </c>
      <c r="BN206" s="34" t="s">
        <v>133</v>
      </c>
      <c r="BO206" s="34" t="s">
        <v>133</v>
      </c>
      <c r="BP206" s="34" t="s">
        <v>133</v>
      </c>
      <c r="BQ206" s="16">
        <f t="shared" si="26"/>
        <v>4.3160047976645846</v>
      </c>
      <c r="BR206" s="16">
        <f t="shared" si="29"/>
        <v>0.73108200670638324</v>
      </c>
      <c r="BS206" s="16">
        <f t="shared" si="30"/>
        <v>0.73108200670638324</v>
      </c>
      <c r="BT206" s="35" t="s">
        <v>133</v>
      </c>
      <c r="BU206" s="35" t="s">
        <v>133</v>
      </c>
      <c r="BV206" s="35" t="s">
        <v>133</v>
      </c>
      <c r="BW206" s="35" t="s">
        <v>133</v>
      </c>
      <c r="BX206" s="36">
        <v>0</v>
      </c>
      <c r="BY206" s="37" t="s">
        <v>133</v>
      </c>
      <c r="BZ206" s="38" t="s">
        <v>133</v>
      </c>
    </row>
    <row r="207" spans="1:78" ht="50.1" customHeight="1">
      <c r="A207" s="19" t="s">
        <v>429</v>
      </c>
      <c r="B207" s="20" t="s">
        <v>1107</v>
      </c>
      <c r="C207" s="21">
        <v>8</v>
      </c>
      <c r="D207" s="21" t="s">
        <v>417</v>
      </c>
      <c r="E207" s="40">
        <v>1.7166669999999999</v>
      </c>
      <c r="F207" s="40">
        <v>103.3</v>
      </c>
      <c r="G207" s="41">
        <v>1</v>
      </c>
      <c r="H207" s="22">
        <v>4335</v>
      </c>
      <c r="I207" s="22">
        <v>145</v>
      </c>
      <c r="J207" s="23">
        <f t="shared" si="31"/>
        <v>4976</v>
      </c>
      <c r="K207" s="23">
        <v>5430</v>
      </c>
      <c r="L207" s="23">
        <v>4522</v>
      </c>
      <c r="M207" s="24" t="s">
        <v>430</v>
      </c>
      <c r="N207" s="25" t="s">
        <v>133</v>
      </c>
      <c r="O207" s="25" t="s">
        <v>133</v>
      </c>
      <c r="P207" s="25" t="s">
        <v>133</v>
      </c>
      <c r="Q207" s="25" t="s">
        <v>133</v>
      </c>
      <c r="R207" s="25" t="s">
        <v>133</v>
      </c>
      <c r="S207" s="44" t="s">
        <v>133</v>
      </c>
      <c r="T207" s="26" t="s">
        <v>419</v>
      </c>
      <c r="U207" s="27" t="s">
        <v>133</v>
      </c>
      <c r="V207" s="27" t="s">
        <v>133</v>
      </c>
      <c r="W207" s="27" t="s">
        <v>133</v>
      </c>
      <c r="X207" s="27" t="s">
        <v>133</v>
      </c>
      <c r="Y207" s="27">
        <v>0.01</v>
      </c>
      <c r="Z207" s="27">
        <v>0.05</v>
      </c>
      <c r="AA207" s="27" t="s">
        <v>133</v>
      </c>
      <c r="AB207" s="28" t="s">
        <v>133</v>
      </c>
      <c r="AC207" s="28">
        <v>0.5</v>
      </c>
      <c r="AD207" s="28">
        <v>0.03</v>
      </c>
      <c r="AE207" s="28" t="s">
        <v>133</v>
      </c>
      <c r="AF207" s="28">
        <v>0.1</v>
      </c>
      <c r="AG207" s="39" t="s">
        <v>133</v>
      </c>
      <c r="AH207" s="39" t="s">
        <v>133</v>
      </c>
      <c r="AI207" s="39" t="s">
        <v>133</v>
      </c>
      <c r="AJ207" s="39" t="s">
        <v>133</v>
      </c>
      <c r="AK207" s="39" t="s">
        <v>133</v>
      </c>
      <c r="AL207" s="39">
        <v>2.8</v>
      </c>
      <c r="AM207" s="45" t="s">
        <v>133</v>
      </c>
      <c r="AN207" s="15">
        <f t="shared" si="27"/>
        <v>0.51332251070842394</v>
      </c>
      <c r="AO207" s="15">
        <f t="shared" si="28"/>
        <v>0.51332251070842394</v>
      </c>
      <c r="AP207" s="47">
        <v>-0.968634929448</v>
      </c>
      <c r="AQ207" s="29" t="s">
        <v>133</v>
      </c>
      <c r="AR207" s="29" t="s">
        <v>133</v>
      </c>
      <c r="AS207" s="148">
        <v>-0.60877571157999999</v>
      </c>
      <c r="AT207" s="148">
        <v>-0.505638150131</v>
      </c>
      <c r="AU207" s="48">
        <v>-1.4855654473099999E-3</v>
      </c>
      <c r="AV207" s="47">
        <v>0.50266701923599999</v>
      </c>
      <c r="AW207" s="47">
        <v>0.62556850578400003</v>
      </c>
      <c r="AX207" s="29" t="s">
        <v>133</v>
      </c>
      <c r="AY207" s="29" t="s">
        <v>133</v>
      </c>
      <c r="AZ207" s="47">
        <v>1.0283413234600001</v>
      </c>
      <c r="BA207" s="30">
        <v>0</v>
      </c>
      <c r="BB207" s="42">
        <v>5</v>
      </c>
      <c r="BC207" s="31" t="s">
        <v>1705</v>
      </c>
      <c r="BD207" s="31" t="s">
        <v>11353</v>
      </c>
      <c r="BE207" s="31" t="s">
        <v>1709</v>
      </c>
      <c r="BF207" s="32">
        <v>0.51342787900634501</v>
      </c>
      <c r="BG207" s="32">
        <v>0.51491344445365506</v>
      </c>
      <c r="BH207" s="33">
        <v>0.05</v>
      </c>
      <c r="BI207" s="33">
        <v>0.05</v>
      </c>
      <c r="BJ207" s="32" t="s">
        <v>133</v>
      </c>
      <c r="BK207" s="32" t="s">
        <v>133</v>
      </c>
      <c r="BL207" s="32" t="s">
        <v>133</v>
      </c>
      <c r="BM207" s="34" t="s">
        <v>133</v>
      </c>
      <c r="BN207" s="34" t="s">
        <v>133</v>
      </c>
      <c r="BO207" s="34" t="s">
        <v>133</v>
      </c>
      <c r="BP207" s="34" t="s">
        <v>133</v>
      </c>
      <c r="BQ207" s="16">
        <f t="shared" si="26"/>
        <v>2.2865721209936547</v>
      </c>
      <c r="BR207" s="16">
        <f t="shared" si="29"/>
        <v>0.73050383659439266</v>
      </c>
      <c r="BS207" s="16">
        <f t="shared" si="30"/>
        <v>0.73050383659439266</v>
      </c>
      <c r="BT207" s="35" t="s">
        <v>133</v>
      </c>
      <c r="BU207" s="35" t="s">
        <v>133</v>
      </c>
      <c r="BV207" s="35" t="s">
        <v>133</v>
      </c>
      <c r="BW207" s="35" t="s">
        <v>133</v>
      </c>
      <c r="BX207" s="36">
        <v>0</v>
      </c>
      <c r="BY207" s="37" t="s">
        <v>133</v>
      </c>
      <c r="BZ207" s="38" t="s">
        <v>133</v>
      </c>
    </row>
    <row r="208" spans="1:78" ht="50.1" customHeight="1">
      <c r="A208" s="19" t="s">
        <v>431</v>
      </c>
      <c r="B208" s="20" t="s">
        <v>1107</v>
      </c>
      <c r="C208" s="21">
        <v>8</v>
      </c>
      <c r="D208" s="21" t="s">
        <v>417</v>
      </c>
      <c r="E208" s="40">
        <v>1.483333</v>
      </c>
      <c r="F208" s="40">
        <v>103.38333299999999</v>
      </c>
      <c r="G208" s="41">
        <v>1</v>
      </c>
      <c r="H208" s="22">
        <v>4980</v>
      </c>
      <c r="I208" s="22">
        <v>125</v>
      </c>
      <c r="J208" s="23">
        <f>MEDIAN(K208,L208)</f>
        <v>5664.5</v>
      </c>
      <c r="K208" s="23">
        <v>5992</v>
      </c>
      <c r="L208" s="23">
        <v>5337</v>
      </c>
      <c r="M208" s="24" t="s">
        <v>432</v>
      </c>
      <c r="N208" s="25" t="s">
        <v>133</v>
      </c>
      <c r="O208" s="25" t="s">
        <v>133</v>
      </c>
      <c r="P208" s="25" t="s">
        <v>133</v>
      </c>
      <c r="Q208" s="25" t="s">
        <v>133</v>
      </c>
      <c r="R208" s="25" t="s">
        <v>133</v>
      </c>
      <c r="S208" s="44" t="s">
        <v>133</v>
      </c>
      <c r="T208" s="26" t="s">
        <v>419</v>
      </c>
      <c r="U208" s="27" t="s">
        <v>133</v>
      </c>
      <c r="V208" s="27" t="s">
        <v>133</v>
      </c>
      <c r="W208" s="27" t="s">
        <v>133</v>
      </c>
      <c r="X208" s="27" t="s">
        <v>133</v>
      </c>
      <c r="Y208" s="27">
        <v>0.01</v>
      </c>
      <c r="Z208" s="27">
        <v>0.05</v>
      </c>
      <c r="AA208" s="27" t="s">
        <v>133</v>
      </c>
      <c r="AB208" s="28" t="s">
        <v>133</v>
      </c>
      <c r="AC208" s="28">
        <v>0.5</v>
      </c>
      <c r="AD208" s="28">
        <v>0.03</v>
      </c>
      <c r="AE208" s="28" t="s">
        <v>133</v>
      </c>
      <c r="AF208" s="28">
        <v>0.1</v>
      </c>
      <c r="AG208" s="39" t="s">
        <v>133</v>
      </c>
      <c r="AH208" s="39" t="s">
        <v>133</v>
      </c>
      <c r="AI208" s="39" t="s">
        <v>133</v>
      </c>
      <c r="AJ208" s="39" t="s">
        <v>133</v>
      </c>
      <c r="AK208" s="39" t="s">
        <v>133</v>
      </c>
      <c r="AL208" s="39">
        <v>3.75</v>
      </c>
      <c r="AM208" s="45" t="s">
        <v>133</v>
      </c>
      <c r="AN208" s="15">
        <f t="shared" si="27"/>
        <v>0.51332251070842394</v>
      </c>
      <c r="AO208" s="15">
        <f t="shared" si="28"/>
        <v>0.51332251070842394</v>
      </c>
      <c r="AP208" s="47">
        <v>-0.99327218215699997</v>
      </c>
      <c r="AQ208" s="29" t="s">
        <v>133</v>
      </c>
      <c r="AR208" s="29" t="s">
        <v>133</v>
      </c>
      <c r="AS208" s="148">
        <v>-0.61765389056800002</v>
      </c>
      <c r="AT208" s="148">
        <v>-0.49904785393500001</v>
      </c>
      <c r="AU208" s="48">
        <v>-7.6695023816399999E-4</v>
      </c>
      <c r="AV208" s="47">
        <v>0.49751395345900001</v>
      </c>
      <c r="AW208" s="47">
        <v>0.61945182700199997</v>
      </c>
      <c r="AX208" s="29" t="s">
        <v>133</v>
      </c>
      <c r="AY208" s="29" t="s">
        <v>133</v>
      </c>
      <c r="AZ208" s="47">
        <v>1.00834761297</v>
      </c>
      <c r="BA208" s="30">
        <v>0</v>
      </c>
      <c r="BB208" s="42">
        <v>5</v>
      </c>
      <c r="BC208" s="31" t="s">
        <v>1705</v>
      </c>
      <c r="BD208" s="31" t="s">
        <v>11352</v>
      </c>
      <c r="BE208" s="31" t="s">
        <v>1709</v>
      </c>
      <c r="BF208" s="32">
        <v>0.503790331365918</v>
      </c>
      <c r="BG208" s="32">
        <v>0.50455728160408198</v>
      </c>
      <c r="BH208" s="33">
        <v>0.05</v>
      </c>
      <c r="BI208" s="33">
        <v>0.05</v>
      </c>
      <c r="BJ208" s="32" t="s">
        <v>133</v>
      </c>
      <c r="BK208" s="32" t="s">
        <v>133</v>
      </c>
      <c r="BL208" s="32" t="s">
        <v>133</v>
      </c>
      <c r="BM208" s="34" t="s">
        <v>133</v>
      </c>
      <c r="BN208" s="34" t="s">
        <v>133</v>
      </c>
      <c r="BO208" s="34" t="s">
        <v>133</v>
      </c>
      <c r="BP208" s="34" t="s">
        <v>133</v>
      </c>
      <c r="BQ208" s="16">
        <f t="shared" si="26"/>
        <v>3.2462096686340818</v>
      </c>
      <c r="BR208" s="16">
        <f t="shared" si="29"/>
        <v>0.72324135004830914</v>
      </c>
      <c r="BS208" s="16">
        <f t="shared" si="30"/>
        <v>0.72324135004830914</v>
      </c>
      <c r="BT208" s="35" t="s">
        <v>133</v>
      </c>
      <c r="BU208" s="35" t="s">
        <v>133</v>
      </c>
      <c r="BV208" s="35" t="s">
        <v>133</v>
      </c>
      <c r="BW208" s="35" t="s">
        <v>133</v>
      </c>
      <c r="BX208" s="36">
        <v>0</v>
      </c>
      <c r="BY208" s="37" t="s">
        <v>133</v>
      </c>
      <c r="BZ208" s="38" t="s">
        <v>133</v>
      </c>
    </row>
    <row r="209" spans="1:78" ht="50.1" customHeight="1">
      <c r="A209" s="19" t="s">
        <v>433</v>
      </c>
      <c r="B209" s="20" t="s">
        <v>1107</v>
      </c>
      <c r="C209" s="21">
        <v>8</v>
      </c>
      <c r="D209" s="21" t="s">
        <v>417</v>
      </c>
      <c r="E209" s="40">
        <v>2.3166669999999998</v>
      </c>
      <c r="F209" s="40">
        <v>102.083333</v>
      </c>
      <c r="G209" s="41">
        <v>1</v>
      </c>
      <c r="H209" s="22">
        <v>5975</v>
      </c>
      <c r="I209" s="22">
        <v>125</v>
      </c>
      <c r="J209" s="23">
        <f t="shared" si="31"/>
        <v>6834.5</v>
      </c>
      <c r="K209" s="23">
        <v>7161</v>
      </c>
      <c r="L209" s="23">
        <v>6508</v>
      </c>
      <c r="M209" s="24" t="s">
        <v>434</v>
      </c>
      <c r="N209" s="25" t="s">
        <v>133</v>
      </c>
      <c r="O209" s="25" t="s">
        <v>133</v>
      </c>
      <c r="P209" s="25" t="s">
        <v>133</v>
      </c>
      <c r="Q209" s="25" t="s">
        <v>133</v>
      </c>
      <c r="R209" s="25" t="s">
        <v>133</v>
      </c>
      <c r="S209" s="44" t="s">
        <v>133</v>
      </c>
      <c r="T209" s="26" t="s">
        <v>419</v>
      </c>
      <c r="U209" s="27" t="s">
        <v>133</v>
      </c>
      <c r="V209" s="27" t="s">
        <v>133</v>
      </c>
      <c r="W209" s="27" t="s">
        <v>133</v>
      </c>
      <c r="X209" s="27" t="s">
        <v>133</v>
      </c>
      <c r="Y209" s="27">
        <v>0.01</v>
      </c>
      <c r="Z209" s="27">
        <v>0.05</v>
      </c>
      <c r="AA209" s="27" t="s">
        <v>133</v>
      </c>
      <c r="AB209" s="28" t="s">
        <v>133</v>
      </c>
      <c r="AC209" s="28">
        <v>0.5</v>
      </c>
      <c r="AD209" s="28">
        <v>0.03</v>
      </c>
      <c r="AE209" s="28" t="s">
        <v>133</v>
      </c>
      <c r="AF209" s="28">
        <v>0.1</v>
      </c>
      <c r="AG209" s="39" t="s">
        <v>133</v>
      </c>
      <c r="AH209" s="39" t="s">
        <v>133</v>
      </c>
      <c r="AI209" s="39" t="s">
        <v>133</v>
      </c>
      <c r="AJ209" s="39" t="s">
        <v>133</v>
      </c>
      <c r="AK209" s="39" t="s">
        <v>133</v>
      </c>
      <c r="AL209" s="39">
        <v>1.18</v>
      </c>
      <c r="AM209" s="45" t="s">
        <v>133</v>
      </c>
      <c r="AN209" s="15">
        <f t="shared" si="27"/>
        <v>0.51332251070842394</v>
      </c>
      <c r="AO209" s="15">
        <f t="shared" si="28"/>
        <v>0.51332251070842394</v>
      </c>
      <c r="AP209" s="47">
        <v>-1.00399927522</v>
      </c>
      <c r="AQ209" s="29" t="s">
        <v>133</v>
      </c>
      <c r="AR209" s="29" t="s">
        <v>133</v>
      </c>
      <c r="AS209" s="148">
        <v>-0.62480621707200001</v>
      </c>
      <c r="AT209" s="148">
        <v>-0.58314236359000005</v>
      </c>
      <c r="AU209" s="48">
        <v>7.6442301797700002E-3</v>
      </c>
      <c r="AV209" s="47">
        <v>0.59843082395000002</v>
      </c>
      <c r="AW209" s="47">
        <v>0.67829358610299995</v>
      </c>
      <c r="AX209" s="29" t="s">
        <v>133</v>
      </c>
      <c r="AY209" s="29" t="s">
        <v>133</v>
      </c>
      <c r="AZ209" s="47">
        <v>1.12713063658</v>
      </c>
      <c r="BA209" s="30">
        <v>0</v>
      </c>
      <c r="BB209" s="42">
        <v>5</v>
      </c>
      <c r="BC209" s="31" t="s">
        <v>1705</v>
      </c>
      <c r="BD209" s="31" t="s">
        <v>434</v>
      </c>
      <c r="BE209" s="31" t="s">
        <v>1709</v>
      </c>
      <c r="BF209" s="32">
        <v>0.56738743337988495</v>
      </c>
      <c r="BG209" s="32">
        <v>0.55974320320011506</v>
      </c>
      <c r="BH209" s="33">
        <v>0.05</v>
      </c>
      <c r="BI209" s="33">
        <v>0.05</v>
      </c>
      <c r="BJ209" s="32" t="s">
        <v>133</v>
      </c>
      <c r="BK209" s="32" t="s">
        <v>133</v>
      </c>
      <c r="BL209" s="32" t="s">
        <v>133</v>
      </c>
      <c r="BM209" s="34" t="s">
        <v>133</v>
      </c>
      <c r="BN209" s="34" t="s">
        <v>133</v>
      </c>
      <c r="BO209" s="34" t="s">
        <v>133</v>
      </c>
      <c r="BP209" s="34" t="s">
        <v>133</v>
      </c>
      <c r="BQ209" s="16">
        <f t="shared" si="26"/>
        <v>0.61261256662011498</v>
      </c>
      <c r="BR209" s="16">
        <f t="shared" si="29"/>
        <v>0.7627663164618147</v>
      </c>
      <c r="BS209" s="16">
        <f t="shared" si="30"/>
        <v>0.7627663164618147</v>
      </c>
      <c r="BT209" s="35" t="s">
        <v>133</v>
      </c>
      <c r="BU209" s="35" t="s">
        <v>133</v>
      </c>
      <c r="BV209" s="35" t="s">
        <v>133</v>
      </c>
      <c r="BW209" s="35" t="s">
        <v>133</v>
      </c>
      <c r="BX209" s="36">
        <v>0</v>
      </c>
      <c r="BY209" s="37" t="s">
        <v>133</v>
      </c>
      <c r="BZ209" s="38" t="s">
        <v>133</v>
      </c>
    </row>
    <row r="210" spans="1:78" ht="50.1" customHeight="1">
      <c r="A210" s="19" t="s">
        <v>435</v>
      </c>
      <c r="B210" s="20" t="s">
        <v>1107</v>
      </c>
      <c r="C210" s="21">
        <v>8</v>
      </c>
      <c r="D210" s="21" t="s">
        <v>417</v>
      </c>
      <c r="E210" s="40">
        <v>1.5333330000000001</v>
      </c>
      <c r="F210" s="40">
        <v>103.466667</v>
      </c>
      <c r="G210" s="41">
        <v>1</v>
      </c>
      <c r="H210" s="22">
        <v>6260</v>
      </c>
      <c r="I210" s="22">
        <v>125</v>
      </c>
      <c r="J210" s="23">
        <f t="shared" si="31"/>
        <v>7143.5</v>
      </c>
      <c r="K210" s="23">
        <v>7427</v>
      </c>
      <c r="L210" s="23">
        <v>6860</v>
      </c>
      <c r="M210" s="24" t="s">
        <v>436</v>
      </c>
      <c r="N210" s="25" t="s">
        <v>133</v>
      </c>
      <c r="O210" s="25" t="s">
        <v>133</v>
      </c>
      <c r="P210" s="25" t="s">
        <v>133</v>
      </c>
      <c r="Q210" s="25" t="s">
        <v>133</v>
      </c>
      <c r="R210" s="25" t="s">
        <v>133</v>
      </c>
      <c r="S210" s="44" t="s">
        <v>133</v>
      </c>
      <c r="T210" s="26" t="s">
        <v>419</v>
      </c>
      <c r="U210" s="27" t="s">
        <v>133</v>
      </c>
      <c r="V210" s="27" t="s">
        <v>133</v>
      </c>
      <c r="W210" s="27" t="s">
        <v>133</v>
      </c>
      <c r="X210" s="27" t="s">
        <v>133</v>
      </c>
      <c r="Y210" s="27">
        <v>0.01</v>
      </c>
      <c r="Z210" s="27">
        <v>0.05</v>
      </c>
      <c r="AA210" s="27" t="s">
        <v>133</v>
      </c>
      <c r="AB210" s="28" t="s">
        <v>133</v>
      </c>
      <c r="AC210" s="28">
        <v>0.5</v>
      </c>
      <c r="AD210" s="28">
        <v>0.03</v>
      </c>
      <c r="AE210" s="28" t="s">
        <v>133</v>
      </c>
      <c r="AF210" s="28">
        <v>0.1</v>
      </c>
      <c r="AG210" s="39" t="s">
        <v>133</v>
      </c>
      <c r="AH210" s="39" t="s">
        <v>133</v>
      </c>
      <c r="AI210" s="39" t="s">
        <v>133</v>
      </c>
      <c r="AJ210" s="39" t="s">
        <v>133</v>
      </c>
      <c r="AK210" s="39" t="s">
        <v>133</v>
      </c>
      <c r="AL210" s="39">
        <v>0.65</v>
      </c>
      <c r="AM210" s="45" t="s">
        <v>133</v>
      </c>
      <c r="AN210" s="15">
        <f t="shared" si="27"/>
        <v>0.51332251070842394</v>
      </c>
      <c r="AO210" s="15">
        <f t="shared" si="28"/>
        <v>0.51332251070842394</v>
      </c>
      <c r="AP210" s="47">
        <v>-1.00082847685</v>
      </c>
      <c r="AQ210" s="29" t="s">
        <v>133</v>
      </c>
      <c r="AR210" s="29" t="s">
        <v>133</v>
      </c>
      <c r="AS210" s="148">
        <v>-0.62212133246300005</v>
      </c>
      <c r="AT210" s="148">
        <v>-0.49844837321800001</v>
      </c>
      <c r="AU210" s="48">
        <v>-4.7892509078599997E-4</v>
      </c>
      <c r="AV210" s="47">
        <v>0.497490523036</v>
      </c>
      <c r="AW210" s="47">
        <v>0.61759342139499995</v>
      </c>
      <c r="AX210" s="29" t="s">
        <v>133</v>
      </c>
      <c r="AY210" s="29" t="s">
        <v>133</v>
      </c>
      <c r="AZ210" s="47">
        <v>1.0022682327200001</v>
      </c>
      <c r="BA210" s="30">
        <v>0</v>
      </c>
      <c r="BB210" s="42">
        <v>5</v>
      </c>
      <c r="BC210" s="31" t="s">
        <v>1705</v>
      </c>
      <c r="BD210" s="31" t="s">
        <v>436</v>
      </c>
      <c r="BE210" s="31" t="s">
        <v>1709</v>
      </c>
      <c r="BF210" s="32">
        <v>0.50089465381460707</v>
      </c>
      <c r="BG210" s="32">
        <v>0.50137357890539302</v>
      </c>
      <c r="BH210" s="33">
        <v>0.05</v>
      </c>
      <c r="BI210" s="33">
        <v>0.05</v>
      </c>
      <c r="BJ210" s="32" t="s">
        <v>133</v>
      </c>
      <c r="BK210" s="32" t="s">
        <v>133</v>
      </c>
      <c r="BL210" s="32" t="s">
        <v>133</v>
      </c>
      <c r="BM210" s="34" t="s">
        <v>133</v>
      </c>
      <c r="BN210" s="34" t="s">
        <v>133</v>
      </c>
      <c r="BO210" s="34" t="s">
        <v>133</v>
      </c>
      <c r="BP210" s="34" t="s">
        <v>133</v>
      </c>
      <c r="BQ210" s="16">
        <f t="shared" si="26"/>
        <v>0.14910534618539295</v>
      </c>
      <c r="BR210" s="16">
        <f t="shared" si="29"/>
        <v>0.72102390086903656</v>
      </c>
      <c r="BS210" s="16">
        <f t="shared" si="30"/>
        <v>0.72102390086903656</v>
      </c>
      <c r="BT210" s="35" t="s">
        <v>133</v>
      </c>
      <c r="BU210" s="35" t="s">
        <v>133</v>
      </c>
      <c r="BV210" s="35" t="s">
        <v>133</v>
      </c>
      <c r="BW210" s="35" t="s">
        <v>133</v>
      </c>
      <c r="BX210" s="36">
        <v>0</v>
      </c>
      <c r="BY210" s="37" t="s">
        <v>133</v>
      </c>
      <c r="BZ210" s="38" t="s">
        <v>133</v>
      </c>
    </row>
    <row r="211" spans="1:78" ht="50.1" customHeight="1">
      <c r="A211" s="19" t="s">
        <v>437</v>
      </c>
      <c r="B211" s="20" t="s">
        <v>1107</v>
      </c>
      <c r="C211" s="21">
        <v>8</v>
      </c>
      <c r="D211" s="21" t="s">
        <v>417</v>
      </c>
      <c r="E211" s="40">
        <v>1.5333330000000001</v>
      </c>
      <c r="F211" s="40">
        <v>103.466667</v>
      </c>
      <c r="G211" s="41">
        <v>1</v>
      </c>
      <c r="H211" s="22">
        <v>6610</v>
      </c>
      <c r="I211" s="22">
        <v>122.06555615733703</v>
      </c>
      <c r="J211" s="23">
        <v>7476.5</v>
      </c>
      <c r="K211" s="23">
        <v>7676</v>
      </c>
      <c r="L211" s="23">
        <v>7277</v>
      </c>
      <c r="M211" s="24" t="s">
        <v>438</v>
      </c>
      <c r="N211" s="25" t="s">
        <v>133</v>
      </c>
      <c r="O211" s="25" t="s">
        <v>133</v>
      </c>
      <c r="P211" s="25" t="s">
        <v>133</v>
      </c>
      <c r="Q211" s="25" t="s">
        <v>133</v>
      </c>
      <c r="R211" s="25" t="s">
        <v>133</v>
      </c>
      <c r="S211" s="44" t="s">
        <v>133</v>
      </c>
      <c r="T211" s="26" t="s">
        <v>419</v>
      </c>
      <c r="U211" s="27" t="s">
        <v>133</v>
      </c>
      <c r="V211" s="27" t="s">
        <v>133</v>
      </c>
      <c r="W211" s="27" t="s">
        <v>133</v>
      </c>
      <c r="X211" s="27" t="s">
        <v>133</v>
      </c>
      <c r="Y211" s="27">
        <v>0.01</v>
      </c>
      <c r="Z211" s="27">
        <v>0.05</v>
      </c>
      <c r="AA211" s="27" t="s">
        <v>133</v>
      </c>
      <c r="AB211" s="28" t="s">
        <v>133</v>
      </c>
      <c r="AC211" s="28">
        <v>0.5</v>
      </c>
      <c r="AD211" s="28">
        <v>0.03</v>
      </c>
      <c r="AE211" s="28" t="s">
        <v>133</v>
      </c>
      <c r="AF211" s="28">
        <v>0.1</v>
      </c>
      <c r="AG211" s="39" t="s">
        <v>133</v>
      </c>
      <c r="AH211" s="39" t="s">
        <v>133</v>
      </c>
      <c r="AI211" s="39" t="s">
        <v>133</v>
      </c>
      <c r="AJ211" s="39" t="s">
        <v>133</v>
      </c>
      <c r="AK211" s="39" t="s">
        <v>133</v>
      </c>
      <c r="AL211" s="39">
        <v>0.88</v>
      </c>
      <c r="AM211" s="45" t="s">
        <v>133</v>
      </c>
      <c r="AN211" s="15">
        <f t="shared" si="27"/>
        <v>0.51332251070842394</v>
      </c>
      <c r="AO211" s="15">
        <f t="shared" si="28"/>
        <v>0.51332251070842394</v>
      </c>
      <c r="AP211" s="47">
        <v>-1.00082847685</v>
      </c>
      <c r="AQ211" s="29" t="s">
        <v>133</v>
      </c>
      <c r="AR211" s="29" t="s">
        <v>133</v>
      </c>
      <c r="AS211" s="148">
        <v>-0.62212133246300005</v>
      </c>
      <c r="AT211" s="148">
        <v>-0.49844837321800001</v>
      </c>
      <c r="AU211" s="48">
        <v>-4.7892509078599997E-4</v>
      </c>
      <c r="AV211" s="47">
        <v>0.497490523036</v>
      </c>
      <c r="AW211" s="47">
        <v>0.61759342139499995</v>
      </c>
      <c r="AX211" s="29" t="s">
        <v>133</v>
      </c>
      <c r="AY211" s="29" t="s">
        <v>133</v>
      </c>
      <c r="AZ211" s="47">
        <v>1.0022682327200001</v>
      </c>
      <c r="BA211" s="30">
        <v>0</v>
      </c>
      <c r="BB211" s="42">
        <v>5</v>
      </c>
      <c r="BC211" s="31" t="s">
        <v>1705</v>
      </c>
      <c r="BD211" s="31" t="s">
        <v>438</v>
      </c>
      <c r="BE211" s="31" t="s">
        <v>1709</v>
      </c>
      <c r="BF211" s="32">
        <v>0.50089465381460707</v>
      </c>
      <c r="BG211" s="32">
        <v>0.50137357890539302</v>
      </c>
      <c r="BH211" s="33">
        <v>0.05</v>
      </c>
      <c r="BI211" s="33">
        <v>0.05</v>
      </c>
      <c r="BJ211" s="32" t="s">
        <v>133</v>
      </c>
      <c r="BK211" s="32" t="s">
        <v>133</v>
      </c>
      <c r="BL211" s="32" t="s">
        <v>133</v>
      </c>
      <c r="BM211" s="34" t="s">
        <v>133</v>
      </c>
      <c r="BN211" s="34" t="s">
        <v>133</v>
      </c>
      <c r="BO211" s="34" t="s">
        <v>133</v>
      </c>
      <c r="BP211" s="34" t="s">
        <v>133</v>
      </c>
      <c r="BQ211" s="16">
        <f t="shared" si="26"/>
        <v>0.37910534618539293</v>
      </c>
      <c r="BR211" s="16">
        <f t="shared" si="29"/>
        <v>0.72102390086903656</v>
      </c>
      <c r="BS211" s="16">
        <f t="shared" si="30"/>
        <v>0.72102390086903656</v>
      </c>
      <c r="BT211" s="35" t="s">
        <v>133</v>
      </c>
      <c r="BU211" s="35" t="s">
        <v>133</v>
      </c>
      <c r="BV211" s="35" t="s">
        <v>133</v>
      </c>
      <c r="BW211" s="35" t="s">
        <v>133</v>
      </c>
      <c r="BX211" s="36">
        <v>0</v>
      </c>
      <c r="BY211" s="37" t="s">
        <v>133</v>
      </c>
      <c r="BZ211" s="38" t="s">
        <v>133</v>
      </c>
    </row>
    <row r="212" spans="1:78" ht="50.1" customHeight="1">
      <c r="A212" s="19" t="s">
        <v>439</v>
      </c>
      <c r="B212" s="20" t="s">
        <v>1107</v>
      </c>
      <c r="C212" s="21">
        <v>8</v>
      </c>
      <c r="D212" s="21" t="s">
        <v>417</v>
      </c>
      <c r="E212" s="40">
        <v>1.6166670000000001</v>
      </c>
      <c r="F212" s="40">
        <v>103.416667</v>
      </c>
      <c r="G212" s="41">
        <v>1</v>
      </c>
      <c r="H212" s="22">
        <v>6945</v>
      </c>
      <c r="I212" s="22">
        <v>156.20499351813308</v>
      </c>
      <c r="J212" s="23">
        <f>MEDIAN(K212,L212)</f>
        <v>7823</v>
      </c>
      <c r="K212" s="23">
        <v>8149</v>
      </c>
      <c r="L212" s="23">
        <v>7497</v>
      </c>
      <c r="M212" s="24" t="s">
        <v>440</v>
      </c>
      <c r="N212" s="25" t="s">
        <v>133</v>
      </c>
      <c r="O212" s="25" t="s">
        <v>133</v>
      </c>
      <c r="P212" s="25" t="s">
        <v>133</v>
      </c>
      <c r="Q212" s="25" t="s">
        <v>133</v>
      </c>
      <c r="R212" s="25" t="s">
        <v>133</v>
      </c>
      <c r="S212" s="44" t="s">
        <v>133</v>
      </c>
      <c r="T212" s="26" t="s">
        <v>419</v>
      </c>
      <c r="U212" s="27" t="s">
        <v>133</v>
      </c>
      <c r="V212" s="27" t="s">
        <v>133</v>
      </c>
      <c r="W212" s="27" t="s">
        <v>133</v>
      </c>
      <c r="X212" s="27" t="s">
        <v>133</v>
      </c>
      <c r="Y212" s="27">
        <v>0.01</v>
      </c>
      <c r="Z212" s="27">
        <v>0.05</v>
      </c>
      <c r="AA212" s="27" t="s">
        <v>133</v>
      </c>
      <c r="AB212" s="28" t="s">
        <v>133</v>
      </c>
      <c r="AC212" s="28">
        <v>0.5</v>
      </c>
      <c r="AD212" s="28">
        <v>0.03</v>
      </c>
      <c r="AE212" s="28" t="s">
        <v>133</v>
      </c>
      <c r="AF212" s="28">
        <v>0.1</v>
      </c>
      <c r="AG212" s="39" t="s">
        <v>133</v>
      </c>
      <c r="AH212" s="39" t="s">
        <v>133</v>
      </c>
      <c r="AI212" s="39" t="s">
        <v>133</v>
      </c>
      <c r="AJ212" s="39" t="s">
        <v>133</v>
      </c>
      <c r="AK212" s="39" t="s">
        <v>133</v>
      </c>
      <c r="AL212" s="39">
        <v>-0.43</v>
      </c>
      <c r="AM212" s="45" t="s">
        <v>133</v>
      </c>
      <c r="AN212" s="15">
        <f t="shared" si="27"/>
        <v>0.51332251070842394</v>
      </c>
      <c r="AO212" s="15">
        <f t="shared" si="28"/>
        <v>0.51332251070842394</v>
      </c>
      <c r="AP212" s="47">
        <v>-0.99375309417699997</v>
      </c>
      <c r="AQ212" s="29" t="s">
        <v>133</v>
      </c>
      <c r="AR212" s="29" t="s">
        <v>133</v>
      </c>
      <c r="AS212" s="148">
        <v>-0.618442382116</v>
      </c>
      <c r="AT212" s="148">
        <v>-0.502724474511</v>
      </c>
      <c r="AU212" s="48">
        <v>-8.9230775360600004E-4</v>
      </c>
      <c r="AV212" s="47">
        <v>0.50093985900399995</v>
      </c>
      <c r="AW212" s="47">
        <v>0.62247912899500002</v>
      </c>
      <c r="AX212" s="29" t="s">
        <v>133</v>
      </c>
      <c r="AY212" s="29" t="s">
        <v>133</v>
      </c>
      <c r="AZ212" s="47">
        <v>1.0170623837299999</v>
      </c>
      <c r="BA212" s="30">
        <v>0</v>
      </c>
      <c r="BB212" s="42">
        <v>5</v>
      </c>
      <c r="BC212" s="31" t="s">
        <v>1705</v>
      </c>
      <c r="BD212" s="31" t="s">
        <v>440</v>
      </c>
      <c r="BE212" s="31" t="s">
        <v>1709</v>
      </c>
      <c r="BF212" s="32">
        <v>0.50808503798819693</v>
      </c>
      <c r="BG212" s="32">
        <v>0.50897734574180298</v>
      </c>
      <c r="BH212" s="33">
        <v>0.05</v>
      </c>
      <c r="BI212" s="33">
        <v>0.05</v>
      </c>
      <c r="BJ212" s="32" t="s">
        <v>133</v>
      </c>
      <c r="BK212" s="32" t="s">
        <v>133</v>
      </c>
      <c r="BL212" s="32" t="s">
        <v>133</v>
      </c>
      <c r="BM212" s="34" t="s">
        <v>133</v>
      </c>
      <c r="BN212" s="34" t="s">
        <v>133</v>
      </c>
      <c r="BO212" s="34" t="s">
        <v>133</v>
      </c>
      <c r="BP212" s="34" t="s">
        <v>133</v>
      </c>
      <c r="BQ212" s="16">
        <f t="shared" si="26"/>
        <v>-0.93808503798819687</v>
      </c>
      <c r="BR212" s="16">
        <f t="shared" si="29"/>
        <v>0.72633183771494603</v>
      </c>
      <c r="BS212" s="16">
        <f t="shared" si="30"/>
        <v>0.72633183771494603</v>
      </c>
      <c r="BT212" s="35" t="s">
        <v>133</v>
      </c>
      <c r="BU212" s="35" t="s">
        <v>133</v>
      </c>
      <c r="BV212" s="35" t="s">
        <v>133</v>
      </c>
      <c r="BW212" s="35" t="s">
        <v>133</v>
      </c>
      <c r="BX212" s="36">
        <v>0</v>
      </c>
      <c r="BY212" s="37" t="s">
        <v>133</v>
      </c>
      <c r="BZ212" s="38" t="s">
        <v>133</v>
      </c>
    </row>
    <row r="213" spans="1:78" ht="50.1" customHeight="1">
      <c r="A213" s="19" t="s">
        <v>441</v>
      </c>
      <c r="B213" s="20" t="s">
        <v>1107</v>
      </c>
      <c r="C213" s="21">
        <v>8</v>
      </c>
      <c r="D213" s="21" t="s">
        <v>417</v>
      </c>
      <c r="E213" s="40">
        <v>2.3666670000000001</v>
      </c>
      <c r="F213" s="40">
        <v>102</v>
      </c>
      <c r="G213" s="41">
        <v>1</v>
      </c>
      <c r="H213" s="22">
        <v>6985</v>
      </c>
      <c r="I213" s="22">
        <v>205.91260281974002</v>
      </c>
      <c r="J213" s="23">
        <f>MEDIAN(K213,L213)</f>
        <v>7819.5</v>
      </c>
      <c r="K213" s="23">
        <v>8196</v>
      </c>
      <c r="L213" s="23">
        <v>7443</v>
      </c>
      <c r="M213" s="24" t="s">
        <v>438</v>
      </c>
      <c r="N213" s="25" t="s">
        <v>133</v>
      </c>
      <c r="O213" s="25" t="s">
        <v>133</v>
      </c>
      <c r="P213" s="25" t="s">
        <v>133</v>
      </c>
      <c r="Q213" s="25" t="s">
        <v>133</v>
      </c>
      <c r="R213" s="25" t="s">
        <v>133</v>
      </c>
      <c r="S213" s="44" t="s">
        <v>133</v>
      </c>
      <c r="T213" s="26" t="s">
        <v>419</v>
      </c>
      <c r="U213" s="27" t="s">
        <v>133</v>
      </c>
      <c r="V213" s="27" t="s">
        <v>133</v>
      </c>
      <c r="W213" s="27" t="s">
        <v>133</v>
      </c>
      <c r="X213" s="27" t="s">
        <v>133</v>
      </c>
      <c r="Y213" s="27">
        <v>0.01</v>
      </c>
      <c r="Z213" s="27">
        <v>0.05</v>
      </c>
      <c r="AA213" s="27" t="s">
        <v>133</v>
      </c>
      <c r="AB213" s="28" t="s">
        <v>133</v>
      </c>
      <c r="AC213" s="28">
        <v>0.5</v>
      </c>
      <c r="AD213" s="28">
        <v>0.03</v>
      </c>
      <c r="AE213" s="28" t="s">
        <v>133</v>
      </c>
      <c r="AF213" s="28">
        <v>0.1</v>
      </c>
      <c r="AG213" s="39" t="s">
        <v>133</v>
      </c>
      <c r="AH213" s="39" t="s">
        <v>133</v>
      </c>
      <c r="AI213" s="39" t="s">
        <v>133</v>
      </c>
      <c r="AJ213" s="39" t="s">
        <v>133</v>
      </c>
      <c r="AK213" s="39" t="s">
        <v>133</v>
      </c>
      <c r="AL213" s="39">
        <v>-3.75</v>
      </c>
      <c r="AM213" s="45" t="s">
        <v>133</v>
      </c>
      <c r="AN213" s="15">
        <f t="shared" si="27"/>
        <v>0.51332251070842394</v>
      </c>
      <c r="AO213" s="15">
        <f t="shared" si="28"/>
        <v>0.51332251070842394</v>
      </c>
      <c r="AP213" s="47">
        <v>-1.0161856916300001</v>
      </c>
      <c r="AQ213" s="29" t="s">
        <v>133</v>
      </c>
      <c r="AR213" s="29" t="s">
        <v>133</v>
      </c>
      <c r="AS213" s="148">
        <v>-0.63737500689000004</v>
      </c>
      <c r="AT213" s="148">
        <v>-0.59571248327399995</v>
      </c>
      <c r="AU213" s="48">
        <v>1.08675399948E-2</v>
      </c>
      <c r="AV213" s="47">
        <v>0.61744756326399997</v>
      </c>
      <c r="AW213" s="47">
        <v>0.69619899675100005</v>
      </c>
      <c r="AX213" s="29" t="s">
        <v>133</v>
      </c>
      <c r="AY213" s="29" t="s">
        <v>133</v>
      </c>
      <c r="AZ213" s="47">
        <v>1.1646217867199999</v>
      </c>
      <c r="BA213" s="30">
        <v>0</v>
      </c>
      <c r="BB213" s="42">
        <v>5</v>
      </c>
      <c r="BC213" s="31" t="s">
        <v>1705</v>
      </c>
      <c r="BD213" s="31" t="s">
        <v>438</v>
      </c>
      <c r="BE213" s="31" t="s">
        <v>1709</v>
      </c>
      <c r="BF213" s="32">
        <v>0.58774466335739994</v>
      </c>
      <c r="BG213" s="32">
        <v>0.5768771233626</v>
      </c>
      <c r="BH213" s="33">
        <v>0.05</v>
      </c>
      <c r="BI213" s="33">
        <v>0.05</v>
      </c>
      <c r="BJ213" s="32" t="s">
        <v>133</v>
      </c>
      <c r="BK213" s="32" t="s">
        <v>133</v>
      </c>
      <c r="BL213" s="32" t="s">
        <v>133</v>
      </c>
      <c r="BM213" s="34" t="s">
        <v>133</v>
      </c>
      <c r="BN213" s="34" t="s">
        <v>133</v>
      </c>
      <c r="BO213" s="34" t="s">
        <v>133</v>
      </c>
      <c r="BP213" s="34" t="s">
        <v>133</v>
      </c>
      <c r="BQ213" s="16">
        <f t="shared" si="26"/>
        <v>-4.3377446633573999</v>
      </c>
      <c r="BR213" s="16">
        <f t="shared" si="29"/>
        <v>0.77542711808338782</v>
      </c>
      <c r="BS213" s="16">
        <f t="shared" si="30"/>
        <v>0.77542711808338782</v>
      </c>
      <c r="BT213" s="35" t="s">
        <v>133</v>
      </c>
      <c r="BU213" s="35" t="s">
        <v>133</v>
      </c>
      <c r="BV213" s="35" t="s">
        <v>133</v>
      </c>
      <c r="BW213" s="35" t="s">
        <v>133</v>
      </c>
      <c r="BX213" s="36">
        <v>0</v>
      </c>
      <c r="BY213" s="37" t="s">
        <v>133</v>
      </c>
      <c r="BZ213" s="38" t="s">
        <v>133</v>
      </c>
    </row>
    <row r="214" spans="1:78" ht="50.1" customHeight="1">
      <c r="A214" s="19" t="s">
        <v>442</v>
      </c>
      <c r="B214" s="20" t="s">
        <v>1107</v>
      </c>
      <c r="C214" s="21">
        <v>8</v>
      </c>
      <c r="D214" s="21" t="s">
        <v>417</v>
      </c>
      <c r="E214" s="40">
        <v>2.1666669999999999</v>
      </c>
      <c r="F214" s="40">
        <v>102.6</v>
      </c>
      <c r="G214" s="41">
        <v>1</v>
      </c>
      <c r="H214" s="22">
        <v>7015</v>
      </c>
      <c r="I214" s="22">
        <v>128.06248474865697</v>
      </c>
      <c r="J214" s="23">
        <f>MEDIAN(K214,L214)</f>
        <v>7871</v>
      </c>
      <c r="K214" s="23">
        <v>8150</v>
      </c>
      <c r="L214" s="23">
        <v>7592</v>
      </c>
      <c r="M214" s="24" t="s">
        <v>440</v>
      </c>
      <c r="N214" s="25" t="s">
        <v>133</v>
      </c>
      <c r="O214" s="25" t="s">
        <v>133</v>
      </c>
      <c r="P214" s="25" t="s">
        <v>133</v>
      </c>
      <c r="Q214" s="25" t="s">
        <v>133</v>
      </c>
      <c r="R214" s="25" t="s">
        <v>133</v>
      </c>
      <c r="S214" s="44" t="s">
        <v>133</v>
      </c>
      <c r="T214" s="26" t="s">
        <v>419</v>
      </c>
      <c r="U214" s="27" t="s">
        <v>133</v>
      </c>
      <c r="V214" s="27" t="s">
        <v>133</v>
      </c>
      <c r="W214" s="27" t="s">
        <v>133</v>
      </c>
      <c r="X214" s="27" t="s">
        <v>133</v>
      </c>
      <c r="Y214" s="27">
        <v>0.01</v>
      </c>
      <c r="Z214" s="27">
        <v>0.05</v>
      </c>
      <c r="AA214" s="27" t="s">
        <v>133</v>
      </c>
      <c r="AB214" s="28" t="s">
        <v>133</v>
      </c>
      <c r="AC214" s="28">
        <v>0.5</v>
      </c>
      <c r="AD214" s="28">
        <v>0.03</v>
      </c>
      <c r="AE214" s="28" t="s">
        <v>133</v>
      </c>
      <c r="AF214" s="28">
        <v>0.1</v>
      </c>
      <c r="AG214" s="39" t="s">
        <v>133</v>
      </c>
      <c r="AH214" s="39" t="s">
        <v>133</v>
      </c>
      <c r="AI214" s="39" t="s">
        <v>133</v>
      </c>
      <c r="AJ214" s="39" t="s">
        <v>133</v>
      </c>
      <c r="AK214" s="39" t="s">
        <v>133</v>
      </c>
      <c r="AL214" s="39">
        <v>-2.73</v>
      </c>
      <c r="AM214" s="45" t="s">
        <v>133</v>
      </c>
      <c r="AN214" s="15">
        <f t="shared" si="27"/>
        <v>0.51332251070842394</v>
      </c>
      <c r="AO214" s="15">
        <f t="shared" si="28"/>
        <v>0.51332251070842394</v>
      </c>
      <c r="AP214" s="47">
        <v>-0.90210645735200001</v>
      </c>
      <c r="AQ214" s="29" t="s">
        <v>133</v>
      </c>
      <c r="AR214" s="29" t="s">
        <v>133</v>
      </c>
      <c r="AS214" s="148">
        <v>-0.57252274997599994</v>
      </c>
      <c r="AT214" s="148">
        <v>-0.52983841980799995</v>
      </c>
      <c r="AU214" s="48">
        <v>3.0372433823900001E-3</v>
      </c>
      <c r="AV214" s="47">
        <v>0.53591290657199997</v>
      </c>
      <c r="AW214" s="47">
        <v>0.623635557866</v>
      </c>
      <c r="AX214" s="29" t="s">
        <v>133</v>
      </c>
      <c r="AY214" s="29" t="s">
        <v>133</v>
      </c>
      <c r="AZ214" s="47">
        <v>1.04765990829</v>
      </c>
      <c r="BA214" s="30">
        <v>0</v>
      </c>
      <c r="BB214" s="42">
        <v>5</v>
      </c>
      <c r="BC214" s="31" t="s">
        <v>1705</v>
      </c>
      <c r="BD214" s="31" t="s">
        <v>440</v>
      </c>
      <c r="BE214" s="31" t="s">
        <v>1709</v>
      </c>
      <c r="BF214" s="32">
        <v>0.52534857583619499</v>
      </c>
      <c r="BG214" s="32">
        <v>0.52231133245380501</v>
      </c>
      <c r="BH214" s="33">
        <v>0.05</v>
      </c>
      <c r="BI214" s="33">
        <v>0.05</v>
      </c>
      <c r="BJ214" s="32" t="s">
        <v>133</v>
      </c>
      <c r="BK214" s="32" t="s">
        <v>133</v>
      </c>
      <c r="BL214" s="32" t="s">
        <v>133</v>
      </c>
      <c r="BM214" s="34" t="s">
        <v>133</v>
      </c>
      <c r="BN214" s="34" t="s">
        <v>133</v>
      </c>
      <c r="BO214" s="34" t="s">
        <v>133</v>
      </c>
      <c r="BP214" s="34" t="s">
        <v>133</v>
      </c>
      <c r="BQ214" s="16">
        <f t="shared" si="26"/>
        <v>-3.2553485758361949</v>
      </c>
      <c r="BR214" s="16">
        <f t="shared" si="29"/>
        <v>0.73573713241188876</v>
      </c>
      <c r="BS214" s="16">
        <f t="shared" si="30"/>
        <v>0.73573713241188876</v>
      </c>
      <c r="BT214" s="35" t="s">
        <v>133</v>
      </c>
      <c r="BU214" s="35" t="s">
        <v>133</v>
      </c>
      <c r="BV214" s="35" t="s">
        <v>133</v>
      </c>
      <c r="BW214" s="35" t="s">
        <v>133</v>
      </c>
      <c r="BX214" s="36">
        <v>0</v>
      </c>
      <c r="BY214" s="37" t="s">
        <v>133</v>
      </c>
      <c r="BZ214" s="38" t="s">
        <v>133</v>
      </c>
    </row>
    <row r="215" spans="1:78" ht="50.1" customHeight="1">
      <c r="A215" s="19" t="s">
        <v>443</v>
      </c>
      <c r="B215" s="20" t="s">
        <v>1107</v>
      </c>
      <c r="C215" s="21">
        <v>8</v>
      </c>
      <c r="D215" s="21" t="s">
        <v>417</v>
      </c>
      <c r="E215" s="40">
        <v>2.4166669999999999</v>
      </c>
      <c r="F215" s="40">
        <v>101.933333</v>
      </c>
      <c r="G215" s="41">
        <v>1</v>
      </c>
      <c r="H215" s="22">
        <v>7175</v>
      </c>
      <c r="I215" s="22">
        <v>122.06555615733703</v>
      </c>
      <c r="J215" s="23">
        <f>MEDIAN(K215,L215)</f>
        <v>8011.5</v>
      </c>
      <c r="K215" s="23">
        <v>8298</v>
      </c>
      <c r="L215" s="23">
        <v>7725</v>
      </c>
      <c r="M215" s="24" t="s">
        <v>444</v>
      </c>
      <c r="N215" s="25" t="s">
        <v>133</v>
      </c>
      <c r="O215" s="25" t="s">
        <v>133</v>
      </c>
      <c r="P215" s="25" t="s">
        <v>133</v>
      </c>
      <c r="Q215" s="25" t="s">
        <v>133</v>
      </c>
      <c r="R215" s="25" t="s">
        <v>133</v>
      </c>
      <c r="S215" s="44" t="s">
        <v>133</v>
      </c>
      <c r="T215" s="26" t="s">
        <v>419</v>
      </c>
      <c r="U215" s="27" t="s">
        <v>133</v>
      </c>
      <c r="V215" s="27" t="s">
        <v>133</v>
      </c>
      <c r="W215" s="27" t="s">
        <v>133</v>
      </c>
      <c r="X215" s="27" t="s">
        <v>133</v>
      </c>
      <c r="Y215" s="27">
        <v>0.01</v>
      </c>
      <c r="Z215" s="27">
        <v>0.05</v>
      </c>
      <c r="AA215" s="27" t="s">
        <v>133</v>
      </c>
      <c r="AB215" s="28" t="s">
        <v>133</v>
      </c>
      <c r="AC215" s="28">
        <v>0.5</v>
      </c>
      <c r="AD215" s="28">
        <v>0.03</v>
      </c>
      <c r="AE215" s="28" t="s">
        <v>133</v>
      </c>
      <c r="AF215" s="28">
        <v>0.1</v>
      </c>
      <c r="AG215" s="39" t="s">
        <v>133</v>
      </c>
      <c r="AH215" s="39" t="s">
        <v>133</v>
      </c>
      <c r="AI215" s="39" t="s">
        <v>133</v>
      </c>
      <c r="AJ215" s="39" t="s">
        <v>133</v>
      </c>
      <c r="AK215" s="39" t="s">
        <v>133</v>
      </c>
      <c r="AL215" s="39">
        <v>-5.05</v>
      </c>
      <c r="AM215" s="45" t="s">
        <v>133</v>
      </c>
      <c r="AN215" s="15">
        <f t="shared" si="27"/>
        <v>0.51332251070842394</v>
      </c>
      <c r="AO215" s="15">
        <f t="shared" si="28"/>
        <v>0.51332251070842394</v>
      </c>
      <c r="AP215" s="47">
        <v>-1.28926855453</v>
      </c>
      <c r="AQ215" s="29" t="s">
        <v>133</v>
      </c>
      <c r="AR215" s="29" t="s">
        <v>133</v>
      </c>
      <c r="AS215" s="148">
        <v>-0.79858900400199995</v>
      </c>
      <c r="AT215" s="148">
        <v>-0.75306124447</v>
      </c>
      <c r="AU215" s="48">
        <v>2.7805700987000002E-2</v>
      </c>
      <c r="AV215" s="47">
        <v>0.80867264644400005</v>
      </c>
      <c r="AW215" s="47">
        <v>0.888670080689</v>
      </c>
      <c r="AX215" s="29" t="s">
        <v>133</v>
      </c>
      <c r="AY215" s="29" t="s">
        <v>133</v>
      </c>
      <c r="AZ215" s="47">
        <v>1.48210797012</v>
      </c>
      <c r="BA215" s="30">
        <v>0</v>
      </c>
      <c r="BB215" s="42">
        <v>5</v>
      </c>
      <c r="BC215" s="31" t="s">
        <v>1705</v>
      </c>
      <c r="BD215" s="31" t="s">
        <v>444</v>
      </c>
      <c r="BE215" s="31" t="s">
        <v>1709</v>
      </c>
      <c r="BF215" s="32">
        <v>0.75495683555350002</v>
      </c>
      <c r="BG215" s="32">
        <v>0.72715113456649993</v>
      </c>
      <c r="BH215" s="33">
        <v>0.05</v>
      </c>
      <c r="BI215" s="33">
        <v>0.05</v>
      </c>
      <c r="BJ215" s="32" t="s">
        <v>133</v>
      </c>
      <c r="BK215" s="32" t="s">
        <v>133</v>
      </c>
      <c r="BL215" s="32" t="s">
        <v>133</v>
      </c>
      <c r="BM215" s="34" t="s">
        <v>133</v>
      </c>
      <c r="BN215" s="34" t="s">
        <v>133</v>
      </c>
      <c r="BO215" s="34" t="s">
        <v>133</v>
      </c>
      <c r="BP215" s="34" t="s">
        <v>133</v>
      </c>
      <c r="BQ215" s="16">
        <f t="shared" si="26"/>
        <v>-5.8049568355534999</v>
      </c>
      <c r="BR215" s="16">
        <f t="shared" si="29"/>
        <v>0.89288788350013348</v>
      </c>
      <c r="BS215" s="16">
        <f t="shared" si="30"/>
        <v>0.89288788350013348</v>
      </c>
      <c r="BT215" s="35" t="s">
        <v>133</v>
      </c>
      <c r="BU215" s="35" t="s">
        <v>133</v>
      </c>
      <c r="BV215" s="35" t="s">
        <v>133</v>
      </c>
      <c r="BW215" s="35" t="s">
        <v>133</v>
      </c>
      <c r="BX215" s="36">
        <v>0</v>
      </c>
      <c r="BY215" s="37" t="s">
        <v>133</v>
      </c>
      <c r="BZ215" s="38" t="s">
        <v>133</v>
      </c>
    </row>
    <row r="216" spans="1:78" ht="50.1" customHeight="1">
      <c r="A216" s="19" t="s">
        <v>445</v>
      </c>
      <c r="B216" s="20" t="s">
        <v>1107</v>
      </c>
      <c r="C216" s="21">
        <v>8</v>
      </c>
      <c r="D216" s="21" t="s">
        <v>417</v>
      </c>
      <c r="E216" s="40">
        <v>1.983333</v>
      </c>
      <c r="F216" s="40">
        <v>102.666667</v>
      </c>
      <c r="G216" s="41">
        <v>1</v>
      </c>
      <c r="H216" s="22">
        <v>7340</v>
      </c>
      <c r="I216" s="22">
        <v>141.42135623730951</v>
      </c>
      <c r="J216" s="23">
        <f>MEDIAN(K216,L216)</f>
        <v>8142.5</v>
      </c>
      <c r="K216" s="23">
        <v>8410</v>
      </c>
      <c r="L216" s="23">
        <v>7875</v>
      </c>
      <c r="M216" s="24" t="s">
        <v>440</v>
      </c>
      <c r="N216" s="25" t="s">
        <v>133</v>
      </c>
      <c r="O216" s="25" t="s">
        <v>133</v>
      </c>
      <c r="P216" s="25" t="s">
        <v>133</v>
      </c>
      <c r="Q216" s="25" t="s">
        <v>133</v>
      </c>
      <c r="R216" s="25" t="s">
        <v>133</v>
      </c>
      <c r="S216" s="44" t="s">
        <v>133</v>
      </c>
      <c r="T216" s="26" t="s">
        <v>419</v>
      </c>
      <c r="U216" s="27" t="s">
        <v>133</v>
      </c>
      <c r="V216" s="27" t="s">
        <v>133</v>
      </c>
      <c r="W216" s="27" t="s">
        <v>133</v>
      </c>
      <c r="X216" s="27" t="s">
        <v>133</v>
      </c>
      <c r="Y216" s="27">
        <v>0.01</v>
      </c>
      <c r="Z216" s="27">
        <v>0.05</v>
      </c>
      <c r="AA216" s="27" t="s">
        <v>133</v>
      </c>
      <c r="AB216" s="28" t="s">
        <v>133</v>
      </c>
      <c r="AC216" s="28">
        <v>0.5</v>
      </c>
      <c r="AD216" s="28">
        <v>0.03</v>
      </c>
      <c r="AE216" s="28" t="s">
        <v>133</v>
      </c>
      <c r="AF216" s="28">
        <v>0.1</v>
      </c>
      <c r="AG216" s="39" t="s">
        <v>133</v>
      </c>
      <c r="AH216" s="39" t="s">
        <v>133</v>
      </c>
      <c r="AI216" s="39" t="s">
        <v>133</v>
      </c>
      <c r="AJ216" s="39" t="s">
        <v>133</v>
      </c>
      <c r="AK216" s="39" t="s">
        <v>133</v>
      </c>
      <c r="AL216" s="39">
        <v>-5.05</v>
      </c>
      <c r="AM216" s="45" t="s">
        <v>133</v>
      </c>
      <c r="AN216" s="15">
        <f t="shared" si="27"/>
        <v>0.51332251070842394</v>
      </c>
      <c r="AO216" s="15">
        <f t="shared" si="28"/>
        <v>0.51332251070842394</v>
      </c>
      <c r="AP216" s="47">
        <v>-0.87513981568499999</v>
      </c>
      <c r="AQ216" s="29" t="s">
        <v>133</v>
      </c>
      <c r="AR216" s="29" t="s">
        <v>133</v>
      </c>
      <c r="AS216" s="148">
        <v>-0.55610804770099997</v>
      </c>
      <c r="AT216" s="148">
        <v>-0.50641028251499998</v>
      </c>
      <c r="AU216" s="48">
        <v>2.6034684092599999E-3</v>
      </c>
      <c r="AV216" s="47">
        <v>0.51161721933399995</v>
      </c>
      <c r="AW216" s="47">
        <v>0.61281853137200004</v>
      </c>
      <c r="AX216" s="29" t="s">
        <v>133</v>
      </c>
      <c r="AY216" s="29" t="s">
        <v>133</v>
      </c>
      <c r="AZ216" s="47">
        <v>1.02750647437</v>
      </c>
      <c r="BA216" s="30">
        <v>0</v>
      </c>
      <c r="BB216" s="42">
        <v>5</v>
      </c>
      <c r="BC216" s="31" t="s">
        <v>1705</v>
      </c>
      <c r="BD216" s="31" t="s">
        <v>440</v>
      </c>
      <c r="BE216" s="31" t="s">
        <v>1709</v>
      </c>
      <c r="BF216" s="32">
        <v>0.51505497138962997</v>
      </c>
      <c r="BG216" s="32">
        <v>0.51245150298037001</v>
      </c>
      <c r="BH216" s="33">
        <v>0.05</v>
      </c>
      <c r="BI216" s="33">
        <v>0.05</v>
      </c>
      <c r="BJ216" s="32" t="s">
        <v>133</v>
      </c>
      <c r="BK216" s="32" t="s">
        <v>133</v>
      </c>
      <c r="BL216" s="32" t="s">
        <v>133</v>
      </c>
      <c r="BM216" s="34" t="s">
        <v>133</v>
      </c>
      <c r="BN216" s="34" t="s">
        <v>133</v>
      </c>
      <c r="BO216" s="34" t="s">
        <v>133</v>
      </c>
      <c r="BP216" s="34" t="s">
        <v>133</v>
      </c>
      <c r="BQ216" s="16">
        <f t="shared" si="26"/>
        <v>-5.56505497138963</v>
      </c>
      <c r="BR216" s="16">
        <f t="shared" si="29"/>
        <v>0.72877056945710972</v>
      </c>
      <c r="BS216" s="16">
        <f t="shared" si="30"/>
        <v>0.72877056945710972</v>
      </c>
      <c r="BT216" s="35" t="s">
        <v>133</v>
      </c>
      <c r="BU216" s="35" t="s">
        <v>133</v>
      </c>
      <c r="BV216" s="35" t="s">
        <v>133</v>
      </c>
      <c r="BW216" s="35" t="s">
        <v>133</v>
      </c>
      <c r="BX216" s="36">
        <v>0</v>
      </c>
      <c r="BY216" s="37" t="s">
        <v>133</v>
      </c>
      <c r="BZ216" s="38" t="s">
        <v>133</v>
      </c>
    </row>
    <row r="217" spans="1:78" ht="50.1" customHeight="1">
      <c r="A217" s="19" t="s">
        <v>446</v>
      </c>
      <c r="B217" s="20" t="s">
        <v>1107</v>
      </c>
      <c r="C217" s="21">
        <v>8</v>
      </c>
      <c r="D217" s="21" t="s">
        <v>417</v>
      </c>
      <c r="E217" s="40">
        <v>2.4166669999999999</v>
      </c>
      <c r="F217" s="40">
        <v>101.933333</v>
      </c>
      <c r="G217" s="41">
        <v>1</v>
      </c>
      <c r="H217" s="22">
        <v>7440</v>
      </c>
      <c r="I217" s="22">
        <v>201.55644370746373</v>
      </c>
      <c r="J217" s="23">
        <v>8236.5</v>
      </c>
      <c r="K217" s="23">
        <v>8645</v>
      </c>
      <c r="L217" s="23">
        <v>7828</v>
      </c>
      <c r="M217" s="24" t="s">
        <v>444</v>
      </c>
      <c r="N217" s="25" t="s">
        <v>133</v>
      </c>
      <c r="O217" s="25" t="s">
        <v>133</v>
      </c>
      <c r="P217" s="25" t="s">
        <v>133</v>
      </c>
      <c r="Q217" s="25" t="s">
        <v>133</v>
      </c>
      <c r="R217" s="25" t="s">
        <v>133</v>
      </c>
      <c r="S217" s="44" t="s">
        <v>133</v>
      </c>
      <c r="T217" s="26" t="s">
        <v>419</v>
      </c>
      <c r="U217" s="27" t="s">
        <v>133</v>
      </c>
      <c r="V217" s="27" t="s">
        <v>133</v>
      </c>
      <c r="W217" s="27" t="s">
        <v>133</v>
      </c>
      <c r="X217" s="27" t="s">
        <v>133</v>
      </c>
      <c r="Y217" s="27">
        <v>0.01</v>
      </c>
      <c r="Z217" s="27">
        <v>0.05</v>
      </c>
      <c r="AA217" s="27" t="s">
        <v>133</v>
      </c>
      <c r="AB217" s="28" t="s">
        <v>133</v>
      </c>
      <c r="AC217" s="28">
        <v>0.5</v>
      </c>
      <c r="AD217" s="28">
        <v>0.03</v>
      </c>
      <c r="AE217" s="28" t="s">
        <v>133</v>
      </c>
      <c r="AF217" s="28">
        <v>0.1</v>
      </c>
      <c r="AG217" s="39" t="s">
        <v>133</v>
      </c>
      <c r="AH217" s="39" t="s">
        <v>133</v>
      </c>
      <c r="AI217" s="39" t="s">
        <v>133</v>
      </c>
      <c r="AJ217" s="39" t="s">
        <v>133</v>
      </c>
      <c r="AK217" s="39" t="s">
        <v>133</v>
      </c>
      <c r="AL217" s="39">
        <v>-5.83</v>
      </c>
      <c r="AM217" s="45" t="s">
        <v>133</v>
      </c>
      <c r="AN217" s="15">
        <f t="shared" si="27"/>
        <v>0.51332251070842394</v>
      </c>
      <c r="AO217" s="15">
        <f t="shared" si="28"/>
        <v>0.51332251070842394</v>
      </c>
      <c r="AP217" s="47">
        <v>-1.28926855453</v>
      </c>
      <c r="AQ217" s="29" t="s">
        <v>133</v>
      </c>
      <c r="AR217" s="29" t="s">
        <v>133</v>
      </c>
      <c r="AS217" s="148">
        <v>-0.79858900400199995</v>
      </c>
      <c r="AT217" s="148">
        <v>-0.75306124447</v>
      </c>
      <c r="AU217" s="48">
        <v>2.7805700987000002E-2</v>
      </c>
      <c r="AV217" s="47">
        <v>0.80867264644400005</v>
      </c>
      <c r="AW217" s="47">
        <v>0.888670080689</v>
      </c>
      <c r="AX217" s="29" t="s">
        <v>133</v>
      </c>
      <c r="AY217" s="29" t="s">
        <v>133</v>
      </c>
      <c r="AZ217" s="47">
        <v>1.48210797012</v>
      </c>
      <c r="BA217" s="30">
        <v>0</v>
      </c>
      <c r="BB217" s="42">
        <v>5</v>
      </c>
      <c r="BC217" s="31" t="s">
        <v>1705</v>
      </c>
      <c r="BD217" s="31" t="s">
        <v>444</v>
      </c>
      <c r="BE217" s="31" t="s">
        <v>1709</v>
      </c>
      <c r="BF217" s="32">
        <v>0.75495683555350002</v>
      </c>
      <c r="BG217" s="32">
        <v>0.72715113456649993</v>
      </c>
      <c r="BH217" s="33">
        <v>0.05</v>
      </c>
      <c r="BI217" s="33">
        <v>0.05</v>
      </c>
      <c r="BJ217" s="32" t="s">
        <v>133</v>
      </c>
      <c r="BK217" s="32" t="s">
        <v>133</v>
      </c>
      <c r="BL217" s="32" t="s">
        <v>133</v>
      </c>
      <c r="BM217" s="34" t="s">
        <v>133</v>
      </c>
      <c r="BN217" s="34" t="s">
        <v>133</v>
      </c>
      <c r="BO217" s="34" t="s">
        <v>133</v>
      </c>
      <c r="BP217" s="34" t="s">
        <v>133</v>
      </c>
      <c r="BQ217" s="16">
        <f t="shared" ref="BQ217:BQ256" si="32">AL217-BF217</f>
        <v>-6.5849568355535002</v>
      </c>
      <c r="BR217" s="16">
        <f t="shared" si="29"/>
        <v>0.89288788350013348</v>
      </c>
      <c r="BS217" s="16">
        <f t="shared" si="30"/>
        <v>0.89288788350013348</v>
      </c>
      <c r="BT217" s="35" t="s">
        <v>133</v>
      </c>
      <c r="BU217" s="35" t="s">
        <v>133</v>
      </c>
      <c r="BV217" s="35" t="s">
        <v>133</v>
      </c>
      <c r="BW217" s="35" t="s">
        <v>133</v>
      </c>
      <c r="BX217" s="36">
        <v>0</v>
      </c>
      <c r="BY217" s="37" t="s">
        <v>133</v>
      </c>
      <c r="BZ217" s="38" t="s">
        <v>133</v>
      </c>
    </row>
    <row r="218" spans="1:78" ht="50.1" customHeight="1">
      <c r="A218" s="19" t="s">
        <v>447</v>
      </c>
      <c r="B218" s="20" t="s">
        <v>1107</v>
      </c>
      <c r="C218" s="21">
        <v>8</v>
      </c>
      <c r="D218" s="21" t="s">
        <v>417</v>
      </c>
      <c r="E218" s="40">
        <v>2.4166669999999999</v>
      </c>
      <c r="F218" s="40">
        <v>101.933333</v>
      </c>
      <c r="G218" s="41">
        <v>1</v>
      </c>
      <c r="H218" s="22">
        <v>7560</v>
      </c>
      <c r="I218" s="22">
        <v>168.00297616411441</v>
      </c>
      <c r="J218" s="23">
        <f>MEDIAN(K218,L218)</f>
        <v>8376</v>
      </c>
      <c r="K218" s="23">
        <v>8753</v>
      </c>
      <c r="L218" s="23">
        <v>7999</v>
      </c>
      <c r="M218" s="24" t="s">
        <v>444</v>
      </c>
      <c r="N218" s="25" t="s">
        <v>133</v>
      </c>
      <c r="O218" s="25" t="s">
        <v>133</v>
      </c>
      <c r="P218" s="25" t="s">
        <v>133</v>
      </c>
      <c r="Q218" s="25" t="s">
        <v>133</v>
      </c>
      <c r="R218" s="25" t="s">
        <v>133</v>
      </c>
      <c r="S218" s="44" t="s">
        <v>133</v>
      </c>
      <c r="T218" s="26" t="s">
        <v>419</v>
      </c>
      <c r="U218" s="27" t="s">
        <v>133</v>
      </c>
      <c r="V218" s="27" t="s">
        <v>133</v>
      </c>
      <c r="W218" s="27" t="s">
        <v>133</v>
      </c>
      <c r="X218" s="27" t="s">
        <v>133</v>
      </c>
      <c r="Y218" s="27">
        <v>0.01</v>
      </c>
      <c r="Z218" s="27">
        <v>0.05</v>
      </c>
      <c r="AA218" s="27" t="s">
        <v>133</v>
      </c>
      <c r="AB218" s="28" t="s">
        <v>133</v>
      </c>
      <c r="AC218" s="28">
        <v>0.5</v>
      </c>
      <c r="AD218" s="28">
        <v>0.03</v>
      </c>
      <c r="AE218" s="28" t="s">
        <v>133</v>
      </c>
      <c r="AF218" s="28">
        <v>0.1</v>
      </c>
      <c r="AG218" s="39" t="s">
        <v>133</v>
      </c>
      <c r="AH218" s="39" t="s">
        <v>133</v>
      </c>
      <c r="AI218" s="39" t="s">
        <v>133</v>
      </c>
      <c r="AJ218" s="39" t="s">
        <v>133</v>
      </c>
      <c r="AK218" s="39" t="s">
        <v>133</v>
      </c>
      <c r="AL218" s="39">
        <v>-7.53</v>
      </c>
      <c r="AM218" s="45" t="s">
        <v>133</v>
      </c>
      <c r="AN218" s="15">
        <f t="shared" si="27"/>
        <v>0.51332251070842394</v>
      </c>
      <c r="AO218" s="15">
        <f t="shared" si="28"/>
        <v>0.51332251070842394</v>
      </c>
      <c r="AP218" s="47">
        <v>-1.28926855453</v>
      </c>
      <c r="AQ218" s="29" t="s">
        <v>133</v>
      </c>
      <c r="AR218" s="29" t="s">
        <v>133</v>
      </c>
      <c r="AS218" s="148">
        <v>-0.79858900400199995</v>
      </c>
      <c r="AT218" s="148">
        <v>-0.75306124447</v>
      </c>
      <c r="AU218" s="48">
        <v>2.7805700987000002E-2</v>
      </c>
      <c r="AV218" s="47">
        <v>0.80867264644400005</v>
      </c>
      <c r="AW218" s="47">
        <v>0.888670080689</v>
      </c>
      <c r="AX218" s="29" t="s">
        <v>133</v>
      </c>
      <c r="AY218" s="29" t="s">
        <v>133</v>
      </c>
      <c r="AZ218" s="47">
        <v>1.48210797012</v>
      </c>
      <c r="BA218" s="30">
        <v>0</v>
      </c>
      <c r="BB218" s="42">
        <v>5</v>
      </c>
      <c r="BC218" s="31" t="s">
        <v>1705</v>
      </c>
      <c r="BD218" s="31" t="s">
        <v>444</v>
      </c>
      <c r="BE218" s="31" t="s">
        <v>1709</v>
      </c>
      <c r="BF218" s="32">
        <v>0.75495683555350002</v>
      </c>
      <c r="BG218" s="32">
        <v>0.72715113456649993</v>
      </c>
      <c r="BH218" s="33">
        <v>0.05</v>
      </c>
      <c r="BI218" s="33">
        <v>0.05</v>
      </c>
      <c r="BJ218" s="32" t="s">
        <v>133</v>
      </c>
      <c r="BK218" s="32" t="s">
        <v>133</v>
      </c>
      <c r="BL218" s="32" t="s">
        <v>133</v>
      </c>
      <c r="BM218" s="34" t="s">
        <v>133</v>
      </c>
      <c r="BN218" s="34" t="s">
        <v>133</v>
      </c>
      <c r="BO218" s="34" t="s">
        <v>133</v>
      </c>
      <c r="BP218" s="34" t="s">
        <v>133</v>
      </c>
      <c r="BQ218" s="16">
        <f t="shared" si="32"/>
        <v>-8.2849568355534995</v>
      </c>
      <c r="BR218" s="16">
        <f t="shared" si="29"/>
        <v>0.89288788350013348</v>
      </c>
      <c r="BS218" s="16">
        <f t="shared" si="30"/>
        <v>0.89288788350013348</v>
      </c>
      <c r="BT218" s="35" t="s">
        <v>133</v>
      </c>
      <c r="BU218" s="35" t="s">
        <v>133</v>
      </c>
      <c r="BV218" s="35" t="s">
        <v>133</v>
      </c>
      <c r="BW218" s="35" t="s">
        <v>133</v>
      </c>
      <c r="BX218" s="36">
        <v>0</v>
      </c>
      <c r="BY218" s="37" t="s">
        <v>133</v>
      </c>
      <c r="BZ218" s="38" t="s">
        <v>133</v>
      </c>
    </row>
    <row r="219" spans="1:78" ht="50.1" customHeight="1">
      <c r="A219" s="19" t="s">
        <v>448</v>
      </c>
      <c r="B219" s="20" t="s">
        <v>1107</v>
      </c>
      <c r="C219" s="21">
        <v>8</v>
      </c>
      <c r="D219" s="21" t="s">
        <v>417</v>
      </c>
      <c r="E219" s="40">
        <v>2.2000000000000002</v>
      </c>
      <c r="F219" s="40">
        <v>102.3</v>
      </c>
      <c r="G219" s="41">
        <v>1</v>
      </c>
      <c r="H219" s="22">
        <v>7985</v>
      </c>
      <c r="I219" s="22">
        <v>241.66091947189145</v>
      </c>
      <c r="J219" s="23">
        <v>8922</v>
      </c>
      <c r="K219" s="23">
        <v>9459</v>
      </c>
      <c r="L219" s="23">
        <v>8385</v>
      </c>
      <c r="M219" s="24" t="s">
        <v>449</v>
      </c>
      <c r="N219" s="25" t="s">
        <v>133</v>
      </c>
      <c r="O219" s="25" t="s">
        <v>133</v>
      </c>
      <c r="P219" s="25" t="s">
        <v>133</v>
      </c>
      <c r="Q219" s="25" t="s">
        <v>133</v>
      </c>
      <c r="R219" s="25" t="s">
        <v>133</v>
      </c>
      <c r="S219" s="44" t="s">
        <v>133</v>
      </c>
      <c r="T219" s="26" t="s">
        <v>419</v>
      </c>
      <c r="U219" s="27" t="s">
        <v>133</v>
      </c>
      <c r="V219" s="27" t="s">
        <v>133</v>
      </c>
      <c r="W219" s="27" t="s">
        <v>133</v>
      </c>
      <c r="X219" s="27" t="s">
        <v>133</v>
      </c>
      <c r="Y219" s="27">
        <v>0.01</v>
      </c>
      <c r="Z219" s="27">
        <v>0.05</v>
      </c>
      <c r="AA219" s="27" t="s">
        <v>133</v>
      </c>
      <c r="AB219" s="28" t="s">
        <v>133</v>
      </c>
      <c r="AC219" s="28">
        <v>0.5</v>
      </c>
      <c r="AD219" s="28">
        <v>0.03</v>
      </c>
      <c r="AE219" s="28" t="s">
        <v>133</v>
      </c>
      <c r="AF219" s="28">
        <v>0.1</v>
      </c>
      <c r="AG219" s="39" t="s">
        <v>133</v>
      </c>
      <c r="AH219" s="39" t="s">
        <v>133</v>
      </c>
      <c r="AI219" s="39" t="s">
        <v>133</v>
      </c>
      <c r="AJ219" s="39" t="s">
        <v>133</v>
      </c>
      <c r="AK219" s="39" t="s">
        <v>133</v>
      </c>
      <c r="AL219" s="39">
        <v>-12.75</v>
      </c>
      <c r="AM219" s="45" t="s">
        <v>133</v>
      </c>
      <c r="AN219" s="15">
        <f t="shared" si="27"/>
        <v>0.51332251070842394</v>
      </c>
      <c r="AO219" s="15">
        <f t="shared" si="28"/>
        <v>0.51332251070842394</v>
      </c>
      <c r="AP219" s="47">
        <v>-0.96000281613600003</v>
      </c>
      <c r="AQ219" s="29" t="s">
        <v>133</v>
      </c>
      <c r="AR219" s="29" t="s">
        <v>133</v>
      </c>
      <c r="AS219" s="148">
        <v>-0.60055309019600001</v>
      </c>
      <c r="AT219" s="148">
        <v>-0.55851556952100001</v>
      </c>
      <c r="AU219" s="48">
        <v>3.4573691322700001E-3</v>
      </c>
      <c r="AV219" s="47">
        <v>0.56543030778500003</v>
      </c>
      <c r="AW219" s="47">
        <v>0.64872944544300004</v>
      </c>
      <c r="AX219" s="29" t="s">
        <v>133</v>
      </c>
      <c r="AY219" s="29" t="s">
        <v>133</v>
      </c>
      <c r="AZ219" s="47">
        <v>1.07676295296</v>
      </c>
      <c r="BA219" s="30">
        <v>0</v>
      </c>
      <c r="BB219" s="42">
        <v>5</v>
      </c>
      <c r="BC219" s="31" t="s">
        <v>1705</v>
      </c>
      <c r="BD219" s="31" t="s">
        <v>449</v>
      </c>
      <c r="BE219" s="31" t="s">
        <v>1709</v>
      </c>
      <c r="BF219" s="32">
        <v>0.54011016104613496</v>
      </c>
      <c r="BG219" s="32">
        <v>0.53665279191386506</v>
      </c>
      <c r="BH219" s="33">
        <v>0.05</v>
      </c>
      <c r="BI219" s="33">
        <v>0.05</v>
      </c>
      <c r="BJ219" s="32" t="s">
        <v>133</v>
      </c>
      <c r="BK219" s="32" t="s">
        <v>133</v>
      </c>
      <c r="BL219" s="32" t="s">
        <v>133</v>
      </c>
      <c r="BM219" s="34" t="s">
        <v>133</v>
      </c>
      <c r="BN219" s="34" t="s">
        <v>133</v>
      </c>
      <c r="BO219" s="34" t="s">
        <v>133</v>
      </c>
      <c r="BP219" s="34" t="s">
        <v>133</v>
      </c>
      <c r="BQ219" s="16">
        <f t="shared" si="32"/>
        <v>-13.290110161046135</v>
      </c>
      <c r="BR219" s="16">
        <f t="shared" si="29"/>
        <v>0.74598674188550163</v>
      </c>
      <c r="BS219" s="16">
        <f t="shared" si="30"/>
        <v>0.74598674188550163</v>
      </c>
      <c r="BT219" s="35" t="s">
        <v>133</v>
      </c>
      <c r="BU219" s="35" t="s">
        <v>133</v>
      </c>
      <c r="BV219" s="35" t="s">
        <v>133</v>
      </c>
      <c r="BW219" s="35" t="s">
        <v>133</v>
      </c>
      <c r="BX219" s="36">
        <v>0</v>
      </c>
      <c r="BY219" s="37" t="s">
        <v>133</v>
      </c>
      <c r="BZ219" s="38" t="s">
        <v>133</v>
      </c>
    </row>
    <row r="220" spans="1:78" ht="50.1" customHeight="1">
      <c r="A220" s="19" t="s">
        <v>450</v>
      </c>
      <c r="B220" s="20" t="s">
        <v>1107</v>
      </c>
      <c r="C220" s="21">
        <v>8</v>
      </c>
      <c r="D220" s="21" t="s">
        <v>417</v>
      </c>
      <c r="E220" s="40">
        <v>1.85</v>
      </c>
      <c r="F220" s="40">
        <v>102.15</v>
      </c>
      <c r="G220" s="41">
        <v>1</v>
      </c>
      <c r="H220" s="22">
        <v>8490</v>
      </c>
      <c r="I220" s="22">
        <v>131.24404748406687</v>
      </c>
      <c r="J220" s="23">
        <f>MEDIAN(K220,L220)</f>
        <v>9504</v>
      </c>
      <c r="K220" s="23">
        <v>9885</v>
      </c>
      <c r="L220" s="23">
        <v>9123</v>
      </c>
      <c r="M220" s="24" t="s">
        <v>451</v>
      </c>
      <c r="N220" s="25" t="s">
        <v>133</v>
      </c>
      <c r="O220" s="25" t="s">
        <v>133</v>
      </c>
      <c r="P220" s="25" t="s">
        <v>133</v>
      </c>
      <c r="Q220" s="25" t="s">
        <v>133</v>
      </c>
      <c r="R220" s="25" t="s">
        <v>133</v>
      </c>
      <c r="S220" s="44" t="s">
        <v>133</v>
      </c>
      <c r="T220" s="26" t="s">
        <v>419</v>
      </c>
      <c r="U220" s="27" t="s">
        <v>133</v>
      </c>
      <c r="V220" s="27" t="s">
        <v>133</v>
      </c>
      <c r="W220" s="27" t="s">
        <v>133</v>
      </c>
      <c r="X220" s="27" t="s">
        <v>133</v>
      </c>
      <c r="Y220" s="27">
        <v>0.01</v>
      </c>
      <c r="Z220" s="27">
        <v>0.05</v>
      </c>
      <c r="AA220" s="27" t="s">
        <v>133</v>
      </c>
      <c r="AB220" s="28" t="s">
        <v>133</v>
      </c>
      <c r="AC220" s="28">
        <v>0.5</v>
      </c>
      <c r="AD220" s="28">
        <v>0.03</v>
      </c>
      <c r="AE220" s="28" t="s">
        <v>133</v>
      </c>
      <c r="AF220" s="28">
        <v>0.1</v>
      </c>
      <c r="AG220" s="39" t="s">
        <v>133</v>
      </c>
      <c r="AH220" s="39" t="s">
        <v>133</v>
      </c>
      <c r="AI220" s="39" t="s">
        <v>133</v>
      </c>
      <c r="AJ220" s="39" t="s">
        <v>133</v>
      </c>
      <c r="AK220" s="39" t="s">
        <v>133</v>
      </c>
      <c r="AL220" s="39">
        <v>-21.15</v>
      </c>
      <c r="AM220" s="45" t="s">
        <v>133</v>
      </c>
      <c r="AN220" s="15">
        <f t="shared" si="27"/>
        <v>0.51332251070842394</v>
      </c>
      <c r="AO220" s="15">
        <f t="shared" si="28"/>
        <v>0.51332251070842394</v>
      </c>
      <c r="AP220" s="47">
        <v>-1.01502752161</v>
      </c>
      <c r="AQ220" s="29" t="s">
        <v>133</v>
      </c>
      <c r="AR220" s="29" t="s">
        <v>133</v>
      </c>
      <c r="AS220" s="148">
        <v>-0.63811138282199997</v>
      </c>
      <c r="AT220" s="148">
        <v>-0.59036160208699995</v>
      </c>
      <c r="AU220" s="48">
        <v>6.3152969496099998E-3</v>
      </c>
      <c r="AV220" s="47">
        <v>0.60299219598599996</v>
      </c>
      <c r="AW220" s="47">
        <v>0.68657556024099997</v>
      </c>
      <c r="AX220" s="29" t="s">
        <v>133</v>
      </c>
      <c r="AY220" s="29" t="s">
        <v>133</v>
      </c>
      <c r="AZ220" s="47">
        <v>1.1543532999799999</v>
      </c>
      <c r="BA220" s="30">
        <v>0</v>
      </c>
      <c r="BB220" s="42">
        <v>5</v>
      </c>
      <c r="BC220" s="31" t="s">
        <v>1705</v>
      </c>
      <c r="BD220" s="31" t="s">
        <v>451</v>
      </c>
      <c r="BE220" s="31" t="s">
        <v>1709</v>
      </c>
      <c r="BF220" s="32">
        <v>0.580334298464805</v>
      </c>
      <c r="BG220" s="32">
        <v>0.57401900151519492</v>
      </c>
      <c r="BH220" s="33">
        <v>0.05</v>
      </c>
      <c r="BI220" s="33">
        <v>0.05</v>
      </c>
      <c r="BJ220" s="32" t="s">
        <v>133</v>
      </c>
      <c r="BK220" s="32" t="s">
        <v>133</v>
      </c>
      <c r="BL220" s="32" t="s">
        <v>133</v>
      </c>
      <c r="BM220" s="34" t="s">
        <v>133</v>
      </c>
      <c r="BN220" s="34" t="s">
        <v>133</v>
      </c>
      <c r="BO220" s="34" t="s">
        <v>133</v>
      </c>
      <c r="BP220" s="34" t="s">
        <v>133</v>
      </c>
      <c r="BQ220" s="16">
        <f t="shared" si="32"/>
        <v>-21.730334298464804</v>
      </c>
      <c r="BR220" s="16">
        <f t="shared" si="29"/>
        <v>0.77330318381634844</v>
      </c>
      <c r="BS220" s="16">
        <f t="shared" si="30"/>
        <v>0.77330318381634844</v>
      </c>
      <c r="BT220" s="35" t="s">
        <v>133</v>
      </c>
      <c r="BU220" s="35" t="s">
        <v>133</v>
      </c>
      <c r="BV220" s="35" t="s">
        <v>133</v>
      </c>
      <c r="BW220" s="35" t="s">
        <v>133</v>
      </c>
      <c r="BX220" s="36">
        <v>0</v>
      </c>
      <c r="BY220" s="37" t="s">
        <v>133</v>
      </c>
      <c r="BZ220" s="38" t="s">
        <v>133</v>
      </c>
    </row>
    <row r="221" spans="1:78" ht="50.1" customHeight="1">
      <c r="A221" s="19" t="s">
        <v>452</v>
      </c>
      <c r="B221" s="20" t="s">
        <v>1107</v>
      </c>
      <c r="C221" s="21">
        <v>8</v>
      </c>
      <c r="D221" s="21" t="s">
        <v>417</v>
      </c>
      <c r="E221" s="40">
        <v>1.2166669999999999</v>
      </c>
      <c r="F221" s="40">
        <v>103.2</v>
      </c>
      <c r="G221" s="41">
        <v>1</v>
      </c>
      <c r="H221" s="22">
        <v>9265</v>
      </c>
      <c r="I221" s="22">
        <v>145</v>
      </c>
      <c r="J221" s="23">
        <f>MEDIAN(K221,L221)</f>
        <v>10621.5</v>
      </c>
      <c r="K221" s="23">
        <v>11070</v>
      </c>
      <c r="L221" s="23">
        <v>10173</v>
      </c>
      <c r="M221" s="24" t="s">
        <v>453</v>
      </c>
      <c r="N221" s="25" t="s">
        <v>133</v>
      </c>
      <c r="O221" s="25" t="s">
        <v>133</v>
      </c>
      <c r="P221" s="25" t="s">
        <v>133</v>
      </c>
      <c r="Q221" s="25" t="s">
        <v>133</v>
      </c>
      <c r="R221" s="25" t="s">
        <v>133</v>
      </c>
      <c r="S221" s="44" t="s">
        <v>133</v>
      </c>
      <c r="T221" s="26" t="s">
        <v>419</v>
      </c>
      <c r="U221" s="27" t="s">
        <v>133</v>
      </c>
      <c r="V221" s="27" t="s">
        <v>133</v>
      </c>
      <c r="W221" s="27" t="s">
        <v>133</v>
      </c>
      <c r="X221" s="27" t="s">
        <v>133</v>
      </c>
      <c r="Y221" s="27">
        <v>0.01</v>
      </c>
      <c r="Z221" s="27">
        <v>0.05</v>
      </c>
      <c r="AA221" s="27" t="s">
        <v>133</v>
      </c>
      <c r="AB221" s="28" t="s">
        <v>133</v>
      </c>
      <c r="AC221" s="28">
        <v>0.5</v>
      </c>
      <c r="AD221" s="28">
        <v>0.03</v>
      </c>
      <c r="AE221" s="28" t="s">
        <v>133</v>
      </c>
      <c r="AF221" s="28">
        <v>0.1</v>
      </c>
      <c r="AG221" s="39" t="s">
        <v>133</v>
      </c>
      <c r="AH221" s="39" t="s">
        <v>133</v>
      </c>
      <c r="AI221" s="39" t="s">
        <v>133</v>
      </c>
      <c r="AJ221" s="39" t="s">
        <v>133</v>
      </c>
      <c r="AK221" s="39" t="s">
        <v>133</v>
      </c>
      <c r="AL221" s="39">
        <v>-33.42</v>
      </c>
      <c r="AM221" s="45" t="s">
        <v>133</v>
      </c>
      <c r="AN221" s="15">
        <f t="shared" si="27"/>
        <v>0.51332251070842394</v>
      </c>
      <c r="AO221" s="15">
        <f t="shared" si="28"/>
        <v>0.51332251070842394</v>
      </c>
      <c r="AP221" s="47">
        <v>-0.97598772406199996</v>
      </c>
      <c r="AQ221" s="29" t="s">
        <v>133</v>
      </c>
      <c r="AR221" s="29" t="s">
        <v>133</v>
      </c>
      <c r="AS221" s="148">
        <v>-0.60723629296600001</v>
      </c>
      <c r="AT221" s="148">
        <v>-0.49479491981200002</v>
      </c>
      <c r="AU221" s="48">
        <v>-1.13044560506E-3</v>
      </c>
      <c r="AV221" s="47">
        <v>0.49253402860200002</v>
      </c>
      <c r="AW221" s="47">
        <v>0.61951806677800003</v>
      </c>
      <c r="AX221" s="29" t="s">
        <v>133</v>
      </c>
      <c r="AY221" s="29" t="s">
        <v>133</v>
      </c>
      <c r="AZ221" s="47">
        <v>1.02180796508</v>
      </c>
      <c r="BA221" s="30">
        <v>0</v>
      </c>
      <c r="BB221" s="42">
        <v>5</v>
      </c>
      <c r="BC221" s="31" t="s">
        <v>1705</v>
      </c>
      <c r="BD221" s="31" t="s">
        <v>453</v>
      </c>
      <c r="BE221" s="31" t="s">
        <v>1709</v>
      </c>
      <c r="BF221" s="32">
        <v>0.51033875973747</v>
      </c>
      <c r="BG221" s="32">
        <v>0.51146920534253004</v>
      </c>
      <c r="BH221" s="33">
        <v>0.05</v>
      </c>
      <c r="BI221" s="33">
        <v>0.05</v>
      </c>
      <c r="BJ221" s="32" t="s">
        <v>133</v>
      </c>
      <c r="BK221" s="32" t="s">
        <v>133</v>
      </c>
      <c r="BL221" s="32" t="s">
        <v>133</v>
      </c>
      <c r="BM221" s="34" t="s">
        <v>133</v>
      </c>
      <c r="BN221" s="34" t="s">
        <v>133</v>
      </c>
      <c r="BO221" s="34" t="s">
        <v>133</v>
      </c>
      <c r="BP221" s="34" t="s">
        <v>133</v>
      </c>
      <c r="BQ221" s="16">
        <f t="shared" si="32"/>
        <v>-33.930338759737474</v>
      </c>
      <c r="BR221" s="16">
        <f t="shared" si="29"/>
        <v>0.72808017965998706</v>
      </c>
      <c r="BS221" s="16">
        <f t="shared" si="30"/>
        <v>0.72808017965998706</v>
      </c>
      <c r="BT221" s="35" t="s">
        <v>133</v>
      </c>
      <c r="BU221" s="35" t="s">
        <v>133</v>
      </c>
      <c r="BV221" s="35" t="s">
        <v>133</v>
      </c>
      <c r="BW221" s="35" t="s">
        <v>133</v>
      </c>
      <c r="BX221" s="36">
        <v>0</v>
      </c>
      <c r="BY221" s="37" t="s">
        <v>133</v>
      </c>
      <c r="BZ221" s="38" t="s">
        <v>133</v>
      </c>
    </row>
    <row r="222" spans="1:78" ht="50.1" customHeight="1">
      <c r="A222" s="19" t="s">
        <v>454</v>
      </c>
      <c r="B222" s="20" t="s">
        <v>1107</v>
      </c>
      <c r="C222" s="21">
        <v>8</v>
      </c>
      <c r="D222" s="21" t="s">
        <v>417</v>
      </c>
      <c r="E222" s="40">
        <v>2.3333330000000001</v>
      </c>
      <c r="F222" s="40">
        <v>101.733333</v>
      </c>
      <c r="G222" s="41">
        <v>1</v>
      </c>
      <c r="H222" s="22">
        <v>9840</v>
      </c>
      <c r="I222" s="22">
        <v>344.81879299133334</v>
      </c>
      <c r="J222" s="23">
        <f>MEDIAN(K222,L222)</f>
        <v>11359.5</v>
      </c>
      <c r="K222" s="23">
        <v>12420</v>
      </c>
      <c r="L222" s="23">
        <v>10299</v>
      </c>
      <c r="M222" s="24" t="s">
        <v>455</v>
      </c>
      <c r="N222" s="25" t="s">
        <v>133</v>
      </c>
      <c r="O222" s="25" t="s">
        <v>133</v>
      </c>
      <c r="P222" s="25" t="s">
        <v>133</v>
      </c>
      <c r="Q222" s="25" t="s">
        <v>133</v>
      </c>
      <c r="R222" s="25" t="s">
        <v>133</v>
      </c>
      <c r="S222" s="44" t="s">
        <v>133</v>
      </c>
      <c r="T222" s="26" t="s">
        <v>419</v>
      </c>
      <c r="U222" s="27" t="s">
        <v>133</v>
      </c>
      <c r="V222" s="27" t="s">
        <v>133</v>
      </c>
      <c r="W222" s="27" t="s">
        <v>133</v>
      </c>
      <c r="X222" s="27" t="s">
        <v>133</v>
      </c>
      <c r="Y222" s="27">
        <v>0.01</v>
      </c>
      <c r="Z222" s="27">
        <v>0.05</v>
      </c>
      <c r="AA222" s="27" t="s">
        <v>133</v>
      </c>
      <c r="AB222" s="28" t="s">
        <v>133</v>
      </c>
      <c r="AC222" s="28">
        <v>0.5</v>
      </c>
      <c r="AD222" s="28">
        <v>0.03</v>
      </c>
      <c r="AE222" s="28" t="s">
        <v>133</v>
      </c>
      <c r="AF222" s="28">
        <v>0.1</v>
      </c>
      <c r="AG222" s="39" t="s">
        <v>133</v>
      </c>
      <c r="AH222" s="39" t="s">
        <v>133</v>
      </c>
      <c r="AI222" s="39" t="s">
        <v>133</v>
      </c>
      <c r="AJ222" s="39" t="s">
        <v>133</v>
      </c>
      <c r="AK222" s="39" t="s">
        <v>133</v>
      </c>
      <c r="AL222" s="39">
        <v>-53.55</v>
      </c>
      <c r="AM222" s="45" t="s">
        <v>133</v>
      </c>
      <c r="AN222" s="15">
        <f t="shared" si="27"/>
        <v>0.51332251070842394</v>
      </c>
      <c r="AO222" s="15">
        <f t="shared" si="28"/>
        <v>0.51332251070842394</v>
      </c>
      <c r="AP222" s="47">
        <v>-1.3990164891400001</v>
      </c>
      <c r="AQ222" s="29" t="s">
        <v>133</v>
      </c>
      <c r="AR222" s="29" t="s">
        <v>133</v>
      </c>
      <c r="AS222" s="148">
        <v>-0.86812663188100003</v>
      </c>
      <c r="AT222" s="148">
        <v>-0.81982629261399997</v>
      </c>
      <c r="AU222" s="48">
        <v>2.96354556123E-2</v>
      </c>
      <c r="AV222" s="47">
        <v>0.87909720383900003</v>
      </c>
      <c r="AW222" s="47">
        <v>0.962070776889</v>
      </c>
      <c r="AX222" s="29" t="s">
        <v>133</v>
      </c>
      <c r="AY222" s="29" t="s">
        <v>133</v>
      </c>
      <c r="AZ222" s="47">
        <v>1.6099007870099999</v>
      </c>
      <c r="BA222" s="30">
        <v>0</v>
      </c>
      <c r="BB222" s="42">
        <v>5</v>
      </c>
      <c r="BC222" s="31" t="s">
        <v>1705</v>
      </c>
      <c r="BD222" s="31" t="s">
        <v>455</v>
      </c>
      <c r="BE222" s="31" t="s">
        <v>1709</v>
      </c>
      <c r="BF222" s="32">
        <v>0.81976812131114996</v>
      </c>
      <c r="BG222" s="32">
        <v>0.79013266569884999</v>
      </c>
      <c r="BH222" s="33">
        <v>0.05</v>
      </c>
      <c r="BI222" s="33">
        <v>0.05</v>
      </c>
      <c r="BJ222" s="32" t="s">
        <v>133</v>
      </c>
      <c r="BK222" s="32" t="s">
        <v>133</v>
      </c>
      <c r="BL222" s="32" t="s">
        <v>133</v>
      </c>
      <c r="BM222" s="34" t="s">
        <v>133</v>
      </c>
      <c r="BN222" s="34" t="s">
        <v>133</v>
      </c>
      <c r="BO222" s="34" t="s">
        <v>133</v>
      </c>
      <c r="BP222" s="34" t="s">
        <v>133</v>
      </c>
      <c r="BQ222" s="16">
        <f t="shared" si="32"/>
        <v>-54.369768121311147</v>
      </c>
      <c r="BR222" s="16">
        <f t="shared" si="29"/>
        <v>0.94488604043258606</v>
      </c>
      <c r="BS222" s="16">
        <f t="shared" si="30"/>
        <v>0.94488604043258606</v>
      </c>
      <c r="BT222" s="35" t="s">
        <v>133</v>
      </c>
      <c r="BU222" s="35" t="s">
        <v>133</v>
      </c>
      <c r="BV222" s="35" t="s">
        <v>133</v>
      </c>
      <c r="BW222" s="35" t="s">
        <v>133</v>
      </c>
      <c r="BX222" s="36">
        <v>0</v>
      </c>
      <c r="BY222" s="37" t="s">
        <v>133</v>
      </c>
      <c r="BZ222" s="38" t="s">
        <v>133</v>
      </c>
    </row>
    <row r="223" spans="1:78" ht="50.1" customHeight="1">
      <c r="A223" s="19" t="s">
        <v>456</v>
      </c>
      <c r="B223" s="20" t="s">
        <v>1107</v>
      </c>
      <c r="C223" s="21">
        <v>8</v>
      </c>
      <c r="D223" s="21" t="s">
        <v>417</v>
      </c>
      <c r="E223" s="40">
        <v>1.266667</v>
      </c>
      <c r="F223" s="40">
        <v>103.183333</v>
      </c>
      <c r="G223" s="41">
        <v>1</v>
      </c>
      <c r="H223" s="22">
        <v>10590</v>
      </c>
      <c r="I223" s="22">
        <v>214.70910553583889</v>
      </c>
      <c r="J223" s="23">
        <v>12348</v>
      </c>
      <c r="K223" s="23">
        <v>12934</v>
      </c>
      <c r="L223" s="23">
        <v>11762</v>
      </c>
      <c r="M223" s="24" t="s">
        <v>457</v>
      </c>
      <c r="N223" s="25" t="s">
        <v>133</v>
      </c>
      <c r="O223" s="25" t="s">
        <v>133</v>
      </c>
      <c r="P223" s="25" t="s">
        <v>133</v>
      </c>
      <c r="Q223" s="25" t="s">
        <v>133</v>
      </c>
      <c r="R223" s="25" t="s">
        <v>133</v>
      </c>
      <c r="S223" s="44" t="s">
        <v>133</v>
      </c>
      <c r="T223" s="26" t="s">
        <v>419</v>
      </c>
      <c r="U223" s="27" t="s">
        <v>133</v>
      </c>
      <c r="V223" s="27" t="s">
        <v>133</v>
      </c>
      <c r="W223" s="27" t="s">
        <v>133</v>
      </c>
      <c r="X223" s="27" t="s">
        <v>133</v>
      </c>
      <c r="Y223" s="27">
        <v>0.01</v>
      </c>
      <c r="Z223" s="27">
        <v>0.05</v>
      </c>
      <c r="AA223" s="27" t="s">
        <v>133</v>
      </c>
      <c r="AB223" s="28" t="s">
        <v>133</v>
      </c>
      <c r="AC223" s="28">
        <v>0.5</v>
      </c>
      <c r="AD223" s="28">
        <v>0.03</v>
      </c>
      <c r="AE223" s="28" t="s">
        <v>133</v>
      </c>
      <c r="AF223" s="28">
        <v>0.1</v>
      </c>
      <c r="AG223" s="39" t="s">
        <v>133</v>
      </c>
      <c r="AH223" s="39" t="s">
        <v>133</v>
      </c>
      <c r="AI223" s="39" t="s">
        <v>133</v>
      </c>
      <c r="AJ223" s="39" t="s">
        <v>133</v>
      </c>
      <c r="AK223" s="39" t="s">
        <v>133</v>
      </c>
      <c r="AL223" s="39">
        <v>-33.700000000000003</v>
      </c>
      <c r="AM223" s="45" t="s">
        <v>133</v>
      </c>
      <c r="AN223" s="15">
        <f t="shared" si="27"/>
        <v>0.51332251070842394</v>
      </c>
      <c r="AO223" s="15">
        <f t="shared" si="28"/>
        <v>0.51332251070842394</v>
      </c>
      <c r="AP223" s="47">
        <v>-0.98733435944500003</v>
      </c>
      <c r="AQ223" s="29" t="s">
        <v>133</v>
      </c>
      <c r="AR223" s="29" t="s">
        <v>133</v>
      </c>
      <c r="AS223" s="148">
        <v>-0.61581923784199999</v>
      </c>
      <c r="AT223" s="148">
        <v>-0.50451904652199997</v>
      </c>
      <c r="AU223" s="48">
        <v>-1.1316102698400001E-3</v>
      </c>
      <c r="AV223" s="47">
        <v>0.50225582598200003</v>
      </c>
      <c r="AW223" s="47">
        <v>0.62815604982399997</v>
      </c>
      <c r="AX223" s="29" t="s">
        <v>133</v>
      </c>
      <c r="AY223" s="29" t="s">
        <v>133</v>
      </c>
      <c r="AZ223" s="47">
        <v>1.0334134589799999</v>
      </c>
      <c r="BA223" s="30">
        <v>0</v>
      </c>
      <c r="BB223" s="42">
        <v>5</v>
      </c>
      <c r="BC223" s="31" t="s">
        <v>1705</v>
      </c>
      <c r="BD223" s="31" t="s">
        <v>457</v>
      </c>
      <c r="BE223" s="31" t="s">
        <v>1709</v>
      </c>
      <c r="BF223" s="32">
        <v>0.51614092435507997</v>
      </c>
      <c r="BG223" s="32">
        <v>0.51727253462491996</v>
      </c>
      <c r="BH223" s="33">
        <v>0.05</v>
      </c>
      <c r="BI223" s="33">
        <v>0.05</v>
      </c>
      <c r="BJ223" s="32" t="s">
        <v>133</v>
      </c>
      <c r="BK223" s="32" t="s">
        <v>133</v>
      </c>
      <c r="BL223" s="32" t="s">
        <v>133</v>
      </c>
      <c r="BM223" s="34" t="s">
        <v>133</v>
      </c>
      <c r="BN223" s="34" t="s">
        <v>133</v>
      </c>
      <c r="BO223" s="34" t="s">
        <v>133</v>
      </c>
      <c r="BP223" s="34" t="s">
        <v>133</v>
      </c>
      <c r="BQ223" s="16">
        <f t="shared" si="32"/>
        <v>-34.216140924355081</v>
      </c>
      <c r="BR223" s="16">
        <f t="shared" si="29"/>
        <v>0.73216861109807818</v>
      </c>
      <c r="BS223" s="16">
        <f t="shared" si="30"/>
        <v>0.73216861109807818</v>
      </c>
      <c r="BT223" s="35" t="s">
        <v>133</v>
      </c>
      <c r="BU223" s="35" t="s">
        <v>133</v>
      </c>
      <c r="BV223" s="35" t="s">
        <v>133</v>
      </c>
      <c r="BW223" s="35" t="s">
        <v>133</v>
      </c>
      <c r="BX223" s="36">
        <v>0</v>
      </c>
      <c r="BY223" s="37" t="s">
        <v>133</v>
      </c>
      <c r="BZ223" s="38" t="s">
        <v>133</v>
      </c>
    </row>
    <row r="224" spans="1:78" ht="50.1" customHeight="1">
      <c r="A224" s="19" t="s">
        <v>458</v>
      </c>
      <c r="B224" s="20" t="s">
        <v>1107</v>
      </c>
      <c r="C224" s="21">
        <v>8</v>
      </c>
      <c r="D224" s="21" t="s">
        <v>417</v>
      </c>
      <c r="E224" s="40">
        <v>1.233333</v>
      </c>
      <c r="F224" s="40">
        <v>103.233333</v>
      </c>
      <c r="G224" s="41">
        <v>1</v>
      </c>
      <c r="H224" s="22">
        <v>12440</v>
      </c>
      <c r="I224" s="22">
        <v>712.05687975048738</v>
      </c>
      <c r="J224" s="23">
        <v>14846.5</v>
      </c>
      <c r="K224" s="23">
        <v>16729</v>
      </c>
      <c r="L224" s="23">
        <v>12964</v>
      </c>
      <c r="M224" s="24" t="s">
        <v>459</v>
      </c>
      <c r="N224" s="25" t="s">
        <v>133</v>
      </c>
      <c r="O224" s="25" t="s">
        <v>133</v>
      </c>
      <c r="P224" s="25" t="s">
        <v>133</v>
      </c>
      <c r="Q224" s="25" t="s">
        <v>133</v>
      </c>
      <c r="R224" s="25" t="s">
        <v>133</v>
      </c>
      <c r="S224" s="44" t="s">
        <v>133</v>
      </c>
      <c r="T224" s="26" t="s">
        <v>419</v>
      </c>
      <c r="U224" s="27" t="s">
        <v>133</v>
      </c>
      <c r="V224" s="27" t="s">
        <v>133</v>
      </c>
      <c r="W224" s="27" t="s">
        <v>133</v>
      </c>
      <c r="X224" s="27" t="s">
        <v>133</v>
      </c>
      <c r="Y224" s="27">
        <v>0.01</v>
      </c>
      <c r="Z224" s="27">
        <v>0.05</v>
      </c>
      <c r="AA224" s="27" t="s">
        <v>133</v>
      </c>
      <c r="AB224" s="28" t="s">
        <v>133</v>
      </c>
      <c r="AC224" s="28">
        <v>0.5</v>
      </c>
      <c r="AD224" s="28">
        <v>0.03</v>
      </c>
      <c r="AE224" s="28" t="s">
        <v>133</v>
      </c>
      <c r="AF224" s="28">
        <v>0.1</v>
      </c>
      <c r="AG224" s="39" t="s">
        <v>133</v>
      </c>
      <c r="AH224" s="39" t="s">
        <v>133</v>
      </c>
      <c r="AI224" s="39" t="s">
        <v>133</v>
      </c>
      <c r="AJ224" s="39" t="s">
        <v>133</v>
      </c>
      <c r="AK224" s="39" t="s">
        <v>133</v>
      </c>
      <c r="AL224" s="39">
        <v>-38.549999999999997</v>
      </c>
      <c r="AM224" s="45" t="s">
        <v>133</v>
      </c>
      <c r="AN224" s="15">
        <f t="shared" si="27"/>
        <v>0.51332251070842394</v>
      </c>
      <c r="AO224" s="15">
        <f t="shared" si="28"/>
        <v>0.51332251070842394</v>
      </c>
      <c r="AP224" s="47">
        <v>-0.98333037776099996</v>
      </c>
      <c r="AQ224" s="29" t="s">
        <v>133</v>
      </c>
      <c r="AR224" s="29" t="s">
        <v>133</v>
      </c>
      <c r="AS224" s="148">
        <v>-0.61147736269399999</v>
      </c>
      <c r="AT224" s="148">
        <v>-0.496865303215</v>
      </c>
      <c r="AU224" s="48">
        <v>-1.01228008342E-3</v>
      </c>
      <c r="AV224" s="47">
        <v>0.49484074304800002</v>
      </c>
      <c r="AW224" s="47">
        <v>0.62119380888499998</v>
      </c>
      <c r="AX224" s="29" t="s">
        <v>133</v>
      </c>
      <c r="AY224" s="29" t="s">
        <v>133</v>
      </c>
      <c r="AZ224" s="47">
        <v>1.0229519843399999</v>
      </c>
      <c r="BA224" s="30">
        <v>1</v>
      </c>
      <c r="BB224" s="42">
        <v>5</v>
      </c>
      <c r="BC224" s="31" t="s">
        <v>11333</v>
      </c>
      <c r="BD224" s="31" t="s">
        <v>459</v>
      </c>
      <c r="BE224" s="31" t="s">
        <v>1710</v>
      </c>
      <c r="BF224" s="32" t="s">
        <v>133</v>
      </c>
      <c r="BG224" s="32" t="s">
        <v>133</v>
      </c>
      <c r="BH224" s="33">
        <v>0.05</v>
      </c>
      <c r="BI224" s="33">
        <v>0.05</v>
      </c>
      <c r="BJ224" s="32" t="s">
        <v>133</v>
      </c>
      <c r="BK224" s="32" t="s">
        <v>133</v>
      </c>
      <c r="BL224" s="32" t="s">
        <v>133</v>
      </c>
      <c r="BM224" s="34" t="s">
        <v>133</v>
      </c>
      <c r="BN224" s="34" t="s">
        <v>133</v>
      </c>
      <c r="BO224" s="34" t="s">
        <v>133</v>
      </c>
      <c r="BP224" s="34" t="s">
        <v>133</v>
      </c>
      <c r="BQ224" s="35" t="s">
        <v>133</v>
      </c>
      <c r="BR224" s="16">
        <f t="shared" si="29"/>
        <v>0.51816985632126467</v>
      </c>
      <c r="BS224" s="16">
        <f t="shared" si="30"/>
        <v>0.51816985632126467</v>
      </c>
      <c r="BT224" s="35" t="s">
        <v>133</v>
      </c>
      <c r="BU224" s="35" t="s">
        <v>133</v>
      </c>
      <c r="BV224" s="35" t="s">
        <v>133</v>
      </c>
      <c r="BW224" s="35" t="s">
        <v>133</v>
      </c>
      <c r="BX224" s="36">
        <v>0</v>
      </c>
      <c r="BY224" s="37" t="s">
        <v>133</v>
      </c>
      <c r="BZ224" s="38" t="s">
        <v>133</v>
      </c>
    </row>
    <row r="225" spans="1:78" ht="50.1" customHeight="1">
      <c r="A225" s="19" t="s">
        <v>460</v>
      </c>
      <c r="B225" s="20" t="s">
        <v>1107</v>
      </c>
      <c r="C225" s="21">
        <v>8</v>
      </c>
      <c r="D225" s="21" t="s">
        <v>417</v>
      </c>
      <c r="E225" s="40">
        <v>2.65</v>
      </c>
      <c r="F225" s="40">
        <v>101.466667</v>
      </c>
      <c r="G225" s="41">
        <v>1</v>
      </c>
      <c r="H225" s="22">
        <v>17170</v>
      </c>
      <c r="I225" s="22">
        <v>148.66068747318505</v>
      </c>
      <c r="J225" s="23">
        <v>20716</v>
      </c>
      <c r="K225" s="23">
        <v>21126</v>
      </c>
      <c r="L225" s="23">
        <v>20306</v>
      </c>
      <c r="M225" s="24" t="s">
        <v>461</v>
      </c>
      <c r="N225" s="25" t="s">
        <v>133</v>
      </c>
      <c r="O225" s="25" t="s">
        <v>133</v>
      </c>
      <c r="P225" s="25" t="s">
        <v>133</v>
      </c>
      <c r="Q225" s="25" t="s">
        <v>133</v>
      </c>
      <c r="R225" s="25" t="s">
        <v>133</v>
      </c>
      <c r="S225" s="44" t="s">
        <v>133</v>
      </c>
      <c r="T225" s="26" t="s">
        <v>419</v>
      </c>
      <c r="U225" s="27" t="s">
        <v>133</v>
      </c>
      <c r="V225" s="27" t="s">
        <v>133</v>
      </c>
      <c r="W225" s="27" t="s">
        <v>133</v>
      </c>
      <c r="X225" s="27" t="s">
        <v>133</v>
      </c>
      <c r="Y225" s="27">
        <v>0.01</v>
      </c>
      <c r="Z225" s="27">
        <v>0.05</v>
      </c>
      <c r="AA225" s="27" t="s">
        <v>133</v>
      </c>
      <c r="AB225" s="28" t="s">
        <v>133</v>
      </c>
      <c r="AC225" s="28">
        <v>0.5</v>
      </c>
      <c r="AD225" s="28">
        <v>0.03</v>
      </c>
      <c r="AE225" s="28" t="s">
        <v>133</v>
      </c>
      <c r="AF225" s="28">
        <v>0.1</v>
      </c>
      <c r="AG225" s="39" t="s">
        <v>133</v>
      </c>
      <c r="AH225" s="39" t="s">
        <v>133</v>
      </c>
      <c r="AI225" s="39" t="s">
        <v>133</v>
      </c>
      <c r="AJ225" s="39" t="s">
        <v>133</v>
      </c>
      <c r="AK225" s="39" t="s">
        <v>133</v>
      </c>
      <c r="AL225" s="39">
        <v>-57.02</v>
      </c>
      <c r="AM225" s="45" t="s">
        <v>133</v>
      </c>
      <c r="AN225" s="15">
        <f t="shared" si="27"/>
        <v>0.51332251070842394</v>
      </c>
      <c r="AO225" s="15">
        <f t="shared" si="28"/>
        <v>0.51332251070842394</v>
      </c>
      <c r="AP225" s="47">
        <v>-1.6866187260700001</v>
      </c>
      <c r="AQ225" s="29" t="s">
        <v>133</v>
      </c>
      <c r="AR225" s="29" t="s">
        <v>133</v>
      </c>
      <c r="AS225" s="148">
        <v>-1.0235769215699999</v>
      </c>
      <c r="AT225" s="148">
        <v>-0.96505439955799999</v>
      </c>
      <c r="AU225" s="48">
        <v>1.8896638148300001E-2</v>
      </c>
      <c r="AV225" s="47">
        <v>1.00284767585</v>
      </c>
      <c r="AW225" s="47">
        <v>1.0945704727700001</v>
      </c>
      <c r="AX225" s="29" t="s">
        <v>133</v>
      </c>
      <c r="AY225" s="29" t="s">
        <v>133</v>
      </c>
      <c r="AZ225" s="47">
        <v>1.8351830664</v>
      </c>
      <c r="BA225" s="30">
        <v>0</v>
      </c>
      <c r="BB225" s="42">
        <v>5</v>
      </c>
      <c r="BC225" s="31" t="s">
        <v>1705</v>
      </c>
      <c r="BD225" s="31" t="s">
        <v>11351</v>
      </c>
      <c r="BE225" s="31" t="s">
        <v>1709</v>
      </c>
      <c r="BF225" s="32">
        <v>0.92703985227414998</v>
      </c>
      <c r="BG225" s="32">
        <v>0.90814321412584997</v>
      </c>
      <c r="BH225" s="33">
        <v>0.05</v>
      </c>
      <c r="BI225" s="33">
        <v>0.05</v>
      </c>
      <c r="BJ225" s="32" t="s">
        <v>133</v>
      </c>
      <c r="BK225" s="32" t="s">
        <v>133</v>
      </c>
      <c r="BL225" s="32" t="s">
        <v>133</v>
      </c>
      <c r="BM225" s="34" t="s">
        <v>133</v>
      </c>
      <c r="BN225" s="34" t="s">
        <v>133</v>
      </c>
      <c r="BO225" s="34" t="s">
        <v>133</v>
      </c>
      <c r="BP225" s="34" t="s">
        <v>133</v>
      </c>
      <c r="BQ225" s="16">
        <f t="shared" si="32"/>
        <v>-57.947039852274152</v>
      </c>
      <c r="BR225" s="16">
        <f t="shared" si="29"/>
        <v>1.0455735733858376</v>
      </c>
      <c r="BS225" s="16">
        <f t="shared" si="30"/>
        <v>1.0455735733858376</v>
      </c>
      <c r="BT225" s="35" t="s">
        <v>133</v>
      </c>
      <c r="BU225" s="35" t="s">
        <v>133</v>
      </c>
      <c r="BV225" s="35" t="s">
        <v>133</v>
      </c>
      <c r="BW225" s="35" t="s">
        <v>133</v>
      </c>
      <c r="BX225" s="36">
        <v>0</v>
      </c>
      <c r="BY225" s="37" t="s">
        <v>133</v>
      </c>
      <c r="BZ225" s="38" t="s">
        <v>133</v>
      </c>
    </row>
    <row r="226" spans="1:78" ht="50.1" customHeight="1">
      <c r="A226" s="19" t="s">
        <v>462</v>
      </c>
      <c r="B226" s="20" t="s">
        <v>1107</v>
      </c>
      <c r="C226" s="21">
        <v>8</v>
      </c>
      <c r="D226" s="21" t="s">
        <v>417</v>
      </c>
      <c r="E226" s="40">
        <v>2.6</v>
      </c>
      <c r="F226" s="40">
        <v>101.516667</v>
      </c>
      <c r="G226" s="41">
        <v>1</v>
      </c>
      <c r="H226" s="22">
        <v>23800</v>
      </c>
      <c r="I226" s="22">
        <v>2551.9600310349692</v>
      </c>
      <c r="J226" s="23">
        <v>27814.5</v>
      </c>
      <c r="K226" s="23">
        <v>33130</v>
      </c>
      <c r="L226" s="23">
        <v>22499</v>
      </c>
      <c r="M226" s="24" t="s">
        <v>463</v>
      </c>
      <c r="N226" s="25" t="s">
        <v>133</v>
      </c>
      <c r="O226" s="25" t="s">
        <v>133</v>
      </c>
      <c r="P226" s="25" t="s">
        <v>133</v>
      </c>
      <c r="Q226" s="25" t="s">
        <v>133</v>
      </c>
      <c r="R226" s="25" t="s">
        <v>133</v>
      </c>
      <c r="S226" s="44" t="s">
        <v>133</v>
      </c>
      <c r="T226" s="26" t="s">
        <v>419</v>
      </c>
      <c r="U226" s="27" t="s">
        <v>133</v>
      </c>
      <c r="V226" s="27" t="s">
        <v>133</v>
      </c>
      <c r="W226" s="27" t="s">
        <v>133</v>
      </c>
      <c r="X226" s="27" t="s">
        <v>133</v>
      </c>
      <c r="Y226" s="27">
        <v>0.01</v>
      </c>
      <c r="Z226" s="27">
        <v>0.05</v>
      </c>
      <c r="AA226" s="27" t="s">
        <v>133</v>
      </c>
      <c r="AB226" s="28" t="s">
        <v>133</v>
      </c>
      <c r="AC226" s="28">
        <v>0.5</v>
      </c>
      <c r="AD226" s="28">
        <v>0.03</v>
      </c>
      <c r="AE226" s="28" t="s">
        <v>133</v>
      </c>
      <c r="AF226" s="28">
        <v>0.1</v>
      </c>
      <c r="AG226" s="39" t="s">
        <v>133</v>
      </c>
      <c r="AH226" s="39" t="s">
        <v>133</v>
      </c>
      <c r="AI226" s="39" t="s">
        <v>133</v>
      </c>
      <c r="AJ226" s="39" t="s">
        <v>133</v>
      </c>
      <c r="AK226" s="39" t="s">
        <v>133</v>
      </c>
      <c r="AL226" s="39">
        <v>-54.05</v>
      </c>
      <c r="AM226" s="45" t="s">
        <v>133</v>
      </c>
      <c r="AN226" s="15">
        <f t="shared" si="27"/>
        <v>0.51332251070842394</v>
      </c>
      <c r="AO226" s="15">
        <f t="shared" si="28"/>
        <v>0.51332251070842394</v>
      </c>
      <c r="AP226" s="47">
        <v>-1.62469702611</v>
      </c>
      <c r="AQ226" s="29" t="s">
        <v>133</v>
      </c>
      <c r="AR226" s="29" t="s">
        <v>133</v>
      </c>
      <c r="AS226" s="148">
        <v>-0.98952628340399995</v>
      </c>
      <c r="AT226" s="148">
        <v>-0.93374621645400002</v>
      </c>
      <c r="AU226" s="48">
        <v>2.0834737544E-2</v>
      </c>
      <c r="AV226" s="47">
        <v>0.97541569154200003</v>
      </c>
      <c r="AW226" s="47">
        <v>1.0649033408099999</v>
      </c>
      <c r="AX226" s="29" t="s">
        <v>133</v>
      </c>
      <c r="AY226" s="29" t="s">
        <v>133</v>
      </c>
      <c r="AZ226" s="47">
        <v>1.78853209895</v>
      </c>
      <c r="BA226" s="30">
        <v>1</v>
      </c>
      <c r="BB226" s="42">
        <v>5</v>
      </c>
      <c r="BC226" s="31" t="s">
        <v>11333</v>
      </c>
      <c r="BD226" s="31" t="s">
        <v>463</v>
      </c>
      <c r="BE226" s="31" t="s">
        <v>1710</v>
      </c>
      <c r="BF226" s="32" t="s">
        <v>133</v>
      </c>
      <c r="BG226" s="32" t="s">
        <v>133</v>
      </c>
      <c r="BH226" s="33">
        <v>0.05</v>
      </c>
      <c r="BI226" s="33">
        <v>0.05</v>
      </c>
      <c r="BJ226" s="32" t="s">
        <v>133</v>
      </c>
      <c r="BK226" s="32" t="s">
        <v>133</v>
      </c>
      <c r="BL226" s="32" t="s">
        <v>133</v>
      </c>
      <c r="BM226" s="34" t="s">
        <v>133</v>
      </c>
      <c r="BN226" s="34" t="s">
        <v>133</v>
      </c>
      <c r="BO226" s="34" t="s">
        <v>133</v>
      </c>
      <c r="BP226" s="34" t="s">
        <v>133</v>
      </c>
      <c r="BQ226" s="35" t="s">
        <v>133</v>
      </c>
      <c r="BR226" s="16">
        <f t="shared" si="29"/>
        <v>0.51816985632126467</v>
      </c>
      <c r="BS226" s="16">
        <f t="shared" si="30"/>
        <v>0.51816985632126467</v>
      </c>
      <c r="BT226" s="35" t="s">
        <v>133</v>
      </c>
      <c r="BU226" s="35" t="s">
        <v>133</v>
      </c>
      <c r="BV226" s="35" t="s">
        <v>133</v>
      </c>
      <c r="BW226" s="35" t="s">
        <v>133</v>
      </c>
      <c r="BX226" s="36">
        <v>0</v>
      </c>
      <c r="BY226" s="37" t="s">
        <v>133</v>
      </c>
      <c r="BZ226" s="38" t="s">
        <v>133</v>
      </c>
    </row>
    <row r="227" spans="1:78" ht="50.1" customHeight="1">
      <c r="A227" s="19" t="s">
        <v>464</v>
      </c>
      <c r="B227" s="20" t="s">
        <v>1107</v>
      </c>
      <c r="C227" s="21">
        <v>8</v>
      </c>
      <c r="D227" s="21" t="s">
        <v>417</v>
      </c>
      <c r="E227" s="40">
        <v>2.6</v>
      </c>
      <c r="F227" s="40">
        <v>101.516667</v>
      </c>
      <c r="G227" s="41">
        <v>1</v>
      </c>
      <c r="H227" s="22">
        <v>23800</v>
      </c>
      <c r="I227" s="22">
        <v>1932.5889371514056</v>
      </c>
      <c r="J227" s="23">
        <v>27643</v>
      </c>
      <c r="K227" s="23">
        <v>31527</v>
      </c>
      <c r="L227" s="23">
        <v>23759</v>
      </c>
      <c r="M227" s="24" t="s">
        <v>463</v>
      </c>
      <c r="N227" s="25" t="s">
        <v>133</v>
      </c>
      <c r="O227" s="25" t="s">
        <v>133</v>
      </c>
      <c r="P227" s="25" t="s">
        <v>133</v>
      </c>
      <c r="Q227" s="25" t="s">
        <v>133</v>
      </c>
      <c r="R227" s="25" t="s">
        <v>133</v>
      </c>
      <c r="S227" s="44" t="s">
        <v>133</v>
      </c>
      <c r="T227" s="26" t="s">
        <v>419</v>
      </c>
      <c r="U227" s="27" t="s">
        <v>133</v>
      </c>
      <c r="V227" s="27" t="s">
        <v>133</v>
      </c>
      <c r="W227" s="27" t="s">
        <v>133</v>
      </c>
      <c r="X227" s="27" t="s">
        <v>133</v>
      </c>
      <c r="Y227" s="27">
        <v>0.01</v>
      </c>
      <c r="Z227" s="27">
        <v>0.05</v>
      </c>
      <c r="AA227" s="27" t="s">
        <v>133</v>
      </c>
      <c r="AB227" s="28" t="s">
        <v>133</v>
      </c>
      <c r="AC227" s="28">
        <v>0.5</v>
      </c>
      <c r="AD227" s="28">
        <v>0.03</v>
      </c>
      <c r="AE227" s="28" t="s">
        <v>133</v>
      </c>
      <c r="AF227" s="28">
        <v>0.1</v>
      </c>
      <c r="AG227" s="39" t="s">
        <v>133</v>
      </c>
      <c r="AH227" s="39" t="s">
        <v>133</v>
      </c>
      <c r="AI227" s="39" t="s">
        <v>133</v>
      </c>
      <c r="AJ227" s="39" t="s">
        <v>133</v>
      </c>
      <c r="AK227" s="39" t="s">
        <v>133</v>
      </c>
      <c r="AL227" s="39">
        <v>-54.05</v>
      </c>
      <c r="AM227" s="45" t="s">
        <v>133</v>
      </c>
      <c r="AN227" s="15">
        <f t="shared" si="27"/>
        <v>0.51332251070842394</v>
      </c>
      <c r="AO227" s="15">
        <f t="shared" si="28"/>
        <v>0.51332251070842394</v>
      </c>
      <c r="AP227" s="47">
        <v>-1.62469702611</v>
      </c>
      <c r="AQ227" s="29" t="s">
        <v>133</v>
      </c>
      <c r="AR227" s="29" t="s">
        <v>133</v>
      </c>
      <c r="AS227" s="148">
        <v>-0.98952628340399995</v>
      </c>
      <c r="AT227" s="148">
        <v>-0.93374621645400002</v>
      </c>
      <c r="AU227" s="48">
        <v>2.0834737544E-2</v>
      </c>
      <c r="AV227" s="47">
        <v>0.97541569154200003</v>
      </c>
      <c r="AW227" s="47">
        <v>1.0649033408099999</v>
      </c>
      <c r="AX227" s="29" t="s">
        <v>133</v>
      </c>
      <c r="AY227" s="29" t="s">
        <v>133</v>
      </c>
      <c r="AZ227" s="47">
        <v>1.78853209895</v>
      </c>
      <c r="BA227" s="30">
        <v>1</v>
      </c>
      <c r="BB227" s="42">
        <v>5</v>
      </c>
      <c r="BC227" s="31" t="s">
        <v>11333</v>
      </c>
      <c r="BD227" s="31" t="s">
        <v>463</v>
      </c>
      <c r="BE227" s="31" t="s">
        <v>1710</v>
      </c>
      <c r="BF227" s="32" t="s">
        <v>133</v>
      </c>
      <c r="BG227" s="32" t="s">
        <v>133</v>
      </c>
      <c r="BH227" s="33">
        <v>0.05</v>
      </c>
      <c r="BI227" s="33">
        <v>0.05</v>
      </c>
      <c r="BJ227" s="32" t="s">
        <v>133</v>
      </c>
      <c r="BK227" s="32" t="s">
        <v>133</v>
      </c>
      <c r="BL227" s="32" t="s">
        <v>133</v>
      </c>
      <c r="BM227" s="34" t="s">
        <v>133</v>
      </c>
      <c r="BN227" s="34" t="s">
        <v>133</v>
      </c>
      <c r="BO227" s="34" t="s">
        <v>133</v>
      </c>
      <c r="BP227" s="34" t="s">
        <v>133</v>
      </c>
      <c r="BQ227" s="35" t="s">
        <v>133</v>
      </c>
      <c r="BR227" s="16">
        <f t="shared" si="29"/>
        <v>0.51816985632126467</v>
      </c>
      <c r="BS227" s="16">
        <f t="shared" si="30"/>
        <v>0.51816985632126467</v>
      </c>
      <c r="BT227" s="35" t="s">
        <v>133</v>
      </c>
      <c r="BU227" s="35" t="s">
        <v>133</v>
      </c>
      <c r="BV227" s="35" t="s">
        <v>133</v>
      </c>
      <c r="BW227" s="35" t="s">
        <v>133</v>
      </c>
      <c r="BX227" s="36">
        <v>0</v>
      </c>
      <c r="BY227" s="37" t="s">
        <v>133</v>
      </c>
      <c r="BZ227" s="38" t="s">
        <v>133</v>
      </c>
    </row>
    <row r="228" spans="1:78" ht="50.1" customHeight="1">
      <c r="A228" s="19" t="s">
        <v>465</v>
      </c>
      <c r="B228" s="20" t="s">
        <v>1107</v>
      </c>
      <c r="C228" s="21">
        <v>8</v>
      </c>
      <c r="D228" s="21" t="s">
        <v>417</v>
      </c>
      <c r="E228" s="40">
        <v>1.983333</v>
      </c>
      <c r="F228" s="40">
        <v>102.283333</v>
      </c>
      <c r="G228" s="41">
        <v>1</v>
      </c>
      <c r="H228" s="22">
        <v>26330</v>
      </c>
      <c r="I228" s="22">
        <v>3411.4659605512702</v>
      </c>
      <c r="J228" s="23">
        <v>30511.5</v>
      </c>
      <c r="K228" s="23">
        <v>37720</v>
      </c>
      <c r="L228" s="23">
        <v>23303</v>
      </c>
      <c r="M228" s="24" t="s">
        <v>466</v>
      </c>
      <c r="N228" s="25" t="s">
        <v>133</v>
      </c>
      <c r="O228" s="25" t="s">
        <v>133</v>
      </c>
      <c r="P228" s="25" t="s">
        <v>133</v>
      </c>
      <c r="Q228" s="25" t="s">
        <v>133</v>
      </c>
      <c r="R228" s="25" t="s">
        <v>133</v>
      </c>
      <c r="S228" s="44" t="s">
        <v>133</v>
      </c>
      <c r="T228" s="26" t="s">
        <v>419</v>
      </c>
      <c r="U228" s="27" t="s">
        <v>133</v>
      </c>
      <c r="V228" s="27" t="s">
        <v>133</v>
      </c>
      <c r="W228" s="27" t="s">
        <v>133</v>
      </c>
      <c r="X228" s="27" t="s">
        <v>133</v>
      </c>
      <c r="Y228" s="27">
        <v>0.01</v>
      </c>
      <c r="Z228" s="27">
        <v>0.05</v>
      </c>
      <c r="AA228" s="27" t="s">
        <v>133</v>
      </c>
      <c r="AB228" s="28" t="s">
        <v>133</v>
      </c>
      <c r="AC228" s="28">
        <v>0.5</v>
      </c>
      <c r="AD228" s="28">
        <v>0.03</v>
      </c>
      <c r="AE228" s="28" t="s">
        <v>133</v>
      </c>
      <c r="AF228" s="28">
        <v>0.1</v>
      </c>
      <c r="AG228" s="39" t="s">
        <v>133</v>
      </c>
      <c r="AH228" s="39" t="s">
        <v>133</v>
      </c>
      <c r="AI228" s="39" t="s">
        <v>133</v>
      </c>
      <c r="AJ228" s="39" t="s">
        <v>133</v>
      </c>
      <c r="AK228" s="39" t="s">
        <v>133</v>
      </c>
      <c r="AL228" s="39">
        <v>-35.450000000000003</v>
      </c>
      <c r="AM228" s="45" t="s">
        <v>133</v>
      </c>
      <c r="AN228" s="15">
        <f t="shared" si="27"/>
        <v>0.51332251070842394</v>
      </c>
      <c r="AO228" s="15">
        <f t="shared" si="28"/>
        <v>0.51332251070842394</v>
      </c>
      <c r="AP228" s="47">
        <v>-0.94646104048699997</v>
      </c>
      <c r="AQ228" s="29" t="s">
        <v>133</v>
      </c>
      <c r="AR228" s="29" t="s">
        <v>133</v>
      </c>
      <c r="AS228" s="148">
        <v>-0.59506750775600004</v>
      </c>
      <c r="AT228" s="148">
        <v>-0.54892775276799999</v>
      </c>
      <c r="AU228" s="48">
        <v>5.5557026039500003E-3</v>
      </c>
      <c r="AV228" s="47">
        <v>0.56003915797600001</v>
      </c>
      <c r="AW228" s="47">
        <v>0.64831127097899999</v>
      </c>
      <c r="AX228" s="29" t="s">
        <v>133</v>
      </c>
      <c r="AY228" s="29" t="s">
        <v>133</v>
      </c>
      <c r="AZ228" s="47">
        <v>1.08272973475</v>
      </c>
      <c r="BA228" s="30">
        <v>1</v>
      </c>
      <c r="BB228" s="42">
        <v>5</v>
      </c>
      <c r="BC228" s="31" t="s">
        <v>11333</v>
      </c>
      <c r="BD228" s="31" t="s">
        <v>466</v>
      </c>
      <c r="BE228" s="31" t="s">
        <v>1710</v>
      </c>
      <c r="BF228" s="32" t="s">
        <v>133</v>
      </c>
      <c r="BG228" s="32" t="s">
        <v>133</v>
      </c>
      <c r="BH228" s="33">
        <v>0.05</v>
      </c>
      <c r="BI228" s="33">
        <v>0.05</v>
      </c>
      <c r="BJ228" s="32" t="s">
        <v>133</v>
      </c>
      <c r="BK228" s="32" t="s">
        <v>133</v>
      </c>
      <c r="BL228" s="32" t="s">
        <v>133</v>
      </c>
      <c r="BM228" s="34" t="s">
        <v>133</v>
      </c>
      <c r="BN228" s="34" t="s">
        <v>133</v>
      </c>
      <c r="BO228" s="34" t="s">
        <v>133</v>
      </c>
      <c r="BP228" s="34" t="s">
        <v>133</v>
      </c>
      <c r="BQ228" s="35" t="s">
        <v>133</v>
      </c>
      <c r="BR228" s="16">
        <f t="shared" si="29"/>
        <v>0.51816985632126467</v>
      </c>
      <c r="BS228" s="16">
        <f t="shared" si="30"/>
        <v>0.51816985632126467</v>
      </c>
      <c r="BT228" s="35" t="s">
        <v>133</v>
      </c>
      <c r="BU228" s="35" t="s">
        <v>133</v>
      </c>
      <c r="BV228" s="35" t="s">
        <v>133</v>
      </c>
      <c r="BW228" s="35" t="s">
        <v>133</v>
      </c>
      <c r="BX228" s="36">
        <v>0</v>
      </c>
      <c r="BY228" s="37" t="s">
        <v>133</v>
      </c>
      <c r="BZ228" s="38" t="s">
        <v>133</v>
      </c>
    </row>
    <row r="229" spans="1:78" ht="50.1" customHeight="1">
      <c r="A229" s="19" t="s">
        <v>467</v>
      </c>
      <c r="B229" s="20" t="s">
        <v>1107</v>
      </c>
      <c r="C229" s="21">
        <v>8</v>
      </c>
      <c r="D229" s="21" t="s">
        <v>417</v>
      </c>
      <c r="E229" s="40">
        <v>1.983333</v>
      </c>
      <c r="F229" s="40">
        <v>102.283333</v>
      </c>
      <c r="G229" s="41">
        <v>1</v>
      </c>
      <c r="H229" s="22">
        <v>26330</v>
      </c>
      <c r="I229" s="22">
        <v>2382.0999139414785</v>
      </c>
      <c r="J229" s="23">
        <v>30416.5</v>
      </c>
      <c r="K229" s="23">
        <v>35080</v>
      </c>
      <c r="L229" s="23">
        <v>25753</v>
      </c>
      <c r="M229" s="24" t="s">
        <v>466</v>
      </c>
      <c r="N229" s="25" t="s">
        <v>133</v>
      </c>
      <c r="O229" s="25" t="s">
        <v>133</v>
      </c>
      <c r="P229" s="25" t="s">
        <v>133</v>
      </c>
      <c r="Q229" s="25" t="s">
        <v>133</v>
      </c>
      <c r="R229" s="25" t="s">
        <v>133</v>
      </c>
      <c r="S229" s="44" t="s">
        <v>133</v>
      </c>
      <c r="T229" s="26" t="s">
        <v>419</v>
      </c>
      <c r="U229" s="27" t="s">
        <v>133</v>
      </c>
      <c r="V229" s="27" t="s">
        <v>133</v>
      </c>
      <c r="W229" s="27" t="s">
        <v>133</v>
      </c>
      <c r="X229" s="27" t="s">
        <v>133</v>
      </c>
      <c r="Y229" s="27">
        <v>0.01</v>
      </c>
      <c r="Z229" s="27">
        <v>0.05</v>
      </c>
      <c r="AA229" s="27" t="s">
        <v>133</v>
      </c>
      <c r="AB229" s="28" t="s">
        <v>133</v>
      </c>
      <c r="AC229" s="28">
        <v>0.5</v>
      </c>
      <c r="AD229" s="28">
        <v>0.03</v>
      </c>
      <c r="AE229" s="28" t="s">
        <v>133</v>
      </c>
      <c r="AF229" s="28">
        <v>0.1</v>
      </c>
      <c r="AG229" s="39" t="s">
        <v>133</v>
      </c>
      <c r="AH229" s="39" t="s">
        <v>133</v>
      </c>
      <c r="AI229" s="39" t="s">
        <v>133</v>
      </c>
      <c r="AJ229" s="39" t="s">
        <v>133</v>
      </c>
      <c r="AK229" s="39" t="s">
        <v>133</v>
      </c>
      <c r="AL229" s="39">
        <v>-35.450000000000003</v>
      </c>
      <c r="AM229" s="45" t="s">
        <v>133</v>
      </c>
      <c r="AN229" s="15">
        <f t="shared" si="27"/>
        <v>0.51332251070842394</v>
      </c>
      <c r="AO229" s="15">
        <f t="shared" si="28"/>
        <v>0.51332251070842394</v>
      </c>
      <c r="AP229" s="47">
        <v>-0.94646104048699997</v>
      </c>
      <c r="AQ229" s="29" t="s">
        <v>133</v>
      </c>
      <c r="AR229" s="29" t="s">
        <v>133</v>
      </c>
      <c r="AS229" s="148">
        <v>-0.59506750775600004</v>
      </c>
      <c r="AT229" s="148">
        <v>-0.54892775276799999</v>
      </c>
      <c r="AU229" s="48">
        <v>5.5557026039500003E-3</v>
      </c>
      <c r="AV229" s="47">
        <v>0.56003915797600001</v>
      </c>
      <c r="AW229" s="47">
        <v>0.64831127097899999</v>
      </c>
      <c r="AX229" s="29" t="s">
        <v>133</v>
      </c>
      <c r="AY229" s="29" t="s">
        <v>133</v>
      </c>
      <c r="AZ229" s="47">
        <v>1.08272973475</v>
      </c>
      <c r="BA229" s="30">
        <v>1</v>
      </c>
      <c r="BB229" s="42">
        <v>5</v>
      </c>
      <c r="BC229" s="31" t="s">
        <v>11333</v>
      </c>
      <c r="BD229" s="31" t="s">
        <v>466</v>
      </c>
      <c r="BE229" s="31" t="s">
        <v>1710</v>
      </c>
      <c r="BF229" s="32" t="s">
        <v>133</v>
      </c>
      <c r="BG229" s="32" t="s">
        <v>133</v>
      </c>
      <c r="BH229" s="33">
        <v>0.05</v>
      </c>
      <c r="BI229" s="33">
        <v>0.05</v>
      </c>
      <c r="BJ229" s="32" t="s">
        <v>133</v>
      </c>
      <c r="BK229" s="32" t="s">
        <v>133</v>
      </c>
      <c r="BL229" s="32" t="s">
        <v>133</v>
      </c>
      <c r="BM229" s="34" t="s">
        <v>133</v>
      </c>
      <c r="BN229" s="34" t="s">
        <v>133</v>
      </c>
      <c r="BO229" s="34" t="s">
        <v>133</v>
      </c>
      <c r="BP229" s="34" t="s">
        <v>133</v>
      </c>
      <c r="BQ229" s="35" t="s">
        <v>133</v>
      </c>
      <c r="BR229" s="16">
        <f t="shared" si="29"/>
        <v>0.51816985632126467</v>
      </c>
      <c r="BS229" s="16">
        <f t="shared" si="30"/>
        <v>0.51816985632126467</v>
      </c>
      <c r="BT229" s="35" t="s">
        <v>133</v>
      </c>
      <c r="BU229" s="35" t="s">
        <v>133</v>
      </c>
      <c r="BV229" s="35" t="s">
        <v>133</v>
      </c>
      <c r="BW229" s="35" t="s">
        <v>133</v>
      </c>
      <c r="BX229" s="36">
        <v>0</v>
      </c>
      <c r="BY229" s="37" t="s">
        <v>133</v>
      </c>
      <c r="BZ229" s="38" t="s">
        <v>133</v>
      </c>
    </row>
    <row r="230" spans="1:78" ht="50.1" customHeight="1">
      <c r="A230" s="19" t="s">
        <v>468</v>
      </c>
      <c r="B230" s="20" t="s">
        <v>1107</v>
      </c>
      <c r="C230" s="21">
        <v>8</v>
      </c>
      <c r="D230" s="21" t="s">
        <v>417</v>
      </c>
      <c r="E230" s="40">
        <v>2.5666669999999998</v>
      </c>
      <c r="F230" s="40">
        <v>101.5</v>
      </c>
      <c r="G230" s="41">
        <v>1</v>
      </c>
      <c r="H230" s="22">
        <v>27400</v>
      </c>
      <c r="I230" s="22">
        <v>1004.987562112089</v>
      </c>
      <c r="J230" s="23">
        <v>31562.5</v>
      </c>
      <c r="K230" s="23">
        <v>33650</v>
      </c>
      <c r="L230" s="23">
        <v>29475</v>
      </c>
      <c r="M230" s="24" t="s">
        <v>469</v>
      </c>
      <c r="N230" s="25" t="s">
        <v>133</v>
      </c>
      <c r="O230" s="25" t="s">
        <v>133</v>
      </c>
      <c r="P230" s="25" t="s">
        <v>133</v>
      </c>
      <c r="Q230" s="25" t="s">
        <v>133</v>
      </c>
      <c r="R230" s="25" t="s">
        <v>133</v>
      </c>
      <c r="S230" s="44" t="s">
        <v>133</v>
      </c>
      <c r="T230" s="26" t="s">
        <v>419</v>
      </c>
      <c r="U230" s="27" t="s">
        <v>133</v>
      </c>
      <c r="V230" s="27" t="s">
        <v>133</v>
      </c>
      <c r="W230" s="27" t="s">
        <v>133</v>
      </c>
      <c r="X230" s="27" t="s">
        <v>133</v>
      </c>
      <c r="Y230" s="27">
        <v>0.01</v>
      </c>
      <c r="Z230" s="27">
        <v>0.05</v>
      </c>
      <c r="AA230" s="27" t="s">
        <v>133</v>
      </c>
      <c r="AB230" s="28" t="s">
        <v>133</v>
      </c>
      <c r="AC230" s="28">
        <v>0.5</v>
      </c>
      <c r="AD230" s="28">
        <v>0.03</v>
      </c>
      <c r="AE230" s="28" t="s">
        <v>133</v>
      </c>
      <c r="AF230" s="28">
        <v>0.1</v>
      </c>
      <c r="AG230" s="39" t="s">
        <v>133</v>
      </c>
      <c r="AH230" s="39" t="s">
        <v>133</v>
      </c>
      <c r="AI230" s="39" t="s">
        <v>133</v>
      </c>
      <c r="AJ230" s="39" t="s">
        <v>133</v>
      </c>
      <c r="AK230" s="39" t="s">
        <v>133</v>
      </c>
      <c r="AL230" s="39">
        <v>-65.8</v>
      </c>
      <c r="AM230" s="45" t="s">
        <v>133</v>
      </c>
      <c r="AN230" s="15">
        <f t="shared" si="27"/>
        <v>0.51332251070842394</v>
      </c>
      <c r="AO230" s="15">
        <f t="shared" si="28"/>
        <v>0.51332251070842394</v>
      </c>
      <c r="AP230" s="47">
        <v>-1.62536387139</v>
      </c>
      <c r="AQ230" s="29" t="s">
        <v>133</v>
      </c>
      <c r="AR230" s="29" t="s">
        <v>133</v>
      </c>
      <c r="AS230" s="148">
        <v>-0.99085083012899999</v>
      </c>
      <c r="AT230" s="148">
        <v>-0.93517428962000004</v>
      </c>
      <c r="AU230" s="48">
        <v>2.1830150859499999E-2</v>
      </c>
      <c r="AV230" s="47">
        <v>0.97883459133899997</v>
      </c>
      <c r="AW230" s="47">
        <v>1.0684275045</v>
      </c>
      <c r="AX230" s="29" t="s">
        <v>133</v>
      </c>
      <c r="AY230" s="29" t="s">
        <v>133</v>
      </c>
      <c r="AZ230" s="47">
        <v>1.7945713351899999</v>
      </c>
      <c r="BA230" s="30">
        <v>1</v>
      </c>
      <c r="BB230" s="42">
        <v>5</v>
      </c>
      <c r="BC230" s="31" t="s">
        <v>11333</v>
      </c>
      <c r="BD230" s="31" t="s">
        <v>469</v>
      </c>
      <c r="BE230" s="31" t="s">
        <v>1710</v>
      </c>
      <c r="BF230" s="32" t="s">
        <v>133</v>
      </c>
      <c r="BG230" s="32" t="s">
        <v>133</v>
      </c>
      <c r="BH230" s="33">
        <v>0.05</v>
      </c>
      <c r="BI230" s="33">
        <v>0.05</v>
      </c>
      <c r="BJ230" s="32" t="s">
        <v>133</v>
      </c>
      <c r="BK230" s="32" t="s">
        <v>133</v>
      </c>
      <c r="BL230" s="32" t="s">
        <v>133</v>
      </c>
      <c r="BM230" s="34" t="s">
        <v>133</v>
      </c>
      <c r="BN230" s="34" t="s">
        <v>133</v>
      </c>
      <c r="BO230" s="34" t="s">
        <v>133</v>
      </c>
      <c r="BP230" s="34" t="s">
        <v>133</v>
      </c>
      <c r="BQ230" s="35" t="s">
        <v>133</v>
      </c>
      <c r="BR230" s="16">
        <f t="shared" si="29"/>
        <v>0.51816985632126467</v>
      </c>
      <c r="BS230" s="16">
        <f t="shared" si="30"/>
        <v>0.51816985632126467</v>
      </c>
      <c r="BT230" s="35" t="s">
        <v>133</v>
      </c>
      <c r="BU230" s="35" t="s">
        <v>133</v>
      </c>
      <c r="BV230" s="35" t="s">
        <v>133</v>
      </c>
      <c r="BW230" s="35" t="s">
        <v>133</v>
      </c>
      <c r="BX230" s="36">
        <v>0</v>
      </c>
      <c r="BY230" s="37" t="s">
        <v>133</v>
      </c>
      <c r="BZ230" s="38" t="s">
        <v>133</v>
      </c>
    </row>
    <row r="231" spans="1:78" ht="50.1" customHeight="1">
      <c r="A231" s="19" t="s">
        <v>470</v>
      </c>
      <c r="B231" s="20" t="s">
        <v>1107</v>
      </c>
      <c r="C231" s="21">
        <v>8</v>
      </c>
      <c r="D231" s="21" t="s">
        <v>417</v>
      </c>
      <c r="E231" s="40">
        <v>2.5666669999999998</v>
      </c>
      <c r="F231" s="40">
        <v>101.5</v>
      </c>
      <c r="G231" s="41">
        <v>1</v>
      </c>
      <c r="H231" s="22">
        <v>27400</v>
      </c>
      <c r="I231" s="22">
        <v>895.60035730229583</v>
      </c>
      <c r="J231" s="23">
        <v>31585.5</v>
      </c>
      <c r="K231" s="23">
        <v>33497</v>
      </c>
      <c r="L231" s="23">
        <v>29674</v>
      </c>
      <c r="M231" s="24" t="s">
        <v>469</v>
      </c>
      <c r="N231" s="25" t="s">
        <v>133</v>
      </c>
      <c r="O231" s="25" t="s">
        <v>133</v>
      </c>
      <c r="P231" s="25" t="s">
        <v>133</v>
      </c>
      <c r="Q231" s="25" t="s">
        <v>133</v>
      </c>
      <c r="R231" s="25" t="s">
        <v>133</v>
      </c>
      <c r="S231" s="44" t="s">
        <v>133</v>
      </c>
      <c r="T231" s="26" t="s">
        <v>419</v>
      </c>
      <c r="U231" s="27" t="s">
        <v>133</v>
      </c>
      <c r="V231" s="27" t="s">
        <v>133</v>
      </c>
      <c r="W231" s="27" t="s">
        <v>133</v>
      </c>
      <c r="X231" s="27" t="s">
        <v>133</v>
      </c>
      <c r="Y231" s="27">
        <v>0.01</v>
      </c>
      <c r="Z231" s="27">
        <v>0.05</v>
      </c>
      <c r="AA231" s="27" t="s">
        <v>133</v>
      </c>
      <c r="AB231" s="28" t="s">
        <v>133</v>
      </c>
      <c r="AC231" s="28">
        <v>0.5</v>
      </c>
      <c r="AD231" s="28">
        <v>0.03</v>
      </c>
      <c r="AE231" s="28" t="s">
        <v>133</v>
      </c>
      <c r="AF231" s="28">
        <v>0.1</v>
      </c>
      <c r="AG231" s="39" t="s">
        <v>133</v>
      </c>
      <c r="AH231" s="39" t="s">
        <v>133</v>
      </c>
      <c r="AI231" s="39" t="s">
        <v>133</v>
      </c>
      <c r="AJ231" s="39" t="s">
        <v>133</v>
      </c>
      <c r="AK231" s="39" t="s">
        <v>133</v>
      </c>
      <c r="AL231" s="39">
        <v>-65.8</v>
      </c>
      <c r="AM231" s="45" t="s">
        <v>133</v>
      </c>
      <c r="AN231" s="15">
        <f t="shared" si="27"/>
        <v>0.51332251070842394</v>
      </c>
      <c r="AO231" s="15">
        <f t="shared" si="28"/>
        <v>0.51332251070842394</v>
      </c>
      <c r="AP231" s="47">
        <v>-1.62536387139</v>
      </c>
      <c r="AQ231" s="29" t="s">
        <v>133</v>
      </c>
      <c r="AR231" s="29" t="s">
        <v>133</v>
      </c>
      <c r="AS231" s="148">
        <v>-0.99085083012899999</v>
      </c>
      <c r="AT231" s="148">
        <v>-0.93517428962000004</v>
      </c>
      <c r="AU231" s="48">
        <v>2.1830150859499999E-2</v>
      </c>
      <c r="AV231" s="47">
        <v>0.97883459133899997</v>
      </c>
      <c r="AW231" s="47">
        <v>1.0684275045</v>
      </c>
      <c r="AX231" s="29" t="s">
        <v>133</v>
      </c>
      <c r="AY231" s="29" t="s">
        <v>133</v>
      </c>
      <c r="AZ231" s="47">
        <v>1.7945713351899999</v>
      </c>
      <c r="BA231" s="30">
        <v>1</v>
      </c>
      <c r="BB231" s="42">
        <v>5</v>
      </c>
      <c r="BC231" s="31" t="s">
        <v>11333</v>
      </c>
      <c r="BD231" s="31" t="s">
        <v>469</v>
      </c>
      <c r="BE231" s="31" t="s">
        <v>1710</v>
      </c>
      <c r="BF231" s="32" t="s">
        <v>133</v>
      </c>
      <c r="BG231" s="32" t="s">
        <v>133</v>
      </c>
      <c r="BH231" s="33">
        <v>0.05</v>
      </c>
      <c r="BI231" s="33">
        <v>0.05</v>
      </c>
      <c r="BJ231" s="32" t="s">
        <v>133</v>
      </c>
      <c r="BK231" s="32" t="s">
        <v>133</v>
      </c>
      <c r="BL231" s="32" t="s">
        <v>133</v>
      </c>
      <c r="BM231" s="34" t="s">
        <v>133</v>
      </c>
      <c r="BN231" s="34" t="s">
        <v>133</v>
      </c>
      <c r="BO231" s="34" t="s">
        <v>133</v>
      </c>
      <c r="BP231" s="34" t="s">
        <v>133</v>
      </c>
      <c r="BQ231" s="35" t="s">
        <v>133</v>
      </c>
      <c r="BR231" s="16">
        <f t="shared" si="29"/>
        <v>0.51816985632126467</v>
      </c>
      <c r="BS231" s="16">
        <f t="shared" si="30"/>
        <v>0.51816985632126467</v>
      </c>
      <c r="BT231" s="35" t="s">
        <v>133</v>
      </c>
      <c r="BU231" s="35" t="s">
        <v>133</v>
      </c>
      <c r="BV231" s="35" t="s">
        <v>133</v>
      </c>
      <c r="BW231" s="35" t="s">
        <v>133</v>
      </c>
      <c r="BX231" s="36">
        <v>0</v>
      </c>
      <c r="BY231" s="37" t="s">
        <v>133</v>
      </c>
      <c r="BZ231" s="38" t="s">
        <v>133</v>
      </c>
    </row>
    <row r="232" spans="1:78" ht="50.1" customHeight="1">
      <c r="A232" s="19" t="s">
        <v>471</v>
      </c>
      <c r="B232" s="20" t="s">
        <v>1107</v>
      </c>
      <c r="C232" s="21">
        <v>8</v>
      </c>
      <c r="D232" s="21" t="s">
        <v>417</v>
      </c>
      <c r="E232" s="40">
        <v>1.5</v>
      </c>
      <c r="F232" s="40">
        <v>103.11666700000001</v>
      </c>
      <c r="G232" s="41">
        <v>1</v>
      </c>
      <c r="H232" s="22">
        <v>32800</v>
      </c>
      <c r="I232" s="22">
        <v>2172.3029254687294</v>
      </c>
      <c r="J232" s="23">
        <v>37157</v>
      </c>
      <c r="K232" s="23">
        <v>41592</v>
      </c>
      <c r="L232" s="23">
        <v>32722</v>
      </c>
      <c r="M232" s="24" t="s">
        <v>472</v>
      </c>
      <c r="N232" s="25" t="s">
        <v>133</v>
      </c>
      <c r="O232" s="25" t="s">
        <v>133</v>
      </c>
      <c r="P232" s="25" t="s">
        <v>133</v>
      </c>
      <c r="Q232" s="25" t="s">
        <v>133</v>
      </c>
      <c r="R232" s="25" t="s">
        <v>133</v>
      </c>
      <c r="S232" s="44" t="s">
        <v>133</v>
      </c>
      <c r="T232" s="26" t="s">
        <v>419</v>
      </c>
      <c r="U232" s="27" t="s">
        <v>133</v>
      </c>
      <c r="V232" s="27" t="s">
        <v>133</v>
      </c>
      <c r="W232" s="27" t="s">
        <v>133</v>
      </c>
      <c r="X232" s="27" t="s">
        <v>133</v>
      </c>
      <c r="Y232" s="27">
        <v>0.01</v>
      </c>
      <c r="Z232" s="27">
        <v>0.05</v>
      </c>
      <c r="AA232" s="27" t="s">
        <v>133</v>
      </c>
      <c r="AB232" s="28" t="s">
        <v>133</v>
      </c>
      <c r="AC232" s="28">
        <v>0.5</v>
      </c>
      <c r="AD232" s="28">
        <v>0.03</v>
      </c>
      <c r="AE232" s="28" t="s">
        <v>133</v>
      </c>
      <c r="AF232" s="28">
        <v>0.1</v>
      </c>
      <c r="AG232" s="39" t="s">
        <v>133</v>
      </c>
      <c r="AH232" s="39" t="s">
        <v>133</v>
      </c>
      <c r="AI232" s="39" t="s">
        <v>133</v>
      </c>
      <c r="AJ232" s="39" t="s">
        <v>133</v>
      </c>
      <c r="AK232" s="39" t="s">
        <v>133</v>
      </c>
      <c r="AL232" s="39">
        <v>-35.15</v>
      </c>
      <c r="AM232" s="45" t="s">
        <v>133</v>
      </c>
      <c r="AN232" s="15">
        <f t="shared" si="27"/>
        <v>0.51332251070842394</v>
      </c>
      <c r="AO232" s="15">
        <f t="shared" si="28"/>
        <v>0.51332251070842394</v>
      </c>
      <c r="AP232" s="47">
        <v>-0.96738510257900001</v>
      </c>
      <c r="AQ232" s="29" t="s">
        <v>133</v>
      </c>
      <c r="AR232" s="29" t="s">
        <v>133</v>
      </c>
      <c r="AS232" s="148">
        <v>-0.60743748163099998</v>
      </c>
      <c r="AT232" s="148">
        <v>-0.507011641269</v>
      </c>
      <c r="AU232" s="48">
        <v>-1.54530610127E-3</v>
      </c>
      <c r="AV232" s="47">
        <v>0.50392102906699998</v>
      </c>
      <c r="AW232" s="47">
        <v>0.62827355059400003</v>
      </c>
      <c r="AX232" s="29" t="s">
        <v>133</v>
      </c>
      <c r="AY232" s="29" t="s">
        <v>133</v>
      </c>
      <c r="AZ232" s="47">
        <v>1.0358258034800001</v>
      </c>
      <c r="BA232" s="30">
        <v>1</v>
      </c>
      <c r="BB232" s="42">
        <v>5</v>
      </c>
      <c r="BC232" s="31" t="s">
        <v>11333</v>
      </c>
      <c r="BD232" s="31" t="s">
        <v>472</v>
      </c>
      <c r="BE232" s="31" t="s">
        <v>1710</v>
      </c>
      <c r="BF232" s="32" t="s">
        <v>133</v>
      </c>
      <c r="BG232" s="32" t="s">
        <v>133</v>
      </c>
      <c r="BH232" s="33">
        <v>0.05</v>
      </c>
      <c r="BI232" s="33">
        <v>0.05</v>
      </c>
      <c r="BJ232" s="32" t="s">
        <v>133</v>
      </c>
      <c r="BK232" s="32" t="s">
        <v>133</v>
      </c>
      <c r="BL232" s="32" t="s">
        <v>133</v>
      </c>
      <c r="BM232" s="34" t="s">
        <v>133</v>
      </c>
      <c r="BN232" s="34" t="s">
        <v>133</v>
      </c>
      <c r="BO232" s="34" t="s">
        <v>133</v>
      </c>
      <c r="BP232" s="34" t="s">
        <v>133</v>
      </c>
      <c r="BQ232" s="35" t="s">
        <v>133</v>
      </c>
      <c r="BR232" s="16">
        <f t="shared" si="29"/>
        <v>0.51816985632126467</v>
      </c>
      <c r="BS232" s="16">
        <f t="shared" si="30"/>
        <v>0.51816985632126467</v>
      </c>
      <c r="BT232" s="35" t="s">
        <v>133</v>
      </c>
      <c r="BU232" s="35" t="s">
        <v>133</v>
      </c>
      <c r="BV232" s="35" t="s">
        <v>133</v>
      </c>
      <c r="BW232" s="35" t="s">
        <v>133</v>
      </c>
      <c r="BX232" s="36">
        <v>0</v>
      </c>
      <c r="BY232" s="37" t="s">
        <v>133</v>
      </c>
      <c r="BZ232" s="38" t="s">
        <v>133</v>
      </c>
    </row>
    <row r="233" spans="1:78" ht="50.1" customHeight="1">
      <c r="A233" s="19" t="s">
        <v>473</v>
      </c>
      <c r="B233" s="20" t="s">
        <v>1107</v>
      </c>
      <c r="C233" s="21">
        <v>8</v>
      </c>
      <c r="D233" s="21" t="s">
        <v>417</v>
      </c>
      <c r="E233" s="40">
        <v>1.5</v>
      </c>
      <c r="F233" s="40">
        <v>103.11666700000001</v>
      </c>
      <c r="G233" s="41">
        <v>1</v>
      </c>
      <c r="H233" s="22">
        <v>32800</v>
      </c>
      <c r="I233" s="22">
        <v>1702.93863659264</v>
      </c>
      <c r="J233" s="23">
        <v>37249</v>
      </c>
      <c r="K233" s="23">
        <v>40795</v>
      </c>
      <c r="L233" s="23">
        <v>33703</v>
      </c>
      <c r="M233" s="24" t="s">
        <v>472</v>
      </c>
      <c r="N233" s="25" t="s">
        <v>133</v>
      </c>
      <c r="O233" s="25" t="s">
        <v>133</v>
      </c>
      <c r="P233" s="25" t="s">
        <v>133</v>
      </c>
      <c r="Q233" s="25" t="s">
        <v>133</v>
      </c>
      <c r="R233" s="25" t="s">
        <v>133</v>
      </c>
      <c r="S233" s="44" t="s">
        <v>133</v>
      </c>
      <c r="T233" s="26" t="s">
        <v>419</v>
      </c>
      <c r="U233" s="27" t="s">
        <v>133</v>
      </c>
      <c r="V233" s="27" t="s">
        <v>133</v>
      </c>
      <c r="W233" s="27" t="s">
        <v>133</v>
      </c>
      <c r="X233" s="27" t="s">
        <v>133</v>
      </c>
      <c r="Y233" s="27">
        <v>0.01</v>
      </c>
      <c r="Z233" s="27">
        <v>0.05</v>
      </c>
      <c r="AA233" s="27" t="s">
        <v>133</v>
      </c>
      <c r="AB233" s="28" t="s">
        <v>133</v>
      </c>
      <c r="AC233" s="28">
        <v>0.5</v>
      </c>
      <c r="AD233" s="28">
        <v>0.03</v>
      </c>
      <c r="AE233" s="28" t="s">
        <v>133</v>
      </c>
      <c r="AF233" s="28">
        <v>0.1</v>
      </c>
      <c r="AG233" s="39" t="s">
        <v>133</v>
      </c>
      <c r="AH233" s="39" t="s">
        <v>133</v>
      </c>
      <c r="AI233" s="39" t="s">
        <v>133</v>
      </c>
      <c r="AJ233" s="39" t="s">
        <v>133</v>
      </c>
      <c r="AK233" s="39" t="s">
        <v>133</v>
      </c>
      <c r="AL233" s="39">
        <v>-35.15</v>
      </c>
      <c r="AM233" s="45" t="s">
        <v>133</v>
      </c>
      <c r="AN233" s="15">
        <f t="shared" si="27"/>
        <v>0.51332251070842394</v>
      </c>
      <c r="AO233" s="15">
        <f t="shared" si="28"/>
        <v>0.51332251070842394</v>
      </c>
      <c r="AP233" s="47">
        <v>-0.96738510257900001</v>
      </c>
      <c r="AQ233" s="29" t="s">
        <v>133</v>
      </c>
      <c r="AR233" s="29" t="s">
        <v>133</v>
      </c>
      <c r="AS233" s="148">
        <v>-0.60743748163099998</v>
      </c>
      <c r="AT233" s="148">
        <v>-0.507011641269</v>
      </c>
      <c r="AU233" s="48">
        <v>-1.54530610127E-3</v>
      </c>
      <c r="AV233" s="47">
        <v>0.50392102906699998</v>
      </c>
      <c r="AW233" s="47">
        <v>0.62827355059400003</v>
      </c>
      <c r="AX233" s="29" t="s">
        <v>133</v>
      </c>
      <c r="AY233" s="29" t="s">
        <v>133</v>
      </c>
      <c r="AZ233" s="47">
        <v>1.0358258034800001</v>
      </c>
      <c r="BA233" s="30">
        <v>1</v>
      </c>
      <c r="BB233" s="42">
        <v>5</v>
      </c>
      <c r="BC233" s="31" t="s">
        <v>11333</v>
      </c>
      <c r="BD233" s="31" t="s">
        <v>472</v>
      </c>
      <c r="BE233" s="31" t="s">
        <v>1710</v>
      </c>
      <c r="BF233" s="32" t="s">
        <v>133</v>
      </c>
      <c r="BG233" s="32" t="s">
        <v>133</v>
      </c>
      <c r="BH233" s="33">
        <v>0.05</v>
      </c>
      <c r="BI233" s="33">
        <v>0.05</v>
      </c>
      <c r="BJ233" s="32" t="s">
        <v>133</v>
      </c>
      <c r="BK233" s="32" t="s">
        <v>133</v>
      </c>
      <c r="BL233" s="32" t="s">
        <v>133</v>
      </c>
      <c r="BM233" s="34" t="s">
        <v>133</v>
      </c>
      <c r="BN233" s="34" t="s">
        <v>133</v>
      </c>
      <c r="BO233" s="34" t="s">
        <v>133</v>
      </c>
      <c r="BP233" s="34" t="s">
        <v>133</v>
      </c>
      <c r="BQ233" s="35" t="s">
        <v>133</v>
      </c>
      <c r="BR233" s="16">
        <f t="shared" si="29"/>
        <v>0.51816985632126467</v>
      </c>
      <c r="BS233" s="16">
        <f t="shared" si="30"/>
        <v>0.51816985632126467</v>
      </c>
      <c r="BT233" s="35" t="s">
        <v>133</v>
      </c>
      <c r="BU233" s="35" t="s">
        <v>133</v>
      </c>
      <c r="BV233" s="35" t="s">
        <v>133</v>
      </c>
      <c r="BW233" s="35" t="s">
        <v>133</v>
      </c>
      <c r="BX233" s="36">
        <v>0</v>
      </c>
      <c r="BY233" s="37" t="s">
        <v>133</v>
      </c>
      <c r="BZ233" s="38" t="s">
        <v>133</v>
      </c>
    </row>
    <row r="234" spans="1:78" ht="50.1" customHeight="1">
      <c r="A234" s="19" t="s">
        <v>474</v>
      </c>
      <c r="B234" s="20" t="s">
        <v>1107</v>
      </c>
      <c r="C234" s="21">
        <v>8</v>
      </c>
      <c r="D234" s="21" t="s">
        <v>417</v>
      </c>
      <c r="E234" s="40">
        <v>2.5833330000000001</v>
      </c>
      <c r="F234" s="40">
        <v>101.5</v>
      </c>
      <c r="G234" s="41">
        <v>1</v>
      </c>
      <c r="H234" s="22">
        <v>33670</v>
      </c>
      <c r="I234" s="22">
        <v>2102.3796041628639</v>
      </c>
      <c r="J234" s="23">
        <v>37928</v>
      </c>
      <c r="K234" s="23">
        <v>41997</v>
      </c>
      <c r="L234" s="23">
        <v>33859</v>
      </c>
      <c r="M234" s="24" t="s">
        <v>455</v>
      </c>
      <c r="N234" s="25" t="s">
        <v>133</v>
      </c>
      <c r="O234" s="25" t="s">
        <v>133</v>
      </c>
      <c r="P234" s="25" t="s">
        <v>133</v>
      </c>
      <c r="Q234" s="25" t="s">
        <v>133</v>
      </c>
      <c r="R234" s="25" t="s">
        <v>133</v>
      </c>
      <c r="S234" s="44" t="s">
        <v>133</v>
      </c>
      <c r="T234" s="26" t="s">
        <v>419</v>
      </c>
      <c r="U234" s="27" t="s">
        <v>133</v>
      </c>
      <c r="V234" s="27" t="s">
        <v>133</v>
      </c>
      <c r="W234" s="27" t="s">
        <v>133</v>
      </c>
      <c r="X234" s="27" t="s">
        <v>133</v>
      </c>
      <c r="Y234" s="27">
        <v>0.01</v>
      </c>
      <c r="Z234" s="27">
        <v>0.05</v>
      </c>
      <c r="AA234" s="27" t="s">
        <v>133</v>
      </c>
      <c r="AB234" s="28" t="s">
        <v>133</v>
      </c>
      <c r="AC234" s="28">
        <v>0.5</v>
      </c>
      <c r="AD234" s="28">
        <v>0.03</v>
      </c>
      <c r="AE234" s="28" t="s">
        <v>133</v>
      </c>
      <c r="AF234" s="28">
        <v>0.1</v>
      </c>
      <c r="AG234" s="39" t="s">
        <v>133</v>
      </c>
      <c r="AH234" s="39" t="s">
        <v>133</v>
      </c>
      <c r="AI234" s="39" t="s">
        <v>133</v>
      </c>
      <c r="AJ234" s="39" t="s">
        <v>133</v>
      </c>
      <c r="AK234" s="39" t="s">
        <v>133</v>
      </c>
      <c r="AL234" s="39">
        <v>-67.23</v>
      </c>
      <c r="AM234" s="45" t="s">
        <v>133</v>
      </c>
      <c r="AN234" s="15">
        <f t="shared" si="27"/>
        <v>0.51332251070842394</v>
      </c>
      <c r="AO234" s="15">
        <f t="shared" si="28"/>
        <v>0.51332251070842394</v>
      </c>
      <c r="AP234" s="47">
        <v>-1.63210473294</v>
      </c>
      <c r="AQ234" s="29" t="s">
        <v>133</v>
      </c>
      <c r="AR234" s="29" t="s">
        <v>133</v>
      </c>
      <c r="AS234" s="148">
        <v>-0.99413895762799998</v>
      </c>
      <c r="AT234" s="148">
        <v>-0.93813838109400005</v>
      </c>
      <c r="AU234" s="48">
        <v>2.12595142104E-2</v>
      </c>
      <c r="AV234" s="47">
        <v>0.98065740951400004</v>
      </c>
      <c r="AW234" s="47">
        <v>1.07044696335</v>
      </c>
      <c r="AX234" s="29" t="s">
        <v>133</v>
      </c>
      <c r="AY234" s="29" t="s">
        <v>133</v>
      </c>
      <c r="AZ234" s="47">
        <v>1.79788542489</v>
      </c>
      <c r="BA234" s="30">
        <v>-1</v>
      </c>
      <c r="BB234" s="42">
        <v>5</v>
      </c>
      <c r="BC234" s="31" t="s">
        <v>11331</v>
      </c>
      <c r="BD234" s="31" t="s">
        <v>455</v>
      </c>
      <c r="BE234" s="31" t="s">
        <v>1711</v>
      </c>
      <c r="BF234" s="32" t="s">
        <v>133</v>
      </c>
      <c r="BG234" s="32" t="s">
        <v>133</v>
      </c>
      <c r="BH234" s="33">
        <v>0.05</v>
      </c>
      <c r="BI234" s="33">
        <v>0.05</v>
      </c>
      <c r="BJ234" s="32" t="s">
        <v>133</v>
      </c>
      <c r="BK234" s="32" t="s">
        <v>133</v>
      </c>
      <c r="BL234" s="32" t="s">
        <v>133</v>
      </c>
      <c r="BM234" s="34" t="s">
        <v>133</v>
      </c>
      <c r="BN234" s="34" t="s">
        <v>133</v>
      </c>
      <c r="BO234" s="34" t="s">
        <v>133</v>
      </c>
      <c r="BP234" s="34" t="s">
        <v>133</v>
      </c>
      <c r="BQ234" s="35" t="s">
        <v>133</v>
      </c>
      <c r="BR234" s="16">
        <f t="shared" si="29"/>
        <v>0.51816985632126467</v>
      </c>
      <c r="BS234" s="16">
        <f t="shared" si="30"/>
        <v>0.51816985632126467</v>
      </c>
      <c r="BT234" s="35" t="s">
        <v>133</v>
      </c>
      <c r="BU234" s="35" t="s">
        <v>133</v>
      </c>
      <c r="BV234" s="35" t="s">
        <v>133</v>
      </c>
      <c r="BW234" s="35" t="s">
        <v>133</v>
      </c>
      <c r="BX234" s="36">
        <v>0</v>
      </c>
      <c r="BY234" s="37" t="s">
        <v>133</v>
      </c>
      <c r="BZ234" s="38" t="s">
        <v>133</v>
      </c>
    </row>
    <row r="235" spans="1:78" ht="50.1" customHeight="1">
      <c r="A235" s="19" t="s">
        <v>475</v>
      </c>
      <c r="B235" s="20" t="s">
        <v>1107</v>
      </c>
      <c r="C235" s="21">
        <v>8</v>
      </c>
      <c r="D235" s="21" t="s">
        <v>417</v>
      </c>
      <c r="E235" s="40">
        <v>2.5833330000000001</v>
      </c>
      <c r="F235" s="40">
        <v>101.5</v>
      </c>
      <c r="G235" s="41">
        <v>1</v>
      </c>
      <c r="H235" s="22">
        <v>33670</v>
      </c>
      <c r="I235" s="22">
        <v>1663.0093204789923</v>
      </c>
      <c r="J235" s="23">
        <v>37985.5</v>
      </c>
      <c r="K235" s="23">
        <v>41379</v>
      </c>
      <c r="L235" s="23">
        <v>34592</v>
      </c>
      <c r="M235" s="24" t="s">
        <v>455</v>
      </c>
      <c r="N235" s="25" t="s">
        <v>133</v>
      </c>
      <c r="O235" s="25" t="s">
        <v>133</v>
      </c>
      <c r="P235" s="25" t="s">
        <v>133</v>
      </c>
      <c r="Q235" s="25" t="s">
        <v>133</v>
      </c>
      <c r="R235" s="25" t="s">
        <v>133</v>
      </c>
      <c r="S235" s="44" t="s">
        <v>133</v>
      </c>
      <c r="T235" s="26" t="s">
        <v>419</v>
      </c>
      <c r="U235" s="27" t="s">
        <v>133</v>
      </c>
      <c r="V235" s="27" t="s">
        <v>133</v>
      </c>
      <c r="W235" s="27" t="s">
        <v>133</v>
      </c>
      <c r="X235" s="27" t="s">
        <v>133</v>
      </c>
      <c r="Y235" s="27">
        <v>0.01</v>
      </c>
      <c r="Z235" s="27">
        <v>0.05</v>
      </c>
      <c r="AA235" s="27" t="s">
        <v>133</v>
      </c>
      <c r="AB235" s="28" t="s">
        <v>133</v>
      </c>
      <c r="AC235" s="28">
        <v>0.5</v>
      </c>
      <c r="AD235" s="28">
        <v>0.03</v>
      </c>
      <c r="AE235" s="28" t="s">
        <v>133</v>
      </c>
      <c r="AF235" s="28">
        <v>0.1</v>
      </c>
      <c r="AG235" s="39" t="s">
        <v>133</v>
      </c>
      <c r="AH235" s="39" t="s">
        <v>133</v>
      </c>
      <c r="AI235" s="39" t="s">
        <v>133</v>
      </c>
      <c r="AJ235" s="39" t="s">
        <v>133</v>
      </c>
      <c r="AK235" s="39" t="s">
        <v>133</v>
      </c>
      <c r="AL235" s="39">
        <v>-67.23</v>
      </c>
      <c r="AM235" s="45" t="s">
        <v>133</v>
      </c>
      <c r="AN235" s="15">
        <f t="shared" si="27"/>
        <v>0.51332251070842394</v>
      </c>
      <c r="AO235" s="15">
        <f t="shared" si="28"/>
        <v>0.51332251070842394</v>
      </c>
      <c r="AP235" s="47">
        <v>-1.63210473294</v>
      </c>
      <c r="AQ235" s="29" t="s">
        <v>133</v>
      </c>
      <c r="AR235" s="29" t="s">
        <v>133</v>
      </c>
      <c r="AS235" s="148">
        <v>-0.99413895762799998</v>
      </c>
      <c r="AT235" s="148">
        <v>-0.93813838109400005</v>
      </c>
      <c r="AU235" s="48">
        <v>2.12595142104E-2</v>
      </c>
      <c r="AV235" s="47">
        <v>0.98065740951400004</v>
      </c>
      <c r="AW235" s="47">
        <v>1.07044696335</v>
      </c>
      <c r="AX235" s="29" t="s">
        <v>133</v>
      </c>
      <c r="AY235" s="29" t="s">
        <v>133</v>
      </c>
      <c r="AZ235" s="47">
        <v>1.79788542489</v>
      </c>
      <c r="BA235" s="30">
        <v>-1</v>
      </c>
      <c r="BB235" s="42">
        <v>5</v>
      </c>
      <c r="BC235" s="31" t="s">
        <v>11331</v>
      </c>
      <c r="BD235" s="31" t="s">
        <v>455</v>
      </c>
      <c r="BE235" s="31" t="s">
        <v>1711</v>
      </c>
      <c r="BF235" s="32" t="s">
        <v>133</v>
      </c>
      <c r="BG235" s="32" t="s">
        <v>133</v>
      </c>
      <c r="BH235" s="33">
        <v>0.05</v>
      </c>
      <c r="BI235" s="33">
        <v>0.05</v>
      </c>
      <c r="BJ235" s="32" t="s">
        <v>133</v>
      </c>
      <c r="BK235" s="32" t="s">
        <v>133</v>
      </c>
      <c r="BL235" s="32" t="s">
        <v>133</v>
      </c>
      <c r="BM235" s="34" t="s">
        <v>133</v>
      </c>
      <c r="BN235" s="34" t="s">
        <v>133</v>
      </c>
      <c r="BO235" s="34" t="s">
        <v>133</v>
      </c>
      <c r="BP235" s="34" t="s">
        <v>133</v>
      </c>
      <c r="BQ235" s="35" t="s">
        <v>133</v>
      </c>
      <c r="BR235" s="16">
        <f t="shared" si="29"/>
        <v>0.51816985632126467</v>
      </c>
      <c r="BS235" s="16">
        <f t="shared" si="30"/>
        <v>0.51816985632126467</v>
      </c>
      <c r="BT235" s="35" t="s">
        <v>133</v>
      </c>
      <c r="BU235" s="35" t="s">
        <v>133</v>
      </c>
      <c r="BV235" s="35" t="s">
        <v>133</v>
      </c>
      <c r="BW235" s="35" t="s">
        <v>133</v>
      </c>
      <c r="BX235" s="36">
        <v>0</v>
      </c>
      <c r="BY235" s="37" t="s">
        <v>133</v>
      </c>
      <c r="BZ235" s="38" t="s">
        <v>133</v>
      </c>
    </row>
    <row r="236" spans="1:78" ht="50.1" customHeight="1">
      <c r="A236" s="19" t="s">
        <v>476</v>
      </c>
      <c r="B236" s="20" t="s">
        <v>1107</v>
      </c>
      <c r="C236" s="21">
        <v>8</v>
      </c>
      <c r="D236" s="21" t="s">
        <v>417</v>
      </c>
      <c r="E236" s="40">
        <v>-0.73333300000000001</v>
      </c>
      <c r="F236" s="40">
        <v>103.3</v>
      </c>
      <c r="G236" s="41">
        <v>1</v>
      </c>
      <c r="H236" s="22">
        <v>37700</v>
      </c>
      <c r="I236" s="22">
        <v>1812.7603261324978</v>
      </c>
      <c r="J236" s="23">
        <v>41708</v>
      </c>
      <c r="K236" s="23">
        <v>45019</v>
      </c>
      <c r="L236" s="23">
        <v>38397</v>
      </c>
      <c r="M236" s="24" t="s">
        <v>477</v>
      </c>
      <c r="N236" s="25" t="s">
        <v>133</v>
      </c>
      <c r="O236" s="25" t="s">
        <v>133</v>
      </c>
      <c r="P236" s="25" t="s">
        <v>133</v>
      </c>
      <c r="Q236" s="25" t="s">
        <v>133</v>
      </c>
      <c r="R236" s="25" t="s">
        <v>133</v>
      </c>
      <c r="S236" s="44" t="s">
        <v>133</v>
      </c>
      <c r="T236" s="26" t="s">
        <v>419</v>
      </c>
      <c r="U236" s="27" t="s">
        <v>133</v>
      </c>
      <c r="V236" s="27" t="s">
        <v>133</v>
      </c>
      <c r="W236" s="27" t="s">
        <v>133</v>
      </c>
      <c r="X236" s="27" t="s">
        <v>133</v>
      </c>
      <c r="Y236" s="27">
        <v>0.01</v>
      </c>
      <c r="Z236" s="27">
        <v>0.05</v>
      </c>
      <c r="AA236" s="27" t="s">
        <v>133</v>
      </c>
      <c r="AB236" s="28" t="s">
        <v>133</v>
      </c>
      <c r="AC236" s="28">
        <v>0.5</v>
      </c>
      <c r="AD236" s="28">
        <v>0.03</v>
      </c>
      <c r="AE236" s="28" t="s">
        <v>133</v>
      </c>
      <c r="AF236" s="28">
        <v>0.1</v>
      </c>
      <c r="AG236" s="39" t="s">
        <v>133</v>
      </c>
      <c r="AH236" s="39" t="s">
        <v>133</v>
      </c>
      <c r="AI236" s="39" t="s">
        <v>133</v>
      </c>
      <c r="AJ236" s="39" t="s">
        <v>133</v>
      </c>
      <c r="AK236" s="39" t="s">
        <v>133</v>
      </c>
      <c r="AL236" s="39">
        <v>-16.510000000000002</v>
      </c>
      <c r="AM236" s="45" t="s">
        <v>133</v>
      </c>
      <c r="AN236" s="15">
        <f t="shared" si="27"/>
        <v>0.51332251070842394</v>
      </c>
      <c r="AO236" s="15">
        <f t="shared" si="28"/>
        <v>0.51332251070842394</v>
      </c>
      <c r="AP236" s="47">
        <v>-1.2169022</v>
      </c>
      <c r="AQ236" s="29" t="s">
        <v>133</v>
      </c>
      <c r="AR236" s="29" t="s">
        <v>133</v>
      </c>
      <c r="AS236" s="148">
        <v>-0.68419039999999998</v>
      </c>
      <c r="AT236" s="148">
        <v>-0.42650969999999999</v>
      </c>
      <c r="AU236" s="48">
        <v>-4.9722000000000004E-3</v>
      </c>
      <c r="AV236" s="47">
        <v>0.41656530000000003</v>
      </c>
      <c r="AW236" s="47">
        <v>0.56037119999999996</v>
      </c>
      <c r="AX236" s="29" t="s">
        <v>133</v>
      </c>
      <c r="AY236" s="29" t="s">
        <v>133</v>
      </c>
      <c r="AZ236" s="47">
        <v>0.98167570000000004</v>
      </c>
      <c r="BA236" s="30">
        <v>1</v>
      </c>
      <c r="BB236" s="42">
        <v>5</v>
      </c>
      <c r="BC236" s="31" t="s">
        <v>11333</v>
      </c>
      <c r="BD236" s="31" t="s">
        <v>477</v>
      </c>
      <c r="BE236" s="31" t="s">
        <v>1710</v>
      </c>
      <c r="BF236" s="32" t="s">
        <v>133</v>
      </c>
      <c r="BG236" s="32" t="s">
        <v>133</v>
      </c>
      <c r="BH236" s="33">
        <v>0.05</v>
      </c>
      <c r="BI236" s="33">
        <v>0.05</v>
      </c>
      <c r="BJ236" s="32" t="s">
        <v>133</v>
      </c>
      <c r="BK236" s="32" t="s">
        <v>133</v>
      </c>
      <c r="BL236" s="32" t="s">
        <v>133</v>
      </c>
      <c r="BM236" s="34" t="s">
        <v>133</v>
      </c>
      <c r="BN236" s="34" t="s">
        <v>133</v>
      </c>
      <c r="BO236" s="34" t="s">
        <v>133</v>
      </c>
      <c r="BP236" s="34" t="s">
        <v>133</v>
      </c>
      <c r="BQ236" s="35" t="s">
        <v>133</v>
      </c>
      <c r="BR236" s="16">
        <f t="shared" si="29"/>
        <v>0.51816985632126467</v>
      </c>
      <c r="BS236" s="16">
        <f t="shared" si="30"/>
        <v>0.51816985632126467</v>
      </c>
      <c r="BT236" s="35" t="s">
        <v>133</v>
      </c>
      <c r="BU236" s="35" t="s">
        <v>133</v>
      </c>
      <c r="BV236" s="35" t="s">
        <v>133</v>
      </c>
      <c r="BW236" s="35" t="s">
        <v>133</v>
      </c>
      <c r="BX236" s="36">
        <v>0</v>
      </c>
      <c r="BY236" s="37" t="s">
        <v>133</v>
      </c>
      <c r="BZ236" s="38" t="s">
        <v>133</v>
      </c>
    </row>
    <row r="237" spans="1:78" ht="50.1" customHeight="1">
      <c r="A237" s="19" t="s">
        <v>478</v>
      </c>
      <c r="B237" s="20" t="s">
        <v>1107</v>
      </c>
      <c r="C237" s="21">
        <v>8</v>
      </c>
      <c r="D237" s="21" t="s">
        <v>417</v>
      </c>
      <c r="E237" s="40">
        <v>-0.73333300000000001</v>
      </c>
      <c r="F237" s="40">
        <v>103.3</v>
      </c>
      <c r="G237" s="41">
        <v>1</v>
      </c>
      <c r="H237" s="22">
        <v>37700</v>
      </c>
      <c r="I237" s="22">
        <v>1483.3745312630926</v>
      </c>
      <c r="J237" s="23">
        <v>41712.5</v>
      </c>
      <c r="K237" s="23">
        <v>44360</v>
      </c>
      <c r="L237" s="23">
        <v>39065</v>
      </c>
      <c r="M237" s="24" t="s">
        <v>477</v>
      </c>
      <c r="N237" s="25" t="s">
        <v>133</v>
      </c>
      <c r="O237" s="25" t="s">
        <v>133</v>
      </c>
      <c r="P237" s="25" t="s">
        <v>133</v>
      </c>
      <c r="Q237" s="25" t="s">
        <v>133</v>
      </c>
      <c r="R237" s="25" t="s">
        <v>133</v>
      </c>
      <c r="S237" s="44" t="s">
        <v>133</v>
      </c>
      <c r="T237" s="26" t="s">
        <v>419</v>
      </c>
      <c r="U237" s="27" t="s">
        <v>133</v>
      </c>
      <c r="V237" s="27" t="s">
        <v>133</v>
      </c>
      <c r="W237" s="27" t="s">
        <v>133</v>
      </c>
      <c r="X237" s="27" t="s">
        <v>133</v>
      </c>
      <c r="Y237" s="27">
        <v>0.01</v>
      </c>
      <c r="Z237" s="27">
        <v>0.05</v>
      </c>
      <c r="AA237" s="27" t="s">
        <v>133</v>
      </c>
      <c r="AB237" s="28" t="s">
        <v>133</v>
      </c>
      <c r="AC237" s="28">
        <v>0.5</v>
      </c>
      <c r="AD237" s="28">
        <v>0.03</v>
      </c>
      <c r="AE237" s="28" t="s">
        <v>133</v>
      </c>
      <c r="AF237" s="28">
        <v>0.1</v>
      </c>
      <c r="AG237" s="39" t="s">
        <v>133</v>
      </c>
      <c r="AH237" s="39" t="s">
        <v>133</v>
      </c>
      <c r="AI237" s="39" t="s">
        <v>133</v>
      </c>
      <c r="AJ237" s="39" t="s">
        <v>133</v>
      </c>
      <c r="AK237" s="39" t="s">
        <v>133</v>
      </c>
      <c r="AL237" s="39">
        <v>-16.510000000000002</v>
      </c>
      <c r="AM237" s="45" t="s">
        <v>133</v>
      </c>
      <c r="AN237" s="15">
        <f t="shared" si="27"/>
        <v>0.51332251070842394</v>
      </c>
      <c r="AO237" s="15">
        <f t="shared" si="28"/>
        <v>0.51332251070842394</v>
      </c>
      <c r="AP237" s="47">
        <v>-1.2169022</v>
      </c>
      <c r="AQ237" s="29" t="s">
        <v>133</v>
      </c>
      <c r="AR237" s="29" t="s">
        <v>133</v>
      </c>
      <c r="AS237" s="148">
        <v>-0.68419039999999998</v>
      </c>
      <c r="AT237" s="148">
        <v>-0.42650969999999999</v>
      </c>
      <c r="AU237" s="48">
        <v>-4.9722000000000004E-3</v>
      </c>
      <c r="AV237" s="47">
        <v>0.41656530000000003</v>
      </c>
      <c r="AW237" s="47">
        <v>0.56037119999999996</v>
      </c>
      <c r="AX237" s="29" t="s">
        <v>133</v>
      </c>
      <c r="AY237" s="29" t="s">
        <v>133</v>
      </c>
      <c r="AZ237" s="47">
        <v>0.98167570000000004</v>
      </c>
      <c r="BA237" s="30">
        <v>1</v>
      </c>
      <c r="BB237" s="42">
        <v>5</v>
      </c>
      <c r="BC237" s="31" t="s">
        <v>11333</v>
      </c>
      <c r="BD237" s="31" t="s">
        <v>477</v>
      </c>
      <c r="BE237" s="31" t="s">
        <v>1710</v>
      </c>
      <c r="BF237" s="32" t="s">
        <v>133</v>
      </c>
      <c r="BG237" s="32" t="s">
        <v>133</v>
      </c>
      <c r="BH237" s="33">
        <v>0.05</v>
      </c>
      <c r="BI237" s="33">
        <v>0.05</v>
      </c>
      <c r="BJ237" s="32" t="s">
        <v>133</v>
      </c>
      <c r="BK237" s="32" t="s">
        <v>133</v>
      </c>
      <c r="BL237" s="32" t="s">
        <v>133</v>
      </c>
      <c r="BM237" s="34" t="s">
        <v>133</v>
      </c>
      <c r="BN237" s="34" t="s">
        <v>133</v>
      </c>
      <c r="BO237" s="34" t="s">
        <v>133</v>
      </c>
      <c r="BP237" s="34" t="s">
        <v>133</v>
      </c>
      <c r="BQ237" s="35" t="s">
        <v>133</v>
      </c>
      <c r="BR237" s="16">
        <f t="shared" si="29"/>
        <v>0.51816985632126467</v>
      </c>
      <c r="BS237" s="16">
        <f t="shared" si="30"/>
        <v>0.51816985632126467</v>
      </c>
      <c r="BT237" s="35" t="s">
        <v>133</v>
      </c>
      <c r="BU237" s="35" t="s">
        <v>133</v>
      </c>
      <c r="BV237" s="35" t="s">
        <v>133</v>
      </c>
      <c r="BW237" s="35" t="s">
        <v>133</v>
      </c>
      <c r="BX237" s="36">
        <v>0</v>
      </c>
      <c r="BY237" s="37" t="s">
        <v>133</v>
      </c>
      <c r="BZ237" s="38" t="s">
        <v>133</v>
      </c>
    </row>
    <row r="238" spans="1:78" ht="50.1" customHeight="1">
      <c r="A238" s="19" t="s">
        <v>479</v>
      </c>
      <c r="B238" s="20" t="s">
        <v>1107</v>
      </c>
      <c r="C238" s="21">
        <v>8</v>
      </c>
      <c r="D238" s="21" t="s">
        <v>417</v>
      </c>
      <c r="E238" s="40">
        <v>-0.71666700000000005</v>
      </c>
      <c r="F238" s="40">
        <v>103.333333</v>
      </c>
      <c r="G238" s="41">
        <v>1</v>
      </c>
      <c r="H238" s="22">
        <v>41650</v>
      </c>
      <c r="I238" s="22">
        <v>3851.2984823303427</v>
      </c>
      <c r="J238" s="23">
        <v>44506.5</v>
      </c>
      <c r="K238" s="23">
        <v>50000</v>
      </c>
      <c r="L238" s="23">
        <v>39013</v>
      </c>
      <c r="M238" s="24" t="s">
        <v>480</v>
      </c>
      <c r="N238" s="25" t="s">
        <v>133</v>
      </c>
      <c r="O238" s="25" t="s">
        <v>133</v>
      </c>
      <c r="P238" s="25" t="s">
        <v>133</v>
      </c>
      <c r="Q238" s="25" t="s">
        <v>133</v>
      </c>
      <c r="R238" s="25" t="s">
        <v>133</v>
      </c>
      <c r="S238" s="44" t="s">
        <v>133</v>
      </c>
      <c r="T238" s="26" t="s">
        <v>419</v>
      </c>
      <c r="U238" s="27" t="s">
        <v>133</v>
      </c>
      <c r="V238" s="27" t="s">
        <v>133</v>
      </c>
      <c r="W238" s="27" t="s">
        <v>133</v>
      </c>
      <c r="X238" s="27" t="s">
        <v>133</v>
      </c>
      <c r="Y238" s="27">
        <v>0.01</v>
      </c>
      <c r="Z238" s="27">
        <v>0.05</v>
      </c>
      <c r="AA238" s="27" t="s">
        <v>133</v>
      </c>
      <c r="AB238" s="28" t="s">
        <v>133</v>
      </c>
      <c r="AC238" s="28">
        <v>0.5</v>
      </c>
      <c r="AD238" s="28">
        <v>0.03</v>
      </c>
      <c r="AE238" s="28" t="s">
        <v>133</v>
      </c>
      <c r="AF238" s="28">
        <v>0.1</v>
      </c>
      <c r="AG238" s="39" t="s">
        <v>133</v>
      </c>
      <c r="AH238" s="39" t="s">
        <v>133</v>
      </c>
      <c r="AI238" s="39" t="s">
        <v>133</v>
      </c>
      <c r="AJ238" s="39" t="s">
        <v>133</v>
      </c>
      <c r="AK238" s="39" t="s">
        <v>133</v>
      </c>
      <c r="AL238" s="39">
        <v>-17.649999999999999</v>
      </c>
      <c r="AM238" s="45" t="s">
        <v>133</v>
      </c>
      <c r="AN238" s="15">
        <f t="shared" si="27"/>
        <v>0.51332251070842394</v>
      </c>
      <c r="AO238" s="15">
        <f t="shared" si="28"/>
        <v>0.51332251070842394</v>
      </c>
      <c r="AP238" s="47">
        <v>-1.2169022</v>
      </c>
      <c r="AQ238" s="29" t="s">
        <v>133</v>
      </c>
      <c r="AR238" s="29" t="s">
        <v>133</v>
      </c>
      <c r="AS238" s="148">
        <v>-0.68419039999999998</v>
      </c>
      <c r="AT238" s="148">
        <v>-0.42650969999999999</v>
      </c>
      <c r="AU238" s="48">
        <v>-4.9722000000000004E-3</v>
      </c>
      <c r="AV238" s="47">
        <v>0.41656530000000003</v>
      </c>
      <c r="AW238" s="47">
        <v>0.56037119999999996</v>
      </c>
      <c r="AX238" s="29" t="s">
        <v>133</v>
      </c>
      <c r="AY238" s="29" t="s">
        <v>133</v>
      </c>
      <c r="AZ238" s="47">
        <v>0.98167570000000004</v>
      </c>
      <c r="BA238" s="30">
        <v>0</v>
      </c>
      <c r="BB238" s="42">
        <v>5</v>
      </c>
      <c r="BC238" s="31" t="s">
        <v>1705</v>
      </c>
      <c r="BD238" s="31" t="s">
        <v>455</v>
      </c>
      <c r="BE238" s="31" t="s">
        <v>1709</v>
      </c>
      <c r="BF238" s="32">
        <v>0.48835175000000003</v>
      </c>
      <c r="BG238" s="32">
        <v>0.49332395000000001</v>
      </c>
      <c r="BH238" s="33">
        <v>0.05</v>
      </c>
      <c r="BI238" s="33">
        <v>0.05</v>
      </c>
      <c r="BJ238" s="32" t="s">
        <v>133</v>
      </c>
      <c r="BK238" s="32" t="s">
        <v>133</v>
      </c>
      <c r="BL238" s="32" t="s">
        <v>133</v>
      </c>
      <c r="BM238" s="34" t="s">
        <v>133</v>
      </c>
      <c r="BN238" s="34" t="s">
        <v>133</v>
      </c>
      <c r="BO238" s="34" t="s">
        <v>133</v>
      </c>
      <c r="BP238" s="34" t="s">
        <v>133</v>
      </c>
      <c r="BQ238" s="16">
        <f t="shared" si="32"/>
        <v>-18.138351749999998</v>
      </c>
      <c r="BR238" s="16">
        <f t="shared" si="29"/>
        <v>0.71544987220880985</v>
      </c>
      <c r="BS238" s="16">
        <f t="shared" si="30"/>
        <v>0.71544987220880985</v>
      </c>
      <c r="BT238" s="35" t="s">
        <v>133</v>
      </c>
      <c r="BU238" s="35" t="s">
        <v>133</v>
      </c>
      <c r="BV238" s="35" t="s">
        <v>133</v>
      </c>
      <c r="BW238" s="35" t="s">
        <v>133</v>
      </c>
      <c r="BX238" s="36">
        <v>0</v>
      </c>
      <c r="BY238" s="37" t="s">
        <v>133</v>
      </c>
      <c r="BZ238" s="38" t="s">
        <v>133</v>
      </c>
    </row>
    <row r="239" spans="1:78" ht="50.1" customHeight="1">
      <c r="A239" s="19" t="s">
        <v>481</v>
      </c>
      <c r="B239" s="20" t="s">
        <v>1107</v>
      </c>
      <c r="C239" s="21">
        <v>8</v>
      </c>
      <c r="D239" s="21" t="s">
        <v>417</v>
      </c>
      <c r="E239" s="40">
        <v>-0.71666700000000005</v>
      </c>
      <c r="F239" s="40">
        <v>103.333333</v>
      </c>
      <c r="G239" s="41">
        <v>1</v>
      </c>
      <c r="H239" s="22">
        <v>41650</v>
      </c>
      <c r="I239" s="22">
        <v>2601.9223662515374</v>
      </c>
      <c r="J239" s="23">
        <v>45746</v>
      </c>
      <c r="K239" s="23">
        <v>49908</v>
      </c>
      <c r="L239" s="23">
        <v>41584</v>
      </c>
      <c r="M239" s="24" t="s">
        <v>480</v>
      </c>
      <c r="N239" s="25" t="s">
        <v>133</v>
      </c>
      <c r="O239" s="25" t="s">
        <v>133</v>
      </c>
      <c r="P239" s="25" t="s">
        <v>133</v>
      </c>
      <c r="Q239" s="25" t="s">
        <v>133</v>
      </c>
      <c r="R239" s="25" t="s">
        <v>133</v>
      </c>
      <c r="S239" s="44" t="s">
        <v>133</v>
      </c>
      <c r="T239" s="26" t="s">
        <v>419</v>
      </c>
      <c r="U239" s="27" t="s">
        <v>133</v>
      </c>
      <c r="V239" s="27" t="s">
        <v>133</v>
      </c>
      <c r="W239" s="27" t="s">
        <v>133</v>
      </c>
      <c r="X239" s="27" t="s">
        <v>133</v>
      </c>
      <c r="Y239" s="27">
        <v>0.01</v>
      </c>
      <c r="Z239" s="27">
        <v>0.05</v>
      </c>
      <c r="AA239" s="27" t="s">
        <v>133</v>
      </c>
      <c r="AB239" s="28" t="s">
        <v>133</v>
      </c>
      <c r="AC239" s="28">
        <v>0.5</v>
      </c>
      <c r="AD239" s="28">
        <v>0.03</v>
      </c>
      <c r="AE239" s="28" t="s">
        <v>133</v>
      </c>
      <c r="AF239" s="28">
        <v>0.1</v>
      </c>
      <c r="AG239" s="39" t="s">
        <v>133</v>
      </c>
      <c r="AH239" s="39" t="s">
        <v>133</v>
      </c>
      <c r="AI239" s="39" t="s">
        <v>133</v>
      </c>
      <c r="AJ239" s="39" t="s">
        <v>133</v>
      </c>
      <c r="AK239" s="39" t="s">
        <v>133</v>
      </c>
      <c r="AL239" s="39">
        <v>-17.649999999999999</v>
      </c>
      <c r="AM239" s="45" t="s">
        <v>133</v>
      </c>
      <c r="AN239" s="15">
        <f t="shared" si="27"/>
        <v>0.51332251070842394</v>
      </c>
      <c r="AO239" s="15">
        <f t="shared" si="28"/>
        <v>0.51332251070842394</v>
      </c>
      <c r="AP239" s="47">
        <v>-1.2169022</v>
      </c>
      <c r="AQ239" s="29" t="s">
        <v>133</v>
      </c>
      <c r="AR239" s="29" t="s">
        <v>133</v>
      </c>
      <c r="AS239" s="148">
        <v>-0.68419039999999998</v>
      </c>
      <c r="AT239" s="148">
        <v>-0.42650969999999999</v>
      </c>
      <c r="AU239" s="48">
        <v>-4.9722000000000004E-3</v>
      </c>
      <c r="AV239" s="47">
        <v>0.41656530000000003</v>
      </c>
      <c r="AW239" s="47">
        <v>0.56037119999999996</v>
      </c>
      <c r="AX239" s="29" t="s">
        <v>133</v>
      </c>
      <c r="AY239" s="29" t="s">
        <v>133</v>
      </c>
      <c r="AZ239" s="47">
        <v>0.98167570000000004</v>
      </c>
      <c r="BA239" s="30">
        <v>0</v>
      </c>
      <c r="BB239" s="42">
        <v>5</v>
      </c>
      <c r="BC239" s="31" t="s">
        <v>1705</v>
      </c>
      <c r="BD239" s="31" t="s">
        <v>455</v>
      </c>
      <c r="BE239" s="31" t="s">
        <v>1709</v>
      </c>
      <c r="BF239" s="32">
        <v>0.48835175000000003</v>
      </c>
      <c r="BG239" s="32">
        <v>0.49332395000000001</v>
      </c>
      <c r="BH239" s="33">
        <v>0.05</v>
      </c>
      <c r="BI239" s="33">
        <v>0.05</v>
      </c>
      <c r="BJ239" s="32" t="s">
        <v>133</v>
      </c>
      <c r="BK239" s="32" t="s">
        <v>133</v>
      </c>
      <c r="BL239" s="32" t="s">
        <v>133</v>
      </c>
      <c r="BM239" s="34" t="s">
        <v>133</v>
      </c>
      <c r="BN239" s="34" t="s">
        <v>133</v>
      </c>
      <c r="BO239" s="34" t="s">
        <v>133</v>
      </c>
      <c r="BP239" s="34" t="s">
        <v>133</v>
      </c>
      <c r="BQ239" s="16">
        <f t="shared" si="32"/>
        <v>-18.138351749999998</v>
      </c>
      <c r="BR239" s="16">
        <f t="shared" si="29"/>
        <v>0.71544987220880985</v>
      </c>
      <c r="BS239" s="16">
        <f t="shared" si="30"/>
        <v>0.71544987220880985</v>
      </c>
      <c r="BT239" s="35" t="s">
        <v>133</v>
      </c>
      <c r="BU239" s="35" t="s">
        <v>133</v>
      </c>
      <c r="BV239" s="35" t="s">
        <v>133</v>
      </c>
      <c r="BW239" s="35" t="s">
        <v>133</v>
      </c>
      <c r="BX239" s="36">
        <v>0</v>
      </c>
      <c r="BY239" s="37" t="s">
        <v>133</v>
      </c>
      <c r="BZ239" s="38" t="s">
        <v>133</v>
      </c>
    </row>
    <row r="240" spans="1:78" ht="50.1" customHeight="1">
      <c r="A240" s="19" t="s">
        <v>482</v>
      </c>
      <c r="B240" s="20" t="s">
        <v>1107</v>
      </c>
      <c r="C240" s="21">
        <v>8</v>
      </c>
      <c r="D240" s="21" t="s">
        <v>417</v>
      </c>
      <c r="E240" s="40">
        <v>2</v>
      </c>
      <c r="F240" s="40">
        <v>102.333333</v>
      </c>
      <c r="G240" s="41">
        <v>1</v>
      </c>
      <c r="H240" s="22" t="s">
        <v>483</v>
      </c>
      <c r="I240" s="22" t="s">
        <v>1059</v>
      </c>
      <c r="J240" s="23" t="s">
        <v>1059</v>
      </c>
      <c r="K240" s="23" t="s">
        <v>1059</v>
      </c>
      <c r="L240" s="23" t="s">
        <v>1059</v>
      </c>
      <c r="M240" s="24" t="s">
        <v>484</v>
      </c>
      <c r="N240" s="25" t="s">
        <v>133</v>
      </c>
      <c r="O240" s="25" t="s">
        <v>133</v>
      </c>
      <c r="P240" s="25" t="s">
        <v>133</v>
      </c>
      <c r="Q240" s="25" t="s">
        <v>133</v>
      </c>
      <c r="R240" s="25" t="s">
        <v>133</v>
      </c>
      <c r="S240" s="44" t="s">
        <v>133</v>
      </c>
      <c r="T240" s="26" t="s">
        <v>419</v>
      </c>
      <c r="U240" s="27" t="s">
        <v>133</v>
      </c>
      <c r="V240" s="27" t="s">
        <v>133</v>
      </c>
      <c r="W240" s="27" t="s">
        <v>133</v>
      </c>
      <c r="X240" s="27" t="s">
        <v>133</v>
      </c>
      <c r="Y240" s="27">
        <v>0.01</v>
      </c>
      <c r="Z240" s="27">
        <v>0.05</v>
      </c>
      <c r="AA240" s="27" t="s">
        <v>133</v>
      </c>
      <c r="AB240" s="28" t="s">
        <v>133</v>
      </c>
      <c r="AC240" s="28">
        <v>0.5</v>
      </c>
      <c r="AD240" s="28">
        <v>0.03</v>
      </c>
      <c r="AE240" s="28" t="s">
        <v>133</v>
      </c>
      <c r="AF240" s="28">
        <v>0.1</v>
      </c>
      <c r="AG240" s="39" t="s">
        <v>133</v>
      </c>
      <c r="AH240" s="39" t="s">
        <v>133</v>
      </c>
      <c r="AI240" s="39" t="s">
        <v>133</v>
      </c>
      <c r="AJ240" s="39" t="s">
        <v>133</v>
      </c>
      <c r="AK240" s="39" t="s">
        <v>133</v>
      </c>
      <c r="AL240" s="39">
        <v>-36.14</v>
      </c>
      <c r="AM240" s="45" t="s">
        <v>133</v>
      </c>
      <c r="AN240" s="15">
        <f t="shared" si="27"/>
        <v>0.51332251070842394</v>
      </c>
      <c r="AO240" s="15">
        <f t="shared" si="28"/>
        <v>0.51332251070842394</v>
      </c>
      <c r="AP240" s="47">
        <v>-0.93105651572799997</v>
      </c>
      <c r="AQ240" s="29" t="s">
        <v>133</v>
      </c>
      <c r="AR240" s="29" t="s">
        <v>133</v>
      </c>
      <c r="AS240" s="148">
        <v>-0.59061137685700005</v>
      </c>
      <c r="AT240" s="148">
        <v>-0.54795236890700005</v>
      </c>
      <c r="AU240" s="48">
        <v>2.9764301172700001E-3</v>
      </c>
      <c r="AV240" s="47">
        <v>0.55390522914100004</v>
      </c>
      <c r="AW240" s="47">
        <v>0.63993043204800004</v>
      </c>
      <c r="AX240" s="29" t="s">
        <v>133</v>
      </c>
      <c r="AY240" s="29" t="s">
        <v>133</v>
      </c>
      <c r="AZ240" s="47">
        <v>1.07364534981</v>
      </c>
      <c r="BA240" s="30">
        <v>0</v>
      </c>
      <c r="BB240" s="42">
        <v>5</v>
      </c>
      <c r="BC240" s="31" t="s">
        <v>1705</v>
      </c>
      <c r="BD240" s="31" t="s">
        <v>484</v>
      </c>
      <c r="BE240" s="31" t="s">
        <v>1709</v>
      </c>
      <c r="BF240" s="32">
        <v>0.53831088996363496</v>
      </c>
      <c r="BG240" s="32">
        <v>0.53533445984636507</v>
      </c>
      <c r="BH240" s="33">
        <v>0.05</v>
      </c>
      <c r="BI240" s="33">
        <v>0.05</v>
      </c>
      <c r="BJ240" s="32" t="s">
        <v>133</v>
      </c>
      <c r="BK240" s="32" t="s">
        <v>133</v>
      </c>
      <c r="BL240" s="32" t="s">
        <v>133</v>
      </c>
      <c r="BM240" s="34" t="s">
        <v>133</v>
      </c>
      <c r="BN240" s="34" t="s">
        <v>133</v>
      </c>
      <c r="BO240" s="34" t="s">
        <v>133</v>
      </c>
      <c r="BP240" s="34" t="s">
        <v>133</v>
      </c>
      <c r="BQ240" s="16">
        <f t="shared" si="32"/>
        <v>-36.678310889963633</v>
      </c>
      <c r="BR240" s="16">
        <f t="shared" si="29"/>
        <v>0.74503891435212921</v>
      </c>
      <c r="BS240" s="16">
        <f t="shared" si="30"/>
        <v>0.74503891435212921</v>
      </c>
      <c r="BT240" s="35" t="s">
        <v>133</v>
      </c>
      <c r="BU240" s="35" t="s">
        <v>133</v>
      </c>
      <c r="BV240" s="35" t="s">
        <v>133</v>
      </c>
      <c r="BW240" s="35" t="s">
        <v>133</v>
      </c>
      <c r="BX240" s="36">
        <v>1</v>
      </c>
      <c r="BY240" s="37" t="s">
        <v>1059</v>
      </c>
      <c r="BZ240" s="38" t="s">
        <v>133</v>
      </c>
    </row>
    <row r="241" spans="1:78" ht="50.1" customHeight="1">
      <c r="A241" s="19" t="s">
        <v>485</v>
      </c>
      <c r="B241" s="20" t="s">
        <v>1108</v>
      </c>
      <c r="C241" s="21">
        <v>8</v>
      </c>
      <c r="D241" s="21" t="s">
        <v>486</v>
      </c>
      <c r="E241" s="40">
        <v>7.9236399999999998</v>
      </c>
      <c r="F241" s="40">
        <v>98.237756000000005</v>
      </c>
      <c r="G241" s="41">
        <v>1</v>
      </c>
      <c r="H241" s="22">
        <v>6280</v>
      </c>
      <c r="I241" s="22">
        <v>50</v>
      </c>
      <c r="J241" s="23">
        <v>6747</v>
      </c>
      <c r="K241" s="23">
        <v>6875</v>
      </c>
      <c r="L241" s="23">
        <v>6619</v>
      </c>
      <c r="M241" s="24" t="s">
        <v>1127</v>
      </c>
      <c r="N241" s="25" t="s">
        <v>133</v>
      </c>
      <c r="O241" s="25" t="s">
        <v>133</v>
      </c>
      <c r="P241" s="25" t="s">
        <v>133</v>
      </c>
      <c r="Q241" s="25" t="s">
        <v>133</v>
      </c>
      <c r="R241" s="25" t="s">
        <v>133</v>
      </c>
      <c r="S241" s="44" t="s">
        <v>133</v>
      </c>
      <c r="T241" s="26" t="s">
        <v>487</v>
      </c>
      <c r="U241" s="27" t="s">
        <v>133</v>
      </c>
      <c r="V241" s="27" t="s">
        <v>133</v>
      </c>
      <c r="W241" s="27" t="s">
        <v>133</v>
      </c>
      <c r="X241" s="27" t="s">
        <v>133</v>
      </c>
      <c r="Y241" s="27">
        <v>0.01</v>
      </c>
      <c r="Z241" s="27" t="s">
        <v>133</v>
      </c>
      <c r="AA241" s="27" t="s">
        <v>133</v>
      </c>
      <c r="AB241" s="28" t="s">
        <v>133</v>
      </c>
      <c r="AC241" s="28">
        <v>0.5</v>
      </c>
      <c r="AD241" s="28">
        <v>0.03</v>
      </c>
      <c r="AE241" s="28">
        <v>0.1</v>
      </c>
      <c r="AF241" s="28">
        <v>0.1</v>
      </c>
      <c r="AG241" s="39" t="s">
        <v>133</v>
      </c>
      <c r="AH241" s="39" t="s">
        <v>133</v>
      </c>
      <c r="AI241" s="39" t="s">
        <v>133</v>
      </c>
      <c r="AJ241" s="39" t="s">
        <v>133</v>
      </c>
      <c r="AK241" s="39" t="s">
        <v>133</v>
      </c>
      <c r="AL241" s="39">
        <f>-1.36+(AV241+AU241)</f>
        <v>-0.64557672107500008</v>
      </c>
      <c r="AM241" s="45" t="s">
        <v>133</v>
      </c>
      <c r="AN241" s="15">
        <f t="shared" si="27"/>
        <v>0.52057660339281486</v>
      </c>
      <c r="AO241" s="15">
        <f t="shared" si="28"/>
        <v>0.52057660339281486</v>
      </c>
      <c r="AP241" s="47">
        <v>-1.35078534183</v>
      </c>
      <c r="AQ241" s="29" t="s">
        <v>133</v>
      </c>
      <c r="AR241" s="29" t="s">
        <v>133</v>
      </c>
      <c r="AS241" s="148">
        <v>-0.80923638812700005</v>
      </c>
      <c r="AT241" s="148">
        <v>-0.73624189329</v>
      </c>
      <c r="AU241" s="48">
        <v>-7.2728714549999997E-3</v>
      </c>
      <c r="AV241" s="47">
        <v>0.72169615038000001</v>
      </c>
      <c r="AW241" s="47">
        <v>0.81875661864500004</v>
      </c>
      <c r="AX241" s="29" t="s">
        <v>133</v>
      </c>
      <c r="AY241" s="29" t="s">
        <v>133</v>
      </c>
      <c r="AZ241" s="47">
        <v>1.36090461367</v>
      </c>
      <c r="BA241" s="30">
        <v>-1</v>
      </c>
      <c r="BB241" s="42">
        <v>1</v>
      </c>
      <c r="BC241" s="31" t="s">
        <v>11331</v>
      </c>
      <c r="BD241" s="31" t="s">
        <v>11322</v>
      </c>
      <c r="BE241" s="31" t="s">
        <v>1711</v>
      </c>
      <c r="BF241" s="32" t="s">
        <v>133</v>
      </c>
      <c r="BG241" s="32" t="s">
        <v>133</v>
      </c>
      <c r="BH241" s="33">
        <v>0.05</v>
      </c>
      <c r="BI241" s="33">
        <v>0.05</v>
      </c>
      <c r="BJ241" s="32" t="s">
        <v>133</v>
      </c>
      <c r="BK241" s="32" t="s">
        <v>133</v>
      </c>
      <c r="BL241" s="32" t="s">
        <v>133</v>
      </c>
      <c r="BM241" s="34" t="s">
        <v>133</v>
      </c>
      <c r="BN241" s="34" t="s">
        <v>133</v>
      </c>
      <c r="BO241" s="34" t="s">
        <v>133</v>
      </c>
      <c r="BP241" s="34" t="s">
        <v>133</v>
      </c>
      <c r="BQ241" s="35" t="s">
        <v>133</v>
      </c>
      <c r="BR241" s="16">
        <f t="shared" si="29"/>
        <v>0.52535702146254792</v>
      </c>
      <c r="BS241" s="16">
        <f t="shared" si="30"/>
        <v>0.52535702146254792</v>
      </c>
      <c r="BT241" s="35" t="s">
        <v>133</v>
      </c>
      <c r="BU241" s="35" t="s">
        <v>133</v>
      </c>
      <c r="BV241" s="35" t="s">
        <v>133</v>
      </c>
      <c r="BW241" s="35" t="s">
        <v>133</v>
      </c>
      <c r="BX241" s="36">
        <v>0</v>
      </c>
      <c r="BY241" s="37" t="s">
        <v>133</v>
      </c>
      <c r="BZ241" s="38" t="s">
        <v>1690</v>
      </c>
    </row>
    <row r="242" spans="1:78" ht="50.1" customHeight="1">
      <c r="A242" s="19" t="s">
        <v>488</v>
      </c>
      <c r="B242" s="20" t="s">
        <v>1108</v>
      </c>
      <c r="C242" s="21">
        <v>8</v>
      </c>
      <c r="D242" s="21" t="s">
        <v>486</v>
      </c>
      <c r="E242" s="40">
        <v>7.9236399999999998</v>
      </c>
      <c r="F242" s="40">
        <v>98.237756000000005</v>
      </c>
      <c r="G242" s="41">
        <v>1</v>
      </c>
      <c r="H242" s="22">
        <v>1280</v>
      </c>
      <c r="I242" s="22">
        <v>40</v>
      </c>
      <c r="J242" s="23">
        <v>821.5</v>
      </c>
      <c r="K242" s="23">
        <v>914</v>
      </c>
      <c r="L242" s="23">
        <v>729</v>
      </c>
      <c r="M242" s="24" t="s">
        <v>1127</v>
      </c>
      <c r="N242" s="25" t="s">
        <v>133</v>
      </c>
      <c r="O242" s="25" t="s">
        <v>133</v>
      </c>
      <c r="P242" s="25" t="s">
        <v>133</v>
      </c>
      <c r="Q242" s="25" t="s">
        <v>133</v>
      </c>
      <c r="R242" s="25" t="s">
        <v>133</v>
      </c>
      <c r="S242" s="44" t="s">
        <v>133</v>
      </c>
      <c r="T242" s="26" t="s">
        <v>487</v>
      </c>
      <c r="U242" s="27" t="s">
        <v>133</v>
      </c>
      <c r="V242" s="27" t="s">
        <v>133</v>
      </c>
      <c r="W242" s="27" t="s">
        <v>133</v>
      </c>
      <c r="X242" s="27" t="s">
        <v>133</v>
      </c>
      <c r="Y242" s="27">
        <v>0.01</v>
      </c>
      <c r="Z242" s="27" t="s">
        <v>133</v>
      </c>
      <c r="AA242" s="27" t="s">
        <v>133</v>
      </c>
      <c r="AB242" s="28" t="s">
        <v>133</v>
      </c>
      <c r="AC242" s="28">
        <v>0.5</v>
      </c>
      <c r="AD242" s="28">
        <v>0.03</v>
      </c>
      <c r="AE242" s="28">
        <v>0.1</v>
      </c>
      <c r="AF242" s="28">
        <v>0.1</v>
      </c>
      <c r="AG242" s="39" t="s">
        <v>133</v>
      </c>
      <c r="AH242" s="39" t="s">
        <v>133</v>
      </c>
      <c r="AI242" s="39" t="s">
        <v>133</v>
      </c>
      <c r="AJ242" s="39" t="s">
        <v>133</v>
      </c>
      <c r="AK242" s="39" t="s">
        <v>133</v>
      </c>
      <c r="AL242" s="39">
        <f>-1.18+(AV242+AU242)</f>
        <v>-0.46557672107499992</v>
      </c>
      <c r="AM242" s="45" t="s">
        <v>133</v>
      </c>
      <c r="AN242" s="15">
        <f t="shared" si="27"/>
        <v>0.52057660339281486</v>
      </c>
      <c r="AO242" s="15">
        <f t="shared" si="28"/>
        <v>0.52057660339281486</v>
      </c>
      <c r="AP242" s="47">
        <v>-1.35078534183</v>
      </c>
      <c r="AQ242" s="29" t="s">
        <v>133</v>
      </c>
      <c r="AR242" s="29" t="s">
        <v>133</v>
      </c>
      <c r="AS242" s="148">
        <v>-0.80923638812700005</v>
      </c>
      <c r="AT242" s="148">
        <v>-0.73624189329</v>
      </c>
      <c r="AU242" s="48">
        <v>-7.2728714549999997E-3</v>
      </c>
      <c r="AV242" s="47">
        <v>0.72169615038000001</v>
      </c>
      <c r="AW242" s="47">
        <v>0.81875661864500004</v>
      </c>
      <c r="AX242" s="29" t="s">
        <v>133</v>
      </c>
      <c r="AY242" s="29" t="s">
        <v>133</v>
      </c>
      <c r="AZ242" s="47">
        <v>1.36090461367</v>
      </c>
      <c r="BA242" s="30">
        <v>-1</v>
      </c>
      <c r="BB242" s="42">
        <v>1</v>
      </c>
      <c r="BC242" s="31" t="s">
        <v>11331</v>
      </c>
      <c r="BD242" s="31" t="s">
        <v>11322</v>
      </c>
      <c r="BE242" s="31" t="s">
        <v>1711</v>
      </c>
      <c r="BF242" s="32" t="s">
        <v>133</v>
      </c>
      <c r="BG242" s="32" t="s">
        <v>133</v>
      </c>
      <c r="BH242" s="33">
        <v>0.05</v>
      </c>
      <c r="BI242" s="33">
        <v>0.05</v>
      </c>
      <c r="BJ242" s="32" t="s">
        <v>133</v>
      </c>
      <c r="BK242" s="32" t="s">
        <v>133</v>
      </c>
      <c r="BL242" s="32" t="s">
        <v>133</v>
      </c>
      <c r="BM242" s="34" t="s">
        <v>133</v>
      </c>
      <c r="BN242" s="34" t="s">
        <v>133</v>
      </c>
      <c r="BO242" s="34" t="s">
        <v>133</v>
      </c>
      <c r="BP242" s="34" t="s">
        <v>133</v>
      </c>
      <c r="BQ242" s="35" t="s">
        <v>133</v>
      </c>
      <c r="BR242" s="16">
        <f t="shared" si="29"/>
        <v>0.52535702146254792</v>
      </c>
      <c r="BS242" s="16">
        <f t="shared" si="30"/>
        <v>0.52535702146254792</v>
      </c>
      <c r="BT242" s="35" t="s">
        <v>133</v>
      </c>
      <c r="BU242" s="35" t="s">
        <v>133</v>
      </c>
      <c r="BV242" s="35" t="s">
        <v>133</v>
      </c>
      <c r="BW242" s="35" t="s">
        <v>133</v>
      </c>
      <c r="BX242" s="36">
        <v>0</v>
      </c>
      <c r="BY242" s="37" t="s">
        <v>133</v>
      </c>
      <c r="BZ242" s="38" t="s">
        <v>6092</v>
      </c>
    </row>
    <row r="243" spans="1:78" ht="50.1" customHeight="1">
      <c r="A243" s="19" t="s">
        <v>489</v>
      </c>
      <c r="B243" s="20" t="s">
        <v>1108</v>
      </c>
      <c r="C243" s="21">
        <v>8</v>
      </c>
      <c r="D243" s="21" t="s">
        <v>486</v>
      </c>
      <c r="E243" s="40">
        <v>7.9236399999999998</v>
      </c>
      <c r="F243" s="40">
        <v>98.237756000000005</v>
      </c>
      <c r="G243" s="41">
        <v>1</v>
      </c>
      <c r="H243" s="22">
        <v>1220</v>
      </c>
      <c r="I243" s="22">
        <v>40</v>
      </c>
      <c r="J243" s="23">
        <v>775</v>
      </c>
      <c r="K243" s="23">
        <v>874</v>
      </c>
      <c r="L243" s="23">
        <v>676</v>
      </c>
      <c r="M243" s="24" t="s">
        <v>1127</v>
      </c>
      <c r="N243" s="25" t="s">
        <v>133</v>
      </c>
      <c r="O243" s="25" t="s">
        <v>133</v>
      </c>
      <c r="P243" s="25" t="s">
        <v>133</v>
      </c>
      <c r="Q243" s="25" t="s">
        <v>133</v>
      </c>
      <c r="R243" s="25" t="s">
        <v>133</v>
      </c>
      <c r="S243" s="44" t="s">
        <v>133</v>
      </c>
      <c r="T243" s="26" t="s">
        <v>487</v>
      </c>
      <c r="U243" s="27" t="s">
        <v>133</v>
      </c>
      <c r="V243" s="27" t="s">
        <v>133</v>
      </c>
      <c r="W243" s="27" t="s">
        <v>133</v>
      </c>
      <c r="X243" s="27" t="s">
        <v>133</v>
      </c>
      <c r="Y243" s="27">
        <v>0.01</v>
      </c>
      <c r="Z243" s="27" t="s">
        <v>133</v>
      </c>
      <c r="AA243" s="27" t="s">
        <v>133</v>
      </c>
      <c r="AB243" s="28" t="s">
        <v>133</v>
      </c>
      <c r="AC243" s="28">
        <v>0.5</v>
      </c>
      <c r="AD243" s="28">
        <v>0.03</v>
      </c>
      <c r="AE243" s="28">
        <v>0.1</v>
      </c>
      <c r="AF243" s="28">
        <v>0.1</v>
      </c>
      <c r="AG243" s="39" t="s">
        <v>133</v>
      </c>
      <c r="AH243" s="39" t="s">
        <v>133</v>
      </c>
      <c r="AI243" s="39" t="s">
        <v>133</v>
      </c>
      <c r="AJ243" s="39" t="s">
        <v>133</v>
      </c>
      <c r="AK243" s="39" t="s">
        <v>133</v>
      </c>
      <c r="AL243" s="39">
        <f>-1.18+(AV243+AU243)</f>
        <v>-0.46557672107499992</v>
      </c>
      <c r="AM243" s="45" t="s">
        <v>133</v>
      </c>
      <c r="AN243" s="15">
        <f t="shared" si="27"/>
        <v>0.52057660339281486</v>
      </c>
      <c r="AO243" s="15">
        <f t="shared" si="28"/>
        <v>0.52057660339281486</v>
      </c>
      <c r="AP243" s="47">
        <v>-1.35078534183</v>
      </c>
      <c r="AQ243" s="29" t="s">
        <v>133</v>
      </c>
      <c r="AR243" s="29" t="s">
        <v>133</v>
      </c>
      <c r="AS243" s="148">
        <v>-0.80923638812700005</v>
      </c>
      <c r="AT243" s="148">
        <v>-0.73624189329</v>
      </c>
      <c r="AU243" s="48">
        <v>-7.2728714549999997E-3</v>
      </c>
      <c r="AV243" s="47">
        <v>0.72169615038000001</v>
      </c>
      <c r="AW243" s="47">
        <v>0.81875661864500004</v>
      </c>
      <c r="AX243" s="29" t="s">
        <v>133</v>
      </c>
      <c r="AY243" s="29" t="s">
        <v>133</v>
      </c>
      <c r="AZ243" s="47">
        <v>1.36090461367</v>
      </c>
      <c r="BA243" s="30">
        <v>-1</v>
      </c>
      <c r="BB243" s="42">
        <v>1</v>
      </c>
      <c r="BC243" s="31" t="s">
        <v>11331</v>
      </c>
      <c r="BD243" s="31" t="s">
        <v>11322</v>
      </c>
      <c r="BE243" s="31" t="s">
        <v>1711</v>
      </c>
      <c r="BF243" s="32" t="s">
        <v>133</v>
      </c>
      <c r="BG243" s="32" t="s">
        <v>133</v>
      </c>
      <c r="BH243" s="33">
        <v>0.05</v>
      </c>
      <c r="BI243" s="33">
        <v>0.05</v>
      </c>
      <c r="BJ243" s="32" t="s">
        <v>133</v>
      </c>
      <c r="BK243" s="32" t="s">
        <v>133</v>
      </c>
      <c r="BL243" s="32" t="s">
        <v>133</v>
      </c>
      <c r="BM243" s="34" t="s">
        <v>133</v>
      </c>
      <c r="BN243" s="34" t="s">
        <v>133</v>
      </c>
      <c r="BO243" s="34" t="s">
        <v>133</v>
      </c>
      <c r="BP243" s="34" t="s">
        <v>133</v>
      </c>
      <c r="BQ243" s="35" t="s">
        <v>133</v>
      </c>
      <c r="BR243" s="16">
        <f t="shared" si="29"/>
        <v>0.52535702146254792</v>
      </c>
      <c r="BS243" s="16">
        <f t="shared" si="30"/>
        <v>0.52535702146254792</v>
      </c>
      <c r="BT243" s="35" t="s">
        <v>133</v>
      </c>
      <c r="BU243" s="35" t="s">
        <v>133</v>
      </c>
      <c r="BV243" s="35" t="s">
        <v>133</v>
      </c>
      <c r="BW243" s="35" t="s">
        <v>133</v>
      </c>
      <c r="BX243" s="36">
        <v>0</v>
      </c>
      <c r="BY243" s="37" t="s">
        <v>133</v>
      </c>
    </row>
    <row r="244" spans="1:78" ht="50.1" customHeight="1">
      <c r="A244" s="19" t="s">
        <v>490</v>
      </c>
      <c r="B244" s="20" t="s">
        <v>1108</v>
      </c>
      <c r="C244" s="21">
        <v>8</v>
      </c>
      <c r="D244" s="21" t="s">
        <v>486</v>
      </c>
      <c r="E244" s="40">
        <v>7.9236399999999998</v>
      </c>
      <c r="F244" s="40">
        <v>98.237756000000005</v>
      </c>
      <c r="G244" s="41">
        <v>1</v>
      </c>
      <c r="H244" s="22">
        <v>1120</v>
      </c>
      <c r="I244" s="22">
        <v>40</v>
      </c>
      <c r="J244" s="23">
        <v>688</v>
      </c>
      <c r="K244" s="23">
        <v>763</v>
      </c>
      <c r="L244" s="23">
        <v>613</v>
      </c>
      <c r="M244" s="24" t="s">
        <v>1127</v>
      </c>
      <c r="N244" s="25" t="s">
        <v>133</v>
      </c>
      <c r="O244" s="25" t="s">
        <v>133</v>
      </c>
      <c r="P244" s="25" t="s">
        <v>133</v>
      </c>
      <c r="Q244" s="25" t="s">
        <v>133</v>
      </c>
      <c r="R244" s="25" t="s">
        <v>133</v>
      </c>
      <c r="S244" s="44" t="s">
        <v>133</v>
      </c>
      <c r="T244" s="26" t="s">
        <v>487</v>
      </c>
      <c r="U244" s="27" t="s">
        <v>133</v>
      </c>
      <c r="V244" s="27" t="s">
        <v>133</v>
      </c>
      <c r="W244" s="27" t="s">
        <v>133</v>
      </c>
      <c r="X244" s="27" t="s">
        <v>133</v>
      </c>
      <c r="Y244" s="27">
        <v>0.01</v>
      </c>
      <c r="Z244" s="27" t="s">
        <v>133</v>
      </c>
      <c r="AA244" s="27" t="s">
        <v>133</v>
      </c>
      <c r="AB244" s="28" t="s">
        <v>133</v>
      </c>
      <c r="AC244" s="28">
        <v>0.5</v>
      </c>
      <c r="AD244" s="28">
        <v>0.03</v>
      </c>
      <c r="AE244" s="28">
        <v>0.1</v>
      </c>
      <c r="AF244" s="28">
        <v>0.1</v>
      </c>
      <c r="AG244" s="39" t="s">
        <v>133</v>
      </c>
      <c r="AH244" s="39" t="s">
        <v>133</v>
      </c>
      <c r="AI244" s="39" t="s">
        <v>133</v>
      </c>
      <c r="AJ244" s="39" t="s">
        <v>133</v>
      </c>
      <c r="AK244" s="39" t="s">
        <v>133</v>
      </c>
      <c r="AL244" s="39">
        <f>-1.03+(AV244+AU244)</f>
        <v>-0.31557672107500001</v>
      </c>
      <c r="AM244" s="45" t="s">
        <v>133</v>
      </c>
      <c r="AN244" s="15">
        <f t="shared" si="27"/>
        <v>0.52057660339281486</v>
      </c>
      <c r="AO244" s="15">
        <f t="shared" si="28"/>
        <v>0.52057660339281486</v>
      </c>
      <c r="AP244" s="47">
        <v>-1.35078534183</v>
      </c>
      <c r="AQ244" s="29" t="s">
        <v>133</v>
      </c>
      <c r="AR244" s="29" t="s">
        <v>133</v>
      </c>
      <c r="AS244" s="148">
        <v>-0.80923638812700005</v>
      </c>
      <c r="AT244" s="148">
        <v>-0.73624189329</v>
      </c>
      <c r="AU244" s="48">
        <v>-7.2728714549999997E-3</v>
      </c>
      <c r="AV244" s="47">
        <v>0.72169615038000001</v>
      </c>
      <c r="AW244" s="47">
        <v>0.81875661864500004</v>
      </c>
      <c r="AX244" s="29" t="s">
        <v>133</v>
      </c>
      <c r="AY244" s="29" t="s">
        <v>133</v>
      </c>
      <c r="AZ244" s="47">
        <v>1.36090461367</v>
      </c>
      <c r="BA244" s="30">
        <v>-1</v>
      </c>
      <c r="BB244" s="42">
        <v>1</v>
      </c>
      <c r="BC244" s="31" t="s">
        <v>11331</v>
      </c>
      <c r="BD244" s="31" t="s">
        <v>11322</v>
      </c>
      <c r="BE244" s="31" t="s">
        <v>1711</v>
      </c>
      <c r="BF244" s="32" t="s">
        <v>133</v>
      </c>
      <c r="BG244" s="32" t="s">
        <v>133</v>
      </c>
      <c r="BH244" s="33">
        <v>0.05</v>
      </c>
      <c r="BI244" s="33">
        <v>0.05</v>
      </c>
      <c r="BJ244" s="32" t="s">
        <v>133</v>
      </c>
      <c r="BK244" s="32" t="s">
        <v>133</v>
      </c>
      <c r="BL244" s="32" t="s">
        <v>133</v>
      </c>
      <c r="BM244" s="34" t="s">
        <v>133</v>
      </c>
      <c r="BN244" s="34" t="s">
        <v>133</v>
      </c>
      <c r="BO244" s="34" t="s">
        <v>133</v>
      </c>
      <c r="BP244" s="34" t="s">
        <v>133</v>
      </c>
      <c r="BQ244" s="35" t="s">
        <v>133</v>
      </c>
      <c r="BR244" s="16">
        <f t="shared" si="29"/>
        <v>0.52535702146254792</v>
      </c>
      <c r="BS244" s="16">
        <f t="shared" si="30"/>
        <v>0.52535702146254792</v>
      </c>
      <c r="BT244" s="35" t="s">
        <v>133</v>
      </c>
      <c r="BU244" s="35" t="s">
        <v>133</v>
      </c>
      <c r="BV244" s="35" t="s">
        <v>133</v>
      </c>
      <c r="BW244" s="35" t="s">
        <v>133</v>
      </c>
      <c r="BX244" s="36">
        <v>0</v>
      </c>
      <c r="BY244" s="37" t="s">
        <v>133</v>
      </c>
      <c r="BZ244" s="38" t="s">
        <v>1060</v>
      </c>
    </row>
    <row r="245" spans="1:78" ht="50.1" customHeight="1">
      <c r="A245" s="19" t="s">
        <v>491</v>
      </c>
      <c r="B245" s="20" t="s">
        <v>1108</v>
      </c>
      <c r="C245" s="21">
        <v>8</v>
      </c>
      <c r="D245" s="21" t="s">
        <v>486</v>
      </c>
      <c r="E245" s="40">
        <v>7.9236399999999998</v>
      </c>
      <c r="F245" s="40">
        <v>98.237756000000005</v>
      </c>
      <c r="G245" s="41">
        <v>1</v>
      </c>
      <c r="H245" s="22">
        <v>5760</v>
      </c>
      <c r="I245" s="22">
        <v>50</v>
      </c>
      <c r="J245" s="23">
        <v>6155.5</v>
      </c>
      <c r="K245" s="23">
        <v>6283</v>
      </c>
      <c r="L245" s="23">
        <v>6028</v>
      </c>
      <c r="M245" s="24" t="s">
        <v>1127</v>
      </c>
      <c r="N245" s="25" t="s">
        <v>133</v>
      </c>
      <c r="O245" s="25" t="s">
        <v>133</v>
      </c>
      <c r="P245" s="25" t="s">
        <v>133</v>
      </c>
      <c r="Q245" s="25" t="s">
        <v>133</v>
      </c>
      <c r="R245" s="25" t="s">
        <v>133</v>
      </c>
      <c r="S245" s="44" t="s">
        <v>133</v>
      </c>
      <c r="T245" s="26" t="s">
        <v>487</v>
      </c>
      <c r="U245" s="27" t="s">
        <v>133</v>
      </c>
      <c r="V245" s="27" t="s">
        <v>133</v>
      </c>
      <c r="W245" s="27" t="s">
        <v>133</v>
      </c>
      <c r="X245" s="27" t="s">
        <v>133</v>
      </c>
      <c r="Y245" s="27">
        <v>0.01</v>
      </c>
      <c r="Z245" s="27" t="s">
        <v>133</v>
      </c>
      <c r="AA245" s="27" t="s">
        <v>133</v>
      </c>
      <c r="AB245" s="28" t="s">
        <v>133</v>
      </c>
      <c r="AC245" s="28">
        <v>0.5</v>
      </c>
      <c r="AD245" s="28">
        <v>0.03</v>
      </c>
      <c r="AE245" s="28">
        <v>0.1</v>
      </c>
      <c r="AF245" s="28">
        <v>0.1</v>
      </c>
      <c r="AG245" s="39" t="s">
        <v>133</v>
      </c>
      <c r="AH245" s="39" t="s">
        <v>133</v>
      </c>
      <c r="AI245" s="39" t="s">
        <v>133</v>
      </c>
      <c r="AJ245" s="39" t="s">
        <v>133</v>
      </c>
      <c r="AK245" s="39" t="s">
        <v>133</v>
      </c>
      <c r="AL245" s="39">
        <f>-1+(AV245+AU245)</f>
        <v>-0.28557672107499998</v>
      </c>
      <c r="AM245" s="45" t="s">
        <v>133</v>
      </c>
      <c r="AN245" s="15">
        <f t="shared" si="27"/>
        <v>0.52057660339281486</v>
      </c>
      <c r="AO245" s="15">
        <f t="shared" si="28"/>
        <v>0.52057660339281486</v>
      </c>
      <c r="AP245" s="47">
        <v>-1.35078534183</v>
      </c>
      <c r="AQ245" s="29" t="s">
        <v>133</v>
      </c>
      <c r="AR245" s="29" t="s">
        <v>133</v>
      </c>
      <c r="AS245" s="148">
        <v>-0.80923638812700005</v>
      </c>
      <c r="AT245" s="148">
        <v>-0.73624189329</v>
      </c>
      <c r="AU245" s="48">
        <v>-7.2728714549999997E-3</v>
      </c>
      <c r="AV245" s="47">
        <v>0.72169615038000001</v>
      </c>
      <c r="AW245" s="47">
        <v>0.81875661864500004</v>
      </c>
      <c r="AX245" s="29" t="s">
        <v>133</v>
      </c>
      <c r="AY245" s="29" t="s">
        <v>133</v>
      </c>
      <c r="AZ245" s="47">
        <v>1.36090461367</v>
      </c>
      <c r="BA245" s="30">
        <v>-1</v>
      </c>
      <c r="BB245" s="42">
        <v>1</v>
      </c>
      <c r="BC245" s="31" t="s">
        <v>11331</v>
      </c>
      <c r="BD245" s="31" t="s">
        <v>11322</v>
      </c>
      <c r="BE245" s="31" t="s">
        <v>1711</v>
      </c>
      <c r="BF245" s="32" t="s">
        <v>133</v>
      </c>
      <c r="BG245" s="32" t="s">
        <v>133</v>
      </c>
      <c r="BH245" s="33">
        <v>0.05</v>
      </c>
      <c r="BI245" s="33">
        <v>0.05</v>
      </c>
      <c r="BJ245" s="32" t="s">
        <v>133</v>
      </c>
      <c r="BK245" s="32" t="s">
        <v>133</v>
      </c>
      <c r="BL245" s="32" t="s">
        <v>133</v>
      </c>
      <c r="BM245" s="34" t="s">
        <v>133</v>
      </c>
      <c r="BN245" s="34" t="s">
        <v>133</v>
      </c>
      <c r="BO245" s="34" t="s">
        <v>133</v>
      </c>
      <c r="BP245" s="34" t="s">
        <v>133</v>
      </c>
      <c r="BQ245" s="35" t="s">
        <v>133</v>
      </c>
      <c r="BR245" s="16">
        <f t="shared" si="29"/>
        <v>0.52535702146254792</v>
      </c>
      <c r="BS245" s="16">
        <f t="shared" si="30"/>
        <v>0.52535702146254792</v>
      </c>
      <c r="BT245" s="35" t="s">
        <v>133</v>
      </c>
      <c r="BU245" s="35" t="s">
        <v>133</v>
      </c>
      <c r="BV245" s="35" t="s">
        <v>133</v>
      </c>
      <c r="BW245" s="35" t="s">
        <v>133</v>
      </c>
      <c r="BX245" s="36">
        <v>0</v>
      </c>
      <c r="BY245" s="37" t="s">
        <v>133</v>
      </c>
      <c r="BZ245" s="38" t="s">
        <v>1689</v>
      </c>
    </row>
    <row r="246" spans="1:78" ht="50.1" customHeight="1">
      <c r="A246" s="19" t="s">
        <v>492</v>
      </c>
      <c r="B246" s="20" t="s">
        <v>1108</v>
      </c>
      <c r="C246" s="21">
        <v>8</v>
      </c>
      <c r="D246" s="21" t="s">
        <v>486</v>
      </c>
      <c r="E246" s="40">
        <v>7.9236399999999998</v>
      </c>
      <c r="F246" s="40">
        <v>98.237756000000005</v>
      </c>
      <c r="G246" s="41">
        <v>1</v>
      </c>
      <c r="H246" s="22">
        <v>830</v>
      </c>
      <c r="I246" s="22">
        <v>50</v>
      </c>
      <c r="J246" s="23">
        <v>443</v>
      </c>
      <c r="K246" s="23">
        <v>534</v>
      </c>
      <c r="L246" s="23">
        <v>352</v>
      </c>
      <c r="M246" s="24" t="s">
        <v>1127</v>
      </c>
      <c r="N246" s="25" t="s">
        <v>133</v>
      </c>
      <c r="O246" s="25" t="s">
        <v>133</v>
      </c>
      <c r="P246" s="25" t="s">
        <v>133</v>
      </c>
      <c r="Q246" s="25" t="s">
        <v>133</v>
      </c>
      <c r="R246" s="25" t="s">
        <v>133</v>
      </c>
      <c r="S246" s="44" t="s">
        <v>133</v>
      </c>
      <c r="T246" s="26" t="s">
        <v>487</v>
      </c>
      <c r="U246" s="27" t="s">
        <v>133</v>
      </c>
      <c r="V246" s="27" t="s">
        <v>133</v>
      </c>
      <c r="W246" s="27" t="s">
        <v>133</v>
      </c>
      <c r="X246" s="27" t="s">
        <v>133</v>
      </c>
      <c r="Y246" s="27">
        <v>0.01</v>
      </c>
      <c r="Z246" s="27" t="s">
        <v>133</v>
      </c>
      <c r="AA246" s="27" t="s">
        <v>133</v>
      </c>
      <c r="AB246" s="28" t="s">
        <v>133</v>
      </c>
      <c r="AC246" s="28">
        <v>0.5</v>
      </c>
      <c r="AD246" s="28">
        <v>0.03</v>
      </c>
      <c r="AE246" s="28">
        <v>0.1</v>
      </c>
      <c r="AF246" s="28">
        <v>0.1</v>
      </c>
      <c r="AG246" s="39" t="s">
        <v>133</v>
      </c>
      <c r="AH246" s="39" t="s">
        <v>133</v>
      </c>
      <c r="AI246" s="39" t="s">
        <v>133</v>
      </c>
      <c r="AJ246" s="39" t="s">
        <v>133</v>
      </c>
      <c r="AK246" s="39" t="s">
        <v>133</v>
      </c>
      <c r="AL246" s="39">
        <f>-0.97+(AV246+AU246)</f>
        <v>-0.25557672107499996</v>
      </c>
      <c r="AM246" s="45" t="s">
        <v>133</v>
      </c>
      <c r="AN246" s="15">
        <f t="shared" si="27"/>
        <v>0.52057660339281486</v>
      </c>
      <c r="AO246" s="15">
        <f t="shared" si="28"/>
        <v>0.52057660339281486</v>
      </c>
      <c r="AP246" s="47">
        <v>-1.35078534183</v>
      </c>
      <c r="AQ246" s="29" t="s">
        <v>133</v>
      </c>
      <c r="AR246" s="29" t="s">
        <v>133</v>
      </c>
      <c r="AS246" s="148">
        <v>-0.80923638812700005</v>
      </c>
      <c r="AT246" s="148">
        <v>-0.73624189329</v>
      </c>
      <c r="AU246" s="48">
        <v>-7.2728714549999997E-3</v>
      </c>
      <c r="AV246" s="47">
        <v>0.72169615038000001</v>
      </c>
      <c r="AW246" s="47">
        <v>0.81875661864500004</v>
      </c>
      <c r="AX246" s="29" t="s">
        <v>133</v>
      </c>
      <c r="AY246" s="29" t="s">
        <v>133</v>
      </c>
      <c r="AZ246" s="47">
        <v>1.36090461367</v>
      </c>
      <c r="BA246" s="30">
        <v>-1</v>
      </c>
      <c r="BB246" s="42">
        <v>1</v>
      </c>
      <c r="BC246" s="31" t="s">
        <v>11331</v>
      </c>
      <c r="BD246" s="31" t="s">
        <v>11322</v>
      </c>
      <c r="BE246" s="31" t="s">
        <v>1711</v>
      </c>
      <c r="BF246" s="32" t="s">
        <v>133</v>
      </c>
      <c r="BG246" s="32" t="s">
        <v>133</v>
      </c>
      <c r="BH246" s="33">
        <v>0.05</v>
      </c>
      <c r="BI246" s="33">
        <v>0.05</v>
      </c>
      <c r="BJ246" s="32" t="s">
        <v>133</v>
      </c>
      <c r="BK246" s="32" t="s">
        <v>133</v>
      </c>
      <c r="BL246" s="32" t="s">
        <v>133</v>
      </c>
      <c r="BM246" s="34" t="s">
        <v>133</v>
      </c>
      <c r="BN246" s="34" t="s">
        <v>133</v>
      </c>
      <c r="BO246" s="34" t="s">
        <v>133</v>
      </c>
      <c r="BP246" s="34" t="s">
        <v>133</v>
      </c>
      <c r="BQ246" s="35" t="s">
        <v>133</v>
      </c>
      <c r="BR246" s="16">
        <f t="shared" si="29"/>
        <v>0.52535702146254792</v>
      </c>
      <c r="BS246" s="16">
        <f t="shared" si="30"/>
        <v>0.52535702146254792</v>
      </c>
      <c r="BT246" s="35" t="s">
        <v>133</v>
      </c>
      <c r="BU246" s="35" t="s">
        <v>133</v>
      </c>
      <c r="BV246" s="35" t="s">
        <v>133</v>
      </c>
      <c r="BW246" s="35" t="s">
        <v>133</v>
      </c>
      <c r="BX246" s="36">
        <v>0</v>
      </c>
      <c r="BY246" s="37" t="s">
        <v>133</v>
      </c>
      <c r="BZ246" s="38" t="s">
        <v>133</v>
      </c>
    </row>
    <row r="247" spans="1:78" ht="50.1" customHeight="1">
      <c r="A247" s="19" t="s">
        <v>493</v>
      </c>
      <c r="B247" s="20" t="s">
        <v>1108</v>
      </c>
      <c r="C247" s="21">
        <v>8</v>
      </c>
      <c r="D247" s="21" t="s">
        <v>486</v>
      </c>
      <c r="E247" s="40">
        <v>7.9236399999999998</v>
      </c>
      <c r="F247" s="40">
        <v>98.237756000000005</v>
      </c>
      <c r="G247" s="41">
        <v>1</v>
      </c>
      <c r="H247" s="22">
        <v>5960</v>
      </c>
      <c r="I247" s="22">
        <v>60</v>
      </c>
      <c r="J247" s="23">
        <v>6388.5</v>
      </c>
      <c r="K247" s="23">
        <v>6518</v>
      </c>
      <c r="L247" s="23">
        <v>6259</v>
      </c>
      <c r="M247" s="24" t="s">
        <v>1127</v>
      </c>
      <c r="N247" s="25" t="s">
        <v>133</v>
      </c>
      <c r="O247" s="25" t="s">
        <v>133</v>
      </c>
      <c r="P247" s="25" t="s">
        <v>133</v>
      </c>
      <c r="Q247" s="25" t="s">
        <v>133</v>
      </c>
      <c r="R247" s="25" t="s">
        <v>133</v>
      </c>
      <c r="S247" s="44" t="s">
        <v>133</v>
      </c>
      <c r="T247" s="26" t="s">
        <v>487</v>
      </c>
      <c r="U247" s="27" t="s">
        <v>133</v>
      </c>
      <c r="V247" s="27" t="s">
        <v>133</v>
      </c>
      <c r="W247" s="27" t="s">
        <v>133</v>
      </c>
      <c r="X247" s="27" t="s">
        <v>133</v>
      </c>
      <c r="Y247" s="27">
        <v>0.01</v>
      </c>
      <c r="Z247" s="27" t="s">
        <v>133</v>
      </c>
      <c r="AA247" s="27" t="s">
        <v>133</v>
      </c>
      <c r="AB247" s="28" t="s">
        <v>133</v>
      </c>
      <c r="AC247" s="28">
        <v>0.5</v>
      </c>
      <c r="AD247" s="28">
        <v>0.03</v>
      </c>
      <c r="AE247" s="28">
        <v>0.1</v>
      </c>
      <c r="AF247" s="28">
        <v>0.1</v>
      </c>
      <c r="AG247" s="39" t="s">
        <v>133</v>
      </c>
      <c r="AH247" s="39" t="s">
        <v>133</v>
      </c>
      <c r="AI247" s="39" t="s">
        <v>133</v>
      </c>
      <c r="AJ247" s="39" t="s">
        <v>133</v>
      </c>
      <c r="AK247" s="39" t="s">
        <v>133</v>
      </c>
      <c r="AL247" s="39">
        <f>-0.89+(AV247+AU247)</f>
        <v>-0.175576721075</v>
      </c>
      <c r="AM247" s="45" t="s">
        <v>133</v>
      </c>
      <c r="AN247" s="15">
        <f t="shared" si="27"/>
        <v>0.52057660339281486</v>
      </c>
      <c r="AO247" s="15">
        <f t="shared" si="28"/>
        <v>0.52057660339281486</v>
      </c>
      <c r="AP247" s="47">
        <v>-1.35078534183</v>
      </c>
      <c r="AQ247" s="29" t="s">
        <v>133</v>
      </c>
      <c r="AR247" s="29" t="s">
        <v>133</v>
      </c>
      <c r="AS247" s="148">
        <v>-0.80923638812700005</v>
      </c>
      <c r="AT247" s="148">
        <v>-0.73624189329</v>
      </c>
      <c r="AU247" s="48">
        <v>-7.2728714549999997E-3</v>
      </c>
      <c r="AV247" s="47">
        <v>0.72169615038000001</v>
      </c>
      <c r="AW247" s="47">
        <v>0.81875661864500004</v>
      </c>
      <c r="AX247" s="29" t="s">
        <v>133</v>
      </c>
      <c r="AY247" s="29" t="s">
        <v>133</v>
      </c>
      <c r="AZ247" s="47">
        <v>1.36090461367</v>
      </c>
      <c r="BA247" s="30">
        <v>-1</v>
      </c>
      <c r="BB247" s="42">
        <v>1</v>
      </c>
      <c r="BC247" s="31" t="s">
        <v>11331</v>
      </c>
      <c r="BD247" s="31" t="s">
        <v>11322</v>
      </c>
      <c r="BE247" s="31" t="s">
        <v>1711</v>
      </c>
      <c r="BF247" s="32" t="s">
        <v>133</v>
      </c>
      <c r="BG247" s="32" t="s">
        <v>133</v>
      </c>
      <c r="BH247" s="33">
        <v>0.05</v>
      </c>
      <c r="BI247" s="33">
        <v>0.05</v>
      </c>
      <c r="BJ247" s="32" t="s">
        <v>133</v>
      </c>
      <c r="BK247" s="32" t="s">
        <v>133</v>
      </c>
      <c r="BL247" s="32" t="s">
        <v>133</v>
      </c>
      <c r="BM247" s="34" t="s">
        <v>133</v>
      </c>
      <c r="BN247" s="34" t="s">
        <v>133</v>
      </c>
      <c r="BO247" s="34" t="s">
        <v>133</v>
      </c>
      <c r="BP247" s="34" t="s">
        <v>133</v>
      </c>
      <c r="BQ247" s="35" t="s">
        <v>133</v>
      </c>
      <c r="BR247" s="16">
        <f t="shared" si="29"/>
        <v>0.52535702146254792</v>
      </c>
      <c r="BS247" s="16">
        <f t="shared" si="30"/>
        <v>0.52535702146254792</v>
      </c>
      <c r="BT247" s="35" t="s">
        <v>133</v>
      </c>
      <c r="BU247" s="35" t="s">
        <v>133</v>
      </c>
      <c r="BV247" s="35" t="s">
        <v>133</v>
      </c>
      <c r="BW247" s="35" t="s">
        <v>133</v>
      </c>
      <c r="BX247" s="36">
        <v>0</v>
      </c>
      <c r="BY247" s="37" t="s">
        <v>133</v>
      </c>
      <c r="BZ247" s="38" t="s">
        <v>133</v>
      </c>
    </row>
    <row r="248" spans="1:78" ht="50.1" customHeight="1">
      <c r="A248" s="19" t="s">
        <v>494</v>
      </c>
      <c r="B248" s="20" t="s">
        <v>1108</v>
      </c>
      <c r="C248" s="21">
        <v>8</v>
      </c>
      <c r="D248" s="21" t="s">
        <v>495</v>
      </c>
      <c r="E248" s="40">
        <v>8.1918819999999997</v>
      </c>
      <c r="F248" s="40">
        <v>98.490181000000007</v>
      </c>
      <c r="G248" s="41">
        <v>1</v>
      </c>
      <c r="H248" s="22">
        <v>1610</v>
      </c>
      <c r="I248" s="22">
        <v>30</v>
      </c>
      <c r="J248" s="23">
        <v>1171.5</v>
      </c>
      <c r="K248" s="23">
        <v>1257</v>
      </c>
      <c r="L248" s="23">
        <v>1086</v>
      </c>
      <c r="M248" s="24" t="s">
        <v>1128</v>
      </c>
      <c r="N248" s="25" t="s">
        <v>133</v>
      </c>
      <c r="O248" s="25" t="s">
        <v>133</v>
      </c>
      <c r="P248" s="25" t="s">
        <v>133</v>
      </c>
      <c r="Q248" s="25" t="s">
        <v>133</v>
      </c>
      <c r="R248" s="25" t="s">
        <v>133</v>
      </c>
      <c r="S248" s="44" t="s">
        <v>133</v>
      </c>
      <c r="T248" s="26" t="s">
        <v>487</v>
      </c>
      <c r="U248" s="27" t="s">
        <v>133</v>
      </c>
      <c r="V248" s="27" t="s">
        <v>133</v>
      </c>
      <c r="W248" s="27" t="s">
        <v>133</v>
      </c>
      <c r="X248" s="27" t="s">
        <v>133</v>
      </c>
      <c r="Y248" s="27">
        <v>0.01</v>
      </c>
      <c r="Z248" s="27" t="s">
        <v>133</v>
      </c>
      <c r="AA248" s="27" t="s">
        <v>133</v>
      </c>
      <c r="AB248" s="28" t="s">
        <v>133</v>
      </c>
      <c r="AC248" s="28">
        <v>0.5</v>
      </c>
      <c r="AD248" s="28">
        <v>0.03</v>
      </c>
      <c r="AE248" s="28">
        <v>0.1</v>
      </c>
      <c r="AF248" s="28">
        <v>0.1</v>
      </c>
      <c r="AG248" s="39" t="s">
        <v>133</v>
      </c>
      <c r="AH248" s="39" t="s">
        <v>133</v>
      </c>
      <c r="AI248" s="39" t="s">
        <v>133</v>
      </c>
      <c r="AJ248" s="39" t="s">
        <v>133</v>
      </c>
      <c r="AK248" s="39" t="s">
        <v>133</v>
      </c>
      <c r="AL248" s="39">
        <f>0.7-(AV248+AU248)</f>
        <v>-0.33688986791489994</v>
      </c>
      <c r="AM248" s="45" t="s">
        <v>133</v>
      </c>
      <c r="AN248" s="15">
        <f t="shared" si="27"/>
        <v>0.52057660339281486</v>
      </c>
      <c r="AO248" s="15">
        <f t="shared" si="28"/>
        <v>0.52057660339281486</v>
      </c>
      <c r="AP248" s="47">
        <v>-1.7585198097900001</v>
      </c>
      <c r="AQ248" s="29" t="s">
        <v>133</v>
      </c>
      <c r="AR248" s="29" t="s">
        <v>133</v>
      </c>
      <c r="AS248" s="148">
        <v>-1.0545890367199999</v>
      </c>
      <c r="AT248" s="148">
        <v>-0.96370232495099994</v>
      </c>
      <c r="AU248" s="48">
        <v>2.4395847654900001E-2</v>
      </c>
      <c r="AV248" s="47">
        <v>1.0124940202599999</v>
      </c>
      <c r="AW248" s="47">
        <v>1.1168918990800001</v>
      </c>
      <c r="AX248" s="29" t="s">
        <v>133</v>
      </c>
      <c r="AY248" s="29" t="s">
        <v>133</v>
      </c>
      <c r="AZ248" s="47">
        <v>1.88075206185</v>
      </c>
      <c r="BA248" s="30">
        <v>0</v>
      </c>
      <c r="BB248" s="42">
        <v>5</v>
      </c>
      <c r="BC248" s="31" t="s">
        <v>11356</v>
      </c>
      <c r="BD248" s="31" t="s">
        <v>1719</v>
      </c>
      <c r="BE248" s="31" t="s">
        <v>1712</v>
      </c>
      <c r="BF248" s="32">
        <v>6.111612602999994E-2</v>
      </c>
      <c r="BG248" s="32">
        <v>1.8196359358200001</v>
      </c>
      <c r="BH248" s="33">
        <v>0.05</v>
      </c>
      <c r="BI248" s="33">
        <v>0.05</v>
      </c>
      <c r="BJ248" s="32" t="s">
        <v>133</v>
      </c>
      <c r="BK248" s="32" t="s">
        <v>133</v>
      </c>
      <c r="BL248" s="32" t="s">
        <v>133</v>
      </c>
      <c r="BM248" s="34" t="s">
        <v>133</v>
      </c>
      <c r="BN248" s="34" t="s">
        <v>133</v>
      </c>
      <c r="BO248" s="34" t="s">
        <v>133</v>
      </c>
      <c r="BP248" s="34" t="s">
        <v>133</v>
      </c>
      <c r="BQ248" s="16">
        <f t="shared" si="32"/>
        <v>-0.39800599394489988</v>
      </c>
      <c r="BR248" s="16">
        <f t="shared" si="29"/>
        <v>1.8939574807602011</v>
      </c>
      <c r="BS248" s="16">
        <f t="shared" si="30"/>
        <v>1.8939574807602011</v>
      </c>
      <c r="BT248" s="35" t="s">
        <v>133</v>
      </c>
      <c r="BU248" s="35" t="s">
        <v>133</v>
      </c>
      <c r="BV248" s="35" t="s">
        <v>133</v>
      </c>
      <c r="BW248" s="35" t="s">
        <v>133</v>
      </c>
      <c r="BX248" s="36">
        <v>0</v>
      </c>
      <c r="BY248" s="37" t="s">
        <v>133</v>
      </c>
      <c r="BZ248" s="38" t="s">
        <v>133</v>
      </c>
    </row>
    <row r="249" spans="1:78" ht="50.1" customHeight="1">
      <c r="A249" s="19" t="s">
        <v>496</v>
      </c>
      <c r="B249" s="20" t="s">
        <v>1108</v>
      </c>
      <c r="C249" s="21">
        <v>8</v>
      </c>
      <c r="D249" s="21" t="s">
        <v>495</v>
      </c>
      <c r="E249" s="40">
        <v>8.1918819999999997</v>
      </c>
      <c r="F249" s="40">
        <v>98.490181000000007</v>
      </c>
      <c r="G249" s="41">
        <v>1</v>
      </c>
      <c r="H249" s="22">
        <v>2730</v>
      </c>
      <c r="I249" s="22">
        <v>30</v>
      </c>
      <c r="J249" s="23">
        <v>2453.5</v>
      </c>
      <c r="K249" s="23">
        <v>2574</v>
      </c>
      <c r="L249" s="23">
        <v>2333</v>
      </c>
      <c r="M249" s="24" t="s">
        <v>1128</v>
      </c>
      <c r="N249" s="25" t="s">
        <v>133</v>
      </c>
      <c r="O249" s="25" t="s">
        <v>133</v>
      </c>
      <c r="P249" s="25" t="s">
        <v>133</v>
      </c>
      <c r="Q249" s="25" t="s">
        <v>133</v>
      </c>
      <c r="R249" s="25" t="s">
        <v>133</v>
      </c>
      <c r="S249" s="44" t="s">
        <v>133</v>
      </c>
      <c r="T249" s="26" t="s">
        <v>487</v>
      </c>
      <c r="U249" s="27" t="s">
        <v>133</v>
      </c>
      <c r="V249" s="27" t="s">
        <v>133</v>
      </c>
      <c r="W249" s="27" t="s">
        <v>133</v>
      </c>
      <c r="X249" s="27" t="s">
        <v>133</v>
      </c>
      <c r="Y249" s="27">
        <v>0.01</v>
      </c>
      <c r="Z249" s="27" t="s">
        <v>133</v>
      </c>
      <c r="AA249" s="27" t="s">
        <v>133</v>
      </c>
      <c r="AB249" s="28" t="s">
        <v>133</v>
      </c>
      <c r="AC249" s="28">
        <v>0.5</v>
      </c>
      <c r="AD249" s="28">
        <v>0.03</v>
      </c>
      <c r="AE249" s="28">
        <v>0.1</v>
      </c>
      <c r="AF249" s="28">
        <v>0.1</v>
      </c>
      <c r="AG249" s="39" t="s">
        <v>133</v>
      </c>
      <c r="AH249" s="39" t="s">
        <v>133</v>
      </c>
      <c r="AI249" s="39" t="s">
        <v>133</v>
      </c>
      <c r="AJ249" s="39" t="s">
        <v>133</v>
      </c>
      <c r="AK249" s="39" t="s">
        <v>133</v>
      </c>
      <c r="AL249" s="39">
        <f>0.85-(AV249+AU249)</f>
        <v>-0.18688986791489992</v>
      </c>
      <c r="AM249" s="45" t="s">
        <v>133</v>
      </c>
      <c r="AN249" s="15">
        <f t="shared" si="27"/>
        <v>0.52057660339281486</v>
      </c>
      <c r="AO249" s="15">
        <f t="shared" si="28"/>
        <v>0.52057660339281486</v>
      </c>
      <c r="AP249" s="47">
        <v>-1.7585198097900001</v>
      </c>
      <c r="AQ249" s="29" t="s">
        <v>133</v>
      </c>
      <c r="AR249" s="29" t="s">
        <v>133</v>
      </c>
      <c r="AS249" s="148">
        <v>-1.0545890367199999</v>
      </c>
      <c r="AT249" s="148">
        <v>-0.96370232495099994</v>
      </c>
      <c r="AU249" s="48">
        <v>2.4395847654900001E-2</v>
      </c>
      <c r="AV249" s="47">
        <v>1.0124940202599999</v>
      </c>
      <c r="AW249" s="47">
        <v>1.1168918990800001</v>
      </c>
      <c r="AX249" s="29" t="s">
        <v>133</v>
      </c>
      <c r="AY249" s="29" t="s">
        <v>133</v>
      </c>
      <c r="AZ249" s="47">
        <v>1.88075206185</v>
      </c>
      <c r="BA249" s="30">
        <v>0</v>
      </c>
      <c r="BB249" s="42">
        <v>5</v>
      </c>
      <c r="BC249" s="31" t="s">
        <v>11356</v>
      </c>
      <c r="BD249" s="31" t="s">
        <v>1719</v>
      </c>
      <c r="BE249" s="31" t="s">
        <v>1712</v>
      </c>
      <c r="BF249" s="32">
        <v>6.111612602999994E-2</v>
      </c>
      <c r="BG249" s="32">
        <v>1.8196359358200001</v>
      </c>
      <c r="BH249" s="33">
        <v>0.05</v>
      </c>
      <c r="BI249" s="33">
        <v>0.05</v>
      </c>
      <c r="BJ249" s="32" t="s">
        <v>133</v>
      </c>
      <c r="BK249" s="32" t="s">
        <v>133</v>
      </c>
      <c r="BL249" s="32" t="s">
        <v>133</v>
      </c>
      <c r="BM249" s="34" t="s">
        <v>133</v>
      </c>
      <c r="BN249" s="34" t="s">
        <v>133</v>
      </c>
      <c r="BO249" s="34" t="s">
        <v>133</v>
      </c>
      <c r="BP249" s="34" t="s">
        <v>133</v>
      </c>
      <c r="BQ249" s="16">
        <f t="shared" si="32"/>
        <v>-0.24800599394489986</v>
      </c>
      <c r="BR249" s="16">
        <f t="shared" si="29"/>
        <v>1.8939574807602011</v>
      </c>
      <c r="BS249" s="16">
        <f t="shared" si="30"/>
        <v>1.8939574807602011</v>
      </c>
      <c r="BT249" s="35" t="s">
        <v>133</v>
      </c>
      <c r="BU249" s="35" t="s">
        <v>133</v>
      </c>
      <c r="BV249" s="35" t="s">
        <v>133</v>
      </c>
      <c r="BW249" s="35" t="s">
        <v>133</v>
      </c>
      <c r="BX249" s="36">
        <v>0</v>
      </c>
      <c r="BY249" s="37" t="s">
        <v>133</v>
      </c>
      <c r="BZ249" s="38" t="s">
        <v>133</v>
      </c>
    </row>
    <row r="250" spans="1:78" ht="50.1" customHeight="1">
      <c r="A250" s="19" t="s">
        <v>497</v>
      </c>
      <c r="B250" s="20" t="s">
        <v>1108</v>
      </c>
      <c r="C250" s="21">
        <v>8</v>
      </c>
      <c r="D250" s="21" t="s">
        <v>498</v>
      </c>
      <c r="E250" s="40">
        <v>8.1994959999999999</v>
      </c>
      <c r="F250" s="40">
        <v>98.493037000000001</v>
      </c>
      <c r="G250" s="41">
        <v>1</v>
      </c>
      <c r="H250" s="22">
        <v>2490</v>
      </c>
      <c r="I250" s="22">
        <v>30</v>
      </c>
      <c r="J250" s="23">
        <v>2168</v>
      </c>
      <c r="K250" s="23">
        <v>2281</v>
      </c>
      <c r="L250" s="23">
        <v>2055</v>
      </c>
      <c r="M250" s="24" t="s">
        <v>1129</v>
      </c>
      <c r="N250" s="25" t="s">
        <v>133</v>
      </c>
      <c r="O250" s="25" t="s">
        <v>133</v>
      </c>
      <c r="P250" s="25" t="s">
        <v>133</v>
      </c>
      <c r="Q250" s="25" t="s">
        <v>133</v>
      </c>
      <c r="R250" s="25" t="s">
        <v>133</v>
      </c>
      <c r="S250" s="44" t="s">
        <v>133</v>
      </c>
      <c r="T250" s="26" t="s">
        <v>487</v>
      </c>
      <c r="U250" s="27" t="s">
        <v>133</v>
      </c>
      <c r="V250" s="27" t="s">
        <v>133</v>
      </c>
      <c r="W250" s="27" t="s">
        <v>133</v>
      </c>
      <c r="X250" s="27" t="s">
        <v>133</v>
      </c>
      <c r="Y250" s="27">
        <v>0.01</v>
      </c>
      <c r="Z250" s="27" t="s">
        <v>133</v>
      </c>
      <c r="AA250" s="27" t="s">
        <v>133</v>
      </c>
      <c r="AB250" s="28" t="s">
        <v>133</v>
      </c>
      <c r="AC250" s="28">
        <v>0.5</v>
      </c>
      <c r="AD250" s="28">
        <v>0.03</v>
      </c>
      <c r="AE250" s="28">
        <v>0.1</v>
      </c>
      <c r="AF250" s="28">
        <v>0.1</v>
      </c>
      <c r="AG250" s="39" t="s">
        <v>133</v>
      </c>
      <c r="AH250" s="39" t="s">
        <v>133</v>
      </c>
      <c r="AI250" s="39" t="s">
        <v>133</v>
      </c>
      <c r="AJ250" s="39" t="s">
        <v>133</v>
      </c>
      <c r="AK250" s="39" t="s">
        <v>133</v>
      </c>
      <c r="AL250" s="39">
        <f>1-(AV250+AU250)</f>
        <v>-4.156157896849999E-2</v>
      </c>
      <c r="AM250" s="45" t="s">
        <v>133</v>
      </c>
      <c r="AN250" s="15">
        <f t="shared" si="27"/>
        <v>0.52057660339281486</v>
      </c>
      <c r="AO250" s="15">
        <f t="shared" si="28"/>
        <v>0.52057660339281486</v>
      </c>
      <c r="AP250" s="47">
        <v>-1.7643123221599999</v>
      </c>
      <c r="AQ250" s="29" t="s">
        <v>133</v>
      </c>
      <c r="AR250" s="29" t="s">
        <v>133</v>
      </c>
      <c r="AS250" s="148">
        <v>-1.0580971809499999</v>
      </c>
      <c r="AT250" s="148">
        <v>-0.96699368912899997</v>
      </c>
      <c r="AU250" s="48">
        <v>2.4855963278499999E-2</v>
      </c>
      <c r="AV250" s="47">
        <v>1.0167056156900001</v>
      </c>
      <c r="AW250" s="47">
        <v>1.1212351108700001</v>
      </c>
      <c r="AX250" s="29" t="s">
        <v>133</v>
      </c>
      <c r="AY250" s="29" t="s">
        <v>133</v>
      </c>
      <c r="AZ250" s="47">
        <v>1.8880814424700001</v>
      </c>
      <c r="BA250" s="30">
        <v>0</v>
      </c>
      <c r="BB250" s="42">
        <v>5</v>
      </c>
      <c r="BC250" s="31" t="s">
        <v>11356</v>
      </c>
      <c r="BD250" s="31" t="s">
        <v>1719</v>
      </c>
      <c r="BE250" s="31" t="s">
        <v>1712</v>
      </c>
      <c r="BF250" s="32">
        <v>6.1884560155000101E-2</v>
      </c>
      <c r="BG250" s="32">
        <v>1.8261968823150001</v>
      </c>
      <c r="BH250" s="33">
        <v>0.05</v>
      </c>
      <c r="BI250" s="33">
        <v>0.05</v>
      </c>
      <c r="BJ250" s="32" t="s">
        <v>133</v>
      </c>
      <c r="BK250" s="32" t="s">
        <v>133</v>
      </c>
      <c r="BL250" s="32" t="s">
        <v>133</v>
      </c>
      <c r="BM250" s="34" t="s">
        <v>133</v>
      </c>
      <c r="BN250" s="34" t="s">
        <v>133</v>
      </c>
      <c r="BO250" s="34" t="s">
        <v>133</v>
      </c>
      <c r="BP250" s="34" t="s">
        <v>133</v>
      </c>
      <c r="BQ250" s="16">
        <f t="shared" si="32"/>
        <v>-0.10344613912350009</v>
      </c>
      <c r="BR250" s="16">
        <f t="shared" si="29"/>
        <v>1.9002618380047067</v>
      </c>
      <c r="BS250" s="16">
        <f t="shared" si="30"/>
        <v>1.9002618380047067</v>
      </c>
      <c r="BT250" s="35" t="s">
        <v>133</v>
      </c>
      <c r="BU250" s="35" t="s">
        <v>133</v>
      </c>
      <c r="BV250" s="35" t="s">
        <v>133</v>
      </c>
      <c r="BW250" s="35" t="s">
        <v>133</v>
      </c>
      <c r="BX250" s="36">
        <v>0</v>
      </c>
      <c r="BY250" s="37" t="s">
        <v>133</v>
      </c>
      <c r="BZ250" s="38" t="s">
        <v>133</v>
      </c>
    </row>
    <row r="251" spans="1:78" ht="50.1" customHeight="1">
      <c r="A251" s="19" t="s">
        <v>499</v>
      </c>
      <c r="B251" s="20" t="s">
        <v>1108</v>
      </c>
      <c r="C251" s="21">
        <v>8</v>
      </c>
      <c r="D251" s="21" t="s">
        <v>500</v>
      </c>
      <c r="E251" s="40">
        <v>8.2376860000000001</v>
      </c>
      <c r="F251" s="40">
        <v>98.503981999999993</v>
      </c>
      <c r="G251" s="41">
        <v>1</v>
      </c>
      <c r="H251" s="22">
        <v>3790</v>
      </c>
      <c r="I251" s="22">
        <v>30</v>
      </c>
      <c r="J251" s="23">
        <v>3731</v>
      </c>
      <c r="K251" s="23">
        <v>3830</v>
      </c>
      <c r="L251" s="23">
        <v>3632</v>
      </c>
      <c r="M251" s="24" t="s">
        <v>1130</v>
      </c>
      <c r="N251" s="25" t="s">
        <v>133</v>
      </c>
      <c r="O251" s="25" t="s">
        <v>133</v>
      </c>
      <c r="P251" s="25" t="s">
        <v>133</v>
      </c>
      <c r="Q251" s="25" t="s">
        <v>133</v>
      </c>
      <c r="R251" s="25" t="s">
        <v>133</v>
      </c>
      <c r="S251" s="44" t="s">
        <v>133</v>
      </c>
      <c r="T251" s="26" t="s">
        <v>487</v>
      </c>
      <c r="U251" s="27" t="s">
        <v>133</v>
      </c>
      <c r="V251" s="27" t="s">
        <v>133</v>
      </c>
      <c r="W251" s="27" t="s">
        <v>133</v>
      </c>
      <c r="X251" s="27" t="s">
        <v>133</v>
      </c>
      <c r="Y251" s="27">
        <v>0.01</v>
      </c>
      <c r="Z251" s="27" t="s">
        <v>133</v>
      </c>
      <c r="AA251" s="27" t="s">
        <v>133</v>
      </c>
      <c r="AB251" s="28" t="s">
        <v>133</v>
      </c>
      <c r="AC251" s="28">
        <v>0.5</v>
      </c>
      <c r="AD251" s="28">
        <v>0.03</v>
      </c>
      <c r="AE251" s="28">
        <v>0.1</v>
      </c>
      <c r="AF251" s="28">
        <v>0.1</v>
      </c>
      <c r="AG251" s="39" t="s">
        <v>133</v>
      </c>
      <c r="AH251" s="39" t="s">
        <v>133</v>
      </c>
      <c r="AI251" s="39" t="s">
        <v>133</v>
      </c>
      <c r="AJ251" s="39" t="s">
        <v>133</v>
      </c>
      <c r="AK251" s="39" t="s">
        <v>133</v>
      </c>
      <c r="AL251" s="39">
        <f>1.5-(AV251+AU251)</f>
        <v>0.44716850015440013</v>
      </c>
      <c r="AM251" s="45" t="s">
        <v>133</v>
      </c>
      <c r="AN251" s="15">
        <f t="shared" si="27"/>
        <v>0.52057660339281486</v>
      </c>
      <c r="AO251" s="15">
        <f t="shared" si="28"/>
        <v>0.52057660339281486</v>
      </c>
      <c r="AP251" s="47">
        <v>-1.77830816148</v>
      </c>
      <c r="AQ251" s="29" t="s">
        <v>133</v>
      </c>
      <c r="AR251" s="29" t="s">
        <v>133</v>
      </c>
      <c r="AS251" s="148">
        <v>-1.0665727845299999</v>
      </c>
      <c r="AT251" s="148">
        <v>-0.97493448095099999</v>
      </c>
      <c r="AU251" s="48">
        <v>2.5965672965600001E-2</v>
      </c>
      <c r="AV251" s="47">
        <v>1.0268658268799999</v>
      </c>
      <c r="AW251" s="47">
        <v>1.13172459106</v>
      </c>
      <c r="AX251" s="29" t="s">
        <v>133</v>
      </c>
      <c r="AY251" s="29" t="s">
        <v>133</v>
      </c>
      <c r="AZ251" s="47">
        <v>1.90581320913</v>
      </c>
      <c r="BA251" s="30">
        <v>0</v>
      </c>
      <c r="BB251" s="42">
        <v>5</v>
      </c>
      <c r="BC251" s="31" t="s">
        <v>11356</v>
      </c>
      <c r="BD251" s="31" t="s">
        <v>1719</v>
      </c>
      <c r="BE251" s="31" t="s">
        <v>1712</v>
      </c>
      <c r="BF251" s="32">
        <v>6.3752523824999963E-2</v>
      </c>
      <c r="BG251" s="32">
        <v>1.8420606853049999</v>
      </c>
      <c r="BH251" s="33">
        <v>0.05</v>
      </c>
      <c r="BI251" s="33">
        <v>0.05</v>
      </c>
      <c r="BJ251" s="32" t="s">
        <v>133</v>
      </c>
      <c r="BK251" s="32" t="s">
        <v>133</v>
      </c>
      <c r="BL251" s="32" t="s">
        <v>133</v>
      </c>
      <c r="BM251" s="34" t="s">
        <v>133</v>
      </c>
      <c r="BN251" s="34" t="s">
        <v>133</v>
      </c>
      <c r="BO251" s="34" t="s">
        <v>133</v>
      </c>
      <c r="BP251" s="34" t="s">
        <v>133</v>
      </c>
      <c r="BQ251" s="16">
        <f t="shared" si="32"/>
        <v>0.38341597632940017</v>
      </c>
      <c r="BR251" s="16">
        <f t="shared" si="29"/>
        <v>1.9155123513948757</v>
      </c>
      <c r="BS251" s="16">
        <f t="shared" si="30"/>
        <v>1.9155123513948757</v>
      </c>
      <c r="BT251" s="35" t="s">
        <v>133</v>
      </c>
      <c r="BU251" s="35" t="s">
        <v>133</v>
      </c>
      <c r="BV251" s="35" t="s">
        <v>133</v>
      </c>
      <c r="BW251" s="35" t="s">
        <v>133</v>
      </c>
      <c r="BX251" s="36">
        <v>0</v>
      </c>
      <c r="BY251" s="37" t="s">
        <v>133</v>
      </c>
      <c r="BZ251" s="38" t="s">
        <v>133</v>
      </c>
    </row>
    <row r="252" spans="1:78" ht="50.1" customHeight="1">
      <c r="A252" s="19" t="s">
        <v>501</v>
      </c>
      <c r="B252" s="20" t="s">
        <v>1108</v>
      </c>
      <c r="C252" s="21">
        <v>8</v>
      </c>
      <c r="D252" s="21" t="s">
        <v>486</v>
      </c>
      <c r="E252" s="40">
        <v>7.9236399999999998</v>
      </c>
      <c r="F252" s="40">
        <v>98.237756000000005</v>
      </c>
      <c r="G252" s="41">
        <v>1</v>
      </c>
      <c r="H252" s="22">
        <v>830</v>
      </c>
      <c r="I252" s="22">
        <v>40</v>
      </c>
      <c r="J252" s="23">
        <v>454.5</v>
      </c>
      <c r="K252" s="23">
        <v>530</v>
      </c>
      <c r="L252" s="23">
        <v>379</v>
      </c>
      <c r="M252" s="24" t="s">
        <v>1127</v>
      </c>
      <c r="N252" s="25" t="s">
        <v>133</v>
      </c>
      <c r="O252" s="25" t="s">
        <v>133</v>
      </c>
      <c r="P252" s="25" t="s">
        <v>133</v>
      </c>
      <c r="Q252" s="25" t="s">
        <v>133</v>
      </c>
      <c r="R252" s="25" t="s">
        <v>133</v>
      </c>
      <c r="S252" s="44" t="s">
        <v>133</v>
      </c>
      <c r="T252" s="26" t="s">
        <v>487</v>
      </c>
      <c r="U252" s="27" t="s">
        <v>133</v>
      </c>
      <c r="V252" s="27" t="s">
        <v>133</v>
      </c>
      <c r="W252" s="27" t="s">
        <v>133</v>
      </c>
      <c r="X252" s="27" t="s">
        <v>133</v>
      </c>
      <c r="Y252" s="27">
        <v>0.01</v>
      </c>
      <c r="Z252" s="27" t="s">
        <v>133</v>
      </c>
      <c r="AA252" s="27" t="s">
        <v>133</v>
      </c>
      <c r="AB252" s="28" t="s">
        <v>133</v>
      </c>
      <c r="AC252" s="28">
        <v>0.5</v>
      </c>
      <c r="AD252" s="28">
        <v>0.03</v>
      </c>
      <c r="AE252" s="28">
        <v>0.1</v>
      </c>
      <c r="AF252" s="28">
        <v>0.1</v>
      </c>
      <c r="AG252" s="39" t="s">
        <v>133</v>
      </c>
      <c r="AH252" s="39" t="s">
        <v>133</v>
      </c>
      <c r="AI252" s="39" t="s">
        <v>133</v>
      </c>
      <c r="AJ252" s="39" t="s">
        <v>133</v>
      </c>
      <c r="AK252" s="39" t="s">
        <v>133</v>
      </c>
      <c r="AL252" s="39">
        <f>0.08-(AV252+AU252)</f>
        <v>-0.63442327892500006</v>
      </c>
      <c r="AM252" s="45" t="s">
        <v>133</v>
      </c>
      <c r="AN252" s="15">
        <f t="shared" si="27"/>
        <v>0.52057660339281486</v>
      </c>
      <c r="AO252" s="15">
        <f t="shared" si="28"/>
        <v>0.52057660339281486</v>
      </c>
      <c r="AP252" s="47">
        <v>-1.35078534183</v>
      </c>
      <c r="AQ252" s="29" t="s">
        <v>133</v>
      </c>
      <c r="AR252" s="29" t="s">
        <v>133</v>
      </c>
      <c r="AS252" s="148">
        <v>-0.80923638812700005</v>
      </c>
      <c r="AT252" s="148">
        <v>-0.73624189329</v>
      </c>
      <c r="AU252" s="48">
        <v>-7.2728714549999997E-3</v>
      </c>
      <c r="AV252" s="47">
        <v>0.72169615038000001</v>
      </c>
      <c r="AW252" s="47">
        <v>0.81875661864500004</v>
      </c>
      <c r="AX252" s="29" t="s">
        <v>133</v>
      </c>
      <c r="AY252" s="29" t="s">
        <v>133</v>
      </c>
      <c r="AZ252" s="47">
        <v>1.36090461367</v>
      </c>
      <c r="BA252" s="30">
        <v>-1</v>
      </c>
      <c r="BB252" s="42">
        <v>1</v>
      </c>
      <c r="BC252" s="31" t="s">
        <v>11331</v>
      </c>
      <c r="BD252" s="31" t="s">
        <v>11322</v>
      </c>
      <c r="BE252" s="31" t="s">
        <v>1711</v>
      </c>
      <c r="BF252" s="32" t="s">
        <v>133</v>
      </c>
      <c r="BG252" s="32" t="s">
        <v>133</v>
      </c>
      <c r="BH252" s="33">
        <v>0.05</v>
      </c>
      <c r="BI252" s="33">
        <v>0.05</v>
      </c>
      <c r="BJ252" s="32" t="s">
        <v>133</v>
      </c>
      <c r="BK252" s="32" t="s">
        <v>133</v>
      </c>
      <c r="BL252" s="32" t="s">
        <v>133</v>
      </c>
      <c r="BM252" s="34" t="s">
        <v>133</v>
      </c>
      <c r="BN252" s="34" t="s">
        <v>133</v>
      </c>
      <c r="BO252" s="34" t="s">
        <v>133</v>
      </c>
      <c r="BP252" s="34" t="s">
        <v>133</v>
      </c>
      <c r="BQ252" s="35" t="s">
        <v>133</v>
      </c>
      <c r="BR252" s="16">
        <f t="shared" si="29"/>
        <v>0.52535702146254792</v>
      </c>
      <c r="BS252" s="16">
        <f t="shared" si="30"/>
        <v>0.52535702146254792</v>
      </c>
      <c r="BT252" s="35" t="s">
        <v>133</v>
      </c>
      <c r="BU252" s="35" t="s">
        <v>133</v>
      </c>
      <c r="BV252" s="35" t="s">
        <v>133</v>
      </c>
      <c r="BW252" s="35" t="s">
        <v>133</v>
      </c>
      <c r="BX252" s="36">
        <v>0</v>
      </c>
      <c r="BY252" s="37" t="s">
        <v>133</v>
      </c>
      <c r="BZ252" s="38" t="s">
        <v>133</v>
      </c>
    </row>
    <row r="253" spans="1:78" ht="50.1" customHeight="1">
      <c r="A253" s="19" t="s">
        <v>502</v>
      </c>
      <c r="B253" s="20" t="s">
        <v>1108</v>
      </c>
      <c r="C253" s="21">
        <v>8</v>
      </c>
      <c r="D253" s="21" t="s">
        <v>495</v>
      </c>
      <c r="E253" s="40">
        <v>8.1918819999999997</v>
      </c>
      <c r="F253" s="40">
        <v>98.490181000000007</v>
      </c>
      <c r="G253" s="41">
        <v>1</v>
      </c>
      <c r="H253" s="22">
        <v>2740</v>
      </c>
      <c r="I253" s="22">
        <v>30</v>
      </c>
      <c r="J253" s="23">
        <v>2471.5</v>
      </c>
      <c r="K253" s="23">
        <v>2603</v>
      </c>
      <c r="L253" s="23">
        <v>2340</v>
      </c>
      <c r="M253" s="24" t="s">
        <v>1128</v>
      </c>
      <c r="N253" s="25" t="s">
        <v>133</v>
      </c>
      <c r="O253" s="25" t="s">
        <v>133</v>
      </c>
      <c r="P253" s="25" t="s">
        <v>133</v>
      </c>
      <c r="Q253" s="25" t="s">
        <v>133</v>
      </c>
      <c r="R253" s="25" t="s">
        <v>133</v>
      </c>
      <c r="S253" s="44" t="s">
        <v>133</v>
      </c>
      <c r="T253" s="26" t="s">
        <v>487</v>
      </c>
      <c r="U253" s="27" t="s">
        <v>133</v>
      </c>
      <c r="V253" s="27" t="s">
        <v>133</v>
      </c>
      <c r="W253" s="27" t="s">
        <v>133</v>
      </c>
      <c r="X253" s="27" t="s">
        <v>133</v>
      </c>
      <c r="Y253" s="27">
        <v>0.01</v>
      </c>
      <c r="Z253" s="27" t="s">
        <v>133</v>
      </c>
      <c r="AA253" s="27" t="s">
        <v>133</v>
      </c>
      <c r="AB253" s="28" t="s">
        <v>133</v>
      </c>
      <c r="AC253" s="28">
        <v>0.5</v>
      </c>
      <c r="AD253" s="28">
        <v>0.03</v>
      </c>
      <c r="AE253" s="28">
        <v>0.1</v>
      </c>
      <c r="AF253" s="28">
        <v>0.1</v>
      </c>
      <c r="AG253" s="39" t="s">
        <v>133</v>
      </c>
      <c r="AH253" s="39" t="s">
        <v>133</v>
      </c>
      <c r="AI253" s="39" t="s">
        <v>133</v>
      </c>
      <c r="AJ253" s="39" t="s">
        <v>133</v>
      </c>
      <c r="AK253" s="39" t="s">
        <v>133</v>
      </c>
      <c r="AL253" s="39">
        <f>1.7-(AV253+AU253)</f>
        <v>0.66311013208510006</v>
      </c>
      <c r="AM253" s="45" t="s">
        <v>133</v>
      </c>
      <c r="AN253" s="15">
        <f t="shared" si="27"/>
        <v>0.52057660339281486</v>
      </c>
      <c r="AO253" s="15">
        <f t="shared" si="28"/>
        <v>0.52057660339281486</v>
      </c>
      <c r="AP253" s="47">
        <v>-1.7585198097900001</v>
      </c>
      <c r="AQ253" s="29" t="s">
        <v>133</v>
      </c>
      <c r="AR253" s="29" t="s">
        <v>133</v>
      </c>
      <c r="AS253" s="148">
        <v>-1.0545890367199999</v>
      </c>
      <c r="AT253" s="148">
        <v>-0.96370232495099994</v>
      </c>
      <c r="AU253" s="48">
        <v>2.4395847654900001E-2</v>
      </c>
      <c r="AV253" s="47">
        <v>1.0124940202599999</v>
      </c>
      <c r="AW253" s="47">
        <v>1.1168918990800001</v>
      </c>
      <c r="AX253" s="29" t="s">
        <v>133</v>
      </c>
      <c r="AY253" s="29" t="s">
        <v>133</v>
      </c>
      <c r="AZ253" s="47">
        <v>1.88075206185</v>
      </c>
      <c r="BA253" s="30">
        <v>0</v>
      </c>
      <c r="BB253" s="42">
        <v>5</v>
      </c>
      <c r="BC253" s="31" t="s">
        <v>11356</v>
      </c>
      <c r="BD253" s="31" t="s">
        <v>1719</v>
      </c>
      <c r="BE253" s="31" t="s">
        <v>1712</v>
      </c>
      <c r="BF253" s="32">
        <v>6.111612602999994E-2</v>
      </c>
      <c r="BG253" s="32">
        <v>1.8196359358200001</v>
      </c>
      <c r="BH253" s="33">
        <v>0.05</v>
      </c>
      <c r="BI253" s="33">
        <v>0.05</v>
      </c>
      <c r="BJ253" s="32" t="s">
        <v>133</v>
      </c>
      <c r="BK253" s="32" t="s">
        <v>133</v>
      </c>
      <c r="BL253" s="32" t="s">
        <v>133</v>
      </c>
      <c r="BM253" s="34" t="s">
        <v>133</v>
      </c>
      <c r="BN253" s="34" t="s">
        <v>133</v>
      </c>
      <c r="BO253" s="34" t="s">
        <v>133</v>
      </c>
      <c r="BP253" s="34" t="s">
        <v>133</v>
      </c>
      <c r="BQ253" s="16">
        <f t="shared" si="32"/>
        <v>0.60199400605510012</v>
      </c>
      <c r="BR253" s="16">
        <f t="shared" si="29"/>
        <v>1.8939574807602011</v>
      </c>
      <c r="BS253" s="16">
        <f t="shared" si="30"/>
        <v>1.8939574807602011</v>
      </c>
      <c r="BT253" s="35" t="s">
        <v>133</v>
      </c>
      <c r="BU253" s="35" t="s">
        <v>133</v>
      </c>
      <c r="BV253" s="35" t="s">
        <v>133</v>
      </c>
      <c r="BW253" s="35" t="s">
        <v>133</v>
      </c>
      <c r="BX253" s="36">
        <v>0</v>
      </c>
      <c r="BY253" s="37" t="s">
        <v>133</v>
      </c>
      <c r="BZ253" s="38" t="s">
        <v>133</v>
      </c>
    </row>
    <row r="254" spans="1:78" ht="50.1" customHeight="1">
      <c r="A254" s="19" t="s">
        <v>503</v>
      </c>
      <c r="B254" s="20" t="s">
        <v>1108</v>
      </c>
      <c r="C254" s="21">
        <v>8</v>
      </c>
      <c r="D254" s="21" t="s">
        <v>495</v>
      </c>
      <c r="E254" s="40">
        <v>8.1918819999999997</v>
      </c>
      <c r="F254" s="40">
        <v>98.490181000000007</v>
      </c>
      <c r="G254" s="41">
        <v>1</v>
      </c>
      <c r="H254" s="22">
        <v>3560</v>
      </c>
      <c r="I254" s="22">
        <v>30</v>
      </c>
      <c r="J254" s="23">
        <v>3456</v>
      </c>
      <c r="K254" s="23">
        <v>3544</v>
      </c>
      <c r="L254" s="23">
        <v>3368</v>
      </c>
      <c r="M254" s="24" t="s">
        <v>1128</v>
      </c>
      <c r="N254" s="25" t="s">
        <v>133</v>
      </c>
      <c r="O254" s="25" t="s">
        <v>133</v>
      </c>
      <c r="P254" s="25" t="s">
        <v>133</v>
      </c>
      <c r="Q254" s="25" t="s">
        <v>133</v>
      </c>
      <c r="R254" s="25" t="s">
        <v>133</v>
      </c>
      <c r="S254" s="44" t="s">
        <v>133</v>
      </c>
      <c r="T254" s="26" t="s">
        <v>487</v>
      </c>
      <c r="U254" s="27" t="s">
        <v>133</v>
      </c>
      <c r="V254" s="27" t="s">
        <v>133</v>
      </c>
      <c r="W254" s="27" t="s">
        <v>133</v>
      </c>
      <c r="X254" s="27" t="s">
        <v>133</v>
      </c>
      <c r="Y254" s="27">
        <v>0.01</v>
      </c>
      <c r="Z254" s="27" t="s">
        <v>133</v>
      </c>
      <c r="AA254" s="27" t="s">
        <v>133</v>
      </c>
      <c r="AB254" s="28" t="s">
        <v>133</v>
      </c>
      <c r="AC254" s="28">
        <v>0.5</v>
      </c>
      <c r="AD254" s="28">
        <v>0.03</v>
      </c>
      <c r="AE254" s="28">
        <v>0.1</v>
      </c>
      <c r="AF254" s="28">
        <v>0.1</v>
      </c>
      <c r="AG254" s="39" t="s">
        <v>133</v>
      </c>
      <c r="AH254" s="39" t="s">
        <v>133</v>
      </c>
      <c r="AI254" s="39" t="s">
        <v>133</v>
      </c>
      <c r="AJ254" s="39" t="s">
        <v>133</v>
      </c>
      <c r="AK254" s="39" t="s">
        <v>133</v>
      </c>
      <c r="AL254" s="39">
        <f>1.9-(AV254+AU254)</f>
        <v>0.86311013208510001</v>
      </c>
      <c r="AM254" s="45" t="s">
        <v>133</v>
      </c>
      <c r="AN254" s="15">
        <f t="shared" si="27"/>
        <v>0.52057660339281486</v>
      </c>
      <c r="AO254" s="15">
        <f t="shared" si="28"/>
        <v>0.52057660339281486</v>
      </c>
      <c r="AP254" s="47">
        <v>-1.7585198097900001</v>
      </c>
      <c r="AQ254" s="29" t="s">
        <v>133</v>
      </c>
      <c r="AR254" s="29" t="s">
        <v>133</v>
      </c>
      <c r="AS254" s="148">
        <v>-1.0545890367199999</v>
      </c>
      <c r="AT254" s="148">
        <v>-0.96370232495099994</v>
      </c>
      <c r="AU254" s="48">
        <v>2.4395847654900001E-2</v>
      </c>
      <c r="AV254" s="47">
        <v>1.0124940202599999</v>
      </c>
      <c r="AW254" s="47">
        <v>1.1168918990800001</v>
      </c>
      <c r="AX254" s="29" t="s">
        <v>133</v>
      </c>
      <c r="AY254" s="29" t="s">
        <v>133</v>
      </c>
      <c r="AZ254" s="47">
        <v>1.88075206185</v>
      </c>
      <c r="BA254" s="30">
        <v>0</v>
      </c>
      <c r="BB254" s="42">
        <v>5</v>
      </c>
      <c r="BC254" s="31" t="s">
        <v>11356</v>
      </c>
      <c r="BD254" s="31" t="s">
        <v>1719</v>
      </c>
      <c r="BE254" s="31" t="s">
        <v>1712</v>
      </c>
      <c r="BF254" s="32">
        <v>6.111612602999994E-2</v>
      </c>
      <c r="BG254" s="32">
        <v>1.8196359358200001</v>
      </c>
      <c r="BH254" s="33">
        <v>0.05</v>
      </c>
      <c r="BI254" s="33">
        <v>0.05</v>
      </c>
      <c r="BJ254" s="32" t="s">
        <v>133</v>
      </c>
      <c r="BK254" s="32" t="s">
        <v>133</v>
      </c>
      <c r="BL254" s="32" t="s">
        <v>133</v>
      </c>
      <c r="BM254" s="34" t="s">
        <v>133</v>
      </c>
      <c r="BN254" s="34" t="s">
        <v>133</v>
      </c>
      <c r="BO254" s="34" t="s">
        <v>133</v>
      </c>
      <c r="BP254" s="34" t="s">
        <v>133</v>
      </c>
      <c r="BQ254" s="16">
        <f t="shared" si="32"/>
        <v>0.80199400605510007</v>
      </c>
      <c r="BR254" s="16">
        <f t="shared" si="29"/>
        <v>1.8939574807602011</v>
      </c>
      <c r="BS254" s="16">
        <f t="shared" si="30"/>
        <v>1.8939574807602011</v>
      </c>
      <c r="BT254" s="35" t="s">
        <v>133</v>
      </c>
      <c r="BU254" s="35" t="s">
        <v>133</v>
      </c>
      <c r="BV254" s="35" t="s">
        <v>133</v>
      </c>
      <c r="BW254" s="35" t="s">
        <v>133</v>
      </c>
      <c r="BX254" s="36">
        <v>0</v>
      </c>
      <c r="BY254" s="37" t="s">
        <v>133</v>
      </c>
      <c r="BZ254" s="38" t="s">
        <v>133</v>
      </c>
    </row>
    <row r="255" spans="1:78" ht="50.1" customHeight="1">
      <c r="A255" s="19" t="s">
        <v>504</v>
      </c>
      <c r="B255" s="20" t="s">
        <v>1108</v>
      </c>
      <c r="C255" s="21">
        <v>8</v>
      </c>
      <c r="D255" s="21" t="s">
        <v>486</v>
      </c>
      <c r="E255" s="40">
        <v>7.9236399999999998</v>
      </c>
      <c r="F255" s="40">
        <v>98.237756000000005</v>
      </c>
      <c r="G255" s="41">
        <v>1</v>
      </c>
      <c r="H255" s="22">
        <v>4380</v>
      </c>
      <c r="I255" s="22">
        <v>50</v>
      </c>
      <c r="J255" s="23">
        <v>4552.5</v>
      </c>
      <c r="K255" s="23">
        <v>4712</v>
      </c>
      <c r="L255" s="23">
        <v>4393</v>
      </c>
      <c r="M255" s="24" t="s">
        <v>1127</v>
      </c>
      <c r="N255" s="25" t="s">
        <v>133</v>
      </c>
      <c r="O255" s="25" t="s">
        <v>133</v>
      </c>
      <c r="P255" s="25" t="s">
        <v>133</v>
      </c>
      <c r="Q255" s="25" t="s">
        <v>133</v>
      </c>
      <c r="R255" s="25" t="s">
        <v>133</v>
      </c>
      <c r="S255" s="44" t="s">
        <v>133</v>
      </c>
      <c r="T255" s="26" t="s">
        <v>487</v>
      </c>
      <c r="U255" s="27" t="s">
        <v>133</v>
      </c>
      <c r="V255" s="27" t="s">
        <v>133</v>
      </c>
      <c r="W255" s="27" t="s">
        <v>133</v>
      </c>
      <c r="X255" s="27" t="s">
        <v>133</v>
      </c>
      <c r="Y255" s="27">
        <v>0.01</v>
      </c>
      <c r="Z255" s="27" t="s">
        <v>133</v>
      </c>
      <c r="AA255" s="27" t="s">
        <v>133</v>
      </c>
      <c r="AB255" s="28" t="s">
        <v>133</v>
      </c>
      <c r="AC255" s="28">
        <v>0.5</v>
      </c>
      <c r="AD255" s="28">
        <v>0.03</v>
      </c>
      <c r="AE255" s="28">
        <v>0.1</v>
      </c>
      <c r="AF255" s="28">
        <v>0.1</v>
      </c>
      <c r="AG255" s="39" t="s">
        <v>133</v>
      </c>
      <c r="AH255" s="39" t="s">
        <v>133</v>
      </c>
      <c r="AI255" s="39" t="s">
        <v>133</v>
      </c>
      <c r="AJ255" s="39" t="s">
        <v>133</v>
      </c>
      <c r="AK255" s="39" t="s">
        <v>133</v>
      </c>
      <c r="AL255" s="39">
        <f>0.6-(AV255+AU255)</f>
        <v>-0.11442327892500004</v>
      </c>
      <c r="AM255" s="45" t="s">
        <v>133</v>
      </c>
      <c r="AN255" s="15">
        <f t="shared" si="27"/>
        <v>0.52057660339281486</v>
      </c>
      <c r="AO255" s="15">
        <f t="shared" si="28"/>
        <v>0.52057660339281486</v>
      </c>
      <c r="AP255" s="47">
        <v>-1.35078534183</v>
      </c>
      <c r="AQ255" s="29" t="s">
        <v>133</v>
      </c>
      <c r="AR255" s="29" t="s">
        <v>133</v>
      </c>
      <c r="AS255" s="148">
        <v>-0.80923638812700005</v>
      </c>
      <c r="AT255" s="148">
        <v>-0.73624189329</v>
      </c>
      <c r="AU255" s="48">
        <v>-7.2728714549999997E-3</v>
      </c>
      <c r="AV255" s="47">
        <v>0.72169615038000001</v>
      </c>
      <c r="AW255" s="47">
        <v>0.81875661864500004</v>
      </c>
      <c r="AX255" s="29" t="s">
        <v>133</v>
      </c>
      <c r="AY255" s="29" t="s">
        <v>133</v>
      </c>
      <c r="AZ255" s="47">
        <v>1.36090461367</v>
      </c>
      <c r="BA255" s="30">
        <v>-1</v>
      </c>
      <c r="BB255" s="42">
        <v>1</v>
      </c>
      <c r="BC255" s="31" t="s">
        <v>11331</v>
      </c>
      <c r="BD255" s="31" t="s">
        <v>11322</v>
      </c>
      <c r="BE255" s="31" t="s">
        <v>1711</v>
      </c>
      <c r="BF255" s="32" t="s">
        <v>133</v>
      </c>
      <c r="BG255" s="32" t="s">
        <v>133</v>
      </c>
      <c r="BH255" s="33">
        <v>0.05</v>
      </c>
      <c r="BI255" s="33">
        <v>0.05</v>
      </c>
      <c r="BJ255" s="32" t="s">
        <v>133</v>
      </c>
      <c r="BK255" s="32" t="s">
        <v>133</v>
      </c>
      <c r="BL255" s="32" t="s">
        <v>133</v>
      </c>
      <c r="BM255" s="34" t="s">
        <v>133</v>
      </c>
      <c r="BN255" s="34" t="s">
        <v>133</v>
      </c>
      <c r="BO255" s="34" t="s">
        <v>133</v>
      </c>
      <c r="BP255" s="34" t="s">
        <v>133</v>
      </c>
      <c r="BQ255" s="35" t="s">
        <v>133</v>
      </c>
      <c r="BR255" s="16">
        <f t="shared" si="29"/>
        <v>0.52535702146254792</v>
      </c>
      <c r="BS255" s="16">
        <f t="shared" si="30"/>
        <v>0.52535702146254792</v>
      </c>
      <c r="BT255" s="35" t="s">
        <v>133</v>
      </c>
      <c r="BU255" s="35" t="s">
        <v>133</v>
      </c>
      <c r="BV255" s="35" t="s">
        <v>133</v>
      </c>
      <c r="BW255" s="35" t="s">
        <v>133</v>
      </c>
      <c r="BX255" s="36">
        <v>0</v>
      </c>
      <c r="BY255" s="37" t="s">
        <v>133</v>
      </c>
      <c r="BZ255" s="38" t="s">
        <v>133</v>
      </c>
    </row>
    <row r="256" spans="1:78" ht="50.1" customHeight="1">
      <c r="A256" s="19" t="s">
        <v>505</v>
      </c>
      <c r="B256" s="20" t="s">
        <v>1108</v>
      </c>
      <c r="C256" s="21">
        <v>8</v>
      </c>
      <c r="D256" s="21" t="s">
        <v>506</v>
      </c>
      <c r="E256" s="40">
        <v>8.1918819999999997</v>
      </c>
      <c r="F256" s="40">
        <v>98.490181000000007</v>
      </c>
      <c r="G256" s="41">
        <v>1</v>
      </c>
      <c r="H256" s="22">
        <v>5350</v>
      </c>
      <c r="I256" s="22">
        <v>40</v>
      </c>
      <c r="J256" s="23">
        <v>5726</v>
      </c>
      <c r="K256" s="23">
        <v>5844</v>
      </c>
      <c r="L256" s="23">
        <v>5608</v>
      </c>
      <c r="M256" s="24" t="s">
        <v>1128</v>
      </c>
      <c r="N256" s="25" t="s">
        <v>133</v>
      </c>
      <c r="O256" s="25" t="s">
        <v>133</v>
      </c>
      <c r="P256" s="25" t="s">
        <v>133</v>
      </c>
      <c r="Q256" s="25" t="s">
        <v>133</v>
      </c>
      <c r="R256" s="25" t="s">
        <v>133</v>
      </c>
      <c r="S256" s="44" t="s">
        <v>133</v>
      </c>
      <c r="T256" s="26" t="s">
        <v>487</v>
      </c>
      <c r="U256" s="27" t="s">
        <v>133</v>
      </c>
      <c r="V256" s="27" t="s">
        <v>133</v>
      </c>
      <c r="W256" s="27" t="s">
        <v>133</v>
      </c>
      <c r="X256" s="27" t="s">
        <v>133</v>
      </c>
      <c r="Y256" s="27">
        <v>0.01</v>
      </c>
      <c r="Z256" s="27" t="s">
        <v>133</v>
      </c>
      <c r="AA256" s="27" t="s">
        <v>133</v>
      </c>
      <c r="AB256" s="28" t="s">
        <v>133</v>
      </c>
      <c r="AC256" s="28">
        <v>0.5</v>
      </c>
      <c r="AD256" s="28">
        <v>0.03</v>
      </c>
      <c r="AE256" s="28">
        <v>0.1</v>
      </c>
      <c r="AF256" s="28">
        <v>0.1</v>
      </c>
      <c r="AG256" s="39" t="s">
        <v>133</v>
      </c>
      <c r="AH256" s="39" t="s">
        <v>133</v>
      </c>
      <c r="AI256" s="39" t="s">
        <v>133</v>
      </c>
      <c r="AJ256" s="39" t="s">
        <v>133</v>
      </c>
      <c r="AK256" s="39" t="s">
        <v>133</v>
      </c>
      <c r="AL256" s="39">
        <f>2.6-(AV256+AU256)</f>
        <v>1.5631101320851002</v>
      </c>
      <c r="AM256" s="45" t="s">
        <v>133</v>
      </c>
      <c r="AN256" s="15">
        <f t="shared" si="27"/>
        <v>0.52057660339281486</v>
      </c>
      <c r="AO256" s="15">
        <f t="shared" si="28"/>
        <v>0.52057660339281486</v>
      </c>
      <c r="AP256" s="47">
        <v>-1.7585198097900001</v>
      </c>
      <c r="AQ256" s="29" t="s">
        <v>133</v>
      </c>
      <c r="AR256" s="29" t="s">
        <v>133</v>
      </c>
      <c r="AS256" s="148">
        <v>-1.0545890367199999</v>
      </c>
      <c r="AT256" s="148">
        <v>-0.96370232495099994</v>
      </c>
      <c r="AU256" s="48">
        <v>2.4395847654900001E-2</v>
      </c>
      <c r="AV256" s="47">
        <v>1.0124940202599999</v>
      </c>
      <c r="AW256" s="47">
        <v>1.1168918990800001</v>
      </c>
      <c r="AX256" s="29" t="s">
        <v>133</v>
      </c>
      <c r="AY256" s="29" t="s">
        <v>133</v>
      </c>
      <c r="AZ256" s="47">
        <v>1.88075206185</v>
      </c>
      <c r="BA256" s="30">
        <v>0</v>
      </c>
      <c r="BB256" s="42">
        <v>5</v>
      </c>
      <c r="BC256" s="31" t="s">
        <v>11356</v>
      </c>
      <c r="BD256" s="31" t="s">
        <v>1719</v>
      </c>
      <c r="BE256" s="31" t="s">
        <v>1712</v>
      </c>
      <c r="BF256" s="32">
        <v>6.111612602999994E-2</v>
      </c>
      <c r="BG256" s="32">
        <v>1.8196359358200001</v>
      </c>
      <c r="BH256" s="33">
        <v>0.05</v>
      </c>
      <c r="BI256" s="33">
        <v>0.05</v>
      </c>
      <c r="BJ256" s="32" t="s">
        <v>133</v>
      </c>
      <c r="BK256" s="32" t="s">
        <v>133</v>
      </c>
      <c r="BL256" s="32" t="s">
        <v>133</v>
      </c>
      <c r="BM256" s="34" t="s">
        <v>133</v>
      </c>
      <c r="BN256" s="34" t="s">
        <v>133</v>
      </c>
      <c r="BO256" s="34" t="s">
        <v>133</v>
      </c>
      <c r="BP256" s="34" t="s">
        <v>133</v>
      </c>
      <c r="BQ256" s="16">
        <f t="shared" si="32"/>
        <v>1.5019940060551003</v>
      </c>
      <c r="BR256" s="16">
        <f t="shared" si="29"/>
        <v>1.8939574807602011</v>
      </c>
      <c r="BS256" s="16">
        <f t="shared" si="30"/>
        <v>1.8939574807602011</v>
      </c>
      <c r="BT256" s="35" t="s">
        <v>133</v>
      </c>
      <c r="BU256" s="35" t="s">
        <v>133</v>
      </c>
      <c r="BV256" s="35" t="s">
        <v>133</v>
      </c>
      <c r="BW256" s="35" t="s">
        <v>133</v>
      </c>
      <c r="BX256" s="36">
        <v>0</v>
      </c>
      <c r="BY256" s="37" t="s">
        <v>133</v>
      </c>
      <c r="BZ256" s="38" t="s">
        <v>133</v>
      </c>
    </row>
    <row r="257" spans="1:78" ht="50.1" customHeight="1">
      <c r="A257" s="19" t="s">
        <v>507</v>
      </c>
      <c r="B257" s="20" t="s">
        <v>1108</v>
      </c>
      <c r="C257" s="21">
        <v>8</v>
      </c>
      <c r="D257" s="21" t="s">
        <v>508</v>
      </c>
      <c r="E257" s="40">
        <v>7.6442370000000004</v>
      </c>
      <c r="F257" s="40">
        <v>98.732945999999998</v>
      </c>
      <c r="G257" s="41">
        <v>1</v>
      </c>
      <c r="H257" s="22">
        <v>23190</v>
      </c>
      <c r="I257" s="22">
        <v>130</v>
      </c>
      <c r="J257" s="23">
        <v>27078</v>
      </c>
      <c r="K257" s="23">
        <v>27438</v>
      </c>
      <c r="L257" s="23">
        <v>26718</v>
      </c>
      <c r="M257" s="24" t="s">
        <v>1131</v>
      </c>
      <c r="N257" s="25" t="s">
        <v>133</v>
      </c>
      <c r="O257" s="25" t="s">
        <v>133</v>
      </c>
      <c r="P257" s="25" t="s">
        <v>133</v>
      </c>
      <c r="Q257" s="25" t="s">
        <v>133</v>
      </c>
      <c r="R257" s="25" t="s">
        <v>133</v>
      </c>
      <c r="S257" s="44" t="s">
        <v>133</v>
      </c>
      <c r="T257" s="26" t="s">
        <v>487</v>
      </c>
      <c r="U257" s="27" t="s">
        <v>133</v>
      </c>
      <c r="V257" s="27" t="s">
        <v>133</v>
      </c>
      <c r="W257" s="27" t="s">
        <v>133</v>
      </c>
      <c r="X257" s="27" t="s">
        <v>133</v>
      </c>
      <c r="Y257" s="27">
        <v>0.01</v>
      </c>
      <c r="Z257" s="27" t="s">
        <v>133</v>
      </c>
      <c r="AA257" s="27" t="s">
        <v>133</v>
      </c>
      <c r="AB257" s="28" t="s">
        <v>133</v>
      </c>
      <c r="AC257" s="28">
        <v>0.5</v>
      </c>
      <c r="AD257" s="28">
        <v>0.03</v>
      </c>
      <c r="AE257" s="28">
        <v>0.1</v>
      </c>
      <c r="AF257" s="28">
        <v>0.1</v>
      </c>
      <c r="AG257" s="39" t="s">
        <v>133</v>
      </c>
      <c r="AH257" s="39" t="s">
        <v>133</v>
      </c>
      <c r="AI257" s="39" t="s">
        <v>133</v>
      </c>
      <c r="AJ257" s="39" t="s">
        <v>133</v>
      </c>
      <c r="AK257" s="39" t="s">
        <v>133</v>
      </c>
      <c r="AL257" s="39">
        <f>1.5-(AV257+AU257)</f>
        <v>0.66365519463481004</v>
      </c>
      <c r="AM257" s="45" t="s">
        <v>133</v>
      </c>
      <c r="AN257" s="15">
        <f t="shared" si="27"/>
        <v>0.52057660339281486</v>
      </c>
      <c r="AO257" s="15">
        <f t="shared" si="28"/>
        <v>0.52057660339281486</v>
      </c>
      <c r="AP257" s="47">
        <v>-1.5381679102100001</v>
      </c>
      <c r="AQ257" s="29" t="s">
        <v>133</v>
      </c>
      <c r="AR257" s="29" t="s">
        <v>133</v>
      </c>
      <c r="AS257" s="148">
        <v>-0.91344929308699996</v>
      </c>
      <c r="AT257" s="148">
        <v>-0.82845196379200003</v>
      </c>
      <c r="AU257" s="48">
        <v>2.6309471911899998E-3</v>
      </c>
      <c r="AV257" s="47">
        <v>0.83371385817400001</v>
      </c>
      <c r="AW257" s="47">
        <v>0.93755807155199999</v>
      </c>
      <c r="AX257" s="29" t="s">
        <v>133</v>
      </c>
      <c r="AY257" s="29" t="s">
        <v>133</v>
      </c>
      <c r="AZ257" s="47">
        <v>1.56617203615</v>
      </c>
      <c r="BA257" s="30">
        <v>-1</v>
      </c>
      <c r="BB257" s="42">
        <v>1</v>
      </c>
      <c r="BC257" s="31" t="s">
        <v>11331</v>
      </c>
      <c r="BD257" s="31" t="s">
        <v>11322</v>
      </c>
      <c r="BE257" s="31" t="s">
        <v>1711</v>
      </c>
      <c r="BF257" s="32" t="s">
        <v>133</v>
      </c>
      <c r="BG257" s="32" t="s">
        <v>133</v>
      </c>
      <c r="BH257" s="33">
        <v>0.05</v>
      </c>
      <c r="BI257" s="33">
        <v>0.05</v>
      </c>
      <c r="BJ257" s="32" t="s">
        <v>133</v>
      </c>
      <c r="BK257" s="32" t="s">
        <v>133</v>
      </c>
      <c r="BL257" s="32" t="s">
        <v>133</v>
      </c>
      <c r="BM257" s="34" t="s">
        <v>133</v>
      </c>
      <c r="BN257" s="34" t="s">
        <v>133</v>
      </c>
      <c r="BO257" s="34" t="s">
        <v>133</v>
      </c>
      <c r="BP257" s="34" t="s">
        <v>133</v>
      </c>
      <c r="BQ257" s="35" t="s">
        <v>133</v>
      </c>
      <c r="BR257" s="16">
        <f t="shared" si="29"/>
        <v>0.52535702146254792</v>
      </c>
      <c r="BS257" s="16">
        <f t="shared" si="30"/>
        <v>0.52535702146254792</v>
      </c>
      <c r="BT257" s="35" t="s">
        <v>133</v>
      </c>
      <c r="BU257" s="35" t="s">
        <v>133</v>
      </c>
      <c r="BV257" s="35" t="s">
        <v>133</v>
      </c>
      <c r="BW257" s="35" t="s">
        <v>133</v>
      </c>
      <c r="BX257" s="36">
        <v>0</v>
      </c>
      <c r="BY257" s="37" t="s">
        <v>133</v>
      </c>
      <c r="BZ257" s="38" t="s">
        <v>133</v>
      </c>
    </row>
    <row r="258" spans="1:78" ht="50.1" customHeight="1">
      <c r="A258" s="19" t="s">
        <v>509</v>
      </c>
      <c r="B258" s="20" t="s">
        <v>1108</v>
      </c>
      <c r="C258" s="21">
        <v>8</v>
      </c>
      <c r="D258" s="21" t="s">
        <v>498</v>
      </c>
      <c r="E258" s="40">
        <v>8.1994959999999999</v>
      </c>
      <c r="F258" s="40">
        <v>98.493037000000001</v>
      </c>
      <c r="G258" s="41">
        <v>1</v>
      </c>
      <c r="H258" s="22" t="s">
        <v>510</v>
      </c>
      <c r="I258" s="22">
        <v>0</v>
      </c>
      <c r="J258" s="23">
        <f>MEDIAN(K258,L258)</f>
        <v>46937</v>
      </c>
      <c r="K258" s="23">
        <v>49026</v>
      </c>
      <c r="L258" s="23">
        <v>44848</v>
      </c>
      <c r="M258" s="24" t="s">
        <v>1129</v>
      </c>
      <c r="N258" s="25" t="s">
        <v>133</v>
      </c>
      <c r="O258" s="25" t="s">
        <v>133</v>
      </c>
      <c r="P258" s="25" t="s">
        <v>133</v>
      </c>
      <c r="Q258" s="25" t="s">
        <v>133</v>
      </c>
      <c r="R258" s="25" t="s">
        <v>133</v>
      </c>
      <c r="S258" s="44" t="s">
        <v>133</v>
      </c>
      <c r="T258" s="26" t="s">
        <v>487</v>
      </c>
      <c r="U258" s="27" t="s">
        <v>133</v>
      </c>
      <c r="V258" s="27" t="s">
        <v>133</v>
      </c>
      <c r="W258" s="27" t="s">
        <v>133</v>
      </c>
      <c r="X258" s="27" t="s">
        <v>133</v>
      </c>
      <c r="Y258" s="27">
        <v>0.01</v>
      </c>
      <c r="Z258" s="27" t="s">
        <v>133</v>
      </c>
      <c r="AA258" s="27" t="s">
        <v>133</v>
      </c>
      <c r="AB258" s="28" t="s">
        <v>133</v>
      </c>
      <c r="AC258" s="28">
        <v>0.5</v>
      </c>
      <c r="AD258" s="28">
        <v>0.03</v>
      </c>
      <c r="AE258" s="28">
        <v>0.1</v>
      </c>
      <c r="AF258" s="28">
        <v>0.1</v>
      </c>
      <c r="AG258" s="39" t="s">
        <v>133</v>
      </c>
      <c r="AH258" s="39" t="s">
        <v>133</v>
      </c>
      <c r="AI258" s="39" t="s">
        <v>133</v>
      </c>
      <c r="AJ258" s="39" t="s">
        <v>133</v>
      </c>
      <c r="AK258" s="39" t="s">
        <v>133</v>
      </c>
      <c r="AL258" s="39">
        <f>1.5-(AV258+AU258)</f>
        <v>0.45843842103150001</v>
      </c>
      <c r="AM258" s="45" t="s">
        <v>133</v>
      </c>
      <c r="AN258" s="15">
        <f t="shared" si="27"/>
        <v>0.52057660339281486</v>
      </c>
      <c r="AO258" s="15">
        <f t="shared" si="28"/>
        <v>0.52057660339281486</v>
      </c>
      <c r="AP258" s="47">
        <v>-1.7643123221599999</v>
      </c>
      <c r="AQ258" s="29" t="s">
        <v>133</v>
      </c>
      <c r="AR258" s="29" t="s">
        <v>133</v>
      </c>
      <c r="AS258" s="148">
        <v>-1.0580971809499999</v>
      </c>
      <c r="AT258" s="148">
        <v>-0.96699368912899997</v>
      </c>
      <c r="AU258" s="48">
        <v>2.4855963278499999E-2</v>
      </c>
      <c r="AV258" s="47">
        <v>1.0167056156900001</v>
      </c>
      <c r="AW258" s="47">
        <v>1.1212351108700001</v>
      </c>
      <c r="AX258" s="29" t="s">
        <v>133</v>
      </c>
      <c r="AY258" s="29" t="s">
        <v>133</v>
      </c>
      <c r="AZ258" s="47">
        <v>1.8880814424700001</v>
      </c>
      <c r="BA258" s="30">
        <v>-1</v>
      </c>
      <c r="BB258" s="42">
        <v>1</v>
      </c>
      <c r="BC258" s="31" t="s">
        <v>11331</v>
      </c>
      <c r="BD258" s="31" t="s">
        <v>11323</v>
      </c>
      <c r="BE258" s="31" t="s">
        <v>1711</v>
      </c>
      <c r="BF258" s="32" t="s">
        <v>133</v>
      </c>
      <c r="BG258" s="32" t="s">
        <v>133</v>
      </c>
      <c r="BH258" s="33">
        <v>0.05</v>
      </c>
      <c r="BI258" s="33">
        <v>0.05</v>
      </c>
      <c r="BJ258" s="32" t="s">
        <v>133</v>
      </c>
      <c r="BK258" s="32" t="s">
        <v>133</v>
      </c>
      <c r="BL258" s="32" t="s">
        <v>133</v>
      </c>
      <c r="BM258" s="34" t="s">
        <v>133</v>
      </c>
      <c r="BN258" s="34" t="s">
        <v>133</v>
      </c>
      <c r="BO258" s="34" t="s">
        <v>133</v>
      </c>
      <c r="BP258" s="34" t="s">
        <v>133</v>
      </c>
      <c r="BQ258" s="35" t="s">
        <v>133</v>
      </c>
      <c r="BR258" s="16">
        <f t="shared" si="29"/>
        <v>0.52535702146254792</v>
      </c>
      <c r="BS258" s="16">
        <f t="shared" si="30"/>
        <v>0.52535702146254792</v>
      </c>
      <c r="BT258" s="35" t="s">
        <v>133</v>
      </c>
      <c r="BU258" s="35" t="s">
        <v>133</v>
      </c>
      <c r="BV258" s="35" t="s">
        <v>133</v>
      </c>
      <c r="BW258" s="35" t="s">
        <v>133</v>
      </c>
      <c r="BX258" s="36">
        <v>1</v>
      </c>
      <c r="BY258" s="37" t="s">
        <v>1059</v>
      </c>
      <c r="BZ258" s="38" t="s">
        <v>1688</v>
      </c>
    </row>
    <row r="259" spans="1:78" ht="50.1" customHeight="1">
      <c r="A259" s="19" t="s">
        <v>511</v>
      </c>
      <c r="B259" s="20" t="s">
        <v>1108</v>
      </c>
      <c r="C259" s="21">
        <v>8</v>
      </c>
      <c r="D259" s="21" t="s">
        <v>498</v>
      </c>
      <c r="E259" s="40">
        <v>8.1994959999999999</v>
      </c>
      <c r="F259" s="40">
        <v>98.493037000000001</v>
      </c>
      <c r="G259" s="41">
        <v>1</v>
      </c>
      <c r="H259" s="22">
        <v>301240</v>
      </c>
      <c r="I259" s="22">
        <v>640</v>
      </c>
      <c r="J259" s="23">
        <f>MEDIAN(K259,L259)</f>
        <v>35629.5</v>
      </c>
      <c r="K259" s="23">
        <v>36759</v>
      </c>
      <c r="L259" s="23">
        <v>34500</v>
      </c>
      <c r="M259" s="24" t="s">
        <v>1129</v>
      </c>
      <c r="N259" s="25" t="s">
        <v>133</v>
      </c>
      <c r="O259" s="25" t="s">
        <v>133</v>
      </c>
      <c r="P259" s="25" t="s">
        <v>133</v>
      </c>
      <c r="Q259" s="25" t="s">
        <v>133</v>
      </c>
      <c r="R259" s="25" t="s">
        <v>133</v>
      </c>
      <c r="S259" s="44" t="s">
        <v>133</v>
      </c>
      <c r="T259" s="26" t="s">
        <v>487</v>
      </c>
      <c r="U259" s="27" t="s">
        <v>133</v>
      </c>
      <c r="V259" s="27" t="s">
        <v>133</v>
      </c>
      <c r="W259" s="27" t="s">
        <v>133</v>
      </c>
      <c r="X259" s="27" t="s">
        <v>133</v>
      </c>
      <c r="Y259" s="27">
        <v>0.01</v>
      </c>
      <c r="Z259" s="27" t="s">
        <v>133</v>
      </c>
      <c r="AA259" s="27" t="s">
        <v>133</v>
      </c>
      <c r="AB259" s="28" t="s">
        <v>133</v>
      </c>
      <c r="AC259" s="28">
        <v>0.5</v>
      </c>
      <c r="AD259" s="28">
        <v>0.03</v>
      </c>
      <c r="AE259" s="28">
        <v>0.1</v>
      </c>
      <c r="AF259" s="28">
        <v>0.1</v>
      </c>
      <c r="AG259" s="39" t="s">
        <v>133</v>
      </c>
      <c r="AH259" s="39" t="s">
        <v>133</v>
      </c>
      <c r="AI259" s="39" t="s">
        <v>133</v>
      </c>
      <c r="AJ259" s="39" t="s">
        <v>133</v>
      </c>
      <c r="AK259" s="39" t="s">
        <v>133</v>
      </c>
      <c r="AL259" s="39">
        <f>2.4-(AV259+AU259)</f>
        <v>1.3584384210314999</v>
      </c>
      <c r="AM259" s="45" t="s">
        <v>133</v>
      </c>
      <c r="AN259" s="15">
        <f t="shared" si="27"/>
        <v>0.52057660339281486</v>
      </c>
      <c r="AO259" s="15">
        <f t="shared" si="28"/>
        <v>0.52057660339281486</v>
      </c>
      <c r="AP259" s="47">
        <v>-1.7643123221599999</v>
      </c>
      <c r="AQ259" s="29" t="s">
        <v>133</v>
      </c>
      <c r="AR259" s="29" t="s">
        <v>133</v>
      </c>
      <c r="AS259" s="148">
        <v>-1.0580971809499999</v>
      </c>
      <c r="AT259" s="148">
        <v>-0.96699368912899997</v>
      </c>
      <c r="AU259" s="48">
        <v>2.4855963278499999E-2</v>
      </c>
      <c r="AV259" s="47">
        <v>1.0167056156900001</v>
      </c>
      <c r="AW259" s="47">
        <v>1.1212351108700001</v>
      </c>
      <c r="AX259" s="29" t="s">
        <v>133</v>
      </c>
      <c r="AY259" s="29" t="s">
        <v>133</v>
      </c>
      <c r="AZ259" s="47">
        <v>1.8880814424700001</v>
      </c>
      <c r="BA259" s="30">
        <v>-1</v>
      </c>
      <c r="BB259" s="42">
        <v>5</v>
      </c>
      <c r="BC259" s="31" t="s">
        <v>11331</v>
      </c>
      <c r="BD259" s="31" t="s">
        <v>1032</v>
      </c>
      <c r="BE259" s="31" t="s">
        <v>1711</v>
      </c>
      <c r="BF259" s="32" t="s">
        <v>133</v>
      </c>
      <c r="BG259" s="32" t="s">
        <v>133</v>
      </c>
      <c r="BH259" s="33">
        <v>0.05</v>
      </c>
      <c r="BI259" s="33">
        <v>0.05</v>
      </c>
      <c r="BJ259" s="32" t="s">
        <v>133</v>
      </c>
      <c r="BK259" s="32" t="s">
        <v>133</v>
      </c>
      <c r="BL259" s="32" t="s">
        <v>133</v>
      </c>
      <c r="BM259" s="34" t="s">
        <v>133</v>
      </c>
      <c r="BN259" s="34" t="s">
        <v>133</v>
      </c>
      <c r="BO259" s="34" t="s">
        <v>133</v>
      </c>
      <c r="BP259" s="34" t="s">
        <v>133</v>
      </c>
      <c r="BQ259" s="35" t="s">
        <v>133</v>
      </c>
      <c r="BR259" s="16">
        <f t="shared" si="29"/>
        <v>0.52535702146254792</v>
      </c>
      <c r="BS259" s="16">
        <f t="shared" si="30"/>
        <v>0.52535702146254792</v>
      </c>
      <c r="BT259" s="35" t="s">
        <v>133</v>
      </c>
      <c r="BU259" s="35" t="s">
        <v>133</v>
      </c>
      <c r="BV259" s="35" t="s">
        <v>133</v>
      </c>
      <c r="BW259" s="35" t="s">
        <v>133</v>
      </c>
      <c r="BX259" s="36">
        <v>1</v>
      </c>
      <c r="BY259" s="37" t="s">
        <v>1059</v>
      </c>
      <c r="BZ259" s="38" t="s">
        <v>1688</v>
      </c>
    </row>
    <row r="260" spans="1:78" ht="50.1" customHeight="1">
      <c r="A260" s="19" t="s">
        <v>512</v>
      </c>
      <c r="B260" s="20" t="s">
        <v>1108</v>
      </c>
      <c r="C260" s="21">
        <v>8</v>
      </c>
      <c r="D260" s="21" t="s">
        <v>498</v>
      </c>
      <c r="E260" s="40">
        <v>8.1994959999999999</v>
      </c>
      <c r="F260" s="40">
        <v>98.493037000000001</v>
      </c>
      <c r="G260" s="41">
        <v>2</v>
      </c>
      <c r="H260" s="22">
        <v>21400</v>
      </c>
      <c r="I260" s="22">
        <v>0</v>
      </c>
      <c r="J260" s="23">
        <v>19000</v>
      </c>
      <c r="K260" s="23">
        <f>1300+J260</f>
        <v>20300</v>
      </c>
      <c r="L260" s="23">
        <f>-1300+J260</f>
        <v>17700</v>
      </c>
      <c r="M260" s="24" t="s">
        <v>11327</v>
      </c>
      <c r="N260" s="25" t="s">
        <v>133</v>
      </c>
      <c r="O260" s="25" t="s">
        <v>133</v>
      </c>
      <c r="P260" s="25" t="s">
        <v>133</v>
      </c>
      <c r="Q260" s="25" t="s">
        <v>133</v>
      </c>
      <c r="R260" s="25" t="s">
        <v>133</v>
      </c>
      <c r="S260" s="44" t="s">
        <v>133</v>
      </c>
      <c r="T260" s="26" t="s">
        <v>487</v>
      </c>
      <c r="U260" s="27" t="s">
        <v>133</v>
      </c>
      <c r="V260" s="27" t="s">
        <v>133</v>
      </c>
      <c r="W260" s="27" t="s">
        <v>133</v>
      </c>
      <c r="X260" s="27" t="s">
        <v>133</v>
      </c>
      <c r="Y260" s="27">
        <v>0.01</v>
      </c>
      <c r="Z260" s="27" t="s">
        <v>133</v>
      </c>
      <c r="AA260" s="27" t="s">
        <v>133</v>
      </c>
      <c r="AB260" s="28" t="s">
        <v>133</v>
      </c>
      <c r="AC260" s="28">
        <v>0.5</v>
      </c>
      <c r="AD260" s="28">
        <v>0.03</v>
      </c>
      <c r="AE260" s="28">
        <v>0.1</v>
      </c>
      <c r="AF260" s="28">
        <v>0.1</v>
      </c>
      <c r="AG260" s="39" t="s">
        <v>133</v>
      </c>
      <c r="AH260" s="39" t="s">
        <v>133</v>
      </c>
      <c r="AI260" s="39" t="s">
        <v>133</v>
      </c>
      <c r="AJ260" s="39" t="s">
        <v>133</v>
      </c>
      <c r="AK260" s="39" t="s">
        <v>133</v>
      </c>
      <c r="AL260" s="39">
        <f>3.6-(AV260+AU260)</f>
        <v>2.5584384210315001</v>
      </c>
      <c r="AM260" s="45" t="s">
        <v>133</v>
      </c>
      <c r="AN260" s="15">
        <f t="shared" ref="AN260:AN323" si="33">SQRT(SUMSQ(IF(OR(X260="n/a",X260="nd"),0,X260),IF(OR(Y260="n/a",Y260="nd"),0,Y260),IF(OR(Z260="n/a",Z260="nd"),0,Z260),IF(OR(AA260="n/a",AA260="nd"),0,AA260),IF(OR(AB260="n/a",AB260="nd"),0,AB260),IF(OR(AC260="n/a",AC260="nd"),0,AC260),IF(OR(AD260="n/a",AD260="nd"),0,AD260),IF(OR(AE260="n/a",AE260="nd"),0,AE260),IF(OR(AF260="n/a",AF260="nd"),0,AF260),IF(OR(AG260="n/a",AG260="nd"),0,AG260),IF(OR(AH260="n/a",AH260="nd"),0,AH260),IF(OR(AI260="n/a",AI260="nd"),0,AI260)))</f>
        <v>0.52057660339281486</v>
      </c>
      <c r="AO260" s="15">
        <f t="shared" ref="AO260:AO323" si="34">SQRT(SUMSQ(IF(OR(X260="n/a",X260="nd"),0,X260),IF(OR(Y260="n/a",Y260="nd"),0,Y260),IF(OR(Z260="n/a",Z260="nd"),0,Z260),IF(OR(AB260="n/a",AB260="nd"),0,AB260),IF(OR(AC260="n/a",AC260="nd"),0,AC260),IF(OR(AD260="n/a",AD260="nd"),0,AD260),IF(OR(AE260="n/a",AE260="nd"),0,AE260),IF(OR(AF260="n/a",AF260="nd"),0,AF260),IF(OR(AG260="n/a",AG260="nd"),0,AG260),IF(OR(AH260="n/a",AH260="nd"),0,AH260),IF(OR(AI260="n/a",AI260="nd"),0,AI260)))</f>
        <v>0.52057660339281486</v>
      </c>
      <c r="AP260" s="47">
        <v>-1.7643123221599999</v>
      </c>
      <c r="AQ260" s="29" t="s">
        <v>133</v>
      </c>
      <c r="AR260" s="29" t="s">
        <v>133</v>
      </c>
      <c r="AS260" s="148">
        <v>-1.0580971809499999</v>
      </c>
      <c r="AT260" s="148">
        <v>-0.96699368912899997</v>
      </c>
      <c r="AU260" s="48">
        <v>2.4855963278499999E-2</v>
      </c>
      <c r="AV260" s="47">
        <v>1.0167056156900001</v>
      </c>
      <c r="AW260" s="47">
        <v>1.1212351108700001</v>
      </c>
      <c r="AX260" s="29" t="s">
        <v>133</v>
      </c>
      <c r="AY260" s="29" t="s">
        <v>133</v>
      </c>
      <c r="AZ260" s="47">
        <v>1.8880814424700001</v>
      </c>
      <c r="BA260" s="30">
        <v>1</v>
      </c>
      <c r="BB260" s="42">
        <v>5</v>
      </c>
      <c r="BC260" s="31" t="s">
        <v>11333</v>
      </c>
      <c r="BD260" s="31" t="s">
        <v>1033</v>
      </c>
      <c r="BE260" s="31" t="s">
        <v>1031</v>
      </c>
      <c r="BF260" s="32" t="s">
        <v>133</v>
      </c>
      <c r="BG260" s="32" t="s">
        <v>133</v>
      </c>
      <c r="BH260" s="33">
        <v>0.05</v>
      </c>
      <c r="BI260" s="33">
        <v>0.05</v>
      </c>
      <c r="BJ260" s="32" t="s">
        <v>133</v>
      </c>
      <c r="BK260" s="32" t="s">
        <v>133</v>
      </c>
      <c r="BL260" s="32" t="s">
        <v>133</v>
      </c>
      <c r="BM260" s="34" t="s">
        <v>133</v>
      </c>
      <c r="BN260" s="34" t="s">
        <v>133</v>
      </c>
      <c r="BO260" s="34" t="s">
        <v>133</v>
      </c>
      <c r="BP260" s="34" t="s">
        <v>133</v>
      </c>
      <c r="BQ260" s="35" t="s">
        <v>133</v>
      </c>
      <c r="BR260" s="16">
        <f t="shared" ref="BR260:BR323" si="35">SQRT(SUMSQ(AN260,BG260,IF(OR(BH260="n/a",BH260="nd"),0,BH260),IF(OR(BI260="n/a",BI260="nd"),0,BI260)))</f>
        <v>0.52535702146254792</v>
      </c>
      <c r="BS260" s="16">
        <f t="shared" ref="BS260:BS323" si="36">SQRT(SUMSQ(AO260,BG260,IF(OR(BH260="n/a",BH260="nd"),0,BH260),IF(OR(BI260="n/a",BI260="nd"),0,BI260)))</f>
        <v>0.52535702146254792</v>
      </c>
      <c r="BT260" s="35" t="s">
        <v>133</v>
      </c>
      <c r="BU260" s="35" t="s">
        <v>133</v>
      </c>
      <c r="BV260" s="35" t="s">
        <v>133</v>
      </c>
      <c r="BW260" s="35" t="s">
        <v>133</v>
      </c>
      <c r="BX260" s="36">
        <v>1</v>
      </c>
      <c r="BY260" s="37" t="s">
        <v>133</v>
      </c>
      <c r="BZ260" s="38" t="s">
        <v>6088</v>
      </c>
    </row>
    <row r="261" spans="1:78" ht="50.1" customHeight="1">
      <c r="A261" s="19" t="s">
        <v>513</v>
      </c>
      <c r="B261" s="20" t="s">
        <v>11309</v>
      </c>
      <c r="C261" s="21">
        <v>8</v>
      </c>
      <c r="D261" s="21" t="s">
        <v>1708</v>
      </c>
      <c r="E261" s="40">
        <v>9.1523369999999993</v>
      </c>
      <c r="F261" s="40">
        <v>98.286657000000005</v>
      </c>
      <c r="G261" s="41">
        <v>3</v>
      </c>
      <c r="H261" s="22">
        <v>1600</v>
      </c>
      <c r="I261" s="22">
        <v>200</v>
      </c>
      <c r="J261" s="23">
        <v>1560</v>
      </c>
      <c r="K261" s="23">
        <v>1949</v>
      </c>
      <c r="L261" s="23">
        <v>1171</v>
      </c>
      <c r="M261" s="24" t="s">
        <v>514</v>
      </c>
      <c r="N261" s="25" t="s">
        <v>133</v>
      </c>
      <c r="O261" s="25" t="s">
        <v>133</v>
      </c>
      <c r="P261" s="25" t="s">
        <v>133</v>
      </c>
      <c r="Q261" s="25" t="s">
        <v>133</v>
      </c>
      <c r="R261" s="25" t="s">
        <v>133</v>
      </c>
      <c r="S261" s="44" t="s">
        <v>133</v>
      </c>
      <c r="T261" s="26" t="s">
        <v>487</v>
      </c>
      <c r="U261" s="27" t="s">
        <v>133</v>
      </c>
      <c r="V261" s="27" t="s">
        <v>133</v>
      </c>
      <c r="W261" s="27" t="s">
        <v>133</v>
      </c>
      <c r="X261" s="27" t="s">
        <v>133</v>
      </c>
      <c r="Y261" s="27">
        <v>0.01</v>
      </c>
      <c r="Z261" s="27" t="s">
        <v>133</v>
      </c>
      <c r="AA261" s="27" t="s">
        <v>133</v>
      </c>
      <c r="AB261" s="28" t="s">
        <v>133</v>
      </c>
      <c r="AC261" s="28">
        <v>0.5</v>
      </c>
      <c r="AD261" s="28">
        <v>0.03</v>
      </c>
      <c r="AE261" s="28">
        <v>0.1</v>
      </c>
      <c r="AF261" s="28">
        <v>0.1</v>
      </c>
      <c r="AG261" s="39" t="s">
        <v>133</v>
      </c>
      <c r="AH261" s="39" t="s">
        <v>133</v>
      </c>
      <c r="AI261" s="39" t="s">
        <v>133</v>
      </c>
      <c r="AJ261" s="39" t="s">
        <v>133</v>
      </c>
      <c r="AK261" s="39" t="s">
        <v>133</v>
      </c>
      <c r="AL261" s="39">
        <f>1.92-(AV261+AU261)</f>
        <v>1.0228777893102299</v>
      </c>
      <c r="AM261" s="45" t="s">
        <v>133</v>
      </c>
      <c r="AN261" s="15">
        <f t="shared" si="33"/>
        <v>0.52057660339281486</v>
      </c>
      <c r="AO261" s="15">
        <f t="shared" si="34"/>
        <v>0.52057660339281486</v>
      </c>
      <c r="AP261" s="47">
        <v>-1.6369811404300001</v>
      </c>
      <c r="AQ261" s="29" t="s">
        <v>133</v>
      </c>
      <c r="AR261" s="29" t="s">
        <v>133</v>
      </c>
      <c r="AS261" s="148">
        <v>-0.97333132205299999</v>
      </c>
      <c r="AT261" s="148">
        <v>-0.90076231474199997</v>
      </c>
      <c r="AU261" s="48">
        <v>-1.21336801723E-3</v>
      </c>
      <c r="AV261" s="47">
        <v>0.89833557870699998</v>
      </c>
      <c r="AW261" s="47">
        <v>0.99957133561</v>
      </c>
      <c r="AX261" s="29" t="s">
        <v>133</v>
      </c>
      <c r="AY261" s="29" t="s">
        <v>133</v>
      </c>
      <c r="AZ261" s="47">
        <v>1.6689101095900001</v>
      </c>
      <c r="BA261" s="30">
        <v>1</v>
      </c>
      <c r="BB261" s="42">
        <v>5</v>
      </c>
      <c r="BC261" s="31" t="s">
        <v>11333</v>
      </c>
      <c r="BD261" s="31" t="s">
        <v>1034</v>
      </c>
      <c r="BE261" s="31" t="s">
        <v>1710</v>
      </c>
      <c r="BF261" s="32" t="s">
        <v>133</v>
      </c>
      <c r="BG261" s="32" t="s">
        <v>133</v>
      </c>
      <c r="BH261" s="33">
        <v>0.05</v>
      </c>
      <c r="BI261" s="33">
        <v>0.05</v>
      </c>
      <c r="BJ261" s="32" t="s">
        <v>133</v>
      </c>
      <c r="BK261" s="32" t="s">
        <v>133</v>
      </c>
      <c r="BL261" s="32" t="s">
        <v>133</v>
      </c>
      <c r="BM261" s="34" t="s">
        <v>133</v>
      </c>
      <c r="BN261" s="34" t="s">
        <v>133</v>
      </c>
      <c r="BO261" s="34" t="s">
        <v>133</v>
      </c>
      <c r="BP261" s="34" t="s">
        <v>133</v>
      </c>
      <c r="BQ261" s="35" t="s">
        <v>133</v>
      </c>
      <c r="BR261" s="16">
        <f t="shared" si="35"/>
        <v>0.52535702146254792</v>
      </c>
      <c r="BS261" s="16">
        <f t="shared" si="36"/>
        <v>0.52535702146254792</v>
      </c>
      <c r="BT261" s="35" t="s">
        <v>133</v>
      </c>
      <c r="BU261" s="35" t="s">
        <v>133</v>
      </c>
      <c r="BV261" s="35" t="s">
        <v>133</v>
      </c>
      <c r="BW261" s="35" t="s">
        <v>133</v>
      </c>
      <c r="BX261" s="36">
        <v>1</v>
      </c>
      <c r="BY261" s="37" t="s">
        <v>133</v>
      </c>
      <c r="BZ261" s="38" t="s">
        <v>1730</v>
      </c>
    </row>
    <row r="262" spans="1:78" ht="50.1" customHeight="1">
      <c r="A262" s="19" t="s">
        <v>515</v>
      </c>
      <c r="B262" s="20" t="s">
        <v>11309</v>
      </c>
      <c r="C262" s="21">
        <v>8</v>
      </c>
      <c r="D262" s="21" t="s">
        <v>1708</v>
      </c>
      <c r="E262" s="40">
        <v>9.1523369999999993</v>
      </c>
      <c r="F262" s="40">
        <v>98.286657000000005</v>
      </c>
      <c r="G262" s="41">
        <v>3</v>
      </c>
      <c r="H262" s="22">
        <v>2100</v>
      </c>
      <c r="I262" s="22">
        <v>270</v>
      </c>
      <c r="J262" s="23">
        <v>2135</v>
      </c>
      <c r="K262" s="23">
        <v>2749</v>
      </c>
      <c r="L262" s="23">
        <v>1521</v>
      </c>
      <c r="M262" s="24" t="s">
        <v>516</v>
      </c>
      <c r="N262" s="25" t="s">
        <v>133</v>
      </c>
      <c r="O262" s="25" t="s">
        <v>133</v>
      </c>
      <c r="P262" s="25" t="s">
        <v>133</v>
      </c>
      <c r="Q262" s="25" t="s">
        <v>133</v>
      </c>
      <c r="R262" s="25" t="s">
        <v>133</v>
      </c>
      <c r="S262" s="44" t="s">
        <v>133</v>
      </c>
      <c r="T262" s="26" t="s">
        <v>487</v>
      </c>
      <c r="U262" s="27" t="s">
        <v>133</v>
      </c>
      <c r="V262" s="27" t="s">
        <v>133</v>
      </c>
      <c r="W262" s="27" t="s">
        <v>133</v>
      </c>
      <c r="X262" s="27" t="s">
        <v>133</v>
      </c>
      <c r="Y262" s="27">
        <v>0.01</v>
      </c>
      <c r="Z262" s="27" t="s">
        <v>133</v>
      </c>
      <c r="AA262" s="27" t="s">
        <v>133</v>
      </c>
      <c r="AB262" s="28" t="s">
        <v>133</v>
      </c>
      <c r="AC262" s="28">
        <v>0.5</v>
      </c>
      <c r="AD262" s="28">
        <v>0.03</v>
      </c>
      <c r="AE262" s="28">
        <v>0.1</v>
      </c>
      <c r="AF262" s="28">
        <v>0.1</v>
      </c>
      <c r="AG262" s="39" t="s">
        <v>133</v>
      </c>
      <c r="AH262" s="39" t="s">
        <v>133</v>
      </c>
      <c r="AI262" s="39" t="s">
        <v>133</v>
      </c>
      <c r="AJ262" s="39" t="s">
        <v>133</v>
      </c>
      <c r="AK262" s="39" t="s">
        <v>133</v>
      </c>
      <c r="AL262" s="39">
        <f>-2.25+(AV262+AU262)</f>
        <v>-1.35287778931023</v>
      </c>
      <c r="AM262" s="45" t="s">
        <v>133</v>
      </c>
      <c r="AN262" s="15">
        <f t="shared" si="33"/>
        <v>0.52057660339281486</v>
      </c>
      <c r="AO262" s="15">
        <f t="shared" si="34"/>
        <v>0.52057660339281486</v>
      </c>
      <c r="AP262" s="47">
        <v>-1.6369811404300001</v>
      </c>
      <c r="AQ262" s="29" t="s">
        <v>133</v>
      </c>
      <c r="AR262" s="29" t="s">
        <v>133</v>
      </c>
      <c r="AS262" s="148">
        <v>-0.97333132205299999</v>
      </c>
      <c r="AT262" s="148">
        <v>-0.90076231474199997</v>
      </c>
      <c r="AU262" s="48">
        <v>-1.21336801723E-3</v>
      </c>
      <c r="AV262" s="47">
        <v>0.89833557870699998</v>
      </c>
      <c r="AW262" s="47">
        <v>0.99957133561</v>
      </c>
      <c r="AX262" s="29" t="s">
        <v>133</v>
      </c>
      <c r="AY262" s="29" t="s">
        <v>133</v>
      </c>
      <c r="AZ262" s="47">
        <v>1.6689101095900001</v>
      </c>
      <c r="BA262" s="30">
        <v>1</v>
      </c>
      <c r="BB262" s="42">
        <v>5</v>
      </c>
      <c r="BC262" s="31" t="s">
        <v>11333</v>
      </c>
      <c r="BD262" s="31" t="s">
        <v>1034</v>
      </c>
      <c r="BE262" s="31" t="s">
        <v>1710</v>
      </c>
      <c r="BF262" s="32" t="s">
        <v>133</v>
      </c>
      <c r="BG262" s="32" t="s">
        <v>133</v>
      </c>
      <c r="BH262" s="33">
        <v>0.05</v>
      </c>
      <c r="BI262" s="33">
        <v>0.05</v>
      </c>
      <c r="BJ262" s="32" t="s">
        <v>133</v>
      </c>
      <c r="BK262" s="32" t="s">
        <v>133</v>
      </c>
      <c r="BL262" s="32" t="s">
        <v>133</v>
      </c>
      <c r="BM262" s="34" t="s">
        <v>133</v>
      </c>
      <c r="BN262" s="34" t="s">
        <v>133</v>
      </c>
      <c r="BO262" s="34" t="s">
        <v>133</v>
      </c>
      <c r="BP262" s="34" t="s">
        <v>133</v>
      </c>
      <c r="BQ262" s="35" t="s">
        <v>133</v>
      </c>
      <c r="BR262" s="16">
        <f t="shared" si="35"/>
        <v>0.52535702146254792</v>
      </c>
      <c r="BS262" s="16">
        <f t="shared" si="36"/>
        <v>0.52535702146254792</v>
      </c>
      <c r="BT262" s="35" t="s">
        <v>133</v>
      </c>
      <c r="BU262" s="35" t="s">
        <v>133</v>
      </c>
      <c r="BV262" s="35" t="s">
        <v>133</v>
      </c>
      <c r="BW262" s="35" t="s">
        <v>133</v>
      </c>
      <c r="BX262" s="36">
        <v>1</v>
      </c>
      <c r="BY262" s="37" t="s">
        <v>133</v>
      </c>
      <c r="BZ262" s="38" t="s">
        <v>133</v>
      </c>
    </row>
    <row r="263" spans="1:78" ht="50.1" customHeight="1">
      <c r="A263" s="19" t="s">
        <v>517</v>
      </c>
      <c r="B263" s="20" t="s">
        <v>11309</v>
      </c>
      <c r="C263" s="21">
        <v>8</v>
      </c>
      <c r="D263" s="21" t="s">
        <v>1708</v>
      </c>
      <c r="E263" s="40">
        <v>9.1523369999999993</v>
      </c>
      <c r="F263" s="40">
        <v>98.286657000000005</v>
      </c>
      <c r="G263" s="41">
        <v>3</v>
      </c>
      <c r="H263" s="22">
        <v>2500</v>
      </c>
      <c r="I263" s="22">
        <v>250</v>
      </c>
      <c r="J263" s="23">
        <v>2561</v>
      </c>
      <c r="K263" s="23">
        <v>3174</v>
      </c>
      <c r="L263" s="23">
        <v>1948</v>
      </c>
      <c r="M263" s="24" t="s">
        <v>518</v>
      </c>
      <c r="N263" s="25" t="s">
        <v>133</v>
      </c>
      <c r="O263" s="25" t="s">
        <v>133</v>
      </c>
      <c r="P263" s="25" t="s">
        <v>133</v>
      </c>
      <c r="Q263" s="25" t="s">
        <v>133</v>
      </c>
      <c r="R263" s="25" t="s">
        <v>133</v>
      </c>
      <c r="S263" s="44" t="s">
        <v>133</v>
      </c>
      <c r="T263" s="26" t="s">
        <v>487</v>
      </c>
      <c r="U263" s="27" t="s">
        <v>133</v>
      </c>
      <c r="V263" s="27" t="s">
        <v>133</v>
      </c>
      <c r="W263" s="27" t="s">
        <v>133</v>
      </c>
      <c r="X263" s="27" t="s">
        <v>133</v>
      </c>
      <c r="Y263" s="27">
        <v>0.01</v>
      </c>
      <c r="Z263" s="27" t="s">
        <v>133</v>
      </c>
      <c r="AA263" s="27" t="s">
        <v>133</v>
      </c>
      <c r="AB263" s="28" t="s">
        <v>133</v>
      </c>
      <c r="AC263" s="28">
        <v>0.5</v>
      </c>
      <c r="AD263" s="28">
        <v>0.03</v>
      </c>
      <c r="AE263" s="28">
        <v>0.1</v>
      </c>
      <c r="AF263" s="28">
        <v>0.1</v>
      </c>
      <c r="AG263" s="39" t="s">
        <v>133</v>
      </c>
      <c r="AH263" s="39" t="s">
        <v>133</v>
      </c>
      <c r="AI263" s="39" t="s">
        <v>133</v>
      </c>
      <c r="AJ263" s="39" t="s">
        <v>133</v>
      </c>
      <c r="AK263" s="39" t="s">
        <v>133</v>
      </c>
      <c r="AL263" s="39">
        <f>-0.45+(AV263+AU263)</f>
        <v>0.44712221068976993</v>
      </c>
      <c r="AM263" s="45" t="s">
        <v>133</v>
      </c>
      <c r="AN263" s="15">
        <f t="shared" si="33"/>
        <v>0.52057660339281486</v>
      </c>
      <c r="AO263" s="15">
        <f t="shared" si="34"/>
        <v>0.52057660339281486</v>
      </c>
      <c r="AP263" s="47">
        <v>-1.6369811404300001</v>
      </c>
      <c r="AQ263" s="29" t="s">
        <v>133</v>
      </c>
      <c r="AR263" s="29" t="s">
        <v>133</v>
      </c>
      <c r="AS263" s="148">
        <v>-0.97333132205299999</v>
      </c>
      <c r="AT263" s="148">
        <v>-0.90076231474199997</v>
      </c>
      <c r="AU263" s="48">
        <v>-1.21336801723E-3</v>
      </c>
      <c r="AV263" s="47">
        <v>0.89833557870699998</v>
      </c>
      <c r="AW263" s="47">
        <v>0.99957133561</v>
      </c>
      <c r="AX263" s="29" t="s">
        <v>133</v>
      </c>
      <c r="AY263" s="29" t="s">
        <v>133</v>
      </c>
      <c r="AZ263" s="47">
        <v>1.6689101095900001</v>
      </c>
      <c r="BA263" s="30">
        <v>1</v>
      </c>
      <c r="BB263" s="42">
        <v>5</v>
      </c>
      <c r="BC263" s="31" t="s">
        <v>11333</v>
      </c>
      <c r="BD263" s="31" t="s">
        <v>1034</v>
      </c>
      <c r="BE263" s="31" t="s">
        <v>1710</v>
      </c>
      <c r="BF263" s="32" t="s">
        <v>133</v>
      </c>
      <c r="BG263" s="32" t="s">
        <v>133</v>
      </c>
      <c r="BH263" s="33">
        <v>0.05</v>
      </c>
      <c r="BI263" s="33">
        <v>0.05</v>
      </c>
      <c r="BJ263" s="32" t="s">
        <v>133</v>
      </c>
      <c r="BK263" s="32" t="s">
        <v>133</v>
      </c>
      <c r="BL263" s="32" t="s">
        <v>133</v>
      </c>
      <c r="BM263" s="34" t="s">
        <v>133</v>
      </c>
      <c r="BN263" s="34" t="s">
        <v>133</v>
      </c>
      <c r="BO263" s="34" t="s">
        <v>133</v>
      </c>
      <c r="BP263" s="34" t="s">
        <v>133</v>
      </c>
      <c r="BQ263" s="35" t="s">
        <v>133</v>
      </c>
      <c r="BR263" s="16">
        <f t="shared" si="35"/>
        <v>0.52535702146254792</v>
      </c>
      <c r="BS263" s="16">
        <f t="shared" si="36"/>
        <v>0.52535702146254792</v>
      </c>
      <c r="BT263" s="35" t="s">
        <v>133</v>
      </c>
      <c r="BU263" s="35" t="s">
        <v>133</v>
      </c>
      <c r="BV263" s="35" t="s">
        <v>133</v>
      </c>
      <c r="BW263" s="35" t="s">
        <v>133</v>
      </c>
      <c r="BX263" s="36">
        <v>1</v>
      </c>
      <c r="BY263" s="37" t="s">
        <v>133</v>
      </c>
      <c r="BZ263" s="38" t="s">
        <v>133</v>
      </c>
    </row>
    <row r="264" spans="1:78" ht="50.1" customHeight="1">
      <c r="A264" s="19" t="s">
        <v>519</v>
      </c>
      <c r="B264" s="20" t="s">
        <v>11309</v>
      </c>
      <c r="C264" s="21">
        <v>8</v>
      </c>
      <c r="D264" s="21" t="s">
        <v>1708</v>
      </c>
      <c r="E264" s="40">
        <v>9.1523369999999993</v>
      </c>
      <c r="F264" s="40">
        <v>98.286657000000005</v>
      </c>
      <c r="G264" s="41">
        <v>3</v>
      </c>
      <c r="H264" s="22">
        <v>2560</v>
      </c>
      <c r="I264" s="22">
        <v>350</v>
      </c>
      <c r="J264" s="23">
        <v>2646.5</v>
      </c>
      <c r="K264" s="23">
        <v>3481</v>
      </c>
      <c r="L264" s="23">
        <v>1812</v>
      </c>
      <c r="M264" s="24" t="s">
        <v>516</v>
      </c>
      <c r="N264" s="25" t="s">
        <v>133</v>
      </c>
      <c r="O264" s="25" t="s">
        <v>133</v>
      </c>
      <c r="P264" s="25" t="s">
        <v>133</v>
      </c>
      <c r="Q264" s="25" t="s">
        <v>133</v>
      </c>
      <c r="R264" s="25" t="s">
        <v>133</v>
      </c>
      <c r="S264" s="44" t="s">
        <v>133</v>
      </c>
      <c r="T264" s="26" t="s">
        <v>487</v>
      </c>
      <c r="U264" s="27" t="s">
        <v>133</v>
      </c>
      <c r="V264" s="27" t="s">
        <v>133</v>
      </c>
      <c r="W264" s="27" t="s">
        <v>133</v>
      </c>
      <c r="X264" s="27" t="s">
        <v>133</v>
      </c>
      <c r="Y264" s="27">
        <v>0.01</v>
      </c>
      <c r="Z264" s="27" t="s">
        <v>133</v>
      </c>
      <c r="AA264" s="27" t="s">
        <v>133</v>
      </c>
      <c r="AB264" s="28" t="s">
        <v>133</v>
      </c>
      <c r="AC264" s="28">
        <v>0.5</v>
      </c>
      <c r="AD264" s="28">
        <v>0.03</v>
      </c>
      <c r="AE264" s="28">
        <v>0.1</v>
      </c>
      <c r="AF264" s="28">
        <v>0.1</v>
      </c>
      <c r="AG264" s="39" t="s">
        <v>133</v>
      </c>
      <c r="AH264" s="39" t="s">
        <v>133</v>
      </c>
      <c r="AI264" s="39" t="s">
        <v>133</v>
      </c>
      <c r="AJ264" s="39" t="s">
        <v>133</v>
      </c>
      <c r="AK264" s="39" t="s">
        <v>133</v>
      </c>
      <c r="AL264" s="39">
        <f>2.4-(AV264+AU264)</f>
        <v>1.5028777893102299</v>
      </c>
      <c r="AM264" s="45" t="s">
        <v>133</v>
      </c>
      <c r="AN264" s="15">
        <f t="shared" si="33"/>
        <v>0.52057660339281486</v>
      </c>
      <c r="AO264" s="15">
        <f t="shared" si="34"/>
        <v>0.52057660339281486</v>
      </c>
      <c r="AP264" s="47">
        <v>-1.6369811404300001</v>
      </c>
      <c r="AQ264" s="29" t="s">
        <v>133</v>
      </c>
      <c r="AR264" s="29" t="s">
        <v>133</v>
      </c>
      <c r="AS264" s="148">
        <v>-0.97333132205299999</v>
      </c>
      <c r="AT264" s="148">
        <v>-0.90076231474199997</v>
      </c>
      <c r="AU264" s="48">
        <v>-1.21336801723E-3</v>
      </c>
      <c r="AV264" s="47">
        <v>0.89833557870699998</v>
      </c>
      <c r="AW264" s="47">
        <v>0.99957133561</v>
      </c>
      <c r="AX264" s="29" t="s">
        <v>133</v>
      </c>
      <c r="AY264" s="29" t="s">
        <v>133</v>
      </c>
      <c r="AZ264" s="47">
        <v>1.6689101095900001</v>
      </c>
      <c r="BA264" s="30">
        <v>1</v>
      </c>
      <c r="BB264" s="42">
        <v>5</v>
      </c>
      <c r="BC264" s="31" t="s">
        <v>11333</v>
      </c>
      <c r="BD264" s="31" t="s">
        <v>1034</v>
      </c>
      <c r="BE264" s="31" t="s">
        <v>1710</v>
      </c>
      <c r="BF264" s="32" t="s">
        <v>133</v>
      </c>
      <c r="BG264" s="32" t="s">
        <v>133</v>
      </c>
      <c r="BH264" s="33">
        <v>0.05</v>
      </c>
      <c r="BI264" s="33">
        <v>0.05</v>
      </c>
      <c r="BJ264" s="32" t="s">
        <v>133</v>
      </c>
      <c r="BK264" s="32" t="s">
        <v>133</v>
      </c>
      <c r="BL264" s="32" t="s">
        <v>133</v>
      </c>
      <c r="BM264" s="34" t="s">
        <v>133</v>
      </c>
      <c r="BN264" s="34" t="s">
        <v>133</v>
      </c>
      <c r="BO264" s="34" t="s">
        <v>133</v>
      </c>
      <c r="BP264" s="34" t="s">
        <v>133</v>
      </c>
      <c r="BQ264" s="35" t="s">
        <v>133</v>
      </c>
      <c r="BR264" s="16">
        <f t="shared" si="35"/>
        <v>0.52535702146254792</v>
      </c>
      <c r="BS264" s="16">
        <f t="shared" si="36"/>
        <v>0.52535702146254792</v>
      </c>
      <c r="BT264" s="35" t="s">
        <v>133</v>
      </c>
      <c r="BU264" s="35" t="s">
        <v>133</v>
      </c>
      <c r="BV264" s="35" t="s">
        <v>133</v>
      </c>
      <c r="BW264" s="35" t="s">
        <v>133</v>
      </c>
      <c r="BX264" s="36">
        <v>1</v>
      </c>
      <c r="BY264" s="37" t="s">
        <v>133</v>
      </c>
      <c r="BZ264" s="38" t="s">
        <v>133</v>
      </c>
    </row>
    <row r="265" spans="1:78" ht="50.1" customHeight="1">
      <c r="A265" s="19" t="s">
        <v>520</v>
      </c>
      <c r="B265" s="20" t="s">
        <v>1108</v>
      </c>
      <c r="C265" s="21">
        <v>8</v>
      </c>
      <c r="D265" s="21" t="s">
        <v>1708</v>
      </c>
      <c r="E265" s="40">
        <v>9.1523369999999993</v>
      </c>
      <c r="F265" s="40">
        <v>98.286657000000005</v>
      </c>
      <c r="G265" s="41">
        <v>3</v>
      </c>
      <c r="H265" s="22">
        <v>2480</v>
      </c>
      <c r="I265" s="22">
        <v>240</v>
      </c>
      <c r="J265" s="23">
        <v>2514.5</v>
      </c>
      <c r="K265" s="23">
        <v>3080</v>
      </c>
      <c r="L265" s="23">
        <v>1949</v>
      </c>
      <c r="M265" s="24" t="s">
        <v>518</v>
      </c>
      <c r="N265" s="25" t="s">
        <v>133</v>
      </c>
      <c r="O265" s="25" t="s">
        <v>133</v>
      </c>
      <c r="P265" s="25" t="s">
        <v>133</v>
      </c>
      <c r="Q265" s="25" t="s">
        <v>133</v>
      </c>
      <c r="R265" s="25" t="s">
        <v>133</v>
      </c>
      <c r="S265" s="44" t="s">
        <v>133</v>
      </c>
      <c r="T265" s="26" t="s">
        <v>487</v>
      </c>
      <c r="U265" s="27" t="s">
        <v>133</v>
      </c>
      <c r="V265" s="27" t="s">
        <v>133</v>
      </c>
      <c r="W265" s="27" t="s">
        <v>133</v>
      </c>
      <c r="X265" s="27" t="s">
        <v>133</v>
      </c>
      <c r="Y265" s="27">
        <v>0.01</v>
      </c>
      <c r="Z265" s="27" t="s">
        <v>133</v>
      </c>
      <c r="AA265" s="27" t="s">
        <v>133</v>
      </c>
      <c r="AB265" s="28" t="s">
        <v>133</v>
      </c>
      <c r="AC265" s="28">
        <v>0.5</v>
      </c>
      <c r="AD265" s="28">
        <v>0.03</v>
      </c>
      <c r="AE265" s="28">
        <v>0.1</v>
      </c>
      <c r="AF265" s="28">
        <v>0.1</v>
      </c>
      <c r="AG265" s="39" t="s">
        <v>133</v>
      </c>
      <c r="AH265" s="39" t="s">
        <v>133</v>
      </c>
      <c r="AI265" s="39" t="s">
        <v>133</v>
      </c>
      <c r="AJ265" s="39" t="s">
        <v>133</v>
      </c>
      <c r="AK265" s="39" t="s">
        <v>133</v>
      </c>
      <c r="AL265" s="39">
        <f>0.68-(AV265+AU265)</f>
        <v>-0.21712221068976989</v>
      </c>
      <c r="AM265" s="45" t="s">
        <v>133</v>
      </c>
      <c r="AN265" s="15">
        <f t="shared" si="33"/>
        <v>0.52057660339281486</v>
      </c>
      <c r="AO265" s="15">
        <f t="shared" si="34"/>
        <v>0.52057660339281486</v>
      </c>
      <c r="AP265" s="47">
        <v>-1.6369811404300001</v>
      </c>
      <c r="AQ265" s="29" t="s">
        <v>133</v>
      </c>
      <c r="AR265" s="29" t="s">
        <v>133</v>
      </c>
      <c r="AS265" s="148">
        <v>-0.97333132205299999</v>
      </c>
      <c r="AT265" s="148">
        <v>-0.90076231474199997</v>
      </c>
      <c r="AU265" s="48">
        <v>-1.21336801723E-3</v>
      </c>
      <c r="AV265" s="47">
        <v>0.89833557870699998</v>
      </c>
      <c r="AW265" s="47">
        <v>0.99957133561</v>
      </c>
      <c r="AX265" s="29" t="s">
        <v>133</v>
      </c>
      <c r="AY265" s="29" t="s">
        <v>133</v>
      </c>
      <c r="AZ265" s="47">
        <v>1.6689101095900001</v>
      </c>
      <c r="BA265" s="30">
        <v>1</v>
      </c>
      <c r="BB265" s="42">
        <v>5</v>
      </c>
      <c r="BC265" s="31" t="s">
        <v>11333</v>
      </c>
      <c r="BD265" s="31" t="s">
        <v>1034</v>
      </c>
      <c r="BE265" s="31" t="s">
        <v>1710</v>
      </c>
      <c r="BF265" s="32" t="s">
        <v>133</v>
      </c>
      <c r="BG265" s="32" t="s">
        <v>133</v>
      </c>
      <c r="BH265" s="33">
        <v>0.05</v>
      </c>
      <c r="BI265" s="33">
        <v>0.05</v>
      </c>
      <c r="BJ265" s="32" t="s">
        <v>133</v>
      </c>
      <c r="BK265" s="32" t="s">
        <v>133</v>
      </c>
      <c r="BL265" s="32" t="s">
        <v>133</v>
      </c>
      <c r="BM265" s="34" t="s">
        <v>133</v>
      </c>
      <c r="BN265" s="34" t="s">
        <v>133</v>
      </c>
      <c r="BO265" s="34" t="s">
        <v>133</v>
      </c>
      <c r="BP265" s="34" t="s">
        <v>133</v>
      </c>
      <c r="BQ265" s="35" t="s">
        <v>133</v>
      </c>
      <c r="BR265" s="16">
        <f t="shared" si="35"/>
        <v>0.52535702146254792</v>
      </c>
      <c r="BS265" s="16">
        <f t="shared" si="36"/>
        <v>0.52535702146254792</v>
      </c>
      <c r="BT265" s="35" t="s">
        <v>133</v>
      </c>
      <c r="BU265" s="35" t="s">
        <v>133</v>
      </c>
      <c r="BV265" s="35" t="s">
        <v>133</v>
      </c>
      <c r="BW265" s="35" t="s">
        <v>133</v>
      </c>
      <c r="BX265" s="36">
        <v>0</v>
      </c>
      <c r="BY265" s="37" t="s">
        <v>133</v>
      </c>
      <c r="BZ265" s="38" t="s">
        <v>133</v>
      </c>
    </row>
    <row r="266" spans="1:78" ht="50.1" customHeight="1">
      <c r="A266" s="19" t="s">
        <v>521</v>
      </c>
      <c r="B266" s="20" t="s">
        <v>1108</v>
      </c>
      <c r="C266" s="21">
        <v>8</v>
      </c>
      <c r="D266" s="21" t="s">
        <v>1708</v>
      </c>
      <c r="E266" s="40">
        <v>9.1523369999999993</v>
      </c>
      <c r="F266" s="40">
        <v>98.286657000000005</v>
      </c>
      <c r="G266" s="41">
        <v>3</v>
      </c>
      <c r="H266" s="22">
        <v>2324</v>
      </c>
      <c r="I266" s="22">
        <v>197</v>
      </c>
      <c r="J266" s="23">
        <v>2334</v>
      </c>
      <c r="K266" s="23">
        <v>2787</v>
      </c>
      <c r="L266" s="23">
        <v>1881</v>
      </c>
      <c r="M266" s="24" t="s">
        <v>516</v>
      </c>
      <c r="N266" s="25" t="s">
        <v>133</v>
      </c>
      <c r="O266" s="25" t="s">
        <v>133</v>
      </c>
      <c r="P266" s="25" t="s">
        <v>133</v>
      </c>
      <c r="Q266" s="25" t="s">
        <v>133</v>
      </c>
      <c r="R266" s="25" t="s">
        <v>133</v>
      </c>
      <c r="S266" s="44" t="s">
        <v>133</v>
      </c>
      <c r="T266" s="26" t="s">
        <v>487</v>
      </c>
      <c r="U266" s="27" t="s">
        <v>133</v>
      </c>
      <c r="V266" s="27" t="s">
        <v>133</v>
      </c>
      <c r="W266" s="27" t="s">
        <v>133</v>
      </c>
      <c r="X266" s="27" t="s">
        <v>133</v>
      </c>
      <c r="Y266" s="27">
        <v>0.01</v>
      </c>
      <c r="Z266" s="27" t="s">
        <v>133</v>
      </c>
      <c r="AA266" s="27" t="s">
        <v>133</v>
      </c>
      <c r="AB266" s="28" t="s">
        <v>133</v>
      </c>
      <c r="AC266" s="28">
        <v>0.5</v>
      </c>
      <c r="AD266" s="28">
        <v>0.03</v>
      </c>
      <c r="AE266" s="28">
        <v>0.1</v>
      </c>
      <c r="AF266" s="28">
        <v>0.1</v>
      </c>
      <c r="AG266" s="39" t="s">
        <v>133</v>
      </c>
      <c r="AH266" s="39" t="s">
        <v>133</v>
      </c>
      <c r="AI266" s="39" t="s">
        <v>133</v>
      </c>
      <c r="AJ266" s="39" t="s">
        <v>133</v>
      </c>
      <c r="AK266" s="39" t="s">
        <v>133</v>
      </c>
      <c r="AL266" s="39">
        <f>3.12-(AV266+AU266)</f>
        <v>2.2228777893102301</v>
      </c>
      <c r="AM266" s="45" t="s">
        <v>133</v>
      </c>
      <c r="AN266" s="15">
        <f t="shared" si="33"/>
        <v>0.52057660339281486</v>
      </c>
      <c r="AO266" s="15">
        <f t="shared" si="34"/>
        <v>0.52057660339281486</v>
      </c>
      <c r="AP266" s="47">
        <v>-1.6369811404300001</v>
      </c>
      <c r="AQ266" s="29" t="s">
        <v>133</v>
      </c>
      <c r="AR266" s="29" t="s">
        <v>133</v>
      </c>
      <c r="AS266" s="148">
        <v>-0.97333132205299999</v>
      </c>
      <c r="AT266" s="148">
        <v>-0.90076231474199997</v>
      </c>
      <c r="AU266" s="48">
        <v>-1.21336801723E-3</v>
      </c>
      <c r="AV266" s="47">
        <v>0.89833557870699998</v>
      </c>
      <c r="AW266" s="47">
        <v>0.99957133561</v>
      </c>
      <c r="AX266" s="29" t="s">
        <v>133</v>
      </c>
      <c r="AY266" s="29" t="s">
        <v>133</v>
      </c>
      <c r="AZ266" s="47">
        <v>1.6689101095900001</v>
      </c>
      <c r="BA266" s="30">
        <v>1</v>
      </c>
      <c r="BB266" s="42">
        <v>5</v>
      </c>
      <c r="BC266" s="31" t="s">
        <v>11333</v>
      </c>
      <c r="BD266" s="31" t="s">
        <v>1034</v>
      </c>
      <c r="BE266" s="31" t="s">
        <v>1710</v>
      </c>
      <c r="BF266" s="32" t="s">
        <v>133</v>
      </c>
      <c r="BG266" s="32" t="s">
        <v>133</v>
      </c>
      <c r="BH266" s="33">
        <v>0.05</v>
      </c>
      <c r="BI266" s="33">
        <v>0.05</v>
      </c>
      <c r="BJ266" s="32" t="s">
        <v>133</v>
      </c>
      <c r="BK266" s="32" t="s">
        <v>133</v>
      </c>
      <c r="BL266" s="32" t="s">
        <v>133</v>
      </c>
      <c r="BM266" s="34" t="s">
        <v>133</v>
      </c>
      <c r="BN266" s="34" t="s">
        <v>133</v>
      </c>
      <c r="BO266" s="34" t="s">
        <v>133</v>
      </c>
      <c r="BP266" s="34" t="s">
        <v>133</v>
      </c>
      <c r="BQ266" s="35" t="s">
        <v>133</v>
      </c>
      <c r="BR266" s="16">
        <f t="shared" si="35"/>
        <v>0.52535702146254792</v>
      </c>
      <c r="BS266" s="16">
        <f t="shared" si="36"/>
        <v>0.52535702146254792</v>
      </c>
      <c r="BT266" s="35" t="s">
        <v>133</v>
      </c>
      <c r="BU266" s="35" t="s">
        <v>133</v>
      </c>
      <c r="BV266" s="35" t="s">
        <v>133</v>
      </c>
      <c r="BW266" s="35" t="s">
        <v>133</v>
      </c>
      <c r="BX266" s="36">
        <v>0</v>
      </c>
      <c r="BY266" s="37" t="s">
        <v>133</v>
      </c>
      <c r="BZ266" s="38" t="s">
        <v>133</v>
      </c>
    </row>
    <row r="267" spans="1:78" ht="50.1" customHeight="1">
      <c r="A267" s="19" t="s">
        <v>522</v>
      </c>
      <c r="B267" s="20" t="s">
        <v>1108</v>
      </c>
      <c r="C267" s="21">
        <v>8</v>
      </c>
      <c r="D267" s="21" t="s">
        <v>1708</v>
      </c>
      <c r="E267" s="40">
        <v>9.1523369999999993</v>
      </c>
      <c r="F267" s="40">
        <v>98.286657000000005</v>
      </c>
      <c r="G267" s="41">
        <v>3</v>
      </c>
      <c r="H267" s="22">
        <v>4416</v>
      </c>
      <c r="I267" s="22">
        <v>421</v>
      </c>
      <c r="J267" s="23">
        <v>4936.5</v>
      </c>
      <c r="K267" s="23">
        <v>5992</v>
      </c>
      <c r="L267" s="23">
        <v>3881</v>
      </c>
      <c r="M267" s="24" t="s">
        <v>516</v>
      </c>
      <c r="N267" s="25" t="s">
        <v>133</v>
      </c>
      <c r="O267" s="25" t="s">
        <v>133</v>
      </c>
      <c r="P267" s="25" t="s">
        <v>133</v>
      </c>
      <c r="Q267" s="25" t="s">
        <v>133</v>
      </c>
      <c r="R267" s="25" t="s">
        <v>133</v>
      </c>
      <c r="S267" s="44" t="s">
        <v>133</v>
      </c>
      <c r="T267" s="26" t="s">
        <v>487</v>
      </c>
      <c r="U267" s="27" t="s">
        <v>133</v>
      </c>
      <c r="V267" s="27" t="s">
        <v>133</v>
      </c>
      <c r="W267" s="27" t="s">
        <v>133</v>
      </c>
      <c r="X267" s="27" t="s">
        <v>133</v>
      </c>
      <c r="Y267" s="27">
        <v>0.01</v>
      </c>
      <c r="Z267" s="27" t="s">
        <v>133</v>
      </c>
      <c r="AA267" s="27" t="s">
        <v>133</v>
      </c>
      <c r="AB267" s="28" t="s">
        <v>133</v>
      </c>
      <c r="AC267" s="28">
        <v>0.5</v>
      </c>
      <c r="AD267" s="28">
        <v>0.03</v>
      </c>
      <c r="AE267" s="28">
        <v>0.1</v>
      </c>
      <c r="AF267" s="28">
        <v>0.1</v>
      </c>
      <c r="AG267" s="39" t="s">
        <v>133</v>
      </c>
      <c r="AH267" s="39" t="s">
        <v>133</v>
      </c>
      <c r="AI267" s="39" t="s">
        <v>133</v>
      </c>
      <c r="AJ267" s="39" t="s">
        <v>133</v>
      </c>
      <c r="AK267" s="39" t="s">
        <v>133</v>
      </c>
      <c r="AL267" s="39">
        <f>2.54-(AV267+AU267)</f>
        <v>1.64287778931023</v>
      </c>
      <c r="AM267" s="45" t="s">
        <v>133</v>
      </c>
      <c r="AN267" s="15">
        <f t="shared" si="33"/>
        <v>0.52057660339281486</v>
      </c>
      <c r="AO267" s="15">
        <f t="shared" si="34"/>
        <v>0.52057660339281486</v>
      </c>
      <c r="AP267" s="47">
        <v>-1.6369811404300001</v>
      </c>
      <c r="AQ267" s="29" t="s">
        <v>133</v>
      </c>
      <c r="AR267" s="29" t="s">
        <v>133</v>
      </c>
      <c r="AS267" s="148">
        <v>-0.97333132205299999</v>
      </c>
      <c r="AT267" s="148">
        <v>-0.90076231474199997</v>
      </c>
      <c r="AU267" s="48">
        <v>-1.21336801723E-3</v>
      </c>
      <c r="AV267" s="47">
        <v>0.89833557870699998</v>
      </c>
      <c r="AW267" s="47">
        <v>0.99957133561</v>
      </c>
      <c r="AX267" s="29" t="s">
        <v>133</v>
      </c>
      <c r="AY267" s="29" t="s">
        <v>133</v>
      </c>
      <c r="AZ267" s="47">
        <v>1.6689101095900001</v>
      </c>
      <c r="BA267" s="30">
        <v>1</v>
      </c>
      <c r="BB267" s="42">
        <v>5</v>
      </c>
      <c r="BC267" s="31" t="s">
        <v>11333</v>
      </c>
      <c r="BD267" s="31" t="s">
        <v>1034</v>
      </c>
      <c r="BE267" s="31" t="s">
        <v>1710</v>
      </c>
      <c r="BF267" s="32" t="s">
        <v>133</v>
      </c>
      <c r="BG267" s="32" t="s">
        <v>133</v>
      </c>
      <c r="BH267" s="33">
        <v>0.05</v>
      </c>
      <c r="BI267" s="33">
        <v>0.05</v>
      </c>
      <c r="BJ267" s="32" t="s">
        <v>133</v>
      </c>
      <c r="BK267" s="32" t="s">
        <v>133</v>
      </c>
      <c r="BL267" s="32" t="s">
        <v>133</v>
      </c>
      <c r="BM267" s="34" t="s">
        <v>133</v>
      </c>
      <c r="BN267" s="34" t="s">
        <v>133</v>
      </c>
      <c r="BO267" s="34" t="s">
        <v>133</v>
      </c>
      <c r="BP267" s="34" t="s">
        <v>133</v>
      </c>
      <c r="BQ267" s="35" t="s">
        <v>133</v>
      </c>
      <c r="BR267" s="16">
        <f t="shared" si="35"/>
        <v>0.52535702146254792</v>
      </c>
      <c r="BS267" s="16">
        <f t="shared" si="36"/>
        <v>0.52535702146254792</v>
      </c>
      <c r="BT267" s="35" t="s">
        <v>133</v>
      </c>
      <c r="BU267" s="35" t="s">
        <v>133</v>
      </c>
      <c r="BV267" s="35" t="s">
        <v>133</v>
      </c>
      <c r="BW267" s="35" t="s">
        <v>133</v>
      </c>
      <c r="BX267" s="36">
        <v>0</v>
      </c>
      <c r="BY267" s="37" t="s">
        <v>133</v>
      </c>
      <c r="BZ267" s="38" t="s">
        <v>133</v>
      </c>
    </row>
    <row r="268" spans="1:78" ht="50.1" customHeight="1">
      <c r="A268" s="19" t="s">
        <v>523</v>
      </c>
      <c r="B268" s="20" t="s">
        <v>1108</v>
      </c>
      <c r="C268" s="21">
        <v>8</v>
      </c>
      <c r="D268" s="21" t="s">
        <v>1708</v>
      </c>
      <c r="E268" s="40">
        <v>9.1523369999999993</v>
      </c>
      <c r="F268" s="40">
        <v>98.286657000000005</v>
      </c>
      <c r="G268" s="41">
        <v>3</v>
      </c>
      <c r="H268" s="22">
        <v>4252</v>
      </c>
      <c r="I268" s="22">
        <v>378</v>
      </c>
      <c r="J268" s="23">
        <v>4778</v>
      </c>
      <c r="K268" s="23">
        <v>5730</v>
      </c>
      <c r="L268" s="23">
        <v>3826</v>
      </c>
      <c r="M268" s="24" t="s">
        <v>516</v>
      </c>
      <c r="N268" s="25" t="s">
        <v>133</v>
      </c>
      <c r="O268" s="25" t="s">
        <v>133</v>
      </c>
      <c r="P268" s="25" t="s">
        <v>133</v>
      </c>
      <c r="Q268" s="25" t="s">
        <v>133</v>
      </c>
      <c r="R268" s="25" t="s">
        <v>133</v>
      </c>
      <c r="S268" s="44" t="s">
        <v>133</v>
      </c>
      <c r="T268" s="26" t="s">
        <v>487</v>
      </c>
      <c r="U268" s="27" t="s">
        <v>133</v>
      </c>
      <c r="V268" s="27" t="s">
        <v>133</v>
      </c>
      <c r="W268" s="27" t="s">
        <v>133</v>
      </c>
      <c r="X268" s="27" t="s">
        <v>133</v>
      </c>
      <c r="Y268" s="27">
        <v>0.01</v>
      </c>
      <c r="Z268" s="27" t="s">
        <v>133</v>
      </c>
      <c r="AA268" s="27" t="s">
        <v>133</v>
      </c>
      <c r="AB268" s="28" t="s">
        <v>133</v>
      </c>
      <c r="AC268" s="28">
        <v>0.5</v>
      </c>
      <c r="AD268" s="28">
        <v>0.03</v>
      </c>
      <c r="AE268" s="28">
        <v>0.1</v>
      </c>
      <c r="AF268" s="28">
        <v>0.1</v>
      </c>
      <c r="AG268" s="39" t="s">
        <v>133</v>
      </c>
      <c r="AH268" s="39" t="s">
        <v>133</v>
      </c>
      <c r="AI268" s="39" t="s">
        <v>133</v>
      </c>
      <c r="AJ268" s="39" t="s">
        <v>133</v>
      </c>
      <c r="AK268" s="39" t="s">
        <v>133</v>
      </c>
      <c r="AL268" s="39">
        <f>2.75-(AV268+AU268)</f>
        <v>1.85287778931023</v>
      </c>
      <c r="AM268" s="45" t="s">
        <v>133</v>
      </c>
      <c r="AN268" s="15">
        <f t="shared" si="33"/>
        <v>0.52057660339281486</v>
      </c>
      <c r="AO268" s="15">
        <f t="shared" si="34"/>
        <v>0.52057660339281486</v>
      </c>
      <c r="AP268" s="47">
        <v>-1.6369811404300001</v>
      </c>
      <c r="AQ268" s="29" t="s">
        <v>133</v>
      </c>
      <c r="AR268" s="29" t="s">
        <v>133</v>
      </c>
      <c r="AS268" s="148">
        <v>-0.97333132205299999</v>
      </c>
      <c r="AT268" s="148">
        <v>-0.90076231474199997</v>
      </c>
      <c r="AU268" s="48">
        <v>-1.21336801723E-3</v>
      </c>
      <c r="AV268" s="47">
        <v>0.89833557870699998</v>
      </c>
      <c r="AW268" s="47">
        <v>0.99957133561</v>
      </c>
      <c r="AX268" s="29" t="s">
        <v>133</v>
      </c>
      <c r="AY268" s="29" t="s">
        <v>133</v>
      </c>
      <c r="AZ268" s="47">
        <v>1.6689101095900001</v>
      </c>
      <c r="BA268" s="30">
        <v>1</v>
      </c>
      <c r="BB268" s="42">
        <v>5</v>
      </c>
      <c r="BC268" s="31" t="s">
        <v>11333</v>
      </c>
      <c r="BD268" s="31" t="s">
        <v>1034</v>
      </c>
      <c r="BE268" s="31" t="s">
        <v>1710</v>
      </c>
      <c r="BF268" s="32" t="s">
        <v>133</v>
      </c>
      <c r="BG268" s="32" t="s">
        <v>133</v>
      </c>
      <c r="BH268" s="33">
        <v>0.05</v>
      </c>
      <c r="BI268" s="33">
        <v>0.05</v>
      </c>
      <c r="BJ268" s="32" t="s">
        <v>133</v>
      </c>
      <c r="BK268" s="32" t="s">
        <v>133</v>
      </c>
      <c r="BL268" s="32" t="s">
        <v>133</v>
      </c>
      <c r="BM268" s="34" t="s">
        <v>133</v>
      </c>
      <c r="BN268" s="34" t="s">
        <v>133</v>
      </c>
      <c r="BO268" s="34" t="s">
        <v>133</v>
      </c>
      <c r="BP268" s="34" t="s">
        <v>133</v>
      </c>
      <c r="BQ268" s="35" t="s">
        <v>133</v>
      </c>
      <c r="BR268" s="16">
        <f t="shared" si="35"/>
        <v>0.52535702146254792</v>
      </c>
      <c r="BS268" s="16">
        <f t="shared" si="36"/>
        <v>0.52535702146254792</v>
      </c>
      <c r="BT268" s="35" t="s">
        <v>133</v>
      </c>
      <c r="BU268" s="35" t="s">
        <v>133</v>
      </c>
      <c r="BV268" s="35" t="s">
        <v>133</v>
      </c>
      <c r="BW268" s="35" t="s">
        <v>133</v>
      </c>
      <c r="BX268" s="36">
        <v>0</v>
      </c>
      <c r="BY268" s="37" t="s">
        <v>133</v>
      </c>
      <c r="BZ268" s="38" t="s">
        <v>133</v>
      </c>
    </row>
    <row r="269" spans="1:78" ht="50.1" customHeight="1">
      <c r="A269" s="19" t="s">
        <v>524</v>
      </c>
      <c r="B269" s="20" t="s">
        <v>1108</v>
      </c>
      <c r="C269" s="21">
        <v>8</v>
      </c>
      <c r="D269" s="21" t="s">
        <v>1708</v>
      </c>
      <c r="E269" s="40">
        <v>9.1523369999999993</v>
      </c>
      <c r="F269" s="40">
        <v>98.286657000000005</v>
      </c>
      <c r="G269" s="41">
        <v>3</v>
      </c>
      <c r="H269" s="22">
        <v>4516</v>
      </c>
      <c r="I269" s="22">
        <v>454</v>
      </c>
      <c r="J269" s="23">
        <v>5089</v>
      </c>
      <c r="K269" s="23">
        <v>6209</v>
      </c>
      <c r="L269" s="23">
        <v>3969</v>
      </c>
      <c r="M269" s="24" t="s">
        <v>516</v>
      </c>
      <c r="N269" s="25" t="s">
        <v>133</v>
      </c>
      <c r="O269" s="25" t="s">
        <v>133</v>
      </c>
      <c r="P269" s="25" t="s">
        <v>133</v>
      </c>
      <c r="Q269" s="25" t="s">
        <v>133</v>
      </c>
      <c r="R269" s="25" t="s">
        <v>133</v>
      </c>
      <c r="S269" s="44" t="s">
        <v>133</v>
      </c>
      <c r="T269" s="26" t="s">
        <v>487</v>
      </c>
      <c r="U269" s="27" t="s">
        <v>133</v>
      </c>
      <c r="V269" s="27" t="s">
        <v>133</v>
      </c>
      <c r="W269" s="27" t="s">
        <v>133</v>
      </c>
      <c r="X269" s="27" t="s">
        <v>133</v>
      </c>
      <c r="Y269" s="27">
        <v>0.01</v>
      </c>
      <c r="Z269" s="27" t="s">
        <v>133</v>
      </c>
      <c r="AA269" s="27" t="s">
        <v>133</v>
      </c>
      <c r="AB269" s="28" t="s">
        <v>133</v>
      </c>
      <c r="AC269" s="28">
        <v>0.5</v>
      </c>
      <c r="AD269" s="28">
        <v>0.03</v>
      </c>
      <c r="AE269" s="28">
        <v>0.1</v>
      </c>
      <c r="AF269" s="28">
        <v>0.1</v>
      </c>
      <c r="AG269" s="39" t="s">
        <v>133</v>
      </c>
      <c r="AH269" s="39" t="s">
        <v>133</v>
      </c>
      <c r="AI269" s="39" t="s">
        <v>133</v>
      </c>
      <c r="AJ269" s="39" t="s">
        <v>133</v>
      </c>
      <c r="AK269" s="39" t="s">
        <v>133</v>
      </c>
      <c r="AL269" s="39">
        <f>3.32-(AV269+AU269)</f>
        <v>2.4228777893102298</v>
      </c>
      <c r="AM269" s="45" t="s">
        <v>133</v>
      </c>
      <c r="AN269" s="15">
        <f t="shared" si="33"/>
        <v>0.52057660339281486</v>
      </c>
      <c r="AO269" s="15">
        <f t="shared" si="34"/>
        <v>0.52057660339281486</v>
      </c>
      <c r="AP269" s="47">
        <v>-1.6369811404300001</v>
      </c>
      <c r="AQ269" s="29" t="s">
        <v>133</v>
      </c>
      <c r="AR269" s="29" t="s">
        <v>133</v>
      </c>
      <c r="AS269" s="148">
        <v>-0.97333132205299999</v>
      </c>
      <c r="AT269" s="148">
        <v>-0.90076231474199997</v>
      </c>
      <c r="AU269" s="48">
        <v>-1.21336801723E-3</v>
      </c>
      <c r="AV269" s="47">
        <v>0.89833557870699998</v>
      </c>
      <c r="AW269" s="47">
        <v>0.99957133561</v>
      </c>
      <c r="AX269" s="29" t="s">
        <v>133</v>
      </c>
      <c r="AY269" s="29" t="s">
        <v>133</v>
      </c>
      <c r="AZ269" s="47">
        <v>1.6689101095900001</v>
      </c>
      <c r="BA269" s="30">
        <v>1</v>
      </c>
      <c r="BB269" s="42">
        <v>5</v>
      </c>
      <c r="BC269" s="31" t="s">
        <v>11333</v>
      </c>
      <c r="BD269" s="31" t="s">
        <v>1034</v>
      </c>
      <c r="BE269" s="31" t="s">
        <v>1710</v>
      </c>
      <c r="BF269" s="32" t="s">
        <v>133</v>
      </c>
      <c r="BG269" s="32" t="s">
        <v>133</v>
      </c>
      <c r="BH269" s="33">
        <v>0.05</v>
      </c>
      <c r="BI269" s="33">
        <v>0.05</v>
      </c>
      <c r="BJ269" s="32" t="s">
        <v>133</v>
      </c>
      <c r="BK269" s="32" t="s">
        <v>133</v>
      </c>
      <c r="BL269" s="32" t="s">
        <v>133</v>
      </c>
      <c r="BM269" s="34" t="s">
        <v>133</v>
      </c>
      <c r="BN269" s="34" t="s">
        <v>133</v>
      </c>
      <c r="BO269" s="34" t="s">
        <v>133</v>
      </c>
      <c r="BP269" s="34" t="s">
        <v>133</v>
      </c>
      <c r="BQ269" s="35" t="s">
        <v>133</v>
      </c>
      <c r="BR269" s="16">
        <f t="shared" si="35"/>
        <v>0.52535702146254792</v>
      </c>
      <c r="BS269" s="16">
        <f t="shared" si="36"/>
        <v>0.52535702146254792</v>
      </c>
      <c r="BT269" s="35" t="s">
        <v>133</v>
      </c>
      <c r="BU269" s="35" t="s">
        <v>133</v>
      </c>
      <c r="BV269" s="35" t="s">
        <v>133</v>
      </c>
      <c r="BW269" s="35" t="s">
        <v>133</v>
      </c>
      <c r="BX269" s="36">
        <v>0</v>
      </c>
      <c r="BY269" s="37" t="s">
        <v>133</v>
      </c>
      <c r="BZ269" s="38" t="s">
        <v>133</v>
      </c>
    </row>
    <row r="270" spans="1:78" ht="50.1" customHeight="1">
      <c r="A270" s="19" t="s">
        <v>525</v>
      </c>
      <c r="B270" s="20" t="s">
        <v>1108</v>
      </c>
      <c r="C270" s="21">
        <v>8</v>
      </c>
      <c r="D270" s="21" t="s">
        <v>1708</v>
      </c>
      <c r="E270" s="40">
        <v>9.1523369999999993</v>
      </c>
      <c r="F270" s="40">
        <v>98.286657000000005</v>
      </c>
      <c r="G270" s="41">
        <v>3</v>
      </c>
      <c r="H270" s="22">
        <v>3028</v>
      </c>
      <c r="I270" s="22">
        <v>351</v>
      </c>
      <c r="J270" s="23">
        <v>3217.5</v>
      </c>
      <c r="K270" s="23">
        <v>4090</v>
      </c>
      <c r="L270" s="23">
        <v>2345</v>
      </c>
      <c r="M270" s="24" t="s">
        <v>518</v>
      </c>
      <c r="N270" s="25" t="s">
        <v>133</v>
      </c>
      <c r="O270" s="25" t="s">
        <v>133</v>
      </c>
      <c r="P270" s="25" t="s">
        <v>133</v>
      </c>
      <c r="Q270" s="25" t="s">
        <v>133</v>
      </c>
      <c r="R270" s="25" t="s">
        <v>133</v>
      </c>
      <c r="S270" s="44" t="s">
        <v>133</v>
      </c>
      <c r="T270" s="26" t="s">
        <v>487</v>
      </c>
      <c r="U270" s="27" t="s">
        <v>133</v>
      </c>
      <c r="V270" s="27" t="s">
        <v>133</v>
      </c>
      <c r="W270" s="27" t="s">
        <v>133</v>
      </c>
      <c r="X270" s="27" t="s">
        <v>133</v>
      </c>
      <c r="Y270" s="27">
        <v>0.01</v>
      </c>
      <c r="Z270" s="27" t="s">
        <v>133</v>
      </c>
      <c r="AA270" s="27" t="s">
        <v>133</v>
      </c>
      <c r="AB270" s="28" t="s">
        <v>133</v>
      </c>
      <c r="AC270" s="28">
        <v>0.5</v>
      </c>
      <c r="AD270" s="28">
        <v>0.03</v>
      </c>
      <c r="AE270" s="28">
        <v>0.1</v>
      </c>
      <c r="AF270" s="28">
        <v>0.1</v>
      </c>
      <c r="AG270" s="39" t="s">
        <v>133</v>
      </c>
      <c r="AH270" s="39" t="s">
        <v>133</v>
      </c>
      <c r="AI270" s="39" t="s">
        <v>133</v>
      </c>
      <c r="AJ270" s="39" t="s">
        <v>133</v>
      </c>
      <c r="AK270" s="39" t="s">
        <v>133</v>
      </c>
      <c r="AL270" s="39">
        <f>0.7-(AV270+AU270)</f>
        <v>-0.19712221068976998</v>
      </c>
      <c r="AM270" s="45" t="s">
        <v>133</v>
      </c>
      <c r="AN270" s="15">
        <f t="shared" si="33"/>
        <v>0.52057660339281486</v>
      </c>
      <c r="AO270" s="15">
        <f t="shared" si="34"/>
        <v>0.52057660339281486</v>
      </c>
      <c r="AP270" s="47">
        <v>-1.6369811404300001</v>
      </c>
      <c r="AQ270" s="29" t="s">
        <v>133</v>
      </c>
      <c r="AR270" s="29" t="s">
        <v>133</v>
      </c>
      <c r="AS270" s="148">
        <v>-0.97333132205299999</v>
      </c>
      <c r="AT270" s="148">
        <v>-0.90076231474199997</v>
      </c>
      <c r="AU270" s="48">
        <v>-1.21336801723E-3</v>
      </c>
      <c r="AV270" s="47">
        <v>0.89833557870699998</v>
      </c>
      <c r="AW270" s="47">
        <v>0.99957133561</v>
      </c>
      <c r="AX270" s="29" t="s">
        <v>133</v>
      </c>
      <c r="AY270" s="29" t="s">
        <v>133</v>
      </c>
      <c r="AZ270" s="47">
        <v>1.6689101095900001</v>
      </c>
      <c r="BA270" s="30">
        <v>1</v>
      </c>
      <c r="BB270" s="42">
        <v>5</v>
      </c>
      <c r="BC270" s="31" t="s">
        <v>11333</v>
      </c>
      <c r="BD270" s="31" t="s">
        <v>1034</v>
      </c>
      <c r="BE270" s="31" t="s">
        <v>1710</v>
      </c>
      <c r="BF270" s="32" t="s">
        <v>133</v>
      </c>
      <c r="BG270" s="32" t="s">
        <v>133</v>
      </c>
      <c r="BH270" s="33">
        <v>0.05</v>
      </c>
      <c r="BI270" s="33">
        <v>0.05</v>
      </c>
      <c r="BJ270" s="32" t="s">
        <v>133</v>
      </c>
      <c r="BK270" s="32" t="s">
        <v>133</v>
      </c>
      <c r="BL270" s="32" t="s">
        <v>133</v>
      </c>
      <c r="BM270" s="34" t="s">
        <v>133</v>
      </c>
      <c r="BN270" s="34" t="s">
        <v>133</v>
      </c>
      <c r="BO270" s="34" t="s">
        <v>133</v>
      </c>
      <c r="BP270" s="34" t="s">
        <v>133</v>
      </c>
      <c r="BQ270" s="35" t="s">
        <v>133</v>
      </c>
      <c r="BR270" s="16">
        <f t="shared" si="35"/>
        <v>0.52535702146254792</v>
      </c>
      <c r="BS270" s="16">
        <f t="shared" si="36"/>
        <v>0.52535702146254792</v>
      </c>
      <c r="BT270" s="35" t="s">
        <v>133</v>
      </c>
      <c r="BU270" s="35" t="s">
        <v>133</v>
      </c>
      <c r="BV270" s="35" t="s">
        <v>133</v>
      </c>
      <c r="BW270" s="35" t="s">
        <v>133</v>
      </c>
      <c r="BX270" s="36">
        <v>0</v>
      </c>
      <c r="BY270" s="37" t="s">
        <v>133</v>
      </c>
      <c r="BZ270" s="38" t="s">
        <v>133</v>
      </c>
    </row>
    <row r="271" spans="1:78" ht="50.1" customHeight="1">
      <c r="A271" s="19" t="s">
        <v>526</v>
      </c>
      <c r="B271" s="20" t="s">
        <v>1108</v>
      </c>
      <c r="C271" s="21">
        <v>8</v>
      </c>
      <c r="D271" s="21" t="s">
        <v>1708</v>
      </c>
      <c r="E271" s="40">
        <v>9.1523369999999993</v>
      </c>
      <c r="F271" s="40">
        <v>98.286657000000005</v>
      </c>
      <c r="G271" s="41">
        <v>3</v>
      </c>
      <c r="H271" s="22">
        <v>5025</v>
      </c>
      <c r="I271" s="22">
        <v>400</v>
      </c>
      <c r="J271" s="23">
        <v>5745</v>
      </c>
      <c r="K271" s="23">
        <v>6675</v>
      </c>
      <c r="L271" s="23">
        <v>4815</v>
      </c>
      <c r="M271" s="24" t="s">
        <v>516</v>
      </c>
      <c r="N271" s="25" t="s">
        <v>133</v>
      </c>
      <c r="O271" s="25" t="s">
        <v>133</v>
      </c>
      <c r="P271" s="25" t="s">
        <v>133</v>
      </c>
      <c r="Q271" s="25" t="s">
        <v>133</v>
      </c>
      <c r="R271" s="25" t="s">
        <v>133</v>
      </c>
      <c r="S271" s="44" t="s">
        <v>133</v>
      </c>
      <c r="T271" s="26" t="s">
        <v>487</v>
      </c>
      <c r="U271" s="27" t="s">
        <v>133</v>
      </c>
      <c r="V271" s="27" t="s">
        <v>133</v>
      </c>
      <c r="W271" s="27" t="s">
        <v>133</v>
      </c>
      <c r="X271" s="27" t="s">
        <v>133</v>
      </c>
      <c r="Y271" s="27">
        <v>0.01</v>
      </c>
      <c r="Z271" s="27" t="s">
        <v>133</v>
      </c>
      <c r="AA271" s="27" t="s">
        <v>133</v>
      </c>
      <c r="AB271" s="28" t="s">
        <v>133</v>
      </c>
      <c r="AC271" s="28">
        <v>0.5</v>
      </c>
      <c r="AD271" s="28">
        <v>0.03</v>
      </c>
      <c r="AE271" s="28">
        <v>0.1</v>
      </c>
      <c r="AF271" s="28">
        <v>0.1</v>
      </c>
      <c r="AG271" s="39" t="s">
        <v>133</v>
      </c>
      <c r="AH271" s="39" t="s">
        <v>133</v>
      </c>
      <c r="AI271" s="39" t="s">
        <v>133</v>
      </c>
      <c r="AJ271" s="39" t="s">
        <v>133</v>
      </c>
      <c r="AK271" s="39" t="s">
        <v>133</v>
      </c>
      <c r="AL271" s="39">
        <f>2.99-(AV271+AU271)</f>
        <v>2.0928777893102302</v>
      </c>
      <c r="AM271" s="45" t="s">
        <v>133</v>
      </c>
      <c r="AN271" s="15">
        <f t="shared" si="33"/>
        <v>0.52057660339281486</v>
      </c>
      <c r="AO271" s="15">
        <f t="shared" si="34"/>
        <v>0.52057660339281486</v>
      </c>
      <c r="AP271" s="47">
        <v>-1.6369811404300001</v>
      </c>
      <c r="AQ271" s="29" t="s">
        <v>133</v>
      </c>
      <c r="AR271" s="29" t="s">
        <v>133</v>
      </c>
      <c r="AS271" s="148">
        <v>-0.97333132205299999</v>
      </c>
      <c r="AT271" s="148">
        <v>-0.90076231474199997</v>
      </c>
      <c r="AU271" s="48">
        <v>-1.21336801723E-3</v>
      </c>
      <c r="AV271" s="47">
        <v>0.89833557870699998</v>
      </c>
      <c r="AW271" s="47">
        <v>0.99957133561</v>
      </c>
      <c r="AX271" s="29" t="s">
        <v>133</v>
      </c>
      <c r="AY271" s="29" t="s">
        <v>133</v>
      </c>
      <c r="AZ271" s="47">
        <v>1.6689101095900001</v>
      </c>
      <c r="BA271" s="30">
        <v>1</v>
      </c>
      <c r="BB271" s="42">
        <v>5</v>
      </c>
      <c r="BC271" s="31" t="s">
        <v>11333</v>
      </c>
      <c r="BD271" s="31" t="s">
        <v>1034</v>
      </c>
      <c r="BE271" s="31" t="s">
        <v>1710</v>
      </c>
      <c r="BF271" s="32" t="s">
        <v>133</v>
      </c>
      <c r="BG271" s="32" t="s">
        <v>133</v>
      </c>
      <c r="BH271" s="33">
        <v>0.05</v>
      </c>
      <c r="BI271" s="33">
        <v>0.05</v>
      </c>
      <c r="BJ271" s="32" t="s">
        <v>133</v>
      </c>
      <c r="BK271" s="32" t="s">
        <v>133</v>
      </c>
      <c r="BL271" s="32" t="s">
        <v>133</v>
      </c>
      <c r="BM271" s="34" t="s">
        <v>133</v>
      </c>
      <c r="BN271" s="34" t="s">
        <v>133</v>
      </c>
      <c r="BO271" s="34" t="s">
        <v>133</v>
      </c>
      <c r="BP271" s="34" t="s">
        <v>133</v>
      </c>
      <c r="BQ271" s="35" t="s">
        <v>133</v>
      </c>
      <c r="BR271" s="16">
        <f t="shared" si="35"/>
        <v>0.52535702146254792</v>
      </c>
      <c r="BS271" s="16">
        <f t="shared" si="36"/>
        <v>0.52535702146254792</v>
      </c>
      <c r="BT271" s="35" t="s">
        <v>133</v>
      </c>
      <c r="BU271" s="35" t="s">
        <v>133</v>
      </c>
      <c r="BV271" s="35" t="s">
        <v>133</v>
      </c>
      <c r="BW271" s="35" t="s">
        <v>133</v>
      </c>
      <c r="BX271" s="36">
        <v>0</v>
      </c>
      <c r="BY271" s="37" t="s">
        <v>133</v>
      </c>
      <c r="BZ271" s="38" t="s">
        <v>133</v>
      </c>
    </row>
    <row r="272" spans="1:78" ht="50.1" customHeight="1">
      <c r="A272" s="19" t="s">
        <v>527</v>
      </c>
      <c r="B272" s="20" t="s">
        <v>1108</v>
      </c>
      <c r="C272" s="21">
        <v>8</v>
      </c>
      <c r="D272" s="21" t="s">
        <v>1708</v>
      </c>
      <c r="E272" s="40">
        <v>9.1523369999999993</v>
      </c>
      <c r="F272" s="40">
        <v>98.286657000000005</v>
      </c>
      <c r="G272" s="41">
        <v>3</v>
      </c>
      <c r="H272" s="22">
        <v>4645</v>
      </c>
      <c r="I272" s="22">
        <v>347</v>
      </c>
      <c r="J272" s="23">
        <v>5227.5</v>
      </c>
      <c r="K272" s="23">
        <v>6033</v>
      </c>
      <c r="L272" s="23">
        <v>4422</v>
      </c>
      <c r="M272" s="24" t="s">
        <v>516</v>
      </c>
      <c r="N272" s="25" t="s">
        <v>133</v>
      </c>
      <c r="O272" s="25" t="s">
        <v>133</v>
      </c>
      <c r="P272" s="25" t="s">
        <v>133</v>
      </c>
      <c r="Q272" s="25" t="s">
        <v>133</v>
      </c>
      <c r="R272" s="25" t="s">
        <v>133</v>
      </c>
      <c r="S272" s="44" t="s">
        <v>133</v>
      </c>
      <c r="T272" s="26" t="s">
        <v>487</v>
      </c>
      <c r="U272" s="27" t="s">
        <v>133</v>
      </c>
      <c r="V272" s="27" t="s">
        <v>133</v>
      </c>
      <c r="W272" s="27" t="s">
        <v>133</v>
      </c>
      <c r="X272" s="27" t="s">
        <v>133</v>
      </c>
      <c r="Y272" s="27">
        <v>0.01</v>
      </c>
      <c r="Z272" s="27" t="s">
        <v>133</v>
      </c>
      <c r="AA272" s="27" t="s">
        <v>133</v>
      </c>
      <c r="AB272" s="28" t="s">
        <v>133</v>
      </c>
      <c r="AC272" s="28">
        <v>0.5</v>
      </c>
      <c r="AD272" s="28">
        <v>0.03</v>
      </c>
      <c r="AE272" s="28">
        <v>0.1</v>
      </c>
      <c r="AF272" s="28">
        <v>0.1</v>
      </c>
      <c r="AG272" s="39" t="s">
        <v>133</v>
      </c>
      <c r="AH272" s="39" t="s">
        <v>133</v>
      </c>
      <c r="AI272" s="39" t="s">
        <v>133</v>
      </c>
      <c r="AJ272" s="39" t="s">
        <v>133</v>
      </c>
      <c r="AK272" s="39" t="s">
        <v>133</v>
      </c>
      <c r="AL272" s="39">
        <f>3.03-(AV272+AU272)</f>
        <v>2.1328777893102298</v>
      </c>
      <c r="AM272" s="45" t="s">
        <v>133</v>
      </c>
      <c r="AN272" s="15">
        <f t="shared" si="33"/>
        <v>0.52057660339281486</v>
      </c>
      <c r="AO272" s="15">
        <f t="shared" si="34"/>
        <v>0.52057660339281486</v>
      </c>
      <c r="AP272" s="47">
        <v>-1.6369811404300001</v>
      </c>
      <c r="AQ272" s="29" t="s">
        <v>133</v>
      </c>
      <c r="AR272" s="29" t="s">
        <v>133</v>
      </c>
      <c r="AS272" s="148">
        <v>-0.97333132205299999</v>
      </c>
      <c r="AT272" s="148">
        <v>-0.90076231474199997</v>
      </c>
      <c r="AU272" s="48">
        <v>-1.21336801723E-3</v>
      </c>
      <c r="AV272" s="47">
        <v>0.89833557870699998</v>
      </c>
      <c r="AW272" s="47">
        <v>0.99957133561</v>
      </c>
      <c r="AX272" s="29" t="s">
        <v>133</v>
      </c>
      <c r="AY272" s="29" t="s">
        <v>133</v>
      </c>
      <c r="AZ272" s="47">
        <v>1.6689101095900001</v>
      </c>
      <c r="BA272" s="30">
        <v>1</v>
      </c>
      <c r="BB272" s="42">
        <v>5</v>
      </c>
      <c r="BC272" s="31" t="s">
        <v>11333</v>
      </c>
      <c r="BD272" s="31" t="s">
        <v>1034</v>
      </c>
      <c r="BE272" s="31" t="s">
        <v>1710</v>
      </c>
      <c r="BF272" s="32" t="s">
        <v>133</v>
      </c>
      <c r="BG272" s="32" t="s">
        <v>133</v>
      </c>
      <c r="BH272" s="33">
        <v>0.05</v>
      </c>
      <c r="BI272" s="33">
        <v>0.05</v>
      </c>
      <c r="BJ272" s="32" t="s">
        <v>133</v>
      </c>
      <c r="BK272" s="32" t="s">
        <v>133</v>
      </c>
      <c r="BL272" s="32" t="s">
        <v>133</v>
      </c>
      <c r="BM272" s="34" t="s">
        <v>133</v>
      </c>
      <c r="BN272" s="34" t="s">
        <v>133</v>
      </c>
      <c r="BO272" s="34" t="s">
        <v>133</v>
      </c>
      <c r="BP272" s="34" t="s">
        <v>133</v>
      </c>
      <c r="BQ272" s="35" t="s">
        <v>133</v>
      </c>
      <c r="BR272" s="16">
        <f t="shared" si="35"/>
        <v>0.52535702146254792</v>
      </c>
      <c r="BS272" s="16">
        <f t="shared" si="36"/>
        <v>0.52535702146254792</v>
      </c>
      <c r="BT272" s="35" t="s">
        <v>133</v>
      </c>
      <c r="BU272" s="35" t="s">
        <v>133</v>
      </c>
      <c r="BV272" s="35" t="s">
        <v>133</v>
      </c>
      <c r="BW272" s="35" t="s">
        <v>133</v>
      </c>
      <c r="BX272" s="36">
        <v>0</v>
      </c>
      <c r="BY272" s="37" t="s">
        <v>133</v>
      </c>
      <c r="BZ272" s="38" t="s">
        <v>133</v>
      </c>
    </row>
    <row r="273" spans="1:78" ht="50.1" customHeight="1">
      <c r="A273" s="19" t="s">
        <v>528</v>
      </c>
      <c r="B273" s="20" t="s">
        <v>1108</v>
      </c>
      <c r="C273" s="21">
        <v>8</v>
      </c>
      <c r="D273" s="21" t="s">
        <v>1708</v>
      </c>
      <c r="E273" s="40">
        <v>9.1523369999999993</v>
      </c>
      <c r="F273" s="40">
        <v>98.286657000000005</v>
      </c>
      <c r="G273" s="41">
        <v>3</v>
      </c>
      <c r="H273" s="22">
        <v>5310</v>
      </c>
      <c r="I273" s="22">
        <v>520</v>
      </c>
      <c r="J273" s="23">
        <v>6056.5</v>
      </c>
      <c r="K273" s="23">
        <v>7264</v>
      </c>
      <c r="L273" s="23">
        <v>4849</v>
      </c>
      <c r="M273" s="24" t="s">
        <v>516</v>
      </c>
      <c r="N273" s="25" t="s">
        <v>133</v>
      </c>
      <c r="O273" s="25" t="s">
        <v>133</v>
      </c>
      <c r="P273" s="25" t="s">
        <v>133</v>
      </c>
      <c r="Q273" s="25" t="s">
        <v>133</v>
      </c>
      <c r="R273" s="25" t="s">
        <v>133</v>
      </c>
      <c r="S273" s="44" t="s">
        <v>133</v>
      </c>
      <c r="T273" s="26" t="s">
        <v>487</v>
      </c>
      <c r="U273" s="27" t="s">
        <v>133</v>
      </c>
      <c r="V273" s="27" t="s">
        <v>133</v>
      </c>
      <c r="W273" s="27" t="s">
        <v>133</v>
      </c>
      <c r="X273" s="27" t="s">
        <v>133</v>
      </c>
      <c r="Y273" s="27">
        <v>0.01</v>
      </c>
      <c r="Z273" s="27" t="s">
        <v>133</v>
      </c>
      <c r="AA273" s="27" t="s">
        <v>133</v>
      </c>
      <c r="AB273" s="28" t="s">
        <v>133</v>
      </c>
      <c r="AC273" s="28">
        <v>0.5</v>
      </c>
      <c r="AD273" s="28">
        <v>0.03</v>
      </c>
      <c r="AE273" s="28">
        <v>0.1</v>
      </c>
      <c r="AF273" s="28">
        <v>0.1</v>
      </c>
      <c r="AG273" s="39" t="s">
        <v>133</v>
      </c>
      <c r="AH273" s="39" t="s">
        <v>133</v>
      </c>
      <c r="AI273" s="39" t="s">
        <v>133</v>
      </c>
      <c r="AJ273" s="39" t="s">
        <v>133</v>
      </c>
      <c r="AK273" s="39" t="s">
        <v>133</v>
      </c>
      <c r="AL273" s="39">
        <f>3.36-(AV273+AU273)</f>
        <v>2.4628777893102298</v>
      </c>
      <c r="AM273" s="45" t="s">
        <v>133</v>
      </c>
      <c r="AN273" s="15">
        <f t="shared" si="33"/>
        <v>0.52057660339281486</v>
      </c>
      <c r="AO273" s="15">
        <f t="shared" si="34"/>
        <v>0.52057660339281486</v>
      </c>
      <c r="AP273" s="47">
        <v>-1.6369811404300001</v>
      </c>
      <c r="AQ273" s="29" t="s">
        <v>133</v>
      </c>
      <c r="AR273" s="29" t="s">
        <v>133</v>
      </c>
      <c r="AS273" s="148">
        <v>-0.97333132205299999</v>
      </c>
      <c r="AT273" s="148">
        <v>-0.90076231474199997</v>
      </c>
      <c r="AU273" s="48">
        <v>-1.21336801723E-3</v>
      </c>
      <c r="AV273" s="47">
        <v>0.89833557870699998</v>
      </c>
      <c r="AW273" s="47">
        <v>0.99957133561</v>
      </c>
      <c r="AX273" s="29" t="s">
        <v>133</v>
      </c>
      <c r="AY273" s="29" t="s">
        <v>133</v>
      </c>
      <c r="AZ273" s="47">
        <v>1.6689101095900001</v>
      </c>
      <c r="BA273" s="30">
        <v>1</v>
      </c>
      <c r="BB273" s="42">
        <v>5</v>
      </c>
      <c r="BC273" s="31" t="s">
        <v>11333</v>
      </c>
      <c r="BD273" s="31" t="s">
        <v>1034</v>
      </c>
      <c r="BE273" s="31" t="s">
        <v>1710</v>
      </c>
      <c r="BF273" s="32" t="s">
        <v>133</v>
      </c>
      <c r="BG273" s="32" t="s">
        <v>133</v>
      </c>
      <c r="BH273" s="33">
        <v>0.05</v>
      </c>
      <c r="BI273" s="33">
        <v>0.05</v>
      </c>
      <c r="BJ273" s="32" t="s">
        <v>133</v>
      </c>
      <c r="BK273" s="32" t="s">
        <v>133</v>
      </c>
      <c r="BL273" s="32" t="s">
        <v>133</v>
      </c>
      <c r="BM273" s="34" t="s">
        <v>133</v>
      </c>
      <c r="BN273" s="34" t="s">
        <v>133</v>
      </c>
      <c r="BO273" s="34" t="s">
        <v>133</v>
      </c>
      <c r="BP273" s="34" t="s">
        <v>133</v>
      </c>
      <c r="BQ273" s="35" t="s">
        <v>133</v>
      </c>
      <c r="BR273" s="16">
        <f t="shared" si="35"/>
        <v>0.52535702146254792</v>
      </c>
      <c r="BS273" s="16">
        <f t="shared" si="36"/>
        <v>0.52535702146254792</v>
      </c>
      <c r="BT273" s="35" t="s">
        <v>133</v>
      </c>
      <c r="BU273" s="35" t="s">
        <v>133</v>
      </c>
      <c r="BV273" s="35" t="s">
        <v>133</v>
      </c>
      <c r="BW273" s="35" t="s">
        <v>133</v>
      </c>
      <c r="BX273" s="36">
        <v>0</v>
      </c>
      <c r="BY273" s="37" t="s">
        <v>133</v>
      </c>
      <c r="BZ273" s="38" t="s">
        <v>133</v>
      </c>
    </row>
    <row r="274" spans="1:78" ht="50.1" customHeight="1">
      <c r="A274" s="19" t="s">
        <v>529</v>
      </c>
      <c r="B274" s="20" t="s">
        <v>1108</v>
      </c>
      <c r="C274" s="21">
        <v>8</v>
      </c>
      <c r="D274" s="21" t="s">
        <v>1708</v>
      </c>
      <c r="E274" s="40">
        <v>9.1523369999999993</v>
      </c>
      <c r="F274" s="40">
        <v>98.286657000000005</v>
      </c>
      <c r="G274" s="41">
        <v>3</v>
      </c>
      <c r="H274" s="22">
        <v>5394</v>
      </c>
      <c r="I274" s="22">
        <v>535</v>
      </c>
      <c r="J274" s="23">
        <v>6136.5</v>
      </c>
      <c r="K274" s="23">
        <v>7326</v>
      </c>
      <c r="L274" s="23">
        <v>4947</v>
      </c>
      <c r="M274" s="24" t="s">
        <v>516</v>
      </c>
      <c r="N274" s="25" t="s">
        <v>133</v>
      </c>
      <c r="O274" s="25" t="s">
        <v>133</v>
      </c>
      <c r="P274" s="25" t="s">
        <v>133</v>
      </c>
      <c r="Q274" s="25" t="s">
        <v>133</v>
      </c>
      <c r="R274" s="25" t="s">
        <v>133</v>
      </c>
      <c r="S274" s="44" t="s">
        <v>133</v>
      </c>
      <c r="T274" s="26" t="s">
        <v>487</v>
      </c>
      <c r="U274" s="27" t="s">
        <v>133</v>
      </c>
      <c r="V274" s="27" t="s">
        <v>133</v>
      </c>
      <c r="W274" s="27" t="s">
        <v>133</v>
      </c>
      <c r="X274" s="27" t="s">
        <v>133</v>
      </c>
      <c r="Y274" s="27">
        <v>0.01</v>
      </c>
      <c r="Z274" s="27" t="s">
        <v>133</v>
      </c>
      <c r="AA274" s="27" t="s">
        <v>133</v>
      </c>
      <c r="AB274" s="28" t="s">
        <v>133</v>
      </c>
      <c r="AC274" s="28">
        <v>0.5</v>
      </c>
      <c r="AD274" s="28">
        <v>0.03</v>
      </c>
      <c r="AE274" s="28">
        <v>0.1</v>
      </c>
      <c r="AF274" s="28">
        <v>0.1</v>
      </c>
      <c r="AG274" s="39" t="s">
        <v>133</v>
      </c>
      <c r="AH274" s="39" t="s">
        <v>133</v>
      </c>
      <c r="AI274" s="39" t="s">
        <v>133</v>
      </c>
      <c r="AJ274" s="39" t="s">
        <v>133</v>
      </c>
      <c r="AK274" s="39" t="s">
        <v>133</v>
      </c>
      <c r="AL274" s="39">
        <f>3.53-(AV274+AU274)</f>
        <v>2.6328777893102298</v>
      </c>
      <c r="AM274" s="45" t="s">
        <v>133</v>
      </c>
      <c r="AN274" s="15">
        <f t="shared" si="33"/>
        <v>0.52057660339281486</v>
      </c>
      <c r="AO274" s="15">
        <f t="shared" si="34"/>
        <v>0.52057660339281486</v>
      </c>
      <c r="AP274" s="47">
        <v>-1.6369811404300001</v>
      </c>
      <c r="AQ274" s="29" t="s">
        <v>133</v>
      </c>
      <c r="AR274" s="29" t="s">
        <v>133</v>
      </c>
      <c r="AS274" s="148">
        <v>-0.97333132205299999</v>
      </c>
      <c r="AT274" s="148">
        <v>-0.90076231474199997</v>
      </c>
      <c r="AU274" s="48">
        <v>-1.21336801723E-3</v>
      </c>
      <c r="AV274" s="47">
        <v>0.89833557870699998</v>
      </c>
      <c r="AW274" s="47">
        <v>0.99957133561</v>
      </c>
      <c r="AX274" s="29" t="s">
        <v>133</v>
      </c>
      <c r="AY274" s="29" t="s">
        <v>133</v>
      </c>
      <c r="AZ274" s="47">
        <v>1.6689101095900001</v>
      </c>
      <c r="BA274" s="30">
        <v>1</v>
      </c>
      <c r="BB274" s="42">
        <v>5</v>
      </c>
      <c r="BC274" s="31" t="s">
        <v>11333</v>
      </c>
      <c r="BD274" s="31" t="s">
        <v>1034</v>
      </c>
      <c r="BE274" s="31" t="s">
        <v>1710</v>
      </c>
      <c r="BF274" s="32" t="s">
        <v>133</v>
      </c>
      <c r="BG274" s="32" t="s">
        <v>133</v>
      </c>
      <c r="BH274" s="33">
        <v>0.05</v>
      </c>
      <c r="BI274" s="33">
        <v>0.05</v>
      </c>
      <c r="BJ274" s="32" t="s">
        <v>133</v>
      </c>
      <c r="BK274" s="32" t="s">
        <v>133</v>
      </c>
      <c r="BL274" s="32" t="s">
        <v>133</v>
      </c>
      <c r="BM274" s="34" t="s">
        <v>133</v>
      </c>
      <c r="BN274" s="34" t="s">
        <v>133</v>
      </c>
      <c r="BO274" s="34" t="s">
        <v>133</v>
      </c>
      <c r="BP274" s="34" t="s">
        <v>133</v>
      </c>
      <c r="BQ274" s="35" t="s">
        <v>133</v>
      </c>
      <c r="BR274" s="16">
        <f t="shared" si="35"/>
        <v>0.52535702146254792</v>
      </c>
      <c r="BS274" s="16">
        <f t="shared" si="36"/>
        <v>0.52535702146254792</v>
      </c>
      <c r="BT274" s="35" t="s">
        <v>133</v>
      </c>
      <c r="BU274" s="35" t="s">
        <v>133</v>
      </c>
      <c r="BV274" s="35" t="s">
        <v>133</v>
      </c>
      <c r="BW274" s="35" t="s">
        <v>133</v>
      </c>
      <c r="BX274" s="36">
        <v>0</v>
      </c>
      <c r="BY274" s="37" t="s">
        <v>133</v>
      </c>
      <c r="BZ274" s="38" t="s">
        <v>133</v>
      </c>
    </row>
    <row r="275" spans="1:78" ht="50.1" customHeight="1">
      <c r="A275" s="19" t="s">
        <v>530</v>
      </c>
      <c r="B275" s="20" t="s">
        <v>1108</v>
      </c>
      <c r="C275" s="21">
        <v>8</v>
      </c>
      <c r="D275" s="21" t="s">
        <v>1708</v>
      </c>
      <c r="E275" s="40">
        <v>9.1523369999999993</v>
      </c>
      <c r="F275" s="40">
        <v>98.286657000000005</v>
      </c>
      <c r="G275" s="41">
        <v>3</v>
      </c>
      <c r="H275" s="22">
        <v>126301</v>
      </c>
      <c r="I275" s="22">
        <v>14398</v>
      </c>
      <c r="J275" s="23" t="s">
        <v>1059</v>
      </c>
      <c r="K275" s="23" t="s">
        <v>1059</v>
      </c>
      <c r="L275" s="23" t="s">
        <v>1059</v>
      </c>
      <c r="M275" s="24" t="s">
        <v>516</v>
      </c>
      <c r="N275" s="25" t="s">
        <v>133</v>
      </c>
      <c r="O275" s="25" t="s">
        <v>133</v>
      </c>
      <c r="P275" s="25" t="s">
        <v>133</v>
      </c>
      <c r="Q275" s="25" t="s">
        <v>133</v>
      </c>
      <c r="R275" s="25" t="s">
        <v>133</v>
      </c>
      <c r="S275" s="44" t="s">
        <v>133</v>
      </c>
      <c r="T275" s="26" t="s">
        <v>487</v>
      </c>
      <c r="U275" s="27" t="s">
        <v>133</v>
      </c>
      <c r="V275" s="27" t="s">
        <v>133</v>
      </c>
      <c r="W275" s="27" t="s">
        <v>133</v>
      </c>
      <c r="X275" s="27" t="s">
        <v>133</v>
      </c>
      <c r="Y275" s="27">
        <v>0.01</v>
      </c>
      <c r="Z275" s="27" t="s">
        <v>133</v>
      </c>
      <c r="AA275" s="27" t="s">
        <v>133</v>
      </c>
      <c r="AB275" s="28" t="s">
        <v>133</v>
      </c>
      <c r="AC275" s="28">
        <v>0.5</v>
      </c>
      <c r="AD275" s="28">
        <v>0.03</v>
      </c>
      <c r="AE275" s="28">
        <v>0.1</v>
      </c>
      <c r="AF275" s="28">
        <v>0.1</v>
      </c>
      <c r="AG275" s="39" t="s">
        <v>133</v>
      </c>
      <c r="AH275" s="39" t="s">
        <v>133</v>
      </c>
      <c r="AI275" s="39" t="s">
        <v>133</v>
      </c>
      <c r="AJ275" s="39" t="s">
        <v>133</v>
      </c>
      <c r="AK275" s="39" t="s">
        <v>133</v>
      </c>
      <c r="AL275" s="39">
        <f>3.25-(AV275+AU275)</f>
        <v>2.35287778931023</v>
      </c>
      <c r="AM275" s="45" t="s">
        <v>133</v>
      </c>
      <c r="AN275" s="15">
        <f t="shared" si="33"/>
        <v>0.52057660339281486</v>
      </c>
      <c r="AO275" s="15">
        <f t="shared" si="34"/>
        <v>0.52057660339281486</v>
      </c>
      <c r="AP275" s="47">
        <v>-1.6369811404300001</v>
      </c>
      <c r="AQ275" s="29" t="s">
        <v>133</v>
      </c>
      <c r="AR275" s="29" t="s">
        <v>133</v>
      </c>
      <c r="AS275" s="148">
        <v>-0.97333132205299999</v>
      </c>
      <c r="AT275" s="148">
        <v>-0.90076231474199997</v>
      </c>
      <c r="AU275" s="48">
        <v>-1.21336801723E-3</v>
      </c>
      <c r="AV275" s="47">
        <v>0.89833557870699998</v>
      </c>
      <c r="AW275" s="47">
        <v>0.99957133561</v>
      </c>
      <c r="AX275" s="29" t="s">
        <v>133</v>
      </c>
      <c r="AY275" s="29" t="s">
        <v>133</v>
      </c>
      <c r="AZ275" s="47">
        <v>1.6689101095900001</v>
      </c>
      <c r="BA275" s="30">
        <v>1</v>
      </c>
      <c r="BB275" s="42">
        <v>5</v>
      </c>
      <c r="BC275" s="31" t="s">
        <v>11333</v>
      </c>
      <c r="BD275" s="31" t="s">
        <v>1034</v>
      </c>
      <c r="BE275" s="31" t="s">
        <v>1710</v>
      </c>
      <c r="BF275" s="32" t="s">
        <v>133</v>
      </c>
      <c r="BG275" s="32" t="s">
        <v>133</v>
      </c>
      <c r="BH275" s="33">
        <v>0.05</v>
      </c>
      <c r="BI275" s="33">
        <v>0.05</v>
      </c>
      <c r="BJ275" s="32" t="s">
        <v>133</v>
      </c>
      <c r="BK275" s="32" t="s">
        <v>133</v>
      </c>
      <c r="BL275" s="32" t="s">
        <v>133</v>
      </c>
      <c r="BM275" s="34" t="s">
        <v>133</v>
      </c>
      <c r="BN275" s="34" t="s">
        <v>133</v>
      </c>
      <c r="BO275" s="34" t="s">
        <v>133</v>
      </c>
      <c r="BP275" s="34" t="s">
        <v>133</v>
      </c>
      <c r="BQ275" s="35" t="s">
        <v>133</v>
      </c>
      <c r="BR275" s="16">
        <f t="shared" si="35"/>
        <v>0.52535702146254792</v>
      </c>
      <c r="BS275" s="16">
        <f t="shared" si="36"/>
        <v>0.52535702146254792</v>
      </c>
      <c r="BT275" s="35" t="s">
        <v>133</v>
      </c>
      <c r="BU275" s="35" t="s">
        <v>133</v>
      </c>
      <c r="BV275" s="35" t="s">
        <v>133</v>
      </c>
      <c r="BW275" s="35" t="s">
        <v>133</v>
      </c>
      <c r="BX275" s="36">
        <v>1</v>
      </c>
      <c r="BY275" s="37" t="s">
        <v>1059</v>
      </c>
      <c r="BZ275" s="38" t="s">
        <v>133</v>
      </c>
    </row>
    <row r="276" spans="1:78" ht="50.1" customHeight="1">
      <c r="A276" s="19" t="s">
        <v>531</v>
      </c>
      <c r="B276" s="20" t="s">
        <v>1108</v>
      </c>
      <c r="C276" s="21">
        <v>8</v>
      </c>
      <c r="D276" s="21" t="s">
        <v>1708</v>
      </c>
      <c r="E276" s="40">
        <v>9.1523369999999993</v>
      </c>
      <c r="F276" s="40">
        <v>98.286657000000005</v>
      </c>
      <c r="G276" s="41">
        <v>3</v>
      </c>
      <c r="H276" s="22">
        <v>104587</v>
      </c>
      <c r="I276" s="22">
        <v>10565</v>
      </c>
      <c r="J276" s="23" t="s">
        <v>1059</v>
      </c>
      <c r="K276" s="23" t="s">
        <v>1059</v>
      </c>
      <c r="L276" s="23" t="s">
        <v>1059</v>
      </c>
      <c r="M276" s="24" t="s">
        <v>516</v>
      </c>
      <c r="N276" s="25" t="s">
        <v>133</v>
      </c>
      <c r="O276" s="25" t="s">
        <v>133</v>
      </c>
      <c r="P276" s="25" t="s">
        <v>133</v>
      </c>
      <c r="Q276" s="25" t="s">
        <v>133</v>
      </c>
      <c r="R276" s="25" t="s">
        <v>133</v>
      </c>
      <c r="S276" s="44" t="s">
        <v>133</v>
      </c>
      <c r="T276" s="26" t="s">
        <v>487</v>
      </c>
      <c r="U276" s="27" t="s">
        <v>133</v>
      </c>
      <c r="V276" s="27" t="s">
        <v>133</v>
      </c>
      <c r="W276" s="27" t="s">
        <v>133</v>
      </c>
      <c r="X276" s="27" t="s">
        <v>133</v>
      </c>
      <c r="Y276" s="27">
        <v>0.01</v>
      </c>
      <c r="Z276" s="27" t="s">
        <v>133</v>
      </c>
      <c r="AA276" s="27" t="s">
        <v>133</v>
      </c>
      <c r="AB276" s="28" t="s">
        <v>133</v>
      </c>
      <c r="AC276" s="28">
        <v>0.5</v>
      </c>
      <c r="AD276" s="28">
        <v>0.03</v>
      </c>
      <c r="AE276" s="28">
        <v>0.1</v>
      </c>
      <c r="AF276" s="28">
        <v>0.1</v>
      </c>
      <c r="AG276" s="39" t="s">
        <v>133</v>
      </c>
      <c r="AH276" s="39" t="s">
        <v>133</v>
      </c>
      <c r="AI276" s="39" t="s">
        <v>133</v>
      </c>
      <c r="AJ276" s="39" t="s">
        <v>133</v>
      </c>
      <c r="AK276" s="39" t="s">
        <v>133</v>
      </c>
      <c r="AL276" s="39">
        <f>3.47-(AV276+AU276)</f>
        <v>2.5728777893102301</v>
      </c>
      <c r="AM276" s="45" t="s">
        <v>133</v>
      </c>
      <c r="AN276" s="15">
        <f t="shared" si="33"/>
        <v>0.52057660339281486</v>
      </c>
      <c r="AO276" s="15">
        <f t="shared" si="34"/>
        <v>0.52057660339281486</v>
      </c>
      <c r="AP276" s="47">
        <v>-1.6369811404300001</v>
      </c>
      <c r="AQ276" s="29" t="s">
        <v>133</v>
      </c>
      <c r="AR276" s="29" t="s">
        <v>133</v>
      </c>
      <c r="AS276" s="148">
        <v>-0.97333132205299999</v>
      </c>
      <c r="AT276" s="148">
        <v>-0.90076231474199997</v>
      </c>
      <c r="AU276" s="48">
        <v>-1.21336801723E-3</v>
      </c>
      <c r="AV276" s="47">
        <v>0.89833557870699998</v>
      </c>
      <c r="AW276" s="47">
        <v>0.99957133561</v>
      </c>
      <c r="AX276" s="29" t="s">
        <v>133</v>
      </c>
      <c r="AY276" s="29" t="s">
        <v>133</v>
      </c>
      <c r="AZ276" s="47">
        <v>1.6689101095900001</v>
      </c>
      <c r="BA276" s="30">
        <v>1</v>
      </c>
      <c r="BB276" s="42">
        <v>5</v>
      </c>
      <c r="BC276" s="31" t="s">
        <v>11333</v>
      </c>
      <c r="BD276" s="31" t="s">
        <v>1034</v>
      </c>
      <c r="BE276" s="31" t="s">
        <v>1710</v>
      </c>
      <c r="BF276" s="32" t="s">
        <v>133</v>
      </c>
      <c r="BG276" s="32" t="s">
        <v>133</v>
      </c>
      <c r="BH276" s="33">
        <v>0.05</v>
      </c>
      <c r="BI276" s="33">
        <v>0.05</v>
      </c>
      <c r="BJ276" s="32" t="s">
        <v>133</v>
      </c>
      <c r="BK276" s="32" t="s">
        <v>133</v>
      </c>
      <c r="BL276" s="32" t="s">
        <v>133</v>
      </c>
      <c r="BM276" s="34" t="s">
        <v>133</v>
      </c>
      <c r="BN276" s="34" t="s">
        <v>133</v>
      </c>
      <c r="BO276" s="34" t="s">
        <v>133</v>
      </c>
      <c r="BP276" s="34" t="s">
        <v>133</v>
      </c>
      <c r="BQ276" s="35" t="s">
        <v>133</v>
      </c>
      <c r="BR276" s="16">
        <f t="shared" si="35"/>
        <v>0.52535702146254792</v>
      </c>
      <c r="BS276" s="16">
        <f t="shared" si="36"/>
        <v>0.52535702146254792</v>
      </c>
      <c r="BT276" s="35" t="s">
        <v>133</v>
      </c>
      <c r="BU276" s="35" t="s">
        <v>133</v>
      </c>
      <c r="BV276" s="35" t="s">
        <v>133</v>
      </c>
      <c r="BW276" s="35" t="s">
        <v>133</v>
      </c>
      <c r="BX276" s="36">
        <v>1</v>
      </c>
      <c r="BY276" s="37" t="s">
        <v>1059</v>
      </c>
      <c r="BZ276" s="38" t="s">
        <v>133</v>
      </c>
    </row>
    <row r="277" spans="1:78" ht="50.1" customHeight="1">
      <c r="A277" s="19" t="s">
        <v>532</v>
      </c>
      <c r="B277" s="20" t="s">
        <v>1108</v>
      </c>
      <c r="C277" s="21">
        <v>8</v>
      </c>
      <c r="D277" s="21" t="s">
        <v>1708</v>
      </c>
      <c r="E277" s="40">
        <v>9.1523369999999993</v>
      </c>
      <c r="F277" s="40">
        <v>98.286657000000005</v>
      </c>
      <c r="G277" s="41">
        <v>3</v>
      </c>
      <c r="H277" s="22">
        <v>106950</v>
      </c>
      <c r="I277" s="22">
        <v>8318</v>
      </c>
      <c r="J277" s="23" t="s">
        <v>1059</v>
      </c>
      <c r="K277" s="23" t="s">
        <v>1059</v>
      </c>
      <c r="L277" s="23" t="s">
        <v>1059</v>
      </c>
      <c r="M277" s="24" t="s">
        <v>516</v>
      </c>
      <c r="N277" s="25" t="s">
        <v>133</v>
      </c>
      <c r="O277" s="25" t="s">
        <v>133</v>
      </c>
      <c r="P277" s="25" t="s">
        <v>133</v>
      </c>
      <c r="Q277" s="25" t="s">
        <v>133</v>
      </c>
      <c r="R277" s="25" t="s">
        <v>133</v>
      </c>
      <c r="S277" s="44" t="s">
        <v>133</v>
      </c>
      <c r="T277" s="26" t="s">
        <v>487</v>
      </c>
      <c r="U277" s="27" t="s">
        <v>133</v>
      </c>
      <c r="V277" s="27" t="s">
        <v>133</v>
      </c>
      <c r="W277" s="27" t="s">
        <v>133</v>
      </c>
      <c r="X277" s="27" t="s">
        <v>133</v>
      </c>
      <c r="Y277" s="27">
        <v>0.01</v>
      </c>
      <c r="Z277" s="27" t="s">
        <v>133</v>
      </c>
      <c r="AA277" s="27" t="s">
        <v>133</v>
      </c>
      <c r="AB277" s="28" t="s">
        <v>133</v>
      </c>
      <c r="AC277" s="28">
        <v>0.5</v>
      </c>
      <c r="AD277" s="28">
        <v>0.03</v>
      </c>
      <c r="AE277" s="28">
        <v>0.1</v>
      </c>
      <c r="AF277" s="28">
        <v>0.1</v>
      </c>
      <c r="AG277" s="39" t="s">
        <v>133</v>
      </c>
      <c r="AH277" s="39" t="s">
        <v>133</v>
      </c>
      <c r="AI277" s="39" t="s">
        <v>133</v>
      </c>
      <c r="AJ277" s="39" t="s">
        <v>133</v>
      </c>
      <c r="AK277" s="39" t="s">
        <v>133</v>
      </c>
      <c r="AL277" s="39">
        <f>3.9-(AV277+AU277)</f>
        <v>3.0028777893102299</v>
      </c>
      <c r="AM277" s="45" t="s">
        <v>133</v>
      </c>
      <c r="AN277" s="15">
        <f t="shared" si="33"/>
        <v>0.52057660339281486</v>
      </c>
      <c r="AO277" s="15">
        <f t="shared" si="34"/>
        <v>0.52057660339281486</v>
      </c>
      <c r="AP277" s="47">
        <v>-1.6369811404300001</v>
      </c>
      <c r="AQ277" s="29" t="s">
        <v>133</v>
      </c>
      <c r="AR277" s="29" t="s">
        <v>133</v>
      </c>
      <c r="AS277" s="148">
        <v>-0.97333132205299999</v>
      </c>
      <c r="AT277" s="148">
        <v>-0.90076231474199997</v>
      </c>
      <c r="AU277" s="48">
        <v>-1.21336801723E-3</v>
      </c>
      <c r="AV277" s="47">
        <v>0.89833557870699998</v>
      </c>
      <c r="AW277" s="47">
        <v>0.99957133561</v>
      </c>
      <c r="AX277" s="29" t="s">
        <v>133</v>
      </c>
      <c r="AY277" s="29" t="s">
        <v>133</v>
      </c>
      <c r="AZ277" s="47">
        <v>1.6689101095900001</v>
      </c>
      <c r="BA277" s="30">
        <v>1</v>
      </c>
      <c r="BB277" s="42">
        <v>5</v>
      </c>
      <c r="BC277" s="31" t="s">
        <v>11333</v>
      </c>
      <c r="BD277" s="31" t="s">
        <v>1034</v>
      </c>
      <c r="BE277" s="31" t="s">
        <v>1710</v>
      </c>
      <c r="BF277" s="32" t="s">
        <v>133</v>
      </c>
      <c r="BG277" s="32" t="s">
        <v>133</v>
      </c>
      <c r="BH277" s="33">
        <v>0.05</v>
      </c>
      <c r="BI277" s="33">
        <v>0.05</v>
      </c>
      <c r="BJ277" s="32" t="s">
        <v>133</v>
      </c>
      <c r="BK277" s="32" t="s">
        <v>133</v>
      </c>
      <c r="BL277" s="32" t="s">
        <v>133</v>
      </c>
      <c r="BM277" s="34" t="s">
        <v>133</v>
      </c>
      <c r="BN277" s="34" t="s">
        <v>133</v>
      </c>
      <c r="BO277" s="34" t="s">
        <v>133</v>
      </c>
      <c r="BP277" s="34" t="s">
        <v>133</v>
      </c>
      <c r="BQ277" s="35" t="s">
        <v>133</v>
      </c>
      <c r="BR277" s="16">
        <f t="shared" si="35"/>
        <v>0.52535702146254792</v>
      </c>
      <c r="BS277" s="16">
        <f t="shared" si="36"/>
        <v>0.52535702146254792</v>
      </c>
      <c r="BT277" s="35" t="s">
        <v>133</v>
      </c>
      <c r="BU277" s="35" t="s">
        <v>133</v>
      </c>
      <c r="BV277" s="35" t="s">
        <v>133</v>
      </c>
      <c r="BW277" s="35" t="s">
        <v>133</v>
      </c>
      <c r="BX277" s="36">
        <v>1</v>
      </c>
      <c r="BY277" s="37" t="s">
        <v>1059</v>
      </c>
      <c r="BZ277" s="38" t="s">
        <v>133</v>
      </c>
    </row>
    <row r="278" spans="1:78" ht="50.1" customHeight="1">
      <c r="A278" s="19" t="s">
        <v>533</v>
      </c>
      <c r="B278" s="20" t="s">
        <v>1108</v>
      </c>
      <c r="C278" s="21">
        <v>8</v>
      </c>
      <c r="D278" s="21" t="s">
        <v>534</v>
      </c>
      <c r="E278" s="40">
        <v>9.1523369999999993</v>
      </c>
      <c r="F278" s="40">
        <v>98.286657000000005</v>
      </c>
      <c r="G278" s="41">
        <v>1</v>
      </c>
      <c r="H278" s="22">
        <v>3040</v>
      </c>
      <c r="I278" s="22">
        <v>25</v>
      </c>
      <c r="J278" s="23">
        <v>3221</v>
      </c>
      <c r="K278" s="23">
        <v>3273</v>
      </c>
      <c r="L278" s="23">
        <v>3169</v>
      </c>
      <c r="M278" s="24" t="s">
        <v>518</v>
      </c>
      <c r="N278" s="25" t="s">
        <v>133</v>
      </c>
      <c r="O278" s="25" t="s">
        <v>133</v>
      </c>
      <c r="P278" s="25" t="s">
        <v>133</v>
      </c>
      <c r="Q278" s="25" t="s">
        <v>133</v>
      </c>
      <c r="R278" s="25" t="s">
        <v>133</v>
      </c>
      <c r="S278" s="44" t="s">
        <v>133</v>
      </c>
      <c r="T278" s="26" t="s">
        <v>487</v>
      </c>
      <c r="U278" s="27" t="s">
        <v>133</v>
      </c>
      <c r="V278" s="27" t="s">
        <v>133</v>
      </c>
      <c r="W278" s="27" t="s">
        <v>133</v>
      </c>
      <c r="X278" s="27" t="s">
        <v>133</v>
      </c>
      <c r="Y278" s="27">
        <v>0.01</v>
      </c>
      <c r="Z278" s="27" t="s">
        <v>133</v>
      </c>
      <c r="AA278" s="27" t="s">
        <v>133</v>
      </c>
      <c r="AB278" s="28" t="s">
        <v>133</v>
      </c>
      <c r="AC278" s="28">
        <v>0.5</v>
      </c>
      <c r="AD278" s="28">
        <v>0.03</v>
      </c>
      <c r="AE278" s="28">
        <v>0.1</v>
      </c>
      <c r="AF278" s="28">
        <v>0.1</v>
      </c>
      <c r="AG278" s="39" t="s">
        <v>133</v>
      </c>
      <c r="AH278" s="39" t="s">
        <v>133</v>
      </c>
      <c r="AI278" s="39" t="s">
        <v>133</v>
      </c>
      <c r="AJ278" s="39" t="s">
        <v>133</v>
      </c>
      <c r="AK278" s="39" t="s">
        <v>133</v>
      </c>
      <c r="AL278" s="39">
        <f>0.7-(AV278+AU278)</f>
        <v>-0.19712221068976998</v>
      </c>
      <c r="AM278" s="45" t="s">
        <v>133</v>
      </c>
      <c r="AN278" s="15">
        <f t="shared" si="33"/>
        <v>0.52057660339281486</v>
      </c>
      <c r="AO278" s="15">
        <f t="shared" si="34"/>
        <v>0.52057660339281486</v>
      </c>
      <c r="AP278" s="47">
        <v>-1.6369811404300001</v>
      </c>
      <c r="AQ278" s="29" t="s">
        <v>133</v>
      </c>
      <c r="AR278" s="29" t="s">
        <v>133</v>
      </c>
      <c r="AS278" s="148">
        <v>-0.97333132205299999</v>
      </c>
      <c r="AT278" s="148">
        <v>-0.90076231474199997</v>
      </c>
      <c r="AU278" s="48">
        <v>-1.21336801723E-3</v>
      </c>
      <c r="AV278" s="47">
        <v>0.89833557870699998</v>
      </c>
      <c r="AW278" s="47">
        <v>0.99957133561</v>
      </c>
      <c r="AX278" s="29" t="s">
        <v>133</v>
      </c>
      <c r="AY278" s="29" t="s">
        <v>133</v>
      </c>
      <c r="AZ278" s="47">
        <v>1.6689101095900001</v>
      </c>
      <c r="BA278" s="30">
        <v>1</v>
      </c>
      <c r="BB278" s="42">
        <v>5</v>
      </c>
      <c r="BC278" s="31" t="s">
        <v>11333</v>
      </c>
      <c r="BD278" s="31" t="s">
        <v>11357</v>
      </c>
      <c r="BE278" s="31" t="s">
        <v>1710</v>
      </c>
      <c r="BF278" s="32" t="s">
        <v>133</v>
      </c>
      <c r="BG278" s="32" t="s">
        <v>133</v>
      </c>
      <c r="BH278" s="33">
        <v>0.05</v>
      </c>
      <c r="BI278" s="33">
        <v>0.05</v>
      </c>
      <c r="BJ278" s="32" t="s">
        <v>133</v>
      </c>
      <c r="BK278" s="32" t="s">
        <v>133</v>
      </c>
      <c r="BL278" s="32" t="s">
        <v>133</v>
      </c>
      <c r="BM278" s="34" t="s">
        <v>133</v>
      </c>
      <c r="BN278" s="34" t="s">
        <v>133</v>
      </c>
      <c r="BO278" s="34" t="s">
        <v>133</v>
      </c>
      <c r="BP278" s="34" t="s">
        <v>133</v>
      </c>
      <c r="BQ278" s="35" t="s">
        <v>133</v>
      </c>
      <c r="BR278" s="16">
        <f t="shared" si="35"/>
        <v>0.52535702146254792</v>
      </c>
      <c r="BS278" s="16">
        <f t="shared" si="36"/>
        <v>0.52535702146254792</v>
      </c>
      <c r="BT278" s="35" t="s">
        <v>133</v>
      </c>
      <c r="BU278" s="35" t="s">
        <v>133</v>
      </c>
      <c r="BV278" s="35" t="s">
        <v>133</v>
      </c>
      <c r="BW278" s="35" t="s">
        <v>133</v>
      </c>
      <c r="BX278" s="36">
        <v>0</v>
      </c>
      <c r="BY278" s="37" t="s">
        <v>133</v>
      </c>
      <c r="BZ278" s="38" t="s">
        <v>1061</v>
      </c>
    </row>
    <row r="279" spans="1:78" ht="50.1" customHeight="1">
      <c r="A279" s="19" t="s">
        <v>535</v>
      </c>
      <c r="B279" s="20" t="s">
        <v>1108</v>
      </c>
      <c r="C279" s="21">
        <v>8</v>
      </c>
      <c r="D279" s="21" t="s">
        <v>534</v>
      </c>
      <c r="E279" s="40">
        <v>9.1523369999999993</v>
      </c>
      <c r="F279" s="40">
        <v>98.286657000000005</v>
      </c>
      <c r="G279" s="41">
        <v>1</v>
      </c>
      <c r="H279" s="22">
        <v>2760</v>
      </c>
      <c r="I279" s="22">
        <v>20</v>
      </c>
      <c r="J279" s="23">
        <v>2837</v>
      </c>
      <c r="K279" s="23">
        <v>2888</v>
      </c>
      <c r="L279" s="23">
        <v>2786</v>
      </c>
      <c r="M279" s="24" t="s">
        <v>518</v>
      </c>
      <c r="N279" s="25" t="s">
        <v>133</v>
      </c>
      <c r="O279" s="25" t="s">
        <v>133</v>
      </c>
      <c r="P279" s="25" t="s">
        <v>133</v>
      </c>
      <c r="Q279" s="25" t="s">
        <v>133</v>
      </c>
      <c r="R279" s="25" t="s">
        <v>133</v>
      </c>
      <c r="S279" s="44" t="s">
        <v>133</v>
      </c>
      <c r="T279" s="26" t="s">
        <v>487</v>
      </c>
      <c r="U279" s="27" t="s">
        <v>133</v>
      </c>
      <c r="V279" s="27" t="s">
        <v>133</v>
      </c>
      <c r="W279" s="27" t="s">
        <v>133</v>
      </c>
      <c r="X279" s="27" t="s">
        <v>133</v>
      </c>
      <c r="Y279" s="27">
        <v>0.01</v>
      </c>
      <c r="Z279" s="27" t="s">
        <v>133</v>
      </c>
      <c r="AA279" s="27" t="s">
        <v>133</v>
      </c>
      <c r="AB279" s="28" t="s">
        <v>133</v>
      </c>
      <c r="AC279" s="28">
        <v>0.5</v>
      </c>
      <c r="AD279" s="28">
        <v>0.03</v>
      </c>
      <c r="AE279" s="28">
        <v>0.1</v>
      </c>
      <c r="AF279" s="28">
        <v>0.1</v>
      </c>
      <c r="AG279" s="39" t="s">
        <v>133</v>
      </c>
      <c r="AH279" s="39" t="s">
        <v>133</v>
      </c>
      <c r="AI279" s="39" t="s">
        <v>133</v>
      </c>
      <c r="AJ279" s="39" t="s">
        <v>133</v>
      </c>
      <c r="AK279" s="39" t="s">
        <v>133</v>
      </c>
      <c r="AL279" s="39">
        <f>-0.69+(AV279+AU279)</f>
        <v>0.20712221068976999</v>
      </c>
      <c r="AM279" s="45" t="s">
        <v>133</v>
      </c>
      <c r="AN279" s="15">
        <f t="shared" si="33"/>
        <v>0.52057660339281486</v>
      </c>
      <c r="AO279" s="15">
        <f t="shared" si="34"/>
        <v>0.52057660339281486</v>
      </c>
      <c r="AP279" s="47">
        <v>-1.6369811404300001</v>
      </c>
      <c r="AQ279" s="29" t="s">
        <v>133</v>
      </c>
      <c r="AR279" s="29" t="s">
        <v>133</v>
      </c>
      <c r="AS279" s="148">
        <v>-0.97333132205299999</v>
      </c>
      <c r="AT279" s="148">
        <v>-0.90076231474199997</v>
      </c>
      <c r="AU279" s="48">
        <v>-1.21336801723E-3</v>
      </c>
      <c r="AV279" s="47">
        <v>0.89833557870699998</v>
      </c>
      <c r="AW279" s="47">
        <v>0.99957133561</v>
      </c>
      <c r="AX279" s="29" t="s">
        <v>133</v>
      </c>
      <c r="AY279" s="29" t="s">
        <v>133</v>
      </c>
      <c r="AZ279" s="47">
        <v>1.6689101095900001</v>
      </c>
      <c r="BA279" s="30">
        <v>1</v>
      </c>
      <c r="BB279" s="42">
        <v>5</v>
      </c>
      <c r="BC279" s="31" t="s">
        <v>11333</v>
      </c>
      <c r="BD279" s="31" t="s">
        <v>11358</v>
      </c>
      <c r="BE279" s="31" t="s">
        <v>1710</v>
      </c>
      <c r="BF279" s="32" t="s">
        <v>133</v>
      </c>
      <c r="BG279" s="32" t="s">
        <v>133</v>
      </c>
      <c r="BH279" s="33">
        <v>0.05</v>
      </c>
      <c r="BI279" s="33">
        <v>0.05</v>
      </c>
      <c r="BJ279" s="32" t="s">
        <v>133</v>
      </c>
      <c r="BK279" s="32" t="s">
        <v>133</v>
      </c>
      <c r="BL279" s="32" t="s">
        <v>133</v>
      </c>
      <c r="BM279" s="34" t="s">
        <v>133</v>
      </c>
      <c r="BN279" s="34" t="s">
        <v>133</v>
      </c>
      <c r="BO279" s="34" t="s">
        <v>133</v>
      </c>
      <c r="BP279" s="34" t="s">
        <v>133</v>
      </c>
      <c r="BQ279" s="35" t="s">
        <v>133</v>
      </c>
      <c r="BR279" s="16">
        <f t="shared" si="35"/>
        <v>0.52535702146254792</v>
      </c>
      <c r="BS279" s="16">
        <f t="shared" si="36"/>
        <v>0.52535702146254792</v>
      </c>
      <c r="BT279" s="35" t="s">
        <v>133</v>
      </c>
      <c r="BU279" s="35" t="s">
        <v>133</v>
      </c>
      <c r="BV279" s="35" t="s">
        <v>133</v>
      </c>
      <c r="BW279" s="35" t="s">
        <v>133</v>
      </c>
      <c r="BX279" s="36">
        <v>0</v>
      </c>
      <c r="BY279" s="37" t="s">
        <v>133</v>
      </c>
      <c r="BZ279" s="38" t="s">
        <v>133</v>
      </c>
    </row>
    <row r="280" spans="1:78" ht="50.1" customHeight="1">
      <c r="A280" s="19" t="s">
        <v>536</v>
      </c>
      <c r="B280" s="20" t="s">
        <v>1108</v>
      </c>
      <c r="C280" s="21">
        <v>8</v>
      </c>
      <c r="D280" s="21" t="s">
        <v>534</v>
      </c>
      <c r="E280" s="40">
        <v>9.1523369999999993</v>
      </c>
      <c r="F280" s="40">
        <v>98.286657000000005</v>
      </c>
      <c r="G280" s="41">
        <v>1</v>
      </c>
      <c r="H280" s="22">
        <v>3080</v>
      </c>
      <c r="I280" s="22">
        <v>30</v>
      </c>
      <c r="J280" s="23">
        <v>3289.5</v>
      </c>
      <c r="K280" s="23">
        <v>3366</v>
      </c>
      <c r="L280" s="23">
        <v>3213</v>
      </c>
      <c r="M280" s="24" t="s">
        <v>518</v>
      </c>
      <c r="N280" s="25" t="s">
        <v>133</v>
      </c>
      <c r="O280" s="25" t="s">
        <v>133</v>
      </c>
      <c r="P280" s="25" t="s">
        <v>133</v>
      </c>
      <c r="Q280" s="25" t="s">
        <v>133</v>
      </c>
      <c r="R280" s="25" t="s">
        <v>133</v>
      </c>
      <c r="S280" s="44" t="s">
        <v>133</v>
      </c>
      <c r="T280" s="26" t="s">
        <v>487</v>
      </c>
      <c r="U280" s="27" t="s">
        <v>133</v>
      </c>
      <c r="V280" s="27" t="s">
        <v>133</v>
      </c>
      <c r="W280" s="27" t="s">
        <v>133</v>
      </c>
      <c r="X280" s="27" t="s">
        <v>133</v>
      </c>
      <c r="Y280" s="27">
        <v>0.01</v>
      </c>
      <c r="Z280" s="27" t="s">
        <v>133</v>
      </c>
      <c r="AA280" s="27" t="s">
        <v>133</v>
      </c>
      <c r="AB280" s="28" t="s">
        <v>133</v>
      </c>
      <c r="AC280" s="28">
        <v>0.5</v>
      </c>
      <c r="AD280" s="28">
        <v>0.03</v>
      </c>
      <c r="AE280" s="28">
        <v>0.1</v>
      </c>
      <c r="AF280" s="28">
        <v>0.1</v>
      </c>
      <c r="AG280" s="39" t="s">
        <v>133</v>
      </c>
      <c r="AH280" s="39" t="s">
        <v>133</v>
      </c>
      <c r="AI280" s="39" t="s">
        <v>133</v>
      </c>
      <c r="AJ280" s="39" t="s">
        <v>133</v>
      </c>
      <c r="AK280" s="39" t="s">
        <v>133</v>
      </c>
      <c r="AL280" s="39">
        <f>-0.2+(AV280+AU280)</f>
        <v>0.69712221068976987</v>
      </c>
      <c r="AM280" s="45" t="s">
        <v>133</v>
      </c>
      <c r="AN280" s="15">
        <f t="shared" si="33"/>
        <v>0.52057660339281486</v>
      </c>
      <c r="AO280" s="15">
        <f t="shared" si="34"/>
        <v>0.52057660339281486</v>
      </c>
      <c r="AP280" s="47">
        <v>-1.6369811404300001</v>
      </c>
      <c r="AQ280" s="29" t="s">
        <v>133</v>
      </c>
      <c r="AR280" s="29" t="s">
        <v>133</v>
      </c>
      <c r="AS280" s="148">
        <v>-0.97333132205299999</v>
      </c>
      <c r="AT280" s="148">
        <v>-0.90076231474199997</v>
      </c>
      <c r="AU280" s="48">
        <v>-1.21336801723E-3</v>
      </c>
      <c r="AV280" s="47">
        <v>0.89833557870699998</v>
      </c>
      <c r="AW280" s="47">
        <v>0.99957133561</v>
      </c>
      <c r="AX280" s="29" t="s">
        <v>133</v>
      </c>
      <c r="AY280" s="29" t="s">
        <v>133</v>
      </c>
      <c r="AZ280" s="47">
        <v>1.6689101095900001</v>
      </c>
      <c r="BA280" s="30">
        <v>1</v>
      </c>
      <c r="BB280" s="42">
        <v>5</v>
      </c>
      <c r="BC280" s="31" t="s">
        <v>11333</v>
      </c>
      <c r="BD280" s="31" t="s">
        <v>11357</v>
      </c>
      <c r="BE280" s="31" t="s">
        <v>1710</v>
      </c>
      <c r="BF280" s="32" t="s">
        <v>133</v>
      </c>
      <c r="BG280" s="32" t="s">
        <v>133</v>
      </c>
      <c r="BH280" s="33">
        <v>0.05</v>
      </c>
      <c r="BI280" s="33">
        <v>0.05</v>
      </c>
      <c r="BJ280" s="32" t="s">
        <v>133</v>
      </c>
      <c r="BK280" s="32" t="s">
        <v>133</v>
      </c>
      <c r="BL280" s="32" t="s">
        <v>133</v>
      </c>
      <c r="BM280" s="34" t="s">
        <v>133</v>
      </c>
      <c r="BN280" s="34" t="s">
        <v>133</v>
      </c>
      <c r="BO280" s="34" t="s">
        <v>133</v>
      </c>
      <c r="BP280" s="34" t="s">
        <v>133</v>
      </c>
      <c r="BQ280" s="35" t="s">
        <v>133</v>
      </c>
      <c r="BR280" s="16">
        <f t="shared" si="35"/>
        <v>0.52535702146254792</v>
      </c>
      <c r="BS280" s="16">
        <f t="shared" si="36"/>
        <v>0.52535702146254792</v>
      </c>
      <c r="BT280" s="35" t="s">
        <v>133</v>
      </c>
      <c r="BU280" s="35" t="s">
        <v>133</v>
      </c>
      <c r="BV280" s="35" t="s">
        <v>133</v>
      </c>
      <c r="BW280" s="35" t="s">
        <v>133</v>
      </c>
      <c r="BX280" s="36">
        <v>0</v>
      </c>
      <c r="BY280" s="37" t="s">
        <v>133</v>
      </c>
      <c r="BZ280" s="38" t="s">
        <v>133</v>
      </c>
    </row>
    <row r="281" spans="1:78" ht="50.1" customHeight="1">
      <c r="A281" s="19" t="s">
        <v>537</v>
      </c>
      <c r="B281" s="20" t="s">
        <v>1109</v>
      </c>
      <c r="C281" s="21">
        <v>8</v>
      </c>
      <c r="D281" s="21" t="s">
        <v>538</v>
      </c>
      <c r="E281" s="40">
        <v>20.684722000000001</v>
      </c>
      <c r="F281" s="40">
        <v>105.903611</v>
      </c>
      <c r="G281" s="41">
        <v>1</v>
      </c>
      <c r="H281" s="22">
        <v>5200</v>
      </c>
      <c r="I281" s="22">
        <v>40</v>
      </c>
      <c r="J281" s="23">
        <v>5959</v>
      </c>
      <c r="K281" s="23">
        <v>6021</v>
      </c>
      <c r="L281" s="23">
        <v>5897</v>
      </c>
      <c r="M281" s="24" t="s">
        <v>539</v>
      </c>
      <c r="N281" s="25" t="s">
        <v>540</v>
      </c>
      <c r="O281" s="25" t="s">
        <v>1713</v>
      </c>
      <c r="P281" s="25" t="s">
        <v>133</v>
      </c>
      <c r="Q281" s="25">
        <v>0.75</v>
      </c>
      <c r="R281" s="25">
        <v>28.65</v>
      </c>
      <c r="S281" s="44">
        <v>1</v>
      </c>
      <c r="T281" s="26" t="s">
        <v>541</v>
      </c>
      <c r="U281" s="27">
        <v>0.05</v>
      </c>
      <c r="V281" s="27" t="s">
        <v>190</v>
      </c>
      <c r="W281" s="27" t="s">
        <v>133</v>
      </c>
      <c r="X281" s="27" t="s">
        <v>133</v>
      </c>
      <c r="Y281" s="27">
        <v>0.01</v>
      </c>
      <c r="Z281" s="27">
        <v>0.15</v>
      </c>
      <c r="AA281" s="27" t="s">
        <v>133</v>
      </c>
      <c r="AB281" s="28" t="s">
        <v>133</v>
      </c>
      <c r="AC281" s="28">
        <v>0.5</v>
      </c>
      <c r="AD281" s="28">
        <v>0.01</v>
      </c>
      <c r="AE281" s="28" t="s">
        <v>133</v>
      </c>
      <c r="AF281" s="28">
        <v>0.1</v>
      </c>
      <c r="AG281" s="39" t="s">
        <v>133</v>
      </c>
      <c r="AH281" s="39" t="s">
        <v>133</v>
      </c>
      <c r="AI281" s="39" t="s">
        <v>133</v>
      </c>
      <c r="AJ281" s="39" t="s">
        <v>133</v>
      </c>
      <c r="AK281" s="39" t="s">
        <v>133</v>
      </c>
      <c r="AL281" s="39">
        <v>0.75</v>
      </c>
      <c r="AM281" s="45" t="s">
        <v>133</v>
      </c>
      <c r="AN281" s="15">
        <f t="shared" si="33"/>
        <v>0.53169540152233774</v>
      </c>
      <c r="AO281" s="15">
        <f t="shared" si="34"/>
        <v>0.53169540152233774</v>
      </c>
      <c r="AP281" s="47">
        <v>-1.9639283999999999</v>
      </c>
      <c r="AQ281" s="29" t="s">
        <v>133</v>
      </c>
      <c r="AR281" s="29" t="s">
        <v>133</v>
      </c>
      <c r="AS281" s="148">
        <v>-0.96110300000000004</v>
      </c>
      <c r="AT281" s="148">
        <v>-0.77392550000000004</v>
      </c>
      <c r="AU281" s="48">
        <v>-3.5652200000000002E-2</v>
      </c>
      <c r="AV281" s="47">
        <v>0.7026211</v>
      </c>
      <c r="AW281" s="47">
        <v>0.83887840000000002</v>
      </c>
      <c r="AX281" s="29" t="s">
        <v>133</v>
      </c>
      <c r="AY281" s="29" t="s">
        <v>133</v>
      </c>
      <c r="AZ281" s="47">
        <v>1.7697008999999999</v>
      </c>
      <c r="BA281" s="30">
        <v>0</v>
      </c>
      <c r="BB281" s="42">
        <v>5</v>
      </c>
      <c r="BC281" s="31" t="s">
        <v>1705</v>
      </c>
      <c r="BD281" s="31" t="s">
        <v>11359</v>
      </c>
      <c r="BE281" s="31" t="s">
        <v>1710</v>
      </c>
      <c r="BF281" s="32">
        <v>0.86702435</v>
      </c>
      <c r="BG281" s="32">
        <v>0.90267654999999991</v>
      </c>
      <c r="BH281" s="33">
        <v>0.05</v>
      </c>
      <c r="BI281" s="33">
        <v>0.05</v>
      </c>
      <c r="BJ281" s="32" t="s">
        <v>133</v>
      </c>
      <c r="BK281" s="32" t="s">
        <v>133</v>
      </c>
      <c r="BL281" s="32" t="s">
        <v>133</v>
      </c>
      <c r="BM281" s="34" t="s">
        <v>133</v>
      </c>
      <c r="BN281" s="34" t="s">
        <v>133</v>
      </c>
      <c r="BO281" s="34" t="s">
        <v>133</v>
      </c>
      <c r="BP281" s="34" t="s">
        <v>133</v>
      </c>
      <c r="BQ281" s="16">
        <f t="shared" ref="BQ281:BQ344" si="37">AL281-BF281</f>
        <v>-0.11702435</v>
      </c>
      <c r="BR281" s="16">
        <f t="shared" si="35"/>
        <v>1.050011882751763</v>
      </c>
      <c r="BS281" s="16">
        <f t="shared" si="36"/>
        <v>1.050011882751763</v>
      </c>
      <c r="BT281" s="35" t="s">
        <v>133</v>
      </c>
      <c r="BU281" s="35" t="s">
        <v>133</v>
      </c>
      <c r="BV281" s="35" t="s">
        <v>133</v>
      </c>
      <c r="BW281" s="35" t="s">
        <v>133</v>
      </c>
      <c r="BX281" s="36">
        <v>0</v>
      </c>
      <c r="BY281" s="37" t="s">
        <v>133</v>
      </c>
      <c r="BZ281" s="38" t="s">
        <v>133</v>
      </c>
    </row>
    <row r="282" spans="1:78" ht="50.1" customHeight="1">
      <c r="A282" s="19" t="s">
        <v>542</v>
      </c>
      <c r="B282" s="20" t="s">
        <v>1109</v>
      </c>
      <c r="C282" s="21">
        <v>8</v>
      </c>
      <c r="D282" s="21" t="s">
        <v>538</v>
      </c>
      <c r="E282" s="40">
        <v>20.684722000000001</v>
      </c>
      <c r="F282" s="40">
        <v>105.903611</v>
      </c>
      <c r="G282" s="41">
        <v>1</v>
      </c>
      <c r="H282" s="22">
        <v>6320</v>
      </c>
      <c r="I282" s="22">
        <v>40</v>
      </c>
      <c r="J282" s="23">
        <v>7244</v>
      </c>
      <c r="K282" s="23">
        <v>7324</v>
      </c>
      <c r="L282" s="23">
        <v>7164</v>
      </c>
      <c r="M282" s="24" t="s">
        <v>1713</v>
      </c>
      <c r="N282" s="25" t="s">
        <v>543</v>
      </c>
      <c r="O282" s="25" t="s">
        <v>1132</v>
      </c>
      <c r="P282" s="25" t="s">
        <v>133</v>
      </c>
      <c r="Q282" s="25">
        <v>2.13</v>
      </c>
      <c r="R282" s="25">
        <v>27.27</v>
      </c>
      <c r="S282" s="44">
        <v>1</v>
      </c>
      <c r="T282" s="26" t="s">
        <v>541</v>
      </c>
      <c r="U282" s="27">
        <v>0.05</v>
      </c>
      <c r="V282" s="27" t="s">
        <v>190</v>
      </c>
      <c r="W282" s="27" t="s">
        <v>133</v>
      </c>
      <c r="X282" s="27" t="s">
        <v>133</v>
      </c>
      <c r="Y282" s="27">
        <v>0.01</v>
      </c>
      <c r="Z282" s="27">
        <v>0.15</v>
      </c>
      <c r="AA282" s="27" t="s">
        <v>133</v>
      </c>
      <c r="AB282" s="28" t="s">
        <v>133</v>
      </c>
      <c r="AC282" s="28">
        <v>0.5</v>
      </c>
      <c r="AD282" s="28">
        <v>0.01</v>
      </c>
      <c r="AE282" s="28" t="s">
        <v>133</v>
      </c>
      <c r="AF282" s="28">
        <v>0.1</v>
      </c>
      <c r="AG282" s="39" t="s">
        <v>133</v>
      </c>
      <c r="AH282" s="39" t="s">
        <v>133</v>
      </c>
      <c r="AI282" s="39" t="s">
        <v>133</v>
      </c>
      <c r="AJ282" s="39" t="s">
        <v>133</v>
      </c>
      <c r="AK282" s="39" t="s">
        <v>133</v>
      </c>
      <c r="AL282" s="39">
        <v>-2.13</v>
      </c>
      <c r="AM282" s="45" t="s">
        <v>133</v>
      </c>
      <c r="AN282" s="15">
        <f t="shared" si="33"/>
        <v>0.53169540152233774</v>
      </c>
      <c r="AO282" s="15">
        <f t="shared" si="34"/>
        <v>0.53169540152233774</v>
      </c>
      <c r="AP282" s="47">
        <v>-1.9639283999999999</v>
      </c>
      <c r="AQ282" s="29" t="s">
        <v>133</v>
      </c>
      <c r="AR282" s="29" t="s">
        <v>133</v>
      </c>
      <c r="AS282" s="148">
        <v>-0.96110300000000004</v>
      </c>
      <c r="AT282" s="148">
        <v>-0.77392550000000004</v>
      </c>
      <c r="AU282" s="48">
        <v>-3.5652200000000002E-2</v>
      </c>
      <c r="AV282" s="47">
        <v>0.7026211</v>
      </c>
      <c r="AW282" s="47">
        <v>0.83887840000000002</v>
      </c>
      <c r="AX282" s="29" t="s">
        <v>133</v>
      </c>
      <c r="AY282" s="29" t="s">
        <v>133</v>
      </c>
      <c r="AZ282" s="47">
        <v>1.7697008999999999</v>
      </c>
      <c r="BA282" s="30">
        <v>-1</v>
      </c>
      <c r="BB282" s="42">
        <v>5</v>
      </c>
      <c r="BC282" s="31" t="s">
        <v>11331</v>
      </c>
      <c r="BD282" s="31" t="s">
        <v>11360</v>
      </c>
      <c r="BE282" s="31" t="s">
        <v>1711</v>
      </c>
      <c r="BF282" s="32" t="s">
        <v>133</v>
      </c>
      <c r="BG282" s="32" t="s">
        <v>133</v>
      </c>
      <c r="BH282" s="33">
        <v>0.05</v>
      </c>
      <c r="BI282" s="33">
        <v>0.05</v>
      </c>
      <c r="BJ282" s="32" t="s">
        <v>133</v>
      </c>
      <c r="BK282" s="32" t="s">
        <v>133</v>
      </c>
      <c r="BL282" s="32" t="s">
        <v>133</v>
      </c>
      <c r="BM282" s="34" t="s">
        <v>133</v>
      </c>
      <c r="BN282" s="34" t="s">
        <v>133</v>
      </c>
      <c r="BO282" s="34" t="s">
        <v>133</v>
      </c>
      <c r="BP282" s="34" t="s">
        <v>133</v>
      </c>
      <c r="BQ282" s="35" t="s">
        <v>133</v>
      </c>
      <c r="BR282" s="16">
        <f t="shared" si="35"/>
        <v>0.53637673327615543</v>
      </c>
      <c r="BS282" s="16">
        <f t="shared" si="36"/>
        <v>0.53637673327615543</v>
      </c>
      <c r="BT282" s="35" t="s">
        <v>133</v>
      </c>
      <c r="BU282" s="35" t="s">
        <v>133</v>
      </c>
      <c r="BV282" s="35" t="s">
        <v>133</v>
      </c>
      <c r="BW282" s="35" t="s">
        <v>133</v>
      </c>
      <c r="BX282" s="36">
        <v>0</v>
      </c>
      <c r="BY282" s="37" t="s">
        <v>133</v>
      </c>
      <c r="BZ282" s="38" t="s">
        <v>133</v>
      </c>
    </row>
    <row r="283" spans="1:78" ht="50.1" customHeight="1">
      <c r="A283" s="19" t="s">
        <v>544</v>
      </c>
      <c r="B283" s="20" t="s">
        <v>1109</v>
      </c>
      <c r="C283" s="21">
        <v>8</v>
      </c>
      <c r="D283" s="21" t="s">
        <v>538</v>
      </c>
      <c r="E283" s="40">
        <v>20.684722000000001</v>
      </c>
      <c r="F283" s="40">
        <v>105.903611</v>
      </c>
      <c r="G283" s="41">
        <v>1</v>
      </c>
      <c r="H283" s="22">
        <v>7660</v>
      </c>
      <c r="I283" s="22">
        <v>40</v>
      </c>
      <c r="J283" s="23">
        <v>8146</v>
      </c>
      <c r="K283" s="23">
        <v>8272</v>
      </c>
      <c r="L283" s="23">
        <v>8020</v>
      </c>
      <c r="M283" s="24" t="s">
        <v>1713</v>
      </c>
      <c r="N283" s="25" t="s">
        <v>543</v>
      </c>
      <c r="O283" s="25" t="s">
        <v>1132</v>
      </c>
      <c r="P283" s="25" t="s">
        <v>133</v>
      </c>
      <c r="Q283" s="25">
        <v>8.6300000000000008</v>
      </c>
      <c r="R283" s="25">
        <v>20.77</v>
      </c>
      <c r="S283" s="44">
        <v>1</v>
      </c>
      <c r="T283" s="26" t="s">
        <v>541</v>
      </c>
      <c r="U283" s="27">
        <v>0.05</v>
      </c>
      <c r="V283" s="27" t="s">
        <v>190</v>
      </c>
      <c r="W283" s="27" t="s">
        <v>133</v>
      </c>
      <c r="X283" s="27" t="s">
        <v>133</v>
      </c>
      <c r="Y283" s="27">
        <v>0.01</v>
      </c>
      <c r="Z283" s="27">
        <v>0.15</v>
      </c>
      <c r="AA283" s="27" t="s">
        <v>133</v>
      </c>
      <c r="AB283" s="28" t="s">
        <v>133</v>
      </c>
      <c r="AC283" s="28">
        <v>0.5</v>
      </c>
      <c r="AD283" s="28">
        <v>0.01</v>
      </c>
      <c r="AE283" s="28" t="s">
        <v>133</v>
      </c>
      <c r="AF283" s="28">
        <v>0.1</v>
      </c>
      <c r="AG283" s="39" t="s">
        <v>133</v>
      </c>
      <c r="AH283" s="39" t="s">
        <v>133</v>
      </c>
      <c r="AI283" s="39" t="s">
        <v>133</v>
      </c>
      <c r="AJ283" s="39" t="s">
        <v>133</v>
      </c>
      <c r="AK283" s="39" t="s">
        <v>133</v>
      </c>
      <c r="AL283" s="39">
        <v>-8.6300000000000008</v>
      </c>
      <c r="AM283" s="45" t="s">
        <v>133</v>
      </c>
      <c r="AN283" s="15">
        <f t="shared" si="33"/>
        <v>0.53169540152233774</v>
      </c>
      <c r="AO283" s="15">
        <f t="shared" si="34"/>
        <v>0.53169540152233774</v>
      </c>
      <c r="AP283" s="47">
        <v>-1.9639283999999999</v>
      </c>
      <c r="AQ283" s="29" t="s">
        <v>133</v>
      </c>
      <c r="AR283" s="29" t="s">
        <v>133</v>
      </c>
      <c r="AS283" s="148">
        <v>-0.96110300000000004</v>
      </c>
      <c r="AT283" s="148">
        <v>-0.77392550000000004</v>
      </c>
      <c r="AU283" s="48">
        <v>-3.5652200000000002E-2</v>
      </c>
      <c r="AV283" s="47">
        <v>0.7026211</v>
      </c>
      <c r="AW283" s="47">
        <v>0.83887840000000002</v>
      </c>
      <c r="AX283" s="29" t="s">
        <v>133</v>
      </c>
      <c r="AY283" s="29" t="s">
        <v>133</v>
      </c>
      <c r="AZ283" s="47">
        <v>1.7697008999999999</v>
      </c>
      <c r="BA283" s="30">
        <v>-1</v>
      </c>
      <c r="BB283" s="42">
        <v>5</v>
      </c>
      <c r="BC283" s="31" t="s">
        <v>11331</v>
      </c>
      <c r="BD283" s="31" t="s">
        <v>11361</v>
      </c>
      <c r="BE283" s="31" t="s">
        <v>1711</v>
      </c>
      <c r="BF283" s="32" t="s">
        <v>133</v>
      </c>
      <c r="BG283" s="32" t="s">
        <v>133</v>
      </c>
      <c r="BH283" s="33">
        <v>0.05</v>
      </c>
      <c r="BI283" s="33">
        <v>0.05</v>
      </c>
      <c r="BJ283" s="32" t="s">
        <v>133</v>
      </c>
      <c r="BK283" s="32" t="s">
        <v>133</v>
      </c>
      <c r="BL283" s="32" t="s">
        <v>133</v>
      </c>
      <c r="BM283" s="34" t="s">
        <v>133</v>
      </c>
      <c r="BN283" s="34" t="s">
        <v>133</v>
      </c>
      <c r="BO283" s="34" t="s">
        <v>133</v>
      </c>
      <c r="BP283" s="34" t="s">
        <v>133</v>
      </c>
      <c r="BQ283" s="35" t="s">
        <v>133</v>
      </c>
      <c r="BR283" s="16">
        <f t="shared" si="35"/>
        <v>0.53637673327615543</v>
      </c>
      <c r="BS283" s="16">
        <f t="shared" si="36"/>
        <v>0.53637673327615543</v>
      </c>
      <c r="BT283" s="35" t="s">
        <v>133</v>
      </c>
      <c r="BU283" s="35" t="s">
        <v>133</v>
      </c>
      <c r="BV283" s="35" t="s">
        <v>133</v>
      </c>
      <c r="BW283" s="35" t="s">
        <v>133</v>
      </c>
      <c r="BX283" s="36">
        <v>0</v>
      </c>
      <c r="BY283" s="37" t="s">
        <v>133</v>
      </c>
      <c r="BZ283" s="38" t="s">
        <v>133</v>
      </c>
    </row>
    <row r="284" spans="1:78" ht="50.1" customHeight="1">
      <c r="A284" s="19" t="s">
        <v>545</v>
      </c>
      <c r="B284" s="20" t="s">
        <v>1109</v>
      </c>
      <c r="C284" s="21">
        <v>8</v>
      </c>
      <c r="D284" s="21" t="s">
        <v>538</v>
      </c>
      <c r="E284" s="40">
        <v>20.684722000000001</v>
      </c>
      <c r="F284" s="40">
        <v>105.903611</v>
      </c>
      <c r="G284" s="41">
        <v>1</v>
      </c>
      <c r="H284" s="22">
        <v>8170</v>
      </c>
      <c r="I284" s="22">
        <v>40</v>
      </c>
      <c r="J284" s="23">
        <v>8719.5</v>
      </c>
      <c r="K284" s="23">
        <v>8886</v>
      </c>
      <c r="L284" s="23">
        <v>8553</v>
      </c>
      <c r="M284" s="24" t="s">
        <v>1713</v>
      </c>
      <c r="N284" s="25" t="s">
        <v>543</v>
      </c>
      <c r="O284" s="25" t="s">
        <v>1132</v>
      </c>
      <c r="P284" s="25" t="s">
        <v>133</v>
      </c>
      <c r="Q284" s="25">
        <v>9.6999999999999993</v>
      </c>
      <c r="R284" s="25">
        <v>19.7</v>
      </c>
      <c r="S284" s="44">
        <v>1</v>
      </c>
      <c r="T284" s="26" t="s">
        <v>541</v>
      </c>
      <c r="U284" s="27">
        <v>0.05</v>
      </c>
      <c r="V284" s="27" t="s">
        <v>190</v>
      </c>
      <c r="W284" s="27" t="s">
        <v>133</v>
      </c>
      <c r="X284" s="27" t="s">
        <v>133</v>
      </c>
      <c r="Y284" s="27">
        <v>0.01</v>
      </c>
      <c r="Z284" s="27">
        <v>0.15</v>
      </c>
      <c r="AA284" s="27" t="s">
        <v>133</v>
      </c>
      <c r="AB284" s="28" t="s">
        <v>133</v>
      </c>
      <c r="AC284" s="28">
        <v>0.5</v>
      </c>
      <c r="AD284" s="28">
        <v>0.01</v>
      </c>
      <c r="AE284" s="28" t="s">
        <v>133</v>
      </c>
      <c r="AF284" s="28">
        <v>0.1</v>
      </c>
      <c r="AG284" s="39" t="s">
        <v>133</v>
      </c>
      <c r="AH284" s="39" t="s">
        <v>133</v>
      </c>
      <c r="AI284" s="39" t="s">
        <v>133</v>
      </c>
      <c r="AJ284" s="39" t="s">
        <v>133</v>
      </c>
      <c r="AK284" s="39" t="s">
        <v>133</v>
      </c>
      <c r="AL284" s="39">
        <v>-9.6999999999999993</v>
      </c>
      <c r="AM284" s="45" t="s">
        <v>133</v>
      </c>
      <c r="AN284" s="15">
        <f t="shared" si="33"/>
        <v>0.53169540152233774</v>
      </c>
      <c r="AO284" s="15">
        <f t="shared" si="34"/>
        <v>0.53169540152233774</v>
      </c>
      <c r="AP284" s="47">
        <v>-1.9639283999999999</v>
      </c>
      <c r="AQ284" s="29" t="s">
        <v>133</v>
      </c>
      <c r="AR284" s="29" t="s">
        <v>133</v>
      </c>
      <c r="AS284" s="148">
        <v>-0.96110300000000004</v>
      </c>
      <c r="AT284" s="148">
        <v>-0.77392550000000004</v>
      </c>
      <c r="AU284" s="48">
        <v>-3.5652200000000002E-2</v>
      </c>
      <c r="AV284" s="47">
        <v>0.7026211</v>
      </c>
      <c r="AW284" s="47">
        <v>0.83887840000000002</v>
      </c>
      <c r="AX284" s="29" t="s">
        <v>133</v>
      </c>
      <c r="AY284" s="29" t="s">
        <v>133</v>
      </c>
      <c r="AZ284" s="47">
        <v>1.7697008999999999</v>
      </c>
      <c r="BA284" s="30">
        <v>-1</v>
      </c>
      <c r="BB284" s="42">
        <v>5</v>
      </c>
      <c r="BC284" s="31" t="s">
        <v>11331</v>
      </c>
      <c r="BD284" s="31" t="s">
        <v>11362</v>
      </c>
      <c r="BE284" s="31" t="s">
        <v>1711</v>
      </c>
      <c r="BF284" s="32" t="s">
        <v>133</v>
      </c>
      <c r="BG284" s="32" t="s">
        <v>133</v>
      </c>
      <c r="BH284" s="33">
        <v>0.05</v>
      </c>
      <c r="BI284" s="33">
        <v>0.05</v>
      </c>
      <c r="BJ284" s="32" t="s">
        <v>133</v>
      </c>
      <c r="BK284" s="32" t="s">
        <v>133</v>
      </c>
      <c r="BL284" s="32" t="s">
        <v>133</v>
      </c>
      <c r="BM284" s="34" t="s">
        <v>133</v>
      </c>
      <c r="BN284" s="34" t="s">
        <v>133</v>
      </c>
      <c r="BO284" s="34" t="s">
        <v>133</v>
      </c>
      <c r="BP284" s="34" t="s">
        <v>133</v>
      </c>
      <c r="BQ284" s="35" t="s">
        <v>133</v>
      </c>
      <c r="BR284" s="16">
        <f t="shared" si="35"/>
        <v>0.53637673327615543</v>
      </c>
      <c r="BS284" s="16">
        <f t="shared" si="36"/>
        <v>0.53637673327615543</v>
      </c>
      <c r="BT284" s="35" t="s">
        <v>133</v>
      </c>
      <c r="BU284" s="35" t="s">
        <v>133</v>
      </c>
      <c r="BV284" s="35" t="s">
        <v>133</v>
      </c>
      <c r="BW284" s="35" t="s">
        <v>133</v>
      </c>
      <c r="BX284" s="36">
        <v>0</v>
      </c>
      <c r="BY284" s="37" t="s">
        <v>133</v>
      </c>
      <c r="BZ284" s="38" t="s">
        <v>133</v>
      </c>
    </row>
    <row r="285" spans="1:78" ht="50.1" customHeight="1">
      <c r="A285" s="19" t="s">
        <v>546</v>
      </c>
      <c r="B285" s="20" t="s">
        <v>1109</v>
      </c>
      <c r="C285" s="21">
        <v>8</v>
      </c>
      <c r="D285" s="21" t="s">
        <v>538</v>
      </c>
      <c r="E285" s="40">
        <v>20.684722000000001</v>
      </c>
      <c r="F285" s="40">
        <v>105.903611</v>
      </c>
      <c r="G285" s="41">
        <v>1</v>
      </c>
      <c r="H285" s="22">
        <v>7240</v>
      </c>
      <c r="I285" s="22">
        <v>40</v>
      </c>
      <c r="J285" s="23">
        <v>8070</v>
      </c>
      <c r="K285" s="23">
        <v>8162</v>
      </c>
      <c r="L285" s="23">
        <v>7978</v>
      </c>
      <c r="M285" s="24" t="s">
        <v>1713</v>
      </c>
      <c r="N285" s="25" t="s">
        <v>543</v>
      </c>
      <c r="O285" s="25" t="s">
        <v>1132</v>
      </c>
      <c r="P285" s="25" t="s">
        <v>133</v>
      </c>
      <c r="Q285" s="25">
        <v>11.33</v>
      </c>
      <c r="R285" s="25">
        <v>18.07</v>
      </c>
      <c r="S285" s="44">
        <v>1</v>
      </c>
      <c r="T285" s="26" t="s">
        <v>541</v>
      </c>
      <c r="U285" s="27">
        <v>0.05</v>
      </c>
      <c r="V285" s="27" t="s">
        <v>190</v>
      </c>
      <c r="W285" s="27" t="s">
        <v>133</v>
      </c>
      <c r="X285" s="27" t="s">
        <v>133</v>
      </c>
      <c r="Y285" s="27">
        <v>0.01</v>
      </c>
      <c r="Z285" s="27">
        <v>0.15</v>
      </c>
      <c r="AA285" s="27" t="s">
        <v>133</v>
      </c>
      <c r="AB285" s="28" t="s">
        <v>133</v>
      </c>
      <c r="AC285" s="28">
        <v>0.5</v>
      </c>
      <c r="AD285" s="28">
        <v>0.01</v>
      </c>
      <c r="AE285" s="28" t="s">
        <v>133</v>
      </c>
      <c r="AF285" s="28">
        <v>0.1</v>
      </c>
      <c r="AG285" s="39" t="s">
        <v>133</v>
      </c>
      <c r="AH285" s="39" t="s">
        <v>133</v>
      </c>
      <c r="AI285" s="39" t="s">
        <v>133</v>
      </c>
      <c r="AJ285" s="39" t="s">
        <v>133</v>
      </c>
      <c r="AK285" s="39" t="s">
        <v>133</v>
      </c>
      <c r="AL285" s="39">
        <v>-11.33</v>
      </c>
      <c r="AM285" s="45" t="s">
        <v>133</v>
      </c>
      <c r="AN285" s="15">
        <f t="shared" si="33"/>
        <v>0.53169540152233774</v>
      </c>
      <c r="AO285" s="15">
        <f t="shared" si="34"/>
        <v>0.53169540152233774</v>
      </c>
      <c r="AP285" s="47">
        <v>-1.9639283999999999</v>
      </c>
      <c r="AQ285" s="29" t="s">
        <v>133</v>
      </c>
      <c r="AR285" s="29" t="s">
        <v>133</v>
      </c>
      <c r="AS285" s="148">
        <v>-0.96110300000000004</v>
      </c>
      <c r="AT285" s="148">
        <v>-0.77392550000000004</v>
      </c>
      <c r="AU285" s="48">
        <v>-3.5652200000000002E-2</v>
      </c>
      <c r="AV285" s="47">
        <v>0.7026211</v>
      </c>
      <c r="AW285" s="47">
        <v>0.83887840000000002</v>
      </c>
      <c r="AX285" s="29" t="s">
        <v>133</v>
      </c>
      <c r="AY285" s="29" t="s">
        <v>133</v>
      </c>
      <c r="AZ285" s="47">
        <v>1.7697008999999999</v>
      </c>
      <c r="BA285" s="30">
        <v>-1</v>
      </c>
      <c r="BB285" s="42">
        <v>5</v>
      </c>
      <c r="BC285" s="31" t="s">
        <v>11331</v>
      </c>
      <c r="BD285" s="31" t="s">
        <v>11363</v>
      </c>
      <c r="BE285" s="31" t="s">
        <v>1711</v>
      </c>
      <c r="BF285" s="32" t="s">
        <v>133</v>
      </c>
      <c r="BG285" s="32" t="s">
        <v>133</v>
      </c>
      <c r="BH285" s="33">
        <v>0.05</v>
      </c>
      <c r="BI285" s="33">
        <v>0.05</v>
      </c>
      <c r="BJ285" s="32" t="s">
        <v>133</v>
      </c>
      <c r="BK285" s="32" t="s">
        <v>133</v>
      </c>
      <c r="BL285" s="32" t="s">
        <v>133</v>
      </c>
      <c r="BM285" s="34" t="s">
        <v>133</v>
      </c>
      <c r="BN285" s="34" t="s">
        <v>133</v>
      </c>
      <c r="BO285" s="34" t="s">
        <v>133</v>
      </c>
      <c r="BP285" s="34" t="s">
        <v>133</v>
      </c>
      <c r="BQ285" s="35" t="s">
        <v>133</v>
      </c>
      <c r="BR285" s="16">
        <f t="shared" si="35"/>
        <v>0.53637673327615543</v>
      </c>
      <c r="BS285" s="16">
        <f t="shared" si="36"/>
        <v>0.53637673327615543</v>
      </c>
      <c r="BT285" s="35" t="s">
        <v>133</v>
      </c>
      <c r="BU285" s="35" t="s">
        <v>133</v>
      </c>
      <c r="BV285" s="35" t="s">
        <v>133</v>
      </c>
      <c r="BW285" s="35" t="s">
        <v>133</v>
      </c>
      <c r="BX285" s="36">
        <v>0</v>
      </c>
      <c r="BY285" s="37" t="s">
        <v>133</v>
      </c>
      <c r="BZ285" s="38" t="s">
        <v>133</v>
      </c>
    </row>
    <row r="286" spans="1:78" ht="50.1" customHeight="1">
      <c r="A286" s="19" t="s">
        <v>547</v>
      </c>
      <c r="B286" s="20" t="s">
        <v>1109</v>
      </c>
      <c r="C286" s="21">
        <v>8</v>
      </c>
      <c r="D286" s="21" t="s">
        <v>538</v>
      </c>
      <c r="E286" s="40">
        <v>20.684722000000001</v>
      </c>
      <c r="F286" s="40">
        <v>105.903611</v>
      </c>
      <c r="G286" s="41">
        <v>1</v>
      </c>
      <c r="H286" s="22">
        <v>7280</v>
      </c>
      <c r="I286" s="22">
        <v>40</v>
      </c>
      <c r="J286" s="23">
        <v>8093.5</v>
      </c>
      <c r="K286" s="23">
        <v>8174</v>
      </c>
      <c r="L286" s="23">
        <v>8013</v>
      </c>
      <c r="M286" s="24" t="s">
        <v>1713</v>
      </c>
      <c r="N286" s="25" t="s">
        <v>543</v>
      </c>
      <c r="O286" s="25" t="s">
        <v>1132</v>
      </c>
      <c r="P286" s="25" t="s">
        <v>133</v>
      </c>
      <c r="Q286" s="25">
        <v>14.6</v>
      </c>
      <c r="R286" s="25">
        <v>14.8</v>
      </c>
      <c r="S286" s="44">
        <v>1</v>
      </c>
      <c r="T286" s="26" t="s">
        <v>541</v>
      </c>
      <c r="U286" s="27">
        <v>0.05</v>
      </c>
      <c r="V286" s="27" t="s">
        <v>190</v>
      </c>
      <c r="W286" s="27" t="s">
        <v>133</v>
      </c>
      <c r="X286" s="27" t="s">
        <v>133</v>
      </c>
      <c r="Y286" s="27">
        <v>0.01</v>
      </c>
      <c r="Z286" s="27">
        <v>0.15</v>
      </c>
      <c r="AA286" s="27" t="s">
        <v>133</v>
      </c>
      <c r="AB286" s="28" t="s">
        <v>133</v>
      </c>
      <c r="AC286" s="28">
        <v>0.5</v>
      </c>
      <c r="AD286" s="28">
        <v>0.01</v>
      </c>
      <c r="AE286" s="28" t="s">
        <v>133</v>
      </c>
      <c r="AF286" s="28">
        <v>0.1</v>
      </c>
      <c r="AG286" s="39" t="s">
        <v>133</v>
      </c>
      <c r="AH286" s="39" t="s">
        <v>133</v>
      </c>
      <c r="AI286" s="39" t="s">
        <v>133</v>
      </c>
      <c r="AJ286" s="39" t="s">
        <v>133</v>
      </c>
      <c r="AK286" s="39" t="s">
        <v>133</v>
      </c>
      <c r="AL286" s="39">
        <v>-14.6</v>
      </c>
      <c r="AM286" s="45" t="s">
        <v>133</v>
      </c>
      <c r="AN286" s="15">
        <f t="shared" si="33"/>
        <v>0.53169540152233774</v>
      </c>
      <c r="AO286" s="15">
        <f t="shared" si="34"/>
        <v>0.53169540152233774</v>
      </c>
      <c r="AP286" s="47">
        <v>-1.9639283999999999</v>
      </c>
      <c r="AQ286" s="29" t="s">
        <v>133</v>
      </c>
      <c r="AR286" s="29" t="s">
        <v>133</v>
      </c>
      <c r="AS286" s="148">
        <v>-0.96110300000000004</v>
      </c>
      <c r="AT286" s="148">
        <v>-0.77392550000000004</v>
      </c>
      <c r="AU286" s="48">
        <v>-3.5652200000000002E-2</v>
      </c>
      <c r="AV286" s="47">
        <v>0.7026211</v>
      </c>
      <c r="AW286" s="47">
        <v>0.83887840000000002</v>
      </c>
      <c r="AX286" s="29" t="s">
        <v>133</v>
      </c>
      <c r="AY286" s="29" t="s">
        <v>133</v>
      </c>
      <c r="AZ286" s="47">
        <v>1.7697008999999999</v>
      </c>
      <c r="BA286" s="30">
        <v>-1</v>
      </c>
      <c r="BB286" s="42">
        <v>5</v>
      </c>
      <c r="BC286" s="31" t="s">
        <v>11331</v>
      </c>
      <c r="BD286" s="31" t="s">
        <v>11363</v>
      </c>
      <c r="BE286" s="31" t="s">
        <v>1711</v>
      </c>
      <c r="BF286" s="32" t="s">
        <v>133</v>
      </c>
      <c r="BG286" s="32" t="s">
        <v>133</v>
      </c>
      <c r="BH286" s="33">
        <v>0.05</v>
      </c>
      <c r="BI286" s="33">
        <v>0.05</v>
      </c>
      <c r="BJ286" s="32" t="s">
        <v>133</v>
      </c>
      <c r="BK286" s="32" t="s">
        <v>133</v>
      </c>
      <c r="BL286" s="32" t="s">
        <v>133</v>
      </c>
      <c r="BM286" s="34" t="s">
        <v>133</v>
      </c>
      <c r="BN286" s="34" t="s">
        <v>133</v>
      </c>
      <c r="BO286" s="34" t="s">
        <v>133</v>
      </c>
      <c r="BP286" s="34" t="s">
        <v>133</v>
      </c>
      <c r="BQ286" s="35" t="s">
        <v>133</v>
      </c>
      <c r="BR286" s="16">
        <f t="shared" si="35"/>
        <v>0.53637673327615543</v>
      </c>
      <c r="BS286" s="16">
        <f t="shared" si="36"/>
        <v>0.53637673327615543</v>
      </c>
      <c r="BT286" s="35" t="s">
        <v>133</v>
      </c>
      <c r="BU286" s="35" t="s">
        <v>133</v>
      </c>
      <c r="BV286" s="35" t="s">
        <v>133</v>
      </c>
      <c r="BW286" s="35" t="s">
        <v>133</v>
      </c>
      <c r="BX286" s="36">
        <v>0</v>
      </c>
      <c r="BY286" s="37" t="s">
        <v>133</v>
      </c>
      <c r="BZ286" s="38" t="s">
        <v>133</v>
      </c>
    </row>
    <row r="287" spans="1:78" ht="50.1" customHeight="1">
      <c r="A287" s="19" t="s">
        <v>548</v>
      </c>
      <c r="B287" s="20" t="s">
        <v>1109</v>
      </c>
      <c r="C287" s="21">
        <v>8</v>
      </c>
      <c r="D287" s="21" t="s">
        <v>538</v>
      </c>
      <c r="E287" s="40">
        <v>20.684722000000001</v>
      </c>
      <c r="F287" s="40">
        <v>105.903611</v>
      </c>
      <c r="G287" s="41">
        <v>1</v>
      </c>
      <c r="H287" s="22">
        <v>8220</v>
      </c>
      <c r="I287" s="22">
        <v>40</v>
      </c>
      <c r="J287" s="23">
        <v>9165</v>
      </c>
      <c r="K287" s="23">
        <v>9302</v>
      </c>
      <c r="L287" s="23">
        <v>9028</v>
      </c>
      <c r="M287" s="24" t="s">
        <v>1132</v>
      </c>
      <c r="N287" s="25" t="s">
        <v>1713</v>
      </c>
      <c r="O287" s="25" t="s">
        <v>133</v>
      </c>
      <c r="P287" s="25" t="s">
        <v>133</v>
      </c>
      <c r="Q287" s="25">
        <v>20.9</v>
      </c>
      <c r="R287" s="25">
        <v>8.5</v>
      </c>
      <c r="S287" s="44">
        <v>1</v>
      </c>
      <c r="T287" s="26" t="s">
        <v>541</v>
      </c>
      <c r="U287" s="27">
        <v>0.05</v>
      </c>
      <c r="V287" s="27" t="s">
        <v>190</v>
      </c>
      <c r="W287" s="27" t="s">
        <v>133</v>
      </c>
      <c r="X287" s="27" t="s">
        <v>133</v>
      </c>
      <c r="Y287" s="27">
        <v>0.01</v>
      </c>
      <c r="Z287" s="27">
        <v>0.15</v>
      </c>
      <c r="AA287" s="27" t="s">
        <v>133</v>
      </c>
      <c r="AB287" s="28" t="s">
        <v>133</v>
      </c>
      <c r="AC287" s="28">
        <v>0.5</v>
      </c>
      <c r="AD287" s="28">
        <v>0.01</v>
      </c>
      <c r="AE287" s="28" t="s">
        <v>133</v>
      </c>
      <c r="AF287" s="28">
        <v>0.1</v>
      </c>
      <c r="AG287" s="39" t="s">
        <v>133</v>
      </c>
      <c r="AH287" s="39" t="s">
        <v>133</v>
      </c>
      <c r="AI287" s="39" t="s">
        <v>133</v>
      </c>
      <c r="AJ287" s="39" t="s">
        <v>133</v>
      </c>
      <c r="AK287" s="39" t="s">
        <v>133</v>
      </c>
      <c r="AL287" s="39">
        <v>-20.9</v>
      </c>
      <c r="AM287" s="45" t="s">
        <v>133</v>
      </c>
      <c r="AN287" s="15">
        <f t="shared" si="33"/>
        <v>0.53169540152233774</v>
      </c>
      <c r="AO287" s="15">
        <f t="shared" si="34"/>
        <v>0.53169540152233774</v>
      </c>
      <c r="AP287" s="47">
        <v>-1.9639283999999999</v>
      </c>
      <c r="AQ287" s="29" t="s">
        <v>133</v>
      </c>
      <c r="AR287" s="29" t="s">
        <v>133</v>
      </c>
      <c r="AS287" s="148">
        <v>-0.96110300000000004</v>
      </c>
      <c r="AT287" s="148">
        <v>-0.77392550000000004</v>
      </c>
      <c r="AU287" s="48">
        <v>-3.5652200000000002E-2</v>
      </c>
      <c r="AV287" s="47">
        <v>0.7026211</v>
      </c>
      <c r="AW287" s="47">
        <v>0.83887840000000002</v>
      </c>
      <c r="AX287" s="29" t="s">
        <v>133</v>
      </c>
      <c r="AY287" s="29" t="s">
        <v>133</v>
      </c>
      <c r="AZ287" s="47">
        <v>1.7697008999999999</v>
      </c>
      <c r="BA287" s="30">
        <v>1</v>
      </c>
      <c r="BB287" s="42">
        <v>5</v>
      </c>
      <c r="BC287" s="31" t="s">
        <v>11333</v>
      </c>
      <c r="BD287" s="31" t="s">
        <v>11364</v>
      </c>
      <c r="BE287" s="31" t="s">
        <v>1710</v>
      </c>
      <c r="BF287" s="32" t="s">
        <v>133</v>
      </c>
      <c r="BG287" s="32" t="s">
        <v>133</v>
      </c>
      <c r="BH287" s="33">
        <v>0.05</v>
      </c>
      <c r="BI287" s="33">
        <v>0.05</v>
      </c>
      <c r="BJ287" s="32" t="s">
        <v>133</v>
      </c>
      <c r="BK287" s="32" t="s">
        <v>133</v>
      </c>
      <c r="BL287" s="32" t="s">
        <v>133</v>
      </c>
      <c r="BM287" s="34" t="s">
        <v>133</v>
      </c>
      <c r="BN287" s="34" t="s">
        <v>133</v>
      </c>
      <c r="BO287" s="34" t="s">
        <v>133</v>
      </c>
      <c r="BP287" s="34" t="s">
        <v>133</v>
      </c>
      <c r="BQ287" s="35" t="s">
        <v>133</v>
      </c>
      <c r="BR287" s="16">
        <f t="shared" si="35"/>
        <v>0.53637673327615543</v>
      </c>
      <c r="BS287" s="16">
        <f t="shared" si="36"/>
        <v>0.53637673327615543</v>
      </c>
      <c r="BT287" s="35" t="s">
        <v>133</v>
      </c>
      <c r="BU287" s="35" t="s">
        <v>133</v>
      </c>
      <c r="BV287" s="35" t="s">
        <v>133</v>
      </c>
      <c r="BW287" s="35" t="s">
        <v>133</v>
      </c>
      <c r="BX287" s="36">
        <v>0</v>
      </c>
      <c r="BY287" s="37" t="s">
        <v>133</v>
      </c>
      <c r="BZ287" s="38" t="s">
        <v>133</v>
      </c>
    </row>
    <row r="288" spans="1:78" ht="50.1" customHeight="1">
      <c r="A288" s="19" t="s">
        <v>549</v>
      </c>
      <c r="B288" s="20" t="s">
        <v>1109</v>
      </c>
      <c r="C288" s="21">
        <v>8</v>
      </c>
      <c r="D288" s="21" t="s">
        <v>538</v>
      </c>
      <c r="E288" s="40">
        <v>20.684722000000001</v>
      </c>
      <c r="F288" s="40">
        <v>105.903611</v>
      </c>
      <c r="G288" s="41">
        <v>1</v>
      </c>
      <c r="H288" s="22">
        <v>8220</v>
      </c>
      <c r="I288" s="22">
        <v>50</v>
      </c>
      <c r="J288" s="23">
        <v>9167.5</v>
      </c>
      <c r="K288" s="23">
        <v>9310</v>
      </c>
      <c r="L288" s="23">
        <v>9025</v>
      </c>
      <c r="M288" s="24" t="s">
        <v>1132</v>
      </c>
      <c r="N288" s="25" t="s">
        <v>1713</v>
      </c>
      <c r="O288" s="25" t="s">
        <v>133</v>
      </c>
      <c r="P288" s="25" t="s">
        <v>133</v>
      </c>
      <c r="Q288" s="25">
        <v>22.73</v>
      </c>
      <c r="R288" s="25">
        <v>6.67</v>
      </c>
      <c r="S288" s="44">
        <v>1</v>
      </c>
      <c r="T288" s="26" t="s">
        <v>541</v>
      </c>
      <c r="U288" s="27">
        <v>0.05</v>
      </c>
      <c r="V288" s="27" t="s">
        <v>190</v>
      </c>
      <c r="W288" s="27" t="s">
        <v>133</v>
      </c>
      <c r="X288" s="27" t="s">
        <v>133</v>
      </c>
      <c r="Y288" s="27">
        <v>0.01</v>
      </c>
      <c r="Z288" s="27">
        <v>0.15</v>
      </c>
      <c r="AA288" s="27" t="s">
        <v>133</v>
      </c>
      <c r="AB288" s="28" t="s">
        <v>133</v>
      </c>
      <c r="AC288" s="28">
        <v>0.5</v>
      </c>
      <c r="AD288" s="28">
        <v>0.01</v>
      </c>
      <c r="AE288" s="28" t="s">
        <v>133</v>
      </c>
      <c r="AF288" s="28">
        <v>0.1</v>
      </c>
      <c r="AG288" s="39" t="s">
        <v>133</v>
      </c>
      <c r="AH288" s="39" t="s">
        <v>133</v>
      </c>
      <c r="AI288" s="39" t="s">
        <v>133</v>
      </c>
      <c r="AJ288" s="39" t="s">
        <v>133</v>
      </c>
      <c r="AK288" s="39" t="s">
        <v>133</v>
      </c>
      <c r="AL288" s="39">
        <v>-22.73</v>
      </c>
      <c r="AM288" s="45" t="s">
        <v>133</v>
      </c>
      <c r="AN288" s="15">
        <f t="shared" si="33"/>
        <v>0.53169540152233774</v>
      </c>
      <c r="AO288" s="15">
        <f t="shared" si="34"/>
        <v>0.53169540152233774</v>
      </c>
      <c r="AP288" s="47">
        <v>-1.9639283999999999</v>
      </c>
      <c r="AQ288" s="29" t="s">
        <v>133</v>
      </c>
      <c r="AR288" s="29" t="s">
        <v>133</v>
      </c>
      <c r="AS288" s="148">
        <v>-0.96110300000000004</v>
      </c>
      <c r="AT288" s="148">
        <v>-0.77392550000000004</v>
      </c>
      <c r="AU288" s="48">
        <v>-3.5652200000000002E-2</v>
      </c>
      <c r="AV288" s="47">
        <v>0.7026211</v>
      </c>
      <c r="AW288" s="47">
        <v>0.83887840000000002</v>
      </c>
      <c r="AX288" s="29" t="s">
        <v>133</v>
      </c>
      <c r="AY288" s="29" t="s">
        <v>133</v>
      </c>
      <c r="AZ288" s="47">
        <v>1.7697008999999999</v>
      </c>
      <c r="BA288" s="30">
        <v>1</v>
      </c>
      <c r="BB288" s="42">
        <v>5</v>
      </c>
      <c r="BC288" s="31" t="s">
        <v>11333</v>
      </c>
      <c r="BD288" s="31" t="s">
        <v>11364</v>
      </c>
      <c r="BE288" s="31" t="s">
        <v>1710</v>
      </c>
      <c r="BF288" s="32" t="s">
        <v>133</v>
      </c>
      <c r="BG288" s="32" t="s">
        <v>133</v>
      </c>
      <c r="BH288" s="33">
        <v>0.05</v>
      </c>
      <c r="BI288" s="33">
        <v>0.05</v>
      </c>
      <c r="BJ288" s="32" t="s">
        <v>133</v>
      </c>
      <c r="BK288" s="32" t="s">
        <v>133</v>
      </c>
      <c r="BL288" s="32" t="s">
        <v>133</v>
      </c>
      <c r="BM288" s="34" t="s">
        <v>133</v>
      </c>
      <c r="BN288" s="34" t="s">
        <v>133</v>
      </c>
      <c r="BO288" s="34" t="s">
        <v>133</v>
      </c>
      <c r="BP288" s="34" t="s">
        <v>133</v>
      </c>
      <c r="BQ288" s="35" t="s">
        <v>133</v>
      </c>
      <c r="BR288" s="16">
        <f t="shared" si="35"/>
        <v>0.53637673327615543</v>
      </c>
      <c r="BS288" s="16">
        <f t="shared" si="36"/>
        <v>0.53637673327615543</v>
      </c>
      <c r="BT288" s="35" t="s">
        <v>133</v>
      </c>
      <c r="BU288" s="35" t="s">
        <v>133</v>
      </c>
      <c r="BV288" s="35" t="s">
        <v>133</v>
      </c>
      <c r="BW288" s="35" t="s">
        <v>133</v>
      </c>
      <c r="BX288" s="36">
        <v>0</v>
      </c>
      <c r="BY288" s="37" t="s">
        <v>133</v>
      </c>
      <c r="BZ288" s="38" t="s">
        <v>133</v>
      </c>
    </row>
    <row r="289" spans="1:78" ht="50.1" customHeight="1">
      <c r="A289" s="19" t="s">
        <v>550</v>
      </c>
      <c r="B289" s="20" t="s">
        <v>1109</v>
      </c>
      <c r="C289" s="21">
        <v>8</v>
      </c>
      <c r="D289" s="21" t="s">
        <v>538</v>
      </c>
      <c r="E289" s="40">
        <v>20.684722000000001</v>
      </c>
      <c r="F289" s="40">
        <v>105.903611</v>
      </c>
      <c r="G289" s="41">
        <v>1</v>
      </c>
      <c r="H289" s="22">
        <v>8390</v>
      </c>
      <c r="I289" s="22">
        <v>40</v>
      </c>
      <c r="J289" s="23">
        <v>9396.5</v>
      </c>
      <c r="K289" s="23">
        <v>9490</v>
      </c>
      <c r="L289" s="23">
        <v>9303</v>
      </c>
      <c r="M289" s="24" t="s">
        <v>1132</v>
      </c>
      <c r="N289" s="25" t="s">
        <v>1713</v>
      </c>
      <c r="O289" s="25" t="s">
        <v>133</v>
      </c>
      <c r="P289" s="25" t="s">
        <v>133</v>
      </c>
      <c r="Q289" s="25">
        <v>24.05</v>
      </c>
      <c r="R289" s="25">
        <v>5.35</v>
      </c>
      <c r="S289" s="44">
        <v>1</v>
      </c>
      <c r="T289" s="26" t="s">
        <v>541</v>
      </c>
      <c r="U289" s="27">
        <v>0.05</v>
      </c>
      <c r="V289" s="27" t="s">
        <v>190</v>
      </c>
      <c r="W289" s="27" t="s">
        <v>133</v>
      </c>
      <c r="X289" s="27" t="s">
        <v>133</v>
      </c>
      <c r="Y289" s="27">
        <v>0.01</v>
      </c>
      <c r="Z289" s="27">
        <v>0.15</v>
      </c>
      <c r="AA289" s="27" t="s">
        <v>133</v>
      </c>
      <c r="AB289" s="28" t="s">
        <v>133</v>
      </c>
      <c r="AC289" s="28">
        <v>0.5</v>
      </c>
      <c r="AD289" s="28">
        <v>0.01</v>
      </c>
      <c r="AE289" s="28" t="s">
        <v>133</v>
      </c>
      <c r="AF289" s="28">
        <v>0.1</v>
      </c>
      <c r="AG289" s="39" t="s">
        <v>133</v>
      </c>
      <c r="AH289" s="39" t="s">
        <v>133</v>
      </c>
      <c r="AI289" s="39" t="s">
        <v>133</v>
      </c>
      <c r="AJ289" s="39" t="s">
        <v>133</v>
      </c>
      <c r="AK289" s="39" t="s">
        <v>133</v>
      </c>
      <c r="AL289" s="39">
        <v>-24.05</v>
      </c>
      <c r="AM289" s="45" t="s">
        <v>133</v>
      </c>
      <c r="AN289" s="15">
        <f t="shared" si="33"/>
        <v>0.53169540152233774</v>
      </c>
      <c r="AO289" s="15">
        <f t="shared" si="34"/>
        <v>0.53169540152233774</v>
      </c>
      <c r="AP289" s="47">
        <v>-1.9639283999999999</v>
      </c>
      <c r="AQ289" s="29" t="s">
        <v>133</v>
      </c>
      <c r="AR289" s="29" t="s">
        <v>133</v>
      </c>
      <c r="AS289" s="148">
        <v>-0.96110300000000004</v>
      </c>
      <c r="AT289" s="148">
        <v>-0.77392550000000004</v>
      </c>
      <c r="AU289" s="48">
        <v>-3.5652200000000002E-2</v>
      </c>
      <c r="AV289" s="47">
        <v>0.7026211</v>
      </c>
      <c r="AW289" s="47">
        <v>0.83887840000000002</v>
      </c>
      <c r="AX289" s="29" t="s">
        <v>133</v>
      </c>
      <c r="AY289" s="29" t="s">
        <v>133</v>
      </c>
      <c r="AZ289" s="47">
        <v>1.7697008999999999</v>
      </c>
      <c r="BA289" s="30">
        <v>1</v>
      </c>
      <c r="BB289" s="42">
        <v>5</v>
      </c>
      <c r="BC289" s="31" t="s">
        <v>11333</v>
      </c>
      <c r="BD289" s="31" t="s">
        <v>11364</v>
      </c>
      <c r="BE289" s="31" t="s">
        <v>1710</v>
      </c>
      <c r="BF289" s="32" t="s">
        <v>133</v>
      </c>
      <c r="BG289" s="32" t="s">
        <v>133</v>
      </c>
      <c r="BH289" s="33">
        <v>0.05</v>
      </c>
      <c r="BI289" s="33">
        <v>0.05</v>
      </c>
      <c r="BJ289" s="32" t="s">
        <v>133</v>
      </c>
      <c r="BK289" s="32" t="s">
        <v>133</v>
      </c>
      <c r="BL289" s="32" t="s">
        <v>133</v>
      </c>
      <c r="BM289" s="34" t="s">
        <v>133</v>
      </c>
      <c r="BN289" s="34" t="s">
        <v>133</v>
      </c>
      <c r="BO289" s="34" t="s">
        <v>133</v>
      </c>
      <c r="BP289" s="34" t="s">
        <v>133</v>
      </c>
      <c r="BQ289" s="35" t="s">
        <v>133</v>
      </c>
      <c r="BR289" s="16">
        <f t="shared" si="35"/>
        <v>0.53637673327615543</v>
      </c>
      <c r="BS289" s="16">
        <f t="shared" si="36"/>
        <v>0.53637673327615543</v>
      </c>
      <c r="BT289" s="35" t="s">
        <v>133</v>
      </c>
      <c r="BU289" s="35" t="s">
        <v>133</v>
      </c>
      <c r="BV289" s="35" t="s">
        <v>133</v>
      </c>
      <c r="BW289" s="35" t="s">
        <v>133</v>
      </c>
      <c r="BX289" s="36">
        <v>0</v>
      </c>
      <c r="BY289" s="37" t="s">
        <v>133</v>
      </c>
      <c r="BZ289" s="38" t="s">
        <v>133</v>
      </c>
    </row>
    <row r="290" spans="1:78" ht="50.1" customHeight="1">
      <c r="A290" s="19" t="s">
        <v>551</v>
      </c>
      <c r="B290" s="20" t="s">
        <v>1109</v>
      </c>
      <c r="C290" s="21">
        <v>8</v>
      </c>
      <c r="D290" s="21" t="s">
        <v>538</v>
      </c>
      <c r="E290" s="40">
        <v>20.684722000000001</v>
      </c>
      <c r="F290" s="40">
        <v>105.903611</v>
      </c>
      <c r="G290" s="41">
        <v>1</v>
      </c>
      <c r="H290" s="22">
        <v>8490</v>
      </c>
      <c r="I290" s="22">
        <v>40</v>
      </c>
      <c r="J290" s="23">
        <v>9497</v>
      </c>
      <c r="K290" s="23">
        <v>9539</v>
      </c>
      <c r="L290" s="23">
        <v>9455</v>
      </c>
      <c r="M290" s="24" t="s">
        <v>1132</v>
      </c>
      <c r="N290" s="25" t="s">
        <v>1713</v>
      </c>
      <c r="O290" s="25" t="s">
        <v>133</v>
      </c>
      <c r="P290" s="25" t="s">
        <v>133</v>
      </c>
      <c r="Q290" s="25">
        <v>24.96</v>
      </c>
      <c r="R290" s="25">
        <v>4.4400000000000004</v>
      </c>
      <c r="S290" s="44">
        <v>1</v>
      </c>
      <c r="T290" s="26" t="s">
        <v>541</v>
      </c>
      <c r="U290" s="27">
        <v>0.05</v>
      </c>
      <c r="V290" s="27" t="s">
        <v>190</v>
      </c>
      <c r="W290" s="27" t="s">
        <v>133</v>
      </c>
      <c r="X290" s="27" t="s">
        <v>133</v>
      </c>
      <c r="Y290" s="27">
        <v>0.01</v>
      </c>
      <c r="Z290" s="27">
        <v>0.15</v>
      </c>
      <c r="AA290" s="27" t="s">
        <v>133</v>
      </c>
      <c r="AB290" s="28" t="s">
        <v>133</v>
      </c>
      <c r="AC290" s="28">
        <v>0.5</v>
      </c>
      <c r="AD290" s="28">
        <v>0.01</v>
      </c>
      <c r="AE290" s="28" t="s">
        <v>133</v>
      </c>
      <c r="AF290" s="28">
        <v>0.1</v>
      </c>
      <c r="AG290" s="39" t="s">
        <v>133</v>
      </c>
      <c r="AH290" s="39" t="s">
        <v>133</v>
      </c>
      <c r="AI290" s="39" t="s">
        <v>133</v>
      </c>
      <c r="AJ290" s="39" t="s">
        <v>133</v>
      </c>
      <c r="AK290" s="39" t="s">
        <v>133</v>
      </c>
      <c r="AL290" s="39">
        <v>-24.96</v>
      </c>
      <c r="AM290" s="45" t="s">
        <v>133</v>
      </c>
      <c r="AN290" s="15">
        <f t="shared" si="33"/>
        <v>0.53169540152233774</v>
      </c>
      <c r="AO290" s="15">
        <f t="shared" si="34"/>
        <v>0.53169540152233774</v>
      </c>
      <c r="AP290" s="47">
        <v>-1.9639283999999999</v>
      </c>
      <c r="AQ290" s="29" t="s">
        <v>133</v>
      </c>
      <c r="AR290" s="29" t="s">
        <v>133</v>
      </c>
      <c r="AS290" s="148">
        <v>-0.96110300000000004</v>
      </c>
      <c r="AT290" s="148">
        <v>-0.77392550000000004</v>
      </c>
      <c r="AU290" s="48">
        <v>-3.5652200000000002E-2</v>
      </c>
      <c r="AV290" s="47">
        <v>0.7026211</v>
      </c>
      <c r="AW290" s="47">
        <v>0.83887840000000002</v>
      </c>
      <c r="AX290" s="29" t="s">
        <v>133</v>
      </c>
      <c r="AY290" s="29" t="s">
        <v>133</v>
      </c>
      <c r="AZ290" s="47">
        <v>1.7697008999999999</v>
      </c>
      <c r="BA290" s="30">
        <v>1</v>
      </c>
      <c r="BB290" s="42">
        <v>5</v>
      </c>
      <c r="BC290" s="31" t="s">
        <v>11333</v>
      </c>
      <c r="BD290" s="31" t="s">
        <v>11364</v>
      </c>
      <c r="BE290" s="31" t="s">
        <v>1710</v>
      </c>
      <c r="BF290" s="32" t="s">
        <v>133</v>
      </c>
      <c r="BG290" s="32" t="s">
        <v>133</v>
      </c>
      <c r="BH290" s="33">
        <v>0.05</v>
      </c>
      <c r="BI290" s="33">
        <v>0.05</v>
      </c>
      <c r="BJ290" s="32" t="s">
        <v>133</v>
      </c>
      <c r="BK290" s="32" t="s">
        <v>133</v>
      </c>
      <c r="BL290" s="32" t="s">
        <v>133</v>
      </c>
      <c r="BM290" s="34" t="s">
        <v>133</v>
      </c>
      <c r="BN290" s="34" t="s">
        <v>133</v>
      </c>
      <c r="BO290" s="34" t="s">
        <v>133</v>
      </c>
      <c r="BP290" s="34" t="s">
        <v>133</v>
      </c>
      <c r="BQ290" s="35" t="s">
        <v>133</v>
      </c>
      <c r="BR290" s="16">
        <f t="shared" si="35"/>
        <v>0.53637673327615543</v>
      </c>
      <c r="BS290" s="16">
        <f t="shared" si="36"/>
        <v>0.53637673327615543</v>
      </c>
      <c r="BT290" s="35" t="s">
        <v>133</v>
      </c>
      <c r="BU290" s="35" t="s">
        <v>133</v>
      </c>
      <c r="BV290" s="35" t="s">
        <v>133</v>
      </c>
      <c r="BW290" s="35" t="s">
        <v>133</v>
      </c>
      <c r="BX290" s="36">
        <v>0</v>
      </c>
      <c r="BY290" s="37" t="s">
        <v>133</v>
      </c>
      <c r="BZ290" s="38" t="s">
        <v>133</v>
      </c>
    </row>
    <row r="291" spans="1:78" ht="50.1" customHeight="1">
      <c r="A291" s="19" t="s">
        <v>552</v>
      </c>
      <c r="B291" s="20" t="s">
        <v>1110</v>
      </c>
      <c r="C291" s="21">
        <v>8</v>
      </c>
      <c r="D291" s="21" t="s">
        <v>553</v>
      </c>
      <c r="E291" s="40">
        <v>20.372778</v>
      </c>
      <c r="F291" s="40">
        <v>106.14666699999999</v>
      </c>
      <c r="G291" s="41">
        <v>1</v>
      </c>
      <c r="H291" s="22">
        <v>440</v>
      </c>
      <c r="I291" s="22">
        <v>50</v>
      </c>
      <c r="J291" s="23">
        <f>MEDIAN(K291,L291)</f>
        <v>431.5</v>
      </c>
      <c r="K291" s="23">
        <v>544</v>
      </c>
      <c r="L291" s="23">
        <v>319</v>
      </c>
      <c r="M291" s="24" t="s">
        <v>1133</v>
      </c>
      <c r="N291" s="25" t="s">
        <v>554</v>
      </c>
      <c r="O291" s="25" t="s">
        <v>1134</v>
      </c>
      <c r="P291" s="25" t="s">
        <v>133</v>
      </c>
      <c r="Q291" s="25">
        <v>3.2</v>
      </c>
      <c r="R291" s="25">
        <v>66.8</v>
      </c>
      <c r="S291" s="44">
        <v>1</v>
      </c>
      <c r="T291" s="26" t="s">
        <v>541</v>
      </c>
      <c r="U291" s="27">
        <v>0.05</v>
      </c>
      <c r="V291" s="27" t="s">
        <v>190</v>
      </c>
      <c r="W291" s="27" t="s">
        <v>133</v>
      </c>
      <c r="X291" s="27" t="s">
        <v>133</v>
      </c>
      <c r="Y291" s="27">
        <v>0.01</v>
      </c>
      <c r="Z291" s="27">
        <v>0.15</v>
      </c>
      <c r="AA291" s="27" t="s">
        <v>133</v>
      </c>
      <c r="AB291" s="28" t="s">
        <v>133</v>
      </c>
      <c r="AC291" s="28">
        <v>0.5</v>
      </c>
      <c r="AD291" s="28">
        <v>0.01</v>
      </c>
      <c r="AE291" s="28" t="s">
        <v>133</v>
      </c>
      <c r="AF291" s="28">
        <v>0.1</v>
      </c>
      <c r="AG291" s="39" t="s">
        <v>133</v>
      </c>
      <c r="AH291" s="39" t="s">
        <v>133</v>
      </c>
      <c r="AI291" s="39" t="s">
        <v>133</v>
      </c>
      <c r="AJ291" s="39" t="s">
        <v>133</v>
      </c>
      <c r="AK291" s="39" t="s">
        <v>133</v>
      </c>
      <c r="AL291" s="39">
        <v>-3.2</v>
      </c>
      <c r="AM291" s="45" t="s">
        <v>133</v>
      </c>
      <c r="AN291" s="15">
        <f t="shared" si="33"/>
        <v>0.53169540152233774</v>
      </c>
      <c r="AO291" s="15">
        <f t="shared" si="34"/>
        <v>0.53169540152233774</v>
      </c>
      <c r="AP291" s="47">
        <v>-1.9639283999999999</v>
      </c>
      <c r="AQ291" s="29" t="s">
        <v>133</v>
      </c>
      <c r="AR291" s="29" t="s">
        <v>133</v>
      </c>
      <c r="AS291" s="148">
        <v>-0.96110300000000004</v>
      </c>
      <c r="AT291" s="148">
        <v>-0.77392550000000004</v>
      </c>
      <c r="AU291" s="48">
        <v>-3.5652200000000002E-2</v>
      </c>
      <c r="AV291" s="47">
        <v>0.7026211</v>
      </c>
      <c r="AW291" s="47">
        <v>0.83887840000000002</v>
      </c>
      <c r="AX291" s="29" t="s">
        <v>133</v>
      </c>
      <c r="AY291" s="29" t="s">
        <v>133</v>
      </c>
      <c r="AZ291" s="47">
        <v>1.7697008999999999</v>
      </c>
      <c r="BA291" s="30">
        <v>1</v>
      </c>
      <c r="BB291" s="42">
        <v>5</v>
      </c>
      <c r="BC291" s="31" t="s">
        <v>11333</v>
      </c>
      <c r="BD291" s="31" t="s">
        <v>11365</v>
      </c>
      <c r="BE291" s="31" t="s">
        <v>1710</v>
      </c>
      <c r="BF291" s="32" t="s">
        <v>133</v>
      </c>
      <c r="BG291" s="32" t="s">
        <v>133</v>
      </c>
      <c r="BH291" s="33">
        <v>0.05</v>
      </c>
      <c r="BI291" s="33">
        <v>0.05</v>
      </c>
      <c r="BJ291" s="32" t="s">
        <v>133</v>
      </c>
      <c r="BK291" s="32" t="s">
        <v>133</v>
      </c>
      <c r="BL291" s="32" t="s">
        <v>133</v>
      </c>
      <c r="BM291" s="34" t="s">
        <v>133</v>
      </c>
      <c r="BN291" s="34" t="s">
        <v>133</v>
      </c>
      <c r="BO291" s="34" t="s">
        <v>133</v>
      </c>
      <c r="BP291" s="34" t="s">
        <v>133</v>
      </c>
      <c r="BQ291" s="35" t="s">
        <v>133</v>
      </c>
      <c r="BR291" s="16">
        <f t="shared" si="35"/>
        <v>0.53637673327615543</v>
      </c>
      <c r="BS291" s="16">
        <f t="shared" si="36"/>
        <v>0.53637673327615543</v>
      </c>
      <c r="BT291" s="35" t="s">
        <v>133</v>
      </c>
      <c r="BU291" s="35" t="s">
        <v>133</v>
      </c>
      <c r="BV291" s="35" t="s">
        <v>133</v>
      </c>
      <c r="BW291" s="35" t="s">
        <v>133</v>
      </c>
      <c r="BX291" s="36">
        <v>0</v>
      </c>
      <c r="BY291" s="37" t="s">
        <v>133</v>
      </c>
      <c r="BZ291" s="38" t="s">
        <v>1093</v>
      </c>
    </row>
    <row r="292" spans="1:78" ht="50.1" customHeight="1">
      <c r="A292" s="19" t="s">
        <v>555</v>
      </c>
      <c r="B292" s="20" t="s">
        <v>1110</v>
      </c>
      <c r="C292" s="21">
        <v>8</v>
      </c>
      <c r="D292" s="21" t="s">
        <v>553</v>
      </c>
      <c r="E292" s="40">
        <v>20.372778</v>
      </c>
      <c r="F292" s="40">
        <v>106.14666699999999</v>
      </c>
      <c r="G292" s="41">
        <v>1</v>
      </c>
      <c r="H292" s="22">
        <v>6040</v>
      </c>
      <c r="I292" s="22">
        <v>30</v>
      </c>
      <c r="J292" s="23">
        <v>6487</v>
      </c>
      <c r="K292" s="23">
        <v>6588</v>
      </c>
      <c r="L292" s="23">
        <v>6386</v>
      </c>
      <c r="M292" s="24" t="s">
        <v>1134</v>
      </c>
      <c r="N292" s="25" t="s">
        <v>1133</v>
      </c>
      <c r="O292" s="25" t="s">
        <v>556</v>
      </c>
      <c r="P292" s="25" t="s">
        <v>133</v>
      </c>
      <c r="Q292" s="25">
        <v>4.8</v>
      </c>
      <c r="R292" s="25">
        <v>65.2</v>
      </c>
      <c r="S292" s="44">
        <v>1</v>
      </c>
      <c r="T292" s="26" t="s">
        <v>541</v>
      </c>
      <c r="U292" s="27">
        <v>0.05</v>
      </c>
      <c r="V292" s="27" t="s">
        <v>190</v>
      </c>
      <c r="W292" s="27" t="s">
        <v>133</v>
      </c>
      <c r="X292" s="27" t="s">
        <v>133</v>
      </c>
      <c r="Y292" s="27">
        <v>0.01</v>
      </c>
      <c r="Z292" s="27">
        <v>0.15</v>
      </c>
      <c r="AA292" s="27" t="s">
        <v>133</v>
      </c>
      <c r="AB292" s="28" t="s">
        <v>133</v>
      </c>
      <c r="AC292" s="28">
        <v>0.5</v>
      </c>
      <c r="AD292" s="28">
        <v>0.01</v>
      </c>
      <c r="AE292" s="28" t="s">
        <v>133</v>
      </c>
      <c r="AF292" s="28">
        <v>0.1</v>
      </c>
      <c r="AG292" s="39" t="s">
        <v>133</v>
      </c>
      <c r="AH292" s="39" t="s">
        <v>133</v>
      </c>
      <c r="AI292" s="39" t="s">
        <v>133</v>
      </c>
      <c r="AJ292" s="39" t="s">
        <v>133</v>
      </c>
      <c r="AK292" s="39" t="s">
        <v>133</v>
      </c>
      <c r="AL292" s="39">
        <v>-4.8</v>
      </c>
      <c r="AM292" s="45" t="s">
        <v>133</v>
      </c>
      <c r="AN292" s="15">
        <f t="shared" si="33"/>
        <v>0.53169540152233774</v>
      </c>
      <c r="AO292" s="15">
        <f t="shared" si="34"/>
        <v>0.53169540152233774</v>
      </c>
      <c r="AP292" s="47">
        <v>-1.9639283999999999</v>
      </c>
      <c r="AQ292" s="29" t="s">
        <v>133</v>
      </c>
      <c r="AR292" s="29" t="s">
        <v>133</v>
      </c>
      <c r="AS292" s="148">
        <v>-0.96110300000000004</v>
      </c>
      <c r="AT292" s="148">
        <v>-0.77392550000000004</v>
      </c>
      <c r="AU292" s="48">
        <v>-3.5652200000000002E-2</v>
      </c>
      <c r="AV292" s="47">
        <v>0.7026211</v>
      </c>
      <c r="AW292" s="47">
        <v>0.83887840000000002</v>
      </c>
      <c r="AX292" s="29" t="s">
        <v>133</v>
      </c>
      <c r="AY292" s="29" t="s">
        <v>133</v>
      </c>
      <c r="AZ292" s="47">
        <v>1.7697008999999999</v>
      </c>
      <c r="BA292" s="30">
        <v>-1</v>
      </c>
      <c r="BB292" s="42">
        <v>5</v>
      </c>
      <c r="BC292" s="31" t="s">
        <v>11331</v>
      </c>
      <c r="BD292" s="31" t="s">
        <v>11366</v>
      </c>
      <c r="BE292" s="31" t="s">
        <v>1711</v>
      </c>
      <c r="BF292" s="32" t="s">
        <v>133</v>
      </c>
      <c r="BG292" s="32" t="s">
        <v>133</v>
      </c>
      <c r="BH292" s="33">
        <v>0.05</v>
      </c>
      <c r="BI292" s="33">
        <v>0.05</v>
      </c>
      <c r="BJ292" s="32" t="s">
        <v>133</v>
      </c>
      <c r="BK292" s="32" t="s">
        <v>133</v>
      </c>
      <c r="BL292" s="32" t="s">
        <v>133</v>
      </c>
      <c r="BM292" s="34" t="s">
        <v>133</v>
      </c>
      <c r="BN292" s="34" t="s">
        <v>133</v>
      </c>
      <c r="BO292" s="34" t="s">
        <v>133</v>
      </c>
      <c r="BP292" s="34" t="s">
        <v>133</v>
      </c>
      <c r="BQ292" s="35" t="s">
        <v>133</v>
      </c>
      <c r="BR292" s="16">
        <f t="shared" si="35"/>
        <v>0.53637673327615543</v>
      </c>
      <c r="BS292" s="16">
        <f t="shared" si="36"/>
        <v>0.53637673327615543</v>
      </c>
      <c r="BT292" s="35" t="s">
        <v>133</v>
      </c>
      <c r="BU292" s="35" t="s">
        <v>133</v>
      </c>
      <c r="BV292" s="35" t="s">
        <v>133</v>
      </c>
      <c r="BW292" s="35" t="s">
        <v>133</v>
      </c>
      <c r="BX292" s="36">
        <v>0</v>
      </c>
      <c r="BY292" s="37" t="s">
        <v>133</v>
      </c>
      <c r="BZ292" s="38" t="s">
        <v>133</v>
      </c>
    </row>
    <row r="293" spans="1:78" ht="50.1" customHeight="1">
      <c r="A293" s="19" t="s">
        <v>557</v>
      </c>
      <c r="B293" s="20" t="s">
        <v>1110</v>
      </c>
      <c r="C293" s="21">
        <v>8</v>
      </c>
      <c r="D293" s="21" t="s">
        <v>553</v>
      </c>
      <c r="E293" s="40">
        <v>20.372778</v>
      </c>
      <c r="F293" s="40">
        <v>106.14666699999999</v>
      </c>
      <c r="G293" s="41">
        <v>1</v>
      </c>
      <c r="H293" s="22">
        <v>4930</v>
      </c>
      <c r="I293" s="22">
        <v>40</v>
      </c>
      <c r="J293" s="23">
        <v>5281.5</v>
      </c>
      <c r="K293" s="23">
        <v>5434</v>
      </c>
      <c r="L293" s="23">
        <v>5129</v>
      </c>
      <c r="M293" s="24" t="s">
        <v>1134</v>
      </c>
      <c r="N293" s="25" t="s">
        <v>1133</v>
      </c>
      <c r="O293" s="25" t="s">
        <v>556</v>
      </c>
      <c r="P293" s="25" t="s">
        <v>133</v>
      </c>
      <c r="Q293" s="25">
        <v>5.0999999999999996</v>
      </c>
      <c r="R293" s="25">
        <v>64.900000000000006</v>
      </c>
      <c r="S293" s="44">
        <v>1</v>
      </c>
      <c r="T293" s="26" t="s">
        <v>541</v>
      </c>
      <c r="U293" s="27">
        <v>0.05</v>
      </c>
      <c r="V293" s="27" t="s">
        <v>190</v>
      </c>
      <c r="W293" s="27" t="s">
        <v>133</v>
      </c>
      <c r="X293" s="27" t="s">
        <v>133</v>
      </c>
      <c r="Y293" s="27">
        <v>0.01</v>
      </c>
      <c r="Z293" s="27">
        <v>0.15</v>
      </c>
      <c r="AA293" s="27" t="s">
        <v>133</v>
      </c>
      <c r="AB293" s="28" t="s">
        <v>133</v>
      </c>
      <c r="AC293" s="28">
        <v>0.5</v>
      </c>
      <c r="AD293" s="28">
        <v>0.01</v>
      </c>
      <c r="AE293" s="28" t="s">
        <v>133</v>
      </c>
      <c r="AF293" s="28">
        <v>0.1</v>
      </c>
      <c r="AG293" s="39" t="s">
        <v>133</v>
      </c>
      <c r="AH293" s="39" t="s">
        <v>133</v>
      </c>
      <c r="AI293" s="39" t="s">
        <v>133</v>
      </c>
      <c r="AJ293" s="39" t="s">
        <v>133</v>
      </c>
      <c r="AK293" s="39" t="s">
        <v>133</v>
      </c>
      <c r="AL293" s="39">
        <v>-5.0999999999999996</v>
      </c>
      <c r="AM293" s="45" t="s">
        <v>133</v>
      </c>
      <c r="AN293" s="15">
        <f t="shared" si="33"/>
        <v>0.53169540152233774</v>
      </c>
      <c r="AO293" s="15">
        <f t="shared" si="34"/>
        <v>0.53169540152233774</v>
      </c>
      <c r="AP293" s="47">
        <v>-1.9639283999999999</v>
      </c>
      <c r="AQ293" s="29" t="s">
        <v>133</v>
      </c>
      <c r="AR293" s="29" t="s">
        <v>133</v>
      </c>
      <c r="AS293" s="148">
        <v>-0.96110300000000004</v>
      </c>
      <c r="AT293" s="148">
        <v>-0.77392550000000004</v>
      </c>
      <c r="AU293" s="48">
        <v>-3.5652200000000002E-2</v>
      </c>
      <c r="AV293" s="47">
        <v>0.7026211</v>
      </c>
      <c r="AW293" s="47">
        <v>0.83887840000000002</v>
      </c>
      <c r="AX293" s="29" t="s">
        <v>133</v>
      </c>
      <c r="AY293" s="29" t="s">
        <v>133</v>
      </c>
      <c r="AZ293" s="47">
        <v>1.7697008999999999</v>
      </c>
      <c r="BA293" s="30">
        <v>-1</v>
      </c>
      <c r="BB293" s="42">
        <v>5</v>
      </c>
      <c r="BC293" s="31" t="s">
        <v>11331</v>
      </c>
      <c r="BD293" s="31" t="s">
        <v>11366</v>
      </c>
      <c r="BE293" s="31" t="s">
        <v>1711</v>
      </c>
      <c r="BF293" s="32" t="s">
        <v>133</v>
      </c>
      <c r="BG293" s="32" t="s">
        <v>133</v>
      </c>
      <c r="BH293" s="33">
        <v>0.05</v>
      </c>
      <c r="BI293" s="33">
        <v>0.05</v>
      </c>
      <c r="BJ293" s="32" t="s">
        <v>133</v>
      </c>
      <c r="BK293" s="32" t="s">
        <v>133</v>
      </c>
      <c r="BL293" s="32" t="s">
        <v>133</v>
      </c>
      <c r="BM293" s="34" t="s">
        <v>133</v>
      </c>
      <c r="BN293" s="34" t="s">
        <v>133</v>
      </c>
      <c r="BO293" s="34" t="s">
        <v>133</v>
      </c>
      <c r="BP293" s="34" t="s">
        <v>133</v>
      </c>
      <c r="BQ293" s="35" t="s">
        <v>133</v>
      </c>
      <c r="BR293" s="16">
        <f t="shared" si="35"/>
        <v>0.53637673327615543</v>
      </c>
      <c r="BS293" s="16">
        <f t="shared" si="36"/>
        <v>0.53637673327615543</v>
      </c>
      <c r="BT293" s="35" t="s">
        <v>133</v>
      </c>
      <c r="BU293" s="35" t="s">
        <v>133</v>
      </c>
      <c r="BV293" s="35" t="s">
        <v>133</v>
      </c>
      <c r="BW293" s="35" t="s">
        <v>133</v>
      </c>
      <c r="BX293" s="36">
        <v>0</v>
      </c>
      <c r="BY293" s="37" t="s">
        <v>133</v>
      </c>
      <c r="BZ293" s="38" t="s">
        <v>133</v>
      </c>
    </row>
    <row r="294" spans="1:78" ht="50.1" customHeight="1">
      <c r="A294" s="19" t="s">
        <v>558</v>
      </c>
      <c r="B294" s="20" t="s">
        <v>1110</v>
      </c>
      <c r="C294" s="21">
        <v>8</v>
      </c>
      <c r="D294" s="21" t="s">
        <v>553</v>
      </c>
      <c r="E294" s="40">
        <v>20.372778</v>
      </c>
      <c r="F294" s="40">
        <v>106.14666699999999</v>
      </c>
      <c r="G294" s="41">
        <v>1</v>
      </c>
      <c r="H294" s="22">
        <v>4970</v>
      </c>
      <c r="I294" s="22">
        <v>40</v>
      </c>
      <c r="J294" s="23">
        <v>5350.5</v>
      </c>
      <c r="K294" s="23">
        <v>5454</v>
      </c>
      <c r="L294" s="23">
        <v>5247</v>
      </c>
      <c r="M294" s="24" t="s">
        <v>1134</v>
      </c>
      <c r="N294" s="25" t="s">
        <v>1133</v>
      </c>
      <c r="O294" s="25" t="s">
        <v>556</v>
      </c>
      <c r="P294" s="25" t="s">
        <v>133</v>
      </c>
      <c r="Q294" s="25">
        <v>6.7</v>
      </c>
      <c r="R294" s="25">
        <v>-63.3</v>
      </c>
      <c r="S294" s="44">
        <v>1</v>
      </c>
      <c r="T294" s="26" t="s">
        <v>541</v>
      </c>
      <c r="U294" s="27">
        <v>0.05</v>
      </c>
      <c r="V294" s="27" t="s">
        <v>190</v>
      </c>
      <c r="W294" s="27" t="s">
        <v>133</v>
      </c>
      <c r="X294" s="27" t="s">
        <v>133</v>
      </c>
      <c r="Y294" s="27">
        <v>0.01</v>
      </c>
      <c r="Z294" s="27">
        <v>0.15</v>
      </c>
      <c r="AA294" s="27" t="s">
        <v>133</v>
      </c>
      <c r="AB294" s="28" t="s">
        <v>133</v>
      </c>
      <c r="AC294" s="28">
        <v>0.5</v>
      </c>
      <c r="AD294" s="28">
        <v>0.01</v>
      </c>
      <c r="AE294" s="28" t="s">
        <v>133</v>
      </c>
      <c r="AF294" s="28">
        <v>0.1</v>
      </c>
      <c r="AG294" s="39" t="s">
        <v>133</v>
      </c>
      <c r="AH294" s="39" t="s">
        <v>133</v>
      </c>
      <c r="AI294" s="39" t="s">
        <v>133</v>
      </c>
      <c r="AJ294" s="39" t="s">
        <v>133</v>
      </c>
      <c r="AK294" s="39" t="s">
        <v>133</v>
      </c>
      <c r="AL294" s="39">
        <v>-6.7</v>
      </c>
      <c r="AM294" s="45" t="s">
        <v>133</v>
      </c>
      <c r="AN294" s="15">
        <f t="shared" si="33"/>
        <v>0.53169540152233774</v>
      </c>
      <c r="AO294" s="15">
        <f t="shared" si="34"/>
        <v>0.53169540152233774</v>
      </c>
      <c r="AP294" s="47">
        <v>-1.9639283999999999</v>
      </c>
      <c r="AQ294" s="29" t="s">
        <v>133</v>
      </c>
      <c r="AR294" s="29" t="s">
        <v>133</v>
      </c>
      <c r="AS294" s="148">
        <v>-0.96110300000000004</v>
      </c>
      <c r="AT294" s="148">
        <v>-0.77392550000000004</v>
      </c>
      <c r="AU294" s="48">
        <v>-3.5652200000000002E-2</v>
      </c>
      <c r="AV294" s="47">
        <v>0.7026211</v>
      </c>
      <c r="AW294" s="47">
        <v>0.83887840000000002</v>
      </c>
      <c r="AX294" s="29" t="s">
        <v>133</v>
      </c>
      <c r="AY294" s="29" t="s">
        <v>133</v>
      </c>
      <c r="AZ294" s="47">
        <v>1.7697008999999999</v>
      </c>
      <c r="BA294" s="30">
        <v>-1</v>
      </c>
      <c r="BB294" s="42">
        <v>5</v>
      </c>
      <c r="BC294" s="31" t="s">
        <v>11331</v>
      </c>
      <c r="BD294" s="31" t="s">
        <v>11366</v>
      </c>
      <c r="BE294" s="31" t="s">
        <v>1711</v>
      </c>
      <c r="BF294" s="32" t="s">
        <v>133</v>
      </c>
      <c r="BG294" s="32" t="s">
        <v>133</v>
      </c>
      <c r="BH294" s="33">
        <v>0.05</v>
      </c>
      <c r="BI294" s="33">
        <v>0.05</v>
      </c>
      <c r="BJ294" s="32" t="s">
        <v>133</v>
      </c>
      <c r="BK294" s="32" t="s">
        <v>133</v>
      </c>
      <c r="BL294" s="32" t="s">
        <v>133</v>
      </c>
      <c r="BM294" s="34" t="s">
        <v>133</v>
      </c>
      <c r="BN294" s="34" t="s">
        <v>133</v>
      </c>
      <c r="BO294" s="34" t="s">
        <v>133</v>
      </c>
      <c r="BP294" s="34" t="s">
        <v>133</v>
      </c>
      <c r="BQ294" s="35" t="s">
        <v>133</v>
      </c>
      <c r="BR294" s="16">
        <f t="shared" si="35"/>
        <v>0.53637673327615543</v>
      </c>
      <c r="BS294" s="16">
        <f t="shared" si="36"/>
        <v>0.53637673327615543</v>
      </c>
      <c r="BT294" s="35" t="s">
        <v>133</v>
      </c>
      <c r="BU294" s="35" t="s">
        <v>133</v>
      </c>
      <c r="BV294" s="35" t="s">
        <v>133</v>
      </c>
      <c r="BW294" s="35" t="s">
        <v>133</v>
      </c>
      <c r="BX294" s="36">
        <v>0</v>
      </c>
      <c r="BY294" s="37" t="s">
        <v>133</v>
      </c>
      <c r="BZ294" s="38" t="s">
        <v>133</v>
      </c>
    </row>
    <row r="295" spans="1:78" ht="50.1" customHeight="1">
      <c r="A295" s="19" t="s">
        <v>559</v>
      </c>
      <c r="B295" s="20" t="s">
        <v>1110</v>
      </c>
      <c r="C295" s="21">
        <v>8</v>
      </c>
      <c r="D295" s="21" t="s">
        <v>553</v>
      </c>
      <c r="E295" s="40">
        <v>20.372778</v>
      </c>
      <c r="F295" s="40">
        <v>106.14666699999999</v>
      </c>
      <c r="G295" s="41">
        <v>1</v>
      </c>
      <c r="H295" s="22">
        <v>5780</v>
      </c>
      <c r="I295" s="22">
        <v>40</v>
      </c>
      <c r="J295" s="23">
        <v>6205</v>
      </c>
      <c r="K295" s="23">
        <v>6302</v>
      </c>
      <c r="L295" s="23">
        <v>6108</v>
      </c>
      <c r="M295" s="24" t="s">
        <v>556</v>
      </c>
      <c r="N295" s="25" t="s">
        <v>1134</v>
      </c>
      <c r="O295" s="25" t="s">
        <v>1135</v>
      </c>
      <c r="P295" s="25" t="s">
        <v>133</v>
      </c>
      <c r="Q295" s="25">
        <v>10.9</v>
      </c>
      <c r="R295" s="25">
        <v>59.1</v>
      </c>
      <c r="S295" s="44">
        <v>1</v>
      </c>
      <c r="T295" s="26" t="s">
        <v>541</v>
      </c>
      <c r="U295" s="27">
        <v>0.05</v>
      </c>
      <c r="V295" s="27" t="s">
        <v>190</v>
      </c>
      <c r="W295" s="27" t="s">
        <v>133</v>
      </c>
      <c r="X295" s="27" t="s">
        <v>133</v>
      </c>
      <c r="Y295" s="27">
        <v>0.01</v>
      </c>
      <c r="Z295" s="27">
        <v>0.15</v>
      </c>
      <c r="AA295" s="27" t="s">
        <v>133</v>
      </c>
      <c r="AB295" s="28" t="s">
        <v>133</v>
      </c>
      <c r="AC295" s="28">
        <v>0.5</v>
      </c>
      <c r="AD295" s="28">
        <v>0.01</v>
      </c>
      <c r="AE295" s="28" t="s">
        <v>133</v>
      </c>
      <c r="AF295" s="28">
        <v>0.1</v>
      </c>
      <c r="AG295" s="39" t="s">
        <v>133</v>
      </c>
      <c r="AH295" s="39" t="s">
        <v>133</v>
      </c>
      <c r="AI295" s="39" t="s">
        <v>133</v>
      </c>
      <c r="AJ295" s="39" t="s">
        <v>133</v>
      </c>
      <c r="AK295" s="39" t="s">
        <v>133</v>
      </c>
      <c r="AL295" s="39">
        <v>-10.9</v>
      </c>
      <c r="AM295" s="45" t="s">
        <v>133</v>
      </c>
      <c r="AN295" s="15">
        <f t="shared" si="33"/>
        <v>0.53169540152233774</v>
      </c>
      <c r="AO295" s="15">
        <f t="shared" si="34"/>
        <v>0.53169540152233774</v>
      </c>
      <c r="AP295" s="47">
        <v>-1.9639283999999999</v>
      </c>
      <c r="AQ295" s="29" t="s">
        <v>133</v>
      </c>
      <c r="AR295" s="29" t="s">
        <v>133</v>
      </c>
      <c r="AS295" s="148">
        <v>-0.96110300000000004</v>
      </c>
      <c r="AT295" s="148">
        <v>-0.77392550000000004</v>
      </c>
      <c r="AU295" s="48">
        <v>-3.5652200000000002E-2</v>
      </c>
      <c r="AV295" s="47">
        <v>0.7026211</v>
      </c>
      <c r="AW295" s="47">
        <v>0.83887840000000002</v>
      </c>
      <c r="AX295" s="29" t="s">
        <v>133</v>
      </c>
      <c r="AY295" s="29" t="s">
        <v>133</v>
      </c>
      <c r="AZ295" s="47">
        <v>1.7697008999999999</v>
      </c>
      <c r="BA295" s="30">
        <v>-1</v>
      </c>
      <c r="BB295" s="42">
        <v>5</v>
      </c>
      <c r="BC295" s="31" t="s">
        <v>11331</v>
      </c>
      <c r="BD295" s="31" t="s">
        <v>11367</v>
      </c>
      <c r="BE295" s="31" t="s">
        <v>1711</v>
      </c>
      <c r="BF295" s="32" t="s">
        <v>133</v>
      </c>
      <c r="BG295" s="32" t="s">
        <v>133</v>
      </c>
      <c r="BH295" s="33">
        <v>0.05</v>
      </c>
      <c r="BI295" s="33">
        <v>0.05</v>
      </c>
      <c r="BJ295" s="32" t="s">
        <v>133</v>
      </c>
      <c r="BK295" s="32" t="s">
        <v>133</v>
      </c>
      <c r="BL295" s="32" t="s">
        <v>133</v>
      </c>
      <c r="BM295" s="34" t="s">
        <v>133</v>
      </c>
      <c r="BN295" s="34" t="s">
        <v>133</v>
      </c>
      <c r="BO295" s="34" t="s">
        <v>133</v>
      </c>
      <c r="BP295" s="34" t="s">
        <v>133</v>
      </c>
      <c r="BQ295" s="35" t="s">
        <v>133</v>
      </c>
      <c r="BR295" s="16">
        <f t="shared" si="35"/>
        <v>0.53637673327615543</v>
      </c>
      <c r="BS295" s="16">
        <f t="shared" si="36"/>
        <v>0.53637673327615543</v>
      </c>
      <c r="BT295" s="35" t="s">
        <v>133</v>
      </c>
      <c r="BU295" s="35" t="s">
        <v>133</v>
      </c>
      <c r="BV295" s="35" t="s">
        <v>133</v>
      </c>
      <c r="BW295" s="35" t="s">
        <v>133</v>
      </c>
      <c r="BX295" s="36">
        <v>0</v>
      </c>
      <c r="BY295" s="37" t="s">
        <v>133</v>
      </c>
      <c r="BZ295" s="38" t="s">
        <v>133</v>
      </c>
    </row>
    <row r="296" spans="1:78" ht="50.1" customHeight="1">
      <c r="A296" s="19" t="s">
        <v>560</v>
      </c>
      <c r="B296" s="20" t="s">
        <v>1110</v>
      </c>
      <c r="C296" s="21">
        <v>8</v>
      </c>
      <c r="D296" s="21" t="s">
        <v>553</v>
      </c>
      <c r="E296" s="40">
        <v>20.372778</v>
      </c>
      <c r="F296" s="40">
        <v>106.14666699999999</v>
      </c>
      <c r="G296" s="41">
        <v>1</v>
      </c>
      <c r="H296" s="22">
        <v>6060</v>
      </c>
      <c r="I296" s="22">
        <v>40</v>
      </c>
      <c r="J296" s="23">
        <v>6507</v>
      </c>
      <c r="K296" s="23">
        <v>6620</v>
      </c>
      <c r="L296" s="23">
        <v>6394</v>
      </c>
      <c r="M296" s="24" t="s">
        <v>556</v>
      </c>
      <c r="N296" s="25" t="s">
        <v>1134</v>
      </c>
      <c r="O296" s="25" t="s">
        <v>1135</v>
      </c>
      <c r="P296" s="25" t="s">
        <v>133</v>
      </c>
      <c r="Q296" s="25">
        <v>14</v>
      </c>
      <c r="R296" s="25">
        <v>56</v>
      </c>
      <c r="S296" s="44">
        <v>1</v>
      </c>
      <c r="T296" s="26" t="s">
        <v>541</v>
      </c>
      <c r="U296" s="27">
        <v>0.05</v>
      </c>
      <c r="V296" s="27" t="s">
        <v>190</v>
      </c>
      <c r="W296" s="27" t="s">
        <v>133</v>
      </c>
      <c r="X296" s="27" t="s">
        <v>133</v>
      </c>
      <c r="Y296" s="27">
        <v>0.01</v>
      </c>
      <c r="Z296" s="27">
        <v>0.15</v>
      </c>
      <c r="AA296" s="27" t="s">
        <v>133</v>
      </c>
      <c r="AB296" s="28" t="s">
        <v>133</v>
      </c>
      <c r="AC296" s="28">
        <v>0.5</v>
      </c>
      <c r="AD296" s="28">
        <v>0.01</v>
      </c>
      <c r="AE296" s="28" t="s">
        <v>133</v>
      </c>
      <c r="AF296" s="28">
        <v>0.1</v>
      </c>
      <c r="AG296" s="39" t="s">
        <v>133</v>
      </c>
      <c r="AH296" s="39" t="s">
        <v>133</v>
      </c>
      <c r="AI296" s="39" t="s">
        <v>133</v>
      </c>
      <c r="AJ296" s="39" t="s">
        <v>133</v>
      </c>
      <c r="AK296" s="39" t="s">
        <v>133</v>
      </c>
      <c r="AL296" s="39">
        <v>-14</v>
      </c>
      <c r="AM296" s="45" t="s">
        <v>133</v>
      </c>
      <c r="AN296" s="15">
        <f t="shared" si="33"/>
        <v>0.53169540152233774</v>
      </c>
      <c r="AO296" s="15">
        <f t="shared" si="34"/>
        <v>0.53169540152233774</v>
      </c>
      <c r="AP296" s="47">
        <v>-1.9639283999999999</v>
      </c>
      <c r="AQ296" s="29" t="s">
        <v>133</v>
      </c>
      <c r="AR296" s="29" t="s">
        <v>133</v>
      </c>
      <c r="AS296" s="148">
        <v>-0.96110300000000004</v>
      </c>
      <c r="AT296" s="148">
        <v>-0.77392550000000004</v>
      </c>
      <c r="AU296" s="48">
        <v>-3.5652200000000002E-2</v>
      </c>
      <c r="AV296" s="47">
        <v>0.7026211</v>
      </c>
      <c r="AW296" s="47">
        <v>0.83887840000000002</v>
      </c>
      <c r="AX296" s="29" t="s">
        <v>133</v>
      </c>
      <c r="AY296" s="29" t="s">
        <v>133</v>
      </c>
      <c r="AZ296" s="47">
        <v>1.7697008999999999</v>
      </c>
      <c r="BA296" s="30">
        <v>-1</v>
      </c>
      <c r="BB296" s="42">
        <v>5</v>
      </c>
      <c r="BC296" s="31" t="s">
        <v>11331</v>
      </c>
      <c r="BD296" s="31" t="s">
        <v>11368</v>
      </c>
      <c r="BE296" s="31" t="s">
        <v>1711</v>
      </c>
      <c r="BF296" s="32" t="s">
        <v>133</v>
      </c>
      <c r="BG296" s="32" t="s">
        <v>133</v>
      </c>
      <c r="BH296" s="33">
        <v>0.05</v>
      </c>
      <c r="BI296" s="33">
        <v>0.05</v>
      </c>
      <c r="BJ296" s="32" t="s">
        <v>133</v>
      </c>
      <c r="BK296" s="32" t="s">
        <v>133</v>
      </c>
      <c r="BL296" s="32" t="s">
        <v>133</v>
      </c>
      <c r="BM296" s="34" t="s">
        <v>133</v>
      </c>
      <c r="BN296" s="34" t="s">
        <v>133</v>
      </c>
      <c r="BO296" s="34" t="s">
        <v>133</v>
      </c>
      <c r="BP296" s="34" t="s">
        <v>133</v>
      </c>
      <c r="BQ296" s="35" t="s">
        <v>133</v>
      </c>
      <c r="BR296" s="16">
        <f t="shared" si="35"/>
        <v>0.53637673327615543</v>
      </c>
      <c r="BS296" s="16">
        <f t="shared" si="36"/>
        <v>0.53637673327615543</v>
      </c>
      <c r="BT296" s="35" t="s">
        <v>133</v>
      </c>
      <c r="BU296" s="35" t="s">
        <v>133</v>
      </c>
      <c r="BV296" s="35" t="s">
        <v>133</v>
      </c>
      <c r="BW296" s="35" t="s">
        <v>133</v>
      </c>
      <c r="BX296" s="36">
        <v>0</v>
      </c>
      <c r="BY296" s="37" t="s">
        <v>133</v>
      </c>
      <c r="BZ296" s="38" t="s">
        <v>133</v>
      </c>
    </row>
    <row r="297" spans="1:78" ht="50.1" customHeight="1">
      <c r="A297" s="19" t="s">
        <v>561</v>
      </c>
      <c r="B297" s="20" t="s">
        <v>1110</v>
      </c>
      <c r="C297" s="21">
        <v>8</v>
      </c>
      <c r="D297" s="21" t="s">
        <v>553</v>
      </c>
      <c r="E297" s="40">
        <v>20.372778</v>
      </c>
      <c r="F297" s="40">
        <v>106.14666699999999</v>
      </c>
      <c r="G297" s="41">
        <v>1</v>
      </c>
      <c r="H297" s="22">
        <v>6170</v>
      </c>
      <c r="I297" s="22">
        <v>40</v>
      </c>
      <c r="J297" s="23">
        <v>6616.5</v>
      </c>
      <c r="K297" s="23">
        <v>6736</v>
      </c>
      <c r="L297" s="23">
        <v>6497</v>
      </c>
      <c r="M297" s="24" t="s">
        <v>556</v>
      </c>
      <c r="N297" s="25" t="s">
        <v>1134</v>
      </c>
      <c r="O297" s="25" t="s">
        <v>1135</v>
      </c>
      <c r="P297" s="25" t="s">
        <v>133</v>
      </c>
      <c r="Q297" s="25">
        <v>15.3</v>
      </c>
      <c r="R297" s="25">
        <v>54.7</v>
      </c>
      <c r="S297" s="44">
        <v>1</v>
      </c>
      <c r="T297" s="26" t="s">
        <v>541</v>
      </c>
      <c r="U297" s="27">
        <v>0.05</v>
      </c>
      <c r="V297" s="27" t="s">
        <v>190</v>
      </c>
      <c r="W297" s="27" t="s">
        <v>133</v>
      </c>
      <c r="X297" s="27" t="s">
        <v>133</v>
      </c>
      <c r="Y297" s="27">
        <v>0.01</v>
      </c>
      <c r="Z297" s="27">
        <v>0.15</v>
      </c>
      <c r="AA297" s="27" t="s">
        <v>133</v>
      </c>
      <c r="AB297" s="28" t="s">
        <v>133</v>
      </c>
      <c r="AC297" s="28">
        <v>0.5</v>
      </c>
      <c r="AD297" s="28">
        <v>0.01</v>
      </c>
      <c r="AE297" s="28" t="s">
        <v>133</v>
      </c>
      <c r="AF297" s="28">
        <v>0.1</v>
      </c>
      <c r="AG297" s="39" t="s">
        <v>133</v>
      </c>
      <c r="AH297" s="39" t="s">
        <v>133</v>
      </c>
      <c r="AI297" s="39" t="s">
        <v>133</v>
      </c>
      <c r="AJ297" s="39" t="s">
        <v>133</v>
      </c>
      <c r="AK297" s="39" t="s">
        <v>133</v>
      </c>
      <c r="AL297" s="39">
        <v>-15.3</v>
      </c>
      <c r="AM297" s="45" t="s">
        <v>133</v>
      </c>
      <c r="AN297" s="15">
        <f t="shared" si="33"/>
        <v>0.53169540152233774</v>
      </c>
      <c r="AO297" s="15">
        <f t="shared" si="34"/>
        <v>0.53169540152233774</v>
      </c>
      <c r="AP297" s="47">
        <v>-1.9639283999999999</v>
      </c>
      <c r="AQ297" s="29" t="s">
        <v>133</v>
      </c>
      <c r="AR297" s="29" t="s">
        <v>133</v>
      </c>
      <c r="AS297" s="148">
        <v>-0.96110300000000004</v>
      </c>
      <c r="AT297" s="148">
        <v>-0.77392550000000004</v>
      </c>
      <c r="AU297" s="48">
        <v>-3.5652200000000002E-2</v>
      </c>
      <c r="AV297" s="47">
        <v>0.7026211</v>
      </c>
      <c r="AW297" s="47">
        <v>0.83887840000000002</v>
      </c>
      <c r="AX297" s="29" t="s">
        <v>133</v>
      </c>
      <c r="AY297" s="29" t="s">
        <v>133</v>
      </c>
      <c r="AZ297" s="47">
        <v>1.7697008999999999</v>
      </c>
      <c r="BA297" s="30">
        <v>-1</v>
      </c>
      <c r="BB297" s="42">
        <v>5</v>
      </c>
      <c r="BC297" s="31" t="s">
        <v>11331</v>
      </c>
      <c r="BD297" s="31" t="s">
        <v>11369</v>
      </c>
      <c r="BE297" s="31" t="s">
        <v>1711</v>
      </c>
      <c r="BF297" s="32" t="s">
        <v>133</v>
      </c>
      <c r="BG297" s="32" t="s">
        <v>133</v>
      </c>
      <c r="BH297" s="33">
        <v>0.05</v>
      </c>
      <c r="BI297" s="33">
        <v>0.05</v>
      </c>
      <c r="BJ297" s="32" t="s">
        <v>133</v>
      </c>
      <c r="BK297" s="32" t="s">
        <v>133</v>
      </c>
      <c r="BL297" s="32" t="s">
        <v>133</v>
      </c>
      <c r="BM297" s="34" t="s">
        <v>133</v>
      </c>
      <c r="BN297" s="34" t="s">
        <v>133</v>
      </c>
      <c r="BO297" s="34" t="s">
        <v>133</v>
      </c>
      <c r="BP297" s="34" t="s">
        <v>133</v>
      </c>
      <c r="BQ297" s="35" t="s">
        <v>133</v>
      </c>
      <c r="BR297" s="16">
        <f t="shared" si="35"/>
        <v>0.53637673327615543</v>
      </c>
      <c r="BS297" s="16">
        <f t="shared" si="36"/>
        <v>0.53637673327615543</v>
      </c>
      <c r="BT297" s="35" t="s">
        <v>133</v>
      </c>
      <c r="BU297" s="35" t="s">
        <v>133</v>
      </c>
      <c r="BV297" s="35" t="s">
        <v>133</v>
      </c>
      <c r="BW297" s="35" t="s">
        <v>133</v>
      </c>
      <c r="BX297" s="36">
        <v>0</v>
      </c>
      <c r="BY297" s="37" t="s">
        <v>133</v>
      </c>
      <c r="BZ297" s="38" t="s">
        <v>133</v>
      </c>
    </row>
    <row r="298" spans="1:78" ht="50.1" customHeight="1">
      <c r="A298" s="19" t="s">
        <v>562</v>
      </c>
      <c r="B298" s="20" t="s">
        <v>1110</v>
      </c>
      <c r="C298" s="21">
        <v>8</v>
      </c>
      <c r="D298" s="21" t="s">
        <v>553</v>
      </c>
      <c r="E298" s="40">
        <v>20.372778</v>
      </c>
      <c r="F298" s="40">
        <v>106.14666699999999</v>
      </c>
      <c r="G298" s="41">
        <v>1</v>
      </c>
      <c r="H298" s="22">
        <v>6420</v>
      </c>
      <c r="I298" s="22">
        <v>40</v>
      </c>
      <c r="J298" s="23">
        <v>6923.5</v>
      </c>
      <c r="K298" s="23">
        <v>7062</v>
      </c>
      <c r="L298" s="23">
        <v>6785</v>
      </c>
      <c r="M298" s="24" t="s">
        <v>1135</v>
      </c>
      <c r="N298" s="25" t="s">
        <v>556</v>
      </c>
      <c r="O298" s="25" t="s">
        <v>563</v>
      </c>
      <c r="P298" s="25" t="s">
        <v>133</v>
      </c>
      <c r="Q298" s="25">
        <v>16.7</v>
      </c>
      <c r="R298" s="25">
        <v>53.3</v>
      </c>
      <c r="S298" s="44">
        <v>1</v>
      </c>
      <c r="T298" s="26" t="s">
        <v>541</v>
      </c>
      <c r="U298" s="27">
        <v>0.05</v>
      </c>
      <c r="V298" s="27" t="s">
        <v>190</v>
      </c>
      <c r="W298" s="27" t="s">
        <v>133</v>
      </c>
      <c r="X298" s="27" t="s">
        <v>133</v>
      </c>
      <c r="Y298" s="27">
        <v>0.01</v>
      </c>
      <c r="Z298" s="27">
        <v>0.15</v>
      </c>
      <c r="AA298" s="27" t="s">
        <v>133</v>
      </c>
      <c r="AB298" s="28" t="s">
        <v>133</v>
      </c>
      <c r="AC298" s="28">
        <v>0.5</v>
      </c>
      <c r="AD298" s="28">
        <v>0.01</v>
      </c>
      <c r="AE298" s="28" t="s">
        <v>133</v>
      </c>
      <c r="AF298" s="28">
        <v>0.1</v>
      </c>
      <c r="AG298" s="39" t="s">
        <v>133</v>
      </c>
      <c r="AH298" s="39" t="s">
        <v>133</v>
      </c>
      <c r="AI298" s="39" t="s">
        <v>133</v>
      </c>
      <c r="AJ298" s="39" t="s">
        <v>133</v>
      </c>
      <c r="AK298" s="39" t="s">
        <v>133</v>
      </c>
      <c r="AL298" s="39">
        <v>-16.7</v>
      </c>
      <c r="AM298" s="45" t="s">
        <v>133</v>
      </c>
      <c r="AN298" s="15">
        <f t="shared" si="33"/>
        <v>0.53169540152233774</v>
      </c>
      <c r="AO298" s="15">
        <f t="shared" si="34"/>
        <v>0.53169540152233774</v>
      </c>
      <c r="AP298" s="47">
        <v>-1.9639283999999999</v>
      </c>
      <c r="AQ298" s="29" t="s">
        <v>133</v>
      </c>
      <c r="AR298" s="29" t="s">
        <v>133</v>
      </c>
      <c r="AS298" s="148">
        <v>-0.96110300000000004</v>
      </c>
      <c r="AT298" s="148">
        <v>-0.77392550000000004</v>
      </c>
      <c r="AU298" s="48">
        <v>-3.5652200000000002E-2</v>
      </c>
      <c r="AV298" s="47">
        <v>0.7026211</v>
      </c>
      <c r="AW298" s="47">
        <v>0.83887840000000002</v>
      </c>
      <c r="AX298" s="29" t="s">
        <v>133</v>
      </c>
      <c r="AY298" s="29" t="s">
        <v>133</v>
      </c>
      <c r="AZ298" s="47">
        <v>1.7697008999999999</v>
      </c>
      <c r="BA298" s="30">
        <v>-1</v>
      </c>
      <c r="BB298" s="42">
        <v>5</v>
      </c>
      <c r="BC298" s="31" t="s">
        <v>11331</v>
      </c>
      <c r="BD298" s="31" t="s">
        <v>11370</v>
      </c>
      <c r="BE298" s="31" t="s">
        <v>1711</v>
      </c>
      <c r="BF298" s="32" t="s">
        <v>133</v>
      </c>
      <c r="BG298" s="32" t="s">
        <v>133</v>
      </c>
      <c r="BH298" s="33">
        <v>0.05</v>
      </c>
      <c r="BI298" s="33">
        <v>0.05</v>
      </c>
      <c r="BJ298" s="32" t="s">
        <v>133</v>
      </c>
      <c r="BK298" s="32" t="s">
        <v>133</v>
      </c>
      <c r="BL298" s="32" t="s">
        <v>133</v>
      </c>
      <c r="BM298" s="34" t="s">
        <v>133</v>
      </c>
      <c r="BN298" s="34" t="s">
        <v>133</v>
      </c>
      <c r="BO298" s="34" t="s">
        <v>133</v>
      </c>
      <c r="BP298" s="34" t="s">
        <v>133</v>
      </c>
      <c r="BQ298" s="35" t="s">
        <v>133</v>
      </c>
      <c r="BR298" s="16">
        <f t="shared" si="35"/>
        <v>0.53637673327615543</v>
      </c>
      <c r="BS298" s="16">
        <f t="shared" si="36"/>
        <v>0.53637673327615543</v>
      </c>
      <c r="BT298" s="35" t="s">
        <v>133</v>
      </c>
      <c r="BU298" s="35" t="s">
        <v>133</v>
      </c>
      <c r="BV298" s="35" t="s">
        <v>133</v>
      </c>
      <c r="BW298" s="35" t="s">
        <v>133</v>
      </c>
      <c r="BX298" s="36">
        <v>0</v>
      </c>
      <c r="BY298" s="37" t="s">
        <v>133</v>
      </c>
      <c r="BZ298" s="38" t="s">
        <v>133</v>
      </c>
    </row>
    <row r="299" spans="1:78" ht="50.1" customHeight="1">
      <c r="A299" s="19" t="s">
        <v>564</v>
      </c>
      <c r="B299" s="20" t="s">
        <v>1110</v>
      </c>
      <c r="C299" s="21">
        <v>8</v>
      </c>
      <c r="D299" s="21" t="s">
        <v>553</v>
      </c>
      <c r="E299" s="40">
        <v>20.372778</v>
      </c>
      <c r="F299" s="40">
        <v>106.14666699999999</v>
      </c>
      <c r="G299" s="41">
        <v>1</v>
      </c>
      <c r="H299" s="22">
        <v>6860</v>
      </c>
      <c r="I299" s="22">
        <v>80</v>
      </c>
      <c r="J299" s="23">
        <v>7393</v>
      </c>
      <c r="K299" s="23">
        <v>7543</v>
      </c>
      <c r="L299" s="23">
        <v>7243</v>
      </c>
      <c r="M299" s="24" t="s">
        <v>1135</v>
      </c>
      <c r="N299" s="25" t="s">
        <v>556</v>
      </c>
      <c r="O299" s="25" t="s">
        <v>563</v>
      </c>
      <c r="P299" s="25" t="s">
        <v>133</v>
      </c>
      <c r="Q299" s="25">
        <v>19.3</v>
      </c>
      <c r="R299" s="25">
        <v>50.7</v>
      </c>
      <c r="S299" s="44">
        <v>1</v>
      </c>
      <c r="T299" s="26" t="s">
        <v>541</v>
      </c>
      <c r="U299" s="27">
        <v>0.05</v>
      </c>
      <c r="V299" s="27" t="s">
        <v>190</v>
      </c>
      <c r="W299" s="27" t="s">
        <v>133</v>
      </c>
      <c r="X299" s="27" t="s">
        <v>133</v>
      </c>
      <c r="Y299" s="27">
        <v>0.01</v>
      </c>
      <c r="Z299" s="27">
        <v>0.15</v>
      </c>
      <c r="AA299" s="27" t="s">
        <v>133</v>
      </c>
      <c r="AB299" s="28" t="s">
        <v>133</v>
      </c>
      <c r="AC299" s="28">
        <v>0.5</v>
      </c>
      <c r="AD299" s="28">
        <v>0.01</v>
      </c>
      <c r="AE299" s="28" t="s">
        <v>133</v>
      </c>
      <c r="AF299" s="28">
        <v>0.1</v>
      </c>
      <c r="AG299" s="39" t="s">
        <v>133</v>
      </c>
      <c r="AH299" s="39" t="s">
        <v>133</v>
      </c>
      <c r="AI299" s="39" t="s">
        <v>133</v>
      </c>
      <c r="AJ299" s="39" t="s">
        <v>133</v>
      </c>
      <c r="AK299" s="39" t="s">
        <v>133</v>
      </c>
      <c r="AL299" s="39">
        <v>-19.3</v>
      </c>
      <c r="AM299" s="45" t="s">
        <v>133</v>
      </c>
      <c r="AN299" s="15">
        <f t="shared" si="33"/>
        <v>0.53169540152233774</v>
      </c>
      <c r="AO299" s="15">
        <f t="shared" si="34"/>
        <v>0.53169540152233774</v>
      </c>
      <c r="AP299" s="47">
        <v>-1.9639283999999999</v>
      </c>
      <c r="AQ299" s="29" t="s">
        <v>133</v>
      </c>
      <c r="AR299" s="29" t="s">
        <v>133</v>
      </c>
      <c r="AS299" s="148">
        <v>-0.96110300000000004</v>
      </c>
      <c r="AT299" s="148">
        <v>-0.77392550000000004</v>
      </c>
      <c r="AU299" s="48">
        <v>-3.5652200000000002E-2</v>
      </c>
      <c r="AV299" s="47">
        <v>0.7026211</v>
      </c>
      <c r="AW299" s="47">
        <v>0.83887840000000002</v>
      </c>
      <c r="AX299" s="29" t="s">
        <v>133</v>
      </c>
      <c r="AY299" s="29" t="s">
        <v>133</v>
      </c>
      <c r="AZ299" s="47">
        <v>1.7697008999999999</v>
      </c>
      <c r="BA299" s="30">
        <v>-1</v>
      </c>
      <c r="BB299" s="42">
        <v>5</v>
      </c>
      <c r="BC299" s="31" t="s">
        <v>11331</v>
      </c>
      <c r="BD299" s="31" t="s">
        <v>11370</v>
      </c>
      <c r="BE299" s="31" t="s">
        <v>1711</v>
      </c>
      <c r="BF299" s="32" t="s">
        <v>133</v>
      </c>
      <c r="BG299" s="32" t="s">
        <v>133</v>
      </c>
      <c r="BH299" s="33">
        <v>0.05</v>
      </c>
      <c r="BI299" s="33">
        <v>0.05</v>
      </c>
      <c r="BJ299" s="32" t="s">
        <v>133</v>
      </c>
      <c r="BK299" s="32" t="s">
        <v>133</v>
      </c>
      <c r="BL299" s="32" t="s">
        <v>133</v>
      </c>
      <c r="BM299" s="34" t="s">
        <v>133</v>
      </c>
      <c r="BN299" s="34" t="s">
        <v>133</v>
      </c>
      <c r="BO299" s="34" t="s">
        <v>133</v>
      </c>
      <c r="BP299" s="34" t="s">
        <v>133</v>
      </c>
      <c r="BQ299" s="35" t="s">
        <v>133</v>
      </c>
      <c r="BR299" s="16">
        <f t="shared" si="35"/>
        <v>0.53637673327615543</v>
      </c>
      <c r="BS299" s="16">
        <f t="shared" si="36"/>
        <v>0.53637673327615543</v>
      </c>
      <c r="BT299" s="35" t="s">
        <v>133</v>
      </c>
      <c r="BU299" s="35" t="s">
        <v>133</v>
      </c>
      <c r="BV299" s="35" t="s">
        <v>133</v>
      </c>
      <c r="BW299" s="35" t="s">
        <v>133</v>
      </c>
      <c r="BX299" s="36">
        <v>0</v>
      </c>
      <c r="BY299" s="37" t="s">
        <v>133</v>
      </c>
      <c r="BZ299" s="38" t="s">
        <v>133</v>
      </c>
    </row>
    <row r="300" spans="1:78" ht="50.1" customHeight="1">
      <c r="A300" s="19" t="s">
        <v>565</v>
      </c>
      <c r="B300" s="20" t="s">
        <v>1110</v>
      </c>
      <c r="C300" s="21">
        <v>8</v>
      </c>
      <c r="D300" s="21" t="s">
        <v>553</v>
      </c>
      <c r="E300" s="40">
        <v>20.372778</v>
      </c>
      <c r="F300" s="40">
        <v>106.14666699999999</v>
      </c>
      <c r="G300" s="41">
        <v>1</v>
      </c>
      <c r="H300" s="22">
        <v>7230</v>
      </c>
      <c r="I300" s="22">
        <v>80</v>
      </c>
      <c r="J300" s="23">
        <v>7724.5</v>
      </c>
      <c r="K300" s="23">
        <v>7887</v>
      </c>
      <c r="L300" s="23">
        <v>7562</v>
      </c>
      <c r="M300" s="24" t="s">
        <v>563</v>
      </c>
      <c r="N300" s="25" t="s">
        <v>1135</v>
      </c>
      <c r="O300" s="25" t="s">
        <v>566</v>
      </c>
      <c r="P300" s="25" t="s">
        <v>133</v>
      </c>
      <c r="Q300" s="25">
        <v>20.5</v>
      </c>
      <c r="R300" s="25">
        <v>49.5</v>
      </c>
      <c r="S300" s="44">
        <v>1</v>
      </c>
      <c r="T300" s="26" t="s">
        <v>541</v>
      </c>
      <c r="U300" s="27">
        <v>0.05</v>
      </c>
      <c r="V300" s="27" t="s">
        <v>190</v>
      </c>
      <c r="W300" s="27" t="s">
        <v>133</v>
      </c>
      <c r="X300" s="27" t="s">
        <v>133</v>
      </c>
      <c r="Y300" s="27">
        <v>0.01</v>
      </c>
      <c r="Z300" s="27">
        <v>0.15</v>
      </c>
      <c r="AA300" s="27" t="s">
        <v>133</v>
      </c>
      <c r="AB300" s="28" t="s">
        <v>133</v>
      </c>
      <c r="AC300" s="28">
        <v>0.5</v>
      </c>
      <c r="AD300" s="28">
        <v>0.01</v>
      </c>
      <c r="AE300" s="28" t="s">
        <v>133</v>
      </c>
      <c r="AF300" s="28">
        <v>0.1</v>
      </c>
      <c r="AG300" s="39" t="s">
        <v>133</v>
      </c>
      <c r="AH300" s="39" t="s">
        <v>133</v>
      </c>
      <c r="AI300" s="39" t="s">
        <v>133</v>
      </c>
      <c r="AJ300" s="39" t="s">
        <v>133</v>
      </c>
      <c r="AK300" s="39" t="s">
        <v>133</v>
      </c>
      <c r="AL300" s="39">
        <v>-20.5</v>
      </c>
      <c r="AM300" s="45" t="s">
        <v>133</v>
      </c>
      <c r="AN300" s="15">
        <f t="shared" si="33"/>
        <v>0.53169540152233774</v>
      </c>
      <c r="AO300" s="15">
        <f t="shared" si="34"/>
        <v>0.53169540152233774</v>
      </c>
      <c r="AP300" s="47">
        <v>-1.9639283999999999</v>
      </c>
      <c r="AQ300" s="29" t="s">
        <v>133</v>
      </c>
      <c r="AR300" s="29" t="s">
        <v>133</v>
      </c>
      <c r="AS300" s="148">
        <v>-0.96110300000000004</v>
      </c>
      <c r="AT300" s="148">
        <v>-0.77392550000000004</v>
      </c>
      <c r="AU300" s="48">
        <v>-3.5652200000000002E-2</v>
      </c>
      <c r="AV300" s="47">
        <v>0.7026211</v>
      </c>
      <c r="AW300" s="47">
        <v>0.83887840000000002</v>
      </c>
      <c r="AX300" s="29" t="s">
        <v>133</v>
      </c>
      <c r="AY300" s="29" t="s">
        <v>133</v>
      </c>
      <c r="AZ300" s="47">
        <v>1.7697008999999999</v>
      </c>
      <c r="BA300" s="30">
        <v>-1</v>
      </c>
      <c r="BB300" s="42">
        <v>5</v>
      </c>
      <c r="BC300" s="31" t="s">
        <v>11331</v>
      </c>
      <c r="BD300" s="31" t="s">
        <v>11371</v>
      </c>
      <c r="BE300" s="31" t="s">
        <v>1711</v>
      </c>
      <c r="BF300" s="32" t="s">
        <v>133</v>
      </c>
      <c r="BG300" s="32" t="s">
        <v>133</v>
      </c>
      <c r="BH300" s="33">
        <v>0.05</v>
      </c>
      <c r="BI300" s="33">
        <v>0.05</v>
      </c>
      <c r="BJ300" s="32" t="s">
        <v>133</v>
      </c>
      <c r="BK300" s="32" t="s">
        <v>133</v>
      </c>
      <c r="BL300" s="32" t="s">
        <v>133</v>
      </c>
      <c r="BM300" s="34" t="s">
        <v>133</v>
      </c>
      <c r="BN300" s="34" t="s">
        <v>133</v>
      </c>
      <c r="BO300" s="34" t="s">
        <v>133</v>
      </c>
      <c r="BP300" s="34" t="s">
        <v>133</v>
      </c>
      <c r="BQ300" s="35" t="s">
        <v>133</v>
      </c>
      <c r="BR300" s="16">
        <f t="shared" si="35"/>
        <v>0.53637673327615543</v>
      </c>
      <c r="BS300" s="16">
        <f t="shared" si="36"/>
        <v>0.53637673327615543</v>
      </c>
      <c r="BT300" s="35" t="s">
        <v>133</v>
      </c>
      <c r="BU300" s="35" t="s">
        <v>133</v>
      </c>
      <c r="BV300" s="35" t="s">
        <v>133</v>
      </c>
      <c r="BW300" s="35" t="s">
        <v>133</v>
      </c>
      <c r="BX300" s="36">
        <v>0</v>
      </c>
      <c r="BY300" s="37" t="s">
        <v>133</v>
      </c>
      <c r="BZ300" s="38" t="s">
        <v>133</v>
      </c>
    </row>
    <row r="301" spans="1:78" ht="50.1" customHeight="1">
      <c r="A301" s="19" t="s">
        <v>567</v>
      </c>
      <c r="B301" s="20" t="s">
        <v>1110</v>
      </c>
      <c r="C301" s="21">
        <v>8</v>
      </c>
      <c r="D301" s="21" t="s">
        <v>553</v>
      </c>
      <c r="E301" s="40">
        <v>20.372778</v>
      </c>
      <c r="F301" s="40">
        <v>106.14666699999999</v>
      </c>
      <c r="G301" s="41">
        <v>1</v>
      </c>
      <c r="H301" s="22">
        <v>8340</v>
      </c>
      <c r="I301" s="22">
        <v>120</v>
      </c>
      <c r="J301" s="23">
        <v>8918.5</v>
      </c>
      <c r="K301" s="23">
        <v>9257</v>
      </c>
      <c r="L301" s="23">
        <v>8580</v>
      </c>
      <c r="M301" s="24" t="s">
        <v>563</v>
      </c>
      <c r="N301" s="25" t="s">
        <v>1135</v>
      </c>
      <c r="O301" s="25" t="s">
        <v>566</v>
      </c>
      <c r="P301" s="25" t="s">
        <v>133</v>
      </c>
      <c r="Q301" s="25">
        <v>22.4</v>
      </c>
      <c r="R301" s="25">
        <v>47.6</v>
      </c>
      <c r="S301" s="44">
        <v>1</v>
      </c>
      <c r="T301" s="26" t="s">
        <v>541</v>
      </c>
      <c r="U301" s="27">
        <v>0.05</v>
      </c>
      <c r="V301" s="27" t="s">
        <v>190</v>
      </c>
      <c r="W301" s="27" t="s">
        <v>133</v>
      </c>
      <c r="X301" s="27" t="s">
        <v>133</v>
      </c>
      <c r="Y301" s="27">
        <v>0.01</v>
      </c>
      <c r="Z301" s="27">
        <v>0.15</v>
      </c>
      <c r="AA301" s="27" t="s">
        <v>133</v>
      </c>
      <c r="AB301" s="28" t="s">
        <v>133</v>
      </c>
      <c r="AC301" s="28">
        <v>0.5</v>
      </c>
      <c r="AD301" s="28">
        <v>0.01</v>
      </c>
      <c r="AE301" s="28" t="s">
        <v>133</v>
      </c>
      <c r="AF301" s="28">
        <v>0.1</v>
      </c>
      <c r="AG301" s="39" t="s">
        <v>133</v>
      </c>
      <c r="AH301" s="39" t="s">
        <v>133</v>
      </c>
      <c r="AI301" s="39" t="s">
        <v>133</v>
      </c>
      <c r="AJ301" s="39" t="s">
        <v>133</v>
      </c>
      <c r="AK301" s="39" t="s">
        <v>133</v>
      </c>
      <c r="AL301" s="39">
        <v>-22.4</v>
      </c>
      <c r="AM301" s="45" t="s">
        <v>133</v>
      </c>
      <c r="AN301" s="15">
        <f t="shared" si="33"/>
        <v>0.53169540152233774</v>
      </c>
      <c r="AO301" s="15">
        <f t="shared" si="34"/>
        <v>0.53169540152233774</v>
      </c>
      <c r="AP301" s="47">
        <v>-1.9639283999999999</v>
      </c>
      <c r="AQ301" s="29" t="s">
        <v>133</v>
      </c>
      <c r="AR301" s="29" t="s">
        <v>133</v>
      </c>
      <c r="AS301" s="148">
        <v>-0.96110300000000004</v>
      </c>
      <c r="AT301" s="148">
        <v>-0.77392550000000004</v>
      </c>
      <c r="AU301" s="48">
        <v>-3.5652200000000002E-2</v>
      </c>
      <c r="AV301" s="47">
        <v>0.7026211</v>
      </c>
      <c r="AW301" s="47">
        <v>0.83887840000000002</v>
      </c>
      <c r="AX301" s="29" t="s">
        <v>133</v>
      </c>
      <c r="AY301" s="29" t="s">
        <v>133</v>
      </c>
      <c r="AZ301" s="47">
        <v>1.7697008999999999</v>
      </c>
      <c r="BA301" s="30">
        <v>-1</v>
      </c>
      <c r="BB301" s="42">
        <v>5</v>
      </c>
      <c r="BC301" s="31" t="s">
        <v>11331</v>
      </c>
      <c r="BD301" s="31" t="s">
        <v>11372</v>
      </c>
      <c r="BE301" s="31" t="s">
        <v>1711</v>
      </c>
      <c r="BF301" s="32" t="s">
        <v>133</v>
      </c>
      <c r="BG301" s="32" t="s">
        <v>133</v>
      </c>
      <c r="BH301" s="33">
        <v>0.05</v>
      </c>
      <c r="BI301" s="33">
        <v>0.05</v>
      </c>
      <c r="BJ301" s="32" t="s">
        <v>133</v>
      </c>
      <c r="BK301" s="32" t="s">
        <v>133</v>
      </c>
      <c r="BL301" s="32" t="s">
        <v>133</v>
      </c>
      <c r="BM301" s="34" t="s">
        <v>133</v>
      </c>
      <c r="BN301" s="34" t="s">
        <v>133</v>
      </c>
      <c r="BO301" s="34" t="s">
        <v>133</v>
      </c>
      <c r="BP301" s="34" t="s">
        <v>133</v>
      </c>
      <c r="BQ301" s="35" t="s">
        <v>133</v>
      </c>
      <c r="BR301" s="16">
        <f t="shared" si="35"/>
        <v>0.53637673327615543</v>
      </c>
      <c r="BS301" s="16">
        <f t="shared" si="36"/>
        <v>0.53637673327615543</v>
      </c>
      <c r="BT301" s="35" t="s">
        <v>133</v>
      </c>
      <c r="BU301" s="35" t="s">
        <v>133</v>
      </c>
      <c r="BV301" s="35" t="s">
        <v>133</v>
      </c>
      <c r="BW301" s="35" t="s">
        <v>133</v>
      </c>
      <c r="BX301" s="36">
        <v>0</v>
      </c>
      <c r="BY301" s="37" t="s">
        <v>133</v>
      </c>
      <c r="BZ301" s="38" t="s">
        <v>133</v>
      </c>
    </row>
    <row r="302" spans="1:78" ht="50.1" customHeight="1">
      <c r="A302" s="19" t="s">
        <v>568</v>
      </c>
      <c r="B302" s="20" t="s">
        <v>1110</v>
      </c>
      <c r="C302" s="21">
        <v>8</v>
      </c>
      <c r="D302" s="21" t="s">
        <v>553</v>
      </c>
      <c r="E302" s="40">
        <v>20.372778</v>
      </c>
      <c r="F302" s="40">
        <v>106.14666699999999</v>
      </c>
      <c r="G302" s="41">
        <v>1</v>
      </c>
      <c r="H302" s="22">
        <v>8530</v>
      </c>
      <c r="I302" s="22">
        <v>80</v>
      </c>
      <c r="J302" s="23">
        <v>9191.5</v>
      </c>
      <c r="K302" s="23">
        <v>9392</v>
      </c>
      <c r="L302" s="23">
        <v>8991</v>
      </c>
      <c r="M302" s="24" t="s">
        <v>563</v>
      </c>
      <c r="N302" s="25" t="s">
        <v>1135</v>
      </c>
      <c r="O302" s="25" t="s">
        <v>566</v>
      </c>
      <c r="P302" s="25" t="s">
        <v>133</v>
      </c>
      <c r="Q302" s="25">
        <v>23.4</v>
      </c>
      <c r="R302" s="25">
        <v>46.6</v>
      </c>
      <c r="S302" s="44">
        <v>1</v>
      </c>
      <c r="T302" s="26" t="s">
        <v>541</v>
      </c>
      <c r="U302" s="27">
        <v>0.05</v>
      </c>
      <c r="V302" s="27" t="s">
        <v>190</v>
      </c>
      <c r="W302" s="27" t="s">
        <v>133</v>
      </c>
      <c r="X302" s="27" t="s">
        <v>133</v>
      </c>
      <c r="Y302" s="27">
        <v>0.01</v>
      </c>
      <c r="Z302" s="27">
        <v>0.15</v>
      </c>
      <c r="AA302" s="27" t="s">
        <v>133</v>
      </c>
      <c r="AB302" s="28" t="s">
        <v>133</v>
      </c>
      <c r="AC302" s="28">
        <v>0.5</v>
      </c>
      <c r="AD302" s="28">
        <v>0.01</v>
      </c>
      <c r="AE302" s="28" t="s">
        <v>133</v>
      </c>
      <c r="AF302" s="28">
        <v>0.1</v>
      </c>
      <c r="AG302" s="39" t="s">
        <v>133</v>
      </c>
      <c r="AH302" s="39" t="s">
        <v>133</v>
      </c>
      <c r="AI302" s="39" t="s">
        <v>133</v>
      </c>
      <c r="AJ302" s="39" t="s">
        <v>133</v>
      </c>
      <c r="AK302" s="39" t="s">
        <v>133</v>
      </c>
      <c r="AL302" s="39">
        <v>-23.4</v>
      </c>
      <c r="AM302" s="45" t="s">
        <v>133</v>
      </c>
      <c r="AN302" s="15">
        <f t="shared" si="33"/>
        <v>0.53169540152233774</v>
      </c>
      <c r="AO302" s="15">
        <f t="shared" si="34"/>
        <v>0.53169540152233774</v>
      </c>
      <c r="AP302" s="47">
        <v>-1.9639283999999999</v>
      </c>
      <c r="AQ302" s="29" t="s">
        <v>133</v>
      </c>
      <c r="AR302" s="29" t="s">
        <v>133</v>
      </c>
      <c r="AS302" s="148">
        <v>-0.96110300000000004</v>
      </c>
      <c r="AT302" s="148">
        <v>-0.77392550000000004</v>
      </c>
      <c r="AU302" s="48">
        <v>-3.5652200000000002E-2</v>
      </c>
      <c r="AV302" s="47">
        <v>0.7026211</v>
      </c>
      <c r="AW302" s="47">
        <v>0.83887840000000002</v>
      </c>
      <c r="AX302" s="29" t="s">
        <v>133</v>
      </c>
      <c r="AY302" s="29" t="s">
        <v>133</v>
      </c>
      <c r="AZ302" s="47">
        <v>1.7697008999999999</v>
      </c>
      <c r="BA302" s="30">
        <v>-1</v>
      </c>
      <c r="BB302" s="42">
        <v>5</v>
      </c>
      <c r="BC302" s="31" t="s">
        <v>11331</v>
      </c>
      <c r="BD302" s="31" t="s">
        <v>11373</v>
      </c>
      <c r="BE302" s="31" t="s">
        <v>1711</v>
      </c>
      <c r="BF302" s="32" t="s">
        <v>133</v>
      </c>
      <c r="BG302" s="32" t="s">
        <v>133</v>
      </c>
      <c r="BH302" s="33">
        <v>0.05</v>
      </c>
      <c r="BI302" s="33">
        <v>0.05</v>
      </c>
      <c r="BJ302" s="32" t="s">
        <v>133</v>
      </c>
      <c r="BK302" s="32" t="s">
        <v>133</v>
      </c>
      <c r="BL302" s="32" t="s">
        <v>133</v>
      </c>
      <c r="BM302" s="34" t="s">
        <v>133</v>
      </c>
      <c r="BN302" s="34" t="s">
        <v>133</v>
      </c>
      <c r="BO302" s="34" t="s">
        <v>133</v>
      </c>
      <c r="BP302" s="34" t="s">
        <v>133</v>
      </c>
      <c r="BQ302" s="35" t="s">
        <v>133</v>
      </c>
      <c r="BR302" s="16">
        <f t="shared" si="35"/>
        <v>0.53637673327615543</v>
      </c>
      <c r="BS302" s="16">
        <f t="shared" si="36"/>
        <v>0.53637673327615543</v>
      </c>
      <c r="BT302" s="35" t="s">
        <v>133</v>
      </c>
      <c r="BU302" s="35" t="s">
        <v>133</v>
      </c>
      <c r="BV302" s="35" t="s">
        <v>133</v>
      </c>
      <c r="BW302" s="35" t="s">
        <v>133</v>
      </c>
      <c r="BX302" s="36">
        <v>0</v>
      </c>
      <c r="BY302" s="37" t="s">
        <v>133</v>
      </c>
      <c r="BZ302" s="38" t="s">
        <v>133</v>
      </c>
    </row>
    <row r="303" spans="1:78" ht="50.1" customHeight="1">
      <c r="A303" s="19" t="s">
        <v>569</v>
      </c>
      <c r="B303" s="20" t="s">
        <v>1110</v>
      </c>
      <c r="C303" s="21">
        <v>8</v>
      </c>
      <c r="D303" s="21" t="s">
        <v>553</v>
      </c>
      <c r="E303" s="40">
        <v>20.372778</v>
      </c>
      <c r="F303" s="40">
        <v>106.14666699999999</v>
      </c>
      <c r="G303" s="41">
        <v>1</v>
      </c>
      <c r="H303" s="22">
        <v>9020</v>
      </c>
      <c r="I303" s="22">
        <v>100</v>
      </c>
      <c r="J303" s="23">
        <v>9798</v>
      </c>
      <c r="K303" s="23">
        <v>10087</v>
      </c>
      <c r="L303" s="23">
        <v>9509</v>
      </c>
      <c r="M303" s="24" t="s">
        <v>563</v>
      </c>
      <c r="N303" s="25" t="s">
        <v>1135</v>
      </c>
      <c r="O303" s="25" t="s">
        <v>566</v>
      </c>
      <c r="P303" s="25" t="s">
        <v>133</v>
      </c>
      <c r="Q303" s="25">
        <v>25.6</v>
      </c>
      <c r="R303" s="25">
        <v>44.4</v>
      </c>
      <c r="S303" s="44">
        <v>1</v>
      </c>
      <c r="T303" s="26" t="s">
        <v>541</v>
      </c>
      <c r="U303" s="27">
        <v>0.05</v>
      </c>
      <c r="V303" s="27" t="s">
        <v>190</v>
      </c>
      <c r="W303" s="27" t="s">
        <v>133</v>
      </c>
      <c r="X303" s="27" t="s">
        <v>133</v>
      </c>
      <c r="Y303" s="27">
        <v>0.01</v>
      </c>
      <c r="Z303" s="27">
        <v>0.15</v>
      </c>
      <c r="AA303" s="27" t="s">
        <v>133</v>
      </c>
      <c r="AB303" s="28" t="s">
        <v>133</v>
      </c>
      <c r="AC303" s="28">
        <v>0.5</v>
      </c>
      <c r="AD303" s="28">
        <v>0.01</v>
      </c>
      <c r="AE303" s="28" t="s">
        <v>133</v>
      </c>
      <c r="AF303" s="28">
        <v>0.1</v>
      </c>
      <c r="AG303" s="39" t="s">
        <v>133</v>
      </c>
      <c r="AH303" s="39" t="s">
        <v>133</v>
      </c>
      <c r="AI303" s="39" t="s">
        <v>133</v>
      </c>
      <c r="AJ303" s="39" t="s">
        <v>133</v>
      </c>
      <c r="AK303" s="39" t="s">
        <v>133</v>
      </c>
      <c r="AL303" s="39">
        <v>-25.6</v>
      </c>
      <c r="AM303" s="45" t="s">
        <v>133</v>
      </c>
      <c r="AN303" s="15">
        <f t="shared" si="33"/>
        <v>0.53169540152233774</v>
      </c>
      <c r="AO303" s="15">
        <f t="shared" si="34"/>
        <v>0.53169540152233774</v>
      </c>
      <c r="AP303" s="47">
        <v>-1.9639283999999999</v>
      </c>
      <c r="AQ303" s="29" t="s">
        <v>133</v>
      </c>
      <c r="AR303" s="29" t="s">
        <v>133</v>
      </c>
      <c r="AS303" s="148">
        <v>-0.96110300000000004</v>
      </c>
      <c r="AT303" s="148">
        <v>-0.77392550000000004</v>
      </c>
      <c r="AU303" s="48">
        <v>-3.5652200000000002E-2</v>
      </c>
      <c r="AV303" s="47">
        <v>0.7026211</v>
      </c>
      <c r="AW303" s="47">
        <v>0.83887840000000002</v>
      </c>
      <c r="AX303" s="29" t="s">
        <v>133</v>
      </c>
      <c r="AY303" s="29" t="s">
        <v>133</v>
      </c>
      <c r="AZ303" s="47">
        <v>1.7697008999999999</v>
      </c>
      <c r="BA303" s="30">
        <v>-1</v>
      </c>
      <c r="BB303" s="42">
        <v>5</v>
      </c>
      <c r="BC303" s="31" t="s">
        <v>11331</v>
      </c>
      <c r="BD303" s="31" t="s">
        <v>11374</v>
      </c>
      <c r="BE303" s="31" t="s">
        <v>1711</v>
      </c>
      <c r="BF303" s="32" t="s">
        <v>133</v>
      </c>
      <c r="BG303" s="32" t="s">
        <v>133</v>
      </c>
      <c r="BH303" s="33">
        <v>0.05</v>
      </c>
      <c r="BI303" s="33">
        <v>0.05</v>
      </c>
      <c r="BJ303" s="32" t="s">
        <v>133</v>
      </c>
      <c r="BK303" s="32" t="s">
        <v>133</v>
      </c>
      <c r="BL303" s="32" t="s">
        <v>133</v>
      </c>
      <c r="BM303" s="34" t="s">
        <v>133</v>
      </c>
      <c r="BN303" s="34" t="s">
        <v>133</v>
      </c>
      <c r="BO303" s="34" t="s">
        <v>133</v>
      </c>
      <c r="BP303" s="34" t="s">
        <v>133</v>
      </c>
      <c r="BQ303" s="35" t="s">
        <v>133</v>
      </c>
      <c r="BR303" s="16">
        <f t="shared" si="35"/>
        <v>0.53637673327615543</v>
      </c>
      <c r="BS303" s="16">
        <f t="shared" si="36"/>
        <v>0.53637673327615543</v>
      </c>
      <c r="BT303" s="35" t="s">
        <v>133</v>
      </c>
      <c r="BU303" s="35" t="s">
        <v>133</v>
      </c>
      <c r="BV303" s="35" t="s">
        <v>133</v>
      </c>
      <c r="BW303" s="35" t="s">
        <v>133</v>
      </c>
      <c r="BX303" s="36">
        <v>0</v>
      </c>
      <c r="BY303" s="37" t="s">
        <v>133</v>
      </c>
      <c r="BZ303" s="38" t="s">
        <v>133</v>
      </c>
    </row>
    <row r="304" spans="1:78" ht="50.1" customHeight="1">
      <c r="A304" s="19" t="s">
        <v>570</v>
      </c>
      <c r="B304" s="20" t="s">
        <v>1110</v>
      </c>
      <c r="C304" s="21">
        <v>8</v>
      </c>
      <c r="D304" s="21" t="s">
        <v>553</v>
      </c>
      <c r="E304" s="40">
        <v>20.372778</v>
      </c>
      <c r="F304" s="40">
        <v>106.14666699999999</v>
      </c>
      <c r="G304" s="41">
        <v>1</v>
      </c>
      <c r="H304" s="22">
        <v>8560</v>
      </c>
      <c r="I304" s="22">
        <v>70</v>
      </c>
      <c r="J304" s="23">
        <v>9211</v>
      </c>
      <c r="K304" s="23">
        <v>9400</v>
      </c>
      <c r="L304" s="23">
        <v>9022</v>
      </c>
      <c r="M304" s="24" t="s">
        <v>566</v>
      </c>
      <c r="N304" s="25" t="s">
        <v>563</v>
      </c>
      <c r="O304" s="25" t="s">
        <v>1136</v>
      </c>
      <c r="P304" s="25" t="s">
        <v>133</v>
      </c>
      <c r="Q304" s="25">
        <v>27.8</v>
      </c>
      <c r="R304" s="25">
        <v>42.2</v>
      </c>
      <c r="S304" s="44">
        <v>1</v>
      </c>
      <c r="T304" s="26" t="s">
        <v>541</v>
      </c>
      <c r="U304" s="27">
        <v>0.05</v>
      </c>
      <c r="V304" s="27" t="s">
        <v>190</v>
      </c>
      <c r="W304" s="27" t="s">
        <v>133</v>
      </c>
      <c r="X304" s="27" t="s">
        <v>133</v>
      </c>
      <c r="Y304" s="27">
        <v>0.01</v>
      </c>
      <c r="Z304" s="27">
        <v>0.15</v>
      </c>
      <c r="AA304" s="27" t="s">
        <v>133</v>
      </c>
      <c r="AB304" s="28" t="s">
        <v>133</v>
      </c>
      <c r="AC304" s="28">
        <v>0.5</v>
      </c>
      <c r="AD304" s="28">
        <v>0.01</v>
      </c>
      <c r="AE304" s="28" t="s">
        <v>133</v>
      </c>
      <c r="AF304" s="28">
        <v>0.1</v>
      </c>
      <c r="AG304" s="39" t="s">
        <v>133</v>
      </c>
      <c r="AH304" s="39" t="s">
        <v>133</v>
      </c>
      <c r="AI304" s="39" t="s">
        <v>133</v>
      </c>
      <c r="AJ304" s="39" t="s">
        <v>133</v>
      </c>
      <c r="AK304" s="39" t="s">
        <v>133</v>
      </c>
      <c r="AL304" s="39">
        <v>-27.8</v>
      </c>
      <c r="AM304" s="45" t="s">
        <v>133</v>
      </c>
      <c r="AN304" s="15">
        <f t="shared" si="33"/>
        <v>0.53169540152233774</v>
      </c>
      <c r="AO304" s="15">
        <f t="shared" si="34"/>
        <v>0.53169540152233774</v>
      </c>
      <c r="AP304" s="47">
        <v>-1.9639283999999999</v>
      </c>
      <c r="AQ304" s="29" t="s">
        <v>133</v>
      </c>
      <c r="AR304" s="29" t="s">
        <v>133</v>
      </c>
      <c r="AS304" s="148">
        <v>-0.96110300000000004</v>
      </c>
      <c r="AT304" s="148">
        <v>-0.77392550000000004</v>
      </c>
      <c r="AU304" s="48">
        <v>-3.5652200000000002E-2</v>
      </c>
      <c r="AV304" s="47">
        <v>0.7026211</v>
      </c>
      <c r="AW304" s="47">
        <v>0.83887840000000002</v>
      </c>
      <c r="AX304" s="29" t="s">
        <v>133</v>
      </c>
      <c r="AY304" s="29" t="s">
        <v>133</v>
      </c>
      <c r="AZ304" s="47">
        <v>1.7697008999999999</v>
      </c>
      <c r="BA304" s="30">
        <v>-1</v>
      </c>
      <c r="BB304" s="42">
        <v>5</v>
      </c>
      <c r="BC304" s="31" t="s">
        <v>11331</v>
      </c>
      <c r="BD304" s="31" t="s">
        <v>11375</v>
      </c>
      <c r="BE304" s="31" t="s">
        <v>1711</v>
      </c>
      <c r="BF304" s="32" t="s">
        <v>133</v>
      </c>
      <c r="BG304" s="32" t="s">
        <v>133</v>
      </c>
      <c r="BH304" s="33">
        <v>0.05</v>
      </c>
      <c r="BI304" s="33">
        <v>0.05</v>
      </c>
      <c r="BJ304" s="32" t="s">
        <v>133</v>
      </c>
      <c r="BK304" s="32" t="s">
        <v>133</v>
      </c>
      <c r="BL304" s="32" t="s">
        <v>133</v>
      </c>
      <c r="BM304" s="34" t="s">
        <v>133</v>
      </c>
      <c r="BN304" s="34" t="s">
        <v>133</v>
      </c>
      <c r="BO304" s="34" t="s">
        <v>133</v>
      </c>
      <c r="BP304" s="34" t="s">
        <v>133</v>
      </c>
      <c r="BQ304" s="35" t="s">
        <v>133</v>
      </c>
      <c r="BR304" s="16">
        <f t="shared" si="35"/>
        <v>0.53637673327615543</v>
      </c>
      <c r="BS304" s="16">
        <f t="shared" si="36"/>
        <v>0.53637673327615543</v>
      </c>
      <c r="BT304" s="35" t="s">
        <v>133</v>
      </c>
      <c r="BU304" s="35" t="s">
        <v>133</v>
      </c>
      <c r="BV304" s="35" t="s">
        <v>133</v>
      </c>
      <c r="BW304" s="35" t="s">
        <v>133</v>
      </c>
      <c r="BX304" s="36">
        <v>0</v>
      </c>
      <c r="BY304" s="37" t="s">
        <v>133</v>
      </c>
      <c r="BZ304" s="38" t="s">
        <v>1094</v>
      </c>
    </row>
    <row r="305" spans="1:78" ht="50.1" customHeight="1">
      <c r="A305" s="19" t="s">
        <v>571</v>
      </c>
      <c r="B305" s="20" t="s">
        <v>1110</v>
      </c>
      <c r="C305" s="21">
        <v>8</v>
      </c>
      <c r="D305" s="21" t="s">
        <v>553</v>
      </c>
      <c r="E305" s="40">
        <v>20.372778</v>
      </c>
      <c r="F305" s="40">
        <v>106.14666699999999</v>
      </c>
      <c r="G305" s="41">
        <v>1</v>
      </c>
      <c r="H305" s="22">
        <v>8360</v>
      </c>
      <c r="I305" s="22">
        <v>70</v>
      </c>
      <c r="J305" s="23">
        <f>MEDIAN(K305,L305)</f>
        <v>9329</v>
      </c>
      <c r="K305" s="23">
        <v>9519</v>
      </c>
      <c r="L305" s="23">
        <v>9139</v>
      </c>
      <c r="M305" s="24" t="s">
        <v>566</v>
      </c>
      <c r="N305" s="25" t="s">
        <v>563</v>
      </c>
      <c r="O305" s="25" t="s">
        <v>1136</v>
      </c>
      <c r="P305" s="25" t="s">
        <v>133</v>
      </c>
      <c r="Q305" s="25">
        <v>30.6</v>
      </c>
      <c r="R305" s="25">
        <v>39.4</v>
      </c>
      <c r="S305" s="44">
        <v>1</v>
      </c>
      <c r="T305" s="26" t="s">
        <v>541</v>
      </c>
      <c r="U305" s="27">
        <v>0.05</v>
      </c>
      <c r="V305" s="27" t="s">
        <v>190</v>
      </c>
      <c r="W305" s="27" t="s">
        <v>133</v>
      </c>
      <c r="X305" s="27" t="s">
        <v>133</v>
      </c>
      <c r="Y305" s="27">
        <v>0.01</v>
      </c>
      <c r="Z305" s="27">
        <v>0.15</v>
      </c>
      <c r="AA305" s="27" t="s">
        <v>133</v>
      </c>
      <c r="AB305" s="28" t="s">
        <v>133</v>
      </c>
      <c r="AC305" s="28">
        <v>0.5</v>
      </c>
      <c r="AD305" s="28">
        <v>0.01</v>
      </c>
      <c r="AE305" s="28" t="s">
        <v>133</v>
      </c>
      <c r="AF305" s="28">
        <v>0.1</v>
      </c>
      <c r="AG305" s="39" t="s">
        <v>133</v>
      </c>
      <c r="AH305" s="39" t="s">
        <v>133</v>
      </c>
      <c r="AI305" s="39" t="s">
        <v>133</v>
      </c>
      <c r="AJ305" s="39" t="s">
        <v>133</v>
      </c>
      <c r="AK305" s="39" t="s">
        <v>133</v>
      </c>
      <c r="AL305" s="39">
        <v>-30.6</v>
      </c>
      <c r="AM305" s="45" t="s">
        <v>133</v>
      </c>
      <c r="AN305" s="15">
        <f t="shared" si="33"/>
        <v>0.53169540152233774</v>
      </c>
      <c r="AO305" s="15">
        <f t="shared" si="34"/>
        <v>0.53169540152233774</v>
      </c>
      <c r="AP305" s="47">
        <v>-1.9639283999999999</v>
      </c>
      <c r="AQ305" s="29" t="s">
        <v>133</v>
      </c>
      <c r="AR305" s="29" t="s">
        <v>133</v>
      </c>
      <c r="AS305" s="148">
        <v>-0.96110300000000004</v>
      </c>
      <c r="AT305" s="148">
        <v>-0.77392550000000004</v>
      </c>
      <c r="AU305" s="48">
        <v>-3.5652200000000002E-2</v>
      </c>
      <c r="AV305" s="47">
        <v>0.7026211</v>
      </c>
      <c r="AW305" s="47">
        <v>0.83887840000000002</v>
      </c>
      <c r="AX305" s="29" t="s">
        <v>133</v>
      </c>
      <c r="AY305" s="29" t="s">
        <v>133</v>
      </c>
      <c r="AZ305" s="47">
        <v>1.7697008999999999</v>
      </c>
      <c r="BA305" s="30">
        <v>-1</v>
      </c>
      <c r="BB305" s="42">
        <v>5</v>
      </c>
      <c r="BC305" s="31" t="s">
        <v>11331</v>
      </c>
      <c r="BD305" s="31" t="s">
        <v>11376</v>
      </c>
      <c r="BE305" s="31" t="s">
        <v>1711</v>
      </c>
      <c r="BF305" s="32" t="s">
        <v>133</v>
      </c>
      <c r="BG305" s="32" t="s">
        <v>133</v>
      </c>
      <c r="BH305" s="33">
        <v>0.05</v>
      </c>
      <c r="BI305" s="33">
        <v>0.05</v>
      </c>
      <c r="BJ305" s="32" t="s">
        <v>133</v>
      </c>
      <c r="BK305" s="32" t="s">
        <v>133</v>
      </c>
      <c r="BL305" s="32" t="s">
        <v>133</v>
      </c>
      <c r="BM305" s="34" t="s">
        <v>133</v>
      </c>
      <c r="BN305" s="34" t="s">
        <v>133</v>
      </c>
      <c r="BO305" s="34" t="s">
        <v>133</v>
      </c>
      <c r="BP305" s="34" t="s">
        <v>133</v>
      </c>
      <c r="BQ305" s="35" t="s">
        <v>133</v>
      </c>
      <c r="BR305" s="16">
        <f t="shared" si="35"/>
        <v>0.53637673327615543</v>
      </c>
      <c r="BS305" s="16">
        <f t="shared" si="36"/>
        <v>0.53637673327615543</v>
      </c>
      <c r="BT305" s="35" t="s">
        <v>133</v>
      </c>
      <c r="BU305" s="35" t="s">
        <v>133</v>
      </c>
      <c r="BV305" s="35" t="s">
        <v>133</v>
      </c>
      <c r="BW305" s="35" t="s">
        <v>133</v>
      </c>
      <c r="BX305" s="36">
        <v>0</v>
      </c>
      <c r="BY305" s="37" t="s">
        <v>133</v>
      </c>
      <c r="BZ305" s="38" t="s">
        <v>133</v>
      </c>
    </row>
    <row r="306" spans="1:78" ht="50.1" customHeight="1">
      <c r="A306" s="19" t="s">
        <v>572</v>
      </c>
      <c r="B306" s="20" t="s">
        <v>1110</v>
      </c>
      <c r="C306" s="21">
        <v>8</v>
      </c>
      <c r="D306" s="21" t="s">
        <v>553</v>
      </c>
      <c r="E306" s="40">
        <v>20.372778</v>
      </c>
      <c r="F306" s="40">
        <v>106.14666699999999</v>
      </c>
      <c r="G306" s="41">
        <v>1</v>
      </c>
      <c r="H306" s="22">
        <v>9330</v>
      </c>
      <c r="I306" s="22">
        <v>100</v>
      </c>
      <c r="J306" s="23">
        <v>10173.5</v>
      </c>
      <c r="K306" s="23">
        <v>10467</v>
      </c>
      <c r="L306" s="23">
        <v>9880</v>
      </c>
      <c r="M306" s="24" t="s">
        <v>566</v>
      </c>
      <c r="N306" s="25" t="s">
        <v>563</v>
      </c>
      <c r="O306" s="25" t="s">
        <v>1136</v>
      </c>
      <c r="P306" s="25" t="s">
        <v>133</v>
      </c>
      <c r="Q306" s="25">
        <v>33.799999999999997</v>
      </c>
      <c r="R306" s="25">
        <v>36.200000000000003</v>
      </c>
      <c r="S306" s="44">
        <v>1</v>
      </c>
      <c r="T306" s="26" t="s">
        <v>541</v>
      </c>
      <c r="U306" s="27">
        <v>0.05</v>
      </c>
      <c r="V306" s="27" t="s">
        <v>190</v>
      </c>
      <c r="W306" s="27" t="s">
        <v>133</v>
      </c>
      <c r="X306" s="27" t="s">
        <v>133</v>
      </c>
      <c r="Y306" s="27">
        <v>0.01</v>
      </c>
      <c r="Z306" s="27">
        <v>0.15</v>
      </c>
      <c r="AA306" s="27" t="s">
        <v>133</v>
      </c>
      <c r="AB306" s="28" t="s">
        <v>133</v>
      </c>
      <c r="AC306" s="28">
        <v>0.5</v>
      </c>
      <c r="AD306" s="28">
        <v>0.01</v>
      </c>
      <c r="AE306" s="28" t="s">
        <v>133</v>
      </c>
      <c r="AF306" s="28">
        <v>0.1</v>
      </c>
      <c r="AG306" s="39" t="s">
        <v>133</v>
      </c>
      <c r="AH306" s="39" t="s">
        <v>133</v>
      </c>
      <c r="AI306" s="39" t="s">
        <v>133</v>
      </c>
      <c r="AJ306" s="39" t="s">
        <v>133</v>
      </c>
      <c r="AK306" s="39" t="s">
        <v>133</v>
      </c>
      <c r="AL306" s="39">
        <v>-33.799999999999997</v>
      </c>
      <c r="AM306" s="45" t="s">
        <v>133</v>
      </c>
      <c r="AN306" s="15">
        <f t="shared" si="33"/>
        <v>0.53169540152233774</v>
      </c>
      <c r="AO306" s="15">
        <f t="shared" si="34"/>
        <v>0.53169540152233774</v>
      </c>
      <c r="AP306" s="47">
        <v>-1.9639283999999999</v>
      </c>
      <c r="AQ306" s="29" t="s">
        <v>133</v>
      </c>
      <c r="AR306" s="29" t="s">
        <v>133</v>
      </c>
      <c r="AS306" s="148">
        <v>-0.96110300000000004</v>
      </c>
      <c r="AT306" s="148">
        <v>-0.77392550000000004</v>
      </c>
      <c r="AU306" s="48">
        <v>-3.5652200000000002E-2</v>
      </c>
      <c r="AV306" s="47">
        <v>0.7026211</v>
      </c>
      <c r="AW306" s="47">
        <v>0.83887840000000002</v>
      </c>
      <c r="AX306" s="29" t="s">
        <v>133</v>
      </c>
      <c r="AY306" s="29" t="s">
        <v>133</v>
      </c>
      <c r="AZ306" s="47">
        <v>1.7697008999999999</v>
      </c>
      <c r="BA306" s="30">
        <v>-1</v>
      </c>
      <c r="BB306" s="42">
        <v>5</v>
      </c>
      <c r="BC306" s="31" t="s">
        <v>11331</v>
      </c>
      <c r="BD306" s="31" t="s">
        <v>11377</v>
      </c>
      <c r="BE306" s="31" t="s">
        <v>1711</v>
      </c>
      <c r="BF306" s="32" t="s">
        <v>133</v>
      </c>
      <c r="BG306" s="32" t="s">
        <v>133</v>
      </c>
      <c r="BH306" s="33">
        <v>0.05</v>
      </c>
      <c r="BI306" s="33">
        <v>0.05</v>
      </c>
      <c r="BJ306" s="32" t="s">
        <v>133</v>
      </c>
      <c r="BK306" s="32" t="s">
        <v>133</v>
      </c>
      <c r="BL306" s="32" t="s">
        <v>133</v>
      </c>
      <c r="BM306" s="34" t="s">
        <v>133</v>
      </c>
      <c r="BN306" s="34" t="s">
        <v>133</v>
      </c>
      <c r="BO306" s="34" t="s">
        <v>133</v>
      </c>
      <c r="BP306" s="34" t="s">
        <v>133</v>
      </c>
      <c r="BQ306" s="35" t="s">
        <v>133</v>
      </c>
      <c r="BR306" s="16">
        <f t="shared" si="35"/>
        <v>0.53637673327615543</v>
      </c>
      <c r="BS306" s="16">
        <f t="shared" si="36"/>
        <v>0.53637673327615543</v>
      </c>
      <c r="BT306" s="35" t="s">
        <v>133</v>
      </c>
      <c r="BU306" s="35" t="s">
        <v>133</v>
      </c>
      <c r="BV306" s="35" t="s">
        <v>133</v>
      </c>
      <c r="BW306" s="35" t="s">
        <v>133</v>
      </c>
      <c r="BX306" s="36">
        <v>0</v>
      </c>
      <c r="BY306" s="37" t="s">
        <v>133</v>
      </c>
      <c r="BZ306" s="38" t="s">
        <v>133</v>
      </c>
    </row>
    <row r="307" spans="1:78" ht="50.1" customHeight="1">
      <c r="A307" s="19" t="s">
        <v>573</v>
      </c>
      <c r="B307" s="20" t="s">
        <v>1110</v>
      </c>
      <c r="C307" s="21">
        <v>8</v>
      </c>
      <c r="D307" s="21" t="s">
        <v>553</v>
      </c>
      <c r="E307" s="40">
        <v>20.372778</v>
      </c>
      <c r="F307" s="40">
        <v>106.14666699999999</v>
      </c>
      <c r="G307" s="41">
        <v>1</v>
      </c>
      <c r="H307" s="22">
        <v>9040</v>
      </c>
      <c r="I307" s="22">
        <v>80</v>
      </c>
      <c r="J307" s="23">
        <f>MEDIAN(K307,L307)</f>
        <v>9801</v>
      </c>
      <c r="K307" s="23">
        <v>10070</v>
      </c>
      <c r="L307" s="23">
        <v>9532</v>
      </c>
      <c r="M307" s="24" t="s">
        <v>1716</v>
      </c>
      <c r="N307" s="25" t="s">
        <v>566</v>
      </c>
      <c r="O307" s="25" t="s">
        <v>1137</v>
      </c>
      <c r="P307" s="25" t="s">
        <v>133</v>
      </c>
      <c r="Q307" s="25">
        <v>37.200000000000003</v>
      </c>
      <c r="R307" s="25">
        <v>32.799999999999997</v>
      </c>
      <c r="S307" s="44">
        <v>1</v>
      </c>
      <c r="T307" s="26" t="s">
        <v>541</v>
      </c>
      <c r="U307" s="27">
        <v>0.05</v>
      </c>
      <c r="V307" s="27" t="s">
        <v>190</v>
      </c>
      <c r="W307" s="27" t="s">
        <v>133</v>
      </c>
      <c r="X307" s="27" t="s">
        <v>133</v>
      </c>
      <c r="Y307" s="27">
        <v>0.01</v>
      </c>
      <c r="Z307" s="27">
        <v>0.15</v>
      </c>
      <c r="AA307" s="27" t="s">
        <v>133</v>
      </c>
      <c r="AB307" s="28" t="s">
        <v>133</v>
      </c>
      <c r="AC307" s="28">
        <v>0.5</v>
      </c>
      <c r="AD307" s="28">
        <v>0.01</v>
      </c>
      <c r="AE307" s="28" t="s">
        <v>133</v>
      </c>
      <c r="AF307" s="28">
        <v>0.1</v>
      </c>
      <c r="AG307" s="39" t="s">
        <v>133</v>
      </c>
      <c r="AH307" s="39" t="s">
        <v>133</v>
      </c>
      <c r="AI307" s="39" t="s">
        <v>133</v>
      </c>
      <c r="AJ307" s="39" t="s">
        <v>133</v>
      </c>
      <c r="AK307" s="39" t="s">
        <v>133</v>
      </c>
      <c r="AL307" s="39">
        <v>-37.200000000000003</v>
      </c>
      <c r="AM307" s="45" t="s">
        <v>133</v>
      </c>
      <c r="AN307" s="15">
        <f t="shared" si="33"/>
        <v>0.53169540152233774</v>
      </c>
      <c r="AO307" s="15">
        <f t="shared" si="34"/>
        <v>0.53169540152233774</v>
      </c>
      <c r="AP307" s="47">
        <v>-1.9639283999999999</v>
      </c>
      <c r="AQ307" s="29" t="s">
        <v>133</v>
      </c>
      <c r="AR307" s="29" t="s">
        <v>133</v>
      </c>
      <c r="AS307" s="148">
        <v>-0.96110300000000004</v>
      </c>
      <c r="AT307" s="148">
        <v>-0.77392550000000004</v>
      </c>
      <c r="AU307" s="48">
        <v>-3.5652200000000002E-2</v>
      </c>
      <c r="AV307" s="47">
        <v>0.7026211</v>
      </c>
      <c r="AW307" s="47">
        <v>0.83887840000000002</v>
      </c>
      <c r="AX307" s="29" t="s">
        <v>133</v>
      </c>
      <c r="AY307" s="29" t="s">
        <v>133</v>
      </c>
      <c r="AZ307" s="47">
        <v>1.7697008999999999</v>
      </c>
      <c r="BA307" s="30">
        <v>-1</v>
      </c>
      <c r="BB307" s="42">
        <v>5</v>
      </c>
      <c r="BC307" s="31" t="s">
        <v>11331</v>
      </c>
      <c r="BD307" s="31" t="s">
        <v>11510</v>
      </c>
      <c r="BE307" s="31" t="s">
        <v>1711</v>
      </c>
      <c r="BF307" s="32" t="s">
        <v>133</v>
      </c>
      <c r="BG307" s="32" t="s">
        <v>133</v>
      </c>
      <c r="BH307" s="33">
        <v>0.05</v>
      </c>
      <c r="BI307" s="33">
        <v>0.05</v>
      </c>
      <c r="BJ307" s="32" t="s">
        <v>133</v>
      </c>
      <c r="BK307" s="32" t="s">
        <v>133</v>
      </c>
      <c r="BL307" s="32" t="s">
        <v>133</v>
      </c>
      <c r="BM307" s="34" t="s">
        <v>133</v>
      </c>
      <c r="BN307" s="34" t="s">
        <v>133</v>
      </c>
      <c r="BO307" s="34" t="s">
        <v>133</v>
      </c>
      <c r="BP307" s="34" t="s">
        <v>133</v>
      </c>
      <c r="BQ307" s="35" t="s">
        <v>133</v>
      </c>
      <c r="BR307" s="16">
        <f t="shared" si="35"/>
        <v>0.53637673327615543</v>
      </c>
      <c r="BS307" s="16">
        <f t="shared" si="36"/>
        <v>0.53637673327615543</v>
      </c>
      <c r="BT307" s="35" t="s">
        <v>133</v>
      </c>
      <c r="BU307" s="35" t="s">
        <v>133</v>
      </c>
      <c r="BV307" s="35" t="s">
        <v>133</v>
      </c>
      <c r="BW307" s="35" t="s">
        <v>133</v>
      </c>
      <c r="BX307" s="36">
        <v>0</v>
      </c>
      <c r="BY307" s="37" t="s">
        <v>133</v>
      </c>
      <c r="BZ307" s="38" t="s">
        <v>133</v>
      </c>
    </row>
    <row r="308" spans="1:78" ht="50.1" customHeight="1">
      <c r="A308" s="19" t="s">
        <v>574</v>
      </c>
      <c r="B308" s="20" t="s">
        <v>1110</v>
      </c>
      <c r="C308" s="21">
        <v>8</v>
      </c>
      <c r="D308" s="21" t="s">
        <v>553</v>
      </c>
      <c r="E308" s="40">
        <v>20.372778</v>
      </c>
      <c r="F308" s="40">
        <v>106.14666699999999</v>
      </c>
      <c r="G308" s="41">
        <v>1</v>
      </c>
      <c r="H308" s="22">
        <v>9330</v>
      </c>
      <c r="I308" s="22">
        <v>80</v>
      </c>
      <c r="J308" s="23">
        <v>10499.5</v>
      </c>
      <c r="K308" s="23">
        <v>10723</v>
      </c>
      <c r="L308" s="23">
        <v>10276</v>
      </c>
      <c r="M308" s="24" t="s">
        <v>1716</v>
      </c>
      <c r="N308" s="25" t="s">
        <v>566</v>
      </c>
      <c r="O308" s="25" t="s">
        <v>1137</v>
      </c>
      <c r="P308" s="25" t="s">
        <v>133</v>
      </c>
      <c r="Q308" s="25">
        <v>40.200000000000003</v>
      </c>
      <c r="R308" s="25">
        <v>29.8</v>
      </c>
      <c r="S308" s="44">
        <v>1</v>
      </c>
      <c r="T308" s="26" t="s">
        <v>541</v>
      </c>
      <c r="U308" s="27">
        <v>0.05</v>
      </c>
      <c r="V308" s="27" t="s">
        <v>190</v>
      </c>
      <c r="W308" s="27" t="s">
        <v>133</v>
      </c>
      <c r="X308" s="27" t="s">
        <v>133</v>
      </c>
      <c r="Y308" s="27">
        <v>0.01</v>
      </c>
      <c r="Z308" s="27">
        <v>0.15</v>
      </c>
      <c r="AA308" s="27" t="s">
        <v>133</v>
      </c>
      <c r="AB308" s="28" t="s">
        <v>133</v>
      </c>
      <c r="AC308" s="28">
        <v>0.5</v>
      </c>
      <c r="AD308" s="28">
        <v>0.01</v>
      </c>
      <c r="AE308" s="28" t="s">
        <v>133</v>
      </c>
      <c r="AF308" s="28">
        <v>0.1</v>
      </c>
      <c r="AG308" s="39" t="s">
        <v>133</v>
      </c>
      <c r="AH308" s="39" t="s">
        <v>133</v>
      </c>
      <c r="AI308" s="39" t="s">
        <v>133</v>
      </c>
      <c r="AJ308" s="39" t="s">
        <v>133</v>
      </c>
      <c r="AK308" s="39" t="s">
        <v>133</v>
      </c>
      <c r="AL308" s="39">
        <v>-40.200000000000003</v>
      </c>
      <c r="AM308" s="45" t="s">
        <v>133</v>
      </c>
      <c r="AN308" s="15">
        <f t="shared" si="33"/>
        <v>0.53169540152233774</v>
      </c>
      <c r="AO308" s="15">
        <f t="shared" si="34"/>
        <v>0.53169540152233774</v>
      </c>
      <c r="AP308" s="47">
        <v>-1.9639283999999999</v>
      </c>
      <c r="AQ308" s="29" t="s">
        <v>133</v>
      </c>
      <c r="AR308" s="29" t="s">
        <v>133</v>
      </c>
      <c r="AS308" s="148">
        <v>-0.96110300000000004</v>
      </c>
      <c r="AT308" s="148">
        <v>-0.77392550000000004</v>
      </c>
      <c r="AU308" s="48">
        <v>-3.5652200000000002E-2</v>
      </c>
      <c r="AV308" s="47">
        <v>0.7026211</v>
      </c>
      <c r="AW308" s="47">
        <v>0.83887840000000002</v>
      </c>
      <c r="AX308" s="29" t="s">
        <v>133</v>
      </c>
      <c r="AY308" s="29" t="s">
        <v>133</v>
      </c>
      <c r="AZ308" s="47">
        <v>1.7697008999999999</v>
      </c>
      <c r="BA308" s="30">
        <v>-1</v>
      </c>
      <c r="BB308" s="42">
        <v>5</v>
      </c>
      <c r="BC308" s="31" t="s">
        <v>11331</v>
      </c>
      <c r="BD308" s="31" t="s">
        <v>11378</v>
      </c>
      <c r="BE308" s="31" t="s">
        <v>1711</v>
      </c>
      <c r="BF308" s="32" t="s">
        <v>133</v>
      </c>
      <c r="BG308" s="32" t="s">
        <v>133</v>
      </c>
      <c r="BH308" s="33">
        <v>0.05</v>
      </c>
      <c r="BI308" s="33">
        <v>0.05</v>
      </c>
      <c r="BJ308" s="32" t="s">
        <v>133</v>
      </c>
      <c r="BK308" s="32" t="s">
        <v>133</v>
      </c>
      <c r="BL308" s="32" t="s">
        <v>133</v>
      </c>
      <c r="BM308" s="34" t="s">
        <v>133</v>
      </c>
      <c r="BN308" s="34" t="s">
        <v>133</v>
      </c>
      <c r="BO308" s="34" t="s">
        <v>133</v>
      </c>
      <c r="BP308" s="34" t="s">
        <v>133</v>
      </c>
      <c r="BQ308" s="35" t="s">
        <v>133</v>
      </c>
      <c r="BR308" s="16">
        <f t="shared" si="35"/>
        <v>0.53637673327615543</v>
      </c>
      <c r="BS308" s="16">
        <f t="shared" si="36"/>
        <v>0.53637673327615543</v>
      </c>
      <c r="BT308" s="35" t="s">
        <v>133</v>
      </c>
      <c r="BU308" s="35" t="s">
        <v>133</v>
      </c>
      <c r="BV308" s="35" t="s">
        <v>133</v>
      </c>
      <c r="BW308" s="35" t="s">
        <v>133</v>
      </c>
      <c r="BX308" s="36">
        <v>0</v>
      </c>
      <c r="BY308" s="37" t="s">
        <v>133</v>
      </c>
      <c r="BZ308" s="38" t="s">
        <v>133</v>
      </c>
    </row>
    <row r="309" spans="1:78" ht="50.1" customHeight="1">
      <c r="A309" s="19" t="s">
        <v>575</v>
      </c>
      <c r="B309" s="20" t="s">
        <v>1110</v>
      </c>
      <c r="C309" s="21">
        <v>8</v>
      </c>
      <c r="D309" s="21" t="s">
        <v>553</v>
      </c>
      <c r="E309" s="40">
        <v>20.372778</v>
      </c>
      <c r="F309" s="40">
        <v>106.14666699999999</v>
      </c>
      <c r="G309" s="41">
        <v>1</v>
      </c>
      <c r="H309" s="22">
        <v>9970</v>
      </c>
      <c r="I309" s="22">
        <v>90</v>
      </c>
      <c r="J309" s="23">
        <f>MEDIAN(K309,L309)</f>
        <v>11509.5</v>
      </c>
      <c r="K309" s="23">
        <v>11802</v>
      </c>
      <c r="L309" s="23">
        <v>11217</v>
      </c>
      <c r="M309" s="24" t="s">
        <v>1716</v>
      </c>
      <c r="N309" s="25" t="s">
        <v>566</v>
      </c>
      <c r="O309" s="25" t="s">
        <v>1137</v>
      </c>
      <c r="P309" s="25" t="s">
        <v>133</v>
      </c>
      <c r="Q309" s="25">
        <v>43.4</v>
      </c>
      <c r="R309" s="25">
        <v>26.6</v>
      </c>
      <c r="S309" s="44">
        <v>1</v>
      </c>
      <c r="T309" s="26" t="s">
        <v>541</v>
      </c>
      <c r="U309" s="27">
        <v>0.05</v>
      </c>
      <c r="V309" s="27" t="s">
        <v>190</v>
      </c>
      <c r="W309" s="27" t="s">
        <v>133</v>
      </c>
      <c r="X309" s="27" t="s">
        <v>133</v>
      </c>
      <c r="Y309" s="27">
        <v>0.01</v>
      </c>
      <c r="Z309" s="27">
        <v>0.15</v>
      </c>
      <c r="AA309" s="27" t="s">
        <v>133</v>
      </c>
      <c r="AB309" s="28" t="s">
        <v>133</v>
      </c>
      <c r="AC309" s="28">
        <v>0.5</v>
      </c>
      <c r="AD309" s="28">
        <v>0.01</v>
      </c>
      <c r="AE309" s="28" t="s">
        <v>133</v>
      </c>
      <c r="AF309" s="28">
        <v>0.1</v>
      </c>
      <c r="AG309" s="39" t="s">
        <v>133</v>
      </c>
      <c r="AH309" s="39" t="s">
        <v>133</v>
      </c>
      <c r="AI309" s="39" t="s">
        <v>133</v>
      </c>
      <c r="AJ309" s="39" t="s">
        <v>133</v>
      </c>
      <c r="AK309" s="39" t="s">
        <v>133</v>
      </c>
      <c r="AL309" s="39">
        <v>-43.4</v>
      </c>
      <c r="AM309" s="45" t="s">
        <v>133</v>
      </c>
      <c r="AN309" s="15">
        <f t="shared" si="33"/>
        <v>0.53169540152233774</v>
      </c>
      <c r="AO309" s="15">
        <f t="shared" si="34"/>
        <v>0.53169540152233774</v>
      </c>
      <c r="AP309" s="47">
        <v>-1.9639283999999999</v>
      </c>
      <c r="AQ309" s="29" t="s">
        <v>133</v>
      </c>
      <c r="AR309" s="29" t="s">
        <v>133</v>
      </c>
      <c r="AS309" s="148">
        <v>-0.96110300000000004</v>
      </c>
      <c r="AT309" s="148">
        <v>-0.77392550000000004</v>
      </c>
      <c r="AU309" s="48">
        <v>-3.5652200000000002E-2</v>
      </c>
      <c r="AV309" s="47">
        <v>0.7026211</v>
      </c>
      <c r="AW309" s="47">
        <v>0.83887840000000002</v>
      </c>
      <c r="AX309" s="29" t="s">
        <v>133</v>
      </c>
      <c r="AY309" s="29" t="s">
        <v>133</v>
      </c>
      <c r="AZ309" s="47">
        <v>1.7697008999999999</v>
      </c>
      <c r="BA309" s="30">
        <v>-1</v>
      </c>
      <c r="BB309" s="42">
        <v>5</v>
      </c>
      <c r="BC309" s="31" t="s">
        <v>11331</v>
      </c>
      <c r="BD309" s="31" t="s">
        <v>11378</v>
      </c>
      <c r="BE309" s="31" t="s">
        <v>1711</v>
      </c>
      <c r="BF309" s="32" t="s">
        <v>133</v>
      </c>
      <c r="BG309" s="32" t="s">
        <v>133</v>
      </c>
      <c r="BH309" s="33">
        <v>0.05</v>
      </c>
      <c r="BI309" s="33">
        <v>0.05</v>
      </c>
      <c r="BJ309" s="32" t="s">
        <v>133</v>
      </c>
      <c r="BK309" s="32" t="s">
        <v>133</v>
      </c>
      <c r="BL309" s="32" t="s">
        <v>133</v>
      </c>
      <c r="BM309" s="34" t="s">
        <v>133</v>
      </c>
      <c r="BN309" s="34" t="s">
        <v>133</v>
      </c>
      <c r="BO309" s="34" t="s">
        <v>133</v>
      </c>
      <c r="BP309" s="34" t="s">
        <v>133</v>
      </c>
      <c r="BQ309" s="35" t="s">
        <v>133</v>
      </c>
      <c r="BR309" s="16">
        <f t="shared" si="35"/>
        <v>0.53637673327615543</v>
      </c>
      <c r="BS309" s="16">
        <f t="shared" si="36"/>
        <v>0.53637673327615543</v>
      </c>
      <c r="BT309" s="35" t="s">
        <v>133</v>
      </c>
      <c r="BU309" s="35" t="s">
        <v>133</v>
      </c>
      <c r="BV309" s="35" t="s">
        <v>133</v>
      </c>
      <c r="BW309" s="35" t="s">
        <v>133</v>
      </c>
      <c r="BX309" s="36">
        <v>0</v>
      </c>
      <c r="BY309" s="37" t="s">
        <v>133</v>
      </c>
      <c r="BZ309" s="38" t="s">
        <v>133</v>
      </c>
    </row>
    <row r="310" spans="1:78" ht="50.1" customHeight="1">
      <c r="A310" s="19" t="s">
        <v>576</v>
      </c>
      <c r="B310" s="20" t="s">
        <v>1110</v>
      </c>
      <c r="C310" s="21">
        <v>8</v>
      </c>
      <c r="D310" s="21" t="s">
        <v>553</v>
      </c>
      <c r="E310" s="40">
        <v>20.372778</v>
      </c>
      <c r="F310" s="40">
        <v>106.14666699999999</v>
      </c>
      <c r="G310" s="41">
        <v>1</v>
      </c>
      <c r="H310" s="22">
        <v>12470</v>
      </c>
      <c r="I310" s="22">
        <v>110</v>
      </c>
      <c r="J310" s="23">
        <v>14634.5</v>
      </c>
      <c r="K310" s="23">
        <v>15098</v>
      </c>
      <c r="L310" s="23">
        <v>14171</v>
      </c>
      <c r="M310" s="24" t="s">
        <v>1138</v>
      </c>
      <c r="N310" s="25" t="s">
        <v>1137</v>
      </c>
      <c r="O310" s="25" t="s">
        <v>133</v>
      </c>
      <c r="P310" s="25" t="s">
        <v>133</v>
      </c>
      <c r="Q310" s="25">
        <v>56.4</v>
      </c>
      <c r="R310" s="25">
        <v>13.6</v>
      </c>
      <c r="S310" s="44">
        <v>1</v>
      </c>
      <c r="T310" s="26" t="s">
        <v>541</v>
      </c>
      <c r="U310" s="27">
        <v>0.05</v>
      </c>
      <c r="V310" s="27" t="s">
        <v>190</v>
      </c>
      <c r="W310" s="27" t="s">
        <v>133</v>
      </c>
      <c r="X310" s="27" t="s">
        <v>133</v>
      </c>
      <c r="Y310" s="27">
        <v>0.01</v>
      </c>
      <c r="Z310" s="27">
        <v>0.15</v>
      </c>
      <c r="AA310" s="27" t="s">
        <v>133</v>
      </c>
      <c r="AB310" s="28" t="s">
        <v>133</v>
      </c>
      <c r="AC310" s="28">
        <v>0.5</v>
      </c>
      <c r="AD310" s="28">
        <v>0.01</v>
      </c>
      <c r="AE310" s="28" t="s">
        <v>133</v>
      </c>
      <c r="AF310" s="28">
        <v>0.1</v>
      </c>
      <c r="AG310" s="39" t="s">
        <v>133</v>
      </c>
      <c r="AH310" s="39" t="s">
        <v>133</v>
      </c>
      <c r="AI310" s="39" t="s">
        <v>133</v>
      </c>
      <c r="AJ310" s="39" t="s">
        <v>133</v>
      </c>
      <c r="AK310" s="39" t="s">
        <v>133</v>
      </c>
      <c r="AL310" s="39">
        <v>-56.4</v>
      </c>
      <c r="AM310" s="45" t="s">
        <v>133</v>
      </c>
      <c r="AN310" s="15">
        <f t="shared" si="33"/>
        <v>0.53169540152233774</v>
      </c>
      <c r="AO310" s="15">
        <f t="shared" si="34"/>
        <v>0.53169540152233774</v>
      </c>
      <c r="AP310" s="47">
        <v>-1.9639283999999999</v>
      </c>
      <c r="AQ310" s="29" t="s">
        <v>133</v>
      </c>
      <c r="AR310" s="29" t="s">
        <v>133</v>
      </c>
      <c r="AS310" s="148">
        <v>-0.96110300000000004</v>
      </c>
      <c r="AT310" s="148">
        <v>-0.77392550000000004</v>
      </c>
      <c r="AU310" s="48">
        <v>-3.5652200000000002E-2</v>
      </c>
      <c r="AV310" s="47">
        <v>0.7026211</v>
      </c>
      <c r="AW310" s="47">
        <v>0.83887840000000002</v>
      </c>
      <c r="AX310" s="29" t="s">
        <v>133</v>
      </c>
      <c r="AY310" s="29" t="s">
        <v>133</v>
      </c>
      <c r="AZ310" s="47">
        <v>1.7697008999999999</v>
      </c>
      <c r="BA310" s="30">
        <v>1</v>
      </c>
      <c r="BB310" s="42">
        <v>5</v>
      </c>
      <c r="BC310" s="31" t="s">
        <v>11333</v>
      </c>
      <c r="BD310" s="31" t="s">
        <v>11379</v>
      </c>
      <c r="BE310" s="31" t="s">
        <v>1710</v>
      </c>
      <c r="BF310" s="32" t="s">
        <v>133</v>
      </c>
      <c r="BG310" s="32" t="s">
        <v>133</v>
      </c>
      <c r="BH310" s="33">
        <v>0.05</v>
      </c>
      <c r="BI310" s="33">
        <v>0.05</v>
      </c>
      <c r="BJ310" s="32" t="s">
        <v>133</v>
      </c>
      <c r="BK310" s="32" t="s">
        <v>133</v>
      </c>
      <c r="BL310" s="32" t="s">
        <v>133</v>
      </c>
      <c r="BM310" s="34" t="s">
        <v>133</v>
      </c>
      <c r="BN310" s="34" t="s">
        <v>133</v>
      </c>
      <c r="BO310" s="34" t="s">
        <v>133</v>
      </c>
      <c r="BP310" s="34" t="s">
        <v>133</v>
      </c>
      <c r="BQ310" s="35" t="s">
        <v>133</v>
      </c>
      <c r="BR310" s="16">
        <f t="shared" si="35"/>
        <v>0.53637673327615543</v>
      </c>
      <c r="BS310" s="16">
        <f t="shared" si="36"/>
        <v>0.53637673327615543</v>
      </c>
      <c r="BT310" s="35" t="s">
        <v>133</v>
      </c>
      <c r="BU310" s="35" t="s">
        <v>133</v>
      </c>
      <c r="BV310" s="35" t="s">
        <v>133</v>
      </c>
      <c r="BW310" s="35" t="s">
        <v>133</v>
      </c>
      <c r="BX310" s="36">
        <v>0</v>
      </c>
      <c r="BY310" s="37" t="s">
        <v>133</v>
      </c>
      <c r="BZ310" s="38" t="s">
        <v>133</v>
      </c>
    </row>
    <row r="311" spans="1:78" ht="50.1" customHeight="1">
      <c r="A311" s="19" t="s">
        <v>577</v>
      </c>
      <c r="B311" s="20" t="s">
        <v>1110</v>
      </c>
      <c r="C311" s="21">
        <v>8</v>
      </c>
      <c r="D311" s="21" t="s">
        <v>553</v>
      </c>
      <c r="E311" s="40">
        <v>20.372778</v>
      </c>
      <c r="F311" s="40">
        <v>106.14666699999999</v>
      </c>
      <c r="G311" s="41">
        <v>1</v>
      </c>
      <c r="H311" s="22">
        <v>12650</v>
      </c>
      <c r="I311" s="22">
        <v>110</v>
      </c>
      <c r="J311" s="23">
        <v>14869.5</v>
      </c>
      <c r="K311" s="23">
        <v>15359</v>
      </c>
      <c r="L311" s="23">
        <v>14380</v>
      </c>
      <c r="M311" s="24" t="s">
        <v>1138</v>
      </c>
      <c r="N311" s="25" t="s">
        <v>1137</v>
      </c>
      <c r="O311" s="25" t="s">
        <v>133</v>
      </c>
      <c r="P311" s="25" t="s">
        <v>133</v>
      </c>
      <c r="Q311" s="25">
        <v>67.099999999999994</v>
      </c>
      <c r="R311" s="25">
        <v>2.9</v>
      </c>
      <c r="S311" s="44">
        <v>1</v>
      </c>
      <c r="T311" s="26" t="s">
        <v>541</v>
      </c>
      <c r="U311" s="27">
        <v>0.05</v>
      </c>
      <c r="V311" s="27" t="s">
        <v>190</v>
      </c>
      <c r="W311" s="27" t="s">
        <v>133</v>
      </c>
      <c r="X311" s="27" t="s">
        <v>133</v>
      </c>
      <c r="Y311" s="27">
        <v>0.01</v>
      </c>
      <c r="Z311" s="27">
        <v>0.15</v>
      </c>
      <c r="AA311" s="27" t="s">
        <v>133</v>
      </c>
      <c r="AB311" s="28" t="s">
        <v>133</v>
      </c>
      <c r="AC311" s="28">
        <v>0.5</v>
      </c>
      <c r="AD311" s="28">
        <v>0.01</v>
      </c>
      <c r="AE311" s="28" t="s">
        <v>133</v>
      </c>
      <c r="AF311" s="28">
        <v>0.1</v>
      </c>
      <c r="AG311" s="39" t="s">
        <v>133</v>
      </c>
      <c r="AH311" s="39" t="s">
        <v>133</v>
      </c>
      <c r="AI311" s="39" t="s">
        <v>133</v>
      </c>
      <c r="AJ311" s="39" t="s">
        <v>133</v>
      </c>
      <c r="AK311" s="39" t="s">
        <v>133</v>
      </c>
      <c r="AL311" s="39">
        <v>-67.099999999999994</v>
      </c>
      <c r="AM311" s="45" t="s">
        <v>133</v>
      </c>
      <c r="AN311" s="15">
        <f t="shared" si="33"/>
        <v>0.53169540152233774</v>
      </c>
      <c r="AO311" s="15">
        <f t="shared" si="34"/>
        <v>0.53169540152233774</v>
      </c>
      <c r="AP311" s="47">
        <v>-1.9639283999999999</v>
      </c>
      <c r="AQ311" s="29" t="s">
        <v>133</v>
      </c>
      <c r="AR311" s="29" t="s">
        <v>133</v>
      </c>
      <c r="AS311" s="148">
        <v>-0.96110300000000004</v>
      </c>
      <c r="AT311" s="148">
        <v>-0.77392550000000004</v>
      </c>
      <c r="AU311" s="48">
        <v>-3.5652200000000002E-2</v>
      </c>
      <c r="AV311" s="47">
        <v>0.7026211</v>
      </c>
      <c r="AW311" s="47">
        <v>0.83887840000000002</v>
      </c>
      <c r="AX311" s="29" t="s">
        <v>133</v>
      </c>
      <c r="AY311" s="29" t="s">
        <v>133</v>
      </c>
      <c r="AZ311" s="47">
        <v>1.7697008999999999</v>
      </c>
      <c r="BA311" s="30">
        <v>1</v>
      </c>
      <c r="BB311" s="42">
        <v>5</v>
      </c>
      <c r="BC311" s="31" t="s">
        <v>11333</v>
      </c>
      <c r="BD311" s="31" t="s">
        <v>11379</v>
      </c>
      <c r="BE311" s="31" t="s">
        <v>1710</v>
      </c>
      <c r="BF311" s="32" t="s">
        <v>133</v>
      </c>
      <c r="BG311" s="32" t="s">
        <v>133</v>
      </c>
      <c r="BH311" s="33">
        <v>0.05</v>
      </c>
      <c r="BI311" s="33">
        <v>0.05</v>
      </c>
      <c r="BJ311" s="32" t="s">
        <v>133</v>
      </c>
      <c r="BK311" s="32" t="s">
        <v>133</v>
      </c>
      <c r="BL311" s="32" t="s">
        <v>133</v>
      </c>
      <c r="BM311" s="34" t="s">
        <v>133</v>
      </c>
      <c r="BN311" s="34" t="s">
        <v>133</v>
      </c>
      <c r="BO311" s="34" t="s">
        <v>133</v>
      </c>
      <c r="BP311" s="34" t="s">
        <v>133</v>
      </c>
      <c r="BQ311" s="35" t="s">
        <v>133</v>
      </c>
      <c r="BR311" s="16">
        <f t="shared" si="35"/>
        <v>0.53637673327615543</v>
      </c>
      <c r="BS311" s="16">
        <f t="shared" si="36"/>
        <v>0.53637673327615543</v>
      </c>
      <c r="BT311" s="35" t="s">
        <v>133</v>
      </c>
      <c r="BU311" s="35" t="s">
        <v>133</v>
      </c>
      <c r="BV311" s="35" t="s">
        <v>133</v>
      </c>
      <c r="BW311" s="35" t="s">
        <v>133</v>
      </c>
      <c r="BX311" s="36">
        <v>0</v>
      </c>
      <c r="BY311" s="37" t="s">
        <v>133</v>
      </c>
      <c r="BZ311" s="38" t="s">
        <v>133</v>
      </c>
    </row>
    <row r="312" spans="1:78" ht="50.1" customHeight="1">
      <c r="A312" s="19" t="s">
        <v>578</v>
      </c>
      <c r="B312" s="20" t="s">
        <v>1111</v>
      </c>
      <c r="C312" s="21">
        <v>8</v>
      </c>
      <c r="D312" s="21" t="s">
        <v>579</v>
      </c>
      <c r="E312" s="40">
        <v>20.633056</v>
      </c>
      <c r="F312" s="40">
        <v>105.988889</v>
      </c>
      <c r="G312" s="41">
        <v>1</v>
      </c>
      <c r="H312" s="22">
        <v>490</v>
      </c>
      <c r="I312" s="22">
        <v>40</v>
      </c>
      <c r="J312" s="23">
        <f>MEDIAN(K312,L312)</f>
        <v>127</v>
      </c>
      <c r="K312" s="23">
        <v>253</v>
      </c>
      <c r="L312" s="23">
        <v>1</v>
      </c>
      <c r="M312" s="24" t="s">
        <v>580</v>
      </c>
      <c r="N312" s="25" t="s">
        <v>581</v>
      </c>
      <c r="O312" s="25" t="s">
        <v>582</v>
      </c>
      <c r="P312" s="25" t="s">
        <v>133</v>
      </c>
      <c r="Q312" s="25">
        <v>2.7</v>
      </c>
      <c r="R312" s="25">
        <v>38.6</v>
      </c>
      <c r="S312" s="44">
        <v>1</v>
      </c>
      <c r="T312" s="26" t="s">
        <v>541</v>
      </c>
      <c r="U312" s="27">
        <v>0.05</v>
      </c>
      <c r="V312" s="27" t="s">
        <v>190</v>
      </c>
      <c r="W312" s="27" t="s">
        <v>133</v>
      </c>
      <c r="X312" s="27" t="s">
        <v>133</v>
      </c>
      <c r="Y312" s="27">
        <v>0.01</v>
      </c>
      <c r="Z312" s="27">
        <v>0.15</v>
      </c>
      <c r="AA312" s="27" t="s">
        <v>133</v>
      </c>
      <c r="AB312" s="28" t="s">
        <v>133</v>
      </c>
      <c r="AC312" s="28">
        <v>0.5</v>
      </c>
      <c r="AD312" s="28">
        <v>0.01</v>
      </c>
      <c r="AE312" s="28" t="s">
        <v>133</v>
      </c>
      <c r="AF312" s="28">
        <v>0.1</v>
      </c>
      <c r="AG312" s="39" t="s">
        <v>133</v>
      </c>
      <c r="AH312" s="39" t="s">
        <v>133</v>
      </c>
      <c r="AI312" s="39" t="s">
        <v>133</v>
      </c>
      <c r="AJ312" s="39" t="s">
        <v>133</v>
      </c>
      <c r="AK312" s="39" t="s">
        <v>133</v>
      </c>
      <c r="AL312" s="39">
        <v>-2.7</v>
      </c>
      <c r="AM312" s="45" t="s">
        <v>133</v>
      </c>
      <c r="AN312" s="15">
        <f t="shared" si="33"/>
        <v>0.53169540152233774</v>
      </c>
      <c r="AO312" s="15">
        <f t="shared" si="34"/>
        <v>0.53169540152233774</v>
      </c>
      <c r="AP312" s="47">
        <v>-1.9639283999999999</v>
      </c>
      <c r="AQ312" s="29" t="s">
        <v>133</v>
      </c>
      <c r="AR312" s="29" t="s">
        <v>133</v>
      </c>
      <c r="AS312" s="148">
        <v>-0.96110300000000004</v>
      </c>
      <c r="AT312" s="148">
        <v>-0.77392550000000004</v>
      </c>
      <c r="AU312" s="48">
        <v>-3.5652200000000002E-2</v>
      </c>
      <c r="AV312" s="47">
        <v>0.7026211</v>
      </c>
      <c r="AW312" s="47">
        <v>0.83887840000000002</v>
      </c>
      <c r="AX312" s="29" t="s">
        <v>133</v>
      </c>
      <c r="AY312" s="29" t="s">
        <v>133</v>
      </c>
      <c r="AZ312" s="47">
        <v>1.7697008999999999</v>
      </c>
      <c r="BA312" s="30">
        <v>1</v>
      </c>
      <c r="BB312" s="42">
        <v>5</v>
      </c>
      <c r="BC312" s="31" t="s">
        <v>11333</v>
      </c>
      <c r="BD312" s="31" t="s">
        <v>11520</v>
      </c>
      <c r="BE312" s="31" t="s">
        <v>1710</v>
      </c>
      <c r="BF312" s="32" t="s">
        <v>133</v>
      </c>
      <c r="BG312" s="32" t="s">
        <v>133</v>
      </c>
      <c r="BH312" s="33">
        <v>0.05</v>
      </c>
      <c r="BI312" s="33">
        <v>0.05</v>
      </c>
      <c r="BJ312" s="32" t="s">
        <v>133</v>
      </c>
      <c r="BK312" s="32" t="s">
        <v>133</v>
      </c>
      <c r="BL312" s="32" t="s">
        <v>133</v>
      </c>
      <c r="BM312" s="34" t="s">
        <v>133</v>
      </c>
      <c r="BN312" s="34" t="s">
        <v>133</v>
      </c>
      <c r="BO312" s="34" t="s">
        <v>133</v>
      </c>
      <c r="BP312" s="34" t="s">
        <v>133</v>
      </c>
      <c r="BQ312" s="35" t="s">
        <v>133</v>
      </c>
      <c r="BR312" s="16">
        <f t="shared" si="35"/>
        <v>0.53637673327615543</v>
      </c>
      <c r="BS312" s="16">
        <f t="shared" si="36"/>
        <v>0.53637673327615543</v>
      </c>
      <c r="BT312" s="35" t="s">
        <v>133</v>
      </c>
      <c r="BU312" s="35" t="s">
        <v>133</v>
      </c>
      <c r="BV312" s="35" t="s">
        <v>133</v>
      </c>
      <c r="BW312" s="35" t="s">
        <v>133</v>
      </c>
      <c r="BX312" s="36">
        <v>0</v>
      </c>
      <c r="BY312" s="37" t="s">
        <v>133</v>
      </c>
      <c r="BZ312" s="38" t="s">
        <v>1729</v>
      </c>
    </row>
    <row r="313" spans="1:78" ht="50.1" customHeight="1">
      <c r="A313" s="19" t="s">
        <v>583</v>
      </c>
      <c r="B313" s="20" t="s">
        <v>1111</v>
      </c>
      <c r="C313" s="21">
        <v>8</v>
      </c>
      <c r="D313" s="21" t="s">
        <v>579</v>
      </c>
      <c r="E313" s="40">
        <v>20.633056</v>
      </c>
      <c r="F313" s="40">
        <v>105.988889</v>
      </c>
      <c r="G313" s="41">
        <v>1</v>
      </c>
      <c r="H313" s="22">
        <v>540</v>
      </c>
      <c r="I313" s="22">
        <v>40</v>
      </c>
      <c r="J313" s="23">
        <f>MEDIAN(K313,L313)</f>
        <v>147.5</v>
      </c>
      <c r="K313" s="23">
        <v>294</v>
      </c>
      <c r="L313" s="23">
        <v>1</v>
      </c>
      <c r="M313" s="24" t="s">
        <v>580</v>
      </c>
      <c r="N313" s="25" t="s">
        <v>581</v>
      </c>
      <c r="O313" s="25" t="s">
        <v>582</v>
      </c>
      <c r="P313" s="25" t="s">
        <v>133</v>
      </c>
      <c r="Q313" s="25">
        <v>3.3</v>
      </c>
      <c r="R313" s="25">
        <v>38</v>
      </c>
      <c r="S313" s="44">
        <v>1</v>
      </c>
      <c r="T313" s="26" t="s">
        <v>541</v>
      </c>
      <c r="U313" s="27">
        <v>0.05</v>
      </c>
      <c r="V313" s="27" t="s">
        <v>190</v>
      </c>
      <c r="W313" s="27" t="s">
        <v>133</v>
      </c>
      <c r="X313" s="27" t="s">
        <v>133</v>
      </c>
      <c r="Y313" s="27">
        <v>0.01</v>
      </c>
      <c r="Z313" s="27">
        <v>0.15</v>
      </c>
      <c r="AA313" s="27" t="s">
        <v>133</v>
      </c>
      <c r="AB313" s="28" t="s">
        <v>133</v>
      </c>
      <c r="AC313" s="28">
        <v>0.5</v>
      </c>
      <c r="AD313" s="28">
        <v>0.01</v>
      </c>
      <c r="AE313" s="28" t="s">
        <v>133</v>
      </c>
      <c r="AF313" s="28">
        <v>0.1</v>
      </c>
      <c r="AG313" s="39" t="s">
        <v>133</v>
      </c>
      <c r="AH313" s="39" t="s">
        <v>133</v>
      </c>
      <c r="AI313" s="39" t="s">
        <v>133</v>
      </c>
      <c r="AJ313" s="39" t="s">
        <v>133</v>
      </c>
      <c r="AK313" s="39" t="s">
        <v>133</v>
      </c>
      <c r="AL313" s="39">
        <v>-3.3</v>
      </c>
      <c r="AM313" s="45" t="s">
        <v>133</v>
      </c>
      <c r="AN313" s="15">
        <f t="shared" si="33"/>
        <v>0.53169540152233774</v>
      </c>
      <c r="AO313" s="15">
        <f t="shared" si="34"/>
        <v>0.53169540152233774</v>
      </c>
      <c r="AP313" s="47">
        <v>-1.9639283999999999</v>
      </c>
      <c r="AQ313" s="29" t="s">
        <v>133</v>
      </c>
      <c r="AR313" s="29" t="s">
        <v>133</v>
      </c>
      <c r="AS313" s="148">
        <v>-0.96110300000000004</v>
      </c>
      <c r="AT313" s="148">
        <v>-0.77392550000000004</v>
      </c>
      <c r="AU313" s="48">
        <v>-3.5652200000000002E-2</v>
      </c>
      <c r="AV313" s="47">
        <v>0.7026211</v>
      </c>
      <c r="AW313" s="47">
        <v>0.83887840000000002</v>
      </c>
      <c r="AX313" s="29" t="s">
        <v>133</v>
      </c>
      <c r="AY313" s="29" t="s">
        <v>133</v>
      </c>
      <c r="AZ313" s="47">
        <v>1.7697008999999999</v>
      </c>
      <c r="BA313" s="30">
        <v>1</v>
      </c>
      <c r="BB313" s="42">
        <v>5</v>
      </c>
      <c r="BC313" s="31" t="s">
        <v>11333</v>
      </c>
      <c r="BD313" s="31" t="s">
        <v>11520</v>
      </c>
      <c r="BE313" s="31" t="s">
        <v>1710</v>
      </c>
      <c r="BF313" s="32" t="s">
        <v>133</v>
      </c>
      <c r="BG313" s="32" t="s">
        <v>133</v>
      </c>
      <c r="BH313" s="33">
        <v>0.05</v>
      </c>
      <c r="BI313" s="33">
        <v>0.05</v>
      </c>
      <c r="BJ313" s="32" t="s">
        <v>133</v>
      </c>
      <c r="BK313" s="32" t="s">
        <v>133</v>
      </c>
      <c r="BL313" s="32" t="s">
        <v>133</v>
      </c>
      <c r="BM313" s="34" t="s">
        <v>133</v>
      </c>
      <c r="BN313" s="34" t="s">
        <v>133</v>
      </c>
      <c r="BO313" s="34" t="s">
        <v>133</v>
      </c>
      <c r="BP313" s="34" t="s">
        <v>133</v>
      </c>
      <c r="BQ313" s="35" t="s">
        <v>133</v>
      </c>
      <c r="BR313" s="16">
        <f t="shared" si="35"/>
        <v>0.53637673327615543</v>
      </c>
      <c r="BS313" s="16">
        <f t="shared" si="36"/>
        <v>0.53637673327615543</v>
      </c>
      <c r="BT313" s="35" t="s">
        <v>133</v>
      </c>
      <c r="BU313" s="35" t="s">
        <v>133</v>
      </c>
      <c r="BV313" s="35" t="s">
        <v>133</v>
      </c>
      <c r="BW313" s="35" t="s">
        <v>133</v>
      </c>
      <c r="BX313" s="36">
        <v>0</v>
      </c>
      <c r="BY313" s="37" t="s">
        <v>133</v>
      </c>
      <c r="BZ313" s="38" t="s">
        <v>1095</v>
      </c>
    </row>
    <row r="314" spans="1:78" ht="50.1" customHeight="1">
      <c r="A314" s="19" t="s">
        <v>584</v>
      </c>
      <c r="B314" s="20" t="s">
        <v>1111</v>
      </c>
      <c r="C314" s="21">
        <v>8</v>
      </c>
      <c r="D314" s="21" t="s">
        <v>579</v>
      </c>
      <c r="E314" s="40">
        <v>20.633056</v>
      </c>
      <c r="F314" s="40">
        <v>105.988889</v>
      </c>
      <c r="G314" s="41">
        <v>1</v>
      </c>
      <c r="H314" s="22">
        <v>1710</v>
      </c>
      <c r="I314" s="22">
        <v>40</v>
      </c>
      <c r="J314" s="23">
        <v>1624.5</v>
      </c>
      <c r="K314" s="23">
        <v>1708</v>
      </c>
      <c r="L314" s="23">
        <v>1541</v>
      </c>
      <c r="M314" s="24" t="s">
        <v>580</v>
      </c>
      <c r="N314" s="25" t="s">
        <v>581</v>
      </c>
      <c r="O314" s="25" t="s">
        <v>582</v>
      </c>
      <c r="P314" s="25" t="s">
        <v>133</v>
      </c>
      <c r="Q314" s="25">
        <v>5.0999999999999996</v>
      </c>
      <c r="R314" s="25">
        <v>36.200000000000003</v>
      </c>
      <c r="S314" s="44">
        <v>1</v>
      </c>
      <c r="T314" s="26" t="s">
        <v>541</v>
      </c>
      <c r="U314" s="27">
        <v>0.05</v>
      </c>
      <c r="V314" s="27" t="s">
        <v>190</v>
      </c>
      <c r="W314" s="27" t="s">
        <v>133</v>
      </c>
      <c r="X314" s="27" t="s">
        <v>133</v>
      </c>
      <c r="Y314" s="27">
        <v>0.01</v>
      </c>
      <c r="Z314" s="27">
        <v>0.15</v>
      </c>
      <c r="AA314" s="27" t="s">
        <v>133</v>
      </c>
      <c r="AB314" s="28" t="s">
        <v>133</v>
      </c>
      <c r="AC314" s="28">
        <v>0.5</v>
      </c>
      <c r="AD314" s="28">
        <v>0.01</v>
      </c>
      <c r="AE314" s="28" t="s">
        <v>133</v>
      </c>
      <c r="AF314" s="28">
        <v>0.1</v>
      </c>
      <c r="AG314" s="39" t="s">
        <v>133</v>
      </c>
      <c r="AH314" s="39" t="s">
        <v>133</v>
      </c>
      <c r="AI314" s="39" t="s">
        <v>133</v>
      </c>
      <c r="AJ314" s="39" t="s">
        <v>133</v>
      </c>
      <c r="AK314" s="39" t="s">
        <v>133</v>
      </c>
      <c r="AL314" s="39">
        <v>-5.0999999999999996</v>
      </c>
      <c r="AM314" s="45" t="s">
        <v>133</v>
      </c>
      <c r="AN314" s="15">
        <f t="shared" si="33"/>
        <v>0.53169540152233774</v>
      </c>
      <c r="AO314" s="15">
        <f t="shared" si="34"/>
        <v>0.53169540152233774</v>
      </c>
      <c r="AP314" s="47">
        <v>-1.9639283999999999</v>
      </c>
      <c r="AQ314" s="29" t="s">
        <v>133</v>
      </c>
      <c r="AR314" s="29" t="s">
        <v>133</v>
      </c>
      <c r="AS314" s="148">
        <v>-0.96110300000000004</v>
      </c>
      <c r="AT314" s="148">
        <v>-0.77392550000000004</v>
      </c>
      <c r="AU314" s="48">
        <v>-3.5652200000000002E-2</v>
      </c>
      <c r="AV314" s="47">
        <v>0.7026211</v>
      </c>
      <c r="AW314" s="47">
        <v>0.83887840000000002</v>
      </c>
      <c r="AX314" s="29" t="s">
        <v>133</v>
      </c>
      <c r="AY314" s="29" t="s">
        <v>133</v>
      </c>
      <c r="AZ314" s="47">
        <v>1.7697008999999999</v>
      </c>
      <c r="BA314" s="30">
        <v>1</v>
      </c>
      <c r="BB314" s="42">
        <v>5</v>
      </c>
      <c r="BC314" s="31" t="s">
        <v>11333</v>
      </c>
      <c r="BD314" s="31" t="s">
        <v>11511</v>
      </c>
      <c r="BE314" s="31" t="s">
        <v>1710</v>
      </c>
      <c r="BF314" s="32" t="s">
        <v>133</v>
      </c>
      <c r="BG314" s="32" t="s">
        <v>133</v>
      </c>
      <c r="BH314" s="33">
        <v>0.05</v>
      </c>
      <c r="BI314" s="33">
        <v>0.05</v>
      </c>
      <c r="BJ314" s="32" t="s">
        <v>133</v>
      </c>
      <c r="BK314" s="32" t="s">
        <v>133</v>
      </c>
      <c r="BL314" s="32" t="s">
        <v>133</v>
      </c>
      <c r="BM314" s="34" t="s">
        <v>133</v>
      </c>
      <c r="BN314" s="34" t="s">
        <v>133</v>
      </c>
      <c r="BO314" s="34" t="s">
        <v>133</v>
      </c>
      <c r="BP314" s="34" t="s">
        <v>133</v>
      </c>
      <c r="BQ314" s="35" t="s">
        <v>133</v>
      </c>
      <c r="BR314" s="16">
        <f t="shared" si="35"/>
        <v>0.53637673327615543</v>
      </c>
      <c r="BS314" s="16">
        <f t="shared" si="36"/>
        <v>0.53637673327615543</v>
      </c>
      <c r="BT314" s="35" t="s">
        <v>133</v>
      </c>
      <c r="BU314" s="35" t="s">
        <v>133</v>
      </c>
      <c r="BV314" s="35" t="s">
        <v>133</v>
      </c>
      <c r="BW314" s="35" t="s">
        <v>133</v>
      </c>
      <c r="BX314" s="36">
        <v>0</v>
      </c>
      <c r="BY314" s="37" t="s">
        <v>133</v>
      </c>
      <c r="BZ314" s="38" t="s">
        <v>133</v>
      </c>
    </row>
    <row r="315" spans="1:78" ht="50.1" customHeight="1">
      <c r="A315" s="19" t="s">
        <v>585</v>
      </c>
      <c r="B315" s="20" t="s">
        <v>1111</v>
      </c>
      <c r="C315" s="21">
        <v>8</v>
      </c>
      <c r="D315" s="21" t="s">
        <v>579</v>
      </c>
      <c r="E315" s="40">
        <v>20.633056</v>
      </c>
      <c r="F315" s="40">
        <v>105.988889</v>
      </c>
      <c r="G315" s="41">
        <v>1</v>
      </c>
      <c r="H315" s="22">
        <v>8250</v>
      </c>
      <c r="I315" s="22">
        <v>50</v>
      </c>
      <c r="J315" s="23">
        <f>MEDIAN(K315,L315)</f>
        <v>9220</v>
      </c>
      <c r="K315" s="23">
        <v>9407</v>
      </c>
      <c r="L315" s="23">
        <v>9033</v>
      </c>
      <c r="M315" s="24" t="s">
        <v>582</v>
      </c>
      <c r="N315" s="25" t="s">
        <v>580</v>
      </c>
      <c r="O315" s="25" t="s">
        <v>1139</v>
      </c>
      <c r="P315" s="25" t="s">
        <v>133</v>
      </c>
      <c r="Q315" s="25">
        <v>6.4</v>
      </c>
      <c r="R315" s="25">
        <v>34.9</v>
      </c>
      <c r="S315" s="44">
        <v>1</v>
      </c>
      <c r="T315" s="26" t="s">
        <v>541</v>
      </c>
      <c r="U315" s="27">
        <v>0.05</v>
      </c>
      <c r="V315" s="27" t="s">
        <v>190</v>
      </c>
      <c r="W315" s="27" t="s">
        <v>133</v>
      </c>
      <c r="X315" s="27" t="s">
        <v>133</v>
      </c>
      <c r="Y315" s="27">
        <v>0.01</v>
      </c>
      <c r="Z315" s="27">
        <v>0.15</v>
      </c>
      <c r="AA315" s="27" t="s">
        <v>133</v>
      </c>
      <c r="AB315" s="28" t="s">
        <v>133</v>
      </c>
      <c r="AC315" s="28">
        <v>0.5</v>
      </c>
      <c r="AD315" s="28">
        <v>0.01</v>
      </c>
      <c r="AE315" s="28" t="s">
        <v>133</v>
      </c>
      <c r="AF315" s="28">
        <v>0.1</v>
      </c>
      <c r="AG315" s="39" t="s">
        <v>133</v>
      </c>
      <c r="AH315" s="39" t="s">
        <v>133</v>
      </c>
      <c r="AI315" s="39" t="s">
        <v>133</v>
      </c>
      <c r="AJ315" s="39" t="s">
        <v>133</v>
      </c>
      <c r="AK315" s="39" t="s">
        <v>133</v>
      </c>
      <c r="AL315" s="39">
        <v>-6.4</v>
      </c>
      <c r="AM315" s="45" t="s">
        <v>133</v>
      </c>
      <c r="AN315" s="15">
        <f t="shared" si="33"/>
        <v>0.53169540152233774</v>
      </c>
      <c r="AO315" s="15">
        <f t="shared" si="34"/>
        <v>0.53169540152233774</v>
      </c>
      <c r="AP315" s="47">
        <v>-1.9639283999999999</v>
      </c>
      <c r="AQ315" s="29" t="s">
        <v>133</v>
      </c>
      <c r="AR315" s="29" t="s">
        <v>133</v>
      </c>
      <c r="AS315" s="148">
        <v>-0.96110300000000004</v>
      </c>
      <c r="AT315" s="148">
        <v>-0.77392550000000004</v>
      </c>
      <c r="AU315" s="48">
        <v>-3.5652200000000002E-2</v>
      </c>
      <c r="AV315" s="47">
        <v>0.7026211</v>
      </c>
      <c r="AW315" s="47">
        <v>0.83887840000000002</v>
      </c>
      <c r="AX315" s="29" t="s">
        <v>133</v>
      </c>
      <c r="AY315" s="29" t="s">
        <v>133</v>
      </c>
      <c r="AZ315" s="47">
        <v>1.7697008999999999</v>
      </c>
      <c r="BA315" s="30">
        <v>1</v>
      </c>
      <c r="BB315" s="42">
        <v>5</v>
      </c>
      <c r="BC315" s="31" t="s">
        <v>11333</v>
      </c>
      <c r="BD315" s="31" t="s">
        <v>11519</v>
      </c>
      <c r="BE315" s="31" t="s">
        <v>1710</v>
      </c>
      <c r="BF315" s="32" t="s">
        <v>133</v>
      </c>
      <c r="BG315" s="32" t="s">
        <v>133</v>
      </c>
      <c r="BH315" s="33">
        <v>0.05</v>
      </c>
      <c r="BI315" s="33">
        <v>0.05</v>
      </c>
      <c r="BJ315" s="32" t="s">
        <v>133</v>
      </c>
      <c r="BK315" s="32" t="s">
        <v>133</v>
      </c>
      <c r="BL315" s="32" t="s">
        <v>133</v>
      </c>
      <c r="BM315" s="34" t="s">
        <v>133</v>
      </c>
      <c r="BN315" s="34" t="s">
        <v>133</v>
      </c>
      <c r="BO315" s="34" t="s">
        <v>133</v>
      </c>
      <c r="BP315" s="34" t="s">
        <v>133</v>
      </c>
      <c r="BQ315" s="35" t="s">
        <v>133</v>
      </c>
      <c r="BR315" s="16">
        <f t="shared" si="35"/>
        <v>0.53637673327615543</v>
      </c>
      <c r="BS315" s="16">
        <f t="shared" si="36"/>
        <v>0.53637673327615543</v>
      </c>
      <c r="BT315" s="35" t="s">
        <v>133</v>
      </c>
      <c r="BU315" s="35" t="s">
        <v>133</v>
      </c>
      <c r="BV315" s="35" t="s">
        <v>133</v>
      </c>
      <c r="BW315" s="35" t="s">
        <v>133</v>
      </c>
      <c r="BX315" s="36">
        <v>0</v>
      </c>
      <c r="BY315" s="37" t="s">
        <v>133</v>
      </c>
      <c r="BZ315" s="38" t="s">
        <v>133</v>
      </c>
    </row>
    <row r="316" spans="1:78" ht="50.1" customHeight="1">
      <c r="A316" s="19" t="s">
        <v>586</v>
      </c>
      <c r="B316" s="20" t="s">
        <v>1111</v>
      </c>
      <c r="C316" s="21">
        <v>8</v>
      </c>
      <c r="D316" s="21" t="s">
        <v>579</v>
      </c>
      <c r="E316" s="40">
        <v>20.633056</v>
      </c>
      <c r="F316" s="40">
        <v>105.988889</v>
      </c>
      <c r="G316" s="41">
        <v>1</v>
      </c>
      <c r="H316" s="22">
        <v>7260</v>
      </c>
      <c r="I316" s="22">
        <v>60</v>
      </c>
      <c r="J316" s="23">
        <v>7755.5</v>
      </c>
      <c r="K316" s="23">
        <v>7894</v>
      </c>
      <c r="L316" s="23">
        <v>7617</v>
      </c>
      <c r="M316" s="24" t="s">
        <v>582</v>
      </c>
      <c r="N316" s="25" t="s">
        <v>580</v>
      </c>
      <c r="O316" s="25" t="s">
        <v>1139</v>
      </c>
      <c r="P316" s="25" t="s">
        <v>133</v>
      </c>
      <c r="Q316" s="25">
        <v>11.4</v>
      </c>
      <c r="R316" s="25">
        <v>29.9</v>
      </c>
      <c r="S316" s="44">
        <v>1</v>
      </c>
      <c r="T316" s="26" t="s">
        <v>541</v>
      </c>
      <c r="U316" s="27">
        <v>0.05</v>
      </c>
      <c r="V316" s="27" t="s">
        <v>190</v>
      </c>
      <c r="W316" s="27" t="s">
        <v>133</v>
      </c>
      <c r="X316" s="27" t="s">
        <v>133</v>
      </c>
      <c r="Y316" s="27">
        <v>0.01</v>
      </c>
      <c r="Z316" s="27">
        <v>0.15</v>
      </c>
      <c r="AA316" s="27" t="s">
        <v>133</v>
      </c>
      <c r="AB316" s="28" t="s">
        <v>133</v>
      </c>
      <c r="AC316" s="28">
        <v>0.5</v>
      </c>
      <c r="AD316" s="28">
        <v>0.01</v>
      </c>
      <c r="AE316" s="28" t="s">
        <v>133</v>
      </c>
      <c r="AF316" s="28">
        <v>0.1</v>
      </c>
      <c r="AG316" s="39" t="s">
        <v>133</v>
      </c>
      <c r="AH316" s="39" t="s">
        <v>133</v>
      </c>
      <c r="AI316" s="39" t="s">
        <v>133</v>
      </c>
      <c r="AJ316" s="39" t="s">
        <v>133</v>
      </c>
      <c r="AK316" s="39" t="s">
        <v>133</v>
      </c>
      <c r="AL316" s="39">
        <v>-11.4</v>
      </c>
      <c r="AM316" s="45" t="s">
        <v>133</v>
      </c>
      <c r="AN316" s="15">
        <f t="shared" si="33"/>
        <v>0.53169540152233774</v>
      </c>
      <c r="AO316" s="15">
        <f t="shared" si="34"/>
        <v>0.53169540152233774</v>
      </c>
      <c r="AP316" s="47">
        <v>-1.9639283999999999</v>
      </c>
      <c r="AQ316" s="29" t="s">
        <v>133</v>
      </c>
      <c r="AR316" s="29" t="s">
        <v>133</v>
      </c>
      <c r="AS316" s="148">
        <v>-0.96110300000000004</v>
      </c>
      <c r="AT316" s="148">
        <v>-0.77392550000000004</v>
      </c>
      <c r="AU316" s="48">
        <v>-3.5652200000000002E-2</v>
      </c>
      <c r="AV316" s="47">
        <v>0.7026211</v>
      </c>
      <c r="AW316" s="47">
        <v>0.83887840000000002</v>
      </c>
      <c r="AX316" s="29" t="s">
        <v>133</v>
      </c>
      <c r="AY316" s="29" t="s">
        <v>133</v>
      </c>
      <c r="AZ316" s="47">
        <v>1.7697008999999999</v>
      </c>
      <c r="BA316" s="30">
        <v>-1</v>
      </c>
      <c r="BB316" s="42">
        <v>5</v>
      </c>
      <c r="BC316" s="31" t="s">
        <v>11331</v>
      </c>
      <c r="BD316" s="31" t="s">
        <v>11512</v>
      </c>
      <c r="BE316" s="31" t="s">
        <v>1711</v>
      </c>
      <c r="BF316" s="32" t="s">
        <v>133</v>
      </c>
      <c r="BG316" s="32" t="s">
        <v>133</v>
      </c>
      <c r="BH316" s="33">
        <v>0.05</v>
      </c>
      <c r="BI316" s="33">
        <v>0.05</v>
      </c>
      <c r="BJ316" s="32" t="s">
        <v>133</v>
      </c>
      <c r="BK316" s="32" t="s">
        <v>133</v>
      </c>
      <c r="BL316" s="32" t="s">
        <v>133</v>
      </c>
      <c r="BM316" s="34" t="s">
        <v>133</v>
      </c>
      <c r="BN316" s="34" t="s">
        <v>133</v>
      </c>
      <c r="BO316" s="34" t="s">
        <v>133</v>
      </c>
      <c r="BP316" s="34" t="s">
        <v>133</v>
      </c>
      <c r="BQ316" s="35" t="s">
        <v>133</v>
      </c>
      <c r="BR316" s="16">
        <f t="shared" si="35"/>
        <v>0.53637673327615543</v>
      </c>
      <c r="BS316" s="16">
        <f t="shared" si="36"/>
        <v>0.53637673327615543</v>
      </c>
      <c r="BT316" s="35" t="s">
        <v>133</v>
      </c>
      <c r="BU316" s="35" t="s">
        <v>133</v>
      </c>
      <c r="BV316" s="35" t="s">
        <v>133</v>
      </c>
      <c r="BW316" s="35" t="s">
        <v>133</v>
      </c>
      <c r="BX316" s="36">
        <v>0</v>
      </c>
      <c r="BY316" s="37" t="s">
        <v>133</v>
      </c>
      <c r="BZ316" s="38" t="s">
        <v>133</v>
      </c>
    </row>
    <row r="317" spans="1:78" ht="50.1" customHeight="1">
      <c r="A317" s="19" t="s">
        <v>587</v>
      </c>
      <c r="B317" s="20" t="s">
        <v>1111</v>
      </c>
      <c r="C317" s="21">
        <v>8</v>
      </c>
      <c r="D317" s="21" t="s">
        <v>579</v>
      </c>
      <c r="E317" s="40">
        <v>20.633056</v>
      </c>
      <c r="F317" s="40">
        <v>105.988889</v>
      </c>
      <c r="G317" s="41">
        <v>1</v>
      </c>
      <c r="H317" s="22">
        <v>7010</v>
      </c>
      <c r="I317" s="22">
        <v>50</v>
      </c>
      <c r="J317" s="23">
        <v>7517</v>
      </c>
      <c r="K317" s="23">
        <v>7612</v>
      </c>
      <c r="L317" s="23">
        <v>7422</v>
      </c>
      <c r="M317" s="24" t="s">
        <v>582</v>
      </c>
      <c r="N317" s="25" t="s">
        <v>580</v>
      </c>
      <c r="O317" s="25" t="s">
        <v>1139</v>
      </c>
      <c r="P317" s="25" t="s">
        <v>133</v>
      </c>
      <c r="Q317" s="25">
        <v>13.1</v>
      </c>
      <c r="R317" s="25">
        <v>28.2</v>
      </c>
      <c r="S317" s="44">
        <v>1</v>
      </c>
      <c r="T317" s="26" t="s">
        <v>541</v>
      </c>
      <c r="U317" s="27">
        <v>0.05</v>
      </c>
      <c r="V317" s="27" t="s">
        <v>190</v>
      </c>
      <c r="W317" s="27" t="s">
        <v>133</v>
      </c>
      <c r="X317" s="27" t="s">
        <v>133</v>
      </c>
      <c r="Y317" s="27">
        <v>0.01</v>
      </c>
      <c r="Z317" s="27">
        <v>0.15</v>
      </c>
      <c r="AA317" s="27" t="s">
        <v>133</v>
      </c>
      <c r="AB317" s="28" t="s">
        <v>133</v>
      </c>
      <c r="AC317" s="28">
        <v>0.5</v>
      </c>
      <c r="AD317" s="28">
        <v>0.01</v>
      </c>
      <c r="AE317" s="28" t="s">
        <v>133</v>
      </c>
      <c r="AF317" s="28">
        <v>0.1</v>
      </c>
      <c r="AG317" s="39" t="s">
        <v>133</v>
      </c>
      <c r="AH317" s="39" t="s">
        <v>133</v>
      </c>
      <c r="AI317" s="39" t="s">
        <v>133</v>
      </c>
      <c r="AJ317" s="39" t="s">
        <v>133</v>
      </c>
      <c r="AK317" s="39" t="s">
        <v>133</v>
      </c>
      <c r="AL317" s="39">
        <v>-13.1</v>
      </c>
      <c r="AM317" s="45" t="s">
        <v>133</v>
      </c>
      <c r="AN317" s="15">
        <f t="shared" si="33"/>
        <v>0.53169540152233774</v>
      </c>
      <c r="AO317" s="15">
        <f t="shared" si="34"/>
        <v>0.53169540152233774</v>
      </c>
      <c r="AP317" s="47">
        <v>-1.9639283999999999</v>
      </c>
      <c r="AQ317" s="29" t="s">
        <v>133</v>
      </c>
      <c r="AR317" s="29" t="s">
        <v>133</v>
      </c>
      <c r="AS317" s="148">
        <v>-0.96110300000000004</v>
      </c>
      <c r="AT317" s="148">
        <v>-0.77392550000000004</v>
      </c>
      <c r="AU317" s="48">
        <v>-3.5652200000000002E-2</v>
      </c>
      <c r="AV317" s="47">
        <v>0.7026211</v>
      </c>
      <c r="AW317" s="47">
        <v>0.83887840000000002</v>
      </c>
      <c r="AX317" s="29" t="s">
        <v>133</v>
      </c>
      <c r="AY317" s="29" t="s">
        <v>133</v>
      </c>
      <c r="AZ317" s="47">
        <v>1.7697008999999999</v>
      </c>
      <c r="BA317" s="30">
        <v>0</v>
      </c>
      <c r="BB317" s="42">
        <v>5</v>
      </c>
      <c r="BC317" s="31" t="s">
        <v>11329</v>
      </c>
      <c r="BD317" s="31" t="s">
        <v>11515</v>
      </c>
      <c r="BE317" s="31" t="s">
        <v>1712</v>
      </c>
      <c r="BF317" s="32">
        <v>-9.7113749999999999E-2</v>
      </c>
      <c r="BG317" s="32">
        <v>1.8668146499999998</v>
      </c>
      <c r="BH317" s="33">
        <v>0.05</v>
      </c>
      <c r="BI317" s="33">
        <v>0.05</v>
      </c>
      <c r="BJ317" s="32" t="s">
        <v>133</v>
      </c>
      <c r="BK317" s="32" t="s">
        <v>133</v>
      </c>
      <c r="BL317" s="32" t="s">
        <v>133</v>
      </c>
      <c r="BM317" s="34" t="s">
        <v>133</v>
      </c>
      <c r="BN317" s="34" t="s">
        <v>133</v>
      </c>
      <c r="BO317" s="34" t="s">
        <v>133</v>
      </c>
      <c r="BP317" s="34" t="s">
        <v>133</v>
      </c>
      <c r="BQ317" s="16">
        <f t="shared" si="37"/>
        <v>-13.00288625</v>
      </c>
      <c r="BR317" s="16">
        <f t="shared" si="35"/>
        <v>1.9423431564619629</v>
      </c>
      <c r="BS317" s="16">
        <f t="shared" si="36"/>
        <v>1.9423431564619629</v>
      </c>
      <c r="BT317" s="35" t="s">
        <v>133</v>
      </c>
      <c r="BU317" s="35" t="s">
        <v>133</v>
      </c>
      <c r="BV317" s="35" t="s">
        <v>133</v>
      </c>
      <c r="BW317" s="35" t="s">
        <v>133</v>
      </c>
      <c r="BX317" s="36">
        <v>0</v>
      </c>
      <c r="BY317" s="37" t="s">
        <v>133</v>
      </c>
      <c r="BZ317" s="38" t="s">
        <v>133</v>
      </c>
    </row>
    <row r="318" spans="1:78" ht="50.1" customHeight="1">
      <c r="A318" s="19" t="s">
        <v>588</v>
      </c>
      <c r="B318" s="20" t="s">
        <v>1111</v>
      </c>
      <c r="C318" s="21">
        <v>8</v>
      </c>
      <c r="D318" s="21" t="s">
        <v>579</v>
      </c>
      <c r="E318" s="40">
        <v>20.633056</v>
      </c>
      <c r="F318" s="40">
        <v>105.988889</v>
      </c>
      <c r="G318" s="41">
        <v>1</v>
      </c>
      <c r="H318" s="22">
        <v>7300</v>
      </c>
      <c r="I318" s="22">
        <v>50</v>
      </c>
      <c r="J318" s="23">
        <v>7790.5</v>
      </c>
      <c r="K318" s="23">
        <v>7911</v>
      </c>
      <c r="L318" s="23">
        <v>7670</v>
      </c>
      <c r="M318" s="24" t="s">
        <v>582</v>
      </c>
      <c r="N318" s="25" t="s">
        <v>580</v>
      </c>
      <c r="O318" s="25" t="s">
        <v>1139</v>
      </c>
      <c r="P318" s="25" t="s">
        <v>133</v>
      </c>
      <c r="Q318" s="25">
        <v>14.5</v>
      </c>
      <c r="R318" s="25">
        <v>26.8</v>
      </c>
      <c r="S318" s="44">
        <v>1</v>
      </c>
      <c r="T318" s="26" t="s">
        <v>541</v>
      </c>
      <c r="U318" s="27">
        <v>0.05</v>
      </c>
      <c r="V318" s="27" t="s">
        <v>190</v>
      </c>
      <c r="W318" s="27" t="s">
        <v>133</v>
      </c>
      <c r="X318" s="27" t="s">
        <v>133</v>
      </c>
      <c r="Y318" s="27">
        <v>0.01</v>
      </c>
      <c r="Z318" s="27">
        <v>0.15</v>
      </c>
      <c r="AA318" s="27" t="s">
        <v>133</v>
      </c>
      <c r="AB318" s="28" t="s">
        <v>133</v>
      </c>
      <c r="AC318" s="28">
        <v>0.5</v>
      </c>
      <c r="AD318" s="28">
        <v>0.01</v>
      </c>
      <c r="AE318" s="28" t="s">
        <v>133</v>
      </c>
      <c r="AF318" s="28">
        <v>0.1</v>
      </c>
      <c r="AG318" s="39" t="s">
        <v>133</v>
      </c>
      <c r="AH318" s="39" t="s">
        <v>133</v>
      </c>
      <c r="AI318" s="39" t="s">
        <v>133</v>
      </c>
      <c r="AJ318" s="39" t="s">
        <v>133</v>
      </c>
      <c r="AK318" s="39" t="s">
        <v>133</v>
      </c>
      <c r="AL318" s="39">
        <v>-14.5</v>
      </c>
      <c r="AM318" s="45" t="s">
        <v>133</v>
      </c>
      <c r="AN318" s="15">
        <f t="shared" si="33"/>
        <v>0.53169540152233774</v>
      </c>
      <c r="AO318" s="15">
        <f t="shared" si="34"/>
        <v>0.53169540152233774</v>
      </c>
      <c r="AP318" s="47">
        <v>-1.9639283999999999</v>
      </c>
      <c r="AQ318" s="29" t="s">
        <v>133</v>
      </c>
      <c r="AR318" s="29" t="s">
        <v>133</v>
      </c>
      <c r="AS318" s="148">
        <v>-0.96110300000000004</v>
      </c>
      <c r="AT318" s="148">
        <v>-0.77392550000000004</v>
      </c>
      <c r="AU318" s="48">
        <v>-3.5652200000000002E-2</v>
      </c>
      <c r="AV318" s="47">
        <v>0.7026211</v>
      </c>
      <c r="AW318" s="47">
        <v>0.83887840000000002</v>
      </c>
      <c r="AX318" s="29" t="s">
        <v>133</v>
      </c>
      <c r="AY318" s="29" t="s">
        <v>133</v>
      </c>
      <c r="AZ318" s="47">
        <v>1.7697008999999999</v>
      </c>
      <c r="BA318" s="30">
        <v>-1</v>
      </c>
      <c r="BB318" s="42">
        <v>5</v>
      </c>
      <c r="BC318" s="31" t="s">
        <v>11331</v>
      </c>
      <c r="BD318" s="31" t="s">
        <v>11513</v>
      </c>
      <c r="BE318" s="31" t="s">
        <v>1711</v>
      </c>
      <c r="BF318" s="32" t="s">
        <v>133</v>
      </c>
      <c r="BG318" s="32" t="s">
        <v>133</v>
      </c>
      <c r="BH318" s="33">
        <v>0.05</v>
      </c>
      <c r="BI318" s="33">
        <v>0.05</v>
      </c>
      <c r="BJ318" s="32" t="s">
        <v>133</v>
      </c>
      <c r="BK318" s="32" t="s">
        <v>133</v>
      </c>
      <c r="BL318" s="32" t="s">
        <v>133</v>
      </c>
      <c r="BM318" s="34" t="s">
        <v>133</v>
      </c>
      <c r="BN318" s="34" t="s">
        <v>133</v>
      </c>
      <c r="BO318" s="34" t="s">
        <v>133</v>
      </c>
      <c r="BP318" s="34" t="s">
        <v>133</v>
      </c>
      <c r="BQ318" s="35" t="s">
        <v>133</v>
      </c>
      <c r="BR318" s="16">
        <f t="shared" si="35"/>
        <v>0.53637673327615543</v>
      </c>
      <c r="BS318" s="16">
        <f t="shared" si="36"/>
        <v>0.53637673327615543</v>
      </c>
      <c r="BT318" s="35" t="s">
        <v>133</v>
      </c>
      <c r="BU318" s="35" t="s">
        <v>133</v>
      </c>
      <c r="BV318" s="35" t="s">
        <v>133</v>
      </c>
      <c r="BW318" s="35" t="s">
        <v>133</v>
      </c>
      <c r="BX318" s="36">
        <v>0</v>
      </c>
      <c r="BY318" s="37" t="s">
        <v>133</v>
      </c>
      <c r="BZ318" s="38" t="s">
        <v>133</v>
      </c>
    </row>
    <row r="319" spans="1:78" ht="50.1" customHeight="1">
      <c r="A319" s="19" t="s">
        <v>589</v>
      </c>
      <c r="B319" s="20" t="s">
        <v>1111</v>
      </c>
      <c r="C319" s="21">
        <v>8</v>
      </c>
      <c r="D319" s="21" t="s">
        <v>579</v>
      </c>
      <c r="E319" s="40">
        <v>20.633056</v>
      </c>
      <c r="F319" s="40">
        <v>105.988889</v>
      </c>
      <c r="G319" s="41">
        <v>1</v>
      </c>
      <c r="H319" s="22">
        <v>6940</v>
      </c>
      <c r="I319" s="22">
        <v>50</v>
      </c>
      <c r="J319" s="23">
        <v>7470.5</v>
      </c>
      <c r="K319" s="23">
        <v>7567</v>
      </c>
      <c r="L319" s="23">
        <v>7374</v>
      </c>
      <c r="M319" s="24" t="s">
        <v>582</v>
      </c>
      <c r="N319" s="25" t="s">
        <v>580</v>
      </c>
      <c r="O319" s="25" t="s">
        <v>1139</v>
      </c>
      <c r="P319" s="25" t="s">
        <v>133</v>
      </c>
      <c r="Q319" s="25">
        <v>18.899999999999999</v>
      </c>
      <c r="R319" s="25">
        <v>22.4</v>
      </c>
      <c r="S319" s="44">
        <v>1</v>
      </c>
      <c r="T319" s="26" t="s">
        <v>541</v>
      </c>
      <c r="U319" s="27">
        <v>0.05</v>
      </c>
      <c r="V319" s="27" t="s">
        <v>190</v>
      </c>
      <c r="W319" s="27" t="s">
        <v>133</v>
      </c>
      <c r="X319" s="27" t="s">
        <v>133</v>
      </c>
      <c r="Y319" s="27">
        <v>0.01</v>
      </c>
      <c r="Z319" s="27">
        <v>0.15</v>
      </c>
      <c r="AA319" s="27" t="s">
        <v>133</v>
      </c>
      <c r="AB319" s="28" t="s">
        <v>133</v>
      </c>
      <c r="AC319" s="28">
        <v>0.5</v>
      </c>
      <c r="AD319" s="28">
        <v>0.01</v>
      </c>
      <c r="AE319" s="28" t="s">
        <v>133</v>
      </c>
      <c r="AF319" s="28">
        <v>0.1</v>
      </c>
      <c r="AG319" s="39" t="s">
        <v>133</v>
      </c>
      <c r="AH319" s="39" t="s">
        <v>133</v>
      </c>
      <c r="AI319" s="39" t="s">
        <v>133</v>
      </c>
      <c r="AJ319" s="39" t="s">
        <v>133</v>
      </c>
      <c r="AK319" s="39" t="s">
        <v>133</v>
      </c>
      <c r="AL319" s="39">
        <v>-18.899999999999999</v>
      </c>
      <c r="AM319" s="45" t="s">
        <v>133</v>
      </c>
      <c r="AN319" s="15">
        <f t="shared" si="33"/>
        <v>0.53169540152233774</v>
      </c>
      <c r="AO319" s="15">
        <f t="shared" si="34"/>
        <v>0.53169540152233774</v>
      </c>
      <c r="AP319" s="47">
        <v>-1.9639283999999999</v>
      </c>
      <c r="AQ319" s="29" t="s">
        <v>133</v>
      </c>
      <c r="AR319" s="29" t="s">
        <v>133</v>
      </c>
      <c r="AS319" s="148">
        <v>-0.96110300000000004</v>
      </c>
      <c r="AT319" s="148">
        <v>-0.77392550000000004</v>
      </c>
      <c r="AU319" s="48">
        <v>-3.5652200000000002E-2</v>
      </c>
      <c r="AV319" s="47">
        <v>0.7026211</v>
      </c>
      <c r="AW319" s="47">
        <v>0.83887840000000002</v>
      </c>
      <c r="AX319" s="29" t="s">
        <v>133</v>
      </c>
      <c r="AY319" s="29" t="s">
        <v>133</v>
      </c>
      <c r="AZ319" s="47">
        <v>1.7697008999999999</v>
      </c>
      <c r="BA319" s="30">
        <v>0</v>
      </c>
      <c r="BB319" s="42">
        <v>5</v>
      </c>
      <c r="BC319" s="31" t="s">
        <v>11329</v>
      </c>
      <c r="BD319" s="31" t="s">
        <v>11514</v>
      </c>
      <c r="BE319" s="31" t="s">
        <v>1712</v>
      </c>
      <c r="BF319" s="32">
        <v>-9.7113749999999999E-2</v>
      </c>
      <c r="BG319" s="32">
        <v>1.8668146499999998</v>
      </c>
      <c r="BH319" s="33">
        <v>0.05</v>
      </c>
      <c r="BI319" s="33">
        <v>0.05</v>
      </c>
      <c r="BJ319" s="32" t="s">
        <v>133</v>
      </c>
      <c r="BK319" s="32" t="s">
        <v>133</v>
      </c>
      <c r="BL319" s="32" t="s">
        <v>133</v>
      </c>
      <c r="BM319" s="34" t="s">
        <v>133</v>
      </c>
      <c r="BN319" s="34" t="s">
        <v>133</v>
      </c>
      <c r="BO319" s="34" t="s">
        <v>133</v>
      </c>
      <c r="BP319" s="34" t="s">
        <v>133</v>
      </c>
      <c r="BQ319" s="16">
        <f t="shared" si="37"/>
        <v>-18.80288625</v>
      </c>
      <c r="BR319" s="16">
        <f t="shared" si="35"/>
        <v>1.9423431564619629</v>
      </c>
      <c r="BS319" s="16">
        <f t="shared" si="36"/>
        <v>1.9423431564619629</v>
      </c>
      <c r="BT319" s="35" t="s">
        <v>133</v>
      </c>
      <c r="BU319" s="35" t="s">
        <v>133</v>
      </c>
      <c r="BV319" s="35" t="s">
        <v>133</v>
      </c>
      <c r="BW319" s="35" t="s">
        <v>133</v>
      </c>
      <c r="BX319" s="36">
        <v>0</v>
      </c>
      <c r="BY319" s="37" t="s">
        <v>133</v>
      </c>
      <c r="BZ319" s="38" t="s">
        <v>133</v>
      </c>
    </row>
    <row r="320" spans="1:78" ht="50.1" customHeight="1">
      <c r="A320" s="19" t="s">
        <v>590</v>
      </c>
      <c r="B320" s="20" t="s">
        <v>1111</v>
      </c>
      <c r="C320" s="21">
        <v>8</v>
      </c>
      <c r="D320" s="21" t="s">
        <v>579</v>
      </c>
      <c r="E320" s="40">
        <v>20.633056</v>
      </c>
      <c r="F320" s="40">
        <v>105.988889</v>
      </c>
      <c r="G320" s="41">
        <v>1</v>
      </c>
      <c r="H320" s="22">
        <v>7450</v>
      </c>
      <c r="I320" s="22">
        <v>50</v>
      </c>
      <c r="J320" s="23">
        <v>7931</v>
      </c>
      <c r="K320" s="23">
        <v>8054</v>
      </c>
      <c r="L320" s="23">
        <v>7808</v>
      </c>
      <c r="M320" s="24" t="s">
        <v>1715</v>
      </c>
      <c r="N320" s="25" t="s">
        <v>580</v>
      </c>
      <c r="O320" s="25" t="s">
        <v>1714</v>
      </c>
      <c r="P320" s="25" t="s">
        <v>133</v>
      </c>
      <c r="Q320" s="25">
        <v>20.399999999999999</v>
      </c>
      <c r="R320" s="25">
        <v>20.9</v>
      </c>
      <c r="S320" s="44">
        <v>1</v>
      </c>
      <c r="T320" s="26" t="s">
        <v>541</v>
      </c>
      <c r="U320" s="27">
        <v>0.05</v>
      </c>
      <c r="V320" s="27" t="s">
        <v>190</v>
      </c>
      <c r="W320" s="27" t="s">
        <v>133</v>
      </c>
      <c r="X320" s="27" t="s">
        <v>133</v>
      </c>
      <c r="Y320" s="27">
        <v>0.01</v>
      </c>
      <c r="Z320" s="27">
        <v>0.15</v>
      </c>
      <c r="AA320" s="27" t="s">
        <v>133</v>
      </c>
      <c r="AB320" s="28" t="s">
        <v>133</v>
      </c>
      <c r="AC320" s="28">
        <v>0.5</v>
      </c>
      <c r="AD320" s="28">
        <v>0.01</v>
      </c>
      <c r="AE320" s="28" t="s">
        <v>133</v>
      </c>
      <c r="AF320" s="28">
        <v>0.1</v>
      </c>
      <c r="AG320" s="39" t="s">
        <v>133</v>
      </c>
      <c r="AH320" s="39" t="s">
        <v>133</v>
      </c>
      <c r="AI320" s="39" t="s">
        <v>133</v>
      </c>
      <c r="AJ320" s="39" t="s">
        <v>133</v>
      </c>
      <c r="AK320" s="39" t="s">
        <v>133</v>
      </c>
      <c r="AL320" s="39">
        <v>-20.399999999999999</v>
      </c>
      <c r="AM320" s="45" t="s">
        <v>133</v>
      </c>
      <c r="AN320" s="15">
        <f t="shared" si="33"/>
        <v>0.53169540152233774</v>
      </c>
      <c r="AO320" s="15">
        <f t="shared" si="34"/>
        <v>0.53169540152233774</v>
      </c>
      <c r="AP320" s="47">
        <v>-1.9639283999999999</v>
      </c>
      <c r="AQ320" s="29" t="s">
        <v>133</v>
      </c>
      <c r="AR320" s="29" t="s">
        <v>133</v>
      </c>
      <c r="AS320" s="148">
        <v>-0.96110300000000004</v>
      </c>
      <c r="AT320" s="148">
        <v>-0.77392550000000004</v>
      </c>
      <c r="AU320" s="48">
        <v>-3.5652200000000002E-2</v>
      </c>
      <c r="AV320" s="47">
        <v>0.7026211</v>
      </c>
      <c r="AW320" s="47">
        <v>0.83887840000000002</v>
      </c>
      <c r="AX320" s="29" t="s">
        <v>133</v>
      </c>
      <c r="AY320" s="29" t="s">
        <v>133</v>
      </c>
      <c r="AZ320" s="47">
        <v>1.7697008999999999</v>
      </c>
      <c r="BA320" s="30">
        <v>-1</v>
      </c>
      <c r="BB320" s="42">
        <v>5</v>
      </c>
      <c r="BC320" s="31" t="s">
        <v>11331</v>
      </c>
      <c r="BD320" s="31" t="s">
        <v>11513</v>
      </c>
      <c r="BE320" s="31" t="s">
        <v>1711</v>
      </c>
      <c r="BF320" s="32" t="s">
        <v>133</v>
      </c>
      <c r="BG320" s="32" t="s">
        <v>133</v>
      </c>
      <c r="BH320" s="33">
        <v>0.05</v>
      </c>
      <c r="BI320" s="33">
        <v>0.05</v>
      </c>
      <c r="BJ320" s="32" t="s">
        <v>133</v>
      </c>
      <c r="BK320" s="32" t="s">
        <v>133</v>
      </c>
      <c r="BL320" s="32" t="s">
        <v>133</v>
      </c>
      <c r="BM320" s="34" t="s">
        <v>133</v>
      </c>
      <c r="BN320" s="34" t="s">
        <v>133</v>
      </c>
      <c r="BO320" s="34" t="s">
        <v>133</v>
      </c>
      <c r="BP320" s="34" t="s">
        <v>133</v>
      </c>
      <c r="BQ320" s="35" t="s">
        <v>133</v>
      </c>
      <c r="BR320" s="16">
        <f t="shared" si="35"/>
        <v>0.53637673327615543</v>
      </c>
      <c r="BS320" s="16">
        <f t="shared" si="36"/>
        <v>0.53637673327615543</v>
      </c>
      <c r="BT320" s="35" t="s">
        <v>133</v>
      </c>
      <c r="BU320" s="35" t="s">
        <v>133</v>
      </c>
      <c r="BV320" s="35" t="s">
        <v>133</v>
      </c>
      <c r="BW320" s="35" t="s">
        <v>133</v>
      </c>
      <c r="BX320" s="36">
        <v>0</v>
      </c>
      <c r="BY320" s="37" t="s">
        <v>133</v>
      </c>
      <c r="BZ320" s="38" t="s">
        <v>133</v>
      </c>
    </row>
    <row r="321" spans="1:78" ht="50.1" customHeight="1">
      <c r="A321" s="19" t="s">
        <v>591</v>
      </c>
      <c r="B321" s="20" t="s">
        <v>1111</v>
      </c>
      <c r="C321" s="21">
        <v>8</v>
      </c>
      <c r="D321" s="21" t="s">
        <v>579</v>
      </c>
      <c r="E321" s="40">
        <v>20.633056</v>
      </c>
      <c r="F321" s="40">
        <v>105.988889</v>
      </c>
      <c r="G321" s="41">
        <v>1</v>
      </c>
      <c r="H321" s="22">
        <v>7020</v>
      </c>
      <c r="I321" s="22">
        <v>50</v>
      </c>
      <c r="J321" s="23">
        <v>7524.5</v>
      </c>
      <c r="K321" s="23">
        <v>7622</v>
      </c>
      <c r="L321" s="23">
        <v>7427</v>
      </c>
      <c r="M321" s="24" t="s">
        <v>1714</v>
      </c>
      <c r="N321" s="25" t="s">
        <v>582</v>
      </c>
      <c r="O321" s="25" t="s">
        <v>1140</v>
      </c>
      <c r="P321" s="25" t="s">
        <v>133</v>
      </c>
      <c r="Q321" s="25">
        <v>22.55</v>
      </c>
      <c r="R321" s="25">
        <v>18.75</v>
      </c>
      <c r="S321" s="44">
        <v>1</v>
      </c>
      <c r="T321" s="26" t="s">
        <v>541</v>
      </c>
      <c r="U321" s="27">
        <v>0.05</v>
      </c>
      <c r="V321" s="27" t="s">
        <v>190</v>
      </c>
      <c r="W321" s="27" t="s">
        <v>133</v>
      </c>
      <c r="X321" s="27" t="s">
        <v>133</v>
      </c>
      <c r="Y321" s="27">
        <v>0.01</v>
      </c>
      <c r="Z321" s="27">
        <v>0.15</v>
      </c>
      <c r="AA321" s="27" t="s">
        <v>133</v>
      </c>
      <c r="AB321" s="28" t="s">
        <v>133</v>
      </c>
      <c r="AC321" s="28">
        <v>0.5</v>
      </c>
      <c r="AD321" s="28">
        <v>0.01</v>
      </c>
      <c r="AE321" s="28" t="s">
        <v>133</v>
      </c>
      <c r="AF321" s="28">
        <v>0.1</v>
      </c>
      <c r="AG321" s="39" t="s">
        <v>133</v>
      </c>
      <c r="AH321" s="39" t="s">
        <v>133</v>
      </c>
      <c r="AI321" s="39" t="s">
        <v>133</v>
      </c>
      <c r="AJ321" s="39" t="s">
        <v>133</v>
      </c>
      <c r="AK321" s="39" t="s">
        <v>133</v>
      </c>
      <c r="AL321" s="39">
        <v>-22.55</v>
      </c>
      <c r="AM321" s="45" t="s">
        <v>133</v>
      </c>
      <c r="AN321" s="15">
        <f t="shared" si="33"/>
        <v>0.53169540152233774</v>
      </c>
      <c r="AO321" s="15">
        <f t="shared" si="34"/>
        <v>0.53169540152233774</v>
      </c>
      <c r="AP321" s="47">
        <v>-1.9639283999999999</v>
      </c>
      <c r="AQ321" s="29" t="s">
        <v>133</v>
      </c>
      <c r="AR321" s="29" t="s">
        <v>133</v>
      </c>
      <c r="AS321" s="148">
        <v>-0.96110300000000004</v>
      </c>
      <c r="AT321" s="148">
        <v>-0.77392550000000004</v>
      </c>
      <c r="AU321" s="48">
        <v>-3.5652200000000002E-2</v>
      </c>
      <c r="AV321" s="47">
        <v>0.7026211</v>
      </c>
      <c r="AW321" s="47">
        <v>0.83887840000000002</v>
      </c>
      <c r="AX321" s="29" t="s">
        <v>133</v>
      </c>
      <c r="AY321" s="29" t="s">
        <v>133</v>
      </c>
      <c r="AZ321" s="47">
        <v>1.7697008999999999</v>
      </c>
      <c r="BA321" s="30">
        <v>-1</v>
      </c>
      <c r="BB321" s="42">
        <v>5</v>
      </c>
      <c r="BC321" s="31" t="s">
        <v>11331</v>
      </c>
      <c r="BD321" s="31" t="s">
        <v>11521</v>
      </c>
      <c r="BE321" s="31" t="s">
        <v>1711</v>
      </c>
      <c r="BF321" s="32" t="s">
        <v>133</v>
      </c>
      <c r="BG321" s="32" t="s">
        <v>133</v>
      </c>
      <c r="BH321" s="33">
        <v>0.05</v>
      </c>
      <c r="BI321" s="33">
        <v>0.05</v>
      </c>
      <c r="BJ321" s="32" t="s">
        <v>133</v>
      </c>
      <c r="BK321" s="32" t="s">
        <v>133</v>
      </c>
      <c r="BL321" s="32" t="s">
        <v>133</v>
      </c>
      <c r="BM321" s="34" t="s">
        <v>133</v>
      </c>
      <c r="BN321" s="34" t="s">
        <v>133</v>
      </c>
      <c r="BO321" s="34" t="s">
        <v>133</v>
      </c>
      <c r="BP321" s="34" t="s">
        <v>133</v>
      </c>
      <c r="BQ321" s="35" t="s">
        <v>133</v>
      </c>
      <c r="BR321" s="16">
        <f t="shared" si="35"/>
        <v>0.53637673327615543</v>
      </c>
      <c r="BS321" s="16">
        <f t="shared" si="36"/>
        <v>0.53637673327615543</v>
      </c>
      <c r="BT321" s="35" t="s">
        <v>133</v>
      </c>
      <c r="BU321" s="35" t="s">
        <v>133</v>
      </c>
      <c r="BV321" s="35" t="s">
        <v>133</v>
      </c>
      <c r="BW321" s="35" t="s">
        <v>133</v>
      </c>
      <c r="BX321" s="36">
        <v>0</v>
      </c>
      <c r="BY321" s="37" t="s">
        <v>133</v>
      </c>
      <c r="BZ321" s="38" t="s">
        <v>133</v>
      </c>
    </row>
    <row r="322" spans="1:78" ht="50.1" customHeight="1">
      <c r="A322" s="19" t="s">
        <v>592</v>
      </c>
      <c r="B322" s="20" t="s">
        <v>1111</v>
      </c>
      <c r="C322" s="21">
        <v>8</v>
      </c>
      <c r="D322" s="21" t="s">
        <v>579</v>
      </c>
      <c r="E322" s="40">
        <v>20.633056</v>
      </c>
      <c r="F322" s="40">
        <v>105.988889</v>
      </c>
      <c r="G322" s="41">
        <v>1</v>
      </c>
      <c r="H322" s="22">
        <v>8840</v>
      </c>
      <c r="I322" s="22">
        <v>50</v>
      </c>
      <c r="J322" s="23">
        <f>MEDIAN(K322,L322)</f>
        <v>9931.5</v>
      </c>
      <c r="K322" s="23">
        <v>10158</v>
      </c>
      <c r="L322" s="23">
        <v>9705</v>
      </c>
      <c r="M322" s="24" t="s">
        <v>1141</v>
      </c>
      <c r="N322" s="25" t="s">
        <v>593</v>
      </c>
      <c r="O322" s="25" t="s">
        <v>133</v>
      </c>
      <c r="P322" s="25" t="s">
        <v>133</v>
      </c>
      <c r="Q322" s="25">
        <v>30.7</v>
      </c>
      <c r="R322" s="25">
        <v>10.6</v>
      </c>
      <c r="S322" s="44">
        <v>1</v>
      </c>
      <c r="T322" s="26" t="s">
        <v>541</v>
      </c>
      <c r="U322" s="27">
        <v>0.05</v>
      </c>
      <c r="V322" s="27" t="s">
        <v>190</v>
      </c>
      <c r="W322" s="27" t="s">
        <v>133</v>
      </c>
      <c r="X322" s="27" t="s">
        <v>133</v>
      </c>
      <c r="Y322" s="27">
        <v>0.01</v>
      </c>
      <c r="Z322" s="27">
        <v>0.15</v>
      </c>
      <c r="AA322" s="27" t="s">
        <v>133</v>
      </c>
      <c r="AB322" s="28" t="s">
        <v>133</v>
      </c>
      <c r="AC322" s="28">
        <v>0.5</v>
      </c>
      <c r="AD322" s="28">
        <v>0.01</v>
      </c>
      <c r="AE322" s="28" t="s">
        <v>133</v>
      </c>
      <c r="AF322" s="28">
        <v>0.1</v>
      </c>
      <c r="AG322" s="39" t="s">
        <v>133</v>
      </c>
      <c r="AH322" s="39" t="s">
        <v>133</v>
      </c>
      <c r="AI322" s="39" t="s">
        <v>133</v>
      </c>
      <c r="AJ322" s="39" t="s">
        <v>133</v>
      </c>
      <c r="AK322" s="39" t="s">
        <v>133</v>
      </c>
      <c r="AL322" s="39">
        <v>-30.7</v>
      </c>
      <c r="AM322" s="45" t="s">
        <v>133</v>
      </c>
      <c r="AN322" s="15">
        <f t="shared" si="33"/>
        <v>0.53169540152233774</v>
      </c>
      <c r="AO322" s="15">
        <f t="shared" si="34"/>
        <v>0.53169540152233774</v>
      </c>
      <c r="AP322" s="47">
        <v>-1.9639283999999999</v>
      </c>
      <c r="AQ322" s="29" t="s">
        <v>133</v>
      </c>
      <c r="AR322" s="29" t="s">
        <v>133</v>
      </c>
      <c r="AS322" s="148">
        <v>-0.96110300000000004</v>
      </c>
      <c r="AT322" s="148">
        <v>-0.77392550000000004</v>
      </c>
      <c r="AU322" s="48">
        <v>-3.5652200000000002E-2</v>
      </c>
      <c r="AV322" s="47">
        <v>0.7026211</v>
      </c>
      <c r="AW322" s="47">
        <v>0.83887840000000002</v>
      </c>
      <c r="AX322" s="29" t="s">
        <v>133</v>
      </c>
      <c r="AY322" s="29" t="s">
        <v>133</v>
      </c>
      <c r="AZ322" s="47">
        <v>1.7697008999999999</v>
      </c>
      <c r="BA322" s="30">
        <v>0</v>
      </c>
      <c r="BB322" s="42">
        <v>5</v>
      </c>
      <c r="BC322" s="31" t="s">
        <v>1705</v>
      </c>
      <c r="BD322" s="31" t="s">
        <v>11516</v>
      </c>
      <c r="BE322" s="31" t="s">
        <v>1709</v>
      </c>
      <c r="BF322" s="32">
        <v>0.86702435</v>
      </c>
      <c r="BG322" s="32">
        <v>0.90267654999999991</v>
      </c>
      <c r="BH322" s="33">
        <v>0.05</v>
      </c>
      <c r="BI322" s="33">
        <v>0.05</v>
      </c>
      <c r="BJ322" s="32" t="s">
        <v>133</v>
      </c>
      <c r="BK322" s="32" t="s">
        <v>133</v>
      </c>
      <c r="BL322" s="32" t="s">
        <v>133</v>
      </c>
      <c r="BM322" s="34" t="s">
        <v>133</v>
      </c>
      <c r="BN322" s="34" t="s">
        <v>133</v>
      </c>
      <c r="BO322" s="34" t="s">
        <v>133</v>
      </c>
      <c r="BP322" s="34" t="s">
        <v>133</v>
      </c>
      <c r="BQ322" s="16">
        <f t="shared" si="37"/>
        <v>-31.567024350000001</v>
      </c>
      <c r="BR322" s="16">
        <f t="shared" si="35"/>
        <v>1.050011882751763</v>
      </c>
      <c r="BS322" s="16">
        <f t="shared" si="36"/>
        <v>1.050011882751763</v>
      </c>
      <c r="BT322" s="35" t="s">
        <v>133</v>
      </c>
      <c r="BU322" s="35" t="s">
        <v>133</v>
      </c>
      <c r="BV322" s="35" t="s">
        <v>133</v>
      </c>
      <c r="BW322" s="35" t="s">
        <v>133</v>
      </c>
      <c r="BX322" s="36">
        <v>0</v>
      </c>
      <c r="BY322" s="37" t="s">
        <v>133</v>
      </c>
      <c r="BZ322" s="38" t="s">
        <v>133</v>
      </c>
    </row>
    <row r="323" spans="1:78" ht="50.1" customHeight="1">
      <c r="A323" s="19" t="s">
        <v>594</v>
      </c>
      <c r="B323" s="20" t="s">
        <v>1111</v>
      </c>
      <c r="C323" s="21">
        <v>8</v>
      </c>
      <c r="D323" s="21" t="s">
        <v>579</v>
      </c>
      <c r="E323" s="40">
        <v>20.633056</v>
      </c>
      <c r="F323" s="40">
        <v>105.988889</v>
      </c>
      <c r="G323" s="41">
        <v>1</v>
      </c>
      <c r="H323" s="22">
        <v>8940</v>
      </c>
      <c r="I323" s="22">
        <v>60</v>
      </c>
      <c r="J323" s="23">
        <f>MEDIAN(K323,L323)</f>
        <v>10029.5</v>
      </c>
      <c r="K323" s="23">
        <v>10233</v>
      </c>
      <c r="L323" s="23">
        <v>9826</v>
      </c>
      <c r="M323" s="24" t="s">
        <v>1141</v>
      </c>
      <c r="N323" s="25" t="s">
        <v>593</v>
      </c>
      <c r="O323" s="25" t="s">
        <v>133</v>
      </c>
      <c r="P323" s="25" t="s">
        <v>133</v>
      </c>
      <c r="Q323" s="25">
        <v>36.6</v>
      </c>
      <c r="R323" s="25">
        <v>4.7</v>
      </c>
      <c r="S323" s="44">
        <v>1</v>
      </c>
      <c r="T323" s="26" t="s">
        <v>541</v>
      </c>
      <c r="U323" s="27">
        <v>0.05</v>
      </c>
      <c r="V323" s="27" t="s">
        <v>190</v>
      </c>
      <c r="W323" s="27" t="s">
        <v>133</v>
      </c>
      <c r="X323" s="27" t="s">
        <v>133</v>
      </c>
      <c r="Y323" s="27">
        <v>0.01</v>
      </c>
      <c r="Z323" s="27">
        <v>0.15</v>
      </c>
      <c r="AA323" s="27" t="s">
        <v>133</v>
      </c>
      <c r="AB323" s="28" t="s">
        <v>133</v>
      </c>
      <c r="AC323" s="28">
        <v>0.5</v>
      </c>
      <c r="AD323" s="28">
        <v>0.01</v>
      </c>
      <c r="AE323" s="28" t="s">
        <v>133</v>
      </c>
      <c r="AF323" s="28">
        <v>0.1</v>
      </c>
      <c r="AG323" s="39" t="s">
        <v>133</v>
      </c>
      <c r="AH323" s="39" t="s">
        <v>133</v>
      </c>
      <c r="AI323" s="39" t="s">
        <v>133</v>
      </c>
      <c r="AJ323" s="39" t="s">
        <v>133</v>
      </c>
      <c r="AK323" s="39" t="s">
        <v>133</v>
      </c>
      <c r="AL323" s="39">
        <v>-36.6</v>
      </c>
      <c r="AM323" s="45" t="s">
        <v>133</v>
      </c>
      <c r="AN323" s="15">
        <f t="shared" si="33"/>
        <v>0.53169540152233774</v>
      </c>
      <c r="AO323" s="15">
        <f t="shared" si="34"/>
        <v>0.53169540152233774</v>
      </c>
      <c r="AP323" s="47">
        <v>-1.9639283999999999</v>
      </c>
      <c r="AQ323" s="29" t="s">
        <v>133</v>
      </c>
      <c r="AR323" s="29" t="s">
        <v>133</v>
      </c>
      <c r="AS323" s="148">
        <v>-0.96110300000000004</v>
      </c>
      <c r="AT323" s="148">
        <v>-0.77392550000000004</v>
      </c>
      <c r="AU323" s="48">
        <v>-3.5652200000000002E-2</v>
      </c>
      <c r="AV323" s="47">
        <v>0.7026211</v>
      </c>
      <c r="AW323" s="47">
        <v>0.83887840000000002</v>
      </c>
      <c r="AX323" s="29" t="s">
        <v>133</v>
      </c>
      <c r="AY323" s="29" t="s">
        <v>133</v>
      </c>
      <c r="AZ323" s="47">
        <v>1.7697008999999999</v>
      </c>
      <c r="BA323" s="30">
        <v>0</v>
      </c>
      <c r="BB323" s="42">
        <v>5</v>
      </c>
      <c r="BC323" s="31" t="s">
        <v>1705</v>
      </c>
      <c r="BD323" s="31" t="s">
        <v>11516</v>
      </c>
      <c r="BE323" s="31" t="s">
        <v>1709</v>
      </c>
      <c r="BF323" s="32">
        <v>0.86702435</v>
      </c>
      <c r="BG323" s="32">
        <v>0.90267654999999991</v>
      </c>
      <c r="BH323" s="33">
        <v>0.05</v>
      </c>
      <c r="BI323" s="33">
        <v>0.05</v>
      </c>
      <c r="BJ323" s="32" t="s">
        <v>133</v>
      </c>
      <c r="BK323" s="32" t="s">
        <v>133</v>
      </c>
      <c r="BL323" s="32" t="s">
        <v>133</v>
      </c>
      <c r="BM323" s="34" t="s">
        <v>133</v>
      </c>
      <c r="BN323" s="34" t="s">
        <v>133</v>
      </c>
      <c r="BO323" s="34" t="s">
        <v>133</v>
      </c>
      <c r="BP323" s="34" t="s">
        <v>133</v>
      </c>
      <c r="BQ323" s="16">
        <f t="shared" si="37"/>
        <v>-37.467024350000003</v>
      </c>
      <c r="BR323" s="16">
        <f t="shared" si="35"/>
        <v>1.050011882751763</v>
      </c>
      <c r="BS323" s="16">
        <f t="shared" si="36"/>
        <v>1.050011882751763</v>
      </c>
      <c r="BT323" s="35" t="s">
        <v>133</v>
      </c>
      <c r="BU323" s="35" t="s">
        <v>133</v>
      </c>
      <c r="BV323" s="35" t="s">
        <v>133</v>
      </c>
      <c r="BW323" s="35" t="s">
        <v>133</v>
      </c>
      <c r="BX323" s="36">
        <v>0</v>
      </c>
      <c r="BY323" s="37" t="s">
        <v>133</v>
      </c>
      <c r="BZ323" s="38" t="s">
        <v>133</v>
      </c>
    </row>
    <row r="324" spans="1:78" ht="50.1" customHeight="1">
      <c r="A324" s="19" t="s">
        <v>595</v>
      </c>
      <c r="B324" s="20" t="s">
        <v>1111</v>
      </c>
      <c r="C324" s="21">
        <v>8</v>
      </c>
      <c r="D324" s="21" t="s">
        <v>579</v>
      </c>
      <c r="E324" s="40">
        <v>20.633056</v>
      </c>
      <c r="F324" s="40">
        <v>105.988889</v>
      </c>
      <c r="G324" s="41">
        <v>1</v>
      </c>
      <c r="H324" s="22">
        <v>9040</v>
      </c>
      <c r="I324" s="22">
        <v>50</v>
      </c>
      <c r="J324" s="23">
        <f>MEDIAN(K324,L324)</f>
        <v>10116</v>
      </c>
      <c r="K324" s="23">
        <v>10286</v>
      </c>
      <c r="L324" s="23">
        <v>9946</v>
      </c>
      <c r="M324" s="24" t="s">
        <v>1141</v>
      </c>
      <c r="N324" s="25" t="s">
        <v>593</v>
      </c>
      <c r="O324" s="25" t="s">
        <v>133</v>
      </c>
      <c r="P324" s="25" t="s">
        <v>133</v>
      </c>
      <c r="Q324" s="25">
        <v>39.200000000000003</v>
      </c>
      <c r="R324" s="25">
        <v>2.1</v>
      </c>
      <c r="S324" s="44">
        <v>1</v>
      </c>
      <c r="T324" s="26" t="s">
        <v>541</v>
      </c>
      <c r="U324" s="27">
        <v>0.05</v>
      </c>
      <c r="V324" s="27" t="s">
        <v>190</v>
      </c>
      <c r="W324" s="27" t="s">
        <v>133</v>
      </c>
      <c r="X324" s="27" t="s">
        <v>133</v>
      </c>
      <c r="Y324" s="27">
        <v>0.01</v>
      </c>
      <c r="Z324" s="27">
        <v>0.15</v>
      </c>
      <c r="AA324" s="27" t="s">
        <v>133</v>
      </c>
      <c r="AB324" s="28" t="s">
        <v>133</v>
      </c>
      <c r="AC324" s="28">
        <v>0.5</v>
      </c>
      <c r="AD324" s="28">
        <v>0.01</v>
      </c>
      <c r="AE324" s="28" t="s">
        <v>133</v>
      </c>
      <c r="AF324" s="28">
        <v>0.1</v>
      </c>
      <c r="AG324" s="39" t="s">
        <v>133</v>
      </c>
      <c r="AH324" s="39" t="s">
        <v>133</v>
      </c>
      <c r="AI324" s="39" t="s">
        <v>133</v>
      </c>
      <c r="AJ324" s="39" t="s">
        <v>133</v>
      </c>
      <c r="AK324" s="39" t="s">
        <v>133</v>
      </c>
      <c r="AL324" s="39">
        <v>-39.200000000000003</v>
      </c>
      <c r="AM324" s="45" t="s">
        <v>133</v>
      </c>
      <c r="AN324" s="15">
        <f t="shared" ref="AN324:AN387" si="38">SQRT(SUMSQ(IF(OR(X324="n/a",X324="nd"),0,X324),IF(OR(Y324="n/a",Y324="nd"),0,Y324),IF(OR(Z324="n/a",Z324="nd"),0,Z324),IF(OR(AA324="n/a",AA324="nd"),0,AA324),IF(OR(AB324="n/a",AB324="nd"),0,AB324),IF(OR(AC324="n/a",AC324="nd"),0,AC324),IF(OR(AD324="n/a",AD324="nd"),0,AD324),IF(OR(AE324="n/a",AE324="nd"),0,AE324),IF(OR(AF324="n/a",AF324="nd"),0,AF324),IF(OR(AG324="n/a",AG324="nd"),0,AG324),IF(OR(AH324="n/a",AH324="nd"),0,AH324),IF(OR(AI324="n/a",AI324="nd"),0,AI324)))</f>
        <v>0.53169540152233774</v>
      </c>
      <c r="AO324" s="15">
        <f t="shared" ref="AO324:AO387" si="39">SQRT(SUMSQ(IF(OR(X324="n/a",X324="nd"),0,X324),IF(OR(Y324="n/a",Y324="nd"),0,Y324),IF(OR(Z324="n/a",Z324="nd"),0,Z324),IF(OR(AB324="n/a",AB324="nd"),0,AB324),IF(OR(AC324="n/a",AC324="nd"),0,AC324),IF(OR(AD324="n/a",AD324="nd"),0,AD324),IF(OR(AE324="n/a",AE324="nd"),0,AE324),IF(OR(AF324="n/a",AF324="nd"),0,AF324),IF(OR(AG324="n/a",AG324="nd"),0,AG324),IF(OR(AH324="n/a",AH324="nd"),0,AH324),IF(OR(AI324="n/a",AI324="nd"),0,AI324)))</f>
        <v>0.53169540152233774</v>
      </c>
      <c r="AP324" s="47">
        <v>-1.9639283999999999</v>
      </c>
      <c r="AQ324" s="29" t="s">
        <v>133</v>
      </c>
      <c r="AR324" s="29" t="s">
        <v>133</v>
      </c>
      <c r="AS324" s="148">
        <v>-0.96110300000000004</v>
      </c>
      <c r="AT324" s="148">
        <v>-0.77392550000000004</v>
      </c>
      <c r="AU324" s="48">
        <v>-3.5652200000000002E-2</v>
      </c>
      <c r="AV324" s="47">
        <v>0.7026211</v>
      </c>
      <c r="AW324" s="47">
        <v>0.83887840000000002</v>
      </c>
      <c r="AX324" s="29" t="s">
        <v>133</v>
      </c>
      <c r="AY324" s="29" t="s">
        <v>133</v>
      </c>
      <c r="AZ324" s="47">
        <v>1.7697008999999999</v>
      </c>
      <c r="BA324" s="30">
        <v>0</v>
      </c>
      <c r="BB324" s="42">
        <v>5</v>
      </c>
      <c r="BC324" s="31" t="s">
        <v>1705</v>
      </c>
      <c r="BD324" s="31" t="s">
        <v>11516</v>
      </c>
      <c r="BE324" s="31" t="s">
        <v>1709</v>
      </c>
      <c r="BF324" s="32">
        <v>0.86702435</v>
      </c>
      <c r="BG324" s="32">
        <v>0.90267654999999991</v>
      </c>
      <c r="BH324" s="33">
        <v>0.05</v>
      </c>
      <c r="BI324" s="33">
        <v>0.05</v>
      </c>
      <c r="BJ324" s="32" t="s">
        <v>133</v>
      </c>
      <c r="BK324" s="32" t="s">
        <v>133</v>
      </c>
      <c r="BL324" s="32" t="s">
        <v>133</v>
      </c>
      <c r="BM324" s="34" t="s">
        <v>133</v>
      </c>
      <c r="BN324" s="34" t="s">
        <v>133</v>
      </c>
      <c r="BO324" s="34" t="s">
        <v>133</v>
      </c>
      <c r="BP324" s="34" t="s">
        <v>133</v>
      </c>
      <c r="BQ324" s="16">
        <f t="shared" si="37"/>
        <v>-40.067024350000004</v>
      </c>
      <c r="BR324" s="16">
        <f t="shared" ref="BR324:BR367" si="40">SQRT(SUMSQ(AN324,BG324,IF(OR(BH324="n/a",BH324="nd"),0,BH324),IF(OR(BI324="n/a",BI324="nd"),0,BI324)))</f>
        <v>1.050011882751763</v>
      </c>
      <c r="BS324" s="16">
        <f t="shared" ref="BS324:BS367" si="41">SQRT(SUMSQ(AO324,BG324,IF(OR(BH324="n/a",BH324="nd"),0,BH324),IF(OR(BI324="n/a",BI324="nd"),0,BI324)))</f>
        <v>1.050011882751763</v>
      </c>
      <c r="BT324" s="35" t="s">
        <v>133</v>
      </c>
      <c r="BU324" s="35" t="s">
        <v>133</v>
      </c>
      <c r="BV324" s="35" t="s">
        <v>133</v>
      </c>
      <c r="BW324" s="35" t="s">
        <v>133</v>
      </c>
      <c r="BX324" s="36">
        <v>0</v>
      </c>
      <c r="BY324" s="37" t="s">
        <v>133</v>
      </c>
      <c r="BZ324" s="38" t="s">
        <v>133</v>
      </c>
    </row>
    <row r="325" spans="1:78" ht="50.1" customHeight="1">
      <c r="A325" s="19" t="s">
        <v>596</v>
      </c>
      <c r="B325" s="20" t="s">
        <v>1111</v>
      </c>
      <c r="C325" s="21">
        <v>8</v>
      </c>
      <c r="D325" s="21" t="s">
        <v>579</v>
      </c>
      <c r="E325" s="40">
        <v>20.633056</v>
      </c>
      <c r="F325" s="40">
        <v>105.988889</v>
      </c>
      <c r="G325" s="41">
        <v>1</v>
      </c>
      <c r="H325" s="22">
        <v>9210</v>
      </c>
      <c r="I325" s="22">
        <v>50</v>
      </c>
      <c r="J325" s="23">
        <v>10376</v>
      </c>
      <c r="K325" s="23">
        <v>10504</v>
      </c>
      <c r="L325" s="23">
        <v>10248</v>
      </c>
      <c r="M325" s="24" t="s">
        <v>1141</v>
      </c>
      <c r="N325" s="25" t="s">
        <v>593</v>
      </c>
      <c r="O325" s="25" t="s">
        <v>133</v>
      </c>
      <c r="P325" s="25" t="s">
        <v>133</v>
      </c>
      <c r="Q325" s="25">
        <v>41.2</v>
      </c>
      <c r="R325" s="25">
        <v>0.1</v>
      </c>
      <c r="S325" s="44">
        <v>1</v>
      </c>
      <c r="T325" s="26" t="s">
        <v>541</v>
      </c>
      <c r="U325" s="27">
        <v>0.05</v>
      </c>
      <c r="V325" s="27" t="s">
        <v>190</v>
      </c>
      <c r="W325" s="27" t="s">
        <v>133</v>
      </c>
      <c r="X325" s="27" t="s">
        <v>133</v>
      </c>
      <c r="Y325" s="27">
        <v>0.01</v>
      </c>
      <c r="Z325" s="27">
        <v>0.15</v>
      </c>
      <c r="AA325" s="27" t="s">
        <v>133</v>
      </c>
      <c r="AB325" s="28" t="s">
        <v>133</v>
      </c>
      <c r="AC325" s="28">
        <v>0.5</v>
      </c>
      <c r="AD325" s="28">
        <v>0.01</v>
      </c>
      <c r="AE325" s="28" t="s">
        <v>133</v>
      </c>
      <c r="AF325" s="28">
        <v>0.1</v>
      </c>
      <c r="AG325" s="39" t="s">
        <v>133</v>
      </c>
      <c r="AH325" s="39" t="s">
        <v>133</v>
      </c>
      <c r="AI325" s="39" t="s">
        <v>133</v>
      </c>
      <c r="AJ325" s="39" t="s">
        <v>133</v>
      </c>
      <c r="AK325" s="39" t="s">
        <v>133</v>
      </c>
      <c r="AL325" s="39">
        <v>-41.2</v>
      </c>
      <c r="AM325" s="45" t="s">
        <v>133</v>
      </c>
      <c r="AN325" s="15">
        <f t="shared" si="38"/>
        <v>0.53169540152233774</v>
      </c>
      <c r="AO325" s="15">
        <f t="shared" si="39"/>
        <v>0.53169540152233774</v>
      </c>
      <c r="AP325" s="47">
        <v>-1.9639283999999999</v>
      </c>
      <c r="AQ325" s="29" t="s">
        <v>133</v>
      </c>
      <c r="AR325" s="29" t="s">
        <v>133</v>
      </c>
      <c r="AS325" s="148">
        <v>-0.96110300000000004</v>
      </c>
      <c r="AT325" s="148">
        <v>-0.77392550000000004</v>
      </c>
      <c r="AU325" s="48">
        <v>-3.5652200000000002E-2</v>
      </c>
      <c r="AV325" s="47">
        <v>0.7026211</v>
      </c>
      <c r="AW325" s="47">
        <v>0.83887840000000002</v>
      </c>
      <c r="AX325" s="29" t="s">
        <v>133</v>
      </c>
      <c r="AY325" s="29" t="s">
        <v>133</v>
      </c>
      <c r="AZ325" s="47">
        <v>1.7697008999999999</v>
      </c>
      <c r="BA325" s="30">
        <v>0</v>
      </c>
      <c r="BB325" s="42">
        <v>5</v>
      </c>
      <c r="BC325" s="31" t="s">
        <v>1705</v>
      </c>
      <c r="BD325" s="31" t="s">
        <v>11516</v>
      </c>
      <c r="BE325" s="31" t="s">
        <v>1709</v>
      </c>
      <c r="BF325" s="32">
        <v>0.86702435</v>
      </c>
      <c r="BG325" s="32">
        <v>0.90267654999999991</v>
      </c>
      <c r="BH325" s="33">
        <v>0.05</v>
      </c>
      <c r="BI325" s="33">
        <v>0.05</v>
      </c>
      <c r="BJ325" s="32" t="s">
        <v>133</v>
      </c>
      <c r="BK325" s="32" t="s">
        <v>133</v>
      </c>
      <c r="BL325" s="32" t="s">
        <v>133</v>
      </c>
      <c r="BM325" s="34" t="s">
        <v>133</v>
      </c>
      <c r="BN325" s="34" t="s">
        <v>133</v>
      </c>
      <c r="BO325" s="34" t="s">
        <v>133</v>
      </c>
      <c r="BP325" s="34" t="s">
        <v>133</v>
      </c>
      <c r="BQ325" s="16">
        <f t="shared" si="37"/>
        <v>-42.067024350000004</v>
      </c>
      <c r="BR325" s="16">
        <f t="shared" si="40"/>
        <v>1.050011882751763</v>
      </c>
      <c r="BS325" s="16">
        <f t="shared" si="41"/>
        <v>1.050011882751763</v>
      </c>
      <c r="BT325" s="35" t="s">
        <v>133</v>
      </c>
      <c r="BU325" s="35" t="s">
        <v>133</v>
      </c>
      <c r="BV325" s="35" t="s">
        <v>133</v>
      </c>
      <c r="BW325" s="35" t="s">
        <v>133</v>
      </c>
      <c r="BX325" s="36">
        <v>0</v>
      </c>
      <c r="BY325" s="37" t="s">
        <v>133</v>
      </c>
      <c r="BZ325" s="38" t="s">
        <v>133</v>
      </c>
    </row>
    <row r="326" spans="1:78" ht="50.1" customHeight="1">
      <c r="A326" s="19" t="s">
        <v>597</v>
      </c>
      <c r="B326" s="20" t="s">
        <v>11310</v>
      </c>
      <c r="C326" s="21">
        <v>8</v>
      </c>
      <c r="D326" s="21" t="s">
        <v>598</v>
      </c>
      <c r="E326" s="40">
        <v>13.5</v>
      </c>
      <c r="F326" s="40">
        <v>100.5</v>
      </c>
      <c r="G326" s="41">
        <v>1</v>
      </c>
      <c r="H326" s="22">
        <v>7440.3960639822171</v>
      </c>
      <c r="I326" s="22">
        <v>152.48129171054967</v>
      </c>
      <c r="J326" s="23">
        <f>MEDIAN(K326,L326)</f>
        <v>8253</v>
      </c>
      <c r="K326" s="23">
        <v>8537</v>
      </c>
      <c r="L326" s="23">
        <v>7969</v>
      </c>
      <c r="M326" s="24" t="s">
        <v>1142</v>
      </c>
      <c r="N326" s="25" t="s">
        <v>133</v>
      </c>
      <c r="O326" s="25" t="s">
        <v>133</v>
      </c>
      <c r="P326" s="25" t="s">
        <v>133</v>
      </c>
      <c r="Q326" s="25" t="s">
        <v>133</v>
      </c>
      <c r="R326" s="25" t="s">
        <v>133</v>
      </c>
      <c r="S326" s="44" t="s">
        <v>133</v>
      </c>
      <c r="T326" s="26" t="s">
        <v>599</v>
      </c>
      <c r="U326" s="27" t="s">
        <v>133</v>
      </c>
      <c r="V326" s="27" t="s">
        <v>133</v>
      </c>
      <c r="W326" s="27" t="s">
        <v>133</v>
      </c>
      <c r="X326" s="27" t="s">
        <v>133</v>
      </c>
      <c r="Y326" s="27">
        <v>0.01</v>
      </c>
      <c r="Z326" s="27" t="s">
        <v>133</v>
      </c>
      <c r="AA326" s="27" t="s">
        <v>133</v>
      </c>
      <c r="AB326" s="28" t="s">
        <v>133</v>
      </c>
      <c r="AC326" s="28">
        <v>0.5</v>
      </c>
      <c r="AD326" s="28">
        <v>0.01</v>
      </c>
      <c r="AE326" s="28" t="s">
        <v>133</v>
      </c>
      <c r="AF326" s="28">
        <v>0.1</v>
      </c>
      <c r="AG326" s="39" t="s">
        <v>133</v>
      </c>
      <c r="AH326" s="39" t="s">
        <v>133</v>
      </c>
      <c r="AI326" s="39" t="s">
        <v>133</v>
      </c>
      <c r="AJ326" s="39" t="s">
        <v>133</v>
      </c>
      <c r="AK326" s="39" t="s">
        <v>133</v>
      </c>
      <c r="AL326" s="39">
        <v>0.5</v>
      </c>
      <c r="AM326" s="45" t="s">
        <v>133</v>
      </c>
      <c r="AN326" s="15">
        <f t="shared" si="38"/>
        <v>0.51009802979427399</v>
      </c>
      <c r="AO326" s="15">
        <f t="shared" si="39"/>
        <v>0.51009802979427399</v>
      </c>
      <c r="AP326" s="47">
        <v>-1.9490207712600001</v>
      </c>
      <c r="AQ326" s="29" t="s">
        <v>133</v>
      </c>
      <c r="AR326" s="29" t="s">
        <v>133</v>
      </c>
      <c r="AS326" s="148">
        <v>-1.13264572856</v>
      </c>
      <c r="AT326" s="148">
        <v>-0.52065730848500003</v>
      </c>
      <c r="AU326" s="48">
        <v>5.2997082419200002E-2</v>
      </c>
      <c r="AV326" s="47">
        <v>0.62665147332399995</v>
      </c>
      <c r="AW326" s="47">
        <v>0.78125059151099996</v>
      </c>
      <c r="AX326" s="29" t="s">
        <v>133</v>
      </c>
      <c r="AY326" s="29" t="s">
        <v>133</v>
      </c>
      <c r="AZ326" s="47">
        <v>1.12273711369</v>
      </c>
      <c r="BA326" s="30">
        <v>1</v>
      </c>
      <c r="BB326" s="42">
        <v>5</v>
      </c>
      <c r="BC326" s="31" t="s">
        <v>11333</v>
      </c>
      <c r="BD326" s="31" t="s">
        <v>11380</v>
      </c>
      <c r="BE326" s="31" t="s">
        <v>1710</v>
      </c>
      <c r="BF326" s="32" t="s">
        <v>133</v>
      </c>
      <c r="BG326" s="32" t="s">
        <v>133</v>
      </c>
      <c r="BH326" s="33">
        <v>0.05</v>
      </c>
      <c r="BI326" s="33">
        <v>0.05</v>
      </c>
      <c r="BJ326" s="32" t="s">
        <v>133</v>
      </c>
      <c r="BK326" s="32" t="s">
        <v>133</v>
      </c>
      <c r="BL326" s="32" t="s">
        <v>133</v>
      </c>
      <c r="BM326" s="34" t="s">
        <v>133</v>
      </c>
      <c r="BN326" s="34" t="s">
        <v>133</v>
      </c>
      <c r="BO326" s="34" t="s">
        <v>133</v>
      </c>
      <c r="BP326" s="34" t="s">
        <v>133</v>
      </c>
      <c r="BQ326" s="35" t="s">
        <v>133</v>
      </c>
      <c r="BR326" s="16">
        <f t="shared" si="40"/>
        <v>0.51497572758334931</v>
      </c>
      <c r="BS326" s="16">
        <f t="shared" si="41"/>
        <v>0.51497572758334931</v>
      </c>
      <c r="BT326" s="35" t="s">
        <v>133</v>
      </c>
      <c r="BU326" s="35" t="s">
        <v>133</v>
      </c>
      <c r="BV326" s="35" t="s">
        <v>133</v>
      </c>
      <c r="BW326" s="35" t="s">
        <v>133</v>
      </c>
      <c r="BX326" s="36">
        <v>1</v>
      </c>
      <c r="BY326" s="37" t="s">
        <v>133</v>
      </c>
      <c r="BZ326" s="38" t="s">
        <v>133</v>
      </c>
    </row>
    <row r="327" spans="1:78" ht="50.1" customHeight="1">
      <c r="A327" s="19" t="s">
        <v>600</v>
      </c>
      <c r="B327" s="20" t="s">
        <v>11310</v>
      </c>
      <c r="C327" s="21">
        <v>8</v>
      </c>
      <c r="D327" s="21" t="s">
        <v>601</v>
      </c>
      <c r="E327" s="40">
        <v>14</v>
      </c>
      <c r="F327" s="40">
        <v>101</v>
      </c>
      <c r="G327" s="41">
        <v>1</v>
      </c>
      <c r="H327" s="22">
        <v>6760.4310510742598</v>
      </c>
      <c r="I327" s="22">
        <v>147.57188947438004</v>
      </c>
      <c r="J327" s="23">
        <f>MEDIAN(K327,L327)</f>
        <v>7638</v>
      </c>
      <c r="K327" s="23">
        <v>7933</v>
      </c>
      <c r="L327" s="23">
        <v>7343</v>
      </c>
      <c r="M327" s="24" t="s">
        <v>1142</v>
      </c>
      <c r="N327" s="25" t="s">
        <v>133</v>
      </c>
      <c r="O327" s="25" t="s">
        <v>133</v>
      </c>
      <c r="P327" s="25" t="s">
        <v>133</v>
      </c>
      <c r="Q327" s="25" t="s">
        <v>133</v>
      </c>
      <c r="R327" s="25" t="s">
        <v>133</v>
      </c>
      <c r="S327" s="44" t="s">
        <v>133</v>
      </c>
      <c r="T327" s="26" t="s">
        <v>599</v>
      </c>
      <c r="U327" s="27" t="s">
        <v>133</v>
      </c>
      <c r="V327" s="27" t="s">
        <v>133</v>
      </c>
      <c r="W327" s="27" t="s">
        <v>133</v>
      </c>
      <c r="X327" s="27" t="s">
        <v>133</v>
      </c>
      <c r="Y327" s="27">
        <v>0.01</v>
      </c>
      <c r="Z327" s="27" t="s">
        <v>133</v>
      </c>
      <c r="AA327" s="27" t="s">
        <v>133</v>
      </c>
      <c r="AB327" s="28" t="s">
        <v>133</v>
      </c>
      <c r="AC327" s="28">
        <v>0.5</v>
      </c>
      <c r="AD327" s="28">
        <v>0.01</v>
      </c>
      <c r="AE327" s="28" t="s">
        <v>133</v>
      </c>
      <c r="AF327" s="28">
        <v>0.1</v>
      </c>
      <c r="AG327" s="39" t="s">
        <v>133</v>
      </c>
      <c r="AH327" s="39" t="s">
        <v>133</v>
      </c>
      <c r="AI327" s="39" t="s">
        <v>133</v>
      </c>
      <c r="AJ327" s="39" t="s">
        <v>133</v>
      </c>
      <c r="AK327" s="39" t="s">
        <v>133</v>
      </c>
      <c r="AL327" s="39">
        <v>1.7</v>
      </c>
      <c r="AM327" s="45" t="s">
        <v>133</v>
      </c>
      <c r="AN327" s="15">
        <f t="shared" si="38"/>
        <v>0.51009802979427399</v>
      </c>
      <c r="AO327" s="15">
        <f t="shared" si="39"/>
        <v>0.51009802979427399</v>
      </c>
      <c r="AP327" s="47">
        <v>-1.8512983999999999</v>
      </c>
      <c r="AQ327" s="29" t="s">
        <v>133</v>
      </c>
      <c r="AR327" s="29" t="s">
        <v>133</v>
      </c>
      <c r="AS327" s="148">
        <v>-1.0479714</v>
      </c>
      <c r="AT327" s="148">
        <v>-0.49596289999999998</v>
      </c>
      <c r="AU327" s="48">
        <v>4.3349100000000002E-2</v>
      </c>
      <c r="AV327" s="47">
        <v>0.58266119999999999</v>
      </c>
      <c r="AW327" s="47">
        <v>0.72856929999999998</v>
      </c>
      <c r="AX327" s="29" t="s">
        <v>133</v>
      </c>
      <c r="AY327" s="29" t="s">
        <v>133</v>
      </c>
      <c r="AZ327" s="47">
        <v>1.1096006</v>
      </c>
      <c r="BA327" s="30">
        <v>1</v>
      </c>
      <c r="BB327" s="42">
        <v>5</v>
      </c>
      <c r="BC327" s="31" t="s">
        <v>11333</v>
      </c>
      <c r="BD327" s="31" t="s">
        <v>11380</v>
      </c>
      <c r="BE327" s="31" t="s">
        <v>1710</v>
      </c>
      <c r="BF327" s="32" t="s">
        <v>133</v>
      </c>
      <c r="BG327" s="32" t="s">
        <v>133</v>
      </c>
      <c r="BH327" s="33">
        <v>0.05</v>
      </c>
      <c r="BI327" s="33">
        <v>0.05</v>
      </c>
      <c r="BJ327" s="32" t="s">
        <v>133</v>
      </c>
      <c r="BK327" s="32" t="s">
        <v>133</v>
      </c>
      <c r="BL327" s="32" t="s">
        <v>133</v>
      </c>
      <c r="BM327" s="34" t="s">
        <v>133</v>
      </c>
      <c r="BN327" s="34" t="s">
        <v>133</v>
      </c>
      <c r="BO327" s="34" t="s">
        <v>133</v>
      </c>
      <c r="BP327" s="34" t="s">
        <v>133</v>
      </c>
      <c r="BQ327" s="35" t="s">
        <v>133</v>
      </c>
      <c r="BR327" s="16">
        <f t="shared" si="40"/>
        <v>0.51497572758334931</v>
      </c>
      <c r="BS327" s="16">
        <f t="shared" si="41"/>
        <v>0.51497572758334931</v>
      </c>
      <c r="BT327" s="35" t="s">
        <v>133</v>
      </c>
      <c r="BU327" s="35" t="s">
        <v>133</v>
      </c>
      <c r="BV327" s="35" t="s">
        <v>133</v>
      </c>
      <c r="BW327" s="35" t="s">
        <v>133</v>
      </c>
      <c r="BX327" s="36">
        <v>0</v>
      </c>
      <c r="BY327" s="37" t="s">
        <v>133</v>
      </c>
      <c r="BZ327" s="38" t="s">
        <v>133</v>
      </c>
    </row>
    <row r="328" spans="1:78" ht="50.1" customHeight="1">
      <c r="A328" s="19" t="s">
        <v>602</v>
      </c>
      <c r="B328" s="20" t="s">
        <v>11311</v>
      </c>
      <c r="C328" s="21">
        <v>8</v>
      </c>
      <c r="D328" s="21" t="s">
        <v>601</v>
      </c>
      <c r="E328" s="40">
        <v>14.725</v>
      </c>
      <c r="F328" s="40">
        <v>100.916667</v>
      </c>
      <c r="G328" s="41">
        <v>1</v>
      </c>
      <c r="H328" s="22">
        <v>5750.4888022167797</v>
      </c>
      <c r="I328" s="22">
        <v>137.77022264376731</v>
      </c>
      <c r="J328" s="23">
        <f>MEDIAN(K328,L328)</f>
        <v>6585</v>
      </c>
      <c r="K328" s="23">
        <v>6881</v>
      </c>
      <c r="L328" s="23">
        <v>6289</v>
      </c>
      <c r="M328" s="24" t="s">
        <v>1142</v>
      </c>
      <c r="N328" s="25" t="s">
        <v>133</v>
      </c>
      <c r="O328" s="25" t="s">
        <v>133</v>
      </c>
      <c r="P328" s="25" t="s">
        <v>133</v>
      </c>
      <c r="Q328" s="25" t="s">
        <v>133</v>
      </c>
      <c r="R328" s="25" t="s">
        <v>133</v>
      </c>
      <c r="S328" s="44" t="s">
        <v>133</v>
      </c>
      <c r="T328" s="26" t="s">
        <v>599</v>
      </c>
      <c r="U328" s="27" t="s">
        <v>133</v>
      </c>
      <c r="V328" s="27" t="s">
        <v>133</v>
      </c>
      <c r="W328" s="27" t="s">
        <v>133</v>
      </c>
      <c r="X328" s="27" t="s">
        <v>133</v>
      </c>
      <c r="Y328" s="27">
        <v>0.01</v>
      </c>
      <c r="Z328" s="27" t="s">
        <v>133</v>
      </c>
      <c r="AA328" s="27" t="s">
        <v>133</v>
      </c>
      <c r="AB328" s="28" t="s">
        <v>133</v>
      </c>
      <c r="AC328" s="28">
        <v>0.5</v>
      </c>
      <c r="AD328" s="28">
        <v>0.01</v>
      </c>
      <c r="AE328" s="28" t="s">
        <v>133</v>
      </c>
      <c r="AF328" s="28">
        <v>0.1</v>
      </c>
      <c r="AG328" s="39" t="s">
        <v>133</v>
      </c>
      <c r="AH328" s="39" t="s">
        <v>133</v>
      </c>
      <c r="AI328" s="39" t="s">
        <v>133</v>
      </c>
      <c r="AJ328" s="39" t="s">
        <v>133</v>
      </c>
      <c r="AK328" s="39" t="s">
        <v>133</v>
      </c>
      <c r="AL328" s="39">
        <v>0</v>
      </c>
      <c r="AM328" s="45" t="s">
        <v>133</v>
      </c>
      <c r="AN328" s="15">
        <f t="shared" si="38"/>
        <v>0.51009802979427399</v>
      </c>
      <c r="AO328" s="15">
        <f t="shared" si="39"/>
        <v>0.51009802979427399</v>
      </c>
      <c r="AP328" s="47">
        <v>-1.8512983999999999</v>
      </c>
      <c r="AQ328" s="29" t="s">
        <v>133</v>
      </c>
      <c r="AR328" s="29" t="s">
        <v>133</v>
      </c>
      <c r="AS328" s="148">
        <v>-1.0479714</v>
      </c>
      <c r="AT328" s="148">
        <v>-0.49596289999999998</v>
      </c>
      <c r="AU328" s="48">
        <v>4.3349100000000002E-2</v>
      </c>
      <c r="AV328" s="47">
        <v>0.58266119999999999</v>
      </c>
      <c r="AW328" s="47">
        <v>0.72856929999999998</v>
      </c>
      <c r="AX328" s="29" t="s">
        <v>133</v>
      </c>
      <c r="AY328" s="29" t="s">
        <v>133</v>
      </c>
      <c r="AZ328" s="47">
        <v>1.1096006</v>
      </c>
      <c r="BA328" s="30">
        <v>1</v>
      </c>
      <c r="BB328" s="42">
        <v>5</v>
      </c>
      <c r="BC328" s="31" t="s">
        <v>11333</v>
      </c>
      <c r="BD328" s="31" t="s">
        <v>11380</v>
      </c>
      <c r="BE328" s="31" t="s">
        <v>1710</v>
      </c>
      <c r="BF328" s="32" t="s">
        <v>133</v>
      </c>
      <c r="BG328" s="32" t="s">
        <v>133</v>
      </c>
      <c r="BH328" s="33">
        <v>0.05</v>
      </c>
      <c r="BI328" s="33">
        <v>0.05</v>
      </c>
      <c r="BJ328" s="32" t="s">
        <v>133</v>
      </c>
      <c r="BK328" s="32" t="s">
        <v>133</v>
      </c>
      <c r="BL328" s="32" t="s">
        <v>133</v>
      </c>
      <c r="BM328" s="34" t="s">
        <v>133</v>
      </c>
      <c r="BN328" s="34" t="s">
        <v>133</v>
      </c>
      <c r="BO328" s="34" t="s">
        <v>133</v>
      </c>
      <c r="BP328" s="34" t="s">
        <v>133</v>
      </c>
      <c r="BQ328" s="35" t="s">
        <v>133</v>
      </c>
      <c r="BR328" s="16">
        <f t="shared" si="40"/>
        <v>0.51497572758334931</v>
      </c>
      <c r="BS328" s="16">
        <f t="shared" si="41"/>
        <v>0.51497572758334931</v>
      </c>
      <c r="BT328" s="35" t="s">
        <v>133</v>
      </c>
      <c r="BU328" s="35" t="s">
        <v>133</v>
      </c>
      <c r="BV328" s="35" t="s">
        <v>133</v>
      </c>
      <c r="BW328" s="35" t="s">
        <v>133</v>
      </c>
      <c r="BX328" s="36">
        <v>0</v>
      </c>
      <c r="BY328" s="37" t="s">
        <v>133</v>
      </c>
      <c r="BZ328" s="38" t="s">
        <v>133</v>
      </c>
    </row>
    <row r="329" spans="1:78" ht="50.1" customHeight="1">
      <c r="A329" s="19" t="s">
        <v>603</v>
      </c>
      <c r="B329" s="20" t="s">
        <v>11310</v>
      </c>
      <c r="C329" s="21">
        <v>8</v>
      </c>
      <c r="D329" s="21" t="s">
        <v>601</v>
      </c>
      <c r="E329" s="40">
        <v>14</v>
      </c>
      <c r="F329" s="40">
        <v>100.75</v>
      </c>
      <c r="G329" s="41">
        <v>1</v>
      </c>
      <c r="H329" s="22">
        <v>6830.4273111901384</v>
      </c>
      <c r="I329" s="22">
        <v>142.66133813728467</v>
      </c>
      <c r="J329" s="23">
        <f>MEDIAN(K329,L329)</f>
        <v>7691.5</v>
      </c>
      <c r="K329" s="23">
        <v>7939</v>
      </c>
      <c r="L329" s="23">
        <v>7444</v>
      </c>
      <c r="M329" s="24" t="s">
        <v>1142</v>
      </c>
      <c r="N329" s="25" t="s">
        <v>133</v>
      </c>
      <c r="O329" s="25" t="s">
        <v>133</v>
      </c>
      <c r="P329" s="25" t="s">
        <v>133</v>
      </c>
      <c r="Q329" s="25" t="s">
        <v>133</v>
      </c>
      <c r="R329" s="25" t="s">
        <v>133</v>
      </c>
      <c r="S329" s="44" t="s">
        <v>133</v>
      </c>
      <c r="T329" s="26" t="s">
        <v>599</v>
      </c>
      <c r="U329" s="27" t="s">
        <v>133</v>
      </c>
      <c r="V329" s="27" t="s">
        <v>133</v>
      </c>
      <c r="W329" s="27" t="s">
        <v>133</v>
      </c>
      <c r="X329" s="27" t="s">
        <v>133</v>
      </c>
      <c r="Y329" s="27">
        <v>0.01</v>
      </c>
      <c r="Z329" s="27" t="s">
        <v>133</v>
      </c>
      <c r="AA329" s="27" t="s">
        <v>133</v>
      </c>
      <c r="AB329" s="28" t="s">
        <v>133</v>
      </c>
      <c r="AC329" s="28">
        <v>0.5</v>
      </c>
      <c r="AD329" s="28">
        <v>0.01</v>
      </c>
      <c r="AE329" s="28" t="s">
        <v>133</v>
      </c>
      <c r="AF329" s="28">
        <v>0.1</v>
      </c>
      <c r="AG329" s="39" t="s">
        <v>133</v>
      </c>
      <c r="AH329" s="39" t="s">
        <v>133</v>
      </c>
      <c r="AI329" s="39" t="s">
        <v>133</v>
      </c>
      <c r="AJ329" s="39" t="s">
        <v>133</v>
      </c>
      <c r="AK329" s="39" t="s">
        <v>133</v>
      </c>
      <c r="AL329" s="39">
        <v>2</v>
      </c>
      <c r="AM329" s="45" t="s">
        <v>133</v>
      </c>
      <c r="AN329" s="15">
        <f t="shared" si="38"/>
        <v>0.51009802979427399</v>
      </c>
      <c r="AO329" s="15">
        <f t="shared" si="39"/>
        <v>0.51009802979427399</v>
      </c>
      <c r="AP329" s="47">
        <v>-1.8059429</v>
      </c>
      <c r="AQ329" s="29" t="s">
        <v>133</v>
      </c>
      <c r="AR329" s="29" t="s">
        <v>133</v>
      </c>
      <c r="AS329" s="148">
        <v>-1.0207444999999999</v>
      </c>
      <c r="AT329" s="148">
        <v>-0.48714020000000002</v>
      </c>
      <c r="AU329" s="48">
        <v>4.03197E-2</v>
      </c>
      <c r="AV329" s="47">
        <v>0.56777960000000005</v>
      </c>
      <c r="AW329" s="47">
        <v>0.7097639</v>
      </c>
      <c r="AX329" s="29" t="s">
        <v>133</v>
      </c>
      <c r="AY329" s="29" t="s">
        <v>133</v>
      </c>
      <c r="AZ329" s="47">
        <v>1.1004029</v>
      </c>
      <c r="BA329" s="30">
        <v>1</v>
      </c>
      <c r="BB329" s="42">
        <v>5</v>
      </c>
      <c r="BC329" s="31" t="s">
        <v>11333</v>
      </c>
      <c r="BD329" s="31" t="s">
        <v>11380</v>
      </c>
      <c r="BE329" s="31" t="s">
        <v>1710</v>
      </c>
      <c r="BF329" s="32" t="s">
        <v>133</v>
      </c>
      <c r="BG329" s="32" t="s">
        <v>133</v>
      </c>
      <c r="BH329" s="33">
        <v>0.05</v>
      </c>
      <c r="BI329" s="33">
        <v>0.05</v>
      </c>
      <c r="BJ329" s="32" t="s">
        <v>133</v>
      </c>
      <c r="BK329" s="32" t="s">
        <v>133</v>
      </c>
      <c r="BL329" s="32" t="s">
        <v>133</v>
      </c>
      <c r="BM329" s="34" t="s">
        <v>133</v>
      </c>
      <c r="BN329" s="34" t="s">
        <v>133</v>
      </c>
      <c r="BO329" s="34" t="s">
        <v>133</v>
      </c>
      <c r="BP329" s="34" t="s">
        <v>133</v>
      </c>
      <c r="BQ329" s="35" t="s">
        <v>133</v>
      </c>
      <c r="BR329" s="16">
        <f t="shared" si="40"/>
        <v>0.51497572758334931</v>
      </c>
      <c r="BS329" s="16">
        <f t="shared" si="41"/>
        <v>0.51497572758334931</v>
      </c>
      <c r="BT329" s="35" t="s">
        <v>133</v>
      </c>
      <c r="BU329" s="35" t="s">
        <v>133</v>
      </c>
      <c r="BV329" s="35" t="s">
        <v>133</v>
      </c>
      <c r="BW329" s="35" t="s">
        <v>133</v>
      </c>
      <c r="BX329" s="36">
        <v>0</v>
      </c>
      <c r="BY329" s="37" t="s">
        <v>133</v>
      </c>
      <c r="BZ329" s="38" t="s">
        <v>133</v>
      </c>
    </row>
    <row r="330" spans="1:78" ht="50.1" customHeight="1">
      <c r="A330" s="19" t="s">
        <v>604</v>
      </c>
      <c r="B330" s="20" t="s">
        <v>11310</v>
      </c>
      <c r="C330" s="21">
        <v>8</v>
      </c>
      <c r="D330" s="21" t="s">
        <v>601</v>
      </c>
      <c r="E330" s="40">
        <v>13.916667</v>
      </c>
      <c r="F330" s="40">
        <v>100.05</v>
      </c>
      <c r="G330" s="41">
        <v>1</v>
      </c>
      <c r="H330" s="22">
        <v>6680.4353653241669</v>
      </c>
      <c r="I330" s="22">
        <v>142.66288680126476</v>
      </c>
      <c r="J330" s="23">
        <v>7567.5</v>
      </c>
      <c r="K330" s="23">
        <v>7827</v>
      </c>
      <c r="L330" s="23">
        <v>7308</v>
      </c>
      <c r="M330" s="24" t="s">
        <v>1142</v>
      </c>
      <c r="N330" s="25" t="s">
        <v>133</v>
      </c>
      <c r="O330" s="25" t="s">
        <v>133</v>
      </c>
      <c r="P330" s="25" t="s">
        <v>133</v>
      </c>
      <c r="Q330" s="25" t="s">
        <v>133</v>
      </c>
      <c r="R330" s="25" t="s">
        <v>133</v>
      </c>
      <c r="S330" s="44" t="s">
        <v>133</v>
      </c>
      <c r="T330" s="26" t="s">
        <v>599</v>
      </c>
      <c r="U330" s="27" t="s">
        <v>133</v>
      </c>
      <c r="V330" s="27" t="s">
        <v>133</v>
      </c>
      <c r="W330" s="27" t="s">
        <v>133</v>
      </c>
      <c r="X330" s="27" t="s">
        <v>133</v>
      </c>
      <c r="Y330" s="27">
        <v>0.01</v>
      </c>
      <c r="Z330" s="27" t="s">
        <v>133</v>
      </c>
      <c r="AA330" s="27" t="s">
        <v>133</v>
      </c>
      <c r="AB330" s="28" t="s">
        <v>133</v>
      </c>
      <c r="AC330" s="28">
        <v>0.5</v>
      </c>
      <c r="AD330" s="28">
        <v>0.01</v>
      </c>
      <c r="AE330" s="28" t="s">
        <v>133</v>
      </c>
      <c r="AF330" s="28">
        <v>0.1</v>
      </c>
      <c r="AG330" s="39" t="s">
        <v>133</v>
      </c>
      <c r="AH330" s="39" t="s">
        <v>133</v>
      </c>
      <c r="AI330" s="39" t="s">
        <v>133</v>
      </c>
      <c r="AJ330" s="39" t="s">
        <v>133</v>
      </c>
      <c r="AK330" s="39" t="s">
        <v>133</v>
      </c>
      <c r="AL330" s="39">
        <v>0.6</v>
      </c>
      <c r="AM330" s="45" t="s">
        <v>133</v>
      </c>
      <c r="AN330" s="15">
        <f t="shared" si="38"/>
        <v>0.51009802979427399</v>
      </c>
      <c r="AO330" s="15">
        <f t="shared" si="39"/>
        <v>0.51009802979427399</v>
      </c>
      <c r="AP330" s="47">
        <v>-1.96692735604</v>
      </c>
      <c r="AQ330" s="29" t="s">
        <v>133</v>
      </c>
      <c r="AR330" s="29" t="s">
        <v>133</v>
      </c>
      <c r="AS330" s="148">
        <v>-1.1457562421</v>
      </c>
      <c r="AT330" s="148">
        <v>-0.52682945068700004</v>
      </c>
      <c r="AU330" s="48">
        <v>5.3632965177299999E-2</v>
      </c>
      <c r="AV330" s="47">
        <v>0.63409538104100005</v>
      </c>
      <c r="AW330" s="47">
        <v>0.790145673208</v>
      </c>
      <c r="AX330" s="29" t="s">
        <v>133</v>
      </c>
      <c r="AY330" s="29" t="s">
        <v>133</v>
      </c>
      <c r="AZ330" s="47">
        <v>1.12915463045</v>
      </c>
      <c r="BA330" s="30">
        <v>1</v>
      </c>
      <c r="BB330" s="42">
        <v>5</v>
      </c>
      <c r="BC330" s="31" t="s">
        <v>11333</v>
      </c>
      <c r="BD330" s="31" t="s">
        <v>11380</v>
      </c>
      <c r="BE330" s="31" t="s">
        <v>1710</v>
      </c>
      <c r="BF330" s="32" t="s">
        <v>133</v>
      </c>
      <c r="BG330" s="32" t="s">
        <v>133</v>
      </c>
      <c r="BH330" s="33">
        <v>0.05</v>
      </c>
      <c r="BI330" s="33">
        <v>0.05</v>
      </c>
      <c r="BJ330" s="32" t="s">
        <v>133</v>
      </c>
      <c r="BK330" s="32" t="s">
        <v>133</v>
      </c>
      <c r="BL330" s="32" t="s">
        <v>133</v>
      </c>
      <c r="BM330" s="34" t="s">
        <v>133</v>
      </c>
      <c r="BN330" s="34" t="s">
        <v>133</v>
      </c>
      <c r="BO330" s="34" t="s">
        <v>133</v>
      </c>
      <c r="BP330" s="34" t="s">
        <v>133</v>
      </c>
      <c r="BQ330" s="35" t="s">
        <v>133</v>
      </c>
      <c r="BR330" s="16">
        <f t="shared" si="40"/>
        <v>0.51497572758334931</v>
      </c>
      <c r="BS330" s="16">
        <f t="shared" si="41"/>
        <v>0.51497572758334931</v>
      </c>
      <c r="BT330" s="35" t="s">
        <v>133</v>
      </c>
      <c r="BU330" s="35" t="s">
        <v>133</v>
      </c>
      <c r="BV330" s="35" t="s">
        <v>133</v>
      </c>
      <c r="BW330" s="35" t="s">
        <v>133</v>
      </c>
      <c r="BX330" s="36">
        <v>0</v>
      </c>
      <c r="BY330" s="37" t="s">
        <v>133</v>
      </c>
      <c r="BZ330" s="38" t="s">
        <v>133</v>
      </c>
    </row>
    <row r="331" spans="1:78" ht="50.1" customHeight="1">
      <c r="A331" s="19" t="s">
        <v>605</v>
      </c>
      <c r="B331" s="20" t="s">
        <v>11310</v>
      </c>
      <c r="C331" s="21">
        <v>8</v>
      </c>
      <c r="D331" s="21" t="s">
        <v>601</v>
      </c>
      <c r="E331" s="40">
        <v>13.75</v>
      </c>
      <c r="F331" s="40">
        <v>100.25</v>
      </c>
      <c r="G331" s="41">
        <v>1</v>
      </c>
      <c r="H331" s="22">
        <v>5670.4936944790752</v>
      </c>
      <c r="I331" s="22">
        <v>137.77119886285644</v>
      </c>
      <c r="J331" s="23">
        <v>6493.5</v>
      </c>
      <c r="K331" s="23">
        <v>6786</v>
      </c>
      <c r="L331" s="23">
        <v>6201</v>
      </c>
      <c r="M331" s="24" t="s">
        <v>1142</v>
      </c>
      <c r="N331" s="25" t="s">
        <v>133</v>
      </c>
      <c r="O331" s="25" t="s">
        <v>133</v>
      </c>
      <c r="P331" s="25" t="s">
        <v>133</v>
      </c>
      <c r="Q331" s="25" t="s">
        <v>133</v>
      </c>
      <c r="R331" s="25" t="s">
        <v>133</v>
      </c>
      <c r="S331" s="44" t="s">
        <v>133</v>
      </c>
      <c r="T331" s="26" t="s">
        <v>599</v>
      </c>
      <c r="U331" s="27" t="s">
        <v>133</v>
      </c>
      <c r="V331" s="27" t="s">
        <v>133</v>
      </c>
      <c r="W331" s="27" t="s">
        <v>133</v>
      </c>
      <c r="X331" s="27" t="s">
        <v>133</v>
      </c>
      <c r="Y331" s="27">
        <v>0.01</v>
      </c>
      <c r="Z331" s="27" t="s">
        <v>133</v>
      </c>
      <c r="AA331" s="27" t="s">
        <v>133</v>
      </c>
      <c r="AB331" s="28" t="s">
        <v>133</v>
      </c>
      <c r="AC331" s="28">
        <v>0.5</v>
      </c>
      <c r="AD331" s="28">
        <v>0.01</v>
      </c>
      <c r="AE331" s="28" t="s">
        <v>133</v>
      </c>
      <c r="AF331" s="28">
        <v>0.1</v>
      </c>
      <c r="AG331" s="39" t="s">
        <v>133</v>
      </c>
      <c r="AH331" s="39" t="s">
        <v>133</v>
      </c>
      <c r="AI331" s="39" t="s">
        <v>133</v>
      </c>
      <c r="AJ331" s="39" t="s">
        <v>133</v>
      </c>
      <c r="AK331" s="39" t="s">
        <v>133</v>
      </c>
      <c r="AL331" s="39">
        <v>2</v>
      </c>
      <c r="AM331" s="45" t="s">
        <v>133</v>
      </c>
      <c r="AN331" s="15">
        <f t="shared" si="38"/>
        <v>0.51009802979427399</v>
      </c>
      <c r="AO331" s="15">
        <f t="shared" si="39"/>
        <v>0.51009802979427399</v>
      </c>
      <c r="AP331" s="47">
        <v>-1.9678756930100001</v>
      </c>
      <c r="AQ331" s="29" t="s">
        <v>133</v>
      </c>
      <c r="AR331" s="29" t="s">
        <v>133</v>
      </c>
      <c r="AS331" s="148">
        <v>-1.14666817388</v>
      </c>
      <c r="AT331" s="148">
        <v>-0.52491127584200004</v>
      </c>
      <c r="AU331" s="48">
        <v>5.4683613435099997E-2</v>
      </c>
      <c r="AV331" s="47">
        <v>0.63427850271200004</v>
      </c>
      <c r="AW331" s="47">
        <v>0.78971159631499999</v>
      </c>
      <c r="AX331" s="29" t="s">
        <v>133</v>
      </c>
      <c r="AY331" s="29" t="s">
        <v>133</v>
      </c>
      <c r="AZ331" s="47">
        <v>1.1217829503500001</v>
      </c>
      <c r="BA331" s="30">
        <v>1</v>
      </c>
      <c r="BB331" s="42">
        <v>5</v>
      </c>
      <c r="BC331" s="31" t="s">
        <v>11333</v>
      </c>
      <c r="BD331" s="31" t="s">
        <v>11380</v>
      </c>
      <c r="BE331" s="31" t="s">
        <v>1710</v>
      </c>
      <c r="BF331" s="32" t="s">
        <v>133</v>
      </c>
      <c r="BG331" s="32" t="s">
        <v>133</v>
      </c>
      <c r="BH331" s="33">
        <v>0.05</v>
      </c>
      <c r="BI331" s="33">
        <v>0.05</v>
      </c>
      <c r="BJ331" s="32" t="s">
        <v>133</v>
      </c>
      <c r="BK331" s="32" t="s">
        <v>133</v>
      </c>
      <c r="BL331" s="32" t="s">
        <v>133</v>
      </c>
      <c r="BM331" s="34" t="s">
        <v>133</v>
      </c>
      <c r="BN331" s="34" t="s">
        <v>133</v>
      </c>
      <c r="BO331" s="34" t="s">
        <v>133</v>
      </c>
      <c r="BP331" s="34" t="s">
        <v>133</v>
      </c>
      <c r="BQ331" s="35" t="s">
        <v>133</v>
      </c>
      <c r="BR331" s="16">
        <f t="shared" si="40"/>
        <v>0.51497572758334931</v>
      </c>
      <c r="BS331" s="16">
        <f t="shared" si="41"/>
        <v>0.51497572758334931</v>
      </c>
      <c r="BT331" s="35" t="s">
        <v>133</v>
      </c>
      <c r="BU331" s="35" t="s">
        <v>133</v>
      </c>
      <c r="BV331" s="35" t="s">
        <v>133</v>
      </c>
      <c r="BW331" s="35" t="s">
        <v>133</v>
      </c>
      <c r="BX331" s="36">
        <v>0</v>
      </c>
      <c r="BY331" s="37" t="s">
        <v>133</v>
      </c>
      <c r="BZ331" s="38" t="s">
        <v>133</v>
      </c>
    </row>
    <row r="332" spans="1:78" ht="50.1" customHeight="1">
      <c r="A332" s="19" t="s">
        <v>606</v>
      </c>
      <c r="B332" s="20" t="s">
        <v>11310</v>
      </c>
      <c r="C332" s="21">
        <v>8</v>
      </c>
      <c r="D332" s="21" t="s">
        <v>601</v>
      </c>
      <c r="E332" s="40">
        <v>13.75</v>
      </c>
      <c r="F332" s="40">
        <v>100</v>
      </c>
      <c r="G332" s="41">
        <v>1</v>
      </c>
      <c r="H332" s="22">
        <v>6560.4419177962691</v>
      </c>
      <c r="I332" s="22">
        <v>142.66414704591048</v>
      </c>
      <c r="J332" s="23">
        <f>MEDIAN(K332,L332)</f>
        <v>7426.5</v>
      </c>
      <c r="K332" s="23">
        <v>7679</v>
      </c>
      <c r="L332" s="23">
        <v>7174</v>
      </c>
      <c r="M332" s="24" t="s">
        <v>1142</v>
      </c>
      <c r="N332" s="25" t="s">
        <v>133</v>
      </c>
      <c r="O332" s="25" t="s">
        <v>133</v>
      </c>
      <c r="P332" s="25" t="s">
        <v>133</v>
      </c>
      <c r="Q332" s="25" t="s">
        <v>133</v>
      </c>
      <c r="R332" s="25" t="s">
        <v>133</v>
      </c>
      <c r="S332" s="44" t="s">
        <v>133</v>
      </c>
      <c r="T332" s="26" t="s">
        <v>599</v>
      </c>
      <c r="U332" s="27" t="s">
        <v>133</v>
      </c>
      <c r="V332" s="27" t="s">
        <v>133</v>
      </c>
      <c r="W332" s="27" t="s">
        <v>133</v>
      </c>
      <c r="X332" s="27" t="s">
        <v>133</v>
      </c>
      <c r="Y332" s="27">
        <v>0.01</v>
      </c>
      <c r="Z332" s="27" t="s">
        <v>133</v>
      </c>
      <c r="AA332" s="27" t="s">
        <v>133</v>
      </c>
      <c r="AB332" s="28" t="s">
        <v>133</v>
      </c>
      <c r="AC332" s="28">
        <v>0.5</v>
      </c>
      <c r="AD332" s="28">
        <v>0.01</v>
      </c>
      <c r="AE332" s="28" t="s">
        <v>133</v>
      </c>
      <c r="AF332" s="28">
        <v>0.1</v>
      </c>
      <c r="AG332" s="39" t="s">
        <v>133</v>
      </c>
      <c r="AH332" s="39" t="s">
        <v>133</v>
      </c>
      <c r="AI332" s="39" t="s">
        <v>133</v>
      </c>
      <c r="AJ332" s="39" t="s">
        <v>133</v>
      </c>
      <c r="AK332" s="39" t="s">
        <v>133</v>
      </c>
      <c r="AL332" s="39">
        <v>3.5</v>
      </c>
      <c r="AM332" s="45" t="s">
        <v>133</v>
      </c>
      <c r="AN332" s="15">
        <f t="shared" si="38"/>
        <v>0.51009802979427399</v>
      </c>
      <c r="AO332" s="15">
        <f t="shared" si="39"/>
        <v>0.51009802979427399</v>
      </c>
      <c r="AP332" s="47">
        <v>-1.9721189450000001</v>
      </c>
      <c r="AQ332" s="29" t="s">
        <v>133</v>
      </c>
      <c r="AR332" s="29" t="s">
        <v>133</v>
      </c>
      <c r="AS332" s="148">
        <v>-1.14850994776</v>
      </c>
      <c r="AT332" s="148">
        <v>-0.52479348739800002</v>
      </c>
      <c r="AU332" s="48">
        <v>5.50716794161E-2</v>
      </c>
      <c r="AV332" s="47">
        <v>0.63493684623000002</v>
      </c>
      <c r="AW332" s="47">
        <v>0.79056560843000001</v>
      </c>
      <c r="AX332" s="29" t="s">
        <v>133</v>
      </c>
      <c r="AY332" s="29" t="s">
        <v>133</v>
      </c>
      <c r="AZ332" s="47">
        <v>1.11875790389</v>
      </c>
      <c r="BA332" s="30">
        <v>1</v>
      </c>
      <c r="BB332" s="42">
        <v>5</v>
      </c>
      <c r="BC332" s="31" t="s">
        <v>11333</v>
      </c>
      <c r="BD332" s="31" t="s">
        <v>11380</v>
      </c>
      <c r="BE332" s="31" t="s">
        <v>1710</v>
      </c>
      <c r="BF332" s="32" t="s">
        <v>133</v>
      </c>
      <c r="BG332" s="32" t="s">
        <v>133</v>
      </c>
      <c r="BH332" s="33">
        <v>0.05</v>
      </c>
      <c r="BI332" s="33">
        <v>0.05</v>
      </c>
      <c r="BJ332" s="32" t="s">
        <v>133</v>
      </c>
      <c r="BK332" s="32" t="s">
        <v>133</v>
      </c>
      <c r="BL332" s="32" t="s">
        <v>133</v>
      </c>
      <c r="BM332" s="34" t="s">
        <v>133</v>
      </c>
      <c r="BN332" s="34" t="s">
        <v>133</v>
      </c>
      <c r="BO332" s="34" t="s">
        <v>133</v>
      </c>
      <c r="BP332" s="34" t="s">
        <v>133</v>
      </c>
      <c r="BQ332" s="35" t="s">
        <v>133</v>
      </c>
      <c r="BR332" s="16">
        <f t="shared" si="40"/>
        <v>0.51497572758334931</v>
      </c>
      <c r="BS332" s="16">
        <f t="shared" si="41"/>
        <v>0.51497572758334931</v>
      </c>
      <c r="BT332" s="35" t="s">
        <v>133</v>
      </c>
      <c r="BU332" s="35" t="s">
        <v>133</v>
      </c>
      <c r="BV332" s="35" t="s">
        <v>133</v>
      </c>
      <c r="BW332" s="35" t="s">
        <v>133</v>
      </c>
      <c r="BX332" s="36">
        <v>0</v>
      </c>
      <c r="BY332" s="37" t="s">
        <v>133</v>
      </c>
      <c r="BZ332" s="38" t="s">
        <v>133</v>
      </c>
    </row>
    <row r="333" spans="1:78" ht="50.1" customHeight="1">
      <c r="A333" s="19" t="s">
        <v>607</v>
      </c>
      <c r="B333" s="20" t="s">
        <v>11310</v>
      </c>
      <c r="C333" s="21">
        <v>8</v>
      </c>
      <c r="D333" s="21" t="s">
        <v>601</v>
      </c>
      <c r="E333" s="40">
        <v>14</v>
      </c>
      <c r="F333" s="40">
        <v>100.05</v>
      </c>
      <c r="G333" s="41">
        <v>1</v>
      </c>
      <c r="H333" s="22">
        <v>6490.4457855193414</v>
      </c>
      <c r="I333" s="22">
        <v>137.76164612392554</v>
      </c>
      <c r="J333" s="23">
        <f>MEDIAN(K333,L333)</f>
        <v>7343.5</v>
      </c>
      <c r="K333" s="23">
        <v>7657</v>
      </c>
      <c r="L333" s="23">
        <v>7030</v>
      </c>
      <c r="M333" s="24" t="s">
        <v>1142</v>
      </c>
      <c r="N333" s="25" t="s">
        <v>133</v>
      </c>
      <c r="O333" s="25" t="s">
        <v>133</v>
      </c>
      <c r="P333" s="25" t="s">
        <v>133</v>
      </c>
      <c r="Q333" s="25" t="s">
        <v>133</v>
      </c>
      <c r="R333" s="25" t="s">
        <v>133</v>
      </c>
      <c r="S333" s="44" t="s">
        <v>133</v>
      </c>
      <c r="T333" s="26" t="s">
        <v>599</v>
      </c>
      <c r="U333" s="27" t="s">
        <v>133</v>
      </c>
      <c r="V333" s="27" t="s">
        <v>133</v>
      </c>
      <c r="W333" s="27" t="s">
        <v>133</v>
      </c>
      <c r="X333" s="27" t="s">
        <v>133</v>
      </c>
      <c r="Y333" s="27">
        <v>0.01</v>
      </c>
      <c r="Z333" s="27" t="s">
        <v>133</v>
      </c>
      <c r="AA333" s="27" t="s">
        <v>133</v>
      </c>
      <c r="AB333" s="28" t="s">
        <v>133</v>
      </c>
      <c r="AC333" s="28">
        <v>0.5</v>
      </c>
      <c r="AD333" s="28">
        <v>0.01</v>
      </c>
      <c r="AE333" s="28" t="s">
        <v>133</v>
      </c>
      <c r="AF333" s="28">
        <v>0.1</v>
      </c>
      <c r="AG333" s="39" t="s">
        <v>133</v>
      </c>
      <c r="AH333" s="39" t="s">
        <v>133</v>
      </c>
      <c r="AI333" s="39" t="s">
        <v>133</v>
      </c>
      <c r="AJ333" s="39" t="s">
        <v>133</v>
      </c>
      <c r="AK333" s="39" t="s">
        <v>133</v>
      </c>
      <c r="AL333" s="39">
        <v>0</v>
      </c>
      <c r="AM333" s="45" t="s">
        <v>133</v>
      </c>
      <c r="AN333" s="15">
        <f t="shared" si="38"/>
        <v>0.51009802979427399</v>
      </c>
      <c r="AO333" s="15">
        <f t="shared" si="39"/>
        <v>0.51009802979427399</v>
      </c>
      <c r="AP333" s="47">
        <v>-1.8059429</v>
      </c>
      <c r="AQ333" s="29" t="s">
        <v>133</v>
      </c>
      <c r="AR333" s="29" t="s">
        <v>133</v>
      </c>
      <c r="AS333" s="148">
        <v>-1.0207444999999999</v>
      </c>
      <c r="AT333" s="148">
        <v>-0.48714020000000002</v>
      </c>
      <c r="AU333" s="48">
        <v>4.03197E-2</v>
      </c>
      <c r="AV333" s="47">
        <v>0.56777960000000005</v>
      </c>
      <c r="AW333" s="47">
        <v>0.7097639</v>
      </c>
      <c r="AX333" s="29" t="s">
        <v>133</v>
      </c>
      <c r="AY333" s="29" t="s">
        <v>133</v>
      </c>
      <c r="AZ333" s="47">
        <v>1.1004029</v>
      </c>
      <c r="BA333" s="30">
        <v>1</v>
      </c>
      <c r="BB333" s="42">
        <v>5</v>
      </c>
      <c r="BC333" s="31" t="s">
        <v>11333</v>
      </c>
      <c r="BD333" s="31" t="s">
        <v>11380</v>
      </c>
      <c r="BE333" s="31" t="s">
        <v>1710</v>
      </c>
      <c r="BF333" s="32" t="s">
        <v>133</v>
      </c>
      <c r="BG333" s="32" t="s">
        <v>133</v>
      </c>
      <c r="BH333" s="33">
        <v>0.05</v>
      </c>
      <c r="BI333" s="33">
        <v>0.05</v>
      </c>
      <c r="BJ333" s="32" t="s">
        <v>133</v>
      </c>
      <c r="BK333" s="32" t="s">
        <v>133</v>
      </c>
      <c r="BL333" s="32" t="s">
        <v>133</v>
      </c>
      <c r="BM333" s="34" t="s">
        <v>133</v>
      </c>
      <c r="BN333" s="34" t="s">
        <v>133</v>
      </c>
      <c r="BO333" s="34" t="s">
        <v>133</v>
      </c>
      <c r="BP333" s="34" t="s">
        <v>133</v>
      </c>
      <c r="BQ333" s="35" t="s">
        <v>133</v>
      </c>
      <c r="BR333" s="16">
        <f t="shared" si="40"/>
        <v>0.51497572758334931</v>
      </c>
      <c r="BS333" s="16">
        <f t="shared" si="41"/>
        <v>0.51497572758334931</v>
      </c>
      <c r="BT333" s="35" t="s">
        <v>133</v>
      </c>
      <c r="BU333" s="35" t="s">
        <v>133</v>
      </c>
      <c r="BV333" s="35" t="s">
        <v>133</v>
      </c>
      <c r="BW333" s="35" t="s">
        <v>133</v>
      </c>
      <c r="BX333" s="36">
        <v>0</v>
      </c>
      <c r="BY333" s="37" t="s">
        <v>133</v>
      </c>
      <c r="BZ333" s="38" t="s">
        <v>133</v>
      </c>
    </row>
    <row r="334" spans="1:78" ht="50.1" customHeight="1">
      <c r="A334" s="19" t="s">
        <v>608</v>
      </c>
      <c r="B334" s="20" t="s">
        <v>11310</v>
      </c>
      <c r="C334" s="21">
        <v>8</v>
      </c>
      <c r="D334" s="21" t="s">
        <v>601</v>
      </c>
      <c r="E334" s="40">
        <v>14</v>
      </c>
      <c r="F334" s="40">
        <v>101</v>
      </c>
      <c r="G334" s="41">
        <v>1</v>
      </c>
      <c r="H334" s="22">
        <v>7300.4030271294878</v>
      </c>
      <c r="I334" s="22">
        <v>48.48634752030145</v>
      </c>
      <c r="J334" s="23">
        <v>8099.5</v>
      </c>
      <c r="K334" s="23">
        <v>8193</v>
      </c>
      <c r="L334" s="23">
        <v>8006</v>
      </c>
      <c r="M334" s="24" t="s">
        <v>1142</v>
      </c>
      <c r="N334" s="25" t="s">
        <v>133</v>
      </c>
      <c r="O334" s="25" t="s">
        <v>133</v>
      </c>
      <c r="P334" s="25" t="s">
        <v>133</v>
      </c>
      <c r="Q334" s="25" t="s">
        <v>133</v>
      </c>
      <c r="R334" s="25" t="s">
        <v>133</v>
      </c>
      <c r="S334" s="44" t="s">
        <v>133</v>
      </c>
      <c r="T334" s="26" t="s">
        <v>599</v>
      </c>
      <c r="U334" s="27" t="s">
        <v>133</v>
      </c>
      <c r="V334" s="27" t="s">
        <v>133</v>
      </c>
      <c r="W334" s="27" t="s">
        <v>133</v>
      </c>
      <c r="X334" s="27" t="s">
        <v>133</v>
      </c>
      <c r="Y334" s="27">
        <v>0.01</v>
      </c>
      <c r="Z334" s="27" t="s">
        <v>133</v>
      </c>
      <c r="AA334" s="27" t="s">
        <v>133</v>
      </c>
      <c r="AB334" s="28" t="s">
        <v>133</v>
      </c>
      <c r="AC334" s="28">
        <v>0.5</v>
      </c>
      <c r="AD334" s="28">
        <v>0.01</v>
      </c>
      <c r="AE334" s="28" t="s">
        <v>133</v>
      </c>
      <c r="AF334" s="28">
        <v>0.1</v>
      </c>
      <c r="AG334" s="39" t="s">
        <v>133</v>
      </c>
      <c r="AH334" s="39" t="s">
        <v>133</v>
      </c>
      <c r="AI334" s="39" t="s">
        <v>133</v>
      </c>
      <c r="AJ334" s="39" t="s">
        <v>133</v>
      </c>
      <c r="AK334" s="39" t="s">
        <v>133</v>
      </c>
      <c r="AL334" s="39">
        <v>11.6</v>
      </c>
      <c r="AM334" s="45" t="s">
        <v>133</v>
      </c>
      <c r="AN334" s="15">
        <f t="shared" si="38"/>
        <v>0.51009802979427399</v>
      </c>
      <c r="AO334" s="15">
        <f t="shared" si="39"/>
        <v>0.51009802979427399</v>
      </c>
      <c r="AP334" s="47">
        <v>-1.8512983999999999</v>
      </c>
      <c r="AQ334" s="29" t="s">
        <v>133</v>
      </c>
      <c r="AR334" s="29" t="s">
        <v>133</v>
      </c>
      <c r="AS334" s="148">
        <v>-1.0479714</v>
      </c>
      <c r="AT334" s="148">
        <v>-0.49596289999999998</v>
      </c>
      <c r="AU334" s="48">
        <v>4.3349100000000002E-2</v>
      </c>
      <c r="AV334" s="47">
        <v>0.58266119999999999</v>
      </c>
      <c r="AW334" s="47">
        <v>0.72856929999999998</v>
      </c>
      <c r="AX334" s="29" t="s">
        <v>133</v>
      </c>
      <c r="AY334" s="29" t="s">
        <v>133</v>
      </c>
      <c r="AZ334" s="47">
        <v>1.1096006</v>
      </c>
      <c r="BA334" s="30">
        <v>1</v>
      </c>
      <c r="BB334" s="42">
        <v>5</v>
      </c>
      <c r="BC334" s="31" t="s">
        <v>11333</v>
      </c>
      <c r="BD334" s="31" t="s">
        <v>11380</v>
      </c>
      <c r="BE334" s="31" t="s">
        <v>1710</v>
      </c>
      <c r="BF334" s="32" t="s">
        <v>133</v>
      </c>
      <c r="BG334" s="32" t="s">
        <v>133</v>
      </c>
      <c r="BH334" s="33">
        <v>0.05</v>
      </c>
      <c r="BI334" s="33">
        <v>0.05</v>
      </c>
      <c r="BJ334" s="32" t="s">
        <v>133</v>
      </c>
      <c r="BK334" s="32" t="s">
        <v>133</v>
      </c>
      <c r="BL334" s="32" t="s">
        <v>133</v>
      </c>
      <c r="BM334" s="34" t="s">
        <v>133</v>
      </c>
      <c r="BN334" s="34" t="s">
        <v>133</v>
      </c>
      <c r="BO334" s="34" t="s">
        <v>133</v>
      </c>
      <c r="BP334" s="34" t="s">
        <v>133</v>
      </c>
      <c r="BQ334" s="35" t="s">
        <v>133</v>
      </c>
      <c r="BR334" s="16">
        <f t="shared" si="40"/>
        <v>0.51497572758334931</v>
      </c>
      <c r="BS334" s="16">
        <f t="shared" si="41"/>
        <v>0.51497572758334931</v>
      </c>
      <c r="BT334" s="35" t="s">
        <v>133</v>
      </c>
      <c r="BU334" s="35" t="s">
        <v>133</v>
      </c>
      <c r="BV334" s="35" t="s">
        <v>133</v>
      </c>
      <c r="BW334" s="35" t="s">
        <v>133</v>
      </c>
      <c r="BX334" s="36">
        <v>0</v>
      </c>
      <c r="BY334" s="37" t="s">
        <v>133</v>
      </c>
      <c r="BZ334" s="38" t="s">
        <v>133</v>
      </c>
    </row>
    <row r="335" spans="1:78" ht="50.1" customHeight="1">
      <c r="A335" s="19" t="s">
        <v>609</v>
      </c>
      <c r="B335" s="20" t="s">
        <v>11310</v>
      </c>
      <c r="C335" s="21">
        <v>8</v>
      </c>
      <c r="D335" s="21" t="s">
        <v>601</v>
      </c>
      <c r="E335" s="40">
        <v>14</v>
      </c>
      <c r="F335" s="40">
        <v>100.05</v>
      </c>
      <c r="G335" s="41">
        <v>1</v>
      </c>
      <c r="H335" s="22">
        <v>7800.3787061717221</v>
      </c>
      <c r="I335" s="22">
        <v>48.472606198114363</v>
      </c>
      <c r="J335" s="23">
        <f>MEDIAN(K335,L335)</f>
        <v>8574.5</v>
      </c>
      <c r="K335" s="23">
        <v>8703</v>
      </c>
      <c r="L335" s="23">
        <v>8446</v>
      </c>
      <c r="M335" s="24" t="s">
        <v>1142</v>
      </c>
      <c r="N335" s="25" t="s">
        <v>133</v>
      </c>
      <c r="O335" s="25" t="s">
        <v>133</v>
      </c>
      <c r="P335" s="25" t="s">
        <v>133</v>
      </c>
      <c r="Q335" s="25" t="s">
        <v>133</v>
      </c>
      <c r="R335" s="25" t="s">
        <v>133</v>
      </c>
      <c r="S335" s="44" t="s">
        <v>133</v>
      </c>
      <c r="T335" s="26" t="s">
        <v>599</v>
      </c>
      <c r="U335" s="27" t="s">
        <v>133</v>
      </c>
      <c r="V335" s="27" t="s">
        <v>133</v>
      </c>
      <c r="W335" s="27" t="s">
        <v>133</v>
      </c>
      <c r="X335" s="27" t="s">
        <v>133</v>
      </c>
      <c r="Y335" s="27">
        <v>0.01</v>
      </c>
      <c r="Z335" s="27" t="s">
        <v>133</v>
      </c>
      <c r="AA335" s="27" t="s">
        <v>133</v>
      </c>
      <c r="AB335" s="28" t="s">
        <v>133</v>
      </c>
      <c r="AC335" s="28">
        <v>0.5</v>
      </c>
      <c r="AD335" s="28">
        <v>0.01</v>
      </c>
      <c r="AE335" s="28" t="s">
        <v>133</v>
      </c>
      <c r="AF335" s="28">
        <v>0.1</v>
      </c>
      <c r="AG335" s="39" t="s">
        <v>133</v>
      </c>
      <c r="AH335" s="39" t="s">
        <v>133</v>
      </c>
      <c r="AI335" s="39" t="s">
        <v>133</v>
      </c>
      <c r="AJ335" s="39" t="s">
        <v>133</v>
      </c>
      <c r="AK335" s="39" t="s">
        <v>133</v>
      </c>
      <c r="AL335" s="39">
        <v>-9</v>
      </c>
      <c r="AM335" s="45" t="s">
        <v>133</v>
      </c>
      <c r="AN335" s="15">
        <f t="shared" si="38"/>
        <v>0.51009802979427399</v>
      </c>
      <c r="AO335" s="15">
        <f t="shared" si="39"/>
        <v>0.51009802979427399</v>
      </c>
      <c r="AP335" s="47">
        <v>-1.8059429</v>
      </c>
      <c r="AQ335" s="29" t="s">
        <v>133</v>
      </c>
      <c r="AR335" s="29" t="s">
        <v>133</v>
      </c>
      <c r="AS335" s="148">
        <v>-1.0207444999999999</v>
      </c>
      <c r="AT335" s="148">
        <v>-0.48714020000000002</v>
      </c>
      <c r="AU335" s="48">
        <v>4.03197E-2</v>
      </c>
      <c r="AV335" s="47">
        <v>0.56777960000000005</v>
      </c>
      <c r="AW335" s="47">
        <v>0.7097639</v>
      </c>
      <c r="AX335" s="29" t="s">
        <v>133</v>
      </c>
      <c r="AY335" s="29" t="s">
        <v>133</v>
      </c>
      <c r="AZ335" s="47">
        <v>1.1004029</v>
      </c>
      <c r="BA335" s="30">
        <v>1</v>
      </c>
      <c r="BB335" s="42">
        <v>5</v>
      </c>
      <c r="BC335" s="31" t="s">
        <v>11333</v>
      </c>
      <c r="BD335" s="31" t="s">
        <v>11380</v>
      </c>
      <c r="BE335" s="31" t="s">
        <v>1709</v>
      </c>
      <c r="BF335" s="32">
        <v>0.57036129999999996</v>
      </c>
      <c r="BG335" s="32">
        <v>0.5300416</v>
      </c>
      <c r="BH335" s="33">
        <v>0.05</v>
      </c>
      <c r="BI335" s="33">
        <v>0.05</v>
      </c>
      <c r="BJ335" s="32" t="s">
        <v>133</v>
      </c>
      <c r="BK335" s="32" t="s">
        <v>133</v>
      </c>
      <c r="BL335" s="32" t="s">
        <v>133</v>
      </c>
      <c r="BM335" s="34" t="s">
        <v>133</v>
      </c>
      <c r="BN335" s="34" t="s">
        <v>133</v>
      </c>
      <c r="BO335" s="34" t="s">
        <v>133</v>
      </c>
      <c r="BP335" s="34" t="s">
        <v>133</v>
      </c>
      <c r="BQ335" s="16">
        <f t="shared" si="37"/>
        <v>-9.5703613000000001</v>
      </c>
      <c r="BR335" s="16">
        <f t="shared" si="40"/>
        <v>0.73901562752797045</v>
      </c>
      <c r="BS335" s="16">
        <f t="shared" si="41"/>
        <v>0.73901562752797045</v>
      </c>
      <c r="BT335" s="35" t="s">
        <v>133</v>
      </c>
      <c r="BU335" s="35" t="s">
        <v>133</v>
      </c>
      <c r="BV335" s="35" t="s">
        <v>133</v>
      </c>
      <c r="BW335" s="35" t="s">
        <v>133</v>
      </c>
      <c r="BX335" s="36">
        <v>0</v>
      </c>
      <c r="BY335" s="37" t="s">
        <v>133</v>
      </c>
      <c r="BZ335" s="38" t="s">
        <v>133</v>
      </c>
    </row>
    <row r="336" spans="1:78" ht="50.1" customHeight="1">
      <c r="A336" s="19" t="s">
        <v>610</v>
      </c>
      <c r="B336" s="20" t="s">
        <v>11310</v>
      </c>
      <c r="C336" s="21">
        <v>8</v>
      </c>
      <c r="D336" s="21" t="s">
        <v>601</v>
      </c>
      <c r="E336" s="40">
        <v>13.05</v>
      </c>
      <c r="F336" s="40">
        <v>100.05</v>
      </c>
      <c r="G336" s="41">
        <v>1</v>
      </c>
      <c r="H336" s="22">
        <v>4080</v>
      </c>
      <c r="I336" s="22">
        <v>143.26548781894402</v>
      </c>
      <c r="J336" s="23">
        <v>4134.5</v>
      </c>
      <c r="K336" s="23">
        <v>4569</v>
      </c>
      <c r="L336" s="23">
        <v>3700</v>
      </c>
      <c r="M336" s="24" t="s">
        <v>1142</v>
      </c>
      <c r="N336" s="25" t="s">
        <v>133</v>
      </c>
      <c r="O336" s="25" t="s">
        <v>133</v>
      </c>
      <c r="P336" s="25" t="s">
        <v>133</v>
      </c>
      <c r="Q336" s="25" t="s">
        <v>133</v>
      </c>
      <c r="R336" s="25" t="s">
        <v>133</v>
      </c>
      <c r="S336" s="44" t="s">
        <v>133</v>
      </c>
      <c r="T336" s="26" t="s">
        <v>599</v>
      </c>
      <c r="U336" s="27" t="s">
        <v>133</v>
      </c>
      <c r="V336" s="27" t="s">
        <v>133</v>
      </c>
      <c r="W336" s="27" t="s">
        <v>133</v>
      </c>
      <c r="X336" s="27" t="s">
        <v>133</v>
      </c>
      <c r="Y336" s="27">
        <v>0.01</v>
      </c>
      <c r="Z336" s="27" t="s">
        <v>133</v>
      </c>
      <c r="AA336" s="27" t="s">
        <v>133</v>
      </c>
      <c r="AB336" s="28" t="s">
        <v>133</v>
      </c>
      <c r="AC336" s="28">
        <v>0.5</v>
      </c>
      <c r="AD336" s="28">
        <v>0.01</v>
      </c>
      <c r="AE336" s="28" t="s">
        <v>133</v>
      </c>
      <c r="AF336" s="28">
        <v>0.1</v>
      </c>
      <c r="AG336" s="39" t="s">
        <v>133</v>
      </c>
      <c r="AH336" s="39" t="s">
        <v>133</v>
      </c>
      <c r="AI336" s="39" t="s">
        <v>133</v>
      </c>
      <c r="AJ336" s="39" t="s">
        <v>133</v>
      </c>
      <c r="AK336" s="39" t="s">
        <v>133</v>
      </c>
      <c r="AL336" s="39">
        <v>3.7</v>
      </c>
      <c r="AM336" s="45" t="s">
        <v>133</v>
      </c>
      <c r="AN336" s="15">
        <f t="shared" si="38"/>
        <v>0.51009802979427399</v>
      </c>
      <c r="AO336" s="15">
        <f t="shared" si="39"/>
        <v>0.51009802979427399</v>
      </c>
      <c r="AP336" s="47">
        <v>-1.9490207712600001</v>
      </c>
      <c r="AQ336" s="29" t="s">
        <v>133</v>
      </c>
      <c r="AR336" s="29" t="s">
        <v>133</v>
      </c>
      <c r="AS336" s="148">
        <v>-1.13264572856</v>
      </c>
      <c r="AT336" s="148">
        <v>-0.52065730848500003</v>
      </c>
      <c r="AU336" s="48">
        <v>5.2997082419200002E-2</v>
      </c>
      <c r="AV336" s="47">
        <v>0.62665147332399995</v>
      </c>
      <c r="AW336" s="47">
        <v>0.78125059151099996</v>
      </c>
      <c r="AX336" s="29" t="s">
        <v>133</v>
      </c>
      <c r="AY336" s="29" t="s">
        <v>133</v>
      </c>
      <c r="AZ336" s="47">
        <v>1.12273711369</v>
      </c>
      <c r="BA336" s="30">
        <v>-1</v>
      </c>
      <c r="BB336" s="42">
        <v>5</v>
      </c>
      <c r="BC336" s="31" t="s">
        <v>11331</v>
      </c>
      <c r="BD336" s="31" t="s">
        <v>6049</v>
      </c>
      <c r="BE336" s="31" t="s">
        <v>1711</v>
      </c>
      <c r="BF336" s="32" t="s">
        <v>133</v>
      </c>
      <c r="BG336" s="32" t="s">
        <v>133</v>
      </c>
      <c r="BH336" s="33">
        <v>0.05</v>
      </c>
      <c r="BI336" s="33">
        <v>0.05</v>
      </c>
      <c r="BJ336" s="32" t="s">
        <v>133</v>
      </c>
      <c r="BK336" s="32" t="s">
        <v>133</v>
      </c>
      <c r="BL336" s="32" t="s">
        <v>133</v>
      </c>
      <c r="BM336" s="34" t="s">
        <v>133</v>
      </c>
      <c r="BN336" s="34" t="s">
        <v>133</v>
      </c>
      <c r="BO336" s="34" t="s">
        <v>133</v>
      </c>
      <c r="BP336" s="34" t="s">
        <v>133</v>
      </c>
      <c r="BQ336" s="35" t="s">
        <v>133</v>
      </c>
      <c r="BR336" s="16">
        <f t="shared" si="40"/>
        <v>0.51497572758334931</v>
      </c>
      <c r="BS336" s="16">
        <f t="shared" si="41"/>
        <v>0.51497572758334931</v>
      </c>
      <c r="BT336" s="35" t="s">
        <v>133</v>
      </c>
      <c r="BU336" s="35" t="s">
        <v>133</v>
      </c>
      <c r="BV336" s="35" t="s">
        <v>133</v>
      </c>
      <c r="BW336" s="35" t="s">
        <v>133</v>
      </c>
      <c r="BX336" s="36">
        <v>0</v>
      </c>
      <c r="BY336" s="37" t="s">
        <v>133</v>
      </c>
      <c r="BZ336" s="38" t="s">
        <v>133</v>
      </c>
    </row>
    <row r="337" spans="1:78" ht="50.1" customHeight="1">
      <c r="A337" s="19" t="s">
        <v>611</v>
      </c>
      <c r="B337" s="20" t="s">
        <v>11310</v>
      </c>
      <c r="C337" s="21">
        <v>8</v>
      </c>
      <c r="D337" s="21" t="s">
        <v>601</v>
      </c>
      <c r="E337" s="40">
        <v>13.05</v>
      </c>
      <c r="F337" s="40">
        <v>100.05</v>
      </c>
      <c r="G337" s="41">
        <v>1</v>
      </c>
      <c r="H337" s="22">
        <v>2660</v>
      </c>
      <c r="I337" s="22">
        <v>130.38404810405297</v>
      </c>
      <c r="J337" s="23">
        <v>2379.5</v>
      </c>
      <c r="K337" s="23">
        <v>2736</v>
      </c>
      <c r="L337" s="23">
        <v>2023</v>
      </c>
      <c r="M337" s="24" t="s">
        <v>1142</v>
      </c>
      <c r="N337" s="25" t="s">
        <v>133</v>
      </c>
      <c r="O337" s="25" t="s">
        <v>133</v>
      </c>
      <c r="P337" s="25" t="s">
        <v>133</v>
      </c>
      <c r="Q337" s="25" t="s">
        <v>133</v>
      </c>
      <c r="R337" s="25" t="s">
        <v>133</v>
      </c>
      <c r="S337" s="44" t="s">
        <v>133</v>
      </c>
      <c r="T337" s="26" t="s">
        <v>599</v>
      </c>
      <c r="U337" s="27" t="s">
        <v>133</v>
      </c>
      <c r="V337" s="27" t="s">
        <v>133</v>
      </c>
      <c r="W337" s="27" t="s">
        <v>133</v>
      </c>
      <c r="X337" s="27" t="s">
        <v>133</v>
      </c>
      <c r="Y337" s="27">
        <v>0.01</v>
      </c>
      <c r="Z337" s="27" t="s">
        <v>133</v>
      </c>
      <c r="AA337" s="27" t="s">
        <v>133</v>
      </c>
      <c r="AB337" s="28" t="s">
        <v>133</v>
      </c>
      <c r="AC337" s="28">
        <v>0.5</v>
      </c>
      <c r="AD337" s="28">
        <v>0.01</v>
      </c>
      <c r="AE337" s="28" t="s">
        <v>133</v>
      </c>
      <c r="AF337" s="28">
        <v>0.1</v>
      </c>
      <c r="AG337" s="39" t="s">
        <v>133</v>
      </c>
      <c r="AH337" s="39" t="s">
        <v>133</v>
      </c>
      <c r="AI337" s="39" t="s">
        <v>133</v>
      </c>
      <c r="AJ337" s="39" t="s">
        <v>133</v>
      </c>
      <c r="AK337" s="39" t="s">
        <v>133</v>
      </c>
      <c r="AL337" s="39">
        <v>2.5</v>
      </c>
      <c r="AM337" s="45" t="s">
        <v>133</v>
      </c>
      <c r="AN337" s="15">
        <f t="shared" si="38"/>
        <v>0.51009802979427399</v>
      </c>
      <c r="AO337" s="15">
        <f t="shared" si="39"/>
        <v>0.51009802979427399</v>
      </c>
      <c r="AP337" s="47">
        <v>-1.9490207712600001</v>
      </c>
      <c r="AQ337" s="29" t="s">
        <v>133</v>
      </c>
      <c r="AR337" s="29" t="s">
        <v>133</v>
      </c>
      <c r="AS337" s="148">
        <v>-1.13264572856</v>
      </c>
      <c r="AT337" s="148">
        <v>-0.52065730848500003</v>
      </c>
      <c r="AU337" s="48">
        <v>5.2997082419200002E-2</v>
      </c>
      <c r="AV337" s="47">
        <v>0.62665147332399995</v>
      </c>
      <c r="AW337" s="47">
        <v>0.78125059151099996</v>
      </c>
      <c r="AX337" s="29" t="s">
        <v>133</v>
      </c>
      <c r="AY337" s="29" t="s">
        <v>133</v>
      </c>
      <c r="AZ337" s="47">
        <v>1.12273711369</v>
      </c>
      <c r="BA337" s="30">
        <v>-1</v>
      </c>
      <c r="BB337" s="42">
        <v>5</v>
      </c>
      <c r="BC337" s="31" t="s">
        <v>11331</v>
      </c>
      <c r="BD337" s="31" t="s">
        <v>6049</v>
      </c>
      <c r="BE337" s="31" t="s">
        <v>1711</v>
      </c>
      <c r="BF337" s="32" t="s">
        <v>133</v>
      </c>
      <c r="BG337" s="32" t="s">
        <v>133</v>
      </c>
      <c r="BH337" s="33">
        <v>0.05</v>
      </c>
      <c r="BI337" s="33">
        <v>0.05</v>
      </c>
      <c r="BJ337" s="32" t="s">
        <v>133</v>
      </c>
      <c r="BK337" s="32" t="s">
        <v>133</v>
      </c>
      <c r="BL337" s="32" t="s">
        <v>133</v>
      </c>
      <c r="BM337" s="34" t="s">
        <v>133</v>
      </c>
      <c r="BN337" s="34" t="s">
        <v>133</v>
      </c>
      <c r="BO337" s="34" t="s">
        <v>133</v>
      </c>
      <c r="BP337" s="34" t="s">
        <v>133</v>
      </c>
      <c r="BQ337" s="35" t="s">
        <v>133</v>
      </c>
      <c r="BR337" s="16">
        <f t="shared" si="40"/>
        <v>0.51497572758334931</v>
      </c>
      <c r="BS337" s="16">
        <f t="shared" si="41"/>
        <v>0.51497572758334931</v>
      </c>
      <c r="BT337" s="35" t="s">
        <v>133</v>
      </c>
      <c r="BU337" s="35" t="s">
        <v>133</v>
      </c>
      <c r="BV337" s="35" t="s">
        <v>133</v>
      </c>
      <c r="BW337" s="35" t="s">
        <v>133</v>
      </c>
      <c r="BX337" s="36">
        <v>0</v>
      </c>
      <c r="BY337" s="37" t="s">
        <v>133</v>
      </c>
      <c r="BZ337" s="38" t="s">
        <v>133</v>
      </c>
    </row>
    <row r="338" spans="1:78" ht="50.1" customHeight="1">
      <c r="A338" s="19" t="s">
        <v>612</v>
      </c>
      <c r="B338" s="20" t="s">
        <v>11310</v>
      </c>
      <c r="C338" s="21">
        <v>8</v>
      </c>
      <c r="D338" s="21" t="s">
        <v>601</v>
      </c>
      <c r="E338" s="40">
        <v>13.05</v>
      </c>
      <c r="F338" s="40">
        <v>100.05</v>
      </c>
      <c r="G338" s="41">
        <v>1</v>
      </c>
      <c r="H338" s="22">
        <v>6010</v>
      </c>
      <c r="I338" s="22">
        <v>78.262379212492633</v>
      </c>
      <c r="J338" s="23">
        <v>6471.5</v>
      </c>
      <c r="K338" s="23">
        <v>6695</v>
      </c>
      <c r="L338" s="23">
        <v>6248</v>
      </c>
      <c r="M338" s="24" t="s">
        <v>1142</v>
      </c>
      <c r="N338" s="25" t="s">
        <v>133</v>
      </c>
      <c r="O338" s="25" t="s">
        <v>133</v>
      </c>
      <c r="P338" s="25" t="s">
        <v>133</v>
      </c>
      <c r="Q338" s="25" t="s">
        <v>133</v>
      </c>
      <c r="R338" s="25" t="s">
        <v>133</v>
      </c>
      <c r="S338" s="44" t="s">
        <v>133</v>
      </c>
      <c r="T338" s="26" t="s">
        <v>599</v>
      </c>
      <c r="U338" s="27" t="s">
        <v>133</v>
      </c>
      <c r="V338" s="27" t="s">
        <v>133</v>
      </c>
      <c r="W338" s="27" t="s">
        <v>133</v>
      </c>
      <c r="X338" s="27" t="s">
        <v>133</v>
      </c>
      <c r="Y338" s="27">
        <v>0.01</v>
      </c>
      <c r="Z338" s="27" t="s">
        <v>133</v>
      </c>
      <c r="AA338" s="27" t="s">
        <v>133</v>
      </c>
      <c r="AB338" s="28" t="s">
        <v>133</v>
      </c>
      <c r="AC338" s="28">
        <v>0.5</v>
      </c>
      <c r="AD338" s="28">
        <v>0.01</v>
      </c>
      <c r="AE338" s="28" t="s">
        <v>133</v>
      </c>
      <c r="AF338" s="28">
        <v>0.1</v>
      </c>
      <c r="AG338" s="39" t="s">
        <v>133</v>
      </c>
      <c r="AH338" s="39" t="s">
        <v>133</v>
      </c>
      <c r="AI338" s="39" t="s">
        <v>133</v>
      </c>
      <c r="AJ338" s="39" t="s">
        <v>133</v>
      </c>
      <c r="AK338" s="39" t="s">
        <v>133</v>
      </c>
      <c r="AL338" s="39">
        <v>-1</v>
      </c>
      <c r="AM338" s="45" t="s">
        <v>133</v>
      </c>
      <c r="AN338" s="15">
        <f t="shared" si="38"/>
        <v>0.51009802979427399</v>
      </c>
      <c r="AO338" s="15">
        <f t="shared" si="39"/>
        <v>0.51009802979427399</v>
      </c>
      <c r="AP338" s="47">
        <v>-1.9490207712600001</v>
      </c>
      <c r="AQ338" s="29" t="s">
        <v>133</v>
      </c>
      <c r="AR338" s="29" t="s">
        <v>133</v>
      </c>
      <c r="AS338" s="148">
        <v>-1.13264572856</v>
      </c>
      <c r="AT338" s="148">
        <v>-0.52065730848500003</v>
      </c>
      <c r="AU338" s="48">
        <v>5.2997082419200002E-2</v>
      </c>
      <c r="AV338" s="47">
        <v>0.62665147332399995</v>
      </c>
      <c r="AW338" s="47">
        <v>0.78125059151099996</v>
      </c>
      <c r="AX338" s="29" t="s">
        <v>133</v>
      </c>
      <c r="AY338" s="29" t="s">
        <v>133</v>
      </c>
      <c r="AZ338" s="47">
        <v>1.12273711369</v>
      </c>
      <c r="BA338" s="30">
        <v>-1</v>
      </c>
      <c r="BB338" s="42">
        <v>5</v>
      </c>
      <c r="BC338" s="31" t="s">
        <v>11331</v>
      </c>
      <c r="BD338" s="31" t="s">
        <v>6049</v>
      </c>
      <c r="BE338" s="31" t="s">
        <v>1711</v>
      </c>
      <c r="BF338" s="32" t="s">
        <v>133</v>
      </c>
      <c r="BG338" s="32" t="s">
        <v>133</v>
      </c>
      <c r="BH338" s="33">
        <v>0.05</v>
      </c>
      <c r="BI338" s="33">
        <v>0.05</v>
      </c>
      <c r="BJ338" s="32" t="s">
        <v>133</v>
      </c>
      <c r="BK338" s="32" t="s">
        <v>133</v>
      </c>
      <c r="BL338" s="32" t="s">
        <v>133</v>
      </c>
      <c r="BM338" s="34" t="s">
        <v>133</v>
      </c>
      <c r="BN338" s="34" t="s">
        <v>133</v>
      </c>
      <c r="BO338" s="34" t="s">
        <v>133</v>
      </c>
      <c r="BP338" s="34" t="s">
        <v>133</v>
      </c>
      <c r="BQ338" s="35" t="s">
        <v>133</v>
      </c>
      <c r="BR338" s="16">
        <f t="shared" si="40"/>
        <v>0.51497572758334931</v>
      </c>
      <c r="BS338" s="16">
        <f t="shared" si="41"/>
        <v>0.51497572758334931</v>
      </c>
      <c r="BT338" s="35" t="s">
        <v>133</v>
      </c>
      <c r="BU338" s="35" t="s">
        <v>133</v>
      </c>
      <c r="BV338" s="35" t="s">
        <v>133</v>
      </c>
      <c r="BW338" s="35" t="s">
        <v>133</v>
      </c>
      <c r="BX338" s="36">
        <v>0</v>
      </c>
      <c r="BY338" s="37" t="s">
        <v>133</v>
      </c>
      <c r="BZ338" s="38" t="s">
        <v>133</v>
      </c>
    </row>
    <row r="339" spans="1:78" ht="50.1" customHeight="1">
      <c r="A339" s="19" t="s">
        <v>613</v>
      </c>
      <c r="B339" s="20" t="s">
        <v>11310</v>
      </c>
      <c r="C339" s="21">
        <v>8</v>
      </c>
      <c r="D339" s="21" t="s">
        <v>601</v>
      </c>
      <c r="E339" s="40">
        <v>13.05</v>
      </c>
      <c r="F339" s="40">
        <v>100.05</v>
      </c>
      <c r="G339" s="41">
        <v>1</v>
      </c>
      <c r="H339" s="22">
        <v>5010</v>
      </c>
      <c r="I339" s="22">
        <v>78.262379212492633</v>
      </c>
      <c r="J339" s="23">
        <v>5328.5</v>
      </c>
      <c r="K339" s="23">
        <v>5589</v>
      </c>
      <c r="L339" s="23">
        <v>5068</v>
      </c>
      <c r="M339" s="24" t="s">
        <v>1142</v>
      </c>
      <c r="N339" s="25" t="s">
        <v>133</v>
      </c>
      <c r="O339" s="25" t="s">
        <v>133</v>
      </c>
      <c r="P339" s="25" t="s">
        <v>133</v>
      </c>
      <c r="Q339" s="25" t="s">
        <v>133</v>
      </c>
      <c r="R339" s="25" t="s">
        <v>133</v>
      </c>
      <c r="S339" s="44" t="s">
        <v>133</v>
      </c>
      <c r="T339" s="26" t="s">
        <v>599</v>
      </c>
      <c r="U339" s="27" t="s">
        <v>133</v>
      </c>
      <c r="V339" s="27" t="s">
        <v>133</v>
      </c>
      <c r="W339" s="27" t="s">
        <v>133</v>
      </c>
      <c r="X339" s="27" t="s">
        <v>133</v>
      </c>
      <c r="Y339" s="27">
        <v>0.01</v>
      </c>
      <c r="Z339" s="27" t="s">
        <v>133</v>
      </c>
      <c r="AA339" s="27" t="s">
        <v>133</v>
      </c>
      <c r="AB339" s="28" t="s">
        <v>133</v>
      </c>
      <c r="AC339" s="28">
        <v>0.5</v>
      </c>
      <c r="AD339" s="28">
        <v>0.01</v>
      </c>
      <c r="AE339" s="28" t="s">
        <v>133</v>
      </c>
      <c r="AF339" s="28">
        <v>0.1</v>
      </c>
      <c r="AG339" s="39" t="s">
        <v>133</v>
      </c>
      <c r="AH339" s="39" t="s">
        <v>133</v>
      </c>
      <c r="AI339" s="39" t="s">
        <v>133</v>
      </c>
      <c r="AJ339" s="39" t="s">
        <v>133</v>
      </c>
      <c r="AK339" s="39" t="s">
        <v>133</v>
      </c>
      <c r="AL339" s="39">
        <v>-2</v>
      </c>
      <c r="AM339" s="45" t="s">
        <v>133</v>
      </c>
      <c r="AN339" s="15">
        <f t="shared" si="38"/>
        <v>0.51009802979427399</v>
      </c>
      <c r="AO339" s="15">
        <f t="shared" si="39"/>
        <v>0.51009802979427399</v>
      </c>
      <c r="AP339" s="47">
        <v>-1.9490207712600001</v>
      </c>
      <c r="AQ339" s="29" t="s">
        <v>133</v>
      </c>
      <c r="AR339" s="29" t="s">
        <v>133</v>
      </c>
      <c r="AS339" s="148">
        <v>-1.13264572856</v>
      </c>
      <c r="AT339" s="148">
        <v>-0.52065730848500003</v>
      </c>
      <c r="AU339" s="48">
        <v>5.2997082419200002E-2</v>
      </c>
      <c r="AV339" s="47">
        <v>0.62665147332399995</v>
      </c>
      <c r="AW339" s="47">
        <v>0.78125059151099996</v>
      </c>
      <c r="AX339" s="29" t="s">
        <v>133</v>
      </c>
      <c r="AY339" s="29" t="s">
        <v>133</v>
      </c>
      <c r="AZ339" s="47">
        <v>1.12273711369</v>
      </c>
      <c r="BA339" s="30">
        <v>-1</v>
      </c>
      <c r="BB339" s="42">
        <v>5</v>
      </c>
      <c r="BC339" s="31" t="s">
        <v>11331</v>
      </c>
      <c r="BD339" s="31" t="s">
        <v>6049</v>
      </c>
      <c r="BE339" s="31" t="s">
        <v>1711</v>
      </c>
      <c r="BF339" s="32" t="s">
        <v>133</v>
      </c>
      <c r="BG339" s="32" t="s">
        <v>133</v>
      </c>
      <c r="BH339" s="33">
        <v>0.05</v>
      </c>
      <c r="BI339" s="33">
        <v>0.05</v>
      </c>
      <c r="BJ339" s="32" t="s">
        <v>133</v>
      </c>
      <c r="BK339" s="32" t="s">
        <v>133</v>
      </c>
      <c r="BL339" s="32" t="s">
        <v>133</v>
      </c>
      <c r="BM339" s="34" t="s">
        <v>133</v>
      </c>
      <c r="BN339" s="34" t="s">
        <v>133</v>
      </c>
      <c r="BO339" s="34" t="s">
        <v>133</v>
      </c>
      <c r="BP339" s="34" t="s">
        <v>133</v>
      </c>
      <c r="BQ339" s="35" t="s">
        <v>133</v>
      </c>
      <c r="BR339" s="16">
        <f t="shared" si="40"/>
        <v>0.51497572758334931</v>
      </c>
      <c r="BS339" s="16">
        <f t="shared" si="41"/>
        <v>0.51497572758334931</v>
      </c>
      <c r="BT339" s="35" t="s">
        <v>133</v>
      </c>
      <c r="BU339" s="35" t="s">
        <v>133</v>
      </c>
      <c r="BV339" s="35" t="s">
        <v>133</v>
      </c>
      <c r="BW339" s="35" t="s">
        <v>133</v>
      </c>
      <c r="BX339" s="36">
        <v>0</v>
      </c>
      <c r="BY339" s="37" t="s">
        <v>133</v>
      </c>
      <c r="BZ339" s="38" t="s">
        <v>133</v>
      </c>
    </row>
    <row r="340" spans="1:78" ht="50.1" customHeight="1">
      <c r="A340" s="19" t="s">
        <v>614</v>
      </c>
      <c r="B340" s="20" t="s">
        <v>11310</v>
      </c>
      <c r="C340" s="21">
        <v>8</v>
      </c>
      <c r="D340" s="21" t="s">
        <v>601</v>
      </c>
      <c r="E340" s="40">
        <v>13.05</v>
      </c>
      <c r="F340" s="40">
        <v>100.05</v>
      </c>
      <c r="G340" s="41">
        <v>1</v>
      </c>
      <c r="H340" s="22">
        <v>7910</v>
      </c>
      <c r="I340" s="22">
        <v>78.262379212492633</v>
      </c>
      <c r="J340" s="23">
        <v>8388</v>
      </c>
      <c r="K340" s="23">
        <v>8613</v>
      </c>
      <c r="L340" s="23">
        <v>8163</v>
      </c>
      <c r="M340" s="24" t="s">
        <v>1142</v>
      </c>
      <c r="N340" s="25" t="s">
        <v>133</v>
      </c>
      <c r="O340" s="25" t="s">
        <v>133</v>
      </c>
      <c r="P340" s="25" t="s">
        <v>133</v>
      </c>
      <c r="Q340" s="25" t="s">
        <v>133</v>
      </c>
      <c r="R340" s="25" t="s">
        <v>133</v>
      </c>
      <c r="S340" s="44" t="s">
        <v>133</v>
      </c>
      <c r="T340" s="26" t="s">
        <v>599</v>
      </c>
      <c r="U340" s="27" t="s">
        <v>133</v>
      </c>
      <c r="V340" s="27" t="s">
        <v>133</v>
      </c>
      <c r="W340" s="27" t="s">
        <v>133</v>
      </c>
      <c r="X340" s="27" t="s">
        <v>133</v>
      </c>
      <c r="Y340" s="27">
        <v>0.01</v>
      </c>
      <c r="Z340" s="27" t="s">
        <v>133</v>
      </c>
      <c r="AA340" s="27" t="s">
        <v>133</v>
      </c>
      <c r="AB340" s="28" t="s">
        <v>133</v>
      </c>
      <c r="AC340" s="28">
        <v>0.5</v>
      </c>
      <c r="AD340" s="28">
        <v>0.01</v>
      </c>
      <c r="AE340" s="28" t="s">
        <v>133</v>
      </c>
      <c r="AF340" s="28">
        <v>0.1</v>
      </c>
      <c r="AG340" s="39" t="s">
        <v>133</v>
      </c>
      <c r="AH340" s="39" t="s">
        <v>133</v>
      </c>
      <c r="AI340" s="39" t="s">
        <v>133</v>
      </c>
      <c r="AJ340" s="39" t="s">
        <v>133</v>
      </c>
      <c r="AK340" s="39" t="s">
        <v>133</v>
      </c>
      <c r="AL340" s="39">
        <v>-7</v>
      </c>
      <c r="AM340" s="45" t="s">
        <v>133</v>
      </c>
      <c r="AN340" s="15">
        <f t="shared" si="38"/>
        <v>0.51009802979427399</v>
      </c>
      <c r="AO340" s="15">
        <f t="shared" si="39"/>
        <v>0.51009802979427399</v>
      </c>
      <c r="AP340" s="47">
        <v>-1.9490207712600001</v>
      </c>
      <c r="AQ340" s="29" t="s">
        <v>133</v>
      </c>
      <c r="AR340" s="29" t="s">
        <v>133</v>
      </c>
      <c r="AS340" s="148">
        <v>-1.13264572856</v>
      </c>
      <c r="AT340" s="148">
        <v>-0.52065730848500003</v>
      </c>
      <c r="AU340" s="48">
        <v>5.2997082419200002E-2</v>
      </c>
      <c r="AV340" s="47">
        <v>0.62665147332399995</v>
      </c>
      <c r="AW340" s="47">
        <v>0.78125059151099996</v>
      </c>
      <c r="AX340" s="29" t="s">
        <v>133</v>
      </c>
      <c r="AY340" s="29" t="s">
        <v>133</v>
      </c>
      <c r="AZ340" s="47">
        <v>1.12273711369</v>
      </c>
      <c r="BA340" s="30">
        <v>-1</v>
      </c>
      <c r="BB340" s="42">
        <v>5</v>
      </c>
      <c r="BC340" s="31" t="s">
        <v>11331</v>
      </c>
      <c r="BD340" s="31" t="s">
        <v>6049</v>
      </c>
      <c r="BE340" s="31" t="s">
        <v>1711</v>
      </c>
      <c r="BF340" s="32" t="s">
        <v>133</v>
      </c>
      <c r="BG340" s="32" t="s">
        <v>133</v>
      </c>
      <c r="BH340" s="33">
        <v>0.05</v>
      </c>
      <c r="BI340" s="33">
        <v>0.05</v>
      </c>
      <c r="BJ340" s="32" t="s">
        <v>133</v>
      </c>
      <c r="BK340" s="32" t="s">
        <v>133</v>
      </c>
      <c r="BL340" s="32" t="s">
        <v>133</v>
      </c>
      <c r="BM340" s="34" t="s">
        <v>133</v>
      </c>
      <c r="BN340" s="34" t="s">
        <v>133</v>
      </c>
      <c r="BO340" s="34" t="s">
        <v>133</v>
      </c>
      <c r="BP340" s="34" t="s">
        <v>133</v>
      </c>
      <c r="BQ340" s="35" t="s">
        <v>133</v>
      </c>
      <c r="BR340" s="16">
        <f t="shared" si="40"/>
        <v>0.51497572758334931</v>
      </c>
      <c r="BS340" s="16">
        <f t="shared" si="41"/>
        <v>0.51497572758334931</v>
      </c>
      <c r="BT340" s="35" t="s">
        <v>133</v>
      </c>
      <c r="BU340" s="35" t="s">
        <v>133</v>
      </c>
      <c r="BV340" s="35" t="s">
        <v>133</v>
      </c>
      <c r="BW340" s="35" t="s">
        <v>133</v>
      </c>
      <c r="BX340" s="36">
        <v>0</v>
      </c>
      <c r="BY340" s="37" t="s">
        <v>133</v>
      </c>
      <c r="BZ340" s="38" t="s">
        <v>133</v>
      </c>
    </row>
    <row r="341" spans="1:78" ht="50.1" customHeight="1">
      <c r="A341" s="19" t="s">
        <v>615</v>
      </c>
      <c r="B341" s="20" t="s">
        <v>1112</v>
      </c>
      <c r="C341" s="21">
        <v>8</v>
      </c>
      <c r="D341" s="21" t="s">
        <v>601</v>
      </c>
      <c r="E341" s="40">
        <v>13.05</v>
      </c>
      <c r="F341" s="40">
        <v>101.05</v>
      </c>
      <c r="G341" s="41">
        <v>1</v>
      </c>
      <c r="H341" s="22">
        <v>6305</v>
      </c>
      <c r="I341" s="22">
        <v>312.12978070027219</v>
      </c>
      <c r="J341" s="23">
        <v>7097</v>
      </c>
      <c r="K341" s="23">
        <v>7740</v>
      </c>
      <c r="L341" s="23">
        <v>6454</v>
      </c>
      <c r="M341" s="24" t="s">
        <v>1142</v>
      </c>
      <c r="N341" s="25" t="s">
        <v>133</v>
      </c>
      <c r="O341" s="25" t="s">
        <v>133</v>
      </c>
      <c r="P341" s="25" t="s">
        <v>133</v>
      </c>
      <c r="Q341" s="25" t="s">
        <v>133</v>
      </c>
      <c r="R341" s="25" t="s">
        <v>133</v>
      </c>
      <c r="S341" s="44" t="s">
        <v>133</v>
      </c>
      <c r="T341" s="26" t="s">
        <v>599</v>
      </c>
      <c r="U341" s="27">
        <v>0.35</v>
      </c>
      <c r="V341" s="27" t="s">
        <v>133</v>
      </c>
      <c r="W341" s="27" t="s">
        <v>133</v>
      </c>
      <c r="X341" s="27">
        <v>0.17499999999999999</v>
      </c>
      <c r="Y341" s="27">
        <v>0.01</v>
      </c>
      <c r="Z341" s="27" t="s">
        <v>133</v>
      </c>
      <c r="AA341" s="27" t="s">
        <v>133</v>
      </c>
      <c r="AB341" s="28" t="s">
        <v>133</v>
      </c>
      <c r="AC341" s="28">
        <v>0.5</v>
      </c>
      <c r="AD341" s="28">
        <v>0.01</v>
      </c>
      <c r="AE341" s="28" t="s">
        <v>133</v>
      </c>
      <c r="AF341" s="28">
        <v>0.1</v>
      </c>
      <c r="AG341" s="39" t="s">
        <v>133</v>
      </c>
      <c r="AH341" s="39" t="s">
        <v>133</v>
      </c>
      <c r="AI341" s="39" t="s">
        <v>133</v>
      </c>
      <c r="AJ341" s="39" t="s">
        <v>133</v>
      </c>
      <c r="AK341" s="39" t="s">
        <v>133</v>
      </c>
      <c r="AL341" s="39">
        <v>0.32500000000000001</v>
      </c>
      <c r="AM341" s="45" t="s">
        <v>133</v>
      </c>
      <c r="AN341" s="15">
        <f t="shared" si="38"/>
        <v>0.53928192997726154</v>
      </c>
      <c r="AO341" s="15">
        <f t="shared" si="39"/>
        <v>0.53928192997726154</v>
      </c>
      <c r="AP341" s="47">
        <v>-1.8512983999999999</v>
      </c>
      <c r="AQ341" s="29" t="s">
        <v>133</v>
      </c>
      <c r="AR341" s="29" t="s">
        <v>133</v>
      </c>
      <c r="AS341" s="148">
        <v>-1.0479714</v>
      </c>
      <c r="AT341" s="148">
        <v>-0.49596289999999998</v>
      </c>
      <c r="AU341" s="48">
        <v>4.3349100000000002E-2</v>
      </c>
      <c r="AV341" s="47">
        <v>0.58266119999999999</v>
      </c>
      <c r="AW341" s="47">
        <v>0.72856929999999998</v>
      </c>
      <c r="AX341" s="29" t="s">
        <v>133</v>
      </c>
      <c r="AY341" s="29" t="s">
        <v>133</v>
      </c>
      <c r="AZ341" s="47">
        <v>1.1096006</v>
      </c>
      <c r="BA341" s="30">
        <v>0</v>
      </c>
      <c r="BB341" s="42">
        <v>5</v>
      </c>
      <c r="BC341" s="31" t="s">
        <v>1705</v>
      </c>
      <c r="BD341" s="31" t="s">
        <v>11381</v>
      </c>
      <c r="BE341" s="31" t="s">
        <v>1709</v>
      </c>
      <c r="BF341" s="32">
        <v>0.57647484999999998</v>
      </c>
      <c r="BG341" s="32">
        <v>0.53312575000000006</v>
      </c>
      <c r="BH341" s="33">
        <v>0.05</v>
      </c>
      <c r="BI341" s="33">
        <v>0.05</v>
      </c>
      <c r="BJ341" s="32" t="s">
        <v>133</v>
      </c>
      <c r="BK341" s="32" t="s">
        <v>133</v>
      </c>
      <c r="BL341" s="32" t="s">
        <v>133</v>
      </c>
      <c r="BM341" s="34" t="s">
        <v>133</v>
      </c>
      <c r="BN341" s="34" t="s">
        <v>133</v>
      </c>
      <c r="BO341" s="34" t="s">
        <v>133</v>
      </c>
      <c r="BP341" s="34" t="s">
        <v>133</v>
      </c>
      <c r="BQ341" s="16">
        <f t="shared" si="37"/>
        <v>-0.25147484999999997</v>
      </c>
      <c r="BR341" s="16">
        <f t="shared" si="40"/>
        <v>0.76160886635665059</v>
      </c>
      <c r="BS341" s="16">
        <f t="shared" si="41"/>
        <v>0.76160886635665059</v>
      </c>
      <c r="BT341" s="35" t="s">
        <v>133</v>
      </c>
      <c r="BU341" s="35" t="s">
        <v>133</v>
      </c>
      <c r="BV341" s="35" t="s">
        <v>133</v>
      </c>
      <c r="BW341" s="35" t="s">
        <v>133</v>
      </c>
      <c r="BX341" s="36">
        <v>0</v>
      </c>
      <c r="BY341" s="37" t="s">
        <v>133</v>
      </c>
      <c r="BZ341" s="38" t="s">
        <v>1062</v>
      </c>
    </row>
    <row r="342" spans="1:78" ht="50.1" customHeight="1">
      <c r="A342" s="19" t="s">
        <v>616</v>
      </c>
      <c r="B342" s="20" t="s">
        <v>1112</v>
      </c>
      <c r="C342" s="21">
        <v>8</v>
      </c>
      <c r="D342" s="21" t="s">
        <v>601</v>
      </c>
      <c r="E342" s="40">
        <v>13.868406999999999</v>
      </c>
      <c r="F342" s="40">
        <v>100.809288</v>
      </c>
      <c r="G342" s="41">
        <v>1</v>
      </c>
      <c r="H342" s="22">
        <v>7345</v>
      </c>
      <c r="I342" s="22">
        <v>137.93114224133723</v>
      </c>
      <c r="J342" s="23">
        <v>8146.5</v>
      </c>
      <c r="K342" s="23">
        <v>8410</v>
      </c>
      <c r="L342" s="23">
        <v>7883</v>
      </c>
      <c r="M342" s="24" t="s">
        <v>1142</v>
      </c>
      <c r="N342" s="25" t="s">
        <v>133</v>
      </c>
      <c r="O342" s="25" t="s">
        <v>133</v>
      </c>
      <c r="P342" s="25" t="s">
        <v>133</v>
      </c>
      <c r="Q342" s="25" t="s">
        <v>133</v>
      </c>
      <c r="R342" s="25" t="s">
        <v>133</v>
      </c>
      <c r="S342" s="44" t="s">
        <v>133</v>
      </c>
      <c r="T342" s="26" t="s">
        <v>599</v>
      </c>
      <c r="U342" s="27">
        <v>1.5</v>
      </c>
      <c r="V342" s="27" t="s">
        <v>133</v>
      </c>
      <c r="W342" s="27" t="s">
        <v>133</v>
      </c>
      <c r="X342" s="27">
        <v>0.75</v>
      </c>
      <c r="Y342" s="27">
        <v>0.01</v>
      </c>
      <c r="Z342" s="27" t="s">
        <v>133</v>
      </c>
      <c r="AA342" s="27" t="s">
        <v>133</v>
      </c>
      <c r="AB342" s="28" t="s">
        <v>133</v>
      </c>
      <c r="AC342" s="28">
        <v>0.5</v>
      </c>
      <c r="AD342" s="28">
        <v>0.01</v>
      </c>
      <c r="AE342" s="28" t="s">
        <v>133</v>
      </c>
      <c r="AF342" s="28">
        <v>0.1</v>
      </c>
      <c r="AG342" s="39" t="s">
        <v>133</v>
      </c>
      <c r="AH342" s="39" t="s">
        <v>133</v>
      </c>
      <c r="AI342" s="39" t="s">
        <v>133</v>
      </c>
      <c r="AJ342" s="39" t="s">
        <v>133</v>
      </c>
      <c r="AK342" s="39" t="s">
        <v>133</v>
      </c>
      <c r="AL342" s="39">
        <v>7.85</v>
      </c>
      <c r="AM342" s="45" t="s">
        <v>133</v>
      </c>
      <c r="AN342" s="15">
        <f t="shared" si="38"/>
        <v>0.907028114227999</v>
      </c>
      <c r="AO342" s="15">
        <f t="shared" si="39"/>
        <v>0.907028114227999</v>
      </c>
      <c r="AP342" s="47">
        <v>-1.8512983999999999</v>
      </c>
      <c r="AQ342" s="29" t="s">
        <v>133</v>
      </c>
      <c r="AR342" s="29" t="s">
        <v>133</v>
      </c>
      <c r="AS342" s="148">
        <v>-1.0479714</v>
      </c>
      <c r="AT342" s="148">
        <v>-0.49596289999999998</v>
      </c>
      <c r="AU342" s="48">
        <v>4.3349100000000002E-2</v>
      </c>
      <c r="AV342" s="47">
        <v>0.58266119999999999</v>
      </c>
      <c r="AW342" s="47">
        <v>0.72856929999999998</v>
      </c>
      <c r="AX342" s="29" t="s">
        <v>133</v>
      </c>
      <c r="AY342" s="29" t="s">
        <v>133</v>
      </c>
      <c r="AZ342" s="47">
        <v>1.1096006</v>
      </c>
      <c r="BA342" s="30">
        <v>0</v>
      </c>
      <c r="BB342" s="42">
        <v>5</v>
      </c>
      <c r="BC342" s="31" t="s">
        <v>1705</v>
      </c>
      <c r="BD342" s="31" t="s">
        <v>11381</v>
      </c>
      <c r="BE342" s="31" t="s">
        <v>1709</v>
      </c>
      <c r="BF342" s="32">
        <v>0.57647484999999998</v>
      </c>
      <c r="BG342" s="32">
        <v>0.53312575000000006</v>
      </c>
      <c r="BH342" s="33">
        <v>0.05</v>
      </c>
      <c r="BI342" s="33">
        <v>0.05</v>
      </c>
      <c r="BJ342" s="32" t="s">
        <v>133</v>
      </c>
      <c r="BK342" s="32" t="s">
        <v>133</v>
      </c>
      <c r="BL342" s="32" t="s">
        <v>133</v>
      </c>
      <c r="BM342" s="34" t="s">
        <v>133</v>
      </c>
      <c r="BN342" s="34" t="s">
        <v>133</v>
      </c>
      <c r="BO342" s="34" t="s">
        <v>133</v>
      </c>
      <c r="BP342" s="34" t="s">
        <v>133</v>
      </c>
      <c r="BQ342" s="16">
        <f t="shared" si="37"/>
        <v>7.2735251499999993</v>
      </c>
      <c r="BR342" s="16">
        <f t="shared" si="40"/>
        <v>1.054477626748459</v>
      </c>
      <c r="BS342" s="16">
        <f t="shared" si="41"/>
        <v>1.054477626748459</v>
      </c>
      <c r="BT342" s="35" t="s">
        <v>133</v>
      </c>
      <c r="BU342" s="35" t="s">
        <v>133</v>
      </c>
      <c r="BV342" s="35" t="s">
        <v>133</v>
      </c>
      <c r="BW342" s="35" t="s">
        <v>133</v>
      </c>
      <c r="BX342" s="36">
        <v>0</v>
      </c>
      <c r="BY342" s="37" t="s">
        <v>133</v>
      </c>
      <c r="BZ342" s="38" t="s">
        <v>6089</v>
      </c>
    </row>
    <row r="343" spans="1:78" ht="50.1" customHeight="1">
      <c r="A343" s="19" t="s">
        <v>617</v>
      </c>
      <c r="B343" s="20" t="s">
        <v>11312</v>
      </c>
      <c r="C343" s="21">
        <v>8</v>
      </c>
      <c r="D343" s="21" t="s">
        <v>601</v>
      </c>
      <c r="E343" s="40">
        <v>13.916667</v>
      </c>
      <c r="F343" s="40">
        <v>101.05</v>
      </c>
      <c r="G343" s="41">
        <v>1</v>
      </c>
      <c r="H343" s="22">
        <v>7605</v>
      </c>
      <c r="I343" s="22">
        <v>218.91779278989637</v>
      </c>
      <c r="J343" s="23">
        <v>8497</v>
      </c>
      <c r="K343" s="23">
        <v>8988</v>
      </c>
      <c r="L343" s="23">
        <v>8006</v>
      </c>
      <c r="M343" s="24" t="s">
        <v>1142</v>
      </c>
      <c r="N343" s="25" t="s">
        <v>133</v>
      </c>
      <c r="O343" s="25" t="s">
        <v>133</v>
      </c>
      <c r="P343" s="25" t="s">
        <v>133</v>
      </c>
      <c r="Q343" s="25" t="s">
        <v>133</v>
      </c>
      <c r="R343" s="25" t="s">
        <v>133</v>
      </c>
      <c r="S343" s="44" t="s">
        <v>133</v>
      </c>
      <c r="T343" s="26" t="s">
        <v>599</v>
      </c>
      <c r="U343" s="27">
        <v>1.3</v>
      </c>
      <c r="V343" s="27" t="s">
        <v>133</v>
      </c>
      <c r="W343" s="27" t="s">
        <v>133</v>
      </c>
      <c r="X343" s="27" t="s">
        <v>133</v>
      </c>
      <c r="Y343" s="27">
        <v>0.01</v>
      </c>
      <c r="Z343" s="27" t="s">
        <v>133</v>
      </c>
      <c r="AA343" s="27" t="s">
        <v>133</v>
      </c>
      <c r="AB343" s="28" t="s">
        <v>133</v>
      </c>
      <c r="AC343" s="28">
        <v>0.5</v>
      </c>
      <c r="AD343" s="28">
        <v>0.01</v>
      </c>
      <c r="AE343" s="28" t="s">
        <v>133</v>
      </c>
      <c r="AF343" s="28">
        <v>0.1</v>
      </c>
      <c r="AG343" s="39" t="s">
        <v>133</v>
      </c>
      <c r="AH343" s="39" t="s">
        <v>133</v>
      </c>
      <c r="AI343" s="39" t="s">
        <v>133</v>
      </c>
      <c r="AJ343" s="39" t="s">
        <v>133</v>
      </c>
      <c r="AK343" s="39" t="s">
        <v>133</v>
      </c>
      <c r="AL343" s="39">
        <v>6.35</v>
      </c>
      <c r="AM343" s="45" t="s">
        <v>133</v>
      </c>
      <c r="AN343" s="15">
        <f t="shared" si="38"/>
        <v>0.51009802979427399</v>
      </c>
      <c r="AO343" s="15">
        <f t="shared" si="39"/>
        <v>0.51009802979427399</v>
      </c>
      <c r="AP343" s="47">
        <v>-1.8512983999999999</v>
      </c>
      <c r="AQ343" s="29" t="s">
        <v>133</v>
      </c>
      <c r="AR343" s="29" t="s">
        <v>133</v>
      </c>
      <c r="AS343" s="148">
        <v>-1.0479714</v>
      </c>
      <c r="AT343" s="148">
        <v>-0.49596289999999998</v>
      </c>
      <c r="AU343" s="48">
        <v>4.3349100000000002E-2</v>
      </c>
      <c r="AV343" s="47">
        <v>0.58266119999999999</v>
      </c>
      <c r="AW343" s="47">
        <v>0.72856929999999998</v>
      </c>
      <c r="AX343" s="29" t="s">
        <v>133</v>
      </c>
      <c r="AY343" s="29" t="s">
        <v>133</v>
      </c>
      <c r="AZ343" s="47">
        <v>1.1096006</v>
      </c>
      <c r="BA343" s="30">
        <v>0</v>
      </c>
      <c r="BB343" s="42">
        <v>5</v>
      </c>
      <c r="BC343" s="31" t="s">
        <v>1705</v>
      </c>
      <c r="BD343" s="31" t="s">
        <v>11381</v>
      </c>
      <c r="BE343" s="31" t="s">
        <v>1709</v>
      </c>
      <c r="BF343" s="32">
        <v>0.57647484999999998</v>
      </c>
      <c r="BG343" s="32">
        <v>0.53312575000000006</v>
      </c>
      <c r="BH343" s="33">
        <v>0.05</v>
      </c>
      <c r="BI343" s="33">
        <v>0.05</v>
      </c>
      <c r="BJ343" s="32" t="s">
        <v>133</v>
      </c>
      <c r="BK343" s="32" t="s">
        <v>133</v>
      </c>
      <c r="BL343" s="32" t="s">
        <v>133</v>
      </c>
      <c r="BM343" s="34" t="s">
        <v>133</v>
      </c>
      <c r="BN343" s="34" t="s">
        <v>133</v>
      </c>
      <c r="BO343" s="34" t="s">
        <v>133</v>
      </c>
      <c r="BP343" s="34" t="s">
        <v>133</v>
      </c>
      <c r="BQ343" s="16">
        <f t="shared" si="37"/>
        <v>5.7735251499999993</v>
      </c>
      <c r="BR343" s="16">
        <f t="shared" si="40"/>
        <v>0.74123077736495979</v>
      </c>
      <c r="BS343" s="16">
        <f t="shared" si="41"/>
        <v>0.74123077736495979</v>
      </c>
      <c r="BT343" s="35" t="s">
        <v>133</v>
      </c>
      <c r="BU343" s="35" t="s">
        <v>133</v>
      </c>
      <c r="BV343" s="35" t="s">
        <v>133</v>
      </c>
      <c r="BW343" s="35" t="s">
        <v>133</v>
      </c>
      <c r="BX343" s="36">
        <v>0</v>
      </c>
      <c r="BY343" s="37" t="s">
        <v>133</v>
      </c>
      <c r="BZ343" s="38" t="s">
        <v>133</v>
      </c>
    </row>
    <row r="344" spans="1:78" ht="50.1" customHeight="1">
      <c r="A344" s="19" t="s">
        <v>618</v>
      </c>
      <c r="B344" s="20" t="s">
        <v>11312</v>
      </c>
      <c r="C344" s="21">
        <v>8</v>
      </c>
      <c r="D344" s="21" t="s">
        <v>601</v>
      </c>
      <c r="E344" s="40">
        <v>13.916667</v>
      </c>
      <c r="F344" s="40">
        <v>101.583333</v>
      </c>
      <c r="G344" s="41">
        <v>1</v>
      </c>
      <c r="H344" s="22">
        <v>6045</v>
      </c>
      <c r="I344" s="22">
        <v>348.46090168051853</v>
      </c>
      <c r="J344" s="23">
        <v>6861</v>
      </c>
      <c r="K344" s="23">
        <v>7594</v>
      </c>
      <c r="L344" s="23">
        <v>6128</v>
      </c>
      <c r="M344" s="24" t="s">
        <v>1142</v>
      </c>
      <c r="N344" s="25" t="s">
        <v>133</v>
      </c>
      <c r="O344" s="25" t="s">
        <v>133</v>
      </c>
      <c r="P344" s="25" t="s">
        <v>133</v>
      </c>
      <c r="Q344" s="25" t="s">
        <v>133</v>
      </c>
      <c r="R344" s="25" t="s">
        <v>133</v>
      </c>
      <c r="S344" s="44" t="s">
        <v>133</v>
      </c>
      <c r="T344" s="26" t="s">
        <v>599</v>
      </c>
      <c r="U344" s="27">
        <v>0.8</v>
      </c>
      <c r="V344" s="27" t="s">
        <v>133</v>
      </c>
      <c r="W344" s="27" t="s">
        <v>133</v>
      </c>
      <c r="X344" s="27" t="s">
        <v>133</v>
      </c>
      <c r="Y344" s="27">
        <v>0.01</v>
      </c>
      <c r="Z344" s="27" t="s">
        <v>133</v>
      </c>
      <c r="AA344" s="27" t="s">
        <v>133</v>
      </c>
      <c r="AB344" s="28" t="s">
        <v>133</v>
      </c>
      <c r="AC344" s="28">
        <v>0.5</v>
      </c>
      <c r="AD344" s="28">
        <v>0.01</v>
      </c>
      <c r="AE344" s="28" t="s">
        <v>133</v>
      </c>
      <c r="AF344" s="28">
        <v>0.1</v>
      </c>
      <c r="AG344" s="39" t="s">
        <v>133</v>
      </c>
      <c r="AH344" s="39" t="s">
        <v>133</v>
      </c>
      <c r="AI344" s="39" t="s">
        <v>133</v>
      </c>
      <c r="AJ344" s="39" t="s">
        <v>133</v>
      </c>
      <c r="AK344" s="39" t="s">
        <v>133</v>
      </c>
      <c r="AL344" s="39">
        <v>7.7</v>
      </c>
      <c r="AM344" s="45" t="s">
        <v>133</v>
      </c>
      <c r="AN344" s="15">
        <f t="shared" si="38"/>
        <v>0.51009802979427399</v>
      </c>
      <c r="AO344" s="15">
        <f t="shared" si="39"/>
        <v>0.51009802979427399</v>
      </c>
      <c r="AP344" s="47">
        <v>-1.8512983999999999</v>
      </c>
      <c r="AQ344" s="29" t="s">
        <v>133</v>
      </c>
      <c r="AR344" s="29" t="s">
        <v>133</v>
      </c>
      <c r="AS344" s="148">
        <v>-1.0479714</v>
      </c>
      <c r="AT344" s="148">
        <v>-0.49596289999999998</v>
      </c>
      <c r="AU344" s="48">
        <v>4.3349100000000002E-2</v>
      </c>
      <c r="AV344" s="47">
        <v>0.58266119999999999</v>
      </c>
      <c r="AW344" s="47">
        <v>0.72856929999999998</v>
      </c>
      <c r="AX344" s="29" t="s">
        <v>133</v>
      </c>
      <c r="AY344" s="29" t="s">
        <v>133</v>
      </c>
      <c r="AZ344" s="47">
        <v>1.1096006</v>
      </c>
      <c r="BA344" s="30">
        <v>0</v>
      </c>
      <c r="BB344" s="42">
        <v>5</v>
      </c>
      <c r="BC344" s="31" t="s">
        <v>1705</v>
      </c>
      <c r="BD344" s="31" t="s">
        <v>11381</v>
      </c>
      <c r="BE344" s="31" t="s">
        <v>1709</v>
      </c>
      <c r="BF344" s="32">
        <v>0.57647484999999998</v>
      </c>
      <c r="BG344" s="32">
        <v>0.53312575000000006</v>
      </c>
      <c r="BH344" s="33">
        <v>0.05</v>
      </c>
      <c r="BI344" s="33">
        <v>0.05</v>
      </c>
      <c r="BJ344" s="32" t="s">
        <v>133</v>
      </c>
      <c r="BK344" s="32" t="s">
        <v>133</v>
      </c>
      <c r="BL344" s="32" t="s">
        <v>133</v>
      </c>
      <c r="BM344" s="34" t="s">
        <v>133</v>
      </c>
      <c r="BN344" s="34" t="s">
        <v>133</v>
      </c>
      <c r="BO344" s="34" t="s">
        <v>133</v>
      </c>
      <c r="BP344" s="34" t="s">
        <v>133</v>
      </c>
      <c r="BQ344" s="16">
        <f t="shared" si="37"/>
        <v>7.1235251499999999</v>
      </c>
      <c r="BR344" s="16">
        <f t="shared" si="40"/>
        <v>0.74123077736495979</v>
      </c>
      <c r="BS344" s="16">
        <f t="shared" si="41"/>
        <v>0.74123077736495979</v>
      </c>
      <c r="BT344" s="35" t="s">
        <v>133</v>
      </c>
      <c r="BU344" s="35" t="s">
        <v>133</v>
      </c>
      <c r="BV344" s="35" t="s">
        <v>133</v>
      </c>
      <c r="BW344" s="35" t="s">
        <v>133</v>
      </c>
      <c r="BX344" s="36">
        <v>0</v>
      </c>
      <c r="BY344" s="37" t="s">
        <v>133</v>
      </c>
      <c r="BZ344" s="38" t="s">
        <v>133</v>
      </c>
    </row>
    <row r="345" spans="1:78" ht="50.1" customHeight="1">
      <c r="A345" s="19" t="s">
        <v>619</v>
      </c>
      <c r="B345" s="20" t="s">
        <v>1112</v>
      </c>
      <c r="C345" s="21">
        <v>8</v>
      </c>
      <c r="D345" s="21" t="s">
        <v>601</v>
      </c>
      <c r="E345" s="40">
        <v>14.023713000000001</v>
      </c>
      <c r="F345" s="40">
        <v>100.772548</v>
      </c>
      <c r="G345" s="41">
        <v>1</v>
      </c>
      <c r="H345" s="22">
        <v>7055</v>
      </c>
      <c r="I345" s="22">
        <v>226.77080940897133</v>
      </c>
      <c r="J345" s="23">
        <v>7924.5</v>
      </c>
      <c r="K345" s="23">
        <v>8340</v>
      </c>
      <c r="L345" s="23">
        <v>7509</v>
      </c>
      <c r="M345" s="24" t="s">
        <v>1142</v>
      </c>
      <c r="N345" s="25" t="s">
        <v>133</v>
      </c>
      <c r="O345" s="25" t="s">
        <v>133</v>
      </c>
      <c r="P345" s="25" t="s">
        <v>133</v>
      </c>
      <c r="Q345" s="25" t="s">
        <v>133</v>
      </c>
      <c r="R345" s="25" t="s">
        <v>133</v>
      </c>
      <c r="S345" s="44" t="s">
        <v>133</v>
      </c>
      <c r="T345" s="26" t="s">
        <v>599</v>
      </c>
      <c r="U345" s="27">
        <v>1.53</v>
      </c>
      <c r="V345" s="27" t="s">
        <v>133</v>
      </c>
      <c r="W345" s="27" t="s">
        <v>133</v>
      </c>
      <c r="X345" s="27" t="s">
        <v>133</v>
      </c>
      <c r="Y345" s="27">
        <v>0.01</v>
      </c>
      <c r="Z345" s="27" t="s">
        <v>133</v>
      </c>
      <c r="AA345" s="27" t="s">
        <v>133</v>
      </c>
      <c r="AB345" s="28" t="s">
        <v>133</v>
      </c>
      <c r="AC345" s="28">
        <v>0.5</v>
      </c>
      <c r="AD345" s="28">
        <v>0.01</v>
      </c>
      <c r="AE345" s="28" t="s">
        <v>133</v>
      </c>
      <c r="AF345" s="28">
        <v>0.1</v>
      </c>
      <c r="AG345" s="39" t="s">
        <v>133</v>
      </c>
      <c r="AH345" s="39" t="s">
        <v>133</v>
      </c>
      <c r="AI345" s="39" t="s">
        <v>133</v>
      </c>
      <c r="AJ345" s="39" t="s">
        <v>133</v>
      </c>
      <c r="AK345" s="39" t="s">
        <v>133</v>
      </c>
      <c r="AL345" s="39">
        <v>-2.2349999999999999</v>
      </c>
      <c r="AM345" s="45" t="s">
        <v>133</v>
      </c>
      <c r="AN345" s="15">
        <f t="shared" si="38"/>
        <v>0.51009802979427399</v>
      </c>
      <c r="AO345" s="15">
        <f t="shared" si="39"/>
        <v>0.51009802979427399</v>
      </c>
      <c r="AP345" s="47">
        <v>-1.8512983999999999</v>
      </c>
      <c r="AQ345" s="29" t="s">
        <v>133</v>
      </c>
      <c r="AR345" s="29" t="s">
        <v>133</v>
      </c>
      <c r="AS345" s="148">
        <v>-1.0479714</v>
      </c>
      <c r="AT345" s="148">
        <v>-0.49596289999999998</v>
      </c>
      <c r="AU345" s="48">
        <v>4.3349100000000002E-2</v>
      </c>
      <c r="AV345" s="47">
        <v>0.58266119999999999</v>
      </c>
      <c r="AW345" s="47">
        <v>0.72856929999999998</v>
      </c>
      <c r="AX345" s="29" t="s">
        <v>133</v>
      </c>
      <c r="AY345" s="29" t="s">
        <v>133</v>
      </c>
      <c r="AZ345" s="47">
        <v>1.1096006</v>
      </c>
      <c r="BA345" s="30">
        <v>0</v>
      </c>
      <c r="BB345" s="42">
        <v>5</v>
      </c>
      <c r="BC345" s="31" t="s">
        <v>1705</v>
      </c>
      <c r="BD345" s="31" t="s">
        <v>11381</v>
      </c>
      <c r="BE345" s="31" t="s">
        <v>1709</v>
      </c>
      <c r="BF345" s="32">
        <v>0.57647484999999998</v>
      </c>
      <c r="BG345" s="32">
        <v>0.53312575000000006</v>
      </c>
      <c r="BH345" s="33">
        <v>0.05</v>
      </c>
      <c r="BI345" s="33">
        <v>0.05</v>
      </c>
      <c r="BJ345" s="32" t="s">
        <v>133</v>
      </c>
      <c r="BK345" s="32" t="s">
        <v>133</v>
      </c>
      <c r="BL345" s="32" t="s">
        <v>133</v>
      </c>
      <c r="BM345" s="34" t="s">
        <v>133</v>
      </c>
      <c r="BN345" s="34" t="s">
        <v>133</v>
      </c>
      <c r="BO345" s="34" t="s">
        <v>133</v>
      </c>
      <c r="BP345" s="34" t="s">
        <v>133</v>
      </c>
      <c r="BQ345" s="16">
        <f t="shared" ref="BQ345:BQ402" si="42">AL345-BF345</f>
        <v>-2.8114748499999997</v>
      </c>
      <c r="BR345" s="16">
        <f t="shared" si="40"/>
        <v>0.74123077736495979</v>
      </c>
      <c r="BS345" s="16">
        <f t="shared" si="41"/>
        <v>0.74123077736495979</v>
      </c>
      <c r="BT345" s="35" t="s">
        <v>133</v>
      </c>
      <c r="BU345" s="35" t="s">
        <v>133</v>
      </c>
      <c r="BV345" s="35" t="s">
        <v>133</v>
      </c>
      <c r="BW345" s="35" t="s">
        <v>133</v>
      </c>
      <c r="BX345" s="36">
        <v>0</v>
      </c>
      <c r="BY345" s="37" t="s">
        <v>133</v>
      </c>
      <c r="BZ345" s="38" t="s">
        <v>133</v>
      </c>
    </row>
    <row r="346" spans="1:78" ht="50.1" customHeight="1">
      <c r="A346" s="19" t="s">
        <v>620</v>
      </c>
      <c r="B346" s="20" t="s">
        <v>11312</v>
      </c>
      <c r="C346" s="21">
        <v>8</v>
      </c>
      <c r="D346" s="21" t="s">
        <v>601</v>
      </c>
      <c r="E346" s="40">
        <v>14.033333000000001</v>
      </c>
      <c r="F346" s="40">
        <v>101</v>
      </c>
      <c r="G346" s="41">
        <v>1</v>
      </c>
      <c r="H346" s="22">
        <v>7225</v>
      </c>
      <c r="I346" s="22">
        <v>203.77683872314833</v>
      </c>
      <c r="J346" s="23">
        <v>8039</v>
      </c>
      <c r="K346" s="23">
        <v>8408</v>
      </c>
      <c r="L346" s="23">
        <v>7670</v>
      </c>
      <c r="M346" s="24" t="s">
        <v>1142</v>
      </c>
      <c r="N346" s="25" t="s">
        <v>133</v>
      </c>
      <c r="O346" s="25" t="s">
        <v>133</v>
      </c>
      <c r="P346" s="25" t="s">
        <v>133</v>
      </c>
      <c r="Q346" s="25" t="s">
        <v>133</v>
      </c>
      <c r="R346" s="25" t="s">
        <v>133</v>
      </c>
      <c r="S346" s="44" t="s">
        <v>133</v>
      </c>
      <c r="T346" s="26" t="s">
        <v>599</v>
      </c>
      <c r="U346" s="27">
        <v>0.5</v>
      </c>
      <c r="V346" s="27" t="s">
        <v>133</v>
      </c>
      <c r="W346" s="27" t="s">
        <v>133</v>
      </c>
      <c r="X346" s="27" t="s">
        <v>133</v>
      </c>
      <c r="Y346" s="27">
        <v>0.01</v>
      </c>
      <c r="Z346" s="27" t="s">
        <v>133</v>
      </c>
      <c r="AA346" s="27" t="s">
        <v>133</v>
      </c>
      <c r="AB346" s="28" t="s">
        <v>133</v>
      </c>
      <c r="AC346" s="28">
        <v>0.5</v>
      </c>
      <c r="AD346" s="28">
        <v>0.01</v>
      </c>
      <c r="AE346" s="28" t="s">
        <v>133</v>
      </c>
      <c r="AF346" s="28">
        <v>0.1</v>
      </c>
      <c r="AG346" s="39" t="s">
        <v>133</v>
      </c>
      <c r="AH346" s="39" t="s">
        <v>133</v>
      </c>
      <c r="AI346" s="39" t="s">
        <v>133</v>
      </c>
      <c r="AJ346" s="39" t="s">
        <v>133</v>
      </c>
      <c r="AK346" s="39" t="s">
        <v>133</v>
      </c>
      <c r="AL346" s="39">
        <v>-2.65</v>
      </c>
      <c r="AM346" s="45" t="s">
        <v>133</v>
      </c>
      <c r="AN346" s="15">
        <f t="shared" si="38"/>
        <v>0.51009802979427399</v>
      </c>
      <c r="AO346" s="15">
        <f t="shared" si="39"/>
        <v>0.51009802979427399</v>
      </c>
      <c r="AP346" s="47">
        <v>-1.8512983999999999</v>
      </c>
      <c r="AQ346" s="29" t="s">
        <v>133</v>
      </c>
      <c r="AR346" s="29" t="s">
        <v>133</v>
      </c>
      <c r="AS346" s="148">
        <v>-1.0479714</v>
      </c>
      <c r="AT346" s="148">
        <v>-0.49596289999999998</v>
      </c>
      <c r="AU346" s="48">
        <v>4.3349100000000002E-2</v>
      </c>
      <c r="AV346" s="47">
        <v>0.58266119999999999</v>
      </c>
      <c r="AW346" s="47">
        <v>0.72856929999999998</v>
      </c>
      <c r="AX346" s="29" t="s">
        <v>133</v>
      </c>
      <c r="AY346" s="29" t="s">
        <v>133</v>
      </c>
      <c r="AZ346" s="47">
        <v>1.1096006</v>
      </c>
      <c r="BA346" s="30">
        <v>0</v>
      </c>
      <c r="BB346" s="42">
        <v>5</v>
      </c>
      <c r="BC346" s="31" t="s">
        <v>1705</v>
      </c>
      <c r="BD346" s="31" t="s">
        <v>11381</v>
      </c>
      <c r="BE346" s="31" t="s">
        <v>1709</v>
      </c>
      <c r="BF346" s="32">
        <v>0.57647484999999998</v>
      </c>
      <c r="BG346" s="32">
        <v>0.53312575000000006</v>
      </c>
      <c r="BH346" s="33">
        <v>0.05</v>
      </c>
      <c r="BI346" s="33">
        <v>0.05</v>
      </c>
      <c r="BJ346" s="32" t="s">
        <v>133</v>
      </c>
      <c r="BK346" s="32" t="s">
        <v>133</v>
      </c>
      <c r="BL346" s="32" t="s">
        <v>133</v>
      </c>
      <c r="BM346" s="34" t="s">
        <v>133</v>
      </c>
      <c r="BN346" s="34" t="s">
        <v>133</v>
      </c>
      <c r="BO346" s="34" t="s">
        <v>133</v>
      </c>
      <c r="BP346" s="34" t="s">
        <v>133</v>
      </c>
      <c r="BQ346" s="16">
        <f t="shared" si="42"/>
        <v>-3.2264748499999998</v>
      </c>
      <c r="BR346" s="16">
        <f t="shared" si="40"/>
        <v>0.74123077736495979</v>
      </c>
      <c r="BS346" s="16">
        <f t="shared" si="41"/>
        <v>0.74123077736495979</v>
      </c>
      <c r="BT346" s="35" t="s">
        <v>133</v>
      </c>
      <c r="BU346" s="35" t="s">
        <v>133</v>
      </c>
      <c r="BV346" s="35" t="s">
        <v>133</v>
      </c>
      <c r="BW346" s="35" t="s">
        <v>133</v>
      </c>
      <c r="BX346" s="36">
        <v>0</v>
      </c>
      <c r="BY346" s="37" t="s">
        <v>133</v>
      </c>
      <c r="BZ346" s="38" t="s">
        <v>133</v>
      </c>
    </row>
    <row r="347" spans="1:78" ht="50.1" customHeight="1">
      <c r="A347" s="19" t="s">
        <v>621</v>
      </c>
      <c r="B347" s="20" t="s">
        <v>11312</v>
      </c>
      <c r="C347" s="21">
        <v>8</v>
      </c>
      <c r="D347" s="21" t="s">
        <v>601</v>
      </c>
      <c r="E347" s="40">
        <v>14.033333000000001</v>
      </c>
      <c r="F347" s="40">
        <v>101</v>
      </c>
      <c r="G347" s="41">
        <v>1</v>
      </c>
      <c r="H347" s="22">
        <v>7665</v>
      </c>
      <c r="I347" s="22">
        <v>218.91779278989637</v>
      </c>
      <c r="J347" s="23">
        <v>8517</v>
      </c>
      <c r="K347" s="23">
        <v>9012</v>
      </c>
      <c r="L347" s="23">
        <v>8022</v>
      </c>
      <c r="M347" s="24" t="s">
        <v>1142</v>
      </c>
      <c r="N347" s="25" t="s">
        <v>133</v>
      </c>
      <c r="O347" s="25" t="s">
        <v>133</v>
      </c>
      <c r="P347" s="25" t="s">
        <v>133</v>
      </c>
      <c r="Q347" s="25" t="s">
        <v>133</v>
      </c>
      <c r="R347" s="25" t="s">
        <v>133</v>
      </c>
      <c r="S347" s="44" t="s">
        <v>133</v>
      </c>
      <c r="T347" s="26" t="s">
        <v>599</v>
      </c>
      <c r="U347" s="27">
        <v>0.4</v>
      </c>
      <c r="V347" s="27" t="s">
        <v>133</v>
      </c>
      <c r="W347" s="27" t="s">
        <v>133</v>
      </c>
      <c r="X347" s="27" t="s">
        <v>133</v>
      </c>
      <c r="Y347" s="27">
        <v>0.01</v>
      </c>
      <c r="Z347" s="27" t="s">
        <v>133</v>
      </c>
      <c r="AA347" s="27" t="s">
        <v>133</v>
      </c>
      <c r="AB347" s="28" t="s">
        <v>133</v>
      </c>
      <c r="AC347" s="28">
        <v>0.5</v>
      </c>
      <c r="AD347" s="28">
        <v>0.01</v>
      </c>
      <c r="AE347" s="28" t="s">
        <v>133</v>
      </c>
      <c r="AF347" s="28">
        <v>0.1</v>
      </c>
      <c r="AG347" s="39" t="s">
        <v>133</v>
      </c>
      <c r="AH347" s="39" t="s">
        <v>133</v>
      </c>
      <c r="AI347" s="39" t="s">
        <v>133</v>
      </c>
      <c r="AJ347" s="39" t="s">
        <v>133</v>
      </c>
      <c r="AK347" s="39" t="s">
        <v>133</v>
      </c>
      <c r="AL347" s="39">
        <v>-2.8</v>
      </c>
      <c r="AM347" s="45" t="s">
        <v>133</v>
      </c>
      <c r="AN347" s="15">
        <f t="shared" si="38"/>
        <v>0.51009802979427399</v>
      </c>
      <c r="AO347" s="15">
        <f t="shared" si="39"/>
        <v>0.51009802979427399</v>
      </c>
      <c r="AP347" s="47">
        <v>-1.8512983999999999</v>
      </c>
      <c r="AQ347" s="29" t="s">
        <v>133</v>
      </c>
      <c r="AR347" s="29" t="s">
        <v>133</v>
      </c>
      <c r="AS347" s="148">
        <v>-1.0479714</v>
      </c>
      <c r="AT347" s="148">
        <v>-0.49596289999999998</v>
      </c>
      <c r="AU347" s="48">
        <v>4.3349100000000002E-2</v>
      </c>
      <c r="AV347" s="47">
        <v>0.58266119999999999</v>
      </c>
      <c r="AW347" s="47">
        <v>0.72856929999999998</v>
      </c>
      <c r="AX347" s="29" t="s">
        <v>133</v>
      </c>
      <c r="AY347" s="29" t="s">
        <v>133</v>
      </c>
      <c r="AZ347" s="47">
        <v>1.1096006</v>
      </c>
      <c r="BA347" s="30">
        <v>0</v>
      </c>
      <c r="BB347" s="42">
        <v>5</v>
      </c>
      <c r="BC347" s="31" t="s">
        <v>1705</v>
      </c>
      <c r="BD347" s="31" t="s">
        <v>11381</v>
      </c>
      <c r="BE347" s="31" t="s">
        <v>1709</v>
      </c>
      <c r="BF347" s="32">
        <v>0.57647484999999998</v>
      </c>
      <c r="BG347" s="32">
        <v>0.53312575000000006</v>
      </c>
      <c r="BH347" s="33">
        <v>0.05</v>
      </c>
      <c r="BI347" s="33">
        <v>0.05</v>
      </c>
      <c r="BJ347" s="32" t="s">
        <v>133</v>
      </c>
      <c r="BK347" s="32" t="s">
        <v>133</v>
      </c>
      <c r="BL347" s="32" t="s">
        <v>133</v>
      </c>
      <c r="BM347" s="34" t="s">
        <v>133</v>
      </c>
      <c r="BN347" s="34" t="s">
        <v>133</v>
      </c>
      <c r="BO347" s="34" t="s">
        <v>133</v>
      </c>
      <c r="BP347" s="34" t="s">
        <v>133</v>
      </c>
      <c r="BQ347" s="16">
        <f t="shared" si="42"/>
        <v>-3.3764748499999997</v>
      </c>
      <c r="BR347" s="16">
        <f t="shared" si="40"/>
        <v>0.74123077736495979</v>
      </c>
      <c r="BS347" s="16">
        <f t="shared" si="41"/>
        <v>0.74123077736495979</v>
      </c>
      <c r="BT347" s="35" t="s">
        <v>133</v>
      </c>
      <c r="BU347" s="35" t="s">
        <v>133</v>
      </c>
      <c r="BV347" s="35" t="s">
        <v>133</v>
      </c>
      <c r="BW347" s="35" t="s">
        <v>133</v>
      </c>
      <c r="BX347" s="36">
        <v>0</v>
      </c>
      <c r="BY347" s="37" t="s">
        <v>133</v>
      </c>
      <c r="BZ347" s="38" t="s">
        <v>133</v>
      </c>
    </row>
    <row r="348" spans="1:78" ht="50.1" customHeight="1">
      <c r="A348" s="19" t="s">
        <v>622</v>
      </c>
      <c r="B348" s="20" t="s">
        <v>1112</v>
      </c>
      <c r="C348" s="21">
        <v>8</v>
      </c>
      <c r="D348" s="21" t="s">
        <v>601</v>
      </c>
      <c r="E348" s="40">
        <v>14.338255</v>
      </c>
      <c r="F348" s="40">
        <v>100.959675</v>
      </c>
      <c r="G348" s="41">
        <v>1</v>
      </c>
      <c r="H348" s="22">
        <v>6545</v>
      </c>
      <c r="I348" s="22">
        <v>461.11278446818193</v>
      </c>
      <c r="J348" s="23">
        <v>7359.5</v>
      </c>
      <c r="K348" s="23">
        <v>8308</v>
      </c>
      <c r="L348" s="23">
        <v>6411</v>
      </c>
      <c r="M348" s="24" t="s">
        <v>1142</v>
      </c>
      <c r="N348" s="25" t="s">
        <v>133</v>
      </c>
      <c r="O348" s="25" t="s">
        <v>133</v>
      </c>
      <c r="P348" s="25" t="s">
        <v>133</v>
      </c>
      <c r="Q348" s="25" t="s">
        <v>133</v>
      </c>
      <c r="R348" s="25" t="s">
        <v>133</v>
      </c>
      <c r="S348" s="44" t="s">
        <v>133</v>
      </c>
      <c r="T348" s="26" t="s">
        <v>599</v>
      </c>
      <c r="U348" s="27">
        <v>1.1000000000000001</v>
      </c>
      <c r="V348" s="27" t="s">
        <v>133</v>
      </c>
      <c r="W348" s="27" t="s">
        <v>133</v>
      </c>
      <c r="X348" s="27" t="s">
        <v>133</v>
      </c>
      <c r="Y348" s="27">
        <v>0.01</v>
      </c>
      <c r="Z348" s="27" t="s">
        <v>133</v>
      </c>
      <c r="AA348" s="27" t="s">
        <v>133</v>
      </c>
      <c r="AB348" s="28" t="s">
        <v>133</v>
      </c>
      <c r="AC348" s="28">
        <v>0.5</v>
      </c>
      <c r="AD348" s="28">
        <v>0.01</v>
      </c>
      <c r="AE348" s="28" t="s">
        <v>133</v>
      </c>
      <c r="AF348" s="28">
        <v>0.1</v>
      </c>
      <c r="AG348" s="39" t="s">
        <v>133</v>
      </c>
      <c r="AH348" s="39" t="s">
        <v>133</v>
      </c>
      <c r="AI348" s="39" t="s">
        <v>133</v>
      </c>
      <c r="AJ348" s="39" t="s">
        <v>133</v>
      </c>
      <c r="AK348" s="39" t="s">
        <v>133</v>
      </c>
      <c r="AL348" s="39">
        <v>0.45</v>
      </c>
      <c r="AM348" s="45" t="s">
        <v>133</v>
      </c>
      <c r="AN348" s="15">
        <f t="shared" si="38"/>
        <v>0.51009802979427399</v>
      </c>
      <c r="AO348" s="15">
        <f t="shared" si="39"/>
        <v>0.51009802979427399</v>
      </c>
      <c r="AP348" s="47">
        <v>-1.8512983999999999</v>
      </c>
      <c r="AQ348" s="29" t="s">
        <v>133</v>
      </c>
      <c r="AR348" s="29" t="s">
        <v>133</v>
      </c>
      <c r="AS348" s="148">
        <v>-1.0479714</v>
      </c>
      <c r="AT348" s="148">
        <v>-0.49596289999999998</v>
      </c>
      <c r="AU348" s="48">
        <v>4.3349100000000002E-2</v>
      </c>
      <c r="AV348" s="47">
        <v>0.58266119999999999</v>
      </c>
      <c r="AW348" s="47">
        <v>0.72856929999999998</v>
      </c>
      <c r="AX348" s="29" t="s">
        <v>133</v>
      </c>
      <c r="AY348" s="29" t="s">
        <v>133</v>
      </c>
      <c r="AZ348" s="47">
        <v>1.1096006</v>
      </c>
      <c r="BA348" s="30">
        <v>0</v>
      </c>
      <c r="BB348" s="42">
        <v>5</v>
      </c>
      <c r="BC348" s="31" t="s">
        <v>1705</v>
      </c>
      <c r="BD348" s="31" t="s">
        <v>11381</v>
      </c>
      <c r="BE348" s="31" t="s">
        <v>1709</v>
      </c>
      <c r="BF348" s="32">
        <v>0.57647484999999998</v>
      </c>
      <c r="BG348" s="32">
        <v>0.53312575000000006</v>
      </c>
      <c r="BH348" s="33">
        <v>0.05</v>
      </c>
      <c r="BI348" s="33">
        <v>0.05</v>
      </c>
      <c r="BJ348" s="32" t="s">
        <v>133</v>
      </c>
      <c r="BK348" s="32" t="s">
        <v>133</v>
      </c>
      <c r="BL348" s="32" t="s">
        <v>133</v>
      </c>
      <c r="BM348" s="34" t="s">
        <v>133</v>
      </c>
      <c r="BN348" s="34" t="s">
        <v>133</v>
      </c>
      <c r="BO348" s="34" t="s">
        <v>133</v>
      </c>
      <c r="BP348" s="34" t="s">
        <v>133</v>
      </c>
      <c r="BQ348" s="16">
        <f t="shared" si="42"/>
        <v>-0.12647484999999997</v>
      </c>
      <c r="BR348" s="16">
        <f t="shared" si="40"/>
        <v>0.74123077736495979</v>
      </c>
      <c r="BS348" s="16">
        <f t="shared" si="41"/>
        <v>0.74123077736495979</v>
      </c>
      <c r="BT348" s="35" t="s">
        <v>133</v>
      </c>
      <c r="BU348" s="35" t="s">
        <v>133</v>
      </c>
      <c r="BV348" s="35" t="s">
        <v>133</v>
      </c>
      <c r="BW348" s="35" t="s">
        <v>133</v>
      </c>
      <c r="BX348" s="36">
        <v>0</v>
      </c>
      <c r="BY348" s="37" t="s">
        <v>133</v>
      </c>
      <c r="BZ348" s="38" t="s">
        <v>133</v>
      </c>
    </row>
    <row r="349" spans="1:78" ht="50.1" customHeight="1">
      <c r="A349" s="19" t="s">
        <v>623</v>
      </c>
      <c r="B349" s="20" t="s">
        <v>1112</v>
      </c>
      <c r="C349" s="21">
        <v>8</v>
      </c>
      <c r="D349" s="21" t="s">
        <v>601</v>
      </c>
      <c r="E349" s="40">
        <v>14.338255</v>
      </c>
      <c r="F349" s="40">
        <v>100.959675</v>
      </c>
      <c r="G349" s="41">
        <v>1</v>
      </c>
      <c r="H349" s="22">
        <v>6835</v>
      </c>
      <c r="I349" s="22">
        <v>294.32125305522874</v>
      </c>
      <c r="J349" s="23">
        <v>7738</v>
      </c>
      <c r="K349" s="23">
        <v>8312</v>
      </c>
      <c r="L349" s="23">
        <v>7164</v>
      </c>
      <c r="M349" s="24" t="s">
        <v>1142</v>
      </c>
      <c r="N349" s="25" t="s">
        <v>133</v>
      </c>
      <c r="O349" s="25" t="s">
        <v>133</v>
      </c>
      <c r="P349" s="25" t="s">
        <v>133</v>
      </c>
      <c r="Q349" s="25" t="s">
        <v>133</v>
      </c>
      <c r="R349" s="25" t="s">
        <v>133</v>
      </c>
      <c r="S349" s="44" t="s">
        <v>133</v>
      </c>
      <c r="T349" s="26" t="s">
        <v>599</v>
      </c>
      <c r="U349" s="27">
        <v>1.05</v>
      </c>
      <c r="V349" s="27" t="s">
        <v>133</v>
      </c>
      <c r="W349" s="27" t="s">
        <v>133</v>
      </c>
      <c r="X349" s="27" t="s">
        <v>133</v>
      </c>
      <c r="Y349" s="27">
        <v>0.01</v>
      </c>
      <c r="Z349" s="27" t="s">
        <v>133</v>
      </c>
      <c r="AA349" s="27" t="s">
        <v>133</v>
      </c>
      <c r="AB349" s="28" t="s">
        <v>133</v>
      </c>
      <c r="AC349" s="28">
        <v>0.5</v>
      </c>
      <c r="AD349" s="28">
        <v>0.01</v>
      </c>
      <c r="AE349" s="28" t="s">
        <v>133</v>
      </c>
      <c r="AF349" s="28">
        <v>0.1</v>
      </c>
      <c r="AG349" s="39" t="s">
        <v>133</v>
      </c>
      <c r="AH349" s="39" t="s">
        <v>133</v>
      </c>
      <c r="AI349" s="39" t="s">
        <v>133</v>
      </c>
      <c r="AJ349" s="39" t="s">
        <v>133</v>
      </c>
      <c r="AK349" s="39" t="s">
        <v>133</v>
      </c>
      <c r="AL349" s="39">
        <v>1.2250000000000001</v>
      </c>
      <c r="AM349" s="45" t="s">
        <v>133</v>
      </c>
      <c r="AN349" s="15">
        <f t="shared" si="38"/>
        <v>0.51009802979427399</v>
      </c>
      <c r="AO349" s="15">
        <f t="shared" si="39"/>
        <v>0.51009802979427399</v>
      </c>
      <c r="AP349" s="47">
        <v>-1.8512983999999999</v>
      </c>
      <c r="AQ349" s="29" t="s">
        <v>133</v>
      </c>
      <c r="AR349" s="29" t="s">
        <v>133</v>
      </c>
      <c r="AS349" s="148">
        <v>-1.0479714</v>
      </c>
      <c r="AT349" s="148">
        <v>-0.49596289999999998</v>
      </c>
      <c r="AU349" s="48">
        <v>4.3349100000000002E-2</v>
      </c>
      <c r="AV349" s="47">
        <v>0.58266119999999999</v>
      </c>
      <c r="AW349" s="47">
        <v>0.72856929999999998</v>
      </c>
      <c r="AX349" s="29" t="s">
        <v>133</v>
      </c>
      <c r="AY349" s="29" t="s">
        <v>133</v>
      </c>
      <c r="AZ349" s="47">
        <v>1.1096006</v>
      </c>
      <c r="BA349" s="30">
        <v>0</v>
      </c>
      <c r="BB349" s="42">
        <v>5</v>
      </c>
      <c r="BC349" s="31" t="s">
        <v>1705</v>
      </c>
      <c r="BD349" s="31" t="s">
        <v>11381</v>
      </c>
      <c r="BE349" s="31" t="s">
        <v>1709</v>
      </c>
      <c r="BF349" s="32">
        <v>0.57647484999999998</v>
      </c>
      <c r="BG349" s="32">
        <v>0.53312575000000006</v>
      </c>
      <c r="BH349" s="33">
        <v>0.05</v>
      </c>
      <c r="BI349" s="33">
        <v>0.05</v>
      </c>
      <c r="BJ349" s="32" t="s">
        <v>133</v>
      </c>
      <c r="BK349" s="32" t="s">
        <v>133</v>
      </c>
      <c r="BL349" s="32" t="s">
        <v>133</v>
      </c>
      <c r="BM349" s="34" t="s">
        <v>133</v>
      </c>
      <c r="BN349" s="34" t="s">
        <v>133</v>
      </c>
      <c r="BO349" s="34" t="s">
        <v>133</v>
      </c>
      <c r="BP349" s="34" t="s">
        <v>133</v>
      </c>
      <c r="BQ349" s="16">
        <f t="shared" si="42"/>
        <v>0.64852515000000011</v>
      </c>
      <c r="BR349" s="16">
        <f t="shared" si="40"/>
        <v>0.74123077736495979</v>
      </c>
      <c r="BS349" s="16">
        <f t="shared" si="41"/>
        <v>0.74123077736495979</v>
      </c>
      <c r="BT349" s="35" t="s">
        <v>133</v>
      </c>
      <c r="BU349" s="35" t="s">
        <v>133</v>
      </c>
      <c r="BV349" s="35" t="s">
        <v>133</v>
      </c>
      <c r="BW349" s="35" t="s">
        <v>133</v>
      </c>
      <c r="BX349" s="36">
        <v>0</v>
      </c>
      <c r="BY349" s="37" t="s">
        <v>133</v>
      </c>
      <c r="BZ349" s="38" t="s">
        <v>133</v>
      </c>
    </row>
    <row r="350" spans="1:78" ht="50.1" customHeight="1">
      <c r="A350" s="19" t="s">
        <v>624</v>
      </c>
      <c r="B350" s="20" t="s">
        <v>1112</v>
      </c>
      <c r="C350" s="21">
        <v>8</v>
      </c>
      <c r="D350" s="21" t="s">
        <v>601</v>
      </c>
      <c r="E350" s="40">
        <v>14.338255</v>
      </c>
      <c r="F350" s="40">
        <v>100.959675</v>
      </c>
      <c r="G350" s="41">
        <v>1</v>
      </c>
      <c r="H350" s="22">
        <v>6725</v>
      </c>
      <c r="I350" s="22">
        <v>312.12978070027219</v>
      </c>
      <c r="J350" s="23">
        <v>7551</v>
      </c>
      <c r="K350" s="23">
        <v>8188</v>
      </c>
      <c r="L350" s="23">
        <v>6914</v>
      </c>
      <c r="M350" s="24" t="s">
        <v>1142</v>
      </c>
      <c r="N350" s="25" t="s">
        <v>133</v>
      </c>
      <c r="O350" s="25" t="s">
        <v>133</v>
      </c>
      <c r="P350" s="25" t="s">
        <v>133</v>
      </c>
      <c r="Q350" s="25" t="s">
        <v>133</v>
      </c>
      <c r="R350" s="25" t="s">
        <v>133</v>
      </c>
      <c r="S350" s="44" t="s">
        <v>133</v>
      </c>
      <c r="T350" s="26" t="s">
        <v>599</v>
      </c>
      <c r="U350" s="27">
        <v>1.5</v>
      </c>
      <c r="V350" s="27" t="s">
        <v>133</v>
      </c>
      <c r="W350" s="27" t="s">
        <v>133</v>
      </c>
      <c r="X350" s="27" t="s">
        <v>133</v>
      </c>
      <c r="Y350" s="27">
        <v>0.01</v>
      </c>
      <c r="Z350" s="27" t="s">
        <v>133</v>
      </c>
      <c r="AA350" s="27" t="s">
        <v>133</v>
      </c>
      <c r="AB350" s="28" t="s">
        <v>133</v>
      </c>
      <c r="AC350" s="28">
        <v>0.5</v>
      </c>
      <c r="AD350" s="28">
        <v>0.01</v>
      </c>
      <c r="AE350" s="28" t="s">
        <v>133</v>
      </c>
      <c r="AF350" s="28">
        <v>0.1</v>
      </c>
      <c r="AG350" s="39" t="s">
        <v>133</v>
      </c>
      <c r="AH350" s="39" t="s">
        <v>133</v>
      </c>
      <c r="AI350" s="39" t="s">
        <v>133</v>
      </c>
      <c r="AJ350" s="39" t="s">
        <v>133</v>
      </c>
      <c r="AK350" s="39" t="s">
        <v>133</v>
      </c>
      <c r="AL350" s="39">
        <v>-0.25</v>
      </c>
      <c r="AM350" s="45" t="s">
        <v>133</v>
      </c>
      <c r="AN350" s="15">
        <f t="shared" si="38"/>
        <v>0.51009802979427399</v>
      </c>
      <c r="AO350" s="15">
        <f t="shared" si="39"/>
        <v>0.51009802979427399</v>
      </c>
      <c r="AP350" s="47">
        <v>-1.8512983999999999</v>
      </c>
      <c r="AQ350" s="29" t="s">
        <v>133</v>
      </c>
      <c r="AR350" s="29" t="s">
        <v>133</v>
      </c>
      <c r="AS350" s="148">
        <v>-1.0479714</v>
      </c>
      <c r="AT350" s="148">
        <v>-0.49596289999999998</v>
      </c>
      <c r="AU350" s="48">
        <v>4.3349100000000002E-2</v>
      </c>
      <c r="AV350" s="47">
        <v>0.58266119999999999</v>
      </c>
      <c r="AW350" s="47">
        <v>0.72856929999999998</v>
      </c>
      <c r="AX350" s="29" t="s">
        <v>133</v>
      </c>
      <c r="AY350" s="29" t="s">
        <v>133</v>
      </c>
      <c r="AZ350" s="47">
        <v>1.1096006</v>
      </c>
      <c r="BA350" s="30">
        <v>0</v>
      </c>
      <c r="BB350" s="42">
        <v>5</v>
      </c>
      <c r="BC350" s="31" t="s">
        <v>1705</v>
      </c>
      <c r="BD350" s="31" t="s">
        <v>11381</v>
      </c>
      <c r="BE350" s="31" t="s">
        <v>1709</v>
      </c>
      <c r="BF350" s="32">
        <v>0.57647484999999998</v>
      </c>
      <c r="BG350" s="32">
        <v>0.53312575000000006</v>
      </c>
      <c r="BH350" s="33">
        <v>0.05</v>
      </c>
      <c r="BI350" s="33">
        <v>0.05</v>
      </c>
      <c r="BJ350" s="32" t="s">
        <v>133</v>
      </c>
      <c r="BK350" s="32" t="s">
        <v>133</v>
      </c>
      <c r="BL350" s="32" t="s">
        <v>133</v>
      </c>
      <c r="BM350" s="34" t="s">
        <v>133</v>
      </c>
      <c r="BN350" s="34" t="s">
        <v>133</v>
      </c>
      <c r="BO350" s="34" t="s">
        <v>133</v>
      </c>
      <c r="BP350" s="34" t="s">
        <v>133</v>
      </c>
      <c r="BQ350" s="16">
        <f t="shared" si="42"/>
        <v>-0.82647484999999998</v>
      </c>
      <c r="BR350" s="16">
        <f t="shared" si="40"/>
        <v>0.74123077736495979</v>
      </c>
      <c r="BS350" s="16">
        <f t="shared" si="41"/>
        <v>0.74123077736495979</v>
      </c>
      <c r="BT350" s="35" t="s">
        <v>133</v>
      </c>
      <c r="BU350" s="35" t="s">
        <v>133</v>
      </c>
      <c r="BV350" s="35" t="s">
        <v>133</v>
      </c>
      <c r="BW350" s="35" t="s">
        <v>133</v>
      </c>
      <c r="BX350" s="36">
        <v>0</v>
      </c>
      <c r="BY350" s="37" t="s">
        <v>133</v>
      </c>
      <c r="BZ350" s="38" t="s">
        <v>133</v>
      </c>
    </row>
    <row r="351" spans="1:78" ht="50.1" customHeight="1">
      <c r="A351" s="19" t="s">
        <v>625</v>
      </c>
      <c r="B351" s="20" t="s">
        <v>1112</v>
      </c>
      <c r="C351" s="21">
        <v>8</v>
      </c>
      <c r="D351" s="21" t="s">
        <v>601</v>
      </c>
      <c r="E351" s="40">
        <v>14.338255</v>
      </c>
      <c r="F351" s="40">
        <v>100.959675</v>
      </c>
      <c r="G351" s="41">
        <v>1</v>
      </c>
      <c r="H351" s="22">
        <v>5855</v>
      </c>
      <c r="I351" s="22">
        <v>489.8213960210395</v>
      </c>
      <c r="J351" s="23">
        <v>6635</v>
      </c>
      <c r="K351" s="23">
        <v>7656</v>
      </c>
      <c r="L351" s="23">
        <v>5614</v>
      </c>
      <c r="M351" s="24" t="s">
        <v>1142</v>
      </c>
      <c r="N351" s="25" t="s">
        <v>133</v>
      </c>
      <c r="O351" s="25" t="s">
        <v>133</v>
      </c>
      <c r="P351" s="25" t="s">
        <v>133</v>
      </c>
      <c r="Q351" s="25" t="s">
        <v>133</v>
      </c>
      <c r="R351" s="25" t="s">
        <v>133</v>
      </c>
      <c r="S351" s="44" t="s">
        <v>133</v>
      </c>
      <c r="T351" s="26" t="s">
        <v>599</v>
      </c>
      <c r="U351" s="27">
        <v>1.4</v>
      </c>
      <c r="V351" s="27" t="s">
        <v>133</v>
      </c>
      <c r="W351" s="27" t="s">
        <v>133</v>
      </c>
      <c r="X351" s="27" t="s">
        <v>133</v>
      </c>
      <c r="Y351" s="27">
        <v>0.01</v>
      </c>
      <c r="Z351" s="27" t="s">
        <v>133</v>
      </c>
      <c r="AA351" s="27" t="s">
        <v>133</v>
      </c>
      <c r="AB351" s="28" t="s">
        <v>133</v>
      </c>
      <c r="AC351" s="28">
        <v>0.5</v>
      </c>
      <c r="AD351" s="28">
        <v>0.01</v>
      </c>
      <c r="AE351" s="28" t="s">
        <v>133</v>
      </c>
      <c r="AF351" s="28">
        <v>0.1</v>
      </c>
      <c r="AG351" s="39" t="s">
        <v>133</v>
      </c>
      <c r="AH351" s="39" t="s">
        <v>133</v>
      </c>
      <c r="AI351" s="39" t="s">
        <v>133</v>
      </c>
      <c r="AJ351" s="39" t="s">
        <v>133</v>
      </c>
      <c r="AK351" s="39" t="s">
        <v>133</v>
      </c>
      <c r="AL351" s="39">
        <v>-0.8</v>
      </c>
      <c r="AM351" s="45" t="s">
        <v>133</v>
      </c>
      <c r="AN351" s="15">
        <f t="shared" si="38"/>
        <v>0.51009802979427399</v>
      </c>
      <c r="AO351" s="15">
        <f t="shared" si="39"/>
        <v>0.51009802979427399</v>
      </c>
      <c r="AP351" s="47">
        <v>-1.8512983999999999</v>
      </c>
      <c r="AQ351" s="29" t="s">
        <v>133</v>
      </c>
      <c r="AR351" s="29" t="s">
        <v>133</v>
      </c>
      <c r="AS351" s="148">
        <v>-1.0479714</v>
      </c>
      <c r="AT351" s="148">
        <v>-0.49596289999999998</v>
      </c>
      <c r="AU351" s="48">
        <v>4.3349100000000002E-2</v>
      </c>
      <c r="AV351" s="47">
        <v>0.58266119999999999</v>
      </c>
      <c r="AW351" s="47">
        <v>0.72856929999999998</v>
      </c>
      <c r="AX351" s="29" t="s">
        <v>133</v>
      </c>
      <c r="AY351" s="29" t="s">
        <v>133</v>
      </c>
      <c r="AZ351" s="47">
        <v>1.1096006</v>
      </c>
      <c r="BA351" s="30">
        <v>0</v>
      </c>
      <c r="BB351" s="42">
        <v>5</v>
      </c>
      <c r="BC351" s="31" t="s">
        <v>1705</v>
      </c>
      <c r="BD351" s="31" t="s">
        <v>11381</v>
      </c>
      <c r="BE351" s="31" t="s">
        <v>1709</v>
      </c>
      <c r="BF351" s="32">
        <v>0.57647484999999998</v>
      </c>
      <c r="BG351" s="32">
        <v>0.53312575000000006</v>
      </c>
      <c r="BH351" s="33">
        <v>0.05</v>
      </c>
      <c r="BI351" s="33">
        <v>0.05</v>
      </c>
      <c r="BJ351" s="32" t="s">
        <v>133</v>
      </c>
      <c r="BK351" s="32" t="s">
        <v>133</v>
      </c>
      <c r="BL351" s="32" t="s">
        <v>133</v>
      </c>
      <c r="BM351" s="34" t="s">
        <v>133</v>
      </c>
      <c r="BN351" s="34" t="s">
        <v>133</v>
      </c>
      <c r="BO351" s="34" t="s">
        <v>133</v>
      </c>
      <c r="BP351" s="34" t="s">
        <v>133</v>
      </c>
      <c r="BQ351" s="16">
        <f t="shared" si="42"/>
        <v>-1.3764748500000001</v>
      </c>
      <c r="BR351" s="16">
        <f t="shared" si="40"/>
        <v>0.74123077736495979</v>
      </c>
      <c r="BS351" s="16">
        <f t="shared" si="41"/>
        <v>0.74123077736495979</v>
      </c>
      <c r="BT351" s="35" t="s">
        <v>133</v>
      </c>
      <c r="BU351" s="35" t="s">
        <v>133</v>
      </c>
      <c r="BV351" s="35" t="s">
        <v>133</v>
      </c>
      <c r="BW351" s="35" t="s">
        <v>133</v>
      </c>
      <c r="BX351" s="36">
        <v>0</v>
      </c>
      <c r="BY351" s="37" t="s">
        <v>133</v>
      </c>
      <c r="BZ351" s="38" t="s">
        <v>133</v>
      </c>
    </row>
    <row r="352" spans="1:78" ht="50.1" customHeight="1">
      <c r="A352" s="19" t="s">
        <v>626</v>
      </c>
      <c r="B352" s="20" t="s">
        <v>1112</v>
      </c>
      <c r="C352" s="21">
        <v>8</v>
      </c>
      <c r="D352" s="21" t="s">
        <v>601</v>
      </c>
      <c r="E352" s="40">
        <v>14.338255</v>
      </c>
      <c r="F352" s="40">
        <v>100.959675</v>
      </c>
      <c r="G352" s="41">
        <v>1</v>
      </c>
      <c r="H352" s="22">
        <v>7025</v>
      </c>
      <c r="I352" s="22">
        <v>330.18933962198111</v>
      </c>
      <c r="J352" s="23">
        <v>7890</v>
      </c>
      <c r="K352" s="23">
        <v>8515</v>
      </c>
      <c r="L352" s="23">
        <v>7265</v>
      </c>
      <c r="M352" s="24" t="s">
        <v>1142</v>
      </c>
      <c r="N352" s="25" t="s">
        <v>133</v>
      </c>
      <c r="O352" s="25" t="s">
        <v>133</v>
      </c>
      <c r="P352" s="25" t="s">
        <v>133</v>
      </c>
      <c r="Q352" s="25" t="s">
        <v>133</v>
      </c>
      <c r="R352" s="25" t="s">
        <v>133</v>
      </c>
      <c r="S352" s="44" t="s">
        <v>133</v>
      </c>
      <c r="T352" s="26" t="s">
        <v>599</v>
      </c>
      <c r="U352" s="27">
        <v>1.5</v>
      </c>
      <c r="V352" s="27" t="s">
        <v>133</v>
      </c>
      <c r="W352" s="27" t="s">
        <v>133</v>
      </c>
      <c r="X352" s="27" t="s">
        <v>133</v>
      </c>
      <c r="Y352" s="27">
        <v>0.01</v>
      </c>
      <c r="Z352" s="27" t="s">
        <v>133</v>
      </c>
      <c r="AA352" s="27" t="s">
        <v>133</v>
      </c>
      <c r="AB352" s="28" t="s">
        <v>133</v>
      </c>
      <c r="AC352" s="28">
        <v>0.5</v>
      </c>
      <c r="AD352" s="28">
        <v>0.01</v>
      </c>
      <c r="AE352" s="28" t="s">
        <v>133</v>
      </c>
      <c r="AF352" s="28">
        <v>0.1</v>
      </c>
      <c r="AG352" s="39" t="s">
        <v>133</v>
      </c>
      <c r="AH352" s="39" t="s">
        <v>133</v>
      </c>
      <c r="AI352" s="39" t="s">
        <v>133</v>
      </c>
      <c r="AJ352" s="39" t="s">
        <v>133</v>
      </c>
      <c r="AK352" s="39" t="s">
        <v>133</v>
      </c>
      <c r="AL352" s="39">
        <v>-0.75</v>
      </c>
      <c r="AM352" s="45" t="s">
        <v>133</v>
      </c>
      <c r="AN352" s="15">
        <f t="shared" si="38"/>
        <v>0.51009802979427399</v>
      </c>
      <c r="AO352" s="15">
        <f t="shared" si="39"/>
        <v>0.51009802979427399</v>
      </c>
      <c r="AP352" s="47">
        <v>-1.8512983999999999</v>
      </c>
      <c r="AQ352" s="29" t="s">
        <v>133</v>
      </c>
      <c r="AR352" s="29" t="s">
        <v>133</v>
      </c>
      <c r="AS352" s="148">
        <v>-1.0479714</v>
      </c>
      <c r="AT352" s="148">
        <v>-0.49596289999999998</v>
      </c>
      <c r="AU352" s="48">
        <v>4.3349100000000002E-2</v>
      </c>
      <c r="AV352" s="47">
        <v>0.58266119999999999</v>
      </c>
      <c r="AW352" s="47">
        <v>0.72856929999999998</v>
      </c>
      <c r="AX352" s="29" t="s">
        <v>133</v>
      </c>
      <c r="AY352" s="29" t="s">
        <v>133</v>
      </c>
      <c r="AZ352" s="47">
        <v>1.1096006</v>
      </c>
      <c r="BA352" s="30">
        <v>0</v>
      </c>
      <c r="BB352" s="42">
        <v>5</v>
      </c>
      <c r="BC352" s="31" t="s">
        <v>1705</v>
      </c>
      <c r="BD352" s="31" t="s">
        <v>11381</v>
      </c>
      <c r="BE352" s="31" t="s">
        <v>1709</v>
      </c>
      <c r="BF352" s="32">
        <v>0.57647484999999998</v>
      </c>
      <c r="BG352" s="32">
        <v>0.53312575000000006</v>
      </c>
      <c r="BH352" s="33">
        <v>0.05</v>
      </c>
      <c r="BI352" s="33">
        <v>0.05</v>
      </c>
      <c r="BJ352" s="32" t="s">
        <v>133</v>
      </c>
      <c r="BK352" s="32" t="s">
        <v>133</v>
      </c>
      <c r="BL352" s="32" t="s">
        <v>133</v>
      </c>
      <c r="BM352" s="34" t="s">
        <v>133</v>
      </c>
      <c r="BN352" s="34" t="s">
        <v>133</v>
      </c>
      <c r="BO352" s="34" t="s">
        <v>133</v>
      </c>
      <c r="BP352" s="34" t="s">
        <v>133</v>
      </c>
      <c r="BQ352" s="16">
        <f t="shared" si="42"/>
        <v>-1.3264748499999999</v>
      </c>
      <c r="BR352" s="16">
        <f t="shared" si="40"/>
        <v>0.74123077736495979</v>
      </c>
      <c r="BS352" s="16">
        <f t="shared" si="41"/>
        <v>0.74123077736495979</v>
      </c>
      <c r="BT352" s="35" t="s">
        <v>133</v>
      </c>
      <c r="BU352" s="35" t="s">
        <v>133</v>
      </c>
      <c r="BV352" s="35" t="s">
        <v>133</v>
      </c>
      <c r="BW352" s="35" t="s">
        <v>133</v>
      </c>
      <c r="BX352" s="36">
        <v>0</v>
      </c>
      <c r="BY352" s="37" t="s">
        <v>133</v>
      </c>
      <c r="BZ352" s="38" t="s">
        <v>133</v>
      </c>
    </row>
    <row r="353" spans="1:78" ht="50.1" customHeight="1">
      <c r="A353" s="19" t="s">
        <v>627</v>
      </c>
      <c r="B353" s="20" t="s">
        <v>1112</v>
      </c>
      <c r="C353" s="21">
        <v>8</v>
      </c>
      <c r="D353" s="21" t="s">
        <v>601</v>
      </c>
      <c r="E353" s="40" t="s">
        <v>133</v>
      </c>
      <c r="F353" s="40" t="s">
        <v>133</v>
      </c>
      <c r="G353" s="41">
        <v>1</v>
      </c>
      <c r="H353" s="22" t="s">
        <v>133</v>
      </c>
      <c r="I353" s="22" t="s">
        <v>133</v>
      </c>
      <c r="J353" s="23" t="s">
        <v>133</v>
      </c>
      <c r="K353" s="23" t="s">
        <v>133</v>
      </c>
      <c r="L353" s="23" t="s">
        <v>133</v>
      </c>
      <c r="M353" s="24" t="s">
        <v>1142</v>
      </c>
      <c r="N353" s="25" t="s">
        <v>133</v>
      </c>
      <c r="O353" s="25" t="s">
        <v>133</v>
      </c>
      <c r="P353" s="25" t="s">
        <v>133</v>
      </c>
      <c r="Q353" s="25" t="s">
        <v>133</v>
      </c>
      <c r="R353" s="25" t="s">
        <v>133</v>
      </c>
      <c r="S353" s="44" t="s">
        <v>133</v>
      </c>
      <c r="T353" s="26" t="s">
        <v>599</v>
      </c>
      <c r="U353" s="27">
        <v>0.9</v>
      </c>
      <c r="V353" s="27" t="s">
        <v>133</v>
      </c>
      <c r="W353" s="27" t="s">
        <v>133</v>
      </c>
      <c r="X353" s="27" t="s">
        <v>133</v>
      </c>
      <c r="Y353" s="27">
        <v>0.01</v>
      </c>
      <c r="Z353" s="27" t="s">
        <v>133</v>
      </c>
      <c r="AA353" s="27" t="s">
        <v>133</v>
      </c>
      <c r="AB353" s="28" t="s">
        <v>133</v>
      </c>
      <c r="AC353" s="28">
        <v>0.5</v>
      </c>
      <c r="AD353" s="28">
        <v>0.01</v>
      </c>
      <c r="AE353" s="28" t="s">
        <v>133</v>
      </c>
      <c r="AF353" s="28">
        <v>0.1</v>
      </c>
      <c r="AG353" s="39" t="s">
        <v>133</v>
      </c>
      <c r="AH353" s="39" t="s">
        <v>133</v>
      </c>
      <c r="AI353" s="39" t="s">
        <v>133</v>
      </c>
      <c r="AJ353" s="39" t="s">
        <v>133</v>
      </c>
      <c r="AK353" s="39" t="s">
        <v>133</v>
      </c>
      <c r="AL353" s="39">
        <v>-0.55000000000000004</v>
      </c>
      <c r="AM353" s="45" t="s">
        <v>133</v>
      </c>
      <c r="AN353" s="15">
        <f t="shared" si="38"/>
        <v>0.51009802979427399</v>
      </c>
      <c r="AO353" s="15">
        <f t="shared" si="39"/>
        <v>0.51009802979427399</v>
      </c>
      <c r="AP353" s="47">
        <v>0</v>
      </c>
      <c r="AQ353" s="29" t="s">
        <v>133</v>
      </c>
      <c r="AR353" s="29" t="s">
        <v>133</v>
      </c>
      <c r="AS353" s="148">
        <v>0</v>
      </c>
      <c r="AT353" s="148">
        <v>0</v>
      </c>
      <c r="AU353" s="48">
        <v>0</v>
      </c>
      <c r="AV353" s="47">
        <v>0</v>
      </c>
      <c r="AW353" s="47">
        <v>0</v>
      </c>
      <c r="AX353" s="29" t="s">
        <v>133</v>
      </c>
      <c r="AY353" s="29" t="s">
        <v>133</v>
      </c>
      <c r="AZ353" s="47">
        <v>0</v>
      </c>
      <c r="BA353" s="30">
        <v>0</v>
      </c>
      <c r="BB353" s="42">
        <v>5</v>
      </c>
      <c r="BC353" s="31" t="s">
        <v>1705</v>
      </c>
      <c r="BD353" s="31" t="s">
        <v>11381</v>
      </c>
      <c r="BE353" s="31" t="s">
        <v>1709</v>
      </c>
      <c r="BF353" s="32">
        <v>0</v>
      </c>
      <c r="BG353" s="32">
        <v>0</v>
      </c>
      <c r="BH353" s="33">
        <v>0.05</v>
      </c>
      <c r="BI353" s="33">
        <v>0.05</v>
      </c>
      <c r="BJ353" s="32" t="s">
        <v>133</v>
      </c>
      <c r="BK353" s="32" t="s">
        <v>133</v>
      </c>
      <c r="BL353" s="32" t="s">
        <v>133</v>
      </c>
      <c r="BM353" s="34" t="s">
        <v>133</v>
      </c>
      <c r="BN353" s="34" t="s">
        <v>133</v>
      </c>
      <c r="BO353" s="34" t="s">
        <v>133</v>
      </c>
      <c r="BP353" s="34" t="s">
        <v>133</v>
      </c>
      <c r="BQ353" s="16">
        <f t="shared" si="42"/>
        <v>-0.55000000000000004</v>
      </c>
      <c r="BR353" s="16">
        <f t="shared" si="40"/>
        <v>0.51497572758334931</v>
      </c>
      <c r="BS353" s="16">
        <f t="shared" si="41"/>
        <v>0.51497572758334931</v>
      </c>
      <c r="BT353" s="35" t="s">
        <v>133</v>
      </c>
      <c r="BU353" s="35" t="s">
        <v>133</v>
      </c>
      <c r="BV353" s="35" t="s">
        <v>133</v>
      </c>
      <c r="BW353" s="35" t="s">
        <v>133</v>
      </c>
      <c r="BX353" s="36">
        <v>1</v>
      </c>
      <c r="BY353" s="37" t="s">
        <v>6152</v>
      </c>
      <c r="BZ353" s="38" t="s">
        <v>6152</v>
      </c>
    </row>
    <row r="354" spans="1:78" ht="50.1" customHeight="1">
      <c r="A354" s="19" t="s">
        <v>628</v>
      </c>
      <c r="B354" s="20" t="s">
        <v>11312</v>
      </c>
      <c r="C354" s="21">
        <v>8</v>
      </c>
      <c r="D354" s="21" t="s">
        <v>601</v>
      </c>
      <c r="E354" s="40">
        <v>14.033333000000001</v>
      </c>
      <c r="F354" s="40">
        <v>100</v>
      </c>
      <c r="G354" s="41">
        <v>1</v>
      </c>
      <c r="H354" s="22">
        <v>7095</v>
      </c>
      <c r="I354" s="22">
        <v>259.66324345197569</v>
      </c>
      <c r="J354" s="23">
        <v>7940.5</v>
      </c>
      <c r="K354" s="23">
        <v>8400</v>
      </c>
      <c r="L354" s="23">
        <v>7481</v>
      </c>
      <c r="M354" s="24" t="s">
        <v>1142</v>
      </c>
      <c r="N354" s="25" t="s">
        <v>133</v>
      </c>
      <c r="O354" s="25" t="s">
        <v>133</v>
      </c>
      <c r="P354" s="25" t="s">
        <v>133</v>
      </c>
      <c r="Q354" s="25" t="s">
        <v>133</v>
      </c>
      <c r="R354" s="25" t="s">
        <v>133</v>
      </c>
      <c r="S354" s="44" t="s">
        <v>133</v>
      </c>
      <c r="T354" s="26" t="s">
        <v>599</v>
      </c>
      <c r="U354" s="27">
        <v>0.3</v>
      </c>
      <c r="V354" s="27" t="s">
        <v>133</v>
      </c>
      <c r="W354" s="27" t="s">
        <v>133</v>
      </c>
      <c r="X354" s="27" t="s">
        <v>133</v>
      </c>
      <c r="Y354" s="27">
        <v>0.01</v>
      </c>
      <c r="Z354" s="27" t="s">
        <v>133</v>
      </c>
      <c r="AA354" s="27" t="s">
        <v>133</v>
      </c>
      <c r="AB354" s="28" t="s">
        <v>133</v>
      </c>
      <c r="AC354" s="28">
        <v>0.5</v>
      </c>
      <c r="AD354" s="28">
        <v>0.01</v>
      </c>
      <c r="AE354" s="28" t="s">
        <v>133</v>
      </c>
      <c r="AF354" s="28">
        <v>0.1</v>
      </c>
      <c r="AG354" s="39" t="s">
        <v>133</v>
      </c>
      <c r="AH354" s="39" t="s">
        <v>133</v>
      </c>
      <c r="AI354" s="39" t="s">
        <v>133</v>
      </c>
      <c r="AJ354" s="39" t="s">
        <v>133</v>
      </c>
      <c r="AK354" s="39" t="s">
        <v>133</v>
      </c>
      <c r="AL354" s="39">
        <v>-0.75</v>
      </c>
      <c r="AM354" s="45" t="s">
        <v>133</v>
      </c>
      <c r="AN354" s="15">
        <f t="shared" si="38"/>
        <v>0.51009802979427399</v>
      </c>
      <c r="AO354" s="15">
        <f t="shared" si="39"/>
        <v>0.51009802979427399</v>
      </c>
      <c r="AP354" s="47">
        <v>-1.8059429</v>
      </c>
      <c r="AQ354" s="29" t="s">
        <v>133</v>
      </c>
      <c r="AR354" s="29" t="s">
        <v>133</v>
      </c>
      <c r="AS354" s="148">
        <v>-1.0207444999999999</v>
      </c>
      <c r="AT354" s="148">
        <v>-0.48714020000000002</v>
      </c>
      <c r="AU354" s="48">
        <v>4.03197E-2</v>
      </c>
      <c r="AV354" s="47">
        <v>0.56777960000000005</v>
      </c>
      <c r="AW354" s="47">
        <v>0.7097639</v>
      </c>
      <c r="AX354" s="29" t="s">
        <v>133</v>
      </c>
      <c r="AY354" s="29" t="s">
        <v>133</v>
      </c>
      <c r="AZ354" s="47">
        <v>1.1004029</v>
      </c>
      <c r="BA354" s="30">
        <v>0</v>
      </c>
      <c r="BB354" s="42">
        <v>5</v>
      </c>
      <c r="BC354" s="31" t="s">
        <v>1705</v>
      </c>
      <c r="BD354" s="31" t="s">
        <v>11381</v>
      </c>
      <c r="BE354" s="31" t="s">
        <v>1709</v>
      </c>
      <c r="BF354" s="32">
        <v>0.57036129999999996</v>
      </c>
      <c r="BG354" s="32">
        <v>0.5300416</v>
      </c>
      <c r="BH354" s="33">
        <v>0.05</v>
      </c>
      <c r="BI354" s="33">
        <v>0.05</v>
      </c>
      <c r="BJ354" s="32" t="s">
        <v>133</v>
      </c>
      <c r="BK354" s="32" t="s">
        <v>133</v>
      </c>
      <c r="BL354" s="32" t="s">
        <v>133</v>
      </c>
      <c r="BM354" s="34" t="s">
        <v>133</v>
      </c>
      <c r="BN354" s="34" t="s">
        <v>133</v>
      </c>
      <c r="BO354" s="34" t="s">
        <v>133</v>
      </c>
      <c r="BP354" s="34" t="s">
        <v>133</v>
      </c>
      <c r="BQ354" s="16">
        <f t="shared" si="42"/>
        <v>-1.3203613000000001</v>
      </c>
      <c r="BR354" s="16">
        <f t="shared" si="40"/>
        <v>0.73901562752797045</v>
      </c>
      <c r="BS354" s="16">
        <f t="shared" si="41"/>
        <v>0.73901562752797045</v>
      </c>
      <c r="BT354" s="35" t="s">
        <v>133</v>
      </c>
      <c r="BU354" s="35" t="s">
        <v>133</v>
      </c>
      <c r="BV354" s="35" t="s">
        <v>133</v>
      </c>
      <c r="BW354" s="35" t="s">
        <v>133</v>
      </c>
      <c r="BX354" s="36">
        <v>0</v>
      </c>
      <c r="BY354" s="37" t="s">
        <v>133</v>
      </c>
      <c r="BZ354" s="38" t="s">
        <v>133</v>
      </c>
    </row>
    <row r="355" spans="1:78" ht="50.1" customHeight="1">
      <c r="A355" s="19" t="s">
        <v>629</v>
      </c>
      <c r="B355" s="20" t="s">
        <v>11312</v>
      </c>
      <c r="C355" s="21">
        <v>8</v>
      </c>
      <c r="D355" s="21" t="s">
        <v>601</v>
      </c>
      <c r="E355" s="40">
        <v>14.033333000000001</v>
      </c>
      <c r="F355" s="40">
        <v>100</v>
      </c>
      <c r="G355" s="41">
        <v>1</v>
      </c>
      <c r="H355" s="22">
        <v>7335</v>
      </c>
      <c r="I355" s="22">
        <v>226.77080940897133</v>
      </c>
      <c r="J355" s="23">
        <v>8134.5</v>
      </c>
      <c r="K355" s="23">
        <v>8576</v>
      </c>
      <c r="L355" s="23">
        <v>7693</v>
      </c>
      <c r="M355" s="24" t="s">
        <v>1142</v>
      </c>
      <c r="N355" s="25" t="s">
        <v>133</v>
      </c>
      <c r="O355" s="25" t="s">
        <v>133</v>
      </c>
      <c r="P355" s="25" t="s">
        <v>133</v>
      </c>
      <c r="Q355" s="25" t="s">
        <v>133</v>
      </c>
      <c r="R355" s="25" t="s">
        <v>133</v>
      </c>
      <c r="S355" s="44" t="s">
        <v>133</v>
      </c>
      <c r="T355" s="26" t="s">
        <v>599</v>
      </c>
      <c r="U355" s="27">
        <v>0.35</v>
      </c>
      <c r="V355" s="27" t="s">
        <v>133</v>
      </c>
      <c r="W355" s="27" t="s">
        <v>133</v>
      </c>
      <c r="X355" s="27" t="s">
        <v>133</v>
      </c>
      <c r="Y355" s="27">
        <v>0.01</v>
      </c>
      <c r="Z355" s="27" t="s">
        <v>133</v>
      </c>
      <c r="AA355" s="27" t="s">
        <v>133</v>
      </c>
      <c r="AB355" s="28" t="s">
        <v>133</v>
      </c>
      <c r="AC355" s="28">
        <v>0.5</v>
      </c>
      <c r="AD355" s="28">
        <v>0.01</v>
      </c>
      <c r="AE355" s="28" t="s">
        <v>133</v>
      </c>
      <c r="AF355" s="28">
        <v>0.1</v>
      </c>
      <c r="AG355" s="39" t="s">
        <v>133</v>
      </c>
      <c r="AH355" s="39" t="s">
        <v>133</v>
      </c>
      <c r="AI355" s="39" t="s">
        <v>133</v>
      </c>
      <c r="AJ355" s="39" t="s">
        <v>133</v>
      </c>
      <c r="AK355" s="39" t="s">
        <v>133</v>
      </c>
      <c r="AL355" s="39">
        <v>-0.22500000000000001</v>
      </c>
      <c r="AM355" s="45" t="s">
        <v>133</v>
      </c>
      <c r="AN355" s="15">
        <f t="shared" si="38"/>
        <v>0.51009802979427399</v>
      </c>
      <c r="AO355" s="15">
        <f t="shared" si="39"/>
        <v>0.51009802979427399</v>
      </c>
      <c r="AP355" s="47">
        <v>-1.8059429</v>
      </c>
      <c r="AQ355" s="29" t="s">
        <v>133</v>
      </c>
      <c r="AR355" s="29" t="s">
        <v>133</v>
      </c>
      <c r="AS355" s="148">
        <v>-1.0207444999999999</v>
      </c>
      <c r="AT355" s="148">
        <v>-0.48714020000000002</v>
      </c>
      <c r="AU355" s="48">
        <v>4.03197E-2</v>
      </c>
      <c r="AV355" s="47">
        <v>0.56777960000000005</v>
      </c>
      <c r="AW355" s="47">
        <v>0.7097639</v>
      </c>
      <c r="AX355" s="29" t="s">
        <v>133</v>
      </c>
      <c r="AY355" s="29" t="s">
        <v>133</v>
      </c>
      <c r="AZ355" s="47">
        <v>1.1004029</v>
      </c>
      <c r="BA355" s="30">
        <v>0</v>
      </c>
      <c r="BB355" s="42">
        <v>5</v>
      </c>
      <c r="BC355" s="31" t="s">
        <v>1705</v>
      </c>
      <c r="BD355" s="31" t="s">
        <v>11381</v>
      </c>
      <c r="BE355" s="31" t="s">
        <v>1709</v>
      </c>
      <c r="BF355" s="32">
        <v>0.57036129999999996</v>
      </c>
      <c r="BG355" s="32">
        <v>0.5300416</v>
      </c>
      <c r="BH355" s="33">
        <v>0.05</v>
      </c>
      <c r="BI355" s="33">
        <v>0.05</v>
      </c>
      <c r="BJ355" s="32" t="s">
        <v>133</v>
      </c>
      <c r="BK355" s="32" t="s">
        <v>133</v>
      </c>
      <c r="BL355" s="32" t="s">
        <v>133</v>
      </c>
      <c r="BM355" s="34" t="s">
        <v>133</v>
      </c>
      <c r="BN355" s="34" t="s">
        <v>133</v>
      </c>
      <c r="BO355" s="34" t="s">
        <v>133</v>
      </c>
      <c r="BP355" s="34" t="s">
        <v>133</v>
      </c>
      <c r="BQ355" s="16">
        <f t="shared" si="42"/>
        <v>-0.79536129999999994</v>
      </c>
      <c r="BR355" s="16">
        <f t="shared" si="40"/>
        <v>0.73901562752797045</v>
      </c>
      <c r="BS355" s="16">
        <f t="shared" si="41"/>
        <v>0.73901562752797045</v>
      </c>
      <c r="BT355" s="35" t="s">
        <v>133</v>
      </c>
      <c r="BU355" s="35" t="s">
        <v>133</v>
      </c>
      <c r="BV355" s="35" t="s">
        <v>133</v>
      </c>
      <c r="BW355" s="35" t="s">
        <v>133</v>
      </c>
      <c r="BX355" s="36">
        <v>0</v>
      </c>
      <c r="BY355" s="37" t="s">
        <v>133</v>
      </c>
      <c r="BZ355" s="38" t="s">
        <v>133</v>
      </c>
    </row>
    <row r="356" spans="1:78" ht="50.1" customHeight="1">
      <c r="A356" s="19" t="s">
        <v>630</v>
      </c>
      <c r="B356" s="20" t="s">
        <v>11312</v>
      </c>
      <c r="C356" s="21">
        <v>8</v>
      </c>
      <c r="D356" s="21" t="s">
        <v>601</v>
      </c>
      <c r="E356" s="40">
        <v>14.033333000000001</v>
      </c>
      <c r="F356" s="40">
        <v>100</v>
      </c>
      <c r="G356" s="41">
        <v>1</v>
      </c>
      <c r="H356" s="22">
        <v>7635</v>
      </c>
      <c r="I356" s="22">
        <v>234.78713763747791</v>
      </c>
      <c r="J356" s="23">
        <v>8494.5</v>
      </c>
      <c r="K356" s="23">
        <v>9016</v>
      </c>
      <c r="L356" s="23">
        <v>7973</v>
      </c>
      <c r="M356" s="24" t="s">
        <v>1142</v>
      </c>
      <c r="N356" s="25" t="s">
        <v>133</v>
      </c>
      <c r="O356" s="25" t="s">
        <v>133</v>
      </c>
      <c r="P356" s="25" t="s">
        <v>133</v>
      </c>
      <c r="Q356" s="25" t="s">
        <v>133</v>
      </c>
      <c r="R356" s="25" t="s">
        <v>133</v>
      </c>
      <c r="S356" s="44" t="s">
        <v>133</v>
      </c>
      <c r="T356" s="26" t="s">
        <v>599</v>
      </c>
      <c r="U356" s="27">
        <v>0.35</v>
      </c>
      <c r="V356" s="27" t="s">
        <v>133</v>
      </c>
      <c r="W356" s="27" t="s">
        <v>133</v>
      </c>
      <c r="X356" s="27" t="s">
        <v>133</v>
      </c>
      <c r="Y356" s="27">
        <v>0.01</v>
      </c>
      <c r="Z356" s="27" t="s">
        <v>133</v>
      </c>
      <c r="AA356" s="27" t="s">
        <v>133</v>
      </c>
      <c r="AB356" s="28" t="s">
        <v>133</v>
      </c>
      <c r="AC356" s="28">
        <v>0.5</v>
      </c>
      <c r="AD356" s="28">
        <v>0.01</v>
      </c>
      <c r="AE356" s="28" t="s">
        <v>133</v>
      </c>
      <c r="AF356" s="28">
        <v>0.1</v>
      </c>
      <c r="AG356" s="39" t="s">
        <v>133</v>
      </c>
      <c r="AH356" s="39" t="s">
        <v>133</v>
      </c>
      <c r="AI356" s="39" t="s">
        <v>133</v>
      </c>
      <c r="AJ356" s="39" t="s">
        <v>133</v>
      </c>
      <c r="AK356" s="39" t="s">
        <v>133</v>
      </c>
      <c r="AL356" s="39">
        <v>6.375</v>
      </c>
      <c r="AM356" s="45" t="s">
        <v>133</v>
      </c>
      <c r="AN356" s="15">
        <f t="shared" si="38"/>
        <v>0.51009802979427399</v>
      </c>
      <c r="AO356" s="15">
        <f t="shared" si="39"/>
        <v>0.51009802979427399</v>
      </c>
      <c r="AP356" s="47">
        <v>-1.8059429</v>
      </c>
      <c r="AQ356" s="29" t="s">
        <v>133</v>
      </c>
      <c r="AR356" s="29" t="s">
        <v>133</v>
      </c>
      <c r="AS356" s="148">
        <v>-1.0207444999999999</v>
      </c>
      <c r="AT356" s="148">
        <v>-0.48714020000000002</v>
      </c>
      <c r="AU356" s="48">
        <v>4.03197E-2</v>
      </c>
      <c r="AV356" s="47">
        <v>0.56777960000000005</v>
      </c>
      <c r="AW356" s="47">
        <v>0.7097639</v>
      </c>
      <c r="AX356" s="29" t="s">
        <v>133</v>
      </c>
      <c r="AY356" s="29" t="s">
        <v>133</v>
      </c>
      <c r="AZ356" s="47">
        <v>1.1004029</v>
      </c>
      <c r="BA356" s="30">
        <v>0</v>
      </c>
      <c r="BB356" s="42">
        <v>5</v>
      </c>
      <c r="BC356" s="31" t="s">
        <v>1705</v>
      </c>
      <c r="BD356" s="31" t="s">
        <v>11381</v>
      </c>
      <c r="BE356" s="31" t="s">
        <v>1709</v>
      </c>
      <c r="BF356" s="32">
        <v>0.57036129999999996</v>
      </c>
      <c r="BG356" s="32">
        <v>0.5300416</v>
      </c>
      <c r="BH356" s="33">
        <v>0.05</v>
      </c>
      <c r="BI356" s="33">
        <v>0.05</v>
      </c>
      <c r="BJ356" s="32" t="s">
        <v>133</v>
      </c>
      <c r="BK356" s="32" t="s">
        <v>133</v>
      </c>
      <c r="BL356" s="32" t="s">
        <v>133</v>
      </c>
      <c r="BM356" s="34" t="s">
        <v>133</v>
      </c>
      <c r="BN356" s="34" t="s">
        <v>133</v>
      </c>
      <c r="BO356" s="34" t="s">
        <v>133</v>
      </c>
      <c r="BP356" s="34" t="s">
        <v>133</v>
      </c>
      <c r="BQ356" s="16">
        <f t="shared" si="42"/>
        <v>5.8046386999999999</v>
      </c>
      <c r="BR356" s="16">
        <f t="shared" si="40"/>
        <v>0.73901562752797045</v>
      </c>
      <c r="BS356" s="16">
        <f t="shared" si="41"/>
        <v>0.73901562752797045</v>
      </c>
      <c r="BT356" s="35" t="s">
        <v>133</v>
      </c>
      <c r="BU356" s="35" t="s">
        <v>133</v>
      </c>
      <c r="BV356" s="35" t="s">
        <v>133</v>
      </c>
      <c r="BW356" s="35" t="s">
        <v>133</v>
      </c>
      <c r="BX356" s="36">
        <v>0</v>
      </c>
      <c r="BY356" s="37" t="s">
        <v>133</v>
      </c>
      <c r="BZ356" s="38" t="s">
        <v>133</v>
      </c>
    </row>
    <row r="357" spans="1:78" ht="50.1" customHeight="1">
      <c r="A357" s="19" t="s">
        <v>631</v>
      </c>
      <c r="B357" s="20" t="s">
        <v>1112</v>
      </c>
      <c r="C357" s="21">
        <v>8</v>
      </c>
      <c r="D357" s="21" t="s">
        <v>601</v>
      </c>
      <c r="E357" s="40" t="s">
        <v>133</v>
      </c>
      <c r="F357" s="40" t="s">
        <v>133</v>
      </c>
      <c r="G357" s="41">
        <v>1</v>
      </c>
      <c r="H357" s="22" t="s">
        <v>133</v>
      </c>
      <c r="I357" s="22" t="s">
        <v>133</v>
      </c>
      <c r="J357" s="23" t="s">
        <v>133</v>
      </c>
      <c r="K357" s="23" t="s">
        <v>133</v>
      </c>
      <c r="L357" s="23" t="s">
        <v>133</v>
      </c>
      <c r="M357" s="24" t="s">
        <v>1142</v>
      </c>
      <c r="N357" s="25" t="s">
        <v>133</v>
      </c>
      <c r="O357" s="25" t="s">
        <v>133</v>
      </c>
      <c r="P357" s="25" t="s">
        <v>133</v>
      </c>
      <c r="Q357" s="25" t="s">
        <v>133</v>
      </c>
      <c r="R357" s="25" t="s">
        <v>133</v>
      </c>
      <c r="S357" s="44" t="s">
        <v>133</v>
      </c>
      <c r="T357" s="26" t="s">
        <v>599</v>
      </c>
      <c r="U357" s="27">
        <v>1.7</v>
      </c>
      <c r="V357" s="27" t="s">
        <v>133</v>
      </c>
      <c r="W357" s="27" t="s">
        <v>133</v>
      </c>
      <c r="X357" s="27" t="s">
        <v>133</v>
      </c>
      <c r="Y357" s="27">
        <v>0.01</v>
      </c>
      <c r="Z357" s="27" t="s">
        <v>133</v>
      </c>
      <c r="AA357" s="27" t="s">
        <v>133</v>
      </c>
      <c r="AB357" s="28" t="s">
        <v>133</v>
      </c>
      <c r="AC357" s="28">
        <v>0.5</v>
      </c>
      <c r="AD357" s="28">
        <v>0.01</v>
      </c>
      <c r="AE357" s="28" t="s">
        <v>133</v>
      </c>
      <c r="AF357" s="28">
        <v>0.1</v>
      </c>
      <c r="AG357" s="39" t="s">
        <v>133</v>
      </c>
      <c r="AH357" s="39" t="s">
        <v>133</v>
      </c>
      <c r="AI357" s="39" t="s">
        <v>133</v>
      </c>
      <c r="AJ357" s="39" t="s">
        <v>133</v>
      </c>
      <c r="AK357" s="39" t="s">
        <v>133</v>
      </c>
      <c r="AL357" s="39">
        <v>-1.55</v>
      </c>
      <c r="AM357" s="45" t="s">
        <v>133</v>
      </c>
      <c r="AN357" s="15">
        <f t="shared" si="38"/>
        <v>0.51009802979427399</v>
      </c>
      <c r="AO357" s="15">
        <f t="shared" si="39"/>
        <v>0.51009802979427399</v>
      </c>
      <c r="AP357" s="47">
        <v>0</v>
      </c>
      <c r="AQ357" s="29" t="s">
        <v>133</v>
      </c>
      <c r="AR357" s="29" t="s">
        <v>133</v>
      </c>
      <c r="AS357" s="148">
        <v>0</v>
      </c>
      <c r="AT357" s="148">
        <v>0</v>
      </c>
      <c r="AU357" s="48">
        <v>0</v>
      </c>
      <c r="AV357" s="47">
        <v>0</v>
      </c>
      <c r="AW357" s="47">
        <v>0</v>
      </c>
      <c r="AX357" s="29" t="s">
        <v>133</v>
      </c>
      <c r="AY357" s="29" t="s">
        <v>133</v>
      </c>
      <c r="AZ357" s="47">
        <v>0</v>
      </c>
      <c r="BA357" s="30">
        <v>0</v>
      </c>
      <c r="BB357" s="42">
        <v>5</v>
      </c>
      <c r="BC357" s="31" t="s">
        <v>1705</v>
      </c>
      <c r="BD357" s="31" t="s">
        <v>11381</v>
      </c>
      <c r="BE357" s="31" t="s">
        <v>1709</v>
      </c>
      <c r="BF357" s="32">
        <v>0</v>
      </c>
      <c r="BG357" s="32">
        <v>0</v>
      </c>
      <c r="BH357" s="33">
        <v>0.05</v>
      </c>
      <c r="BI357" s="33">
        <v>0.05</v>
      </c>
      <c r="BJ357" s="32" t="s">
        <v>133</v>
      </c>
      <c r="BK357" s="32" t="s">
        <v>133</v>
      </c>
      <c r="BL357" s="32" t="s">
        <v>133</v>
      </c>
      <c r="BM357" s="34" t="s">
        <v>133</v>
      </c>
      <c r="BN357" s="34" t="s">
        <v>133</v>
      </c>
      <c r="BO357" s="34" t="s">
        <v>133</v>
      </c>
      <c r="BP357" s="34" t="s">
        <v>133</v>
      </c>
      <c r="BQ357" s="16">
        <f t="shared" si="42"/>
        <v>-1.55</v>
      </c>
      <c r="BR357" s="16">
        <f t="shared" si="40"/>
        <v>0.51497572758334931</v>
      </c>
      <c r="BS357" s="16">
        <f t="shared" si="41"/>
        <v>0.51497572758334931</v>
      </c>
      <c r="BT357" s="35" t="s">
        <v>133</v>
      </c>
      <c r="BU357" s="35" t="s">
        <v>133</v>
      </c>
      <c r="BV357" s="35" t="s">
        <v>133</v>
      </c>
      <c r="BW357" s="35" t="s">
        <v>133</v>
      </c>
      <c r="BX357" s="36">
        <v>1</v>
      </c>
      <c r="BY357" s="37" t="s">
        <v>6152</v>
      </c>
      <c r="BZ357" s="38" t="s">
        <v>6153</v>
      </c>
    </row>
    <row r="358" spans="1:78" ht="50.1" customHeight="1">
      <c r="A358" s="19" t="s">
        <v>632</v>
      </c>
      <c r="B358" s="20" t="s">
        <v>1112</v>
      </c>
      <c r="C358" s="21">
        <v>8</v>
      </c>
      <c r="D358" s="21" t="s">
        <v>601</v>
      </c>
      <c r="E358" s="40" t="s">
        <v>133</v>
      </c>
      <c r="F358" s="40" t="s">
        <v>133</v>
      </c>
      <c r="G358" s="41">
        <v>1</v>
      </c>
      <c r="H358" s="22" t="s">
        <v>133</v>
      </c>
      <c r="I358" s="22" t="s">
        <v>133</v>
      </c>
      <c r="J358" s="23" t="s">
        <v>133</v>
      </c>
      <c r="K358" s="23" t="s">
        <v>133</v>
      </c>
      <c r="L358" s="23" t="s">
        <v>133</v>
      </c>
      <c r="M358" s="24" t="s">
        <v>1142</v>
      </c>
      <c r="N358" s="25" t="s">
        <v>133</v>
      </c>
      <c r="O358" s="25" t="s">
        <v>133</v>
      </c>
      <c r="P358" s="25" t="s">
        <v>133</v>
      </c>
      <c r="Q358" s="25" t="s">
        <v>133</v>
      </c>
      <c r="R358" s="25" t="s">
        <v>133</v>
      </c>
      <c r="S358" s="44" t="s">
        <v>133</v>
      </c>
      <c r="T358" s="26" t="s">
        <v>599</v>
      </c>
      <c r="U358" s="27">
        <v>0.4</v>
      </c>
      <c r="V358" s="27" t="s">
        <v>133</v>
      </c>
      <c r="W358" s="27" t="s">
        <v>133</v>
      </c>
      <c r="X358" s="27" t="s">
        <v>133</v>
      </c>
      <c r="Y358" s="27">
        <v>0.01</v>
      </c>
      <c r="Z358" s="27" t="s">
        <v>133</v>
      </c>
      <c r="AA358" s="27" t="s">
        <v>133</v>
      </c>
      <c r="AB358" s="28" t="s">
        <v>133</v>
      </c>
      <c r="AC358" s="28">
        <v>0.5</v>
      </c>
      <c r="AD358" s="28">
        <v>0.01</v>
      </c>
      <c r="AE358" s="28" t="s">
        <v>133</v>
      </c>
      <c r="AF358" s="28">
        <v>0.1</v>
      </c>
      <c r="AG358" s="39" t="s">
        <v>133</v>
      </c>
      <c r="AH358" s="39" t="s">
        <v>133</v>
      </c>
      <c r="AI358" s="39" t="s">
        <v>133</v>
      </c>
      <c r="AJ358" s="39" t="s">
        <v>133</v>
      </c>
      <c r="AK358" s="39" t="s">
        <v>133</v>
      </c>
      <c r="AL358" s="39">
        <v>0.7</v>
      </c>
      <c r="AM358" s="45" t="s">
        <v>133</v>
      </c>
      <c r="AN358" s="15">
        <f t="shared" si="38"/>
        <v>0.51009802979427399</v>
      </c>
      <c r="AO358" s="15">
        <f t="shared" si="39"/>
        <v>0.51009802979427399</v>
      </c>
      <c r="AP358" s="47">
        <v>0</v>
      </c>
      <c r="AQ358" s="29" t="s">
        <v>133</v>
      </c>
      <c r="AR358" s="29" t="s">
        <v>133</v>
      </c>
      <c r="AS358" s="148">
        <v>0</v>
      </c>
      <c r="AT358" s="148">
        <v>0</v>
      </c>
      <c r="AU358" s="48">
        <v>0</v>
      </c>
      <c r="AV358" s="47">
        <v>0</v>
      </c>
      <c r="AW358" s="47">
        <v>0</v>
      </c>
      <c r="AX358" s="29" t="s">
        <v>133</v>
      </c>
      <c r="AY358" s="29" t="s">
        <v>133</v>
      </c>
      <c r="AZ358" s="47">
        <v>0</v>
      </c>
      <c r="BA358" s="30">
        <v>0</v>
      </c>
      <c r="BB358" s="42">
        <v>5</v>
      </c>
      <c r="BC358" s="31" t="s">
        <v>1705</v>
      </c>
      <c r="BD358" s="31" t="s">
        <v>11381</v>
      </c>
      <c r="BE358" s="31" t="s">
        <v>1709</v>
      </c>
      <c r="BF358" s="32">
        <v>0</v>
      </c>
      <c r="BG358" s="32">
        <v>0</v>
      </c>
      <c r="BH358" s="33">
        <v>0.05</v>
      </c>
      <c r="BI358" s="33">
        <v>0.05</v>
      </c>
      <c r="BJ358" s="32" t="s">
        <v>133</v>
      </c>
      <c r="BK358" s="32" t="s">
        <v>133</v>
      </c>
      <c r="BL358" s="32" t="s">
        <v>133</v>
      </c>
      <c r="BM358" s="34" t="s">
        <v>133</v>
      </c>
      <c r="BN358" s="34" t="s">
        <v>133</v>
      </c>
      <c r="BO358" s="34" t="s">
        <v>133</v>
      </c>
      <c r="BP358" s="34" t="s">
        <v>133</v>
      </c>
      <c r="BQ358" s="16">
        <f t="shared" si="42"/>
        <v>0.7</v>
      </c>
      <c r="BR358" s="16">
        <f t="shared" si="40"/>
        <v>0.51497572758334931</v>
      </c>
      <c r="BS358" s="16">
        <f t="shared" si="41"/>
        <v>0.51497572758334931</v>
      </c>
      <c r="BT358" s="35" t="s">
        <v>133</v>
      </c>
      <c r="BU358" s="35" t="s">
        <v>133</v>
      </c>
      <c r="BV358" s="35" t="s">
        <v>133</v>
      </c>
      <c r="BW358" s="35" t="s">
        <v>133</v>
      </c>
      <c r="BX358" s="36">
        <v>1</v>
      </c>
      <c r="BY358" s="37" t="s">
        <v>6152</v>
      </c>
      <c r="BZ358" s="38" t="s">
        <v>6153</v>
      </c>
    </row>
    <row r="359" spans="1:78" ht="50.1" customHeight="1">
      <c r="A359" s="19" t="s">
        <v>633</v>
      </c>
      <c r="B359" s="20" t="s">
        <v>11312</v>
      </c>
      <c r="C359" s="21">
        <v>8</v>
      </c>
      <c r="D359" s="21" t="s">
        <v>601</v>
      </c>
      <c r="E359" s="40">
        <v>14.416667</v>
      </c>
      <c r="F359" s="40">
        <v>100.05</v>
      </c>
      <c r="G359" s="41">
        <v>1</v>
      </c>
      <c r="H359" s="22">
        <v>5865</v>
      </c>
      <c r="I359" s="22">
        <v>339.30075154647096</v>
      </c>
      <c r="J359" s="23">
        <v>6688.5</v>
      </c>
      <c r="K359" s="23">
        <v>7425</v>
      </c>
      <c r="L359" s="23">
        <v>5952</v>
      </c>
      <c r="M359" s="24" t="s">
        <v>1142</v>
      </c>
      <c r="N359" s="25" t="s">
        <v>133</v>
      </c>
      <c r="O359" s="25" t="s">
        <v>133</v>
      </c>
      <c r="P359" s="25" t="s">
        <v>133</v>
      </c>
      <c r="Q359" s="25" t="s">
        <v>133</v>
      </c>
      <c r="R359" s="25" t="s">
        <v>133</v>
      </c>
      <c r="S359" s="44" t="s">
        <v>133</v>
      </c>
      <c r="T359" s="26" t="s">
        <v>599</v>
      </c>
      <c r="U359" s="27">
        <v>1.2</v>
      </c>
      <c r="V359" s="27" t="s">
        <v>133</v>
      </c>
      <c r="W359" s="27" t="s">
        <v>133</v>
      </c>
      <c r="X359" s="27" t="s">
        <v>133</v>
      </c>
      <c r="Y359" s="27">
        <v>0.01</v>
      </c>
      <c r="Z359" s="27" t="s">
        <v>133</v>
      </c>
      <c r="AA359" s="27" t="s">
        <v>133</v>
      </c>
      <c r="AB359" s="28" t="s">
        <v>133</v>
      </c>
      <c r="AC359" s="28">
        <v>0.5</v>
      </c>
      <c r="AD359" s="28">
        <v>0.01</v>
      </c>
      <c r="AE359" s="28" t="s">
        <v>133</v>
      </c>
      <c r="AF359" s="28">
        <v>0.1</v>
      </c>
      <c r="AG359" s="39" t="s">
        <v>133</v>
      </c>
      <c r="AH359" s="39" t="s">
        <v>133</v>
      </c>
      <c r="AI359" s="39" t="s">
        <v>133</v>
      </c>
      <c r="AJ359" s="39" t="s">
        <v>133</v>
      </c>
      <c r="AK359" s="39" t="s">
        <v>133</v>
      </c>
      <c r="AL359" s="39">
        <v>2.8</v>
      </c>
      <c r="AM359" s="45" t="s">
        <v>133</v>
      </c>
      <c r="AN359" s="15">
        <f t="shared" si="38"/>
        <v>0.51009802979427399</v>
      </c>
      <c r="AO359" s="15">
        <f t="shared" si="39"/>
        <v>0.51009802979427399</v>
      </c>
      <c r="AP359" s="47">
        <v>-1.8059429</v>
      </c>
      <c r="AQ359" s="29" t="s">
        <v>133</v>
      </c>
      <c r="AR359" s="29" t="s">
        <v>133</v>
      </c>
      <c r="AS359" s="148">
        <v>-1.0207444999999999</v>
      </c>
      <c r="AT359" s="148">
        <v>-0.48714020000000002</v>
      </c>
      <c r="AU359" s="48">
        <v>4.03197E-2</v>
      </c>
      <c r="AV359" s="47">
        <v>0.56777960000000005</v>
      </c>
      <c r="AW359" s="47">
        <v>0.7097639</v>
      </c>
      <c r="AX359" s="29" t="s">
        <v>133</v>
      </c>
      <c r="AY359" s="29" t="s">
        <v>133</v>
      </c>
      <c r="AZ359" s="47">
        <v>1.1004029</v>
      </c>
      <c r="BA359" s="30">
        <v>0</v>
      </c>
      <c r="BB359" s="42">
        <v>5</v>
      </c>
      <c r="BC359" s="31" t="s">
        <v>1705</v>
      </c>
      <c r="BD359" s="31" t="s">
        <v>11381</v>
      </c>
      <c r="BE359" s="31" t="s">
        <v>1709</v>
      </c>
      <c r="BF359" s="32">
        <v>0.57036129999999996</v>
      </c>
      <c r="BG359" s="32">
        <v>0.5300416</v>
      </c>
      <c r="BH359" s="33">
        <v>0.05</v>
      </c>
      <c r="BI359" s="33">
        <v>0.05</v>
      </c>
      <c r="BJ359" s="32" t="s">
        <v>133</v>
      </c>
      <c r="BK359" s="32" t="s">
        <v>133</v>
      </c>
      <c r="BL359" s="32" t="s">
        <v>133</v>
      </c>
      <c r="BM359" s="34" t="s">
        <v>133</v>
      </c>
      <c r="BN359" s="34" t="s">
        <v>133</v>
      </c>
      <c r="BO359" s="34" t="s">
        <v>133</v>
      </c>
      <c r="BP359" s="34" t="s">
        <v>133</v>
      </c>
      <c r="BQ359" s="16">
        <f t="shared" si="42"/>
        <v>2.2296386999999998</v>
      </c>
      <c r="BR359" s="16">
        <f t="shared" si="40"/>
        <v>0.73901562752797045</v>
      </c>
      <c r="BS359" s="16">
        <f t="shared" si="41"/>
        <v>0.73901562752797045</v>
      </c>
      <c r="BT359" s="35" t="s">
        <v>133</v>
      </c>
      <c r="BU359" s="35" t="s">
        <v>133</v>
      </c>
      <c r="BV359" s="35" t="s">
        <v>133</v>
      </c>
      <c r="BW359" s="35" t="s">
        <v>133</v>
      </c>
      <c r="BX359" s="36">
        <v>0</v>
      </c>
      <c r="BY359" s="37" t="s">
        <v>133</v>
      </c>
      <c r="BZ359" s="38" t="s">
        <v>133</v>
      </c>
    </row>
    <row r="360" spans="1:78" ht="50.1" customHeight="1">
      <c r="A360" s="19" t="s">
        <v>634</v>
      </c>
      <c r="B360" s="20" t="s">
        <v>1112</v>
      </c>
      <c r="C360" s="21">
        <v>8</v>
      </c>
      <c r="D360" s="21" t="s">
        <v>601</v>
      </c>
      <c r="E360" s="40">
        <v>14.509416</v>
      </c>
      <c r="F360" s="40">
        <v>100.197633</v>
      </c>
      <c r="G360" s="41">
        <v>1</v>
      </c>
      <c r="H360" s="22">
        <v>9145</v>
      </c>
      <c r="I360" s="22">
        <v>733.09276357088675</v>
      </c>
      <c r="J360" s="23">
        <v>10553.5</v>
      </c>
      <c r="K360" s="23">
        <v>12516</v>
      </c>
      <c r="L360" s="23">
        <v>8591</v>
      </c>
      <c r="M360" s="24" t="s">
        <v>1142</v>
      </c>
      <c r="N360" s="25" t="s">
        <v>133</v>
      </c>
      <c r="O360" s="25" t="s">
        <v>133</v>
      </c>
      <c r="P360" s="25" t="s">
        <v>133</v>
      </c>
      <c r="Q360" s="25" t="s">
        <v>133</v>
      </c>
      <c r="R360" s="25" t="s">
        <v>133</v>
      </c>
      <c r="S360" s="44" t="s">
        <v>133</v>
      </c>
      <c r="T360" s="26" t="s">
        <v>599</v>
      </c>
      <c r="U360" s="27">
        <v>0.7</v>
      </c>
      <c r="V360" s="27" t="s">
        <v>133</v>
      </c>
      <c r="W360" s="27" t="s">
        <v>133</v>
      </c>
      <c r="X360" s="27" t="s">
        <v>133</v>
      </c>
      <c r="Y360" s="27">
        <v>0.01</v>
      </c>
      <c r="Z360" s="27" t="s">
        <v>133</v>
      </c>
      <c r="AA360" s="27" t="s">
        <v>133</v>
      </c>
      <c r="AB360" s="28" t="s">
        <v>133</v>
      </c>
      <c r="AC360" s="28">
        <v>0.5</v>
      </c>
      <c r="AD360" s="28">
        <v>0.01</v>
      </c>
      <c r="AE360" s="28" t="s">
        <v>133</v>
      </c>
      <c r="AF360" s="28">
        <v>0.1</v>
      </c>
      <c r="AG360" s="39" t="s">
        <v>133</v>
      </c>
      <c r="AH360" s="39" t="s">
        <v>133</v>
      </c>
      <c r="AI360" s="39" t="s">
        <v>133</v>
      </c>
      <c r="AJ360" s="39" t="s">
        <v>133</v>
      </c>
      <c r="AK360" s="39" t="s">
        <v>133</v>
      </c>
      <c r="AL360" s="39">
        <v>0.15</v>
      </c>
      <c r="AM360" s="45" t="s">
        <v>133</v>
      </c>
      <c r="AN360" s="15">
        <f t="shared" si="38"/>
        <v>0.51009802979427399</v>
      </c>
      <c r="AO360" s="15">
        <f t="shared" si="39"/>
        <v>0.51009802979427399</v>
      </c>
      <c r="AP360" s="47">
        <v>-1.8059429</v>
      </c>
      <c r="AQ360" s="29" t="s">
        <v>133</v>
      </c>
      <c r="AR360" s="29" t="s">
        <v>133</v>
      </c>
      <c r="AS360" s="148">
        <v>-1.0207444999999999</v>
      </c>
      <c r="AT360" s="148">
        <v>-0.48714020000000002</v>
      </c>
      <c r="AU360" s="48">
        <v>4.03197E-2</v>
      </c>
      <c r="AV360" s="47">
        <v>0.56777960000000005</v>
      </c>
      <c r="AW360" s="47">
        <v>0.7097639</v>
      </c>
      <c r="AX360" s="29" t="s">
        <v>133</v>
      </c>
      <c r="AY360" s="29" t="s">
        <v>133</v>
      </c>
      <c r="AZ360" s="47">
        <v>1.1004029</v>
      </c>
      <c r="BA360" s="30">
        <v>0</v>
      </c>
      <c r="BB360" s="42">
        <v>5</v>
      </c>
      <c r="BC360" s="31" t="s">
        <v>1705</v>
      </c>
      <c r="BD360" s="31" t="s">
        <v>11381</v>
      </c>
      <c r="BE360" s="31" t="s">
        <v>1709</v>
      </c>
      <c r="BF360" s="32">
        <v>0.57036129999999996</v>
      </c>
      <c r="BG360" s="32">
        <v>0.5300416</v>
      </c>
      <c r="BH360" s="33">
        <v>0.05</v>
      </c>
      <c r="BI360" s="33">
        <v>0.05</v>
      </c>
      <c r="BJ360" s="32" t="s">
        <v>133</v>
      </c>
      <c r="BK360" s="32" t="s">
        <v>133</v>
      </c>
      <c r="BL360" s="32" t="s">
        <v>133</v>
      </c>
      <c r="BM360" s="34" t="s">
        <v>133</v>
      </c>
      <c r="BN360" s="34" t="s">
        <v>133</v>
      </c>
      <c r="BO360" s="34" t="s">
        <v>133</v>
      </c>
      <c r="BP360" s="34" t="s">
        <v>133</v>
      </c>
      <c r="BQ360" s="16">
        <f t="shared" si="42"/>
        <v>-0.42036129999999994</v>
      </c>
      <c r="BR360" s="16">
        <f t="shared" si="40"/>
        <v>0.73901562752797045</v>
      </c>
      <c r="BS360" s="16">
        <f t="shared" si="41"/>
        <v>0.73901562752797045</v>
      </c>
      <c r="BT360" s="35" t="s">
        <v>133</v>
      </c>
      <c r="BU360" s="35" t="s">
        <v>133</v>
      </c>
      <c r="BV360" s="35" t="s">
        <v>133</v>
      </c>
      <c r="BW360" s="35" t="s">
        <v>133</v>
      </c>
      <c r="BX360" s="36">
        <v>0</v>
      </c>
      <c r="BY360" s="37" t="s">
        <v>133</v>
      </c>
      <c r="BZ360" s="38" t="s">
        <v>133</v>
      </c>
    </row>
    <row r="361" spans="1:78" ht="50.1" customHeight="1">
      <c r="A361" s="19" t="s">
        <v>635</v>
      </c>
      <c r="B361" s="20" t="s">
        <v>1112</v>
      </c>
      <c r="C361" s="21">
        <v>8</v>
      </c>
      <c r="D361" s="21" t="s">
        <v>601</v>
      </c>
      <c r="E361" s="40" t="s">
        <v>133</v>
      </c>
      <c r="F361" s="40" t="s">
        <v>133</v>
      </c>
      <c r="G361" s="41">
        <v>1</v>
      </c>
      <c r="H361" s="22" t="s">
        <v>133</v>
      </c>
      <c r="I361" s="22" t="s">
        <v>133</v>
      </c>
      <c r="J361" s="23" t="s">
        <v>133</v>
      </c>
      <c r="K361" s="23" t="s">
        <v>133</v>
      </c>
      <c r="L361" s="23" t="s">
        <v>133</v>
      </c>
      <c r="M361" s="24" t="s">
        <v>1142</v>
      </c>
      <c r="N361" s="25" t="s">
        <v>133</v>
      </c>
      <c r="O361" s="25" t="s">
        <v>133</v>
      </c>
      <c r="P361" s="25" t="s">
        <v>133</v>
      </c>
      <c r="Q361" s="25" t="s">
        <v>133</v>
      </c>
      <c r="R361" s="25" t="s">
        <v>133</v>
      </c>
      <c r="S361" s="44" t="s">
        <v>133</v>
      </c>
      <c r="T361" s="26" t="s">
        <v>599</v>
      </c>
      <c r="U361" s="27">
        <v>0.6</v>
      </c>
      <c r="V361" s="27" t="s">
        <v>133</v>
      </c>
      <c r="W361" s="27" t="s">
        <v>133</v>
      </c>
      <c r="X361" s="27" t="s">
        <v>133</v>
      </c>
      <c r="Y361" s="27">
        <v>0.01</v>
      </c>
      <c r="Z361" s="27" t="s">
        <v>133</v>
      </c>
      <c r="AA361" s="27" t="s">
        <v>133</v>
      </c>
      <c r="AB361" s="28" t="s">
        <v>133</v>
      </c>
      <c r="AC361" s="28">
        <v>0.5</v>
      </c>
      <c r="AD361" s="28">
        <v>0.01</v>
      </c>
      <c r="AE361" s="28" t="s">
        <v>133</v>
      </c>
      <c r="AF361" s="28">
        <v>0.1</v>
      </c>
      <c r="AG361" s="39" t="s">
        <v>133</v>
      </c>
      <c r="AH361" s="39" t="s">
        <v>133</v>
      </c>
      <c r="AI361" s="39" t="s">
        <v>133</v>
      </c>
      <c r="AJ361" s="39" t="s">
        <v>133</v>
      </c>
      <c r="AK361" s="39" t="s">
        <v>133</v>
      </c>
      <c r="AL361" s="39">
        <v>1.5</v>
      </c>
      <c r="AM361" s="45" t="s">
        <v>133</v>
      </c>
      <c r="AN361" s="15">
        <f t="shared" si="38"/>
        <v>0.51009802979427399</v>
      </c>
      <c r="AO361" s="15">
        <f t="shared" si="39"/>
        <v>0.51009802979427399</v>
      </c>
      <c r="AP361" s="47">
        <v>0</v>
      </c>
      <c r="AQ361" s="29" t="s">
        <v>133</v>
      </c>
      <c r="AR361" s="29" t="s">
        <v>133</v>
      </c>
      <c r="AS361" s="148">
        <v>0</v>
      </c>
      <c r="AT361" s="148">
        <v>0</v>
      </c>
      <c r="AU361" s="48">
        <v>0</v>
      </c>
      <c r="AV361" s="47">
        <v>0</v>
      </c>
      <c r="AW361" s="47">
        <v>0</v>
      </c>
      <c r="AX361" s="29" t="s">
        <v>133</v>
      </c>
      <c r="AY361" s="29" t="s">
        <v>133</v>
      </c>
      <c r="AZ361" s="47">
        <v>0</v>
      </c>
      <c r="BA361" s="30">
        <v>0</v>
      </c>
      <c r="BB361" s="42">
        <v>5</v>
      </c>
      <c r="BC361" s="31" t="s">
        <v>1705</v>
      </c>
      <c r="BD361" s="31" t="s">
        <v>11381</v>
      </c>
      <c r="BE361" s="31" t="s">
        <v>1709</v>
      </c>
      <c r="BF361" s="32">
        <v>0</v>
      </c>
      <c r="BG361" s="32">
        <v>0</v>
      </c>
      <c r="BH361" s="33">
        <v>0.05</v>
      </c>
      <c r="BI361" s="33">
        <v>0.05</v>
      </c>
      <c r="BJ361" s="32" t="s">
        <v>133</v>
      </c>
      <c r="BK361" s="32" t="s">
        <v>133</v>
      </c>
      <c r="BL361" s="32" t="s">
        <v>133</v>
      </c>
      <c r="BM361" s="34" t="s">
        <v>133</v>
      </c>
      <c r="BN361" s="34" t="s">
        <v>133</v>
      </c>
      <c r="BO361" s="34" t="s">
        <v>133</v>
      </c>
      <c r="BP361" s="34" t="s">
        <v>133</v>
      </c>
      <c r="BQ361" s="16">
        <f t="shared" si="42"/>
        <v>1.5</v>
      </c>
      <c r="BR361" s="16">
        <f t="shared" si="40"/>
        <v>0.51497572758334931</v>
      </c>
      <c r="BS361" s="16">
        <f t="shared" si="41"/>
        <v>0.51497572758334931</v>
      </c>
      <c r="BT361" s="35" t="s">
        <v>133</v>
      </c>
      <c r="BU361" s="35" t="s">
        <v>133</v>
      </c>
      <c r="BV361" s="35" t="s">
        <v>133</v>
      </c>
      <c r="BW361" s="35" t="s">
        <v>133</v>
      </c>
      <c r="BX361" s="36">
        <v>1</v>
      </c>
      <c r="BY361" s="37" t="s">
        <v>6152</v>
      </c>
      <c r="BZ361" s="38" t="s">
        <v>6153</v>
      </c>
    </row>
    <row r="362" spans="1:78" ht="50.1" customHeight="1">
      <c r="A362" s="19" t="s">
        <v>636</v>
      </c>
      <c r="B362" s="20" t="s">
        <v>11312</v>
      </c>
      <c r="C362" s="21">
        <v>8</v>
      </c>
      <c r="D362" s="21" t="s">
        <v>601</v>
      </c>
      <c r="E362" s="40">
        <v>14</v>
      </c>
      <c r="F362" s="40">
        <v>100</v>
      </c>
      <c r="G362" s="41">
        <v>1</v>
      </c>
      <c r="H362" s="22">
        <v>7345</v>
      </c>
      <c r="I362" s="22">
        <v>226.77080940897133</v>
      </c>
      <c r="J362" s="23">
        <v>8143.5</v>
      </c>
      <c r="K362" s="23">
        <v>8583</v>
      </c>
      <c r="L362" s="23">
        <v>7704</v>
      </c>
      <c r="M362" s="24" t="s">
        <v>1142</v>
      </c>
      <c r="N362" s="25" t="s">
        <v>133</v>
      </c>
      <c r="O362" s="25" t="s">
        <v>133</v>
      </c>
      <c r="P362" s="25" t="s">
        <v>133</v>
      </c>
      <c r="Q362" s="25" t="s">
        <v>133</v>
      </c>
      <c r="R362" s="25" t="s">
        <v>133</v>
      </c>
      <c r="S362" s="44" t="s">
        <v>133</v>
      </c>
      <c r="T362" s="26" t="s">
        <v>599</v>
      </c>
      <c r="U362" s="27">
        <v>1.3</v>
      </c>
      <c r="V362" s="27" t="s">
        <v>133</v>
      </c>
      <c r="W362" s="27" t="s">
        <v>133</v>
      </c>
      <c r="X362" s="27" t="s">
        <v>133</v>
      </c>
      <c r="Y362" s="27">
        <v>0.01</v>
      </c>
      <c r="Z362" s="27" t="s">
        <v>133</v>
      </c>
      <c r="AA362" s="27" t="s">
        <v>133</v>
      </c>
      <c r="AB362" s="28" t="s">
        <v>133</v>
      </c>
      <c r="AC362" s="28">
        <v>0.5</v>
      </c>
      <c r="AD362" s="28">
        <v>0.01</v>
      </c>
      <c r="AE362" s="28" t="s">
        <v>133</v>
      </c>
      <c r="AF362" s="28">
        <v>0.1</v>
      </c>
      <c r="AG362" s="39" t="s">
        <v>133</v>
      </c>
      <c r="AH362" s="39" t="s">
        <v>133</v>
      </c>
      <c r="AI362" s="39" t="s">
        <v>133</v>
      </c>
      <c r="AJ362" s="39" t="s">
        <v>133</v>
      </c>
      <c r="AK362" s="39" t="s">
        <v>133</v>
      </c>
      <c r="AL362" s="39">
        <v>1.1499999999999999</v>
      </c>
      <c r="AM362" s="45" t="s">
        <v>133</v>
      </c>
      <c r="AN362" s="15">
        <f t="shared" si="38"/>
        <v>0.51009802979427399</v>
      </c>
      <c r="AO362" s="15">
        <f t="shared" si="39"/>
        <v>0.51009802979427399</v>
      </c>
      <c r="AP362" s="47">
        <v>-1.8059429</v>
      </c>
      <c r="AQ362" s="29" t="s">
        <v>133</v>
      </c>
      <c r="AR362" s="29" t="s">
        <v>133</v>
      </c>
      <c r="AS362" s="148">
        <v>-1.0207444999999999</v>
      </c>
      <c r="AT362" s="148">
        <v>-0.48714020000000002</v>
      </c>
      <c r="AU362" s="48">
        <v>4.03197E-2</v>
      </c>
      <c r="AV362" s="47">
        <v>0.56777960000000005</v>
      </c>
      <c r="AW362" s="47">
        <v>0.7097639</v>
      </c>
      <c r="AX362" s="29" t="s">
        <v>133</v>
      </c>
      <c r="AY362" s="29" t="s">
        <v>133</v>
      </c>
      <c r="AZ362" s="47">
        <v>1.1004029</v>
      </c>
      <c r="BA362" s="30">
        <v>0</v>
      </c>
      <c r="BB362" s="42">
        <v>5</v>
      </c>
      <c r="BC362" s="31" t="s">
        <v>1705</v>
      </c>
      <c r="BD362" s="31" t="s">
        <v>11381</v>
      </c>
      <c r="BE362" s="31" t="s">
        <v>1709</v>
      </c>
      <c r="BF362" s="32">
        <v>0.57036129999999996</v>
      </c>
      <c r="BG362" s="32">
        <v>0.5300416</v>
      </c>
      <c r="BH362" s="33">
        <v>0.05</v>
      </c>
      <c r="BI362" s="33">
        <v>0.05</v>
      </c>
      <c r="BJ362" s="32" t="s">
        <v>133</v>
      </c>
      <c r="BK362" s="32" t="s">
        <v>133</v>
      </c>
      <c r="BL362" s="32" t="s">
        <v>133</v>
      </c>
      <c r="BM362" s="34" t="s">
        <v>133</v>
      </c>
      <c r="BN362" s="34" t="s">
        <v>133</v>
      </c>
      <c r="BO362" s="34" t="s">
        <v>133</v>
      </c>
      <c r="BP362" s="34" t="s">
        <v>133</v>
      </c>
      <c r="BQ362" s="16">
        <f t="shared" si="42"/>
        <v>0.57963869999999995</v>
      </c>
      <c r="BR362" s="16">
        <f t="shared" si="40"/>
        <v>0.73901562752797045</v>
      </c>
      <c r="BS362" s="16">
        <f t="shared" si="41"/>
        <v>0.73901562752797045</v>
      </c>
      <c r="BT362" s="35" t="s">
        <v>133</v>
      </c>
      <c r="BU362" s="35" t="s">
        <v>133</v>
      </c>
      <c r="BV362" s="35" t="s">
        <v>133</v>
      </c>
      <c r="BW362" s="35" t="s">
        <v>133</v>
      </c>
      <c r="BX362" s="36">
        <v>0</v>
      </c>
      <c r="BY362" s="37" t="s">
        <v>133</v>
      </c>
      <c r="BZ362" s="38" t="s">
        <v>133</v>
      </c>
    </row>
    <row r="363" spans="1:78" ht="50.1" customHeight="1">
      <c r="A363" s="19" t="s">
        <v>637</v>
      </c>
      <c r="B363" s="20" t="s">
        <v>1112</v>
      </c>
      <c r="C363" s="21">
        <v>8</v>
      </c>
      <c r="D363" s="21" t="s">
        <v>601</v>
      </c>
      <c r="E363" s="40">
        <v>13.77984</v>
      </c>
      <c r="F363" s="40">
        <v>100.28354899999999</v>
      </c>
      <c r="G363" s="41">
        <v>1</v>
      </c>
      <c r="H363" s="22">
        <v>7425</v>
      </c>
      <c r="I363" s="22">
        <v>211.24630174277607</v>
      </c>
      <c r="J363" s="23">
        <v>8234</v>
      </c>
      <c r="K363" s="23">
        <v>8681</v>
      </c>
      <c r="L363" s="23">
        <v>7787</v>
      </c>
      <c r="M363" s="24" t="s">
        <v>1142</v>
      </c>
      <c r="N363" s="25" t="s">
        <v>133</v>
      </c>
      <c r="O363" s="25" t="s">
        <v>133</v>
      </c>
      <c r="P363" s="25" t="s">
        <v>133</v>
      </c>
      <c r="Q363" s="25" t="s">
        <v>133</v>
      </c>
      <c r="R363" s="25" t="s">
        <v>133</v>
      </c>
      <c r="S363" s="44" t="s">
        <v>133</v>
      </c>
      <c r="T363" s="26" t="s">
        <v>599</v>
      </c>
      <c r="U363" s="27">
        <v>1.1000000000000001</v>
      </c>
      <c r="V363" s="27" t="s">
        <v>133</v>
      </c>
      <c r="W363" s="27" t="s">
        <v>133</v>
      </c>
      <c r="X363" s="27" t="s">
        <v>133</v>
      </c>
      <c r="Y363" s="27">
        <v>0.01</v>
      </c>
      <c r="Z363" s="27" t="s">
        <v>133</v>
      </c>
      <c r="AA363" s="27" t="s">
        <v>133</v>
      </c>
      <c r="AB363" s="28" t="s">
        <v>133</v>
      </c>
      <c r="AC363" s="28">
        <v>0.5</v>
      </c>
      <c r="AD363" s="28">
        <v>0.01</v>
      </c>
      <c r="AE363" s="28" t="s">
        <v>133</v>
      </c>
      <c r="AF363" s="28">
        <v>0.1</v>
      </c>
      <c r="AG363" s="39" t="s">
        <v>133</v>
      </c>
      <c r="AH363" s="39" t="s">
        <v>133</v>
      </c>
      <c r="AI363" s="39" t="s">
        <v>133</v>
      </c>
      <c r="AJ363" s="39" t="s">
        <v>133</v>
      </c>
      <c r="AK363" s="39" t="s">
        <v>133</v>
      </c>
      <c r="AL363" s="39">
        <v>-2.65</v>
      </c>
      <c r="AM363" s="45" t="s">
        <v>133</v>
      </c>
      <c r="AN363" s="15">
        <f t="shared" si="38"/>
        <v>0.51009802979427399</v>
      </c>
      <c r="AO363" s="15">
        <f t="shared" si="39"/>
        <v>0.51009802979427399</v>
      </c>
      <c r="AP363" s="47">
        <v>-1.8059429</v>
      </c>
      <c r="AQ363" s="29" t="s">
        <v>133</v>
      </c>
      <c r="AR363" s="29" t="s">
        <v>133</v>
      </c>
      <c r="AS363" s="148">
        <v>-1.0207444999999999</v>
      </c>
      <c r="AT363" s="148">
        <v>-0.48714020000000002</v>
      </c>
      <c r="AU363" s="48">
        <v>4.03197E-2</v>
      </c>
      <c r="AV363" s="47">
        <v>0.56777960000000005</v>
      </c>
      <c r="AW363" s="47">
        <v>0.7097639</v>
      </c>
      <c r="AX363" s="29" t="s">
        <v>133</v>
      </c>
      <c r="AY363" s="29" t="s">
        <v>133</v>
      </c>
      <c r="AZ363" s="47">
        <v>1.1004029</v>
      </c>
      <c r="BA363" s="30">
        <v>0</v>
      </c>
      <c r="BB363" s="42">
        <v>5</v>
      </c>
      <c r="BC363" s="31" t="s">
        <v>1705</v>
      </c>
      <c r="BD363" s="31" t="s">
        <v>11381</v>
      </c>
      <c r="BE363" s="31" t="s">
        <v>1709</v>
      </c>
      <c r="BF363" s="32">
        <v>0.57036129999999996</v>
      </c>
      <c r="BG363" s="32">
        <v>0.5300416</v>
      </c>
      <c r="BH363" s="33">
        <v>0.05</v>
      </c>
      <c r="BI363" s="33">
        <v>0.05</v>
      </c>
      <c r="BJ363" s="32" t="s">
        <v>133</v>
      </c>
      <c r="BK363" s="32" t="s">
        <v>133</v>
      </c>
      <c r="BL363" s="32" t="s">
        <v>133</v>
      </c>
      <c r="BM363" s="34" t="s">
        <v>133</v>
      </c>
      <c r="BN363" s="34" t="s">
        <v>133</v>
      </c>
      <c r="BO363" s="34" t="s">
        <v>133</v>
      </c>
      <c r="BP363" s="34" t="s">
        <v>133</v>
      </c>
      <c r="BQ363" s="16">
        <f t="shared" si="42"/>
        <v>-3.2203613</v>
      </c>
      <c r="BR363" s="16">
        <f t="shared" si="40"/>
        <v>0.73901562752797045</v>
      </c>
      <c r="BS363" s="16">
        <f t="shared" si="41"/>
        <v>0.73901562752797045</v>
      </c>
      <c r="BT363" s="35" t="s">
        <v>133</v>
      </c>
      <c r="BU363" s="35" t="s">
        <v>133</v>
      </c>
      <c r="BV363" s="35" t="s">
        <v>133</v>
      </c>
      <c r="BW363" s="35" t="s">
        <v>133</v>
      </c>
      <c r="BX363" s="36">
        <v>0</v>
      </c>
      <c r="BY363" s="37" t="s">
        <v>133</v>
      </c>
      <c r="BZ363" s="38" t="s">
        <v>133</v>
      </c>
    </row>
    <row r="364" spans="1:78" ht="50.1" customHeight="1">
      <c r="A364" s="19" t="s">
        <v>638</v>
      </c>
      <c r="B364" s="20" t="s">
        <v>11312</v>
      </c>
      <c r="C364" s="21">
        <v>8</v>
      </c>
      <c r="D364" s="21" t="s">
        <v>601</v>
      </c>
      <c r="E364" s="40">
        <v>13.05</v>
      </c>
      <c r="F364" s="40">
        <v>100</v>
      </c>
      <c r="G364" s="41">
        <v>1</v>
      </c>
      <c r="H364" s="22">
        <v>6665</v>
      </c>
      <c r="I364" s="22">
        <v>234.78713763747791</v>
      </c>
      <c r="J364" s="23">
        <v>7496.5</v>
      </c>
      <c r="K364" s="23">
        <v>7971</v>
      </c>
      <c r="L364" s="23">
        <v>7022</v>
      </c>
      <c r="M364" s="24" t="s">
        <v>1142</v>
      </c>
      <c r="N364" s="25" t="s">
        <v>133</v>
      </c>
      <c r="O364" s="25" t="s">
        <v>133</v>
      </c>
      <c r="P364" s="25" t="s">
        <v>133</v>
      </c>
      <c r="Q364" s="25" t="s">
        <v>133</v>
      </c>
      <c r="R364" s="25" t="s">
        <v>133</v>
      </c>
      <c r="S364" s="44" t="s">
        <v>133</v>
      </c>
      <c r="T364" s="26" t="s">
        <v>599</v>
      </c>
      <c r="U364" s="27">
        <v>1.7</v>
      </c>
      <c r="V364" s="27" t="s">
        <v>133</v>
      </c>
      <c r="W364" s="27" t="s">
        <v>133</v>
      </c>
      <c r="X364" s="27" t="s">
        <v>133</v>
      </c>
      <c r="Y364" s="27">
        <v>0.01</v>
      </c>
      <c r="Z364" s="27" t="s">
        <v>133</v>
      </c>
      <c r="AA364" s="27" t="s">
        <v>133</v>
      </c>
      <c r="AB364" s="28" t="s">
        <v>133</v>
      </c>
      <c r="AC364" s="28">
        <v>0.5</v>
      </c>
      <c r="AD364" s="28">
        <v>0.01</v>
      </c>
      <c r="AE364" s="28" t="s">
        <v>133</v>
      </c>
      <c r="AF364" s="28">
        <v>0.1</v>
      </c>
      <c r="AG364" s="39" t="s">
        <v>133</v>
      </c>
      <c r="AH364" s="39" t="s">
        <v>133</v>
      </c>
      <c r="AI364" s="39" t="s">
        <v>133</v>
      </c>
      <c r="AJ364" s="39" t="s">
        <v>133</v>
      </c>
      <c r="AK364" s="39" t="s">
        <v>133</v>
      </c>
      <c r="AL364" s="39">
        <v>0.75</v>
      </c>
      <c r="AM364" s="45" t="s">
        <v>133</v>
      </c>
      <c r="AN364" s="15">
        <f t="shared" si="38"/>
        <v>0.51009802979427399</v>
      </c>
      <c r="AO364" s="15">
        <f t="shared" si="39"/>
        <v>0.51009802979427399</v>
      </c>
      <c r="AP364" s="47">
        <v>-1.96108415273</v>
      </c>
      <c r="AQ364" s="29" t="s">
        <v>133</v>
      </c>
      <c r="AR364" s="29" t="s">
        <v>133</v>
      </c>
      <c r="AS364" s="148">
        <v>-1.14164008031</v>
      </c>
      <c r="AT364" s="148">
        <v>-0.52208413317799995</v>
      </c>
      <c r="AU364" s="48">
        <v>5.4557601081099999E-2</v>
      </c>
      <c r="AV364" s="47">
        <v>0.63119933533999995</v>
      </c>
      <c r="AW364" s="47">
        <v>0.78599462989299995</v>
      </c>
      <c r="AX364" s="29" t="s">
        <v>133</v>
      </c>
      <c r="AY364" s="29" t="s">
        <v>133</v>
      </c>
      <c r="AZ364" s="47">
        <v>1.1170151529300001</v>
      </c>
      <c r="BA364" s="30">
        <v>0</v>
      </c>
      <c r="BB364" s="42">
        <v>5</v>
      </c>
      <c r="BC364" s="31" t="s">
        <v>1705</v>
      </c>
      <c r="BD364" s="31" t="s">
        <v>11381</v>
      </c>
      <c r="BE364" s="31" t="s">
        <v>1709</v>
      </c>
      <c r="BF364" s="32">
        <v>0.58578637700555003</v>
      </c>
      <c r="BG364" s="32">
        <v>0.53122877592445006</v>
      </c>
      <c r="BH364" s="33">
        <v>0.05</v>
      </c>
      <c r="BI364" s="33">
        <v>0.05</v>
      </c>
      <c r="BJ364" s="32" t="s">
        <v>133</v>
      </c>
      <c r="BK364" s="32" t="s">
        <v>133</v>
      </c>
      <c r="BL364" s="32" t="s">
        <v>133</v>
      </c>
      <c r="BM364" s="34" t="s">
        <v>133</v>
      </c>
      <c r="BN364" s="34" t="s">
        <v>133</v>
      </c>
      <c r="BO364" s="34" t="s">
        <v>133</v>
      </c>
      <c r="BP364" s="34" t="s">
        <v>133</v>
      </c>
      <c r="BQ364" s="16">
        <f t="shared" si="42"/>
        <v>0.16421362299444997</v>
      </c>
      <c r="BR364" s="16">
        <f t="shared" si="40"/>
        <v>0.73986756407494281</v>
      </c>
      <c r="BS364" s="16">
        <f t="shared" si="41"/>
        <v>0.73986756407494281</v>
      </c>
      <c r="BT364" s="35" t="s">
        <v>133</v>
      </c>
      <c r="BU364" s="35" t="s">
        <v>133</v>
      </c>
      <c r="BV364" s="35" t="s">
        <v>133</v>
      </c>
      <c r="BW364" s="35" t="s">
        <v>133</v>
      </c>
      <c r="BX364" s="36">
        <v>0</v>
      </c>
      <c r="BY364" s="37" t="s">
        <v>133</v>
      </c>
      <c r="BZ364" s="38" t="s">
        <v>133</v>
      </c>
    </row>
    <row r="365" spans="1:78" s="299" customFormat="1" ht="50.1" customHeight="1">
      <c r="A365" s="275" t="s">
        <v>639</v>
      </c>
      <c r="B365" s="276" t="s">
        <v>1113</v>
      </c>
      <c r="C365" s="277">
        <v>8</v>
      </c>
      <c r="D365" s="277" t="s">
        <v>640</v>
      </c>
      <c r="E365" s="278">
        <v>7.75</v>
      </c>
      <c r="F365" s="278">
        <v>100.166667</v>
      </c>
      <c r="G365" s="279">
        <v>1</v>
      </c>
      <c r="H365" s="279">
        <v>2435</v>
      </c>
      <c r="I365" s="279">
        <v>111.80339887498948</v>
      </c>
      <c r="J365" s="280">
        <f>MEDIAN(K365,L365)</f>
        <v>2469.5</v>
      </c>
      <c r="K365" s="280">
        <v>2756</v>
      </c>
      <c r="L365" s="280">
        <v>2183</v>
      </c>
      <c r="M365" s="281" t="s">
        <v>641</v>
      </c>
      <c r="N365" s="282" t="s">
        <v>642</v>
      </c>
      <c r="O365" s="282" t="s">
        <v>643</v>
      </c>
      <c r="P365" s="282" t="s">
        <v>133</v>
      </c>
      <c r="Q365" s="282">
        <v>1.47</v>
      </c>
      <c r="R365" s="282">
        <v>5.53</v>
      </c>
      <c r="S365" s="283" t="s">
        <v>133</v>
      </c>
      <c r="T365" s="284" t="s">
        <v>288</v>
      </c>
      <c r="U365" s="285">
        <v>0.01</v>
      </c>
      <c r="V365" s="285" t="s">
        <v>644</v>
      </c>
      <c r="W365" s="285" t="s">
        <v>133</v>
      </c>
      <c r="X365" s="285" t="s">
        <v>133</v>
      </c>
      <c r="Y365" s="285">
        <v>0.01</v>
      </c>
      <c r="Z365" s="285" t="s">
        <v>133</v>
      </c>
      <c r="AA365" s="285" t="s">
        <v>133</v>
      </c>
      <c r="AB365" s="153" t="s">
        <v>133</v>
      </c>
      <c r="AC365" s="153">
        <v>0.5</v>
      </c>
      <c r="AD365" s="153">
        <v>0.01</v>
      </c>
      <c r="AE365" s="153" t="s">
        <v>133</v>
      </c>
      <c r="AF365" s="153">
        <v>0.1</v>
      </c>
      <c r="AG365" s="153" t="s">
        <v>133</v>
      </c>
      <c r="AH365" s="153" t="s">
        <v>133</v>
      </c>
      <c r="AI365" s="153" t="s">
        <v>133</v>
      </c>
      <c r="AJ365" s="153" t="s">
        <v>133</v>
      </c>
      <c r="AK365" s="153" t="s">
        <v>133</v>
      </c>
      <c r="AL365" s="153">
        <v>-1.47</v>
      </c>
      <c r="AM365" s="286" t="s">
        <v>133</v>
      </c>
      <c r="AN365" s="287">
        <f t="shared" si="38"/>
        <v>0.51009802979427399</v>
      </c>
      <c r="AO365" s="287">
        <f t="shared" si="39"/>
        <v>0.51009802979427399</v>
      </c>
      <c r="AP365" s="148">
        <v>-0.39370519999999998</v>
      </c>
      <c r="AQ365" s="288">
        <v>-2</v>
      </c>
      <c r="AR365" s="288">
        <v>-0.2</v>
      </c>
      <c r="AS365" s="148">
        <v>-0.22063840000000001</v>
      </c>
      <c r="AT365" s="148">
        <v>-0.1556671</v>
      </c>
      <c r="AU365" s="148">
        <v>3.5152999999999998E-3</v>
      </c>
      <c r="AV365" s="148">
        <v>0.1626977</v>
      </c>
      <c r="AW365" s="148">
        <v>0.1781065</v>
      </c>
      <c r="AX365" s="288">
        <v>0.1</v>
      </c>
      <c r="AY365" s="288" t="s">
        <v>133</v>
      </c>
      <c r="AZ365" s="148">
        <v>0.3174747</v>
      </c>
      <c r="BA365" s="289">
        <v>1</v>
      </c>
      <c r="BB365" s="290">
        <v>5</v>
      </c>
      <c r="BC365" s="291" t="s">
        <v>11333</v>
      </c>
      <c r="BD365" s="291" t="s">
        <v>11382</v>
      </c>
      <c r="BE365" s="291" t="s">
        <v>1710</v>
      </c>
      <c r="BF365" s="292" t="s">
        <v>133</v>
      </c>
      <c r="BG365" s="292" t="s">
        <v>133</v>
      </c>
      <c r="BH365" s="292">
        <v>0.05</v>
      </c>
      <c r="BI365" s="292">
        <v>0.05</v>
      </c>
      <c r="BJ365" s="292" t="s">
        <v>133</v>
      </c>
      <c r="BK365" s="292" t="s">
        <v>133</v>
      </c>
      <c r="BL365" s="292" t="s">
        <v>133</v>
      </c>
      <c r="BM365" s="293" t="s">
        <v>133</v>
      </c>
      <c r="BN365" s="293" t="s">
        <v>133</v>
      </c>
      <c r="BO365" s="293" t="s">
        <v>133</v>
      </c>
      <c r="BP365" s="293" t="s">
        <v>133</v>
      </c>
      <c r="BQ365" s="294" t="s">
        <v>133</v>
      </c>
      <c r="BR365" s="295">
        <f t="shared" si="40"/>
        <v>0.51497572758334931</v>
      </c>
      <c r="BS365" s="295">
        <f t="shared" si="41"/>
        <v>0.51497572758334931</v>
      </c>
      <c r="BT365" s="294" t="s">
        <v>133</v>
      </c>
      <c r="BU365" s="294" t="s">
        <v>133</v>
      </c>
      <c r="BV365" s="294" t="s">
        <v>133</v>
      </c>
      <c r="BW365" s="294" t="s">
        <v>133</v>
      </c>
      <c r="BX365" s="296">
        <v>0</v>
      </c>
      <c r="BY365" s="297" t="s">
        <v>133</v>
      </c>
      <c r="BZ365" s="298" t="s">
        <v>6097</v>
      </c>
    </row>
    <row r="366" spans="1:78" ht="50.1" customHeight="1">
      <c r="A366" s="19" t="s">
        <v>645</v>
      </c>
      <c r="B366" s="20" t="s">
        <v>1113</v>
      </c>
      <c r="C366" s="21">
        <v>8</v>
      </c>
      <c r="D366" s="21" t="s">
        <v>640</v>
      </c>
      <c r="E366" s="40">
        <v>7.75</v>
      </c>
      <c r="F366" s="40">
        <v>100.166667</v>
      </c>
      <c r="G366" s="41">
        <v>1</v>
      </c>
      <c r="H366" s="22">
        <v>6980</v>
      </c>
      <c r="I366" s="22">
        <v>111.80339887498948</v>
      </c>
      <c r="J366" s="23">
        <v>7806.5</v>
      </c>
      <c r="K366" s="23">
        <v>7999</v>
      </c>
      <c r="L366" s="23">
        <v>7614</v>
      </c>
      <c r="M366" s="24" t="s">
        <v>641</v>
      </c>
      <c r="N366" s="25" t="s">
        <v>642</v>
      </c>
      <c r="O366" s="25" t="s">
        <v>643</v>
      </c>
      <c r="P366" s="25" t="s">
        <v>133</v>
      </c>
      <c r="Q366" s="25">
        <v>2.56</v>
      </c>
      <c r="R366" s="25">
        <v>4.4400000000000004</v>
      </c>
      <c r="S366" s="44" t="s">
        <v>133</v>
      </c>
      <c r="T366" s="26" t="s">
        <v>288</v>
      </c>
      <c r="U366" s="27">
        <v>0.01</v>
      </c>
      <c r="V366" s="27" t="s">
        <v>644</v>
      </c>
      <c r="W366" s="27" t="s">
        <v>133</v>
      </c>
      <c r="X366" s="27" t="s">
        <v>133</v>
      </c>
      <c r="Y366" s="27">
        <v>0.01</v>
      </c>
      <c r="Z366" s="27" t="s">
        <v>133</v>
      </c>
      <c r="AA366" s="27" t="s">
        <v>133</v>
      </c>
      <c r="AB366" s="28" t="s">
        <v>133</v>
      </c>
      <c r="AC366" s="28">
        <v>0.5</v>
      </c>
      <c r="AD366" s="28">
        <v>0.01</v>
      </c>
      <c r="AE366" s="28" t="s">
        <v>133</v>
      </c>
      <c r="AF366" s="28">
        <v>0.1</v>
      </c>
      <c r="AG366" s="39" t="s">
        <v>133</v>
      </c>
      <c r="AH366" s="39" t="s">
        <v>133</v>
      </c>
      <c r="AI366" s="39" t="s">
        <v>133</v>
      </c>
      <c r="AJ366" s="39" t="s">
        <v>133</v>
      </c>
      <c r="AK366" s="39" t="s">
        <v>133</v>
      </c>
      <c r="AL366" s="39">
        <v>-2.56</v>
      </c>
      <c r="AM366" s="45" t="s">
        <v>191</v>
      </c>
      <c r="AN366" s="15">
        <f t="shared" si="38"/>
        <v>0.51009802979427399</v>
      </c>
      <c r="AO366" s="15">
        <f t="shared" si="39"/>
        <v>0.51009802979427399</v>
      </c>
      <c r="AP366" s="47">
        <v>-0.39370519999999998</v>
      </c>
      <c r="AQ366" s="29">
        <v>-2</v>
      </c>
      <c r="AR366" s="29">
        <v>-0.2</v>
      </c>
      <c r="AS366" s="148">
        <v>-0.22063840000000001</v>
      </c>
      <c r="AT366" s="148">
        <v>-0.1556671</v>
      </c>
      <c r="AU366" s="48">
        <v>3.5152999999999998E-3</v>
      </c>
      <c r="AV366" s="47">
        <v>0.1626977</v>
      </c>
      <c r="AW366" s="47">
        <v>0.1781065</v>
      </c>
      <c r="AX366" s="29">
        <v>0.1</v>
      </c>
      <c r="AY366" s="29" t="s">
        <v>133</v>
      </c>
      <c r="AZ366" s="47">
        <v>0.3174747</v>
      </c>
      <c r="BA366" s="30">
        <v>0</v>
      </c>
      <c r="BB366" s="42">
        <v>5</v>
      </c>
      <c r="BC366" s="31" t="s">
        <v>1705</v>
      </c>
      <c r="BD366" s="31" t="s">
        <v>11383</v>
      </c>
      <c r="BE366" s="31" t="s">
        <v>1717</v>
      </c>
      <c r="BF366" s="32">
        <v>0.2477906</v>
      </c>
      <c r="BG366" s="32">
        <v>6.9684099999999999E-2</v>
      </c>
      <c r="BH366" s="33">
        <v>0.05</v>
      </c>
      <c r="BI366" s="33">
        <v>0.05</v>
      </c>
      <c r="BJ366" s="32" t="s">
        <v>133</v>
      </c>
      <c r="BK366" s="32" t="s">
        <v>133</v>
      </c>
      <c r="BL366" s="32" t="s">
        <v>133</v>
      </c>
      <c r="BM366" s="34" t="s">
        <v>133</v>
      </c>
      <c r="BN366" s="34" t="s">
        <v>133</v>
      </c>
      <c r="BO366" s="34" t="s">
        <v>133</v>
      </c>
      <c r="BP366" s="34" t="s">
        <v>133</v>
      </c>
      <c r="BQ366" s="16">
        <f t="shared" si="42"/>
        <v>-2.8077906000000001</v>
      </c>
      <c r="BR366" s="16">
        <f t="shared" si="40"/>
        <v>0.51966900407163985</v>
      </c>
      <c r="BS366" s="16">
        <f t="shared" si="41"/>
        <v>0.51966900407163985</v>
      </c>
      <c r="BT366" s="35" t="s">
        <v>133</v>
      </c>
      <c r="BU366" s="35" t="s">
        <v>133</v>
      </c>
      <c r="BV366" s="35" t="s">
        <v>133</v>
      </c>
      <c r="BW366" s="35" t="s">
        <v>133</v>
      </c>
      <c r="BX366" s="36">
        <v>0</v>
      </c>
      <c r="BY366" s="37" t="s">
        <v>133</v>
      </c>
      <c r="BZ366" s="38" t="s">
        <v>133</v>
      </c>
    </row>
    <row r="367" spans="1:78" ht="50.1" customHeight="1">
      <c r="A367" s="19" t="s">
        <v>646</v>
      </c>
      <c r="B367" s="20" t="s">
        <v>1113</v>
      </c>
      <c r="C367" s="21">
        <v>8</v>
      </c>
      <c r="D367" s="21" t="s">
        <v>640</v>
      </c>
      <c r="E367" s="40">
        <v>7.75</v>
      </c>
      <c r="F367" s="40">
        <v>100.166667</v>
      </c>
      <c r="G367" s="41">
        <v>1</v>
      </c>
      <c r="H367" s="22">
        <v>7535</v>
      </c>
      <c r="I367" s="22">
        <v>114.12712210513327</v>
      </c>
      <c r="J367" s="23">
        <f>MEDIAN(K367,L367)</f>
        <v>8316</v>
      </c>
      <c r="K367" s="23">
        <v>8578</v>
      </c>
      <c r="L367" s="23">
        <v>8054</v>
      </c>
      <c r="M367" s="24" t="s">
        <v>643</v>
      </c>
      <c r="N367" s="25" t="s">
        <v>647</v>
      </c>
      <c r="O367" s="25" t="s">
        <v>333</v>
      </c>
      <c r="P367" s="25" t="s">
        <v>133</v>
      </c>
      <c r="Q367" s="25">
        <v>5.27</v>
      </c>
      <c r="R367" s="25">
        <v>1.73</v>
      </c>
      <c r="S367" s="44" t="s">
        <v>133</v>
      </c>
      <c r="T367" s="26" t="s">
        <v>288</v>
      </c>
      <c r="U367" s="27">
        <v>0.01</v>
      </c>
      <c r="V367" s="27" t="s">
        <v>644</v>
      </c>
      <c r="W367" s="27" t="s">
        <v>133</v>
      </c>
      <c r="X367" s="27" t="s">
        <v>133</v>
      </c>
      <c r="Y367" s="27">
        <v>0.01</v>
      </c>
      <c r="Z367" s="27" t="s">
        <v>133</v>
      </c>
      <c r="AA367" s="27" t="s">
        <v>133</v>
      </c>
      <c r="AB367" s="28" t="s">
        <v>133</v>
      </c>
      <c r="AC367" s="28">
        <v>0.5</v>
      </c>
      <c r="AD367" s="28">
        <v>0.01</v>
      </c>
      <c r="AE367" s="28" t="s">
        <v>133</v>
      </c>
      <c r="AF367" s="28">
        <v>0.1</v>
      </c>
      <c r="AG367" s="39" t="s">
        <v>133</v>
      </c>
      <c r="AH367" s="39" t="s">
        <v>133</v>
      </c>
      <c r="AI367" s="39" t="s">
        <v>133</v>
      </c>
      <c r="AJ367" s="39" t="s">
        <v>133</v>
      </c>
      <c r="AK367" s="39" t="s">
        <v>133</v>
      </c>
      <c r="AL367" s="39">
        <v>-5.27</v>
      </c>
      <c r="AM367" s="45" t="s">
        <v>191</v>
      </c>
      <c r="AN367" s="15">
        <f t="shared" si="38"/>
        <v>0.51009802979427399</v>
      </c>
      <c r="AO367" s="15">
        <f t="shared" si="39"/>
        <v>0.51009802979427399</v>
      </c>
      <c r="AP367" s="47">
        <v>-0.39370519999999998</v>
      </c>
      <c r="AQ367" s="29">
        <v>-2</v>
      </c>
      <c r="AR367" s="29">
        <v>-0.2</v>
      </c>
      <c r="AS367" s="148">
        <v>-0.22063840000000001</v>
      </c>
      <c r="AT367" s="148">
        <v>-0.1556671</v>
      </c>
      <c r="AU367" s="48">
        <v>3.5152999999999998E-3</v>
      </c>
      <c r="AV367" s="47">
        <v>0.1626977</v>
      </c>
      <c r="AW367" s="47">
        <v>0.1781065</v>
      </c>
      <c r="AX367" s="29">
        <v>0.1</v>
      </c>
      <c r="AY367" s="29" t="s">
        <v>133</v>
      </c>
      <c r="AZ367" s="47">
        <v>0.3174747</v>
      </c>
      <c r="BA367" s="30">
        <v>0</v>
      </c>
      <c r="BB367" s="42">
        <v>5</v>
      </c>
      <c r="BC367" s="31" t="s">
        <v>1705</v>
      </c>
      <c r="BD367" s="31" t="s">
        <v>11384</v>
      </c>
      <c r="BE367" s="31" t="s">
        <v>1717</v>
      </c>
      <c r="BF367" s="32">
        <v>0.2477906</v>
      </c>
      <c r="BG367" s="32">
        <v>6.9684099999999999E-2</v>
      </c>
      <c r="BH367" s="33">
        <v>0.05</v>
      </c>
      <c r="BI367" s="33">
        <v>0.05</v>
      </c>
      <c r="BJ367" s="32" t="s">
        <v>133</v>
      </c>
      <c r="BK367" s="32" t="s">
        <v>133</v>
      </c>
      <c r="BL367" s="32" t="s">
        <v>133</v>
      </c>
      <c r="BM367" s="34" t="s">
        <v>133</v>
      </c>
      <c r="BN367" s="34" t="s">
        <v>133</v>
      </c>
      <c r="BO367" s="34" t="s">
        <v>133</v>
      </c>
      <c r="BP367" s="34" t="s">
        <v>133</v>
      </c>
      <c r="BQ367" s="16">
        <f t="shared" si="42"/>
        <v>-5.5177905999999997</v>
      </c>
      <c r="BR367" s="16">
        <f t="shared" si="40"/>
        <v>0.51966900407163985</v>
      </c>
      <c r="BS367" s="16">
        <f t="shared" si="41"/>
        <v>0.51966900407163985</v>
      </c>
      <c r="BT367" s="35" t="s">
        <v>133</v>
      </c>
      <c r="BU367" s="35" t="s">
        <v>133</v>
      </c>
      <c r="BV367" s="35" t="s">
        <v>133</v>
      </c>
      <c r="BW367" s="35" t="s">
        <v>133</v>
      </c>
      <c r="BX367" s="36">
        <v>0</v>
      </c>
      <c r="BY367" s="37" t="s">
        <v>133</v>
      </c>
      <c r="BZ367" s="38" t="s">
        <v>133</v>
      </c>
    </row>
    <row r="368" spans="1:78" ht="50.1" customHeight="1">
      <c r="A368" s="19" t="s">
        <v>651</v>
      </c>
      <c r="B368" s="20" t="s">
        <v>1114</v>
      </c>
      <c r="C368" s="21">
        <v>8</v>
      </c>
      <c r="D368" s="21" t="s">
        <v>648</v>
      </c>
      <c r="E368" s="40">
        <v>1.3137129999999999</v>
      </c>
      <c r="F368" s="40">
        <v>103.891772</v>
      </c>
      <c r="G368" s="41">
        <v>1</v>
      </c>
      <c r="H368" s="22">
        <v>1301</v>
      </c>
      <c r="I368" s="22">
        <v>192</v>
      </c>
      <c r="J368" s="23">
        <f>MEDIAN(K368,L368)</f>
        <v>1194</v>
      </c>
      <c r="K368" s="23">
        <v>1592</v>
      </c>
      <c r="L368" s="23">
        <v>796</v>
      </c>
      <c r="M368" s="24" t="s">
        <v>649</v>
      </c>
      <c r="N368" s="25" t="s">
        <v>133</v>
      </c>
      <c r="O368" s="25" t="s">
        <v>133</v>
      </c>
      <c r="P368" s="25" t="s">
        <v>133</v>
      </c>
      <c r="Q368" s="25" t="s">
        <v>133</v>
      </c>
      <c r="R368" s="25" t="s">
        <v>133</v>
      </c>
      <c r="S368" s="44" t="s">
        <v>133</v>
      </c>
      <c r="T368" s="26" t="s">
        <v>650</v>
      </c>
      <c r="U368" s="27" t="s">
        <v>133</v>
      </c>
      <c r="V368" s="27" t="s">
        <v>190</v>
      </c>
      <c r="W368" s="27" t="s">
        <v>133</v>
      </c>
      <c r="X368" s="27" t="s">
        <v>133</v>
      </c>
      <c r="Y368" s="27">
        <v>0.01</v>
      </c>
      <c r="Z368" s="27" t="s">
        <v>133</v>
      </c>
      <c r="AA368" s="27" t="s">
        <v>133</v>
      </c>
      <c r="AB368" s="28" t="s">
        <v>133</v>
      </c>
      <c r="AC368" s="28">
        <v>0.5</v>
      </c>
      <c r="AD368" s="28">
        <v>0.05</v>
      </c>
      <c r="AE368" s="28">
        <v>0.5</v>
      </c>
      <c r="AF368" s="28">
        <v>0.1</v>
      </c>
      <c r="AG368" s="39" t="s">
        <v>133</v>
      </c>
      <c r="AH368" s="39" t="s">
        <v>133</v>
      </c>
      <c r="AI368" s="39" t="s">
        <v>133</v>
      </c>
      <c r="AJ368" s="39" t="s">
        <v>133</v>
      </c>
      <c r="AK368" s="39" t="s">
        <v>133</v>
      </c>
      <c r="AL368" s="39">
        <v>-1.1499999999999999</v>
      </c>
      <c r="AM368" s="45" t="s">
        <v>133</v>
      </c>
      <c r="AN368" s="15">
        <f t="shared" si="38"/>
        <v>0.7159608927867499</v>
      </c>
      <c r="AO368" s="15">
        <f t="shared" si="39"/>
        <v>0.7159608927867499</v>
      </c>
      <c r="AP368" s="47">
        <v>-1.11730031388</v>
      </c>
      <c r="AQ368" s="29" t="s">
        <v>133</v>
      </c>
      <c r="AR368" s="29" t="s">
        <v>133</v>
      </c>
      <c r="AS368" s="148">
        <v>-0.65800009477900001</v>
      </c>
      <c r="AT368" s="148">
        <v>-0.41007910099299999</v>
      </c>
      <c r="AU368" s="48">
        <v>1.12028713053E-2</v>
      </c>
      <c r="AV368" s="47">
        <v>0.43248484360299999</v>
      </c>
      <c r="AW368" s="47">
        <v>0.46273858016800001</v>
      </c>
      <c r="AX368" s="29" t="s">
        <v>133</v>
      </c>
      <c r="AY368" s="29" t="s">
        <v>133</v>
      </c>
      <c r="AZ368" s="47">
        <v>0.719982442394</v>
      </c>
      <c r="BA368" s="30">
        <v>1</v>
      </c>
      <c r="BB368" s="42">
        <v>5</v>
      </c>
      <c r="BC368" s="31" t="s">
        <v>11333</v>
      </c>
      <c r="BD368" s="31" t="s">
        <v>11385</v>
      </c>
      <c r="BE368" s="31" t="s">
        <v>1710</v>
      </c>
      <c r="BF368" s="32" t="s">
        <v>133</v>
      </c>
      <c r="BG368" s="32" t="s">
        <v>133</v>
      </c>
      <c r="BH368" s="33">
        <v>0.05</v>
      </c>
      <c r="BI368" s="33">
        <v>0.05</v>
      </c>
      <c r="BJ368" s="32" t="s">
        <v>133</v>
      </c>
      <c r="BK368" s="32" t="s">
        <v>133</v>
      </c>
      <c r="BL368" s="32" t="s">
        <v>133</v>
      </c>
      <c r="BM368" s="34" t="s">
        <v>133</v>
      </c>
      <c r="BN368" s="34" t="s">
        <v>133</v>
      </c>
      <c r="BO368" s="34" t="s">
        <v>133</v>
      </c>
      <c r="BP368" s="34" t="s">
        <v>133</v>
      </c>
      <c r="BQ368" s="35" t="s">
        <v>133</v>
      </c>
      <c r="BR368" s="16">
        <f t="shared" ref="BR368:BR399" si="43">SQRT(SUMSQ(AN368,BG368,IF(OR(BH368="n/a",BH368="nd"),0,BH368),IF(OR(BI368="n/a",BI368="nd"),0,BI368)))</f>
        <v>0.71944422994419788</v>
      </c>
      <c r="BS368" s="16">
        <f t="shared" ref="BS368:BS399" si="44">SQRT(SUMSQ(AO368,BG368,IF(OR(BH368="n/a",BH368="nd"),0,BH368),IF(OR(BI368="n/a",BI368="nd"),0,BI368)))</f>
        <v>0.71944422994419788</v>
      </c>
      <c r="BT368" s="35" t="s">
        <v>133</v>
      </c>
      <c r="BU368" s="35" t="s">
        <v>133</v>
      </c>
      <c r="BV368" s="35" t="s">
        <v>133</v>
      </c>
      <c r="BW368" s="35" t="s">
        <v>133</v>
      </c>
      <c r="BX368" s="36">
        <v>0</v>
      </c>
      <c r="BY368" s="37" t="s">
        <v>133</v>
      </c>
      <c r="BZ368" s="38" t="s">
        <v>133</v>
      </c>
    </row>
    <row r="369" spans="1:78" ht="50.1" customHeight="1">
      <c r="A369" s="19" t="s">
        <v>652</v>
      </c>
      <c r="B369" s="20" t="s">
        <v>1114</v>
      </c>
      <c r="C369" s="21">
        <v>8</v>
      </c>
      <c r="D369" s="21" t="s">
        <v>648</v>
      </c>
      <c r="E369" s="40">
        <v>1.3137129999999999</v>
      </c>
      <c r="F369" s="40">
        <v>103.891772</v>
      </c>
      <c r="G369" s="41">
        <v>1</v>
      </c>
      <c r="H369" s="22">
        <v>5775</v>
      </c>
      <c r="I369" s="22">
        <v>30</v>
      </c>
      <c r="J369" s="23">
        <v>6289</v>
      </c>
      <c r="K369" s="23">
        <v>6461</v>
      </c>
      <c r="L369" s="23">
        <v>6117</v>
      </c>
      <c r="M369" s="24" t="s">
        <v>649</v>
      </c>
      <c r="N369" s="25" t="s">
        <v>133</v>
      </c>
      <c r="O369" s="25" t="s">
        <v>133</v>
      </c>
      <c r="P369" s="25" t="s">
        <v>133</v>
      </c>
      <c r="Q369" s="25" t="s">
        <v>133</v>
      </c>
      <c r="R369" s="25" t="s">
        <v>133</v>
      </c>
      <c r="S369" s="44" t="s">
        <v>133</v>
      </c>
      <c r="T369" s="26" t="s">
        <v>650</v>
      </c>
      <c r="U369" s="27" t="s">
        <v>133</v>
      </c>
      <c r="V369" s="27" t="s">
        <v>133</v>
      </c>
      <c r="W369" s="27" t="s">
        <v>133</v>
      </c>
      <c r="X369" s="27" t="s">
        <v>133</v>
      </c>
      <c r="Y369" s="27">
        <v>0.01</v>
      </c>
      <c r="Z369" s="27" t="s">
        <v>133</v>
      </c>
      <c r="AA369" s="27" t="s">
        <v>133</v>
      </c>
      <c r="AB369" s="28" t="s">
        <v>133</v>
      </c>
      <c r="AC369" s="28">
        <v>0.5</v>
      </c>
      <c r="AD369" s="28">
        <v>0.05</v>
      </c>
      <c r="AE369" s="28">
        <v>0.5</v>
      </c>
      <c r="AF369" s="28">
        <v>0.1</v>
      </c>
      <c r="AG369" s="39" t="s">
        <v>133</v>
      </c>
      <c r="AH369" s="39" t="s">
        <v>133</v>
      </c>
      <c r="AI369" s="39" t="s">
        <v>133</v>
      </c>
      <c r="AJ369" s="39" t="s">
        <v>133</v>
      </c>
      <c r="AK369" s="39" t="s">
        <v>133</v>
      </c>
      <c r="AL369" s="39">
        <v>-2.99</v>
      </c>
      <c r="AM369" s="45" t="s">
        <v>133</v>
      </c>
      <c r="AN369" s="15">
        <f t="shared" si="38"/>
        <v>0.7159608927867499</v>
      </c>
      <c r="AO369" s="15">
        <f t="shared" si="39"/>
        <v>0.7159608927867499</v>
      </c>
      <c r="AP369" s="47">
        <v>-1.11730031388</v>
      </c>
      <c r="AQ369" s="29" t="s">
        <v>133</v>
      </c>
      <c r="AR369" s="29" t="s">
        <v>133</v>
      </c>
      <c r="AS369" s="148">
        <v>-0.65800009477900001</v>
      </c>
      <c r="AT369" s="148">
        <v>-0.41007910099299999</v>
      </c>
      <c r="AU369" s="48">
        <v>1.12028713053E-2</v>
      </c>
      <c r="AV369" s="47">
        <v>0.43248484360299999</v>
      </c>
      <c r="AW369" s="47">
        <v>0.46273858016800001</v>
      </c>
      <c r="AX369" s="29" t="s">
        <v>133</v>
      </c>
      <c r="AY369" s="29" t="s">
        <v>133</v>
      </c>
      <c r="AZ369" s="47">
        <v>0.719982442394</v>
      </c>
      <c r="BA369" s="30">
        <v>-1</v>
      </c>
      <c r="BB369" s="42">
        <v>5</v>
      </c>
      <c r="BC369" s="31" t="s">
        <v>11331</v>
      </c>
      <c r="BD369" s="31" t="s">
        <v>11386</v>
      </c>
      <c r="BE369" s="31" t="s">
        <v>1711</v>
      </c>
      <c r="BF369" s="32" t="s">
        <v>133</v>
      </c>
      <c r="BG369" s="32" t="s">
        <v>133</v>
      </c>
      <c r="BH369" s="33">
        <v>0.05</v>
      </c>
      <c r="BI369" s="33">
        <v>0.05</v>
      </c>
      <c r="BJ369" s="32" t="s">
        <v>133</v>
      </c>
      <c r="BK369" s="32" t="s">
        <v>133</v>
      </c>
      <c r="BL369" s="32" t="s">
        <v>133</v>
      </c>
      <c r="BM369" s="34" t="s">
        <v>133</v>
      </c>
      <c r="BN369" s="34" t="s">
        <v>133</v>
      </c>
      <c r="BO369" s="34" t="s">
        <v>133</v>
      </c>
      <c r="BP369" s="34" t="s">
        <v>133</v>
      </c>
      <c r="BQ369" s="35" t="s">
        <v>133</v>
      </c>
      <c r="BR369" s="16">
        <f t="shared" si="43"/>
        <v>0.71944422994419788</v>
      </c>
      <c r="BS369" s="16">
        <f t="shared" si="44"/>
        <v>0.71944422994419788</v>
      </c>
      <c r="BT369" s="35" t="s">
        <v>133</v>
      </c>
      <c r="BU369" s="35" t="s">
        <v>133</v>
      </c>
      <c r="BV369" s="35" t="s">
        <v>133</v>
      </c>
      <c r="BW369" s="35" t="s">
        <v>133</v>
      </c>
      <c r="BX369" s="36">
        <v>0</v>
      </c>
      <c r="BY369" s="37" t="s">
        <v>133</v>
      </c>
      <c r="BZ369" s="38" t="s">
        <v>6096</v>
      </c>
    </row>
    <row r="370" spans="1:78" ht="50.1" customHeight="1">
      <c r="A370" s="19" t="s">
        <v>653</v>
      </c>
      <c r="B370" s="20" t="s">
        <v>1114</v>
      </c>
      <c r="C370" s="21">
        <v>8</v>
      </c>
      <c r="D370" s="21" t="s">
        <v>648</v>
      </c>
      <c r="E370" s="40">
        <v>1.3137129999999999</v>
      </c>
      <c r="F370" s="40">
        <v>103.891772</v>
      </c>
      <c r="G370" s="41">
        <v>1</v>
      </c>
      <c r="H370" s="22">
        <v>6035</v>
      </c>
      <c r="I370" s="22">
        <v>30</v>
      </c>
      <c r="J370" s="23">
        <v>6564.5</v>
      </c>
      <c r="K370" s="23">
        <v>6747</v>
      </c>
      <c r="L370" s="23">
        <v>6382</v>
      </c>
      <c r="M370" s="24" t="s">
        <v>649</v>
      </c>
      <c r="N370" s="25" t="s">
        <v>133</v>
      </c>
      <c r="O370" s="25" t="s">
        <v>133</v>
      </c>
      <c r="P370" s="25" t="s">
        <v>133</v>
      </c>
      <c r="Q370" s="25" t="s">
        <v>133</v>
      </c>
      <c r="R370" s="25" t="s">
        <v>133</v>
      </c>
      <c r="S370" s="44" t="s">
        <v>133</v>
      </c>
      <c r="T370" s="26" t="s">
        <v>650</v>
      </c>
      <c r="U370" s="27" t="s">
        <v>133</v>
      </c>
      <c r="V370" s="27" t="s">
        <v>133</v>
      </c>
      <c r="W370" s="27" t="s">
        <v>133</v>
      </c>
      <c r="X370" s="27" t="s">
        <v>133</v>
      </c>
      <c r="Y370" s="27">
        <v>0.01</v>
      </c>
      <c r="Z370" s="27" t="s">
        <v>133</v>
      </c>
      <c r="AA370" s="27" t="s">
        <v>133</v>
      </c>
      <c r="AB370" s="28" t="s">
        <v>133</v>
      </c>
      <c r="AC370" s="28">
        <v>0.5</v>
      </c>
      <c r="AD370" s="28">
        <v>0.05</v>
      </c>
      <c r="AE370" s="28">
        <v>0.5</v>
      </c>
      <c r="AF370" s="28">
        <v>0.1</v>
      </c>
      <c r="AG370" s="39" t="s">
        <v>133</v>
      </c>
      <c r="AH370" s="39" t="s">
        <v>133</v>
      </c>
      <c r="AI370" s="39" t="s">
        <v>133</v>
      </c>
      <c r="AJ370" s="39" t="s">
        <v>133</v>
      </c>
      <c r="AK370" s="39" t="s">
        <v>133</v>
      </c>
      <c r="AL370" s="39">
        <v>-3.85</v>
      </c>
      <c r="AM370" s="45" t="s">
        <v>133</v>
      </c>
      <c r="AN370" s="15">
        <f t="shared" si="38"/>
        <v>0.7159608927867499</v>
      </c>
      <c r="AO370" s="15">
        <f t="shared" si="39"/>
        <v>0.7159608927867499</v>
      </c>
      <c r="AP370" s="47">
        <v>-1.11730031388</v>
      </c>
      <c r="AQ370" s="29" t="s">
        <v>133</v>
      </c>
      <c r="AR370" s="29" t="s">
        <v>133</v>
      </c>
      <c r="AS370" s="148">
        <v>-0.65800009477900001</v>
      </c>
      <c r="AT370" s="148">
        <v>-0.41007910099299999</v>
      </c>
      <c r="AU370" s="48">
        <v>1.12028713053E-2</v>
      </c>
      <c r="AV370" s="47">
        <v>0.43248484360299999</v>
      </c>
      <c r="AW370" s="47">
        <v>0.46273858016800001</v>
      </c>
      <c r="AX370" s="29" t="s">
        <v>133</v>
      </c>
      <c r="AY370" s="29" t="s">
        <v>133</v>
      </c>
      <c r="AZ370" s="47">
        <v>0.719982442394</v>
      </c>
      <c r="BA370" s="30">
        <v>-1</v>
      </c>
      <c r="BB370" s="42">
        <v>5</v>
      </c>
      <c r="BC370" s="31" t="s">
        <v>11331</v>
      </c>
      <c r="BD370" s="31" t="s">
        <v>11387</v>
      </c>
      <c r="BE370" s="31" t="s">
        <v>1711</v>
      </c>
      <c r="BF370" s="32" t="s">
        <v>133</v>
      </c>
      <c r="BG370" s="32" t="s">
        <v>133</v>
      </c>
      <c r="BH370" s="33">
        <v>0.05</v>
      </c>
      <c r="BI370" s="33">
        <v>0.05</v>
      </c>
      <c r="BJ370" s="32" t="s">
        <v>133</v>
      </c>
      <c r="BK370" s="32" t="s">
        <v>133</v>
      </c>
      <c r="BL370" s="32" t="s">
        <v>133</v>
      </c>
      <c r="BM370" s="34" t="s">
        <v>133</v>
      </c>
      <c r="BN370" s="34" t="s">
        <v>133</v>
      </c>
      <c r="BO370" s="34" t="s">
        <v>133</v>
      </c>
      <c r="BP370" s="34" t="s">
        <v>133</v>
      </c>
      <c r="BQ370" s="35" t="s">
        <v>133</v>
      </c>
      <c r="BR370" s="16">
        <f t="shared" si="43"/>
        <v>0.71944422994419788</v>
      </c>
      <c r="BS370" s="16">
        <f t="shared" si="44"/>
        <v>0.71944422994419788</v>
      </c>
      <c r="BT370" s="35" t="s">
        <v>133</v>
      </c>
      <c r="BU370" s="35" t="s">
        <v>133</v>
      </c>
      <c r="BV370" s="35" t="s">
        <v>133</v>
      </c>
      <c r="BW370" s="35" t="s">
        <v>133</v>
      </c>
      <c r="BX370" s="36">
        <v>0</v>
      </c>
      <c r="BY370" s="37" t="s">
        <v>133</v>
      </c>
      <c r="BZ370" s="38" t="s">
        <v>133</v>
      </c>
    </row>
    <row r="371" spans="1:78" ht="50.1" customHeight="1">
      <c r="A371" s="19" t="s">
        <v>654</v>
      </c>
      <c r="B371" s="20" t="s">
        <v>1114</v>
      </c>
      <c r="C371" s="21">
        <v>8</v>
      </c>
      <c r="D371" s="21" t="s">
        <v>648</v>
      </c>
      <c r="E371" s="40">
        <v>1.3137129999999999</v>
      </c>
      <c r="F371" s="40">
        <v>103.891772</v>
      </c>
      <c r="G371" s="41">
        <v>1</v>
      </c>
      <c r="H371" s="22">
        <v>6160</v>
      </c>
      <c r="I371" s="22">
        <v>45</v>
      </c>
      <c r="J371" s="23">
        <v>6704</v>
      </c>
      <c r="K371" s="23">
        <v>6916</v>
      </c>
      <c r="L371" s="23">
        <v>6492</v>
      </c>
      <c r="M371" s="24" t="s">
        <v>649</v>
      </c>
      <c r="N371" s="25" t="s">
        <v>133</v>
      </c>
      <c r="O371" s="25" t="s">
        <v>133</v>
      </c>
      <c r="P371" s="25" t="s">
        <v>133</v>
      </c>
      <c r="Q371" s="25" t="s">
        <v>133</v>
      </c>
      <c r="R371" s="25" t="s">
        <v>133</v>
      </c>
      <c r="S371" s="44" t="s">
        <v>133</v>
      </c>
      <c r="T371" s="26" t="s">
        <v>650</v>
      </c>
      <c r="U371" s="27" t="s">
        <v>133</v>
      </c>
      <c r="V371" s="27" t="s">
        <v>133</v>
      </c>
      <c r="W371" s="27" t="s">
        <v>133</v>
      </c>
      <c r="X371" s="27" t="s">
        <v>133</v>
      </c>
      <c r="Y371" s="27">
        <v>0.01</v>
      </c>
      <c r="Z371" s="27" t="s">
        <v>133</v>
      </c>
      <c r="AA371" s="27" t="s">
        <v>133</v>
      </c>
      <c r="AB371" s="28" t="s">
        <v>133</v>
      </c>
      <c r="AC371" s="28">
        <v>0.5</v>
      </c>
      <c r="AD371" s="28">
        <v>0.05</v>
      </c>
      <c r="AE371" s="28">
        <v>0.5</v>
      </c>
      <c r="AF371" s="28">
        <v>0.1</v>
      </c>
      <c r="AG371" s="39" t="s">
        <v>133</v>
      </c>
      <c r="AH371" s="39" t="s">
        <v>133</v>
      </c>
      <c r="AI371" s="39" t="s">
        <v>133</v>
      </c>
      <c r="AJ371" s="39" t="s">
        <v>133</v>
      </c>
      <c r="AK371" s="39" t="s">
        <v>133</v>
      </c>
      <c r="AL371" s="39">
        <v>-4.6900000000000004</v>
      </c>
      <c r="AM371" s="45" t="s">
        <v>133</v>
      </c>
      <c r="AN371" s="15">
        <f t="shared" si="38"/>
        <v>0.7159608927867499</v>
      </c>
      <c r="AO371" s="15">
        <f t="shared" si="39"/>
        <v>0.7159608927867499</v>
      </c>
      <c r="AP371" s="47">
        <v>-1.11730031388</v>
      </c>
      <c r="AQ371" s="29" t="s">
        <v>133</v>
      </c>
      <c r="AR371" s="29" t="s">
        <v>133</v>
      </c>
      <c r="AS371" s="148">
        <v>-0.65800009477900001</v>
      </c>
      <c r="AT371" s="148">
        <v>-0.41007910099299999</v>
      </c>
      <c r="AU371" s="48">
        <v>1.12028713053E-2</v>
      </c>
      <c r="AV371" s="47">
        <v>0.43248484360299999</v>
      </c>
      <c r="AW371" s="47">
        <v>0.46273858016800001</v>
      </c>
      <c r="AX371" s="29" t="s">
        <v>133</v>
      </c>
      <c r="AY371" s="29" t="s">
        <v>133</v>
      </c>
      <c r="AZ371" s="47">
        <v>0.719982442394</v>
      </c>
      <c r="BA371" s="30">
        <v>-1</v>
      </c>
      <c r="BB371" s="42">
        <v>5</v>
      </c>
      <c r="BC371" s="31" t="s">
        <v>11331</v>
      </c>
      <c r="BD371" s="31" t="s">
        <v>11388</v>
      </c>
      <c r="BE371" s="31" t="s">
        <v>1711</v>
      </c>
      <c r="BF371" s="32" t="s">
        <v>133</v>
      </c>
      <c r="BG371" s="32" t="s">
        <v>133</v>
      </c>
      <c r="BH371" s="33">
        <v>0.05</v>
      </c>
      <c r="BI371" s="33">
        <v>0.05</v>
      </c>
      <c r="BJ371" s="32" t="s">
        <v>133</v>
      </c>
      <c r="BK371" s="32" t="s">
        <v>133</v>
      </c>
      <c r="BL371" s="32" t="s">
        <v>133</v>
      </c>
      <c r="BM371" s="34" t="s">
        <v>133</v>
      </c>
      <c r="BN371" s="34" t="s">
        <v>133</v>
      </c>
      <c r="BO371" s="34" t="s">
        <v>133</v>
      </c>
      <c r="BP371" s="34" t="s">
        <v>133</v>
      </c>
      <c r="BQ371" s="35" t="s">
        <v>133</v>
      </c>
      <c r="BR371" s="16">
        <f t="shared" si="43"/>
        <v>0.71944422994419788</v>
      </c>
      <c r="BS371" s="16">
        <f t="shared" si="44"/>
        <v>0.71944422994419788</v>
      </c>
      <c r="BT371" s="35" t="s">
        <v>133</v>
      </c>
      <c r="BU371" s="35" t="s">
        <v>133</v>
      </c>
      <c r="BV371" s="35" t="s">
        <v>133</v>
      </c>
      <c r="BW371" s="35" t="s">
        <v>133</v>
      </c>
      <c r="BX371" s="36">
        <v>0</v>
      </c>
      <c r="BY371" s="37" t="s">
        <v>133</v>
      </c>
      <c r="BZ371" s="38" t="s">
        <v>133</v>
      </c>
    </row>
    <row r="372" spans="1:78" ht="50.1" customHeight="1">
      <c r="A372" s="19" t="s">
        <v>655</v>
      </c>
      <c r="B372" s="20" t="s">
        <v>1114</v>
      </c>
      <c r="C372" s="21">
        <v>8</v>
      </c>
      <c r="D372" s="21" t="s">
        <v>648</v>
      </c>
      <c r="E372" s="40">
        <v>1.3137129999999999</v>
      </c>
      <c r="F372" s="40">
        <v>103.891772</v>
      </c>
      <c r="G372" s="41">
        <v>1</v>
      </c>
      <c r="H372" s="22">
        <v>6275</v>
      </c>
      <c r="I372" s="22">
        <v>35</v>
      </c>
      <c r="J372" s="23">
        <v>6853</v>
      </c>
      <c r="K372" s="23">
        <v>7061</v>
      </c>
      <c r="L372" s="23">
        <v>6645</v>
      </c>
      <c r="M372" s="24" t="s">
        <v>649</v>
      </c>
      <c r="N372" s="25" t="s">
        <v>133</v>
      </c>
      <c r="O372" s="25" t="s">
        <v>133</v>
      </c>
      <c r="P372" s="25" t="s">
        <v>133</v>
      </c>
      <c r="Q372" s="25" t="s">
        <v>133</v>
      </c>
      <c r="R372" s="25" t="s">
        <v>133</v>
      </c>
      <c r="S372" s="44" t="s">
        <v>133</v>
      </c>
      <c r="T372" s="26" t="s">
        <v>650</v>
      </c>
      <c r="U372" s="27" t="s">
        <v>133</v>
      </c>
      <c r="V372" s="27" t="s">
        <v>133</v>
      </c>
      <c r="W372" s="27" t="s">
        <v>133</v>
      </c>
      <c r="X372" s="27" t="s">
        <v>133</v>
      </c>
      <c r="Y372" s="27">
        <v>0.01</v>
      </c>
      <c r="Z372" s="27" t="s">
        <v>133</v>
      </c>
      <c r="AA372" s="27" t="s">
        <v>133</v>
      </c>
      <c r="AB372" s="28" t="s">
        <v>133</v>
      </c>
      <c r="AC372" s="28">
        <v>0.5</v>
      </c>
      <c r="AD372" s="28">
        <v>0.05</v>
      </c>
      <c r="AE372" s="28">
        <v>0.5</v>
      </c>
      <c r="AF372" s="28">
        <v>0.1</v>
      </c>
      <c r="AG372" s="39" t="s">
        <v>133</v>
      </c>
      <c r="AH372" s="39" t="s">
        <v>133</v>
      </c>
      <c r="AI372" s="39" t="s">
        <v>133</v>
      </c>
      <c r="AJ372" s="39" t="s">
        <v>133</v>
      </c>
      <c r="AK372" s="39" t="s">
        <v>133</v>
      </c>
      <c r="AL372" s="39">
        <v>-5.44</v>
      </c>
      <c r="AM372" s="45" t="s">
        <v>133</v>
      </c>
      <c r="AN372" s="15">
        <f t="shared" si="38"/>
        <v>0.7159608927867499</v>
      </c>
      <c r="AO372" s="15">
        <f t="shared" si="39"/>
        <v>0.7159608927867499</v>
      </c>
      <c r="AP372" s="47">
        <v>-1.11730031388</v>
      </c>
      <c r="AQ372" s="29" t="s">
        <v>133</v>
      </c>
      <c r="AR372" s="29" t="s">
        <v>133</v>
      </c>
      <c r="AS372" s="148">
        <v>-0.65800009477900001</v>
      </c>
      <c r="AT372" s="148">
        <v>-0.41007910099299999</v>
      </c>
      <c r="AU372" s="48">
        <v>1.12028713053E-2</v>
      </c>
      <c r="AV372" s="47">
        <v>0.43248484360299999</v>
      </c>
      <c r="AW372" s="47">
        <v>0.46273858016800001</v>
      </c>
      <c r="AX372" s="29" t="s">
        <v>133</v>
      </c>
      <c r="AY372" s="29" t="s">
        <v>133</v>
      </c>
      <c r="AZ372" s="47">
        <v>0.719982442394</v>
      </c>
      <c r="BA372" s="30">
        <v>-1</v>
      </c>
      <c r="BB372" s="42">
        <v>5</v>
      </c>
      <c r="BC372" s="31" t="s">
        <v>11331</v>
      </c>
      <c r="BD372" s="31" t="s">
        <v>11386</v>
      </c>
      <c r="BE372" s="31" t="s">
        <v>1711</v>
      </c>
      <c r="BF372" s="32" t="s">
        <v>133</v>
      </c>
      <c r="BG372" s="32" t="s">
        <v>133</v>
      </c>
      <c r="BH372" s="33">
        <v>0.05</v>
      </c>
      <c r="BI372" s="33">
        <v>0.05</v>
      </c>
      <c r="BJ372" s="32" t="s">
        <v>133</v>
      </c>
      <c r="BK372" s="32" t="s">
        <v>133</v>
      </c>
      <c r="BL372" s="32" t="s">
        <v>133</v>
      </c>
      <c r="BM372" s="34" t="s">
        <v>133</v>
      </c>
      <c r="BN372" s="34" t="s">
        <v>133</v>
      </c>
      <c r="BO372" s="34" t="s">
        <v>133</v>
      </c>
      <c r="BP372" s="34" t="s">
        <v>133</v>
      </c>
      <c r="BQ372" s="35" t="s">
        <v>133</v>
      </c>
      <c r="BR372" s="16">
        <f t="shared" si="43"/>
        <v>0.71944422994419788</v>
      </c>
      <c r="BS372" s="16">
        <f t="shared" si="44"/>
        <v>0.71944422994419788</v>
      </c>
      <c r="BT372" s="35" t="s">
        <v>133</v>
      </c>
      <c r="BU372" s="35" t="s">
        <v>133</v>
      </c>
      <c r="BV372" s="35" t="s">
        <v>133</v>
      </c>
      <c r="BW372" s="35" t="s">
        <v>133</v>
      </c>
      <c r="BX372" s="36">
        <v>0</v>
      </c>
      <c r="BY372" s="37" t="s">
        <v>133</v>
      </c>
      <c r="BZ372" s="38" t="s">
        <v>133</v>
      </c>
    </row>
    <row r="373" spans="1:78" ht="50.1" customHeight="1">
      <c r="A373" s="19" t="s">
        <v>656</v>
      </c>
      <c r="B373" s="20" t="s">
        <v>1114</v>
      </c>
      <c r="C373" s="21">
        <v>8</v>
      </c>
      <c r="D373" s="21" t="s">
        <v>648</v>
      </c>
      <c r="E373" s="40">
        <v>1.3137129999999999</v>
      </c>
      <c r="F373" s="40">
        <v>103.891772</v>
      </c>
      <c r="G373" s="41">
        <v>1</v>
      </c>
      <c r="H373" s="22">
        <v>6430</v>
      </c>
      <c r="I373" s="22">
        <v>30</v>
      </c>
      <c r="J373" s="23">
        <v>7034.5</v>
      </c>
      <c r="K373" s="23">
        <v>7226</v>
      </c>
      <c r="L373" s="23">
        <v>6843</v>
      </c>
      <c r="M373" s="24" t="s">
        <v>649</v>
      </c>
      <c r="N373" s="25" t="s">
        <v>133</v>
      </c>
      <c r="O373" s="25" t="s">
        <v>133</v>
      </c>
      <c r="P373" s="25" t="s">
        <v>133</v>
      </c>
      <c r="Q373" s="25" t="s">
        <v>133</v>
      </c>
      <c r="R373" s="25" t="s">
        <v>133</v>
      </c>
      <c r="S373" s="44" t="s">
        <v>133</v>
      </c>
      <c r="T373" s="26" t="s">
        <v>650</v>
      </c>
      <c r="U373" s="27" t="s">
        <v>133</v>
      </c>
      <c r="V373" s="27" t="s">
        <v>133</v>
      </c>
      <c r="W373" s="27" t="s">
        <v>133</v>
      </c>
      <c r="X373" s="27" t="s">
        <v>133</v>
      </c>
      <c r="Y373" s="27">
        <v>0.01</v>
      </c>
      <c r="Z373" s="27" t="s">
        <v>133</v>
      </c>
      <c r="AA373" s="27" t="s">
        <v>133</v>
      </c>
      <c r="AB373" s="28" t="s">
        <v>133</v>
      </c>
      <c r="AC373" s="28">
        <v>0.5</v>
      </c>
      <c r="AD373" s="28">
        <v>0.05</v>
      </c>
      <c r="AE373" s="28">
        <v>0.5</v>
      </c>
      <c r="AF373" s="28">
        <v>0.1</v>
      </c>
      <c r="AG373" s="39" t="s">
        <v>133</v>
      </c>
      <c r="AH373" s="39" t="s">
        <v>133</v>
      </c>
      <c r="AI373" s="39" t="s">
        <v>133</v>
      </c>
      <c r="AJ373" s="39" t="s">
        <v>133</v>
      </c>
      <c r="AK373" s="39" t="s">
        <v>133</v>
      </c>
      <c r="AL373" s="39">
        <v>-5.99</v>
      </c>
      <c r="AM373" s="45" t="s">
        <v>133</v>
      </c>
      <c r="AN373" s="15">
        <f t="shared" si="38"/>
        <v>0.7159608927867499</v>
      </c>
      <c r="AO373" s="15">
        <f t="shared" si="39"/>
        <v>0.7159608927867499</v>
      </c>
      <c r="AP373" s="47">
        <v>-1.11730031388</v>
      </c>
      <c r="AQ373" s="29" t="s">
        <v>133</v>
      </c>
      <c r="AR373" s="29" t="s">
        <v>133</v>
      </c>
      <c r="AS373" s="148">
        <v>-0.65800009477900001</v>
      </c>
      <c r="AT373" s="148">
        <v>-0.41007910099299999</v>
      </c>
      <c r="AU373" s="48">
        <v>1.12028713053E-2</v>
      </c>
      <c r="AV373" s="47">
        <v>0.43248484360299999</v>
      </c>
      <c r="AW373" s="47">
        <v>0.46273858016800001</v>
      </c>
      <c r="AX373" s="29" t="s">
        <v>133</v>
      </c>
      <c r="AY373" s="29" t="s">
        <v>133</v>
      </c>
      <c r="AZ373" s="47">
        <v>0.719982442394</v>
      </c>
      <c r="BA373" s="30">
        <v>-1</v>
      </c>
      <c r="BB373" s="42">
        <v>5</v>
      </c>
      <c r="BC373" s="31" t="s">
        <v>11331</v>
      </c>
      <c r="BD373" s="31" t="s">
        <v>11386</v>
      </c>
      <c r="BE373" s="31" t="s">
        <v>1711</v>
      </c>
      <c r="BF373" s="32" t="s">
        <v>133</v>
      </c>
      <c r="BG373" s="32" t="s">
        <v>133</v>
      </c>
      <c r="BH373" s="33">
        <v>0.05</v>
      </c>
      <c r="BI373" s="33">
        <v>0.05</v>
      </c>
      <c r="BJ373" s="32" t="s">
        <v>133</v>
      </c>
      <c r="BK373" s="32" t="s">
        <v>133</v>
      </c>
      <c r="BL373" s="32" t="s">
        <v>133</v>
      </c>
      <c r="BM373" s="34" t="s">
        <v>133</v>
      </c>
      <c r="BN373" s="34" t="s">
        <v>133</v>
      </c>
      <c r="BO373" s="34" t="s">
        <v>133</v>
      </c>
      <c r="BP373" s="34" t="s">
        <v>133</v>
      </c>
      <c r="BQ373" s="35" t="s">
        <v>133</v>
      </c>
      <c r="BR373" s="16">
        <f t="shared" si="43"/>
        <v>0.71944422994419788</v>
      </c>
      <c r="BS373" s="16">
        <f t="shared" si="44"/>
        <v>0.71944422994419788</v>
      </c>
      <c r="BT373" s="35" t="s">
        <v>133</v>
      </c>
      <c r="BU373" s="35" t="s">
        <v>133</v>
      </c>
      <c r="BV373" s="35" t="s">
        <v>133</v>
      </c>
      <c r="BW373" s="35" t="s">
        <v>133</v>
      </c>
      <c r="BX373" s="36">
        <v>0</v>
      </c>
      <c r="BY373" s="37" t="s">
        <v>133</v>
      </c>
      <c r="BZ373" s="38" t="s">
        <v>133</v>
      </c>
    </row>
    <row r="374" spans="1:78" ht="50.1" customHeight="1">
      <c r="A374" s="19" t="s">
        <v>657</v>
      </c>
      <c r="B374" s="20" t="s">
        <v>1114</v>
      </c>
      <c r="C374" s="21">
        <v>8</v>
      </c>
      <c r="D374" s="21" t="s">
        <v>648</v>
      </c>
      <c r="E374" s="40">
        <v>1.3137129999999999</v>
      </c>
      <c r="F374" s="40">
        <v>103.891772</v>
      </c>
      <c r="G374" s="41">
        <v>1</v>
      </c>
      <c r="H374" s="22">
        <v>6730</v>
      </c>
      <c r="I374" s="22">
        <v>30</v>
      </c>
      <c r="J374" s="23">
        <v>7337.5</v>
      </c>
      <c r="K374" s="23">
        <v>7484</v>
      </c>
      <c r="L374" s="23">
        <v>7191</v>
      </c>
      <c r="M374" s="24" t="s">
        <v>649</v>
      </c>
      <c r="N374" s="25" t="s">
        <v>133</v>
      </c>
      <c r="O374" s="25" t="s">
        <v>133</v>
      </c>
      <c r="P374" s="25" t="s">
        <v>133</v>
      </c>
      <c r="Q374" s="25" t="s">
        <v>133</v>
      </c>
      <c r="R374" s="25" t="s">
        <v>133</v>
      </c>
      <c r="S374" s="44" t="s">
        <v>133</v>
      </c>
      <c r="T374" s="26" t="s">
        <v>650</v>
      </c>
      <c r="U374" s="27" t="s">
        <v>133</v>
      </c>
      <c r="V374" s="27" t="s">
        <v>133</v>
      </c>
      <c r="W374" s="27" t="s">
        <v>133</v>
      </c>
      <c r="X374" s="27" t="s">
        <v>133</v>
      </c>
      <c r="Y374" s="27">
        <v>0.01</v>
      </c>
      <c r="Z374" s="27" t="s">
        <v>133</v>
      </c>
      <c r="AA374" s="27" t="s">
        <v>133</v>
      </c>
      <c r="AB374" s="28" t="s">
        <v>133</v>
      </c>
      <c r="AC374" s="28">
        <v>0.5</v>
      </c>
      <c r="AD374" s="28">
        <v>0.05</v>
      </c>
      <c r="AE374" s="28">
        <v>0.5</v>
      </c>
      <c r="AF374" s="28">
        <v>0.1</v>
      </c>
      <c r="AG374" s="39" t="s">
        <v>133</v>
      </c>
      <c r="AH374" s="39" t="s">
        <v>133</v>
      </c>
      <c r="AI374" s="39" t="s">
        <v>133</v>
      </c>
      <c r="AJ374" s="39" t="s">
        <v>133</v>
      </c>
      <c r="AK374" s="39" t="s">
        <v>133</v>
      </c>
      <c r="AL374" s="39">
        <v>-6.89</v>
      </c>
      <c r="AM374" s="45" t="s">
        <v>133</v>
      </c>
      <c r="AN374" s="15">
        <f t="shared" si="38"/>
        <v>0.7159608927867499</v>
      </c>
      <c r="AO374" s="15">
        <f t="shared" si="39"/>
        <v>0.7159608927867499</v>
      </c>
      <c r="AP374" s="47">
        <v>-1.11730031388</v>
      </c>
      <c r="AQ374" s="29" t="s">
        <v>133</v>
      </c>
      <c r="AR374" s="29" t="s">
        <v>133</v>
      </c>
      <c r="AS374" s="148">
        <v>-0.65800009477900001</v>
      </c>
      <c r="AT374" s="148">
        <v>-0.41007910099299999</v>
      </c>
      <c r="AU374" s="48">
        <v>1.12028713053E-2</v>
      </c>
      <c r="AV374" s="47">
        <v>0.43248484360299999</v>
      </c>
      <c r="AW374" s="47">
        <v>0.46273858016800001</v>
      </c>
      <c r="AX374" s="29" t="s">
        <v>133</v>
      </c>
      <c r="AY374" s="29" t="s">
        <v>133</v>
      </c>
      <c r="AZ374" s="47">
        <v>0.719982442394</v>
      </c>
      <c r="BA374" s="30">
        <v>-1</v>
      </c>
      <c r="BB374" s="42">
        <v>5</v>
      </c>
      <c r="BC374" s="31" t="s">
        <v>11331</v>
      </c>
      <c r="BD374" s="31" t="s">
        <v>11386</v>
      </c>
      <c r="BE374" s="31" t="s">
        <v>1711</v>
      </c>
      <c r="BF374" s="32" t="s">
        <v>133</v>
      </c>
      <c r="BG374" s="32" t="s">
        <v>133</v>
      </c>
      <c r="BH374" s="33">
        <v>0.05</v>
      </c>
      <c r="BI374" s="33">
        <v>0.05</v>
      </c>
      <c r="BJ374" s="32" t="s">
        <v>133</v>
      </c>
      <c r="BK374" s="32" t="s">
        <v>133</v>
      </c>
      <c r="BL374" s="32" t="s">
        <v>133</v>
      </c>
      <c r="BM374" s="34" t="s">
        <v>133</v>
      </c>
      <c r="BN374" s="34" t="s">
        <v>133</v>
      </c>
      <c r="BO374" s="34" t="s">
        <v>133</v>
      </c>
      <c r="BP374" s="34" t="s">
        <v>133</v>
      </c>
      <c r="BQ374" s="35" t="s">
        <v>133</v>
      </c>
      <c r="BR374" s="16">
        <f t="shared" si="43"/>
        <v>0.71944422994419788</v>
      </c>
      <c r="BS374" s="16">
        <f t="shared" si="44"/>
        <v>0.71944422994419788</v>
      </c>
      <c r="BT374" s="35" t="s">
        <v>133</v>
      </c>
      <c r="BU374" s="35" t="s">
        <v>133</v>
      </c>
      <c r="BV374" s="35" t="s">
        <v>133</v>
      </c>
      <c r="BW374" s="35" t="s">
        <v>133</v>
      </c>
      <c r="BX374" s="36">
        <v>0</v>
      </c>
      <c r="BY374" s="37" t="s">
        <v>133</v>
      </c>
      <c r="BZ374" s="38" t="s">
        <v>133</v>
      </c>
    </row>
    <row r="375" spans="1:78" ht="50.1" customHeight="1">
      <c r="A375" s="19" t="s">
        <v>658</v>
      </c>
      <c r="B375" s="20" t="s">
        <v>1114</v>
      </c>
      <c r="C375" s="21">
        <v>8</v>
      </c>
      <c r="D375" s="21" t="s">
        <v>648</v>
      </c>
      <c r="E375" s="40">
        <v>1.3137129999999999</v>
      </c>
      <c r="F375" s="40">
        <v>103.891772</v>
      </c>
      <c r="G375" s="41">
        <v>1</v>
      </c>
      <c r="H375" s="22">
        <v>6920</v>
      </c>
      <c r="I375" s="22">
        <v>30</v>
      </c>
      <c r="J375" s="23">
        <v>7515</v>
      </c>
      <c r="K375" s="23">
        <v>7650</v>
      </c>
      <c r="L375" s="23">
        <v>7380</v>
      </c>
      <c r="M375" s="24" t="s">
        <v>649</v>
      </c>
      <c r="N375" s="25" t="s">
        <v>133</v>
      </c>
      <c r="O375" s="25" t="s">
        <v>133</v>
      </c>
      <c r="P375" s="25" t="s">
        <v>133</v>
      </c>
      <c r="Q375" s="25" t="s">
        <v>133</v>
      </c>
      <c r="R375" s="25" t="s">
        <v>133</v>
      </c>
      <c r="S375" s="44" t="s">
        <v>133</v>
      </c>
      <c r="T375" s="26" t="s">
        <v>650</v>
      </c>
      <c r="U375" s="27" t="s">
        <v>133</v>
      </c>
      <c r="V375" s="27" t="s">
        <v>133</v>
      </c>
      <c r="W375" s="27" t="s">
        <v>133</v>
      </c>
      <c r="X375" s="27" t="s">
        <v>133</v>
      </c>
      <c r="Y375" s="27">
        <v>0.01</v>
      </c>
      <c r="Z375" s="27" t="s">
        <v>133</v>
      </c>
      <c r="AA375" s="27" t="s">
        <v>133</v>
      </c>
      <c r="AB375" s="28" t="s">
        <v>133</v>
      </c>
      <c r="AC375" s="28">
        <v>0.5</v>
      </c>
      <c r="AD375" s="28">
        <v>0.05</v>
      </c>
      <c r="AE375" s="28">
        <v>0.5</v>
      </c>
      <c r="AF375" s="28">
        <v>0.1</v>
      </c>
      <c r="AG375" s="39" t="s">
        <v>133</v>
      </c>
      <c r="AH375" s="39" t="s">
        <v>133</v>
      </c>
      <c r="AI375" s="39" t="s">
        <v>133</v>
      </c>
      <c r="AJ375" s="39" t="s">
        <v>133</v>
      </c>
      <c r="AK375" s="39" t="s">
        <v>133</v>
      </c>
      <c r="AL375" s="39">
        <v>-7.22</v>
      </c>
      <c r="AM375" s="45" t="s">
        <v>133</v>
      </c>
      <c r="AN375" s="15">
        <f t="shared" si="38"/>
        <v>0.7159608927867499</v>
      </c>
      <c r="AO375" s="15">
        <f t="shared" si="39"/>
        <v>0.7159608927867499</v>
      </c>
      <c r="AP375" s="47">
        <v>-1.11730031388</v>
      </c>
      <c r="AQ375" s="29" t="s">
        <v>133</v>
      </c>
      <c r="AR375" s="29" t="s">
        <v>133</v>
      </c>
      <c r="AS375" s="148">
        <v>-0.65800009477900001</v>
      </c>
      <c r="AT375" s="148">
        <v>-0.41007910099299999</v>
      </c>
      <c r="AU375" s="48">
        <v>1.12028713053E-2</v>
      </c>
      <c r="AV375" s="47">
        <v>0.43248484360299999</v>
      </c>
      <c r="AW375" s="47">
        <v>0.46273858016800001</v>
      </c>
      <c r="AX375" s="29" t="s">
        <v>133</v>
      </c>
      <c r="AY375" s="29" t="s">
        <v>133</v>
      </c>
      <c r="AZ375" s="47">
        <v>0.719982442394</v>
      </c>
      <c r="BA375" s="30">
        <v>-1</v>
      </c>
      <c r="BB375" s="42">
        <v>5</v>
      </c>
      <c r="BC375" s="31" t="s">
        <v>11331</v>
      </c>
      <c r="BD375" s="31" t="s">
        <v>11386</v>
      </c>
      <c r="BE375" s="31" t="s">
        <v>1711</v>
      </c>
      <c r="BF375" s="32" t="s">
        <v>133</v>
      </c>
      <c r="BG375" s="32" t="s">
        <v>133</v>
      </c>
      <c r="BH375" s="33">
        <v>0.05</v>
      </c>
      <c r="BI375" s="33">
        <v>0.05</v>
      </c>
      <c r="BJ375" s="32" t="s">
        <v>133</v>
      </c>
      <c r="BK375" s="32" t="s">
        <v>133</v>
      </c>
      <c r="BL375" s="32" t="s">
        <v>133</v>
      </c>
      <c r="BM375" s="34" t="s">
        <v>133</v>
      </c>
      <c r="BN375" s="34" t="s">
        <v>133</v>
      </c>
      <c r="BO375" s="34" t="s">
        <v>133</v>
      </c>
      <c r="BP375" s="34" t="s">
        <v>133</v>
      </c>
      <c r="BQ375" s="35" t="s">
        <v>133</v>
      </c>
      <c r="BR375" s="16">
        <f t="shared" si="43"/>
        <v>0.71944422994419788</v>
      </c>
      <c r="BS375" s="16">
        <f t="shared" si="44"/>
        <v>0.71944422994419788</v>
      </c>
      <c r="BT375" s="35" t="s">
        <v>133</v>
      </c>
      <c r="BU375" s="35" t="s">
        <v>133</v>
      </c>
      <c r="BV375" s="35" t="s">
        <v>133</v>
      </c>
      <c r="BW375" s="35" t="s">
        <v>133</v>
      </c>
      <c r="BX375" s="36">
        <v>0</v>
      </c>
      <c r="BY375" s="37" t="s">
        <v>133</v>
      </c>
      <c r="BZ375" s="38" t="s">
        <v>133</v>
      </c>
    </row>
    <row r="376" spans="1:78" ht="50.1" customHeight="1">
      <c r="A376" s="19" t="s">
        <v>659</v>
      </c>
      <c r="B376" s="20" t="s">
        <v>1114</v>
      </c>
      <c r="C376" s="21">
        <v>8</v>
      </c>
      <c r="D376" s="21" t="s">
        <v>648</v>
      </c>
      <c r="E376" s="40">
        <v>1.3137129999999999</v>
      </c>
      <c r="F376" s="40">
        <v>103.891772</v>
      </c>
      <c r="G376" s="41">
        <v>1</v>
      </c>
      <c r="H376" s="22">
        <v>7365</v>
      </c>
      <c r="I376" s="22">
        <v>45</v>
      </c>
      <c r="J376" s="23">
        <v>7926.5</v>
      </c>
      <c r="K376" s="23">
        <v>8117</v>
      </c>
      <c r="L376" s="23">
        <v>7736</v>
      </c>
      <c r="M376" s="24" t="s">
        <v>649</v>
      </c>
      <c r="N376" s="25" t="s">
        <v>133</v>
      </c>
      <c r="O376" s="25" t="s">
        <v>133</v>
      </c>
      <c r="P376" s="25" t="s">
        <v>133</v>
      </c>
      <c r="Q376" s="25" t="s">
        <v>133</v>
      </c>
      <c r="R376" s="25" t="s">
        <v>133</v>
      </c>
      <c r="S376" s="44" t="s">
        <v>133</v>
      </c>
      <c r="T376" s="26" t="s">
        <v>650</v>
      </c>
      <c r="U376" s="27" t="s">
        <v>133</v>
      </c>
      <c r="V376" s="27" t="s">
        <v>133</v>
      </c>
      <c r="W376" s="27" t="s">
        <v>133</v>
      </c>
      <c r="X376" s="27" t="s">
        <v>133</v>
      </c>
      <c r="Y376" s="27">
        <v>0.01</v>
      </c>
      <c r="Z376" s="27" t="s">
        <v>133</v>
      </c>
      <c r="AA376" s="27" t="s">
        <v>133</v>
      </c>
      <c r="AB376" s="28" t="s">
        <v>133</v>
      </c>
      <c r="AC376" s="28">
        <v>0.5</v>
      </c>
      <c r="AD376" s="28">
        <v>0.05</v>
      </c>
      <c r="AE376" s="28">
        <v>0.5</v>
      </c>
      <c r="AF376" s="28">
        <v>0.1</v>
      </c>
      <c r="AG376" s="39" t="s">
        <v>133</v>
      </c>
      <c r="AH376" s="39" t="s">
        <v>133</v>
      </c>
      <c r="AI376" s="39" t="s">
        <v>133</v>
      </c>
      <c r="AJ376" s="39" t="s">
        <v>133</v>
      </c>
      <c r="AK376" s="39" t="s">
        <v>133</v>
      </c>
      <c r="AL376" s="39">
        <v>-7.77</v>
      </c>
      <c r="AM376" s="45" t="s">
        <v>133</v>
      </c>
      <c r="AN376" s="15">
        <f t="shared" si="38"/>
        <v>0.7159608927867499</v>
      </c>
      <c r="AO376" s="15">
        <f t="shared" si="39"/>
        <v>0.7159608927867499</v>
      </c>
      <c r="AP376" s="47">
        <v>-1.11730031388</v>
      </c>
      <c r="AQ376" s="29" t="s">
        <v>133</v>
      </c>
      <c r="AR376" s="29" t="s">
        <v>133</v>
      </c>
      <c r="AS376" s="148">
        <v>-0.65800009477900001</v>
      </c>
      <c r="AT376" s="148">
        <v>-0.41007910099299999</v>
      </c>
      <c r="AU376" s="48">
        <v>1.12028713053E-2</v>
      </c>
      <c r="AV376" s="47">
        <v>0.43248484360299999</v>
      </c>
      <c r="AW376" s="47">
        <v>0.46273858016800001</v>
      </c>
      <c r="AX376" s="29" t="s">
        <v>133</v>
      </c>
      <c r="AY376" s="29" t="s">
        <v>133</v>
      </c>
      <c r="AZ376" s="47">
        <v>0.719982442394</v>
      </c>
      <c r="BA376" s="30">
        <v>-1</v>
      </c>
      <c r="BB376" s="42">
        <v>5</v>
      </c>
      <c r="BC376" s="31" t="s">
        <v>11331</v>
      </c>
      <c r="BD376" s="31" t="s">
        <v>11387</v>
      </c>
      <c r="BE376" s="31" t="s">
        <v>1711</v>
      </c>
      <c r="BF376" s="32" t="s">
        <v>133</v>
      </c>
      <c r="BG376" s="32" t="s">
        <v>133</v>
      </c>
      <c r="BH376" s="33">
        <v>0.05</v>
      </c>
      <c r="BI376" s="33">
        <v>0.05</v>
      </c>
      <c r="BJ376" s="32" t="s">
        <v>133</v>
      </c>
      <c r="BK376" s="32" t="s">
        <v>133</v>
      </c>
      <c r="BL376" s="32" t="s">
        <v>133</v>
      </c>
      <c r="BM376" s="34" t="s">
        <v>133</v>
      </c>
      <c r="BN376" s="34" t="s">
        <v>133</v>
      </c>
      <c r="BO376" s="34" t="s">
        <v>133</v>
      </c>
      <c r="BP376" s="34" t="s">
        <v>133</v>
      </c>
      <c r="BQ376" s="35" t="s">
        <v>133</v>
      </c>
      <c r="BR376" s="16">
        <f t="shared" si="43"/>
        <v>0.71944422994419788</v>
      </c>
      <c r="BS376" s="16">
        <f t="shared" si="44"/>
        <v>0.71944422994419788</v>
      </c>
      <c r="BT376" s="35" t="s">
        <v>133</v>
      </c>
      <c r="BU376" s="35" t="s">
        <v>133</v>
      </c>
      <c r="BV376" s="35" t="s">
        <v>133</v>
      </c>
      <c r="BW376" s="35" t="s">
        <v>133</v>
      </c>
      <c r="BX376" s="36">
        <v>0</v>
      </c>
      <c r="BY376" s="37" t="s">
        <v>133</v>
      </c>
      <c r="BZ376" s="38" t="s">
        <v>133</v>
      </c>
    </row>
    <row r="377" spans="1:78" ht="50.1" customHeight="1">
      <c r="A377" s="19" t="s">
        <v>660</v>
      </c>
      <c r="B377" s="20" t="s">
        <v>1114</v>
      </c>
      <c r="C377" s="21">
        <v>8</v>
      </c>
      <c r="D377" s="21" t="s">
        <v>648</v>
      </c>
      <c r="E377" s="40">
        <v>1.3137129999999999</v>
      </c>
      <c r="F377" s="40">
        <v>103.891772</v>
      </c>
      <c r="G377" s="41">
        <v>1</v>
      </c>
      <c r="H377" s="22">
        <v>7095</v>
      </c>
      <c r="I377" s="22">
        <v>50</v>
      </c>
      <c r="J377" s="23">
        <v>7920.5</v>
      </c>
      <c r="K377" s="23">
        <v>8011</v>
      </c>
      <c r="L377" s="23">
        <v>7830</v>
      </c>
      <c r="M377" s="24" t="s">
        <v>649</v>
      </c>
      <c r="N377" s="25" t="s">
        <v>133</v>
      </c>
      <c r="O377" s="25" t="s">
        <v>133</v>
      </c>
      <c r="P377" s="25" t="s">
        <v>133</v>
      </c>
      <c r="Q377" s="25" t="s">
        <v>133</v>
      </c>
      <c r="R377" s="25" t="s">
        <v>133</v>
      </c>
      <c r="S377" s="44" t="s">
        <v>133</v>
      </c>
      <c r="T377" s="26" t="s">
        <v>650</v>
      </c>
      <c r="U377" s="27" t="s">
        <v>133</v>
      </c>
      <c r="V377" s="27" t="s">
        <v>133</v>
      </c>
      <c r="W377" s="27" t="s">
        <v>133</v>
      </c>
      <c r="X377" s="27" t="s">
        <v>133</v>
      </c>
      <c r="Y377" s="27">
        <v>0.01</v>
      </c>
      <c r="Z377" s="27" t="s">
        <v>133</v>
      </c>
      <c r="AA377" s="27" t="s">
        <v>133</v>
      </c>
      <c r="AB377" s="28" t="s">
        <v>133</v>
      </c>
      <c r="AC377" s="28">
        <v>0.5</v>
      </c>
      <c r="AD377" s="28">
        <v>0.05</v>
      </c>
      <c r="AE377" s="28">
        <v>0.5</v>
      </c>
      <c r="AF377" s="28">
        <v>0.1</v>
      </c>
      <c r="AG377" s="39" t="s">
        <v>133</v>
      </c>
      <c r="AH377" s="39" t="s">
        <v>133</v>
      </c>
      <c r="AI377" s="39" t="s">
        <v>133</v>
      </c>
      <c r="AJ377" s="39" t="s">
        <v>133</v>
      </c>
      <c r="AK377" s="39" t="s">
        <v>133</v>
      </c>
      <c r="AL377" s="39">
        <v>-7.77</v>
      </c>
      <c r="AM377" s="45" t="s">
        <v>133</v>
      </c>
      <c r="AN377" s="15">
        <f t="shared" si="38"/>
        <v>0.7159608927867499</v>
      </c>
      <c r="AO377" s="15">
        <f t="shared" si="39"/>
        <v>0.7159608927867499</v>
      </c>
      <c r="AP377" s="47">
        <v>-1.11730031388</v>
      </c>
      <c r="AQ377" s="29" t="s">
        <v>133</v>
      </c>
      <c r="AR377" s="29" t="s">
        <v>133</v>
      </c>
      <c r="AS377" s="148">
        <v>-0.65800009477900001</v>
      </c>
      <c r="AT377" s="148">
        <v>-0.41007910099299999</v>
      </c>
      <c r="AU377" s="48">
        <v>1.12028713053E-2</v>
      </c>
      <c r="AV377" s="47">
        <v>0.43248484360299999</v>
      </c>
      <c r="AW377" s="47">
        <v>0.46273858016800001</v>
      </c>
      <c r="AX377" s="29" t="s">
        <v>133</v>
      </c>
      <c r="AY377" s="29" t="s">
        <v>133</v>
      </c>
      <c r="AZ377" s="47">
        <v>0.719982442394</v>
      </c>
      <c r="BA377" s="30">
        <v>-1</v>
      </c>
      <c r="BB377" s="42">
        <v>5</v>
      </c>
      <c r="BC377" s="31" t="s">
        <v>11331</v>
      </c>
      <c r="BD377" s="31" t="s">
        <v>11389</v>
      </c>
      <c r="BE377" s="31" t="s">
        <v>1711</v>
      </c>
      <c r="BF377" s="32" t="s">
        <v>133</v>
      </c>
      <c r="BG377" s="32" t="s">
        <v>133</v>
      </c>
      <c r="BH377" s="33">
        <v>0.05</v>
      </c>
      <c r="BI377" s="33">
        <v>0.05</v>
      </c>
      <c r="BJ377" s="32" t="s">
        <v>133</v>
      </c>
      <c r="BK377" s="32" t="s">
        <v>133</v>
      </c>
      <c r="BL377" s="32" t="s">
        <v>133</v>
      </c>
      <c r="BM377" s="34" t="s">
        <v>133</v>
      </c>
      <c r="BN377" s="34" t="s">
        <v>133</v>
      </c>
      <c r="BO377" s="34" t="s">
        <v>133</v>
      </c>
      <c r="BP377" s="34" t="s">
        <v>133</v>
      </c>
      <c r="BQ377" s="35" t="s">
        <v>133</v>
      </c>
      <c r="BR377" s="16">
        <f t="shared" si="43"/>
        <v>0.71944422994419788</v>
      </c>
      <c r="BS377" s="16">
        <f t="shared" si="44"/>
        <v>0.71944422994419788</v>
      </c>
      <c r="BT377" s="35" t="s">
        <v>133</v>
      </c>
      <c r="BU377" s="35" t="s">
        <v>133</v>
      </c>
      <c r="BV377" s="35" t="s">
        <v>133</v>
      </c>
      <c r="BW377" s="35" t="s">
        <v>133</v>
      </c>
      <c r="BX377" s="36">
        <v>0</v>
      </c>
      <c r="BY377" s="37" t="s">
        <v>133</v>
      </c>
      <c r="BZ377" s="38" t="s">
        <v>133</v>
      </c>
    </row>
    <row r="378" spans="1:78" ht="50.1" customHeight="1">
      <c r="A378" s="19" t="s">
        <v>661</v>
      </c>
      <c r="B378" s="20" t="s">
        <v>1114</v>
      </c>
      <c r="C378" s="21">
        <v>8</v>
      </c>
      <c r="D378" s="21" t="s">
        <v>648</v>
      </c>
      <c r="E378" s="40">
        <v>1.3137129999999999</v>
      </c>
      <c r="F378" s="40">
        <v>103.891772</v>
      </c>
      <c r="G378" s="41">
        <v>1</v>
      </c>
      <c r="H378" s="22">
        <v>7485</v>
      </c>
      <c r="I378" s="22">
        <v>30</v>
      </c>
      <c r="J378" s="23">
        <v>8038</v>
      </c>
      <c r="K378" s="23">
        <v>8206</v>
      </c>
      <c r="L378" s="23">
        <v>7870</v>
      </c>
      <c r="M378" s="24" t="s">
        <v>649</v>
      </c>
      <c r="N378" s="25" t="s">
        <v>133</v>
      </c>
      <c r="O378" s="25" t="s">
        <v>133</v>
      </c>
      <c r="P378" s="25" t="s">
        <v>133</v>
      </c>
      <c r="Q378" s="25" t="s">
        <v>133</v>
      </c>
      <c r="R378" s="25" t="s">
        <v>133</v>
      </c>
      <c r="S378" s="44" t="s">
        <v>133</v>
      </c>
      <c r="T378" s="26" t="s">
        <v>650</v>
      </c>
      <c r="U378" s="27" t="s">
        <v>133</v>
      </c>
      <c r="V378" s="27" t="s">
        <v>133</v>
      </c>
      <c r="W378" s="27" t="s">
        <v>133</v>
      </c>
      <c r="X378" s="27" t="s">
        <v>133</v>
      </c>
      <c r="Y378" s="27">
        <v>0.01</v>
      </c>
      <c r="Z378" s="27" t="s">
        <v>133</v>
      </c>
      <c r="AA378" s="27" t="s">
        <v>133</v>
      </c>
      <c r="AB378" s="28" t="s">
        <v>133</v>
      </c>
      <c r="AC378" s="28">
        <v>0.5</v>
      </c>
      <c r="AD378" s="28">
        <v>0.05</v>
      </c>
      <c r="AE378" s="28">
        <v>0.5</v>
      </c>
      <c r="AF378" s="28">
        <v>0.1</v>
      </c>
      <c r="AG378" s="39" t="s">
        <v>133</v>
      </c>
      <c r="AH378" s="39" t="s">
        <v>133</v>
      </c>
      <c r="AI378" s="39" t="s">
        <v>133</v>
      </c>
      <c r="AJ378" s="39" t="s">
        <v>133</v>
      </c>
      <c r="AK378" s="39" t="s">
        <v>133</v>
      </c>
      <c r="AL378" s="39">
        <v>-9.2200000000000006</v>
      </c>
      <c r="AM378" s="45" t="s">
        <v>133</v>
      </c>
      <c r="AN378" s="15">
        <f t="shared" si="38"/>
        <v>0.7159608927867499</v>
      </c>
      <c r="AO378" s="15">
        <f t="shared" si="39"/>
        <v>0.7159608927867499</v>
      </c>
      <c r="AP378" s="47">
        <v>-1.11730031388</v>
      </c>
      <c r="AQ378" s="29" t="s">
        <v>133</v>
      </c>
      <c r="AR378" s="29" t="s">
        <v>133</v>
      </c>
      <c r="AS378" s="148">
        <v>-0.65800009477900001</v>
      </c>
      <c r="AT378" s="148">
        <v>-0.41007910099299999</v>
      </c>
      <c r="AU378" s="48">
        <v>1.12028713053E-2</v>
      </c>
      <c r="AV378" s="47">
        <v>0.43248484360299999</v>
      </c>
      <c r="AW378" s="47">
        <v>0.46273858016800001</v>
      </c>
      <c r="AX378" s="29" t="s">
        <v>133</v>
      </c>
      <c r="AY378" s="29" t="s">
        <v>133</v>
      </c>
      <c r="AZ378" s="47">
        <v>0.719982442394</v>
      </c>
      <c r="BA378" s="30">
        <v>-1</v>
      </c>
      <c r="BB378" s="42">
        <v>5</v>
      </c>
      <c r="BC378" s="31" t="s">
        <v>11331</v>
      </c>
      <c r="BD378" s="31" t="s">
        <v>11386</v>
      </c>
      <c r="BE378" s="31" t="s">
        <v>1711</v>
      </c>
      <c r="BF378" s="32" t="s">
        <v>133</v>
      </c>
      <c r="BG378" s="32" t="s">
        <v>133</v>
      </c>
      <c r="BH378" s="33">
        <v>0.05</v>
      </c>
      <c r="BI378" s="33">
        <v>0.05</v>
      </c>
      <c r="BJ378" s="32" t="s">
        <v>133</v>
      </c>
      <c r="BK378" s="32" t="s">
        <v>133</v>
      </c>
      <c r="BL378" s="32" t="s">
        <v>133</v>
      </c>
      <c r="BM378" s="34" t="s">
        <v>133</v>
      </c>
      <c r="BN378" s="34" t="s">
        <v>133</v>
      </c>
      <c r="BO378" s="34" t="s">
        <v>133</v>
      </c>
      <c r="BP378" s="34" t="s">
        <v>133</v>
      </c>
      <c r="BQ378" s="35" t="s">
        <v>133</v>
      </c>
      <c r="BR378" s="16">
        <f t="shared" si="43"/>
        <v>0.71944422994419788</v>
      </c>
      <c r="BS378" s="16">
        <f t="shared" si="44"/>
        <v>0.71944422994419788</v>
      </c>
      <c r="BT378" s="35" t="s">
        <v>133</v>
      </c>
      <c r="BU378" s="35" t="s">
        <v>133</v>
      </c>
      <c r="BV378" s="35" t="s">
        <v>133</v>
      </c>
      <c r="BW378" s="35" t="s">
        <v>133</v>
      </c>
      <c r="BX378" s="36">
        <v>0</v>
      </c>
      <c r="BY378" s="37" t="s">
        <v>133</v>
      </c>
      <c r="BZ378" s="38" t="s">
        <v>133</v>
      </c>
    </row>
    <row r="379" spans="1:78" ht="50.1" customHeight="1">
      <c r="A379" s="19" t="s">
        <v>662</v>
      </c>
      <c r="B379" s="20" t="s">
        <v>1114</v>
      </c>
      <c r="C379" s="21">
        <v>8</v>
      </c>
      <c r="D379" s="21" t="s">
        <v>648</v>
      </c>
      <c r="E379" s="40">
        <v>1.3137129999999999</v>
      </c>
      <c r="F379" s="40">
        <v>103.891772</v>
      </c>
      <c r="G379" s="41">
        <v>1</v>
      </c>
      <c r="H379" s="22">
        <v>7260</v>
      </c>
      <c r="I379" s="22">
        <v>30</v>
      </c>
      <c r="J379" s="23">
        <v>7810</v>
      </c>
      <c r="K379" s="23">
        <v>7964</v>
      </c>
      <c r="L379" s="23">
        <v>7656</v>
      </c>
      <c r="M379" s="24" t="s">
        <v>649</v>
      </c>
      <c r="N379" s="25" t="s">
        <v>133</v>
      </c>
      <c r="O379" s="25" t="s">
        <v>133</v>
      </c>
      <c r="P379" s="25" t="s">
        <v>133</v>
      </c>
      <c r="Q379" s="25" t="s">
        <v>133</v>
      </c>
      <c r="R379" s="25" t="s">
        <v>133</v>
      </c>
      <c r="S379" s="44" t="s">
        <v>133</v>
      </c>
      <c r="T379" s="26" t="s">
        <v>650</v>
      </c>
      <c r="U379" s="27" t="s">
        <v>133</v>
      </c>
      <c r="V379" s="27" t="s">
        <v>133</v>
      </c>
      <c r="W379" s="27" t="s">
        <v>133</v>
      </c>
      <c r="X379" s="27" t="s">
        <v>133</v>
      </c>
      <c r="Y379" s="27">
        <v>0.01</v>
      </c>
      <c r="Z379" s="27" t="s">
        <v>133</v>
      </c>
      <c r="AA379" s="27" t="s">
        <v>133</v>
      </c>
      <c r="AB379" s="28" t="s">
        <v>133</v>
      </c>
      <c r="AC379" s="28">
        <v>0.5</v>
      </c>
      <c r="AD379" s="28">
        <v>0.05</v>
      </c>
      <c r="AE379" s="28">
        <v>0.5</v>
      </c>
      <c r="AF379" s="28">
        <v>0.1</v>
      </c>
      <c r="AG379" s="39" t="s">
        <v>133</v>
      </c>
      <c r="AH379" s="39" t="s">
        <v>133</v>
      </c>
      <c r="AI379" s="39" t="s">
        <v>133</v>
      </c>
      <c r="AJ379" s="39" t="s">
        <v>133</v>
      </c>
      <c r="AK379" s="39" t="s">
        <v>133</v>
      </c>
      <c r="AL379" s="39">
        <v>-9.6199999999999992</v>
      </c>
      <c r="AM379" s="45" t="s">
        <v>133</v>
      </c>
      <c r="AN379" s="15">
        <f t="shared" si="38"/>
        <v>0.7159608927867499</v>
      </c>
      <c r="AO379" s="15">
        <f t="shared" si="39"/>
        <v>0.7159608927867499</v>
      </c>
      <c r="AP379" s="47">
        <v>-1.11730031388</v>
      </c>
      <c r="AQ379" s="29" t="s">
        <v>133</v>
      </c>
      <c r="AR379" s="29" t="s">
        <v>133</v>
      </c>
      <c r="AS379" s="148">
        <v>-0.65800009477900001</v>
      </c>
      <c r="AT379" s="148">
        <v>-0.41007910099299999</v>
      </c>
      <c r="AU379" s="48">
        <v>1.12028713053E-2</v>
      </c>
      <c r="AV379" s="47">
        <v>0.43248484360299999</v>
      </c>
      <c r="AW379" s="47">
        <v>0.46273858016800001</v>
      </c>
      <c r="AX379" s="29" t="s">
        <v>133</v>
      </c>
      <c r="AY379" s="29" t="s">
        <v>133</v>
      </c>
      <c r="AZ379" s="47">
        <v>0.719982442394</v>
      </c>
      <c r="BA379" s="30">
        <v>-1</v>
      </c>
      <c r="BB379" s="42">
        <v>5</v>
      </c>
      <c r="BC379" s="31" t="s">
        <v>11331</v>
      </c>
      <c r="BD379" s="31" t="s">
        <v>11386</v>
      </c>
      <c r="BE379" s="31" t="s">
        <v>1711</v>
      </c>
      <c r="BF379" s="32" t="s">
        <v>133</v>
      </c>
      <c r="BG379" s="32" t="s">
        <v>133</v>
      </c>
      <c r="BH379" s="33">
        <v>0.05</v>
      </c>
      <c r="BI379" s="33">
        <v>0.05</v>
      </c>
      <c r="BJ379" s="32" t="s">
        <v>133</v>
      </c>
      <c r="BK379" s="32" t="s">
        <v>133</v>
      </c>
      <c r="BL379" s="32" t="s">
        <v>133</v>
      </c>
      <c r="BM379" s="34" t="s">
        <v>133</v>
      </c>
      <c r="BN379" s="34" t="s">
        <v>133</v>
      </c>
      <c r="BO379" s="34" t="s">
        <v>133</v>
      </c>
      <c r="BP379" s="34" t="s">
        <v>133</v>
      </c>
      <c r="BQ379" s="35" t="s">
        <v>133</v>
      </c>
      <c r="BR379" s="16">
        <f t="shared" si="43"/>
        <v>0.71944422994419788</v>
      </c>
      <c r="BS379" s="16">
        <f t="shared" si="44"/>
        <v>0.71944422994419788</v>
      </c>
      <c r="BT379" s="35" t="s">
        <v>133</v>
      </c>
      <c r="BU379" s="35" t="s">
        <v>133</v>
      </c>
      <c r="BV379" s="35" t="s">
        <v>133</v>
      </c>
      <c r="BW379" s="35" t="s">
        <v>133</v>
      </c>
      <c r="BX379" s="36">
        <v>0</v>
      </c>
      <c r="BY379" s="37" t="s">
        <v>133</v>
      </c>
      <c r="BZ379" s="38" t="s">
        <v>133</v>
      </c>
    </row>
    <row r="380" spans="1:78" ht="50.1" customHeight="1">
      <c r="A380" s="19" t="s">
        <v>663</v>
      </c>
      <c r="B380" s="20" t="s">
        <v>1114</v>
      </c>
      <c r="C380" s="21">
        <v>8</v>
      </c>
      <c r="D380" s="21" t="s">
        <v>648</v>
      </c>
      <c r="E380" s="40">
        <v>1.3137129999999999</v>
      </c>
      <c r="F380" s="40">
        <v>103.891772</v>
      </c>
      <c r="G380" s="41">
        <v>1</v>
      </c>
      <c r="H380" s="22">
        <v>7685</v>
      </c>
      <c r="I380" s="22">
        <v>50</v>
      </c>
      <c r="J380" s="23">
        <v>8219</v>
      </c>
      <c r="K380" s="23">
        <v>8402</v>
      </c>
      <c r="L380" s="23">
        <v>8036</v>
      </c>
      <c r="M380" s="24" t="s">
        <v>649</v>
      </c>
      <c r="N380" s="25" t="s">
        <v>133</v>
      </c>
      <c r="O380" s="25" t="s">
        <v>133</v>
      </c>
      <c r="P380" s="25" t="s">
        <v>133</v>
      </c>
      <c r="Q380" s="25" t="s">
        <v>133</v>
      </c>
      <c r="R380" s="25" t="s">
        <v>133</v>
      </c>
      <c r="S380" s="44" t="s">
        <v>133</v>
      </c>
      <c r="T380" s="26" t="s">
        <v>650</v>
      </c>
      <c r="U380" s="27" t="s">
        <v>133</v>
      </c>
      <c r="V380" s="27" t="s">
        <v>133</v>
      </c>
      <c r="W380" s="27" t="s">
        <v>133</v>
      </c>
      <c r="X380" s="27" t="s">
        <v>133</v>
      </c>
      <c r="Y380" s="27">
        <v>0.01</v>
      </c>
      <c r="Z380" s="27" t="s">
        <v>133</v>
      </c>
      <c r="AA380" s="27" t="s">
        <v>133</v>
      </c>
      <c r="AB380" s="28" t="s">
        <v>133</v>
      </c>
      <c r="AC380" s="28">
        <v>0.5</v>
      </c>
      <c r="AD380" s="28">
        <v>0.05</v>
      </c>
      <c r="AE380" s="28">
        <v>0.5</v>
      </c>
      <c r="AF380" s="28">
        <v>0.1</v>
      </c>
      <c r="AG380" s="39" t="s">
        <v>133</v>
      </c>
      <c r="AH380" s="39" t="s">
        <v>133</v>
      </c>
      <c r="AI380" s="39" t="s">
        <v>133</v>
      </c>
      <c r="AJ380" s="39" t="s">
        <v>133</v>
      </c>
      <c r="AK380" s="39" t="s">
        <v>133</v>
      </c>
      <c r="AL380" s="39">
        <v>-13.43</v>
      </c>
      <c r="AM380" s="45" t="s">
        <v>133</v>
      </c>
      <c r="AN380" s="15">
        <f t="shared" si="38"/>
        <v>0.7159608927867499</v>
      </c>
      <c r="AO380" s="15">
        <f t="shared" si="39"/>
        <v>0.7159608927867499</v>
      </c>
      <c r="AP380" s="47">
        <v>-1.11730031388</v>
      </c>
      <c r="AQ380" s="29" t="s">
        <v>133</v>
      </c>
      <c r="AR380" s="29" t="s">
        <v>133</v>
      </c>
      <c r="AS380" s="148">
        <v>-0.65800009477900001</v>
      </c>
      <c r="AT380" s="148">
        <v>-0.41007910099299999</v>
      </c>
      <c r="AU380" s="48">
        <v>1.12028713053E-2</v>
      </c>
      <c r="AV380" s="47">
        <v>0.43248484360299999</v>
      </c>
      <c r="AW380" s="47">
        <v>0.46273858016800001</v>
      </c>
      <c r="AX380" s="29" t="s">
        <v>133</v>
      </c>
      <c r="AY380" s="29" t="s">
        <v>133</v>
      </c>
      <c r="AZ380" s="47">
        <v>0.719982442394</v>
      </c>
      <c r="BA380" s="30">
        <v>-1</v>
      </c>
      <c r="BB380" s="42">
        <v>5</v>
      </c>
      <c r="BC380" s="31" t="s">
        <v>11331</v>
      </c>
      <c r="BD380" s="31" t="s">
        <v>11386</v>
      </c>
      <c r="BE380" s="31" t="s">
        <v>1711</v>
      </c>
      <c r="BF380" s="32" t="s">
        <v>133</v>
      </c>
      <c r="BG380" s="32" t="s">
        <v>133</v>
      </c>
      <c r="BH380" s="33">
        <v>0.05</v>
      </c>
      <c r="BI380" s="33">
        <v>0.05</v>
      </c>
      <c r="BJ380" s="32" t="s">
        <v>133</v>
      </c>
      <c r="BK380" s="32" t="s">
        <v>133</v>
      </c>
      <c r="BL380" s="32" t="s">
        <v>133</v>
      </c>
      <c r="BM380" s="34" t="s">
        <v>133</v>
      </c>
      <c r="BN380" s="34" t="s">
        <v>133</v>
      </c>
      <c r="BO380" s="34" t="s">
        <v>133</v>
      </c>
      <c r="BP380" s="34" t="s">
        <v>133</v>
      </c>
      <c r="BQ380" s="35" t="s">
        <v>133</v>
      </c>
      <c r="BR380" s="16">
        <f t="shared" si="43"/>
        <v>0.71944422994419788</v>
      </c>
      <c r="BS380" s="16">
        <f t="shared" si="44"/>
        <v>0.71944422994419788</v>
      </c>
      <c r="BT380" s="35" t="s">
        <v>133</v>
      </c>
      <c r="BU380" s="35" t="s">
        <v>133</v>
      </c>
      <c r="BV380" s="35" t="s">
        <v>133</v>
      </c>
      <c r="BW380" s="35" t="s">
        <v>133</v>
      </c>
      <c r="BX380" s="36">
        <v>0</v>
      </c>
      <c r="BY380" s="37" t="s">
        <v>133</v>
      </c>
      <c r="BZ380" s="38" t="s">
        <v>133</v>
      </c>
    </row>
    <row r="381" spans="1:78" ht="50.1" customHeight="1">
      <c r="A381" s="19" t="s">
        <v>664</v>
      </c>
      <c r="B381" s="20" t="s">
        <v>6084</v>
      </c>
      <c r="C381" s="21">
        <v>8</v>
      </c>
      <c r="D381" s="21" t="s">
        <v>648</v>
      </c>
      <c r="E381" s="40">
        <v>1.3137129999999999</v>
      </c>
      <c r="F381" s="40">
        <v>103.891772</v>
      </c>
      <c r="G381" s="41">
        <v>1</v>
      </c>
      <c r="H381" s="22">
        <v>8050</v>
      </c>
      <c r="I381" s="22">
        <v>50</v>
      </c>
      <c r="J381" s="23">
        <f>MEDIAN(K381,L381)</f>
        <v>8907.5</v>
      </c>
      <c r="K381" s="23">
        <v>9090</v>
      </c>
      <c r="L381" s="23">
        <v>8725</v>
      </c>
      <c r="M381" s="24" t="s">
        <v>649</v>
      </c>
      <c r="N381" s="25" t="s">
        <v>133</v>
      </c>
      <c r="O381" s="25" t="s">
        <v>133</v>
      </c>
      <c r="P381" s="25" t="s">
        <v>133</v>
      </c>
      <c r="Q381" s="25" t="s">
        <v>133</v>
      </c>
      <c r="R381" s="25" t="s">
        <v>133</v>
      </c>
      <c r="S381" s="44" t="s">
        <v>133</v>
      </c>
      <c r="T381" s="26" t="s">
        <v>650</v>
      </c>
      <c r="U381" s="27" t="s">
        <v>133</v>
      </c>
      <c r="V381" s="27" t="s">
        <v>133</v>
      </c>
      <c r="W381" s="27" t="s">
        <v>133</v>
      </c>
      <c r="X381" s="27" t="s">
        <v>133</v>
      </c>
      <c r="Y381" s="27">
        <v>0.01</v>
      </c>
      <c r="Z381" s="27" t="s">
        <v>133</v>
      </c>
      <c r="AA381" s="27" t="s">
        <v>133</v>
      </c>
      <c r="AB381" s="28" t="s">
        <v>133</v>
      </c>
      <c r="AC381" s="28">
        <v>0.5</v>
      </c>
      <c r="AD381" s="28">
        <v>0.05</v>
      </c>
      <c r="AE381" s="28">
        <v>0.5</v>
      </c>
      <c r="AF381" s="28">
        <v>0.1</v>
      </c>
      <c r="AG381" s="39" t="s">
        <v>133</v>
      </c>
      <c r="AH381" s="39" t="s">
        <v>133</v>
      </c>
      <c r="AI381" s="39" t="s">
        <v>133</v>
      </c>
      <c r="AJ381" s="39" t="s">
        <v>133</v>
      </c>
      <c r="AK381" s="39" t="s">
        <v>133</v>
      </c>
      <c r="AL381" s="39">
        <v>-14.69</v>
      </c>
      <c r="AM381" s="45" t="s">
        <v>133</v>
      </c>
      <c r="AN381" s="15">
        <f t="shared" si="38"/>
        <v>0.7159608927867499</v>
      </c>
      <c r="AO381" s="15">
        <f t="shared" si="39"/>
        <v>0.7159608927867499</v>
      </c>
      <c r="AP381" s="47">
        <v>-1.11730031388</v>
      </c>
      <c r="AQ381" s="29" t="s">
        <v>133</v>
      </c>
      <c r="AR381" s="29" t="s">
        <v>133</v>
      </c>
      <c r="AS381" s="148">
        <v>-0.65800009477900001</v>
      </c>
      <c r="AT381" s="148">
        <v>-0.41007910099299999</v>
      </c>
      <c r="AU381" s="48">
        <v>1.12028713053E-2</v>
      </c>
      <c r="AV381" s="47">
        <v>0.43248484360299999</v>
      </c>
      <c r="AW381" s="47">
        <v>0.46273858016800001</v>
      </c>
      <c r="AX381" s="29" t="s">
        <v>133</v>
      </c>
      <c r="AY381" s="29" t="s">
        <v>133</v>
      </c>
      <c r="AZ381" s="47">
        <v>0.719982442394</v>
      </c>
      <c r="BA381" s="30">
        <v>-1</v>
      </c>
      <c r="BB381" s="42">
        <v>5</v>
      </c>
      <c r="BC381" s="31" t="s">
        <v>11331</v>
      </c>
      <c r="BD381" s="31" t="s">
        <v>11389</v>
      </c>
      <c r="BE381" s="31" t="s">
        <v>1711</v>
      </c>
      <c r="BF381" s="32" t="s">
        <v>133</v>
      </c>
      <c r="BG381" s="32" t="s">
        <v>133</v>
      </c>
      <c r="BH381" s="33">
        <v>0.05</v>
      </c>
      <c r="BI381" s="33">
        <v>0.05</v>
      </c>
      <c r="BJ381" s="32" t="s">
        <v>133</v>
      </c>
      <c r="BK381" s="32" t="s">
        <v>133</v>
      </c>
      <c r="BL381" s="32" t="s">
        <v>133</v>
      </c>
      <c r="BM381" s="34" t="s">
        <v>133</v>
      </c>
      <c r="BN381" s="34" t="s">
        <v>133</v>
      </c>
      <c r="BO381" s="34" t="s">
        <v>133</v>
      </c>
      <c r="BP381" s="34" t="s">
        <v>133</v>
      </c>
      <c r="BQ381" s="35" t="s">
        <v>133</v>
      </c>
      <c r="BR381" s="16">
        <f t="shared" si="43"/>
        <v>0.71944422994419788</v>
      </c>
      <c r="BS381" s="16">
        <f t="shared" si="44"/>
        <v>0.71944422994419788</v>
      </c>
      <c r="BT381" s="35" t="s">
        <v>133</v>
      </c>
      <c r="BU381" s="35" t="s">
        <v>133</v>
      </c>
      <c r="BV381" s="35" t="s">
        <v>133</v>
      </c>
      <c r="BW381" s="35" t="s">
        <v>133</v>
      </c>
      <c r="BX381" s="36">
        <v>0</v>
      </c>
      <c r="BY381" s="37" t="s">
        <v>133</v>
      </c>
      <c r="BZ381" s="38" t="s">
        <v>133</v>
      </c>
    </row>
    <row r="382" spans="1:78" ht="50.1" customHeight="1">
      <c r="A382" s="19" t="s">
        <v>665</v>
      </c>
      <c r="B382" s="20" t="s">
        <v>6083</v>
      </c>
      <c r="C382" s="21">
        <v>8</v>
      </c>
      <c r="D382" s="21" t="s">
        <v>648</v>
      </c>
      <c r="E382" s="40">
        <v>1.3137129999999999</v>
      </c>
      <c r="F382" s="40">
        <v>103.891772</v>
      </c>
      <c r="G382" s="41">
        <v>1</v>
      </c>
      <c r="H382" s="22">
        <v>7970</v>
      </c>
      <c r="I382" s="22">
        <v>50</v>
      </c>
      <c r="J382" s="23">
        <v>8891.5</v>
      </c>
      <c r="K382" s="23">
        <v>9128</v>
      </c>
      <c r="L382" s="23">
        <v>8655</v>
      </c>
      <c r="M382" s="24" t="s">
        <v>649</v>
      </c>
      <c r="N382" s="25" t="s">
        <v>133</v>
      </c>
      <c r="O382" s="25" t="s">
        <v>133</v>
      </c>
      <c r="P382" s="25" t="s">
        <v>133</v>
      </c>
      <c r="Q382" s="25" t="s">
        <v>133</v>
      </c>
      <c r="R382" s="25" t="s">
        <v>133</v>
      </c>
      <c r="S382" s="44" t="s">
        <v>133</v>
      </c>
      <c r="T382" s="26" t="s">
        <v>650</v>
      </c>
      <c r="U382" s="27" t="s">
        <v>133</v>
      </c>
      <c r="V382" s="27" t="s">
        <v>133</v>
      </c>
      <c r="W382" s="27" t="s">
        <v>133</v>
      </c>
      <c r="X382" s="27" t="s">
        <v>133</v>
      </c>
      <c r="Y382" s="27">
        <v>0.01</v>
      </c>
      <c r="Z382" s="27" t="s">
        <v>133</v>
      </c>
      <c r="AA382" s="27" t="s">
        <v>133</v>
      </c>
      <c r="AB382" s="28" t="s">
        <v>133</v>
      </c>
      <c r="AC382" s="28">
        <v>0.5</v>
      </c>
      <c r="AD382" s="28">
        <v>0.05</v>
      </c>
      <c r="AE382" s="28">
        <v>0.5</v>
      </c>
      <c r="AF382" s="28">
        <v>0.1</v>
      </c>
      <c r="AG382" s="39" t="s">
        <v>133</v>
      </c>
      <c r="AH382" s="39" t="s">
        <v>133</v>
      </c>
      <c r="AI382" s="39" t="s">
        <v>133</v>
      </c>
      <c r="AJ382" s="39" t="s">
        <v>133</v>
      </c>
      <c r="AK382" s="39" t="s">
        <v>133</v>
      </c>
      <c r="AL382" s="39">
        <v>-14.69</v>
      </c>
      <c r="AM382" s="45" t="s">
        <v>133</v>
      </c>
      <c r="AN382" s="15">
        <f t="shared" si="38"/>
        <v>0.7159608927867499</v>
      </c>
      <c r="AO382" s="15">
        <f t="shared" si="39"/>
        <v>0.7159608927867499</v>
      </c>
      <c r="AP382" s="47">
        <v>-1.11730031388</v>
      </c>
      <c r="AQ382" s="29" t="s">
        <v>133</v>
      </c>
      <c r="AR382" s="29" t="s">
        <v>133</v>
      </c>
      <c r="AS382" s="148">
        <v>-0.65800009477900001</v>
      </c>
      <c r="AT382" s="148">
        <v>-0.41007910099299999</v>
      </c>
      <c r="AU382" s="48">
        <v>1.12028713053E-2</v>
      </c>
      <c r="AV382" s="47">
        <v>0.43248484360299999</v>
      </c>
      <c r="AW382" s="47">
        <v>0.46273858016800001</v>
      </c>
      <c r="AX382" s="29" t="s">
        <v>133</v>
      </c>
      <c r="AY382" s="29" t="s">
        <v>133</v>
      </c>
      <c r="AZ382" s="47">
        <v>0.719982442394</v>
      </c>
      <c r="BA382" s="30">
        <v>0</v>
      </c>
      <c r="BB382" s="42">
        <v>5</v>
      </c>
      <c r="BC382" s="31" t="s">
        <v>11329</v>
      </c>
      <c r="BD382" s="31" t="s">
        <v>11390</v>
      </c>
      <c r="BE382" s="31" t="s">
        <v>1712</v>
      </c>
      <c r="BF382" s="32">
        <v>-0.19865893574299998</v>
      </c>
      <c r="BG382" s="32">
        <v>0.91864137813699998</v>
      </c>
      <c r="BH382" s="33">
        <v>0.05</v>
      </c>
      <c r="BI382" s="33">
        <v>0.05</v>
      </c>
      <c r="BJ382" s="32" t="s">
        <v>133</v>
      </c>
      <c r="BK382" s="32" t="s">
        <v>133</v>
      </c>
      <c r="BL382" s="32" t="s">
        <v>133</v>
      </c>
      <c r="BM382" s="34" t="s">
        <v>133</v>
      </c>
      <c r="BN382" s="34" t="s">
        <v>133</v>
      </c>
      <c r="BO382" s="34" t="s">
        <v>133</v>
      </c>
      <c r="BP382" s="34" t="s">
        <v>133</v>
      </c>
      <c r="BQ382" s="16">
        <f t="shared" si="42"/>
        <v>-14.491341064257</v>
      </c>
      <c r="BR382" s="16">
        <f t="shared" ref="BR382:BR387" si="45">SQRT(SUMSQ(AN382,BG382,IF(OR(BH382="n/a",BH382="nd"),0,BH382),IF(OR(BI382="n/a",BI382="nd"),0,BI382)))</f>
        <v>1.1668341705767133</v>
      </c>
      <c r="BS382" s="16">
        <f t="shared" ref="BS382:BS387" si="46">SQRT(SUMSQ(AO382,BG382,IF(OR(BH382="n/a",BH382="nd"),0,BH382),IF(OR(BI382="n/a",BI382="nd"),0,BI382)))</f>
        <v>1.1668341705767133</v>
      </c>
      <c r="BT382" s="35" t="s">
        <v>133</v>
      </c>
      <c r="BU382" s="35" t="s">
        <v>133</v>
      </c>
      <c r="BV382" s="35" t="s">
        <v>133</v>
      </c>
      <c r="BW382" s="35" t="s">
        <v>133</v>
      </c>
      <c r="BX382" s="36">
        <v>0</v>
      </c>
      <c r="BY382" s="37" t="s">
        <v>133</v>
      </c>
      <c r="BZ382" s="38" t="s">
        <v>133</v>
      </c>
    </row>
    <row r="383" spans="1:78" ht="50.1" customHeight="1">
      <c r="A383" s="19" t="s">
        <v>666</v>
      </c>
      <c r="B383" s="20" t="s">
        <v>6084</v>
      </c>
      <c r="C383" s="21">
        <v>8</v>
      </c>
      <c r="D383" s="21" t="s">
        <v>648</v>
      </c>
      <c r="E383" s="40">
        <v>1.3137129999999999</v>
      </c>
      <c r="F383" s="40">
        <v>103.891772</v>
      </c>
      <c r="G383" s="41">
        <v>1</v>
      </c>
      <c r="H383" s="22">
        <v>7797</v>
      </c>
      <c r="I383" s="22">
        <v>49</v>
      </c>
      <c r="J383" s="23">
        <f>MEDIAN(K383,L383)</f>
        <v>8569.5</v>
      </c>
      <c r="K383" s="23">
        <v>8699</v>
      </c>
      <c r="L383" s="23">
        <v>8440</v>
      </c>
      <c r="M383" s="24" t="s">
        <v>649</v>
      </c>
      <c r="N383" s="25" t="s">
        <v>133</v>
      </c>
      <c r="O383" s="25" t="s">
        <v>133</v>
      </c>
      <c r="P383" s="25" t="s">
        <v>133</v>
      </c>
      <c r="Q383" s="25" t="s">
        <v>133</v>
      </c>
      <c r="R383" s="25" t="s">
        <v>133</v>
      </c>
      <c r="S383" s="44" t="s">
        <v>133</v>
      </c>
      <c r="T383" s="26" t="s">
        <v>650</v>
      </c>
      <c r="U383" s="27" t="s">
        <v>133</v>
      </c>
      <c r="V383" s="27" t="s">
        <v>133</v>
      </c>
      <c r="W383" s="27" t="s">
        <v>133</v>
      </c>
      <c r="X383" s="27" t="s">
        <v>133</v>
      </c>
      <c r="Y383" s="27">
        <v>0.01</v>
      </c>
      <c r="Z383" s="27" t="s">
        <v>133</v>
      </c>
      <c r="AA383" s="27" t="s">
        <v>133</v>
      </c>
      <c r="AB383" s="28" t="s">
        <v>133</v>
      </c>
      <c r="AC383" s="28">
        <v>0.5</v>
      </c>
      <c r="AD383" s="28">
        <v>0.05</v>
      </c>
      <c r="AE383" s="28">
        <v>0.5</v>
      </c>
      <c r="AF383" s="28">
        <v>0.1</v>
      </c>
      <c r="AG383" s="39" t="s">
        <v>133</v>
      </c>
      <c r="AH383" s="39" t="s">
        <v>133</v>
      </c>
      <c r="AI383" s="39" t="s">
        <v>133</v>
      </c>
      <c r="AJ383" s="39" t="s">
        <v>133</v>
      </c>
      <c r="AK383" s="39" t="s">
        <v>133</v>
      </c>
      <c r="AL383" s="39">
        <v>-14.63</v>
      </c>
      <c r="AM383" s="45" t="s">
        <v>133</v>
      </c>
      <c r="AN383" s="15">
        <f t="shared" si="38"/>
        <v>0.7159608927867499</v>
      </c>
      <c r="AO383" s="15">
        <f t="shared" si="39"/>
        <v>0.7159608927867499</v>
      </c>
      <c r="AP383" s="47">
        <v>-1.11730031388</v>
      </c>
      <c r="AQ383" s="29" t="s">
        <v>133</v>
      </c>
      <c r="AR383" s="29" t="s">
        <v>133</v>
      </c>
      <c r="AS383" s="148">
        <v>-0.65800009477900001</v>
      </c>
      <c r="AT383" s="148">
        <v>-0.41007910099299999</v>
      </c>
      <c r="AU383" s="48">
        <v>1.12028713053E-2</v>
      </c>
      <c r="AV383" s="47">
        <v>0.43248484360299999</v>
      </c>
      <c r="AW383" s="47">
        <v>0.46273858016800001</v>
      </c>
      <c r="AX383" s="29" t="s">
        <v>133</v>
      </c>
      <c r="AY383" s="29" t="s">
        <v>133</v>
      </c>
      <c r="AZ383" s="47">
        <v>0.719982442394</v>
      </c>
      <c r="BA383" s="30">
        <v>-1</v>
      </c>
      <c r="BB383" s="42">
        <v>5</v>
      </c>
      <c r="BC383" s="31" t="s">
        <v>11331</v>
      </c>
      <c r="BD383" s="31" t="s">
        <v>11389</v>
      </c>
      <c r="BE383" s="31" t="s">
        <v>1711</v>
      </c>
      <c r="BF383" s="32" t="s">
        <v>133</v>
      </c>
      <c r="BG383" s="32" t="s">
        <v>133</v>
      </c>
      <c r="BH383" s="33">
        <v>0.05</v>
      </c>
      <c r="BI383" s="33">
        <v>0.05</v>
      </c>
      <c r="BJ383" s="32" t="s">
        <v>133</v>
      </c>
      <c r="BK383" s="32" t="s">
        <v>133</v>
      </c>
      <c r="BL383" s="32" t="s">
        <v>133</v>
      </c>
      <c r="BM383" s="34" t="s">
        <v>133</v>
      </c>
      <c r="BN383" s="34" t="s">
        <v>133</v>
      </c>
      <c r="BO383" s="34" t="s">
        <v>133</v>
      </c>
      <c r="BP383" s="34" t="s">
        <v>133</v>
      </c>
      <c r="BQ383" s="35" t="s">
        <v>133</v>
      </c>
      <c r="BR383" s="16">
        <f t="shared" si="45"/>
        <v>0.71944422994419788</v>
      </c>
      <c r="BS383" s="16">
        <f t="shared" si="46"/>
        <v>0.71944422994419788</v>
      </c>
      <c r="BT383" s="35" t="s">
        <v>133</v>
      </c>
      <c r="BU383" s="35" t="s">
        <v>133</v>
      </c>
      <c r="BV383" s="35" t="s">
        <v>133</v>
      </c>
      <c r="BW383" s="35" t="s">
        <v>133</v>
      </c>
      <c r="BX383" s="36">
        <v>0</v>
      </c>
      <c r="BY383" s="37" t="s">
        <v>133</v>
      </c>
      <c r="BZ383" s="38" t="s">
        <v>133</v>
      </c>
    </row>
    <row r="384" spans="1:78" ht="50.1" customHeight="1">
      <c r="A384" s="19" t="s">
        <v>667</v>
      </c>
      <c r="B384" s="20" t="s">
        <v>6085</v>
      </c>
      <c r="C384" s="21">
        <v>8</v>
      </c>
      <c r="D384" s="21" t="s">
        <v>648</v>
      </c>
      <c r="E384" s="40">
        <v>1.3137129999999999</v>
      </c>
      <c r="F384" s="40">
        <v>103.891772</v>
      </c>
      <c r="G384" s="41">
        <v>1</v>
      </c>
      <c r="H384" s="22">
        <v>8253</v>
      </c>
      <c r="I384" s="22">
        <v>243</v>
      </c>
      <c r="J384" s="23">
        <v>9141.5</v>
      </c>
      <c r="K384" s="23">
        <v>9744</v>
      </c>
      <c r="L384" s="23">
        <v>8539</v>
      </c>
      <c r="M384" s="24" t="s">
        <v>649</v>
      </c>
      <c r="N384" s="25" t="s">
        <v>133</v>
      </c>
      <c r="O384" s="25" t="s">
        <v>133</v>
      </c>
      <c r="P384" s="25" t="s">
        <v>133</v>
      </c>
      <c r="Q384" s="25" t="s">
        <v>133</v>
      </c>
      <c r="R384" s="25" t="s">
        <v>133</v>
      </c>
      <c r="S384" s="44" t="s">
        <v>133</v>
      </c>
      <c r="T384" s="26" t="s">
        <v>650</v>
      </c>
      <c r="U384" s="27" t="s">
        <v>133</v>
      </c>
      <c r="V384" s="27" t="s">
        <v>133</v>
      </c>
      <c r="W384" s="27" t="s">
        <v>133</v>
      </c>
      <c r="X384" s="27" t="s">
        <v>133</v>
      </c>
      <c r="Y384" s="27">
        <v>0.01</v>
      </c>
      <c r="Z384" s="27" t="s">
        <v>133</v>
      </c>
      <c r="AA384" s="27" t="s">
        <v>133</v>
      </c>
      <c r="AB384" s="28" t="s">
        <v>133</v>
      </c>
      <c r="AC384" s="28">
        <v>0.5</v>
      </c>
      <c r="AD384" s="28">
        <v>0.05</v>
      </c>
      <c r="AE384" s="28">
        <v>0.5</v>
      </c>
      <c r="AF384" s="28">
        <v>0.1</v>
      </c>
      <c r="AG384" s="39" t="s">
        <v>133</v>
      </c>
      <c r="AH384" s="39" t="s">
        <v>133</v>
      </c>
      <c r="AI384" s="39" t="s">
        <v>133</v>
      </c>
      <c r="AJ384" s="39" t="s">
        <v>133</v>
      </c>
      <c r="AK384" s="39" t="s">
        <v>133</v>
      </c>
      <c r="AL384" s="39">
        <v>-14.63</v>
      </c>
      <c r="AM384" s="45" t="s">
        <v>133</v>
      </c>
      <c r="AN384" s="15">
        <f t="shared" si="38"/>
        <v>0.7159608927867499</v>
      </c>
      <c r="AO384" s="15">
        <f t="shared" si="39"/>
        <v>0.7159608927867499</v>
      </c>
      <c r="AP384" s="47">
        <v>-1.11730031388</v>
      </c>
      <c r="AQ384" s="29" t="s">
        <v>133</v>
      </c>
      <c r="AR384" s="29" t="s">
        <v>133</v>
      </c>
      <c r="AS384" s="148">
        <v>-0.65800009477900001</v>
      </c>
      <c r="AT384" s="148">
        <v>-0.41007910099299999</v>
      </c>
      <c r="AU384" s="48">
        <v>1.12028713053E-2</v>
      </c>
      <c r="AV384" s="47">
        <v>0.43248484360299999</v>
      </c>
      <c r="AW384" s="47">
        <v>0.46273858016800001</v>
      </c>
      <c r="AX384" s="29" t="s">
        <v>133</v>
      </c>
      <c r="AY384" s="29" t="s">
        <v>133</v>
      </c>
      <c r="AZ384" s="47">
        <v>0.719982442394</v>
      </c>
      <c r="BA384" s="30">
        <v>0</v>
      </c>
      <c r="BB384" s="42">
        <v>5</v>
      </c>
      <c r="BC384" s="31" t="s">
        <v>11329</v>
      </c>
      <c r="BD384" s="31" t="s">
        <v>11390</v>
      </c>
      <c r="BE384" s="31" t="s">
        <v>1712</v>
      </c>
      <c r="BF384" s="32">
        <v>-0.19865893574299998</v>
      </c>
      <c r="BG384" s="32">
        <v>0.91864137813699998</v>
      </c>
      <c r="BH384" s="33">
        <v>0.05</v>
      </c>
      <c r="BI384" s="33">
        <v>0.05</v>
      </c>
      <c r="BJ384" s="32" t="s">
        <v>133</v>
      </c>
      <c r="BK384" s="32" t="s">
        <v>133</v>
      </c>
      <c r="BL384" s="32" t="s">
        <v>133</v>
      </c>
      <c r="BM384" s="34" t="s">
        <v>133</v>
      </c>
      <c r="BN384" s="34" t="s">
        <v>133</v>
      </c>
      <c r="BO384" s="34" t="s">
        <v>133</v>
      </c>
      <c r="BP384" s="34" t="s">
        <v>133</v>
      </c>
      <c r="BQ384" s="16">
        <f t="shared" si="42"/>
        <v>-14.431341064257001</v>
      </c>
      <c r="BR384" s="16">
        <f t="shared" si="45"/>
        <v>1.1668341705767133</v>
      </c>
      <c r="BS384" s="16">
        <f t="shared" si="46"/>
        <v>1.1668341705767133</v>
      </c>
      <c r="BT384" s="35" t="s">
        <v>133</v>
      </c>
      <c r="BU384" s="35" t="s">
        <v>133</v>
      </c>
      <c r="BV384" s="35" t="s">
        <v>133</v>
      </c>
      <c r="BW384" s="35" t="s">
        <v>133</v>
      </c>
      <c r="BX384" s="36">
        <v>0</v>
      </c>
      <c r="BY384" s="37" t="s">
        <v>133</v>
      </c>
      <c r="BZ384" s="38" t="s">
        <v>133</v>
      </c>
    </row>
    <row r="385" spans="1:78" ht="50.1" customHeight="1">
      <c r="A385" s="19" t="s">
        <v>668</v>
      </c>
      <c r="B385" s="20" t="s">
        <v>6084</v>
      </c>
      <c r="C385" s="21">
        <v>8</v>
      </c>
      <c r="D385" s="21" t="s">
        <v>648</v>
      </c>
      <c r="E385" s="40">
        <v>1.3137129999999999</v>
      </c>
      <c r="F385" s="40">
        <v>103.891772</v>
      </c>
      <c r="G385" s="41">
        <v>1</v>
      </c>
      <c r="H385" s="22">
        <v>7970</v>
      </c>
      <c r="I385" s="22">
        <v>50</v>
      </c>
      <c r="J385" s="23">
        <v>8565.5</v>
      </c>
      <c r="K385" s="23">
        <v>8790</v>
      </c>
      <c r="L385" s="23">
        <v>8341</v>
      </c>
      <c r="M385" s="24" t="s">
        <v>649</v>
      </c>
      <c r="N385" s="25" t="s">
        <v>133</v>
      </c>
      <c r="O385" s="25" t="s">
        <v>133</v>
      </c>
      <c r="P385" s="25" t="s">
        <v>133</v>
      </c>
      <c r="Q385" s="25" t="s">
        <v>133</v>
      </c>
      <c r="R385" s="25" t="s">
        <v>133</v>
      </c>
      <c r="S385" s="44" t="s">
        <v>133</v>
      </c>
      <c r="T385" s="26" t="s">
        <v>650</v>
      </c>
      <c r="U385" s="27" t="s">
        <v>133</v>
      </c>
      <c r="V385" s="27" t="s">
        <v>133</v>
      </c>
      <c r="W385" s="27" t="s">
        <v>133</v>
      </c>
      <c r="X385" s="27" t="s">
        <v>133</v>
      </c>
      <c r="Y385" s="27">
        <v>0.01</v>
      </c>
      <c r="Z385" s="27" t="s">
        <v>133</v>
      </c>
      <c r="AA385" s="27" t="s">
        <v>133</v>
      </c>
      <c r="AB385" s="28" t="s">
        <v>133</v>
      </c>
      <c r="AC385" s="28">
        <v>0.5</v>
      </c>
      <c r="AD385" s="28">
        <v>0.05</v>
      </c>
      <c r="AE385" s="28">
        <v>0.5</v>
      </c>
      <c r="AF385" s="28">
        <v>0.1</v>
      </c>
      <c r="AG385" s="39" t="s">
        <v>133</v>
      </c>
      <c r="AH385" s="39" t="s">
        <v>133</v>
      </c>
      <c r="AI385" s="39" t="s">
        <v>133</v>
      </c>
      <c r="AJ385" s="39" t="s">
        <v>133</v>
      </c>
      <c r="AK385" s="39" t="s">
        <v>133</v>
      </c>
      <c r="AL385" s="39">
        <v>-14.64</v>
      </c>
      <c r="AM385" s="45" t="s">
        <v>133</v>
      </c>
      <c r="AN385" s="15">
        <f t="shared" si="38"/>
        <v>0.7159608927867499</v>
      </c>
      <c r="AO385" s="15">
        <f t="shared" si="39"/>
        <v>0.7159608927867499</v>
      </c>
      <c r="AP385" s="47">
        <v>-1.11730031388</v>
      </c>
      <c r="AQ385" s="29" t="s">
        <v>133</v>
      </c>
      <c r="AR385" s="29" t="s">
        <v>133</v>
      </c>
      <c r="AS385" s="148">
        <v>-0.65800009477900001</v>
      </c>
      <c r="AT385" s="148">
        <v>-0.41007910099299999</v>
      </c>
      <c r="AU385" s="48">
        <v>1.12028713053E-2</v>
      </c>
      <c r="AV385" s="47">
        <v>0.43248484360299999</v>
      </c>
      <c r="AW385" s="47">
        <v>0.46273858016800001</v>
      </c>
      <c r="AX385" s="29" t="s">
        <v>133</v>
      </c>
      <c r="AY385" s="29" t="s">
        <v>133</v>
      </c>
      <c r="AZ385" s="47">
        <v>0.719982442394</v>
      </c>
      <c r="BA385" s="30">
        <v>-1</v>
      </c>
      <c r="BB385" s="42">
        <v>5</v>
      </c>
      <c r="BC385" s="31" t="s">
        <v>11331</v>
      </c>
      <c r="BD385" s="31" t="s">
        <v>11386</v>
      </c>
      <c r="BE385" s="31" t="s">
        <v>1711</v>
      </c>
      <c r="BF385" s="32" t="s">
        <v>133</v>
      </c>
      <c r="BG385" s="32" t="s">
        <v>133</v>
      </c>
      <c r="BH385" s="33">
        <v>0.05</v>
      </c>
      <c r="BI385" s="33">
        <v>0.05</v>
      </c>
      <c r="BJ385" s="32" t="s">
        <v>133</v>
      </c>
      <c r="BK385" s="32" t="s">
        <v>133</v>
      </c>
      <c r="BL385" s="32" t="s">
        <v>133</v>
      </c>
      <c r="BM385" s="34" t="s">
        <v>133</v>
      </c>
      <c r="BN385" s="34" t="s">
        <v>133</v>
      </c>
      <c r="BO385" s="34" t="s">
        <v>133</v>
      </c>
      <c r="BP385" s="34" t="s">
        <v>133</v>
      </c>
      <c r="BQ385" s="35" t="s">
        <v>133</v>
      </c>
      <c r="BR385" s="16">
        <f t="shared" si="45"/>
        <v>0.71944422994419788</v>
      </c>
      <c r="BS385" s="16">
        <f t="shared" si="46"/>
        <v>0.71944422994419788</v>
      </c>
      <c r="BT385" s="35" t="s">
        <v>133</v>
      </c>
      <c r="BU385" s="35" t="s">
        <v>133</v>
      </c>
      <c r="BV385" s="35" t="s">
        <v>133</v>
      </c>
      <c r="BW385" s="35" t="s">
        <v>133</v>
      </c>
      <c r="BX385" s="36">
        <v>0</v>
      </c>
      <c r="BY385" s="37" t="s">
        <v>133</v>
      </c>
      <c r="BZ385" s="38" t="s">
        <v>133</v>
      </c>
    </row>
    <row r="386" spans="1:78" ht="50.1" customHeight="1">
      <c r="A386" s="19" t="s">
        <v>669</v>
      </c>
      <c r="B386" s="20" t="s">
        <v>6083</v>
      </c>
      <c r="C386" s="21">
        <v>8</v>
      </c>
      <c r="D386" s="21" t="s">
        <v>648</v>
      </c>
      <c r="E386" s="40">
        <v>1.3137129999999999</v>
      </c>
      <c r="F386" s="40">
        <v>103.891772</v>
      </c>
      <c r="G386" s="41">
        <v>1</v>
      </c>
      <c r="H386" s="22">
        <v>8050</v>
      </c>
      <c r="I386" s="22">
        <v>50</v>
      </c>
      <c r="J386" s="23">
        <v>8661</v>
      </c>
      <c r="K386" s="23">
        <v>8889</v>
      </c>
      <c r="L386" s="23">
        <v>8433</v>
      </c>
      <c r="M386" s="24" t="s">
        <v>649</v>
      </c>
      <c r="N386" s="25" t="s">
        <v>133</v>
      </c>
      <c r="O386" s="25" t="s">
        <v>133</v>
      </c>
      <c r="P386" s="25" t="s">
        <v>133</v>
      </c>
      <c r="Q386" s="25" t="s">
        <v>133</v>
      </c>
      <c r="R386" s="25" t="s">
        <v>133</v>
      </c>
      <c r="S386" s="44" t="s">
        <v>133</v>
      </c>
      <c r="T386" s="26" t="s">
        <v>650</v>
      </c>
      <c r="U386" s="27" t="s">
        <v>133</v>
      </c>
      <c r="V386" s="27" t="s">
        <v>133</v>
      </c>
      <c r="W386" s="27" t="s">
        <v>133</v>
      </c>
      <c r="X386" s="27" t="s">
        <v>133</v>
      </c>
      <c r="Y386" s="27">
        <v>0.01</v>
      </c>
      <c r="Z386" s="27" t="s">
        <v>133</v>
      </c>
      <c r="AA386" s="27" t="s">
        <v>133</v>
      </c>
      <c r="AB386" s="28" t="s">
        <v>133</v>
      </c>
      <c r="AC386" s="28">
        <v>0.5</v>
      </c>
      <c r="AD386" s="28">
        <v>0.05</v>
      </c>
      <c r="AE386" s="28">
        <v>0.5</v>
      </c>
      <c r="AF386" s="28">
        <v>0.1</v>
      </c>
      <c r="AG386" s="39" t="s">
        <v>133</v>
      </c>
      <c r="AH386" s="39" t="s">
        <v>133</v>
      </c>
      <c r="AI386" s="39" t="s">
        <v>133</v>
      </c>
      <c r="AJ386" s="39" t="s">
        <v>133</v>
      </c>
      <c r="AK386" s="39" t="s">
        <v>133</v>
      </c>
      <c r="AL386" s="39">
        <v>-14.64</v>
      </c>
      <c r="AM386" s="45" t="s">
        <v>133</v>
      </c>
      <c r="AN386" s="15">
        <f t="shared" si="38"/>
        <v>0.7159608927867499</v>
      </c>
      <c r="AO386" s="15">
        <f t="shared" si="39"/>
        <v>0.7159608927867499</v>
      </c>
      <c r="AP386" s="47">
        <v>-1.11730031388</v>
      </c>
      <c r="AQ386" s="29" t="s">
        <v>133</v>
      </c>
      <c r="AR386" s="29" t="s">
        <v>133</v>
      </c>
      <c r="AS386" s="148">
        <v>-0.65800009477900001</v>
      </c>
      <c r="AT386" s="148">
        <v>-0.41007910099299999</v>
      </c>
      <c r="AU386" s="48">
        <v>1.12028713053E-2</v>
      </c>
      <c r="AV386" s="47">
        <v>0.43248484360299999</v>
      </c>
      <c r="AW386" s="47">
        <v>0.46273858016800001</v>
      </c>
      <c r="AX386" s="29" t="s">
        <v>133</v>
      </c>
      <c r="AY386" s="29" t="s">
        <v>133</v>
      </c>
      <c r="AZ386" s="47">
        <v>0.719982442394</v>
      </c>
      <c r="BA386" s="30">
        <v>0</v>
      </c>
      <c r="BB386" s="42">
        <v>5</v>
      </c>
      <c r="BC386" s="31" t="s">
        <v>11329</v>
      </c>
      <c r="BD386" s="31" t="s">
        <v>11391</v>
      </c>
      <c r="BE386" s="31" t="s">
        <v>1712</v>
      </c>
      <c r="BF386" s="32">
        <v>-0.19865893574299998</v>
      </c>
      <c r="BG386" s="32">
        <v>0.91864137813699998</v>
      </c>
      <c r="BH386" s="33">
        <v>0.05</v>
      </c>
      <c r="BI386" s="33">
        <v>0.05</v>
      </c>
      <c r="BJ386" s="32" t="s">
        <v>133</v>
      </c>
      <c r="BK386" s="32" t="s">
        <v>133</v>
      </c>
      <c r="BL386" s="32" t="s">
        <v>133</v>
      </c>
      <c r="BM386" s="34" t="s">
        <v>133</v>
      </c>
      <c r="BN386" s="34" t="s">
        <v>133</v>
      </c>
      <c r="BO386" s="34" t="s">
        <v>133</v>
      </c>
      <c r="BP386" s="34" t="s">
        <v>133</v>
      </c>
      <c r="BQ386" s="16">
        <f t="shared" si="42"/>
        <v>-14.441341064257001</v>
      </c>
      <c r="BR386" s="16">
        <f t="shared" si="45"/>
        <v>1.1668341705767133</v>
      </c>
      <c r="BS386" s="16">
        <f t="shared" si="46"/>
        <v>1.1668341705767133</v>
      </c>
      <c r="BT386" s="35" t="s">
        <v>133</v>
      </c>
      <c r="BU386" s="35" t="s">
        <v>133</v>
      </c>
      <c r="BV386" s="35" t="s">
        <v>133</v>
      </c>
      <c r="BW386" s="35" t="s">
        <v>133</v>
      </c>
      <c r="BX386" s="36">
        <v>0</v>
      </c>
      <c r="BY386" s="37" t="s">
        <v>133</v>
      </c>
      <c r="BZ386" s="38" t="s">
        <v>133</v>
      </c>
    </row>
    <row r="387" spans="1:78" ht="50.1" customHeight="1">
      <c r="A387" s="19" t="s">
        <v>670</v>
      </c>
      <c r="B387" s="20" t="s">
        <v>6084</v>
      </c>
      <c r="C387" s="21">
        <v>8</v>
      </c>
      <c r="D387" s="21" t="s">
        <v>648</v>
      </c>
      <c r="E387" s="40">
        <v>1.3137129999999999</v>
      </c>
      <c r="F387" s="40">
        <v>103.891772</v>
      </c>
      <c r="G387" s="41">
        <v>1</v>
      </c>
      <c r="H387" s="22">
        <v>8020</v>
      </c>
      <c r="I387" s="22">
        <v>49</v>
      </c>
      <c r="J387" s="23">
        <f>MEDIAN(K387,L387)</f>
        <v>8842.5</v>
      </c>
      <c r="K387" s="23">
        <v>9023</v>
      </c>
      <c r="L387" s="23">
        <v>8662</v>
      </c>
      <c r="M387" s="24" t="s">
        <v>649</v>
      </c>
      <c r="N387" s="25" t="s">
        <v>133</v>
      </c>
      <c r="O387" s="25" t="s">
        <v>133</v>
      </c>
      <c r="P387" s="25" t="s">
        <v>133</v>
      </c>
      <c r="Q387" s="25" t="s">
        <v>133</v>
      </c>
      <c r="R387" s="25" t="s">
        <v>133</v>
      </c>
      <c r="S387" s="44" t="s">
        <v>133</v>
      </c>
      <c r="T387" s="26" t="s">
        <v>650</v>
      </c>
      <c r="U387" s="27" t="s">
        <v>133</v>
      </c>
      <c r="V387" s="27" t="s">
        <v>133</v>
      </c>
      <c r="W387" s="27" t="s">
        <v>133</v>
      </c>
      <c r="X387" s="27" t="s">
        <v>133</v>
      </c>
      <c r="Y387" s="27">
        <v>0.01</v>
      </c>
      <c r="Z387" s="27" t="s">
        <v>133</v>
      </c>
      <c r="AA387" s="27" t="s">
        <v>133</v>
      </c>
      <c r="AB387" s="28" t="s">
        <v>133</v>
      </c>
      <c r="AC387" s="28">
        <v>0.5</v>
      </c>
      <c r="AD387" s="28">
        <v>0.05</v>
      </c>
      <c r="AE387" s="28">
        <v>0.5</v>
      </c>
      <c r="AF387" s="28">
        <v>0.1</v>
      </c>
      <c r="AG387" s="39" t="s">
        <v>133</v>
      </c>
      <c r="AH387" s="39" t="s">
        <v>133</v>
      </c>
      <c r="AI387" s="39" t="s">
        <v>133</v>
      </c>
      <c r="AJ387" s="39" t="s">
        <v>133</v>
      </c>
      <c r="AK387" s="39" t="s">
        <v>133</v>
      </c>
      <c r="AL387" s="39">
        <v>-15.09</v>
      </c>
      <c r="AM387" s="45" t="s">
        <v>133</v>
      </c>
      <c r="AN387" s="15">
        <f t="shared" si="38"/>
        <v>0.7159608927867499</v>
      </c>
      <c r="AO387" s="15">
        <f t="shared" si="39"/>
        <v>0.7159608927867499</v>
      </c>
      <c r="AP387" s="47">
        <v>-1.11730031388</v>
      </c>
      <c r="AQ387" s="29" t="s">
        <v>133</v>
      </c>
      <c r="AR387" s="29" t="s">
        <v>133</v>
      </c>
      <c r="AS387" s="148">
        <v>-0.65800009477900001</v>
      </c>
      <c r="AT387" s="148">
        <v>-0.41007910099299999</v>
      </c>
      <c r="AU387" s="48">
        <v>1.12028713053E-2</v>
      </c>
      <c r="AV387" s="47">
        <v>0.43248484360299999</v>
      </c>
      <c r="AW387" s="47">
        <v>0.46273858016800001</v>
      </c>
      <c r="AX387" s="29" t="s">
        <v>133</v>
      </c>
      <c r="AY387" s="29" t="s">
        <v>133</v>
      </c>
      <c r="AZ387" s="47">
        <v>0.719982442394</v>
      </c>
      <c r="BA387" s="30">
        <v>1</v>
      </c>
      <c r="BB387" s="42">
        <v>5</v>
      </c>
      <c r="BC387" s="31" t="s">
        <v>11333</v>
      </c>
      <c r="BD387" s="31" t="s">
        <v>11392</v>
      </c>
      <c r="BE387" s="31" t="s">
        <v>1710</v>
      </c>
      <c r="BF387" s="32" t="s">
        <v>133</v>
      </c>
      <c r="BG387" s="32" t="s">
        <v>133</v>
      </c>
      <c r="BH387" s="33">
        <v>0.05</v>
      </c>
      <c r="BI387" s="33">
        <v>0.05</v>
      </c>
      <c r="BJ387" s="32" t="s">
        <v>133</v>
      </c>
      <c r="BK387" s="32" t="s">
        <v>133</v>
      </c>
      <c r="BL387" s="32" t="s">
        <v>133</v>
      </c>
      <c r="BM387" s="34" t="s">
        <v>133</v>
      </c>
      <c r="BN387" s="34" t="s">
        <v>133</v>
      </c>
      <c r="BO387" s="34" t="s">
        <v>133</v>
      </c>
      <c r="BP387" s="34" t="s">
        <v>133</v>
      </c>
      <c r="BQ387" s="35" t="s">
        <v>133</v>
      </c>
      <c r="BR387" s="16">
        <f t="shared" si="45"/>
        <v>0.71944422994419788</v>
      </c>
      <c r="BS387" s="16">
        <f t="shared" si="46"/>
        <v>0.71944422994419788</v>
      </c>
      <c r="BT387" s="35" t="s">
        <v>133</v>
      </c>
      <c r="BU387" s="35" t="s">
        <v>133</v>
      </c>
      <c r="BV387" s="35" t="s">
        <v>133</v>
      </c>
      <c r="BW387" s="35" t="s">
        <v>133</v>
      </c>
      <c r="BX387" s="36">
        <v>0</v>
      </c>
      <c r="BY387" s="37" t="s">
        <v>133</v>
      </c>
      <c r="BZ387" s="38" t="s">
        <v>133</v>
      </c>
    </row>
    <row r="388" spans="1:78" ht="50.1" customHeight="1">
      <c r="A388" s="19" t="s">
        <v>671</v>
      </c>
      <c r="B388" s="20" t="s">
        <v>6083</v>
      </c>
      <c r="C388" s="21">
        <v>8</v>
      </c>
      <c r="D388" s="21" t="s">
        <v>648</v>
      </c>
      <c r="E388" s="40">
        <v>1.3137129999999999</v>
      </c>
      <c r="F388" s="40">
        <v>103.891772</v>
      </c>
      <c r="G388" s="41">
        <v>1</v>
      </c>
      <c r="H388" s="22">
        <v>8405</v>
      </c>
      <c r="I388" s="22">
        <v>246</v>
      </c>
      <c r="J388" s="23">
        <f>MEDIAN(K388,L388)</f>
        <v>9402.5</v>
      </c>
      <c r="K388" s="23">
        <v>10145</v>
      </c>
      <c r="L388" s="23">
        <v>8660</v>
      </c>
      <c r="M388" s="24" t="s">
        <v>649</v>
      </c>
      <c r="N388" s="25" t="s">
        <v>133</v>
      </c>
      <c r="O388" s="25" t="s">
        <v>133</v>
      </c>
      <c r="P388" s="25" t="s">
        <v>133</v>
      </c>
      <c r="Q388" s="25" t="s">
        <v>133</v>
      </c>
      <c r="R388" s="25" t="s">
        <v>133</v>
      </c>
      <c r="S388" s="44" t="s">
        <v>133</v>
      </c>
      <c r="T388" s="26" t="s">
        <v>650</v>
      </c>
      <c r="U388" s="27" t="s">
        <v>133</v>
      </c>
      <c r="V388" s="27" t="s">
        <v>133</v>
      </c>
      <c r="W388" s="27" t="s">
        <v>133</v>
      </c>
      <c r="X388" s="27" t="s">
        <v>133</v>
      </c>
      <c r="Y388" s="27">
        <v>0.01</v>
      </c>
      <c r="Z388" s="27" t="s">
        <v>133</v>
      </c>
      <c r="AA388" s="27" t="s">
        <v>133</v>
      </c>
      <c r="AB388" s="28" t="s">
        <v>133</v>
      </c>
      <c r="AC388" s="28">
        <v>0.5</v>
      </c>
      <c r="AD388" s="28">
        <v>0.05</v>
      </c>
      <c r="AE388" s="28">
        <v>0.5</v>
      </c>
      <c r="AF388" s="28">
        <v>0.1</v>
      </c>
      <c r="AG388" s="39" t="s">
        <v>133</v>
      </c>
      <c r="AH388" s="39" t="s">
        <v>133</v>
      </c>
      <c r="AI388" s="39" t="s">
        <v>133</v>
      </c>
      <c r="AJ388" s="39" t="s">
        <v>133</v>
      </c>
      <c r="AK388" s="39" t="s">
        <v>133</v>
      </c>
      <c r="AL388" s="39">
        <v>-15.09</v>
      </c>
      <c r="AM388" s="45" t="s">
        <v>133</v>
      </c>
      <c r="AN388" s="15">
        <f t="shared" ref="AN388:AN405" si="47">SQRT(SUMSQ(IF(OR(X388="n/a",X388="nd"),0,X388),IF(OR(Y388="n/a",Y388="nd"),0,Y388),IF(OR(Z388="n/a",Z388="nd"),0,Z388),IF(OR(AA388="n/a",AA388="nd"),0,AA388),IF(OR(AB388="n/a",AB388="nd"),0,AB388),IF(OR(AC388="n/a",AC388="nd"),0,AC388),IF(OR(AD388="n/a",AD388="nd"),0,AD388),IF(OR(AE388="n/a",AE388="nd"),0,AE388),IF(OR(AF388="n/a",AF388="nd"),0,AF388),IF(OR(AG388="n/a",AG388="nd"),0,AG388),IF(OR(AH388="n/a",AH388="nd"),0,AH388),IF(OR(AI388="n/a",AI388="nd"),0,AI388)))</f>
        <v>0.7159608927867499</v>
      </c>
      <c r="AO388" s="15">
        <f t="shared" ref="AO388:AO405" si="48">SQRT(SUMSQ(IF(OR(X388="n/a",X388="nd"),0,X388),IF(OR(Y388="n/a",Y388="nd"),0,Y388),IF(OR(Z388="n/a",Z388="nd"),0,Z388),IF(OR(AB388="n/a",AB388="nd"),0,AB388),IF(OR(AC388="n/a",AC388="nd"),0,AC388),IF(OR(AD388="n/a",AD388="nd"),0,AD388),IF(OR(AE388="n/a",AE388="nd"),0,AE388),IF(OR(AF388="n/a",AF388="nd"),0,AF388),IF(OR(AG388="n/a",AG388="nd"),0,AG388),IF(OR(AH388="n/a",AH388="nd"),0,AH388),IF(OR(AI388="n/a",AI388="nd"),0,AI388)))</f>
        <v>0.7159608927867499</v>
      </c>
      <c r="AP388" s="47">
        <v>-1.11730031388</v>
      </c>
      <c r="AQ388" s="29" t="s">
        <v>133</v>
      </c>
      <c r="AR388" s="29" t="s">
        <v>133</v>
      </c>
      <c r="AS388" s="148">
        <v>-0.65800009477900001</v>
      </c>
      <c r="AT388" s="148">
        <v>-0.41007910099299999</v>
      </c>
      <c r="AU388" s="48">
        <v>1.12028713053E-2</v>
      </c>
      <c r="AV388" s="47">
        <v>0.43248484360299999</v>
      </c>
      <c r="AW388" s="47">
        <v>0.46273858016800001</v>
      </c>
      <c r="AX388" s="29" t="s">
        <v>133</v>
      </c>
      <c r="AY388" s="29" t="s">
        <v>133</v>
      </c>
      <c r="AZ388" s="47">
        <v>0.719982442394</v>
      </c>
      <c r="BA388" s="30">
        <v>1</v>
      </c>
      <c r="BB388" s="42">
        <v>5</v>
      </c>
      <c r="BC388" s="31" t="s">
        <v>11333</v>
      </c>
      <c r="BD388" s="31" t="s">
        <v>11392</v>
      </c>
      <c r="BE388" s="31" t="s">
        <v>1710</v>
      </c>
      <c r="BF388" s="32" t="s">
        <v>133</v>
      </c>
      <c r="BG388" s="32" t="s">
        <v>133</v>
      </c>
      <c r="BH388" s="33">
        <v>0.05</v>
      </c>
      <c r="BI388" s="33">
        <v>0.05</v>
      </c>
      <c r="BJ388" s="32" t="s">
        <v>133</v>
      </c>
      <c r="BK388" s="32" t="s">
        <v>133</v>
      </c>
      <c r="BL388" s="32" t="s">
        <v>133</v>
      </c>
      <c r="BM388" s="34" t="s">
        <v>133</v>
      </c>
      <c r="BN388" s="34" t="s">
        <v>133</v>
      </c>
      <c r="BO388" s="34" t="s">
        <v>133</v>
      </c>
      <c r="BP388" s="34" t="s">
        <v>133</v>
      </c>
      <c r="BQ388" s="35" t="s">
        <v>133</v>
      </c>
      <c r="BR388" s="16">
        <f t="shared" si="43"/>
        <v>0.71944422994419788</v>
      </c>
      <c r="BS388" s="16">
        <f t="shared" si="44"/>
        <v>0.71944422994419788</v>
      </c>
      <c r="BT388" s="35" t="s">
        <v>133</v>
      </c>
      <c r="BU388" s="35" t="s">
        <v>133</v>
      </c>
      <c r="BV388" s="35" t="s">
        <v>133</v>
      </c>
      <c r="BW388" s="35" t="s">
        <v>133</v>
      </c>
      <c r="BX388" s="36">
        <v>0</v>
      </c>
      <c r="BY388" s="37" t="s">
        <v>133</v>
      </c>
      <c r="BZ388" s="38" t="s">
        <v>133</v>
      </c>
    </row>
    <row r="389" spans="1:78" ht="50.1" customHeight="1">
      <c r="A389" s="19" t="s">
        <v>674</v>
      </c>
      <c r="B389" s="20" t="s">
        <v>6084</v>
      </c>
      <c r="C389" s="21">
        <v>8</v>
      </c>
      <c r="D389" s="21" t="s">
        <v>672</v>
      </c>
      <c r="E389" s="40">
        <v>1.2952999999999999</v>
      </c>
      <c r="F389" s="40">
        <v>103.85041</v>
      </c>
      <c r="G389" s="41">
        <v>1</v>
      </c>
      <c r="H389" s="22">
        <v>6673</v>
      </c>
      <c r="I389" s="22">
        <v>41</v>
      </c>
      <c r="J389" s="23">
        <v>7541</v>
      </c>
      <c r="K389" s="23">
        <v>7610</v>
      </c>
      <c r="L389" s="23">
        <v>7472</v>
      </c>
      <c r="M389" s="24" t="s">
        <v>133</v>
      </c>
      <c r="N389" s="25" t="s">
        <v>133</v>
      </c>
      <c r="O389" s="25" t="s">
        <v>133</v>
      </c>
      <c r="P389" s="25" t="s">
        <v>133</v>
      </c>
      <c r="Q389" s="25" t="s">
        <v>133</v>
      </c>
      <c r="R389" s="25" t="s">
        <v>133</v>
      </c>
      <c r="S389" s="44" t="s">
        <v>133</v>
      </c>
      <c r="T389" s="26" t="s">
        <v>673</v>
      </c>
      <c r="U389" s="27" t="s">
        <v>133</v>
      </c>
      <c r="V389" s="27" t="s">
        <v>133</v>
      </c>
      <c r="W389" s="27" t="s">
        <v>133</v>
      </c>
      <c r="X389" s="27" t="s">
        <v>133</v>
      </c>
      <c r="Y389" s="27">
        <v>0.01</v>
      </c>
      <c r="Z389" s="27" t="s">
        <v>133</v>
      </c>
      <c r="AA389" s="27" t="s">
        <v>133</v>
      </c>
      <c r="AB389" s="28" t="s">
        <v>133</v>
      </c>
      <c r="AC389" s="28">
        <v>0.5</v>
      </c>
      <c r="AD389" s="28">
        <v>0.05</v>
      </c>
      <c r="AE389" s="28">
        <v>0.5</v>
      </c>
      <c r="AF389" s="28">
        <v>0.1</v>
      </c>
      <c r="AG389" s="39" t="s">
        <v>133</v>
      </c>
      <c r="AH389" s="39" t="s">
        <v>133</v>
      </c>
      <c r="AI389" s="39" t="s">
        <v>133</v>
      </c>
      <c r="AJ389" s="39" t="s">
        <v>133</v>
      </c>
      <c r="AK389" s="39" t="s">
        <v>133</v>
      </c>
      <c r="AL389" s="39">
        <v>-0.94</v>
      </c>
      <c r="AM389" s="45" t="s">
        <v>133</v>
      </c>
      <c r="AN389" s="15">
        <f t="shared" si="47"/>
        <v>0.7159608927867499</v>
      </c>
      <c r="AO389" s="15">
        <f t="shared" si="48"/>
        <v>0.7159608927867499</v>
      </c>
      <c r="AP389" s="47">
        <v>-1.1145239410600001</v>
      </c>
      <c r="AQ389" s="29" t="s">
        <v>133</v>
      </c>
      <c r="AR389" s="29" t="s">
        <v>133</v>
      </c>
      <c r="AS389" s="148">
        <v>-0.66417836306800004</v>
      </c>
      <c r="AT389" s="148">
        <v>-0.42379602242300002</v>
      </c>
      <c r="AU389" s="48">
        <v>1.00596766819E-2</v>
      </c>
      <c r="AV389" s="47">
        <v>0.44391537578700002</v>
      </c>
      <c r="AW389" s="47">
        <v>0.471881407995</v>
      </c>
      <c r="AX389" s="29" t="s">
        <v>133</v>
      </c>
      <c r="AY389" s="29" t="s">
        <v>133</v>
      </c>
      <c r="AZ389" s="47">
        <v>0.72848059323000003</v>
      </c>
      <c r="BA389" s="30">
        <v>1</v>
      </c>
      <c r="BB389" s="42">
        <v>5</v>
      </c>
      <c r="BC389" s="31" t="s">
        <v>11333</v>
      </c>
      <c r="BD389" s="31" t="s">
        <v>11393</v>
      </c>
      <c r="BE389" s="31" t="s">
        <v>1710</v>
      </c>
      <c r="BF389" s="32" t="s">
        <v>133</v>
      </c>
      <c r="BG389" s="32" t="s">
        <v>133</v>
      </c>
      <c r="BH389" s="33">
        <v>0.05</v>
      </c>
      <c r="BI389" s="33">
        <v>0.05</v>
      </c>
      <c r="BJ389" s="32" t="s">
        <v>133</v>
      </c>
      <c r="BK389" s="32" t="s">
        <v>133</v>
      </c>
      <c r="BL389" s="32" t="s">
        <v>133</v>
      </c>
      <c r="BM389" s="34" t="s">
        <v>133</v>
      </c>
      <c r="BN389" s="34" t="s">
        <v>133</v>
      </c>
      <c r="BO389" s="34" t="s">
        <v>133</v>
      </c>
      <c r="BP389" s="34" t="s">
        <v>133</v>
      </c>
      <c r="BQ389" s="35" t="s">
        <v>133</v>
      </c>
      <c r="BR389" s="16">
        <f t="shared" si="43"/>
        <v>0.71944422994419788</v>
      </c>
      <c r="BS389" s="16">
        <f t="shared" si="44"/>
        <v>0.71944422994419788</v>
      </c>
      <c r="BT389" s="35" t="s">
        <v>133</v>
      </c>
      <c r="BU389" s="35" t="s">
        <v>133</v>
      </c>
      <c r="BV389" s="35" t="s">
        <v>133</v>
      </c>
      <c r="BW389" s="35" t="s">
        <v>133</v>
      </c>
      <c r="BX389" s="36">
        <v>0</v>
      </c>
      <c r="BY389" s="37" t="s">
        <v>133</v>
      </c>
      <c r="BZ389" s="38" t="s">
        <v>133</v>
      </c>
    </row>
    <row r="390" spans="1:78" ht="50.1" customHeight="1">
      <c r="A390" s="19" t="s">
        <v>675</v>
      </c>
      <c r="B390" s="20" t="s">
        <v>6083</v>
      </c>
      <c r="C390" s="21">
        <v>8</v>
      </c>
      <c r="D390" s="21" t="s">
        <v>672</v>
      </c>
      <c r="E390" s="40">
        <v>1.2952999999999999</v>
      </c>
      <c r="F390" s="40">
        <v>103.85041</v>
      </c>
      <c r="G390" s="41">
        <v>1</v>
      </c>
      <c r="H390" s="22">
        <v>6704</v>
      </c>
      <c r="I390" s="22">
        <v>205</v>
      </c>
      <c r="J390" s="23">
        <f>MEDIAN(K390,L390)</f>
        <v>7569.5</v>
      </c>
      <c r="K390" s="23">
        <v>7960</v>
      </c>
      <c r="L390" s="23">
        <v>7179</v>
      </c>
      <c r="M390" s="24" t="s">
        <v>133</v>
      </c>
      <c r="N390" s="25" t="s">
        <v>133</v>
      </c>
      <c r="O390" s="25" t="s">
        <v>133</v>
      </c>
      <c r="P390" s="25" t="s">
        <v>133</v>
      </c>
      <c r="Q390" s="25" t="s">
        <v>133</v>
      </c>
      <c r="R390" s="25" t="s">
        <v>133</v>
      </c>
      <c r="S390" s="44" t="s">
        <v>133</v>
      </c>
      <c r="T390" s="26" t="s">
        <v>673</v>
      </c>
      <c r="U390" s="27" t="s">
        <v>133</v>
      </c>
      <c r="V390" s="27" t="s">
        <v>133</v>
      </c>
      <c r="W390" s="27" t="s">
        <v>133</v>
      </c>
      <c r="X390" s="27" t="s">
        <v>133</v>
      </c>
      <c r="Y390" s="27">
        <v>0.01</v>
      </c>
      <c r="Z390" s="27" t="s">
        <v>133</v>
      </c>
      <c r="AA390" s="27" t="s">
        <v>133</v>
      </c>
      <c r="AB390" s="28" t="s">
        <v>133</v>
      </c>
      <c r="AC390" s="28">
        <v>0.5</v>
      </c>
      <c r="AD390" s="28">
        <v>0.05</v>
      </c>
      <c r="AE390" s="28">
        <v>0.5</v>
      </c>
      <c r="AF390" s="28">
        <v>0.1</v>
      </c>
      <c r="AG390" s="39" t="s">
        <v>133</v>
      </c>
      <c r="AH390" s="39" t="s">
        <v>133</v>
      </c>
      <c r="AI390" s="39" t="s">
        <v>133</v>
      </c>
      <c r="AJ390" s="39" t="s">
        <v>133</v>
      </c>
      <c r="AK390" s="39" t="s">
        <v>133</v>
      </c>
      <c r="AL390" s="39">
        <v>-0.94</v>
      </c>
      <c r="AM390" s="45" t="s">
        <v>133</v>
      </c>
      <c r="AN390" s="15">
        <f t="shared" si="47"/>
        <v>0.7159608927867499</v>
      </c>
      <c r="AO390" s="15">
        <f t="shared" si="48"/>
        <v>0.7159608927867499</v>
      </c>
      <c r="AP390" s="47">
        <v>-1.1145239410600001</v>
      </c>
      <c r="AQ390" s="29" t="s">
        <v>133</v>
      </c>
      <c r="AR390" s="29" t="s">
        <v>133</v>
      </c>
      <c r="AS390" s="148">
        <v>-0.66417836306800004</v>
      </c>
      <c r="AT390" s="148">
        <v>-0.42379602242300002</v>
      </c>
      <c r="AU390" s="48">
        <v>1.00596766819E-2</v>
      </c>
      <c r="AV390" s="47">
        <v>0.44391537578700002</v>
      </c>
      <c r="AW390" s="47">
        <v>0.471881407995</v>
      </c>
      <c r="AX390" s="29" t="s">
        <v>133</v>
      </c>
      <c r="AY390" s="29" t="s">
        <v>133</v>
      </c>
      <c r="AZ390" s="47">
        <v>0.72848059323000003</v>
      </c>
      <c r="BA390" s="30">
        <v>1</v>
      </c>
      <c r="BB390" s="42">
        <v>5</v>
      </c>
      <c r="BC390" s="31" t="s">
        <v>11333</v>
      </c>
      <c r="BD390" s="31" t="s">
        <v>11393</v>
      </c>
      <c r="BE390" s="31" t="s">
        <v>1710</v>
      </c>
      <c r="BF390" s="32" t="s">
        <v>133</v>
      </c>
      <c r="BG390" s="32" t="s">
        <v>133</v>
      </c>
      <c r="BH390" s="33">
        <v>0.05</v>
      </c>
      <c r="BI390" s="33">
        <v>0.05</v>
      </c>
      <c r="BJ390" s="32" t="s">
        <v>133</v>
      </c>
      <c r="BK390" s="32" t="s">
        <v>133</v>
      </c>
      <c r="BL390" s="32" t="s">
        <v>133</v>
      </c>
      <c r="BM390" s="34" t="s">
        <v>133</v>
      </c>
      <c r="BN390" s="34" t="s">
        <v>133</v>
      </c>
      <c r="BO390" s="34" t="s">
        <v>133</v>
      </c>
      <c r="BP390" s="34" t="s">
        <v>133</v>
      </c>
      <c r="BQ390" s="35" t="s">
        <v>133</v>
      </c>
      <c r="BR390" s="16">
        <f t="shared" si="43"/>
        <v>0.71944422994419788</v>
      </c>
      <c r="BS390" s="16">
        <f t="shared" si="44"/>
        <v>0.71944422994419788</v>
      </c>
      <c r="BT390" s="35" t="s">
        <v>133</v>
      </c>
      <c r="BU390" s="35" t="s">
        <v>133</v>
      </c>
      <c r="BV390" s="35" t="s">
        <v>133</v>
      </c>
      <c r="BW390" s="35" t="s">
        <v>133</v>
      </c>
      <c r="BX390" s="36">
        <v>0</v>
      </c>
      <c r="BY390" s="37" t="s">
        <v>133</v>
      </c>
      <c r="BZ390" s="38" t="s">
        <v>133</v>
      </c>
    </row>
    <row r="391" spans="1:78" ht="50.1" customHeight="1">
      <c r="A391" s="19" t="s">
        <v>676</v>
      </c>
      <c r="B391" s="20" t="s">
        <v>1115</v>
      </c>
      <c r="C391" s="21">
        <v>8</v>
      </c>
      <c r="D391" s="21" t="s">
        <v>672</v>
      </c>
      <c r="E391" s="40">
        <v>1.2952999999999999</v>
      </c>
      <c r="F391" s="40">
        <v>103.85041</v>
      </c>
      <c r="G391" s="41">
        <v>1</v>
      </c>
      <c r="H391" s="22">
        <v>5990</v>
      </c>
      <c r="I391" s="22">
        <v>47</v>
      </c>
      <c r="J391" s="23">
        <f>MEDIAN(K391,L391)</f>
        <v>6821.5</v>
      </c>
      <c r="K391" s="23">
        <v>6949</v>
      </c>
      <c r="L391" s="23">
        <v>6694</v>
      </c>
      <c r="M391" s="24" t="s">
        <v>133</v>
      </c>
      <c r="N391" s="25" t="s">
        <v>133</v>
      </c>
      <c r="O391" s="25" t="s">
        <v>133</v>
      </c>
      <c r="P391" s="25" t="s">
        <v>133</v>
      </c>
      <c r="Q391" s="25" t="s">
        <v>133</v>
      </c>
      <c r="R391" s="25" t="s">
        <v>133</v>
      </c>
      <c r="S391" s="44" t="s">
        <v>133</v>
      </c>
      <c r="T391" s="26" t="s">
        <v>673</v>
      </c>
      <c r="U391" s="27" t="s">
        <v>133</v>
      </c>
      <c r="V391" s="27" t="s">
        <v>133</v>
      </c>
      <c r="W391" s="27" t="s">
        <v>133</v>
      </c>
      <c r="X391" s="27" t="s">
        <v>133</v>
      </c>
      <c r="Y391" s="27">
        <v>0.01</v>
      </c>
      <c r="Z391" s="27" t="s">
        <v>133</v>
      </c>
      <c r="AA391" s="27" t="s">
        <v>133</v>
      </c>
      <c r="AB391" s="28" t="s">
        <v>133</v>
      </c>
      <c r="AC391" s="28">
        <v>0.5</v>
      </c>
      <c r="AD391" s="28">
        <v>0.05</v>
      </c>
      <c r="AE391" s="28">
        <v>0.5</v>
      </c>
      <c r="AF391" s="28">
        <v>0.1</v>
      </c>
      <c r="AG391" s="39" t="s">
        <v>133</v>
      </c>
      <c r="AH391" s="39" t="s">
        <v>133</v>
      </c>
      <c r="AI391" s="39" t="s">
        <v>133</v>
      </c>
      <c r="AJ391" s="39" t="s">
        <v>133</v>
      </c>
      <c r="AK391" s="39" t="s">
        <v>133</v>
      </c>
      <c r="AL391" s="39">
        <v>0.7</v>
      </c>
      <c r="AM391" s="45" t="s">
        <v>133</v>
      </c>
      <c r="AN391" s="15">
        <f t="shared" si="47"/>
        <v>0.7159608927867499</v>
      </c>
      <c r="AO391" s="15">
        <f t="shared" si="48"/>
        <v>0.7159608927867499</v>
      </c>
      <c r="AP391" s="47">
        <v>-1.1145239410600001</v>
      </c>
      <c r="AQ391" s="29" t="s">
        <v>133</v>
      </c>
      <c r="AR391" s="29" t="s">
        <v>133</v>
      </c>
      <c r="AS391" s="148">
        <v>-0.66417836306800004</v>
      </c>
      <c r="AT391" s="148">
        <v>-0.42379602242300002</v>
      </c>
      <c r="AU391" s="48">
        <v>1.00596766819E-2</v>
      </c>
      <c r="AV391" s="47">
        <v>0.44391537578700002</v>
      </c>
      <c r="AW391" s="47">
        <v>0.471881407995</v>
      </c>
      <c r="AX391" s="29" t="s">
        <v>133</v>
      </c>
      <c r="AY391" s="29" t="s">
        <v>133</v>
      </c>
      <c r="AZ391" s="47">
        <v>0.72848059323000003</v>
      </c>
      <c r="BA391" s="30">
        <v>0</v>
      </c>
      <c r="BB391" s="42">
        <v>5</v>
      </c>
      <c r="BC391" s="31" t="s">
        <v>1705</v>
      </c>
      <c r="BD391" s="31" t="s">
        <v>11395</v>
      </c>
      <c r="BE391" s="31" t="s">
        <v>1709</v>
      </c>
      <c r="BF391" s="32">
        <v>0.36927013495595001</v>
      </c>
      <c r="BG391" s="32">
        <v>0.35921045827405002</v>
      </c>
      <c r="BH391" s="33">
        <v>0.05</v>
      </c>
      <c r="BI391" s="33">
        <v>0.05</v>
      </c>
      <c r="BJ391" s="32" t="s">
        <v>133</v>
      </c>
      <c r="BK391" s="32" t="s">
        <v>133</v>
      </c>
      <c r="BL391" s="32" t="s">
        <v>133</v>
      </c>
      <c r="BM391" s="34" t="s">
        <v>133</v>
      </c>
      <c r="BN391" s="34" t="s">
        <v>133</v>
      </c>
      <c r="BO391" s="34" t="s">
        <v>133</v>
      </c>
      <c r="BP391" s="34" t="s">
        <v>133</v>
      </c>
      <c r="BQ391" s="16">
        <f t="shared" si="42"/>
        <v>0.33072986504404994</v>
      </c>
      <c r="BR391" s="16">
        <f t="shared" ref="BR391:BR393" si="49">SQRT(SUMSQ(AN391,BG391,IF(OR(BH391="n/a",BH391="nd"),0,BH391),IF(OR(BI391="n/a",BI391="nd"),0,BI391)))</f>
        <v>0.80413441247931483</v>
      </c>
      <c r="BS391" s="16">
        <f t="shared" ref="BS391:BS393" si="50">SQRT(SUMSQ(AO391,BG391,IF(OR(BH391="n/a",BH391="nd"),0,BH391),IF(OR(BI391="n/a",BI391="nd"),0,BI391)))</f>
        <v>0.80413441247931483</v>
      </c>
      <c r="BT391" s="35" t="s">
        <v>133</v>
      </c>
      <c r="BU391" s="35" t="s">
        <v>133</v>
      </c>
      <c r="BV391" s="35" t="s">
        <v>133</v>
      </c>
      <c r="BW391" s="35" t="s">
        <v>133</v>
      </c>
      <c r="BX391" s="36">
        <v>0</v>
      </c>
      <c r="BY391" s="37" t="s">
        <v>133</v>
      </c>
      <c r="BZ391" s="38" t="s">
        <v>133</v>
      </c>
    </row>
    <row r="392" spans="1:78" ht="50.1" customHeight="1">
      <c r="A392" s="19" t="s">
        <v>677</v>
      </c>
      <c r="B392" s="20" t="s">
        <v>6084</v>
      </c>
      <c r="C392" s="21">
        <v>8</v>
      </c>
      <c r="D392" s="21" t="s">
        <v>672</v>
      </c>
      <c r="E392" s="40">
        <v>1.2952999999999999</v>
      </c>
      <c r="F392" s="40">
        <v>103.85041</v>
      </c>
      <c r="G392" s="41">
        <v>1</v>
      </c>
      <c r="H392" s="22">
        <v>6199</v>
      </c>
      <c r="I392" s="22">
        <v>42</v>
      </c>
      <c r="J392" s="23">
        <v>7117.5</v>
      </c>
      <c r="K392" s="23">
        <v>7244</v>
      </c>
      <c r="L392" s="23">
        <v>6991</v>
      </c>
      <c r="M392" s="24" t="s">
        <v>133</v>
      </c>
      <c r="N392" s="25" t="s">
        <v>133</v>
      </c>
      <c r="O392" s="25" t="s">
        <v>133</v>
      </c>
      <c r="P392" s="25" t="s">
        <v>133</v>
      </c>
      <c r="Q392" s="25" t="s">
        <v>133</v>
      </c>
      <c r="R392" s="25" t="s">
        <v>133</v>
      </c>
      <c r="S392" s="44" t="s">
        <v>133</v>
      </c>
      <c r="T392" s="26" t="s">
        <v>673</v>
      </c>
      <c r="U392" s="27" t="s">
        <v>133</v>
      </c>
      <c r="V392" s="27" t="s">
        <v>133</v>
      </c>
      <c r="W392" s="27" t="s">
        <v>133</v>
      </c>
      <c r="X392" s="27" t="s">
        <v>133</v>
      </c>
      <c r="Y392" s="27">
        <v>0.01</v>
      </c>
      <c r="Z392" s="27" t="s">
        <v>133</v>
      </c>
      <c r="AA392" s="27" t="s">
        <v>133</v>
      </c>
      <c r="AB392" s="28" t="s">
        <v>133</v>
      </c>
      <c r="AC392" s="28">
        <v>0.5</v>
      </c>
      <c r="AD392" s="28">
        <v>0.05</v>
      </c>
      <c r="AE392" s="28">
        <v>0.5</v>
      </c>
      <c r="AF392" s="28">
        <v>0.1</v>
      </c>
      <c r="AG392" s="39" t="s">
        <v>133</v>
      </c>
      <c r="AH392" s="39" t="s">
        <v>133</v>
      </c>
      <c r="AI392" s="39" t="s">
        <v>133</v>
      </c>
      <c r="AJ392" s="39" t="s">
        <v>133</v>
      </c>
      <c r="AK392" s="39" t="s">
        <v>133</v>
      </c>
      <c r="AL392" s="39">
        <v>-1.32</v>
      </c>
      <c r="AM392" s="45" t="s">
        <v>133</v>
      </c>
      <c r="AN392" s="15">
        <f t="shared" si="47"/>
        <v>0.7159608927867499</v>
      </c>
      <c r="AO392" s="15">
        <f t="shared" si="48"/>
        <v>0.7159608927867499</v>
      </c>
      <c r="AP392" s="47">
        <v>-1.1145239410600001</v>
      </c>
      <c r="AQ392" s="29" t="s">
        <v>133</v>
      </c>
      <c r="AR392" s="29" t="s">
        <v>133</v>
      </c>
      <c r="AS392" s="148">
        <v>-0.66417836306800004</v>
      </c>
      <c r="AT392" s="148">
        <v>-0.42379602242300002</v>
      </c>
      <c r="AU392" s="48">
        <v>1.00596766819E-2</v>
      </c>
      <c r="AV392" s="47">
        <v>0.44391537578700002</v>
      </c>
      <c r="AW392" s="47">
        <v>0.471881407995</v>
      </c>
      <c r="AX392" s="29" t="s">
        <v>133</v>
      </c>
      <c r="AY392" s="29" t="s">
        <v>133</v>
      </c>
      <c r="AZ392" s="47">
        <v>0.72848059323000003</v>
      </c>
      <c r="BA392" s="30">
        <v>0</v>
      </c>
      <c r="BB392" s="42">
        <v>5</v>
      </c>
      <c r="BC392" s="31" t="s">
        <v>1705</v>
      </c>
      <c r="BD392" s="31" t="s">
        <v>11395</v>
      </c>
      <c r="BE392" s="31" t="s">
        <v>1709</v>
      </c>
      <c r="BF392" s="32">
        <v>0.36927013495595001</v>
      </c>
      <c r="BG392" s="32">
        <v>0.35921045827405002</v>
      </c>
      <c r="BH392" s="33">
        <v>0.05</v>
      </c>
      <c r="BI392" s="33">
        <v>0.05</v>
      </c>
      <c r="BJ392" s="32" t="s">
        <v>133</v>
      </c>
      <c r="BK392" s="32" t="s">
        <v>133</v>
      </c>
      <c r="BL392" s="32" t="s">
        <v>133</v>
      </c>
      <c r="BM392" s="34" t="s">
        <v>133</v>
      </c>
      <c r="BN392" s="34" t="s">
        <v>133</v>
      </c>
      <c r="BO392" s="34" t="s">
        <v>133</v>
      </c>
      <c r="BP392" s="34" t="s">
        <v>133</v>
      </c>
      <c r="BQ392" s="16">
        <f t="shared" si="42"/>
        <v>-1.68927013495595</v>
      </c>
      <c r="BR392" s="16">
        <f t="shared" si="49"/>
        <v>0.80413441247931483</v>
      </c>
      <c r="BS392" s="16">
        <f t="shared" si="50"/>
        <v>0.80413441247931483</v>
      </c>
      <c r="BT392" s="35" t="s">
        <v>133</v>
      </c>
      <c r="BU392" s="35" t="s">
        <v>133</v>
      </c>
      <c r="BV392" s="35" t="s">
        <v>133</v>
      </c>
      <c r="BW392" s="35" t="s">
        <v>133</v>
      </c>
      <c r="BX392" s="36">
        <v>0</v>
      </c>
      <c r="BY392" s="37" t="s">
        <v>133</v>
      </c>
      <c r="BZ392" s="38" t="s">
        <v>133</v>
      </c>
    </row>
    <row r="393" spans="1:78" ht="50.1" customHeight="1">
      <c r="A393" s="19" t="s">
        <v>678</v>
      </c>
      <c r="B393" s="20" t="s">
        <v>6083</v>
      </c>
      <c r="C393" s="21">
        <v>8</v>
      </c>
      <c r="D393" s="21" t="s">
        <v>672</v>
      </c>
      <c r="E393" s="40">
        <v>1.2952999999999999</v>
      </c>
      <c r="F393" s="40">
        <v>103.85041</v>
      </c>
      <c r="G393" s="41">
        <v>1</v>
      </c>
      <c r="H393" s="22">
        <v>6245</v>
      </c>
      <c r="I393" s="22">
        <v>147</v>
      </c>
      <c r="J393" s="23">
        <v>7110</v>
      </c>
      <c r="K393" s="23">
        <v>7430</v>
      </c>
      <c r="L393" s="23">
        <v>6790</v>
      </c>
      <c r="M393" s="24" t="s">
        <v>133</v>
      </c>
      <c r="N393" s="25" t="s">
        <v>133</v>
      </c>
      <c r="O393" s="25" t="s">
        <v>133</v>
      </c>
      <c r="P393" s="25" t="s">
        <v>133</v>
      </c>
      <c r="Q393" s="25" t="s">
        <v>133</v>
      </c>
      <c r="R393" s="25" t="s">
        <v>133</v>
      </c>
      <c r="S393" s="44" t="s">
        <v>133</v>
      </c>
      <c r="T393" s="26" t="s">
        <v>673</v>
      </c>
      <c r="U393" s="27" t="s">
        <v>133</v>
      </c>
      <c r="V393" s="27" t="s">
        <v>133</v>
      </c>
      <c r="W393" s="27" t="s">
        <v>133</v>
      </c>
      <c r="X393" s="27" t="s">
        <v>133</v>
      </c>
      <c r="Y393" s="27">
        <v>0.01</v>
      </c>
      <c r="Z393" s="27" t="s">
        <v>133</v>
      </c>
      <c r="AA393" s="27" t="s">
        <v>133</v>
      </c>
      <c r="AB393" s="28" t="s">
        <v>133</v>
      </c>
      <c r="AC393" s="28">
        <v>0.5</v>
      </c>
      <c r="AD393" s="28">
        <v>0.05</v>
      </c>
      <c r="AE393" s="28">
        <v>0.5</v>
      </c>
      <c r="AF393" s="28">
        <v>0.1</v>
      </c>
      <c r="AG393" s="39" t="s">
        <v>133</v>
      </c>
      <c r="AH393" s="39" t="s">
        <v>133</v>
      </c>
      <c r="AI393" s="39" t="s">
        <v>133</v>
      </c>
      <c r="AJ393" s="39" t="s">
        <v>133</v>
      </c>
      <c r="AK393" s="39" t="s">
        <v>133</v>
      </c>
      <c r="AL393" s="39">
        <v>-1.32</v>
      </c>
      <c r="AM393" s="45" t="s">
        <v>133</v>
      </c>
      <c r="AN393" s="15">
        <f t="shared" si="47"/>
        <v>0.7159608927867499</v>
      </c>
      <c r="AO393" s="15">
        <f t="shared" si="48"/>
        <v>0.7159608927867499</v>
      </c>
      <c r="AP393" s="47">
        <v>-1.1145239410600001</v>
      </c>
      <c r="AQ393" s="29" t="s">
        <v>133</v>
      </c>
      <c r="AR393" s="29" t="s">
        <v>133</v>
      </c>
      <c r="AS393" s="148">
        <v>-0.66417836306800004</v>
      </c>
      <c r="AT393" s="148">
        <v>-0.42379602242300002</v>
      </c>
      <c r="AU393" s="48">
        <v>1.00596766819E-2</v>
      </c>
      <c r="AV393" s="47">
        <v>0.44391537578700002</v>
      </c>
      <c r="AW393" s="47">
        <v>0.471881407995</v>
      </c>
      <c r="AX393" s="29" t="s">
        <v>133</v>
      </c>
      <c r="AY393" s="29" t="s">
        <v>133</v>
      </c>
      <c r="AZ393" s="47">
        <v>0.72848059323000003</v>
      </c>
      <c r="BA393" s="30">
        <v>0</v>
      </c>
      <c r="BB393" s="42">
        <v>5</v>
      </c>
      <c r="BC393" s="31" t="s">
        <v>1705</v>
      </c>
      <c r="BD393" s="31" t="s">
        <v>11394</v>
      </c>
      <c r="BE393" s="31" t="s">
        <v>1709</v>
      </c>
      <c r="BF393" s="32">
        <v>0.36927013495595001</v>
      </c>
      <c r="BG393" s="32">
        <v>0.35921045827405002</v>
      </c>
      <c r="BH393" s="33">
        <v>0.05</v>
      </c>
      <c r="BI393" s="33">
        <v>0.05</v>
      </c>
      <c r="BJ393" s="32" t="s">
        <v>133</v>
      </c>
      <c r="BK393" s="32" t="s">
        <v>133</v>
      </c>
      <c r="BL393" s="32" t="s">
        <v>133</v>
      </c>
      <c r="BM393" s="34" t="s">
        <v>133</v>
      </c>
      <c r="BN393" s="34" t="s">
        <v>133</v>
      </c>
      <c r="BO393" s="34" t="s">
        <v>133</v>
      </c>
      <c r="BP393" s="34" t="s">
        <v>133</v>
      </c>
      <c r="BQ393" s="16">
        <f t="shared" si="42"/>
        <v>-1.68927013495595</v>
      </c>
      <c r="BR393" s="16">
        <f t="shared" si="49"/>
        <v>0.80413441247931483</v>
      </c>
      <c r="BS393" s="16">
        <f t="shared" si="50"/>
        <v>0.80413441247931483</v>
      </c>
      <c r="BT393" s="35" t="s">
        <v>133</v>
      </c>
      <c r="BU393" s="35" t="s">
        <v>133</v>
      </c>
      <c r="BV393" s="35" t="s">
        <v>133</v>
      </c>
      <c r="BW393" s="35" t="s">
        <v>133</v>
      </c>
      <c r="BX393" s="36">
        <v>0</v>
      </c>
      <c r="BY393" s="37" t="s">
        <v>133</v>
      </c>
      <c r="BZ393" s="38" t="s">
        <v>133</v>
      </c>
    </row>
    <row r="394" spans="1:78" ht="50.1" customHeight="1">
      <c r="A394" s="19" t="s">
        <v>679</v>
      </c>
      <c r="B394" s="20" t="s">
        <v>6084</v>
      </c>
      <c r="C394" s="21">
        <v>8</v>
      </c>
      <c r="D394" s="21" t="s">
        <v>672</v>
      </c>
      <c r="E394" s="40">
        <v>1.2952999999999999</v>
      </c>
      <c r="F394" s="40">
        <v>103.85041</v>
      </c>
      <c r="G394" s="41">
        <v>1</v>
      </c>
      <c r="H394" s="22">
        <v>6503</v>
      </c>
      <c r="I394" s="22">
        <v>63</v>
      </c>
      <c r="J394" s="23">
        <f>MEDIAN(K394,L394)</f>
        <v>7418.5</v>
      </c>
      <c r="K394" s="23">
        <v>7557</v>
      </c>
      <c r="L394" s="23">
        <v>7280</v>
      </c>
      <c r="M394" s="24" t="s">
        <v>133</v>
      </c>
      <c r="N394" s="25" t="s">
        <v>133</v>
      </c>
      <c r="O394" s="25" t="s">
        <v>133</v>
      </c>
      <c r="P394" s="25" t="s">
        <v>133</v>
      </c>
      <c r="Q394" s="25" t="s">
        <v>133</v>
      </c>
      <c r="R394" s="25" t="s">
        <v>133</v>
      </c>
      <c r="S394" s="44" t="s">
        <v>133</v>
      </c>
      <c r="T394" s="26" t="s">
        <v>673</v>
      </c>
      <c r="U394" s="27" t="s">
        <v>133</v>
      </c>
      <c r="V394" s="27" t="s">
        <v>133</v>
      </c>
      <c r="W394" s="27" t="s">
        <v>133</v>
      </c>
      <c r="X394" s="27" t="s">
        <v>133</v>
      </c>
      <c r="Y394" s="27">
        <v>0.01</v>
      </c>
      <c r="Z394" s="27" t="s">
        <v>133</v>
      </c>
      <c r="AA394" s="27" t="s">
        <v>133</v>
      </c>
      <c r="AB394" s="28" t="s">
        <v>133</v>
      </c>
      <c r="AC394" s="28">
        <v>0.5</v>
      </c>
      <c r="AD394" s="28">
        <v>0.05</v>
      </c>
      <c r="AE394" s="28">
        <v>0.5</v>
      </c>
      <c r="AF394" s="28">
        <v>0.1</v>
      </c>
      <c r="AG394" s="39" t="s">
        <v>133</v>
      </c>
      <c r="AH394" s="39" t="s">
        <v>133</v>
      </c>
      <c r="AI394" s="39" t="s">
        <v>133</v>
      </c>
      <c r="AJ394" s="39" t="s">
        <v>133</v>
      </c>
      <c r="AK394" s="39" t="s">
        <v>133</v>
      </c>
      <c r="AL394" s="39">
        <v>-1.55</v>
      </c>
      <c r="AM394" s="45" t="s">
        <v>133</v>
      </c>
      <c r="AN394" s="15">
        <f t="shared" si="47"/>
        <v>0.7159608927867499</v>
      </c>
      <c r="AO394" s="15">
        <f t="shared" si="48"/>
        <v>0.7159608927867499</v>
      </c>
      <c r="AP394" s="47">
        <v>-1.1145239410600001</v>
      </c>
      <c r="AQ394" s="29" t="s">
        <v>133</v>
      </c>
      <c r="AR394" s="29" t="s">
        <v>133</v>
      </c>
      <c r="AS394" s="148">
        <v>-0.66417836306800004</v>
      </c>
      <c r="AT394" s="148">
        <v>-0.42379602242300002</v>
      </c>
      <c r="AU394" s="48">
        <v>1.00596766819E-2</v>
      </c>
      <c r="AV394" s="47">
        <v>0.44391537578700002</v>
      </c>
      <c r="AW394" s="47">
        <v>0.471881407995</v>
      </c>
      <c r="AX394" s="29" t="s">
        <v>133</v>
      </c>
      <c r="AY394" s="29" t="s">
        <v>133</v>
      </c>
      <c r="AZ394" s="47">
        <v>0.72848059323000003</v>
      </c>
      <c r="BA394" s="30">
        <v>1</v>
      </c>
      <c r="BB394" s="42">
        <v>5</v>
      </c>
      <c r="BC394" s="31" t="s">
        <v>11333</v>
      </c>
      <c r="BD394" s="31" t="s">
        <v>11396</v>
      </c>
      <c r="BE394" s="31" t="s">
        <v>1710</v>
      </c>
      <c r="BF394" s="32" t="s">
        <v>133</v>
      </c>
      <c r="BG394" s="32" t="s">
        <v>133</v>
      </c>
      <c r="BH394" s="33">
        <v>0.05</v>
      </c>
      <c r="BI394" s="33">
        <v>0.05</v>
      </c>
      <c r="BJ394" s="32" t="s">
        <v>133</v>
      </c>
      <c r="BK394" s="32" t="s">
        <v>133</v>
      </c>
      <c r="BL394" s="32" t="s">
        <v>133</v>
      </c>
      <c r="BM394" s="34" t="s">
        <v>133</v>
      </c>
      <c r="BN394" s="34" t="s">
        <v>133</v>
      </c>
      <c r="BO394" s="34" t="s">
        <v>133</v>
      </c>
      <c r="BP394" s="34" t="s">
        <v>133</v>
      </c>
      <c r="BQ394" s="35" t="s">
        <v>133</v>
      </c>
      <c r="BR394" s="16">
        <f t="shared" si="43"/>
        <v>0.71944422994419788</v>
      </c>
      <c r="BS394" s="16">
        <f t="shared" si="44"/>
        <v>0.71944422994419788</v>
      </c>
      <c r="BT394" s="35" t="s">
        <v>133</v>
      </c>
      <c r="BU394" s="35" t="s">
        <v>133</v>
      </c>
      <c r="BV394" s="35" t="s">
        <v>133</v>
      </c>
      <c r="BW394" s="35" t="s">
        <v>133</v>
      </c>
      <c r="BX394" s="36">
        <v>0</v>
      </c>
      <c r="BY394" s="37" t="s">
        <v>133</v>
      </c>
      <c r="BZ394" s="38" t="s">
        <v>133</v>
      </c>
    </row>
    <row r="395" spans="1:78" ht="50.1" customHeight="1">
      <c r="A395" s="19" t="s">
        <v>680</v>
      </c>
      <c r="B395" s="20" t="s">
        <v>1116</v>
      </c>
      <c r="C395" s="21">
        <v>8</v>
      </c>
      <c r="D395" s="21" t="s">
        <v>672</v>
      </c>
      <c r="E395" s="40">
        <v>1.2952999999999999</v>
      </c>
      <c r="F395" s="40">
        <v>103.85041</v>
      </c>
      <c r="G395" s="41">
        <v>1</v>
      </c>
      <c r="H395" s="22">
        <v>6657</v>
      </c>
      <c r="I395" s="22">
        <v>166</v>
      </c>
      <c r="J395" s="23">
        <v>7551</v>
      </c>
      <c r="K395" s="23">
        <v>7852</v>
      </c>
      <c r="L395" s="23">
        <v>7250</v>
      </c>
      <c r="M395" s="24" t="s">
        <v>133</v>
      </c>
      <c r="N395" s="25" t="s">
        <v>133</v>
      </c>
      <c r="O395" s="25" t="s">
        <v>133</v>
      </c>
      <c r="P395" s="25" t="s">
        <v>133</v>
      </c>
      <c r="Q395" s="25" t="s">
        <v>133</v>
      </c>
      <c r="R395" s="25" t="s">
        <v>133</v>
      </c>
      <c r="S395" s="44" t="s">
        <v>133</v>
      </c>
      <c r="T395" s="26" t="s">
        <v>673</v>
      </c>
      <c r="U395" s="27" t="s">
        <v>133</v>
      </c>
      <c r="V395" s="27" t="s">
        <v>133</v>
      </c>
      <c r="W395" s="27" t="s">
        <v>133</v>
      </c>
      <c r="X395" s="27" t="s">
        <v>133</v>
      </c>
      <c r="Y395" s="27">
        <v>0.01</v>
      </c>
      <c r="Z395" s="27" t="s">
        <v>133</v>
      </c>
      <c r="AA395" s="27" t="s">
        <v>133</v>
      </c>
      <c r="AB395" s="28" t="s">
        <v>133</v>
      </c>
      <c r="AC395" s="28">
        <v>0.5</v>
      </c>
      <c r="AD395" s="28">
        <v>0.05</v>
      </c>
      <c r="AE395" s="28">
        <v>0.5</v>
      </c>
      <c r="AF395" s="28">
        <v>0.1</v>
      </c>
      <c r="AG395" s="39" t="s">
        <v>133</v>
      </c>
      <c r="AH395" s="39" t="s">
        <v>133</v>
      </c>
      <c r="AI395" s="39" t="s">
        <v>133</v>
      </c>
      <c r="AJ395" s="39" t="s">
        <v>133</v>
      </c>
      <c r="AK395" s="39" t="s">
        <v>133</v>
      </c>
      <c r="AL395" s="39">
        <v>-1.55</v>
      </c>
      <c r="AM395" s="45" t="s">
        <v>133</v>
      </c>
      <c r="AN395" s="15">
        <f t="shared" si="47"/>
        <v>0.7159608927867499</v>
      </c>
      <c r="AO395" s="15">
        <f t="shared" si="48"/>
        <v>0.7159608927867499</v>
      </c>
      <c r="AP395" s="47">
        <v>-1.1145239410600001</v>
      </c>
      <c r="AQ395" s="29" t="s">
        <v>133</v>
      </c>
      <c r="AR395" s="29" t="s">
        <v>133</v>
      </c>
      <c r="AS395" s="148">
        <v>-0.66417836306800004</v>
      </c>
      <c r="AT395" s="148">
        <v>-0.42379602242300002</v>
      </c>
      <c r="AU395" s="48">
        <v>1.00596766819E-2</v>
      </c>
      <c r="AV395" s="47">
        <v>0.44391537578700002</v>
      </c>
      <c r="AW395" s="47">
        <v>0.471881407995</v>
      </c>
      <c r="AX395" s="29" t="s">
        <v>133</v>
      </c>
      <c r="AY395" s="29" t="s">
        <v>133</v>
      </c>
      <c r="AZ395" s="47">
        <v>0.72848059323000003</v>
      </c>
      <c r="BA395" s="30">
        <v>1</v>
      </c>
      <c r="BB395" s="42">
        <v>5</v>
      </c>
      <c r="BC395" s="31" t="s">
        <v>11333</v>
      </c>
      <c r="BD395" s="31" t="s">
        <v>11396</v>
      </c>
      <c r="BE395" s="31" t="s">
        <v>1710</v>
      </c>
      <c r="BF395" s="32" t="s">
        <v>133</v>
      </c>
      <c r="BG395" s="32" t="s">
        <v>133</v>
      </c>
      <c r="BH395" s="33">
        <v>0.05</v>
      </c>
      <c r="BI395" s="33">
        <v>0.05</v>
      </c>
      <c r="BJ395" s="32" t="s">
        <v>133</v>
      </c>
      <c r="BK395" s="32" t="s">
        <v>133</v>
      </c>
      <c r="BL395" s="32" t="s">
        <v>133</v>
      </c>
      <c r="BM395" s="34" t="s">
        <v>133</v>
      </c>
      <c r="BN395" s="34" t="s">
        <v>133</v>
      </c>
      <c r="BO395" s="34" t="s">
        <v>133</v>
      </c>
      <c r="BP395" s="34" t="s">
        <v>133</v>
      </c>
      <c r="BQ395" s="35" t="s">
        <v>133</v>
      </c>
      <c r="BR395" s="16">
        <f t="shared" si="43"/>
        <v>0.71944422994419788</v>
      </c>
      <c r="BS395" s="16">
        <f t="shared" si="44"/>
        <v>0.71944422994419788</v>
      </c>
      <c r="BT395" s="35" t="s">
        <v>133</v>
      </c>
      <c r="BU395" s="35" t="s">
        <v>133</v>
      </c>
      <c r="BV395" s="35" t="s">
        <v>133</v>
      </c>
      <c r="BW395" s="35" t="s">
        <v>133</v>
      </c>
      <c r="BX395" s="36">
        <v>0</v>
      </c>
      <c r="BY395" s="37" t="s">
        <v>133</v>
      </c>
      <c r="BZ395" s="38" t="s">
        <v>133</v>
      </c>
    </row>
    <row r="396" spans="1:78" ht="50.1" customHeight="1">
      <c r="A396" s="19" t="s">
        <v>684</v>
      </c>
      <c r="B396" s="20" t="s">
        <v>1115</v>
      </c>
      <c r="C396" s="21">
        <v>8</v>
      </c>
      <c r="D396" s="21" t="s">
        <v>681</v>
      </c>
      <c r="E396" s="40">
        <v>1.3401000000000001</v>
      </c>
      <c r="F396" s="40">
        <v>103.88674</v>
      </c>
      <c r="G396" s="41">
        <v>1</v>
      </c>
      <c r="H396" s="22">
        <v>5610</v>
      </c>
      <c r="I396" s="22">
        <v>120</v>
      </c>
      <c r="J396" s="23">
        <v>6428.5</v>
      </c>
      <c r="K396" s="23">
        <v>6677</v>
      </c>
      <c r="L396" s="23">
        <v>6180</v>
      </c>
      <c r="M396" s="24" t="s">
        <v>682</v>
      </c>
      <c r="N396" s="25" t="s">
        <v>133</v>
      </c>
      <c r="O396" s="25" t="s">
        <v>133</v>
      </c>
      <c r="P396" s="25" t="s">
        <v>133</v>
      </c>
      <c r="Q396" s="25" t="s">
        <v>133</v>
      </c>
      <c r="R396" s="25" t="s">
        <v>133</v>
      </c>
      <c r="S396" s="44" t="s">
        <v>133</v>
      </c>
      <c r="T396" s="26" t="s">
        <v>683</v>
      </c>
      <c r="U396" s="27" t="s">
        <v>133</v>
      </c>
      <c r="V396" s="27" t="s">
        <v>133</v>
      </c>
      <c r="W396" s="27" t="s">
        <v>133</v>
      </c>
      <c r="X396" s="27" t="s">
        <v>133</v>
      </c>
      <c r="Y396" s="27">
        <v>0.01</v>
      </c>
      <c r="Z396" s="27" t="s">
        <v>133</v>
      </c>
      <c r="AA396" s="27" t="s">
        <v>133</v>
      </c>
      <c r="AB396" s="28" t="s">
        <v>133</v>
      </c>
      <c r="AC396" s="28">
        <v>0.5</v>
      </c>
      <c r="AD396" s="28">
        <v>0.05</v>
      </c>
      <c r="AE396" s="28">
        <v>0.5</v>
      </c>
      <c r="AF396" s="28">
        <v>0.1</v>
      </c>
      <c r="AG396" s="39" t="s">
        <v>133</v>
      </c>
      <c r="AH396" s="39" t="s">
        <v>133</v>
      </c>
      <c r="AI396" s="39" t="s">
        <v>133</v>
      </c>
      <c r="AJ396" s="39" t="s">
        <v>133</v>
      </c>
      <c r="AK396" s="39" t="s">
        <v>133</v>
      </c>
      <c r="AL396" s="39">
        <v>1.63</v>
      </c>
      <c r="AM396" s="45" t="s">
        <v>133</v>
      </c>
      <c r="AN396" s="15">
        <f t="shared" si="47"/>
        <v>0.7159608927867499</v>
      </c>
      <c r="AO396" s="15">
        <f t="shared" si="48"/>
        <v>0.7159608927867499</v>
      </c>
      <c r="AP396" s="47">
        <v>-1.11529860816</v>
      </c>
      <c r="AQ396" s="29" t="s">
        <v>133</v>
      </c>
      <c r="AR396" s="29" t="s">
        <v>133</v>
      </c>
      <c r="AS396" s="148">
        <v>-0.65576702459000002</v>
      </c>
      <c r="AT396" s="148">
        <v>-0.40734226108400001</v>
      </c>
      <c r="AU396" s="48">
        <v>1.13116804272E-2</v>
      </c>
      <c r="AV396" s="47">
        <v>0.42996562193799998</v>
      </c>
      <c r="AW396" s="47">
        <v>0.46065315014899999</v>
      </c>
      <c r="AX396" s="29" t="s">
        <v>133</v>
      </c>
      <c r="AY396" s="29" t="s">
        <v>133</v>
      </c>
      <c r="AZ396" s="47">
        <v>0.71720262874100005</v>
      </c>
      <c r="BA396" s="30">
        <v>0</v>
      </c>
      <c r="BB396" s="42">
        <v>5</v>
      </c>
      <c r="BC396" s="31" t="s">
        <v>1705</v>
      </c>
      <c r="BD396" s="31" t="s">
        <v>11398</v>
      </c>
      <c r="BE396" s="31" t="s">
        <v>1709</v>
      </c>
      <c r="BF396" s="32">
        <v>0.36425715458410002</v>
      </c>
      <c r="BG396" s="32">
        <v>0.35294547415690003</v>
      </c>
      <c r="BH396" s="33">
        <v>0.05</v>
      </c>
      <c r="BI396" s="33">
        <v>0.05</v>
      </c>
      <c r="BJ396" s="32" t="s">
        <v>133</v>
      </c>
      <c r="BK396" s="32" t="s">
        <v>133</v>
      </c>
      <c r="BL396" s="32" t="s">
        <v>133</v>
      </c>
      <c r="BM396" s="34" t="s">
        <v>133</v>
      </c>
      <c r="BN396" s="34" t="s">
        <v>133</v>
      </c>
      <c r="BO396" s="34" t="s">
        <v>133</v>
      </c>
      <c r="BP396" s="34" t="s">
        <v>133</v>
      </c>
      <c r="BQ396" s="16">
        <f t="shared" si="42"/>
        <v>1.2657428454158999</v>
      </c>
      <c r="BR396" s="16">
        <f t="shared" ref="BR396" si="51">SQRT(SUMSQ(AN396,BG396,IF(OR(BH396="n/a",BH396="nd"),0,BH396),IF(OR(BI396="n/a",BI396="nd"),0,BI396)))</f>
        <v>0.80135541910430652</v>
      </c>
      <c r="BS396" s="16">
        <f t="shared" ref="BS396" si="52">SQRT(SUMSQ(AO396,BG396,IF(OR(BH396="n/a",BH396="nd"),0,BH396),IF(OR(BI396="n/a",BI396="nd"),0,BI396)))</f>
        <v>0.80135541910430652</v>
      </c>
      <c r="BT396" s="35" t="s">
        <v>133</v>
      </c>
      <c r="BU396" s="35" t="s">
        <v>133</v>
      </c>
      <c r="BV396" s="35" t="s">
        <v>133</v>
      </c>
      <c r="BW396" s="35" t="s">
        <v>133</v>
      </c>
      <c r="BX396" s="36">
        <v>0</v>
      </c>
      <c r="BY396" s="37" t="s">
        <v>133</v>
      </c>
      <c r="BZ396" s="38" t="s">
        <v>133</v>
      </c>
    </row>
    <row r="397" spans="1:78" ht="50.1" customHeight="1">
      <c r="A397" s="19" t="s">
        <v>685</v>
      </c>
      <c r="B397" s="20" t="s">
        <v>1115</v>
      </c>
      <c r="C397" s="21">
        <v>8</v>
      </c>
      <c r="D397" s="21" t="s">
        <v>681</v>
      </c>
      <c r="E397" s="40">
        <v>1.3401000000000001</v>
      </c>
      <c r="F397" s="40">
        <v>103.88674</v>
      </c>
      <c r="G397" s="41">
        <v>1</v>
      </c>
      <c r="H397" s="22">
        <v>5270</v>
      </c>
      <c r="I397" s="22">
        <v>170</v>
      </c>
      <c r="J397" s="23">
        <v>5992</v>
      </c>
      <c r="K397" s="23">
        <v>6325</v>
      </c>
      <c r="L397" s="23">
        <v>5659</v>
      </c>
      <c r="M397" s="24" t="s">
        <v>682</v>
      </c>
      <c r="N397" s="25" t="s">
        <v>133</v>
      </c>
      <c r="O397" s="25" t="s">
        <v>133</v>
      </c>
      <c r="P397" s="25" t="s">
        <v>133</v>
      </c>
      <c r="Q397" s="25" t="s">
        <v>133</v>
      </c>
      <c r="R397" s="25" t="s">
        <v>133</v>
      </c>
      <c r="S397" s="44" t="s">
        <v>133</v>
      </c>
      <c r="T397" s="26" t="s">
        <v>683</v>
      </c>
      <c r="U397" s="27" t="s">
        <v>133</v>
      </c>
      <c r="V397" s="27" t="s">
        <v>133</v>
      </c>
      <c r="W397" s="27" t="s">
        <v>133</v>
      </c>
      <c r="X397" s="27" t="s">
        <v>133</v>
      </c>
      <c r="Y397" s="27">
        <v>0.01</v>
      </c>
      <c r="Z397" s="27" t="s">
        <v>133</v>
      </c>
      <c r="AA397" s="27" t="s">
        <v>133</v>
      </c>
      <c r="AB397" s="28" t="s">
        <v>133</v>
      </c>
      <c r="AC397" s="28">
        <v>0.5</v>
      </c>
      <c r="AD397" s="28">
        <v>0.05</v>
      </c>
      <c r="AE397" s="28">
        <v>0.5</v>
      </c>
      <c r="AF397" s="28">
        <v>0.1</v>
      </c>
      <c r="AG397" s="39" t="s">
        <v>133</v>
      </c>
      <c r="AH397" s="39" t="s">
        <v>133</v>
      </c>
      <c r="AI397" s="39" t="s">
        <v>133</v>
      </c>
      <c r="AJ397" s="39" t="s">
        <v>133</v>
      </c>
      <c r="AK397" s="39" t="s">
        <v>133</v>
      </c>
      <c r="AL397" s="39">
        <v>1.63</v>
      </c>
      <c r="AM397" s="45" t="s">
        <v>133</v>
      </c>
      <c r="AN397" s="15">
        <f t="shared" si="47"/>
        <v>0.7159608927867499</v>
      </c>
      <c r="AO397" s="15">
        <f t="shared" si="48"/>
        <v>0.7159608927867499</v>
      </c>
      <c r="AP397" s="47">
        <v>-1.11529860816</v>
      </c>
      <c r="AQ397" s="29" t="s">
        <v>133</v>
      </c>
      <c r="AR397" s="29" t="s">
        <v>133</v>
      </c>
      <c r="AS397" s="148">
        <v>-0.65576702459000002</v>
      </c>
      <c r="AT397" s="148">
        <v>-0.40734226108400001</v>
      </c>
      <c r="AU397" s="48">
        <v>1.13116804272E-2</v>
      </c>
      <c r="AV397" s="47">
        <v>0.42996562193799998</v>
      </c>
      <c r="AW397" s="47">
        <v>0.46065315014899999</v>
      </c>
      <c r="AX397" s="29" t="s">
        <v>133</v>
      </c>
      <c r="AY397" s="29" t="s">
        <v>133</v>
      </c>
      <c r="AZ397" s="47">
        <v>0.71720262874100005</v>
      </c>
      <c r="BA397" s="30">
        <v>0</v>
      </c>
      <c r="BB397" s="42">
        <v>5</v>
      </c>
      <c r="BC397" s="31" t="s">
        <v>1705</v>
      </c>
      <c r="BD397" s="31" t="s">
        <v>11399</v>
      </c>
      <c r="BE397" s="31" t="s">
        <v>1709</v>
      </c>
      <c r="BF397" s="32">
        <v>0.36425715458410002</v>
      </c>
      <c r="BG397" s="32">
        <v>0.35294547415690003</v>
      </c>
      <c r="BH397" s="33">
        <v>0.05</v>
      </c>
      <c r="BI397" s="33">
        <v>0.05</v>
      </c>
      <c r="BJ397" s="32" t="s">
        <v>133</v>
      </c>
      <c r="BK397" s="32" t="s">
        <v>133</v>
      </c>
      <c r="BL397" s="32" t="s">
        <v>133</v>
      </c>
      <c r="BM397" s="34" t="s">
        <v>133</v>
      </c>
      <c r="BN397" s="34" t="s">
        <v>133</v>
      </c>
      <c r="BO397" s="34" t="s">
        <v>133</v>
      </c>
      <c r="BP397" s="34" t="s">
        <v>133</v>
      </c>
      <c r="BQ397" s="16">
        <f t="shared" si="42"/>
        <v>1.2657428454158999</v>
      </c>
      <c r="BR397" s="16">
        <f t="shared" ref="BR397" si="53">SQRT(SUMSQ(AN397,BG397,IF(OR(BH397="n/a",BH397="nd"),0,BH397),IF(OR(BI397="n/a",BI397="nd"),0,BI397)))</f>
        <v>0.80135541910430652</v>
      </c>
      <c r="BS397" s="16">
        <f t="shared" ref="BS397" si="54">SQRT(SUMSQ(AO397,BG397,IF(OR(BH397="n/a",BH397="nd"),0,BH397),IF(OR(BI397="n/a",BI397="nd"),0,BI397)))</f>
        <v>0.80135541910430652</v>
      </c>
      <c r="BT397" s="35" t="s">
        <v>133</v>
      </c>
      <c r="BU397" s="35" t="s">
        <v>133</v>
      </c>
      <c r="BV397" s="35" t="s">
        <v>133</v>
      </c>
      <c r="BW397" s="35" t="s">
        <v>133</v>
      </c>
      <c r="BX397" s="36">
        <v>0</v>
      </c>
      <c r="BY397" s="37" t="s">
        <v>133</v>
      </c>
      <c r="BZ397" s="38" t="s">
        <v>133</v>
      </c>
    </row>
    <row r="398" spans="1:78" ht="50.1" customHeight="1">
      <c r="A398" s="19" t="s">
        <v>686</v>
      </c>
      <c r="B398" s="20" t="s">
        <v>1115</v>
      </c>
      <c r="C398" s="21">
        <v>8</v>
      </c>
      <c r="D398" s="21" t="s">
        <v>681</v>
      </c>
      <c r="E398" s="40">
        <v>1.3401000000000001</v>
      </c>
      <c r="F398" s="40">
        <v>103.88674</v>
      </c>
      <c r="G398" s="41">
        <v>1</v>
      </c>
      <c r="H398" s="22">
        <v>5340</v>
      </c>
      <c r="I398" s="22">
        <v>110</v>
      </c>
      <c r="J398" s="23">
        <v>6111</v>
      </c>
      <c r="K398" s="23">
        <v>6320</v>
      </c>
      <c r="L398" s="23">
        <v>5902</v>
      </c>
      <c r="M398" s="24" t="s">
        <v>682</v>
      </c>
      <c r="N398" s="25" t="s">
        <v>133</v>
      </c>
      <c r="O398" s="25" t="s">
        <v>133</v>
      </c>
      <c r="P398" s="25" t="s">
        <v>133</v>
      </c>
      <c r="Q398" s="25" t="s">
        <v>133</v>
      </c>
      <c r="R398" s="25" t="s">
        <v>133</v>
      </c>
      <c r="S398" s="44" t="s">
        <v>133</v>
      </c>
      <c r="T398" s="26" t="s">
        <v>683</v>
      </c>
      <c r="U398" s="27" t="s">
        <v>133</v>
      </c>
      <c r="V398" s="27" t="s">
        <v>133</v>
      </c>
      <c r="W398" s="27" t="s">
        <v>133</v>
      </c>
      <c r="X398" s="27" t="s">
        <v>133</v>
      </c>
      <c r="Y398" s="27">
        <v>0.01</v>
      </c>
      <c r="Z398" s="27" t="s">
        <v>133</v>
      </c>
      <c r="AA398" s="27" t="s">
        <v>133</v>
      </c>
      <c r="AB398" s="28" t="s">
        <v>133</v>
      </c>
      <c r="AC398" s="28">
        <v>0.5</v>
      </c>
      <c r="AD398" s="28">
        <v>0.05</v>
      </c>
      <c r="AE398" s="28">
        <v>0.5</v>
      </c>
      <c r="AF398" s="28">
        <v>0.1</v>
      </c>
      <c r="AG398" s="39" t="s">
        <v>133</v>
      </c>
      <c r="AH398" s="39" t="s">
        <v>133</v>
      </c>
      <c r="AI398" s="39" t="s">
        <v>133</v>
      </c>
      <c r="AJ398" s="39" t="s">
        <v>133</v>
      </c>
      <c r="AK398" s="39" t="s">
        <v>133</v>
      </c>
      <c r="AL398" s="39">
        <v>3.39</v>
      </c>
      <c r="AM398" s="45" t="s">
        <v>133</v>
      </c>
      <c r="AN398" s="15">
        <f t="shared" si="47"/>
        <v>0.7159608927867499</v>
      </c>
      <c r="AO398" s="15">
        <f t="shared" si="48"/>
        <v>0.7159608927867499</v>
      </c>
      <c r="AP398" s="47">
        <v>-1.11529860816</v>
      </c>
      <c r="AQ398" s="29" t="s">
        <v>133</v>
      </c>
      <c r="AR398" s="29" t="s">
        <v>133</v>
      </c>
      <c r="AS398" s="148">
        <v>-0.65576702459000002</v>
      </c>
      <c r="AT398" s="148">
        <v>-0.40734226108400001</v>
      </c>
      <c r="AU398" s="48">
        <v>1.13116804272E-2</v>
      </c>
      <c r="AV398" s="47">
        <v>0.42996562193799998</v>
      </c>
      <c r="AW398" s="47">
        <v>0.46065315014899999</v>
      </c>
      <c r="AX398" s="29" t="s">
        <v>133</v>
      </c>
      <c r="AY398" s="29" t="s">
        <v>133</v>
      </c>
      <c r="AZ398" s="47">
        <v>0.71720262874100005</v>
      </c>
      <c r="BA398" s="30">
        <v>1</v>
      </c>
      <c r="BB398" s="42">
        <v>5</v>
      </c>
      <c r="BC398" s="31" t="s">
        <v>11333</v>
      </c>
      <c r="BD398" s="31" t="s">
        <v>11396</v>
      </c>
      <c r="BE398" s="31" t="s">
        <v>1710</v>
      </c>
      <c r="BF398" s="32" t="s">
        <v>133</v>
      </c>
      <c r="BG398" s="32" t="s">
        <v>133</v>
      </c>
      <c r="BH398" s="33">
        <v>0.05</v>
      </c>
      <c r="BI398" s="33">
        <v>0.05</v>
      </c>
      <c r="BJ398" s="32" t="s">
        <v>133</v>
      </c>
      <c r="BK398" s="32" t="s">
        <v>133</v>
      </c>
      <c r="BL398" s="32" t="s">
        <v>133</v>
      </c>
      <c r="BM398" s="34" t="s">
        <v>133</v>
      </c>
      <c r="BN398" s="34" t="s">
        <v>133</v>
      </c>
      <c r="BO398" s="34" t="s">
        <v>133</v>
      </c>
      <c r="BP398" s="34" t="s">
        <v>133</v>
      </c>
      <c r="BQ398" s="35" t="s">
        <v>133</v>
      </c>
      <c r="BR398" s="16">
        <f t="shared" si="43"/>
        <v>0.71944422994419788</v>
      </c>
      <c r="BS398" s="16">
        <f t="shared" si="44"/>
        <v>0.71944422994419788</v>
      </c>
      <c r="BT398" s="35" t="s">
        <v>133</v>
      </c>
      <c r="BU398" s="35" t="s">
        <v>133</v>
      </c>
      <c r="BV398" s="35" t="s">
        <v>133</v>
      </c>
      <c r="BW398" s="35" t="s">
        <v>133</v>
      </c>
      <c r="BX398" s="36">
        <v>0</v>
      </c>
      <c r="BY398" s="37" t="s">
        <v>133</v>
      </c>
      <c r="BZ398" s="38" t="s">
        <v>133</v>
      </c>
    </row>
    <row r="399" spans="1:78" ht="50.1" customHeight="1">
      <c r="A399" s="19" t="s">
        <v>687</v>
      </c>
      <c r="B399" s="20" t="s">
        <v>6084</v>
      </c>
      <c r="C399" s="21">
        <v>8</v>
      </c>
      <c r="D399" s="21" t="s">
        <v>681</v>
      </c>
      <c r="E399" s="40">
        <v>1.3401000000000001</v>
      </c>
      <c r="F399" s="40">
        <v>103.88674</v>
      </c>
      <c r="G399" s="41">
        <v>1</v>
      </c>
      <c r="H399" s="22">
        <v>6118</v>
      </c>
      <c r="I399" s="22">
        <v>42</v>
      </c>
      <c r="J399" s="23">
        <v>7027</v>
      </c>
      <c r="K399" s="23">
        <v>7157</v>
      </c>
      <c r="L399" s="23">
        <v>6897</v>
      </c>
      <c r="M399" s="24" t="s">
        <v>682</v>
      </c>
      <c r="N399" s="25" t="s">
        <v>133</v>
      </c>
      <c r="O399" s="25" t="s">
        <v>133</v>
      </c>
      <c r="P399" s="25" t="s">
        <v>133</v>
      </c>
      <c r="Q399" s="25" t="s">
        <v>133</v>
      </c>
      <c r="R399" s="25" t="s">
        <v>133</v>
      </c>
      <c r="S399" s="44" t="s">
        <v>133</v>
      </c>
      <c r="T399" s="26" t="s">
        <v>683</v>
      </c>
      <c r="U399" s="27" t="s">
        <v>133</v>
      </c>
      <c r="V399" s="27" t="s">
        <v>133</v>
      </c>
      <c r="W399" s="27" t="s">
        <v>133</v>
      </c>
      <c r="X399" s="27" t="s">
        <v>133</v>
      </c>
      <c r="Y399" s="27">
        <v>0.01</v>
      </c>
      <c r="Z399" s="27" t="s">
        <v>133</v>
      </c>
      <c r="AA399" s="27" t="s">
        <v>133</v>
      </c>
      <c r="AB399" s="28" t="s">
        <v>133</v>
      </c>
      <c r="AC399" s="28">
        <v>0.5</v>
      </c>
      <c r="AD399" s="28">
        <v>0.05</v>
      </c>
      <c r="AE399" s="28">
        <v>0.5</v>
      </c>
      <c r="AF399" s="28">
        <v>0.1</v>
      </c>
      <c r="AG399" s="39" t="s">
        <v>133</v>
      </c>
      <c r="AH399" s="39" t="s">
        <v>133</v>
      </c>
      <c r="AI399" s="39" t="s">
        <v>133</v>
      </c>
      <c r="AJ399" s="39" t="s">
        <v>133</v>
      </c>
      <c r="AK399" s="39" t="s">
        <v>133</v>
      </c>
      <c r="AL399" s="39">
        <v>1.28</v>
      </c>
      <c r="AM399" s="45" t="s">
        <v>133</v>
      </c>
      <c r="AN399" s="15">
        <f t="shared" si="47"/>
        <v>0.7159608927867499</v>
      </c>
      <c r="AO399" s="15">
        <f t="shared" si="48"/>
        <v>0.7159608927867499</v>
      </c>
      <c r="AP399" s="47">
        <v>-1.11529860816</v>
      </c>
      <c r="AQ399" s="29" t="s">
        <v>133</v>
      </c>
      <c r="AR399" s="29" t="s">
        <v>133</v>
      </c>
      <c r="AS399" s="148">
        <v>-0.65576702459000002</v>
      </c>
      <c r="AT399" s="148">
        <v>-0.40734226108400001</v>
      </c>
      <c r="AU399" s="48">
        <v>1.13116804272E-2</v>
      </c>
      <c r="AV399" s="47">
        <v>0.42996562193799998</v>
      </c>
      <c r="AW399" s="47">
        <v>0.46065315014899999</v>
      </c>
      <c r="AX399" s="29" t="s">
        <v>133</v>
      </c>
      <c r="AY399" s="29" t="s">
        <v>133</v>
      </c>
      <c r="AZ399" s="47">
        <v>0.71720262874100005</v>
      </c>
      <c r="BA399" s="30">
        <v>1</v>
      </c>
      <c r="BB399" s="42">
        <v>5</v>
      </c>
      <c r="BC399" s="31" t="s">
        <v>11333</v>
      </c>
      <c r="BD399" s="31" t="s">
        <v>11396</v>
      </c>
      <c r="BE399" s="31" t="s">
        <v>1710</v>
      </c>
      <c r="BF399" s="32" t="s">
        <v>133</v>
      </c>
      <c r="BG399" s="32" t="s">
        <v>133</v>
      </c>
      <c r="BH399" s="33">
        <v>0.05</v>
      </c>
      <c r="BI399" s="33">
        <v>0.05</v>
      </c>
      <c r="BJ399" s="32" t="s">
        <v>133</v>
      </c>
      <c r="BK399" s="32" t="s">
        <v>133</v>
      </c>
      <c r="BL399" s="32" t="s">
        <v>133</v>
      </c>
      <c r="BM399" s="34" t="s">
        <v>133</v>
      </c>
      <c r="BN399" s="34" t="s">
        <v>133</v>
      </c>
      <c r="BO399" s="34" t="s">
        <v>133</v>
      </c>
      <c r="BP399" s="34" t="s">
        <v>133</v>
      </c>
      <c r="BQ399" s="35" t="s">
        <v>133</v>
      </c>
      <c r="BR399" s="16">
        <f t="shared" si="43"/>
        <v>0.71944422994419788</v>
      </c>
      <c r="BS399" s="16">
        <f t="shared" si="44"/>
        <v>0.71944422994419788</v>
      </c>
      <c r="BT399" s="35" t="s">
        <v>133</v>
      </c>
      <c r="BU399" s="35" t="s">
        <v>133</v>
      </c>
      <c r="BV399" s="35" t="s">
        <v>133</v>
      </c>
      <c r="BW399" s="35" t="s">
        <v>133</v>
      </c>
      <c r="BX399" s="36">
        <v>0</v>
      </c>
      <c r="BY399" s="37" t="s">
        <v>133</v>
      </c>
      <c r="BZ399" s="38" t="s">
        <v>133</v>
      </c>
    </row>
    <row r="400" spans="1:78" ht="50.1" customHeight="1">
      <c r="A400" s="19" t="s">
        <v>688</v>
      </c>
      <c r="B400" s="20" t="s">
        <v>6083</v>
      </c>
      <c r="C400" s="21">
        <v>8</v>
      </c>
      <c r="D400" s="21" t="s">
        <v>681</v>
      </c>
      <c r="E400" s="40">
        <v>1.3401000000000001</v>
      </c>
      <c r="F400" s="40">
        <v>103.88674</v>
      </c>
      <c r="G400" s="41">
        <v>1</v>
      </c>
      <c r="H400" s="22">
        <v>6506</v>
      </c>
      <c r="I400" s="22">
        <v>186</v>
      </c>
      <c r="J400" s="23">
        <v>7338</v>
      </c>
      <c r="K400" s="23">
        <v>7710</v>
      </c>
      <c r="L400" s="23">
        <v>6966</v>
      </c>
      <c r="M400" s="24" t="s">
        <v>682</v>
      </c>
      <c r="N400" s="25" t="s">
        <v>133</v>
      </c>
      <c r="O400" s="25" t="s">
        <v>133</v>
      </c>
      <c r="P400" s="25" t="s">
        <v>133</v>
      </c>
      <c r="Q400" s="25" t="s">
        <v>133</v>
      </c>
      <c r="R400" s="25" t="s">
        <v>133</v>
      </c>
      <c r="S400" s="44" t="s">
        <v>133</v>
      </c>
      <c r="T400" s="26" t="s">
        <v>683</v>
      </c>
      <c r="U400" s="27" t="s">
        <v>133</v>
      </c>
      <c r="V400" s="27" t="s">
        <v>133</v>
      </c>
      <c r="W400" s="27" t="s">
        <v>133</v>
      </c>
      <c r="X400" s="27" t="s">
        <v>133</v>
      </c>
      <c r="Y400" s="27">
        <v>0.01</v>
      </c>
      <c r="Z400" s="27" t="s">
        <v>133</v>
      </c>
      <c r="AA400" s="27" t="s">
        <v>133</v>
      </c>
      <c r="AB400" s="28" t="s">
        <v>133</v>
      </c>
      <c r="AC400" s="28">
        <v>0.5</v>
      </c>
      <c r="AD400" s="28">
        <v>0.05</v>
      </c>
      <c r="AE400" s="28">
        <v>0.5</v>
      </c>
      <c r="AF400" s="28">
        <v>0.1</v>
      </c>
      <c r="AG400" s="39" t="s">
        <v>133</v>
      </c>
      <c r="AH400" s="39" t="s">
        <v>133</v>
      </c>
      <c r="AI400" s="39" t="s">
        <v>133</v>
      </c>
      <c r="AJ400" s="39" t="s">
        <v>133</v>
      </c>
      <c r="AK400" s="39" t="s">
        <v>133</v>
      </c>
      <c r="AL400" s="39">
        <v>1.28</v>
      </c>
      <c r="AM400" s="45" t="s">
        <v>133</v>
      </c>
      <c r="AN400" s="15">
        <f t="shared" si="47"/>
        <v>0.7159608927867499</v>
      </c>
      <c r="AO400" s="15">
        <f t="shared" si="48"/>
        <v>0.7159608927867499</v>
      </c>
      <c r="AP400" s="47">
        <v>-1.11529860816</v>
      </c>
      <c r="AQ400" s="29" t="s">
        <v>133</v>
      </c>
      <c r="AR400" s="29" t="s">
        <v>133</v>
      </c>
      <c r="AS400" s="148">
        <v>-0.65576702459000002</v>
      </c>
      <c r="AT400" s="148">
        <v>-0.40734226108400001</v>
      </c>
      <c r="AU400" s="48">
        <v>1.13116804272E-2</v>
      </c>
      <c r="AV400" s="47">
        <v>0.42996562193799998</v>
      </c>
      <c r="AW400" s="47">
        <v>0.46065315014899999</v>
      </c>
      <c r="AX400" s="29" t="s">
        <v>133</v>
      </c>
      <c r="AY400" s="29" t="s">
        <v>133</v>
      </c>
      <c r="AZ400" s="47">
        <v>0.71720262874100005</v>
      </c>
      <c r="BA400" s="30">
        <v>1</v>
      </c>
      <c r="BB400" s="42">
        <v>5</v>
      </c>
      <c r="BC400" s="31" t="s">
        <v>11333</v>
      </c>
      <c r="BD400" s="31" t="s">
        <v>11396</v>
      </c>
      <c r="BE400" s="31" t="s">
        <v>1710</v>
      </c>
      <c r="BF400" s="32" t="s">
        <v>133</v>
      </c>
      <c r="BG400" s="32" t="s">
        <v>133</v>
      </c>
      <c r="BH400" s="33">
        <v>0.05</v>
      </c>
      <c r="BI400" s="33">
        <v>0.05</v>
      </c>
      <c r="BJ400" s="32" t="s">
        <v>133</v>
      </c>
      <c r="BK400" s="32" t="s">
        <v>133</v>
      </c>
      <c r="BL400" s="32" t="s">
        <v>133</v>
      </c>
      <c r="BM400" s="34" t="s">
        <v>133</v>
      </c>
      <c r="BN400" s="34" t="s">
        <v>133</v>
      </c>
      <c r="BO400" s="34" t="s">
        <v>133</v>
      </c>
      <c r="BP400" s="34" t="s">
        <v>133</v>
      </c>
      <c r="BQ400" s="35" t="s">
        <v>133</v>
      </c>
      <c r="BR400" s="16">
        <f t="shared" ref="BR400:BR431" si="55">SQRT(SUMSQ(AN400,BG400,IF(OR(BH400="n/a",BH400="nd"),0,BH400),IF(OR(BI400="n/a",BI400="nd"),0,BI400)))</f>
        <v>0.71944422994419788</v>
      </c>
      <c r="BS400" s="16">
        <f t="shared" ref="BS400:BS431" si="56">SQRT(SUMSQ(AO400,BG400,IF(OR(BH400="n/a",BH400="nd"),0,BH400),IF(OR(BI400="n/a",BI400="nd"),0,BI400)))</f>
        <v>0.71944422994419788</v>
      </c>
      <c r="BT400" s="35" t="s">
        <v>133</v>
      </c>
      <c r="BU400" s="35" t="s">
        <v>133</v>
      </c>
      <c r="BV400" s="35" t="s">
        <v>133</v>
      </c>
      <c r="BW400" s="35" t="s">
        <v>133</v>
      </c>
      <c r="BX400" s="36">
        <v>0</v>
      </c>
      <c r="BY400" s="37" t="s">
        <v>133</v>
      </c>
      <c r="BZ400" s="38" t="s">
        <v>133</v>
      </c>
    </row>
    <row r="401" spans="1:78" ht="50.1" customHeight="1">
      <c r="A401" s="19" t="s">
        <v>690</v>
      </c>
      <c r="B401" s="20" t="s">
        <v>1115</v>
      </c>
      <c r="C401" s="21">
        <v>8</v>
      </c>
      <c r="D401" s="21" t="s">
        <v>689</v>
      </c>
      <c r="E401" s="40">
        <v>1.4467369999999999</v>
      </c>
      <c r="F401" s="40">
        <v>103.709312</v>
      </c>
      <c r="G401" s="41">
        <v>1</v>
      </c>
      <c r="H401" s="22">
        <v>1879</v>
      </c>
      <c r="I401" s="22">
        <v>191</v>
      </c>
      <c r="J401" s="23">
        <v>1806.5</v>
      </c>
      <c r="K401" s="23">
        <v>2207</v>
      </c>
      <c r="L401" s="23">
        <v>1406</v>
      </c>
      <c r="M401" s="24" t="s">
        <v>133</v>
      </c>
      <c r="N401" s="25" t="s">
        <v>133</v>
      </c>
      <c r="O401" s="25" t="s">
        <v>133</v>
      </c>
      <c r="P401" s="25" t="s">
        <v>133</v>
      </c>
      <c r="Q401" s="25" t="s">
        <v>133</v>
      </c>
      <c r="R401" s="25" t="s">
        <v>133</v>
      </c>
      <c r="S401" s="44" t="s">
        <v>133</v>
      </c>
      <c r="T401" s="26" t="s">
        <v>673</v>
      </c>
      <c r="U401" s="27" t="s">
        <v>133</v>
      </c>
      <c r="V401" s="27" t="s">
        <v>133</v>
      </c>
      <c r="W401" s="27" t="s">
        <v>133</v>
      </c>
      <c r="X401" s="27" t="s">
        <v>133</v>
      </c>
      <c r="Y401" s="27">
        <v>0.01</v>
      </c>
      <c r="Z401" s="27" t="s">
        <v>133</v>
      </c>
      <c r="AA401" s="27" t="s">
        <v>133</v>
      </c>
      <c r="AB401" s="28" t="s">
        <v>133</v>
      </c>
      <c r="AC401" s="28">
        <v>0.5</v>
      </c>
      <c r="AD401" s="28">
        <v>0.05</v>
      </c>
      <c r="AE401" s="28">
        <v>0.5</v>
      </c>
      <c r="AF401" s="28">
        <v>0.1</v>
      </c>
      <c r="AG401" s="39" t="s">
        <v>133</v>
      </c>
      <c r="AH401" s="39" t="s">
        <v>133</v>
      </c>
      <c r="AI401" s="39" t="s">
        <v>133</v>
      </c>
      <c r="AJ401" s="39" t="s">
        <v>133</v>
      </c>
      <c r="AK401" s="39" t="s">
        <v>133</v>
      </c>
      <c r="AL401" s="39">
        <v>-0.35</v>
      </c>
      <c r="AM401" s="45" t="s">
        <v>133</v>
      </c>
      <c r="AN401" s="15">
        <f t="shared" si="47"/>
        <v>0.7159608927867499</v>
      </c>
      <c r="AO401" s="15">
        <f t="shared" si="48"/>
        <v>0.7159608927867499</v>
      </c>
      <c r="AP401" s="47">
        <v>-0.97260380000000002</v>
      </c>
      <c r="AQ401" s="29" t="s">
        <v>133</v>
      </c>
      <c r="AR401" s="29" t="s">
        <v>133</v>
      </c>
      <c r="AS401" s="148">
        <v>-0.57514359999999998</v>
      </c>
      <c r="AT401" s="148">
        <v>-0.34388730000000001</v>
      </c>
      <c r="AU401" s="48">
        <v>1.0991300000000001E-2</v>
      </c>
      <c r="AV401" s="47">
        <v>0.36586990000000003</v>
      </c>
      <c r="AW401" s="47">
        <v>0.4228614</v>
      </c>
      <c r="AX401" s="29" t="s">
        <v>133</v>
      </c>
      <c r="AY401" s="29" t="s">
        <v>133</v>
      </c>
      <c r="AZ401" s="47">
        <v>0.66106830000000005</v>
      </c>
      <c r="BA401" s="30">
        <v>0</v>
      </c>
      <c r="BB401" s="42">
        <v>5</v>
      </c>
      <c r="BC401" s="31" t="s">
        <v>1705</v>
      </c>
      <c r="BD401" s="31" t="s">
        <v>11398</v>
      </c>
      <c r="BE401" s="31" t="s">
        <v>1709</v>
      </c>
      <c r="BF401" s="32">
        <v>0.33602980000000005</v>
      </c>
      <c r="BG401" s="32">
        <v>0.32503850000000001</v>
      </c>
      <c r="BH401" s="33">
        <v>0.05</v>
      </c>
      <c r="BI401" s="33">
        <v>0.05</v>
      </c>
      <c r="BJ401" s="32" t="s">
        <v>133</v>
      </c>
      <c r="BK401" s="32" t="s">
        <v>133</v>
      </c>
      <c r="BL401" s="32" t="s">
        <v>133</v>
      </c>
      <c r="BM401" s="34" t="s">
        <v>133</v>
      </c>
      <c r="BN401" s="34" t="s">
        <v>133</v>
      </c>
      <c r="BO401" s="34" t="s">
        <v>133</v>
      </c>
      <c r="BP401" s="34" t="s">
        <v>133</v>
      </c>
      <c r="BQ401" s="16">
        <f t="shared" si="42"/>
        <v>-0.68602980000000002</v>
      </c>
      <c r="BR401" s="16">
        <f t="shared" ref="BR401:BR402" si="57">SQRT(SUMSQ(AN401,BG401,IF(OR(BH401="n/a",BH401="nd"),0,BH401),IF(OR(BI401="n/a",BI401="nd"),0,BI401)))</f>
        <v>0.78946185878878894</v>
      </c>
      <c r="BS401" s="16">
        <f t="shared" ref="BS401:BS402" si="58">SQRT(SUMSQ(AO401,BG401,IF(OR(BH401="n/a",BH401="nd"),0,BH401),IF(OR(BI401="n/a",BI401="nd"),0,BI401)))</f>
        <v>0.78946185878878894</v>
      </c>
      <c r="BT401" s="35" t="s">
        <v>133</v>
      </c>
      <c r="BU401" s="35" t="s">
        <v>133</v>
      </c>
      <c r="BV401" s="35" t="s">
        <v>133</v>
      </c>
      <c r="BW401" s="35" t="s">
        <v>133</v>
      </c>
      <c r="BX401" s="36">
        <v>0</v>
      </c>
      <c r="BY401" s="37" t="s">
        <v>133</v>
      </c>
      <c r="BZ401" s="38" t="s">
        <v>133</v>
      </c>
    </row>
    <row r="402" spans="1:78" ht="50.1" customHeight="1">
      <c r="A402" s="19" t="s">
        <v>691</v>
      </c>
      <c r="B402" s="20" t="s">
        <v>1115</v>
      </c>
      <c r="C402" s="21">
        <v>8</v>
      </c>
      <c r="D402" s="21" t="s">
        <v>689</v>
      </c>
      <c r="E402" s="40">
        <v>1.4467369999999999</v>
      </c>
      <c r="F402" s="40">
        <v>103.709312</v>
      </c>
      <c r="G402" s="41">
        <v>1</v>
      </c>
      <c r="H402" s="22">
        <v>2397</v>
      </c>
      <c r="I402" s="22">
        <v>191</v>
      </c>
      <c r="J402" s="23">
        <v>2426.5</v>
      </c>
      <c r="K402" s="23">
        <v>2867</v>
      </c>
      <c r="L402" s="23">
        <v>1986</v>
      </c>
      <c r="M402" s="24" t="s">
        <v>133</v>
      </c>
      <c r="N402" s="25" t="s">
        <v>133</v>
      </c>
      <c r="O402" s="25" t="s">
        <v>133</v>
      </c>
      <c r="P402" s="25" t="s">
        <v>133</v>
      </c>
      <c r="Q402" s="25" t="s">
        <v>133</v>
      </c>
      <c r="R402" s="25" t="s">
        <v>133</v>
      </c>
      <c r="S402" s="44" t="s">
        <v>133</v>
      </c>
      <c r="T402" s="26" t="s">
        <v>673</v>
      </c>
      <c r="U402" s="27" t="s">
        <v>133</v>
      </c>
      <c r="V402" s="27" t="s">
        <v>133</v>
      </c>
      <c r="W402" s="27" t="s">
        <v>133</v>
      </c>
      <c r="X402" s="27" t="s">
        <v>133</v>
      </c>
      <c r="Y402" s="27">
        <v>0.01</v>
      </c>
      <c r="Z402" s="27" t="s">
        <v>133</v>
      </c>
      <c r="AA402" s="27" t="s">
        <v>133</v>
      </c>
      <c r="AB402" s="28" t="s">
        <v>133</v>
      </c>
      <c r="AC402" s="28">
        <v>0.5</v>
      </c>
      <c r="AD402" s="28">
        <v>0.05</v>
      </c>
      <c r="AE402" s="28">
        <v>0.5</v>
      </c>
      <c r="AF402" s="28">
        <v>0.1</v>
      </c>
      <c r="AG402" s="39" t="s">
        <v>133</v>
      </c>
      <c r="AH402" s="39" t="s">
        <v>133</v>
      </c>
      <c r="AI402" s="39" t="s">
        <v>133</v>
      </c>
      <c r="AJ402" s="39" t="s">
        <v>133</v>
      </c>
      <c r="AK402" s="39" t="s">
        <v>133</v>
      </c>
      <c r="AL402" s="39">
        <v>-0.01</v>
      </c>
      <c r="AM402" s="45" t="s">
        <v>133</v>
      </c>
      <c r="AN402" s="15">
        <f t="shared" si="47"/>
        <v>0.7159608927867499</v>
      </c>
      <c r="AO402" s="15">
        <f t="shared" si="48"/>
        <v>0.7159608927867499</v>
      </c>
      <c r="AP402" s="47">
        <v>-0.97260380000000002</v>
      </c>
      <c r="AQ402" s="29" t="s">
        <v>133</v>
      </c>
      <c r="AR402" s="29" t="s">
        <v>133</v>
      </c>
      <c r="AS402" s="148">
        <v>-0.57514359999999998</v>
      </c>
      <c r="AT402" s="148">
        <v>-0.34388730000000001</v>
      </c>
      <c r="AU402" s="48">
        <v>1.0991300000000001E-2</v>
      </c>
      <c r="AV402" s="47">
        <v>0.36586990000000003</v>
      </c>
      <c r="AW402" s="47">
        <v>0.4228614</v>
      </c>
      <c r="AX402" s="29" t="s">
        <v>133</v>
      </c>
      <c r="AY402" s="29" t="s">
        <v>133</v>
      </c>
      <c r="AZ402" s="47">
        <v>0.66106830000000005</v>
      </c>
      <c r="BA402" s="30">
        <v>0</v>
      </c>
      <c r="BB402" s="42">
        <v>5</v>
      </c>
      <c r="BC402" s="31" t="s">
        <v>1705</v>
      </c>
      <c r="BD402" s="31" t="s">
        <v>11398</v>
      </c>
      <c r="BE402" s="31" t="s">
        <v>1709</v>
      </c>
      <c r="BF402" s="32">
        <v>0.33602980000000005</v>
      </c>
      <c r="BG402" s="32">
        <v>0.32503850000000001</v>
      </c>
      <c r="BH402" s="33">
        <v>0.05</v>
      </c>
      <c r="BI402" s="33">
        <v>0.05</v>
      </c>
      <c r="BJ402" s="32" t="s">
        <v>133</v>
      </c>
      <c r="BK402" s="32" t="s">
        <v>133</v>
      </c>
      <c r="BL402" s="32" t="s">
        <v>133</v>
      </c>
      <c r="BM402" s="34" t="s">
        <v>133</v>
      </c>
      <c r="BN402" s="34" t="s">
        <v>133</v>
      </c>
      <c r="BO402" s="34" t="s">
        <v>133</v>
      </c>
      <c r="BP402" s="34" t="s">
        <v>133</v>
      </c>
      <c r="BQ402" s="16">
        <f t="shared" si="42"/>
        <v>-0.34602980000000005</v>
      </c>
      <c r="BR402" s="16">
        <f t="shared" si="57"/>
        <v>0.78946185878878894</v>
      </c>
      <c r="BS402" s="16">
        <f t="shared" si="58"/>
        <v>0.78946185878878894</v>
      </c>
      <c r="BT402" s="35" t="s">
        <v>133</v>
      </c>
      <c r="BU402" s="35" t="s">
        <v>133</v>
      </c>
      <c r="BV402" s="35" t="s">
        <v>133</v>
      </c>
      <c r="BW402" s="35" t="s">
        <v>133</v>
      </c>
      <c r="BX402" s="36">
        <v>0</v>
      </c>
      <c r="BY402" s="37" t="s">
        <v>133</v>
      </c>
      <c r="BZ402" s="38" t="s">
        <v>133</v>
      </c>
    </row>
    <row r="403" spans="1:78" ht="50.1" customHeight="1">
      <c r="A403" s="19" t="s">
        <v>692</v>
      </c>
      <c r="B403" s="20" t="s">
        <v>6084</v>
      </c>
      <c r="C403" s="21">
        <v>8</v>
      </c>
      <c r="D403" s="21" t="s">
        <v>689</v>
      </c>
      <c r="E403" s="40">
        <v>1.4467369999999999</v>
      </c>
      <c r="F403" s="40">
        <v>103.709312</v>
      </c>
      <c r="G403" s="41">
        <v>1</v>
      </c>
      <c r="H403" s="22">
        <v>6951</v>
      </c>
      <c r="I403" s="22">
        <v>47</v>
      </c>
      <c r="J403" s="23">
        <v>7774</v>
      </c>
      <c r="K403" s="23">
        <v>7867</v>
      </c>
      <c r="L403" s="23">
        <v>7681</v>
      </c>
      <c r="M403" s="24" t="s">
        <v>133</v>
      </c>
      <c r="N403" s="25" t="s">
        <v>133</v>
      </c>
      <c r="O403" s="25" t="s">
        <v>133</v>
      </c>
      <c r="P403" s="25" t="s">
        <v>133</v>
      </c>
      <c r="Q403" s="25" t="s">
        <v>133</v>
      </c>
      <c r="R403" s="25" t="s">
        <v>133</v>
      </c>
      <c r="S403" s="44" t="s">
        <v>133</v>
      </c>
      <c r="T403" s="26" t="s">
        <v>673</v>
      </c>
      <c r="U403" s="27" t="s">
        <v>133</v>
      </c>
      <c r="V403" s="27" t="s">
        <v>133</v>
      </c>
      <c r="W403" s="27" t="s">
        <v>133</v>
      </c>
      <c r="X403" s="27" t="s">
        <v>133</v>
      </c>
      <c r="Y403" s="27">
        <v>0.01</v>
      </c>
      <c r="Z403" s="27" t="s">
        <v>133</v>
      </c>
      <c r="AA403" s="27" t="s">
        <v>133</v>
      </c>
      <c r="AB403" s="28" t="s">
        <v>133</v>
      </c>
      <c r="AC403" s="28">
        <v>0.5</v>
      </c>
      <c r="AD403" s="28">
        <v>0.05</v>
      </c>
      <c r="AE403" s="28">
        <v>0.5</v>
      </c>
      <c r="AF403" s="28">
        <v>0.1</v>
      </c>
      <c r="AG403" s="39" t="s">
        <v>133</v>
      </c>
      <c r="AH403" s="39" t="s">
        <v>133</v>
      </c>
      <c r="AI403" s="39" t="s">
        <v>133</v>
      </c>
      <c r="AJ403" s="39" t="s">
        <v>133</v>
      </c>
      <c r="AK403" s="39" t="s">
        <v>133</v>
      </c>
      <c r="AL403" s="39">
        <v>-2.04</v>
      </c>
      <c r="AM403" s="45" t="s">
        <v>133</v>
      </c>
      <c r="AN403" s="15">
        <f t="shared" si="47"/>
        <v>0.7159608927867499</v>
      </c>
      <c r="AO403" s="15">
        <f t="shared" si="48"/>
        <v>0.7159608927867499</v>
      </c>
      <c r="AP403" s="47">
        <v>-0.97260380000000002</v>
      </c>
      <c r="AQ403" s="29" t="s">
        <v>133</v>
      </c>
      <c r="AR403" s="29" t="s">
        <v>133</v>
      </c>
      <c r="AS403" s="148">
        <v>-0.57514359999999998</v>
      </c>
      <c r="AT403" s="148">
        <v>-0.34388730000000001</v>
      </c>
      <c r="AU403" s="48">
        <v>1.0991300000000001E-2</v>
      </c>
      <c r="AV403" s="47">
        <v>0.36586990000000003</v>
      </c>
      <c r="AW403" s="47">
        <v>0.4228614</v>
      </c>
      <c r="AX403" s="29" t="s">
        <v>133</v>
      </c>
      <c r="AY403" s="29" t="s">
        <v>133</v>
      </c>
      <c r="AZ403" s="47">
        <v>0.66106830000000005</v>
      </c>
      <c r="BA403" s="30">
        <v>1</v>
      </c>
      <c r="BB403" s="42">
        <v>5</v>
      </c>
      <c r="BC403" s="31" t="s">
        <v>11333</v>
      </c>
      <c r="BD403" s="31" t="s">
        <v>11396</v>
      </c>
      <c r="BE403" s="31" t="s">
        <v>1710</v>
      </c>
      <c r="BF403" s="32" t="s">
        <v>133</v>
      </c>
      <c r="BG403" s="32" t="s">
        <v>133</v>
      </c>
      <c r="BH403" s="33">
        <v>0.05</v>
      </c>
      <c r="BI403" s="33">
        <v>0.05</v>
      </c>
      <c r="BJ403" s="32" t="s">
        <v>133</v>
      </c>
      <c r="BK403" s="32" t="s">
        <v>133</v>
      </c>
      <c r="BL403" s="32" t="s">
        <v>133</v>
      </c>
      <c r="BM403" s="34" t="s">
        <v>133</v>
      </c>
      <c r="BN403" s="34" t="s">
        <v>133</v>
      </c>
      <c r="BO403" s="34" t="s">
        <v>133</v>
      </c>
      <c r="BP403" s="34" t="s">
        <v>133</v>
      </c>
      <c r="BQ403" s="35" t="s">
        <v>133</v>
      </c>
      <c r="BR403" s="16">
        <f t="shared" si="55"/>
        <v>0.71944422994419788</v>
      </c>
      <c r="BS403" s="16">
        <f t="shared" si="56"/>
        <v>0.71944422994419788</v>
      </c>
      <c r="BT403" s="35" t="s">
        <v>133</v>
      </c>
      <c r="BU403" s="35" t="s">
        <v>133</v>
      </c>
      <c r="BV403" s="35" t="s">
        <v>133</v>
      </c>
      <c r="BW403" s="35" t="s">
        <v>133</v>
      </c>
      <c r="BX403" s="36">
        <v>0</v>
      </c>
      <c r="BY403" s="37" t="s">
        <v>133</v>
      </c>
      <c r="BZ403" s="38" t="s">
        <v>133</v>
      </c>
    </row>
    <row r="404" spans="1:78" ht="50.1" customHeight="1">
      <c r="A404" s="19" t="s">
        <v>693</v>
      </c>
      <c r="B404" s="20" t="s">
        <v>6083</v>
      </c>
      <c r="C404" s="21">
        <v>8</v>
      </c>
      <c r="D404" s="21" t="s">
        <v>689</v>
      </c>
      <c r="E404" s="40">
        <v>1.4467369999999999</v>
      </c>
      <c r="F404" s="40">
        <v>103.709312</v>
      </c>
      <c r="G404" s="41">
        <v>1</v>
      </c>
      <c r="H404" s="22">
        <v>7092</v>
      </c>
      <c r="I404" s="22">
        <v>193</v>
      </c>
      <c r="J404" s="23">
        <v>7905.5</v>
      </c>
      <c r="K404" s="23">
        <v>8224</v>
      </c>
      <c r="L404" s="23">
        <v>7587</v>
      </c>
      <c r="M404" s="24" t="s">
        <v>133</v>
      </c>
      <c r="N404" s="25" t="s">
        <v>133</v>
      </c>
      <c r="O404" s="25" t="s">
        <v>133</v>
      </c>
      <c r="P404" s="25" t="s">
        <v>133</v>
      </c>
      <c r="Q404" s="25" t="s">
        <v>133</v>
      </c>
      <c r="R404" s="25" t="s">
        <v>133</v>
      </c>
      <c r="S404" s="44" t="s">
        <v>133</v>
      </c>
      <c r="T404" s="26" t="s">
        <v>673</v>
      </c>
      <c r="U404" s="27" t="s">
        <v>133</v>
      </c>
      <c r="V404" s="27" t="s">
        <v>133</v>
      </c>
      <c r="W404" s="27" t="s">
        <v>133</v>
      </c>
      <c r="X404" s="27" t="s">
        <v>133</v>
      </c>
      <c r="Y404" s="27">
        <v>0.01</v>
      </c>
      <c r="Z404" s="27" t="s">
        <v>133</v>
      </c>
      <c r="AA404" s="27" t="s">
        <v>133</v>
      </c>
      <c r="AB404" s="28" t="s">
        <v>133</v>
      </c>
      <c r="AC404" s="28">
        <v>0.5</v>
      </c>
      <c r="AD404" s="28">
        <v>0.05</v>
      </c>
      <c r="AE404" s="28">
        <v>0.5</v>
      </c>
      <c r="AF404" s="28">
        <v>0.1</v>
      </c>
      <c r="AG404" s="39" t="s">
        <v>133</v>
      </c>
      <c r="AH404" s="39" t="s">
        <v>133</v>
      </c>
      <c r="AI404" s="39" t="s">
        <v>133</v>
      </c>
      <c r="AJ404" s="39" t="s">
        <v>133</v>
      </c>
      <c r="AK404" s="39" t="s">
        <v>133</v>
      </c>
      <c r="AL404" s="39">
        <v>-2.04</v>
      </c>
      <c r="AM404" s="45" t="s">
        <v>133</v>
      </c>
      <c r="AN404" s="15">
        <f t="shared" si="47"/>
        <v>0.7159608927867499</v>
      </c>
      <c r="AO404" s="15">
        <f t="shared" si="48"/>
        <v>0.7159608927867499</v>
      </c>
      <c r="AP404" s="47">
        <v>-0.97260380000000002</v>
      </c>
      <c r="AQ404" s="29" t="s">
        <v>133</v>
      </c>
      <c r="AR404" s="29" t="s">
        <v>133</v>
      </c>
      <c r="AS404" s="148">
        <v>-0.57514359999999998</v>
      </c>
      <c r="AT404" s="148">
        <v>-0.34388730000000001</v>
      </c>
      <c r="AU404" s="48">
        <v>1.0991300000000001E-2</v>
      </c>
      <c r="AV404" s="47">
        <v>0.36586990000000003</v>
      </c>
      <c r="AW404" s="47">
        <v>0.4228614</v>
      </c>
      <c r="AX404" s="29" t="s">
        <v>133</v>
      </c>
      <c r="AY404" s="29" t="s">
        <v>133</v>
      </c>
      <c r="AZ404" s="47">
        <v>0.66106830000000005</v>
      </c>
      <c r="BA404" s="30">
        <v>1</v>
      </c>
      <c r="BB404" s="42">
        <v>5</v>
      </c>
      <c r="BC404" s="31" t="s">
        <v>11333</v>
      </c>
      <c r="BD404" s="31" t="s">
        <v>11396</v>
      </c>
      <c r="BE404" s="31" t="s">
        <v>1710</v>
      </c>
      <c r="BF404" s="32" t="s">
        <v>133</v>
      </c>
      <c r="BG404" s="32" t="s">
        <v>133</v>
      </c>
      <c r="BH404" s="33">
        <v>0.05</v>
      </c>
      <c r="BI404" s="33">
        <v>0.05</v>
      </c>
      <c r="BJ404" s="32" t="s">
        <v>133</v>
      </c>
      <c r="BK404" s="32" t="s">
        <v>133</v>
      </c>
      <c r="BL404" s="32" t="s">
        <v>133</v>
      </c>
      <c r="BM404" s="34" t="s">
        <v>133</v>
      </c>
      <c r="BN404" s="34" t="s">
        <v>133</v>
      </c>
      <c r="BO404" s="34" t="s">
        <v>133</v>
      </c>
      <c r="BP404" s="34" t="s">
        <v>133</v>
      </c>
      <c r="BQ404" s="35" t="s">
        <v>133</v>
      </c>
      <c r="BR404" s="16">
        <f t="shared" si="55"/>
        <v>0.71944422994419788</v>
      </c>
      <c r="BS404" s="16">
        <f t="shared" si="56"/>
        <v>0.71944422994419788</v>
      </c>
      <c r="BT404" s="35" t="s">
        <v>133</v>
      </c>
      <c r="BU404" s="35" t="s">
        <v>133</v>
      </c>
      <c r="BV404" s="35" t="s">
        <v>133</v>
      </c>
      <c r="BW404" s="35" t="s">
        <v>133</v>
      </c>
      <c r="BX404" s="36">
        <v>0</v>
      </c>
      <c r="BY404" s="37" t="s">
        <v>133</v>
      </c>
      <c r="BZ404" s="38" t="s">
        <v>133</v>
      </c>
    </row>
    <row r="405" spans="1:78" ht="50.1" customHeight="1">
      <c r="A405" s="19" t="s">
        <v>695</v>
      </c>
      <c r="B405" s="20" t="s">
        <v>1115</v>
      </c>
      <c r="C405" s="21">
        <v>8</v>
      </c>
      <c r="D405" s="21" t="s">
        <v>694</v>
      </c>
      <c r="E405" s="40">
        <v>1.356725</v>
      </c>
      <c r="F405" s="40">
        <v>103.65891000000001</v>
      </c>
      <c r="G405" s="41">
        <v>1</v>
      </c>
      <c r="H405" s="22">
        <v>5040</v>
      </c>
      <c r="I405" s="22">
        <v>184</v>
      </c>
      <c r="J405" s="23">
        <v>5830</v>
      </c>
      <c r="K405" s="23">
        <v>6211</v>
      </c>
      <c r="L405" s="23">
        <v>5449</v>
      </c>
      <c r="M405" s="24" t="s">
        <v>133</v>
      </c>
      <c r="N405" s="25" t="s">
        <v>133</v>
      </c>
      <c r="O405" s="25" t="s">
        <v>133</v>
      </c>
      <c r="P405" s="25" t="s">
        <v>133</v>
      </c>
      <c r="Q405" s="25" t="s">
        <v>133</v>
      </c>
      <c r="R405" s="25" t="s">
        <v>133</v>
      </c>
      <c r="S405" s="44" t="s">
        <v>133</v>
      </c>
      <c r="T405" s="26" t="s">
        <v>673</v>
      </c>
      <c r="U405" s="27" t="s">
        <v>133</v>
      </c>
      <c r="V405" s="27" t="s">
        <v>133</v>
      </c>
      <c r="W405" s="27" t="s">
        <v>133</v>
      </c>
      <c r="X405" s="27" t="s">
        <v>133</v>
      </c>
      <c r="Y405" s="27">
        <v>0.01</v>
      </c>
      <c r="Z405" s="27" t="s">
        <v>133</v>
      </c>
      <c r="AA405" s="27" t="s">
        <v>133</v>
      </c>
      <c r="AB405" s="28" t="s">
        <v>133</v>
      </c>
      <c r="AC405" s="28">
        <v>0.5</v>
      </c>
      <c r="AD405" s="28">
        <v>0.05</v>
      </c>
      <c r="AE405" s="28">
        <v>0.5</v>
      </c>
      <c r="AF405" s="28">
        <v>0.1</v>
      </c>
      <c r="AG405" s="39" t="s">
        <v>133</v>
      </c>
      <c r="AH405" s="39" t="s">
        <v>133</v>
      </c>
      <c r="AI405" s="39" t="s">
        <v>133</v>
      </c>
      <c r="AJ405" s="39" t="s">
        <v>133</v>
      </c>
      <c r="AK405" s="39" t="s">
        <v>133</v>
      </c>
      <c r="AL405" s="39">
        <v>4.79</v>
      </c>
      <c r="AM405" s="45" t="s">
        <v>133</v>
      </c>
      <c r="AN405" s="15">
        <f t="shared" si="47"/>
        <v>0.7159608927867499</v>
      </c>
      <c r="AO405" s="15">
        <f t="shared" si="48"/>
        <v>0.7159608927867499</v>
      </c>
      <c r="AP405" s="47">
        <v>-0.61364937213399995</v>
      </c>
      <c r="AQ405" s="29" t="s">
        <v>133</v>
      </c>
      <c r="AR405" s="29" t="s">
        <v>133</v>
      </c>
      <c r="AS405" s="148">
        <v>-0.37422044794800002</v>
      </c>
      <c r="AT405" s="148">
        <v>-0.26773011611399999</v>
      </c>
      <c r="AU405" s="48">
        <v>2.5335944236300001E-3</v>
      </c>
      <c r="AV405" s="47">
        <v>0.272797304962</v>
      </c>
      <c r="AW405" s="47">
        <v>0.31564915948400002</v>
      </c>
      <c r="AX405" s="29" t="s">
        <v>133</v>
      </c>
      <c r="AY405" s="29" t="s">
        <v>133</v>
      </c>
      <c r="AZ405" s="47">
        <v>0.49493738378399998</v>
      </c>
      <c r="BA405" s="30">
        <v>1</v>
      </c>
      <c r="BB405" s="42">
        <v>5</v>
      </c>
      <c r="BC405" s="31" t="s">
        <v>11333</v>
      </c>
      <c r="BD405" s="31" t="s">
        <v>11397</v>
      </c>
      <c r="BE405" s="31" t="s">
        <v>1710</v>
      </c>
      <c r="BF405" s="32" t="s">
        <v>133</v>
      </c>
      <c r="BG405" s="32" t="s">
        <v>133</v>
      </c>
      <c r="BH405" s="33">
        <v>0.05</v>
      </c>
      <c r="BI405" s="33">
        <v>0.05</v>
      </c>
      <c r="BJ405" s="32" t="s">
        <v>133</v>
      </c>
      <c r="BK405" s="32" t="s">
        <v>133</v>
      </c>
      <c r="BL405" s="32" t="s">
        <v>133</v>
      </c>
      <c r="BM405" s="34" t="s">
        <v>133</v>
      </c>
      <c r="BN405" s="34" t="s">
        <v>133</v>
      </c>
      <c r="BO405" s="34" t="s">
        <v>133</v>
      </c>
      <c r="BP405" s="34" t="s">
        <v>133</v>
      </c>
      <c r="BQ405" s="35" t="s">
        <v>133</v>
      </c>
      <c r="BR405" s="16">
        <f t="shared" si="55"/>
        <v>0.71944422994419788</v>
      </c>
      <c r="BS405" s="16">
        <f t="shared" si="56"/>
        <v>0.71944422994419788</v>
      </c>
      <c r="BT405" s="35" t="s">
        <v>133</v>
      </c>
      <c r="BU405" s="35" t="s">
        <v>133</v>
      </c>
      <c r="BV405" s="35" t="s">
        <v>133</v>
      </c>
      <c r="BW405" s="35" t="s">
        <v>133</v>
      </c>
      <c r="BX405" s="36">
        <v>0</v>
      </c>
      <c r="BY405" s="37" t="s">
        <v>133</v>
      </c>
      <c r="BZ405" s="38" t="s">
        <v>1064</v>
      </c>
    </row>
    <row r="406" spans="1:78" ht="50.1" customHeight="1">
      <c r="A406" s="19" t="s">
        <v>696</v>
      </c>
      <c r="B406" s="20" t="s">
        <v>1115</v>
      </c>
      <c r="C406" s="21">
        <v>8</v>
      </c>
      <c r="D406" s="21" t="s">
        <v>694</v>
      </c>
      <c r="E406" s="40">
        <v>1.356725</v>
      </c>
      <c r="F406" s="40">
        <v>103.65891000000001</v>
      </c>
      <c r="G406" s="41">
        <v>1</v>
      </c>
      <c r="H406" s="22">
        <v>4949</v>
      </c>
      <c r="I406" s="22">
        <v>187</v>
      </c>
      <c r="J406" s="23">
        <v>5740.5</v>
      </c>
      <c r="K406" s="23">
        <v>6182</v>
      </c>
      <c r="L406" s="23">
        <v>5299</v>
      </c>
      <c r="M406" s="24" t="s">
        <v>133</v>
      </c>
      <c r="N406" s="25" t="s">
        <v>133</v>
      </c>
      <c r="O406" s="25" t="s">
        <v>133</v>
      </c>
      <c r="P406" s="25" t="s">
        <v>133</v>
      </c>
      <c r="Q406" s="25" t="s">
        <v>133</v>
      </c>
      <c r="R406" s="25" t="s">
        <v>133</v>
      </c>
      <c r="S406" s="44" t="s">
        <v>133</v>
      </c>
      <c r="T406" s="26" t="s">
        <v>673</v>
      </c>
      <c r="U406" s="27" t="s">
        <v>133</v>
      </c>
      <c r="V406" s="27" t="s">
        <v>133</v>
      </c>
      <c r="W406" s="27" t="s">
        <v>133</v>
      </c>
      <c r="X406" s="27" t="s">
        <v>133</v>
      </c>
      <c r="Y406" s="27">
        <v>0.01</v>
      </c>
      <c r="Z406" s="27" t="s">
        <v>133</v>
      </c>
      <c r="AA406" s="27" t="s">
        <v>133</v>
      </c>
      <c r="AB406" s="28" t="s">
        <v>133</v>
      </c>
      <c r="AC406" s="28">
        <v>0.5</v>
      </c>
      <c r="AD406" s="28">
        <v>0.05</v>
      </c>
      <c r="AE406" s="28">
        <v>0.5</v>
      </c>
      <c r="AF406" s="28">
        <v>0.1</v>
      </c>
      <c r="AG406" s="39" t="s">
        <v>133</v>
      </c>
      <c r="AH406" s="39" t="s">
        <v>133</v>
      </c>
      <c r="AI406" s="39" t="s">
        <v>133</v>
      </c>
      <c r="AJ406" s="39" t="s">
        <v>133</v>
      </c>
      <c r="AK406" s="39" t="s">
        <v>133</v>
      </c>
      <c r="AL406" s="39">
        <v>5</v>
      </c>
      <c r="AM406" s="45" t="s">
        <v>133</v>
      </c>
      <c r="AN406" s="15">
        <f t="shared" ref="AN406:AN468" si="59">SQRT(SUMSQ(IF(OR(X406="n/a",X406="nd"),0,X406),IF(OR(Y406="n/a",Y406="nd"),0,Y406),IF(OR(Z406="n/a",Z406="nd"),0,Z406),IF(OR(AA406="n/a",AA406="nd"),0,AA406),IF(OR(AB406="n/a",AB406="nd"),0,AB406),IF(OR(AC406="n/a",AC406="nd"),0,AC406),IF(OR(AD406="n/a",AD406="nd"),0,AD406),IF(OR(AE406="n/a",AE406="nd"),0,AE406),IF(OR(AF406="n/a",AF406="nd"),0,AF406),IF(OR(AG406="n/a",AG406="nd"),0,AG406),IF(OR(AH406="n/a",AH406="nd"),0,AH406),IF(OR(AI406="n/a",AI406="nd"),0,AI406)))</f>
        <v>0.7159608927867499</v>
      </c>
      <c r="AO406" s="15">
        <f t="shared" ref="AO406:AO468" si="60">SQRT(SUMSQ(IF(OR(X406="n/a",X406="nd"),0,X406),IF(OR(Y406="n/a",Y406="nd"),0,Y406),IF(OR(Z406="n/a",Z406="nd"),0,Z406),IF(OR(AB406="n/a",AB406="nd"),0,AB406),IF(OR(AC406="n/a",AC406="nd"),0,AC406),IF(OR(AD406="n/a",AD406="nd"),0,AD406),IF(OR(AE406="n/a",AE406="nd"),0,AE406),IF(OR(AF406="n/a",AF406="nd"),0,AF406),IF(OR(AG406="n/a",AG406="nd"),0,AG406),IF(OR(AH406="n/a",AH406="nd"),0,AH406),IF(OR(AI406="n/a",AI406="nd"),0,AI406)))</f>
        <v>0.7159608927867499</v>
      </c>
      <c r="AP406" s="47">
        <v>-0.61364937213399995</v>
      </c>
      <c r="AQ406" s="29" t="s">
        <v>133</v>
      </c>
      <c r="AR406" s="29" t="s">
        <v>133</v>
      </c>
      <c r="AS406" s="148">
        <v>-0.37422044794800002</v>
      </c>
      <c r="AT406" s="148">
        <v>-0.26773011611399999</v>
      </c>
      <c r="AU406" s="48">
        <v>2.5335944236300001E-3</v>
      </c>
      <c r="AV406" s="47">
        <v>0.272797304962</v>
      </c>
      <c r="AW406" s="47">
        <v>0.31564915948400002</v>
      </c>
      <c r="AX406" s="29" t="s">
        <v>133</v>
      </c>
      <c r="AY406" s="29" t="s">
        <v>133</v>
      </c>
      <c r="AZ406" s="47">
        <v>0.49493738378399998</v>
      </c>
      <c r="BA406" s="30">
        <v>1</v>
      </c>
      <c r="BB406" s="42">
        <v>5</v>
      </c>
      <c r="BC406" s="31" t="s">
        <v>11333</v>
      </c>
      <c r="BD406" s="31" t="s">
        <v>11517</v>
      </c>
      <c r="BE406" s="31" t="s">
        <v>1710</v>
      </c>
      <c r="BF406" s="32" t="s">
        <v>133</v>
      </c>
      <c r="BG406" s="32" t="s">
        <v>133</v>
      </c>
      <c r="BH406" s="33">
        <v>0.05</v>
      </c>
      <c r="BI406" s="33">
        <v>0.05</v>
      </c>
      <c r="BJ406" s="32" t="s">
        <v>133</v>
      </c>
      <c r="BK406" s="32" t="s">
        <v>133</v>
      </c>
      <c r="BL406" s="32" t="s">
        <v>133</v>
      </c>
      <c r="BM406" s="34" t="s">
        <v>133</v>
      </c>
      <c r="BN406" s="34" t="s">
        <v>133</v>
      </c>
      <c r="BO406" s="34" t="s">
        <v>133</v>
      </c>
      <c r="BP406" s="34" t="s">
        <v>133</v>
      </c>
      <c r="BQ406" s="35" t="s">
        <v>133</v>
      </c>
      <c r="BR406" s="16">
        <f t="shared" si="55"/>
        <v>0.71944422994419788</v>
      </c>
      <c r="BS406" s="16">
        <f t="shared" si="56"/>
        <v>0.71944422994419788</v>
      </c>
      <c r="BT406" s="35" t="s">
        <v>133</v>
      </c>
      <c r="BU406" s="35" t="s">
        <v>133</v>
      </c>
      <c r="BV406" s="35" t="s">
        <v>133</v>
      </c>
      <c r="BW406" s="35" t="s">
        <v>133</v>
      </c>
      <c r="BX406" s="36">
        <v>0</v>
      </c>
      <c r="BY406" s="37" t="s">
        <v>133</v>
      </c>
      <c r="BZ406" s="38" t="s">
        <v>1064</v>
      </c>
    </row>
    <row r="407" spans="1:78" ht="50.1" customHeight="1">
      <c r="A407" s="19" t="s">
        <v>698</v>
      </c>
      <c r="B407" s="20" t="s">
        <v>6084</v>
      </c>
      <c r="C407" s="21">
        <v>8</v>
      </c>
      <c r="D407" s="21" t="s">
        <v>697</v>
      </c>
      <c r="E407" s="40">
        <v>1.4452309999999999</v>
      </c>
      <c r="F407" s="40">
        <v>103.734365</v>
      </c>
      <c r="G407" s="41">
        <v>1</v>
      </c>
      <c r="H407" s="22">
        <v>7017</v>
      </c>
      <c r="I407" s="22">
        <v>43</v>
      </c>
      <c r="J407" s="23">
        <v>7845</v>
      </c>
      <c r="K407" s="23">
        <v>7944</v>
      </c>
      <c r="L407" s="23">
        <v>7746</v>
      </c>
      <c r="M407" s="24" t="s">
        <v>133</v>
      </c>
      <c r="N407" s="25" t="s">
        <v>133</v>
      </c>
      <c r="O407" s="25" t="s">
        <v>133</v>
      </c>
      <c r="P407" s="25" t="s">
        <v>133</v>
      </c>
      <c r="Q407" s="25" t="s">
        <v>133</v>
      </c>
      <c r="R407" s="25" t="s">
        <v>133</v>
      </c>
      <c r="S407" s="44" t="s">
        <v>133</v>
      </c>
      <c r="T407" s="26" t="s">
        <v>673</v>
      </c>
      <c r="U407" s="27" t="s">
        <v>133</v>
      </c>
      <c r="V407" s="27" t="s">
        <v>133</v>
      </c>
      <c r="W407" s="27" t="s">
        <v>133</v>
      </c>
      <c r="X407" s="27" t="s">
        <v>133</v>
      </c>
      <c r="Y407" s="27">
        <v>0.01</v>
      </c>
      <c r="Z407" s="27" t="s">
        <v>133</v>
      </c>
      <c r="AA407" s="27" t="s">
        <v>133</v>
      </c>
      <c r="AB407" s="28" t="s">
        <v>133</v>
      </c>
      <c r="AC407" s="28">
        <v>0.5</v>
      </c>
      <c r="AD407" s="28">
        <v>0.05</v>
      </c>
      <c r="AE407" s="28">
        <v>0.5</v>
      </c>
      <c r="AF407" s="28">
        <v>0.1</v>
      </c>
      <c r="AG407" s="39" t="s">
        <v>133</v>
      </c>
      <c r="AH407" s="39" t="s">
        <v>133</v>
      </c>
      <c r="AI407" s="39" t="s">
        <v>133</v>
      </c>
      <c r="AJ407" s="39" t="s">
        <v>133</v>
      </c>
      <c r="AK407" s="39" t="s">
        <v>133</v>
      </c>
      <c r="AL407" s="39">
        <v>-2.48</v>
      </c>
      <c r="AM407" s="45" t="s">
        <v>133</v>
      </c>
      <c r="AN407" s="15">
        <f t="shared" si="59"/>
        <v>0.7159608927867499</v>
      </c>
      <c r="AO407" s="15">
        <f t="shared" si="60"/>
        <v>0.7159608927867499</v>
      </c>
      <c r="AP407" s="47">
        <v>-0.97260380000000002</v>
      </c>
      <c r="AQ407" s="29" t="s">
        <v>133</v>
      </c>
      <c r="AR407" s="29" t="s">
        <v>133</v>
      </c>
      <c r="AS407" s="148">
        <v>-0.57514359999999998</v>
      </c>
      <c r="AT407" s="148">
        <v>-0.34388730000000001</v>
      </c>
      <c r="AU407" s="48">
        <v>1.0991300000000001E-2</v>
      </c>
      <c r="AV407" s="47">
        <v>0.36586990000000003</v>
      </c>
      <c r="AW407" s="47">
        <v>0.4228614</v>
      </c>
      <c r="AX407" s="29" t="s">
        <v>133</v>
      </c>
      <c r="AY407" s="29" t="s">
        <v>133</v>
      </c>
      <c r="AZ407" s="47">
        <v>0.66106830000000005</v>
      </c>
      <c r="BA407" s="30">
        <v>1</v>
      </c>
      <c r="BB407" s="42">
        <v>5</v>
      </c>
      <c r="BC407" s="31" t="s">
        <v>11333</v>
      </c>
      <c r="BD407" s="31" t="s">
        <v>11396</v>
      </c>
      <c r="BE407" s="31" t="s">
        <v>1710</v>
      </c>
      <c r="BF407" s="32" t="s">
        <v>133</v>
      </c>
      <c r="BG407" s="32" t="s">
        <v>133</v>
      </c>
      <c r="BH407" s="33">
        <v>0.05</v>
      </c>
      <c r="BI407" s="33">
        <v>0.05</v>
      </c>
      <c r="BJ407" s="32" t="s">
        <v>133</v>
      </c>
      <c r="BK407" s="32" t="s">
        <v>133</v>
      </c>
      <c r="BL407" s="32" t="s">
        <v>133</v>
      </c>
      <c r="BM407" s="34" t="s">
        <v>133</v>
      </c>
      <c r="BN407" s="34" t="s">
        <v>133</v>
      </c>
      <c r="BO407" s="34" t="s">
        <v>133</v>
      </c>
      <c r="BP407" s="34" t="s">
        <v>133</v>
      </c>
      <c r="BQ407" s="35" t="s">
        <v>133</v>
      </c>
      <c r="BR407" s="16">
        <f t="shared" si="55"/>
        <v>0.71944422994419788</v>
      </c>
      <c r="BS407" s="16">
        <f t="shared" si="56"/>
        <v>0.71944422994419788</v>
      </c>
      <c r="BT407" s="35" t="s">
        <v>133</v>
      </c>
      <c r="BU407" s="35" t="s">
        <v>133</v>
      </c>
      <c r="BV407" s="35" t="s">
        <v>133</v>
      </c>
      <c r="BW407" s="35" t="s">
        <v>133</v>
      </c>
      <c r="BX407" s="36">
        <v>0</v>
      </c>
      <c r="BY407" s="37" t="s">
        <v>133</v>
      </c>
      <c r="BZ407" s="38" t="s">
        <v>133</v>
      </c>
    </row>
    <row r="408" spans="1:78" ht="50.1" customHeight="1">
      <c r="A408" s="19" t="s">
        <v>699</v>
      </c>
      <c r="B408" s="20" t="s">
        <v>1116</v>
      </c>
      <c r="C408" s="21">
        <v>8</v>
      </c>
      <c r="D408" s="21" t="s">
        <v>697</v>
      </c>
      <c r="E408" s="40">
        <v>1.4452309999999999</v>
      </c>
      <c r="F408" s="40">
        <v>103.734365</v>
      </c>
      <c r="G408" s="41">
        <v>1</v>
      </c>
      <c r="H408" s="22">
        <v>6820</v>
      </c>
      <c r="I408" s="22">
        <v>188</v>
      </c>
      <c r="J408" s="23">
        <v>7712</v>
      </c>
      <c r="K408" s="23">
        <v>8012</v>
      </c>
      <c r="L408" s="23">
        <v>7412</v>
      </c>
      <c r="M408" s="24" t="s">
        <v>133</v>
      </c>
      <c r="N408" s="25" t="s">
        <v>133</v>
      </c>
      <c r="O408" s="25" t="s">
        <v>133</v>
      </c>
      <c r="P408" s="25" t="s">
        <v>133</v>
      </c>
      <c r="Q408" s="25" t="s">
        <v>133</v>
      </c>
      <c r="R408" s="25" t="s">
        <v>133</v>
      </c>
      <c r="S408" s="44" t="s">
        <v>133</v>
      </c>
      <c r="T408" s="26" t="s">
        <v>673</v>
      </c>
      <c r="U408" s="27" t="s">
        <v>133</v>
      </c>
      <c r="V408" s="27" t="s">
        <v>133</v>
      </c>
      <c r="W408" s="27" t="s">
        <v>133</v>
      </c>
      <c r="X408" s="27" t="s">
        <v>133</v>
      </c>
      <c r="Y408" s="27">
        <v>0.01</v>
      </c>
      <c r="Z408" s="27" t="s">
        <v>133</v>
      </c>
      <c r="AA408" s="27" t="s">
        <v>133</v>
      </c>
      <c r="AB408" s="28" t="s">
        <v>133</v>
      </c>
      <c r="AC408" s="28">
        <v>0.5</v>
      </c>
      <c r="AD408" s="28">
        <v>0.05</v>
      </c>
      <c r="AE408" s="28">
        <v>0.5</v>
      </c>
      <c r="AF408" s="28">
        <v>0.1</v>
      </c>
      <c r="AG408" s="39" t="s">
        <v>133</v>
      </c>
      <c r="AH408" s="39" t="s">
        <v>133</v>
      </c>
      <c r="AI408" s="39" t="s">
        <v>133</v>
      </c>
      <c r="AJ408" s="39" t="s">
        <v>133</v>
      </c>
      <c r="AK408" s="39" t="s">
        <v>133</v>
      </c>
      <c r="AL408" s="39">
        <v>-2.48</v>
      </c>
      <c r="AM408" s="45" t="s">
        <v>133</v>
      </c>
      <c r="AN408" s="15">
        <f t="shared" si="59"/>
        <v>0.7159608927867499</v>
      </c>
      <c r="AO408" s="15">
        <f t="shared" si="60"/>
        <v>0.7159608927867499</v>
      </c>
      <c r="AP408" s="47">
        <v>-0.97260380000000002</v>
      </c>
      <c r="AQ408" s="29" t="s">
        <v>133</v>
      </c>
      <c r="AR408" s="29" t="s">
        <v>133</v>
      </c>
      <c r="AS408" s="148">
        <v>-0.57514359999999998</v>
      </c>
      <c r="AT408" s="148">
        <v>-0.34388730000000001</v>
      </c>
      <c r="AU408" s="48">
        <v>1.0991300000000001E-2</v>
      </c>
      <c r="AV408" s="47">
        <v>0.36586990000000003</v>
      </c>
      <c r="AW408" s="47">
        <v>0.4228614</v>
      </c>
      <c r="AX408" s="29" t="s">
        <v>133</v>
      </c>
      <c r="AY408" s="29" t="s">
        <v>133</v>
      </c>
      <c r="AZ408" s="47">
        <v>0.66106830000000005</v>
      </c>
      <c r="BA408" s="30">
        <v>1</v>
      </c>
      <c r="BB408" s="42">
        <v>5</v>
      </c>
      <c r="BC408" s="31" t="s">
        <v>11333</v>
      </c>
      <c r="BD408" s="31" t="s">
        <v>11396</v>
      </c>
      <c r="BE408" s="31" t="s">
        <v>1710</v>
      </c>
      <c r="BF408" s="32" t="s">
        <v>133</v>
      </c>
      <c r="BG408" s="32" t="s">
        <v>133</v>
      </c>
      <c r="BH408" s="33">
        <v>0.05</v>
      </c>
      <c r="BI408" s="33">
        <v>0.05</v>
      </c>
      <c r="BJ408" s="32" t="s">
        <v>133</v>
      </c>
      <c r="BK408" s="32" t="s">
        <v>133</v>
      </c>
      <c r="BL408" s="32" t="s">
        <v>133</v>
      </c>
      <c r="BM408" s="34" t="s">
        <v>133</v>
      </c>
      <c r="BN408" s="34" t="s">
        <v>133</v>
      </c>
      <c r="BO408" s="34" t="s">
        <v>133</v>
      </c>
      <c r="BP408" s="34" t="s">
        <v>133</v>
      </c>
      <c r="BQ408" s="35" t="s">
        <v>133</v>
      </c>
      <c r="BR408" s="16">
        <f t="shared" si="55"/>
        <v>0.71944422994419788</v>
      </c>
      <c r="BS408" s="16">
        <f t="shared" si="56"/>
        <v>0.71944422994419788</v>
      </c>
      <c r="BT408" s="35" t="s">
        <v>133</v>
      </c>
      <c r="BU408" s="35" t="s">
        <v>133</v>
      </c>
      <c r="BV408" s="35" t="s">
        <v>133</v>
      </c>
      <c r="BW408" s="35" t="s">
        <v>133</v>
      </c>
      <c r="BX408" s="36">
        <v>0</v>
      </c>
      <c r="BY408" s="37" t="s">
        <v>133</v>
      </c>
      <c r="BZ408" s="38" t="s">
        <v>133</v>
      </c>
    </row>
    <row r="409" spans="1:78" ht="50.1" customHeight="1">
      <c r="A409" s="19" t="s">
        <v>700</v>
      </c>
      <c r="B409" s="20" t="s">
        <v>6086</v>
      </c>
      <c r="C409" s="21">
        <v>8</v>
      </c>
      <c r="D409" s="21" t="s">
        <v>697</v>
      </c>
      <c r="E409" s="40">
        <v>1.4452309999999999</v>
      </c>
      <c r="F409" s="40">
        <v>103.734365</v>
      </c>
      <c r="G409" s="41">
        <v>1</v>
      </c>
      <c r="H409" s="22">
        <v>6415</v>
      </c>
      <c r="I409" s="22">
        <v>40</v>
      </c>
      <c r="J409" s="23">
        <v>7347</v>
      </c>
      <c r="K409" s="23">
        <v>7421</v>
      </c>
      <c r="L409" s="23">
        <v>7273</v>
      </c>
      <c r="M409" s="24" t="s">
        <v>133</v>
      </c>
      <c r="N409" s="25" t="s">
        <v>133</v>
      </c>
      <c r="O409" s="25" t="s">
        <v>133</v>
      </c>
      <c r="P409" s="25" t="s">
        <v>133</v>
      </c>
      <c r="Q409" s="25" t="s">
        <v>133</v>
      </c>
      <c r="R409" s="25" t="s">
        <v>133</v>
      </c>
      <c r="S409" s="44" t="s">
        <v>133</v>
      </c>
      <c r="T409" s="26" t="s">
        <v>673</v>
      </c>
      <c r="U409" s="27" t="s">
        <v>133</v>
      </c>
      <c r="V409" s="27" t="s">
        <v>133</v>
      </c>
      <c r="W409" s="27" t="s">
        <v>133</v>
      </c>
      <c r="X409" s="27" t="s">
        <v>133</v>
      </c>
      <c r="Y409" s="27">
        <v>0.01</v>
      </c>
      <c r="Z409" s="27" t="s">
        <v>133</v>
      </c>
      <c r="AA409" s="27" t="s">
        <v>133</v>
      </c>
      <c r="AB409" s="28" t="s">
        <v>133</v>
      </c>
      <c r="AC409" s="28">
        <v>0.5</v>
      </c>
      <c r="AD409" s="28">
        <v>0.05</v>
      </c>
      <c r="AE409" s="28">
        <v>0.5</v>
      </c>
      <c r="AF409" s="28">
        <v>0.1</v>
      </c>
      <c r="AG409" s="39" t="s">
        <v>133</v>
      </c>
      <c r="AH409" s="39" t="s">
        <v>133</v>
      </c>
      <c r="AI409" s="39" t="s">
        <v>133</v>
      </c>
      <c r="AJ409" s="39" t="s">
        <v>133</v>
      </c>
      <c r="AK409" s="39" t="s">
        <v>133</v>
      </c>
      <c r="AL409" s="39">
        <v>-0.9</v>
      </c>
      <c r="AM409" s="45" t="s">
        <v>133</v>
      </c>
      <c r="AN409" s="15">
        <f t="shared" si="59"/>
        <v>0.7159608927867499</v>
      </c>
      <c r="AO409" s="15">
        <f t="shared" si="60"/>
        <v>0.7159608927867499</v>
      </c>
      <c r="AP409" s="47">
        <v>-0.97260380000000002</v>
      </c>
      <c r="AQ409" s="29" t="s">
        <v>133</v>
      </c>
      <c r="AR409" s="29" t="s">
        <v>133</v>
      </c>
      <c r="AS409" s="148">
        <v>-0.57514359999999998</v>
      </c>
      <c r="AT409" s="148">
        <v>-0.34388730000000001</v>
      </c>
      <c r="AU409" s="48">
        <v>1.0991300000000001E-2</v>
      </c>
      <c r="AV409" s="47">
        <v>0.36586990000000003</v>
      </c>
      <c r="AW409" s="47">
        <v>0.4228614</v>
      </c>
      <c r="AX409" s="29" t="s">
        <v>133</v>
      </c>
      <c r="AY409" s="29" t="s">
        <v>133</v>
      </c>
      <c r="AZ409" s="47">
        <v>0.66106830000000005</v>
      </c>
      <c r="BA409" s="30">
        <v>0</v>
      </c>
      <c r="BB409" s="42">
        <v>5</v>
      </c>
      <c r="BC409" s="31" t="s">
        <v>1705</v>
      </c>
      <c r="BD409" s="31" t="s">
        <v>11395</v>
      </c>
      <c r="BE409" s="31" t="s">
        <v>1709</v>
      </c>
      <c r="BF409" s="32">
        <v>0.33602980000000005</v>
      </c>
      <c r="BG409" s="32">
        <v>0.32503850000000001</v>
      </c>
      <c r="BH409" s="33">
        <v>0.05</v>
      </c>
      <c r="BI409" s="33">
        <v>0.05</v>
      </c>
      <c r="BJ409" s="32" t="s">
        <v>133</v>
      </c>
      <c r="BK409" s="32" t="s">
        <v>133</v>
      </c>
      <c r="BL409" s="32" t="s">
        <v>133</v>
      </c>
      <c r="BM409" s="34" t="s">
        <v>133</v>
      </c>
      <c r="BN409" s="34" t="s">
        <v>133</v>
      </c>
      <c r="BO409" s="34" t="s">
        <v>133</v>
      </c>
      <c r="BP409" s="34" t="s">
        <v>133</v>
      </c>
      <c r="BQ409" s="16">
        <f t="shared" ref="BQ409:BQ462" si="61">AL409-BF409</f>
        <v>-1.2360298000000001</v>
      </c>
      <c r="BR409" s="16">
        <f t="shared" ref="BR409:BR410" si="62">SQRT(SUMSQ(AN409,BG409,IF(OR(BH409="n/a",BH409="nd"),0,BH409),IF(OR(BI409="n/a",BI409="nd"),0,BI409)))</f>
        <v>0.78946185878878894</v>
      </c>
      <c r="BS409" s="16">
        <f t="shared" ref="BS409:BS410" si="63">SQRT(SUMSQ(AO409,BG409,IF(OR(BH409="n/a",BH409="nd"),0,BH409),IF(OR(BI409="n/a",BI409="nd"),0,BI409)))</f>
        <v>0.78946185878878894</v>
      </c>
      <c r="BT409" s="35" t="s">
        <v>133</v>
      </c>
      <c r="BU409" s="35" t="s">
        <v>133</v>
      </c>
      <c r="BV409" s="35" t="s">
        <v>133</v>
      </c>
      <c r="BW409" s="35" t="s">
        <v>133</v>
      </c>
      <c r="BX409" s="36">
        <v>0</v>
      </c>
      <c r="BY409" s="37" t="s">
        <v>133</v>
      </c>
      <c r="BZ409" s="38" t="s">
        <v>133</v>
      </c>
    </row>
    <row r="410" spans="1:78" ht="50.1" customHeight="1">
      <c r="A410" s="19" t="s">
        <v>701</v>
      </c>
      <c r="B410" s="20" t="s">
        <v>1116</v>
      </c>
      <c r="C410" s="21">
        <v>8</v>
      </c>
      <c r="D410" s="21" t="s">
        <v>697</v>
      </c>
      <c r="E410" s="40">
        <v>1.4452309999999999</v>
      </c>
      <c r="F410" s="40">
        <v>103.734365</v>
      </c>
      <c r="G410" s="41">
        <v>1</v>
      </c>
      <c r="H410" s="22">
        <v>6398</v>
      </c>
      <c r="I410" s="22">
        <v>190</v>
      </c>
      <c r="J410" s="23">
        <v>7236.5</v>
      </c>
      <c r="K410" s="23">
        <v>7621</v>
      </c>
      <c r="L410" s="23">
        <v>6852</v>
      </c>
      <c r="M410" s="24" t="s">
        <v>133</v>
      </c>
      <c r="N410" s="25" t="s">
        <v>133</v>
      </c>
      <c r="O410" s="25" t="s">
        <v>133</v>
      </c>
      <c r="P410" s="25" t="s">
        <v>133</v>
      </c>
      <c r="Q410" s="25" t="s">
        <v>133</v>
      </c>
      <c r="R410" s="25" t="s">
        <v>133</v>
      </c>
      <c r="S410" s="44" t="s">
        <v>133</v>
      </c>
      <c r="T410" s="26" t="s">
        <v>673</v>
      </c>
      <c r="U410" s="27" t="s">
        <v>133</v>
      </c>
      <c r="V410" s="27" t="s">
        <v>133</v>
      </c>
      <c r="W410" s="27" t="s">
        <v>133</v>
      </c>
      <c r="X410" s="27" t="s">
        <v>133</v>
      </c>
      <c r="Y410" s="27">
        <v>0.01</v>
      </c>
      <c r="Z410" s="27" t="s">
        <v>133</v>
      </c>
      <c r="AA410" s="27" t="s">
        <v>133</v>
      </c>
      <c r="AB410" s="28" t="s">
        <v>133</v>
      </c>
      <c r="AC410" s="28">
        <v>0.5</v>
      </c>
      <c r="AD410" s="28">
        <v>0.05</v>
      </c>
      <c r="AE410" s="28">
        <v>0.5</v>
      </c>
      <c r="AF410" s="28">
        <v>0.1</v>
      </c>
      <c r="AG410" s="39" t="s">
        <v>133</v>
      </c>
      <c r="AH410" s="39" t="s">
        <v>133</v>
      </c>
      <c r="AI410" s="39" t="s">
        <v>133</v>
      </c>
      <c r="AJ410" s="39" t="s">
        <v>133</v>
      </c>
      <c r="AK410" s="39" t="s">
        <v>133</v>
      </c>
      <c r="AL410" s="39">
        <v>-0.9</v>
      </c>
      <c r="AM410" s="45" t="s">
        <v>133</v>
      </c>
      <c r="AN410" s="15">
        <f t="shared" si="59"/>
        <v>0.7159608927867499</v>
      </c>
      <c r="AO410" s="15">
        <f t="shared" si="60"/>
        <v>0.7159608927867499</v>
      </c>
      <c r="AP410" s="47">
        <v>-0.97260380000000002</v>
      </c>
      <c r="AQ410" s="29" t="s">
        <v>133</v>
      </c>
      <c r="AR410" s="29" t="s">
        <v>133</v>
      </c>
      <c r="AS410" s="148">
        <v>-0.57514359999999998</v>
      </c>
      <c r="AT410" s="148">
        <v>-0.34388730000000001</v>
      </c>
      <c r="AU410" s="48">
        <v>1.0991300000000001E-2</v>
      </c>
      <c r="AV410" s="47">
        <v>0.36586990000000003</v>
      </c>
      <c r="AW410" s="47">
        <v>0.4228614</v>
      </c>
      <c r="AX410" s="29" t="s">
        <v>133</v>
      </c>
      <c r="AY410" s="29" t="s">
        <v>133</v>
      </c>
      <c r="AZ410" s="47">
        <v>0.66106830000000005</v>
      </c>
      <c r="BA410" s="30">
        <v>0</v>
      </c>
      <c r="BB410" s="42">
        <v>5</v>
      </c>
      <c r="BC410" s="31" t="s">
        <v>1705</v>
      </c>
      <c r="BD410" s="31" t="s">
        <v>11395</v>
      </c>
      <c r="BE410" s="31" t="s">
        <v>1709</v>
      </c>
      <c r="BF410" s="32">
        <v>0.33602980000000005</v>
      </c>
      <c r="BG410" s="32">
        <v>0.32503850000000001</v>
      </c>
      <c r="BH410" s="33">
        <v>0.05</v>
      </c>
      <c r="BI410" s="33">
        <v>0.05</v>
      </c>
      <c r="BJ410" s="32" t="s">
        <v>133</v>
      </c>
      <c r="BK410" s="32" t="s">
        <v>133</v>
      </c>
      <c r="BL410" s="32" t="s">
        <v>133</v>
      </c>
      <c r="BM410" s="34" t="s">
        <v>133</v>
      </c>
      <c r="BN410" s="34" t="s">
        <v>133</v>
      </c>
      <c r="BO410" s="34" t="s">
        <v>133</v>
      </c>
      <c r="BP410" s="34" t="s">
        <v>133</v>
      </c>
      <c r="BQ410" s="16">
        <f t="shared" si="61"/>
        <v>-1.2360298000000001</v>
      </c>
      <c r="BR410" s="16">
        <f t="shared" si="62"/>
        <v>0.78946185878878894</v>
      </c>
      <c r="BS410" s="16">
        <f t="shared" si="63"/>
        <v>0.78946185878878894</v>
      </c>
      <c r="BT410" s="35" t="s">
        <v>133</v>
      </c>
      <c r="BU410" s="35" t="s">
        <v>133</v>
      </c>
      <c r="BV410" s="35" t="s">
        <v>133</v>
      </c>
      <c r="BW410" s="35" t="s">
        <v>133</v>
      </c>
      <c r="BX410" s="36">
        <v>0</v>
      </c>
      <c r="BY410" s="37" t="s">
        <v>133</v>
      </c>
      <c r="BZ410" s="38" t="s">
        <v>133</v>
      </c>
    </row>
    <row r="411" spans="1:78" ht="50.1" customHeight="1">
      <c r="A411" s="19" t="s">
        <v>702</v>
      </c>
      <c r="B411" s="20" t="s">
        <v>6084</v>
      </c>
      <c r="C411" s="21">
        <v>8</v>
      </c>
      <c r="D411" s="21" t="s">
        <v>697</v>
      </c>
      <c r="E411" s="40">
        <v>1.4452309999999999</v>
      </c>
      <c r="F411" s="40">
        <v>103.734365</v>
      </c>
      <c r="G411" s="41">
        <v>1</v>
      </c>
      <c r="H411" s="22">
        <v>6723</v>
      </c>
      <c r="I411" s="22">
        <v>49</v>
      </c>
      <c r="J411" s="23">
        <v>7588</v>
      </c>
      <c r="K411" s="23">
        <v>7669</v>
      </c>
      <c r="L411" s="23">
        <v>7507</v>
      </c>
      <c r="M411" s="24" t="s">
        <v>133</v>
      </c>
      <c r="N411" s="25" t="s">
        <v>133</v>
      </c>
      <c r="O411" s="25" t="s">
        <v>133</v>
      </c>
      <c r="P411" s="25" t="s">
        <v>133</v>
      </c>
      <c r="Q411" s="25" t="s">
        <v>133</v>
      </c>
      <c r="R411" s="25" t="s">
        <v>133</v>
      </c>
      <c r="S411" s="44" t="s">
        <v>133</v>
      </c>
      <c r="T411" s="26" t="s">
        <v>673</v>
      </c>
      <c r="U411" s="27" t="s">
        <v>133</v>
      </c>
      <c r="V411" s="27" t="s">
        <v>133</v>
      </c>
      <c r="W411" s="27" t="s">
        <v>133</v>
      </c>
      <c r="X411" s="27" t="s">
        <v>133</v>
      </c>
      <c r="Y411" s="27">
        <v>0.01</v>
      </c>
      <c r="Z411" s="27" t="s">
        <v>133</v>
      </c>
      <c r="AA411" s="27" t="s">
        <v>133</v>
      </c>
      <c r="AB411" s="28" t="s">
        <v>133</v>
      </c>
      <c r="AC411" s="28">
        <v>0.5</v>
      </c>
      <c r="AD411" s="28">
        <v>0.05</v>
      </c>
      <c r="AE411" s="28">
        <v>0.5</v>
      </c>
      <c r="AF411" s="28">
        <v>0.1</v>
      </c>
      <c r="AG411" s="39" t="s">
        <v>133</v>
      </c>
      <c r="AH411" s="39" t="s">
        <v>133</v>
      </c>
      <c r="AI411" s="39" t="s">
        <v>133</v>
      </c>
      <c r="AJ411" s="39" t="s">
        <v>133</v>
      </c>
      <c r="AK411" s="39" t="s">
        <v>133</v>
      </c>
      <c r="AL411" s="39">
        <v>-1.33</v>
      </c>
      <c r="AM411" s="45" t="s">
        <v>133</v>
      </c>
      <c r="AN411" s="15">
        <f t="shared" si="59"/>
        <v>0.7159608927867499</v>
      </c>
      <c r="AO411" s="15">
        <f t="shared" si="60"/>
        <v>0.7159608927867499</v>
      </c>
      <c r="AP411" s="47">
        <v>-0.97260380000000002</v>
      </c>
      <c r="AQ411" s="29" t="s">
        <v>133</v>
      </c>
      <c r="AR411" s="29" t="s">
        <v>133</v>
      </c>
      <c r="AS411" s="148">
        <v>-0.57514359999999998</v>
      </c>
      <c r="AT411" s="148">
        <v>-0.34388730000000001</v>
      </c>
      <c r="AU411" s="48">
        <v>1.0991300000000001E-2</v>
      </c>
      <c r="AV411" s="47">
        <v>0.36586990000000003</v>
      </c>
      <c r="AW411" s="47">
        <v>0.4228614</v>
      </c>
      <c r="AX411" s="29" t="s">
        <v>133</v>
      </c>
      <c r="AY411" s="29" t="s">
        <v>133</v>
      </c>
      <c r="AZ411" s="47">
        <v>0.66106830000000005</v>
      </c>
      <c r="BA411" s="30">
        <v>0</v>
      </c>
      <c r="BB411" s="42">
        <v>5</v>
      </c>
      <c r="BC411" s="31" t="s">
        <v>1705</v>
      </c>
      <c r="BD411" s="31" t="s">
        <v>11395</v>
      </c>
      <c r="BE411" s="31" t="s">
        <v>1709</v>
      </c>
      <c r="BF411" s="32">
        <v>0.33602980000000005</v>
      </c>
      <c r="BG411" s="32">
        <v>0.32503850000000001</v>
      </c>
      <c r="BH411" s="33">
        <v>0.05</v>
      </c>
      <c r="BI411" s="33">
        <v>0.05</v>
      </c>
      <c r="BJ411" s="32" t="s">
        <v>133</v>
      </c>
      <c r="BK411" s="32" t="s">
        <v>133</v>
      </c>
      <c r="BL411" s="32" t="s">
        <v>133</v>
      </c>
      <c r="BM411" s="34" t="s">
        <v>133</v>
      </c>
      <c r="BN411" s="34" t="s">
        <v>133</v>
      </c>
      <c r="BO411" s="34" t="s">
        <v>133</v>
      </c>
      <c r="BP411" s="34" t="s">
        <v>133</v>
      </c>
      <c r="BQ411" s="16">
        <f t="shared" si="61"/>
        <v>-1.6660298</v>
      </c>
      <c r="BR411" s="16">
        <f t="shared" si="55"/>
        <v>0.78946185878878894</v>
      </c>
      <c r="BS411" s="16">
        <f t="shared" si="56"/>
        <v>0.78946185878878894</v>
      </c>
      <c r="BT411" s="35" t="s">
        <v>133</v>
      </c>
      <c r="BU411" s="35" t="s">
        <v>133</v>
      </c>
      <c r="BV411" s="35" t="s">
        <v>133</v>
      </c>
      <c r="BW411" s="35" t="s">
        <v>133</v>
      </c>
      <c r="BX411" s="36">
        <v>0</v>
      </c>
      <c r="BY411" s="37" t="s">
        <v>133</v>
      </c>
      <c r="BZ411" s="38" t="s">
        <v>133</v>
      </c>
    </row>
    <row r="412" spans="1:78" ht="50.1" customHeight="1">
      <c r="A412" s="19" t="s">
        <v>703</v>
      </c>
      <c r="B412" s="20" t="s">
        <v>1116</v>
      </c>
      <c r="C412" s="21">
        <v>8</v>
      </c>
      <c r="D412" s="21" t="s">
        <v>697</v>
      </c>
      <c r="E412" s="40">
        <v>1.4452309999999999</v>
      </c>
      <c r="F412" s="40">
        <v>103.734365</v>
      </c>
      <c r="G412" s="41">
        <v>1</v>
      </c>
      <c r="H412" s="22">
        <v>6348</v>
      </c>
      <c r="I412" s="22">
        <v>190</v>
      </c>
      <c r="J412" s="23">
        <v>7201.5</v>
      </c>
      <c r="K412" s="23">
        <v>7578</v>
      </c>
      <c r="L412" s="23">
        <v>6825</v>
      </c>
      <c r="M412" s="24" t="s">
        <v>133</v>
      </c>
      <c r="N412" s="25" t="s">
        <v>133</v>
      </c>
      <c r="O412" s="25" t="s">
        <v>133</v>
      </c>
      <c r="P412" s="25" t="s">
        <v>133</v>
      </c>
      <c r="Q412" s="25" t="s">
        <v>133</v>
      </c>
      <c r="R412" s="25" t="s">
        <v>133</v>
      </c>
      <c r="S412" s="44" t="s">
        <v>133</v>
      </c>
      <c r="T412" s="26" t="s">
        <v>673</v>
      </c>
      <c r="U412" s="27" t="s">
        <v>133</v>
      </c>
      <c r="V412" s="27" t="s">
        <v>133</v>
      </c>
      <c r="W412" s="27" t="s">
        <v>133</v>
      </c>
      <c r="X412" s="27" t="s">
        <v>133</v>
      </c>
      <c r="Y412" s="27">
        <v>0.01</v>
      </c>
      <c r="Z412" s="27" t="s">
        <v>133</v>
      </c>
      <c r="AA412" s="27" t="s">
        <v>133</v>
      </c>
      <c r="AB412" s="28" t="s">
        <v>133</v>
      </c>
      <c r="AC412" s="28">
        <v>0.5</v>
      </c>
      <c r="AD412" s="28">
        <v>0.05</v>
      </c>
      <c r="AE412" s="28">
        <v>0.5</v>
      </c>
      <c r="AF412" s="28">
        <v>0.1</v>
      </c>
      <c r="AG412" s="39" t="s">
        <v>133</v>
      </c>
      <c r="AH412" s="39" t="s">
        <v>133</v>
      </c>
      <c r="AI412" s="39" t="s">
        <v>133</v>
      </c>
      <c r="AJ412" s="39" t="s">
        <v>133</v>
      </c>
      <c r="AK412" s="39" t="s">
        <v>133</v>
      </c>
      <c r="AL412" s="39">
        <v>-1.33</v>
      </c>
      <c r="AM412" s="45" t="s">
        <v>133</v>
      </c>
      <c r="AN412" s="15">
        <f t="shared" si="59"/>
        <v>0.7159608927867499</v>
      </c>
      <c r="AO412" s="15">
        <f t="shared" si="60"/>
        <v>0.7159608927867499</v>
      </c>
      <c r="AP412" s="47">
        <v>-0.97260380000000002</v>
      </c>
      <c r="AQ412" s="29" t="s">
        <v>133</v>
      </c>
      <c r="AR412" s="29" t="s">
        <v>133</v>
      </c>
      <c r="AS412" s="148">
        <v>-0.57514359999999998</v>
      </c>
      <c r="AT412" s="148">
        <v>-0.34388730000000001</v>
      </c>
      <c r="AU412" s="48">
        <v>1.0991300000000001E-2</v>
      </c>
      <c r="AV412" s="47">
        <v>0.36586990000000003</v>
      </c>
      <c r="AW412" s="47">
        <v>0.4228614</v>
      </c>
      <c r="AX412" s="29" t="s">
        <v>133</v>
      </c>
      <c r="AY412" s="29" t="s">
        <v>133</v>
      </c>
      <c r="AZ412" s="47">
        <v>0.66106830000000005</v>
      </c>
      <c r="BA412" s="30">
        <v>0</v>
      </c>
      <c r="BB412" s="42">
        <v>5</v>
      </c>
      <c r="BC412" s="31" t="s">
        <v>1705</v>
      </c>
      <c r="BD412" s="31" t="s">
        <v>11395</v>
      </c>
      <c r="BE412" s="31" t="s">
        <v>1709</v>
      </c>
      <c r="BF412" s="32">
        <v>0.33602980000000005</v>
      </c>
      <c r="BG412" s="32">
        <v>0.32503850000000001</v>
      </c>
      <c r="BH412" s="33">
        <v>0.05</v>
      </c>
      <c r="BI412" s="33">
        <v>0.05</v>
      </c>
      <c r="BJ412" s="32" t="s">
        <v>133</v>
      </c>
      <c r="BK412" s="32" t="s">
        <v>133</v>
      </c>
      <c r="BL412" s="32" t="s">
        <v>133</v>
      </c>
      <c r="BM412" s="34" t="s">
        <v>133</v>
      </c>
      <c r="BN412" s="34" t="s">
        <v>133</v>
      </c>
      <c r="BO412" s="34" t="s">
        <v>133</v>
      </c>
      <c r="BP412" s="34" t="s">
        <v>133</v>
      </c>
      <c r="BQ412" s="16">
        <f t="shared" si="61"/>
        <v>-1.6660298</v>
      </c>
      <c r="BR412" s="16">
        <f t="shared" si="55"/>
        <v>0.78946185878878894</v>
      </c>
      <c r="BS412" s="16">
        <f t="shared" si="56"/>
        <v>0.78946185878878894</v>
      </c>
      <c r="BT412" s="35" t="s">
        <v>133</v>
      </c>
      <c r="BU412" s="35" t="s">
        <v>133</v>
      </c>
      <c r="BV412" s="35" t="s">
        <v>133</v>
      </c>
      <c r="BW412" s="35" t="s">
        <v>133</v>
      </c>
      <c r="BX412" s="36">
        <v>0</v>
      </c>
      <c r="BY412" s="37" t="s">
        <v>133</v>
      </c>
      <c r="BZ412" s="38" t="s">
        <v>133</v>
      </c>
    </row>
    <row r="413" spans="1:78" ht="50.1" customHeight="1">
      <c r="A413" s="19" t="s">
        <v>704</v>
      </c>
      <c r="B413" s="20" t="s">
        <v>6084</v>
      </c>
      <c r="C413" s="21">
        <v>8</v>
      </c>
      <c r="D413" s="21" t="s">
        <v>697</v>
      </c>
      <c r="E413" s="40">
        <v>1.4452309999999999</v>
      </c>
      <c r="F413" s="40">
        <v>103.734365</v>
      </c>
      <c r="G413" s="41">
        <v>1</v>
      </c>
      <c r="H413" s="22">
        <v>6683</v>
      </c>
      <c r="I413" s="22">
        <v>60</v>
      </c>
      <c r="J413" s="23">
        <v>7559</v>
      </c>
      <c r="K413" s="23">
        <v>7659</v>
      </c>
      <c r="L413" s="23">
        <v>7459</v>
      </c>
      <c r="M413" s="24" t="s">
        <v>133</v>
      </c>
      <c r="N413" s="25" t="s">
        <v>133</v>
      </c>
      <c r="O413" s="25" t="s">
        <v>133</v>
      </c>
      <c r="P413" s="25" t="s">
        <v>133</v>
      </c>
      <c r="Q413" s="25" t="s">
        <v>133</v>
      </c>
      <c r="R413" s="25" t="s">
        <v>133</v>
      </c>
      <c r="S413" s="44" t="s">
        <v>133</v>
      </c>
      <c r="T413" s="26" t="s">
        <v>673</v>
      </c>
      <c r="U413" s="27" t="s">
        <v>133</v>
      </c>
      <c r="V413" s="27" t="s">
        <v>133</v>
      </c>
      <c r="W413" s="27" t="s">
        <v>133</v>
      </c>
      <c r="X413" s="27" t="s">
        <v>133</v>
      </c>
      <c r="Y413" s="27">
        <v>0.01</v>
      </c>
      <c r="Z413" s="27" t="s">
        <v>133</v>
      </c>
      <c r="AA413" s="27" t="s">
        <v>133</v>
      </c>
      <c r="AB413" s="28" t="s">
        <v>133</v>
      </c>
      <c r="AC413" s="28">
        <v>0.5</v>
      </c>
      <c r="AD413" s="28">
        <v>0.05</v>
      </c>
      <c r="AE413" s="28">
        <v>0.5</v>
      </c>
      <c r="AF413" s="28">
        <v>0.1</v>
      </c>
      <c r="AG413" s="39" t="s">
        <v>133</v>
      </c>
      <c r="AH413" s="39" t="s">
        <v>133</v>
      </c>
      <c r="AI413" s="39" t="s">
        <v>133</v>
      </c>
      <c r="AJ413" s="39" t="s">
        <v>133</v>
      </c>
      <c r="AK413" s="39" t="s">
        <v>133</v>
      </c>
      <c r="AL413" s="39">
        <v>-1.68</v>
      </c>
      <c r="AM413" s="45" t="s">
        <v>133</v>
      </c>
      <c r="AN413" s="15">
        <f t="shared" si="59"/>
        <v>0.7159608927867499</v>
      </c>
      <c r="AO413" s="15">
        <f t="shared" si="60"/>
        <v>0.7159608927867499</v>
      </c>
      <c r="AP413" s="47">
        <v>-0.97260380000000002</v>
      </c>
      <c r="AQ413" s="29" t="s">
        <v>133</v>
      </c>
      <c r="AR413" s="29" t="s">
        <v>133</v>
      </c>
      <c r="AS413" s="148">
        <v>-0.57514359999999998</v>
      </c>
      <c r="AT413" s="148">
        <v>-0.34388730000000001</v>
      </c>
      <c r="AU413" s="48">
        <v>1.0991300000000001E-2</v>
      </c>
      <c r="AV413" s="47">
        <v>0.36586990000000003</v>
      </c>
      <c r="AW413" s="47">
        <v>0.4228614</v>
      </c>
      <c r="AX413" s="29" t="s">
        <v>133</v>
      </c>
      <c r="AY413" s="29" t="s">
        <v>133</v>
      </c>
      <c r="AZ413" s="47">
        <v>0.66106830000000005</v>
      </c>
      <c r="BA413" s="30">
        <v>0</v>
      </c>
      <c r="BB413" s="42">
        <v>5</v>
      </c>
      <c r="BC413" s="31" t="s">
        <v>1705</v>
      </c>
      <c r="BD413" s="31" t="s">
        <v>11395</v>
      </c>
      <c r="BE413" s="31" t="s">
        <v>1709</v>
      </c>
      <c r="BF413" s="32">
        <v>0.33602980000000005</v>
      </c>
      <c r="BG413" s="32">
        <v>0.32503850000000001</v>
      </c>
      <c r="BH413" s="33">
        <v>0.05</v>
      </c>
      <c r="BI413" s="33">
        <v>0.05</v>
      </c>
      <c r="BJ413" s="32" t="s">
        <v>133</v>
      </c>
      <c r="BK413" s="32" t="s">
        <v>133</v>
      </c>
      <c r="BL413" s="32" t="s">
        <v>133</v>
      </c>
      <c r="BM413" s="34" t="s">
        <v>133</v>
      </c>
      <c r="BN413" s="34" t="s">
        <v>133</v>
      </c>
      <c r="BO413" s="34" t="s">
        <v>133</v>
      </c>
      <c r="BP413" s="34" t="s">
        <v>133</v>
      </c>
      <c r="BQ413" s="16">
        <f t="shared" si="61"/>
        <v>-2.0160298000000001</v>
      </c>
      <c r="BR413" s="16">
        <f t="shared" si="55"/>
        <v>0.78946185878878894</v>
      </c>
      <c r="BS413" s="16">
        <f t="shared" si="56"/>
        <v>0.78946185878878894</v>
      </c>
      <c r="BT413" s="35" t="s">
        <v>133</v>
      </c>
      <c r="BU413" s="35" t="s">
        <v>133</v>
      </c>
      <c r="BV413" s="35" t="s">
        <v>133</v>
      </c>
      <c r="BW413" s="35" t="s">
        <v>133</v>
      </c>
      <c r="BX413" s="36">
        <v>0</v>
      </c>
      <c r="BY413" s="37" t="s">
        <v>133</v>
      </c>
      <c r="BZ413" s="38" t="s">
        <v>133</v>
      </c>
    </row>
    <row r="414" spans="1:78" ht="50.1" customHeight="1">
      <c r="A414" s="19" t="s">
        <v>705</v>
      </c>
      <c r="B414" s="20" t="s">
        <v>6083</v>
      </c>
      <c r="C414" s="21">
        <v>8</v>
      </c>
      <c r="D414" s="21" t="s">
        <v>697</v>
      </c>
      <c r="E414" s="40">
        <v>1.4452309999999999</v>
      </c>
      <c r="F414" s="40">
        <v>103.734365</v>
      </c>
      <c r="G414" s="41">
        <v>1</v>
      </c>
      <c r="H414" s="22">
        <v>6816</v>
      </c>
      <c r="I414" s="22">
        <v>200</v>
      </c>
      <c r="J414" s="23">
        <v>7668.5</v>
      </c>
      <c r="K414" s="23">
        <v>8022</v>
      </c>
      <c r="L414" s="23">
        <v>7315</v>
      </c>
      <c r="M414" s="24" t="s">
        <v>133</v>
      </c>
      <c r="N414" s="25" t="s">
        <v>133</v>
      </c>
      <c r="O414" s="25" t="s">
        <v>133</v>
      </c>
      <c r="P414" s="25" t="s">
        <v>133</v>
      </c>
      <c r="Q414" s="25" t="s">
        <v>133</v>
      </c>
      <c r="R414" s="25" t="s">
        <v>133</v>
      </c>
      <c r="S414" s="44" t="s">
        <v>133</v>
      </c>
      <c r="T414" s="26" t="s">
        <v>673</v>
      </c>
      <c r="U414" s="27" t="s">
        <v>133</v>
      </c>
      <c r="V414" s="27" t="s">
        <v>133</v>
      </c>
      <c r="W414" s="27" t="s">
        <v>133</v>
      </c>
      <c r="X414" s="27" t="s">
        <v>133</v>
      </c>
      <c r="Y414" s="27">
        <v>0.01</v>
      </c>
      <c r="Z414" s="27" t="s">
        <v>133</v>
      </c>
      <c r="AA414" s="27" t="s">
        <v>133</v>
      </c>
      <c r="AB414" s="28" t="s">
        <v>133</v>
      </c>
      <c r="AC414" s="28">
        <v>0.5</v>
      </c>
      <c r="AD414" s="28">
        <v>0.05</v>
      </c>
      <c r="AE414" s="28">
        <v>0.5</v>
      </c>
      <c r="AF414" s="28">
        <v>0.1</v>
      </c>
      <c r="AG414" s="39" t="s">
        <v>133</v>
      </c>
      <c r="AH414" s="39" t="s">
        <v>133</v>
      </c>
      <c r="AI414" s="39" t="s">
        <v>133</v>
      </c>
      <c r="AJ414" s="39" t="s">
        <v>133</v>
      </c>
      <c r="AK414" s="39" t="s">
        <v>133</v>
      </c>
      <c r="AL414" s="39">
        <v>-1.68</v>
      </c>
      <c r="AM414" s="45" t="s">
        <v>133</v>
      </c>
      <c r="AN414" s="15">
        <f t="shared" si="59"/>
        <v>0.7159608927867499</v>
      </c>
      <c r="AO414" s="15">
        <f t="shared" si="60"/>
        <v>0.7159608927867499</v>
      </c>
      <c r="AP414" s="47">
        <v>-0.97260380000000002</v>
      </c>
      <c r="AQ414" s="29" t="s">
        <v>133</v>
      </c>
      <c r="AR414" s="29" t="s">
        <v>133</v>
      </c>
      <c r="AS414" s="148">
        <v>-0.57514359999999998</v>
      </c>
      <c r="AT414" s="148">
        <v>-0.34388730000000001</v>
      </c>
      <c r="AU414" s="48">
        <v>1.0991300000000001E-2</v>
      </c>
      <c r="AV414" s="47">
        <v>0.36586990000000003</v>
      </c>
      <c r="AW414" s="47">
        <v>0.4228614</v>
      </c>
      <c r="AX414" s="29" t="s">
        <v>133</v>
      </c>
      <c r="AY414" s="29" t="s">
        <v>133</v>
      </c>
      <c r="AZ414" s="47">
        <v>0.66106830000000005</v>
      </c>
      <c r="BA414" s="30">
        <v>0</v>
      </c>
      <c r="BB414" s="42">
        <v>5</v>
      </c>
      <c r="BC414" s="31" t="s">
        <v>1705</v>
      </c>
      <c r="BD414" s="31" t="s">
        <v>11395</v>
      </c>
      <c r="BE414" s="31" t="s">
        <v>1709</v>
      </c>
      <c r="BF414" s="32">
        <v>0.33602980000000005</v>
      </c>
      <c r="BG414" s="32">
        <v>0.32503850000000001</v>
      </c>
      <c r="BH414" s="33">
        <v>0.05</v>
      </c>
      <c r="BI414" s="33">
        <v>0.05</v>
      </c>
      <c r="BJ414" s="32" t="s">
        <v>133</v>
      </c>
      <c r="BK414" s="32" t="s">
        <v>133</v>
      </c>
      <c r="BL414" s="32" t="s">
        <v>133</v>
      </c>
      <c r="BM414" s="34" t="s">
        <v>133</v>
      </c>
      <c r="BN414" s="34" t="s">
        <v>133</v>
      </c>
      <c r="BO414" s="34" t="s">
        <v>133</v>
      </c>
      <c r="BP414" s="34" t="s">
        <v>133</v>
      </c>
      <c r="BQ414" s="16">
        <f t="shared" si="61"/>
        <v>-2.0160298000000001</v>
      </c>
      <c r="BR414" s="16">
        <f t="shared" si="55"/>
        <v>0.78946185878878894</v>
      </c>
      <c r="BS414" s="16">
        <f t="shared" si="56"/>
        <v>0.78946185878878894</v>
      </c>
      <c r="BT414" s="35" t="s">
        <v>133</v>
      </c>
      <c r="BU414" s="35" t="s">
        <v>133</v>
      </c>
      <c r="BV414" s="35" t="s">
        <v>133</v>
      </c>
      <c r="BW414" s="35" t="s">
        <v>133</v>
      </c>
      <c r="BX414" s="36">
        <v>0</v>
      </c>
      <c r="BY414" s="37" t="s">
        <v>133</v>
      </c>
      <c r="BZ414" s="38" t="s">
        <v>133</v>
      </c>
    </row>
    <row r="415" spans="1:78" ht="50.1" customHeight="1">
      <c r="A415" s="19" t="s">
        <v>706</v>
      </c>
      <c r="B415" s="20" t="s">
        <v>1115</v>
      </c>
      <c r="C415" s="21">
        <v>8</v>
      </c>
      <c r="D415" s="21" t="s">
        <v>697</v>
      </c>
      <c r="E415" s="40">
        <v>1.4452309999999999</v>
      </c>
      <c r="F415" s="40">
        <v>103.734365</v>
      </c>
      <c r="G415" s="41">
        <v>1</v>
      </c>
      <c r="H415" s="22">
        <v>2241</v>
      </c>
      <c r="I415" s="22">
        <v>200</v>
      </c>
      <c r="J415" s="23">
        <v>2284.5</v>
      </c>
      <c r="K415" s="23">
        <v>2754</v>
      </c>
      <c r="L415" s="23">
        <v>1815</v>
      </c>
      <c r="M415" s="24" t="s">
        <v>133</v>
      </c>
      <c r="N415" s="25" t="s">
        <v>133</v>
      </c>
      <c r="O415" s="25" t="s">
        <v>133</v>
      </c>
      <c r="P415" s="25" t="s">
        <v>133</v>
      </c>
      <c r="Q415" s="25" t="s">
        <v>133</v>
      </c>
      <c r="R415" s="25" t="s">
        <v>133</v>
      </c>
      <c r="S415" s="44" t="s">
        <v>133</v>
      </c>
      <c r="T415" s="26" t="s">
        <v>673</v>
      </c>
      <c r="U415" s="27" t="s">
        <v>133</v>
      </c>
      <c r="V415" s="27" t="s">
        <v>133</v>
      </c>
      <c r="W415" s="27" t="s">
        <v>133</v>
      </c>
      <c r="X415" s="27" t="s">
        <v>133</v>
      </c>
      <c r="Y415" s="27">
        <v>0.01</v>
      </c>
      <c r="Z415" s="27" t="s">
        <v>133</v>
      </c>
      <c r="AA415" s="27" t="s">
        <v>133</v>
      </c>
      <c r="AB415" s="28" t="s">
        <v>133</v>
      </c>
      <c r="AC415" s="28">
        <v>0.5</v>
      </c>
      <c r="AD415" s="28">
        <v>0.05</v>
      </c>
      <c r="AE415" s="28">
        <v>0.5</v>
      </c>
      <c r="AF415" s="28">
        <v>0.1</v>
      </c>
      <c r="AG415" s="39" t="s">
        <v>133</v>
      </c>
      <c r="AH415" s="39" t="s">
        <v>133</v>
      </c>
      <c r="AI415" s="39" t="s">
        <v>133</v>
      </c>
      <c r="AJ415" s="39" t="s">
        <v>133</v>
      </c>
      <c r="AK415" s="39" t="s">
        <v>133</v>
      </c>
      <c r="AL415" s="39">
        <v>2.2000000000000002</v>
      </c>
      <c r="AM415" s="45" t="s">
        <v>133</v>
      </c>
      <c r="AN415" s="15">
        <f t="shared" si="59"/>
        <v>0.7159608927867499</v>
      </c>
      <c r="AO415" s="15">
        <f t="shared" si="60"/>
        <v>0.7159608927867499</v>
      </c>
      <c r="AP415" s="47">
        <v>-0.97260380000000002</v>
      </c>
      <c r="AQ415" s="29" t="s">
        <v>133</v>
      </c>
      <c r="AR415" s="29" t="s">
        <v>133</v>
      </c>
      <c r="AS415" s="148">
        <v>-0.57514359999999998</v>
      </c>
      <c r="AT415" s="148">
        <v>-0.34388730000000001</v>
      </c>
      <c r="AU415" s="48">
        <v>1.0991300000000001E-2</v>
      </c>
      <c r="AV415" s="47">
        <v>0.36586990000000003</v>
      </c>
      <c r="AW415" s="47">
        <v>0.4228614</v>
      </c>
      <c r="AX415" s="29" t="s">
        <v>133</v>
      </c>
      <c r="AY415" s="29" t="s">
        <v>133</v>
      </c>
      <c r="AZ415" s="47">
        <v>0.66106830000000005</v>
      </c>
      <c r="BA415" s="30">
        <v>1</v>
      </c>
      <c r="BB415" s="42">
        <v>5</v>
      </c>
      <c r="BC415" s="31" t="s">
        <v>11333</v>
      </c>
      <c r="BD415" s="31" t="s">
        <v>11396</v>
      </c>
      <c r="BE415" s="31" t="s">
        <v>1710</v>
      </c>
      <c r="BF415" s="32" t="s">
        <v>133</v>
      </c>
      <c r="BG415" s="32" t="s">
        <v>133</v>
      </c>
      <c r="BH415" s="33">
        <v>0.05</v>
      </c>
      <c r="BI415" s="33">
        <v>0.05</v>
      </c>
      <c r="BJ415" s="32" t="s">
        <v>133</v>
      </c>
      <c r="BK415" s="32" t="s">
        <v>133</v>
      </c>
      <c r="BL415" s="32" t="s">
        <v>133</v>
      </c>
      <c r="BM415" s="34" t="s">
        <v>133</v>
      </c>
      <c r="BN415" s="34" t="s">
        <v>133</v>
      </c>
      <c r="BO415" s="34" t="s">
        <v>133</v>
      </c>
      <c r="BP415" s="34" t="s">
        <v>133</v>
      </c>
      <c r="BQ415" s="35" t="s">
        <v>133</v>
      </c>
      <c r="BR415" s="16">
        <f t="shared" si="55"/>
        <v>0.71944422994419788</v>
      </c>
      <c r="BS415" s="16">
        <f t="shared" si="56"/>
        <v>0.71944422994419788</v>
      </c>
      <c r="BT415" s="35" t="s">
        <v>133</v>
      </c>
      <c r="BU415" s="35" t="s">
        <v>133</v>
      </c>
      <c r="BV415" s="35" t="s">
        <v>133</v>
      </c>
      <c r="BW415" s="35" t="s">
        <v>133</v>
      </c>
      <c r="BX415" s="36">
        <v>0</v>
      </c>
      <c r="BY415" s="37" t="s">
        <v>133</v>
      </c>
      <c r="BZ415" s="38" t="s">
        <v>133</v>
      </c>
    </row>
    <row r="416" spans="1:78" ht="50.1" customHeight="1">
      <c r="A416" s="19" t="s">
        <v>708</v>
      </c>
      <c r="B416" s="20" t="s">
        <v>1115</v>
      </c>
      <c r="C416" s="21">
        <v>8</v>
      </c>
      <c r="D416" s="21" t="s">
        <v>707</v>
      </c>
      <c r="E416" s="40">
        <v>1.3923639999999999</v>
      </c>
      <c r="F416" s="40">
        <v>103.976966</v>
      </c>
      <c r="G416" s="41">
        <v>1</v>
      </c>
      <c r="H416" s="22">
        <v>450</v>
      </c>
      <c r="I416" s="22">
        <v>60</v>
      </c>
      <c r="J416" s="23">
        <v>131.5</v>
      </c>
      <c r="K416" s="23">
        <v>262</v>
      </c>
      <c r="L416" s="23">
        <v>1</v>
      </c>
      <c r="M416" s="24" t="s">
        <v>133</v>
      </c>
      <c r="N416" s="25" t="s">
        <v>133</v>
      </c>
      <c r="O416" s="25" t="s">
        <v>133</v>
      </c>
      <c r="P416" s="25" t="s">
        <v>133</v>
      </c>
      <c r="Q416" s="25" t="s">
        <v>133</v>
      </c>
      <c r="R416" s="25" t="s">
        <v>133</v>
      </c>
      <c r="S416" s="44" t="s">
        <v>133</v>
      </c>
      <c r="T416" s="26" t="s">
        <v>673</v>
      </c>
      <c r="U416" s="27" t="s">
        <v>133</v>
      </c>
      <c r="V416" s="27" t="s">
        <v>133</v>
      </c>
      <c r="W416" s="27" t="s">
        <v>133</v>
      </c>
      <c r="X416" s="27" t="s">
        <v>133</v>
      </c>
      <c r="Y416" s="27">
        <v>0.01</v>
      </c>
      <c r="Z416" s="27" t="s">
        <v>133</v>
      </c>
      <c r="AA416" s="27" t="s">
        <v>133</v>
      </c>
      <c r="AB416" s="28" t="s">
        <v>133</v>
      </c>
      <c r="AC416" s="28">
        <v>0.5</v>
      </c>
      <c r="AD416" s="28">
        <v>0.05</v>
      </c>
      <c r="AE416" s="28">
        <v>0.5</v>
      </c>
      <c r="AF416" s="28">
        <v>0.1</v>
      </c>
      <c r="AG416" s="39" t="s">
        <v>133</v>
      </c>
      <c r="AH416" s="39" t="s">
        <v>133</v>
      </c>
      <c r="AI416" s="39" t="s">
        <v>133</v>
      </c>
      <c r="AJ416" s="39" t="s">
        <v>133</v>
      </c>
      <c r="AK416" s="39" t="s">
        <v>133</v>
      </c>
      <c r="AL416" s="39">
        <v>0.81</v>
      </c>
      <c r="AM416" s="45" t="s">
        <v>133</v>
      </c>
      <c r="AN416" s="15">
        <f t="shared" si="59"/>
        <v>0.7159608927867499</v>
      </c>
      <c r="AO416" s="15">
        <f t="shared" si="60"/>
        <v>0.7159608927867499</v>
      </c>
      <c r="AP416" s="47">
        <v>-1.1452038366099999</v>
      </c>
      <c r="AQ416" s="29" t="s">
        <v>133</v>
      </c>
      <c r="AR416" s="29" t="s">
        <v>133</v>
      </c>
      <c r="AS416" s="148">
        <v>-0.66269665613499995</v>
      </c>
      <c r="AT416" s="148">
        <v>-0.39259003462300002</v>
      </c>
      <c r="AU416" s="48">
        <v>1.44032886636E-2</v>
      </c>
      <c r="AV416" s="47">
        <v>0.42139661195</v>
      </c>
      <c r="AW416" s="47">
        <v>0.46725590172499998</v>
      </c>
      <c r="AX416" s="29" t="s">
        <v>133</v>
      </c>
      <c r="AY416" s="29" t="s">
        <v>133</v>
      </c>
      <c r="AZ416" s="47">
        <v>0.74062814502499996</v>
      </c>
      <c r="BA416" s="30">
        <v>0</v>
      </c>
      <c r="BB416" s="42">
        <v>5</v>
      </c>
      <c r="BC416" s="31" t="s">
        <v>11329</v>
      </c>
      <c r="BD416" s="31" t="s">
        <v>11400</v>
      </c>
      <c r="BE416" s="31" t="s">
        <v>1712</v>
      </c>
      <c r="BF416" s="32">
        <v>-0.20228784579249998</v>
      </c>
      <c r="BG416" s="32">
        <v>0.94291599081749999</v>
      </c>
      <c r="BH416" s="33">
        <v>0.05</v>
      </c>
      <c r="BI416" s="33">
        <v>0.05</v>
      </c>
      <c r="BJ416" s="32" t="s">
        <v>133</v>
      </c>
      <c r="BK416" s="32" t="s">
        <v>133</v>
      </c>
      <c r="BL416" s="32" t="s">
        <v>133</v>
      </c>
      <c r="BM416" s="34" t="s">
        <v>133</v>
      </c>
      <c r="BN416" s="34" t="s">
        <v>133</v>
      </c>
      <c r="BO416" s="34" t="s">
        <v>133</v>
      </c>
      <c r="BP416" s="34" t="s">
        <v>133</v>
      </c>
      <c r="BQ416" s="16">
        <f t="shared" si="61"/>
        <v>1.0122878457925</v>
      </c>
      <c r="BR416" s="16">
        <f t="shared" si="55"/>
        <v>1.1860398668423198</v>
      </c>
      <c r="BS416" s="16">
        <f t="shared" si="56"/>
        <v>1.1860398668423198</v>
      </c>
      <c r="BT416" s="35" t="s">
        <v>133</v>
      </c>
      <c r="BU416" s="35" t="s">
        <v>133</v>
      </c>
      <c r="BV416" s="35" t="s">
        <v>133</v>
      </c>
      <c r="BW416" s="35" t="s">
        <v>133</v>
      </c>
      <c r="BX416" s="36">
        <v>0</v>
      </c>
      <c r="BY416" s="37" t="s">
        <v>133</v>
      </c>
      <c r="BZ416" s="38" t="s">
        <v>133</v>
      </c>
    </row>
    <row r="417" spans="1:78" ht="50.1" customHeight="1">
      <c r="A417" s="19" t="s">
        <v>709</v>
      </c>
      <c r="B417" s="20" t="s">
        <v>1115</v>
      </c>
      <c r="C417" s="21">
        <v>8</v>
      </c>
      <c r="D417" s="21" t="s">
        <v>707</v>
      </c>
      <c r="E417" s="40">
        <v>1.3923639999999999</v>
      </c>
      <c r="F417" s="40">
        <v>103.976966</v>
      </c>
      <c r="G417" s="41">
        <v>1</v>
      </c>
      <c r="H417" s="22">
        <v>4410</v>
      </c>
      <c r="I417" s="22">
        <v>70</v>
      </c>
      <c r="J417" s="23">
        <v>4603.5</v>
      </c>
      <c r="K417" s="23">
        <v>4834</v>
      </c>
      <c r="L417" s="23">
        <v>4373</v>
      </c>
      <c r="M417" s="24" t="s">
        <v>133</v>
      </c>
      <c r="N417" s="25" t="s">
        <v>133</v>
      </c>
      <c r="O417" s="25" t="s">
        <v>133</v>
      </c>
      <c r="P417" s="25" t="s">
        <v>133</v>
      </c>
      <c r="Q417" s="25" t="s">
        <v>133</v>
      </c>
      <c r="R417" s="25" t="s">
        <v>133</v>
      </c>
      <c r="S417" s="44" t="s">
        <v>133</v>
      </c>
      <c r="T417" s="26" t="s">
        <v>673</v>
      </c>
      <c r="U417" s="27" t="s">
        <v>133</v>
      </c>
      <c r="V417" s="27" t="s">
        <v>133</v>
      </c>
      <c r="W417" s="27" t="s">
        <v>133</v>
      </c>
      <c r="X417" s="27" t="s">
        <v>133</v>
      </c>
      <c r="Y417" s="27">
        <v>0.01</v>
      </c>
      <c r="Z417" s="27" t="s">
        <v>133</v>
      </c>
      <c r="AA417" s="27" t="s">
        <v>133</v>
      </c>
      <c r="AB417" s="28" t="s">
        <v>133</v>
      </c>
      <c r="AC417" s="28">
        <v>0.5</v>
      </c>
      <c r="AD417" s="28">
        <v>0.05</v>
      </c>
      <c r="AE417" s="28">
        <v>0.5</v>
      </c>
      <c r="AF417" s="28">
        <v>0.1</v>
      </c>
      <c r="AG417" s="39" t="s">
        <v>133</v>
      </c>
      <c r="AH417" s="39" t="s">
        <v>133</v>
      </c>
      <c r="AI417" s="39" t="s">
        <v>133</v>
      </c>
      <c r="AJ417" s="39" t="s">
        <v>133</v>
      </c>
      <c r="AK417" s="39" t="s">
        <v>133</v>
      </c>
      <c r="AL417" s="39">
        <v>0.91</v>
      </c>
      <c r="AM417" s="45" t="s">
        <v>289</v>
      </c>
      <c r="AN417" s="15">
        <f t="shared" si="59"/>
        <v>0.7159608927867499</v>
      </c>
      <c r="AO417" s="15">
        <f t="shared" si="60"/>
        <v>0.7159608927867499</v>
      </c>
      <c r="AP417" s="47">
        <v>-1.1452038366099999</v>
      </c>
      <c r="AQ417" s="29" t="s">
        <v>133</v>
      </c>
      <c r="AR417" s="29" t="s">
        <v>133</v>
      </c>
      <c r="AS417" s="148">
        <v>-0.66269665613499995</v>
      </c>
      <c r="AT417" s="148">
        <v>-0.39259003462300002</v>
      </c>
      <c r="AU417" s="48">
        <v>1.44032886636E-2</v>
      </c>
      <c r="AV417" s="47">
        <v>0.42139661195</v>
      </c>
      <c r="AW417" s="47">
        <v>0.46725590172499998</v>
      </c>
      <c r="AX417" s="29" t="s">
        <v>133</v>
      </c>
      <c r="AY417" s="29" t="s">
        <v>133</v>
      </c>
      <c r="AZ417" s="47">
        <v>0.74062814502499996</v>
      </c>
      <c r="BA417" s="30">
        <v>-1</v>
      </c>
      <c r="BB417" s="42">
        <v>1</v>
      </c>
      <c r="BC417" s="31" t="s">
        <v>11331</v>
      </c>
      <c r="BD417" s="31" t="s">
        <v>11401</v>
      </c>
      <c r="BE417" s="31" t="s">
        <v>1711</v>
      </c>
      <c r="BF417" s="32" t="s">
        <v>133</v>
      </c>
      <c r="BG417" s="32" t="s">
        <v>133</v>
      </c>
      <c r="BH417" s="33">
        <v>0.05</v>
      </c>
      <c r="BI417" s="33">
        <v>0.05</v>
      </c>
      <c r="BJ417" s="32" t="s">
        <v>133</v>
      </c>
      <c r="BK417" s="32" t="s">
        <v>133</v>
      </c>
      <c r="BL417" s="32" t="s">
        <v>133</v>
      </c>
      <c r="BM417" s="34" t="s">
        <v>133</v>
      </c>
      <c r="BN417" s="34" t="s">
        <v>133</v>
      </c>
      <c r="BO417" s="34" t="s">
        <v>133</v>
      </c>
      <c r="BP417" s="34" t="s">
        <v>133</v>
      </c>
      <c r="BQ417" s="35" t="s">
        <v>133</v>
      </c>
      <c r="BR417" s="16">
        <f t="shared" si="55"/>
        <v>0.71944422994419788</v>
      </c>
      <c r="BS417" s="16">
        <f t="shared" si="56"/>
        <v>0.71944422994419788</v>
      </c>
      <c r="BT417" s="35" t="s">
        <v>133</v>
      </c>
      <c r="BU417" s="35" t="s">
        <v>133</v>
      </c>
      <c r="BV417" s="35" t="s">
        <v>133</v>
      </c>
      <c r="BW417" s="35" t="s">
        <v>133</v>
      </c>
      <c r="BX417" s="36">
        <v>0</v>
      </c>
      <c r="BY417" s="37" t="s">
        <v>133</v>
      </c>
      <c r="BZ417" s="38" t="s">
        <v>133</v>
      </c>
    </row>
    <row r="418" spans="1:78" ht="50.1" customHeight="1">
      <c r="A418" s="19" t="s">
        <v>710</v>
      </c>
      <c r="B418" s="20" t="s">
        <v>1115</v>
      </c>
      <c r="C418" s="21">
        <v>8</v>
      </c>
      <c r="D418" s="21" t="s">
        <v>707</v>
      </c>
      <c r="E418" s="40">
        <v>1.3923639999999999</v>
      </c>
      <c r="F418" s="40">
        <v>103.976966</v>
      </c>
      <c r="G418" s="41">
        <v>1</v>
      </c>
      <c r="H418" s="22">
        <v>4340</v>
      </c>
      <c r="I418" s="22">
        <v>70</v>
      </c>
      <c r="J418" s="23">
        <v>4529</v>
      </c>
      <c r="K418" s="23">
        <v>4793</v>
      </c>
      <c r="L418" s="23">
        <v>4265</v>
      </c>
      <c r="M418" s="24" t="s">
        <v>133</v>
      </c>
      <c r="N418" s="25" t="s">
        <v>133</v>
      </c>
      <c r="O418" s="25" t="s">
        <v>133</v>
      </c>
      <c r="P418" s="25" t="s">
        <v>133</v>
      </c>
      <c r="Q418" s="25" t="s">
        <v>133</v>
      </c>
      <c r="R418" s="25" t="s">
        <v>133</v>
      </c>
      <c r="S418" s="44" t="s">
        <v>133</v>
      </c>
      <c r="T418" s="26" t="s">
        <v>673</v>
      </c>
      <c r="U418" s="27" t="s">
        <v>133</v>
      </c>
      <c r="V418" s="27" t="s">
        <v>133</v>
      </c>
      <c r="W418" s="27" t="s">
        <v>133</v>
      </c>
      <c r="X418" s="27" t="s">
        <v>133</v>
      </c>
      <c r="Y418" s="27">
        <v>0.01</v>
      </c>
      <c r="Z418" s="27" t="s">
        <v>133</v>
      </c>
      <c r="AA418" s="27" t="s">
        <v>133</v>
      </c>
      <c r="AB418" s="28" t="s">
        <v>133</v>
      </c>
      <c r="AC418" s="28">
        <v>0.5</v>
      </c>
      <c r="AD418" s="28">
        <v>0.05</v>
      </c>
      <c r="AE418" s="28">
        <v>0.5</v>
      </c>
      <c r="AF418" s="28">
        <v>0.1</v>
      </c>
      <c r="AG418" s="39" t="s">
        <v>133</v>
      </c>
      <c r="AH418" s="39" t="s">
        <v>133</v>
      </c>
      <c r="AI418" s="39" t="s">
        <v>133</v>
      </c>
      <c r="AJ418" s="39" t="s">
        <v>133</v>
      </c>
      <c r="AK418" s="39" t="s">
        <v>133</v>
      </c>
      <c r="AL418" s="39">
        <v>0.91</v>
      </c>
      <c r="AM418" s="45" t="s">
        <v>289</v>
      </c>
      <c r="AN418" s="15">
        <f t="shared" si="59"/>
        <v>0.7159608927867499</v>
      </c>
      <c r="AO418" s="15">
        <f t="shared" si="60"/>
        <v>0.7159608927867499</v>
      </c>
      <c r="AP418" s="47">
        <v>-1.1452038366099999</v>
      </c>
      <c r="AQ418" s="29" t="s">
        <v>133</v>
      </c>
      <c r="AR418" s="29" t="s">
        <v>133</v>
      </c>
      <c r="AS418" s="148">
        <v>-0.66269665613499995</v>
      </c>
      <c r="AT418" s="148">
        <v>-0.39259003462300002</v>
      </c>
      <c r="AU418" s="48">
        <v>1.44032886636E-2</v>
      </c>
      <c r="AV418" s="47">
        <v>0.42139661195</v>
      </c>
      <c r="AW418" s="47">
        <v>0.46725590172499998</v>
      </c>
      <c r="AX418" s="29" t="s">
        <v>133</v>
      </c>
      <c r="AY418" s="29" t="s">
        <v>133</v>
      </c>
      <c r="AZ418" s="47">
        <v>0.74062814502499996</v>
      </c>
      <c r="BA418" s="30">
        <v>-1</v>
      </c>
      <c r="BB418" s="42">
        <v>1</v>
      </c>
      <c r="BC418" s="31" t="s">
        <v>11331</v>
      </c>
      <c r="BD418" s="31" t="s">
        <v>11401</v>
      </c>
      <c r="BE418" s="31" t="s">
        <v>1711</v>
      </c>
      <c r="BF418" s="32" t="s">
        <v>133</v>
      </c>
      <c r="BG418" s="32" t="s">
        <v>133</v>
      </c>
      <c r="BH418" s="33">
        <v>0.05</v>
      </c>
      <c r="BI418" s="33">
        <v>0.05</v>
      </c>
      <c r="BJ418" s="32" t="s">
        <v>133</v>
      </c>
      <c r="BK418" s="32" t="s">
        <v>133</v>
      </c>
      <c r="BL418" s="32" t="s">
        <v>133</v>
      </c>
      <c r="BM418" s="34" t="s">
        <v>133</v>
      </c>
      <c r="BN418" s="34" t="s">
        <v>133</v>
      </c>
      <c r="BO418" s="34" t="s">
        <v>133</v>
      </c>
      <c r="BP418" s="34" t="s">
        <v>133</v>
      </c>
      <c r="BQ418" s="35" t="s">
        <v>133</v>
      </c>
      <c r="BR418" s="16">
        <f t="shared" si="55"/>
        <v>0.71944422994419788</v>
      </c>
      <c r="BS418" s="16">
        <f t="shared" si="56"/>
        <v>0.71944422994419788</v>
      </c>
      <c r="BT418" s="35" t="s">
        <v>133</v>
      </c>
      <c r="BU418" s="35" t="s">
        <v>133</v>
      </c>
      <c r="BV418" s="35" t="s">
        <v>133</v>
      </c>
      <c r="BW418" s="35" t="s">
        <v>133</v>
      </c>
      <c r="BX418" s="36">
        <v>0</v>
      </c>
      <c r="BY418" s="37" t="s">
        <v>133</v>
      </c>
      <c r="BZ418" s="38" t="s">
        <v>133</v>
      </c>
    </row>
    <row r="419" spans="1:78" ht="50.1" customHeight="1">
      <c r="A419" s="19" t="s">
        <v>711</v>
      </c>
      <c r="B419" s="20" t="s">
        <v>1115</v>
      </c>
      <c r="C419" s="21">
        <v>8</v>
      </c>
      <c r="D419" s="21" t="s">
        <v>707</v>
      </c>
      <c r="E419" s="40">
        <v>1.3923639999999999</v>
      </c>
      <c r="F419" s="40">
        <v>103.976966</v>
      </c>
      <c r="G419" s="41">
        <v>1</v>
      </c>
      <c r="H419" s="22">
        <v>1720</v>
      </c>
      <c r="I419" s="22">
        <v>60</v>
      </c>
      <c r="J419" s="23">
        <v>1314.5</v>
      </c>
      <c r="K419" s="23">
        <v>1505</v>
      </c>
      <c r="L419" s="23">
        <v>1124</v>
      </c>
      <c r="M419" s="24" t="s">
        <v>133</v>
      </c>
      <c r="N419" s="25" t="s">
        <v>133</v>
      </c>
      <c r="O419" s="25" t="s">
        <v>133</v>
      </c>
      <c r="P419" s="25" t="s">
        <v>133</v>
      </c>
      <c r="Q419" s="25" t="s">
        <v>133</v>
      </c>
      <c r="R419" s="25" t="s">
        <v>133</v>
      </c>
      <c r="S419" s="44" t="s">
        <v>133</v>
      </c>
      <c r="T419" s="26" t="s">
        <v>673</v>
      </c>
      <c r="U419" s="27" t="s">
        <v>133</v>
      </c>
      <c r="V419" s="27" t="s">
        <v>133</v>
      </c>
      <c r="W419" s="27" t="s">
        <v>133</v>
      </c>
      <c r="X419" s="27" t="s">
        <v>133</v>
      </c>
      <c r="Y419" s="27">
        <v>0.01</v>
      </c>
      <c r="Z419" s="27" t="s">
        <v>133</v>
      </c>
      <c r="AA419" s="27" t="s">
        <v>133</v>
      </c>
      <c r="AB419" s="28" t="s">
        <v>133</v>
      </c>
      <c r="AC419" s="28">
        <v>0.5</v>
      </c>
      <c r="AD419" s="28">
        <v>0.05</v>
      </c>
      <c r="AE419" s="28">
        <v>0.5</v>
      </c>
      <c r="AF419" s="28">
        <v>0.1</v>
      </c>
      <c r="AG419" s="39" t="s">
        <v>133</v>
      </c>
      <c r="AH419" s="39" t="s">
        <v>133</v>
      </c>
      <c r="AI419" s="39" t="s">
        <v>133</v>
      </c>
      <c r="AJ419" s="39" t="s">
        <v>133</v>
      </c>
      <c r="AK419" s="39" t="s">
        <v>133</v>
      </c>
      <c r="AL419" s="39">
        <v>-1.21</v>
      </c>
      <c r="AM419" s="45" t="s">
        <v>289</v>
      </c>
      <c r="AN419" s="15">
        <f t="shared" si="59"/>
        <v>0.7159608927867499</v>
      </c>
      <c r="AO419" s="15">
        <f t="shared" si="60"/>
        <v>0.7159608927867499</v>
      </c>
      <c r="AP419" s="47">
        <v>-1.1452038366099999</v>
      </c>
      <c r="AQ419" s="29" t="s">
        <v>133</v>
      </c>
      <c r="AR419" s="29" t="s">
        <v>133</v>
      </c>
      <c r="AS419" s="148">
        <v>-0.66269665613499995</v>
      </c>
      <c r="AT419" s="148">
        <v>-0.39259003462300002</v>
      </c>
      <c r="AU419" s="48">
        <v>1.44032886636E-2</v>
      </c>
      <c r="AV419" s="47">
        <v>0.42139661195</v>
      </c>
      <c r="AW419" s="47">
        <v>0.46725590172499998</v>
      </c>
      <c r="AX419" s="29" t="s">
        <v>133</v>
      </c>
      <c r="AY419" s="29" t="s">
        <v>133</v>
      </c>
      <c r="AZ419" s="47">
        <v>0.74062814502499996</v>
      </c>
      <c r="BA419" s="30">
        <v>-1</v>
      </c>
      <c r="BB419" s="42">
        <v>1</v>
      </c>
      <c r="BC419" s="31" t="s">
        <v>11331</v>
      </c>
      <c r="BD419" s="31" t="s">
        <v>11401</v>
      </c>
      <c r="BE419" s="31" t="s">
        <v>1711</v>
      </c>
      <c r="BF419" s="32" t="s">
        <v>133</v>
      </c>
      <c r="BG419" s="32" t="s">
        <v>133</v>
      </c>
      <c r="BH419" s="33">
        <v>0.05</v>
      </c>
      <c r="BI419" s="33">
        <v>0.05</v>
      </c>
      <c r="BJ419" s="32" t="s">
        <v>133</v>
      </c>
      <c r="BK419" s="32" t="s">
        <v>133</v>
      </c>
      <c r="BL419" s="32" t="s">
        <v>133</v>
      </c>
      <c r="BM419" s="34" t="s">
        <v>133</v>
      </c>
      <c r="BN419" s="34" t="s">
        <v>133</v>
      </c>
      <c r="BO419" s="34" t="s">
        <v>133</v>
      </c>
      <c r="BP419" s="34" t="s">
        <v>133</v>
      </c>
      <c r="BQ419" s="35" t="s">
        <v>133</v>
      </c>
      <c r="BR419" s="16">
        <f t="shared" si="55"/>
        <v>0.71944422994419788</v>
      </c>
      <c r="BS419" s="16">
        <f t="shared" si="56"/>
        <v>0.71944422994419788</v>
      </c>
      <c r="BT419" s="35" t="s">
        <v>133</v>
      </c>
      <c r="BU419" s="35" t="s">
        <v>133</v>
      </c>
      <c r="BV419" s="35" t="s">
        <v>133</v>
      </c>
      <c r="BW419" s="35" t="s">
        <v>133</v>
      </c>
      <c r="BX419" s="36">
        <v>0</v>
      </c>
      <c r="BY419" s="37" t="s">
        <v>133</v>
      </c>
      <c r="BZ419" s="38" t="s">
        <v>133</v>
      </c>
    </row>
    <row r="420" spans="1:78" ht="50.1" customHeight="1">
      <c r="A420" s="19" t="s">
        <v>712</v>
      </c>
      <c r="B420" s="20" t="s">
        <v>6086</v>
      </c>
      <c r="C420" s="21">
        <v>8</v>
      </c>
      <c r="D420" s="21" t="s">
        <v>672</v>
      </c>
      <c r="E420" s="40">
        <v>1.2952999999999999</v>
      </c>
      <c r="F420" s="40">
        <v>103.85041</v>
      </c>
      <c r="G420" s="41">
        <v>1</v>
      </c>
      <c r="H420" s="22">
        <v>7059</v>
      </c>
      <c r="I420" s="22">
        <v>43</v>
      </c>
      <c r="J420" s="23">
        <v>7891.5</v>
      </c>
      <c r="K420" s="23">
        <v>7965</v>
      </c>
      <c r="L420" s="23">
        <v>7818</v>
      </c>
      <c r="M420" s="24" t="s">
        <v>133</v>
      </c>
      <c r="N420" s="25" t="s">
        <v>133</v>
      </c>
      <c r="O420" s="25" t="s">
        <v>133</v>
      </c>
      <c r="P420" s="25" t="s">
        <v>133</v>
      </c>
      <c r="Q420" s="25" t="s">
        <v>133</v>
      </c>
      <c r="R420" s="25" t="s">
        <v>133</v>
      </c>
      <c r="S420" s="44" t="s">
        <v>133</v>
      </c>
      <c r="T420" s="26" t="s">
        <v>683</v>
      </c>
      <c r="U420" s="27" t="s">
        <v>133</v>
      </c>
      <c r="V420" s="27" t="s">
        <v>133</v>
      </c>
      <c r="W420" s="27" t="s">
        <v>133</v>
      </c>
      <c r="X420" s="27" t="s">
        <v>133</v>
      </c>
      <c r="Y420" s="27">
        <v>0.01</v>
      </c>
      <c r="Z420" s="27" t="s">
        <v>133</v>
      </c>
      <c r="AA420" s="27" t="s">
        <v>133</v>
      </c>
      <c r="AB420" s="28" t="s">
        <v>133</v>
      </c>
      <c r="AC420" s="28">
        <v>0.5</v>
      </c>
      <c r="AD420" s="28">
        <v>0.05</v>
      </c>
      <c r="AE420" s="28">
        <v>0.5</v>
      </c>
      <c r="AF420" s="28">
        <v>0.1</v>
      </c>
      <c r="AG420" s="39" t="s">
        <v>133</v>
      </c>
      <c r="AH420" s="39" t="s">
        <v>133</v>
      </c>
      <c r="AI420" s="39" t="s">
        <v>133</v>
      </c>
      <c r="AJ420" s="39" t="s">
        <v>133</v>
      </c>
      <c r="AK420" s="39" t="s">
        <v>133</v>
      </c>
      <c r="AL420" s="39">
        <v>-2.6</v>
      </c>
      <c r="AM420" s="45" t="s">
        <v>133</v>
      </c>
      <c r="AN420" s="15">
        <f t="shared" si="59"/>
        <v>0.7159608927867499</v>
      </c>
      <c r="AO420" s="15">
        <f t="shared" si="60"/>
        <v>0.7159608927867499</v>
      </c>
      <c r="AP420" s="47">
        <v>-1.1145239410600001</v>
      </c>
      <c r="AQ420" s="29" t="s">
        <v>133</v>
      </c>
      <c r="AR420" s="29" t="s">
        <v>133</v>
      </c>
      <c r="AS420" s="148">
        <v>-0.66417836306800004</v>
      </c>
      <c r="AT420" s="148">
        <v>-0.42379602242300002</v>
      </c>
      <c r="AU420" s="48">
        <v>1.00596766819E-2</v>
      </c>
      <c r="AV420" s="47">
        <v>0.44391537578700002</v>
      </c>
      <c r="AW420" s="47">
        <v>0.471881407995</v>
      </c>
      <c r="AX420" s="29" t="s">
        <v>133</v>
      </c>
      <c r="AY420" s="29" t="s">
        <v>133</v>
      </c>
      <c r="AZ420" s="47">
        <v>0.72848059323000003</v>
      </c>
      <c r="BA420" s="30">
        <v>1</v>
      </c>
      <c r="BB420" s="42">
        <v>5</v>
      </c>
      <c r="BC420" s="31" t="s">
        <v>11333</v>
      </c>
      <c r="BD420" s="31" t="s">
        <v>11396</v>
      </c>
      <c r="BE420" s="31" t="s">
        <v>1710</v>
      </c>
      <c r="BF420" s="32" t="s">
        <v>133</v>
      </c>
      <c r="BG420" s="32" t="s">
        <v>133</v>
      </c>
      <c r="BH420" s="33">
        <v>0.05</v>
      </c>
      <c r="BI420" s="33">
        <v>0.05</v>
      </c>
      <c r="BJ420" s="32" t="s">
        <v>133</v>
      </c>
      <c r="BK420" s="32" t="s">
        <v>133</v>
      </c>
      <c r="BL420" s="32" t="s">
        <v>133</v>
      </c>
      <c r="BM420" s="34" t="s">
        <v>133</v>
      </c>
      <c r="BN420" s="34" t="s">
        <v>133</v>
      </c>
      <c r="BO420" s="34" t="s">
        <v>133</v>
      </c>
      <c r="BP420" s="34" t="s">
        <v>133</v>
      </c>
      <c r="BQ420" s="35" t="s">
        <v>133</v>
      </c>
      <c r="BR420" s="16">
        <f t="shared" si="55"/>
        <v>0.71944422994419788</v>
      </c>
      <c r="BS420" s="16">
        <f t="shared" si="56"/>
        <v>0.71944422994419788</v>
      </c>
      <c r="BT420" s="35" t="s">
        <v>133</v>
      </c>
      <c r="BU420" s="35" t="s">
        <v>133</v>
      </c>
      <c r="BV420" s="35" t="s">
        <v>133</v>
      </c>
      <c r="BW420" s="35" t="s">
        <v>133</v>
      </c>
      <c r="BX420" s="36">
        <v>0</v>
      </c>
      <c r="BY420" s="37" t="s">
        <v>133</v>
      </c>
      <c r="BZ420" s="38" t="s">
        <v>133</v>
      </c>
    </row>
    <row r="421" spans="1:78" ht="50.1" customHeight="1">
      <c r="A421" s="19" t="s">
        <v>713</v>
      </c>
      <c r="B421" s="20" t="s">
        <v>1116</v>
      </c>
      <c r="C421" s="21">
        <v>8</v>
      </c>
      <c r="D421" s="21" t="s">
        <v>672</v>
      </c>
      <c r="E421" s="40">
        <v>1.2952999999999999</v>
      </c>
      <c r="F421" s="40">
        <v>103.85041</v>
      </c>
      <c r="G421" s="41">
        <v>1</v>
      </c>
      <c r="H421" s="22">
        <v>6746</v>
      </c>
      <c r="I421" s="22">
        <v>187</v>
      </c>
      <c r="J421" s="23">
        <v>7621.5</v>
      </c>
      <c r="K421" s="23">
        <v>7951</v>
      </c>
      <c r="L421" s="23">
        <v>7292</v>
      </c>
      <c r="M421" s="24" t="s">
        <v>133</v>
      </c>
      <c r="N421" s="25" t="s">
        <v>133</v>
      </c>
      <c r="O421" s="25" t="s">
        <v>133</v>
      </c>
      <c r="P421" s="25" t="s">
        <v>133</v>
      </c>
      <c r="Q421" s="25" t="s">
        <v>133</v>
      </c>
      <c r="R421" s="25" t="s">
        <v>133</v>
      </c>
      <c r="S421" s="44" t="s">
        <v>133</v>
      </c>
      <c r="T421" s="26" t="s">
        <v>683</v>
      </c>
      <c r="U421" s="27" t="s">
        <v>133</v>
      </c>
      <c r="V421" s="27" t="s">
        <v>133</v>
      </c>
      <c r="W421" s="27" t="s">
        <v>133</v>
      </c>
      <c r="X421" s="27" t="s">
        <v>133</v>
      </c>
      <c r="Y421" s="27">
        <v>0.01</v>
      </c>
      <c r="Z421" s="27" t="s">
        <v>133</v>
      </c>
      <c r="AA421" s="27" t="s">
        <v>133</v>
      </c>
      <c r="AB421" s="28" t="s">
        <v>133</v>
      </c>
      <c r="AC421" s="28">
        <v>0.5</v>
      </c>
      <c r="AD421" s="28">
        <v>0.05</v>
      </c>
      <c r="AE421" s="28">
        <v>0.5</v>
      </c>
      <c r="AF421" s="28">
        <v>0.1</v>
      </c>
      <c r="AG421" s="39" t="s">
        <v>133</v>
      </c>
      <c r="AH421" s="39" t="s">
        <v>133</v>
      </c>
      <c r="AI421" s="39" t="s">
        <v>133</v>
      </c>
      <c r="AJ421" s="39" t="s">
        <v>133</v>
      </c>
      <c r="AK421" s="39" t="s">
        <v>133</v>
      </c>
      <c r="AL421" s="39">
        <v>-2.6</v>
      </c>
      <c r="AM421" s="45" t="s">
        <v>133</v>
      </c>
      <c r="AN421" s="15">
        <f t="shared" si="59"/>
        <v>0.7159608927867499</v>
      </c>
      <c r="AO421" s="15">
        <f t="shared" si="60"/>
        <v>0.7159608927867499</v>
      </c>
      <c r="AP421" s="47">
        <v>-1.1145239410600001</v>
      </c>
      <c r="AQ421" s="29" t="s">
        <v>133</v>
      </c>
      <c r="AR421" s="29" t="s">
        <v>133</v>
      </c>
      <c r="AS421" s="148">
        <v>-0.66417836306800004</v>
      </c>
      <c r="AT421" s="148">
        <v>-0.42379602242300002</v>
      </c>
      <c r="AU421" s="48">
        <v>1.00596766819E-2</v>
      </c>
      <c r="AV421" s="47">
        <v>0.44391537578700002</v>
      </c>
      <c r="AW421" s="47">
        <v>0.471881407995</v>
      </c>
      <c r="AX421" s="29" t="s">
        <v>133</v>
      </c>
      <c r="AY421" s="29" t="s">
        <v>133</v>
      </c>
      <c r="AZ421" s="47">
        <v>0.72848059323000003</v>
      </c>
      <c r="BA421" s="30">
        <v>1</v>
      </c>
      <c r="BB421" s="42">
        <v>5</v>
      </c>
      <c r="BC421" s="31" t="s">
        <v>11333</v>
      </c>
      <c r="BD421" s="31" t="s">
        <v>11396</v>
      </c>
      <c r="BE421" s="31" t="s">
        <v>1710</v>
      </c>
      <c r="BF421" s="32" t="s">
        <v>133</v>
      </c>
      <c r="BG421" s="32" t="s">
        <v>133</v>
      </c>
      <c r="BH421" s="33">
        <v>0.05</v>
      </c>
      <c r="BI421" s="33">
        <v>0.05</v>
      </c>
      <c r="BJ421" s="32" t="s">
        <v>133</v>
      </c>
      <c r="BK421" s="32" t="s">
        <v>133</v>
      </c>
      <c r="BL421" s="32" t="s">
        <v>133</v>
      </c>
      <c r="BM421" s="34" t="s">
        <v>133</v>
      </c>
      <c r="BN421" s="34" t="s">
        <v>133</v>
      </c>
      <c r="BO421" s="34" t="s">
        <v>133</v>
      </c>
      <c r="BP421" s="34" t="s">
        <v>133</v>
      </c>
      <c r="BQ421" s="35" t="s">
        <v>133</v>
      </c>
      <c r="BR421" s="16">
        <f t="shared" si="55"/>
        <v>0.71944422994419788</v>
      </c>
      <c r="BS421" s="16">
        <f t="shared" si="56"/>
        <v>0.71944422994419788</v>
      </c>
      <c r="BT421" s="35" t="s">
        <v>133</v>
      </c>
      <c r="BU421" s="35" t="s">
        <v>133</v>
      </c>
      <c r="BV421" s="35" t="s">
        <v>133</v>
      </c>
      <c r="BW421" s="35" t="s">
        <v>133</v>
      </c>
      <c r="BX421" s="36">
        <v>0</v>
      </c>
      <c r="BY421" s="37" t="s">
        <v>133</v>
      </c>
      <c r="BZ421" s="38" t="s">
        <v>133</v>
      </c>
    </row>
    <row r="422" spans="1:78" ht="50.1" customHeight="1">
      <c r="A422" s="19" t="s">
        <v>714</v>
      </c>
      <c r="B422" s="20" t="s">
        <v>6084</v>
      </c>
      <c r="C422" s="21">
        <v>8</v>
      </c>
      <c r="D422" s="21" t="s">
        <v>672</v>
      </c>
      <c r="E422" s="40">
        <v>1.2952999999999999</v>
      </c>
      <c r="F422" s="40">
        <v>103.85041</v>
      </c>
      <c r="G422" s="41">
        <v>1</v>
      </c>
      <c r="H422" s="22">
        <v>7176</v>
      </c>
      <c r="I422" s="22">
        <v>48</v>
      </c>
      <c r="J422" s="23">
        <v>7996.5</v>
      </c>
      <c r="K422" s="23">
        <v>8063</v>
      </c>
      <c r="L422" s="23">
        <v>7930</v>
      </c>
      <c r="M422" s="24" t="s">
        <v>133</v>
      </c>
      <c r="N422" s="25" t="s">
        <v>133</v>
      </c>
      <c r="O422" s="25" t="s">
        <v>133</v>
      </c>
      <c r="P422" s="25" t="s">
        <v>133</v>
      </c>
      <c r="Q422" s="25" t="s">
        <v>133</v>
      </c>
      <c r="R422" s="25" t="s">
        <v>133</v>
      </c>
      <c r="S422" s="44" t="s">
        <v>133</v>
      </c>
      <c r="T422" s="26" t="s">
        <v>683</v>
      </c>
      <c r="U422" s="27" t="s">
        <v>133</v>
      </c>
      <c r="V422" s="27" t="s">
        <v>133</v>
      </c>
      <c r="W422" s="27" t="s">
        <v>133</v>
      </c>
      <c r="X422" s="27" t="s">
        <v>133</v>
      </c>
      <c r="Y422" s="27">
        <v>0.01</v>
      </c>
      <c r="Z422" s="27" t="s">
        <v>133</v>
      </c>
      <c r="AA422" s="27" t="s">
        <v>133</v>
      </c>
      <c r="AB422" s="28" t="s">
        <v>133</v>
      </c>
      <c r="AC422" s="28">
        <v>0.5</v>
      </c>
      <c r="AD422" s="28">
        <v>0.05</v>
      </c>
      <c r="AE422" s="28">
        <v>0.5</v>
      </c>
      <c r="AF422" s="28">
        <v>0.1</v>
      </c>
      <c r="AG422" s="39" t="s">
        <v>133</v>
      </c>
      <c r="AH422" s="39" t="s">
        <v>133</v>
      </c>
      <c r="AI422" s="39" t="s">
        <v>133</v>
      </c>
      <c r="AJ422" s="39" t="s">
        <v>133</v>
      </c>
      <c r="AK422" s="39" t="s">
        <v>133</v>
      </c>
      <c r="AL422" s="39">
        <v>-5.25</v>
      </c>
      <c r="AM422" s="45" t="s">
        <v>133</v>
      </c>
      <c r="AN422" s="15">
        <f t="shared" si="59"/>
        <v>0.7159608927867499</v>
      </c>
      <c r="AO422" s="15">
        <f t="shared" si="60"/>
        <v>0.7159608927867499</v>
      </c>
      <c r="AP422" s="47">
        <v>-1.1145239410600001</v>
      </c>
      <c r="AQ422" s="29" t="s">
        <v>133</v>
      </c>
      <c r="AR422" s="29" t="s">
        <v>133</v>
      </c>
      <c r="AS422" s="148">
        <v>-0.66417836306800004</v>
      </c>
      <c r="AT422" s="148">
        <v>-0.42379602242300002</v>
      </c>
      <c r="AU422" s="48">
        <v>1.00596766819E-2</v>
      </c>
      <c r="AV422" s="47">
        <v>0.44391537578700002</v>
      </c>
      <c r="AW422" s="47">
        <v>0.471881407995</v>
      </c>
      <c r="AX422" s="29" t="s">
        <v>133</v>
      </c>
      <c r="AY422" s="29" t="s">
        <v>133</v>
      </c>
      <c r="AZ422" s="47">
        <v>0.72848059323000003</v>
      </c>
      <c r="BA422" s="30">
        <v>0</v>
      </c>
      <c r="BB422" s="42">
        <v>5</v>
      </c>
      <c r="BC422" s="31" t="s">
        <v>1705</v>
      </c>
      <c r="BD422" s="31" t="s">
        <v>11398</v>
      </c>
      <c r="BE422" s="31" t="s">
        <v>1709</v>
      </c>
      <c r="BF422" s="32">
        <v>0.36927013495595001</v>
      </c>
      <c r="BG422" s="32">
        <v>0.35921045827405002</v>
      </c>
      <c r="BH422" s="33">
        <v>0.05</v>
      </c>
      <c r="BI422" s="33">
        <v>0.05</v>
      </c>
      <c r="BJ422" s="32" t="s">
        <v>133</v>
      </c>
      <c r="BK422" s="32" t="s">
        <v>133</v>
      </c>
      <c r="BL422" s="32" t="s">
        <v>133</v>
      </c>
      <c r="BM422" s="34" t="s">
        <v>133</v>
      </c>
      <c r="BN422" s="34" t="s">
        <v>133</v>
      </c>
      <c r="BO422" s="34" t="s">
        <v>133</v>
      </c>
      <c r="BP422" s="34" t="s">
        <v>133</v>
      </c>
      <c r="BQ422" s="16">
        <f t="shared" si="61"/>
        <v>-5.6192701349559497</v>
      </c>
      <c r="BR422" s="16">
        <f t="shared" si="55"/>
        <v>0.80413441247931483</v>
      </c>
      <c r="BS422" s="16">
        <f t="shared" si="56"/>
        <v>0.80413441247931483</v>
      </c>
      <c r="BT422" s="35" t="s">
        <v>133</v>
      </c>
      <c r="BU422" s="35" t="s">
        <v>133</v>
      </c>
      <c r="BV422" s="35" t="s">
        <v>133</v>
      </c>
      <c r="BW422" s="35" t="s">
        <v>133</v>
      </c>
      <c r="BX422" s="36">
        <v>0</v>
      </c>
      <c r="BY422" s="37" t="s">
        <v>133</v>
      </c>
      <c r="BZ422" s="38" t="s">
        <v>133</v>
      </c>
    </row>
    <row r="423" spans="1:78" ht="50.1" customHeight="1">
      <c r="A423" s="19" t="s">
        <v>715</v>
      </c>
      <c r="B423" s="20" t="s">
        <v>6083</v>
      </c>
      <c r="C423" s="21">
        <v>8</v>
      </c>
      <c r="D423" s="21" t="s">
        <v>672</v>
      </c>
      <c r="E423" s="40">
        <v>1.2952999999999999</v>
      </c>
      <c r="F423" s="40">
        <v>103.85041</v>
      </c>
      <c r="G423" s="41">
        <v>1</v>
      </c>
      <c r="H423" s="22">
        <v>7430</v>
      </c>
      <c r="I423" s="22">
        <v>80</v>
      </c>
      <c r="J423" s="23">
        <v>8269.5</v>
      </c>
      <c r="K423" s="23">
        <v>8389</v>
      </c>
      <c r="L423" s="23">
        <v>8150</v>
      </c>
      <c r="M423" s="24" t="s">
        <v>133</v>
      </c>
      <c r="N423" s="25" t="s">
        <v>133</v>
      </c>
      <c r="O423" s="25" t="s">
        <v>133</v>
      </c>
      <c r="P423" s="25" t="s">
        <v>133</v>
      </c>
      <c r="Q423" s="25" t="s">
        <v>133</v>
      </c>
      <c r="R423" s="25" t="s">
        <v>133</v>
      </c>
      <c r="S423" s="44" t="s">
        <v>133</v>
      </c>
      <c r="T423" s="26" t="s">
        <v>683</v>
      </c>
      <c r="U423" s="27" t="s">
        <v>133</v>
      </c>
      <c r="V423" s="27" t="s">
        <v>133</v>
      </c>
      <c r="W423" s="27" t="s">
        <v>133</v>
      </c>
      <c r="X423" s="27" t="s">
        <v>133</v>
      </c>
      <c r="Y423" s="27">
        <v>0.01</v>
      </c>
      <c r="Z423" s="27" t="s">
        <v>133</v>
      </c>
      <c r="AA423" s="27" t="s">
        <v>133</v>
      </c>
      <c r="AB423" s="28" t="s">
        <v>133</v>
      </c>
      <c r="AC423" s="28">
        <v>0.5</v>
      </c>
      <c r="AD423" s="28">
        <v>0.05</v>
      </c>
      <c r="AE423" s="28">
        <v>0.5</v>
      </c>
      <c r="AF423" s="28">
        <v>0.1</v>
      </c>
      <c r="AG423" s="39" t="s">
        <v>133</v>
      </c>
      <c r="AH423" s="39" t="s">
        <v>133</v>
      </c>
      <c r="AI423" s="39" t="s">
        <v>133</v>
      </c>
      <c r="AJ423" s="39" t="s">
        <v>133</v>
      </c>
      <c r="AK423" s="39" t="s">
        <v>133</v>
      </c>
      <c r="AL423" s="39">
        <v>-5.25</v>
      </c>
      <c r="AM423" s="45" t="s">
        <v>133</v>
      </c>
      <c r="AN423" s="15">
        <f t="shared" si="59"/>
        <v>0.7159608927867499</v>
      </c>
      <c r="AO423" s="15">
        <f t="shared" si="60"/>
        <v>0.7159608927867499</v>
      </c>
      <c r="AP423" s="47">
        <v>-1.1145239410600001</v>
      </c>
      <c r="AQ423" s="29" t="s">
        <v>133</v>
      </c>
      <c r="AR423" s="29" t="s">
        <v>133</v>
      </c>
      <c r="AS423" s="148">
        <v>-0.66417836306800004</v>
      </c>
      <c r="AT423" s="148">
        <v>-0.42379602242300002</v>
      </c>
      <c r="AU423" s="48">
        <v>1.00596766819E-2</v>
      </c>
      <c r="AV423" s="47">
        <v>0.44391537578700002</v>
      </c>
      <c r="AW423" s="47">
        <v>0.471881407995</v>
      </c>
      <c r="AX423" s="29" t="s">
        <v>133</v>
      </c>
      <c r="AY423" s="29" t="s">
        <v>133</v>
      </c>
      <c r="AZ423" s="47">
        <v>0.72848059323000003</v>
      </c>
      <c r="BA423" s="30">
        <v>0</v>
      </c>
      <c r="BB423" s="42">
        <v>5</v>
      </c>
      <c r="BC423" s="31" t="s">
        <v>11329</v>
      </c>
      <c r="BD423" s="31" t="s">
        <v>11402</v>
      </c>
      <c r="BE423" s="31" t="s">
        <v>1712</v>
      </c>
      <c r="BF423" s="32">
        <v>-0.19302167391500002</v>
      </c>
      <c r="BG423" s="32">
        <v>0.92150226714500005</v>
      </c>
      <c r="BH423" s="33">
        <v>0.05</v>
      </c>
      <c r="BI423" s="33">
        <v>0.05</v>
      </c>
      <c r="BJ423" s="32" t="s">
        <v>133</v>
      </c>
      <c r="BK423" s="32" t="s">
        <v>133</v>
      </c>
      <c r="BL423" s="32" t="s">
        <v>133</v>
      </c>
      <c r="BM423" s="34" t="s">
        <v>133</v>
      </c>
      <c r="BN423" s="34" t="s">
        <v>133</v>
      </c>
      <c r="BO423" s="34" t="s">
        <v>133</v>
      </c>
      <c r="BP423" s="34" t="s">
        <v>133</v>
      </c>
      <c r="BQ423" s="16">
        <f t="shared" si="61"/>
        <v>-5.0569783260849999</v>
      </c>
      <c r="BR423" s="16">
        <f t="shared" si="55"/>
        <v>1.16908786169106</v>
      </c>
      <c r="BS423" s="16">
        <f t="shared" si="56"/>
        <v>1.16908786169106</v>
      </c>
      <c r="BT423" s="35" t="s">
        <v>133</v>
      </c>
      <c r="BU423" s="35" t="s">
        <v>133</v>
      </c>
      <c r="BV423" s="35" t="s">
        <v>133</v>
      </c>
      <c r="BW423" s="35" t="s">
        <v>133</v>
      </c>
      <c r="BX423" s="36">
        <v>0</v>
      </c>
      <c r="BY423" s="37" t="s">
        <v>133</v>
      </c>
      <c r="BZ423" s="38" t="s">
        <v>133</v>
      </c>
    </row>
    <row r="424" spans="1:78" ht="50.1" customHeight="1">
      <c r="A424" s="19" t="s">
        <v>717</v>
      </c>
      <c r="B424" s="20" t="s">
        <v>6084</v>
      </c>
      <c r="C424" s="21">
        <v>8</v>
      </c>
      <c r="D424" s="21" t="s">
        <v>716</v>
      </c>
      <c r="E424" s="40">
        <v>1.30376</v>
      </c>
      <c r="F424" s="40">
        <v>103.87757999999999</v>
      </c>
      <c r="G424" s="41">
        <v>1</v>
      </c>
      <c r="H424" s="22">
        <v>7699</v>
      </c>
      <c r="I424" s="22">
        <v>45</v>
      </c>
      <c r="J424" s="23">
        <v>8485.5</v>
      </c>
      <c r="K424" s="23">
        <v>8563</v>
      </c>
      <c r="L424" s="23">
        <v>8408</v>
      </c>
      <c r="M424" s="24" t="s">
        <v>1143</v>
      </c>
      <c r="N424" s="25" t="s">
        <v>133</v>
      </c>
      <c r="O424" s="25" t="s">
        <v>133</v>
      </c>
      <c r="P424" s="25" t="s">
        <v>133</v>
      </c>
      <c r="Q424" s="25" t="s">
        <v>133</v>
      </c>
      <c r="R424" s="25" t="s">
        <v>133</v>
      </c>
      <c r="S424" s="44" t="s">
        <v>133</v>
      </c>
      <c r="T424" s="26" t="s">
        <v>683</v>
      </c>
      <c r="U424" s="27" t="s">
        <v>133</v>
      </c>
      <c r="V424" s="27" t="s">
        <v>133</v>
      </c>
      <c r="W424" s="27" t="s">
        <v>133</v>
      </c>
      <c r="X424" s="27" t="s">
        <v>133</v>
      </c>
      <c r="Y424" s="27">
        <v>0.01</v>
      </c>
      <c r="Z424" s="27" t="s">
        <v>133</v>
      </c>
      <c r="AA424" s="27" t="s">
        <v>133</v>
      </c>
      <c r="AB424" s="28" t="s">
        <v>133</v>
      </c>
      <c r="AC424" s="28">
        <v>0.5</v>
      </c>
      <c r="AD424" s="28">
        <v>0.05</v>
      </c>
      <c r="AE424" s="28">
        <v>0.5</v>
      </c>
      <c r="AF424" s="28">
        <v>0.1</v>
      </c>
      <c r="AG424" s="39" t="s">
        <v>133</v>
      </c>
      <c r="AH424" s="39" t="s">
        <v>133</v>
      </c>
      <c r="AI424" s="39" t="s">
        <v>133</v>
      </c>
      <c r="AJ424" s="39" t="s">
        <v>133</v>
      </c>
      <c r="AK424" s="39" t="s">
        <v>133</v>
      </c>
      <c r="AL424" s="39">
        <v>-9.2200000000000006</v>
      </c>
      <c r="AM424" s="45" t="s">
        <v>133</v>
      </c>
      <c r="AN424" s="15">
        <f t="shared" si="59"/>
        <v>0.7159608927867499</v>
      </c>
      <c r="AO424" s="15">
        <f t="shared" si="60"/>
        <v>0.7159608927867499</v>
      </c>
      <c r="AP424" s="47">
        <v>-1.11647961184</v>
      </c>
      <c r="AQ424" s="29" t="s">
        <v>133</v>
      </c>
      <c r="AR424" s="29" t="s">
        <v>133</v>
      </c>
      <c r="AS424" s="148">
        <v>-0.66026097356900004</v>
      </c>
      <c r="AT424" s="148">
        <v>-0.41509004151399997</v>
      </c>
      <c r="AU424" s="48">
        <v>1.0768847247E-2</v>
      </c>
      <c r="AV424" s="47">
        <v>0.43662773600799998</v>
      </c>
      <c r="AW424" s="47">
        <v>0.46574451122499999</v>
      </c>
      <c r="AX424" s="29" t="s">
        <v>133</v>
      </c>
      <c r="AY424" s="29" t="s">
        <v>133</v>
      </c>
      <c r="AZ424" s="47">
        <v>0.72314157298199999</v>
      </c>
      <c r="BA424" s="30">
        <v>1</v>
      </c>
      <c r="BB424" s="42">
        <v>5</v>
      </c>
      <c r="BC424" s="31" t="s">
        <v>11333</v>
      </c>
      <c r="BD424" s="31" t="s">
        <v>11397</v>
      </c>
      <c r="BE424" s="31" t="s">
        <v>1710</v>
      </c>
      <c r="BF424" s="32" t="s">
        <v>133</v>
      </c>
      <c r="BG424" s="32" t="s">
        <v>133</v>
      </c>
      <c r="BH424" s="33">
        <v>0.05</v>
      </c>
      <c r="BI424" s="33">
        <v>0.05</v>
      </c>
      <c r="BJ424" s="32" t="s">
        <v>133</v>
      </c>
      <c r="BK424" s="32" t="s">
        <v>133</v>
      </c>
      <c r="BL424" s="32" t="s">
        <v>133</v>
      </c>
      <c r="BM424" s="34" t="s">
        <v>133</v>
      </c>
      <c r="BN424" s="34" t="s">
        <v>133</v>
      </c>
      <c r="BO424" s="34" t="s">
        <v>133</v>
      </c>
      <c r="BP424" s="34" t="s">
        <v>133</v>
      </c>
      <c r="BQ424" s="35" t="s">
        <v>133</v>
      </c>
      <c r="BR424" s="16">
        <f t="shared" si="55"/>
        <v>0.71944422994419788</v>
      </c>
      <c r="BS424" s="16">
        <f t="shared" si="56"/>
        <v>0.71944422994419788</v>
      </c>
      <c r="BT424" s="35" t="s">
        <v>133</v>
      </c>
      <c r="BU424" s="35" t="s">
        <v>133</v>
      </c>
      <c r="BV424" s="35" t="s">
        <v>133</v>
      </c>
      <c r="BW424" s="35" t="s">
        <v>133</v>
      </c>
      <c r="BX424" s="36">
        <v>0</v>
      </c>
      <c r="BY424" s="37" t="s">
        <v>133</v>
      </c>
      <c r="BZ424" s="38" t="s">
        <v>133</v>
      </c>
    </row>
    <row r="425" spans="1:78" ht="50.1" customHeight="1">
      <c r="A425" s="19" t="s">
        <v>718</v>
      </c>
      <c r="B425" s="20" t="s">
        <v>1116</v>
      </c>
      <c r="C425" s="21">
        <v>8</v>
      </c>
      <c r="D425" s="21" t="s">
        <v>716</v>
      </c>
      <c r="E425" s="40">
        <v>1.30376</v>
      </c>
      <c r="F425" s="40">
        <v>103.87757999999999</v>
      </c>
      <c r="G425" s="41">
        <v>1</v>
      </c>
      <c r="H425" s="22">
        <v>7708</v>
      </c>
      <c r="I425" s="22">
        <v>192</v>
      </c>
      <c r="J425" s="23">
        <v>8590</v>
      </c>
      <c r="K425" s="23">
        <v>9022</v>
      </c>
      <c r="L425" s="23">
        <v>8158</v>
      </c>
      <c r="M425" s="24" t="s">
        <v>1143</v>
      </c>
      <c r="N425" s="25" t="s">
        <v>133</v>
      </c>
      <c r="O425" s="25" t="s">
        <v>133</v>
      </c>
      <c r="P425" s="25" t="s">
        <v>133</v>
      </c>
      <c r="Q425" s="25" t="s">
        <v>133</v>
      </c>
      <c r="R425" s="25" t="s">
        <v>133</v>
      </c>
      <c r="S425" s="44" t="s">
        <v>133</v>
      </c>
      <c r="T425" s="26" t="s">
        <v>683</v>
      </c>
      <c r="U425" s="27" t="s">
        <v>133</v>
      </c>
      <c r="V425" s="27" t="s">
        <v>133</v>
      </c>
      <c r="W425" s="27" t="s">
        <v>133</v>
      </c>
      <c r="X425" s="27" t="s">
        <v>133</v>
      </c>
      <c r="Y425" s="27">
        <v>0.01</v>
      </c>
      <c r="Z425" s="27" t="s">
        <v>133</v>
      </c>
      <c r="AA425" s="27" t="s">
        <v>133</v>
      </c>
      <c r="AB425" s="28" t="s">
        <v>133</v>
      </c>
      <c r="AC425" s="28">
        <v>0.5</v>
      </c>
      <c r="AD425" s="28">
        <v>0.05</v>
      </c>
      <c r="AE425" s="28">
        <v>0.5</v>
      </c>
      <c r="AF425" s="28">
        <v>0.1</v>
      </c>
      <c r="AG425" s="39" t="s">
        <v>133</v>
      </c>
      <c r="AH425" s="39" t="s">
        <v>133</v>
      </c>
      <c r="AI425" s="39" t="s">
        <v>133</v>
      </c>
      <c r="AJ425" s="39" t="s">
        <v>133</v>
      </c>
      <c r="AK425" s="39" t="s">
        <v>133</v>
      </c>
      <c r="AL425" s="39">
        <v>-9.2200000000000006</v>
      </c>
      <c r="AM425" s="45" t="s">
        <v>133</v>
      </c>
      <c r="AN425" s="15">
        <f t="shared" si="59"/>
        <v>0.7159608927867499</v>
      </c>
      <c r="AO425" s="15">
        <f t="shared" si="60"/>
        <v>0.7159608927867499</v>
      </c>
      <c r="AP425" s="47">
        <v>-1.11647961184</v>
      </c>
      <c r="AQ425" s="29" t="s">
        <v>133</v>
      </c>
      <c r="AR425" s="29" t="s">
        <v>133</v>
      </c>
      <c r="AS425" s="148">
        <v>-0.66026097356900004</v>
      </c>
      <c r="AT425" s="148">
        <v>-0.41509004151399997</v>
      </c>
      <c r="AU425" s="48">
        <v>1.0768847247E-2</v>
      </c>
      <c r="AV425" s="47">
        <v>0.43662773600799998</v>
      </c>
      <c r="AW425" s="47">
        <v>0.46574451122499999</v>
      </c>
      <c r="AX425" s="29" t="s">
        <v>133</v>
      </c>
      <c r="AY425" s="29" t="s">
        <v>133</v>
      </c>
      <c r="AZ425" s="47">
        <v>0.72314157298199999</v>
      </c>
      <c r="BA425" s="30">
        <v>1</v>
      </c>
      <c r="BB425" s="42">
        <v>5</v>
      </c>
      <c r="BC425" s="31" t="s">
        <v>11333</v>
      </c>
      <c r="BD425" s="31" t="s">
        <v>11397</v>
      </c>
      <c r="BE425" s="31" t="s">
        <v>1710</v>
      </c>
      <c r="BF425" s="32" t="s">
        <v>133</v>
      </c>
      <c r="BG425" s="32" t="s">
        <v>133</v>
      </c>
      <c r="BH425" s="33">
        <v>0.05</v>
      </c>
      <c r="BI425" s="33">
        <v>0.05</v>
      </c>
      <c r="BJ425" s="32" t="s">
        <v>133</v>
      </c>
      <c r="BK425" s="32" t="s">
        <v>133</v>
      </c>
      <c r="BL425" s="32" t="s">
        <v>133</v>
      </c>
      <c r="BM425" s="34" t="s">
        <v>133</v>
      </c>
      <c r="BN425" s="34" t="s">
        <v>133</v>
      </c>
      <c r="BO425" s="34" t="s">
        <v>133</v>
      </c>
      <c r="BP425" s="34" t="s">
        <v>133</v>
      </c>
      <c r="BQ425" s="35" t="s">
        <v>133</v>
      </c>
      <c r="BR425" s="16">
        <f t="shared" si="55"/>
        <v>0.71944422994419788</v>
      </c>
      <c r="BS425" s="16">
        <f t="shared" si="56"/>
        <v>0.71944422994419788</v>
      </c>
      <c r="BT425" s="35" t="s">
        <v>133</v>
      </c>
      <c r="BU425" s="35" t="s">
        <v>133</v>
      </c>
      <c r="BV425" s="35" t="s">
        <v>133</v>
      </c>
      <c r="BW425" s="35" t="s">
        <v>133</v>
      </c>
      <c r="BX425" s="36">
        <v>0</v>
      </c>
      <c r="BY425" s="37" t="s">
        <v>133</v>
      </c>
      <c r="BZ425" s="38" t="s">
        <v>133</v>
      </c>
    </row>
    <row r="426" spans="1:78" ht="50.1" customHeight="1">
      <c r="A426" s="19" t="s">
        <v>719</v>
      </c>
      <c r="B426" s="20" t="s">
        <v>1116</v>
      </c>
      <c r="C426" s="21">
        <v>8</v>
      </c>
      <c r="D426" s="21" t="s">
        <v>681</v>
      </c>
      <c r="E426" s="40">
        <v>1.3401000000000001</v>
      </c>
      <c r="F426" s="40">
        <v>103.88674</v>
      </c>
      <c r="G426" s="41">
        <v>1</v>
      </c>
      <c r="H426" s="22">
        <v>6190</v>
      </c>
      <c r="I426" s="22">
        <v>70</v>
      </c>
      <c r="J426" s="23">
        <v>7092.5</v>
      </c>
      <c r="K426" s="23">
        <v>7259</v>
      </c>
      <c r="L426" s="23">
        <v>6926</v>
      </c>
      <c r="M426" s="24" t="s">
        <v>682</v>
      </c>
      <c r="N426" s="25" t="s">
        <v>133</v>
      </c>
      <c r="O426" s="25" t="s">
        <v>133</v>
      </c>
      <c r="P426" s="25" t="s">
        <v>133</v>
      </c>
      <c r="Q426" s="25" t="s">
        <v>133</v>
      </c>
      <c r="R426" s="25" t="s">
        <v>133</v>
      </c>
      <c r="S426" s="44" t="s">
        <v>133</v>
      </c>
      <c r="T426" s="26" t="s">
        <v>683</v>
      </c>
      <c r="U426" s="27">
        <v>0.05</v>
      </c>
      <c r="V426" s="27" t="s">
        <v>190</v>
      </c>
      <c r="W426" s="27" t="s">
        <v>133</v>
      </c>
      <c r="X426" s="27" t="s">
        <v>133</v>
      </c>
      <c r="Y426" s="27">
        <v>0.01</v>
      </c>
      <c r="Z426" s="27" t="s">
        <v>133</v>
      </c>
      <c r="AA426" s="27" t="s">
        <v>133</v>
      </c>
      <c r="AB426" s="28" t="s">
        <v>133</v>
      </c>
      <c r="AC426" s="28">
        <v>0.5</v>
      </c>
      <c r="AD426" s="28">
        <v>0.05</v>
      </c>
      <c r="AE426" s="28">
        <v>0.5</v>
      </c>
      <c r="AF426" s="28">
        <v>0.1</v>
      </c>
      <c r="AG426" s="39" t="s">
        <v>133</v>
      </c>
      <c r="AH426" s="39" t="s">
        <v>133</v>
      </c>
      <c r="AI426" s="39" t="s">
        <v>133</v>
      </c>
      <c r="AJ426" s="39" t="s">
        <v>133</v>
      </c>
      <c r="AK426" s="39" t="s">
        <v>133</v>
      </c>
      <c r="AL426" s="39">
        <v>1.43</v>
      </c>
      <c r="AM426" s="45" t="s">
        <v>133</v>
      </c>
      <c r="AN426" s="15">
        <f t="shared" si="59"/>
        <v>0.7159608927867499</v>
      </c>
      <c r="AO426" s="15">
        <f t="shared" si="60"/>
        <v>0.7159608927867499</v>
      </c>
      <c r="AP426" s="47">
        <v>-1.11529860816</v>
      </c>
      <c r="AQ426" s="29" t="s">
        <v>133</v>
      </c>
      <c r="AR426" s="29" t="s">
        <v>133</v>
      </c>
      <c r="AS426" s="148">
        <v>-0.65576702459000002</v>
      </c>
      <c r="AT426" s="148">
        <v>-0.40734226108400001</v>
      </c>
      <c r="AU426" s="48">
        <v>1.13116804272E-2</v>
      </c>
      <c r="AV426" s="47">
        <v>0.42996562193799998</v>
      </c>
      <c r="AW426" s="47">
        <v>0.46065315014899999</v>
      </c>
      <c r="AX426" s="29" t="s">
        <v>133</v>
      </c>
      <c r="AY426" s="29" t="s">
        <v>133</v>
      </c>
      <c r="AZ426" s="47">
        <v>0.71720262874100005</v>
      </c>
      <c r="BA426" s="30">
        <v>1</v>
      </c>
      <c r="BB426" s="42">
        <v>5</v>
      </c>
      <c r="BC426" s="31" t="s">
        <v>11333</v>
      </c>
      <c r="BD426" s="31" t="s">
        <v>11396</v>
      </c>
      <c r="BE426" s="31" t="s">
        <v>1710</v>
      </c>
      <c r="BF426" s="32" t="s">
        <v>133</v>
      </c>
      <c r="BG426" s="32" t="s">
        <v>133</v>
      </c>
      <c r="BH426" s="33">
        <v>0.05</v>
      </c>
      <c r="BI426" s="33">
        <v>0.05</v>
      </c>
      <c r="BJ426" s="32" t="s">
        <v>133</v>
      </c>
      <c r="BK426" s="32" t="s">
        <v>133</v>
      </c>
      <c r="BL426" s="32" t="s">
        <v>133</v>
      </c>
      <c r="BM426" s="34" t="s">
        <v>133</v>
      </c>
      <c r="BN426" s="34" t="s">
        <v>133</v>
      </c>
      <c r="BO426" s="34" t="s">
        <v>133</v>
      </c>
      <c r="BP426" s="34" t="s">
        <v>133</v>
      </c>
      <c r="BQ426" s="35" t="s">
        <v>133</v>
      </c>
      <c r="BR426" s="16">
        <f t="shared" si="55"/>
        <v>0.71944422994419788</v>
      </c>
      <c r="BS426" s="16">
        <f t="shared" si="56"/>
        <v>0.71944422994419788</v>
      </c>
      <c r="BT426" s="35" t="s">
        <v>133</v>
      </c>
      <c r="BU426" s="35" t="s">
        <v>133</v>
      </c>
      <c r="BV426" s="35" t="s">
        <v>133</v>
      </c>
      <c r="BW426" s="35" t="s">
        <v>133</v>
      </c>
      <c r="BX426" s="36">
        <v>0</v>
      </c>
      <c r="BY426" s="37" t="s">
        <v>133</v>
      </c>
      <c r="BZ426" s="38" t="s">
        <v>133</v>
      </c>
    </row>
    <row r="427" spans="1:78" ht="50.1" customHeight="1">
      <c r="A427" s="19" t="s">
        <v>720</v>
      </c>
      <c r="B427" s="20" t="s">
        <v>1116</v>
      </c>
      <c r="C427" s="21">
        <v>8</v>
      </c>
      <c r="D427" s="21" t="s">
        <v>681</v>
      </c>
      <c r="E427" s="40">
        <v>1.3401000000000001</v>
      </c>
      <c r="F427" s="40">
        <v>103.88674</v>
      </c>
      <c r="G427" s="41">
        <v>1</v>
      </c>
      <c r="H427" s="22">
        <v>6300</v>
      </c>
      <c r="I427" s="22">
        <v>83.845154898777551</v>
      </c>
      <c r="J427" s="23">
        <v>7281</v>
      </c>
      <c r="K427" s="23">
        <v>7418</v>
      </c>
      <c r="L427" s="23">
        <v>7144</v>
      </c>
      <c r="M427" s="24" t="s">
        <v>682</v>
      </c>
      <c r="N427" s="25" t="s">
        <v>133</v>
      </c>
      <c r="O427" s="25" t="s">
        <v>133</v>
      </c>
      <c r="P427" s="25" t="s">
        <v>133</v>
      </c>
      <c r="Q427" s="25" t="s">
        <v>133</v>
      </c>
      <c r="R427" s="25" t="s">
        <v>133</v>
      </c>
      <c r="S427" s="44" t="s">
        <v>133</v>
      </c>
      <c r="T427" s="26" t="s">
        <v>683</v>
      </c>
      <c r="U427" s="27">
        <v>0.05</v>
      </c>
      <c r="V427" s="27" t="s">
        <v>190</v>
      </c>
      <c r="W427" s="27" t="s">
        <v>133</v>
      </c>
      <c r="X427" s="27" t="s">
        <v>133</v>
      </c>
      <c r="Y427" s="27">
        <v>0.01</v>
      </c>
      <c r="Z427" s="27" t="s">
        <v>133</v>
      </c>
      <c r="AA427" s="27" t="s">
        <v>133</v>
      </c>
      <c r="AB427" s="28" t="s">
        <v>133</v>
      </c>
      <c r="AC427" s="28">
        <v>0.5</v>
      </c>
      <c r="AD427" s="28">
        <v>0.05</v>
      </c>
      <c r="AE427" s="28">
        <v>0.5</v>
      </c>
      <c r="AF427" s="28">
        <v>0.1</v>
      </c>
      <c r="AG427" s="39" t="s">
        <v>133</v>
      </c>
      <c r="AH427" s="39" t="s">
        <v>133</v>
      </c>
      <c r="AI427" s="39" t="s">
        <v>133</v>
      </c>
      <c r="AJ427" s="39" t="s">
        <v>133</v>
      </c>
      <c r="AK427" s="39" t="s">
        <v>133</v>
      </c>
      <c r="AL427" s="39">
        <v>1.33</v>
      </c>
      <c r="AM427" s="45" t="s">
        <v>133</v>
      </c>
      <c r="AN427" s="15">
        <f t="shared" si="59"/>
        <v>0.7159608927867499</v>
      </c>
      <c r="AO427" s="15">
        <f t="shared" si="60"/>
        <v>0.7159608927867499</v>
      </c>
      <c r="AP427" s="47">
        <v>-1.11529860816</v>
      </c>
      <c r="AQ427" s="29" t="s">
        <v>133</v>
      </c>
      <c r="AR427" s="29" t="s">
        <v>133</v>
      </c>
      <c r="AS427" s="148">
        <v>-0.65576702459000002</v>
      </c>
      <c r="AT427" s="148">
        <v>-0.40734226108400001</v>
      </c>
      <c r="AU427" s="48">
        <v>1.13116804272E-2</v>
      </c>
      <c r="AV427" s="47">
        <v>0.42996562193799998</v>
      </c>
      <c r="AW427" s="47">
        <v>0.46065315014899999</v>
      </c>
      <c r="AX427" s="29" t="s">
        <v>133</v>
      </c>
      <c r="AY427" s="29" t="s">
        <v>133</v>
      </c>
      <c r="AZ427" s="47">
        <v>0.71720262874100005</v>
      </c>
      <c r="BA427" s="30">
        <v>1</v>
      </c>
      <c r="BB427" s="42">
        <v>5</v>
      </c>
      <c r="BC427" s="31" t="s">
        <v>11333</v>
      </c>
      <c r="BD427" s="31" t="s">
        <v>11396</v>
      </c>
      <c r="BE427" s="31" t="s">
        <v>1710</v>
      </c>
      <c r="BF427" s="32" t="s">
        <v>133</v>
      </c>
      <c r="BG427" s="32" t="s">
        <v>133</v>
      </c>
      <c r="BH427" s="33">
        <v>0.05</v>
      </c>
      <c r="BI427" s="33">
        <v>0.05</v>
      </c>
      <c r="BJ427" s="32" t="s">
        <v>133</v>
      </c>
      <c r="BK427" s="32" t="s">
        <v>133</v>
      </c>
      <c r="BL427" s="32" t="s">
        <v>133</v>
      </c>
      <c r="BM427" s="34" t="s">
        <v>133</v>
      </c>
      <c r="BN427" s="34" t="s">
        <v>133</v>
      </c>
      <c r="BO427" s="34" t="s">
        <v>133</v>
      </c>
      <c r="BP427" s="34" t="s">
        <v>133</v>
      </c>
      <c r="BQ427" s="35" t="s">
        <v>133</v>
      </c>
      <c r="BR427" s="16">
        <f t="shared" si="55"/>
        <v>0.71944422994419788</v>
      </c>
      <c r="BS427" s="16">
        <f t="shared" si="56"/>
        <v>0.71944422994419788</v>
      </c>
      <c r="BT427" s="35" t="s">
        <v>133</v>
      </c>
      <c r="BU427" s="35" t="s">
        <v>133</v>
      </c>
      <c r="BV427" s="35" t="s">
        <v>133</v>
      </c>
      <c r="BW427" s="35" t="s">
        <v>133</v>
      </c>
      <c r="BX427" s="36">
        <v>0</v>
      </c>
      <c r="BY427" s="37" t="s">
        <v>133</v>
      </c>
      <c r="BZ427" s="38" t="s">
        <v>133</v>
      </c>
    </row>
    <row r="428" spans="1:78" ht="50.1" customHeight="1">
      <c r="A428" s="19" t="s">
        <v>721</v>
      </c>
      <c r="B428" s="20" t="s">
        <v>1116</v>
      </c>
      <c r="C428" s="21">
        <v>8</v>
      </c>
      <c r="D428" s="21" t="s">
        <v>681</v>
      </c>
      <c r="E428" s="40">
        <v>1.3401000000000001</v>
      </c>
      <c r="F428" s="40">
        <v>103.88674</v>
      </c>
      <c r="G428" s="41">
        <v>1</v>
      </c>
      <c r="H428" s="22">
        <v>6140</v>
      </c>
      <c r="I428" s="22">
        <v>93.301446934117806</v>
      </c>
      <c r="J428" s="23">
        <v>7037.5</v>
      </c>
      <c r="K428" s="23">
        <v>7250</v>
      </c>
      <c r="L428" s="23">
        <v>6825</v>
      </c>
      <c r="M428" s="24" t="s">
        <v>682</v>
      </c>
      <c r="N428" s="25" t="s">
        <v>133</v>
      </c>
      <c r="O428" s="25" t="s">
        <v>133</v>
      </c>
      <c r="P428" s="25" t="s">
        <v>133</v>
      </c>
      <c r="Q428" s="25" t="s">
        <v>133</v>
      </c>
      <c r="R428" s="25" t="s">
        <v>133</v>
      </c>
      <c r="S428" s="44" t="s">
        <v>133</v>
      </c>
      <c r="T428" s="26" t="s">
        <v>683</v>
      </c>
      <c r="U428" s="27">
        <v>0.05</v>
      </c>
      <c r="V428" s="27" t="s">
        <v>190</v>
      </c>
      <c r="W428" s="27" t="s">
        <v>133</v>
      </c>
      <c r="X428" s="27" t="s">
        <v>133</v>
      </c>
      <c r="Y428" s="27">
        <v>0.01</v>
      </c>
      <c r="Z428" s="27" t="s">
        <v>133</v>
      </c>
      <c r="AA428" s="27" t="s">
        <v>133</v>
      </c>
      <c r="AB428" s="28" t="s">
        <v>133</v>
      </c>
      <c r="AC428" s="28">
        <v>0.5</v>
      </c>
      <c r="AD428" s="28">
        <v>0.05</v>
      </c>
      <c r="AE428" s="28">
        <v>0.5</v>
      </c>
      <c r="AF428" s="28">
        <v>0.1</v>
      </c>
      <c r="AG428" s="39" t="s">
        <v>133</v>
      </c>
      <c r="AH428" s="39" t="s">
        <v>133</v>
      </c>
      <c r="AI428" s="39" t="s">
        <v>133</v>
      </c>
      <c r="AJ428" s="39" t="s">
        <v>133</v>
      </c>
      <c r="AK428" s="39" t="s">
        <v>133</v>
      </c>
      <c r="AL428" s="39">
        <v>1.27</v>
      </c>
      <c r="AM428" s="45" t="s">
        <v>133</v>
      </c>
      <c r="AN428" s="15">
        <f t="shared" si="59"/>
        <v>0.7159608927867499</v>
      </c>
      <c r="AO428" s="15">
        <f t="shared" si="60"/>
        <v>0.7159608927867499</v>
      </c>
      <c r="AP428" s="47">
        <v>-1.11529860816</v>
      </c>
      <c r="AQ428" s="29" t="s">
        <v>133</v>
      </c>
      <c r="AR428" s="29" t="s">
        <v>133</v>
      </c>
      <c r="AS428" s="148">
        <v>-0.65576702459000002</v>
      </c>
      <c r="AT428" s="148">
        <v>-0.40734226108400001</v>
      </c>
      <c r="AU428" s="48">
        <v>1.13116804272E-2</v>
      </c>
      <c r="AV428" s="47">
        <v>0.42996562193799998</v>
      </c>
      <c r="AW428" s="47">
        <v>0.46065315014899999</v>
      </c>
      <c r="AX428" s="29" t="s">
        <v>133</v>
      </c>
      <c r="AY428" s="29" t="s">
        <v>133</v>
      </c>
      <c r="AZ428" s="47">
        <v>0.71720262874100005</v>
      </c>
      <c r="BA428" s="30">
        <v>1</v>
      </c>
      <c r="BB428" s="42">
        <v>5</v>
      </c>
      <c r="BC428" s="31" t="s">
        <v>11333</v>
      </c>
      <c r="BD428" s="31" t="s">
        <v>11397</v>
      </c>
      <c r="BE428" s="31" t="s">
        <v>1710</v>
      </c>
      <c r="BF428" s="32" t="s">
        <v>133</v>
      </c>
      <c r="BG428" s="32" t="s">
        <v>133</v>
      </c>
      <c r="BH428" s="33">
        <v>0.05</v>
      </c>
      <c r="BI428" s="33">
        <v>0.05</v>
      </c>
      <c r="BJ428" s="32" t="s">
        <v>133</v>
      </c>
      <c r="BK428" s="32" t="s">
        <v>133</v>
      </c>
      <c r="BL428" s="32" t="s">
        <v>133</v>
      </c>
      <c r="BM428" s="34" t="s">
        <v>133</v>
      </c>
      <c r="BN428" s="34" t="s">
        <v>133</v>
      </c>
      <c r="BO428" s="34" t="s">
        <v>133</v>
      </c>
      <c r="BP428" s="34" t="s">
        <v>133</v>
      </c>
      <c r="BQ428" s="35" t="s">
        <v>133</v>
      </c>
      <c r="BR428" s="16">
        <f t="shared" si="55"/>
        <v>0.71944422994419788</v>
      </c>
      <c r="BS428" s="16">
        <f t="shared" si="56"/>
        <v>0.71944422994419788</v>
      </c>
      <c r="BT428" s="35" t="s">
        <v>133</v>
      </c>
      <c r="BU428" s="35" t="s">
        <v>133</v>
      </c>
      <c r="BV428" s="35" t="s">
        <v>133</v>
      </c>
      <c r="BW428" s="35" t="s">
        <v>133</v>
      </c>
      <c r="BX428" s="36">
        <v>0</v>
      </c>
      <c r="BY428" s="37" t="s">
        <v>133</v>
      </c>
      <c r="BZ428" s="38" t="s">
        <v>133</v>
      </c>
    </row>
    <row r="429" spans="1:78" ht="50.1" customHeight="1">
      <c r="A429" s="19" t="s">
        <v>723</v>
      </c>
      <c r="B429" s="20" t="s">
        <v>1116</v>
      </c>
      <c r="C429" s="21">
        <v>8</v>
      </c>
      <c r="D429" s="21" t="s">
        <v>672</v>
      </c>
      <c r="E429" s="40">
        <v>1.2952999999999999</v>
      </c>
      <c r="F429" s="40">
        <v>103.85041</v>
      </c>
      <c r="G429" s="41">
        <v>1</v>
      </c>
      <c r="H429" s="22">
        <v>6157</v>
      </c>
      <c r="I429" s="22">
        <v>156.01955294129002</v>
      </c>
      <c r="J429" s="23">
        <f>MEDIAN(K429,L429)</f>
        <v>7045.5</v>
      </c>
      <c r="K429" s="23">
        <v>7415</v>
      </c>
      <c r="L429" s="23">
        <v>6676</v>
      </c>
      <c r="M429" s="24" t="s">
        <v>133</v>
      </c>
      <c r="N429" s="25" t="s">
        <v>133</v>
      </c>
      <c r="O429" s="25" t="s">
        <v>133</v>
      </c>
      <c r="P429" s="25" t="s">
        <v>133</v>
      </c>
      <c r="Q429" s="25" t="s">
        <v>133</v>
      </c>
      <c r="R429" s="25" t="s">
        <v>133</v>
      </c>
      <c r="S429" s="44" t="s">
        <v>133</v>
      </c>
      <c r="T429" s="26" t="s">
        <v>722</v>
      </c>
      <c r="U429" s="27">
        <v>0.05</v>
      </c>
      <c r="V429" s="27" t="s">
        <v>190</v>
      </c>
      <c r="W429" s="27" t="s">
        <v>133</v>
      </c>
      <c r="X429" s="27" t="s">
        <v>133</v>
      </c>
      <c r="Y429" s="27">
        <v>0.01</v>
      </c>
      <c r="Z429" s="27" t="s">
        <v>133</v>
      </c>
      <c r="AA429" s="27" t="s">
        <v>133</v>
      </c>
      <c r="AB429" s="28" t="s">
        <v>133</v>
      </c>
      <c r="AC429" s="28">
        <v>0.5</v>
      </c>
      <c r="AD429" s="28">
        <v>0.05</v>
      </c>
      <c r="AE429" s="28">
        <v>0.5</v>
      </c>
      <c r="AF429" s="28">
        <v>0.1</v>
      </c>
      <c r="AG429" s="39" t="s">
        <v>133</v>
      </c>
      <c r="AH429" s="39" t="s">
        <v>133</v>
      </c>
      <c r="AI429" s="39" t="s">
        <v>133</v>
      </c>
      <c r="AJ429" s="39" t="s">
        <v>133</v>
      </c>
      <c r="AK429" s="39" t="s">
        <v>133</v>
      </c>
      <c r="AL429" s="39">
        <v>0.7</v>
      </c>
      <c r="AM429" s="45" t="s">
        <v>133</v>
      </c>
      <c r="AN429" s="15">
        <f t="shared" si="59"/>
        <v>0.7159608927867499</v>
      </c>
      <c r="AO429" s="15">
        <f t="shared" si="60"/>
        <v>0.7159608927867499</v>
      </c>
      <c r="AP429" s="47">
        <v>-1.1145239410600001</v>
      </c>
      <c r="AQ429" s="29" t="s">
        <v>133</v>
      </c>
      <c r="AR429" s="29" t="s">
        <v>133</v>
      </c>
      <c r="AS429" s="148">
        <v>-0.66417836306800004</v>
      </c>
      <c r="AT429" s="148">
        <v>-0.42379602242300002</v>
      </c>
      <c r="AU429" s="48">
        <v>1.00596766819E-2</v>
      </c>
      <c r="AV429" s="47">
        <v>0.44391537578700002</v>
      </c>
      <c r="AW429" s="47">
        <v>0.471881407995</v>
      </c>
      <c r="AX429" s="29" t="s">
        <v>133</v>
      </c>
      <c r="AY429" s="29" t="s">
        <v>133</v>
      </c>
      <c r="AZ429" s="47">
        <v>0.72848059323000003</v>
      </c>
      <c r="BA429" s="30">
        <v>0</v>
      </c>
      <c r="BB429" s="42">
        <v>5</v>
      </c>
      <c r="BC429" s="31" t="s">
        <v>1705</v>
      </c>
      <c r="BD429" s="31" t="s">
        <v>11403</v>
      </c>
      <c r="BE429" s="31" t="s">
        <v>1709</v>
      </c>
      <c r="BF429" s="32">
        <v>0.36927013495595001</v>
      </c>
      <c r="BG429" s="32">
        <v>0.35921045827405002</v>
      </c>
      <c r="BH429" s="33">
        <v>0.05</v>
      </c>
      <c r="BI429" s="33">
        <v>0.05</v>
      </c>
      <c r="BJ429" s="32" t="s">
        <v>133</v>
      </c>
      <c r="BK429" s="32" t="s">
        <v>133</v>
      </c>
      <c r="BL429" s="32" t="s">
        <v>133</v>
      </c>
      <c r="BM429" s="34" t="s">
        <v>133</v>
      </c>
      <c r="BN429" s="34" t="s">
        <v>133</v>
      </c>
      <c r="BO429" s="34" t="s">
        <v>133</v>
      </c>
      <c r="BP429" s="34" t="s">
        <v>133</v>
      </c>
      <c r="BQ429" s="16">
        <f t="shared" si="61"/>
        <v>0.33072986504404994</v>
      </c>
      <c r="BR429" s="16">
        <f t="shared" si="55"/>
        <v>0.80413441247931483</v>
      </c>
      <c r="BS429" s="16">
        <f t="shared" si="56"/>
        <v>0.80413441247931483</v>
      </c>
      <c r="BT429" s="35" t="s">
        <v>133</v>
      </c>
      <c r="BU429" s="35" t="s">
        <v>133</v>
      </c>
      <c r="BV429" s="35" t="s">
        <v>133</v>
      </c>
      <c r="BW429" s="35" t="s">
        <v>133</v>
      </c>
      <c r="BX429" s="36">
        <v>0</v>
      </c>
      <c r="BY429" s="37" t="s">
        <v>133</v>
      </c>
      <c r="BZ429" s="38" t="s">
        <v>133</v>
      </c>
    </row>
    <row r="430" spans="1:78" ht="50.1" customHeight="1">
      <c r="A430" s="19" t="s">
        <v>724</v>
      </c>
      <c r="B430" s="20" t="s">
        <v>1116</v>
      </c>
      <c r="C430" s="21">
        <v>8</v>
      </c>
      <c r="D430" s="21" t="s">
        <v>681</v>
      </c>
      <c r="E430" s="40">
        <v>1.3401000000000001</v>
      </c>
      <c r="F430" s="40">
        <v>103.88674</v>
      </c>
      <c r="G430" s="41">
        <v>1</v>
      </c>
      <c r="H430" s="22">
        <v>6200</v>
      </c>
      <c r="I430" s="22">
        <v>93.327862934924212</v>
      </c>
      <c r="J430" s="23">
        <v>7096</v>
      </c>
      <c r="K430" s="23">
        <v>7311</v>
      </c>
      <c r="L430" s="23">
        <v>6881</v>
      </c>
      <c r="M430" s="24" t="s">
        <v>682</v>
      </c>
      <c r="N430" s="25" t="s">
        <v>133</v>
      </c>
      <c r="O430" s="25" t="s">
        <v>133</v>
      </c>
      <c r="P430" s="25" t="s">
        <v>133</v>
      </c>
      <c r="Q430" s="25" t="s">
        <v>133</v>
      </c>
      <c r="R430" s="25" t="s">
        <v>133</v>
      </c>
      <c r="S430" s="44" t="s">
        <v>133</v>
      </c>
      <c r="T430" s="26" t="s">
        <v>683</v>
      </c>
      <c r="U430" s="27">
        <v>0.05</v>
      </c>
      <c r="V430" s="27" t="s">
        <v>190</v>
      </c>
      <c r="W430" s="27" t="s">
        <v>133</v>
      </c>
      <c r="X430" s="27" t="s">
        <v>133</v>
      </c>
      <c r="Y430" s="27">
        <v>0.01</v>
      </c>
      <c r="Z430" s="27" t="s">
        <v>133</v>
      </c>
      <c r="AA430" s="27" t="s">
        <v>133</v>
      </c>
      <c r="AB430" s="28" t="s">
        <v>133</v>
      </c>
      <c r="AC430" s="28">
        <v>0.5</v>
      </c>
      <c r="AD430" s="28">
        <v>0.05</v>
      </c>
      <c r="AE430" s="28">
        <v>0.5</v>
      </c>
      <c r="AF430" s="28">
        <v>0.1</v>
      </c>
      <c r="AG430" s="39" t="s">
        <v>133</v>
      </c>
      <c r="AH430" s="39" t="s">
        <v>133</v>
      </c>
      <c r="AI430" s="39" t="s">
        <v>133</v>
      </c>
      <c r="AJ430" s="39" t="s">
        <v>133</v>
      </c>
      <c r="AK430" s="39" t="s">
        <v>133</v>
      </c>
      <c r="AL430" s="39">
        <v>0.7</v>
      </c>
      <c r="AM430" s="45" t="s">
        <v>133</v>
      </c>
      <c r="AN430" s="15">
        <f t="shared" si="59"/>
        <v>0.7159608927867499</v>
      </c>
      <c r="AO430" s="15">
        <f t="shared" si="60"/>
        <v>0.7159608927867499</v>
      </c>
      <c r="AP430" s="47">
        <v>-1.11529860816</v>
      </c>
      <c r="AQ430" s="29" t="s">
        <v>133</v>
      </c>
      <c r="AR430" s="29" t="s">
        <v>133</v>
      </c>
      <c r="AS430" s="148">
        <v>-0.65576702459000002</v>
      </c>
      <c r="AT430" s="148">
        <v>-0.40734226108400001</v>
      </c>
      <c r="AU430" s="48">
        <v>1.13116804272E-2</v>
      </c>
      <c r="AV430" s="47">
        <v>0.42996562193799998</v>
      </c>
      <c r="AW430" s="47">
        <v>0.46065315014899999</v>
      </c>
      <c r="AX430" s="29" t="s">
        <v>133</v>
      </c>
      <c r="AY430" s="29" t="s">
        <v>133</v>
      </c>
      <c r="AZ430" s="47">
        <v>0.71720262874100005</v>
      </c>
      <c r="BA430" s="30">
        <v>1</v>
      </c>
      <c r="BB430" s="42">
        <v>5</v>
      </c>
      <c r="BC430" s="31" t="s">
        <v>11333</v>
      </c>
      <c r="BD430" s="31" t="s">
        <v>11396</v>
      </c>
      <c r="BE430" s="31" t="s">
        <v>1710</v>
      </c>
      <c r="BF430" s="32">
        <v>0.36425715458410002</v>
      </c>
      <c r="BG430" s="32">
        <v>0.35294547415690003</v>
      </c>
      <c r="BH430" s="33">
        <v>0.05</v>
      </c>
      <c r="BI430" s="33">
        <v>0.05</v>
      </c>
      <c r="BJ430" s="32" t="s">
        <v>133</v>
      </c>
      <c r="BK430" s="32" t="s">
        <v>133</v>
      </c>
      <c r="BL430" s="32" t="s">
        <v>133</v>
      </c>
      <c r="BM430" s="34" t="s">
        <v>133</v>
      </c>
      <c r="BN430" s="34" t="s">
        <v>133</v>
      </c>
      <c r="BO430" s="34" t="s">
        <v>133</v>
      </c>
      <c r="BP430" s="34" t="s">
        <v>133</v>
      </c>
      <c r="BQ430" s="16">
        <f t="shared" si="61"/>
        <v>0.33574284541589994</v>
      </c>
      <c r="BR430" s="16">
        <f t="shared" si="55"/>
        <v>0.80135541910430652</v>
      </c>
      <c r="BS430" s="16">
        <f t="shared" si="56"/>
        <v>0.80135541910430652</v>
      </c>
      <c r="BT430" s="35" t="s">
        <v>133</v>
      </c>
      <c r="BU430" s="35" t="s">
        <v>133</v>
      </c>
      <c r="BV430" s="35" t="s">
        <v>133</v>
      </c>
      <c r="BW430" s="35" t="s">
        <v>133</v>
      </c>
      <c r="BX430" s="36">
        <v>0</v>
      </c>
      <c r="BY430" s="37" t="s">
        <v>133</v>
      </c>
      <c r="BZ430" s="38" t="s">
        <v>133</v>
      </c>
    </row>
    <row r="431" spans="1:78" ht="50.1" customHeight="1">
      <c r="A431" s="19" t="s">
        <v>725</v>
      </c>
      <c r="B431" s="20" t="s">
        <v>1116</v>
      </c>
      <c r="C431" s="21">
        <v>8</v>
      </c>
      <c r="D431" s="21" t="s">
        <v>681</v>
      </c>
      <c r="E431" s="40">
        <v>1.3401000000000001</v>
      </c>
      <c r="F431" s="40">
        <v>103.88674</v>
      </c>
      <c r="G431" s="41">
        <v>1</v>
      </c>
      <c r="H431" s="22">
        <v>6000</v>
      </c>
      <c r="I431" s="22">
        <v>64.84720502843588</v>
      </c>
      <c r="J431" s="23">
        <v>6848</v>
      </c>
      <c r="K431" s="23">
        <v>6984</v>
      </c>
      <c r="L431" s="23">
        <v>6712</v>
      </c>
      <c r="M431" s="24" t="s">
        <v>682</v>
      </c>
      <c r="N431" s="25" t="s">
        <v>133</v>
      </c>
      <c r="O431" s="25" t="s">
        <v>133</v>
      </c>
      <c r="P431" s="25" t="s">
        <v>133</v>
      </c>
      <c r="Q431" s="25" t="s">
        <v>133</v>
      </c>
      <c r="R431" s="25" t="s">
        <v>133</v>
      </c>
      <c r="S431" s="44" t="s">
        <v>133</v>
      </c>
      <c r="T431" s="26" t="s">
        <v>683</v>
      </c>
      <c r="U431" s="27">
        <v>0.05</v>
      </c>
      <c r="V431" s="27" t="s">
        <v>190</v>
      </c>
      <c r="W431" s="27" t="s">
        <v>133</v>
      </c>
      <c r="X431" s="27" t="s">
        <v>133</v>
      </c>
      <c r="Y431" s="27">
        <v>0.01</v>
      </c>
      <c r="Z431" s="27" t="s">
        <v>133</v>
      </c>
      <c r="AA431" s="27" t="s">
        <v>133</v>
      </c>
      <c r="AB431" s="28" t="s">
        <v>133</v>
      </c>
      <c r="AC431" s="28">
        <v>0.5</v>
      </c>
      <c r="AD431" s="28">
        <v>0.05</v>
      </c>
      <c r="AE431" s="28">
        <v>0.5</v>
      </c>
      <c r="AF431" s="28">
        <v>0.1</v>
      </c>
      <c r="AG431" s="39" t="s">
        <v>133</v>
      </c>
      <c r="AH431" s="39" t="s">
        <v>133</v>
      </c>
      <c r="AI431" s="39" t="s">
        <v>133</v>
      </c>
      <c r="AJ431" s="39" t="s">
        <v>133</v>
      </c>
      <c r="AK431" s="39" t="s">
        <v>133</v>
      </c>
      <c r="AL431" s="39">
        <v>0.6</v>
      </c>
      <c r="AM431" s="45" t="s">
        <v>133</v>
      </c>
      <c r="AN431" s="15">
        <f t="shared" si="59"/>
        <v>0.7159608927867499</v>
      </c>
      <c r="AO431" s="15">
        <f t="shared" si="60"/>
        <v>0.7159608927867499</v>
      </c>
      <c r="AP431" s="47">
        <v>-1.11529860816</v>
      </c>
      <c r="AQ431" s="29" t="s">
        <v>133</v>
      </c>
      <c r="AR431" s="29" t="s">
        <v>133</v>
      </c>
      <c r="AS431" s="148">
        <v>-0.65576702459000002</v>
      </c>
      <c r="AT431" s="148">
        <v>-0.40734226108400001</v>
      </c>
      <c r="AU431" s="48">
        <v>1.13116804272E-2</v>
      </c>
      <c r="AV431" s="47">
        <v>0.42996562193799998</v>
      </c>
      <c r="AW431" s="47">
        <v>0.46065315014899999</v>
      </c>
      <c r="AX431" s="29" t="s">
        <v>133</v>
      </c>
      <c r="AY431" s="29" t="s">
        <v>133</v>
      </c>
      <c r="AZ431" s="47">
        <v>0.71720262874100005</v>
      </c>
      <c r="BA431" s="30">
        <v>1</v>
      </c>
      <c r="BB431" s="42">
        <v>5</v>
      </c>
      <c r="BC431" s="31" t="s">
        <v>11333</v>
      </c>
      <c r="BD431" s="31" t="s">
        <v>11396</v>
      </c>
      <c r="BE431" s="31" t="s">
        <v>1710</v>
      </c>
      <c r="BF431" s="32" t="s">
        <v>133</v>
      </c>
      <c r="BG431" s="32" t="s">
        <v>133</v>
      </c>
      <c r="BH431" s="33">
        <v>0.05</v>
      </c>
      <c r="BI431" s="33">
        <v>0.05</v>
      </c>
      <c r="BJ431" s="32" t="s">
        <v>133</v>
      </c>
      <c r="BK431" s="32" t="s">
        <v>133</v>
      </c>
      <c r="BL431" s="32" t="s">
        <v>133</v>
      </c>
      <c r="BM431" s="34" t="s">
        <v>133</v>
      </c>
      <c r="BN431" s="34" t="s">
        <v>133</v>
      </c>
      <c r="BO431" s="34" t="s">
        <v>133</v>
      </c>
      <c r="BP431" s="34" t="s">
        <v>133</v>
      </c>
      <c r="BQ431" s="35" t="s">
        <v>133</v>
      </c>
      <c r="BR431" s="16">
        <f t="shared" si="55"/>
        <v>0.71944422994419788</v>
      </c>
      <c r="BS431" s="16">
        <f t="shared" si="56"/>
        <v>0.71944422994419788</v>
      </c>
      <c r="BT431" s="35" t="s">
        <v>133</v>
      </c>
      <c r="BU431" s="35" t="s">
        <v>133</v>
      </c>
      <c r="BV431" s="35" t="s">
        <v>133</v>
      </c>
      <c r="BW431" s="35" t="s">
        <v>133</v>
      </c>
      <c r="BX431" s="36">
        <v>0</v>
      </c>
      <c r="BY431" s="37" t="s">
        <v>133</v>
      </c>
      <c r="BZ431" s="38" t="s">
        <v>133</v>
      </c>
    </row>
    <row r="432" spans="1:78" ht="50.1" customHeight="1">
      <c r="A432" s="19" t="s">
        <v>726</v>
      </c>
      <c r="B432" s="20" t="s">
        <v>1116</v>
      </c>
      <c r="C432" s="21">
        <v>8</v>
      </c>
      <c r="D432" s="21" t="s">
        <v>681</v>
      </c>
      <c r="E432" s="40">
        <v>1.3401000000000001</v>
      </c>
      <c r="F432" s="40">
        <v>103.88674</v>
      </c>
      <c r="G432" s="41">
        <v>1</v>
      </c>
      <c r="H432" s="22">
        <v>5890</v>
      </c>
      <c r="I432" s="22">
        <v>112.84963446994412</v>
      </c>
      <c r="J432" s="23">
        <v>6712.5</v>
      </c>
      <c r="K432" s="23">
        <v>6982</v>
      </c>
      <c r="L432" s="23">
        <v>6443</v>
      </c>
      <c r="M432" s="24" t="s">
        <v>682</v>
      </c>
      <c r="N432" s="25" t="s">
        <v>133</v>
      </c>
      <c r="O432" s="25" t="s">
        <v>133</v>
      </c>
      <c r="P432" s="25" t="s">
        <v>133</v>
      </c>
      <c r="Q432" s="25" t="s">
        <v>133</v>
      </c>
      <c r="R432" s="25" t="s">
        <v>133</v>
      </c>
      <c r="S432" s="44" t="s">
        <v>133</v>
      </c>
      <c r="T432" s="26" t="s">
        <v>683</v>
      </c>
      <c r="U432" s="27">
        <v>0.05</v>
      </c>
      <c r="V432" s="27" t="s">
        <v>190</v>
      </c>
      <c r="W432" s="27" t="s">
        <v>133</v>
      </c>
      <c r="X432" s="27" t="s">
        <v>133</v>
      </c>
      <c r="Y432" s="27">
        <v>0.01</v>
      </c>
      <c r="Z432" s="27" t="s">
        <v>133</v>
      </c>
      <c r="AA432" s="27" t="s">
        <v>133</v>
      </c>
      <c r="AB432" s="28" t="s">
        <v>133</v>
      </c>
      <c r="AC432" s="28">
        <v>0.5</v>
      </c>
      <c r="AD432" s="28">
        <v>0.05</v>
      </c>
      <c r="AE432" s="28">
        <v>0.5</v>
      </c>
      <c r="AF432" s="28">
        <v>0.1</v>
      </c>
      <c r="AG432" s="39" t="s">
        <v>133</v>
      </c>
      <c r="AH432" s="39" t="s">
        <v>133</v>
      </c>
      <c r="AI432" s="39" t="s">
        <v>133</v>
      </c>
      <c r="AJ432" s="39" t="s">
        <v>133</v>
      </c>
      <c r="AK432" s="39" t="s">
        <v>133</v>
      </c>
      <c r="AL432" s="39">
        <v>0.5</v>
      </c>
      <c r="AM432" s="45" t="s">
        <v>133</v>
      </c>
      <c r="AN432" s="15">
        <f t="shared" si="59"/>
        <v>0.7159608927867499</v>
      </c>
      <c r="AO432" s="15">
        <f t="shared" si="60"/>
        <v>0.7159608927867499</v>
      </c>
      <c r="AP432" s="47">
        <v>-1.11529860816</v>
      </c>
      <c r="AQ432" s="29" t="s">
        <v>133</v>
      </c>
      <c r="AR432" s="29" t="s">
        <v>133</v>
      </c>
      <c r="AS432" s="148">
        <v>-0.65576702459000002</v>
      </c>
      <c r="AT432" s="148">
        <v>-0.40734226108400001</v>
      </c>
      <c r="AU432" s="48">
        <v>1.13116804272E-2</v>
      </c>
      <c r="AV432" s="47">
        <v>0.42996562193799998</v>
      </c>
      <c r="AW432" s="47">
        <v>0.46065315014899999</v>
      </c>
      <c r="AX432" s="29" t="s">
        <v>133</v>
      </c>
      <c r="AY432" s="29" t="s">
        <v>133</v>
      </c>
      <c r="AZ432" s="47">
        <v>0.71720262874100005</v>
      </c>
      <c r="BA432" s="30">
        <v>0</v>
      </c>
      <c r="BB432" s="42">
        <v>5</v>
      </c>
      <c r="BC432" s="31" t="s">
        <v>1705</v>
      </c>
      <c r="BD432" s="31" t="s">
        <v>11403</v>
      </c>
      <c r="BE432" s="31" t="s">
        <v>1709</v>
      </c>
      <c r="BF432" s="32">
        <v>0.36425715458410002</v>
      </c>
      <c r="BG432" s="32">
        <v>0.35294547415690003</v>
      </c>
      <c r="BH432" s="33">
        <v>0.05</v>
      </c>
      <c r="BI432" s="33">
        <v>0.05</v>
      </c>
      <c r="BJ432" s="32" t="s">
        <v>133</v>
      </c>
      <c r="BK432" s="32" t="s">
        <v>133</v>
      </c>
      <c r="BL432" s="32" t="s">
        <v>133</v>
      </c>
      <c r="BM432" s="34" t="s">
        <v>133</v>
      </c>
      <c r="BN432" s="34" t="s">
        <v>133</v>
      </c>
      <c r="BO432" s="34" t="s">
        <v>133</v>
      </c>
      <c r="BP432" s="34" t="s">
        <v>133</v>
      </c>
      <c r="BQ432" s="16">
        <f t="shared" si="61"/>
        <v>0.13574284541589998</v>
      </c>
      <c r="BR432" s="16">
        <f t="shared" ref="BR432:BR462" si="64">SQRT(SUMSQ(AN432,BG432,IF(OR(BH432="n/a",BH432="nd"),0,BH432),IF(OR(BI432="n/a",BI432="nd"),0,BI432)))</f>
        <v>0.80135541910430652</v>
      </c>
      <c r="BS432" s="16">
        <f t="shared" ref="BS432:BS462" si="65">SQRT(SUMSQ(AO432,BG432,IF(OR(BH432="n/a",BH432="nd"),0,BH432),IF(OR(BI432="n/a",BI432="nd"),0,BI432)))</f>
        <v>0.80135541910430652</v>
      </c>
      <c r="BT432" s="35" t="s">
        <v>133</v>
      </c>
      <c r="BU432" s="35" t="s">
        <v>133</v>
      </c>
      <c r="BV432" s="35" t="s">
        <v>133</v>
      </c>
      <c r="BW432" s="35" t="s">
        <v>133</v>
      </c>
      <c r="BX432" s="36">
        <v>0</v>
      </c>
      <c r="BY432" s="37" t="s">
        <v>133</v>
      </c>
      <c r="BZ432" s="38" t="s">
        <v>133</v>
      </c>
    </row>
    <row r="433" spans="1:78" ht="50.1" customHeight="1">
      <c r="A433" s="19" t="s">
        <v>727</v>
      </c>
      <c r="B433" s="20" t="s">
        <v>1116</v>
      </c>
      <c r="C433" s="21">
        <v>8</v>
      </c>
      <c r="D433" s="21" t="s">
        <v>681</v>
      </c>
      <c r="E433" s="40">
        <v>1.3401000000000001</v>
      </c>
      <c r="F433" s="40">
        <v>103.88674</v>
      </c>
      <c r="G433" s="41">
        <v>1</v>
      </c>
      <c r="H433" s="22">
        <v>7070</v>
      </c>
      <c r="I433" s="22">
        <v>132.41993807580488</v>
      </c>
      <c r="J433" s="23">
        <v>7916</v>
      </c>
      <c r="K433" s="23">
        <v>8164</v>
      </c>
      <c r="L433" s="23">
        <v>7668</v>
      </c>
      <c r="M433" s="24" t="s">
        <v>682</v>
      </c>
      <c r="N433" s="25" t="s">
        <v>133</v>
      </c>
      <c r="O433" s="25" t="s">
        <v>133</v>
      </c>
      <c r="P433" s="25" t="s">
        <v>133</v>
      </c>
      <c r="Q433" s="25" t="s">
        <v>133</v>
      </c>
      <c r="R433" s="25" t="s">
        <v>133</v>
      </c>
      <c r="S433" s="44" t="s">
        <v>133</v>
      </c>
      <c r="T433" s="26" t="s">
        <v>683</v>
      </c>
      <c r="U433" s="27">
        <v>0.05</v>
      </c>
      <c r="V433" s="27" t="s">
        <v>190</v>
      </c>
      <c r="W433" s="27" t="s">
        <v>133</v>
      </c>
      <c r="X433" s="27" t="s">
        <v>133</v>
      </c>
      <c r="Y433" s="27">
        <v>0.01</v>
      </c>
      <c r="Z433" s="27" t="s">
        <v>133</v>
      </c>
      <c r="AA433" s="27" t="s">
        <v>133</v>
      </c>
      <c r="AB433" s="28" t="s">
        <v>133</v>
      </c>
      <c r="AC433" s="28">
        <v>0.5</v>
      </c>
      <c r="AD433" s="28">
        <v>0.05</v>
      </c>
      <c r="AE433" s="28">
        <v>0.5</v>
      </c>
      <c r="AF433" s="28">
        <v>0.1</v>
      </c>
      <c r="AG433" s="39" t="s">
        <v>133</v>
      </c>
      <c r="AH433" s="39" t="s">
        <v>133</v>
      </c>
      <c r="AI433" s="39" t="s">
        <v>133</v>
      </c>
      <c r="AJ433" s="39" t="s">
        <v>133</v>
      </c>
      <c r="AK433" s="39" t="s">
        <v>133</v>
      </c>
      <c r="AL433" s="39">
        <v>0.08</v>
      </c>
      <c r="AM433" s="45" t="s">
        <v>133</v>
      </c>
      <c r="AN433" s="15">
        <f t="shared" si="59"/>
        <v>0.7159608927867499</v>
      </c>
      <c r="AO433" s="15">
        <f t="shared" si="60"/>
        <v>0.7159608927867499</v>
      </c>
      <c r="AP433" s="47">
        <v>-1.11529860816</v>
      </c>
      <c r="AQ433" s="29" t="s">
        <v>133</v>
      </c>
      <c r="AR433" s="29" t="s">
        <v>133</v>
      </c>
      <c r="AS433" s="148">
        <v>-0.65576702459000002</v>
      </c>
      <c r="AT433" s="148">
        <v>-0.40734226108400001</v>
      </c>
      <c r="AU433" s="48">
        <v>1.13116804272E-2</v>
      </c>
      <c r="AV433" s="47">
        <v>0.42996562193799998</v>
      </c>
      <c r="AW433" s="47">
        <v>0.46065315014899999</v>
      </c>
      <c r="AX433" s="29" t="s">
        <v>133</v>
      </c>
      <c r="AY433" s="29" t="s">
        <v>133</v>
      </c>
      <c r="AZ433" s="47">
        <v>0.71720262874100005</v>
      </c>
      <c r="BA433" s="30">
        <v>1</v>
      </c>
      <c r="BB433" s="42">
        <v>5</v>
      </c>
      <c r="BC433" s="31" t="s">
        <v>11333</v>
      </c>
      <c r="BD433" s="31" t="s">
        <v>11404</v>
      </c>
      <c r="BE433" s="31" t="s">
        <v>1710</v>
      </c>
      <c r="BF433" s="32" t="s">
        <v>133</v>
      </c>
      <c r="BG433" s="32" t="s">
        <v>133</v>
      </c>
      <c r="BH433" s="33">
        <v>0.05</v>
      </c>
      <c r="BI433" s="33">
        <v>0.05</v>
      </c>
      <c r="BJ433" s="32" t="s">
        <v>133</v>
      </c>
      <c r="BK433" s="32" t="s">
        <v>133</v>
      </c>
      <c r="BL433" s="32" t="s">
        <v>133</v>
      </c>
      <c r="BM433" s="34" t="s">
        <v>133</v>
      </c>
      <c r="BN433" s="34" t="s">
        <v>133</v>
      </c>
      <c r="BO433" s="34" t="s">
        <v>133</v>
      </c>
      <c r="BP433" s="34" t="s">
        <v>133</v>
      </c>
      <c r="BQ433" s="35" t="s">
        <v>133</v>
      </c>
      <c r="BR433" s="16">
        <f t="shared" si="64"/>
        <v>0.71944422994419788</v>
      </c>
      <c r="BS433" s="16">
        <f t="shared" si="65"/>
        <v>0.71944422994419788</v>
      </c>
      <c r="BT433" s="35" t="s">
        <v>133</v>
      </c>
      <c r="BU433" s="35" t="s">
        <v>133</v>
      </c>
      <c r="BV433" s="35" t="s">
        <v>133</v>
      </c>
      <c r="BW433" s="35" t="s">
        <v>133</v>
      </c>
      <c r="BX433" s="36">
        <v>0</v>
      </c>
      <c r="BY433" s="37" t="s">
        <v>133</v>
      </c>
      <c r="BZ433" s="38" t="s">
        <v>133</v>
      </c>
    </row>
    <row r="434" spans="1:78" ht="50.1" customHeight="1">
      <c r="A434" s="19" t="s">
        <v>728</v>
      </c>
      <c r="B434" s="20" t="s">
        <v>1116</v>
      </c>
      <c r="C434" s="21">
        <v>8</v>
      </c>
      <c r="D434" s="21" t="s">
        <v>681</v>
      </c>
      <c r="E434" s="40">
        <v>1.3401000000000001</v>
      </c>
      <c r="F434" s="40">
        <v>103.88674</v>
      </c>
      <c r="G434" s="41">
        <v>1</v>
      </c>
      <c r="H434" s="22">
        <v>6650</v>
      </c>
      <c r="I434" s="22">
        <v>83.905244174604491</v>
      </c>
      <c r="J434" s="23">
        <v>7541.5</v>
      </c>
      <c r="K434" s="23">
        <v>7656</v>
      </c>
      <c r="L434" s="23">
        <v>7427</v>
      </c>
      <c r="M434" s="24" t="s">
        <v>682</v>
      </c>
      <c r="N434" s="25" t="s">
        <v>133</v>
      </c>
      <c r="O434" s="25" t="s">
        <v>133</v>
      </c>
      <c r="P434" s="25" t="s">
        <v>133</v>
      </c>
      <c r="Q434" s="25" t="s">
        <v>133</v>
      </c>
      <c r="R434" s="25" t="s">
        <v>133</v>
      </c>
      <c r="S434" s="44" t="s">
        <v>133</v>
      </c>
      <c r="T434" s="26" t="s">
        <v>683</v>
      </c>
      <c r="U434" s="27">
        <v>0.05</v>
      </c>
      <c r="V434" s="27" t="s">
        <v>190</v>
      </c>
      <c r="W434" s="27" t="s">
        <v>133</v>
      </c>
      <c r="X434" s="27" t="s">
        <v>133</v>
      </c>
      <c r="Y434" s="27">
        <v>0.01</v>
      </c>
      <c r="Z434" s="27" t="s">
        <v>133</v>
      </c>
      <c r="AA434" s="27" t="s">
        <v>133</v>
      </c>
      <c r="AB434" s="28" t="s">
        <v>133</v>
      </c>
      <c r="AC434" s="28">
        <v>0.5</v>
      </c>
      <c r="AD434" s="28">
        <v>0.05</v>
      </c>
      <c r="AE434" s="28">
        <v>0.5</v>
      </c>
      <c r="AF434" s="28">
        <v>0.1</v>
      </c>
      <c r="AG434" s="39" t="s">
        <v>133</v>
      </c>
      <c r="AH434" s="39" t="s">
        <v>133</v>
      </c>
      <c r="AI434" s="39" t="s">
        <v>133</v>
      </c>
      <c r="AJ434" s="39" t="s">
        <v>133</v>
      </c>
      <c r="AK434" s="39" t="s">
        <v>133</v>
      </c>
      <c r="AL434" s="39">
        <v>0.03</v>
      </c>
      <c r="AM434" s="45" t="s">
        <v>133</v>
      </c>
      <c r="AN434" s="15">
        <f t="shared" si="59"/>
        <v>0.7159608927867499</v>
      </c>
      <c r="AO434" s="15">
        <f t="shared" si="60"/>
        <v>0.7159608927867499</v>
      </c>
      <c r="AP434" s="47">
        <v>-1.11529860816</v>
      </c>
      <c r="AQ434" s="29" t="s">
        <v>133</v>
      </c>
      <c r="AR434" s="29" t="s">
        <v>133</v>
      </c>
      <c r="AS434" s="148">
        <v>-0.65576702459000002</v>
      </c>
      <c r="AT434" s="148">
        <v>-0.40734226108400001</v>
      </c>
      <c r="AU434" s="48">
        <v>1.13116804272E-2</v>
      </c>
      <c r="AV434" s="47">
        <v>0.42996562193799998</v>
      </c>
      <c r="AW434" s="47">
        <v>0.46065315014899999</v>
      </c>
      <c r="AX434" s="29" t="s">
        <v>133</v>
      </c>
      <c r="AY434" s="29" t="s">
        <v>133</v>
      </c>
      <c r="AZ434" s="47">
        <v>0.71720262874100005</v>
      </c>
      <c r="BA434" s="30">
        <v>1</v>
      </c>
      <c r="BB434" s="42">
        <v>6</v>
      </c>
      <c r="BC434" s="31" t="s">
        <v>11333</v>
      </c>
      <c r="BD434" s="31" t="s">
        <v>11404</v>
      </c>
      <c r="BE434" s="31" t="s">
        <v>1710</v>
      </c>
      <c r="BF434" s="32" t="s">
        <v>133</v>
      </c>
      <c r="BG434" s="32" t="s">
        <v>133</v>
      </c>
      <c r="BH434" s="33">
        <v>0.05</v>
      </c>
      <c r="BI434" s="33">
        <v>0.05</v>
      </c>
      <c r="BJ434" s="32" t="s">
        <v>133</v>
      </c>
      <c r="BK434" s="32" t="s">
        <v>133</v>
      </c>
      <c r="BL434" s="32" t="s">
        <v>133</v>
      </c>
      <c r="BM434" s="34" t="s">
        <v>133</v>
      </c>
      <c r="BN434" s="34" t="s">
        <v>133</v>
      </c>
      <c r="BO434" s="34" t="s">
        <v>133</v>
      </c>
      <c r="BP434" s="34" t="s">
        <v>133</v>
      </c>
      <c r="BQ434" s="35" t="s">
        <v>133</v>
      </c>
      <c r="BR434" s="16">
        <f t="shared" si="64"/>
        <v>0.71944422994419788</v>
      </c>
      <c r="BS434" s="16">
        <f t="shared" si="65"/>
        <v>0.71944422994419788</v>
      </c>
      <c r="BT434" s="35" t="s">
        <v>133</v>
      </c>
      <c r="BU434" s="35" t="s">
        <v>133</v>
      </c>
      <c r="BV434" s="35" t="s">
        <v>133</v>
      </c>
      <c r="BW434" s="35" t="s">
        <v>133</v>
      </c>
      <c r="BX434" s="36">
        <v>0</v>
      </c>
      <c r="BY434" s="37" t="s">
        <v>133</v>
      </c>
      <c r="BZ434" s="38" t="s">
        <v>133</v>
      </c>
    </row>
    <row r="435" spans="1:78" ht="50.1" customHeight="1">
      <c r="A435" s="19" t="s">
        <v>733</v>
      </c>
      <c r="B435" s="20" t="s">
        <v>1116</v>
      </c>
      <c r="C435" s="21">
        <v>8</v>
      </c>
      <c r="D435" s="21" t="s">
        <v>729</v>
      </c>
      <c r="E435" s="40">
        <v>1.3780559999999999</v>
      </c>
      <c r="F435" s="40">
        <v>104.280278</v>
      </c>
      <c r="G435" s="41">
        <v>1</v>
      </c>
      <c r="H435" s="22">
        <v>6380</v>
      </c>
      <c r="I435" s="22">
        <v>25.4</v>
      </c>
      <c r="J435" s="23">
        <v>6933.5</v>
      </c>
      <c r="K435" s="23">
        <v>7181</v>
      </c>
      <c r="L435" s="23">
        <v>6686</v>
      </c>
      <c r="M435" s="24" t="s">
        <v>133</v>
      </c>
      <c r="N435" s="25" t="s">
        <v>133</v>
      </c>
      <c r="O435" s="25" t="s">
        <v>133</v>
      </c>
      <c r="P435" s="25" t="s">
        <v>133</v>
      </c>
      <c r="Q435" s="25" t="s">
        <v>133</v>
      </c>
      <c r="R435" s="25" t="s">
        <v>133</v>
      </c>
      <c r="S435" s="44" t="s">
        <v>133</v>
      </c>
      <c r="T435" s="26" t="s">
        <v>731</v>
      </c>
      <c r="U435" s="27">
        <v>0.05</v>
      </c>
      <c r="V435" s="27" t="s">
        <v>190</v>
      </c>
      <c r="W435" s="27" t="s">
        <v>133</v>
      </c>
      <c r="X435" s="27" t="s">
        <v>133</v>
      </c>
      <c r="Y435" s="27">
        <v>0.01</v>
      </c>
      <c r="Z435" s="27" t="s">
        <v>133</v>
      </c>
      <c r="AA435" s="27" t="s">
        <v>133</v>
      </c>
      <c r="AB435" s="28" t="s">
        <v>133</v>
      </c>
      <c r="AC435" s="28">
        <v>0.5</v>
      </c>
      <c r="AD435" s="28">
        <v>0.05</v>
      </c>
      <c r="AE435" s="28">
        <v>0.5</v>
      </c>
      <c r="AF435" s="28">
        <v>0.1</v>
      </c>
      <c r="AG435" s="39" t="s">
        <v>133</v>
      </c>
      <c r="AH435" s="39" t="s">
        <v>133</v>
      </c>
      <c r="AI435" s="39" t="s">
        <v>133</v>
      </c>
      <c r="AJ435" s="39" t="s">
        <v>133</v>
      </c>
      <c r="AK435" s="39" t="s">
        <v>133</v>
      </c>
      <c r="AL435" s="39" t="s">
        <v>1722</v>
      </c>
      <c r="AM435" s="45" t="s">
        <v>133</v>
      </c>
      <c r="AN435" s="15">
        <f t="shared" si="59"/>
        <v>0.7159608927867499</v>
      </c>
      <c r="AO435" s="15">
        <f t="shared" si="60"/>
        <v>0.7159608927867499</v>
      </c>
      <c r="AP435" s="47">
        <v>-1.3606076068899999</v>
      </c>
      <c r="AQ435" s="29" t="s">
        <v>133</v>
      </c>
      <c r="AR435" s="29" t="s">
        <v>133</v>
      </c>
      <c r="AS435" s="148">
        <v>-0.76521145758599995</v>
      </c>
      <c r="AT435" s="148">
        <v>-0.42811248456500001</v>
      </c>
      <c r="AU435" s="48">
        <v>1.8424451861800001E-2</v>
      </c>
      <c r="AV435" s="47">
        <v>0.46496138828900002</v>
      </c>
      <c r="AW435" s="47">
        <v>0.58501251800599996</v>
      </c>
      <c r="AX435" s="29" t="s">
        <v>133</v>
      </c>
      <c r="AY435" s="29" t="s">
        <v>133</v>
      </c>
      <c r="AZ435" s="47">
        <v>0.98523301105700001</v>
      </c>
      <c r="BA435" s="30">
        <v>-1</v>
      </c>
      <c r="BB435" s="42">
        <v>5</v>
      </c>
      <c r="BC435" s="31" t="s">
        <v>11331</v>
      </c>
      <c r="BD435" s="31" t="s">
        <v>11405</v>
      </c>
      <c r="BE435" s="31" t="s">
        <v>1711</v>
      </c>
      <c r="BF435" s="32" t="s">
        <v>133</v>
      </c>
      <c r="BG435" s="32" t="s">
        <v>133</v>
      </c>
      <c r="BH435" s="33">
        <v>0.05</v>
      </c>
      <c r="BI435" s="33">
        <v>0.05</v>
      </c>
      <c r="BJ435" s="32" t="s">
        <v>133</v>
      </c>
      <c r="BK435" s="32" t="s">
        <v>133</v>
      </c>
      <c r="BL435" s="32" t="s">
        <v>133</v>
      </c>
      <c r="BM435" s="34" t="s">
        <v>133</v>
      </c>
      <c r="BN435" s="34" t="s">
        <v>133</v>
      </c>
      <c r="BO435" s="34" t="s">
        <v>133</v>
      </c>
      <c r="BP435" s="34" t="s">
        <v>133</v>
      </c>
      <c r="BQ435" s="35" t="s">
        <v>133</v>
      </c>
      <c r="BR435" s="16">
        <f t="shared" si="64"/>
        <v>0.71944422994419788</v>
      </c>
      <c r="BS435" s="16">
        <f t="shared" si="65"/>
        <v>0.71944422994419788</v>
      </c>
      <c r="BT435" s="35" t="s">
        <v>133</v>
      </c>
      <c r="BU435" s="35" t="s">
        <v>133</v>
      </c>
      <c r="BV435" s="35" t="s">
        <v>133</v>
      </c>
      <c r="BW435" s="35" t="s">
        <v>133</v>
      </c>
      <c r="BX435" s="36">
        <v>0</v>
      </c>
      <c r="BY435" s="37" t="s">
        <v>133</v>
      </c>
      <c r="BZ435" s="38" t="s">
        <v>1065</v>
      </c>
    </row>
    <row r="436" spans="1:78" ht="50.1" customHeight="1">
      <c r="A436" s="19" t="s">
        <v>734</v>
      </c>
      <c r="B436" s="20" t="s">
        <v>1116</v>
      </c>
      <c r="C436" s="21">
        <v>8</v>
      </c>
      <c r="D436" s="21" t="s">
        <v>672</v>
      </c>
      <c r="E436" s="40">
        <v>1.2952999999999999</v>
      </c>
      <c r="F436" s="40">
        <v>103.85041</v>
      </c>
      <c r="G436" s="41">
        <v>1</v>
      </c>
      <c r="H436" s="22">
        <v>7380</v>
      </c>
      <c r="I436" s="22">
        <v>103.22480322093136</v>
      </c>
      <c r="J436" s="23">
        <v>8194.5</v>
      </c>
      <c r="K436" s="23">
        <v>8380</v>
      </c>
      <c r="L436" s="23">
        <v>8009</v>
      </c>
      <c r="M436" s="24" t="s">
        <v>133</v>
      </c>
      <c r="N436" s="25" t="s">
        <v>133</v>
      </c>
      <c r="O436" s="25" t="s">
        <v>133</v>
      </c>
      <c r="P436" s="25" t="s">
        <v>133</v>
      </c>
      <c r="Q436" s="25" t="s">
        <v>133</v>
      </c>
      <c r="R436" s="25" t="s">
        <v>133</v>
      </c>
      <c r="S436" s="44" t="s">
        <v>133</v>
      </c>
      <c r="T436" s="26" t="s">
        <v>683</v>
      </c>
      <c r="U436" s="27">
        <v>0.05</v>
      </c>
      <c r="V436" s="27" t="s">
        <v>190</v>
      </c>
      <c r="W436" s="27" t="s">
        <v>133</v>
      </c>
      <c r="X436" s="27" t="s">
        <v>133</v>
      </c>
      <c r="Y436" s="27">
        <v>0.01</v>
      </c>
      <c r="Z436" s="27" t="s">
        <v>133</v>
      </c>
      <c r="AA436" s="27" t="s">
        <v>133</v>
      </c>
      <c r="AB436" s="28" t="s">
        <v>133</v>
      </c>
      <c r="AC436" s="28">
        <v>0.5</v>
      </c>
      <c r="AD436" s="28">
        <v>0.05</v>
      </c>
      <c r="AE436" s="28">
        <v>0.5</v>
      </c>
      <c r="AF436" s="28">
        <v>0.1</v>
      </c>
      <c r="AG436" s="39" t="s">
        <v>133</v>
      </c>
      <c r="AH436" s="39" t="s">
        <v>133</v>
      </c>
      <c r="AI436" s="39" t="s">
        <v>133</v>
      </c>
      <c r="AJ436" s="39" t="s">
        <v>133</v>
      </c>
      <c r="AK436" s="39" t="s">
        <v>133</v>
      </c>
      <c r="AL436" s="39">
        <v>-0.8</v>
      </c>
      <c r="AM436" s="45" t="s">
        <v>133</v>
      </c>
      <c r="AN436" s="15">
        <f t="shared" si="59"/>
        <v>0.7159608927867499</v>
      </c>
      <c r="AO436" s="15">
        <f t="shared" si="60"/>
        <v>0.7159608927867499</v>
      </c>
      <c r="AP436" s="47">
        <v>-1.1145239410600001</v>
      </c>
      <c r="AQ436" s="29" t="s">
        <v>133</v>
      </c>
      <c r="AR436" s="29" t="s">
        <v>133</v>
      </c>
      <c r="AS436" s="148">
        <v>-0.66417836306800004</v>
      </c>
      <c r="AT436" s="148">
        <v>-0.42379602242300002</v>
      </c>
      <c r="AU436" s="48">
        <v>1.00596766819E-2</v>
      </c>
      <c r="AV436" s="47">
        <v>0.44391537578700002</v>
      </c>
      <c r="AW436" s="47">
        <v>0.471881407995</v>
      </c>
      <c r="AX436" s="29" t="s">
        <v>133</v>
      </c>
      <c r="AY436" s="29" t="s">
        <v>133</v>
      </c>
      <c r="AZ436" s="47">
        <v>0.72848059323000003</v>
      </c>
      <c r="BA436" s="30">
        <v>1</v>
      </c>
      <c r="BB436" s="42">
        <v>6</v>
      </c>
      <c r="BC436" s="31" t="s">
        <v>11333</v>
      </c>
      <c r="BD436" s="31" t="s">
        <v>11404</v>
      </c>
      <c r="BE436" s="31" t="s">
        <v>1710</v>
      </c>
      <c r="BF436" s="32" t="s">
        <v>133</v>
      </c>
      <c r="BG436" s="32" t="s">
        <v>133</v>
      </c>
      <c r="BH436" s="33">
        <v>0.05</v>
      </c>
      <c r="BI436" s="33">
        <v>0.05</v>
      </c>
      <c r="BJ436" s="32" t="s">
        <v>133</v>
      </c>
      <c r="BK436" s="32" t="s">
        <v>133</v>
      </c>
      <c r="BL436" s="32" t="s">
        <v>133</v>
      </c>
      <c r="BM436" s="34" t="s">
        <v>133</v>
      </c>
      <c r="BN436" s="34" t="s">
        <v>133</v>
      </c>
      <c r="BO436" s="34" t="s">
        <v>133</v>
      </c>
      <c r="BP436" s="34" t="s">
        <v>133</v>
      </c>
      <c r="BQ436" s="35" t="s">
        <v>133</v>
      </c>
      <c r="BR436" s="16">
        <f t="shared" si="64"/>
        <v>0.71944422994419788</v>
      </c>
      <c r="BS436" s="16">
        <f t="shared" si="65"/>
        <v>0.71944422994419788</v>
      </c>
      <c r="BT436" s="35" t="s">
        <v>133</v>
      </c>
      <c r="BU436" s="35" t="s">
        <v>133</v>
      </c>
      <c r="BV436" s="35" t="s">
        <v>133</v>
      </c>
      <c r="BW436" s="35" t="s">
        <v>133</v>
      </c>
      <c r="BX436" s="36">
        <v>0</v>
      </c>
      <c r="BY436" s="37" t="s">
        <v>133</v>
      </c>
      <c r="BZ436" s="38" t="s">
        <v>133</v>
      </c>
    </row>
    <row r="437" spans="1:78" ht="50.1" customHeight="1">
      <c r="A437" s="19" t="s">
        <v>735</v>
      </c>
      <c r="B437" s="20" t="s">
        <v>1116</v>
      </c>
      <c r="C437" s="21">
        <v>8</v>
      </c>
      <c r="D437" s="21" t="s">
        <v>681</v>
      </c>
      <c r="E437" s="40">
        <v>1.3401000000000001</v>
      </c>
      <c r="F437" s="40">
        <v>103.88674</v>
      </c>
      <c r="G437" s="41">
        <v>1</v>
      </c>
      <c r="H437" s="22">
        <v>6750</v>
      </c>
      <c r="I437" s="22">
        <v>80</v>
      </c>
      <c r="J437" s="23">
        <v>7604.5</v>
      </c>
      <c r="K437" s="23">
        <v>7745</v>
      </c>
      <c r="L437" s="23">
        <v>7464</v>
      </c>
      <c r="M437" s="24" t="s">
        <v>682</v>
      </c>
      <c r="N437" s="25" t="s">
        <v>133</v>
      </c>
      <c r="O437" s="25" t="s">
        <v>133</v>
      </c>
      <c r="P437" s="25" t="s">
        <v>133</v>
      </c>
      <c r="Q437" s="25" t="s">
        <v>133</v>
      </c>
      <c r="R437" s="25" t="s">
        <v>133</v>
      </c>
      <c r="S437" s="44" t="s">
        <v>133</v>
      </c>
      <c r="T437" s="26" t="s">
        <v>683</v>
      </c>
      <c r="U437" s="27">
        <v>0.05</v>
      </c>
      <c r="V437" s="27" t="s">
        <v>190</v>
      </c>
      <c r="W437" s="27" t="s">
        <v>133</v>
      </c>
      <c r="X437" s="27" t="s">
        <v>133</v>
      </c>
      <c r="Y437" s="27">
        <v>0.01</v>
      </c>
      <c r="Z437" s="27" t="s">
        <v>133</v>
      </c>
      <c r="AA437" s="27" t="s">
        <v>133</v>
      </c>
      <c r="AB437" s="28" t="s">
        <v>133</v>
      </c>
      <c r="AC437" s="28">
        <v>0.5</v>
      </c>
      <c r="AD437" s="28">
        <v>0.05</v>
      </c>
      <c r="AE437" s="28">
        <v>0.5</v>
      </c>
      <c r="AF437" s="28">
        <v>0.1</v>
      </c>
      <c r="AG437" s="39" t="s">
        <v>133</v>
      </c>
      <c r="AH437" s="39" t="s">
        <v>133</v>
      </c>
      <c r="AI437" s="39" t="s">
        <v>133</v>
      </c>
      <c r="AJ437" s="39" t="s">
        <v>133</v>
      </c>
      <c r="AK437" s="39" t="s">
        <v>133</v>
      </c>
      <c r="AL437" s="39">
        <v>-1.1000000000000001</v>
      </c>
      <c r="AM437" s="45" t="s">
        <v>133</v>
      </c>
      <c r="AN437" s="15">
        <f t="shared" si="59"/>
        <v>0.7159608927867499</v>
      </c>
      <c r="AO437" s="15">
        <f t="shared" si="60"/>
        <v>0.7159608927867499</v>
      </c>
      <c r="AP437" s="47">
        <v>-1.11529860816</v>
      </c>
      <c r="AQ437" s="29" t="s">
        <v>133</v>
      </c>
      <c r="AR437" s="29" t="s">
        <v>133</v>
      </c>
      <c r="AS437" s="148">
        <v>-0.65576702459000002</v>
      </c>
      <c r="AT437" s="148">
        <v>-0.40734226108400001</v>
      </c>
      <c r="AU437" s="48">
        <v>1.13116804272E-2</v>
      </c>
      <c r="AV437" s="47">
        <v>0.42996562193799998</v>
      </c>
      <c r="AW437" s="47">
        <v>0.46065315014899999</v>
      </c>
      <c r="AX437" s="29" t="s">
        <v>133</v>
      </c>
      <c r="AY437" s="29" t="s">
        <v>133</v>
      </c>
      <c r="AZ437" s="47">
        <v>0.71720262874100005</v>
      </c>
      <c r="BA437" s="30">
        <v>1</v>
      </c>
      <c r="BB437" s="42">
        <v>5</v>
      </c>
      <c r="BC437" s="31" t="s">
        <v>11333</v>
      </c>
      <c r="BD437" s="31" t="s">
        <v>11396</v>
      </c>
      <c r="BE437" s="31" t="s">
        <v>1710</v>
      </c>
      <c r="BF437" s="32" t="s">
        <v>133</v>
      </c>
      <c r="BG437" s="32" t="s">
        <v>133</v>
      </c>
      <c r="BH437" s="33">
        <v>0.05</v>
      </c>
      <c r="BI437" s="33">
        <v>0.05</v>
      </c>
      <c r="BJ437" s="32" t="s">
        <v>133</v>
      </c>
      <c r="BK437" s="32" t="s">
        <v>133</v>
      </c>
      <c r="BL437" s="32" t="s">
        <v>133</v>
      </c>
      <c r="BM437" s="34" t="s">
        <v>133</v>
      </c>
      <c r="BN437" s="34" t="s">
        <v>133</v>
      </c>
      <c r="BO437" s="34" t="s">
        <v>133</v>
      </c>
      <c r="BP437" s="34" t="s">
        <v>133</v>
      </c>
      <c r="BQ437" s="35" t="s">
        <v>133</v>
      </c>
      <c r="BR437" s="16">
        <f t="shared" si="64"/>
        <v>0.71944422994419788</v>
      </c>
      <c r="BS437" s="16">
        <f t="shared" si="65"/>
        <v>0.71944422994419788</v>
      </c>
      <c r="BT437" s="35" t="s">
        <v>133</v>
      </c>
      <c r="BU437" s="35" t="s">
        <v>133</v>
      </c>
      <c r="BV437" s="35" t="s">
        <v>133</v>
      </c>
      <c r="BW437" s="35" t="s">
        <v>133</v>
      </c>
      <c r="BX437" s="36">
        <v>0</v>
      </c>
      <c r="BY437" s="37" t="s">
        <v>133</v>
      </c>
      <c r="BZ437" s="38" t="s">
        <v>133</v>
      </c>
    </row>
    <row r="438" spans="1:78" ht="50.1" customHeight="1">
      <c r="A438" s="19" t="s">
        <v>736</v>
      </c>
      <c r="B438" s="20" t="s">
        <v>1116</v>
      </c>
      <c r="C438" s="21">
        <v>8</v>
      </c>
      <c r="D438" s="21" t="s">
        <v>681</v>
      </c>
      <c r="E438" s="40">
        <v>1.3401000000000001</v>
      </c>
      <c r="F438" s="40">
        <v>103.88674</v>
      </c>
      <c r="G438" s="41">
        <v>1</v>
      </c>
      <c r="H438" s="22">
        <v>7000</v>
      </c>
      <c r="I438" s="22">
        <v>80</v>
      </c>
      <c r="J438" s="23">
        <v>7821.5</v>
      </c>
      <c r="K438" s="23">
        <v>7963</v>
      </c>
      <c r="L438" s="23">
        <v>7680</v>
      </c>
      <c r="M438" s="24" t="s">
        <v>682</v>
      </c>
      <c r="N438" s="25" t="s">
        <v>133</v>
      </c>
      <c r="O438" s="25" t="s">
        <v>133</v>
      </c>
      <c r="P438" s="25" t="s">
        <v>133</v>
      </c>
      <c r="Q438" s="25" t="s">
        <v>133</v>
      </c>
      <c r="R438" s="25" t="s">
        <v>133</v>
      </c>
      <c r="S438" s="44" t="s">
        <v>133</v>
      </c>
      <c r="T438" s="26" t="s">
        <v>683</v>
      </c>
      <c r="U438" s="27">
        <v>0.05</v>
      </c>
      <c r="V438" s="27" t="s">
        <v>190</v>
      </c>
      <c r="W438" s="27" t="s">
        <v>133</v>
      </c>
      <c r="X438" s="27" t="s">
        <v>133</v>
      </c>
      <c r="Y438" s="27">
        <v>0.01</v>
      </c>
      <c r="Z438" s="27" t="s">
        <v>133</v>
      </c>
      <c r="AA438" s="27" t="s">
        <v>133</v>
      </c>
      <c r="AB438" s="28" t="s">
        <v>133</v>
      </c>
      <c r="AC438" s="28">
        <v>0.5</v>
      </c>
      <c r="AD438" s="28">
        <v>0.05</v>
      </c>
      <c r="AE438" s="28">
        <v>0.5</v>
      </c>
      <c r="AF438" s="28">
        <v>0.1</v>
      </c>
      <c r="AG438" s="39" t="s">
        <v>133</v>
      </c>
      <c r="AH438" s="39" t="s">
        <v>133</v>
      </c>
      <c r="AI438" s="39" t="s">
        <v>133</v>
      </c>
      <c r="AJ438" s="39" t="s">
        <v>133</v>
      </c>
      <c r="AK438" s="39" t="s">
        <v>133</v>
      </c>
      <c r="AL438" s="39">
        <v>-1.81</v>
      </c>
      <c r="AM438" s="45" t="s">
        <v>133</v>
      </c>
      <c r="AN438" s="15">
        <f t="shared" si="59"/>
        <v>0.7159608927867499</v>
      </c>
      <c r="AO438" s="15">
        <f t="shared" si="60"/>
        <v>0.7159608927867499</v>
      </c>
      <c r="AP438" s="47">
        <v>-1.11529860816</v>
      </c>
      <c r="AQ438" s="29" t="s">
        <v>133</v>
      </c>
      <c r="AR438" s="29" t="s">
        <v>133</v>
      </c>
      <c r="AS438" s="148">
        <v>-0.65576702459000002</v>
      </c>
      <c r="AT438" s="148">
        <v>-0.40734226108400001</v>
      </c>
      <c r="AU438" s="48">
        <v>1.13116804272E-2</v>
      </c>
      <c r="AV438" s="47">
        <v>0.42996562193799998</v>
      </c>
      <c r="AW438" s="47">
        <v>0.46065315014899999</v>
      </c>
      <c r="AX438" s="29" t="s">
        <v>133</v>
      </c>
      <c r="AY438" s="29" t="s">
        <v>133</v>
      </c>
      <c r="AZ438" s="47">
        <v>0.71720262874100005</v>
      </c>
      <c r="BA438" s="30">
        <v>1</v>
      </c>
      <c r="BB438" s="42">
        <v>6</v>
      </c>
      <c r="BC438" s="31" t="s">
        <v>11333</v>
      </c>
      <c r="BD438" s="31" t="s">
        <v>11404</v>
      </c>
      <c r="BE438" s="31" t="s">
        <v>1710</v>
      </c>
      <c r="BF438" s="32" t="s">
        <v>133</v>
      </c>
      <c r="BG438" s="32" t="s">
        <v>133</v>
      </c>
      <c r="BH438" s="33">
        <v>0.05</v>
      </c>
      <c r="BI438" s="33">
        <v>0.05</v>
      </c>
      <c r="BJ438" s="32" t="s">
        <v>133</v>
      </c>
      <c r="BK438" s="32" t="s">
        <v>133</v>
      </c>
      <c r="BL438" s="32" t="s">
        <v>133</v>
      </c>
      <c r="BM438" s="34" t="s">
        <v>133</v>
      </c>
      <c r="BN438" s="34" t="s">
        <v>133</v>
      </c>
      <c r="BO438" s="34" t="s">
        <v>133</v>
      </c>
      <c r="BP438" s="34" t="s">
        <v>133</v>
      </c>
      <c r="BQ438" s="35" t="s">
        <v>133</v>
      </c>
      <c r="BR438" s="16">
        <f t="shared" si="64"/>
        <v>0.71944422994419788</v>
      </c>
      <c r="BS438" s="16">
        <f t="shared" si="65"/>
        <v>0.71944422994419788</v>
      </c>
      <c r="BT438" s="35" t="s">
        <v>133</v>
      </c>
      <c r="BU438" s="35" t="s">
        <v>133</v>
      </c>
      <c r="BV438" s="35" t="s">
        <v>133</v>
      </c>
      <c r="BW438" s="35" t="s">
        <v>133</v>
      </c>
      <c r="BX438" s="36">
        <v>0</v>
      </c>
      <c r="BY438" s="37" t="s">
        <v>133</v>
      </c>
      <c r="BZ438" s="38" t="s">
        <v>133</v>
      </c>
    </row>
    <row r="439" spans="1:78" ht="50.1" customHeight="1">
      <c r="A439" s="19" t="s">
        <v>737</v>
      </c>
      <c r="B439" s="20" t="s">
        <v>1116</v>
      </c>
      <c r="C439" s="21">
        <v>8</v>
      </c>
      <c r="D439" s="21" t="s">
        <v>681</v>
      </c>
      <c r="E439" s="40">
        <v>1.3401000000000001</v>
      </c>
      <c r="F439" s="40">
        <v>103.88674</v>
      </c>
      <c r="G439" s="41">
        <v>1</v>
      </c>
      <c r="H439" s="22">
        <v>7340</v>
      </c>
      <c r="I439" s="22">
        <v>70</v>
      </c>
      <c r="J439" s="23">
        <v>8168.5</v>
      </c>
      <c r="K439" s="23">
        <v>8325</v>
      </c>
      <c r="L439" s="23">
        <v>8012</v>
      </c>
      <c r="M439" s="24" t="s">
        <v>682</v>
      </c>
      <c r="N439" s="25" t="s">
        <v>133</v>
      </c>
      <c r="O439" s="25" t="s">
        <v>133</v>
      </c>
      <c r="P439" s="25" t="s">
        <v>133</v>
      </c>
      <c r="Q439" s="25" t="s">
        <v>133</v>
      </c>
      <c r="R439" s="25" t="s">
        <v>133</v>
      </c>
      <c r="S439" s="44" t="s">
        <v>133</v>
      </c>
      <c r="T439" s="26" t="s">
        <v>683</v>
      </c>
      <c r="U439" s="27">
        <v>0.05</v>
      </c>
      <c r="V439" s="27" t="s">
        <v>190</v>
      </c>
      <c r="W439" s="27" t="s">
        <v>133</v>
      </c>
      <c r="X439" s="27" t="s">
        <v>133</v>
      </c>
      <c r="Y439" s="27">
        <v>0.01</v>
      </c>
      <c r="Z439" s="27" t="s">
        <v>133</v>
      </c>
      <c r="AA439" s="27" t="s">
        <v>133</v>
      </c>
      <c r="AB439" s="28" t="s">
        <v>133</v>
      </c>
      <c r="AC439" s="28">
        <v>0.5</v>
      </c>
      <c r="AD439" s="28">
        <v>0.05</v>
      </c>
      <c r="AE439" s="28">
        <v>0.5</v>
      </c>
      <c r="AF439" s="28">
        <v>0.1</v>
      </c>
      <c r="AG439" s="39" t="s">
        <v>133</v>
      </c>
      <c r="AH439" s="39" t="s">
        <v>133</v>
      </c>
      <c r="AI439" s="39" t="s">
        <v>133</v>
      </c>
      <c r="AJ439" s="39" t="s">
        <v>133</v>
      </c>
      <c r="AK439" s="39" t="s">
        <v>133</v>
      </c>
      <c r="AL439" s="39">
        <v>-1.96</v>
      </c>
      <c r="AM439" s="45" t="s">
        <v>133</v>
      </c>
      <c r="AN439" s="15">
        <f t="shared" si="59"/>
        <v>0.7159608927867499</v>
      </c>
      <c r="AO439" s="15">
        <f t="shared" si="60"/>
        <v>0.7159608927867499</v>
      </c>
      <c r="AP439" s="47">
        <v>-1.11529860816</v>
      </c>
      <c r="AQ439" s="29" t="s">
        <v>133</v>
      </c>
      <c r="AR439" s="29" t="s">
        <v>133</v>
      </c>
      <c r="AS439" s="148">
        <v>-0.65576702459000002</v>
      </c>
      <c r="AT439" s="148">
        <v>-0.40734226108400001</v>
      </c>
      <c r="AU439" s="48">
        <v>1.13116804272E-2</v>
      </c>
      <c r="AV439" s="47">
        <v>0.42996562193799998</v>
      </c>
      <c r="AW439" s="47">
        <v>0.46065315014899999</v>
      </c>
      <c r="AX439" s="29" t="s">
        <v>133</v>
      </c>
      <c r="AY439" s="29" t="s">
        <v>133</v>
      </c>
      <c r="AZ439" s="47">
        <v>0.71720262874100005</v>
      </c>
      <c r="BA439" s="30">
        <v>1</v>
      </c>
      <c r="BB439" s="42">
        <v>6</v>
      </c>
      <c r="BC439" s="31" t="s">
        <v>11333</v>
      </c>
      <c r="BD439" s="31" t="s">
        <v>11404</v>
      </c>
      <c r="BE439" s="31" t="s">
        <v>1710</v>
      </c>
      <c r="BF439" s="32" t="s">
        <v>133</v>
      </c>
      <c r="BG439" s="32" t="s">
        <v>133</v>
      </c>
      <c r="BH439" s="33">
        <v>0.05</v>
      </c>
      <c r="BI439" s="33">
        <v>0.05</v>
      </c>
      <c r="BJ439" s="32" t="s">
        <v>133</v>
      </c>
      <c r="BK439" s="32" t="s">
        <v>133</v>
      </c>
      <c r="BL439" s="32" t="s">
        <v>133</v>
      </c>
      <c r="BM439" s="34" t="s">
        <v>133</v>
      </c>
      <c r="BN439" s="34" t="s">
        <v>133</v>
      </c>
      <c r="BO439" s="34" t="s">
        <v>133</v>
      </c>
      <c r="BP439" s="34" t="s">
        <v>133</v>
      </c>
      <c r="BQ439" s="35" t="s">
        <v>133</v>
      </c>
      <c r="BR439" s="16">
        <f t="shared" si="64"/>
        <v>0.71944422994419788</v>
      </c>
      <c r="BS439" s="16">
        <f t="shared" si="65"/>
        <v>0.71944422994419788</v>
      </c>
      <c r="BT439" s="35" t="s">
        <v>133</v>
      </c>
      <c r="BU439" s="35" t="s">
        <v>133</v>
      </c>
      <c r="BV439" s="35" t="s">
        <v>133</v>
      </c>
      <c r="BW439" s="35" t="s">
        <v>133</v>
      </c>
      <c r="BX439" s="36">
        <v>0</v>
      </c>
      <c r="BY439" s="37" t="s">
        <v>133</v>
      </c>
      <c r="BZ439" s="38" t="s">
        <v>133</v>
      </c>
    </row>
    <row r="440" spans="1:78" ht="50.1" customHeight="1">
      <c r="A440" s="19" t="s">
        <v>738</v>
      </c>
      <c r="B440" s="20" t="s">
        <v>1116</v>
      </c>
      <c r="C440" s="21">
        <v>8</v>
      </c>
      <c r="D440" s="43" t="s">
        <v>672</v>
      </c>
      <c r="E440" s="40">
        <v>1.2952999999999999</v>
      </c>
      <c r="F440" s="40">
        <v>103.85041</v>
      </c>
      <c r="G440" s="41">
        <v>1</v>
      </c>
      <c r="H440" s="22">
        <v>6650</v>
      </c>
      <c r="I440" s="22">
        <v>110</v>
      </c>
      <c r="J440" s="23">
        <v>7548</v>
      </c>
      <c r="K440" s="23">
        <v>7690</v>
      </c>
      <c r="L440" s="23">
        <v>7406</v>
      </c>
      <c r="M440" s="24" t="s">
        <v>133</v>
      </c>
      <c r="N440" s="25" t="s">
        <v>133</v>
      </c>
      <c r="O440" s="25" t="s">
        <v>133</v>
      </c>
      <c r="P440" s="25" t="s">
        <v>133</v>
      </c>
      <c r="Q440" s="25" t="s">
        <v>133</v>
      </c>
      <c r="R440" s="25" t="s">
        <v>133</v>
      </c>
      <c r="S440" s="44" t="s">
        <v>133</v>
      </c>
      <c r="T440" s="26" t="s">
        <v>683</v>
      </c>
      <c r="U440" s="27">
        <v>0.05</v>
      </c>
      <c r="V440" s="27" t="s">
        <v>190</v>
      </c>
      <c r="W440" s="27" t="s">
        <v>133</v>
      </c>
      <c r="X440" s="27" t="s">
        <v>133</v>
      </c>
      <c r="Y440" s="27">
        <v>0.01</v>
      </c>
      <c r="Z440" s="27" t="s">
        <v>133</v>
      </c>
      <c r="AA440" s="27" t="s">
        <v>133</v>
      </c>
      <c r="AB440" s="28" t="s">
        <v>133</v>
      </c>
      <c r="AC440" s="28">
        <v>0.5</v>
      </c>
      <c r="AD440" s="28">
        <v>0.05</v>
      </c>
      <c r="AE440" s="28">
        <v>0.5</v>
      </c>
      <c r="AF440" s="28">
        <v>0.1</v>
      </c>
      <c r="AG440" s="39" t="s">
        <v>133</v>
      </c>
      <c r="AH440" s="39" t="s">
        <v>133</v>
      </c>
      <c r="AI440" s="39" t="s">
        <v>133</v>
      </c>
      <c r="AJ440" s="39" t="s">
        <v>133</v>
      </c>
      <c r="AK440" s="39" t="s">
        <v>133</v>
      </c>
      <c r="AL440" s="39">
        <v>-2</v>
      </c>
      <c r="AM440" s="45" t="s">
        <v>133</v>
      </c>
      <c r="AN440" s="15">
        <f t="shared" si="59"/>
        <v>0.7159608927867499</v>
      </c>
      <c r="AO440" s="15">
        <f t="shared" si="60"/>
        <v>0.7159608927867499</v>
      </c>
      <c r="AP440" s="47">
        <v>-1.1145239410600001</v>
      </c>
      <c r="AQ440" s="29" t="s">
        <v>133</v>
      </c>
      <c r="AR440" s="29" t="s">
        <v>133</v>
      </c>
      <c r="AS440" s="148">
        <v>-0.66417836306800004</v>
      </c>
      <c r="AT440" s="148">
        <v>-0.42379602242300002</v>
      </c>
      <c r="AU440" s="48">
        <v>1.00596766819E-2</v>
      </c>
      <c r="AV440" s="47">
        <v>0.44391537578700002</v>
      </c>
      <c r="AW440" s="47">
        <v>0.471881407995</v>
      </c>
      <c r="AX440" s="29" t="s">
        <v>133</v>
      </c>
      <c r="AY440" s="29" t="s">
        <v>133</v>
      </c>
      <c r="AZ440" s="47">
        <v>0.72848059323000003</v>
      </c>
      <c r="BA440" s="30">
        <v>1</v>
      </c>
      <c r="BB440" s="42">
        <v>5</v>
      </c>
      <c r="BC440" s="31" t="s">
        <v>11333</v>
      </c>
      <c r="BD440" s="31" t="s">
        <v>11396</v>
      </c>
      <c r="BE440" s="31" t="s">
        <v>1710</v>
      </c>
      <c r="BF440" s="32" t="s">
        <v>133</v>
      </c>
      <c r="BG440" s="32" t="s">
        <v>133</v>
      </c>
      <c r="BH440" s="33">
        <v>0.05</v>
      </c>
      <c r="BI440" s="33">
        <v>0.05</v>
      </c>
      <c r="BJ440" s="32" t="s">
        <v>133</v>
      </c>
      <c r="BK440" s="32" t="s">
        <v>133</v>
      </c>
      <c r="BL440" s="32" t="s">
        <v>133</v>
      </c>
      <c r="BM440" s="34" t="s">
        <v>133</v>
      </c>
      <c r="BN440" s="34" t="s">
        <v>133</v>
      </c>
      <c r="BO440" s="34" t="s">
        <v>133</v>
      </c>
      <c r="BP440" s="34" t="s">
        <v>133</v>
      </c>
      <c r="BQ440" s="35" t="s">
        <v>133</v>
      </c>
      <c r="BR440" s="16">
        <f t="shared" si="64"/>
        <v>0.71944422994419788</v>
      </c>
      <c r="BS440" s="16">
        <f t="shared" si="65"/>
        <v>0.71944422994419788</v>
      </c>
      <c r="BT440" s="35" t="s">
        <v>133</v>
      </c>
      <c r="BU440" s="35" t="s">
        <v>133</v>
      </c>
      <c r="BV440" s="35" t="s">
        <v>133</v>
      </c>
      <c r="BW440" s="35" t="s">
        <v>133</v>
      </c>
      <c r="BX440" s="36">
        <v>0</v>
      </c>
      <c r="BY440" s="37" t="s">
        <v>133</v>
      </c>
      <c r="BZ440" s="38" t="s">
        <v>133</v>
      </c>
    </row>
    <row r="441" spans="1:78" ht="50.1" customHeight="1">
      <c r="A441" s="19" t="s">
        <v>739</v>
      </c>
      <c r="B441" s="20" t="s">
        <v>1116</v>
      </c>
      <c r="C441" s="21">
        <v>8</v>
      </c>
      <c r="D441" s="43" t="s">
        <v>672</v>
      </c>
      <c r="E441" s="40">
        <v>1.2952999999999999</v>
      </c>
      <c r="F441" s="40">
        <v>103.85041</v>
      </c>
      <c r="G441" s="41">
        <v>1</v>
      </c>
      <c r="H441" s="22">
        <v>7150</v>
      </c>
      <c r="I441" s="22">
        <v>90</v>
      </c>
      <c r="J441" s="23">
        <v>7993</v>
      </c>
      <c r="K441" s="23">
        <v>8169</v>
      </c>
      <c r="L441" s="23">
        <v>7817</v>
      </c>
      <c r="M441" s="24" t="s">
        <v>133</v>
      </c>
      <c r="N441" s="25" t="s">
        <v>133</v>
      </c>
      <c r="O441" s="25" t="s">
        <v>133</v>
      </c>
      <c r="P441" s="25" t="s">
        <v>133</v>
      </c>
      <c r="Q441" s="25" t="s">
        <v>133</v>
      </c>
      <c r="R441" s="25" t="s">
        <v>133</v>
      </c>
      <c r="S441" s="44" t="s">
        <v>133</v>
      </c>
      <c r="T441" s="26" t="s">
        <v>683</v>
      </c>
      <c r="U441" s="27">
        <v>0.05</v>
      </c>
      <c r="V441" s="27" t="s">
        <v>190</v>
      </c>
      <c r="W441" s="27" t="s">
        <v>133</v>
      </c>
      <c r="X441" s="27" t="s">
        <v>133</v>
      </c>
      <c r="Y441" s="27">
        <v>0.01</v>
      </c>
      <c r="Z441" s="27" t="s">
        <v>133</v>
      </c>
      <c r="AA441" s="27" t="s">
        <v>133</v>
      </c>
      <c r="AB441" s="28" t="s">
        <v>133</v>
      </c>
      <c r="AC441" s="28">
        <v>0.5</v>
      </c>
      <c r="AD441" s="28">
        <v>0.05</v>
      </c>
      <c r="AE441" s="28">
        <v>0.5</v>
      </c>
      <c r="AF441" s="28">
        <v>0.1</v>
      </c>
      <c r="AG441" s="39" t="s">
        <v>133</v>
      </c>
      <c r="AH441" s="39" t="s">
        <v>133</v>
      </c>
      <c r="AI441" s="39" t="s">
        <v>133</v>
      </c>
      <c r="AJ441" s="39" t="s">
        <v>133</v>
      </c>
      <c r="AK441" s="39" t="s">
        <v>133</v>
      </c>
      <c r="AL441" s="39">
        <v>-2.15</v>
      </c>
      <c r="AM441" s="45" t="s">
        <v>133</v>
      </c>
      <c r="AN441" s="15">
        <f t="shared" si="59"/>
        <v>0.7159608927867499</v>
      </c>
      <c r="AO441" s="15">
        <f t="shared" si="60"/>
        <v>0.7159608927867499</v>
      </c>
      <c r="AP441" s="47">
        <v>-1.1145239410600001</v>
      </c>
      <c r="AQ441" s="29" t="s">
        <v>133</v>
      </c>
      <c r="AR441" s="29" t="s">
        <v>133</v>
      </c>
      <c r="AS441" s="148">
        <v>-0.66417836306800004</v>
      </c>
      <c r="AT441" s="148">
        <v>-0.42379602242300002</v>
      </c>
      <c r="AU441" s="48">
        <v>1.00596766819E-2</v>
      </c>
      <c r="AV441" s="47">
        <v>0.44391537578700002</v>
      </c>
      <c r="AW441" s="47">
        <v>0.471881407995</v>
      </c>
      <c r="AX441" s="29" t="s">
        <v>133</v>
      </c>
      <c r="AY441" s="29" t="s">
        <v>133</v>
      </c>
      <c r="AZ441" s="47">
        <v>0.72848059323000003</v>
      </c>
      <c r="BA441" s="30">
        <v>1</v>
      </c>
      <c r="BB441" s="42">
        <v>5</v>
      </c>
      <c r="BC441" s="31" t="s">
        <v>11333</v>
      </c>
      <c r="BD441" s="31" t="s">
        <v>11396</v>
      </c>
      <c r="BE441" s="31" t="s">
        <v>1710</v>
      </c>
      <c r="BF441" s="32" t="s">
        <v>133</v>
      </c>
      <c r="BG441" s="32" t="s">
        <v>133</v>
      </c>
      <c r="BH441" s="33">
        <v>0.05</v>
      </c>
      <c r="BI441" s="33">
        <v>0.05</v>
      </c>
      <c r="BJ441" s="32" t="s">
        <v>133</v>
      </c>
      <c r="BK441" s="32" t="s">
        <v>133</v>
      </c>
      <c r="BL441" s="32" t="s">
        <v>133</v>
      </c>
      <c r="BM441" s="34" t="s">
        <v>133</v>
      </c>
      <c r="BN441" s="34" t="s">
        <v>133</v>
      </c>
      <c r="BO441" s="34" t="s">
        <v>133</v>
      </c>
      <c r="BP441" s="34" t="s">
        <v>133</v>
      </c>
      <c r="BQ441" s="35" t="s">
        <v>133</v>
      </c>
      <c r="BR441" s="16">
        <f t="shared" si="64"/>
        <v>0.71944422994419788</v>
      </c>
      <c r="BS441" s="16">
        <f t="shared" si="65"/>
        <v>0.71944422994419788</v>
      </c>
      <c r="BT441" s="35" t="s">
        <v>133</v>
      </c>
      <c r="BU441" s="35" t="s">
        <v>133</v>
      </c>
      <c r="BV441" s="35" t="s">
        <v>133</v>
      </c>
      <c r="BW441" s="35" t="s">
        <v>133</v>
      </c>
      <c r="BX441" s="36">
        <v>0</v>
      </c>
      <c r="BY441" s="37" t="s">
        <v>133</v>
      </c>
      <c r="BZ441" s="38" t="s">
        <v>133</v>
      </c>
    </row>
    <row r="442" spans="1:78" ht="50.1" customHeight="1">
      <c r="A442" s="19" t="s">
        <v>740</v>
      </c>
      <c r="B442" s="20" t="s">
        <v>1116</v>
      </c>
      <c r="C442" s="21">
        <v>8</v>
      </c>
      <c r="D442" s="43" t="s">
        <v>672</v>
      </c>
      <c r="E442" s="40">
        <v>1.2952999999999999</v>
      </c>
      <c r="F442" s="40">
        <v>103.85041</v>
      </c>
      <c r="G442" s="41">
        <v>1</v>
      </c>
      <c r="H442" s="22">
        <v>6360</v>
      </c>
      <c r="I442" s="22">
        <v>240</v>
      </c>
      <c r="J442" s="23">
        <v>7193.5</v>
      </c>
      <c r="K442" s="23">
        <v>7671</v>
      </c>
      <c r="L442" s="23">
        <v>6716</v>
      </c>
      <c r="M442" s="24" t="s">
        <v>133</v>
      </c>
      <c r="N442" s="25" t="s">
        <v>133</v>
      </c>
      <c r="O442" s="25" t="s">
        <v>133</v>
      </c>
      <c r="P442" s="25" t="s">
        <v>133</v>
      </c>
      <c r="Q442" s="25" t="s">
        <v>133</v>
      </c>
      <c r="R442" s="25" t="s">
        <v>133</v>
      </c>
      <c r="S442" s="44" t="s">
        <v>133</v>
      </c>
      <c r="T442" s="26" t="s">
        <v>683</v>
      </c>
      <c r="U442" s="27">
        <v>0.05</v>
      </c>
      <c r="V442" s="27" t="s">
        <v>190</v>
      </c>
      <c r="W442" s="27" t="s">
        <v>133</v>
      </c>
      <c r="X442" s="27" t="s">
        <v>133</v>
      </c>
      <c r="Y442" s="27">
        <v>0.01</v>
      </c>
      <c r="Z442" s="27" t="s">
        <v>133</v>
      </c>
      <c r="AA442" s="27" t="s">
        <v>133</v>
      </c>
      <c r="AB442" s="28" t="s">
        <v>133</v>
      </c>
      <c r="AC442" s="28">
        <v>0.5</v>
      </c>
      <c r="AD442" s="28">
        <v>0.05</v>
      </c>
      <c r="AE442" s="28">
        <v>0.5</v>
      </c>
      <c r="AF442" s="28">
        <v>0.1</v>
      </c>
      <c r="AG442" s="39" t="s">
        <v>133</v>
      </c>
      <c r="AH442" s="39" t="s">
        <v>133</v>
      </c>
      <c r="AI442" s="39" t="s">
        <v>133</v>
      </c>
      <c r="AJ442" s="39" t="s">
        <v>133</v>
      </c>
      <c r="AK442" s="39" t="s">
        <v>133</v>
      </c>
      <c r="AL442" s="39">
        <v>-2.5</v>
      </c>
      <c r="AM442" s="45" t="s">
        <v>133</v>
      </c>
      <c r="AN442" s="15">
        <f t="shared" si="59"/>
        <v>0.7159608927867499</v>
      </c>
      <c r="AO442" s="15">
        <f t="shared" si="60"/>
        <v>0.7159608927867499</v>
      </c>
      <c r="AP442" s="47">
        <v>-1.1145239410600001</v>
      </c>
      <c r="AQ442" s="29" t="s">
        <v>133</v>
      </c>
      <c r="AR442" s="29" t="s">
        <v>133</v>
      </c>
      <c r="AS442" s="148">
        <v>-0.66417836306800004</v>
      </c>
      <c r="AT442" s="148">
        <v>-0.42379602242300002</v>
      </c>
      <c r="AU442" s="48">
        <v>1.00596766819E-2</v>
      </c>
      <c r="AV442" s="47">
        <v>0.44391537578700002</v>
      </c>
      <c r="AW442" s="47">
        <v>0.471881407995</v>
      </c>
      <c r="AX442" s="29" t="s">
        <v>133</v>
      </c>
      <c r="AY442" s="29" t="s">
        <v>133</v>
      </c>
      <c r="AZ442" s="47">
        <v>0.72848059323000003</v>
      </c>
      <c r="BA442" s="30">
        <v>0</v>
      </c>
      <c r="BB442" s="42">
        <v>5</v>
      </c>
      <c r="BC442" s="31" t="s">
        <v>11329</v>
      </c>
      <c r="BD442" s="31" t="s">
        <v>11402</v>
      </c>
      <c r="BE442" s="31" t="s">
        <v>1712</v>
      </c>
      <c r="BF442" s="32">
        <v>-0.19302167391500002</v>
      </c>
      <c r="BG442" s="32">
        <v>0.92150226714500005</v>
      </c>
      <c r="BH442" s="33">
        <v>0.05</v>
      </c>
      <c r="BI442" s="33">
        <v>0.05</v>
      </c>
      <c r="BJ442" s="32" t="s">
        <v>133</v>
      </c>
      <c r="BK442" s="32" t="s">
        <v>133</v>
      </c>
      <c r="BL442" s="32" t="s">
        <v>133</v>
      </c>
      <c r="BM442" s="34" t="s">
        <v>133</v>
      </c>
      <c r="BN442" s="34" t="s">
        <v>133</v>
      </c>
      <c r="BO442" s="34" t="s">
        <v>133</v>
      </c>
      <c r="BP442" s="34" t="s">
        <v>133</v>
      </c>
      <c r="BQ442" s="16">
        <f t="shared" si="61"/>
        <v>-2.3069783260849999</v>
      </c>
      <c r="BR442" s="16">
        <f t="shared" si="64"/>
        <v>1.16908786169106</v>
      </c>
      <c r="BS442" s="16">
        <f t="shared" si="65"/>
        <v>1.16908786169106</v>
      </c>
      <c r="BT442" s="35" t="s">
        <v>133</v>
      </c>
      <c r="BU442" s="35" t="s">
        <v>133</v>
      </c>
      <c r="BV442" s="35" t="s">
        <v>133</v>
      </c>
      <c r="BW442" s="35" t="s">
        <v>133</v>
      </c>
      <c r="BX442" s="36">
        <v>0</v>
      </c>
      <c r="BY442" s="37" t="s">
        <v>133</v>
      </c>
      <c r="BZ442" s="38" t="s">
        <v>133</v>
      </c>
    </row>
    <row r="443" spans="1:78" ht="50.1" customHeight="1">
      <c r="A443" s="19" t="s">
        <v>741</v>
      </c>
      <c r="B443" s="20" t="s">
        <v>1116</v>
      </c>
      <c r="C443" s="21">
        <v>8</v>
      </c>
      <c r="D443" s="43" t="s">
        <v>672</v>
      </c>
      <c r="E443" s="40">
        <v>1.2952999999999999</v>
      </c>
      <c r="F443" s="40">
        <v>103.85041</v>
      </c>
      <c r="G443" s="41">
        <v>1</v>
      </c>
      <c r="H443" s="22">
        <v>7160</v>
      </c>
      <c r="I443" s="22">
        <v>320</v>
      </c>
      <c r="J443" s="23">
        <v>8015</v>
      </c>
      <c r="K443" s="23">
        <v>8610</v>
      </c>
      <c r="L443" s="23">
        <v>7420</v>
      </c>
      <c r="M443" s="24" t="s">
        <v>133</v>
      </c>
      <c r="N443" s="25" t="s">
        <v>133</v>
      </c>
      <c r="O443" s="25" t="s">
        <v>133</v>
      </c>
      <c r="P443" s="25" t="s">
        <v>133</v>
      </c>
      <c r="Q443" s="25" t="s">
        <v>133</v>
      </c>
      <c r="R443" s="25" t="s">
        <v>133</v>
      </c>
      <c r="S443" s="44" t="s">
        <v>133</v>
      </c>
      <c r="T443" s="26" t="s">
        <v>683</v>
      </c>
      <c r="U443" s="27">
        <v>0.05</v>
      </c>
      <c r="V443" s="27" t="s">
        <v>190</v>
      </c>
      <c r="W443" s="27" t="s">
        <v>133</v>
      </c>
      <c r="X443" s="27" t="s">
        <v>133</v>
      </c>
      <c r="Y443" s="27">
        <v>0.01</v>
      </c>
      <c r="Z443" s="27" t="s">
        <v>133</v>
      </c>
      <c r="AA443" s="27" t="s">
        <v>133</v>
      </c>
      <c r="AB443" s="28" t="s">
        <v>133</v>
      </c>
      <c r="AC443" s="28">
        <v>0.5</v>
      </c>
      <c r="AD443" s="28">
        <v>0.05</v>
      </c>
      <c r="AE443" s="28">
        <v>0.5</v>
      </c>
      <c r="AF443" s="28">
        <v>0.1</v>
      </c>
      <c r="AG443" s="39" t="s">
        <v>133</v>
      </c>
      <c r="AH443" s="39" t="s">
        <v>133</v>
      </c>
      <c r="AI443" s="39" t="s">
        <v>133</v>
      </c>
      <c r="AJ443" s="39" t="s">
        <v>133</v>
      </c>
      <c r="AK443" s="39" t="s">
        <v>133</v>
      </c>
      <c r="AL443" s="39">
        <v>-2.5</v>
      </c>
      <c r="AM443" s="45" t="s">
        <v>133</v>
      </c>
      <c r="AN443" s="15">
        <f t="shared" si="59"/>
        <v>0.7159608927867499</v>
      </c>
      <c r="AO443" s="15">
        <f t="shared" si="60"/>
        <v>0.7159608927867499</v>
      </c>
      <c r="AP443" s="47">
        <v>-1.1145239410600001</v>
      </c>
      <c r="AQ443" s="29" t="s">
        <v>133</v>
      </c>
      <c r="AR443" s="29" t="s">
        <v>133</v>
      </c>
      <c r="AS443" s="148">
        <v>-0.66417836306800004</v>
      </c>
      <c r="AT443" s="148">
        <v>-0.42379602242300002</v>
      </c>
      <c r="AU443" s="48">
        <v>1.00596766819E-2</v>
      </c>
      <c r="AV443" s="47">
        <v>0.44391537578700002</v>
      </c>
      <c r="AW443" s="47">
        <v>0.471881407995</v>
      </c>
      <c r="AX443" s="29" t="s">
        <v>133</v>
      </c>
      <c r="AY443" s="29" t="s">
        <v>133</v>
      </c>
      <c r="AZ443" s="47">
        <v>0.72848059323000003</v>
      </c>
      <c r="BA443" s="30">
        <v>0</v>
      </c>
      <c r="BB443" s="42">
        <v>5</v>
      </c>
      <c r="BC443" s="31" t="s">
        <v>11329</v>
      </c>
      <c r="BD443" s="31" t="s">
        <v>11402</v>
      </c>
      <c r="BE443" s="31" t="s">
        <v>1712</v>
      </c>
      <c r="BF443" s="32">
        <v>-0.19302167391500002</v>
      </c>
      <c r="BG443" s="32">
        <v>0.92150226714500005</v>
      </c>
      <c r="BH443" s="33">
        <v>0.05</v>
      </c>
      <c r="BI443" s="33">
        <v>0.05</v>
      </c>
      <c r="BJ443" s="32" t="s">
        <v>133</v>
      </c>
      <c r="BK443" s="32" t="s">
        <v>133</v>
      </c>
      <c r="BL443" s="32" t="s">
        <v>133</v>
      </c>
      <c r="BM443" s="34" t="s">
        <v>133</v>
      </c>
      <c r="BN443" s="34" t="s">
        <v>133</v>
      </c>
      <c r="BO443" s="34" t="s">
        <v>133</v>
      </c>
      <c r="BP443" s="34" t="s">
        <v>133</v>
      </c>
      <c r="BQ443" s="16">
        <f t="shared" si="61"/>
        <v>-2.3069783260849999</v>
      </c>
      <c r="BR443" s="16">
        <f t="shared" si="64"/>
        <v>1.16908786169106</v>
      </c>
      <c r="BS443" s="16">
        <f t="shared" si="65"/>
        <v>1.16908786169106</v>
      </c>
      <c r="BT443" s="35" t="s">
        <v>133</v>
      </c>
      <c r="BU443" s="35" t="s">
        <v>133</v>
      </c>
      <c r="BV443" s="35" t="s">
        <v>133</v>
      </c>
      <c r="BW443" s="35" t="s">
        <v>133</v>
      </c>
      <c r="BX443" s="36">
        <v>0</v>
      </c>
      <c r="BY443" s="37" t="s">
        <v>133</v>
      </c>
      <c r="BZ443" s="38" t="s">
        <v>133</v>
      </c>
    </row>
    <row r="444" spans="1:78" ht="50.1" customHeight="1">
      <c r="A444" s="19" t="s">
        <v>742</v>
      </c>
      <c r="B444" s="20" t="s">
        <v>1116</v>
      </c>
      <c r="C444" s="21">
        <v>8</v>
      </c>
      <c r="D444" s="43" t="s">
        <v>672</v>
      </c>
      <c r="E444" s="40">
        <v>1.2952999999999999</v>
      </c>
      <c r="F444" s="40">
        <v>103.85041</v>
      </c>
      <c r="G444" s="41">
        <v>1</v>
      </c>
      <c r="H444" s="22">
        <v>7470</v>
      </c>
      <c r="I444" s="22">
        <v>160</v>
      </c>
      <c r="J444" s="23">
        <v>8266.5</v>
      </c>
      <c r="K444" s="23">
        <v>8562</v>
      </c>
      <c r="L444" s="23">
        <v>7971</v>
      </c>
      <c r="M444" s="24" t="s">
        <v>133</v>
      </c>
      <c r="N444" s="25" t="s">
        <v>133</v>
      </c>
      <c r="O444" s="25" t="s">
        <v>133</v>
      </c>
      <c r="P444" s="25" t="s">
        <v>133</v>
      </c>
      <c r="Q444" s="25" t="s">
        <v>133</v>
      </c>
      <c r="R444" s="25" t="s">
        <v>133</v>
      </c>
      <c r="S444" s="44" t="s">
        <v>133</v>
      </c>
      <c r="T444" s="26" t="s">
        <v>683</v>
      </c>
      <c r="U444" s="27">
        <v>0.05</v>
      </c>
      <c r="V444" s="27" t="s">
        <v>190</v>
      </c>
      <c r="W444" s="27" t="s">
        <v>133</v>
      </c>
      <c r="X444" s="27" t="s">
        <v>133</v>
      </c>
      <c r="Y444" s="27">
        <v>0.01</v>
      </c>
      <c r="Z444" s="27" t="s">
        <v>133</v>
      </c>
      <c r="AA444" s="27" t="s">
        <v>133</v>
      </c>
      <c r="AB444" s="28" t="s">
        <v>133</v>
      </c>
      <c r="AC444" s="28">
        <v>0.5</v>
      </c>
      <c r="AD444" s="28">
        <v>0.05</v>
      </c>
      <c r="AE444" s="28">
        <v>0.5</v>
      </c>
      <c r="AF444" s="28">
        <v>0.1</v>
      </c>
      <c r="AG444" s="39" t="s">
        <v>133</v>
      </c>
      <c r="AH444" s="39" t="s">
        <v>133</v>
      </c>
      <c r="AI444" s="39" t="s">
        <v>133</v>
      </c>
      <c r="AJ444" s="39" t="s">
        <v>133</v>
      </c>
      <c r="AK444" s="39" t="s">
        <v>133</v>
      </c>
      <c r="AL444" s="39">
        <v>-2.6</v>
      </c>
      <c r="AM444" s="45" t="s">
        <v>133</v>
      </c>
      <c r="AN444" s="15">
        <f t="shared" si="59"/>
        <v>0.7159608927867499</v>
      </c>
      <c r="AO444" s="15">
        <f t="shared" si="60"/>
        <v>0.7159608927867499</v>
      </c>
      <c r="AP444" s="47">
        <v>-1.1145239410600001</v>
      </c>
      <c r="AQ444" s="29" t="s">
        <v>133</v>
      </c>
      <c r="AR444" s="29" t="s">
        <v>133</v>
      </c>
      <c r="AS444" s="148">
        <v>-0.66417836306800004</v>
      </c>
      <c r="AT444" s="148">
        <v>-0.42379602242300002</v>
      </c>
      <c r="AU444" s="48">
        <v>1.00596766819E-2</v>
      </c>
      <c r="AV444" s="47">
        <v>0.44391537578700002</v>
      </c>
      <c r="AW444" s="47">
        <v>0.471881407995</v>
      </c>
      <c r="AX444" s="29" t="s">
        <v>133</v>
      </c>
      <c r="AY444" s="29" t="s">
        <v>133</v>
      </c>
      <c r="AZ444" s="47">
        <v>0.72848059323000003</v>
      </c>
      <c r="BA444" s="30">
        <v>1</v>
      </c>
      <c r="BB444" s="42">
        <v>5</v>
      </c>
      <c r="BC444" s="31" t="s">
        <v>11333</v>
      </c>
      <c r="BD444" s="31" t="s">
        <v>11396</v>
      </c>
      <c r="BE444" s="31" t="s">
        <v>1710</v>
      </c>
      <c r="BF444" s="32" t="s">
        <v>133</v>
      </c>
      <c r="BG444" s="32" t="s">
        <v>133</v>
      </c>
      <c r="BH444" s="33">
        <v>0.05</v>
      </c>
      <c r="BI444" s="33">
        <v>0.05</v>
      </c>
      <c r="BJ444" s="32" t="s">
        <v>133</v>
      </c>
      <c r="BK444" s="32" t="s">
        <v>133</v>
      </c>
      <c r="BL444" s="32" t="s">
        <v>133</v>
      </c>
      <c r="BM444" s="34" t="s">
        <v>133</v>
      </c>
      <c r="BN444" s="34" t="s">
        <v>133</v>
      </c>
      <c r="BO444" s="34" t="s">
        <v>133</v>
      </c>
      <c r="BP444" s="34" t="s">
        <v>133</v>
      </c>
      <c r="BQ444" s="35" t="s">
        <v>133</v>
      </c>
      <c r="BR444" s="16">
        <f t="shared" si="64"/>
        <v>0.71944422994419788</v>
      </c>
      <c r="BS444" s="16">
        <f t="shared" si="65"/>
        <v>0.71944422994419788</v>
      </c>
      <c r="BT444" s="35" t="s">
        <v>133</v>
      </c>
      <c r="BU444" s="35" t="s">
        <v>133</v>
      </c>
      <c r="BV444" s="35" t="s">
        <v>133</v>
      </c>
      <c r="BW444" s="35" t="s">
        <v>133</v>
      </c>
      <c r="BX444" s="36">
        <v>0</v>
      </c>
      <c r="BY444" s="37" t="s">
        <v>133</v>
      </c>
      <c r="BZ444" s="38" t="s">
        <v>133</v>
      </c>
    </row>
    <row r="445" spans="1:78" ht="50.1" customHeight="1">
      <c r="A445" s="19" t="s">
        <v>743</v>
      </c>
      <c r="B445" s="20" t="s">
        <v>1116</v>
      </c>
      <c r="C445" s="21">
        <v>8</v>
      </c>
      <c r="D445" s="43" t="s">
        <v>672</v>
      </c>
      <c r="E445" s="40">
        <v>1.2952999999999999</v>
      </c>
      <c r="F445" s="40">
        <v>103.85041</v>
      </c>
      <c r="G445" s="41">
        <v>1</v>
      </c>
      <c r="H445" s="22">
        <v>7070</v>
      </c>
      <c r="I445" s="22">
        <v>90</v>
      </c>
      <c r="J445" s="23">
        <v>7862.5</v>
      </c>
      <c r="K445" s="23">
        <v>8039</v>
      </c>
      <c r="L445" s="23">
        <v>7686</v>
      </c>
      <c r="M445" s="24" t="s">
        <v>133</v>
      </c>
      <c r="N445" s="25" t="s">
        <v>133</v>
      </c>
      <c r="O445" s="25" t="s">
        <v>133</v>
      </c>
      <c r="P445" s="25" t="s">
        <v>133</v>
      </c>
      <c r="Q445" s="25" t="s">
        <v>133</v>
      </c>
      <c r="R445" s="25" t="s">
        <v>133</v>
      </c>
      <c r="S445" s="44" t="s">
        <v>133</v>
      </c>
      <c r="T445" s="26" t="s">
        <v>683</v>
      </c>
      <c r="U445" s="27">
        <v>0.05</v>
      </c>
      <c r="V445" s="27" t="s">
        <v>190</v>
      </c>
      <c r="W445" s="27" t="s">
        <v>133</v>
      </c>
      <c r="X445" s="27" t="s">
        <v>133</v>
      </c>
      <c r="Y445" s="27">
        <v>0.01</v>
      </c>
      <c r="Z445" s="27" t="s">
        <v>133</v>
      </c>
      <c r="AA445" s="27" t="s">
        <v>133</v>
      </c>
      <c r="AB445" s="28" t="s">
        <v>133</v>
      </c>
      <c r="AC445" s="28">
        <v>0.5</v>
      </c>
      <c r="AD445" s="28">
        <v>0.05</v>
      </c>
      <c r="AE445" s="28">
        <v>0.5</v>
      </c>
      <c r="AF445" s="28">
        <v>0.1</v>
      </c>
      <c r="AG445" s="39" t="s">
        <v>133</v>
      </c>
      <c r="AH445" s="39" t="s">
        <v>133</v>
      </c>
      <c r="AI445" s="39" t="s">
        <v>133</v>
      </c>
      <c r="AJ445" s="39" t="s">
        <v>133</v>
      </c>
      <c r="AK445" s="39" t="s">
        <v>133</v>
      </c>
      <c r="AL445" s="39">
        <v>-2.9</v>
      </c>
      <c r="AM445" s="45" t="s">
        <v>133</v>
      </c>
      <c r="AN445" s="15">
        <f t="shared" si="59"/>
        <v>0.7159608927867499</v>
      </c>
      <c r="AO445" s="15">
        <f t="shared" si="60"/>
        <v>0.7159608927867499</v>
      </c>
      <c r="AP445" s="47">
        <v>-1.1145239410600001</v>
      </c>
      <c r="AQ445" s="29" t="s">
        <v>133</v>
      </c>
      <c r="AR445" s="29" t="s">
        <v>133</v>
      </c>
      <c r="AS445" s="148">
        <v>-0.66417836306800004</v>
      </c>
      <c r="AT445" s="148">
        <v>-0.42379602242300002</v>
      </c>
      <c r="AU445" s="48">
        <v>1.00596766819E-2</v>
      </c>
      <c r="AV445" s="47">
        <v>0.44391537578700002</v>
      </c>
      <c r="AW445" s="47">
        <v>0.471881407995</v>
      </c>
      <c r="AX445" s="29" t="s">
        <v>133</v>
      </c>
      <c r="AY445" s="29" t="s">
        <v>133</v>
      </c>
      <c r="AZ445" s="47">
        <v>0.72848059323000003</v>
      </c>
      <c r="BA445" s="30">
        <v>0</v>
      </c>
      <c r="BB445" s="42">
        <v>5</v>
      </c>
      <c r="BC445" s="31" t="s">
        <v>11329</v>
      </c>
      <c r="BD445" s="31" t="s">
        <v>11402</v>
      </c>
      <c r="BE445" s="31" t="s">
        <v>1712</v>
      </c>
      <c r="BF445" s="32">
        <v>-0.19302167391500002</v>
      </c>
      <c r="BG445" s="32">
        <v>0.92150226714500005</v>
      </c>
      <c r="BH445" s="33">
        <v>0.05</v>
      </c>
      <c r="BI445" s="33">
        <v>0.05</v>
      </c>
      <c r="BJ445" s="32" t="s">
        <v>133</v>
      </c>
      <c r="BK445" s="32" t="s">
        <v>133</v>
      </c>
      <c r="BL445" s="32" t="s">
        <v>133</v>
      </c>
      <c r="BM445" s="34" t="s">
        <v>133</v>
      </c>
      <c r="BN445" s="34" t="s">
        <v>133</v>
      </c>
      <c r="BO445" s="34" t="s">
        <v>133</v>
      </c>
      <c r="BP445" s="34" t="s">
        <v>133</v>
      </c>
      <c r="BQ445" s="16">
        <f t="shared" si="61"/>
        <v>-2.7069783260849998</v>
      </c>
      <c r="BR445" s="16">
        <f t="shared" si="64"/>
        <v>1.16908786169106</v>
      </c>
      <c r="BS445" s="16">
        <f t="shared" si="65"/>
        <v>1.16908786169106</v>
      </c>
      <c r="BT445" s="35" t="s">
        <v>133</v>
      </c>
      <c r="BU445" s="35" t="s">
        <v>133</v>
      </c>
      <c r="BV445" s="35" t="s">
        <v>133</v>
      </c>
      <c r="BW445" s="35" t="s">
        <v>133</v>
      </c>
      <c r="BX445" s="36">
        <v>0</v>
      </c>
      <c r="BY445" s="37" t="s">
        <v>133</v>
      </c>
      <c r="BZ445" s="38" t="s">
        <v>133</v>
      </c>
    </row>
    <row r="446" spans="1:78" ht="50.1" customHeight="1">
      <c r="A446" s="19" t="s">
        <v>744</v>
      </c>
      <c r="B446" s="20" t="s">
        <v>1116</v>
      </c>
      <c r="C446" s="21">
        <v>8</v>
      </c>
      <c r="D446" s="43" t="s">
        <v>672</v>
      </c>
      <c r="E446" s="40">
        <v>1.2952999999999999</v>
      </c>
      <c r="F446" s="40">
        <v>103.85041</v>
      </c>
      <c r="G446" s="41">
        <v>1</v>
      </c>
      <c r="H446" s="22">
        <v>6500</v>
      </c>
      <c r="I446" s="22">
        <v>270</v>
      </c>
      <c r="J446" s="23">
        <v>7327</v>
      </c>
      <c r="K446" s="23">
        <v>7869</v>
      </c>
      <c r="L446" s="23">
        <v>6785</v>
      </c>
      <c r="M446" s="24" t="s">
        <v>133</v>
      </c>
      <c r="N446" s="25" t="s">
        <v>133</v>
      </c>
      <c r="O446" s="25" t="s">
        <v>133</v>
      </c>
      <c r="P446" s="25" t="s">
        <v>133</v>
      </c>
      <c r="Q446" s="25" t="s">
        <v>133</v>
      </c>
      <c r="R446" s="25" t="s">
        <v>133</v>
      </c>
      <c r="S446" s="44" t="s">
        <v>133</v>
      </c>
      <c r="T446" s="26" t="s">
        <v>683</v>
      </c>
      <c r="U446" s="27">
        <v>0.05</v>
      </c>
      <c r="V446" s="27" t="s">
        <v>190</v>
      </c>
      <c r="W446" s="27" t="s">
        <v>133</v>
      </c>
      <c r="X446" s="27" t="s">
        <v>133</v>
      </c>
      <c r="Y446" s="27">
        <v>0.01</v>
      </c>
      <c r="Z446" s="27" t="s">
        <v>133</v>
      </c>
      <c r="AA446" s="27" t="s">
        <v>133</v>
      </c>
      <c r="AB446" s="28" t="s">
        <v>133</v>
      </c>
      <c r="AC446" s="28">
        <v>0.5</v>
      </c>
      <c r="AD446" s="28">
        <v>0.05</v>
      </c>
      <c r="AE446" s="28">
        <v>0.5</v>
      </c>
      <c r="AF446" s="28">
        <v>0.1</v>
      </c>
      <c r="AG446" s="39" t="s">
        <v>133</v>
      </c>
      <c r="AH446" s="39" t="s">
        <v>133</v>
      </c>
      <c r="AI446" s="39" t="s">
        <v>133</v>
      </c>
      <c r="AJ446" s="39" t="s">
        <v>133</v>
      </c>
      <c r="AK446" s="39" t="s">
        <v>133</v>
      </c>
      <c r="AL446" s="39">
        <v>-3.5</v>
      </c>
      <c r="AM446" s="45" t="s">
        <v>133</v>
      </c>
      <c r="AN446" s="15">
        <f t="shared" si="59"/>
        <v>0.7159608927867499</v>
      </c>
      <c r="AO446" s="15">
        <f t="shared" si="60"/>
        <v>0.7159608927867499</v>
      </c>
      <c r="AP446" s="47">
        <v>-1.1145239410600001</v>
      </c>
      <c r="AQ446" s="29" t="s">
        <v>133</v>
      </c>
      <c r="AR446" s="29" t="s">
        <v>133</v>
      </c>
      <c r="AS446" s="148">
        <v>-0.66417836306800004</v>
      </c>
      <c r="AT446" s="148">
        <v>-0.42379602242300002</v>
      </c>
      <c r="AU446" s="48">
        <v>1.00596766819E-2</v>
      </c>
      <c r="AV446" s="47">
        <v>0.44391537578700002</v>
      </c>
      <c r="AW446" s="47">
        <v>0.471881407995</v>
      </c>
      <c r="AX446" s="29" t="s">
        <v>133</v>
      </c>
      <c r="AY446" s="29" t="s">
        <v>133</v>
      </c>
      <c r="AZ446" s="47">
        <v>0.72848059323000003</v>
      </c>
      <c r="BA446" s="30">
        <v>0</v>
      </c>
      <c r="BB446" s="42">
        <v>5</v>
      </c>
      <c r="BC446" s="31" t="s">
        <v>11329</v>
      </c>
      <c r="BD446" s="31" t="s">
        <v>11402</v>
      </c>
      <c r="BE446" s="31" t="s">
        <v>1712</v>
      </c>
      <c r="BF446" s="32">
        <v>-0.19302167391500002</v>
      </c>
      <c r="BG446" s="32">
        <v>0.92150226714500005</v>
      </c>
      <c r="BH446" s="33">
        <v>0.05</v>
      </c>
      <c r="BI446" s="33">
        <v>0.05</v>
      </c>
      <c r="BJ446" s="32" t="s">
        <v>133</v>
      </c>
      <c r="BK446" s="32" t="s">
        <v>133</v>
      </c>
      <c r="BL446" s="32" t="s">
        <v>133</v>
      </c>
      <c r="BM446" s="34" t="s">
        <v>133</v>
      </c>
      <c r="BN446" s="34" t="s">
        <v>133</v>
      </c>
      <c r="BO446" s="34" t="s">
        <v>133</v>
      </c>
      <c r="BP446" s="34" t="s">
        <v>133</v>
      </c>
      <c r="BQ446" s="16">
        <f>AL446-BF446</f>
        <v>-3.3069783260849999</v>
      </c>
      <c r="BR446" s="16">
        <f t="shared" si="64"/>
        <v>1.16908786169106</v>
      </c>
      <c r="BS446" s="16">
        <f t="shared" si="65"/>
        <v>1.16908786169106</v>
      </c>
      <c r="BT446" s="35" t="s">
        <v>133</v>
      </c>
      <c r="BU446" s="35" t="s">
        <v>133</v>
      </c>
      <c r="BV446" s="35" t="s">
        <v>133</v>
      </c>
      <c r="BW446" s="35" t="s">
        <v>133</v>
      </c>
      <c r="BX446" s="36">
        <v>0</v>
      </c>
      <c r="BY446" s="37" t="s">
        <v>133</v>
      </c>
      <c r="BZ446" s="38" t="s">
        <v>133</v>
      </c>
    </row>
    <row r="447" spans="1:78" ht="50.1" customHeight="1">
      <c r="A447" s="19" t="s">
        <v>745</v>
      </c>
      <c r="B447" s="20" t="s">
        <v>1116</v>
      </c>
      <c r="C447" s="21">
        <v>8</v>
      </c>
      <c r="D447" s="43" t="s">
        <v>672</v>
      </c>
      <c r="E447" s="40">
        <v>1.2952999999999999</v>
      </c>
      <c r="F447" s="40">
        <v>103.85041</v>
      </c>
      <c r="G447" s="41">
        <v>1</v>
      </c>
      <c r="H447" s="22">
        <v>6950</v>
      </c>
      <c r="I447" s="22">
        <v>180</v>
      </c>
      <c r="J447" s="23">
        <v>7777</v>
      </c>
      <c r="K447" s="23">
        <v>8067</v>
      </c>
      <c r="L447" s="23">
        <v>7487</v>
      </c>
      <c r="M447" s="24" t="s">
        <v>133</v>
      </c>
      <c r="N447" s="25" t="s">
        <v>133</v>
      </c>
      <c r="O447" s="25" t="s">
        <v>133</v>
      </c>
      <c r="P447" s="25" t="s">
        <v>133</v>
      </c>
      <c r="Q447" s="25" t="s">
        <v>133</v>
      </c>
      <c r="R447" s="25" t="s">
        <v>133</v>
      </c>
      <c r="S447" s="44" t="s">
        <v>133</v>
      </c>
      <c r="T447" s="26" t="s">
        <v>683</v>
      </c>
      <c r="U447" s="27">
        <v>0.05</v>
      </c>
      <c r="V447" s="27" t="s">
        <v>190</v>
      </c>
      <c r="W447" s="27" t="s">
        <v>133</v>
      </c>
      <c r="X447" s="27" t="s">
        <v>133</v>
      </c>
      <c r="Y447" s="27">
        <v>0.01</v>
      </c>
      <c r="Z447" s="27" t="s">
        <v>133</v>
      </c>
      <c r="AA447" s="27" t="s">
        <v>133</v>
      </c>
      <c r="AB447" s="28" t="s">
        <v>133</v>
      </c>
      <c r="AC447" s="28">
        <v>0.5</v>
      </c>
      <c r="AD447" s="28">
        <v>0.05</v>
      </c>
      <c r="AE447" s="28">
        <v>0.5</v>
      </c>
      <c r="AF447" s="28">
        <v>0.1</v>
      </c>
      <c r="AG447" s="39" t="s">
        <v>133</v>
      </c>
      <c r="AH447" s="39" t="s">
        <v>133</v>
      </c>
      <c r="AI447" s="39" t="s">
        <v>133</v>
      </c>
      <c r="AJ447" s="39" t="s">
        <v>133</v>
      </c>
      <c r="AK447" s="39" t="s">
        <v>133</v>
      </c>
      <c r="AL447" s="39">
        <v>-3.6</v>
      </c>
      <c r="AM447" s="45" t="s">
        <v>133</v>
      </c>
      <c r="AN447" s="15">
        <f t="shared" si="59"/>
        <v>0.7159608927867499</v>
      </c>
      <c r="AO447" s="15">
        <f t="shared" si="60"/>
        <v>0.7159608927867499</v>
      </c>
      <c r="AP447" s="47">
        <v>-1.1145239410600001</v>
      </c>
      <c r="AQ447" s="29" t="s">
        <v>133</v>
      </c>
      <c r="AR447" s="29" t="s">
        <v>133</v>
      </c>
      <c r="AS447" s="148">
        <v>-0.66417836306800004</v>
      </c>
      <c r="AT447" s="148">
        <v>-0.42379602242300002</v>
      </c>
      <c r="AU447" s="48">
        <v>1.00596766819E-2</v>
      </c>
      <c r="AV447" s="47">
        <v>0.44391537578700002</v>
      </c>
      <c r="AW447" s="47">
        <v>0.471881407995</v>
      </c>
      <c r="AX447" s="29" t="s">
        <v>133</v>
      </c>
      <c r="AY447" s="29" t="s">
        <v>133</v>
      </c>
      <c r="AZ447" s="47">
        <v>0.72848059323000003</v>
      </c>
      <c r="BA447" s="30">
        <v>0</v>
      </c>
      <c r="BB447" s="42">
        <v>5</v>
      </c>
      <c r="BC447" s="31" t="s">
        <v>11329</v>
      </c>
      <c r="BD447" s="31" t="s">
        <v>11402</v>
      </c>
      <c r="BE447" s="31" t="s">
        <v>1712</v>
      </c>
      <c r="BF447" s="32">
        <v>-0.19302167391500002</v>
      </c>
      <c r="BG447" s="32">
        <v>0.92150226714500005</v>
      </c>
      <c r="BH447" s="33">
        <v>0.05</v>
      </c>
      <c r="BI447" s="33">
        <v>0.05</v>
      </c>
      <c r="BJ447" s="32" t="s">
        <v>133</v>
      </c>
      <c r="BK447" s="32" t="s">
        <v>133</v>
      </c>
      <c r="BL447" s="32" t="s">
        <v>133</v>
      </c>
      <c r="BM447" s="34" t="s">
        <v>133</v>
      </c>
      <c r="BN447" s="34" t="s">
        <v>133</v>
      </c>
      <c r="BO447" s="34" t="s">
        <v>133</v>
      </c>
      <c r="BP447" s="34" t="s">
        <v>133</v>
      </c>
      <c r="BQ447" s="16">
        <f>AL447-BF447</f>
        <v>-3.406978326085</v>
      </c>
      <c r="BR447" s="16">
        <f t="shared" si="64"/>
        <v>1.16908786169106</v>
      </c>
      <c r="BS447" s="16">
        <f t="shared" si="65"/>
        <v>1.16908786169106</v>
      </c>
      <c r="BT447" s="35" t="s">
        <v>133</v>
      </c>
      <c r="BU447" s="35" t="s">
        <v>133</v>
      </c>
      <c r="BV447" s="35" t="s">
        <v>133</v>
      </c>
      <c r="BW447" s="35" t="s">
        <v>133</v>
      </c>
      <c r="BX447" s="36">
        <v>0</v>
      </c>
      <c r="BY447" s="37" t="s">
        <v>133</v>
      </c>
      <c r="BZ447" s="38" t="s">
        <v>133</v>
      </c>
    </row>
    <row r="448" spans="1:78" ht="50.1" customHeight="1">
      <c r="A448" s="19" t="s">
        <v>746</v>
      </c>
      <c r="B448" s="20" t="s">
        <v>1116</v>
      </c>
      <c r="C448" s="21">
        <v>8</v>
      </c>
      <c r="D448" s="43" t="s">
        <v>672</v>
      </c>
      <c r="E448" s="40">
        <v>1.2952999999999999</v>
      </c>
      <c r="F448" s="40">
        <v>103.85041</v>
      </c>
      <c r="G448" s="41">
        <v>1</v>
      </c>
      <c r="H448" s="22">
        <v>7359</v>
      </c>
      <c r="I448" s="22">
        <v>193</v>
      </c>
      <c r="J448" s="23">
        <v>8181</v>
      </c>
      <c r="K448" s="23">
        <v>8543</v>
      </c>
      <c r="L448" s="23">
        <v>7819</v>
      </c>
      <c r="M448" s="24" t="s">
        <v>133</v>
      </c>
      <c r="N448" s="25" t="s">
        <v>133</v>
      </c>
      <c r="O448" s="25" t="s">
        <v>133</v>
      </c>
      <c r="P448" s="25" t="s">
        <v>133</v>
      </c>
      <c r="Q448" s="25" t="s">
        <v>133</v>
      </c>
      <c r="R448" s="25" t="s">
        <v>133</v>
      </c>
      <c r="S448" s="44" t="s">
        <v>133</v>
      </c>
      <c r="T448" s="26" t="s">
        <v>683</v>
      </c>
      <c r="U448" s="27">
        <v>0.05</v>
      </c>
      <c r="V448" s="27" t="s">
        <v>190</v>
      </c>
      <c r="W448" s="27" t="s">
        <v>133</v>
      </c>
      <c r="X448" s="27" t="s">
        <v>133</v>
      </c>
      <c r="Y448" s="27">
        <v>0.01</v>
      </c>
      <c r="Z448" s="27" t="s">
        <v>133</v>
      </c>
      <c r="AA448" s="27" t="s">
        <v>133</v>
      </c>
      <c r="AB448" s="28" t="s">
        <v>133</v>
      </c>
      <c r="AC448" s="28">
        <v>0.5</v>
      </c>
      <c r="AD448" s="28">
        <v>0.05</v>
      </c>
      <c r="AE448" s="28">
        <v>0.5</v>
      </c>
      <c r="AF448" s="28">
        <v>0.1</v>
      </c>
      <c r="AG448" s="39" t="s">
        <v>133</v>
      </c>
      <c r="AH448" s="39" t="s">
        <v>133</v>
      </c>
      <c r="AI448" s="39" t="s">
        <v>133</v>
      </c>
      <c r="AJ448" s="39" t="s">
        <v>133</v>
      </c>
      <c r="AK448" s="39" t="s">
        <v>133</v>
      </c>
      <c r="AL448" s="39">
        <v>-3.9</v>
      </c>
      <c r="AM448" s="45" t="s">
        <v>133</v>
      </c>
      <c r="AN448" s="15">
        <f t="shared" si="59"/>
        <v>0.7159608927867499</v>
      </c>
      <c r="AO448" s="15">
        <f t="shared" si="60"/>
        <v>0.7159608927867499</v>
      </c>
      <c r="AP448" s="47">
        <v>-1.1145239410600001</v>
      </c>
      <c r="AQ448" s="29" t="s">
        <v>133</v>
      </c>
      <c r="AR448" s="29" t="s">
        <v>133</v>
      </c>
      <c r="AS448" s="148">
        <v>-0.66417836306800004</v>
      </c>
      <c r="AT448" s="148">
        <v>-0.42379602242300002</v>
      </c>
      <c r="AU448" s="48">
        <v>1.00596766819E-2</v>
      </c>
      <c r="AV448" s="47">
        <v>0.44391537578700002</v>
      </c>
      <c r="AW448" s="47">
        <v>0.471881407995</v>
      </c>
      <c r="AX448" s="29" t="s">
        <v>133</v>
      </c>
      <c r="AY448" s="29" t="s">
        <v>133</v>
      </c>
      <c r="AZ448" s="47">
        <v>0.72848059323000003</v>
      </c>
      <c r="BA448" s="30">
        <v>1</v>
      </c>
      <c r="BB448" s="42">
        <v>5</v>
      </c>
      <c r="BC448" s="31" t="s">
        <v>11333</v>
      </c>
      <c r="BD448" s="31" t="s">
        <v>11396</v>
      </c>
      <c r="BE448" s="31" t="s">
        <v>1710</v>
      </c>
      <c r="BF448" s="32" t="s">
        <v>133</v>
      </c>
      <c r="BG448" s="32" t="s">
        <v>133</v>
      </c>
      <c r="BH448" s="33">
        <v>0.05</v>
      </c>
      <c r="BI448" s="33">
        <v>0.05</v>
      </c>
      <c r="BJ448" s="32" t="s">
        <v>133</v>
      </c>
      <c r="BK448" s="32" t="s">
        <v>133</v>
      </c>
      <c r="BL448" s="32" t="s">
        <v>133</v>
      </c>
      <c r="BM448" s="34" t="s">
        <v>133</v>
      </c>
      <c r="BN448" s="34" t="s">
        <v>133</v>
      </c>
      <c r="BO448" s="34" t="s">
        <v>133</v>
      </c>
      <c r="BP448" s="34" t="s">
        <v>133</v>
      </c>
      <c r="BQ448" s="35" t="s">
        <v>133</v>
      </c>
      <c r="BR448" s="16">
        <f t="shared" si="64"/>
        <v>0.71944422994419788</v>
      </c>
      <c r="BS448" s="16">
        <f t="shared" si="65"/>
        <v>0.71944422994419788</v>
      </c>
      <c r="BT448" s="35" t="s">
        <v>133</v>
      </c>
      <c r="BU448" s="35" t="s">
        <v>133</v>
      </c>
      <c r="BV448" s="35" t="s">
        <v>133</v>
      </c>
      <c r="BW448" s="35" t="s">
        <v>133</v>
      </c>
      <c r="BX448" s="36">
        <v>0</v>
      </c>
      <c r="BY448" s="37" t="s">
        <v>133</v>
      </c>
      <c r="BZ448" s="38" t="s">
        <v>133</v>
      </c>
    </row>
    <row r="449" spans="1:78" ht="50.1" customHeight="1">
      <c r="A449" s="19" t="s">
        <v>747</v>
      </c>
      <c r="B449" s="20" t="s">
        <v>1116</v>
      </c>
      <c r="C449" s="21">
        <v>8</v>
      </c>
      <c r="D449" s="43" t="s">
        <v>672</v>
      </c>
      <c r="E449" s="40">
        <v>1.2952999999999999</v>
      </c>
      <c r="F449" s="40">
        <v>103.85041</v>
      </c>
      <c r="G449" s="41">
        <v>1</v>
      </c>
      <c r="H449" s="22">
        <v>7270</v>
      </c>
      <c r="I449" s="22">
        <v>220</v>
      </c>
      <c r="J449" s="23">
        <v>8065.5</v>
      </c>
      <c r="K449" s="23">
        <v>8462</v>
      </c>
      <c r="L449" s="23">
        <v>7669</v>
      </c>
      <c r="M449" s="24" t="s">
        <v>133</v>
      </c>
      <c r="N449" s="25" t="s">
        <v>133</v>
      </c>
      <c r="O449" s="25" t="s">
        <v>133</v>
      </c>
      <c r="P449" s="25" t="s">
        <v>133</v>
      </c>
      <c r="Q449" s="25" t="s">
        <v>133</v>
      </c>
      <c r="R449" s="25" t="s">
        <v>133</v>
      </c>
      <c r="S449" s="44" t="s">
        <v>133</v>
      </c>
      <c r="T449" s="26" t="s">
        <v>683</v>
      </c>
      <c r="U449" s="27">
        <v>0.05</v>
      </c>
      <c r="V449" s="27" t="s">
        <v>190</v>
      </c>
      <c r="W449" s="27" t="s">
        <v>133</v>
      </c>
      <c r="X449" s="27" t="s">
        <v>133</v>
      </c>
      <c r="Y449" s="27">
        <v>0.01</v>
      </c>
      <c r="Z449" s="27" t="s">
        <v>133</v>
      </c>
      <c r="AA449" s="27" t="s">
        <v>133</v>
      </c>
      <c r="AB449" s="28" t="s">
        <v>133</v>
      </c>
      <c r="AC449" s="28">
        <v>0.5</v>
      </c>
      <c r="AD449" s="28">
        <v>0.05</v>
      </c>
      <c r="AE449" s="28">
        <v>0.5</v>
      </c>
      <c r="AF449" s="28">
        <v>0.1</v>
      </c>
      <c r="AG449" s="39" t="s">
        <v>133</v>
      </c>
      <c r="AH449" s="39" t="s">
        <v>133</v>
      </c>
      <c r="AI449" s="39" t="s">
        <v>133</v>
      </c>
      <c r="AJ449" s="39" t="s">
        <v>133</v>
      </c>
      <c r="AK449" s="39" t="s">
        <v>133</v>
      </c>
      <c r="AL449" s="39">
        <v>-5.25</v>
      </c>
      <c r="AM449" s="45" t="s">
        <v>133</v>
      </c>
      <c r="AN449" s="15">
        <f t="shared" si="59"/>
        <v>0.7159608927867499</v>
      </c>
      <c r="AO449" s="15">
        <f t="shared" si="60"/>
        <v>0.7159608927867499</v>
      </c>
      <c r="AP449" s="47">
        <v>-1.1145239410600001</v>
      </c>
      <c r="AQ449" s="29" t="s">
        <v>133</v>
      </c>
      <c r="AR449" s="29" t="s">
        <v>133</v>
      </c>
      <c r="AS449" s="148">
        <v>-0.66417836306800004</v>
      </c>
      <c r="AT449" s="148">
        <v>-0.42379602242300002</v>
      </c>
      <c r="AU449" s="48">
        <v>1.00596766819E-2</v>
      </c>
      <c r="AV449" s="47">
        <v>0.44391537578700002</v>
      </c>
      <c r="AW449" s="47">
        <v>0.471881407995</v>
      </c>
      <c r="AX449" s="29" t="s">
        <v>133</v>
      </c>
      <c r="AY449" s="29" t="s">
        <v>133</v>
      </c>
      <c r="AZ449" s="47">
        <v>0.72848059323000003</v>
      </c>
      <c r="BA449" s="30">
        <v>0</v>
      </c>
      <c r="BB449" s="42">
        <v>5</v>
      </c>
      <c r="BC449" s="31" t="s">
        <v>11329</v>
      </c>
      <c r="BD449" s="31" t="s">
        <v>11402</v>
      </c>
      <c r="BE449" s="31" t="s">
        <v>1712</v>
      </c>
      <c r="BF449" s="32">
        <v>-0.19302167391500002</v>
      </c>
      <c r="BG449" s="32">
        <v>0.92150226714500005</v>
      </c>
      <c r="BH449" s="33">
        <v>0.05</v>
      </c>
      <c r="BI449" s="33">
        <v>0.05</v>
      </c>
      <c r="BJ449" s="32" t="s">
        <v>133</v>
      </c>
      <c r="BK449" s="32" t="s">
        <v>133</v>
      </c>
      <c r="BL449" s="32" t="s">
        <v>133</v>
      </c>
      <c r="BM449" s="34" t="s">
        <v>133</v>
      </c>
      <c r="BN449" s="34" t="s">
        <v>133</v>
      </c>
      <c r="BO449" s="34" t="s">
        <v>133</v>
      </c>
      <c r="BP449" s="34" t="s">
        <v>133</v>
      </c>
      <c r="BQ449" s="16">
        <f t="shared" si="61"/>
        <v>-5.0569783260849999</v>
      </c>
      <c r="BR449" s="16">
        <f t="shared" si="64"/>
        <v>1.16908786169106</v>
      </c>
      <c r="BS449" s="16">
        <f t="shared" si="65"/>
        <v>1.16908786169106</v>
      </c>
      <c r="BT449" s="35" t="s">
        <v>133</v>
      </c>
      <c r="BU449" s="35" t="s">
        <v>133</v>
      </c>
      <c r="BV449" s="35" t="s">
        <v>133</v>
      </c>
      <c r="BW449" s="35" t="s">
        <v>133</v>
      </c>
      <c r="BX449" s="36">
        <v>0</v>
      </c>
      <c r="BY449" s="37" t="s">
        <v>133</v>
      </c>
      <c r="BZ449" s="38" t="s">
        <v>133</v>
      </c>
    </row>
    <row r="450" spans="1:78" ht="50.1" customHeight="1">
      <c r="A450" s="19" t="s">
        <v>748</v>
      </c>
      <c r="B450" s="20" t="s">
        <v>1116</v>
      </c>
      <c r="C450" s="21">
        <v>8</v>
      </c>
      <c r="D450" s="43" t="s">
        <v>672</v>
      </c>
      <c r="E450" s="40">
        <v>1.2952999999999999</v>
      </c>
      <c r="F450" s="40">
        <v>103.85041</v>
      </c>
      <c r="G450" s="41">
        <v>1</v>
      </c>
      <c r="H450" s="22">
        <v>7590</v>
      </c>
      <c r="I450" s="22">
        <v>55</v>
      </c>
      <c r="J450" s="23">
        <v>8445.5</v>
      </c>
      <c r="K450" s="23">
        <v>8603</v>
      </c>
      <c r="L450" s="23">
        <v>8288</v>
      </c>
      <c r="M450" s="24" t="s">
        <v>133</v>
      </c>
      <c r="N450" s="25" t="s">
        <v>133</v>
      </c>
      <c r="O450" s="25" t="s">
        <v>133</v>
      </c>
      <c r="P450" s="25" t="s">
        <v>133</v>
      </c>
      <c r="Q450" s="25" t="s">
        <v>133</v>
      </c>
      <c r="R450" s="25" t="s">
        <v>133</v>
      </c>
      <c r="S450" s="44" t="s">
        <v>133</v>
      </c>
      <c r="T450" s="26" t="s">
        <v>683</v>
      </c>
      <c r="U450" s="27">
        <v>0.05</v>
      </c>
      <c r="V450" s="27" t="s">
        <v>190</v>
      </c>
      <c r="W450" s="27" t="s">
        <v>133</v>
      </c>
      <c r="X450" s="27" t="s">
        <v>133</v>
      </c>
      <c r="Y450" s="27">
        <v>0.01</v>
      </c>
      <c r="Z450" s="27" t="s">
        <v>133</v>
      </c>
      <c r="AA450" s="27" t="s">
        <v>133</v>
      </c>
      <c r="AB450" s="28" t="s">
        <v>133</v>
      </c>
      <c r="AC450" s="28">
        <v>0.5</v>
      </c>
      <c r="AD450" s="28">
        <v>0.05</v>
      </c>
      <c r="AE450" s="28">
        <v>0.5</v>
      </c>
      <c r="AF450" s="28">
        <v>0.1</v>
      </c>
      <c r="AG450" s="39" t="s">
        <v>133</v>
      </c>
      <c r="AH450" s="39" t="s">
        <v>133</v>
      </c>
      <c r="AI450" s="39" t="s">
        <v>133</v>
      </c>
      <c r="AJ450" s="39" t="s">
        <v>133</v>
      </c>
      <c r="AK450" s="39" t="s">
        <v>133</v>
      </c>
      <c r="AL450" s="39">
        <v>-5.5</v>
      </c>
      <c r="AM450" s="45" t="s">
        <v>133</v>
      </c>
      <c r="AN450" s="15">
        <f t="shared" si="59"/>
        <v>0.7159608927867499</v>
      </c>
      <c r="AO450" s="15">
        <f t="shared" si="60"/>
        <v>0.7159608927867499</v>
      </c>
      <c r="AP450" s="47">
        <v>-1.1145239410600001</v>
      </c>
      <c r="AQ450" s="29" t="s">
        <v>133</v>
      </c>
      <c r="AR450" s="29" t="s">
        <v>133</v>
      </c>
      <c r="AS450" s="148">
        <v>-0.66417836306800004</v>
      </c>
      <c r="AT450" s="148">
        <v>-0.42379602242300002</v>
      </c>
      <c r="AU450" s="48">
        <v>1.00596766819E-2</v>
      </c>
      <c r="AV450" s="47">
        <v>0.44391537578700002</v>
      </c>
      <c r="AW450" s="47">
        <v>0.471881407995</v>
      </c>
      <c r="AX450" s="29" t="s">
        <v>133</v>
      </c>
      <c r="AY450" s="29" t="s">
        <v>133</v>
      </c>
      <c r="AZ450" s="47">
        <v>0.72848059323000003</v>
      </c>
      <c r="BA450" s="30">
        <v>0</v>
      </c>
      <c r="BB450" s="42">
        <v>5</v>
      </c>
      <c r="BC450" s="31" t="s">
        <v>11329</v>
      </c>
      <c r="BD450" s="31" t="s">
        <v>11406</v>
      </c>
      <c r="BE450" s="31" t="s">
        <v>1712</v>
      </c>
      <c r="BF450" s="32">
        <v>-0.19302167391500002</v>
      </c>
      <c r="BG450" s="32">
        <v>0.92150226714500005</v>
      </c>
      <c r="BH450" s="33">
        <v>0.05</v>
      </c>
      <c r="BI450" s="33">
        <v>0.05</v>
      </c>
      <c r="BJ450" s="32" t="s">
        <v>133</v>
      </c>
      <c r="BK450" s="32" t="s">
        <v>133</v>
      </c>
      <c r="BL450" s="32" t="s">
        <v>133</v>
      </c>
      <c r="BM450" s="34" t="s">
        <v>133</v>
      </c>
      <c r="BN450" s="34" t="s">
        <v>133</v>
      </c>
      <c r="BO450" s="34" t="s">
        <v>133</v>
      </c>
      <c r="BP450" s="34" t="s">
        <v>133</v>
      </c>
      <c r="BQ450" s="16">
        <f t="shared" si="61"/>
        <v>-5.3069783260849999</v>
      </c>
      <c r="BR450" s="16">
        <f t="shared" si="64"/>
        <v>1.16908786169106</v>
      </c>
      <c r="BS450" s="16">
        <f t="shared" si="65"/>
        <v>1.16908786169106</v>
      </c>
      <c r="BT450" s="35" t="s">
        <v>133</v>
      </c>
      <c r="BU450" s="35" t="s">
        <v>133</v>
      </c>
      <c r="BV450" s="35" t="s">
        <v>133</v>
      </c>
      <c r="BW450" s="35" t="s">
        <v>133</v>
      </c>
      <c r="BX450" s="36">
        <v>0</v>
      </c>
      <c r="BY450" s="37" t="s">
        <v>133</v>
      </c>
      <c r="BZ450" s="38" t="s">
        <v>133</v>
      </c>
    </row>
    <row r="451" spans="1:78" ht="50.1" customHeight="1">
      <c r="A451" s="19" t="s">
        <v>749</v>
      </c>
      <c r="B451" s="20" t="s">
        <v>1116</v>
      </c>
      <c r="C451" s="21">
        <v>8</v>
      </c>
      <c r="D451" s="43" t="s">
        <v>672</v>
      </c>
      <c r="E451" s="40">
        <v>1.2952999999999999</v>
      </c>
      <c r="F451" s="40">
        <v>103.85041</v>
      </c>
      <c r="G451" s="41">
        <v>1</v>
      </c>
      <c r="H451" s="22">
        <v>7640</v>
      </c>
      <c r="I451" s="22">
        <v>190</v>
      </c>
      <c r="J451" s="23">
        <v>8566</v>
      </c>
      <c r="K451" s="23">
        <v>8981</v>
      </c>
      <c r="L451" s="23">
        <v>8151</v>
      </c>
      <c r="M451" s="24" t="s">
        <v>133</v>
      </c>
      <c r="N451" s="25" t="s">
        <v>133</v>
      </c>
      <c r="O451" s="25" t="s">
        <v>133</v>
      </c>
      <c r="P451" s="25" t="s">
        <v>133</v>
      </c>
      <c r="Q451" s="25" t="s">
        <v>133</v>
      </c>
      <c r="R451" s="25" t="s">
        <v>133</v>
      </c>
      <c r="S451" s="44" t="s">
        <v>133</v>
      </c>
      <c r="T451" s="26" t="s">
        <v>683</v>
      </c>
      <c r="U451" s="27">
        <v>0.05</v>
      </c>
      <c r="V451" s="27" t="s">
        <v>190</v>
      </c>
      <c r="W451" s="27" t="s">
        <v>133</v>
      </c>
      <c r="X451" s="27" t="s">
        <v>133</v>
      </c>
      <c r="Y451" s="27">
        <v>0.01</v>
      </c>
      <c r="Z451" s="27" t="s">
        <v>133</v>
      </c>
      <c r="AA451" s="27" t="s">
        <v>133</v>
      </c>
      <c r="AB451" s="28" t="s">
        <v>133</v>
      </c>
      <c r="AC451" s="28">
        <v>0.5</v>
      </c>
      <c r="AD451" s="28">
        <v>0.05</v>
      </c>
      <c r="AE451" s="28">
        <v>0.5</v>
      </c>
      <c r="AF451" s="28">
        <v>0.1</v>
      </c>
      <c r="AG451" s="39" t="s">
        <v>133</v>
      </c>
      <c r="AH451" s="39" t="s">
        <v>133</v>
      </c>
      <c r="AI451" s="39" t="s">
        <v>133</v>
      </c>
      <c r="AJ451" s="39" t="s">
        <v>133</v>
      </c>
      <c r="AK451" s="39" t="s">
        <v>133</v>
      </c>
      <c r="AL451" s="39">
        <v>-5.5</v>
      </c>
      <c r="AM451" s="45" t="s">
        <v>133</v>
      </c>
      <c r="AN451" s="15">
        <f t="shared" si="59"/>
        <v>0.7159608927867499</v>
      </c>
      <c r="AO451" s="15">
        <f t="shared" si="60"/>
        <v>0.7159608927867499</v>
      </c>
      <c r="AP451" s="47">
        <v>-1.1145239410600001</v>
      </c>
      <c r="AQ451" s="29" t="s">
        <v>133</v>
      </c>
      <c r="AR451" s="29" t="s">
        <v>133</v>
      </c>
      <c r="AS451" s="148">
        <v>-0.66417836306800004</v>
      </c>
      <c r="AT451" s="148">
        <v>-0.42379602242300002</v>
      </c>
      <c r="AU451" s="48">
        <v>1.00596766819E-2</v>
      </c>
      <c r="AV451" s="47">
        <v>0.44391537578700002</v>
      </c>
      <c r="AW451" s="47">
        <v>0.471881407995</v>
      </c>
      <c r="AX451" s="29" t="s">
        <v>133</v>
      </c>
      <c r="AY451" s="29" t="s">
        <v>133</v>
      </c>
      <c r="AZ451" s="47">
        <v>0.72848059323000003</v>
      </c>
      <c r="BA451" s="30">
        <v>0</v>
      </c>
      <c r="BB451" s="42">
        <v>5</v>
      </c>
      <c r="BC451" s="31" t="s">
        <v>11329</v>
      </c>
      <c r="BD451" s="31" t="s">
        <v>11402</v>
      </c>
      <c r="BE451" s="31" t="s">
        <v>1712</v>
      </c>
      <c r="BF451" s="32">
        <v>-0.19302167391500002</v>
      </c>
      <c r="BG451" s="32">
        <v>0.92150226714500005</v>
      </c>
      <c r="BH451" s="33">
        <v>0.05</v>
      </c>
      <c r="BI451" s="33">
        <v>0.05</v>
      </c>
      <c r="BJ451" s="32" t="s">
        <v>133</v>
      </c>
      <c r="BK451" s="32" t="s">
        <v>133</v>
      </c>
      <c r="BL451" s="32" t="s">
        <v>133</v>
      </c>
      <c r="BM451" s="34" t="s">
        <v>133</v>
      </c>
      <c r="BN451" s="34" t="s">
        <v>133</v>
      </c>
      <c r="BO451" s="34" t="s">
        <v>133</v>
      </c>
      <c r="BP451" s="34" t="s">
        <v>133</v>
      </c>
      <c r="BQ451" s="16">
        <f t="shared" si="61"/>
        <v>-5.3069783260849999</v>
      </c>
      <c r="BR451" s="16">
        <f t="shared" si="64"/>
        <v>1.16908786169106</v>
      </c>
      <c r="BS451" s="16">
        <f t="shared" si="65"/>
        <v>1.16908786169106</v>
      </c>
      <c r="BT451" s="35" t="s">
        <v>133</v>
      </c>
      <c r="BU451" s="35" t="s">
        <v>133</v>
      </c>
      <c r="BV451" s="35" t="s">
        <v>133</v>
      </c>
      <c r="BW451" s="35" t="s">
        <v>133</v>
      </c>
      <c r="BX451" s="36">
        <v>0</v>
      </c>
      <c r="BY451" s="37" t="s">
        <v>133</v>
      </c>
      <c r="BZ451" s="38" t="s">
        <v>133</v>
      </c>
    </row>
    <row r="452" spans="1:78" ht="50.1" customHeight="1">
      <c r="A452" s="19" t="s">
        <v>750</v>
      </c>
      <c r="B452" s="20" t="s">
        <v>1116</v>
      </c>
      <c r="C452" s="21">
        <v>8</v>
      </c>
      <c r="D452" s="43" t="s">
        <v>672</v>
      </c>
      <c r="E452" s="40">
        <v>1.2952999999999999</v>
      </c>
      <c r="F452" s="40">
        <v>103.85041</v>
      </c>
      <c r="G452" s="41">
        <v>1</v>
      </c>
      <c r="H452" s="22">
        <v>7640</v>
      </c>
      <c r="I452" s="22">
        <v>80</v>
      </c>
      <c r="J452" s="23">
        <v>8457</v>
      </c>
      <c r="K452" s="23">
        <v>8596</v>
      </c>
      <c r="L452" s="23">
        <v>8318</v>
      </c>
      <c r="M452" s="24" t="s">
        <v>133</v>
      </c>
      <c r="N452" s="25" t="s">
        <v>133</v>
      </c>
      <c r="O452" s="25" t="s">
        <v>133</v>
      </c>
      <c r="P452" s="25" t="s">
        <v>133</v>
      </c>
      <c r="Q452" s="25" t="s">
        <v>133</v>
      </c>
      <c r="R452" s="25" t="s">
        <v>133</v>
      </c>
      <c r="S452" s="44" t="s">
        <v>133</v>
      </c>
      <c r="T452" s="26" t="s">
        <v>683</v>
      </c>
      <c r="U452" s="27">
        <v>0.05</v>
      </c>
      <c r="V452" s="27" t="s">
        <v>190</v>
      </c>
      <c r="W452" s="27" t="s">
        <v>133</v>
      </c>
      <c r="X452" s="27" t="s">
        <v>133</v>
      </c>
      <c r="Y452" s="27">
        <v>0.01</v>
      </c>
      <c r="Z452" s="27" t="s">
        <v>133</v>
      </c>
      <c r="AA452" s="27" t="s">
        <v>133</v>
      </c>
      <c r="AB452" s="28" t="s">
        <v>133</v>
      </c>
      <c r="AC452" s="28">
        <v>0.5</v>
      </c>
      <c r="AD452" s="28">
        <v>0.05</v>
      </c>
      <c r="AE452" s="28">
        <v>0.5</v>
      </c>
      <c r="AF452" s="28">
        <v>0.1</v>
      </c>
      <c r="AG452" s="39" t="s">
        <v>133</v>
      </c>
      <c r="AH452" s="39" t="s">
        <v>133</v>
      </c>
      <c r="AI452" s="39" t="s">
        <v>133</v>
      </c>
      <c r="AJ452" s="39" t="s">
        <v>133</v>
      </c>
      <c r="AK452" s="39" t="s">
        <v>133</v>
      </c>
      <c r="AL452" s="39">
        <v>-5.65</v>
      </c>
      <c r="AM452" s="45" t="s">
        <v>133</v>
      </c>
      <c r="AN452" s="15">
        <f t="shared" si="59"/>
        <v>0.7159608927867499</v>
      </c>
      <c r="AO452" s="15">
        <f t="shared" si="60"/>
        <v>0.7159608927867499</v>
      </c>
      <c r="AP452" s="47">
        <v>-1.1145239410600001</v>
      </c>
      <c r="AQ452" s="29" t="s">
        <v>133</v>
      </c>
      <c r="AR452" s="29" t="s">
        <v>133</v>
      </c>
      <c r="AS452" s="148">
        <v>-0.66417836306800004</v>
      </c>
      <c r="AT452" s="148">
        <v>-0.42379602242300002</v>
      </c>
      <c r="AU452" s="48">
        <v>1.00596766819E-2</v>
      </c>
      <c r="AV452" s="47">
        <v>0.44391537578700002</v>
      </c>
      <c r="AW452" s="47">
        <v>0.471881407995</v>
      </c>
      <c r="AX452" s="29" t="s">
        <v>133</v>
      </c>
      <c r="AY452" s="29" t="s">
        <v>133</v>
      </c>
      <c r="AZ452" s="47">
        <v>0.72848059323000003</v>
      </c>
      <c r="BA452" s="30">
        <v>1</v>
      </c>
      <c r="BB452" s="42">
        <v>5</v>
      </c>
      <c r="BC452" s="31" t="s">
        <v>11333</v>
      </c>
      <c r="BD452" s="31" t="s">
        <v>11397</v>
      </c>
      <c r="BE452" s="31" t="s">
        <v>1710</v>
      </c>
      <c r="BF452" s="32" t="s">
        <v>133</v>
      </c>
      <c r="BG452" s="32" t="s">
        <v>133</v>
      </c>
      <c r="BH452" s="33">
        <v>0.05</v>
      </c>
      <c r="BI452" s="33">
        <v>0.05</v>
      </c>
      <c r="BJ452" s="32" t="s">
        <v>133</v>
      </c>
      <c r="BK452" s="32" t="s">
        <v>133</v>
      </c>
      <c r="BL452" s="32" t="s">
        <v>133</v>
      </c>
      <c r="BM452" s="34" t="s">
        <v>133</v>
      </c>
      <c r="BN452" s="34" t="s">
        <v>133</v>
      </c>
      <c r="BO452" s="34" t="s">
        <v>133</v>
      </c>
      <c r="BP452" s="34" t="s">
        <v>133</v>
      </c>
      <c r="BQ452" s="35" t="s">
        <v>133</v>
      </c>
      <c r="BR452" s="16">
        <f t="shared" si="64"/>
        <v>0.71944422994419788</v>
      </c>
      <c r="BS452" s="16">
        <f t="shared" si="65"/>
        <v>0.71944422994419788</v>
      </c>
      <c r="BT452" s="35" t="s">
        <v>133</v>
      </c>
      <c r="BU452" s="35" t="s">
        <v>133</v>
      </c>
      <c r="BV452" s="35" t="s">
        <v>133</v>
      </c>
      <c r="BW452" s="35" t="s">
        <v>133</v>
      </c>
      <c r="BX452" s="36">
        <v>0</v>
      </c>
      <c r="BY452" s="37" t="s">
        <v>133</v>
      </c>
      <c r="BZ452" s="38" t="s">
        <v>133</v>
      </c>
    </row>
    <row r="453" spans="1:78" ht="50.1" customHeight="1">
      <c r="A453" s="19" t="s">
        <v>751</v>
      </c>
      <c r="B453" s="20" t="s">
        <v>1116</v>
      </c>
      <c r="C453" s="21">
        <v>8</v>
      </c>
      <c r="D453" s="43" t="s">
        <v>672</v>
      </c>
      <c r="E453" s="40">
        <v>1.2952999999999999</v>
      </c>
      <c r="F453" s="40">
        <v>103.85041</v>
      </c>
      <c r="G453" s="41">
        <v>1</v>
      </c>
      <c r="H453" s="22">
        <v>7350</v>
      </c>
      <c r="I453" s="22">
        <v>100</v>
      </c>
      <c r="J453" s="23">
        <v>8178</v>
      </c>
      <c r="K453" s="23">
        <v>8364</v>
      </c>
      <c r="L453" s="23">
        <v>7992</v>
      </c>
      <c r="M453" s="24" t="s">
        <v>133</v>
      </c>
      <c r="N453" s="25" t="s">
        <v>133</v>
      </c>
      <c r="O453" s="25" t="s">
        <v>133</v>
      </c>
      <c r="P453" s="25" t="s">
        <v>133</v>
      </c>
      <c r="Q453" s="25" t="s">
        <v>133</v>
      </c>
      <c r="R453" s="25" t="s">
        <v>133</v>
      </c>
      <c r="S453" s="44" t="s">
        <v>133</v>
      </c>
      <c r="T453" s="26" t="s">
        <v>683</v>
      </c>
      <c r="U453" s="27">
        <v>0.05</v>
      </c>
      <c r="V453" s="27" t="s">
        <v>190</v>
      </c>
      <c r="W453" s="27" t="s">
        <v>133</v>
      </c>
      <c r="X453" s="27" t="s">
        <v>133</v>
      </c>
      <c r="Y453" s="27">
        <v>0.01</v>
      </c>
      <c r="Z453" s="27" t="s">
        <v>133</v>
      </c>
      <c r="AA453" s="27" t="s">
        <v>133</v>
      </c>
      <c r="AB453" s="28" t="s">
        <v>133</v>
      </c>
      <c r="AC453" s="28">
        <v>0.5</v>
      </c>
      <c r="AD453" s="28">
        <v>0.05</v>
      </c>
      <c r="AE453" s="28">
        <v>0.5</v>
      </c>
      <c r="AF453" s="28">
        <v>0.1</v>
      </c>
      <c r="AG453" s="39" t="s">
        <v>133</v>
      </c>
      <c r="AH453" s="39" t="s">
        <v>133</v>
      </c>
      <c r="AI453" s="39" t="s">
        <v>133</v>
      </c>
      <c r="AJ453" s="39" t="s">
        <v>133</v>
      </c>
      <c r="AK453" s="39" t="s">
        <v>133</v>
      </c>
      <c r="AL453" s="39">
        <v>-5.75</v>
      </c>
      <c r="AM453" s="45" t="s">
        <v>133</v>
      </c>
      <c r="AN453" s="15">
        <f t="shared" si="59"/>
        <v>0.7159608927867499</v>
      </c>
      <c r="AO453" s="15">
        <f t="shared" si="60"/>
        <v>0.7159608927867499</v>
      </c>
      <c r="AP453" s="47">
        <v>-1.1145239410600001</v>
      </c>
      <c r="AQ453" s="29" t="s">
        <v>133</v>
      </c>
      <c r="AR453" s="29" t="s">
        <v>133</v>
      </c>
      <c r="AS453" s="148">
        <v>-0.66417836306800004</v>
      </c>
      <c r="AT453" s="148">
        <v>-0.42379602242300002</v>
      </c>
      <c r="AU453" s="48">
        <v>1.00596766819E-2</v>
      </c>
      <c r="AV453" s="47">
        <v>0.44391537578700002</v>
      </c>
      <c r="AW453" s="47">
        <v>0.471881407995</v>
      </c>
      <c r="AX453" s="29" t="s">
        <v>133</v>
      </c>
      <c r="AY453" s="29" t="s">
        <v>133</v>
      </c>
      <c r="AZ453" s="47">
        <v>0.72848059323000003</v>
      </c>
      <c r="BA453" s="30">
        <v>1</v>
      </c>
      <c r="BB453" s="42">
        <v>5</v>
      </c>
      <c r="BC453" s="31" t="s">
        <v>11333</v>
      </c>
      <c r="BD453" s="31" t="s">
        <v>11397</v>
      </c>
      <c r="BE453" s="31" t="s">
        <v>1710</v>
      </c>
      <c r="BF453" s="32" t="s">
        <v>133</v>
      </c>
      <c r="BG453" s="32" t="s">
        <v>133</v>
      </c>
      <c r="BH453" s="33">
        <v>0.05</v>
      </c>
      <c r="BI453" s="33">
        <v>0.05</v>
      </c>
      <c r="BJ453" s="32" t="s">
        <v>133</v>
      </c>
      <c r="BK453" s="32" t="s">
        <v>133</v>
      </c>
      <c r="BL453" s="32" t="s">
        <v>133</v>
      </c>
      <c r="BM453" s="34" t="s">
        <v>133</v>
      </c>
      <c r="BN453" s="34" t="s">
        <v>133</v>
      </c>
      <c r="BO453" s="34" t="s">
        <v>133</v>
      </c>
      <c r="BP453" s="34" t="s">
        <v>133</v>
      </c>
      <c r="BQ453" s="35" t="s">
        <v>133</v>
      </c>
      <c r="BR453" s="16">
        <f t="shared" si="64"/>
        <v>0.71944422994419788</v>
      </c>
      <c r="BS453" s="16">
        <f t="shared" si="65"/>
        <v>0.71944422994419788</v>
      </c>
      <c r="BT453" s="35" t="s">
        <v>133</v>
      </c>
      <c r="BU453" s="35" t="s">
        <v>133</v>
      </c>
      <c r="BV453" s="35" t="s">
        <v>133</v>
      </c>
      <c r="BW453" s="35" t="s">
        <v>133</v>
      </c>
      <c r="BX453" s="36">
        <v>0</v>
      </c>
      <c r="BY453" s="37" t="s">
        <v>133</v>
      </c>
      <c r="BZ453" s="38" t="s">
        <v>133</v>
      </c>
    </row>
    <row r="454" spans="1:78" ht="50.1" customHeight="1">
      <c r="A454" s="19" t="s">
        <v>752</v>
      </c>
      <c r="B454" s="20" t="s">
        <v>1116</v>
      </c>
      <c r="C454" s="21">
        <v>8</v>
      </c>
      <c r="D454" s="43" t="s">
        <v>672</v>
      </c>
      <c r="E454" s="40">
        <v>1.2952999999999999</v>
      </c>
      <c r="F454" s="40">
        <v>103.85041</v>
      </c>
      <c r="G454" s="41">
        <v>1</v>
      </c>
      <c r="H454" s="22">
        <v>7660</v>
      </c>
      <c r="I454" s="22">
        <v>130</v>
      </c>
      <c r="J454" s="23">
        <v>8477.5</v>
      </c>
      <c r="K454" s="23">
        <v>8777</v>
      </c>
      <c r="L454" s="23">
        <v>8178</v>
      </c>
      <c r="M454" s="24" t="s">
        <v>133</v>
      </c>
      <c r="N454" s="25" t="s">
        <v>133</v>
      </c>
      <c r="O454" s="25" t="s">
        <v>133</v>
      </c>
      <c r="P454" s="25" t="s">
        <v>133</v>
      </c>
      <c r="Q454" s="25" t="s">
        <v>133</v>
      </c>
      <c r="R454" s="25" t="s">
        <v>133</v>
      </c>
      <c r="S454" s="44" t="s">
        <v>133</v>
      </c>
      <c r="T454" s="26" t="s">
        <v>683</v>
      </c>
      <c r="U454" s="27">
        <v>0.05</v>
      </c>
      <c r="V454" s="27" t="s">
        <v>190</v>
      </c>
      <c r="W454" s="27" t="s">
        <v>133</v>
      </c>
      <c r="X454" s="27" t="s">
        <v>133</v>
      </c>
      <c r="Y454" s="27">
        <v>0.01</v>
      </c>
      <c r="Z454" s="27" t="s">
        <v>133</v>
      </c>
      <c r="AA454" s="27" t="s">
        <v>133</v>
      </c>
      <c r="AB454" s="28" t="s">
        <v>133</v>
      </c>
      <c r="AC454" s="28">
        <v>0.5</v>
      </c>
      <c r="AD454" s="28">
        <v>0.05</v>
      </c>
      <c r="AE454" s="28">
        <v>0.5</v>
      </c>
      <c r="AF454" s="28">
        <v>0.1</v>
      </c>
      <c r="AG454" s="39" t="s">
        <v>133</v>
      </c>
      <c r="AH454" s="39" t="s">
        <v>133</v>
      </c>
      <c r="AI454" s="39" t="s">
        <v>133</v>
      </c>
      <c r="AJ454" s="39" t="s">
        <v>133</v>
      </c>
      <c r="AK454" s="39" t="s">
        <v>133</v>
      </c>
      <c r="AL454" s="39">
        <v>-6.4</v>
      </c>
      <c r="AM454" s="45" t="s">
        <v>133</v>
      </c>
      <c r="AN454" s="15">
        <f t="shared" si="59"/>
        <v>0.7159608927867499</v>
      </c>
      <c r="AO454" s="15">
        <f t="shared" si="60"/>
        <v>0.7159608927867499</v>
      </c>
      <c r="AP454" s="47">
        <v>-1.1145239410600001</v>
      </c>
      <c r="AQ454" s="29" t="s">
        <v>133</v>
      </c>
      <c r="AR454" s="29" t="s">
        <v>133</v>
      </c>
      <c r="AS454" s="148">
        <v>-0.66417836306800004</v>
      </c>
      <c r="AT454" s="148">
        <v>-0.42379602242300002</v>
      </c>
      <c r="AU454" s="48">
        <v>1.00596766819E-2</v>
      </c>
      <c r="AV454" s="47">
        <v>0.44391537578700002</v>
      </c>
      <c r="AW454" s="47">
        <v>0.471881407995</v>
      </c>
      <c r="AX454" s="29" t="s">
        <v>133</v>
      </c>
      <c r="AY454" s="29" t="s">
        <v>133</v>
      </c>
      <c r="AZ454" s="47">
        <v>0.72848059323000003</v>
      </c>
      <c r="BA454" s="30">
        <v>1</v>
      </c>
      <c r="BB454" s="42">
        <v>5</v>
      </c>
      <c r="BC454" s="31" t="s">
        <v>11333</v>
      </c>
      <c r="BD454" s="31" t="s">
        <v>11397</v>
      </c>
      <c r="BE454" s="31" t="s">
        <v>1710</v>
      </c>
      <c r="BF454" s="32" t="s">
        <v>133</v>
      </c>
      <c r="BG454" s="32" t="s">
        <v>133</v>
      </c>
      <c r="BH454" s="33">
        <v>0.05</v>
      </c>
      <c r="BI454" s="33">
        <v>0.05</v>
      </c>
      <c r="BJ454" s="32" t="s">
        <v>133</v>
      </c>
      <c r="BK454" s="32" t="s">
        <v>133</v>
      </c>
      <c r="BL454" s="32" t="s">
        <v>133</v>
      </c>
      <c r="BM454" s="34" t="s">
        <v>133</v>
      </c>
      <c r="BN454" s="34" t="s">
        <v>133</v>
      </c>
      <c r="BO454" s="34" t="s">
        <v>133</v>
      </c>
      <c r="BP454" s="34" t="s">
        <v>133</v>
      </c>
      <c r="BQ454" s="35" t="s">
        <v>133</v>
      </c>
      <c r="BR454" s="16">
        <f t="shared" si="64"/>
        <v>0.71944422994419788</v>
      </c>
      <c r="BS454" s="16">
        <f t="shared" si="65"/>
        <v>0.71944422994419788</v>
      </c>
      <c r="BT454" s="35" t="s">
        <v>133</v>
      </c>
      <c r="BU454" s="35" t="s">
        <v>133</v>
      </c>
      <c r="BV454" s="35" t="s">
        <v>133</v>
      </c>
      <c r="BW454" s="35" t="s">
        <v>133</v>
      </c>
      <c r="BX454" s="36">
        <v>0</v>
      </c>
      <c r="BY454" s="37" t="s">
        <v>133</v>
      </c>
      <c r="BZ454" s="38" t="s">
        <v>133</v>
      </c>
    </row>
    <row r="455" spans="1:78" ht="50.1" customHeight="1">
      <c r="A455" s="19" t="s">
        <v>753</v>
      </c>
      <c r="B455" s="20" t="s">
        <v>1116</v>
      </c>
      <c r="C455" s="21">
        <v>8</v>
      </c>
      <c r="D455" s="43" t="s">
        <v>672</v>
      </c>
      <c r="E455" s="40">
        <v>1.2952999999999999</v>
      </c>
      <c r="F455" s="40">
        <v>103.85041</v>
      </c>
      <c r="G455" s="41">
        <v>1</v>
      </c>
      <c r="H455" s="22">
        <v>7820</v>
      </c>
      <c r="I455" s="22">
        <v>90</v>
      </c>
      <c r="J455" s="23">
        <v>8610.5</v>
      </c>
      <c r="K455" s="23">
        <v>8799</v>
      </c>
      <c r="L455" s="23">
        <v>8422</v>
      </c>
      <c r="M455" s="24" t="s">
        <v>133</v>
      </c>
      <c r="N455" s="25" t="s">
        <v>133</v>
      </c>
      <c r="O455" s="25" t="s">
        <v>133</v>
      </c>
      <c r="P455" s="25" t="s">
        <v>133</v>
      </c>
      <c r="Q455" s="25" t="s">
        <v>133</v>
      </c>
      <c r="R455" s="25" t="s">
        <v>133</v>
      </c>
      <c r="S455" s="44" t="s">
        <v>133</v>
      </c>
      <c r="T455" s="26" t="s">
        <v>683</v>
      </c>
      <c r="U455" s="27">
        <v>0.05</v>
      </c>
      <c r="V455" s="27" t="s">
        <v>190</v>
      </c>
      <c r="W455" s="27" t="s">
        <v>133</v>
      </c>
      <c r="X455" s="27" t="s">
        <v>133</v>
      </c>
      <c r="Y455" s="27">
        <v>0.01</v>
      </c>
      <c r="Z455" s="27" t="s">
        <v>133</v>
      </c>
      <c r="AA455" s="27" t="s">
        <v>133</v>
      </c>
      <c r="AB455" s="28" t="s">
        <v>133</v>
      </c>
      <c r="AC455" s="28">
        <v>0.5</v>
      </c>
      <c r="AD455" s="28">
        <v>0.05</v>
      </c>
      <c r="AE455" s="28">
        <v>0.5</v>
      </c>
      <c r="AF455" s="28">
        <v>0.1</v>
      </c>
      <c r="AG455" s="39" t="s">
        <v>133</v>
      </c>
      <c r="AH455" s="39" t="s">
        <v>133</v>
      </c>
      <c r="AI455" s="39" t="s">
        <v>133</v>
      </c>
      <c r="AJ455" s="39" t="s">
        <v>133</v>
      </c>
      <c r="AK455" s="39" t="s">
        <v>133</v>
      </c>
      <c r="AL455" s="39">
        <v>-6.4</v>
      </c>
      <c r="AM455" s="45" t="s">
        <v>133</v>
      </c>
      <c r="AN455" s="15">
        <f t="shared" si="59"/>
        <v>0.7159608927867499</v>
      </c>
      <c r="AO455" s="15">
        <f t="shared" si="60"/>
        <v>0.7159608927867499</v>
      </c>
      <c r="AP455" s="47">
        <v>-1.1145239410600001</v>
      </c>
      <c r="AQ455" s="29" t="s">
        <v>133</v>
      </c>
      <c r="AR455" s="29" t="s">
        <v>133</v>
      </c>
      <c r="AS455" s="148">
        <v>-0.66417836306800004</v>
      </c>
      <c r="AT455" s="148">
        <v>-0.42379602242300002</v>
      </c>
      <c r="AU455" s="48">
        <v>1.00596766819E-2</v>
      </c>
      <c r="AV455" s="47">
        <v>0.44391537578700002</v>
      </c>
      <c r="AW455" s="47">
        <v>0.471881407995</v>
      </c>
      <c r="AX455" s="29" t="s">
        <v>133</v>
      </c>
      <c r="AY455" s="29" t="s">
        <v>133</v>
      </c>
      <c r="AZ455" s="47">
        <v>0.72848059323000003</v>
      </c>
      <c r="BA455" s="30">
        <v>1</v>
      </c>
      <c r="BB455" s="42">
        <v>5</v>
      </c>
      <c r="BC455" s="31" t="s">
        <v>11333</v>
      </c>
      <c r="BD455" s="31" t="s">
        <v>11397</v>
      </c>
      <c r="BE455" s="31" t="s">
        <v>1710</v>
      </c>
      <c r="BF455" s="32" t="s">
        <v>133</v>
      </c>
      <c r="BG455" s="32" t="s">
        <v>133</v>
      </c>
      <c r="BH455" s="33">
        <v>0.05</v>
      </c>
      <c r="BI455" s="33">
        <v>0.05</v>
      </c>
      <c r="BJ455" s="32" t="s">
        <v>133</v>
      </c>
      <c r="BK455" s="32" t="s">
        <v>133</v>
      </c>
      <c r="BL455" s="32" t="s">
        <v>133</v>
      </c>
      <c r="BM455" s="34" t="s">
        <v>133</v>
      </c>
      <c r="BN455" s="34" t="s">
        <v>133</v>
      </c>
      <c r="BO455" s="34" t="s">
        <v>133</v>
      </c>
      <c r="BP455" s="34" t="s">
        <v>133</v>
      </c>
      <c r="BQ455" s="35" t="s">
        <v>133</v>
      </c>
      <c r="BR455" s="16">
        <f t="shared" si="64"/>
        <v>0.71944422994419788</v>
      </c>
      <c r="BS455" s="16">
        <f t="shared" si="65"/>
        <v>0.71944422994419788</v>
      </c>
      <c r="BT455" s="35" t="s">
        <v>133</v>
      </c>
      <c r="BU455" s="35" t="s">
        <v>133</v>
      </c>
      <c r="BV455" s="35" t="s">
        <v>133</v>
      </c>
      <c r="BW455" s="35" t="s">
        <v>133</v>
      </c>
      <c r="BX455" s="36">
        <v>0</v>
      </c>
      <c r="BY455" s="37" t="s">
        <v>133</v>
      </c>
      <c r="BZ455" s="38" t="s">
        <v>133</v>
      </c>
    </row>
    <row r="456" spans="1:78" ht="50.1" customHeight="1">
      <c r="A456" s="19" t="s">
        <v>755</v>
      </c>
      <c r="B456" s="20" t="s">
        <v>1116</v>
      </c>
      <c r="C456" s="21">
        <v>8</v>
      </c>
      <c r="D456" s="21" t="s">
        <v>754</v>
      </c>
      <c r="E456" s="40">
        <v>1.2908999999999999</v>
      </c>
      <c r="F456" s="40">
        <v>103.86109</v>
      </c>
      <c r="G456" s="41">
        <v>1</v>
      </c>
      <c r="H456" s="22">
        <v>7530</v>
      </c>
      <c r="I456" s="22">
        <v>80</v>
      </c>
      <c r="J456" s="23">
        <v>8317.5</v>
      </c>
      <c r="K456" s="23">
        <v>8459</v>
      </c>
      <c r="L456" s="23">
        <v>8176</v>
      </c>
      <c r="M456" s="24" t="s">
        <v>133</v>
      </c>
      <c r="N456" s="25" t="s">
        <v>133</v>
      </c>
      <c r="O456" s="25" t="s">
        <v>133</v>
      </c>
      <c r="P456" s="25" t="s">
        <v>133</v>
      </c>
      <c r="Q456" s="25" t="s">
        <v>133</v>
      </c>
      <c r="R456" s="25" t="s">
        <v>133</v>
      </c>
      <c r="S456" s="44" t="s">
        <v>133</v>
      </c>
      <c r="T456" s="26" t="s">
        <v>683</v>
      </c>
      <c r="U456" s="27">
        <v>0.05</v>
      </c>
      <c r="V456" s="27" t="s">
        <v>190</v>
      </c>
      <c r="W456" s="27" t="s">
        <v>133</v>
      </c>
      <c r="X456" s="27" t="s">
        <v>133</v>
      </c>
      <c r="Y456" s="27">
        <v>0.01</v>
      </c>
      <c r="Z456" s="27" t="s">
        <v>133</v>
      </c>
      <c r="AA456" s="27" t="s">
        <v>133</v>
      </c>
      <c r="AB456" s="28" t="s">
        <v>133</v>
      </c>
      <c r="AC456" s="28">
        <v>0.5</v>
      </c>
      <c r="AD456" s="28">
        <v>0.05</v>
      </c>
      <c r="AE456" s="28">
        <v>0.5</v>
      </c>
      <c r="AF456" s="28">
        <v>0.1</v>
      </c>
      <c r="AG456" s="39" t="s">
        <v>133</v>
      </c>
      <c r="AH456" s="39" t="s">
        <v>133</v>
      </c>
      <c r="AI456" s="39" t="s">
        <v>133</v>
      </c>
      <c r="AJ456" s="39" t="s">
        <v>133</v>
      </c>
      <c r="AK456" s="39" t="s">
        <v>133</v>
      </c>
      <c r="AL456" s="39">
        <v>-6.97</v>
      </c>
      <c r="AM456" s="45" t="s">
        <v>133</v>
      </c>
      <c r="AN456" s="15">
        <f t="shared" si="59"/>
        <v>0.7159608927867499</v>
      </c>
      <c r="AO456" s="15">
        <f t="shared" si="60"/>
        <v>0.7159608927867499</v>
      </c>
      <c r="AP456" s="47">
        <v>-1.1166710870700001</v>
      </c>
      <c r="AQ456" s="29" t="s">
        <v>133</v>
      </c>
      <c r="AR456" s="29" t="s">
        <v>133</v>
      </c>
      <c r="AS456" s="148">
        <v>-0.66383767753099998</v>
      </c>
      <c r="AT456" s="148">
        <v>-0.42173360362200002</v>
      </c>
      <c r="AU456" s="48">
        <v>1.0288543373E-2</v>
      </c>
      <c r="AV456" s="47">
        <v>0.44231069036800003</v>
      </c>
      <c r="AW456" s="47">
        <v>0.47057796841400001</v>
      </c>
      <c r="AX456" s="29" t="s">
        <v>133</v>
      </c>
      <c r="AY456" s="29" t="s">
        <v>133</v>
      </c>
      <c r="AZ456" s="47">
        <v>0.72820327164300003</v>
      </c>
      <c r="BA456" s="30">
        <v>0</v>
      </c>
      <c r="BB456" s="42">
        <v>5</v>
      </c>
      <c r="BC456" s="31" t="s">
        <v>11329</v>
      </c>
      <c r="BD456" s="31" t="s">
        <v>11402</v>
      </c>
      <c r="BE456" s="31" t="s">
        <v>1712</v>
      </c>
      <c r="BF456" s="32">
        <v>-0.19423390771350002</v>
      </c>
      <c r="BG456" s="32">
        <v>0.92243717935650005</v>
      </c>
      <c r="BH456" s="33">
        <v>0.05</v>
      </c>
      <c r="BI456" s="33">
        <v>0.05</v>
      </c>
      <c r="BJ456" s="32" t="s">
        <v>133</v>
      </c>
      <c r="BK456" s="32" t="s">
        <v>133</v>
      </c>
      <c r="BL456" s="32" t="s">
        <v>133</v>
      </c>
      <c r="BM456" s="34" t="s">
        <v>133</v>
      </c>
      <c r="BN456" s="34" t="s">
        <v>133</v>
      </c>
      <c r="BO456" s="34" t="s">
        <v>133</v>
      </c>
      <c r="BP456" s="34" t="s">
        <v>133</v>
      </c>
      <c r="BQ456" s="16">
        <f t="shared" si="61"/>
        <v>-6.7757660922864993</v>
      </c>
      <c r="BR456" s="16">
        <f t="shared" si="64"/>
        <v>1.169824922738089</v>
      </c>
      <c r="BS456" s="16">
        <f t="shared" si="65"/>
        <v>1.169824922738089</v>
      </c>
      <c r="BT456" s="35" t="s">
        <v>133</v>
      </c>
      <c r="BU456" s="35" t="s">
        <v>133</v>
      </c>
      <c r="BV456" s="35" t="s">
        <v>133</v>
      </c>
      <c r="BW456" s="35" t="s">
        <v>133</v>
      </c>
      <c r="BX456" s="36">
        <v>0</v>
      </c>
      <c r="BY456" s="37" t="s">
        <v>133</v>
      </c>
      <c r="BZ456" s="38" t="s">
        <v>133</v>
      </c>
    </row>
    <row r="457" spans="1:78" ht="50.1" customHeight="1">
      <c r="A457" s="19" t="s">
        <v>756</v>
      </c>
      <c r="B457" s="20" t="s">
        <v>1116</v>
      </c>
      <c r="C457" s="21">
        <v>8</v>
      </c>
      <c r="D457" s="21" t="s">
        <v>754</v>
      </c>
      <c r="E457" s="40">
        <v>1.2908999999999999</v>
      </c>
      <c r="F457" s="40">
        <v>103.86109</v>
      </c>
      <c r="G457" s="41">
        <v>1</v>
      </c>
      <c r="H457" s="22">
        <v>7740</v>
      </c>
      <c r="I457" s="22">
        <v>100</v>
      </c>
      <c r="J457" s="23">
        <v>8568</v>
      </c>
      <c r="K457" s="23">
        <v>8782</v>
      </c>
      <c r="L457" s="23">
        <v>8354</v>
      </c>
      <c r="M457" s="24" t="s">
        <v>133</v>
      </c>
      <c r="N457" s="25" t="s">
        <v>133</v>
      </c>
      <c r="O457" s="25" t="s">
        <v>133</v>
      </c>
      <c r="P457" s="25" t="s">
        <v>133</v>
      </c>
      <c r="Q457" s="25" t="s">
        <v>133</v>
      </c>
      <c r="R457" s="25" t="s">
        <v>133</v>
      </c>
      <c r="S457" s="44" t="s">
        <v>133</v>
      </c>
      <c r="T457" s="26" t="s">
        <v>683</v>
      </c>
      <c r="U457" s="27">
        <v>0.05</v>
      </c>
      <c r="V457" s="27" t="s">
        <v>190</v>
      </c>
      <c r="W457" s="27" t="s">
        <v>133</v>
      </c>
      <c r="X457" s="27" t="s">
        <v>133</v>
      </c>
      <c r="Y457" s="27">
        <v>0.01</v>
      </c>
      <c r="Z457" s="27" t="s">
        <v>133</v>
      </c>
      <c r="AA457" s="27" t="s">
        <v>133</v>
      </c>
      <c r="AB457" s="28" t="s">
        <v>133</v>
      </c>
      <c r="AC457" s="28">
        <v>0.5</v>
      </c>
      <c r="AD457" s="28">
        <v>0.05</v>
      </c>
      <c r="AE457" s="28">
        <v>0.5</v>
      </c>
      <c r="AF457" s="28">
        <v>0.1</v>
      </c>
      <c r="AG457" s="39" t="s">
        <v>133</v>
      </c>
      <c r="AH457" s="39" t="s">
        <v>133</v>
      </c>
      <c r="AI457" s="39" t="s">
        <v>133</v>
      </c>
      <c r="AJ457" s="39" t="s">
        <v>133</v>
      </c>
      <c r="AK457" s="39" t="s">
        <v>133</v>
      </c>
      <c r="AL457" s="39">
        <v>-6.98</v>
      </c>
      <c r="AM457" s="45" t="s">
        <v>133</v>
      </c>
      <c r="AN457" s="15">
        <f t="shared" si="59"/>
        <v>0.7159608927867499</v>
      </c>
      <c r="AO457" s="15">
        <f t="shared" si="60"/>
        <v>0.7159608927867499</v>
      </c>
      <c r="AP457" s="47">
        <v>-1.1166710870700001</v>
      </c>
      <c r="AQ457" s="29" t="s">
        <v>133</v>
      </c>
      <c r="AR457" s="29" t="s">
        <v>133</v>
      </c>
      <c r="AS457" s="148">
        <v>-0.66383767753099998</v>
      </c>
      <c r="AT457" s="148">
        <v>-0.42173360362200002</v>
      </c>
      <c r="AU457" s="48">
        <v>1.0288543373E-2</v>
      </c>
      <c r="AV457" s="47">
        <v>0.44231069036800003</v>
      </c>
      <c r="AW457" s="47">
        <v>0.47057796841400001</v>
      </c>
      <c r="AX457" s="29" t="s">
        <v>133</v>
      </c>
      <c r="AY457" s="29" t="s">
        <v>133</v>
      </c>
      <c r="AZ457" s="47">
        <v>0.72820327164300003</v>
      </c>
      <c r="BA457" s="30">
        <v>0</v>
      </c>
      <c r="BB457" s="42">
        <v>5</v>
      </c>
      <c r="BC457" s="31" t="s">
        <v>11329</v>
      </c>
      <c r="BD457" s="31" t="s">
        <v>11402</v>
      </c>
      <c r="BE457" s="31" t="s">
        <v>1712</v>
      </c>
      <c r="BF457" s="32">
        <v>-0.19423390771350002</v>
      </c>
      <c r="BG457" s="32">
        <v>0.92243717935650005</v>
      </c>
      <c r="BH457" s="33">
        <v>0.05</v>
      </c>
      <c r="BI457" s="33">
        <v>0.05</v>
      </c>
      <c r="BJ457" s="32" t="s">
        <v>133</v>
      </c>
      <c r="BK457" s="32" t="s">
        <v>133</v>
      </c>
      <c r="BL457" s="32" t="s">
        <v>133</v>
      </c>
      <c r="BM457" s="34" t="s">
        <v>133</v>
      </c>
      <c r="BN457" s="34" t="s">
        <v>133</v>
      </c>
      <c r="BO457" s="34" t="s">
        <v>133</v>
      </c>
      <c r="BP457" s="34" t="s">
        <v>133</v>
      </c>
      <c r="BQ457" s="16">
        <f t="shared" si="61"/>
        <v>-6.7857660922865009</v>
      </c>
      <c r="BR457" s="16">
        <f t="shared" si="64"/>
        <v>1.169824922738089</v>
      </c>
      <c r="BS457" s="16">
        <f t="shared" si="65"/>
        <v>1.169824922738089</v>
      </c>
      <c r="BT457" s="35" t="s">
        <v>133</v>
      </c>
      <c r="BU457" s="35" t="s">
        <v>133</v>
      </c>
      <c r="BV457" s="35" t="s">
        <v>133</v>
      </c>
      <c r="BW457" s="35" t="s">
        <v>133</v>
      </c>
      <c r="BX457" s="36">
        <v>0</v>
      </c>
      <c r="BY457" s="37" t="s">
        <v>133</v>
      </c>
      <c r="BZ457" s="38" t="s">
        <v>133</v>
      </c>
    </row>
    <row r="458" spans="1:78" ht="50.1" customHeight="1">
      <c r="A458" s="19" t="s">
        <v>757</v>
      </c>
      <c r="B458" s="20" t="s">
        <v>1116</v>
      </c>
      <c r="C458" s="21">
        <v>8</v>
      </c>
      <c r="D458" s="21" t="s">
        <v>754</v>
      </c>
      <c r="E458" s="40">
        <v>1.2908999999999999</v>
      </c>
      <c r="F458" s="40">
        <v>103.86109</v>
      </c>
      <c r="G458" s="41">
        <v>1</v>
      </c>
      <c r="H458" s="22">
        <v>7340</v>
      </c>
      <c r="I458" s="22">
        <v>110</v>
      </c>
      <c r="J458" s="23">
        <v>8167.5</v>
      </c>
      <c r="K458" s="23">
        <v>8367</v>
      </c>
      <c r="L458" s="23">
        <v>7968</v>
      </c>
      <c r="M458" s="24" t="s">
        <v>133</v>
      </c>
      <c r="N458" s="25" t="s">
        <v>133</v>
      </c>
      <c r="O458" s="25" t="s">
        <v>133</v>
      </c>
      <c r="P458" s="25" t="s">
        <v>133</v>
      </c>
      <c r="Q458" s="25" t="s">
        <v>133</v>
      </c>
      <c r="R458" s="25" t="s">
        <v>133</v>
      </c>
      <c r="S458" s="44" t="s">
        <v>133</v>
      </c>
      <c r="T458" s="26" t="s">
        <v>683</v>
      </c>
      <c r="U458" s="27">
        <v>0.05</v>
      </c>
      <c r="V458" s="27" t="s">
        <v>190</v>
      </c>
      <c r="W458" s="27" t="s">
        <v>133</v>
      </c>
      <c r="X458" s="27" t="s">
        <v>133</v>
      </c>
      <c r="Y458" s="27">
        <v>0.01</v>
      </c>
      <c r="Z458" s="27" t="s">
        <v>133</v>
      </c>
      <c r="AA458" s="27" t="s">
        <v>133</v>
      </c>
      <c r="AB458" s="28" t="s">
        <v>133</v>
      </c>
      <c r="AC458" s="28">
        <v>0.5</v>
      </c>
      <c r="AD458" s="28">
        <v>0.05</v>
      </c>
      <c r="AE458" s="28">
        <v>0.5</v>
      </c>
      <c r="AF458" s="28">
        <v>0.1</v>
      </c>
      <c r="AG458" s="39" t="s">
        <v>133</v>
      </c>
      <c r="AH458" s="39" t="s">
        <v>133</v>
      </c>
      <c r="AI458" s="39" t="s">
        <v>133</v>
      </c>
      <c r="AJ458" s="39" t="s">
        <v>133</v>
      </c>
      <c r="AK458" s="39" t="s">
        <v>133</v>
      </c>
      <c r="AL458" s="39">
        <v>-7.05</v>
      </c>
      <c r="AM458" s="45" t="s">
        <v>133</v>
      </c>
      <c r="AN458" s="15">
        <f t="shared" si="59"/>
        <v>0.7159608927867499</v>
      </c>
      <c r="AO458" s="15">
        <f t="shared" si="60"/>
        <v>0.7159608927867499</v>
      </c>
      <c r="AP458" s="47">
        <v>-1.1166710870700001</v>
      </c>
      <c r="AQ458" s="29" t="s">
        <v>133</v>
      </c>
      <c r="AR458" s="29" t="s">
        <v>133</v>
      </c>
      <c r="AS458" s="148">
        <v>-0.66383767753099998</v>
      </c>
      <c r="AT458" s="148">
        <v>-0.42173360362200002</v>
      </c>
      <c r="AU458" s="48">
        <v>1.0288543373E-2</v>
      </c>
      <c r="AV458" s="47">
        <v>0.44231069036800003</v>
      </c>
      <c r="AW458" s="47">
        <v>0.47057796841400001</v>
      </c>
      <c r="AX458" s="29" t="s">
        <v>133</v>
      </c>
      <c r="AY458" s="29" t="s">
        <v>133</v>
      </c>
      <c r="AZ458" s="47">
        <v>0.72820327164300003</v>
      </c>
      <c r="BA458" s="30">
        <v>0</v>
      </c>
      <c r="BB458" s="42">
        <v>5</v>
      </c>
      <c r="BC458" s="31" t="s">
        <v>11329</v>
      </c>
      <c r="BD458" s="31" t="s">
        <v>11402</v>
      </c>
      <c r="BE458" s="31" t="s">
        <v>1712</v>
      </c>
      <c r="BF458" s="32">
        <v>-0.19423390771350002</v>
      </c>
      <c r="BG458" s="32">
        <v>0.92243717935650005</v>
      </c>
      <c r="BH458" s="33">
        <v>0.05</v>
      </c>
      <c r="BI458" s="33">
        <v>0.05</v>
      </c>
      <c r="BJ458" s="32" t="s">
        <v>133</v>
      </c>
      <c r="BK458" s="32" t="s">
        <v>133</v>
      </c>
      <c r="BL458" s="32" t="s">
        <v>133</v>
      </c>
      <c r="BM458" s="34" t="s">
        <v>133</v>
      </c>
      <c r="BN458" s="34" t="s">
        <v>133</v>
      </c>
      <c r="BO458" s="34" t="s">
        <v>133</v>
      </c>
      <c r="BP458" s="34" t="s">
        <v>133</v>
      </c>
      <c r="BQ458" s="16">
        <f t="shared" si="61"/>
        <v>-6.8557660922864994</v>
      </c>
      <c r="BR458" s="16">
        <f t="shared" si="64"/>
        <v>1.169824922738089</v>
      </c>
      <c r="BS458" s="16">
        <f t="shared" si="65"/>
        <v>1.169824922738089</v>
      </c>
      <c r="BT458" s="35" t="s">
        <v>133</v>
      </c>
      <c r="BU458" s="35" t="s">
        <v>133</v>
      </c>
      <c r="BV458" s="35" t="s">
        <v>133</v>
      </c>
      <c r="BW458" s="35" t="s">
        <v>133</v>
      </c>
      <c r="BX458" s="36">
        <v>0</v>
      </c>
      <c r="BY458" s="37" t="s">
        <v>133</v>
      </c>
      <c r="BZ458" s="38" t="s">
        <v>133</v>
      </c>
    </row>
    <row r="459" spans="1:78" ht="50.1" customHeight="1">
      <c r="A459" s="19" t="s">
        <v>758</v>
      </c>
      <c r="B459" s="20" t="s">
        <v>1116</v>
      </c>
      <c r="C459" s="21">
        <v>8</v>
      </c>
      <c r="D459" s="21" t="s">
        <v>754</v>
      </c>
      <c r="E459" s="40">
        <v>1.2908999999999999</v>
      </c>
      <c r="F459" s="40">
        <v>103.86109</v>
      </c>
      <c r="G459" s="41">
        <v>1</v>
      </c>
      <c r="H459" s="22">
        <v>7650</v>
      </c>
      <c r="I459" s="22">
        <v>100</v>
      </c>
      <c r="J459" s="23">
        <v>8463</v>
      </c>
      <c r="K459" s="23">
        <v>8635</v>
      </c>
      <c r="L459" s="23">
        <v>8291</v>
      </c>
      <c r="M459" s="24" t="s">
        <v>133</v>
      </c>
      <c r="N459" s="25" t="s">
        <v>133</v>
      </c>
      <c r="O459" s="25" t="s">
        <v>133</v>
      </c>
      <c r="P459" s="25" t="s">
        <v>133</v>
      </c>
      <c r="Q459" s="25" t="s">
        <v>133</v>
      </c>
      <c r="R459" s="25" t="s">
        <v>133</v>
      </c>
      <c r="S459" s="44" t="s">
        <v>133</v>
      </c>
      <c r="T459" s="26" t="s">
        <v>683</v>
      </c>
      <c r="U459" s="27">
        <v>0.05</v>
      </c>
      <c r="V459" s="27" t="s">
        <v>190</v>
      </c>
      <c r="W459" s="27" t="s">
        <v>133</v>
      </c>
      <c r="X459" s="27" t="s">
        <v>133</v>
      </c>
      <c r="Y459" s="27">
        <v>0.01</v>
      </c>
      <c r="Z459" s="27" t="s">
        <v>133</v>
      </c>
      <c r="AA459" s="27" t="s">
        <v>133</v>
      </c>
      <c r="AB459" s="28" t="s">
        <v>133</v>
      </c>
      <c r="AC459" s="28">
        <v>0.5</v>
      </c>
      <c r="AD459" s="28">
        <v>0.05</v>
      </c>
      <c r="AE459" s="28">
        <v>0.5</v>
      </c>
      <c r="AF459" s="28">
        <v>0.1</v>
      </c>
      <c r="AG459" s="39" t="s">
        <v>133</v>
      </c>
      <c r="AH459" s="39" t="s">
        <v>133</v>
      </c>
      <c r="AI459" s="39" t="s">
        <v>133</v>
      </c>
      <c r="AJ459" s="39" t="s">
        <v>133</v>
      </c>
      <c r="AK459" s="39" t="s">
        <v>133</v>
      </c>
      <c r="AL459" s="39">
        <v>-7.42</v>
      </c>
      <c r="AM459" s="45" t="s">
        <v>133</v>
      </c>
      <c r="AN459" s="15">
        <f t="shared" si="59"/>
        <v>0.7159608927867499</v>
      </c>
      <c r="AO459" s="15">
        <f t="shared" si="60"/>
        <v>0.7159608927867499</v>
      </c>
      <c r="AP459" s="47">
        <v>-1.1166710870700001</v>
      </c>
      <c r="AQ459" s="29" t="s">
        <v>133</v>
      </c>
      <c r="AR459" s="29" t="s">
        <v>133</v>
      </c>
      <c r="AS459" s="148">
        <v>-0.66383767753099998</v>
      </c>
      <c r="AT459" s="148">
        <v>-0.42173360362200002</v>
      </c>
      <c r="AU459" s="48">
        <v>1.0288543373E-2</v>
      </c>
      <c r="AV459" s="47">
        <v>0.44231069036800003</v>
      </c>
      <c r="AW459" s="47">
        <v>0.47057796841400001</v>
      </c>
      <c r="AX459" s="29" t="s">
        <v>133</v>
      </c>
      <c r="AY459" s="29" t="s">
        <v>133</v>
      </c>
      <c r="AZ459" s="47">
        <v>0.72820327164300003</v>
      </c>
      <c r="BA459" s="30">
        <v>1</v>
      </c>
      <c r="BB459" s="42">
        <v>5</v>
      </c>
      <c r="BC459" s="31" t="s">
        <v>11333</v>
      </c>
      <c r="BD459" s="31" t="s">
        <v>11396</v>
      </c>
      <c r="BE459" s="31" t="s">
        <v>1710</v>
      </c>
      <c r="BF459" s="32" t="s">
        <v>133</v>
      </c>
      <c r="BG459" s="32" t="s">
        <v>133</v>
      </c>
      <c r="BH459" s="33">
        <v>0.05</v>
      </c>
      <c r="BI459" s="33">
        <v>0.05</v>
      </c>
      <c r="BJ459" s="32" t="s">
        <v>133</v>
      </c>
      <c r="BK459" s="32" t="s">
        <v>133</v>
      </c>
      <c r="BL459" s="32" t="s">
        <v>133</v>
      </c>
      <c r="BM459" s="34" t="s">
        <v>133</v>
      </c>
      <c r="BN459" s="34" t="s">
        <v>133</v>
      </c>
      <c r="BO459" s="34" t="s">
        <v>133</v>
      </c>
      <c r="BP459" s="34" t="s">
        <v>133</v>
      </c>
      <c r="BQ459" s="35" t="s">
        <v>133</v>
      </c>
      <c r="BR459" s="16">
        <f t="shared" si="64"/>
        <v>0.71944422994419788</v>
      </c>
      <c r="BS459" s="16">
        <f t="shared" si="65"/>
        <v>0.71944422994419788</v>
      </c>
      <c r="BT459" s="35" t="s">
        <v>133</v>
      </c>
      <c r="BU459" s="35" t="s">
        <v>133</v>
      </c>
      <c r="BV459" s="35" t="s">
        <v>133</v>
      </c>
      <c r="BW459" s="35" t="s">
        <v>133</v>
      </c>
      <c r="BX459" s="36">
        <v>0</v>
      </c>
      <c r="BY459" s="37" t="s">
        <v>133</v>
      </c>
      <c r="BZ459" s="38" t="s">
        <v>133</v>
      </c>
    </row>
    <row r="460" spans="1:78" ht="50.1" customHeight="1">
      <c r="A460" s="19" t="s">
        <v>759</v>
      </c>
      <c r="B460" s="20" t="s">
        <v>1116</v>
      </c>
      <c r="C460" s="21">
        <v>8</v>
      </c>
      <c r="D460" s="21" t="s">
        <v>754</v>
      </c>
      <c r="E460" s="40">
        <v>1.2908999999999999</v>
      </c>
      <c r="F460" s="40">
        <v>103.86109</v>
      </c>
      <c r="G460" s="41">
        <v>1</v>
      </c>
      <c r="H460" s="22">
        <v>7800</v>
      </c>
      <c r="I460" s="22">
        <v>90</v>
      </c>
      <c r="J460" s="23">
        <v>8601.5</v>
      </c>
      <c r="K460" s="23">
        <v>8794</v>
      </c>
      <c r="L460" s="23">
        <v>8409</v>
      </c>
      <c r="M460" s="24" t="s">
        <v>133</v>
      </c>
      <c r="N460" s="25" t="s">
        <v>133</v>
      </c>
      <c r="O460" s="25" t="s">
        <v>133</v>
      </c>
      <c r="P460" s="25" t="s">
        <v>133</v>
      </c>
      <c r="Q460" s="25" t="s">
        <v>133</v>
      </c>
      <c r="R460" s="25" t="s">
        <v>133</v>
      </c>
      <c r="S460" s="44" t="s">
        <v>133</v>
      </c>
      <c r="T460" s="26" t="s">
        <v>683</v>
      </c>
      <c r="U460" s="27">
        <v>0.05</v>
      </c>
      <c r="V460" s="27" t="s">
        <v>190</v>
      </c>
      <c r="W460" s="27" t="s">
        <v>133</v>
      </c>
      <c r="X460" s="27" t="s">
        <v>133</v>
      </c>
      <c r="Y460" s="27">
        <v>0.01</v>
      </c>
      <c r="Z460" s="27" t="s">
        <v>133</v>
      </c>
      <c r="AA460" s="27" t="s">
        <v>133</v>
      </c>
      <c r="AB460" s="28" t="s">
        <v>133</v>
      </c>
      <c r="AC460" s="28">
        <v>0.5</v>
      </c>
      <c r="AD460" s="28">
        <v>0.05</v>
      </c>
      <c r="AE460" s="28">
        <v>0.5</v>
      </c>
      <c r="AF460" s="28">
        <v>0.1</v>
      </c>
      <c r="AG460" s="39" t="s">
        <v>133</v>
      </c>
      <c r="AH460" s="39" t="s">
        <v>133</v>
      </c>
      <c r="AI460" s="39" t="s">
        <v>133</v>
      </c>
      <c r="AJ460" s="39" t="s">
        <v>133</v>
      </c>
      <c r="AK460" s="39" t="s">
        <v>133</v>
      </c>
      <c r="AL460" s="39">
        <v>-7.48</v>
      </c>
      <c r="AM460" s="45" t="s">
        <v>133</v>
      </c>
      <c r="AN460" s="15">
        <f t="shared" si="59"/>
        <v>0.7159608927867499</v>
      </c>
      <c r="AO460" s="15">
        <f t="shared" si="60"/>
        <v>0.7159608927867499</v>
      </c>
      <c r="AP460" s="47">
        <v>-1.1166710870700001</v>
      </c>
      <c r="AQ460" s="29" t="s">
        <v>133</v>
      </c>
      <c r="AR460" s="29" t="s">
        <v>133</v>
      </c>
      <c r="AS460" s="148">
        <v>-0.66383767753099998</v>
      </c>
      <c r="AT460" s="148">
        <v>-0.42173360362200002</v>
      </c>
      <c r="AU460" s="48">
        <v>1.0288543373E-2</v>
      </c>
      <c r="AV460" s="47">
        <v>0.44231069036800003</v>
      </c>
      <c r="AW460" s="47">
        <v>0.47057796841400001</v>
      </c>
      <c r="AX460" s="29" t="s">
        <v>133</v>
      </c>
      <c r="AY460" s="29" t="s">
        <v>133</v>
      </c>
      <c r="AZ460" s="47">
        <v>0.72820327164300003</v>
      </c>
      <c r="BA460" s="30">
        <v>1</v>
      </c>
      <c r="BB460" s="42">
        <v>5</v>
      </c>
      <c r="BC460" s="31" t="s">
        <v>11333</v>
      </c>
      <c r="BD460" s="31" t="s">
        <v>11396</v>
      </c>
      <c r="BE460" s="31" t="s">
        <v>1710</v>
      </c>
      <c r="BF460" s="32" t="s">
        <v>133</v>
      </c>
      <c r="BG460" s="32" t="s">
        <v>133</v>
      </c>
      <c r="BH460" s="33">
        <v>0.05</v>
      </c>
      <c r="BI460" s="33">
        <v>0.05</v>
      </c>
      <c r="BJ460" s="32" t="s">
        <v>133</v>
      </c>
      <c r="BK460" s="32" t="s">
        <v>133</v>
      </c>
      <c r="BL460" s="32" t="s">
        <v>133</v>
      </c>
      <c r="BM460" s="34" t="s">
        <v>133</v>
      </c>
      <c r="BN460" s="34" t="s">
        <v>133</v>
      </c>
      <c r="BO460" s="34" t="s">
        <v>133</v>
      </c>
      <c r="BP460" s="34" t="s">
        <v>133</v>
      </c>
      <c r="BQ460" s="35" t="s">
        <v>133</v>
      </c>
      <c r="BR460" s="16">
        <f t="shared" si="64"/>
        <v>0.71944422994419788</v>
      </c>
      <c r="BS460" s="16">
        <f t="shared" si="65"/>
        <v>0.71944422994419788</v>
      </c>
      <c r="BT460" s="35" t="s">
        <v>133</v>
      </c>
      <c r="BU460" s="35" t="s">
        <v>133</v>
      </c>
      <c r="BV460" s="35" t="s">
        <v>133</v>
      </c>
      <c r="BW460" s="35" t="s">
        <v>133</v>
      </c>
      <c r="BX460" s="36">
        <v>0</v>
      </c>
      <c r="BY460" s="37" t="s">
        <v>133</v>
      </c>
      <c r="BZ460" s="38" t="s">
        <v>133</v>
      </c>
    </row>
    <row r="461" spans="1:78" ht="50.1" customHeight="1">
      <c r="A461" s="19" t="s">
        <v>760</v>
      </c>
      <c r="B461" s="20" t="s">
        <v>1116</v>
      </c>
      <c r="C461" s="21">
        <v>8</v>
      </c>
      <c r="D461" s="21" t="s">
        <v>716</v>
      </c>
      <c r="E461" s="40">
        <v>1.30376</v>
      </c>
      <c r="F461" s="40">
        <v>103.87757999999999</v>
      </c>
      <c r="G461" s="41">
        <v>1</v>
      </c>
      <c r="H461" s="22">
        <v>7910</v>
      </c>
      <c r="I461" s="22">
        <v>100</v>
      </c>
      <c r="J461" s="23">
        <f>MEDIAN(K461,L461)</f>
        <v>8748</v>
      </c>
      <c r="K461" s="23">
        <v>9014</v>
      </c>
      <c r="L461" s="23">
        <v>8482</v>
      </c>
      <c r="M461" s="24" t="s">
        <v>1143</v>
      </c>
      <c r="N461" s="25" t="s">
        <v>133</v>
      </c>
      <c r="O461" s="25" t="s">
        <v>133</v>
      </c>
      <c r="P461" s="25" t="s">
        <v>133</v>
      </c>
      <c r="Q461" s="25" t="s">
        <v>133</v>
      </c>
      <c r="R461" s="25" t="s">
        <v>133</v>
      </c>
      <c r="S461" s="44" t="s">
        <v>133</v>
      </c>
      <c r="T461" s="26" t="s">
        <v>683</v>
      </c>
      <c r="U461" s="27">
        <v>0.05</v>
      </c>
      <c r="V461" s="27" t="s">
        <v>190</v>
      </c>
      <c r="W461" s="27" t="s">
        <v>133</v>
      </c>
      <c r="X461" s="27" t="s">
        <v>133</v>
      </c>
      <c r="Y461" s="27">
        <v>0.01</v>
      </c>
      <c r="Z461" s="27" t="s">
        <v>133</v>
      </c>
      <c r="AA461" s="27" t="s">
        <v>133</v>
      </c>
      <c r="AB461" s="28" t="s">
        <v>133</v>
      </c>
      <c r="AC461" s="28">
        <v>0.5</v>
      </c>
      <c r="AD461" s="28">
        <v>0.05</v>
      </c>
      <c r="AE461" s="28">
        <v>0.5</v>
      </c>
      <c r="AF461" s="28">
        <v>0.1</v>
      </c>
      <c r="AG461" s="39" t="s">
        <v>133</v>
      </c>
      <c r="AH461" s="39" t="s">
        <v>133</v>
      </c>
      <c r="AI461" s="39" t="s">
        <v>133</v>
      </c>
      <c r="AJ461" s="39" t="s">
        <v>133</v>
      </c>
      <c r="AK461" s="39" t="s">
        <v>133</v>
      </c>
      <c r="AL461" s="39">
        <v>-9.02</v>
      </c>
      <c r="AM461" s="45" t="s">
        <v>133</v>
      </c>
      <c r="AN461" s="15">
        <f t="shared" si="59"/>
        <v>0.7159608927867499</v>
      </c>
      <c r="AO461" s="15">
        <f t="shared" si="60"/>
        <v>0.7159608927867499</v>
      </c>
      <c r="AP461" s="47">
        <v>-1.11647961184</v>
      </c>
      <c r="AQ461" s="29" t="s">
        <v>133</v>
      </c>
      <c r="AR461" s="29" t="s">
        <v>133</v>
      </c>
      <c r="AS461" s="148">
        <v>-0.66026097356900004</v>
      </c>
      <c r="AT461" s="148">
        <v>-0.41509004151399997</v>
      </c>
      <c r="AU461" s="48">
        <v>1.0768847247E-2</v>
      </c>
      <c r="AV461" s="47">
        <v>0.43662773600799998</v>
      </c>
      <c r="AW461" s="47">
        <v>0.46574451122499999</v>
      </c>
      <c r="AX461" s="29" t="s">
        <v>133</v>
      </c>
      <c r="AY461" s="29" t="s">
        <v>133</v>
      </c>
      <c r="AZ461" s="47">
        <v>0.72314157298199999</v>
      </c>
      <c r="BA461" s="30">
        <v>0</v>
      </c>
      <c r="BB461" s="42">
        <v>5</v>
      </c>
      <c r="BC461" s="31" t="s">
        <v>11329</v>
      </c>
      <c r="BD461" s="31" t="s">
        <v>11402</v>
      </c>
      <c r="BE461" s="31" t="s">
        <v>1712</v>
      </c>
      <c r="BF461" s="32">
        <v>-0.196669019429</v>
      </c>
      <c r="BG461" s="32">
        <v>0.91981059241100005</v>
      </c>
      <c r="BH461" s="33">
        <v>0.05</v>
      </c>
      <c r="BI461" s="33">
        <v>0.05</v>
      </c>
      <c r="BJ461" s="32" t="s">
        <v>133</v>
      </c>
      <c r="BK461" s="32" t="s">
        <v>133</v>
      </c>
      <c r="BL461" s="32" t="s">
        <v>133</v>
      </c>
      <c r="BM461" s="34" t="s">
        <v>133</v>
      </c>
      <c r="BN461" s="34" t="s">
        <v>133</v>
      </c>
      <c r="BO461" s="34" t="s">
        <v>133</v>
      </c>
      <c r="BP461" s="34" t="s">
        <v>133</v>
      </c>
      <c r="BQ461" s="16">
        <f t="shared" si="61"/>
        <v>-8.823330980570999</v>
      </c>
      <c r="BR461" s="16">
        <f t="shared" si="64"/>
        <v>1.1677549083225789</v>
      </c>
      <c r="BS461" s="16">
        <f t="shared" si="65"/>
        <v>1.1677549083225789</v>
      </c>
      <c r="BT461" s="35" t="s">
        <v>133</v>
      </c>
      <c r="BU461" s="35" t="s">
        <v>133</v>
      </c>
      <c r="BV461" s="35" t="s">
        <v>133</v>
      </c>
      <c r="BW461" s="35" t="s">
        <v>133</v>
      </c>
      <c r="BX461" s="36">
        <v>0</v>
      </c>
      <c r="BY461" s="37" t="s">
        <v>133</v>
      </c>
      <c r="BZ461" s="38" t="s">
        <v>133</v>
      </c>
    </row>
    <row r="462" spans="1:78" ht="50.1" customHeight="1">
      <c r="A462" s="19" t="s">
        <v>761</v>
      </c>
      <c r="B462" s="20" t="s">
        <v>1116</v>
      </c>
      <c r="C462" s="21">
        <v>8</v>
      </c>
      <c r="D462" s="21" t="s">
        <v>716</v>
      </c>
      <c r="E462" s="40">
        <v>1.30376</v>
      </c>
      <c r="F462" s="40">
        <v>103.87757999999999</v>
      </c>
      <c r="G462" s="41">
        <v>1</v>
      </c>
      <c r="H462" s="22">
        <v>7920</v>
      </c>
      <c r="I462" s="22">
        <v>80</v>
      </c>
      <c r="J462" s="23">
        <v>8791.5</v>
      </c>
      <c r="K462" s="23">
        <v>9001</v>
      </c>
      <c r="L462" s="23">
        <v>8582</v>
      </c>
      <c r="M462" s="24" t="s">
        <v>1143</v>
      </c>
      <c r="N462" s="25" t="s">
        <v>133</v>
      </c>
      <c r="O462" s="25" t="s">
        <v>133</v>
      </c>
      <c r="P462" s="25" t="s">
        <v>133</v>
      </c>
      <c r="Q462" s="25" t="s">
        <v>133</v>
      </c>
      <c r="R462" s="25" t="s">
        <v>133</v>
      </c>
      <c r="S462" s="44" t="s">
        <v>133</v>
      </c>
      <c r="T462" s="26" t="s">
        <v>683</v>
      </c>
      <c r="U462" s="27">
        <v>0.05</v>
      </c>
      <c r="V462" s="27" t="s">
        <v>190</v>
      </c>
      <c r="W462" s="27" t="s">
        <v>133</v>
      </c>
      <c r="X462" s="27" t="s">
        <v>133</v>
      </c>
      <c r="Y462" s="27">
        <v>0.01</v>
      </c>
      <c r="Z462" s="27" t="s">
        <v>133</v>
      </c>
      <c r="AA462" s="27" t="s">
        <v>133</v>
      </c>
      <c r="AB462" s="28" t="s">
        <v>133</v>
      </c>
      <c r="AC462" s="28">
        <v>0.5</v>
      </c>
      <c r="AD462" s="28">
        <v>0.05</v>
      </c>
      <c r="AE462" s="28">
        <v>0.5</v>
      </c>
      <c r="AF462" s="28">
        <v>0.1</v>
      </c>
      <c r="AG462" s="39" t="s">
        <v>133</v>
      </c>
      <c r="AH462" s="39" t="s">
        <v>133</v>
      </c>
      <c r="AI462" s="39" t="s">
        <v>133</v>
      </c>
      <c r="AJ462" s="39" t="s">
        <v>133</v>
      </c>
      <c r="AK462" s="39" t="s">
        <v>133</v>
      </c>
      <c r="AL462" s="39">
        <v>-9.02</v>
      </c>
      <c r="AM462" s="45" t="s">
        <v>133</v>
      </c>
      <c r="AN462" s="15">
        <f t="shared" si="59"/>
        <v>0.7159608927867499</v>
      </c>
      <c r="AO462" s="15">
        <f t="shared" si="60"/>
        <v>0.7159608927867499</v>
      </c>
      <c r="AP462" s="47">
        <v>-1.11647961184</v>
      </c>
      <c r="AQ462" s="29" t="s">
        <v>133</v>
      </c>
      <c r="AR462" s="29" t="s">
        <v>133</v>
      </c>
      <c r="AS462" s="148">
        <v>-0.66026097356900004</v>
      </c>
      <c r="AT462" s="148">
        <v>-0.41509004151399997</v>
      </c>
      <c r="AU462" s="48">
        <v>1.0768847247E-2</v>
      </c>
      <c r="AV462" s="47">
        <v>0.43662773600799998</v>
      </c>
      <c r="AW462" s="47">
        <v>0.46574451122499999</v>
      </c>
      <c r="AX462" s="29" t="s">
        <v>133</v>
      </c>
      <c r="AY462" s="29" t="s">
        <v>133</v>
      </c>
      <c r="AZ462" s="47">
        <v>0.72314157298199999</v>
      </c>
      <c r="BA462" s="30">
        <v>0</v>
      </c>
      <c r="BB462" s="42">
        <v>5</v>
      </c>
      <c r="BC462" s="31" t="s">
        <v>11329</v>
      </c>
      <c r="BD462" s="31" t="s">
        <v>11402</v>
      </c>
      <c r="BE462" s="31" t="s">
        <v>1712</v>
      </c>
      <c r="BF462" s="32">
        <v>-0.196669019429</v>
      </c>
      <c r="BG462" s="32">
        <v>0.91981059241100005</v>
      </c>
      <c r="BH462" s="33">
        <v>0.05</v>
      </c>
      <c r="BI462" s="33">
        <v>0.05</v>
      </c>
      <c r="BJ462" s="32" t="s">
        <v>133</v>
      </c>
      <c r="BK462" s="32" t="s">
        <v>133</v>
      </c>
      <c r="BL462" s="32" t="s">
        <v>133</v>
      </c>
      <c r="BM462" s="34" t="s">
        <v>133</v>
      </c>
      <c r="BN462" s="34" t="s">
        <v>133</v>
      </c>
      <c r="BO462" s="34" t="s">
        <v>133</v>
      </c>
      <c r="BP462" s="34" t="s">
        <v>133</v>
      </c>
      <c r="BQ462" s="16">
        <f t="shared" si="61"/>
        <v>-8.823330980570999</v>
      </c>
      <c r="BR462" s="16">
        <f t="shared" si="64"/>
        <v>1.1677549083225789</v>
      </c>
      <c r="BS462" s="16">
        <f t="shared" si="65"/>
        <v>1.1677549083225789</v>
      </c>
      <c r="BT462" s="35" t="s">
        <v>133</v>
      </c>
      <c r="BU462" s="35" t="s">
        <v>133</v>
      </c>
      <c r="BV462" s="35" t="s">
        <v>133</v>
      </c>
      <c r="BW462" s="35" t="s">
        <v>133</v>
      </c>
      <c r="BX462" s="36">
        <v>0</v>
      </c>
      <c r="BY462" s="37" t="s">
        <v>133</v>
      </c>
      <c r="BZ462" s="38" t="s">
        <v>133</v>
      </c>
    </row>
    <row r="463" spans="1:78" ht="50.1" customHeight="1">
      <c r="A463" s="19" t="s">
        <v>766</v>
      </c>
      <c r="B463" s="20" t="s">
        <v>1117</v>
      </c>
      <c r="C463" s="21">
        <v>8</v>
      </c>
      <c r="D463" s="21" t="s">
        <v>762</v>
      </c>
      <c r="E463" s="40">
        <v>-7.5</v>
      </c>
      <c r="F463" s="40">
        <v>130.83333300000001</v>
      </c>
      <c r="G463" s="41">
        <v>1</v>
      </c>
      <c r="H463" s="22">
        <v>820</v>
      </c>
      <c r="I463" s="22">
        <v>106.30145812734649</v>
      </c>
      <c r="J463" s="23">
        <v>444.5</v>
      </c>
      <c r="K463" s="23">
        <v>625</v>
      </c>
      <c r="L463" s="23">
        <v>264</v>
      </c>
      <c r="M463" s="24" t="s">
        <v>763</v>
      </c>
      <c r="N463" s="25" t="s">
        <v>133</v>
      </c>
      <c r="O463" s="25" t="s">
        <v>133</v>
      </c>
      <c r="P463" s="25" t="s">
        <v>133</v>
      </c>
      <c r="Q463" s="25" t="s">
        <v>133</v>
      </c>
      <c r="R463" s="25" t="s">
        <v>133</v>
      </c>
      <c r="S463" s="44" t="s">
        <v>133</v>
      </c>
      <c r="T463" s="26" t="s">
        <v>764</v>
      </c>
      <c r="U463" s="27" t="s">
        <v>133</v>
      </c>
      <c r="V463" s="27" t="s">
        <v>133</v>
      </c>
      <c r="W463" s="27" t="s">
        <v>133</v>
      </c>
      <c r="X463" s="27" t="s">
        <v>133</v>
      </c>
      <c r="Y463" s="27">
        <v>0.01</v>
      </c>
      <c r="Z463" s="27" t="s">
        <v>133</v>
      </c>
      <c r="AA463" s="27" t="s">
        <v>133</v>
      </c>
      <c r="AB463" s="28" t="s">
        <v>133</v>
      </c>
      <c r="AC463" s="28">
        <v>0.5</v>
      </c>
      <c r="AD463" s="28">
        <v>0.3</v>
      </c>
      <c r="AE463" s="28" t="s">
        <v>133</v>
      </c>
      <c r="AF463" s="28">
        <v>0.1</v>
      </c>
      <c r="AG463" s="39" t="s">
        <v>133</v>
      </c>
      <c r="AH463" s="39" t="s">
        <v>133</v>
      </c>
      <c r="AI463" s="39" t="s">
        <v>133</v>
      </c>
      <c r="AJ463" s="39" t="s">
        <v>133</v>
      </c>
      <c r="AK463" s="39" t="s">
        <v>133</v>
      </c>
      <c r="AL463" s="39" t="s">
        <v>765</v>
      </c>
      <c r="AM463" s="45" t="s">
        <v>133</v>
      </c>
      <c r="AN463" s="15">
        <f t="shared" si="59"/>
        <v>0.59169248769948057</v>
      </c>
      <c r="AO463" s="15">
        <f t="shared" si="60"/>
        <v>0.59169248769948057</v>
      </c>
      <c r="AP463" s="47">
        <v>-1.5765351861500001</v>
      </c>
      <c r="AQ463" s="29" t="s">
        <v>133</v>
      </c>
      <c r="AR463" s="29" t="s">
        <v>133</v>
      </c>
      <c r="AS463" s="148">
        <v>-0.916591546343</v>
      </c>
      <c r="AT463" s="148">
        <v>-0.62179466042800002</v>
      </c>
      <c r="AU463" s="48">
        <v>7.56621249706E-3</v>
      </c>
      <c r="AV463" s="47">
        <v>0.63692708542300003</v>
      </c>
      <c r="AW463" s="47">
        <v>0.759149207928</v>
      </c>
      <c r="AX463" s="29" t="s">
        <v>133</v>
      </c>
      <c r="AY463" s="29" t="s">
        <v>133</v>
      </c>
      <c r="AZ463" s="47">
        <v>1.19586885688</v>
      </c>
      <c r="BA463" s="30">
        <v>-1</v>
      </c>
      <c r="BB463" s="42">
        <v>8</v>
      </c>
      <c r="BC463" s="31" t="s">
        <v>11331</v>
      </c>
      <c r="BD463" s="31" t="s">
        <v>11407</v>
      </c>
      <c r="BE463" s="31" t="s">
        <v>1711</v>
      </c>
      <c r="BF463" s="32" t="s">
        <v>133</v>
      </c>
      <c r="BG463" s="32" t="s">
        <v>133</v>
      </c>
      <c r="BH463" s="33">
        <v>0.05</v>
      </c>
      <c r="BI463" s="33">
        <v>0.05</v>
      </c>
      <c r="BJ463" s="32" t="s">
        <v>133</v>
      </c>
      <c r="BK463" s="32" t="s">
        <v>133</v>
      </c>
      <c r="BL463" s="32" t="s">
        <v>133</v>
      </c>
      <c r="BM463" s="34" t="s">
        <v>133</v>
      </c>
      <c r="BN463" s="34" t="s">
        <v>133</v>
      </c>
      <c r="BO463" s="34" t="s">
        <v>133</v>
      </c>
      <c r="BP463" s="34" t="s">
        <v>133</v>
      </c>
      <c r="BQ463" s="35" t="s">
        <v>133</v>
      </c>
      <c r="BR463" s="16">
        <f t="shared" ref="BR463:BR492" si="66">SQRT(SUMSQ(AN463,BG463,IF(OR(BH463="n/a",BH463="nd"),0,BH463),IF(OR(BI463="n/a",BI463="nd"),0,BI463)))</f>
        <v>0.59590267661758323</v>
      </c>
      <c r="BS463" s="16">
        <f t="shared" ref="BS463:BS492" si="67">SQRT(SUMSQ(AO463,BG463,IF(OR(BH463="n/a",BH463="nd"),0,BH463),IF(OR(BI463="n/a",BI463="nd"),0,BI463)))</f>
        <v>0.59590267661758323</v>
      </c>
      <c r="BT463" s="35" t="s">
        <v>133</v>
      </c>
      <c r="BU463" s="35" t="s">
        <v>133</v>
      </c>
      <c r="BV463" s="35" t="s">
        <v>133</v>
      </c>
      <c r="BW463" s="35" t="s">
        <v>133</v>
      </c>
      <c r="BX463" s="36">
        <v>1</v>
      </c>
      <c r="BY463" s="37" t="s">
        <v>6154</v>
      </c>
      <c r="BZ463" s="38" t="s">
        <v>1064</v>
      </c>
    </row>
    <row r="464" spans="1:78" ht="50.1" customHeight="1">
      <c r="A464" s="19" t="s">
        <v>769</v>
      </c>
      <c r="B464" s="20" t="s">
        <v>1117</v>
      </c>
      <c r="C464" s="21">
        <v>8</v>
      </c>
      <c r="D464" s="21" t="s">
        <v>767</v>
      </c>
      <c r="E464" s="40">
        <v>-5.9</v>
      </c>
      <c r="F464" s="40">
        <v>123.916667</v>
      </c>
      <c r="G464" s="41">
        <v>1</v>
      </c>
      <c r="H464" s="22">
        <v>1530</v>
      </c>
      <c r="I464" s="22">
        <v>114.0175425099138</v>
      </c>
      <c r="J464" s="23">
        <v>1073</v>
      </c>
      <c r="K464" s="23">
        <v>1301</v>
      </c>
      <c r="L464" s="23">
        <v>845</v>
      </c>
      <c r="M464" s="24" t="s">
        <v>768</v>
      </c>
      <c r="N464" s="25" t="s">
        <v>133</v>
      </c>
      <c r="O464" s="25" t="s">
        <v>133</v>
      </c>
      <c r="P464" s="25" t="s">
        <v>133</v>
      </c>
      <c r="Q464" s="25" t="s">
        <v>133</v>
      </c>
      <c r="R464" s="25" t="s">
        <v>133</v>
      </c>
      <c r="S464" s="44" t="s">
        <v>133</v>
      </c>
      <c r="T464" s="26" t="s">
        <v>764</v>
      </c>
      <c r="U464" s="27" t="s">
        <v>133</v>
      </c>
      <c r="V464" s="27" t="s">
        <v>133</v>
      </c>
      <c r="W464" s="27" t="s">
        <v>133</v>
      </c>
      <c r="X464" s="27" t="s">
        <v>133</v>
      </c>
      <c r="Y464" s="27">
        <v>0.01</v>
      </c>
      <c r="Z464" s="27" t="s">
        <v>133</v>
      </c>
      <c r="AA464" s="27" t="s">
        <v>133</v>
      </c>
      <c r="AB464" s="28" t="s">
        <v>133</v>
      </c>
      <c r="AC464" s="28">
        <v>0.5</v>
      </c>
      <c r="AD464" s="28">
        <v>0.3</v>
      </c>
      <c r="AE464" s="28" t="s">
        <v>133</v>
      </c>
      <c r="AF464" s="28">
        <v>0.1</v>
      </c>
      <c r="AG464" s="39" t="s">
        <v>133</v>
      </c>
      <c r="AH464" s="39" t="s">
        <v>133</v>
      </c>
      <c r="AI464" s="39" t="s">
        <v>133</v>
      </c>
      <c r="AJ464" s="39" t="s">
        <v>133</v>
      </c>
      <c r="AK464" s="39" t="s">
        <v>133</v>
      </c>
      <c r="AL464" s="39">
        <v>10</v>
      </c>
      <c r="AM464" s="45" t="s">
        <v>133</v>
      </c>
      <c r="AN464" s="15">
        <f t="shared" si="59"/>
        <v>0.59169248769948057</v>
      </c>
      <c r="AO464" s="15">
        <f t="shared" si="60"/>
        <v>0.59169248769948057</v>
      </c>
      <c r="AP464" s="47">
        <v>-1.4506875892</v>
      </c>
      <c r="AQ464" s="29" t="s">
        <v>133</v>
      </c>
      <c r="AR464" s="29" t="s">
        <v>133</v>
      </c>
      <c r="AS464" s="148">
        <v>-0.83661724370199997</v>
      </c>
      <c r="AT464" s="148">
        <v>-0.53863301161800003</v>
      </c>
      <c r="AU464" s="48">
        <v>1.01223909004E-2</v>
      </c>
      <c r="AV464" s="47">
        <v>0.55887779341900001</v>
      </c>
      <c r="AW464" s="47">
        <v>0.66176241764099997</v>
      </c>
      <c r="AX464" s="29" t="s">
        <v>133</v>
      </c>
      <c r="AY464" s="29" t="s">
        <v>133</v>
      </c>
      <c r="AZ464" s="47">
        <v>1.01676334568</v>
      </c>
      <c r="BA464" s="30">
        <v>-1</v>
      </c>
      <c r="BB464" s="42">
        <v>8</v>
      </c>
      <c r="BC464" s="31" t="s">
        <v>11331</v>
      </c>
      <c r="BD464" s="31" t="s">
        <v>11408</v>
      </c>
      <c r="BE464" s="31" t="s">
        <v>1711</v>
      </c>
      <c r="BF464" s="32" t="s">
        <v>133</v>
      </c>
      <c r="BG464" s="32" t="s">
        <v>133</v>
      </c>
      <c r="BH464" s="33">
        <v>0.05</v>
      </c>
      <c r="BI464" s="33">
        <v>0.05</v>
      </c>
      <c r="BJ464" s="32" t="s">
        <v>133</v>
      </c>
      <c r="BK464" s="32" t="s">
        <v>133</v>
      </c>
      <c r="BL464" s="32" t="s">
        <v>133</v>
      </c>
      <c r="BM464" s="34" t="s">
        <v>133</v>
      </c>
      <c r="BN464" s="34" t="s">
        <v>133</v>
      </c>
      <c r="BO464" s="34" t="s">
        <v>133</v>
      </c>
      <c r="BP464" s="34" t="s">
        <v>133</v>
      </c>
      <c r="BQ464" s="35" t="s">
        <v>133</v>
      </c>
      <c r="BR464" s="16">
        <f t="shared" si="66"/>
        <v>0.59590267661758323</v>
      </c>
      <c r="BS464" s="16">
        <f t="shared" si="67"/>
        <v>0.59590267661758323</v>
      </c>
      <c r="BT464" s="35" t="s">
        <v>133</v>
      </c>
      <c r="BU464" s="35" t="s">
        <v>133</v>
      </c>
      <c r="BV464" s="35" t="s">
        <v>133</v>
      </c>
      <c r="BW464" s="35" t="s">
        <v>133</v>
      </c>
      <c r="BX464" s="36">
        <v>1</v>
      </c>
      <c r="BY464" s="37" t="s">
        <v>6154</v>
      </c>
    </row>
    <row r="465" spans="1:78" ht="50.1" customHeight="1">
      <c r="A465" s="19" t="s">
        <v>773</v>
      </c>
      <c r="B465" s="20" t="s">
        <v>1117</v>
      </c>
      <c r="C465" s="21">
        <v>8</v>
      </c>
      <c r="D465" s="21" t="s">
        <v>770</v>
      </c>
      <c r="E465" s="40">
        <v>6.2833329999999998</v>
      </c>
      <c r="F465" s="40">
        <v>99.816666999999995</v>
      </c>
      <c r="G465" s="41">
        <v>1</v>
      </c>
      <c r="H465" s="22">
        <v>3000</v>
      </c>
      <c r="I465" s="22">
        <v>122.06555615733703</v>
      </c>
      <c r="J465" s="23">
        <v>2765.5</v>
      </c>
      <c r="K465" s="23">
        <v>3094</v>
      </c>
      <c r="L465" s="23">
        <v>2437</v>
      </c>
      <c r="M465" s="24" t="s">
        <v>771</v>
      </c>
      <c r="N465" s="25" t="s">
        <v>133</v>
      </c>
      <c r="O465" s="25" t="s">
        <v>133</v>
      </c>
      <c r="P465" s="25" t="s">
        <v>133</v>
      </c>
      <c r="Q465" s="25" t="s">
        <v>133</v>
      </c>
      <c r="R465" s="25" t="s">
        <v>133</v>
      </c>
      <c r="S465" s="44" t="s">
        <v>133</v>
      </c>
      <c r="T465" s="26" t="s">
        <v>764</v>
      </c>
      <c r="U465" s="27" t="s">
        <v>133</v>
      </c>
      <c r="V465" s="27" t="s">
        <v>133</v>
      </c>
      <c r="W465" s="27" t="s">
        <v>133</v>
      </c>
      <c r="X465" s="27" t="s">
        <v>133</v>
      </c>
      <c r="Y465" s="27">
        <v>0.01</v>
      </c>
      <c r="Z465" s="27" t="s">
        <v>133</v>
      </c>
      <c r="AA465" s="27" t="s">
        <v>133</v>
      </c>
      <c r="AB465" s="28" t="s">
        <v>133</v>
      </c>
      <c r="AC465" s="28">
        <v>0.5</v>
      </c>
      <c r="AD465" s="28">
        <v>0.3</v>
      </c>
      <c r="AE465" s="28" t="s">
        <v>133</v>
      </c>
      <c r="AF465" s="28">
        <v>0.1</v>
      </c>
      <c r="AG465" s="39" t="s">
        <v>133</v>
      </c>
      <c r="AH465" s="39" t="s">
        <v>133</v>
      </c>
      <c r="AI465" s="39" t="s">
        <v>133</v>
      </c>
      <c r="AJ465" s="39" t="s">
        <v>133</v>
      </c>
      <c r="AK465" s="39" t="s">
        <v>133</v>
      </c>
      <c r="AL465" s="39" t="s">
        <v>772</v>
      </c>
      <c r="AM465" s="45" t="s">
        <v>133</v>
      </c>
      <c r="AN465" s="15">
        <f t="shared" si="59"/>
        <v>0.59169248769948057</v>
      </c>
      <c r="AO465" s="15">
        <f t="shared" si="60"/>
        <v>0.59169248769948057</v>
      </c>
      <c r="AP465" s="47">
        <v>-1.37976097589</v>
      </c>
      <c r="AQ465" s="29" t="s">
        <v>133</v>
      </c>
      <c r="AR465" s="29" t="s">
        <v>133</v>
      </c>
      <c r="AS465" s="148">
        <v>-0.81836114331900001</v>
      </c>
      <c r="AT465" s="148">
        <v>-0.70600401365800003</v>
      </c>
      <c r="AU465" s="48">
        <v>-2.3331702702699998E-3</v>
      </c>
      <c r="AV465" s="47">
        <v>0.70133767311799999</v>
      </c>
      <c r="AW465" s="47">
        <v>0.82078922613600003</v>
      </c>
      <c r="AX465" s="29" t="s">
        <v>133</v>
      </c>
      <c r="AY465" s="29" t="s">
        <v>133</v>
      </c>
      <c r="AZ465" s="47">
        <v>1.3893256943700001</v>
      </c>
      <c r="BA465" s="30">
        <v>-1</v>
      </c>
      <c r="BB465" s="42">
        <v>5</v>
      </c>
      <c r="BC465" s="31" t="s">
        <v>11331</v>
      </c>
      <c r="BD465" s="31" t="s">
        <v>11409</v>
      </c>
      <c r="BE465" s="31" t="s">
        <v>1711</v>
      </c>
      <c r="BF465" s="32" t="s">
        <v>133</v>
      </c>
      <c r="BG465" s="32" t="s">
        <v>133</v>
      </c>
      <c r="BH465" s="33">
        <v>0.05</v>
      </c>
      <c r="BI465" s="33">
        <v>0.05</v>
      </c>
      <c r="BJ465" s="32" t="s">
        <v>133</v>
      </c>
      <c r="BK465" s="32" t="s">
        <v>133</v>
      </c>
      <c r="BL465" s="32" t="s">
        <v>133</v>
      </c>
      <c r="BM465" s="34" t="s">
        <v>133</v>
      </c>
      <c r="BN465" s="34" t="s">
        <v>133</v>
      </c>
      <c r="BO465" s="34" t="s">
        <v>133</v>
      </c>
      <c r="BP465" s="34" t="s">
        <v>133</v>
      </c>
      <c r="BQ465" s="35" t="s">
        <v>133</v>
      </c>
      <c r="BR465" s="16">
        <f t="shared" si="66"/>
        <v>0.59590267661758323</v>
      </c>
      <c r="BS465" s="16">
        <f t="shared" si="67"/>
        <v>0.59590267661758323</v>
      </c>
      <c r="BT465" s="35" t="s">
        <v>133</v>
      </c>
      <c r="BU465" s="35" t="s">
        <v>133</v>
      </c>
      <c r="BV465" s="35" t="s">
        <v>133</v>
      </c>
      <c r="BW465" s="35" t="s">
        <v>133</v>
      </c>
      <c r="BX465" s="36">
        <v>0</v>
      </c>
      <c r="BY465" s="37" t="s">
        <v>133</v>
      </c>
      <c r="BZ465" s="38" t="s">
        <v>133</v>
      </c>
    </row>
    <row r="466" spans="1:78" ht="50.1" customHeight="1">
      <c r="A466" s="19" t="s">
        <v>774</v>
      </c>
      <c r="B466" s="20" t="s">
        <v>11313</v>
      </c>
      <c r="C466" s="21">
        <v>8</v>
      </c>
      <c r="D466" s="21" t="s">
        <v>168</v>
      </c>
      <c r="E466" s="40">
        <v>-4.8333329999999997</v>
      </c>
      <c r="F466" s="40">
        <v>119.566667</v>
      </c>
      <c r="G466" s="41">
        <v>1</v>
      </c>
      <c r="H466" s="22">
        <v>4460</v>
      </c>
      <c r="I466" s="22">
        <v>138.92443989449805</v>
      </c>
      <c r="J466" s="23">
        <v>4610</v>
      </c>
      <c r="K466" s="23">
        <v>4982</v>
      </c>
      <c r="L466" s="23">
        <v>4238</v>
      </c>
      <c r="M466" s="24" t="s">
        <v>6048</v>
      </c>
      <c r="N466" s="25" t="s">
        <v>133</v>
      </c>
      <c r="O466" s="25" t="s">
        <v>133</v>
      </c>
      <c r="P466" s="25" t="s">
        <v>133</v>
      </c>
      <c r="Q466" s="25" t="s">
        <v>133</v>
      </c>
      <c r="R466" s="25" t="s">
        <v>133</v>
      </c>
      <c r="S466" s="44" t="s">
        <v>133</v>
      </c>
      <c r="T466" s="26" t="s">
        <v>764</v>
      </c>
      <c r="U466" s="27" t="s">
        <v>133</v>
      </c>
      <c r="V466" s="27" t="s">
        <v>133</v>
      </c>
      <c r="W466" s="27" t="s">
        <v>133</v>
      </c>
      <c r="X466" s="27" t="s">
        <v>133</v>
      </c>
      <c r="Y466" s="27">
        <v>0.01</v>
      </c>
      <c r="Z466" s="27" t="s">
        <v>133</v>
      </c>
      <c r="AA466" s="27" t="s">
        <v>133</v>
      </c>
      <c r="AB466" s="28" t="s">
        <v>133</v>
      </c>
      <c r="AC466" s="28">
        <v>0.5</v>
      </c>
      <c r="AD466" s="28">
        <v>0.3</v>
      </c>
      <c r="AE466" s="28" t="s">
        <v>133</v>
      </c>
      <c r="AF466" s="28">
        <v>0.1</v>
      </c>
      <c r="AG466" s="39" t="s">
        <v>133</v>
      </c>
      <c r="AH466" s="39" t="s">
        <v>133</v>
      </c>
      <c r="AI466" s="39" t="s">
        <v>133</v>
      </c>
      <c r="AJ466" s="39" t="s">
        <v>133</v>
      </c>
      <c r="AK466" s="39" t="s">
        <v>133</v>
      </c>
      <c r="AL466" s="39">
        <v>5.75</v>
      </c>
      <c r="AM466" s="45" t="s">
        <v>133</v>
      </c>
      <c r="AN466" s="15">
        <f t="shared" si="59"/>
        <v>0.59169248769948057</v>
      </c>
      <c r="AO466" s="15">
        <f t="shared" si="60"/>
        <v>0.59169248769948057</v>
      </c>
      <c r="AP466" s="47">
        <v>-0.84478548555300004</v>
      </c>
      <c r="AQ466" s="29" t="s">
        <v>133</v>
      </c>
      <c r="AR466" s="29" t="s">
        <v>133</v>
      </c>
      <c r="AS466" s="148">
        <v>-0.44807747393899999</v>
      </c>
      <c r="AT466" s="148">
        <v>-0.31509237335099999</v>
      </c>
      <c r="AU466" s="48">
        <v>-1.38571468433E-4</v>
      </c>
      <c r="AV466" s="47">
        <v>0.31481523041499998</v>
      </c>
      <c r="AW466" s="47">
        <v>0.51373185840299995</v>
      </c>
      <c r="AX466" s="29" t="s">
        <v>133</v>
      </c>
      <c r="AY466" s="29" t="s">
        <v>133</v>
      </c>
      <c r="AZ466" s="47">
        <v>0.90312402978299999</v>
      </c>
      <c r="BA466" s="30">
        <v>-1</v>
      </c>
      <c r="BB466" s="42">
        <v>5</v>
      </c>
      <c r="BC466" s="31" t="s">
        <v>11331</v>
      </c>
      <c r="BD466" s="31" t="s">
        <v>11410</v>
      </c>
      <c r="BE466" s="31" t="s">
        <v>1711</v>
      </c>
      <c r="BF466" s="32" t="s">
        <v>133</v>
      </c>
      <c r="BG466" s="32" t="s">
        <v>133</v>
      </c>
      <c r="BH466" s="33">
        <v>0.05</v>
      </c>
      <c r="BI466" s="33">
        <v>0.05</v>
      </c>
      <c r="BJ466" s="32" t="s">
        <v>133</v>
      </c>
      <c r="BK466" s="32" t="s">
        <v>133</v>
      </c>
      <c r="BL466" s="32" t="s">
        <v>133</v>
      </c>
      <c r="BM466" s="34" t="s">
        <v>133</v>
      </c>
      <c r="BN466" s="34" t="s">
        <v>133</v>
      </c>
      <c r="BO466" s="34" t="s">
        <v>133</v>
      </c>
      <c r="BP466" s="34" t="s">
        <v>133</v>
      </c>
      <c r="BQ466" s="35" t="s">
        <v>133</v>
      </c>
      <c r="BR466" s="16">
        <f t="shared" si="66"/>
        <v>0.59590267661758323</v>
      </c>
      <c r="BS466" s="16">
        <f t="shared" si="67"/>
        <v>0.59590267661758323</v>
      </c>
      <c r="BT466" s="35" t="s">
        <v>133</v>
      </c>
      <c r="BU466" s="35" t="s">
        <v>133</v>
      </c>
      <c r="BV466" s="35" t="s">
        <v>133</v>
      </c>
      <c r="BW466" s="35" t="s">
        <v>133</v>
      </c>
      <c r="BX466" s="36">
        <v>0</v>
      </c>
      <c r="BY466" s="37" t="s">
        <v>133</v>
      </c>
      <c r="BZ466" s="38" t="s">
        <v>133</v>
      </c>
    </row>
    <row r="467" spans="1:78" ht="50.1" customHeight="1">
      <c r="A467" s="19" t="s">
        <v>775</v>
      </c>
      <c r="B467" s="20" t="s">
        <v>11313</v>
      </c>
      <c r="C467" s="21">
        <v>8</v>
      </c>
      <c r="D467" s="21" t="s">
        <v>168</v>
      </c>
      <c r="E467" s="40">
        <v>-4.8333329999999997</v>
      </c>
      <c r="F467" s="40">
        <v>119.566667</v>
      </c>
      <c r="G467" s="41">
        <v>1</v>
      </c>
      <c r="H467" s="22">
        <v>5312</v>
      </c>
      <c r="I467" s="22">
        <v>138.92443989449805</v>
      </c>
      <c r="J467" s="23">
        <v>5656</v>
      </c>
      <c r="K467" s="23">
        <v>5979</v>
      </c>
      <c r="L467" s="23">
        <v>5333</v>
      </c>
      <c r="M467" s="24" t="s">
        <v>6048</v>
      </c>
      <c r="N467" s="25" t="s">
        <v>133</v>
      </c>
      <c r="O467" s="25" t="s">
        <v>133</v>
      </c>
      <c r="P467" s="25" t="s">
        <v>133</v>
      </c>
      <c r="Q467" s="25" t="s">
        <v>133</v>
      </c>
      <c r="R467" s="25" t="s">
        <v>133</v>
      </c>
      <c r="S467" s="44" t="s">
        <v>133</v>
      </c>
      <c r="T467" s="26" t="s">
        <v>764</v>
      </c>
      <c r="U467" s="27" t="s">
        <v>133</v>
      </c>
      <c r="V467" s="27" t="s">
        <v>133</v>
      </c>
      <c r="W467" s="27" t="s">
        <v>133</v>
      </c>
      <c r="X467" s="27" t="s">
        <v>133</v>
      </c>
      <c r="Y467" s="27">
        <v>0.01</v>
      </c>
      <c r="Z467" s="27" t="s">
        <v>133</v>
      </c>
      <c r="AA467" s="27" t="s">
        <v>133</v>
      </c>
      <c r="AB467" s="28" t="s">
        <v>133</v>
      </c>
      <c r="AC467" s="28">
        <v>0.5</v>
      </c>
      <c r="AD467" s="28">
        <v>0.3</v>
      </c>
      <c r="AE467" s="28" t="s">
        <v>133</v>
      </c>
      <c r="AF467" s="28">
        <v>0.1</v>
      </c>
      <c r="AG467" s="39" t="s">
        <v>133</v>
      </c>
      <c r="AH467" s="39" t="s">
        <v>133</v>
      </c>
      <c r="AI467" s="39" t="s">
        <v>133</v>
      </c>
      <c r="AJ467" s="39" t="s">
        <v>133</v>
      </c>
      <c r="AK467" s="39" t="s">
        <v>133</v>
      </c>
      <c r="AL467" s="39">
        <v>6.5</v>
      </c>
      <c r="AM467" s="45" t="s">
        <v>133</v>
      </c>
      <c r="AN467" s="15">
        <f t="shared" si="59"/>
        <v>0.59169248769948057</v>
      </c>
      <c r="AO467" s="15">
        <f t="shared" si="60"/>
        <v>0.59169248769948057</v>
      </c>
      <c r="AP467" s="47">
        <v>-0.84478548555300004</v>
      </c>
      <c r="AQ467" s="29" t="s">
        <v>133</v>
      </c>
      <c r="AR467" s="29" t="s">
        <v>133</v>
      </c>
      <c r="AS467" s="148">
        <v>-0.44807747393899999</v>
      </c>
      <c r="AT467" s="148">
        <v>-0.31509237335099999</v>
      </c>
      <c r="AU467" s="48">
        <v>-1.38571468433E-4</v>
      </c>
      <c r="AV467" s="47">
        <v>0.31481523041499998</v>
      </c>
      <c r="AW467" s="47">
        <v>0.51373185840299995</v>
      </c>
      <c r="AX467" s="29" t="s">
        <v>133</v>
      </c>
      <c r="AY467" s="29" t="s">
        <v>133</v>
      </c>
      <c r="AZ467" s="47">
        <v>0.90312402978299999</v>
      </c>
      <c r="BA467" s="30">
        <v>-1</v>
      </c>
      <c r="BB467" s="42">
        <v>5</v>
      </c>
      <c r="BC467" s="31" t="s">
        <v>11331</v>
      </c>
      <c r="BD467" s="31" t="s">
        <v>11410</v>
      </c>
      <c r="BE467" s="31" t="s">
        <v>1711</v>
      </c>
      <c r="BF467" s="32" t="s">
        <v>133</v>
      </c>
      <c r="BG467" s="32" t="s">
        <v>133</v>
      </c>
      <c r="BH467" s="33">
        <v>0.05</v>
      </c>
      <c r="BI467" s="33">
        <v>0.05</v>
      </c>
      <c r="BJ467" s="32" t="s">
        <v>133</v>
      </c>
      <c r="BK467" s="32" t="s">
        <v>133</v>
      </c>
      <c r="BL467" s="32" t="s">
        <v>133</v>
      </c>
      <c r="BM467" s="34" t="s">
        <v>133</v>
      </c>
      <c r="BN467" s="34" t="s">
        <v>133</v>
      </c>
      <c r="BO467" s="34" t="s">
        <v>133</v>
      </c>
      <c r="BP467" s="34" t="s">
        <v>133</v>
      </c>
      <c r="BQ467" s="35" t="s">
        <v>133</v>
      </c>
      <c r="BR467" s="16">
        <f t="shared" si="66"/>
        <v>0.59590267661758323</v>
      </c>
      <c r="BS467" s="16">
        <f t="shared" si="67"/>
        <v>0.59590267661758323</v>
      </c>
      <c r="BT467" s="35" t="s">
        <v>133</v>
      </c>
      <c r="BU467" s="35" t="s">
        <v>133</v>
      </c>
      <c r="BV467" s="35" t="s">
        <v>133</v>
      </c>
      <c r="BW467" s="35" t="s">
        <v>133</v>
      </c>
      <c r="BX467" s="36">
        <v>0</v>
      </c>
      <c r="BY467" s="37" t="s">
        <v>133</v>
      </c>
      <c r="BZ467" s="38" t="s">
        <v>133</v>
      </c>
    </row>
    <row r="468" spans="1:78" ht="50.1" customHeight="1">
      <c r="A468" s="19" t="s">
        <v>778</v>
      </c>
      <c r="B468" s="20" t="s">
        <v>1117</v>
      </c>
      <c r="C468" s="21">
        <v>8</v>
      </c>
      <c r="D468" s="21" t="s">
        <v>776</v>
      </c>
      <c r="E468" s="40">
        <v>4.4666670000000002</v>
      </c>
      <c r="F468" s="40">
        <v>118.61666700000001</v>
      </c>
      <c r="G468" s="41">
        <v>1</v>
      </c>
      <c r="H468" s="22">
        <v>19420</v>
      </c>
      <c r="I468" s="22">
        <v>452.76925690687085</v>
      </c>
      <c r="J468" s="23">
        <v>22945.5</v>
      </c>
      <c r="K468" s="23">
        <v>23977</v>
      </c>
      <c r="L468" s="23">
        <v>21914</v>
      </c>
      <c r="M468" s="24" t="s">
        <v>777</v>
      </c>
      <c r="N468" s="25" t="s">
        <v>133</v>
      </c>
      <c r="O468" s="25" t="s">
        <v>133</v>
      </c>
      <c r="P468" s="25" t="s">
        <v>133</v>
      </c>
      <c r="Q468" s="25" t="s">
        <v>133</v>
      </c>
      <c r="R468" s="25" t="s">
        <v>133</v>
      </c>
      <c r="S468" s="44" t="s">
        <v>133</v>
      </c>
      <c r="T468" s="26" t="s">
        <v>764</v>
      </c>
      <c r="U468" s="27" t="s">
        <v>133</v>
      </c>
      <c r="V468" s="27" t="s">
        <v>133</v>
      </c>
      <c r="W468" s="27" t="s">
        <v>133</v>
      </c>
      <c r="X468" s="27" t="s">
        <v>133</v>
      </c>
      <c r="Y468" s="27">
        <v>0.01</v>
      </c>
      <c r="Z468" s="27" t="s">
        <v>133</v>
      </c>
      <c r="AA468" s="27" t="s">
        <v>133</v>
      </c>
      <c r="AB468" s="28" t="s">
        <v>133</v>
      </c>
      <c r="AC468" s="28">
        <v>0.5</v>
      </c>
      <c r="AD468" s="28">
        <v>0.3</v>
      </c>
      <c r="AE468" s="28" t="s">
        <v>133</v>
      </c>
      <c r="AF468" s="28">
        <v>0.1</v>
      </c>
      <c r="AG468" s="39" t="s">
        <v>133</v>
      </c>
      <c r="AH468" s="39" t="s">
        <v>133</v>
      </c>
      <c r="AI468" s="39" t="s">
        <v>133</v>
      </c>
      <c r="AJ468" s="39" t="s">
        <v>133</v>
      </c>
      <c r="AK468" s="39" t="s">
        <v>133</v>
      </c>
      <c r="AL468" s="39">
        <v>2</v>
      </c>
      <c r="AM468" s="45" t="s">
        <v>133</v>
      </c>
      <c r="AN468" s="15">
        <f t="shared" si="59"/>
        <v>0.59169248769948057</v>
      </c>
      <c r="AO468" s="15">
        <f t="shared" si="60"/>
        <v>0.59169248769948057</v>
      </c>
      <c r="AP468" s="47">
        <v>-1.27340662742</v>
      </c>
      <c r="AQ468" s="29" t="s">
        <v>133</v>
      </c>
      <c r="AR468" s="29" t="s">
        <v>133</v>
      </c>
      <c r="AS468" s="148">
        <v>-0.74464261808800003</v>
      </c>
      <c r="AT468" s="148">
        <v>-0.699432542795</v>
      </c>
      <c r="AU468" s="48">
        <v>-8.2451700032200002E-3</v>
      </c>
      <c r="AV468" s="47">
        <v>0.682942202788</v>
      </c>
      <c r="AW468" s="47">
        <v>0.88887036330299996</v>
      </c>
      <c r="AX468" s="29" t="s">
        <v>133</v>
      </c>
      <c r="AY468" s="29" t="s">
        <v>133</v>
      </c>
      <c r="AZ468" s="47">
        <v>1.4788035444700001</v>
      </c>
      <c r="BA468" s="30">
        <v>-1</v>
      </c>
      <c r="BB468" s="42">
        <v>8</v>
      </c>
      <c r="BC468" s="31" t="s">
        <v>11331</v>
      </c>
      <c r="BD468" s="31" t="s">
        <v>11296</v>
      </c>
      <c r="BE468" s="31" t="s">
        <v>1711</v>
      </c>
      <c r="BF468" s="32" t="s">
        <v>133</v>
      </c>
      <c r="BG468" s="32" t="s">
        <v>133</v>
      </c>
      <c r="BH468" s="33">
        <v>0.05</v>
      </c>
      <c r="BI468" s="33">
        <v>0.05</v>
      </c>
      <c r="BJ468" s="32" t="s">
        <v>133</v>
      </c>
      <c r="BK468" s="32" t="s">
        <v>133</v>
      </c>
      <c r="BL468" s="32" t="s">
        <v>133</v>
      </c>
      <c r="BM468" s="34" t="s">
        <v>133</v>
      </c>
      <c r="BN468" s="34" t="s">
        <v>133</v>
      </c>
      <c r="BO468" s="34" t="s">
        <v>133</v>
      </c>
      <c r="BP468" s="34" t="s">
        <v>133</v>
      </c>
      <c r="BQ468" s="35" t="s">
        <v>133</v>
      </c>
      <c r="BR468" s="16">
        <f t="shared" si="66"/>
        <v>0.59590267661758323</v>
      </c>
      <c r="BS468" s="16">
        <f t="shared" si="67"/>
        <v>0.59590267661758323</v>
      </c>
      <c r="BT468" s="35" t="s">
        <v>133</v>
      </c>
      <c r="BU468" s="35" t="s">
        <v>133</v>
      </c>
      <c r="BV468" s="35" t="s">
        <v>133</v>
      </c>
      <c r="BW468" s="35" t="s">
        <v>133</v>
      </c>
      <c r="BX468" s="36">
        <v>1</v>
      </c>
      <c r="BY468" s="37" t="s">
        <v>6155</v>
      </c>
      <c r="BZ468" s="38" t="s">
        <v>133</v>
      </c>
    </row>
    <row r="469" spans="1:78" ht="50.1" customHeight="1">
      <c r="A469" s="19" t="s">
        <v>781</v>
      </c>
      <c r="B469" s="20" t="s">
        <v>1117</v>
      </c>
      <c r="C469" s="21">
        <v>8</v>
      </c>
      <c r="D469" s="21" t="s">
        <v>779</v>
      </c>
      <c r="E469" s="40">
        <v>-0.85</v>
      </c>
      <c r="F469" s="40">
        <v>119.9</v>
      </c>
      <c r="G469" s="41">
        <v>1</v>
      </c>
      <c r="H469" s="22">
        <v>24190</v>
      </c>
      <c r="I469" s="22">
        <v>801.56097709406981</v>
      </c>
      <c r="J469" s="23">
        <v>27907</v>
      </c>
      <c r="K469" s="23">
        <v>29535</v>
      </c>
      <c r="L469" s="23">
        <v>26279</v>
      </c>
      <c r="M469" s="24" t="s">
        <v>780</v>
      </c>
      <c r="N469" s="25" t="s">
        <v>133</v>
      </c>
      <c r="O469" s="25" t="s">
        <v>133</v>
      </c>
      <c r="P469" s="25" t="s">
        <v>133</v>
      </c>
      <c r="Q469" s="25" t="s">
        <v>133</v>
      </c>
      <c r="R469" s="25" t="s">
        <v>133</v>
      </c>
      <c r="S469" s="44" t="s">
        <v>133</v>
      </c>
      <c r="T469" s="26" t="s">
        <v>764</v>
      </c>
      <c r="U469" s="27" t="s">
        <v>133</v>
      </c>
      <c r="V469" s="27" t="s">
        <v>133</v>
      </c>
      <c r="W469" s="27" t="s">
        <v>133</v>
      </c>
      <c r="X469" s="27" t="s">
        <v>133</v>
      </c>
      <c r="Y469" s="27">
        <v>0.01</v>
      </c>
      <c r="Z469" s="27" t="s">
        <v>133</v>
      </c>
      <c r="AA469" s="27" t="s">
        <v>133</v>
      </c>
      <c r="AB469" s="28" t="s">
        <v>133</v>
      </c>
      <c r="AC469" s="28">
        <v>0.5</v>
      </c>
      <c r="AD469" s="28">
        <v>0.3</v>
      </c>
      <c r="AE469" s="28" t="s">
        <v>133</v>
      </c>
      <c r="AF469" s="28">
        <v>0.1</v>
      </c>
      <c r="AG469" s="39" t="s">
        <v>133</v>
      </c>
      <c r="AH469" s="39" t="s">
        <v>133</v>
      </c>
      <c r="AI469" s="39" t="s">
        <v>133</v>
      </c>
      <c r="AJ469" s="39" t="s">
        <v>133</v>
      </c>
      <c r="AK469" s="39" t="s">
        <v>133</v>
      </c>
      <c r="AL469" s="39">
        <v>12</v>
      </c>
      <c r="AM469" s="45" t="s">
        <v>133</v>
      </c>
      <c r="AN469" s="15">
        <f t="shared" ref="AN469:AN538" si="68">SQRT(SUMSQ(IF(OR(X469="n/a",X469="nd"),0,X469),IF(OR(Y469="n/a",Y469="nd"),0,Y469),IF(OR(Z469="n/a",Z469="nd"),0,Z469),IF(OR(AA469="n/a",AA469="nd"),0,AA469),IF(OR(AB469="n/a",AB469="nd"),0,AB469),IF(OR(AC469="n/a",AC469="nd"),0,AC469),IF(OR(AD469="n/a",AD469="nd"),0,AD469),IF(OR(AE469="n/a",AE469="nd"),0,AE469),IF(OR(AF469="n/a",AF469="nd"),0,AF469),IF(OR(AG469="n/a",AG469="nd"),0,AG469),IF(OR(AH469="n/a",AH469="nd"),0,AH469),IF(OR(AI469="n/a",AI469="nd"),0,AI469)))</f>
        <v>0.59169248769948057</v>
      </c>
      <c r="AO469" s="15">
        <f t="shared" ref="AO469:AO538" si="69">SQRT(SUMSQ(IF(OR(X469="n/a",X469="nd"),0,X469),IF(OR(Y469="n/a",Y469="nd"),0,Y469),IF(OR(Z469="n/a",Z469="nd"),0,Z469),IF(OR(AB469="n/a",AB469="nd"),0,AB469),IF(OR(AC469="n/a",AC469="nd"),0,AC469),IF(OR(AD469="n/a",AD469="nd"),0,AD469),IF(OR(AE469="n/a",AE469="nd"),0,AE469),IF(OR(AF469="n/a",AF469="nd"),0,AF469),IF(OR(AG469="n/a",AG469="nd"),0,AG469),IF(OR(AH469="n/a",AH469="nd"),0,AH469),IF(OR(AI469="n/a",AI469="nd"),0,AI469)))</f>
        <v>0.59169248769948057</v>
      </c>
      <c r="AP469" s="47">
        <v>-1.1411717726399999</v>
      </c>
      <c r="AQ469" s="29" t="s">
        <v>133</v>
      </c>
      <c r="AR469" s="29" t="s">
        <v>133</v>
      </c>
      <c r="AS469" s="148">
        <v>-0.68991064193200002</v>
      </c>
      <c r="AT469" s="148">
        <v>-0.64797860919700001</v>
      </c>
      <c r="AU469" s="48">
        <v>-9.11274815687E-3</v>
      </c>
      <c r="AV469" s="47">
        <v>0.62975311288299995</v>
      </c>
      <c r="AW469" s="47">
        <v>0.86057946083299997</v>
      </c>
      <c r="AX469" s="29" t="s">
        <v>133</v>
      </c>
      <c r="AY469" s="29" t="s">
        <v>133</v>
      </c>
      <c r="AZ469" s="47">
        <v>1.4338142814999999</v>
      </c>
      <c r="BA469" s="30">
        <v>-1</v>
      </c>
      <c r="BB469" s="42">
        <v>8</v>
      </c>
      <c r="BC469" s="31" t="s">
        <v>11331</v>
      </c>
      <c r="BD469" s="31" t="s">
        <v>11297</v>
      </c>
      <c r="BE469" s="31" t="s">
        <v>1711</v>
      </c>
      <c r="BF469" s="32" t="s">
        <v>133</v>
      </c>
      <c r="BG469" s="32" t="s">
        <v>133</v>
      </c>
      <c r="BH469" s="33">
        <v>0.05</v>
      </c>
      <c r="BI469" s="33">
        <v>0.05</v>
      </c>
      <c r="BJ469" s="32" t="s">
        <v>133</v>
      </c>
      <c r="BK469" s="32" t="s">
        <v>133</v>
      </c>
      <c r="BL469" s="32" t="s">
        <v>133</v>
      </c>
      <c r="BM469" s="34" t="s">
        <v>133</v>
      </c>
      <c r="BN469" s="34" t="s">
        <v>133</v>
      </c>
      <c r="BO469" s="34" t="s">
        <v>133</v>
      </c>
      <c r="BP469" s="34" t="s">
        <v>133</v>
      </c>
      <c r="BQ469" s="35" t="s">
        <v>133</v>
      </c>
      <c r="BR469" s="16">
        <f t="shared" si="66"/>
        <v>0.59590267661758323</v>
      </c>
      <c r="BS469" s="16">
        <f t="shared" si="67"/>
        <v>0.59590267661758323</v>
      </c>
      <c r="BT469" s="35" t="s">
        <v>133</v>
      </c>
      <c r="BU469" s="35" t="s">
        <v>133</v>
      </c>
      <c r="BV469" s="35" t="s">
        <v>133</v>
      </c>
      <c r="BW469" s="35" t="s">
        <v>133</v>
      </c>
      <c r="BX469" s="36">
        <v>1</v>
      </c>
      <c r="BY469" s="37" t="s">
        <v>6155</v>
      </c>
      <c r="BZ469" s="38" t="s">
        <v>133</v>
      </c>
    </row>
    <row r="470" spans="1:78" ht="50.1" customHeight="1">
      <c r="A470" s="19" t="s">
        <v>784</v>
      </c>
      <c r="B470" s="20" t="s">
        <v>11314</v>
      </c>
      <c r="C470" s="21">
        <v>8</v>
      </c>
      <c r="D470" s="21" t="s">
        <v>782</v>
      </c>
      <c r="E470" s="40">
        <v>11.75</v>
      </c>
      <c r="F470" s="40">
        <v>99.75</v>
      </c>
      <c r="G470" s="41">
        <v>1</v>
      </c>
      <c r="H470" s="22">
        <v>3700</v>
      </c>
      <c r="I470" s="22">
        <v>143.26548781894402</v>
      </c>
      <c r="J470" s="23">
        <v>3665.5</v>
      </c>
      <c r="K470" s="23">
        <v>4072</v>
      </c>
      <c r="L470" s="23">
        <v>3259</v>
      </c>
      <c r="M470" s="24" t="s">
        <v>783</v>
      </c>
      <c r="N470" s="25" t="s">
        <v>133</v>
      </c>
      <c r="O470" s="25" t="s">
        <v>133</v>
      </c>
      <c r="P470" s="25" t="s">
        <v>133</v>
      </c>
      <c r="Q470" s="25" t="s">
        <v>133</v>
      </c>
      <c r="R470" s="25" t="s">
        <v>133</v>
      </c>
      <c r="S470" s="44" t="s">
        <v>133</v>
      </c>
      <c r="T470" s="26" t="s">
        <v>133</v>
      </c>
      <c r="U470" s="27" t="s">
        <v>133</v>
      </c>
      <c r="V470" s="27" t="s">
        <v>133</v>
      </c>
      <c r="W470" s="27" t="s">
        <v>133</v>
      </c>
      <c r="X470" s="27" t="s">
        <v>133</v>
      </c>
      <c r="Y470" s="27">
        <v>0.01</v>
      </c>
      <c r="Z470" s="27" t="s">
        <v>133</v>
      </c>
      <c r="AA470" s="27" t="s">
        <v>133</v>
      </c>
      <c r="AB470" s="28" t="s">
        <v>133</v>
      </c>
      <c r="AC470" s="28">
        <v>0.5</v>
      </c>
      <c r="AD470" s="28">
        <v>0.3</v>
      </c>
      <c r="AE470" s="28" t="s">
        <v>133</v>
      </c>
      <c r="AF470" s="28">
        <v>0.1</v>
      </c>
      <c r="AG470" s="39" t="s">
        <v>133</v>
      </c>
      <c r="AH470" s="39" t="s">
        <v>133</v>
      </c>
      <c r="AI470" s="39" t="s">
        <v>133</v>
      </c>
      <c r="AJ470" s="39" t="s">
        <v>133</v>
      </c>
      <c r="AK470" s="39" t="s">
        <v>133</v>
      </c>
      <c r="AL470" s="39" t="s">
        <v>133</v>
      </c>
      <c r="AM470" s="45" t="s">
        <v>133</v>
      </c>
      <c r="AN470" s="15">
        <f t="shared" si="68"/>
        <v>0.59169248769948057</v>
      </c>
      <c r="AO470" s="15">
        <f t="shared" si="69"/>
        <v>0.59169248769948057</v>
      </c>
      <c r="AP470" s="47">
        <v>-1.0725922999999999</v>
      </c>
      <c r="AQ470" s="29" t="s">
        <v>133</v>
      </c>
      <c r="AR470" s="29" t="s">
        <v>133</v>
      </c>
      <c r="AS470" s="148">
        <v>-0.509212</v>
      </c>
      <c r="AT470" s="148">
        <v>-0.48492610000000003</v>
      </c>
      <c r="AU470" s="48">
        <v>2.2359199999999999E-2</v>
      </c>
      <c r="AV470" s="47">
        <v>0.52964440000000002</v>
      </c>
      <c r="AW470" s="47">
        <v>0.55849070000000001</v>
      </c>
      <c r="AX470" s="29" t="s">
        <v>133</v>
      </c>
      <c r="AY470" s="29" t="s">
        <v>133</v>
      </c>
      <c r="AZ470" s="47">
        <v>1.1448655000000001</v>
      </c>
      <c r="BA470" s="30">
        <v>-1</v>
      </c>
      <c r="BB470" s="42">
        <v>5</v>
      </c>
      <c r="BC470" s="31" t="s">
        <v>11331</v>
      </c>
      <c r="BD470" s="31" t="s">
        <v>11411</v>
      </c>
      <c r="BE470" s="31" t="s">
        <v>1711</v>
      </c>
      <c r="BF470" s="32" t="s">
        <v>133</v>
      </c>
      <c r="BG470" s="32" t="s">
        <v>133</v>
      </c>
      <c r="BH470" s="33">
        <v>0.05</v>
      </c>
      <c r="BI470" s="33">
        <v>0.05</v>
      </c>
      <c r="BJ470" s="32" t="s">
        <v>133</v>
      </c>
      <c r="BK470" s="32" t="s">
        <v>133</v>
      </c>
      <c r="BL470" s="32" t="s">
        <v>133</v>
      </c>
      <c r="BM470" s="34" t="s">
        <v>133</v>
      </c>
      <c r="BN470" s="34" t="s">
        <v>133</v>
      </c>
      <c r="BO470" s="34" t="s">
        <v>133</v>
      </c>
      <c r="BP470" s="34" t="s">
        <v>133</v>
      </c>
      <c r="BQ470" s="35" t="s">
        <v>133</v>
      </c>
      <c r="BR470" s="16">
        <f t="shared" si="66"/>
        <v>0.59590267661758323</v>
      </c>
      <c r="BS470" s="16">
        <f t="shared" si="67"/>
        <v>0.59590267661758323</v>
      </c>
      <c r="BT470" s="35" t="s">
        <v>133</v>
      </c>
      <c r="BU470" s="35" t="s">
        <v>133</v>
      </c>
      <c r="BV470" s="35" t="s">
        <v>133</v>
      </c>
      <c r="BW470" s="35" t="s">
        <v>133</v>
      </c>
      <c r="BX470" s="36">
        <v>1</v>
      </c>
      <c r="BY470" s="37" t="s">
        <v>6098</v>
      </c>
      <c r="BZ470" s="38" t="s">
        <v>6156</v>
      </c>
    </row>
    <row r="471" spans="1:78" ht="50.1" customHeight="1">
      <c r="A471" s="19" t="s">
        <v>785</v>
      </c>
      <c r="B471" s="20" t="s">
        <v>11315</v>
      </c>
      <c r="C471" s="21">
        <v>8</v>
      </c>
      <c r="D471" s="21" t="s">
        <v>782</v>
      </c>
      <c r="E471" s="40">
        <v>11.75</v>
      </c>
      <c r="F471" s="40">
        <v>99.75</v>
      </c>
      <c r="G471" s="41">
        <v>1</v>
      </c>
      <c r="H471" s="22">
        <v>4590</v>
      </c>
      <c r="I471" s="22">
        <v>174.64249196572982</v>
      </c>
      <c r="J471" s="23">
        <v>4819.5</v>
      </c>
      <c r="K471" s="23">
        <v>5317</v>
      </c>
      <c r="L471" s="23">
        <v>4322</v>
      </c>
      <c r="M471" s="24" t="s">
        <v>783</v>
      </c>
      <c r="N471" s="25" t="s">
        <v>133</v>
      </c>
      <c r="O471" s="25" t="s">
        <v>133</v>
      </c>
      <c r="P471" s="25" t="s">
        <v>133</v>
      </c>
      <c r="Q471" s="25" t="s">
        <v>133</v>
      </c>
      <c r="R471" s="25" t="s">
        <v>133</v>
      </c>
      <c r="S471" s="44" t="s">
        <v>133</v>
      </c>
      <c r="T471" s="26" t="s">
        <v>133</v>
      </c>
      <c r="U471" s="27" t="s">
        <v>133</v>
      </c>
      <c r="V471" s="27" t="s">
        <v>133</v>
      </c>
      <c r="W471" s="27" t="s">
        <v>133</v>
      </c>
      <c r="X471" s="27" t="s">
        <v>133</v>
      </c>
      <c r="Y471" s="27">
        <v>0.01</v>
      </c>
      <c r="Z471" s="27" t="s">
        <v>133</v>
      </c>
      <c r="AA471" s="27" t="s">
        <v>133</v>
      </c>
      <c r="AB471" s="28" t="s">
        <v>133</v>
      </c>
      <c r="AC471" s="28">
        <v>0.5</v>
      </c>
      <c r="AD471" s="28">
        <v>0.3</v>
      </c>
      <c r="AE471" s="28" t="s">
        <v>133</v>
      </c>
      <c r="AF471" s="28">
        <v>0.1</v>
      </c>
      <c r="AG471" s="39" t="s">
        <v>133</v>
      </c>
      <c r="AH471" s="39" t="s">
        <v>133</v>
      </c>
      <c r="AI471" s="39" t="s">
        <v>133</v>
      </c>
      <c r="AJ471" s="39" t="s">
        <v>133</v>
      </c>
      <c r="AK471" s="39" t="s">
        <v>133</v>
      </c>
      <c r="AL471" s="39">
        <v>2</v>
      </c>
      <c r="AM471" s="45" t="s">
        <v>133</v>
      </c>
      <c r="AN471" s="15">
        <f t="shared" si="68"/>
        <v>0.59169248769948057</v>
      </c>
      <c r="AO471" s="15">
        <f t="shared" si="69"/>
        <v>0.59169248769948057</v>
      </c>
      <c r="AP471" s="47">
        <v>-1.0725922999999999</v>
      </c>
      <c r="AQ471" s="29" t="s">
        <v>133</v>
      </c>
      <c r="AR471" s="29" t="s">
        <v>133</v>
      </c>
      <c r="AS471" s="148">
        <v>-0.509212</v>
      </c>
      <c r="AT471" s="148">
        <v>-0.48492610000000003</v>
      </c>
      <c r="AU471" s="48">
        <v>2.2359199999999999E-2</v>
      </c>
      <c r="AV471" s="47">
        <v>0.52964440000000002</v>
      </c>
      <c r="AW471" s="47">
        <v>0.55849070000000001</v>
      </c>
      <c r="AX471" s="29" t="s">
        <v>133</v>
      </c>
      <c r="AY471" s="29" t="s">
        <v>133</v>
      </c>
      <c r="AZ471" s="47">
        <v>1.1448655000000001</v>
      </c>
      <c r="BA471" s="30">
        <v>-1</v>
      </c>
      <c r="BB471" s="42">
        <v>5</v>
      </c>
      <c r="BC471" s="31" t="s">
        <v>11331</v>
      </c>
      <c r="BD471" s="31" t="s">
        <v>11411</v>
      </c>
      <c r="BE471" s="31" t="s">
        <v>1711</v>
      </c>
      <c r="BF471" s="32" t="s">
        <v>133</v>
      </c>
      <c r="BG471" s="32" t="s">
        <v>133</v>
      </c>
      <c r="BH471" s="33">
        <v>0.05</v>
      </c>
      <c r="BI471" s="33">
        <v>0.05</v>
      </c>
      <c r="BJ471" s="32" t="s">
        <v>133</v>
      </c>
      <c r="BK471" s="32" t="s">
        <v>133</v>
      </c>
      <c r="BL471" s="32" t="s">
        <v>133</v>
      </c>
      <c r="BM471" s="34" t="s">
        <v>133</v>
      </c>
      <c r="BN471" s="34" t="s">
        <v>133</v>
      </c>
      <c r="BO471" s="34" t="s">
        <v>133</v>
      </c>
      <c r="BP471" s="34" t="s">
        <v>133</v>
      </c>
      <c r="BQ471" s="35" t="s">
        <v>133</v>
      </c>
      <c r="BR471" s="16">
        <f t="shared" si="66"/>
        <v>0.59590267661758323</v>
      </c>
      <c r="BS471" s="16">
        <f t="shared" si="67"/>
        <v>0.59590267661758323</v>
      </c>
      <c r="BT471" s="35" t="s">
        <v>133</v>
      </c>
      <c r="BU471" s="35" t="s">
        <v>133</v>
      </c>
      <c r="BV471" s="35" t="s">
        <v>133</v>
      </c>
      <c r="BW471" s="35" t="s">
        <v>133</v>
      </c>
      <c r="BX471" s="36">
        <v>1</v>
      </c>
      <c r="BY471" s="37" t="s">
        <v>6098</v>
      </c>
      <c r="BZ471" s="38" t="s">
        <v>6095</v>
      </c>
    </row>
    <row r="472" spans="1:78" ht="50.1" customHeight="1">
      <c r="A472" s="19" t="s">
        <v>788</v>
      </c>
      <c r="B472" s="20" t="s">
        <v>11316</v>
      </c>
      <c r="C472" s="21">
        <v>8</v>
      </c>
      <c r="D472" s="21" t="s">
        <v>786</v>
      </c>
      <c r="E472" s="40">
        <v>7.5833329999999997</v>
      </c>
      <c r="F472" s="40">
        <v>100.166667</v>
      </c>
      <c r="G472" s="41">
        <v>1</v>
      </c>
      <c r="H472" s="22">
        <v>6935</v>
      </c>
      <c r="I472" s="22">
        <v>203.5313243704762</v>
      </c>
      <c r="J472" s="23">
        <v>7801</v>
      </c>
      <c r="K472" s="23">
        <v>8163</v>
      </c>
      <c r="L472" s="23">
        <v>7439</v>
      </c>
      <c r="M472" s="24" t="s">
        <v>787</v>
      </c>
      <c r="N472" s="25" t="s">
        <v>133</v>
      </c>
      <c r="O472" s="25" t="s">
        <v>133</v>
      </c>
      <c r="P472" s="25" t="s">
        <v>133</v>
      </c>
      <c r="Q472" s="25" t="s">
        <v>133</v>
      </c>
      <c r="R472" s="25" t="s">
        <v>133</v>
      </c>
      <c r="S472" s="44" t="s">
        <v>133</v>
      </c>
      <c r="T472" s="26" t="s">
        <v>133</v>
      </c>
      <c r="U472" s="27" t="s">
        <v>133</v>
      </c>
      <c r="V472" s="27" t="s">
        <v>133</v>
      </c>
      <c r="W472" s="27" t="s">
        <v>133</v>
      </c>
      <c r="X472" s="27" t="s">
        <v>133</v>
      </c>
      <c r="Y472" s="27">
        <v>0.01</v>
      </c>
      <c r="Z472" s="27" t="s">
        <v>133</v>
      </c>
      <c r="AA472" s="27" t="s">
        <v>133</v>
      </c>
      <c r="AB472" s="28" t="s">
        <v>133</v>
      </c>
      <c r="AC472" s="28">
        <v>0.5</v>
      </c>
      <c r="AD472" s="28">
        <v>0.3</v>
      </c>
      <c r="AE472" s="28" t="s">
        <v>133</v>
      </c>
      <c r="AF472" s="28">
        <v>0.1</v>
      </c>
      <c r="AG472" s="39" t="s">
        <v>133</v>
      </c>
      <c r="AH472" s="39" t="s">
        <v>133</v>
      </c>
      <c r="AI472" s="39" t="s">
        <v>133</v>
      </c>
      <c r="AJ472" s="39" t="s">
        <v>133</v>
      </c>
      <c r="AK472" s="39" t="s">
        <v>133</v>
      </c>
      <c r="AL472" s="39" t="s">
        <v>133</v>
      </c>
      <c r="AM472" s="45" t="s">
        <v>133</v>
      </c>
      <c r="AN472" s="15">
        <f t="shared" si="68"/>
        <v>0.59169248769948057</v>
      </c>
      <c r="AO472" s="15">
        <f t="shared" si="69"/>
        <v>0.59169248769948057</v>
      </c>
      <c r="AP472" s="47">
        <v>-0.39370519999999998</v>
      </c>
      <c r="AQ472" s="29" t="s">
        <v>133</v>
      </c>
      <c r="AR472" s="29" t="s">
        <v>133</v>
      </c>
      <c r="AS472" s="148">
        <v>-0.22063840000000001</v>
      </c>
      <c r="AT472" s="148">
        <v>-0.1556671</v>
      </c>
      <c r="AU472" s="48">
        <v>3.5152999999999998E-3</v>
      </c>
      <c r="AV472" s="47">
        <v>0.1626977</v>
      </c>
      <c r="AW472" s="47">
        <v>0.1781065</v>
      </c>
      <c r="AX472" s="29" t="s">
        <v>133</v>
      </c>
      <c r="AY472" s="29" t="s">
        <v>133</v>
      </c>
      <c r="AZ472" s="47">
        <v>0.3174747</v>
      </c>
      <c r="BA472" s="30">
        <v>1</v>
      </c>
      <c r="BB472" s="42">
        <v>5</v>
      </c>
      <c r="BC472" s="31" t="s">
        <v>11333</v>
      </c>
      <c r="BD472" s="31" t="s">
        <v>11518</v>
      </c>
      <c r="BE472" s="31" t="s">
        <v>1710</v>
      </c>
      <c r="BF472" s="32" t="s">
        <v>133</v>
      </c>
      <c r="BG472" s="32" t="s">
        <v>133</v>
      </c>
      <c r="BH472" s="33">
        <v>0.05</v>
      </c>
      <c r="BI472" s="33">
        <v>0.05</v>
      </c>
      <c r="BJ472" s="32" t="s">
        <v>133</v>
      </c>
      <c r="BK472" s="32" t="s">
        <v>133</v>
      </c>
      <c r="BL472" s="32" t="s">
        <v>133</v>
      </c>
      <c r="BM472" s="34" t="s">
        <v>133</v>
      </c>
      <c r="BN472" s="34" t="s">
        <v>133</v>
      </c>
      <c r="BO472" s="34" t="s">
        <v>133</v>
      </c>
      <c r="BP472" s="34" t="s">
        <v>133</v>
      </c>
      <c r="BQ472" s="35" t="s">
        <v>133</v>
      </c>
      <c r="BR472" s="16">
        <f t="shared" si="66"/>
        <v>0.59590267661758323</v>
      </c>
      <c r="BS472" s="16">
        <f t="shared" si="67"/>
        <v>0.59590267661758323</v>
      </c>
      <c r="BT472" s="35" t="s">
        <v>133</v>
      </c>
      <c r="BU472" s="35" t="s">
        <v>133</v>
      </c>
      <c r="BV472" s="35" t="s">
        <v>133</v>
      </c>
      <c r="BW472" s="35" t="s">
        <v>133</v>
      </c>
      <c r="BX472" s="36">
        <v>1</v>
      </c>
      <c r="BY472" s="37" t="s">
        <v>6098</v>
      </c>
      <c r="BZ472" s="38" t="s">
        <v>133</v>
      </c>
    </row>
    <row r="473" spans="1:78" ht="50.1" customHeight="1">
      <c r="A473" s="19" t="s">
        <v>789</v>
      </c>
      <c r="B473" s="20" t="s">
        <v>11316</v>
      </c>
      <c r="C473" s="21">
        <v>8</v>
      </c>
      <c r="D473" s="21" t="s">
        <v>786</v>
      </c>
      <c r="E473" s="40">
        <v>7.5833329999999997</v>
      </c>
      <c r="F473" s="40">
        <v>100.166667</v>
      </c>
      <c r="G473" s="41">
        <v>1</v>
      </c>
      <c r="H473" s="22">
        <v>7755</v>
      </c>
      <c r="I473" s="22">
        <v>203.5313243704762</v>
      </c>
      <c r="J473" s="23">
        <v>8646</v>
      </c>
      <c r="K473" s="23">
        <v>9126</v>
      </c>
      <c r="L473" s="23">
        <v>8166</v>
      </c>
      <c r="M473" s="24" t="s">
        <v>787</v>
      </c>
      <c r="N473" s="25" t="s">
        <v>133</v>
      </c>
      <c r="O473" s="25" t="s">
        <v>133</v>
      </c>
      <c r="P473" s="25" t="s">
        <v>133</v>
      </c>
      <c r="Q473" s="25" t="s">
        <v>133</v>
      </c>
      <c r="R473" s="25" t="s">
        <v>133</v>
      </c>
      <c r="S473" s="44" t="s">
        <v>133</v>
      </c>
      <c r="T473" s="26" t="s">
        <v>133</v>
      </c>
      <c r="U473" s="27" t="s">
        <v>133</v>
      </c>
      <c r="V473" s="27" t="s">
        <v>133</v>
      </c>
      <c r="W473" s="27" t="s">
        <v>133</v>
      </c>
      <c r="X473" s="27" t="s">
        <v>133</v>
      </c>
      <c r="Y473" s="27">
        <v>0.01</v>
      </c>
      <c r="Z473" s="27" t="s">
        <v>133</v>
      </c>
      <c r="AA473" s="27" t="s">
        <v>133</v>
      </c>
      <c r="AB473" s="28" t="s">
        <v>133</v>
      </c>
      <c r="AC473" s="28">
        <v>0.5</v>
      </c>
      <c r="AD473" s="28">
        <v>0.3</v>
      </c>
      <c r="AE473" s="28" t="s">
        <v>133</v>
      </c>
      <c r="AF473" s="28">
        <v>1.1000000000000001</v>
      </c>
      <c r="AG473" s="39" t="s">
        <v>133</v>
      </c>
      <c r="AH473" s="39" t="s">
        <v>133</v>
      </c>
      <c r="AI473" s="39" t="s">
        <v>133</v>
      </c>
      <c r="AJ473" s="39" t="s">
        <v>133</v>
      </c>
      <c r="AK473" s="39" t="s">
        <v>133</v>
      </c>
      <c r="AL473" s="39" t="s">
        <v>133</v>
      </c>
      <c r="AM473" s="45" t="s">
        <v>133</v>
      </c>
      <c r="AN473" s="15">
        <f t="shared" si="68"/>
        <v>1.2450301201175817</v>
      </c>
      <c r="AO473" s="15">
        <f t="shared" si="69"/>
        <v>1.2450301201175817</v>
      </c>
      <c r="AP473" s="47">
        <v>-0.39370519999999998</v>
      </c>
      <c r="AQ473" s="29" t="s">
        <v>133</v>
      </c>
      <c r="AR473" s="29" t="s">
        <v>133</v>
      </c>
      <c r="AS473" s="148">
        <v>-0.22063840000000001</v>
      </c>
      <c r="AT473" s="148">
        <v>-0.1556671</v>
      </c>
      <c r="AU473" s="48">
        <v>3.5152999999999998E-3</v>
      </c>
      <c r="AV473" s="47">
        <v>0.1626977</v>
      </c>
      <c r="AW473" s="47">
        <v>0.1781065</v>
      </c>
      <c r="AX473" s="29" t="s">
        <v>133</v>
      </c>
      <c r="AY473" s="29" t="s">
        <v>133</v>
      </c>
      <c r="AZ473" s="47">
        <v>0.3174747</v>
      </c>
      <c r="BA473" s="30">
        <v>1</v>
      </c>
      <c r="BB473" s="42">
        <v>5</v>
      </c>
      <c r="BC473" s="31" t="s">
        <v>11333</v>
      </c>
      <c r="BD473" s="31" t="s">
        <v>11518</v>
      </c>
      <c r="BE473" s="31" t="s">
        <v>1710</v>
      </c>
      <c r="BF473" s="32" t="s">
        <v>133</v>
      </c>
      <c r="BG473" s="32" t="s">
        <v>133</v>
      </c>
      <c r="BH473" s="33">
        <v>0.05</v>
      </c>
      <c r="BI473" s="33">
        <v>0.05</v>
      </c>
      <c r="BJ473" s="32" t="s">
        <v>133</v>
      </c>
      <c r="BK473" s="32" t="s">
        <v>133</v>
      </c>
      <c r="BL473" s="32" t="s">
        <v>133</v>
      </c>
      <c r="BM473" s="34" t="s">
        <v>133</v>
      </c>
      <c r="BN473" s="34" t="s">
        <v>133</v>
      </c>
      <c r="BO473" s="34" t="s">
        <v>133</v>
      </c>
      <c r="BP473" s="34" t="s">
        <v>133</v>
      </c>
      <c r="BQ473" s="35" t="s">
        <v>133</v>
      </c>
      <c r="BR473" s="16">
        <f t="shared" si="66"/>
        <v>1.2470364870363657</v>
      </c>
      <c r="BS473" s="16">
        <f t="shared" si="67"/>
        <v>1.2470364870363657</v>
      </c>
      <c r="BT473" s="35" t="s">
        <v>133</v>
      </c>
      <c r="BU473" s="35" t="s">
        <v>133</v>
      </c>
      <c r="BV473" s="35" t="s">
        <v>133</v>
      </c>
      <c r="BW473" s="35" t="s">
        <v>133</v>
      </c>
      <c r="BX473" s="36">
        <v>1</v>
      </c>
      <c r="BY473" s="37" t="s">
        <v>6098</v>
      </c>
      <c r="BZ473" s="38" t="s">
        <v>133</v>
      </c>
    </row>
    <row r="474" spans="1:78" ht="50.1" customHeight="1">
      <c r="A474" s="19" t="s">
        <v>791</v>
      </c>
      <c r="B474" s="20" t="s">
        <v>11316</v>
      </c>
      <c r="C474" s="21">
        <v>8</v>
      </c>
      <c r="D474" s="21" t="s">
        <v>790</v>
      </c>
      <c r="E474" s="40">
        <v>7.5</v>
      </c>
      <c r="F474" s="40">
        <v>100.166667</v>
      </c>
      <c r="G474" s="41">
        <v>1</v>
      </c>
      <c r="H474" s="22">
        <v>6335</v>
      </c>
      <c r="I474" s="22">
        <v>169.18924315688631</v>
      </c>
      <c r="J474" s="23">
        <v>7186</v>
      </c>
      <c r="K474" s="23">
        <v>7565</v>
      </c>
      <c r="L474" s="23">
        <v>6807</v>
      </c>
      <c r="M474" s="24" t="s">
        <v>787</v>
      </c>
      <c r="N474" s="25" t="s">
        <v>133</v>
      </c>
      <c r="O474" s="25" t="s">
        <v>133</v>
      </c>
      <c r="P474" s="25" t="s">
        <v>133</v>
      </c>
      <c r="Q474" s="25" t="s">
        <v>133</v>
      </c>
      <c r="R474" s="25" t="s">
        <v>133</v>
      </c>
      <c r="S474" s="44" t="s">
        <v>133</v>
      </c>
      <c r="T474" s="26" t="s">
        <v>133</v>
      </c>
      <c r="U474" s="27" t="s">
        <v>133</v>
      </c>
      <c r="V474" s="27" t="s">
        <v>133</v>
      </c>
      <c r="W474" s="27" t="s">
        <v>133</v>
      </c>
      <c r="X474" s="27" t="s">
        <v>133</v>
      </c>
      <c r="Y474" s="27">
        <v>0.01</v>
      </c>
      <c r="Z474" s="27" t="s">
        <v>133</v>
      </c>
      <c r="AA474" s="27" t="s">
        <v>133</v>
      </c>
      <c r="AB474" s="28" t="s">
        <v>133</v>
      </c>
      <c r="AC474" s="28">
        <v>0.5</v>
      </c>
      <c r="AD474" s="28">
        <v>0.3</v>
      </c>
      <c r="AE474" s="28" t="s">
        <v>133</v>
      </c>
      <c r="AF474" s="28">
        <v>2.1</v>
      </c>
      <c r="AG474" s="39" t="s">
        <v>133</v>
      </c>
      <c r="AH474" s="39" t="s">
        <v>133</v>
      </c>
      <c r="AI474" s="39" t="s">
        <v>133</v>
      </c>
      <c r="AJ474" s="39" t="s">
        <v>133</v>
      </c>
      <c r="AK474" s="39" t="s">
        <v>133</v>
      </c>
      <c r="AL474" s="39" t="s">
        <v>133</v>
      </c>
      <c r="AM474" s="45" t="s">
        <v>133</v>
      </c>
      <c r="AN474" s="15">
        <f t="shared" si="68"/>
        <v>2.1794724132229799</v>
      </c>
      <c r="AO474" s="15">
        <f t="shared" si="69"/>
        <v>2.1794724132229799</v>
      </c>
      <c r="AP474" s="47">
        <v>-0.39370519999999998</v>
      </c>
      <c r="AQ474" s="29" t="s">
        <v>133</v>
      </c>
      <c r="AR474" s="29" t="s">
        <v>133</v>
      </c>
      <c r="AS474" s="148">
        <v>-0.22063840000000001</v>
      </c>
      <c r="AT474" s="148">
        <v>-0.1556671</v>
      </c>
      <c r="AU474" s="48">
        <v>3.5152999999999998E-3</v>
      </c>
      <c r="AV474" s="47">
        <v>0.1626977</v>
      </c>
      <c r="AW474" s="47">
        <v>0.1781065</v>
      </c>
      <c r="AX474" s="29" t="s">
        <v>133</v>
      </c>
      <c r="AY474" s="29" t="s">
        <v>133</v>
      </c>
      <c r="AZ474" s="47">
        <v>0.3174747</v>
      </c>
      <c r="BA474" s="30">
        <v>1</v>
      </c>
      <c r="BB474" s="42">
        <v>5</v>
      </c>
      <c r="BC474" s="31" t="s">
        <v>11333</v>
      </c>
      <c r="BD474" s="31" t="s">
        <v>11518</v>
      </c>
      <c r="BE474" s="31" t="s">
        <v>1710</v>
      </c>
      <c r="BF474" s="32" t="s">
        <v>133</v>
      </c>
      <c r="BG474" s="32" t="s">
        <v>133</v>
      </c>
      <c r="BH474" s="33">
        <v>0.05</v>
      </c>
      <c r="BI474" s="33">
        <v>0.05</v>
      </c>
      <c r="BJ474" s="32" t="s">
        <v>133</v>
      </c>
      <c r="BK474" s="32" t="s">
        <v>133</v>
      </c>
      <c r="BL474" s="32" t="s">
        <v>133</v>
      </c>
      <c r="BM474" s="34" t="s">
        <v>133</v>
      </c>
      <c r="BN474" s="34" t="s">
        <v>133</v>
      </c>
      <c r="BO474" s="34" t="s">
        <v>133</v>
      </c>
      <c r="BP474" s="34" t="s">
        <v>133</v>
      </c>
      <c r="BQ474" s="35" t="s">
        <v>133</v>
      </c>
      <c r="BR474" s="16">
        <f t="shared" si="66"/>
        <v>2.1806191781234983</v>
      </c>
      <c r="BS474" s="16">
        <f t="shared" si="67"/>
        <v>2.1806191781234983</v>
      </c>
      <c r="BT474" s="35" t="s">
        <v>133</v>
      </c>
      <c r="BU474" s="35" t="s">
        <v>133</v>
      </c>
      <c r="BV474" s="35" t="s">
        <v>133</v>
      </c>
      <c r="BW474" s="35" t="s">
        <v>133</v>
      </c>
      <c r="BX474" s="36">
        <v>1</v>
      </c>
      <c r="BY474" s="37" t="s">
        <v>6098</v>
      </c>
      <c r="BZ474" s="38" t="s">
        <v>133</v>
      </c>
    </row>
    <row r="475" spans="1:78" ht="50.1" customHeight="1">
      <c r="A475" s="19" t="s">
        <v>792</v>
      </c>
      <c r="B475" s="20" t="s">
        <v>11316</v>
      </c>
      <c r="C475" s="21">
        <v>8</v>
      </c>
      <c r="D475" s="21" t="s">
        <v>790</v>
      </c>
      <c r="E475" s="40">
        <v>7.5</v>
      </c>
      <c r="F475" s="40">
        <v>100.166667</v>
      </c>
      <c r="G475" s="41">
        <v>1</v>
      </c>
      <c r="H475" s="22">
        <v>6635</v>
      </c>
      <c r="I475" s="22">
        <v>177.55280904564702</v>
      </c>
      <c r="J475" s="23">
        <v>7509</v>
      </c>
      <c r="K475" s="23">
        <v>7844</v>
      </c>
      <c r="L475" s="23">
        <v>7174</v>
      </c>
      <c r="M475" s="24" t="s">
        <v>787</v>
      </c>
      <c r="N475" s="25" t="s">
        <v>133</v>
      </c>
      <c r="O475" s="25" t="s">
        <v>133</v>
      </c>
      <c r="P475" s="25" t="s">
        <v>133</v>
      </c>
      <c r="Q475" s="25" t="s">
        <v>133</v>
      </c>
      <c r="R475" s="25" t="s">
        <v>133</v>
      </c>
      <c r="S475" s="44" t="s">
        <v>133</v>
      </c>
      <c r="T475" s="26" t="s">
        <v>133</v>
      </c>
      <c r="U475" s="27" t="s">
        <v>133</v>
      </c>
      <c r="V475" s="27" t="s">
        <v>133</v>
      </c>
      <c r="W475" s="27" t="s">
        <v>133</v>
      </c>
      <c r="X475" s="27" t="s">
        <v>133</v>
      </c>
      <c r="Y475" s="27">
        <v>0.01</v>
      </c>
      <c r="Z475" s="27" t="s">
        <v>133</v>
      </c>
      <c r="AA475" s="27" t="s">
        <v>133</v>
      </c>
      <c r="AB475" s="28" t="s">
        <v>133</v>
      </c>
      <c r="AC475" s="28">
        <v>0.5</v>
      </c>
      <c r="AD475" s="28">
        <v>0.3</v>
      </c>
      <c r="AE475" s="28" t="s">
        <v>133</v>
      </c>
      <c r="AF475" s="28">
        <v>3.1</v>
      </c>
      <c r="AG475" s="39" t="s">
        <v>133</v>
      </c>
      <c r="AH475" s="39" t="s">
        <v>133</v>
      </c>
      <c r="AI475" s="39" t="s">
        <v>133</v>
      </c>
      <c r="AJ475" s="39" t="s">
        <v>133</v>
      </c>
      <c r="AK475" s="39" t="s">
        <v>133</v>
      </c>
      <c r="AL475" s="39" t="s">
        <v>133</v>
      </c>
      <c r="AM475" s="45" t="s">
        <v>133</v>
      </c>
      <c r="AN475" s="15">
        <f t="shared" si="68"/>
        <v>3.1543779101432983</v>
      </c>
      <c r="AO475" s="15">
        <f t="shared" si="69"/>
        <v>3.1543779101432983</v>
      </c>
      <c r="AP475" s="47">
        <v>-0.39370519999999998</v>
      </c>
      <c r="AQ475" s="29" t="s">
        <v>133</v>
      </c>
      <c r="AR475" s="29" t="s">
        <v>133</v>
      </c>
      <c r="AS475" s="148">
        <v>-0.22063840000000001</v>
      </c>
      <c r="AT475" s="148">
        <v>-0.1556671</v>
      </c>
      <c r="AU475" s="48">
        <v>3.5152999999999998E-3</v>
      </c>
      <c r="AV475" s="47">
        <v>0.1626977</v>
      </c>
      <c r="AW475" s="47">
        <v>0.1781065</v>
      </c>
      <c r="AX475" s="29" t="s">
        <v>133</v>
      </c>
      <c r="AY475" s="29" t="s">
        <v>133</v>
      </c>
      <c r="AZ475" s="47">
        <v>0.3174747</v>
      </c>
      <c r="BA475" s="30">
        <v>1</v>
      </c>
      <c r="BB475" s="42">
        <v>5</v>
      </c>
      <c r="BC475" s="31" t="s">
        <v>11333</v>
      </c>
      <c r="BD475" s="31" t="s">
        <v>11518</v>
      </c>
      <c r="BE475" s="31" t="s">
        <v>1710</v>
      </c>
      <c r="BF475" s="32" t="s">
        <v>133</v>
      </c>
      <c r="BG475" s="32" t="s">
        <v>133</v>
      </c>
      <c r="BH475" s="33">
        <v>0.05</v>
      </c>
      <c r="BI475" s="33">
        <v>0.05</v>
      </c>
      <c r="BJ475" s="32" t="s">
        <v>133</v>
      </c>
      <c r="BK475" s="32" t="s">
        <v>133</v>
      </c>
      <c r="BL475" s="32" t="s">
        <v>133</v>
      </c>
      <c r="BM475" s="34" t="s">
        <v>133</v>
      </c>
      <c r="BN475" s="34" t="s">
        <v>133</v>
      </c>
      <c r="BO475" s="34" t="s">
        <v>133</v>
      </c>
      <c r="BP475" s="34" t="s">
        <v>133</v>
      </c>
      <c r="BQ475" s="35" t="s">
        <v>133</v>
      </c>
      <c r="BR475" s="16">
        <f t="shared" si="66"/>
        <v>3.1551703599013479</v>
      </c>
      <c r="BS475" s="16">
        <f t="shared" si="67"/>
        <v>3.1551703599013479</v>
      </c>
      <c r="BT475" s="35" t="s">
        <v>133</v>
      </c>
      <c r="BU475" s="35" t="s">
        <v>133</v>
      </c>
      <c r="BV475" s="35" t="s">
        <v>133</v>
      </c>
      <c r="BW475" s="35" t="s">
        <v>133</v>
      </c>
      <c r="BX475" s="36">
        <v>1</v>
      </c>
      <c r="BY475" s="37" t="s">
        <v>6098</v>
      </c>
      <c r="BZ475" s="38" t="s">
        <v>133</v>
      </c>
    </row>
    <row r="476" spans="1:78" ht="50.1" customHeight="1">
      <c r="A476" s="19" t="s">
        <v>797</v>
      </c>
      <c r="B476" s="20" t="s">
        <v>11317</v>
      </c>
      <c r="C476" s="21">
        <v>8</v>
      </c>
      <c r="D476" s="21" t="s">
        <v>793</v>
      </c>
      <c r="E476" s="40">
        <v>3</v>
      </c>
      <c r="F476" s="40">
        <v>103.25</v>
      </c>
      <c r="G476" s="41">
        <v>1</v>
      </c>
      <c r="H476" s="22">
        <v>4045</v>
      </c>
      <c r="I476" s="22">
        <v>49</v>
      </c>
      <c r="J476" s="23">
        <v>4532</v>
      </c>
      <c r="K476" s="23">
        <v>4647</v>
      </c>
      <c r="L476" s="23">
        <v>4417</v>
      </c>
      <c r="M476" s="24" t="s">
        <v>794</v>
      </c>
      <c r="N476" s="25" t="s">
        <v>133</v>
      </c>
      <c r="O476" s="25" t="s">
        <v>133</v>
      </c>
      <c r="P476" s="25" t="s">
        <v>133</v>
      </c>
      <c r="Q476" s="25" t="s">
        <v>133</v>
      </c>
      <c r="R476" s="25" t="s">
        <v>133</v>
      </c>
      <c r="S476" s="44" t="s">
        <v>133</v>
      </c>
      <c r="T476" s="26" t="s">
        <v>795</v>
      </c>
      <c r="U476" s="27" t="s">
        <v>133</v>
      </c>
      <c r="V476" s="27" t="s">
        <v>133</v>
      </c>
      <c r="W476" s="27" t="s">
        <v>133</v>
      </c>
      <c r="X476" s="27" t="s">
        <v>133</v>
      </c>
      <c r="Y476" s="27">
        <v>0.01</v>
      </c>
      <c r="Z476" s="27" t="s">
        <v>133</v>
      </c>
      <c r="AA476" s="27" t="s">
        <v>133</v>
      </c>
      <c r="AB476" s="28" t="s">
        <v>133</v>
      </c>
      <c r="AC476" s="28">
        <v>0.5</v>
      </c>
      <c r="AD476" s="28">
        <v>0.01</v>
      </c>
      <c r="AE476" s="28" t="s">
        <v>796</v>
      </c>
      <c r="AF476" s="28">
        <v>0.1</v>
      </c>
      <c r="AG476" s="39" t="s">
        <v>133</v>
      </c>
      <c r="AH476" s="39" t="s">
        <v>133</v>
      </c>
      <c r="AI476" s="39" t="s">
        <v>133</v>
      </c>
      <c r="AJ476" s="39" t="s">
        <v>133</v>
      </c>
      <c r="AK476" s="39" t="s">
        <v>133</v>
      </c>
      <c r="AL476" s="39">
        <v>4.1980000000000004</v>
      </c>
      <c r="AM476" s="45" t="s">
        <v>133</v>
      </c>
      <c r="AN476" s="15">
        <f t="shared" si="68"/>
        <v>0.51009802979427399</v>
      </c>
      <c r="AO476" s="15">
        <f t="shared" si="69"/>
        <v>0.51009802979427399</v>
      </c>
      <c r="AP476" s="47">
        <v>-2.1514316666500002</v>
      </c>
      <c r="AQ476" s="29" t="s">
        <v>133</v>
      </c>
      <c r="AR476" s="29" t="s">
        <v>133</v>
      </c>
      <c r="AS476" s="148">
        <v>-1.30816515035</v>
      </c>
      <c r="AT476" s="148">
        <v>-1.2103079916599999</v>
      </c>
      <c r="AU476" s="48">
        <v>1.9043921598600001E-2</v>
      </c>
      <c r="AV476" s="47">
        <v>1.2483958348599999</v>
      </c>
      <c r="AW476" s="47">
        <v>1.36168310225</v>
      </c>
      <c r="AX476" s="29" t="s">
        <v>133</v>
      </c>
      <c r="AY476" s="29" t="s">
        <v>133</v>
      </c>
      <c r="AZ476" s="47">
        <v>2.26300868584</v>
      </c>
      <c r="BA476" s="30">
        <v>0</v>
      </c>
      <c r="BB476" s="42">
        <v>5</v>
      </c>
      <c r="BC476" s="31" t="s">
        <v>1705</v>
      </c>
      <c r="BD476" s="31" t="s">
        <v>11413</v>
      </c>
      <c r="BE476" s="31" t="s">
        <v>1709</v>
      </c>
      <c r="BF476" s="32">
        <v>1.1410263037193</v>
      </c>
      <c r="BG476" s="32">
        <v>1.1219823821207</v>
      </c>
      <c r="BH476" s="33">
        <v>0.05</v>
      </c>
      <c r="BI476" s="33">
        <v>0.05</v>
      </c>
      <c r="BJ476" s="32" t="s">
        <v>133</v>
      </c>
      <c r="BK476" s="32" t="s">
        <v>133</v>
      </c>
      <c r="BL476" s="32" t="s">
        <v>133</v>
      </c>
      <c r="BM476" s="34" t="s">
        <v>133</v>
      </c>
      <c r="BN476" s="34" t="s">
        <v>133</v>
      </c>
      <c r="BO476" s="34" t="s">
        <v>133</v>
      </c>
      <c r="BP476" s="34" t="s">
        <v>133</v>
      </c>
      <c r="BQ476" s="16">
        <f t="shared" ref="BQ476:BQ522" si="70">AL476-BF476</f>
        <v>3.0569736962807004</v>
      </c>
      <c r="BR476" s="16">
        <f t="shared" si="66"/>
        <v>1.2345219584070752</v>
      </c>
      <c r="BS476" s="16">
        <f t="shared" si="67"/>
        <v>1.2345219584070752</v>
      </c>
      <c r="BT476" s="35" t="s">
        <v>133</v>
      </c>
      <c r="BU476" s="35" t="s">
        <v>133</v>
      </c>
      <c r="BV476" s="35" t="s">
        <v>133</v>
      </c>
      <c r="BW476" s="35" t="s">
        <v>133</v>
      </c>
      <c r="BX476" s="36">
        <v>0</v>
      </c>
      <c r="BY476" s="37" t="s">
        <v>133</v>
      </c>
      <c r="BZ476" s="38" t="s">
        <v>133</v>
      </c>
    </row>
    <row r="477" spans="1:78" ht="50.1" customHeight="1">
      <c r="A477" s="19" t="s">
        <v>798</v>
      </c>
      <c r="B477" s="20" t="s">
        <v>11317</v>
      </c>
      <c r="C477" s="21">
        <v>8</v>
      </c>
      <c r="D477" s="21" t="s">
        <v>793</v>
      </c>
      <c r="E477" s="40">
        <v>3</v>
      </c>
      <c r="F477" s="40">
        <v>103.25</v>
      </c>
      <c r="G477" s="41">
        <v>1</v>
      </c>
      <c r="H477" s="22">
        <v>4073</v>
      </c>
      <c r="I477" s="22">
        <v>86</v>
      </c>
      <c r="J477" s="23">
        <v>4621</v>
      </c>
      <c r="K477" s="23">
        <v>4838</v>
      </c>
      <c r="L477" s="23">
        <v>4404</v>
      </c>
      <c r="M477" s="24" t="s">
        <v>794</v>
      </c>
      <c r="N477" s="25" t="s">
        <v>133</v>
      </c>
      <c r="O477" s="25" t="s">
        <v>133</v>
      </c>
      <c r="P477" s="25" t="s">
        <v>133</v>
      </c>
      <c r="Q477" s="25" t="s">
        <v>133</v>
      </c>
      <c r="R477" s="25" t="s">
        <v>133</v>
      </c>
      <c r="S477" s="44" t="s">
        <v>133</v>
      </c>
      <c r="T477" s="26" t="s">
        <v>795</v>
      </c>
      <c r="U477" s="27" t="s">
        <v>133</v>
      </c>
      <c r="V477" s="27" t="s">
        <v>133</v>
      </c>
      <c r="W477" s="27" t="s">
        <v>133</v>
      </c>
      <c r="X477" s="27" t="s">
        <v>133</v>
      </c>
      <c r="Y477" s="27">
        <v>0.01</v>
      </c>
      <c r="Z477" s="27" t="s">
        <v>133</v>
      </c>
      <c r="AA477" s="27" t="s">
        <v>133</v>
      </c>
      <c r="AB477" s="28" t="s">
        <v>133</v>
      </c>
      <c r="AC477" s="28">
        <v>0.5</v>
      </c>
      <c r="AD477" s="28">
        <v>0.01</v>
      </c>
      <c r="AE477" s="28" t="s">
        <v>796</v>
      </c>
      <c r="AF477" s="28">
        <v>0.1</v>
      </c>
      <c r="AG477" s="39" t="s">
        <v>133</v>
      </c>
      <c r="AH477" s="39" t="s">
        <v>133</v>
      </c>
      <c r="AI477" s="39" t="s">
        <v>133</v>
      </c>
      <c r="AJ477" s="39" t="s">
        <v>133</v>
      </c>
      <c r="AK477" s="39" t="s">
        <v>133</v>
      </c>
      <c r="AL477" s="39">
        <v>4.3090000000000002</v>
      </c>
      <c r="AM477" s="45" t="s">
        <v>133</v>
      </c>
      <c r="AN477" s="15">
        <f t="shared" si="68"/>
        <v>0.51009802979427399</v>
      </c>
      <c r="AO477" s="15">
        <f t="shared" si="69"/>
        <v>0.51009802979427399</v>
      </c>
      <c r="AP477" s="47">
        <v>-2.1514316666500002</v>
      </c>
      <c r="AQ477" s="29" t="s">
        <v>133</v>
      </c>
      <c r="AR477" s="29" t="s">
        <v>133</v>
      </c>
      <c r="AS477" s="148">
        <v>-1.30816515035</v>
      </c>
      <c r="AT477" s="148">
        <v>-1.2103079916599999</v>
      </c>
      <c r="AU477" s="48">
        <v>1.9043921598600001E-2</v>
      </c>
      <c r="AV477" s="47">
        <v>1.2483958348599999</v>
      </c>
      <c r="AW477" s="47">
        <v>1.36168310225</v>
      </c>
      <c r="AX477" s="29" t="s">
        <v>133</v>
      </c>
      <c r="AY477" s="29" t="s">
        <v>133</v>
      </c>
      <c r="AZ477" s="47">
        <v>2.26300868584</v>
      </c>
      <c r="BA477" s="30">
        <v>0</v>
      </c>
      <c r="BB477" s="42">
        <v>5</v>
      </c>
      <c r="BC477" s="31" t="s">
        <v>1705</v>
      </c>
      <c r="BD477" s="31" t="s">
        <v>11328</v>
      </c>
      <c r="BE477" s="31" t="s">
        <v>1709</v>
      </c>
      <c r="BF477" s="32">
        <v>1.1410263037193</v>
      </c>
      <c r="BG477" s="32">
        <v>1.1219823821207</v>
      </c>
      <c r="BH477" s="33">
        <v>0.05</v>
      </c>
      <c r="BI477" s="33">
        <v>0.05</v>
      </c>
      <c r="BJ477" s="32" t="s">
        <v>133</v>
      </c>
      <c r="BK477" s="32" t="s">
        <v>133</v>
      </c>
      <c r="BL477" s="32" t="s">
        <v>133</v>
      </c>
      <c r="BM477" s="34" t="s">
        <v>133</v>
      </c>
      <c r="BN477" s="34" t="s">
        <v>133</v>
      </c>
      <c r="BO477" s="34" t="s">
        <v>133</v>
      </c>
      <c r="BP477" s="34" t="s">
        <v>133</v>
      </c>
      <c r="BQ477" s="16">
        <f t="shared" si="70"/>
        <v>3.1679736962807001</v>
      </c>
      <c r="BR477" s="16">
        <f t="shared" si="66"/>
        <v>1.2345219584070752</v>
      </c>
      <c r="BS477" s="16">
        <f t="shared" si="67"/>
        <v>1.2345219584070752</v>
      </c>
      <c r="BT477" s="35" t="s">
        <v>133</v>
      </c>
      <c r="BU477" s="35" t="s">
        <v>133</v>
      </c>
      <c r="BV477" s="35" t="s">
        <v>133</v>
      </c>
      <c r="BW477" s="35" t="s">
        <v>133</v>
      </c>
      <c r="BX477" s="36">
        <v>0</v>
      </c>
      <c r="BY477" s="37" t="s">
        <v>133</v>
      </c>
      <c r="BZ477" s="38" t="s">
        <v>133</v>
      </c>
    </row>
    <row r="478" spans="1:78" ht="50.1" customHeight="1">
      <c r="A478" s="19" t="s">
        <v>799</v>
      </c>
      <c r="B478" s="20" t="s">
        <v>11317</v>
      </c>
      <c r="C478" s="21">
        <v>8</v>
      </c>
      <c r="D478" s="21" t="s">
        <v>793</v>
      </c>
      <c r="E478" s="40">
        <v>3</v>
      </c>
      <c r="F478" s="40">
        <v>103.25</v>
      </c>
      <c r="G478" s="41">
        <v>1</v>
      </c>
      <c r="H478" s="22">
        <v>5331</v>
      </c>
      <c r="I478" s="22">
        <v>46</v>
      </c>
      <c r="J478" s="23">
        <v>6103.5</v>
      </c>
      <c r="K478" s="23">
        <v>6216</v>
      </c>
      <c r="L478" s="23">
        <v>5991</v>
      </c>
      <c r="M478" s="24" t="s">
        <v>794</v>
      </c>
      <c r="N478" s="25" t="s">
        <v>133</v>
      </c>
      <c r="O478" s="25" t="s">
        <v>133</v>
      </c>
      <c r="P478" s="25" t="s">
        <v>133</v>
      </c>
      <c r="Q478" s="25" t="s">
        <v>133</v>
      </c>
      <c r="R478" s="25" t="s">
        <v>133</v>
      </c>
      <c r="S478" s="44" t="s">
        <v>133</v>
      </c>
      <c r="T478" s="26" t="s">
        <v>795</v>
      </c>
      <c r="U478" s="27" t="s">
        <v>133</v>
      </c>
      <c r="V478" s="27" t="s">
        <v>133</v>
      </c>
      <c r="W478" s="27" t="s">
        <v>133</v>
      </c>
      <c r="X478" s="27" t="s">
        <v>133</v>
      </c>
      <c r="Y478" s="27">
        <v>0.01</v>
      </c>
      <c r="Z478" s="27" t="s">
        <v>133</v>
      </c>
      <c r="AA478" s="27" t="s">
        <v>133</v>
      </c>
      <c r="AB478" s="28" t="s">
        <v>133</v>
      </c>
      <c r="AC478" s="28">
        <v>0.5</v>
      </c>
      <c r="AD478" s="28">
        <v>0.01</v>
      </c>
      <c r="AE478" s="28" t="s">
        <v>796</v>
      </c>
      <c r="AF478" s="28">
        <v>0.1</v>
      </c>
      <c r="AG478" s="39" t="s">
        <v>133</v>
      </c>
      <c r="AH478" s="39" t="s">
        <v>133</v>
      </c>
      <c r="AI478" s="39" t="s">
        <v>133</v>
      </c>
      <c r="AJ478" s="39" t="s">
        <v>133</v>
      </c>
      <c r="AK478" s="39" t="s">
        <v>133</v>
      </c>
      <c r="AL478" s="39">
        <v>4.9409999999999998</v>
      </c>
      <c r="AM478" s="45" t="s">
        <v>133</v>
      </c>
      <c r="AN478" s="15">
        <f t="shared" si="68"/>
        <v>0.51009802979427399</v>
      </c>
      <c r="AO478" s="15">
        <f t="shared" si="69"/>
        <v>0.51009802979427399</v>
      </c>
      <c r="AP478" s="47">
        <v>-2.1514316666500002</v>
      </c>
      <c r="AQ478" s="29" t="s">
        <v>133</v>
      </c>
      <c r="AR478" s="29" t="s">
        <v>133</v>
      </c>
      <c r="AS478" s="148">
        <v>-1.30816515035</v>
      </c>
      <c r="AT478" s="148">
        <v>-1.2103079916599999</v>
      </c>
      <c r="AU478" s="48">
        <v>1.9043921598600001E-2</v>
      </c>
      <c r="AV478" s="47">
        <v>1.2483958348599999</v>
      </c>
      <c r="AW478" s="47">
        <v>1.36168310225</v>
      </c>
      <c r="AX478" s="29" t="s">
        <v>133</v>
      </c>
      <c r="AY478" s="29" t="s">
        <v>133</v>
      </c>
      <c r="AZ478" s="47">
        <v>2.26300868584</v>
      </c>
      <c r="BA478" s="30">
        <v>0</v>
      </c>
      <c r="BB478" s="42">
        <v>5</v>
      </c>
      <c r="BC478" s="31" t="s">
        <v>1705</v>
      </c>
      <c r="BD478" s="31" t="s">
        <v>11328</v>
      </c>
      <c r="BE478" s="31" t="s">
        <v>1709</v>
      </c>
      <c r="BF478" s="32">
        <v>1.1410263037193</v>
      </c>
      <c r="BG478" s="32">
        <v>1.1219823821207</v>
      </c>
      <c r="BH478" s="33">
        <v>0.05</v>
      </c>
      <c r="BI478" s="33">
        <v>0.05</v>
      </c>
      <c r="BJ478" s="32" t="s">
        <v>133</v>
      </c>
      <c r="BK478" s="32" t="s">
        <v>133</v>
      </c>
      <c r="BL478" s="32" t="s">
        <v>133</v>
      </c>
      <c r="BM478" s="34" t="s">
        <v>133</v>
      </c>
      <c r="BN478" s="34" t="s">
        <v>133</v>
      </c>
      <c r="BO478" s="34" t="s">
        <v>133</v>
      </c>
      <c r="BP478" s="34" t="s">
        <v>133</v>
      </c>
      <c r="BQ478" s="16">
        <f t="shared" si="70"/>
        <v>3.7999736962806998</v>
      </c>
      <c r="BR478" s="16">
        <f t="shared" si="66"/>
        <v>1.2345219584070752</v>
      </c>
      <c r="BS478" s="16">
        <f t="shared" si="67"/>
        <v>1.2345219584070752</v>
      </c>
      <c r="BT478" s="35" t="s">
        <v>133</v>
      </c>
      <c r="BU478" s="35" t="s">
        <v>133</v>
      </c>
      <c r="BV478" s="35" t="s">
        <v>133</v>
      </c>
      <c r="BW478" s="35" t="s">
        <v>133</v>
      </c>
      <c r="BX478" s="36">
        <v>0</v>
      </c>
      <c r="BY478" s="37" t="s">
        <v>133</v>
      </c>
      <c r="BZ478" s="38" t="s">
        <v>133</v>
      </c>
    </row>
    <row r="479" spans="1:78" ht="50.1" customHeight="1">
      <c r="A479" s="19" t="s">
        <v>800</v>
      </c>
      <c r="B479" s="20" t="s">
        <v>11317</v>
      </c>
      <c r="C479" s="21">
        <v>8</v>
      </c>
      <c r="D479" s="21" t="s">
        <v>793</v>
      </c>
      <c r="E479" s="40">
        <v>3</v>
      </c>
      <c r="F479" s="40">
        <v>103.25</v>
      </c>
      <c r="G479" s="41">
        <v>1</v>
      </c>
      <c r="H479" s="22">
        <v>5270</v>
      </c>
      <c r="I479" s="22">
        <v>47</v>
      </c>
      <c r="J479" s="23">
        <v>6057</v>
      </c>
      <c r="K479" s="23">
        <v>6181</v>
      </c>
      <c r="L479" s="23">
        <v>5933</v>
      </c>
      <c r="M479" s="24" t="s">
        <v>794</v>
      </c>
      <c r="N479" s="25" t="s">
        <v>133</v>
      </c>
      <c r="O479" s="25" t="s">
        <v>133</v>
      </c>
      <c r="P479" s="25" t="s">
        <v>133</v>
      </c>
      <c r="Q479" s="25" t="s">
        <v>133</v>
      </c>
      <c r="R479" s="25" t="s">
        <v>133</v>
      </c>
      <c r="S479" s="44" t="s">
        <v>133</v>
      </c>
      <c r="T479" s="26" t="s">
        <v>795</v>
      </c>
      <c r="U479" s="27" t="s">
        <v>133</v>
      </c>
      <c r="V479" s="27" t="s">
        <v>133</v>
      </c>
      <c r="W479" s="27" t="s">
        <v>133</v>
      </c>
      <c r="X479" s="27" t="s">
        <v>133</v>
      </c>
      <c r="Y479" s="27">
        <v>0.01</v>
      </c>
      <c r="Z479" s="27" t="s">
        <v>133</v>
      </c>
      <c r="AA479" s="27" t="s">
        <v>133</v>
      </c>
      <c r="AB479" s="28" t="s">
        <v>133</v>
      </c>
      <c r="AC479" s="28">
        <v>0.5</v>
      </c>
      <c r="AD479" s="28">
        <v>0.01</v>
      </c>
      <c r="AE479" s="28" t="s">
        <v>796</v>
      </c>
      <c r="AF479" s="28">
        <v>0.1</v>
      </c>
      <c r="AG479" s="39" t="s">
        <v>133</v>
      </c>
      <c r="AH479" s="39" t="s">
        <v>133</v>
      </c>
      <c r="AI479" s="39" t="s">
        <v>133</v>
      </c>
      <c r="AJ479" s="39" t="s">
        <v>133</v>
      </c>
      <c r="AK479" s="39" t="s">
        <v>133</v>
      </c>
      <c r="AL479" s="39">
        <v>4.6829999999999998</v>
      </c>
      <c r="AM479" s="45" t="s">
        <v>133</v>
      </c>
      <c r="AN479" s="15">
        <f t="shared" si="68"/>
        <v>0.51009802979427399</v>
      </c>
      <c r="AO479" s="15">
        <f t="shared" si="69"/>
        <v>0.51009802979427399</v>
      </c>
      <c r="AP479" s="47">
        <v>-2.1514316666500002</v>
      </c>
      <c r="AQ479" s="29" t="s">
        <v>133</v>
      </c>
      <c r="AR479" s="29" t="s">
        <v>133</v>
      </c>
      <c r="AS479" s="148">
        <v>-1.30816515035</v>
      </c>
      <c r="AT479" s="148">
        <v>-1.2103079916599999</v>
      </c>
      <c r="AU479" s="48">
        <v>1.9043921598600001E-2</v>
      </c>
      <c r="AV479" s="47">
        <v>1.2483958348599999</v>
      </c>
      <c r="AW479" s="47">
        <v>1.36168310225</v>
      </c>
      <c r="AX479" s="29" t="s">
        <v>133</v>
      </c>
      <c r="AY479" s="29" t="s">
        <v>133</v>
      </c>
      <c r="AZ479" s="47">
        <v>2.26300868584</v>
      </c>
      <c r="BA479" s="30">
        <v>0</v>
      </c>
      <c r="BB479" s="42">
        <v>5</v>
      </c>
      <c r="BC479" s="31" t="s">
        <v>1705</v>
      </c>
      <c r="BD479" s="31" t="s">
        <v>11328</v>
      </c>
      <c r="BE479" s="31" t="s">
        <v>1709</v>
      </c>
      <c r="BF479" s="32">
        <v>1.1410263037193</v>
      </c>
      <c r="BG479" s="32">
        <v>1.1219823821207</v>
      </c>
      <c r="BH479" s="33">
        <v>0.05</v>
      </c>
      <c r="BI479" s="33">
        <v>0.05</v>
      </c>
      <c r="BJ479" s="32" t="s">
        <v>133</v>
      </c>
      <c r="BK479" s="32" t="s">
        <v>133</v>
      </c>
      <c r="BL479" s="32" t="s">
        <v>133</v>
      </c>
      <c r="BM479" s="34" t="s">
        <v>133</v>
      </c>
      <c r="BN479" s="34" t="s">
        <v>133</v>
      </c>
      <c r="BO479" s="34" t="s">
        <v>133</v>
      </c>
      <c r="BP479" s="34" t="s">
        <v>133</v>
      </c>
      <c r="BQ479" s="16">
        <f t="shared" si="70"/>
        <v>3.5419736962806998</v>
      </c>
      <c r="BR479" s="16">
        <f t="shared" si="66"/>
        <v>1.2345219584070752</v>
      </c>
      <c r="BS479" s="16">
        <f t="shared" si="67"/>
        <v>1.2345219584070752</v>
      </c>
      <c r="BT479" s="35" t="s">
        <v>133</v>
      </c>
      <c r="BU479" s="35" t="s">
        <v>133</v>
      </c>
      <c r="BV479" s="35" t="s">
        <v>133</v>
      </c>
      <c r="BW479" s="35" t="s">
        <v>133</v>
      </c>
      <c r="BX479" s="36">
        <v>0</v>
      </c>
      <c r="BY479" s="37" t="s">
        <v>133</v>
      </c>
      <c r="BZ479" s="38" t="s">
        <v>133</v>
      </c>
    </row>
    <row r="480" spans="1:78" ht="50.1" customHeight="1">
      <c r="A480" s="19" t="s">
        <v>801</v>
      </c>
      <c r="B480" s="20" t="s">
        <v>11317</v>
      </c>
      <c r="C480" s="21">
        <v>8</v>
      </c>
      <c r="D480" s="21" t="s">
        <v>793</v>
      </c>
      <c r="E480" s="40">
        <v>3</v>
      </c>
      <c r="F480" s="40">
        <v>103.25</v>
      </c>
      <c r="G480" s="41">
        <v>1</v>
      </c>
      <c r="H480" s="22">
        <v>5349</v>
      </c>
      <c r="I480" s="22">
        <v>65</v>
      </c>
      <c r="J480" s="23">
        <v>6136.5</v>
      </c>
      <c r="K480" s="23">
        <v>6283</v>
      </c>
      <c r="L480" s="23">
        <v>5990</v>
      </c>
      <c r="M480" s="24" t="s">
        <v>794</v>
      </c>
      <c r="N480" s="25" t="s">
        <v>133</v>
      </c>
      <c r="O480" s="25" t="s">
        <v>133</v>
      </c>
      <c r="P480" s="25" t="s">
        <v>133</v>
      </c>
      <c r="Q480" s="25" t="s">
        <v>133</v>
      </c>
      <c r="R480" s="25" t="s">
        <v>133</v>
      </c>
      <c r="S480" s="44" t="s">
        <v>133</v>
      </c>
      <c r="T480" s="26" t="s">
        <v>795</v>
      </c>
      <c r="U480" s="27" t="s">
        <v>133</v>
      </c>
      <c r="V480" s="27" t="s">
        <v>133</v>
      </c>
      <c r="W480" s="27" t="s">
        <v>133</v>
      </c>
      <c r="X480" s="27" t="s">
        <v>133</v>
      </c>
      <c r="Y480" s="27">
        <v>0.01</v>
      </c>
      <c r="Z480" s="27" t="s">
        <v>133</v>
      </c>
      <c r="AA480" s="27" t="s">
        <v>133</v>
      </c>
      <c r="AB480" s="28" t="s">
        <v>133</v>
      </c>
      <c r="AC480" s="28">
        <v>0.5</v>
      </c>
      <c r="AD480" s="28">
        <v>0.01</v>
      </c>
      <c r="AE480" s="28" t="s">
        <v>796</v>
      </c>
      <c r="AF480" s="28">
        <v>0.1</v>
      </c>
      <c r="AG480" s="39" t="s">
        <v>133</v>
      </c>
      <c r="AH480" s="39" t="s">
        <v>133</v>
      </c>
      <c r="AI480" s="39" t="s">
        <v>133</v>
      </c>
      <c r="AJ480" s="39" t="s">
        <v>133</v>
      </c>
      <c r="AK480" s="39" t="s">
        <v>133</v>
      </c>
      <c r="AL480" s="39">
        <v>4.7919999999999998</v>
      </c>
      <c r="AM480" s="45" t="s">
        <v>133</v>
      </c>
      <c r="AN480" s="15">
        <f t="shared" si="68"/>
        <v>0.51009802979427399</v>
      </c>
      <c r="AO480" s="15">
        <f t="shared" si="69"/>
        <v>0.51009802979427399</v>
      </c>
      <c r="AP480" s="47">
        <v>-2.1514316666500002</v>
      </c>
      <c r="AQ480" s="29" t="s">
        <v>133</v>
      </c>
      <c r="AR480" s="29" t="s">
        <v>133</v>
      </c>
      <c r="AS480" s="148">
        <v>-1.30816515035</v>
      </c>
      <c r="AT480" s="148">
        <v>-1.2103079916599999</v>
      </c>
      <c r="AU480" s="48">
        <v>1.9043921598600001E-2</v>
      </c>
      <c r="AV480" s="47">
        <v>1.2483958348599999</v>
      </c>
      <c r="AW480" s="47">
        <v>1.36168310225</v>
      </c>
      <c r="AX480" s="29" t="s">
        <v>133</v>
      </c>
      <c r="AY480" s="29" t="s">
        <v>133</v>
      </c>
      <c r="AZ480" s="47">
        <v>2.26300868584</v>
      </c>
      <c r="BA480" s="30">
        <v>0</v>
      </c>
      <c r="BB480" s="42">
        <v>5</v>
      </c>
      <c r="BC480" s="31" t="s">
        <v>1705</v>
      </c>
      <c r="BD480" s="31" t="s">
        <v>11328</v>
      </c>
      <c r="BE480" s="31" t="s">
        <v>1709</v>
      </c>
      <c r="BF480" s="32">
        <v>1.1410263037193</v>
      </c>
      <c r="BG480" s="32">
        <v>1.1219823821207</v>
      </c>
      <c r="BH480" s="33">
        <v>0.05</v>
      </c>
      <c r="BI480" s="33">
        <v>0.05</v>
      </c>
      <c r="BJ480" s="32" t="s">
        <v>133</v>
      </c>
      <c r="BK480" s="32" t="s">
        <v>133</v>
      </c>
      <c r="BL480" s="32" t="s">
        <v>133</v>
      </c>
      <c r="BM480" s="34" t="s">
        <v>133</v>
      </c>
      <c r="BN480" s="34" t="s">
        <v>133</v>
      </c>
      <c r="BO480" s="34" t="s">
        <v>133</v>
      </c>
      <c r="BP480" s="34" t="s">
        <v>133</v>
      </c>
      <c r="BQ480" s="16">
        <f t="shared" si="70"/>
        <v>3.6509736962806998</v>
      </c>
      <c r="BR480" s="16">
        <f t="shared" si="66"/>
        <v>1.2345219584070752</v>
      </c>
      <c r="BS480" s="16">
        <f t="shared" si="67"/>
        <v>1.2345219584070752</v>
      </c>
      <c r="BT480" s="35" t="s">
        <v>133</v>
      </c>
      <c r="BU480" s="35" t="s">
        <v>133</v>
      </c>
      <c r="BV480" s="35" t="s">
        <v>133</v>
      </c>
      <c r="BW480" s="35" t="s">
        <v>133</v>
      </c>
      <c r="BX480" s="36">
        <v>0</v>
      </c>
      <c r="BY480" s="37" t="s">
        <v>133</v>
      </c>
      <c r="BZ480" s="38" t="s">
        <v>133</v>
      </c>
    </row>
    <row r="481" spans="1:78" ht="50.1" customHeight="1">
      <c r="A481" s="19" t="s">
        <v>802</v>
      </c>
      <c r="B481" s="20" t="s">
        <v>11317</v>
      </c>
      <c r="C481" s="21">
        <v>8</v>
      </c>
      <c r="D481" s="21" t="s">
        <v>793</v>
      </c>
      <c r="E481" s="40">
        <v>3</v>
      </c>
      <c r="F481" s="40">
        <v>103.25</v>
      </c>
      <c r="G481" s="41">
        <v>1</v>
      </c>
      <c r="H481" s="22">
        <v>5556</v>
      </c>
      <c r="I481" s="22">
        <v>47</v>
      </c>
      <c r="J481" s="23">
        <v>6348.5</v>
      </c>
      <c r="K481" s="23">
        <v>6414</v>
      </c>
      <c r="L481" s="23">
        <v>6283</v>
      </c>
      <c r="M481" s="24" t="s">
        <v>794</v>
      </c>
      <c r="N481" s="25" t="s">
        <v>133</v>
      </c>
      <c r="O481" s="25" t="s">
        <v>133</v>
      </c>
      <c r="P481" s="25" t="s">
        <v>133</v>
      </c>
      <c r="Q481" s="25" t="s">
        <v>133</v>
      </c>
      <c r="R481" s="25" t="s">
        <v>133</v>
      </c>
      <c r="S481" s="44" t="s">
        <v>133</v>
      </c>
      <c r="T481" s="26" t="s">
        <v>795</v>
      </c>
      <c r="U481" s="27" t="s">
        <v>133</v>
      </c>
      <c r="V481" s="27" t="s">
        <v>133</v>
      </c>
      <c r="W481" s="27" t="s">
        <v>133</v>
      </c>
      <c r="X481" s="27" t="s">
        <v>133</v>
      </c>
      <c r="Y481" s="27">
        <v>0.01</v>
      </c>
      <c r="Z481" s="27" t="s">
        <v>133</v>
      </c>
      <c r="AA481" s="27" t="s">
        <v>133</v>
      </c>
      <c r="AB481" s="28" t="s">
        <v>133</v>
      </c>
      <c r="AC481" s="28">
        <v>0.5</v>
      </c>
      <c r="AD481" s="28">
        <v>0.01</v>
      </c>
      <c r="AE481" s="28" t="s">
        <v>796</v>
      </c>
      <c r="AF481" s="28">
        <v>0.1</v>
      </c>
      <c r="AG481" s="39" t="s">
        <v>133</v>
      </c>
      <c r="AH481" s="39" t="s">
        <v>133</v>
      </c>
      <c r="AI481" s="39" t="s">
        <v>133</v>
      </c>
      <c r="AJ481" s="39" t="s">
        <v>133</v>
      </c>
      <c r="AK481" s="39" t="s">
        <v>133</v>
      </c>
      <c r="AL481" s="39">
        <v>4.7430000000000003</v>
      </c>
      <c r="AM481" s="45" t="s">
        <v>133</v>
      </c>
      <c r="AN481" s="15">
        <f t="shared" si="68"/>
        <v>0.51009802979427399</v>
      </c>
      <c r="AO481" s="15">
        <f t="shared" si="69"/>
        <v>0.51009802979427399</v>
      </c>
      <c r="AP481" s="47">
        <v>-2.1514316666500002</v>
      </c>
      <c r="AQ481" s="29" t="s">
        <v>133</v>
      </c>
      <c r="AR481" s="29" t="s">
        <v>133</v>
      </c>
      <c r="AS481" s="148">
        <v>-1.30816515035</v>
      </c>
      <c r="AT481" s="148">
        <v>-1.2103079916599999</v>
      </c>
      <c r="AU481" s="48">
        <v>1.9043921598600001E-2</v>
      </c>
      <c r="AV481" s="47">
        <v>1.2483958348599999</v>
      </c>
      <c r="AW481" s="47">
        <v>1.36168310225</v>
      </c>
      <c r="AX481" s="29" t="s">
        <v>133</v>
      </c>
      <c r="AY481" s="29" t="s">
        <v>133</v>
      </c>
      <c r="AZ481" s="47">
        <v>2.26300868584</v>
      </c>
      <c r="BA481" s="30">
        <v>0</v>
      </c>
      <c r="BB481" s="42">
        <v>5</v>
      </c>
      <c r="BC481" s="31" t="s">
        <v>1705</v>
      </c>
      <c r="BD481" s="31" t="s">
        <v>11328</v>
      </c>
      <c r="BE481" s="31" t="s">
        <v>1709</v>
      </c>
      <c r="BF481" s="32">
        <v>1.1410263037193</v>
      </c>
      <c r="BG481" s="32">
        <v>1.1219823821207</v>
      </c>
      <c r="BH481" s="33">
        <v>0.05</v>
      </c>
      <c r="BI481" s="33">
        <v>0.05</v>
      </c>
      <c r="BJ481" s="32" t="s">
        <v>133</v>
      </c>
      <c r="BK481" s="32" t="s">
        <v>133</v>
      </c>
      <c r="BL481" s="32" t="s">
        <v>133</v>
      </c>
      <c r="BM481" s="34" t="s">
        <v>133</v>
      </c>
      <c r="BN481" s="34" t="s">
        <v>133</v>
      </c>
      <c r="BO481" s="34" t="s">
        <v>133</v>
      </c>
      <c r="BP481" s="34" t="s">
        <v>133</v>
      </c>
      <c r="BQ481" s="16">
        <f t="shared" si="70"/>
        <v>3.6019736962807003</v>
      </c>
      <c r="BR481" s="16">
        <f t="shared" si="66"/>
        <v>1.2345219584070752</v>
      </c>
      <c r="BS481" s="16">
        <f t="shared" si="67"/>
        <v>1.2345219584070752</v>
      </c>
      <c r="BT481" s="35" t="s">
        <v>133</v>
      </c>
      <c r="BU481" s="35" t="s">
        <v>133</v>
      </c>
      <c r="BV481" s="35" t="s">
        <v>133</v>
      </c>
      <c r="BW481" s="35" t="s">
        <v>133</v>
      </c>
      <c r="BX481" s="36">
        <v>0</v>
      </c>
      <c r="BY481" s="37" t="s">
        <v>133</v>
      </c>
      <c r="BZ481" s="38" t="s">
        <v>133</v>
      </c>
    </row>
    <row r="482" spans="1:78" ht="50.1" customHeight="1">
      <c r="A482" s="19" t="s">
        <v>804</v>
      </c>
      <c r="B482" s="20" t="s">
        <v>11317</v>
      </c>
      <c r="C482" s="21">
        <v>8</v>
      </c>
      <c r="D482" s="21" t="s">
        <v>803</v>
      </c>
      <c r="E482" s="40">
        <v>3</v>
      </c>
      <c r="F482" s="40">
        <v>103.033333</v>
      </c>
      <c r="G482" s="41">
        <v>1</v>
      </c>
      <c r="H482" s="22">
        <v>3967</v>
      </c>
      <c r="I482" s="22">
        <v>43</v>
      </c>
      <c r="J482" s="23">
        <v>4408</v>
      </c>
      <c r="K482" s="23">
        <v>4528</v>
      </c>
      <c r="L482" s="23">
        <v>4288</v>
      </c>
      <c r="M482" s="24" t="s">
        <v>794</v>
      </c>
      <c r="N482" s="25" t="s">
        <v>133</v>
      </c>
      <c r="O482" s="25" t="s">
        <v>133</v>
      </c>
      <c r="P482" s="25" t="s">
        <v>133</v>
      </c>
      <c r="Q482" s="25" t="s">
        <v>133</v>
      </c>
      <c r="R482" s="25" t="s">
        <v>133</v>
      </c>
      <c r="S482" s="44" t="s">
        <v>133</v>
      </c>
      <c r="T482" s="26" t="s">
        <v>795</v>
      </c>
      <c r="U482" s="27" t="s">
        <v>133</v>
      </c>
      <c r="V482" s="27" t="s">
        <v>133</v>
      </c>
      <c r="W482" s="27" t="s">
        <v>133</v>
      </c>
      <c r="X482" s="27" t="s">
        <v>133</v>
      </c>
      <c r="Y482" s="27">
        <v>0.01</v>
      </c>
      <c r="Z482" s="27" t="s">
        <v>133</v>
      </c>
      <c r="AA482" s="27" t="s">
        <v>133</v>
      </c>
      <c r="AB482" s="28" t="s">
        <v>133</v>
      </c>
      <c r="AC482" s="28">
        <v>0.5</v>
      </c>
      <c r="AD482" s="28">
        <v>0.01</v>
      </c>
      <c r="AE482" s="28" t="s">
        <v>796</v>
      </c>
      <c r="AF482" s="28">
        <v>0.1</v>
      </c>
      <c r="AG482" s="39" t="s">
        <v>133</v>
      </c>
      <c r="AH482" s="39" t="s">
        <v>133</v>
      </c>
      <c r="AI482" s="39" t="s">
        <v>133</v>
      </c>
      <c r="AJ482" s="39" t="s">
        <v>133</v>
      </c>
      <c r="AK482" s="39" t="s">
        <v>133</v>
      </c>
      <c r="AL482" s="39">
        <v>3.044</v>
      </c>
      <c r="AM482" s="45" t="s">
        <v>133</v>
      </c>
      <c r="AN482" s="15">
        <f t="shared" si="68"/>
        <v>0.51009802979427399</v>
      </c>
      <c r="AO482" s="15">
        <f t="shared" si="69"/>
        <v>0.51009802979427399</v>
      </c>
      <c r="AP482" s="47">
        <v>-1.7833673000000001</v>
      </c>
      <c r="AQ482" s="29" t="s">
        <v>133</v>
      </c>
      <c r="AR482" s="29" t="s">
        <v>133</v>
      </c>
      <c r="AS482" s="148">
        <v>-1.0149311999999999</v>
      </c>
      <c r="AT482" s="148">
        <v>-0.64763610000000005</v>
      </c>
      <c r="AU482" s="48">
        <v>4.9594000000000001E-3</v>
      </c>
      <c r="AV482" s="47">
        <v>0.65755490000000005</v>
      </c>
      <c r="AW482" s="47">
        <v>1.0036601000000001</v>
      </c>
      <c r="AX482" s="29" t="s">
        <v>133</v>
      </c>
      <c r="AY482" s="29" t="s">
        <v>133</v>
      </c>
      <c r="AZ482" s="47">
        <v>1.7267037000000001</v>
      </c>
      <c r="BA482" s="30">
        <v>0</v>
      </c>
      <c r="BB482" s="42">
        <v>5</v>
      </c>
      <c r="BC482" s="31" t="s">
        <v>1705</v>
      </c>
      <c r="BD482" s="31" t="s">
        <v>11328</v>
      </c>
      <c r="BE482" s="31" t="s">
        <v>1709</v>
      </c>
      <c r="BF482" s="32">
        <v>0.86583155000000001</v>
      </c>
      <c r="BG482" s="32">
        <v>0.86087215000000006</v>
      </c>
      <c r="BH482" s="33">
        <v>0.05</v>
      </c>
      <c r="BI482" s="33">
        <v>0.05</v>
      </c>
      <c r="BJ482" s="32" t="s">
        <v>133</v>
      </c>
      <c r="BK482" s="32" t="s">
        <v>133</v>
      </c>
      <c r="BL482" s="32" t="s">
        <v>133</v>
      </c>
      <c r="BM482" s="34" t="s">
        <v>133</v>
      </c>
      <c r="BN482" s="34" t="s">
        <v>133</v>
      </c>
      <c r="BO482" s="34" t="s">
        <v>133</v>
      </c>
      <c r="BP482" s="34" t="s">
        <v>133</v>
      </c>
      <c r="BQ482" s="16">
        <f t="shared" si="70"/>
        <v>2.1781684500000003</v>
      </c>
      <c r="BR482" s="16">
        <f t="shared" si="66"/>
        <v>1.0031454822933823</v>
      </c>
      <c r="BS482" s="16">
        <f t="shared" si="67"/>
        <v>1.0031454822933823</v>
      </c>
      <c r="BT482" s="35" t="s">
        <v>133</v>
      </c>
      <c r="BU482" s="35" t="s">
        <v>133</v>
      </c>
      <c r="BV482" s="35" t="s">
        <v>133</v>
      </c>
      <c r="BW482" s="35" t="s">
        <v>133</v>
      </c>
      <c r="BX482" s="36">
        <v>0</v>
      </c>
      <c r="BY482" s="37" t="s">
        <v>133</v>
      </c>
      <c r="BZ482" s="38" t="s">
        <v>133</v>
      </c>
    </row>
    <row r="483" spans="1:78" ht="50.1" customHeight="1">
      <c r="A483" s="19" t="s">
        <v>806</v>
      </c>
      <c r="B483" s="20" t="s">
        <v>11318</v>
      </c>
      <c r="C483" s="21">
        <v>8</v>
      </c>
      <c r="D483" s="21" t="s">
        <v>805</v>
      </c>
      <c r="E483" s="40">
        <v>6.0833329999999997</v>
      </c>
      <c r="F483" s="40">
        <v>100.25</v>
      </c>
      <c r="G483" s="41">
        <v>1</v>
      </c>
      <c r="H483" s="22">
        <v>2955</v>
      </c>
      <c r="I483" s="22">
        <v>295.67718883945037</v>
      </c>
      <c r="J483" s="23">
        <v>3094</v>
      </c>
      <c r="K483" s="23">
        <v>3827</v>
      </c>
      <c r="L483" s="23">
        <v>2361</v>
      </c>
      <c r="M483" s="24" t="s">
        <v>787</v>
      </c>
      <c r="N483" s="25" t="s">
        <v>133</v>
      </c>
      <c r="O483" s="25" t="s">
        <v>133</v>
      </c>
      <c r="P483" s="25" t="s">
        <v>133</v>
      </c>
      <c r="Q483" s="25" t="s">
        <v>133</v>
      </c>
      <c r="R483" s="25" t="s">
        <v>133</v>
      </c>
      <c r="S483" s="44" t="s">
        <v>133</v>
      </c>
      <c r="T483" s="26" t="s">
        <v>133</v>
      </c>
      <c r="U483" s="27" t="s">
        <v>133</v>
      </c>
      <c r="V483" s="27" t="s">
        <v>133</v>
      </c>
      <c r="W483" s="27" t="s">
        <v>133</v>
      </c>
      <c r="X483" s="27" t="s">
        <v>133</v>
      </c>
      <c r="Y483" s="27">
        <v>0.01</v>
      </c>
      <c r="Z483" s="27" t="s">
        <v>133</v>
      </c>
      <c r="AA483" s="27" t="s">
        <v>133</v>
      </c>
      <c r="AB483" s="28" t="s">
        <v>133</v>
      </c>
      <c r="AC483" s="28">
        <v>0.5</v>
      </c>
      <c r="AD483" s="28">
        <v>0.01</v>
      </c>
      <c r="AE483" s="28" t="s">
        <v>796</v>
      </c>
      <c r="AF483" s="28">
        <v>0.1</v>
      </c>
      <c r="AG483" s="39" t="s">
        <v>133</v>
      </c>
      <c r="AH483" s="39" t="s">
        <v>133</v>
      </c>
      <c r="AI483" s="39" t="s">
        <v>133</v>
      </c>
      <c r="AJ483" s="39" t="s">
        <v>133</v>
      </c>
      <c r="AK483" s="39" t="s">
        <v>133</v>
      </c>
      <c r="AL483" s="39" t="s">
        <v>133</v>
      </c>
      <c r="AM483" s="45" t="s">
        <v>133</v>
      </c>
      <c r="AN483" s="15">
        <f t="shared" si="68"/>
        <v>0.51009802979427399</v>
      </c>
      <c r="AO483" s="15">
        <f t="shared" si="69"/>
        <v>0.51009802979427399</v>
      </c>
      <c r="AP483" s="47">
        <v>-1.6342327907500001</v>
      </c>
      <c r="AQ483" s="29" t="s">
        <v>133</v>
      </c>
      <c r="AR483" s="29" t="s">
        <v>133</v>
      </c>
      <c r="AS483" s="148">
        <v>-0.96261943833200003</v>
      </c>
      <c r="AT483" s="148">
        <v>-0.83423538313400003</v>
      </c>
      <c r="AU483" s="48">
        <v>1.6164965415299999E-2</v>
      </c>
      <c r="AV483" s="47">
        <v>0.86656531396500003</v>
      </c>
      <c r="AW483" s="47">
        <v>0.99504065005800002</v>
      </c>
      <c r="AX483" s="29" t="s">
        <v>133</v>
      </c>
      <c r="AY483" s="29" t="s">
        <v>133</v>
      </c>
      <c r="AZ483" s="47">
        <v>1.6933036349199999</v>
      </c>
      <c r="BA483" s="30">
        <v>1</v>
      </c>
      <c r="BB483" s="42">
        <v>5</v>
      </c>
      <c r="BC483" s="31" t="s">
        <v>11333</v>
      </c>
      <c r="BD483" s="31" t="s">
        <v>11412</v>
      </c>
      <c r="BE483" s="31" t="s">
        <v>1710</v>
      </c>
      <c r="BF483" s="32">
        <v>0.85473430016764995</v>
      </c>
      <c r="BG483" s="32">
        <v>0.83856933475234996</v>
      </c>
      <c r="BH483" s="33">
        <v>0.05</v>
      </c>
      <c r="BI483" s="33">
        <v>0.05</v>
      </c>
      <c r="BJ483" s="32" t="s">
        <v>133</v>
      </c>
      <c r="BK483" s="32" t="s">
        <v>133</v>
      </c>
      <c r="BL483" s="32" t="s">
        <v>133</v>
      </c>
      <c r="BM483" s="34" t="s">
        <v>133</v>
      </c>
      <c r="BN483" s="34" t="s">
        <v>133</v>
      </c>
      <c r="BO483" s="34" t="s">
        <v>133</v>
      </c>
      <c r="BP483" s="34" t="s">
        <v>133</v>
      </c>
      <c r="BQ483" s="35" t="s">
        <v>133</v>
      </c>
      <c r="BR483" s="16">
        <f t="shared" si="66"/>
        <v>0.98407242070235801</v>
      </c>
      <c r="BS483" s="16">
        <f t="shared" si="67"/>
        <v>0.98407242070235801</v>
      </c>
      <c r="BT483" s="35" t="s">
        <v>133</v>
      </c>
      <c r="BU483" s="35" t="s">
        <v>133</v>
      </c>
      <c r="BV483" s="35" t="s">
        <v>133</v>
      </c>
      <c r="BW483" s="35" t="s">
        <v>133</v>
      </c>
      <c r="BX483" s="36">
        <v>1</v>
      </c>
      <c r="BY483" s="37" t="s">
        <v>6098</v>
      </c>
      <c r="BZ483" s="38" t="s">
        <v>133</v>
      </c>
    </row>
    <row r="484" spans="1:78" ht="50.1" customHeight="1">
      <c r="A484" s="19" t="s">
        <v>807</v>
      </c>
      <c r="B484" s="20" t="s">
        <v>11318</v>
      </c>
      <c r="C484" s="21">
        <v>8</v>
      </c>
      <c r="D484" s="21" t="s">
        <v>805</v>
      </c>
      <c r="E484" s="40">
        <v>6.0833329999999997</v>
      </c>
      <c r="F484" s="40">
        <v>100.25</v>
      </c>
      <c r="G484" s="41">
        <v>1</v>
      </c>
      <c r="H484" s="22">
        <v>6665</v>
      </c>
      <c r="I484" s="22">
        <v>161.01242188104618</v>
      </c>
      <c r="J484" s="23">
        <v>7551.5</v>
      </c>
      <c r="K484" s="23">
        <v>7842</v>
      </c>
      <c r="L484" s="23">
        <v>7261</v>
      </c>
      <c r="M484" s="24" t="s">
        <v>787</v>
      </c>
      <c r="N484" s="25" t="s">
        <v>133</v>
      </c>
      <c r="O484" s="25" t="s">
        <v>133</v>
      </c>
      <c r="P484" s="25" t="s">
        <v>133</v>
      </c>
      <c r="Q484" s="25" t="s">
        <v>133</v>
      </c>
      <c r="R484" s="25" t="s">
        <v>133</v>
      </c>
      <c r="S484" s="44" t="s">
        <v>133</v>
      </c>
      <c r="T484" s="26" t="s">
        <v>133</v>
      </c>
      <c r="U484" s="27" t="s">
        <v>133</v>
      </c>
      <c r="V484" s="27" t="s">
        <v>133</v>
      </c>
      <c r="W484" s="27" t="s">
        <v>133</v>
      </c>
      <c r="X484" s="27" t="s">
        <v>133</v>
      </c>
      <c r="Y484" s="27">
        <v>0.01</v>
      </c>
      <c r="Z484" s="27" t="s">
        <v>133</v>
      </c>
      <c r="AA484" s="27" t="s">
        <v>133</v>
      </c>
      <c r="AB484" s="28" t="s">
        <v>133</v>
      </c>
      <c r="AC484" s="28">
        <v>0.5</v>
      </c>
      <c r="AD484" s="28">
        <v>0.01</v>
      </c>
      <c r="AE484" s="28" t="s">
        <v>796</v>
      </c>
      <c r="AF484" s="28">
        <v>0.1</v>
      </c>
      <c r="AG484" s="39" t="s">
        <v>133</v>
      </c>
      <c r="AH484" s="39" t="s">
        <v>133</v>
      </c>
      <c r="AI484" s="39" t="s">
        <v>133</v>
      </c>
      <c r="AJ484" s="39" t="s">
        <v>133</v>
      </c>
      <c r="AK484" s="39" t="s">
        <v>133</v>
      </c>
      <c r="AL484" s="39" t="s">
        <v>133</v>
      </c>
      <c r="AM484" s="45" t="s">
        <v>133</v>
      </c>
      <c r="AN484" s="15">
        <f t="shared" si="68"/>
        <v>0.51009802979427399</v>
      </c>
      <c r="AO484" s="15">
        <f t="shared" si="69"/>
        <v>0.51009802979427399</v>
      </c>
      <c r="AP484" s="47">
        <v>-1.6342327907500001</v>
      </c>
      <c r="AQ484" s="29" t="s">
        <v>133</v>
      </c>
      <c r="AR484" s="29" t="s">
        <v>133</v>
      </c>
      <c r="AS484" s="148">
        <v>-0.96261943833200003</v>
      </c>
      <c r="AT484" s="148">
        <v>-0.83423538313400003</v>
      </c>
      <c r="AU484" s="48">
        <v>1.6164965415299999E-2</v>
      </c>
      <c r="AV484" s="47">
        <v>0.86656531396500003</v>
      </c>
      <c r="AW484" s="47">
        <v>0.99504065005800002</v>
      </c>
      <c r="AX484" s="29" t="s">
        <v>133</v>
      </c>
      <c r="AY484" s="29" t="s">
        <v>133</v>
      </c>
      <c r="AZ484" s="47">
        <v>1.6933036349199999</v>
      </c>
      <c r="BA484" s="30">
        <v>1</v>
      </c>
      <c r="BB484" s="42">
        <v>5</v>
      </c>
      <c r="BC484" s="31" t="s">
        <v>11333</v>
      </c>
      <c r="BD484" s="31" t="s">
        <v>11412</v>
      </c>
      <c r="BE484" s="31" t="s">
        <v>1710</v>
      </c>
      <c r="BF484" s="32" t="s">
        <v>133</v>
      </c>
      <c r="BG484" s="32" t="s">
        <v>133</v>
      </c>
      <c r="BH484" s="33">
        <v>0.05</v>
      </c>
      <c r="BI484" s="33">
        <v>0.05</v>
      </c>
      <c r="BJ484" s="32" t="s">
        <v>133</v>
      </c>
      <c r="BK484" s="32" t="s">
        <v>133</v>
      </c>
      <c r="BL484" s="32" t="s">
        <v>133</v>
      </c>
      <c r="BM484" s="34" t="s">
        <v>133</v>
      </c>
      <c r="BN484" s="34" t="s">
        <v>133</v>
      </c>
      <c r="BO484" s="34" t="s">
        <v>133</v>
      </c>
      <c r="BP484" s="34" t="s">
        <v>133</v>
      </c>
      <c r="BQ484" s="35" t="s">
        <v>133</v>
      </c>
      <c r="BR484" s="16">
        <f t="shared" si="66"/>
        <v>0.51497572758334931</v>
      </c>
      <c r="BS484" s="16">
        <f t="shared" si="67"/>
        <v>0.51497572758334931</v>
      </c>
      <c r="BT484" s="35" t="s">
        <v>133</v>
      </c>
      <c r="BU484" s="35" t="s">
        <v>133</v>
      </c>
      <c r="BV484" s="35" t="s">
        <v>133</v>
      </c>
      <c r="BW484" s="35" t="s">
        <v>133</v>
      </c>
      <c r="BX484" s="36">
        <v>1</v>
      </c>
      <c r="BY484" s="37" t="s">
        <v>6098</v>
      </c>
      <c r="BZ484" s="38" t="s">
        <v>133</v>
      </c>
    </row>
    <row r="485" spans="1:78" ht="50.1" customHeight="1">
      <c r="A485" s="19" t="s">
        <v>808</v>
      </c>
      <c r="B485" s="20" t="s">
        <v>11318</v>
      </c>
      <c r="C485" s="21">
        <v>8</v>
      </c>
      <c r="D485" s="21" t="s">
        <v>805</v>
      </c>
      <c r="E485" s="40">
        <v>6.0833329999999997</v>
      </c>
      <c r="F485" s="40">
        <v>100.25</v>
      </c>
      <c r="G485" s="41">
        <v>1</v>
      </c>
      <c r="H485" s="22">
        <v>7765</v>
      </c>
      <c r="I485" s="22">
        <v>153.05227865013967</v>
      </c>
      <c r="J485" s="23">
        <v>8616</v>
      </c>
      <c r="K485" s="23">
        <v>9009</v>
      </c>
      <c r="L485" s="23">
        <v>8223</v>
      </c>
      <c r="M485" s="24" t="s">
        <v>787</v>
      </c>
      <c r="N485" s="25" t="s">
        <v>133</v>
      </c>
      <c r="O485" s="25" t="s">
        <v>133</v>
      </c>
      <c r="P485" s="25" t="s">
        <v>133</v>
      </c>
      <c r="Q485" s="25" t="s">
        <v>133</v>
      </c>
      <c r="R485" s="25" t="s">
        <v>133</v>
      </c>
      <c r="S485" s="44" t="s">
        <v>133</v>
      </c>
      <c r="T485" s="26" t="s">
        <v>133</v>
      </c>
      <c r="U485" s="27" t="s">
        <v>133</v>
      </c>
      <c r="V485" s="27" t="s">
        <v>133</v>
      </c>
      <c r="W485" s="27" t="s">
        <v>133</v>
      </c>
      <c r="X485" s="27" t="s">
        <v>133</v>
      </c>
      <c r="Y485" s="27">
        <v>0.01</v>
      </c>
      <c r="Z485" s="27" t="s">
        <v>133</v>
      </c>
      <c r="AA485" s="27" t="s">
        <v>133</v>
      </c>
      <c r="AB485" s="28" t="s">
        <v>133</v>
      </c>
      <c r="AC485" s="28">
        <v>0.5</v>
      </c>
      <c r="AD485" s="28">
        <v>0.01</v>
      </c>
      <c r="AE485" s="28" t="s">
        <v>796</v>
      </c>
      <c r="AF485" s="28">
        <v>0.1</v>
      </c>
      <c r="AG485" s="39" t="s">
        <v>133</v>
      </c>
      <c r="AH485" s="39" t="s">
        <v>133</v>
      </c>
      <c r="AI485" s="39" t="s">
        <v>133</v>
      </c>
      <c r="AJ485" s="39" t="s">
        <v>133</v>
      </c>
      <c r="AK485" s="39" t="s">
        <v>133</v>
      </c>
      <c r="AL485" s="39" t="s">
        <v>133</v>
      </c>
      <c r="AM485" s="45" t="s">
        <v>133</v>
      </c>
      <c r="AN485" s="15">
        <f t="shared" si="68"/>
        <v>0.51009802979427399</v>
      </c>
      <c r="AO485" s="15">
        <f t="shared" si="69"/>
        <v>0.51009802979427399</v>
      </c>
      <c r="AP485" s="47">
        <v>-1.6342327907500001</v>
      </c>
      <c r="AQ485" s="29" t="s">
        <v>133</v>
      </c>
      <c r="AR485" s="29" t="s">
        <v>133</v>
      </c>
      <c r="AS485" s="148">
        <v>-0.96261943833200003</v>
      </c>
      <c r="AT485" s="148">
        <v>-0.83423538313400003</v>
      </c>
      <c r="AU485" s="48">
        <v>1.6164965415299999E-2</v>
      </c>
      <c r="AV485" s="47">
        <v>0.86656531396500003</v>
      </c>
      <c r="AW485" s="47">
        <v>0.99504065005800002</v>
      </c>
      <c r="AX485" s="29" t="s">
        <v>133</v>
      </c>
      <c r="AY485" s="29" t="s">
        <v>133</v>
      </c>
      <c r="AZ485" s="47">
        <v>1.6933036349199999</v>
      </c>
      <c r="BA485" s="30">
        <v>1</v>
      </c>
      <c r="BB485" s="42">
        <v>5</v>
      </c>
      <c r="BC485" s="31" t="s">
        <v>11333</v>
      </c>
      <c r="BD485" s="31" t="s">
        <v>11412</v>
      </c>
      <c r="BE485" s="31" t="s">
        <v>1710</v>
      </c>
      <c r="BF485" s="32" t="s">
        <v>133</v>
      </c>
      <c r="BG485" s="32" t="s">
        <v>133</v>
      </c>
      <c r="BH485" s="33">
        <v>0.05</v>
      </c>
      <c r="BI485" s="33">
        <v>0.05</v>
      </c>
      <c r="BJ485" s="32" t="s">
        <v>133</v>
      </c>
      <c r="BK485" s="32" t="s">
        <v>133</v>
      </c>
      <c r="BL485" s="32" t="s">
        <v>133</v>
      </c>
      <c r="BM485" s="34" t="s">
        <v>133</v>
      </c>
      <c r="BN485" s="34" t="s">
        <v>133</v>
      </c>
      <c r="BO485" s="34" t="s">
        <v>133</v>
      </c>
      <c r="BP485" s="34" t="s">
        <v>133</v>
      </c>
      <c r="BQ485" s="35" t="s">
        <v>133</v>
      </c>
      <c r="BR485" s="16">
        <f t="shared" si="66"/>
        <v>0.51497572758334931</v>
      </c>
      <c r="BS485" s="16">
        <f t="shared" si="67"/>
        <v>0.51497572758334931</v>
      </c>
      <c r="BT485" s="35" t="s">
        <v>133</v>
      </c>
      <c r="BU485" s="35" t="s">
        <v>133</v>
      </c>
      <c r="BV485" s="35" t="s">
        <v>133</v>
      </c>
      <c r="BW485" s="35" t="s">
        <v>133</v>
      </c>
      <c r="BX485" s="36">
        <v>1</v>
      </c>
      <c r="BY485" s="37" t="s">
        <v>6098</v>
      </c>
      <c r="BZ485" s="38" t="s">
        <v>133</v>
      </c>
    </row>
    <row r="486" spans="1:78" ht="50.1" customHeight="1">
      <c r="A486" s="19" t="s">
        <v>809</v>
      </c>
      <c r="B486" s="20" t="s">
        <v>11318</v>
      </c>
      <c r="C486" s="21">
        <v>8</v>
      </c>
      <c r="D486" s="21" t="s">
        <v>805</v>
      </c>
      <c r="E486" s="40">
        <v>6.0833329999999997</v>
      </c>
      <c r="F486" s="40">
        <v>100.25</v>
      </c>
      <c r="G486" s="41">
        <v>1</v>
      </c>
      <c r="H486" s="22">
        <v>6045</v>
      </c>
      <c r="I486" s="22">
        <v>221.41589825484527</v>
      </c>
      <c r="J486" s="23">
        <v>6915</v>
      </c>
      <c r="K486" s="23">
        <v>7415</v>
      </c>
      <c r="L486" s="23">
        <v>6415</v>
      </c>
      <c r="M486" s="24" t="s">
        <v>787</v>
      </c>
      <c r="N486" s="25" t="s">
        <v>133</v>
      </c>
      <c r="O486" s="25" t="s">
        <v>133</v>
      </c>
      <c r="P486" s="25" t="s">
        <v>133</v>
      </c>
      <c r="Q486" s="25" t="s">
        <v>133</v>
      </c>
      <c r="R486" s="25" t="s">
        <v>133</v>
      </c>
      <c r="S486" s="44" t="s">
        <v>133</v>
      </c>
      <c r="T486" s="26" t="s">
        <v>133</v>
      </c>
      <c r="U486" s="27" t="s">
        <v>133</v>
      </c>
      <c r="V486" s="27" t="s">
        <v>133</v>
      </c>
      <c r="W486" s="27" t="s">
        <v>133</v>
      </c>
      <c r="X486" s="27" t="s">
        <v>133</v>
      </c>
      <c r="Y486" s="27">
        <v>0.01</v>
      </c>
      <c r="Z486" s="27" t="s">
        <v>133</v>
      </c>
      <c r="AA486" s="27" t="s">
        <v>133</v>
      </c>
      <c r="AB486" s="28" t="s">
        <v>133</v>
      </c>
      <c r="AC486" s="28">
        <v>0.5</v>
      </c>
      <c r="AD486" s="28">
        <v>0.01</v>
      </c>
      <c r="AE486" s="28" t="s">
        <v>796</v>
      </c>
      <c r="AF486" s="28">
        <v>0.1</v>
      </c>
      <c r="AG486" s="39" t="s">
        <v>133</v>
      </c>
      <c r="AH486" s="39" t="s">
        <v>133</v>
      </c>
      <c r="AI486" s="39" t="s">
        <v>133</v>
      </c>
      <c r="AJ486" s="39" t="s">
        <v>133</v>
      </c>
      <c r="AK486" s="39" t="s">
        <v>133</v>
      </c>
      <c r="AL486" s="39" t="s">
        <v>133</v>
      </c>
      <c r="AM486" s="45" t="s">
        <v>133</v>
      </c>
      <c r="AN486" s="15">
        <f t="shared" si="68"/>
        <v>0.51009802979427399</v>
      </c>
      <c r="AO486" s="15">
        <f t="shared" si="69"/>
        <v>0.51009802979427399</v>
      </c>
      <c r="AP486" s="47">
        <v>-1.6342327907500001</v>
      </c>
      <c r="AQ486" s="29" t="s">
        <v>133</v>
      </c>
      <c r="AR486" s="29" t="s">
        <v>133</v>
      </c>
      <c r="AS486" s="148">
        <v>-0.96261943833200003</v>
      </c>
      <c r="AT486" s="148">
        <v>-0.83423538313400003</v>
      </c>
      <c r="AU486" s="48">
        <v>1.6164965415299999E-2</v>
      </c>
      <c r="AV486" s="47">
        <v>0.86656531396500003</v>
      </c>
      <c r="AW486" s="47">
        <v>0.99504065005800002</v>
      </c>
      <c r="AX486" s="29" t="s">
        <v>133</v>
      </c>
      <c r="AY486" s="29" t="s">
        <v>133</v>
      </c>
      <c r="AZ486" s="47">
        <v>1.6933036349199999</v>
      </c>
      <c r="BA486" s="30">
        <v>1</v>
      </c>
      <c r="BB486" s="42">
        <v>5</v>
      </c>
      <c r="BC486" s="31" t="s">
        <v>11333</v>
      </c>
      <c r="BD486" s="31" t="s">
        <v>11412</v>
      </c>
      <c r="BE486" s="31" t="s">
        <v>1710</v>
      </c>
      <c r="BF486" s="32" t="s">
        <v>133</v>
      </c>
      <c r="BG486" s="32" t="s">
        <v>133</v>
      </c>
      <c r="BH486" s="33">
        <v>0.05</v>
      </c>
      <c r="BI486" s="33">
        <v>0.05</v>
      </c>
      <c r="BJ486" s="32" t="s">
        <v>133</v>
      </c>
      <c r="BK486" s="32" t="s">
        <v>133</v>
      </c>
      <c r="BL486" s="32" t="s">
        <v>133</v>
      </c>
      <c r="BM486" s="34" t="s">
        <v>133</v>
      </c>
      <c r="BN486" s="34" t="s">
        <v>133</v>
      </c>
      <c r="BO486" s="34" t="s">
        <v>133</v>
      </c>
      <c r="BP486" s="34" t="s">
        <v>133</v>
      </c>
      <c r="BQ486" s="35" t="s">
        <v>133</v>
      </c>
      <c r="BR486" s="16">
        <f t="shared" si="66"/>
        <v>0.51497572758334931</v>
      </c>
      <c r="BS486" s="16">
        <f t="shared" si="67"/>
        <v>0.51497572758334931</v>
      </c>
      <c r="BT486" s="35" t="s">
        <v>133</v>
      </c>
      <c r="BU486" s="35" t="s">
        <v>133</v>
      </c>
      <c r="BV486" s="35" t="s">
        <v>133</v>
      </c>
      <c r="BW486" s="35" t="s">
        <v>133</v>
      </c>
      <c r="BX486" s="36">
        <v>1</v>
      </c>
      <c r="BY486" s="37" t="s">
        <v>6098</v>
      </c>
      <c r="BZ486" s="38" t="s">
        <v>133</v>
      </c>
    </row>
    <row r="487" spans="1:78" ht="50.1" customHeight="1">
      <c r="B487" s="20" t="s">
        <v>6104</v>
      </c>
      <c r="C487" s="21">
        <v>8</v>
      </c>
      <c r="D487" s="21" t="s">
        <v>810</v>
      </c>
      <c r="E487" s="40">
        <v>2.75</v>
      </c>
      <c r="F487" s="40">
        <v>104.25</v>
      </c>
      <c r="G487" s="41">
        <v>1</v>
      </c>
      <c r="H487" s="22">
        <v>1350</v>
      </c>
      <c r="I487" s="22">
        <v>114.0175425099138</v>
      </c>
      <c r="J487" s="23">
        <f>(K487+L487)/2</f>
        <v>973.5</v>
      </c>
      <c r="K487" s="23">
        <v>1229</v>
      </c>
      <c r="L487" s="23">
        <v>718</v>
      </c>
      <c r="M487" s="24" t="s">
        <v>6117</v>
      </c>
      <c r="N487" s="25" t="s">
        <v>133</v>
      </c>
      <c r="O487" s="25" t="s">
        <v>133</v>
      </c>
      <c r="P487" s="25" t="s">
        <v>133</v>
      </c>
      <c r="Q487" s="25" t="s">
        <v>133</v>
      </c>
      <c r="R487" s="25" t="s">
        <v>133</v>
      </c>
      <c r="S487" s="44" t="s">
        <v>133</v>
      </c>
      <c r="T487" s="26" t="s">
        <v>764</v>
      </c>
      <c r="U487" s="27" t="s">
        <v>133</v>
      </c>
      <c r="V487" s="27" t="s">
        <v>133</v>
      </c>
      <c r="W487" s="27" t="s">
        <v>133</v>
      </c>
      <c r="X487" s="27" t="s">
        <v>133</v>
      </c>
      <c r="Y487" s="27">
        <v>0.01</v>
      </c>
      <c r="Z487" s="27" t="s">
        <v>133</v>
      </c>
      <c r="AA487" s="27" t="s">
        <v>133</v>
      </c>
      <c r="AB487" s="28" t="s">
        <v>133</v>
      </c>
      <c r="AC487" s="28">
        <v>0.5</v>
      </c>
      <c r="AD487" s="28">
        <v>0.01</v>
      </c>
      <c r="AE487" s="28" t="s">
        <v>796</v>
      </c>
      <c r="AF487" s="28">
        <v>0.1</v>
      </c>
      <c r="AG487" s="39" t="s">
        <v>133</v>
      </c>
      <c r="AH487" s="39" t="s">
        <v>133</v>
      </c>
      <c r="AI487" s="39" t="s">
        <v>133</v>
      </c>
      <c r="AJ487" s="39" t="s">
        <v>133</v>
      </c>
      <c r="AK487" s="39" t="s">
        <v>133</v>
      </c>
      <c r="AL487" s="39">
        <v>-0.7</v>
      </c>
      <c r="AM487" s="45" t="s">
        <v>133</v>
      </c>
      <c r="AN487" s="15">
        <f>SQRT(SUMSQ(IF(OR(X487="n/a",X487="nd"),0,X487),IF(OR(Y487="n/a",Y487="nd"),0,Y487),IF(OR(Z487="n/a",Z487="nd"),0,Z487),IF(OR(AA487="n/a",AA487="nd"),0,AA487),IF(OR(AB487="n/a",AB487="nd"),0,AB487),IF(OR(AC487="n/a",AC487="nd"),0,AC487),IF(OR(AD487="n/a",AD487="nd"),0,AD487),IF(OR(AE487="n/a",AE487="nd"),0,AE487),IF(OR(AF487="n/a",AF487="nd"),0,AF487),IF(OR(AG487="n/a",AG487="nd"),0,AG487),IF(OR(AH487="n/a",AH487="nd"),0,AH487),IF(OR(AI487="n/a",AI487="nd"),0,AI487)))</f>
        <v>0.51009802979427399</v>
      </c>
      <c r="AO487" s="15">
        <f>SQRT(SUMSQ(IF(OR(X487="n/a",X487="nd"),0,X487),IF(OR(Y487="n/a",Y487="nd"),0,Y487),IF(OR(Z487="n/a",Z487="nd"),0,Z487),IF(OR(AB487="n/a",AB487="nd"),0,AB487),IF(OR(AC487="n/a",AC487="nd"),0,AC487),IF(OR(AD487="n/a",AD487="nd"),0,AD487),IF(OR(AE487="n/a",AE487="nd"),0,AE487),IF(OR(AF487="n/a",AF487="nd"),0,AF487),IF(OR(AG487="n/a",AG487="nd"),0,AG487),IF(OR(AH487="n/a",AH487="nd"),0,AH487),IF(OR(AI487="n/a",AI487="nd"),0,AI487)))</f>
        <v>0.51009802979427399</v>
      </c>
      <c r="AP487" s="47">
        <v>-1.77312657426</v>
      </c>
      <c r="AQ487" s="29" t="s">
        <v>133</v>
      </c>
      <c r="AR487" s="29" t="s">
        <v>133</v>
      </c>
      <c r="AS487" s="148">
        <v>-1.0035470150900001</v>
      </c>
      <c r="AT487" s="148">
        <v>-0.62061456518299996</v>
      </c>
      <c r="AU487" s="48">
        <v>1.16597927198E-2</v>
      </c>
      <c r="AV487" s="47">
        <v>0.64393415062199999</v>
      </c>
      <c r="AW487" s="47">
        <v>0.93306262256600003</v>
      </c>
      <c r="AX487" s="29" t="s">
        <v>133</v>
      </c>
      <c r="AY487" s="29" t="s">
        <v>133</v>
      </c>
      <c r="AZ487" s="47">
        <v>1.57618235398</v>
      </c>
      <c r="BA487" s="30">
        <v>-1</v>
      </c>
      <c r="BB487" s="42">
        <v>5</v>
      </c>
      <c r="BC487" s="31" t="s">
        <v>11331</v>
      </c>
      <c r="BD487" s="31" t="s">
        <v>11414</v>
      </c>
      <c r="BE487" s="31" t="s">
        <v>1711</v>
      </c>
      <c r="BF487" s="32" t="s">
        <v>133</v>
      </c>
      <c r="BG487" s="32" t="s">
        <v>133</v>
      </c>
      <c r="BH487" s="33">
        <v>0.05</v>
      </c>
      <c r="BI487" s="33">
        <v>0.05</v>
      </c>
      <c r="BJ487" s="32" t="s">
        <v>133</v>
      </c>
      <c r="BK487" s="32" t="s">
        <v>133</v>
      </c>
      <c r="BL487" s="32" t="s">
        <v>133</v>
      </c>
      <c r="BM487" s="34" t="s">
        <v>133</v>
      </c>
      <c r="BN487" s="34" t="s">
        <v>133</v>
      </c>
      <c r="BO487" s="34" t="s">
        <v>133</v>
      </c>
      <c r="BP487" s="34" t="s">
        <v>133</v>
      </c>
      <c r="BQ487" s="35" t="s">
        <v>133</v>
      </c>
      <c r="BR487" s="16">
        <f>SQRT(SUMSQ(AN487,BG487,IF(OR(BH487="n/a",BH487="nd"),0,BH487),IF(OR(BI487="n/a",BI487="nd"),0,BI487)))</f>
        <v>0.51497572758334931</v>
      </c>
      <c r="BS487" s="16">
        <f>SQRT(SUMSQ(AO487,BG487,IF(OR(BH487="n/a",BH487="nd"),0,BH487),IF(OR(BI487="n/a",BI487="nd"),0,BI487)))</f>
        <v>0.51497572758334931</v>
      </c>
      <c r="BT487" s="35" t="s">
        <v>133</v>
      </c>
      <c r="BU487" s="35" t="s">
        <v>133</v>
      </c>
      <c r="BV487" s="35" t="s">
        <v>133</v>
      </c>
      <c r="BW487" s="35" t="s">
        <v>133</v>
      </c>
      <c r="BX487" s="36">
        <v>0</v>
      </c>
      <c r="BY487" s="37" t="s">
        <v>133</v>
      </c>
      <c r="BZ487" s="38" t="s">
        <v>133</v>
      </c>
    </row>
    <row r="488" spans="1:78" ht="50.1" customHeight="1">
      <c r="A488" s="19" t="s">
        <v>811</v>
      </c>
      <c r="B488" s="20" t="s">
        <v>11319</v>
      </c>
      <c r="C488" s="21">
        <v>8</v>
      </c>
      <c r="D488" s="21" t="s">
        <v>810</v>
      </c>
      <c r="E488" s="40">
        <v>2.75</v>
      </c>
      <c r="F488" s="40">
        <v>104.25</v>
      </c>
      <c r="G488" s="41">
        <v>1</v>
      </c>
      <c r="H488" s="22">
        <v>2310</v>
      </c>
      <c r="I488" s="22">
        <v>114.0175425099138</v>
      </c>
      <c r="J488" s="23">
        <v>2013</v>
      </c>
      <c r="K488" s="23">
        <v>2309</v>
      </c>
      <c r="L488" s="23">
        <v>1717</v>
      </c>
      <c r="M488" s="24" t="s">
        <v>6118</v>
      </c>
      <c r="N488" s="25" t="s">
        <v>133</v>
      </c>
      <c r="O488" s="25" t="s">
        <v>133</v>
      </c>
      <c r="P488" s="25" t="s">
        <v>133</v>
      </c>
      <c r="Q488" s="25" t="s">
        <v>133</v>
      </c>
      <c r="R488" s="25" t="s">
        <v>133</v>
      </c>
      <c r="S488" s="44" t="s">
        <v>133</v>
      </c>
      <c r="T488" s="26" t="s">
        <v>133</v>
      </c>
      <c r="U488" s="27" t="s">
        <v>133</v>
      </c>
      <c r="V488" s="27" t="s">
        <v>133</v>
      </c>
      <c r="W488" s="27" t="s">
        <v>133</v>
      </c>
      <c r="X488" s="27" t="s">
        <v>133</v>
      </c>
      <c r="Y488" s="27">
        <v>0.01</v>
      </c>
      <c r="Z488" s="27" t="s">
        <v>133</v>
      </c>
      <c r="AA488" s="27" t="s">
        <v>133</v>
      </c>
      <c r="AB488" s="28" t="s">
        <v>133</v>
      </c>
      <c r="AC488" s="28">
        <v>0.5</v>
      </c>
      <c r="AD488" s="28">
        <v>0.01</v>
      </c>
      <c r="AE488" s="28" t="s">
        <v>796</v>
      </c>
      <c r="AF488" s="28">
        <v>0.1</v>
      </c>
      <c r="AG488" s="39" t="s">
        <v>133</v>
      </c>
      <c r="AH488" s="39" t="s">
        <v>133</v>
      </c>
      <c r="AI488" s="39" t="s">
        <v>133</v>
      </c>
      <c r="AJ488" s="39" t="s">
        <v>133</v>
      </c>
      <c r="AK488" s="39" t="s">
        <v>133</v>
      </c>
      <c r="AL488" s="39">
        <v>2.1</v>
      </c>
      <c r="AM488" s="45" t="s">
        <v>133</v>
      </c>
      <c r="AN488" s="15">
        <f>SQRT(SUMSQ(IF(OR(X488="n/a",X488="nd"),0,X488),IF(OR(Y488="n/a",Y488="nd"),0,Y488),IF(OR(Z488="n/a",Z488="nd"),0,Z488),IF(OR(AA488="n/a",AA488="nd"),0,AA488),IF(OR(AB488="n/a",AB488="nd"),0,AB488),IF(OR(AC488="n/a",AC488="nd"),0,AC488),IF(OR(AD488="n/a",AD488="nd"),0,AD488),IF(OR(AE488="n/a",AE488="nd"),0,AE488),IF(OR(AF488="n/a",AF488="nd"),0,AF488),IF(OR(AG488="n/a",AG488="nd"),0,AG488),IF(OR(AH488="n/a",AH488="nd"),0,AH488),IF(OR(AI488="n/a",AI488="nd"),0,AI488)))</f>
        <v>0.51009802979427399</v>
      </c>
      <c r="AO488" s="15">
        <f>SQRT(SUMSQ(IF(OR(X488="n/a",X488="nd"),0,X488),IF(OR(Y488="n/a",Y488="nd"),0,Y488),IF(OR(Z488="n/a",Z488="nd"),0,Z488),IF(OR(AB488="n/a",AB488="nd"),0,AB488),IF(OR(AC488="n/a",AC488="nd"),0,AC488),IF(OR(AD488="n/a",AD488="nd"),0,AD488),IF(OR(AE488="n/a",AE488="nd"),0,AE488),IF(OR(AF488="n/a",AF488="nd"),0,AF488),IF(OR(AG488="n/a",AG488="nd"),0,AG488),IF(OR(AH488="n/a",AH488="nd"),0,AH488),IF(OR(AI488="n/a",AI488="nd"),0,AI488)))</f>
        <v>0.51009802979427399</v>
      </c>
      <c r="AP488" s="47">
        <v>-1.77312657426</v>
      </c>
      <c r="AQ488" s="29" t="s">
        <v>133</v>
      </c>
      <c r="AR488" s="29" t="s">
        <v>133</v>
      </c>
      <c r="AS488" s="148">
        <v>-1.0035470150900001</v>
      </c>
      <c r="AT488" s="148">
        <v>-0.62061456518299996</v>
      </c>
      <c r="AU488" s="48">
        <v>1.16597927198E-2</v>
      </c>
      <c r="AV488" s="47">
        <v>0.64393415062199999</v>
      </c>
      <c r="AW488" s="47">
        <v>0.93306262256600003</v>
      </c>
      <c r="AX488" s="29" t="s">
        <v>133</v>
      </c>
      <c r="AY488" s="29" t="s">
        <v>133</v>
      </c>
      <c r="AZ488" s="47">
        <v>1.57618235398</v>
      </c>
      <c r="BA488" s="30">
        <v>-1</v>
      </c>
      <c r="BB488" s="42">
        <v>5</v>
      </c>
      <c r="BC488" s="31" t="s">
        <v>11331</v>
      </c>
      <c r="BD488" s="31" t="s">
        <v>11415</v>
      </c>
      <c r="BE488" s="31" t="s">
        <v>1711</v>
      </c>
      <c r="BF488" s="32" t="s">
        <v>133</v>
      </c>
      <c r="BG488" s="32" t="s">
        <v>133</v>
      </c>
      <c r="BH488" s="33">
        <v>0.05</v>
      </c>
      <c r="BI488" s="33">
        <v>0.05</v>
      </c>
      <c r="BJ488" s="32" t="s">
        <v>133</v>
      </c>
      <c r="BK488" s="32" t="s">
        <v>133</v>
      </c>
      <c r="BL488" s="32" t="s">
        <v>133</v>
      </c>
      <c r="BM488" s="34" t="s">
        <v>133</v>
      </c>
      <c r="BN488" s="34" t="s">
        <v>133</v>
      </c>
      <c r="BO488" s="34" t="s">
        <v>133</v>
      </c>
      <c r="BP488" s="34" t="s">
        <v>133</v>
      </c>
      <c r="BQ488" s="35" t="s">
        <v>133</v>
      </c>
      <c r="BR488" s="16">
        <f t="shared" si="66"/>
        <v>0.51497572758334931</v>
      </c>
      <c r="BS488" s="16">
        <f t="shared" si="67"/>
        <v>0.51497572758334931</v>
      </c>
      <c r="BT488" s="35" t="s">
        <v>133</v>
      </c>
      <c r="BU488" s="35" t="s">
        <v>133</v>
      </c>
      <c r="BV488" s="35" t="s">
        <v>133</v>
      </c>
      <c r="BW488" s="35" t="s">
        <v>133</v>
      </c>
      <c r="BX488" s="36">
        <v>0</v>
      </c>
      <c r="BY488" s="37" t="s">
        <v>133</v>
      </c>
      <c r="BZ488" s="38" t="s">
        <v>133</v>
      </c>
    </row>
    <row r="489" spans="1:78" ht="50.1" customHeight="1">
      <c r="A489" s="19" t="s">
        <v>812</v>
      </c>
      <c r="B489" s="20" t="s">
        <v>11319</v>
      </c>
      <c r="C489" s="21">
        <v>8</v>
      </c>
      <c r="D489" s="21" t="s">
        <v>810</v>
      </c>
      <c r="E489" s="40">
        <v>2.75</v>
      </c>
      <c r="F489" s="40">
        <v>104.25</v>
      </c>
      <c r="G489" s="41">
        <v>1</v>
      </c>
      <c r="H489" s="22">
        <v>2780</v>
      </c>
      <c r="I489" s="22">
        <v>138.92443989449805</v>
      </c>
      <c r="J489" s="23">
        <v>2574.5</v>
      </c>
      <c r="K489" s="23">
        <v>2940</v>
      </c>
      <c r="L489" s="23">
        <v>2209</v>
      </c>
      <c r="M489" s="24" t="s">
        <v>6116</v>
      </c>
      <c r="N489" s="25" t="s">
        <v>133</v>
      </c>
      <c r="O489" s="25" t="s">
        <v>133</v>
      </c>
      <c r="P489" s="25" t="s">
        <v>133</v>
      </c>
      <c r="Q489" s="25" t="s">
        <v>133</v>
      </c>
      <c r="R489" s="25" t="s">
        <v>133</v>
      </c>
      <c r="S489" s="44" t="s">
        <v>133</v>
      </c>
      <c r="T489" s="26" t="s">
        <v>133</v>
      </c>
      <c r="U489" s="27" t="s">
        <v>133</v>
      </c>
      <c r="V489" s="27" t="s">
        <v>133</v>
      </c>
      <c r="W489" s="27" t="s">
        <v>133</v>
      </c>
      <c r="X489" s="27" t="s">
        <v>133</v>
      </c>
      <c r="Y489" s="27">
        <v>0.01</v>
      </c>
      <c r="Z489" s="27" t="s">
        <v>133</v>
      </c>
      <c r="AA489" s="27" t="s">
        <v>133</v>
      </c>
      <c r="AB489" s="28" t="s">
        <v>133</v>
      </c>
      <c r="AC489" s="28">
        <v>0.5</v>
      </c>
      <c r="AD489" s="28">
        <v>0.01</v>
      </c>
      <c r="AE489" s="28" t="s">
        <v>796</v>
      </c>
      <c r="AF489" s="28">
        <v>0.1</v>
      </c>
      <c r="AG489" s="39" t="s">
        <v>133</v>
      </c>
      <c r="AH489" s="39" t="s">
        <v>133</v>
      </c>
      <c r="AI489" s="39" t="s">
        <v>133</v>
      </c>
      <c r="AJ489" s="39" t="s">
        <v>133</v>
      </c>
      <c r="AK489" s="39" t="s">
        <v>133</v>
      </c>
      <c r="AL489" s="39">
        <v>2.6</v>
      </c>
      <c r="AM489" s="45" t="s">
        <v>133</v>
      </c>
      <c r="AN489" s="15">
        <f>SQRT(SUMSQ(IF(OR(X489="n/a",X489="nd"),0,X489),IF(OR(Y489="n/a",Y489="nd"),0,Y489),IF(OR(Z489="n/a",Z489="nd"),0,Z489),IF(OR(AA489="n/a",AA489="nd"),0,AA489),IF(OR(AB490="n/a",AB490="nd"),0,AB490),IF(OR(AC490="n/a",AC490="nd"),0,AC490),IF(OR(AD490="n/a",AD490="nd"),0,AD490),IF(OR(AE489="n/a",AE489="nd"),0,AE489),IF(OR(AF489="n/a",AF489="nd"),0,AF489),IF(OR(AG489="n/a",AG489="nd"),0,AG489),IF(OR(AH489="n/a",AH489="nd"),0,AH489),IF(OR(AI489="n/a",AI489="nd"),0,AI489)))</f>
        <v>0.51009802979427399</v>
      </c>
      <c r="AO489" s="15">
        <f>SQRT(SUMSQ(IF(OR(X489="n/a",X489="nd"),0,X489),IF(OR(Y489="n/a",Y489="nd"),0,Y489),IF(OR(Z489="n/a",Z489="nd"),0,Z489),IF(OR(AB490="n/a",AB490="nd"),0,AB490),IF(OR(AC490="n/a",AC490="nd"),0,AC490),IF(OR(AD490="n/a",AD490="nd"),0,AD490),IF(OR(AE489="n/a",AE489="nd"),0,AE489),IF(OR(AF489="n/a",AF489="nd"),0,AF489),IF(OR(AG489="n/a",AG489="nd"),0,AG489),IF(OR(AH489="n/a",AH489="nd"),0,AH489),IF(OR(AI489="n/a",AI489="nd"),0,AI489)))</f>
        <v>0.51009802979427399</v>
      </c>
      <c r="AP489" s="47">
        <v>-1.77312657426</v>
      </c>
      <c r="AQ489" s="29" t="s">
        <v>133</v>
      </c>
      <c r="AR489" s="29" t="s">
        <v>133</v>
      </c>
      <c r="AS489" s="148">
        <v>-1.0035470150900001</v>
      </c>
      <c r="AT489" s="148">
        <v>-0.62061456518299996</v>
      </c>
      <c r="AU489" s="48">
        <v>1.16597927198E-2</v>
      </c>
      <c r="AV489" s="47">
        <v>0.64393415062199999</v>
      </c>
      <c r="AW489" s="47">
        <v>0.93306262256600003</v>
      </c>
      <c r="AX489" s="29" t="s">
        <v>133</v>
      </c>
      <c r="AY489" s="29" t="s">
        <v>133</v>
      </c>
      <c r="AZ489" s="47">
        <v>1.57618235398</v>
      </c>
      <c r="BA489" s="30">
        <v>-1</v>
      </c>
      <c r="BB489" s="42">
        <v>5</v>
      </c>
      <c r="BC489" s="31" t="s">
        <v>11331</v>
      </c>
      <c r="BD489" s="31" t="s">
        <v>11415</v>
      </c>
      <c r="BE489" s="31" t="s">
        <v>1711</v>
      </c>
      <c r="BF489" s="32" t="s">
        <v>133</v>
      </c>
      <c r="BG489" s="32" t="s">
        <v>133</v>
      </c>
      <c r="BH489" s="33">
        <v>0.05</v>
      </c>
      <c r="BI489" s="33">
        <v>0.05</v>
      </c>
      <c r="BJ489" s="32" t="s">
        <v>133</v>
      </c>
      <c r="BK489" s="32" t="s">
        <v>133</v>
      </c>
      <c r="BL489" s="32" t="s">
        <v>133</v>
      </c>
      <c r="BM489" s="34" t="s">
        <v>133</v>
      </c>
      <c r="BN489" s="34" t="s">
        <v>133</v>
      </c>
      <c r="BO489" s="34" t="s">
        <v>133</v>
      </c>
      <c r="BP489" s="34" t="s">
        <v>133</v>
      </c>
      <c r="BQ489" s="35" t="s">
        <v>133</v>
      </c>
      <c r="BR489" s="16">
        <f>SQRT(SUMSQ(AN489,BG489,IF(OR(BH489="n/a",BH489="nd"),0,BH489),IF(OR(BI489="n/a",BI489="nd"),0,BI489)))</f>
        <v>0.51497572758334931</v>
      </c>
      <c r="BS489" s="16">
        <f t="shared" si="67"/>
        <v>0.51497572758334931</v>
      </c>
      <c r="BT489" s="35" t="s">
        <v>133</v>
      </c>
      <c r="BU489" s="35" t="s">
        <v>133</v>
      </c>
      <c r="BV489" s="35" t="s">
        <v>133</v>
      </c>
      <c r="BW489" s="35" t="s">
        <v>133</v>
      </c>
      <c r="BX489" s="36">
        <v>0</v>
      </c>
      <c r="BY489" s="37" t="s">
        <v>133</v>
      </c>
      <c r="BZ489" s="38" t="s">
        <v>133</v>
      </c>
    </row>
    <row r="490" spans="1:78" ht="50.1" customHeight="1">
      <c r="B490" s="20" t="s">
        <v>6104</v>
      </c>
      <c r="C490" s="21">
        <v>8</v>
      </c>
      <c r="D490" s="21" t="s">
        <v>810</v>
      </c>
      <c r="E490" s="40">
        <v>2.75</v>
      </c>
      <c r="F490" s="40">
        <v>104.25</v>
      </c>
      <c r="G490" s="41">
        <v>1</v>
      </c>
      <c r="H490" s="22">
        <v>3050</v>
      </c>
      <c r="I490" s="22">
        <v>138.92443989449805</v>
      </c>
      <c r="J490" s="23">
        <v>2948.5</v>
      </c>
      <c r="K490" s="23">
        <v>3322</v>
      </c>
      <c r="L490" s="23">
        <v>2575</v>
      </c>
      <c r="M490" s="24" t="s">
        <v>6116</v>
      </c>
      <c r="N490" s="25" t="s">
        <v>133</v>
      </c>
      <c r="O490" s="25" t="s">
        <v>133</v>
      </c>
      <c r="P490" s="25" t="s">
        <v>133</v>
      </c>
      <c r="Q490" s="25" t="s">
        <v>133</v>
      </c>
      <c r="R490" s="25" t="s">
        <v>133</v>
      </c>
      <c r="S490" s="44" t="s">
        <v>133</v>
      </c>
      <c r="T490" s="26" t="s">
        <v>764</v>
      </c>
      <c r="U490" s="27" t="s">
        <v>133</v>
      </c>
      <c r="V490" s="27" t="s">
        <v>133</v>
      </c>
      <c r="W490" s="27" t="s">
        <v>133</v>
      </c>
      <c r="X490" s="27" t="s">
        <v>133</v>
      </c>
      <c r="Y490" s="27">
        <v>0.01</v>
      </c>
      <c r="Z490" s="27" t="s">
        <v>133</v>
      </c>
      <c r="AA490" s="27" t="s">
        <v>133</v>
      </c>
      <c r="AB490" s="28" t="s">
        <v>133</v>
      </c>
      <c r="AC490" s="28">
        <v>0.5</v>
      </c>
      <c r="AD490" s="28">
        <v>0.01</v>
      </c>
      <c r="AE490" s="28" t="s">
        <v>796</v>
      </c>
      <c r="AF490" s="28">
        <v>0.1</v>
      </c>
      <c r="AG490" s="39" t="s">
        <v>133</v>
      </c>
      <c r="AH490" s="39" t="s">
        <v>133</v>
      </c>
      <c r="AI490" s="39" t="s">
        <v>133</v>
      </c>
      <c r="AJ490" s="39" t="s">
        <v>133</v>
      </c>
      <c r="AK490" s="39" t="s">
        <v>133</v>
      </c>
      <c r="AL490" s="39">
        <v>1.4</v>
      </c>
      <c r="AM490" s="45" t="s">
        <v>133</v>
      </c>
      <c r="AN490" s="15">
        <f>SQRT(SUMSQ(IF(OR(X490="n/a",X490="nd"),0,X490),IF(OR(Y490="n/a",Y490="nd"),0,Y490),IF(OR(Z490="n/a",Z490="nd"),0,Z490),IF(OR(AA490="n/a",AA490="nd"),0,AA490),IF(OR(AB491="n/a",AB491="nd"),0,AB491),IF(OR(AC491="n/a",AC491="nd"),0,AC491),IF(OR(AD491="n/a",AD491="nd"),0,AD491),IF(OR(AE490="n/a",AE490="nd"),0,AE490),IF(OR(AF490="n/a",AF490="nd"),0,AF490),IF(OR(AG490="n/a",AG490="nd"),0,AG490),IF(OR(AH490="n/a",AH490="nd"),0,AH490),IF(OR(AI490="n/a",AI490="nd"),0,AI490)))</f>
        <v>0.51009802979427399</v>
      </c>
      <c r="AO490" s="15">
        <f>SQRT(SUMSQ(IF(OR(X490="n/a",X490="nd"),0,X490),IF(OR(Y490="n/a",Y490="nd"),0,Y490),IF(OR(Z490="n/a",Z490="nd"),0,Z490),IF(OR(AB491="n/a",AB491="nd"),0,AB491),IF(OR(AC491="n/a",AC491="nd"),0,AC491),IF(OR(AD491="n/a",AD491="nd"),0,AD491),IF(OR(AE490="n/a",AE490="nd"),0,AE490),IF(OR(AF490="n/a",AF490="nd"),0,AF490),IF(OR(AG490="n/a",AG490="nd"),0,AG490),IF(OR(AH490="n/a",AH490="nd"),0,AH490),IF(OR(AI490="n/a",AI490="nd"),0,AI490)))</f>
        <v>0.51009802979427399</v>
      </c>
      <c r="AP490" s="47">
        <v>-1.77312657426</v>
      </c>
      <c r="AQ490" s="29" t="s">
        <v>133</v>
      </c>
      <c r="AR490" s="29" t="s">
        <v>133</v>
      </c>
      <c r="AS490" s="148">
        <v>-1.0035470150900001</v>
      </c>
      <c r="AT490" s="148">
        <v>-0.62061456518299996</v>
      </c>
      <c r="AU490" s="48">
        <v>1.16597927198E-2</v>
      </c>
      <c r="AV490" s="47">
        <v>0.64393415062199999</v>
      </c>
      <c r="AW490" s="47">
        <v>0.93306262256600003</v>
      </c>
      <c r="AX490" s="29" t="s">
        <v>133</v>
      </c>
      <c r="AY490" s="29" t="s">
        <v>133</v>
      </c>
      <c r="AZ490" s="47">
        <v>1.57618235398</v>
      </c>
      <c r="BA490" s="30">
        <v>-1</v>
      </c>
      <c r="BB490" s="42">
        <v>5</v>
      </c>
      <c r="BC490" s="31" t="s">
        <v>11331</v>
      </c>
      <c r="BD490" s="31" t="s">
        <v>11416</v>
      </c>
      <c r="BE490" s="31" t="s">
        <v>1711</v>
      </c>
      <c r="BF490" s="32" t="s">
        <v>133</v>
      </c>
      <c r="BG490" s="32" t="s">
        <v>133</v>
      </c>
      <c r="BH490" s="33">
        <v>0.05</v>
      </c>
      <c r="BI490" s="33">
        <v>0.05</v>
      </c>
      <c r="BJ490" s="32" t="s">
        <v>133</v>
      </c>
      <c r="BK490" s="32" t="s">
        <v>133</v>
      </c>
      <c r="BL490" s="32" t="s">
        <v>133</v>
      </c>
      <c r="BM490" s="34" t="s">
        <v>133</v>
      </c>
      <c r="BN490" s="34" t="s">
        <v>133</v>
      </c>
      <c r="BO490" s="34" t="s">
        <v>133</v>
      </c>
      <c r="BP490" s="34" t="s">
        <v>133</v>
      </c>
      <c r="BQ490" s="35" t="s">
        <v>133</v>
      </c>
      <c r="BR490" s="16">
        <f t="shared" si="66"/>
        <v>0.51497572758334931</v>
      </c>
      <c r="BS490" s="16">
        <f>SQRT(SUMSQ(AO490,BG490,IF(OR(BH490="n/a",BH490="nd"),0,BH490),IF(OR(BI490="n/a",BI490="nd"),0,BI490)))</f>
        <v>0.51497572758334931</v>
      </c>
      <c r="BT490" s="35" t="s">
        <v>133</v>
      </c>
      <c r="BU490" s="35" t="s">
        <v>133</v>
      </c>
      <c r="BV490" s="35" t="s">
        <v>133</v>
      </c>
      <c r="BW490" s="35" t="s">
        <v>133</v>
      </c>
      <c r="BX490" s="36">
        <v>0</v>
      </c>
      <c r="BY490" s="37" t="s">
        <v>133</v>
      </c>
      <c r="BZ490" s="38" t="s">
        <v>133</v>
      </c>
    </row>
    <row r="491" spans="1:78" ht="50.1" customHeight="1">
      <c r="A491" s="19" t="s">
        <v>813</v>
      </c>
      <c r="B491" s="20" t="s">
        <v>11319</v>
      </c>
      <c r="C491" s="21">
        <v>8</v>
      </c>
      <c r="D491" s="21" t="s">
        <v>810</v>
      </c>
      <c r="E491" s="40">
        <v>2.75</v>
      </c>
      <c r="F491" s="40">
        <v>104.25</v>
      </c>
      <c r="G491" s="41">
        <v>1</v>
      </c>
      <c r="H491" s="22">
        <v>3570</v>
      </c>
      <c r="I491" s="22">
        <v>183.84776310850236</v>
      </c>
      <c r="J491" s="23">
        <v>3562.5</v>
      </c>
      <c r="K491" s="23">
        <v>4057</v>
      </c>
      <c r="L491" s="23">
        <v>3068</v>
      </c>
      <c r="M491" s="24" t="s">
        <v>6116</v>
      </c>
      <c r="N491" s="25" t="s">
        <v>133</v>
      </c>
      <c r="O491" s="25" t="s">
        <v>133</v>
      </c>
      <c r="P491" s="25" t="s">
        <v>133</v>
      </c>
      <c r="Q491" s="25" t="s">
        <v>133</v>
      </c>
      <c r="R491" s="25" t="s">
        <v>133</v>
      </c>
      <c r="S491" s="44" t="s">
        <v>133</v>
      </c>
      <c r="T491" s="26" t="s">
        <v>133</v>
      </c>
      <c r="U491" s="27" t="s">
        <v>133</v>
      </c>
      <c r="V491" s="27" t="s">
        <v>133</v>
      </c>
      <c r="W491" s="27" t="s">
        <v>133</v>
      </c>
      <c r="X491" s="27" t="s">
        <v>133</v>
      </c>
      <c r="Y491" s="27">
        <v>0.01</v>
      </c>
      <c r="Z491" s="27" t="s">
        <v>133</v>
      </c>
      <c r="AA491" s="27" t="s">
        <v>133</v>
      </c>
      <c r="AB491" s="28" t="s">
        <v>133</v>
      </c>
      <c r="AC491" s="28">
        <v>0.5</v>
      </c>
      <c r="AD491" s="28">
        <v>0.01</v>
      </c>
      <c r="AE491" s="28" t="s">
        <v>796</v>
      </c>
      <c r="AF491" s="28">
        <v>0.1</v>
      </c>
      <c r="AG491" s="39" t="s">
        <v>133</v>
      </c>
      <c r="AH491" s="39" t="s">
        <v>133</v>
      </c>
      <c r="AI491" s="39" t="s">
        <v>133</v>
      </c>
      <c r="AJ491" s="39" t="s">
        <v>133</v>
      </c>
      <c r="AK491" s="39" t="s">
        <v>133</v>
      </c>
      <c r="AL491" s="39">
        <v>1.9</v>
      </c>
      <c r="AM491" s="45" t="s">
        <v>133</v>
      </c>
      <c r="AN491" s="15">
        <f t="shared" ref="AN491:AN496" si="71">SQRT(SUMSQ(IF(OR(X491="n/a",X491="nd"),0,X491),IF(OR(Y491="n/a",Y491="nd"),0,Y491),IF(OR(Z491="n/a",Z491="nd"),0,Z491),IF(OR(AA491="n/a",AA491="nd"),0,AA491),IF(OR(AB491="n/a",AB491="nd"),0,AB491),IF(OR(AC491="n/a",AC491="nd"),0,AC491),IF(OR(AD491="n/a",AD491="nd"),0,AD491),IF(OR(AE491="n/a",AE491="nd"),0,AE491),IF(OR(AF491="n/a",AF491="nd"),0,AF491),IF(OR(AG491="n/a",AG491="nd"),0,AG491),IF(OR(AH491="n/a",AH491="nd"),0,AH491),IF(OR(AI491="n/a",AI491="nd"),0,AI491)))</f>
        <v>0.51009802979427399</v>
      </c>
      <c r="AO491" s="15">
        <f t="shared" ref="AO491:AO496" si="72">SQRT(SUMSQ(IF(OR(X491="n/a",X491="nd"),0,X491),IF(OR(Y491="n/a",Y491="nd"),0,Y491),IF(OR(Z491="n/a",Z491="nd"),0,Z491),IF(OR(AB491="n/a",AB491="nd"),0,AB491),IF(OR(AC491="n/a",AC491="nd"),0,AC491),IF(OR(AD491="n/a",AD491="nd"),0,AD491),IF(OR(AE491="n/a",AE491="nd"),0,AE491),IF(OR(AF491="n/a",AF491="nd"),0,AF491),IF(OR(AG491="n/a",AG491="nd"),0,AG491),IF(OR(AH491="n/a",AH491="nd"),0,AH491),IF(OR(AI491="n/a",AI491="nd"),0,AI491)))</f>
        <v>0.51009802979427399</v>
      </c>
      <c r="AP491" s="47">
        <v>-1.77312657426</v>
      </c>
      <c r="AQ491" s="29" t="s">
        <v>133</v>
      </c>
      <c r="AR491" s="29" t="s">
        <v>133</v>
      </c>
      <c r="AS491" s="148">
        <v>-1.0035470150900001</v>
      </c>
      <c r="AT491" s="148">
        <v>-0.62061456518299996</v>
      </c>
      <c r="AU491" s="48">
        <v>1.16597927198E-2</v>
      </c>
      <c r="AV491" s="47">
        <v>0.64393415062199999</v>
      </c>
      <c r="AW491" s="47">
        <v>0.93306262256600003</v>
      </c>
      <c r="AX491" s="29" t="s">
        <v>133</v>
      </c>
      <c r="AY491" s="29" t="s">
        <v>133</v>
      </c>
      <c r="AZ491" s="47">
        <v>1.57618235398</v>
      </c>
      <c r="BA491" s="30">
        <v>-1</v>
      </c>
      <c r="BB491" s="42">
        <v>5</v>
      </c>
      <c r="BC491" s="31" t="s">
        <v>11331</v>
      </c>
      <c r="BD491" s="31" t="s">
        <v>11416</v>
      </c>
      <c r="BE491" s="31" t="s">
        <v>1711</v>
      </c>
      <c r="BF491" s="32" t="s">
        <v>133</v>
      </c>
      <c r="BG491" s="32" t="s">
        <v>133</v>
      </c>
      <c r="BH491" s="33">
        <v>0.05</v>
      </c>
      <c r="BI491" s="33">
        <v>0.05</v>
      </c>
      <c r="BJ491" s="32" t="s">
        <v>133</v>
      </c>
      <c r="BK491" s="32" t="s">
        <v>133</v>
      </c>
      <c r="BL491" s="32" t="s">
        <v>133</v>
      </c>
      <c r="BM491" s="34" t="s">
        <v>133</v>
      </c>
      <c r="BN491" s="34" t="s">
        <v>133</v>
      </c>
      <c r="BO491" s="34" t="s">
        <v>133</v>
      </c>
      <c r="BP491" s="34" t="s">
        <v>133</v>
      </c>
      <c r="BQ491" s="35" t="s">
        <v>133</v>
      </c>
      <c r="BR491" s="16">
        <f t="shared" si="66"/>
        <v>0.51497572758334931</v>
      </c>
      <c r="BS491" s="16">
        <f t="shared" si="67"/>
        <v>0.51497572758334931</v>
      </c>
      <c r="BT491" s="35" t="s">
        <v>133</v>
      </c>
      <c r="BU491" s="35" t="s">
        <v>133</v>
      </c>
      <c r="BV491" s="35" t="s">
        <v>133</v>
      </c>
      <c r="BW491" s="35" t="s">
        <v>133</v>
      </c>
      <c r="BX491" s="36">
        <v>0</v>
      </c>
      <c r="BY491" s="37" t="s">
        <v>133</v>
      </c>
      <c r="BZ491" s="38" t="s">
        <v>133</v>
      </c>
    </row>
    <row r="492" spans="1:78" ht="50.1" customHeight="1">
      <c r="A492" s="19" t="s">
        <v>814</v>
      </c>
      <c r="B492" s="20" t="s">
        <v>11319</v>
      </c>
      <c r="C492" s="21">
        <v>8</v>
      </c>
      <c r="D492" s="21" t="s">
        <v>810</v>
      </c>
      <c r="E492" s="40">
        <v>2.75</v>
      </c>
      <c r="F492" s="40">
        <v>104.25</v>
      </c>
      <c r="G492" s="41">
        <v>1</v>
      </c>
      <c r="H492" s="22">
        <v>4570</v>
      </c>
      <c r="I492" s="22">
        <v>165.5294535724685</v>
      </c>
      <c r="J492" s="23">
        <v>4858.5</v>
      </c>
      <c r="K492" s="23">
        <v>5309</v>
      </c>
      <c r="L492" s="23">
        <v>4408</v>
      </c>
      <c r="M492" s="24" t="s">
        <v>6116</v>
      </c>
      <c r="N492" s="25" t="s">
        <v>133</v>
      </c>
      <c r="O492" s="25" t="s">
        <v>133</v>
      </c>
      <c r="P492" s="25" t="s">
        <v>133</v>
      </c>
      <c r="Q492" s="25" t="s">
        <v>133</v>
      </c>
      <c r="R492" s="25" t="s">
        <v>133</v>
      </c>
      <c r="S492" s="44" t="s">
        <v>133</v>
      </c>
      <c r="T492" s="26" t="s">
        <v>133</v>
      </c>
      <c r="U492" s="27" t="s">
        <v>133</v>
      </c>
      <c r="V492" s="27" t="s">
        <v>133</v>
      </c>
      <c r="W492" s="27" t="s">
        <v>133</v>
      </c>
      <c r="X492" s="27" t="s">
        <v>133</v>
      </c>
      <c r="Y492" s="27">
        <v>0.01</v>
      </c>
      <c r="Z492" s="27" t="s">
        <v>133</v>
      </c>
      <c r="AA492" s="27" t="s">
        <v>133</v>
      </c>
      <c r="AB492" s="28" t="s">
        <v>133</v>
      </c>
      <c r="AC492" s="28">
        <v>0.5</v>
      </c>
      <c r="AD492" s="28">
        <v>0.01</v>
      </c>
      <c r="AE492" s="28" t="s">
        <v>796</v>
      </c>
      <c r="AF492" s="28">
        <v>0.1</v>
      </c>
      <c r="AG492" s="39" t="s">
        <v>133</v>
      </c>
      <c r="AH492" s="39" t="s">
        <v>133</v>
      </c>
      <c r="AI492" s="39" t="s">
        <v>133</v>
      </c>
      <c r="AJ492" s="39" t="s">
        <v>133</v>
      </c>
      <c r="AK492" s="39" t="s">
        <v>133</v>
      </c>
      <c r="AL492" s="39">
        <v>2.7</v>
      </c>
      <c r="AM492" s="45" t="s">
        <v>133</v>
      </c>
      <c r="AN492" s="15">
        <f t="shared" si="71"/>
        <v>0.51009802979427399</v>
      </c>
      <c r="AO492" s="15">
        <f t="shared" si="72"/>
        <v>0.51009802979427399</v>
      </c>
      <c r="AP492" s="47">
        <v>-1.77312657426</v>
      </c>
      <c r="AQ492" s="29" t="s">
        <v>133</v>
      </c>
      <c r="AR492" s="29" t="s">
        <v>133</v>
      </c>
      <c r="AS492" s="148">
        <v>-1.0035470150900001</v>
      </c>
      <c r="AT492" s="148">
        <v>-0.62061456518299996</v>
      </c>
      <c r="AU492" s="48">
        <v>1.16597927198E-2</v>
      </c>
      <c r="AV492" s="47">
        <v>0.64393415062199999</v>
      </c>
      <c r="AW492" s="47">
        <v>0.93306262256600003</v>
      </c>
      <c r="AX492" s="29" t="s">
        <v>133</v>
      </c>
      <c r="AY492" s="29" t="s">
        <v>133</v>
      </c>
      <c r="AZ492" s="47">
        <v>1.57618235398</v>
      </c>
      <c r="BA492" s="30">
        <v>-1</v>
      </c>
      <c r="BB492" s="42">
        <v>5</v>
      </c>
      <c r="BC492" s="31" t="s">
        <v>11331</v>
      </c>
      <c r="BD492" s="31" t="s">
        <v>11416</v>
      </c>
      <c r="BE492" s="31" t="s">
        <v>1711</v>
      </c>
      <c r="BF492" s="32" t="s">
        <v>133</v>
      </c>
      <c r="BG492" s="32" t="s">
        <v>133</v>
      </c>
      <c r="BH492" s="33">
        <v>0.05</v>
      </c>
      <c r="BI492" s="33">
        <v>0.05</v>
      </c>
      <c r="BJ492" s="32" t="s">
        <v>133</v>
      </c>
      <c r="BK492" s="32" t="s">
        <v>133</v>
      </c>
      <c r="BL492" s="32" t="s">
        <v>133</v>
      </c>
      <c r="BM492" s="34" t="s">
        <v>133</v>
      </c>
      <c r="BN492" s="34" t="s">
        <v>133</v>
      </c>
      <c r="BO492" s="34" t="s">
        <v>133</v>
      </c>
      <c r="BP492" s="34" t="s">
        <v>133</v>
      </c>
      <c r="BQ492" s="35" t="s">
        <v>133</v>
      </c>
      <c r="BR492" s="16">
        <f t="shared" si="66"/>
        <v>0.51497572758334931</v>
      </c>
      <c r="BS492" s="16">
        <f t="shared" si="67"/>
        <v>0.51497572758334931</v>
      </c>
      <c r="BT492" s="35" t="s">
        <v>133</v>
      </c>
      <c r="BU492" s="35" t="s">
        <v>133</v>
      </c>
      <c r="BV492" s="35" t="s">
        <v>133</v>
      </c>
      <c r="BW492" s="35" t="s">
        <v>133</v>
      </c>
      <c r="BX492" s="36">
        <v>0</v>
      </c>
      <c r="BY492" s="37" t="s">
        <v>133</v>
      </c>
      <c r="BZ492" s="38" t="s">
        <v>133</v>
      </c>
    </row>
    <row r="493" spans="1:78" ht="50.1" customHeight="1">
      <c r="B493" s="20" t="s">
        <v>6104</v>
      </c>
      <c r="C493" s="21">
        <v>8</v>
      </c>
      <c r="D493" s="21" t="s">
        <v>810</v>
      </c>
      <c r="E493" s="40">
        <v>2.75</v>
      </c>
      <c r="F493" s="40">
        <v>104.25</v>
      </c>
      <c r="G493" s="41">
        <v>1</v>
      </c>
      <c r="H493" s="22">
        <v>4890</v>
      </c>
      <c r="I493" s="22">
        <v>165.5294535724685</v>
      </c>
      <c r="J493" s="23">
        <v>5235.5</v>
      </c>
      <c r="K493" s="23">
        <v>5638</v>
      </c>
      <c r="L493" s="23">
        <v>4833</v>
      </c>
      <c r="M493" s="24" t="s">
        <v>6119</v>
      </c>
      <c r="N493" s="25" t="s">
        <v>133</v>
      </c>
      <c r="O493" s="25" t="s">
        <v>133</v>
      </c>
      <c r="P493" s="25" t="s">
        <v>133</v>
      </c>
      <c r="Q493" s="25" t="s">
        <v>133</v>
      </c>
      <c r="R493" s="25" t="s">
        <v>133</v>
      </c>
      <c r="S493" s="44" t="s">
        <v>133</v>
      </c>
      <c r="T493" s="26" t="s">
        <v>764</v>
      </c>
      <c r="U493" s="27" t="s">
        <v>133</v>
      </c>
      <c r="V493" s="27" t="s">
        <v>133</v>
      </c>
      <c r="W493" s="27" t="s">
        <v>133</v>
      </c>
      <c r="X493" s="27" t="s">
        <v>133</v>
      </c>
      <c r="Y493" s="27">
        <v>0.01</v>
      </c>
      <c r="Z493" s="27" t="s">
        <v>133</v>
      </c>
      <c r="AA493" s="27" t="s">
        <v>133</v>
      </c>
      <c r="AB493" s="28" t="s">
        <v>133</v>
      </c>
      <c r="AC493" s="28">
        <v>0.5</v>
      </c>
      <c r="AD493" s="28">
        <v>0.01</v>
      </c>
      <c r="AE493" s="28" t="s">
        <v>796</v>
      </c>
      <c r="AF493" s="28">
        <v>0.1</v>
      </c>
      <c r="AG493" s="39" t="s">
        <v>133</v>
      </c>
      <c r="AH493" s="39" t="s">
        <v>133</v>
      </c>
      <c r="AI493" s="39" t="s">
        <v>133</v>
      </c>
      <c r="AJ493" s="39" t="s">
        <v>133</v>
      </c>
      <c r="AK493" s="39" t="s">
        <v>133</v>
      </c>
      <c r="AL493" s="39">
        <v>1.5</v>
      </c>
      <c r="AM493" s="45" t="s">
        <v>133</v>
      </c>
      <c r="AN493" s="15">
        <f t="shared" si="71"/>
        <v>0.51009802979427399</v>
      </c>
      <c r="AO493" s="15">
        <f t="shared" si="72"/>
        <v>0.51009802979427399</v>
      </c>
      <c r="AP493" s="47">
        <v>-1.77312657426</v>
      </c>
      <c r="AQ493" s="29" t="s">
        <v>133</v>
      </c>
      <c r="AR493" s="29" t="s">
        <v>133</v>
      </c>
      <c r="AS493" s="148">
        <v>-1.0035470150900001</v>
      </c>
      <c r="AT493" s="148">
        <v>-0.62061456518299996</v>
      </c>
      <c r="AU493" s="48">
        <v>1.16597927198E-2</v>
      </c>
      <c r="AV493" s="47">
        <v>0.64393415062199999</v>
      </c>
      <c r="AW493" s="47">
        <v>0.93306262256600003</v>
      </c>
      <c r="AX493" s="29" t="s">
        <v>133</v>
      </c>
      <c r="AY493" s="29" t="s">
        <v>133</v>
      </c>
      <c r="AZ493" s="47">
        <v>1.57618235398</v>
      </c>
      <c r="BA493" s="30">
        <v>-1</v>
      </c>
      <c r="BB493" s="42">
        <v>5</v>
      </c>
      <c r="BC493" s="31" t="s">
        <v>11331</v>
      </c>
      <c r="BD493" s="31" t="s">
        <v>11417</v>
      </c>
      <c r="BE493" s="31" t="s">
        <v>1711</v>
      </c>
      <c r="BF493" s="32" t="s">
        <v>133</v>
      </c>
      <c r="BG493" s="32" t="s">
        <v>133</v>
      </c>
      <c r="BH493" s="33">
        <v>0.05</v>
      </c>
      <c r="BI493" s="33">
        <v>0.05</v>
      </c>
      <c r="BJ493" s="32" t="s">
        <v>133</v>
      </c>
      <c r="BK493" s="32" t="s">
        <v>133</v>
      </c>
      <c r="BL493" s="32" t="s">
        <v>133</v>
      </c>
      <c r="BM493" s="34" t="s">
        <v>133</v>
      </c>
      <c r="BN493" s="34" t="s">
        <v>133</v>
      </c>
      <c r="BO493" s="34" t="s">
        <v>133</v>
      </c>
      <c r="BP493" s="34" t="s">
        <v>133</v>
      </c>
      <c r="BQ493" s="35" t="s">
        <v>133</v>
      </c>
      <c r="BR493" s="16">
        <f>SQRT(SUMSQ(AN493,BG493,IF(OR(BH493="n/a",BH493="nd"),0,BH493),IF(OR(BI493="n/a",BI493="nd"),0,BI493)))</f>
        <v>0.51497572758334931</v>
      </c>
      <c r="BS493" s="16">
        <f>SQRT(SUMSQ(AO493,BG493,IF(OR(BH493="n/a",BH493="nd"),0,BH493),IF(OR(BI493="n/a",BI493="nd"),0,BI493)))</f>
        <v>0.51497572758334931</v>
      </c>
      <c r="BT493" s="35" t="s">
        <v>133</v>
      </c>
      <c r="BU493" s="35" t="s">
        <v>133</v>
      </c>
      <c r="BV493" s="35" t="s">
        <v>133</v>
      </c>
      <c r="BW493" s="35" t="s">
        <v>133</v>
      </c>
      <c r="BX493" s="36">
        <v>0</v>
      </c>
      <c r="BY493" s="37" t="s">
        <v>133</v>
      </c>
      <c r="BZ493" s="38" t="s">
        <v>133</v>
      </c>
    </row>
    <row r="494" spans="1:78" ht="50.1" customHeight="1">
      <c r="B494" s="20" t="s">
        <v>6104</v>
      </c>
      <c r="C494" s="21">
        <v>8</v>
      </c>
      <c r="D494" s="21" t="s">
        <v>810</v>
      </c>
      <c r="E494" s="40">
        <v>2.75</v>
      </c>
      <c r="F494" s="40">
        <v>104.25</v>
      </c>
      <c r="G494" s="41">
        <v>1</v>
      </c>
      <c r="H494" s="22">
        <v>5740</v>
      </c>
      <c r="I494" s="22">
        <v>156.52475842498527</v>
      </c>
      <c r="J494" s="23">
        <v>6234</v>
      </c>
      <c r="K494" s="23">
        <v>6597</v>
      </c>
      <c r="L494" s="23">
        <v>5871</v>
      </c>
      <c r="M494" s="24" t="s">
        <v>6120</v>
      </c>
      <c r="N494" s="25" t="s">
        <v>133</v>
      </c>
      <c r="O494" s="25" t="s">
        <v>133</v>
      </c>
      <c r="P494" s="25" t="s">
        <v>133</v>
      </c>
      <c r="Q494" s="25" t="s">
        <v>133</v>
      </c>
      <c r="R494" s="25" t="s">
        <v>133</v>
      </c>
      <c r="S494" s="44" t="s">
        <v>133</v>
      </c>
      <c r="T494" s="26" t="s">
        <v>764</v>
      </c>
      <c r="U494" s="27" t="s">
        <v>133</v>
      </c>
      <c r="V494" s="27" t="s">
        <v>133</v>
      </c>
      <c r="W494" s="27" t="s">
        <v>133</v>
      </c>
      <c r="X494" s="27" t="s">
        <v>133</v>
      </c>
      <c r="Y494" s="27">
        <v>0.01</v>
      </c>
      <c r="Z494" s="27" t="s">
        <v>133</v>
      </c>
      <c r="AA494" s="27" t="s">
        <v>133</v>
      </c>
      <c r="AB494" s="28" t="s">
        <v>133</v>
      </c>
      <c r="AC494" s="28">
        <v>0.5</v>
      </c>
      <c r="AD494" s="28">
        <v>0.01</v>
      </c>
      <c r="AE494" s="28" t="s">
        <v>796</v>
      </c>
      <c r="AF494" s="28">
        <v>0.1</v>
      </c>
      <c r="AG494" s="39" t="s">
        <v>133</v>
      </c>
      <c r="AH494" s="39" t="s">
        <v>133</v>
      </c>
      <c r="AI494" s="39" t="s">
        <v>133</v>
      </c>
      <c r="AJ494" s="39" t="s">
        <v>133</v>
      </c>
      <c r="AK494" s="39" t="s">
        <v>133</v>
      </c>
      <c r="AL494" s="39">
        <v>2.7</v>
      </c>
      <c r="AM494" s="45" t="s">
        <v>133</v>
      </c>
      <c r="AN494" s="15">
        <f t="shared" si="71"/>
        <v>0.51009802979427399</v>
      </c>
      <c r="AO494" s="15">
        <f t="shared" si="72"/>
        <v>0.51009802979427399</v>
      </c>
      <c r="AP494" s="47">
        <v>-1.77312657426</v>
      </c>
      <c r="AQ494" s="29" t="s">
        <v>133</v>
      </c>
      <c r="AR494" s="29" t="s">
        <v>133</v>
      </c>
      <c r="AS494" s="148">
        <v>-1.0035470150900001</v>
      </c>
      <c r="AT494" s="148">
        <v>-0.62061456518299996</v>
      </c>
      <c r="AU494" s="48">
        <v>1.16597927198E-2</v>
      </c>
      <c r="AV494" s="47">
        <v>0.64393415062199999</v>
      </c>
      <c r="AW494" s="47">
        <v>0.93306262256600003</v>
      </c>
      <c r="AX494" s="29" t="s">
        <v>133</v>
      </c>
      <c r="AY494" s="29" t="s">
        <v>133</v>
      </c>
      <c r="AZ494" s="47">
        <v>1.57618235398</v>
      </c>
      <c r="BA494" s="30">
        <v>-1</v>
      </c>
      <c r="BB494" s="42">
        <v>5</v>
      </c>
      <c r="BC494" s="31" t="s">
        <v>11331</v>
      </c>
      <c r="BD494" s="31" t="s">
        <v>11417</v>
      </c>
      <c r="BE494" s="31" t="s">
        <v>1711</v>
      </c>
      <c r="BF494" s="32" t="s">
        <v>133</v>
      </c>
      <c r="BG494" s="32" t="s">
        <v>133</v>
      </c>
      <c r="BH494" s="33">
        <v>0.05</v>
      </c>
      <c r="BI494" s="33">
        <v>0.05</v>
      </c>
      <c r="BJ494" s="32" t="s">
        <v>133</v>
      </c>
      <c r="BK494" s="32" t="s">
        <v>133</v>
      </c>
      <c r="BL494" s="32" t="s">
        <v>133</v>
      </c>
      <c r="BM494" s="34" t="s">
        <v>133</v>
      </c>
      <c r="BN494" s="34" t="s">
        <v>133</v>
      </c>
      <c r="BO494" s="34" t="s">
        <v>133</v>
      </c>
      <c r="BP494" s="34" t="s">
        <v>133</v>
      </c>
      <c r="BQ494" s="35" t="s">
        <v>133</v>
      </c>
      <c r="BR494" s="16">
        <f>SQRT(SUMSQ(AN494,BG494,IF(OR(BH494="n/a",BH494="nd"),0,BH494),IF(OR(BI494="n/a",BI494="nd"),0,BI494)))</f>
        <v>0.51497572758334931</v>
      </c>
      <c r="BS494" s="16">
        <f>SQRT(SUMSQ(AO494,BG494,IF(OR(BH494="n/a",BH494="nd"),0,BH494),IF(OR(BI494="n/a",BI494="nd"),0,BI494)))</f>
        <v>0.51497572758334931</v>
      </c>
      <c r="BT494" s="35" t="s">
        <v>133</v>
      </c>
      <c r="BU494" s="35" t="s">
        <v>133</v>
      </c>
      <c r="BV494" s="35" t="s">
        <v>133</v>
      </c>
      <c r="BW494" s="35" t="s">
        <v>133</v>
      </c>
      <c r="BX494" s="36">
        <v>0</v>
      </c>
      <c r="BY494" s="37" t="s">
        <v>133</v>
      </c>
      <c r="BZ494" s="38" t="s">
        <v>133</v>
      </c>
    </row>
    <row r="495" spans="1:78" ht="50.1" customHeight="1">
      <c r="B495" s="20" t="s">
        <v>6104</v>
      </c>
      <c r="C495" s="21">
        <v>8</v>
      </c>
      <c r="D495" s="21" t="s">
        <v>810</v>
      </c>
      <c r="E495" s="40">
        <v>2.75</v>
      </c>
      <c r="F495" s="40">
        <v>104.25</v>
      </c>
      <c r="G495" s="41">
        <v>1</v>
      </c>
      <c r="H495" s="22">
        <v>6350</v>
      </c>
      <c r="I495" s="22">
        <v>174.64249196572982</v>
      </c>
      <c r="J495" s="23">
        <v>6886</v>
      </c>
      <c r="K495" s="23">
        <v>7294</v>
      </c>
      <c r="L495" s="23">
        <v>6478</v>
      </c>
      <c r="M495" s="24" t="s">
        <v>6122</v>
      </c>
      <c r="N495" s="25" t="s">
        <v>133</v>
      </c>
      <c r="O495" s="25" t="s">
        <v>133</v>
      </c>
      <c r="P495" s="25" t="s">
        <v>133</v>
      </c>
      <c r="Q495" s="25" t="s">
        <v>133</v>
      </c>
      <c r="R495" s="25" t="s">
        <v>133</v>
      </c>
      <c r="S495" s="44" t="s">
        <v>133</v>
      </c>
      <c r="T495" s="26" t="s">
        <v>764</v>
      </c>
      <c r="U495" s="27" t="s">
        <v>133</v>
      </c>
      <c r="V495" s="27" t="s">
        <v>133</v>
      </c>
      <c r="W495" s="27" t="s">
        <v>133</v>
      </c>
      <c r="X495" s="27" t="s">
        <v>133</v>
      </c>
      <c r="Y495" s="27">
        <v>0.01</v>
      </c>
      <c r="Z495" s="27" t="s">
        <v>133</v>
      </c>
      <c r="AA495" s="27" t="s">
        <v>133</v>
      </c>
      <c r="AB495" s="28" t="s">
        <v>133</v>
      </c>
      <c r="AC495" s="28">
        <v>0.5</v>
      </c>
      <c r="AD495" s="28">
        <v>0.01</v>
      </c>
      <c r="AE495" s="28" t="s">
        <v>796</v>
      </c>
      <c r="AF495" s="28">
        <v>0.1</v>
      </c>
      <c r="AG495" s="39" t="s">
        <v>133</v>
      </c>
      <c r="AH495" s="39" t="s">
        <v>133</v>
      </c>
      <c r="AI495" s="39" t="s">
        <v>133</v>
      </c>
      <c r="AJ495" s="39" t="s">
        <v>133</v>
      </c>
      <c r="AK495" s="39" t="s">
        <v>133</v>
      </c>
      <c r="AL495" s="39">
        <v>0.4</v>
      </c>
      <c r="AM495" s="45" t="s">
        <v>133</v>
      </c>
      <c r="AN495" s="15">
        <f t="shared" si="71"/>
        <v>0.51009802979427399</v>
      </c>
      <c r="AO495" s="15">
        <f t="shared" si="72"/>
        <v>0.51009802979427399</v>
      </c>
      <c r="AP495" s="47">
        <v>-1.77312657426</v>
      </c>
      <c r="AQ495" s="29" t="s">
        <v>133</v>
      </c>
      <c r="AR495" s="29" t="s">
        <v>133</v>
      </c>
      <c r="AS495" s="148">
        <v>-1.0035470150900001</v>
      </c>
      <c r="AT495" s="148">
        <v>-0.62061456518299996</v>
      </c>
      <c r="AU495" s="48">
        <v>1.16597927198E-2</v>
      </c>
      <c r="AV495" s="47">
        <v>0.64393415062199999</v>
      </c>
      <c r="AW495" s="47">
        <v>0.93306262256600003</v>
      </c>
      <c r="AX495" s="29" t="s">
        <v>133</v>
      </c>
      <c r="AY495" s="29" t="s">
        <v>133</v>
      </c>
      <c r="AZ495" s="47">
        <v>1.57618235398</v>
      </c>
      <c r="BA495" s="30">
        <v>-1</v>
      </c>
      <c r="BB495" s="42">
        <v>1</v>
      </c>
      <c r="BC495" s="31" t="s">
        <v>11331</v>
      </c>
      <c r="BD495" s="31" t="s">
        <v>11418</v>
      </c>
      <c r="BE495" s="31" t="s">
        <v>1711</v>
      </c>
      <c r="BF495" s="32" t="s">
        <v>133</v>
      </c>
      <c r="BG495" s="32" t="s">
        <v>133</v>
      </c>
      <c r="BH495" s="33">
        <v>0.05</v>
      </c>
      <c r="BI495" s="33">
        <v>0.05</v>
      </c>
      <c r="BJ495" s="32" t="s">
        <v>133</v>
      </c>
      <c r="BK495" s="32" t="s">
        <v>133</v>
      </c>
      <c r="BL495" s="32" t="s">
        <v>133</v>
      </c>
      <c r="BM495" s="34" t="s">
        <v>133</v>
      </c>
      <c r="BN495" s="34" t="s">
        <v>133</v>
      </c>
      <c r="BO495" s="34" t="s">
        <v>133</v>
      </c>
      <c r="BP495" s="34" t="s">
        <v>133</v>
      </c>
      <c r="BQ495" s="35" t="s">
        <v>133</v>
      </c>
      <c r="BR495" s="16">
        <f>SQRT(SUMSQ(AN495,BG495,IF(OR(BH495="n/a",BH495="nd"),0,BH495),IF(OR(BI495="n/a",BI495="nd"),0,BI495)))</f>
        <v>0.51497572758334931</v>
      </c>
      <c r="BS495" s="16">
        <f>SQRT(SUMSQ(AO495,BG495,IF(OR(BH495="n/a",BH495="nd"),0,BH495),IF(OR(BI495="n/a",BI495="nd"),0,BI495)))</f>
        <v>0.51497572758334931</v>
      </c>
      <c r="BT495" s="35" t="s">
        <v>133</v>
      </c>
      <c r="BU495" s="35" t="s">
        <v>133</v>
      </c>
      <c r="BV495" s="35" t="s">
        <v>133</v>
      </c>
      <c r="BW495" s="35" t="s">
        <v>133</v>
      </c>
      <c r="BX495" s="36">
        <v>0</v>
      </c>
      <c r="BY495" s="37" t="s">
        <v>133</v>
      </c>
      <c r="BZ495" s="38" t="s">
        <v>133</v>
      </c>
    </row>
    <row r="496" spans="1:78" ht="50.1" customHeight="1">
      <c r="B496" s="20" t="s">
        <v>6104</v>
      </c>
      <c r="C496" s="21">
        <v>8</v>
      </c>
      <c r="D496" s="21" t="s">
        <v>810</v>
      </c>
      <c r="E496" s="40">
        <v>2.75</v>
      </c>
      <c r="F496" s="40">
        <v>104.25</v>
      </c>
      <c r="G496" s="41">
        <v>1</v>
      </c>
      <c r="H496" s="22">
        <v>6950</v>
      </c>
      <c r="I496" s="22">
        <v>202.48456731316588</v>
      </c>
      <c r="J496" s="23">
        <v>7528</v>
      </c>
      <c r="K496" s="23">
        <v>7930</v>
      </c>
      <c r="L496" s="23">
        <v>7126</v>
      </c>
      <c r="M496" s="24" t="s">
        <v>6121</v>
      </c>
      <c r="N496" s="25" t="s">
        <v>133</v>
      </c>
      <c r="O496" s="25" t="s">
        <v>133</v>
      </c>
      <c r="P496" s="25" t="s">
        <v>133</v>
      </c>
      <c r="Q496" s="25" t="s">
        <v>133</v>
      </c>
      <c r="R496" s="25" t="s">
        <v>133</v>
      </c>
      <c r="S496" s="44" t="s">
        <v>133</v>
      </c>
      <c r="T496" s="26" t="s">
        <v>764</v>
      </c>
      <c r="U496" s="27" t="s">
        <v>133</v>
      </c>
      <c r="V496" s="27" t="s">
        <v>133</v>
      </c>
      <c r="W496" s="27" t="s">
        <v>133</v>
      </c>
      <c r="X496" s="27" t="s">
        <v>133</v>
      </c>
      <c r="Y496" s="27">
        <v>0.01</v>
      </c>
      <c r="Z496" s="27" t="s">
        <v>133</v>
      </c>
      <c r="AA496" s="27" t="s">
        <v>133</v>
      </c>
      <c r="AB496" s="28" t="s">
        <v>133</v>
      </c>
      <c r="AC496" s="28">
        <v>0.5</v>
      </c>
      <c r="AD496" s="28">
        <v>0.01</v>
      </c>
      <c r="AE496" s="28" t="s">
        <v>796</v>
      </c>
      <c r="AF496" s="28">
        <v>0.1</v>
      </c>
      <c r="AG496" s="39" t="s">
        <v>133</v>
      </c>
      <c r="AH496" s="39" t="s">
        <v>133</v>
      </c>
      <c r="AI496" s="39" t="s">
        <v>133</v>
      </c>
      <c r="AJ496" s="39" t="s">
        <v>133</v>
      </c>
      <c r="AK496" s="39" t="s">
        <v>133</v>
      </c>
      <c r="AL496" s="39">
        <v>0.5</v>
      </c>
      <c r="AM496" s="45" t="s">
        <v>133</v>
      </c>
      <c r="AN496" s="15">
        <f t="shared" si="71"/>
        <v>0.51009802979427399</v>
      </c>
      <c r="AO496" s="15">
        <f t="shared" si="72"/>
        <v>0.51009802979427399</v>
      </c>
      <c r="AP496" s="47">
        <v>-1.77312657426</v>
      </c>
      <c r="AQ496" s="29" t="s">
        <v>133</v>
      </c>
      <c r="AR496" s="29" t="s">
        <v>133</v>
      </c>
      <c r="AS496" s="148">
        <v>-1.0035470150900001</v>
      </c>
      <c r="AT496" s="148">
        <v>-0.62061456518299996</v>
      </c>
      <c r="AU496" s="48">
        <v>1.16597927198E-2</v>
      </c>
      <c r="AV496" s="47">
        <v>0.64393415062199999</v>
      </c>
      <c r="AW496" s="47">
        <v>0.93306262256600003</v>
      </c>
      <c r="AX496" s="29" t="s">
        <v>133</v>
      </c>
      <c r="AY496" s="29" t="s">
        <v>133</v>
      </c>
      <c r="AZ496" s="47">
        <v>1.57618235398</v>
      </c>
      <c r="BA496" s="30">
        <v>-1</v>
      </c>
      <c r="BB496" s="42">
        <v>1</v>
      </c>
      <c r="BC496" s="31" t="s">
        <v>11331</v>
      </c>
      <c r="BD496" s="31" t="s">
        <v>11418</v>
      </c>
      <c r="BE496" s="31" t="s">
        <v>1711</v>
      </c>
      <c r="BF496" s="32" t="s">
        <v>133</v>
      </c>
      <c r="BG496" s="32" t="s">
        <v>133</v>
      </c>
      <c r="BH496" s="33">
        <v>0.05</v>
      </c>
      <c r="BI496" s="33">
        <v>0.05</v>
      </c>
      <c r="BJ496" s="32" t="s">
        <v>133</v>
      </c>
      <c r="BK496" s="32" t="s">
        <v>133</v>
      </c>
      <c r="BL496" s="32" t="s">
        <v>133</v>
      </c>
      <c r="BM496" s="34" t="s">
        <v>133</v>
      </c>
      <c r="BN496" s="34" t="s">
        <v>133</v>
      </c>
      <c r="BO496" s="34" t="s">
        <v>133</v>
      </c>
      <c r="BP496" s="34" t="s">
        <v>133</v>
      </c>
      <c r="BQ496" s="35" t="s">
        <v>133</v>
      </c>
      <c r="BR496" s="16">
        <f>SQRT(SUMSQ(AN496,BG496,IF(OR(BH496="n/a",BH496="nd"),0,BH496),IF(OR(BI496="n/a",BI496="nd"),0,BI496)))</f>
        <v>0.51497572758334931</v>
      </c>
      <c r="BS496" s="16">
        <f>SQRT(SUMSQ(AO496,BG496,IF(OR(BH496="n/a",BH496="nd"),0,BH496),IF(OR(BI496="n/a",BI496="nd"),0,BI496)))</f>
        <v>0.51497572758334931</v>
      </c>
      <c r="BT496" s="35" t="s">
        <v>133</v>
      </c>
      <c r="BU496" s="35" t="s">
        <v>133</v>
      </c>
      <c r="BV496" s="35" t="s">
        <v>133</v>
      </c>
      <c r="BW496" s="35" t="s">
        <v>133</v>
      </c>
      <c r="BX496" s="36">
        <v>0</v>
      </c>
      <c r="BY496" s="37" t="s">
        <v>133</v>
      </c>
      <c r="BZ496" s="38" t="s">
        <v>133</v>
      </c>
    </row>
    <row r="497" spans="1:78" ht="50.1" customHeight="1">
      <c r="A497" s="19" t="s">
        <v>818</v>
      </c>
      <c r="B497" s="20" t="s">
        <v>1118</v>
      </c>
      <c r="C497" s="21">
        <v>7</v>
      </c>
      <c r="D497" s="21" t="s">
        <v>815</v>
      </c>
      <c r="E497" s="40">
        <v>2.7728030000000001</v>
      </c>
      <c r="F497" s="40">
        <v>74.298810000000003</v>
      </c>
      <c r="G497" s="41">
        <v>1</v>
      </c>
      <c r="H497" s="22">
        <v>7802</v>
      </c>
      <c r="I497" s="22">
        <v>53</v>
      </c>
      <c r="J497" s="23">
        <v>8137</v>
      </c>
      <c r="K497" s="23">
        <v>8280</v>
      </c>
      <c r="L497" s="23">
        <v>7994</v>
      </c>
      <c r="M497" s="24" t="s">
        <v>816</v>
      </c>
      <c r="N497" s="25" t="s">
        <v>133</v>
      </c>
      <c r="O497" s="25" t="s">
        <v>133</v>
      </c>
      <c r="P497" s="25" t="s">
        <v>133</v>
      </c>
      <c r="Q497" s="25" t="s">
        <v>133</v>
      </c>
      <c r="R497" s="25" t="s">
        <v>133</v>
      </c>
      <c r="S497" s="44" t="s">
        <v>133</v>
      </c>
      <c r="T497" s="26" t="s">
        <v>817</v>
      </c>
      <c r="U497" s="27" t="s">
        <v>133</v>
      </c>
      <c r="V497" s="27" t="s">
        <v>133</v>
      </c>
      <c r="W497" s="27" t="s">
        <v>133</v>
      </c>
      <c r="X497" s="27" t="s">
        <v>133</v>
      </c>
      <c r="Y497" s="27">
        <v>0.01</v>
      </c>
      <c r="Z497" s="27">
        <v>0.15</v>
      </c>
      <c r="AA497" s="27" t="s">
        <v>133</v>
      </c>
      <c r="AB497" s="28" t="s">
        <v>133</v>
      </c>
      <c r="AC497" s="28">
        <v>0.5</v>
      </c>
      <c r="AD497" s="28">
        <v>0.01</v>
      </c>
      <c r="AE497" s="28" t="s">
        <v>796</v>
      </c>
      <c r="AF497" s="28">
        <v>0.1</v>
      </c>
      <c r="AG497" s="39" t="s">
        <v>133</v>
      </c>
      <c r="AH497" s="39" t="s">
        <v>133</v>
      </c>
      <c r="AI497" s="39" t="s">
        <v>133</v>
      </c>
      <c r="AJ497" s="39" t="s">
        <v>133</v>
      </c>
      <c r="AK497" s="39" t="s">
        <v>133</v>
      </c>
      <c r="AL497" s="39">
        <v>-13.89</v>
      </c>
      <c r="AM497" s="45" t="s">
        <v>289</v>
      </c>
      <c r="AN497" s="15">
        <f t="shared" si="68"/>
        <v>0.53169540152233774</v>
      </c>
      <c r="AO497" s="15">
        <f t="shared" si="69"/>
        <v>0.53169540152233774</v>
      </c>
      <c r="AP497" s="47">
        <v>-0.58382891273500004</v>
      </c>
      <c r="AQ497" s="29" t="s">
        <v>133</v>
      </c>
      <c r="AR497" s="29" t="s">
        <v>133</v>
      </c>
      <c r="AS497" s="148">
        <v>-0.34188018798399999</v>
      </c>
      <c r="AT497" s="148">
        <v>-0.28084074738600001</v>
      </c>
      <c r="AU497" s="48">
        <v>1.01980096185E-3</v>
      </c>
      <c r="AV497" s="47">
        <v>0.28288034931</v>
      </c>
      <c r="AW497" s="47">
        <v>0.34270493968100002</v>
      </c>
      <c r="AX497" s="29" t="s">
        <v>133</v>
      </c>
      <c r="AY497" s="29" t="s">
        <v>133</v>
      </c>
      <c r="AZ497" s="47">
        <v>0.582134107874</v>
      </c>
      <c r="BA497" s="30">
        <v>-1</v>
      </c>
      <c r="BB497" s="42">
        <v>1</v>
      </c>
      <c r="BC497" s="31" t="s">
        <v>11331</v>
      </c>
      <c r="BD497" s="31" t="s">
        <v>1035</v>
      </c>
      <c r="BE497" s="31" t="s">
        <v>1711</v>
      </c>
      <c r="BF497" s="32" t="s">
        <v>133</v>
      </c>
      <c r="BG497" s="32" t="s">
        <v>133</v>
      </c>
      <c r="BH497" s="33">
        <v>0.05</v>
      </c>
      <c r="BI497" s="33">
        <v>0.05</v>
      </c>
      <c r="BJ497" s="32" t="s">
        <v>133</v>
      </c>
      <c r="BK497" s="32" t="s">
        <v>133</v>
      </c>
      <c r="BL497" s="32" t="s">
        <v>133</v>
      </c>
      <c r="BM497" s="34" t="s">
        <v>133</v>
      </c>
      <c r="BN497" s="34" t="s">
        <v>133</v>
      </c>
      <c r="BO497" s="34">
        <v>0.18</v>
      </c>
      <c r="BP497" s="34">
        <v>0.02</v>
      </c>
      <c r="BQ497" s="35" t="s">
        <v>133</v>
      </c>
      <c r="BR497" s="16">
        <f t="shared" ref="BR497:BR522" si="73">SQRT(SUMSQ(AN497,BG497,IF(OR(BH497="n/a",BH497="nd"),0,BH497),IF(OR(BI497="n/a",BI497="nd"),0,BI497)))</f>
        <v>0.53637673327615543</v>
      </c>
      <c r="BS497" s="16">
        <f t="shared" ref="BS497:BS522" si="74">SQRT(SUMSQ(AO497,BG497,IF(OR(BH497="n/a",BH497="nd"),0,BH497),IF(OR(BI497="n/a",BI497="nd"),0,BI497)))</f>
        <v>0.53637673327615543</v>
      </c>
      <c r="BT497" s="35" t="s">
        <v>133</v>
      </c>
      <c r="BU497" s="35" t="s">
        <v>133</v>
      </c>
      <c r="BV497" s="35" t="s">
        <v>133</v>
      </c>
      <c r="BW497" s="35" t="s">
        <v>133</v>
      </c>
      <c r="BX497" s="36">
        <v>0</v>
      </c>
      <c r="BY497" s="37" t="s">
        <v>133</v>
      </c>
      <c r="BZ497" s="38" t="s">
        <v>11716</v>
      </c>
    </row>
    <row r="498" spans="1:78" ht="50.1" customHeight="1">
      <c r="A498" s="19" t="s">
        <v>819</v>
      </c>
      <c r="B498" s="20" t="s">
        <v>1118</v>
      </c>
      <c r="C498" s="21">
        <v>7</v>
      </c>
      <c r="D498" s="21" t="s">
        <v>815</v>
      </c>
      <c r="E498" s="40">
        <v>2.7728030000000001</v>
      </c>
      <c r="F498" s="40">
        <v>74.298810000000003</v>
      </c>
      <c r="G498" s="41">
        <v>1</v>
      </c>
      <c r="H498" s="22">
        <v>7758</v>
      </c>
      <c r="I498" s="22">
        <v>51</v>
      </c>
      <c r="J498" s="23">
        <v>8078</v>
      </c>
      <c r="K498" s="23">
        <v>8206</v>
      </c>
      <c r="L498" s="23">
        <v>7950</v>
      </c>
      <c r="M498" s="24" t="s">
        <v>816</v>
      </c>
      <c r="N498" s="25" t="s">
        <v>133</v>
      </c>
      <c r="O498" s="25" t="s">
        <v>133</v>
      </c>
      <c r="P498" s="25" t="s">
        <v>133</v>
      </c>
      <c r="Q498" s="25" t="s">
        <v>133</v>
      </c>
      <c r="R498" s="25" t="s">
        <v>133</v>
      </c>
      <c r="S498" s="44" t="s">
        <v>133</v>
      </c>
      <c r="T498" s="26" t="s">
        <v>817</v>
      </c>
      <c r="U498" s="27" t="s">
        <v>133</v>
      </c>
      <c r="V498" s="27" t="s">
        <v>133</v>
      </c>
      <c r="W498" s="27" t="s">
        <v>133</v>
      </c>
      <c r="X498" s="27" t="s">
        <v>133</v>
      </c>
      <c r="Y498" s="27">
        <v>0.01</v>
      </c>
      <c r="Z498" s="27">
        <v>0.15</v>
      </c>
      <c r="AA498" s="27" t="s">
        <v>133</v>
      </c>
      <c r="AB498" s="28" t="s">
        <v>133</v>
      </c>
      <c r="AC498" s="28">
        <v>0.5</v>
      </c>
      <c r="AD498" s="28">
        <v>0.01</v>
      </c>
      <c r="AE498" s="28" t="s">
        <v>796</v>
      </c>
      <c r="AF498" s="28">
        <v>0.1</v>
      </c>
      <c r="AG498" s="39" t="s">
        <v>133</v>
      </c>
      <c r="AH498" s="39" t="s">
        <v>133</v>
      </c>
      <c r="AI498" s="39" t="s">
        <v>133</v>
      </c>
      <c r="AJ498" s="39" t="s">
        <v>133</v>
      </c>
      <c r="AK498" s="39" t="s">
        <v>133</v>
      </c>
      <c r="AL498" s="39">
        <v>-13.17</v>
      </c>
      <c r="AM498" s="45" t="s">
        <v>289</v>
      </c>
      <c r="AN498" s="15">
        <f t="shared" si="68"/>
        <v>0.53169540152233774</v>
      </c>
      <c r="AO498" s="15">
        <f t="shared" si="69"/>
        <v>0.53169540152233774</v>
      </c>
      <c r="AP498" s="47">
        <v>-0.58382891273500004</v>
      </c>
      <c r="AQ498" s="29" t="s">
        <v>133</v>
      </c>
      <c r="AR498" s="29" t="s">
        <v>133</v>
      </c>
      <c r="AS498" s="148">
        <v>-0.34188018798399999</v>
      </c>
      <c r="AT498" s="148">
        <v>-0.28084074738600001</v>
      </c>
      <c r="AU498" s="48">
        <v>1.01980096185E-3</v>
      </c>
      <c r="AV498" s="47">
        <v>0.28288034931</v>
      </c>
      <c r="AW498" s="47">
        <v>0.34270493968100002</v>
      </c>
      <c r="AX498" s="29" t="s">
        <v>133</v>
      </c>
      <c r="AY498" s="29" t="s">
        <v>133</v>
      </c>
      <c r="AZ498" s="47">
        <v>0.582134107874</v>
      </c>
      <c r="BA498" s="30">
        <v>-1</v>
      </c>
      <c r="BB498" s="42">
        <v>1</v>
      </c>
      <c r="BC498" s="31" t="s">
        <v>11331</v>
      </c>
      <c r="BD498" s="31" t="s">
        <v>1035</v>
      </c>
      <c r="BE498" s="31" t="s">
        <v>1711</v>
      </c>
      <c r="BF498" s="32" t="s">
        <v>133</v>
      </c>
      <c r="BG498" s="32" t="s">
        <v>133</v>
      </c>
      <c r="BH498" s="33">
        <v>0.05</v>
      </c>
      <c r="BI498" s="33">
        <v>0.05</v>
      </c>
      <c r="BJ498" s="32" t="s">
        <v>133</v>
      </c>
      <c r="BK498" s="32" t="s">
        <v>133</v>
      </c>
      <c r="BL498" s="32" t="s">
        <v>133</v>
      </c>
      <c r="BM498" s="34" t="s">
        <v>133</v>
      </c>
      <c r="BN498" s="34" t="s">
        <v>133</v>
      </c>
      <c r="BO498" s="34">
        <v>0.18</v>
      </c>
      <c r="BP498" s="34">
        <v>0.02</v>
      </c>
      <c r="BQ498" s="35" t="s">
        <v>133</v>
      </c>
      <c r="BR498" s="16">
        <f t="shared" si="73"/>
        <v>0.53637673327615543</v>
      </c>
      <c r="BS498" s="16">
        <f t="shared" si="74"/>
        <v>0.53637673327615543</v>
      </c>
      <c r="BT498" s="35" t="s">
        <v>133</v>
      </c>
      <c r="BU498" s="35" t="s">
        <v>133</v>
      </c>
      <c r="BV498" s="35" t="s">
        <v>133</v>
      </c>
      <c r="BW498" s="35" t="s">
        <v>133</v>
      </c>
      <c r="BX498" s="36">
        <v>0</v>
      </c>
      <c r="BY498" s="37" t="s">
        <v>133</v>
      </c>
      <c r="BZ498" s="38" t="s">
        <v>1063</v>
      </c>
    </row>
    <row r="499" spans="1:78" ht="50.1" customHeight="1">
      <c r="A499" s="19" t="s">
        <v>820</v>
      </c>
      <c r="B499" s="20" t="s">
        <v>1118</v>
      </c>
      <c r="C499" s="21">
        <v>7</v>
      </c>
      <c r="D499" s="21" t="s">
        <v>815</v>
      </c>
      <c r="E499" s="40">
        <v>2.7728030000000001</v>
      </c>
      <c r="F499" s="40">
        <v>74.298810000000003</v>
      </c>
      <c r="G499" s="41">
        <v>1</v>
      </c>
      <c r="H499" s="22">
        <v>7732</v>
      </c>
      <c r="I499" s="22">
        <v>50</v>
      </c>
      <c r="J499" s="23">
        <v>8057</v>
      </c>
      <c r="K499" s="23">
        <v>8173</v>
      </c>
      <c r="L499" s="23">
        <v>7941</v>
      </c>
      <c r="M499" s="24" t="s">
        <v>816</v>
      </c>
      <c r="N499" s="25" t="s">
        <v>133</v>
      </c>
      <c r="O499" s="25" t="s">
        <v>133</v>
      </c>
      <c r="P499" s="25" t="s">
        <v>133</v>
      </c>
      <c r="Q499" s="25" t="s">
        <v>133</v>
      </c>
      <c r="R499" s="25" t="s">
        <v>133</v>
      </c>
      <c r="S499" s="44" t="s">
        <v>133</v>
      </c>
      <c r="T499" s="26" t="s">
        <v>817</v>
      </c>
      <c r="U499" s="27" t="s">
        <v>133</v>
      </c>
      <c r="V499" s="27" t="s">
        <v>133</v>
      </c>
      <c r="W499" s="27" t="s">
        <v>133</v>
      </c>
      <c r="X499" s="27" t="s">
        <v>133</v>
      </c>
      <c r="Y499" s="27">
        <v>0.01</v>
      </c>
      <c r="Z499" s="27">
        <v>0.15</v>
      </c>
      <c r="AA499" s="27" t="s">
        <v>133</v>
      </c>
      <c r="AB499" s="28" t="s">
        <v>133</v>
      </c>
      <c r="AC499" s="28">
        <v>0.5</v>
      </c>
      <c r="AD499" s="28">
        <v>0.01</v>
      </c>
      <c r="AE499" s="28" t="s">
        <v>796</v>
      </c>
      <c r="AF499" s="28">
        <v>0.1</v>
      </c>
      <c r="AG499" s="39" t="s">
        <v>133</v>
      </c>
      <c r="AH499" s="39" t="s">
        <v>133</v>
      </c>
      <c r="AI499" s="39" t="s">
        <v>133</v>
      </c>
      <c r="AJ499" s="39" t="s">
        <v>133</v>
      </c>
      <c r="AK499" s="39" t="s">
        <v>133</v>
      </c>
      <c r="AL499" s="39">
        <v>-12.17</v>
      </c>
      <c r="AM499" s="45" t="s">
        <v>289</v>
      </c>
      <c r="AN499" s="15">
        <f t="shared" si="68"/>
        <v>0.53169540152233774</v>
      </c>
      <c r="AO499" s="15">
        <f t="shared" si="69"/>
        <v>0.53169540152233774</v>
      </c>
      <c r="AP499" s="47">
        <v>-0.58382891273500004</v>
      </c>
      <c r="AQ499" s="29" t="s">
        <v>133</v>
      </c>
      <c r="AR499" s="29" t="s">
        <v>133</v>
      </c>
      <c r="AS499" s="148">
        <v>-0.34188018798399999</v>
      </c>
      <c r="AT499" s="148">
        <v>-0.28084074738600001</v>
      </c>
      <c r="AU499" s="48">
        <v>1.01980096185E-3</v>
      </c>
      <c r="AV499" s="47">
        <v>0.28288034931</v>
      </c>
      <c r="AW499" s="47">
        <v>0.34270493968100002</v>
      </c>
      <c r="AX499" s="29" t="s">
        <v>133</v>
      </c>
      <c r="AY499" s="29" t="s">
        <v>133</v>
      </c>
      <c r="AZ499" s="47">
        <v>0.582134107874</v>
      </c>
      <c r="BA499" s="30">
        <v>-1</v>
      </c>
      <c r="BB499" s="42">
        <v>1</v>
      </c>
      <c r="BC499" s="31" t="s">
        <v>11331</v>
      </c>
      <c r="BD499" s="31" t="s">
        <v>1035</v>
      </c>
      <c r="BE499" s="31" t="s">
        <v>1711</v>
      </c>
      <c r="BF499" s="32" t="s">
        <v>133</v>
      </c>
      <c r="BG499" s="32" t="s">
        <v>133</v>
      </c>
      <c r="BH499" s="33">
        <v>0.05</v>
      </c>
      <c r="BI499" s="33">
        <v>0.05</v>
      </c>
      <c r="BJ499" s="32" t="s">
        <v>133</v>
      </c>
      <c r="BK499" s="32" t="s">
        <v>133</v>
      </c>
      <c r="BL499" s="32" t="s">
        <v>133</v>
      </c>
      <c r="BM499" s="34" t="s">
        <v>133</v>
      </c>
      <c r="BN499" s="34" t="s">
        <v>133</v>
      </c>
      <c r="BO499" s="34">
        <v>0.18</v>
      </c>
      <c r="BP499" s="34">
        <v>0.02</v>
      </c>
      <c r="BQ499" s="35" t="s">
        <v>133</v>
      </c>
      <c r="BR499" s="16">
        <f t="shared" si="73"/>
        <v>0.53637673327615543</v>
      </c>
      <c r="BS499" s="16">
        <f t="shared" si="74"/>
        <v>0.53637673327615543</v>
      </c>
      <c r="BT499" s="35" t="s">
        <v>133</v>
      </c>
      <c r="BU499" s="35" t="s">
        <v>133</v>
      </c>
      <c r="BV499" s="35" t="s">
        <v>133</v>
      </c>
      <c r="BW499" s="35" t="s">
        <v>133</v>
      </c>
      <c r="BX499" s="36">
        <v>0</v>
      </c>
      <c r="BY499" s="37" t="s">
        <v>133</v>
      </c>
      <c r="BZ499" s="38" t="s">
        <v>1066</v>
      </c>
    </row>
    <row r="500" spans="1:78" ht="50.1" customHeight="1">
      <c r="A500" s="19" t="s">
        <v>821</v>
      </c>
      <c r="B500" s="20" t="s">
        <v>1118</v>
      </c>
      <c r="C500" s="21">
        <v>7</v>
      </c>
      <c r="D500" s="21" t="s">
        <v>815</v>
      </c>
      <c r="E500" s="40">
        <v>2.7728030000000001</v>
      </c>
      <c r="F500" s="40">
        <v>74.298810000000003</v>
      </c>
      <c r="G500" s="41">
        <v>1</v>
      </c>
      <c r="H500" s="22">
        <v>7465</v>
      </c>
      <c r="I500" s="22">
        <v>50</v>
      </c>
      <c r="J500" s="23">
        <v>7795.5</v>
      </c>
      <c r="K500" s="23">
        <v>7918</v>
      </c>
      <c r="L500" s="23">
        <v>7673</v>
      </c>
      <c r="M500" s="24" t="s">
        <v>816</v>
      </c>
      <c r="N500" s="25" t="s">
        <v>133</v>
      </c>
      <c r="O500" s="25" t="s">
        <v>133</v>
      </c>
      <c r="P500" s="25" t="s">
        <v>133</v>
      </c>
      <c r="Q500" s="25" t="s">
        <v>133</v>
      </c>
      <c r="R500" s="25" t="s">
        <v>133</v>
      </c>
      <c r="S500" s="44" t="s">
        <v>133</v>
      </c>
      <c r="T500" s="26" t="s">
        <v>817</v>
      </c>
      <c r="U500" s="27" t="s">
        <v>133</v>
      </c>
      <c r="V500" s="27" t="s">
        <v>133</v>
      </c>
      <c r="W500" s="27" t="s">
        <v>133</v>
      </c>
      <c r="X500" s="27" t="s">
        <v>133</v>
      </c>
      <c r="Y500" s="27">
        <v>0.01</v>
      </c>
      <c r="Z500" s="27">
        <v>0.15</v>
      </c>
      <c r="AA500" s="27" t="s">
        <v>133</v>
      </c>
      <c r="AB500" s="28" t="s">
        <v>133</v>
      </c>
      <c r="AC500" s="28">
        <v>0.5</v>
      </c>
      <c r="AD500" s="28">
        <v>0.01</v>
      </c>
      <c r="AE500" s="28" t="s">
        <v>796</v>
      </c>
      <c r="AF500" s="28">
        <v>0.1</v>
      </c>
      <c r="AG500" s="39" t="s">
        <v>133</v>
      </c>
      <c r="AH500" s="39" t="s">
        <v>133</v>
      </c>
      <c r="AI500" s="39" t="s">
        <v>133</v>
      </c>
      <c r="AJ500" s="39" t="s">
        <v>133</v>
      </c>
      <c r="AK500" s="39" t="s">
        <v>133</v>
      </c>
      <c r="AL500" s="39">
        <v>-11.07</v>
      </c>
      <c r="AM500" s="45" t="s">
        <v>289</v>
      </c>
      <c r="AN500" s="15">
        <f t="shared" si="68"/>
        <v>0.53169540152233774</v>
      </c>
      <c r="AO500" s="15">
        <f t="shared" si="69"/>
        <v>0.53169540152233774</v>
      </c>
      <c r="AP500" s="47">
        <v>-0.58382891273500004</v>
      </c>
      <c r="AQ500" s="29" t="s">
        <v>133</v>
      </c>
      <c r="AR500" s="29" t="s">
        <v>133</v>
      </c>
      <c r="AS500" s="148">
        <v>-0.34188018798399999</v>
      </c>
      <c r="AT500" s="148">
        <v>-0.28084074738600001</v>
      </c>
      <c r="AU500" s="48">
        <v>1.01980096185E-3</v>
      </c>
      <c r="AV500" s="47">
        <v>0.28288034931</v>
      </c>
      <c r="AW500" s="47">
        <v>0.34270493968100002</v>
      </c>
      <c r="AX500" s="29" t="s">
        <v>133</v>
      </c>
      <c r="AY500" s="29" t="s">
        <v>133</v>
      </c>
      <c r="AZ500" s="47">
        <v>0.582134107874</v>
      </c>
      <c r="BA500" s="30">
        <v>-1</v>
      </c>
      <c r="BB500" s="42">
        <v>1</v>
      </c>
      <c r="BC500" s="31" t="s">
        <v>11331</v>
      </c>
      <c r="BD500" s="31" t="s">
        <v>1035</v>
      </c>
      <c r="BE500" s="31" t="s">
        <v>1711</v>
      </c>
      <c r="BF500" s="32" t="s">
        <v>133</v>
      </c>
      <c r="BG500" s="32" t="s">
        <v>133</v>
      </c>
      <c r="BH500" s="33">
        <v>0.05</v>
      </c>
      <c r="BI500" s="33">
        <v>0.05</v>
      </c>
      <c r="BJ500" s="32" t="s">
        <v>133</v>
      </c>
      <c r="BK500" s="32" t="s">
        <v>133</v>
      </c>
      <c r="BL500" s="32" t="s">
        <v>133</v>
      </c>
      <c r="BM500" s="34" t="s">
        <v>133</v>
      </c>
      <c r="BN500" s="34" t="s">
        <v>133</v>
      </c>
      <c r="BO500" s="34">
        <v>0.18</v>
      </c>
      <c r="BP500" s="34">
        <v>0.02</v>
      </c>
      <c r="BQ500" s="35" t="s">
        <v>133</v>
      </c>
      <c r="BR500" s="16">
        <f t="shared" si="73"/>
        <v>0.53637673327615543</v>
      </c>
      <c r="BS500" s="16">
        <f t="shared" si="74"/>
        <v>0.53637673327615543</v>
      </c>
      <c r="BT500" s="35" t="s">
        <v>133</v>
      </c>
      <c r="BU500" s="35" t="s">
        <v>133</v>
      </c>
      <c r="BV500" s="35" t="s">
        <v>133</v>
      </c>
      <c r="BW500" s="35" t="s">
        <v>133</v>
      </c>
      <c r="BX500" s="36">
        <v>0</v>
      </c>
      <c r="BY500" s="37" t="s">
        <v>133</v>
      </c>
      <c r="BZ500" s="38" t="s">
        <v>133</v>
      </c>
    </row>
    <row r="501" spans="1:78" ht="50.1" customHeight="1">
      <c r="A501" s="19" t="s">
        <v>822</v>
      </c>
      <c r="B501" s="20" t="s">
        <v>1118</v>
      </c>
      <c r="C501" s="21">
        <v>7</v>
      </c>
      <c r="D501" s="21" t="s">
        <v>815</v>
      </c>
      <c r="E501" s="40">
        <v>2.7728030000000001</v>
      </c>
      <c r="F501" s="40">
        <v>74.298810000000003</v>
      </c>
      <c r="G501" s="41">
        <v>1</v>
      </c>
      <c r="H501" s="22">
        <v>7053</v>
      </c>
      <c r="I501" s="22">
        <v>48</v>
      </c>
      <c r="J501" s="23">
        <v>7429.5</v>
      </c>
      <c r="K501" s="23">
        <v>7540</v>
      </c>
      <c r="L501" s="23">
        <v>7319</v>
      </c>
      <c r="M501" s="24" t="s">
        <v>816</v>
      </c>
      <c r="N501" s="25" t="s">
        <v>133</v>
      </c>
      <c r="O501" s="25" t="s">
        <v>133</v>
      </c>
      <c r="P501" s="25" t="s">
        <v>133</v>
      </c>
      <c r="Q501" s="25" t="s">
        <v>133</v>
      </c>
      <c r="R501" s="25" t="s">
        <v>133</v>
      </c>
      <c r="S501" s="44" t="s">
        <v>133</v>
      </c>
      <c r="T501" s="26" t="s">
        <v>817</v>
      </c>
      <c r="U501" s="27" t="s">
        <v>133</v>
      </c>
      <c r="V501" s="27" t="s">
        <v>133</v>
      </c>
      <c r="W501" s="27" t="s">
        <v>133</v>
      </c>
      <c r="X501" s="27" t="s">
        <v>133</v>
      </c>
      <c r="Y501" s="27">
        <v>0.01</v>
      </c>
      <c r="Z501" s="27">
        <v>0.15</v>
      </c>
      <c r="AA501" s="27" t="s">
        <v>133</v>
      </c>
      <c r="AB501" s="28" t="s">
        <v>133</v>
      </c>
      <c r="AC501" s="28">
        <v>0.5</v>
      </c>
      <c r="AD501" s="28">
        <v>0.01</v>
      </c>
      <c r="AE501" s="28" t="s">
        <v>796</v>
      </c>
      <c r="AF501" s="28">
        <v>0.1</v>
      </c>
      <c r="AG501" s="39" t="s">
        <v>133</v>
      </c>
      <c r="AH501" s="39" t="s">
        <v>133</v>
      </c>
      <c r="AI501" s="39" t="s">
        <v>133</v>
      </c>
      <c r="AJ501" s="39" t="s">
        <v>133</v>
      </c>
      <c r="AK501" s="39" t="s">
        <v>133</v>
      </c>
      <c r="AL501" s="39">
        <v>-8.07</v>
      </c>
      <c r="AM501" s="45" t="s">
        <v>289</v>
      </c>
      <c r="AN501" s="15">
        <f t="shared" si="68"/>
        <v>0.53169540152233774</v>
      </c>
      <c r="AO501" s="15">
        <f t="shared" si="69"/>
        <v>0.53169540152233774</v>
      </c>
      <c r="AP501" s="47">
        <v>-0.58382891273500004</v>
      </c>
      <c r="AQ501" s="29" t="s">
        <v>133</v>
      </c>
      <c r="AR501" s="29" t="s">
        <v>133</v>
      </c>
      <c r="AS501" s="148">
        <v>-0.34188018798399999</v>
      </c>
      <c r="AT501" s="148">
        <v>-0.28084074738600001</v>
      </c>
      <c r="AU501" s="48">
        <v>1.01980096185E-3</v>
      </c>
      <c r="AV501" s="47">
        <v>0.28288034931</v>
      </c>
      <c r="AW501" s="47">
        <v>0.34270493968100002</v>
      </c>
      <c r="AX501" s="29" t="s">
        <v>133</v>
      </c>
      <c r="AY501" s="29" t="s">
        <v>133</v>
      </c>
      <c r="AZ501" s="47">
        <v>0.582134107874</v>
      </c>
      <c r="BA501" s="30">
        <v>-1</v>
      </c>
      <c r="BB501" s="42">
        <v>1</v>
      </c>
      <c r="BC501" s="31" t="s">
        <v>11331</v>
      </c>
      <c r="BD501" s="31" t="s">
        <v>1035</v>
      </c>
      <c r="BE501" s="31" t="s">
        <v>1711</v>
      </c>
      <c r="BF501" s="32" t="s">
        <v>133</v>
      </c>
      <c r="BG501" s="32" t="s">
        <v>133</v>
      </c>
      <c r="BH501" s="33">
        <v>0.05</v>
      </c>
      <c r="BI501" s="33">
        <v>0.05</v>
      </c>
      <c r="BJ501" s="32" t="s">
        <v>133</v>
      </c>
      <c r="BK501" s="32" t="s">
        <v>133</v>
      </c>
      <c r="BL501" s="32" t="s">
        <v>133</v>
      </c>
      <c r="BM501" s="34" t="s">
        <v>133</v>
      </c>
      <c r="BN501" s="34" t="s">
        <v>133</v>
      </c>
      <c r="BO501" s="34">
        <v>0.18</v>
      </c>
      <c r="BP501" s="34">
        <v>0.02</v>
      </c>
      <c r="BQ501" s="35" t="s">
        <v>133</v>
      </c>
      <c r="BR501" s="16">
        <f t="shared" si="73"/>
        <v>0.53637673327615543</v>
      </c>
      <c r="BS501" s="16">
        <f t="shared" si="74"/>
        <v>0.53637673327615543</v>
      </c>
      <c r="BT501" s="35" t="s">
        <v>133</v>
      </c>
      <c r="BU501" s="35" t="s">
        <v>133</v>
      </c>
      <c r="BV501" s="35" t="s">
        <v>133</v>
      </c>
      <c r="BW501" s="35" t="s">
        <v>133</v>
      </c>
      <c r="BX501" s="36">
        <v>0</v>
      </c>
      <c r="BY501" s="37" t="s">
        <v>133</v>
      </c>
      <c r="BZ501" s="38" t="s">
        <v>133</v>
      </c>
    </row>
    <row r="502" spans="1:78" ht="50.1" customHeight="1">
      <c r="A502" s="19" t="s">
        <v>823</v>
      </c>
      <c r="B502" s="20" t="s">
        <v>1118</v>
      </c>
      <c r="C502" s="21">
        <v>7</v>
      </c>
      <c r="D502" s="21" t="s">
        <v>815</v>
      </c>
      <c r="E502" s="40">
        <v>2.7728030000000001</v>
      </c>
      <c r="F502" s="40">
        <v>74.298810000000003</v>
      </c>
      <c r="G502" s="41">
        <v>1</v>
      </c>
      <c r="H502" s="22">
        <v>6864</v>
      </c>
      <c r="I502" s="22">
        <v>48</v>
      </c>
      <c r="J502" s="23">
        <v>7268.5</v>
      </c>
      <c r="K502" s="23">
        <v>7383</v>
      </c>
      <c r="L502" s="23">
        <v>7154</v>
      </c>
      <c r="M502" s="24" t="s">
        <v>816</v>
      </c>
      <c r="N502" s="25" t="s">
        <v>133</v>
      </c>
      <c r="O502" s="25" t="s">
        <v>133</v>
      </c>
      <c r="P502" s="25" t="s">
        <v>133</v>
      </c>
      <c r="Q502" s="25" t="s">
        <v>133</v>
      </c>
      <c r="R502" s="25" t="s">
        <v>133</v>
      </c>
      <c r="S502" s="44" t="s">
        <v>133</v>
      </c>
      <c r="T502" s="26" t="s">
        <v>817</v>
      </c>
      <c r="U502" s="27" t="s">
        <v>133</v>
      </c>
      <c r="V502" s="27" t="s">
        <v>133</v>
      </c>
      <c r="W502" s="27" t="s">
        <v>133</v>
      </c>
      <c r="X502" s="27" t="s">
        <v>133</v>
      </c>
      <c r="Y502" s="27">
        <v>0.01</v>
      </c>
      <c r="Z502" s="27">
        <v>0.15</v>
      </c>
      <c r="AA502" s="27" t="s">
        <v>133</v>
      </c>
      <c r="AB502" s="28" t="s">
        <v>133</v>
      </c>
      <c r="AC502" s="28">
        <v>0.5</v>
      </c>
      <c r="AD502" s="28">
        <v>0.01</v>
      </c>
      <c r="AE502" s="28" t="s">
        <v>796</v>
      </c>
      <c r="AF502" s="28">
        <v>0.1</v>
      </c>
      <c r="AG502" s="39" t="s">
        <v>133</v>
      </c>
      <c r="AH502" s="39" t="s">
        <v>133</v>
      </c>
      <c r="AI502" s="39" t="s">
        <v>133</v>
      </c>
      <c r="AJ502" s="39" t="s">
        <v>133</v>
      </c>
      <c r="AK502" s="39" t="s">
        <v>133</v>
      </c>
      <c r="AL502" s="39">
        <v>-6.07</v>
      </c>
      <c r="AM502" s="45" t="s">
        <v>289</v>
      </c>
      <c r="AN502" s="15">
        <f t="shared" si="68"/>
        <v>0.53169540152233774</v>
      </c>
      <c r="AO502" s="15">
        <f t="shared" si="69"/>
        <v>0.53169540152233774</v>
      </c>
      <c r="AP502" s="47">
        <v>-0.58382891273500004</v>
      </c>
      <c r="AQ502" s="29" t="s">
        <v>133</v>
      </c>
      <c r="AR502" s="29" t="s">
        <v>133</v>
      </c>
      <c r="AS502" s="148">
        <v>-0.34188018798399999</v>
      </c>
      <c r="AT502" s="148">
        <v>-0.28084074738600001</v>
      </c>
      <c r="AU502" s="48">
        <v>1.01980096185E-3</v>
      </c>
      <c r="AV502" s="47">
        <v>0.28288034931</v>
      </c>
      <c r="AW502" s="47">
        <v>0.34270493968100002</v>
      </c>
      <c r="AX502" s="29" t="s">
        <v>133</v>
      </c>
      <c r="AY502" s="29" t="s">
        <v>133</v>
      </c>
      <c r="AZ502" s="47">
        <v>0.582134107874</v>
      </c>
      <c r="BA502" s="30">
        <v>-1</v>
      </c>
      <c r="BB502" s="42">
        <v>1</v>
      </c>
      <c r="BC502" s="31" t="s">
        <v>11331</v>
      </c>
      <c r="BD502" s="31" t="s">
        <v>1035</v>
      </c>
      <c r="BE502" s="31" t="s">
        <v>1711</v>
      </c>
      <c r="BF502" s="32" t="s">
        <v>133</v>
      </c>
      <c r="BG502" s="32" t="s">
        <v>133</v>
      </c>
      <c r="BH502" s="33">
        <v>0.05</v>
      </c>
      <c r="BI502" s="33">
        <v>0.05</v>
      </c>
      <c r="BJ502" s="32" t="s">
        <v>133</v>
      </c>
      <c r="BK502" s="32" t="s">
        <v>133</v>
      </c>
      <c r="BL502" s="32" t="s">
        <v>133</v>
      </c>
      <c r="BM502" s="34" t="s">
        <v>133</v>
      </c>
      <c r="BN502" s="34" t="s">
        <v>133</v>
      </c>
      <c r="BO502" s="34">
        <v>0.18</v>
      </c>
      <c r="BP502" s="34">
        <v>0.02</v>
      </c>
      <c r="BQ502" s="35" t="s">
        <v>133</v>
      </c>
      <c r="BR502" s="16">
        <f t="shared" si="73"/>
        <v>0.53637673327615543</v>
      </c>
      <c r="BS502" s="16">
        <f t="shared" si="74"/>
        <v>0.53637673327615543</v>
      </c>
      <c r="BT502" s="35" t="s">
        <v>133</v>
      </c>
      <c r="BU502" s="35" t="s">
        <v>133</v>
      </c>
      <c r="BV502" s="35" t="s">
        <v>133</v>
      </c>
      <c r="BW502" s="35" t="s">
        <v>133</v>
      </c>
      <c r="BX502" s="36">
        <v>0</v>
      </c>
      <c r="BY502" s="37" t="s">
        <v>133</v>
      </c>
      <c r="BZ502" s="38" t="s">
        <v>133</v>
      </c>
    </row>
    <row r="503" spans="1:78" ht="50.1" customHeight="1">
      <c r="A503" s="19" t="s">
        <v>824</v>
      </c>
      <c r="B503" s="20" t="s">
        <v>1118</v>
      </c>
      <c r="C503" s="21">
        <v>7</v>
      </c>
      <c r="D503" s="21" t="s">
        <v>815</v>
      </c>
      <c r="E503" s="40">
        <v>2.7728030000000001</v>
      </c>
      <c r="F503" s="40">
        <v>74.298810000000003</v>
      </c>
      <c r="G503" s="41">
        <v>1</v>
      </c>
      <c r="H503" s="22">
        <v>6846</v>
      </c>
      <c r="I503" s="22">
        <v>48</v>
      </c>
      <c r="J503" s="23">
        <v>7257.5</v>
      </c>
      <c r="K503" s="23">
        <v>7375</v>
      </c>
      <c r="L503" s="23">
        <v>7140</v>
      </c>
      <c r="M503" s="24" t="s">
        <v>816</v>
      </c>
      <c r="N503" s="25" t="s">
        <v>133</v>
      </c>
      <c r="O503" s="25" t="s">
        <v>133</v>
      </c>
      <c r="P503" s="25" t="s">
        <v>133</v>
      </c>
      <c r="Q503" s="25" t="s">
        <v>133</v>
      </c>
      <c r="R503" s="25" t="s">
        <v>133</v>
      </c>
      <c r="S503" s="44" t="s">
        <v>133</v>
      </c>
      <c r="T503" s="26" t="s">
        <v>817</v>
      </c>
      <c r="U503" s="27" t="s">
        <v>133</v>
      </c>
      <c r="V503" s="27" t="s">
        <v>133</v>
      </c>
      <c r="W503" s="27" t="s">
        <v>133</v>
      </c>
      <c r="X503" s="27" t="s">
        <v>133</v>
      </c>
      <c r="Y503" s="27">
        <v>0.01</v>
      </c>
      <c r="Z503" s="27">
        <v>0.15</v>
      </c>
      <c r="AA503" s="27" t="s">
        <v>133</v>
      </c>
      <c r="AB503" s="28" t="s">
        <v>133</v>
      </c>
      <c r="AC503" s="28">
        <v>0.5</v>
      </c>
      <c r="AD503" s="28">
        <v>0.01</v>
      </c>
      <c r="AE503" s="28" t="s">
        <v>796</v>
      </c>
      <c r="AF503" s="28">
        <v>0.1</v>
      </c>
      <c r="AG503" s="39" t="s">
        <v>133</v>
      </c>
      <c r="AH503" s="39" t="s">
        <v>133</v>
      </c>
      <c r="AI503" s="39" t="s">
        <v>133</v>
      </c>
      <c r="AJ503" s="39" t="s">
        <v>133</v>
      </c>
      <c r="AK503" s="39" t="s">
        <v>133</v>
      </c>
      <c r="AL503" s="39">
        <v>-5.27</v>
      </c>
      <c r="AM503" s="45" t="s">
        <v>289</v>
      </c>
      <c r="AN503" s="15">
        <f t="shared" si="68"/>
        <v>0.53169540152233774</v>
      </c>
      <c r="AO503" s="15">
        <f t="shared" si="69"/>
        <v>0.53169540152233774</v>
      </c>
      <c r="AP503" s="47">
        <v>-0.58382891273500004</v>
      </c>
      <c r="AQ503" s="29" t="s">
        <v>133</v>
      </c>
      <c r="AR503" s="29" t="s">
        <v>133</v>
      </c>
      <c r="AS503" s="148">
        <v>-0.34188018798399999</v>
      </c>
      <c r="AT503" s="148">
        <v>-0.28084074738600001</v>
      </c>
      <c r="AU503" s="48">
        <v>1.01980096185E-3</v>
      </c>
      <c r="AV503" s="47">
        <v>0.28288034931</v>
      </c>
      <c r="AW503" s="47">
        <v>0.34270493968100002</v>
      </c>
      <c r="AX503" s="29" t="s">
        <v>133</v>
      </c>
      <c r="AY503" s="29" t="s">
        <v>133</v>
      </c>
      <c r="AZ503" s="47">
        <v>0.582134107874</v>
      </c>
      <c r="BA503" s="30">
        <v>-1</v>
      </c>
      <c r="BB503" s="42">
        <v>1</v>
      </c>
      <c r="BC503" s="31" t="s">
        <v>11331</v>
      </c>
      <c r="BD503" s="31" t="s">
        <v>1035</v>
      </c>
      <c r="BE503" s="31" t="s">
        <v>1711</v>
      </c>
      <c r="BF503" s="32" t="s">
        <v>133</v>
      </c>
      <c r="BG503" s="32" t="s">
        <v>133</v>
      </c>
      <c r="BH503" s="33">
        <v>0.05</v>
      </c>
      <c r="BI503" s="33">
        <v>0.05</v>
      </c>
      <c r="BJ503" s="32" t="s">
        <v>133</v>
      </c>
      <c r="BK503" s="32" t="s">
        <v>133</v>
      </c>
      <c r="BL503" s="32" t="s">
        <v>133</v>
      </c>
      <c r="BM503" s="34" t="s">
        <v>133</v>
      </c>
      <c r="BN503" s="34" t="s">
        <v>133</v>
      </c>
      <c r="BO503" s="34">
        <v>0.18</v>
      </c>
      <c r="BP503" s="34">
        <v>0.02</v>
      </c>
      <c r="BQ503" s="35" t="s">
        <v>133</v>
      </c>
      <c r="BR503" s="16">
        <f t="shared" si="73"/>
        <v>0.53637673327615543</v>
      </c>
      <c r="BS503" s="16">
        <f t="shared" si="74"/>
        <v>0.53637673327615543</v>
      </c>
      <c r="BT503" s="35" t="s">
        <v>133</v>
      </c>
      <c r="BU503" s="35" t="s">
        <v>133</v>
      </c>
      <c r="BV503" s="35" t="s">
        <v>133</v>
      </c>
      <c r="BW503" s="35" t="s">
        <v>133</v>
      </c>
      <c r="BX503" s="36">
        <v>0</v>
      </c>
      <c r="BY503" s="37" t="s">
        <v>133</v>
      </c>
      <c r="BZ503" s="38" t="s">
        <v>133</v>
      </c>
    </row>
    <row r="504" spans="1:78" ht="50.1" customHeight="1">
      <c r="A504" s="19" t="s">
        <v>825</v>
      </c>
      <c r="B504" s="20" t="s">
        <v>1118</v>
      </c>
      <c r="C504" s="21">
        <v>7</v>
      </c>
      <c r="D504" s="21" t="s">
        <v>815</v>
      </c>
      <c r="E504" s="40">
        <v>2.7728030000000001</v>
      </c>
      <c r="F504" s="40">
        <v>74.298810000000003</v>
      </c>
      <c r="G504" s="41">
        <v>1</v>
      </c>
      <c r="H504" s="22">
        <v>6566</v>
      </c>
      <c r="I504" s="22">
        <v>47</v>
      </c>
      <c r="J504" s="23">
        <v>6930</v>
      </c>
      <c r="K504" s="23">
        <v>7091</v>
      </c>
      <c r="L504" s="23">
        <v>6769</v>
      </c>
      <c r="M504" s="24" t="s">
        <v>816</v>
      </c>
      <c r="N504" s="25" t="s">
        <v>133</v>
      </c>
      <c r="O504" s="25" t="s">
        <v>133</v>
      </c>
      <c r="P504" s="25" t="s">
        <v>133</v>
      </c>
      <c r="Q504" s="25" t="s">
        <v>133</v>
      </c>
      <c r="R504" s="25" t="s">
        <v>133</v>
      </c>
      <c r="S504" s="44" t="s">
        <v>133</v>
      </c>
      <c r="T504" s="26" t="s">
        <v>817</v>
      </c>
      <c r="U504" s="27" t="s">
        <v>133</v>
      </c>
      <c r="V504" s="27" t="s">
        <v>133</v>
      </c>
      <c r="W504" s="27" t="s">
        <v>133</v>
      </c>
      <c r="X504" s="27" t="s">
        <v>133</v>
      </c>
      <c r="Y504" s="27">
        <v>0.01</v>
      </c>
      <c r="Z504" s="27">
        <v>0.15</v>
      </c>
      <c r="AA504" s="27" t="s">
        <v>133</v>
      </c>
      <c r="AB504" s="28" t="s">
        <v>133</v>
      </c>
      <c r="AC504" s="28">
        <v>0.5</v>
      </c>
      <c r="AD504" s="28">
        <v>0.01</v>
      </c>
      <c r="AE504" s="28" t="s">
        <v>796</v>
      </c>
      <c r="AF504" s="28">
        <v>0.1</v>
      </c>
      <c r="AG504" s="39" t="s">
        <v>133</v>
      </c>
      <c r="AH504" s="39" t="s">
        <v>133</v>
      </c>
      <c r="AI504" s="39" t="s">
        <v>133</v>
      </c>
      <c r="AJ504" s="39" t="s">
        <v>133</v>
      </c>
      <c r="AK504" s="39" t="s">
        <v>133</v>
      </c>
      <c r="AL504" s="39">
        <v>-4.7699999999999996</v>
      </c>
      <c r="AM504" s="45" t="s">
        <v>289</v>
      </c>
      <c r="AN504" s="15">
        <f t="shared" si="68"/>
        <v>0.53169540152233774</v>
      </c>
      <c r="AO504" s="15">
        <f t="shared" si="69"/>
        <v>0.53169540152233774</v>
      </c>
      <c r="AP504" s="47">
        <v>-0.58382891273500004</v>
      </c>
      <c r="AQ504" s="29" t="s">
        <v>133</v>
      </c>
      <c r="AR504" s="29" t="s">
        <v>133</v>
      </c>
      <c r="AS504" s="148">
        <v>-0.34188018798399999</v>
      </c>
      <c r="AT504" s="148">
        <v>-0.28084074738600001</v>
      </c>
      <c r="AU504" s="48">
        <v>1.01980096185E-3</v>
      </c>
      <c r="AV504" s="47">
        <v>0.28288034931</v>
      </c>
      <c r="AW504" s="47">
        <v>0.34270493968100002</v>
      </c>
      <c r="AX504" s="29" t="s">
        <v>133</v>
      </c>
      <c r="AY504" s="29" t="s">
        <v>133</v>
      </c>
      <c r="AZ504" s="47">
        <v>0.582134107874</v>
      </c>
      <c r="BA504" s="30">
        <v>-1</v>
      </c>
      <c r="BB504" s="42">
        <v>1</v>
      </c>
      <c r="BC504" s="31" t="s">
        <v>11331</v>
      </c>
      <c r="BD504" s="31" t="s">
        <v>1036</v>
      </c>
      <c r="BE504" s="31" t="s">
        <v>1711</v>
      </c>
      <c r="BF504" s="32" t="s">
        <v>133</v>
      </c>
      <c r="BG504" s="32" t="s">
        <v>133</v>
      </c>
      <c r="BH504" s="33">
        <v>0.05</v>
      </c>
      <c r="BI504" s="33">
        <v>0.05</v>
      </c>
      <c r="BJ504" s="32" t="s">
        <v>133</v>
      </c>
      <c r="BK504" s="32" t="s">
        <v>133</v>
      </c>
      <c r="BL504" s="32" t="s">
        <v>133</v>
      </c>
      <c r="BM504" s="34" t="s">
        <v>133</v>
      </c>
      <c r="BN504" s="34" t="s">
        <v>133</v>
      </c>
      <c r="BO504" s="34">
        <v>0.18</v>
      </c>
      <c r="BP504" s="34">
        <v>0.02</v>
      </c>
      <c r="BQ504" s="35" t="s">
        <v>133</v>
      </c>
      <c r="BR504" s="16">
        <f t="shared" si="73"/>
        <v>0.53637673327615543</v>
      </c>
      <c r="BS504" s="16">
        <f t="shared" si="74"/>
        <v>0.53637673327615543</v>
      </c>
      <c r="BT504" s="35" t="s">
        <v>133</v>
      </c>
      <c r="BU504" s="35" t="s">
        <v>133</v>
      </c>
      <c r="BV504" s="35" t="s">
        <v>133</v>
      </c>
      <c r="BW504" s="35" t="s">
        <v>133</v>
      </c>
      <c r="BX504" s="36">
        <v>0</v>
      </c>
      <c r="BY504" s="37" t="s">
        <v>133</v>
      </c>
      <c r="BZ504" s="38" t="s">
        <v>133</v>
      </c>
    </row>
    <row r="505" spans="1:78" ht="50.1" customHeight="1">
      <c r="A505" s="19" t="s">
        <v>826</v>
      </c>
      <c r="B505" s="20" t="s">
        <v>1118</v>
      </c>
      <c r="C505" s="21">
        <v>7</v>
      </c>
      <c r="D505" s="21" t="s">
        <v>815</v>
      </c>
      <c r="E505" s="40">
        <v>2.7728030000000001</v>
      </c>
      <c r="F505" s="40">
        <v>74.298810000000003</v>
      </c>
      <c r="G505" s="41">
        <v>1</v>
      </c>
      <c r="H505" s="22">
        <v>6292</v>
      </c>
      <c r="I505" s="22">
        <v>46</v>
      </c>
      <c r="J505" s="23">
        <v>6591.5</v>
      </c>
      <c r="K505" s="23">
        <v>6726</v>
      </c>
      <c r="L505" s="23">
        <v>6457</v>
      </c>
      <c r="M505" s="24" t="s">
        <v>816</v>
      </c>
      <c r="N505" s="25" t="s">
        <v>133</v>
      </c>
      <c r="O505" s="25" t="s">
        <v>133</v>
      </c>
      <c r="P505" s="25" t="s">
        <v>133</v>
      </c>
      <c r="Q505" s="25" t="s">
        <v>133</v>
      </c>
      <c r="R505" s="25" t="s">
        <v>133</v>
      </c>
      <c r="S505" s="44" t="s">
        <v>133</v>
      </c>
      <c r="T505" s="26" t="s">
        <v>817</v>
      </c>
      <c r="U505" s="27" t="s">
        <v>133</v>
      </c>
      <c r="V505" s="27" t="s">
        <v>133</v>
      </c>
      <c r="W505" s="27" t="s">
        <v>133</v>
      </c>
      <c r="X505" s="27" t="s">
        <v>133</v>
      </c>
      <c r="Y505" s="27">
        <v>0.01</v>
      </c>
      <c r="Z505" s="27">
        <v>0.15</v>
      </c>
      <c r="AA505" s="27" t="s">
        <v>133</v>
      </c>
      <c r="AB505" s="28" t="s">
        <v>133</v>
      </c>
      <c r="AC505" s="28">
        <v>0.5</v>
      </c>
      <c r="AD505" s="28">
        <v>0.01</v>
      </c>
      <c r="AE505" s="28" t="s">
        <v>796</v>
      </c>
      <c r="AF505" s="28">
        <v>0.1</v>
      </c>
      <c r="AG505" s="39" t="s">
        <v>133</v>
      </c>
      <c r="AH505" s="39" t="s">
        <v>133</v>
      </c>
      <c r="AI505" s="39" t="s">
        <v>133</v>
      </c>
      <c r="AJ505" s="39" t="s">
        <v>133</v>
      </c>
      <c r="AK505" s="39" t="s">
        <v>133</v>
      </c>
      <c r="AL505" s="39">
        <v>-3.72</v>
      </c>
      <c r="AM505" s="45" t="s">
        <v>289</v>
      </c>
      <c r="AN505" s="15">
        <f t="shared" si="68"/>
        <v>0.53169540152233774</v>
      </c>
      <c r="AO505" s="15">
        <f t="shared" si="69"/>
        <v>0.53169540152233774</v>
      </c>
      <c r="AP505" s="47">
        <v>-0.58382891273500004</v>
      </c>
      <c r="AQ505" s="29" t="s">
        <v>133</v>
      </c>
      <c r="AR505" s="29" t="s">
        <v>133</v>
      </c>
      <c r="AS505" s="148">
        <v>-0.34188018798399999</v>
      </c>
      <c r="AT505" s="148">
        <v>-0.28084074738600001</v>
      </c>
      <c r="AU505" s="48">
        <v>1.01980096185E-3</v>
      </c>
      <c r="AV505" s="47">
        <v>0.28288034931</v>
      </c>
      <c r="AW505" s="47">
        <v>0.34270493968100002</v>
      </c>
      <c r="AX505" s="29" t="s">
        <v>133</v>
      </c>
      <c r="AY505" s="29" t="s">
        <v>133</v>
      </c>
      <c r="AZ505" s="47">
        <v>0.582134107874</v>
      </c>
      <c r="BA505" s="30">
        <v>-1</v>
      </c>
      <c r="BB505" s="42">
        <v>1</v>
      </c>
      <c r="BC505" s="31" t="s">
        <v>11331</v>
      </c>
      <c r="BD505" s="31" t="s">
        <v>1035</v>
      </c>
      <c r="BE505" s="31" t="s">
        <v>1711</v>
      </c>
      <c r="BF505" s="32" t="s">
        <v>133</v>
      </c>
      <c r="BG505" s="32" t="s">
        <v>133</v>
      </c>
      <c r="BH505" s="33">
        <v>0.05</v>
      </c>
      <c r="BI505" s="33">
        <v>0.05</v>
      </c>
      <c r="BJ505" s="32" t="s">
        <v>133</v>
      </c>
      <c r="BK505" s="32" t="s">
        <v>133</v>
      </c>
      <c r="BL505" s="32" t="s">
        <v>133</v>
      </c>
      <c r="BM505" s="34" t="s">
        <v>133</v>
      </c>
      <c r="BN505" s="34" t="s">
        <v>133</v>
      </c>
      <c r="BO505" s="34">
        <v>0.18</v>
      </c>
      <c r="BP505" s="34">
        <v>0.02</v>
      </c>
      <c r="BQ505" s="35" t="s">
        <v>133</v>
      </c>
      <c r="BR505" s="16">
        <f t="shared" si="73"/>
        <v>0.53637673327615543</v>
      </c>
      <c r="BS505" s="16">
        <f t="shared" si="74"/>
        <v>0.53637673327615543</v>
      </c>
      <c r="BT505" s="35" t="s">
        <v>133</v>
      </c>
      <c r="BU505" s="35" t="s">
        <v>133</v>
      </c>
      <c r="BV505" s="35" t="s">
        <v>133</v>
      </c>
      <c r="BW505" s="35" t="s">
        <v>133</v>
      </c>
      <c r="BX505" s="36">
        <v>0</v>
      </c>
      <c r="BY505" s="37" t="s">
        <v>133</v>
      </c>
      <c r="BZ505" s="38" t="s">
        <v>133</v>
      </c>
    </row>
    <row r="506" spans="1:78" ht="50.1" customHeight="1">
      <c r="A506" s="19" t="s">
        <v>827</v>
      </c>
      <c r="B506" s="20" t="s">
        <v>1118</v>
      </c>
      <c r="C506" s="21">
        <v>7</v>
      </c>
      <c r="D506" s="21" t="s">
        <v>815</v>
      </c>
      <c r="E506" s="40">
        <v>2.7728030000000001</v>
      </c>
      <c r="F506" s="40">
        <v>74.298810000000003</v>
      </c>
      <c r="G506" s="41">
        <v>1</v>
      </c>
      <c r="H506" s="22">
        <v>6144</v>
      </c>
      <c r="I506" s="22">
        <v>46</v>
      </c>
      <c r="J506" s="23">
        <v>6426.5</v>
      </c>
      <c r="K506" s="23">
        <v>6558</v>
      </c>
      <c r="L506" s="23">
        <v>6295</v>
      </c>
      <c r="M506" s="24" t="s">
        <v>816</v>
      </c>
      <c r="N506" s="25" t="s">
        <v>133</v>
      </c>
      <c r="O506" s="25" t="s">
        <v>133</v>
      </c>
      <c r="P506" s="25" t="s">
        <v>133</v>
      </c>
      <c r="Q506" s="25" t="s">
        <v>133</v>
      </c>
      <c r="R506" s="25" t="s">
        <v>133</v>
      </c>
      <c r="S506" s="44" t="s">
        <v>133</v>
      </c>
      <c r="T506" s="26" t="s">
        <v>817</v>
      </c>
      <c r="U506" s="27" t="s">
        <v>133</v>
      </c>
      <c r="V506" s="27" t="s">
        <v>133</v>
      </c>
      <c r="W506" s="27" t="s">
        <v>133</v>
      </c>
      <c r="X506" s="27" t="s">
        <v>133</v>
      </c>
      <c r="Y506" s="27">
        <v>0.01</v>
      </c>
      <c r="Z506" s="27">
        <v>0.15</v>
      </c>
      <c r="AA506" s="27" t="s">
        <v>133</v>
      </c>
      <c r="AB506" s="28" t="s">
        <v>133</v>
      </c>
      <c r="AC506" s="28">
        <v>0.5</v>
      </c>
      <c r="AD506" s="28">
        <v>0.01</v>
      </c>
      <c r="AE506" s="28" t="s">
        <v>796</v>
      </c>
      <c r="AF506" s="28">
        <v>0.1</v>
      </c>
      <c r="AG506" s="39" t="s">
        <v>133</v>
      </c>
      <c r="AH506" s="39" t="s">
        <v>133</v>
      </c>
      <c r="AI506" s="39" t="s">
        <v>133</v>
      </c>
      <c r="AJ506" s="39" t="s">
        <v>133</v>
      </c>
      <c r="AK506" s="39" t="s">
        <v>133</v>
      </c>
      <c r="AL506" s="39">
        <v>-2.17</v>
      </c>
      <c r="AM506" s="45" t="s">
        <v>289</v>
      </c>
      <c r="AN506" s="15">
        <f t="shared" si="68"/>
        <v>0.53169540152233774</v>
      </c>
      <c r="AO506" s="15">
        <f t="shared" si="69"/>
        <v>0.53169540152233774</v>
      </c>
      <c r="AP506" s="47">
        <v>-0.58382891273500004</v>
      </c>
      <c r="AQ506" s="29" t="s">
        <v>133</v>
      </c>
      <c r="AR506" s="29" t="s">
        <v>133</v>
      </c>
      <c r="AS506" s="148">
        <v>-0.34188018798399999</v>
      </c>
      <c r="AT506" s="148">
        <v>-0.28084074738600001</v>
      </c>
      <c r="AU506" s="48">
        <v>1.01980096185E-3</v>
      </c>
      <c r="AV506" s="47">
        <v>0.28288034931</v>
      </c>
      <c r="AW506" s="47">
        <v>0.34270493968100002</v>
      </c>
      <c r="AX506" s="29" t="s">
        <v>133</v>
      </c>
      <c r="AY506" s="29" t="s">
        <v>133</v>
      </c>
      <c r="AZ506" s="47">
        <v>0.582134107874</v>
      </c>
      <c r="BA506" s="30">
        <v>-1</v>
      </c>
      <c r="BB506" s="42">
        <v>1</v>
      </c>
      <c r="BC506" s="31" t="s">
        <v>11331</v>
      </c>
      <c r="BD506" s="31" t="s">
        <v>1036</v>
      </c>
      <c r="BE506" s="31" t="s">
        <v>1711</v>
      </c>
      <c r="BF506" s="32" t="s">
        <v>133</v>
      </c>
      <c r="BG506" s="32" t="s">
        <v>133</v>
      </c>
      <c r="BH506" s="33">
        <v>0.05</v>
      </c>
      <c r="BI506" s="33">
        <v>0.05</v>
      </c>
      <c r="BJ506" s="32" t="s">
        <v>133</v>
      </c>
      <c r="BK506" s="32" t="s">
        <v>133</v>
      </c>
      <c r="BL506" s="32" t="s">
        <v>133</v>
      </c>
      <c r="BM506" s="34" t="s">
        <v>133</v>
      </c>
      <c r="BN506" s="34" t="s">
        <v>133</v>
      </c>
      <c r="BO506" s="34">
        <v>0.18</v>
      </c>
      <c r="BP506" s="34">
        <v>0.02</v>
      </c>
      <c r="BQ506" s="35" t="s">
        <v>133</v>
      </c>
      <c r="BR506" s="16">
        <f t="shared" si="73"/>
        <v>0.53637673327615543</v>
      </c>
      <c r="BS506" s="16">
        <f t="shared" si="74"/>
        <v>0.53637673327615543</v>
      </c>
      <c r="BT506" s="35" t="s">
        <v>133</v>
      </c>
      <c r="BU506" s="35" t="s">
        <v>133</v>
      </c>
      <c r="BV506" s="35" t="s">
        <v>133</v>
      </c>
      <c r="BW506" s="35" t="s">
        <v>133</v>
      </c>
      <c r="BX506" s="36">
        <v>0</v>
      </c>
      <c r="BY506" s="37" t="s">
        <v>133</v>
      </c>
      <c r="BZ506" s="38" t="s">
        <v>133</v>
      </c>
    </row>
    <row r="507" spans="1:78" ht="50.1" customHeight="1">
      <c r="A507" s="19" t="s">
        <v>828</v>
      </c>
      <c r="B507" s="20" t="s">
        <v>1118</v>
      </c>
      <c r="C507" s="21">
        <v>7</v>
      </c>
      <c r="D507" s="21" t="s">
        <v>815</v>
      </c>
      <c r="E507" s="40">
        <v>2.7728030000000001</v>
      </c>
      <c r="F507" s="40">
        <v>74.298810000000003</v>
      </c>
      <c r="G507" s="41">
        <v>1</v>
      </c>
      <c r="H507" s="22">
        <v>4872</v>
      </c>
      <c r="I507" s="22">
        <v>46</v>
      </c>
      <c r="J507" s="23">
        <v>5018</v>
      </c>
      <c r="K507" s="23">
        <v>5195</v>
      </c>
      <c r="L507" s="23">
        <v>4841</v>
      </c>
      <c r="M507" s="24" t="s">
        <v>816</v>
      </c>
      <c r="N507" s="25" t="s">
        <v>133</v>
      </c>
      <c r="O507" s="25" t="s">
        <v>133</v>
      </c>
      <c r="P507" s="25" t="s">
        <v>133</v>
      </c>
      <c r="Q507" s="25" t="s">
        <v>133</v>
      </c>
      <c r="R507" s="25" t="s">
        <v>133</v>
      </c>
      <c r="S507" s="44" t="s">
        <v>133</v>
      </c>
      <c r="T507" s="26" t="s">
        <v>817</v>
      </c>
      <c r="U507" s="27" t="s">
        <v>133</v>
      </c>
      <c r="V507" s="27" t="s">
        <v>133</v>
      </c>
      <c r="W507" s="27" t="s">
        <v>133</v>
      </c>
      <c r="X507" s="27" t="s">
        <v>133</v>
      </c>
      <c r="Y507" s="27">
        <v>0.01</v>
      </c>
      <c r="Z507" s="27">
        <v>0.15</v>
      </c>
      <c r="AA507" s="27" t="s">
        <v>133</v>
      </c>
      <c r="AB507" s="28" t="s">
        <v>133</v>
      </c>
      <c r="AC507" s="28">
        <v>0.5</v>
      </c>
      <c r="AD507" s="28">
        <v>0.01</v>
      </c>
      <c r="AE507" s="28" t="s">
        <v>796</v>
      </c>
      <c r="AF507" s="28">
        <v>0.1</v>
      </c>
      <c r="AG507" s="39" t="s">
        <v>133</v>
      </c>
      <c r="AH507" s="39" t="s">
        <v>133</v>
      </c>
      <c r="AI507" s="39" t="s">
        <v>133</v>
      </c>
      <c r="AJ507" s="39" t="s">
        <v>133</v>
      </c>
      <c r="AK507" s="39" t="s">
        <v>133</v>
      </c>
      <c r="AL507" s="39">
        <v>-1.17</v>
      </c>
      <c r="AM507" s="45" t="s">
        <v>289</v>
      </c>
      <c r="AN507" s="15">
        <f t="shared" si="68"/>
        <v>0.53169540152233774</v>
      </c>
      <c r="AO507" s="15">
        <f t="shared" si="69"/>
        <v>0.53169540152233774</v>
      </c>
      <c r="AP507" s="47">
        <v>-0.58382891273500004</v>
      </c>
      <c r="AQ507" s="29" t="s">
        <v>133</v>
      </c>
      <c r="AR507" s="29" t="s">
        <v>133</v>
      </c>
      <c r="AS507" s="148">
        <v>-0.34188018798399999</v>
      </c>
      <c r="AT507" s="148">
        <v>-0.28084074738600001</v>
      </c>
      <c r="AU507" s="48">
        <v>1.01980096185E-3</v>
      </c>
      <c r="AV507" s="47">
        <v>0.28288034931</v>
      </c>
      <c r="AW507" s="47">
        <v>0.34270493968100002</v>
      </c>
      <c r="AX507" s="29" t="s">
        <v>133</v>
      </c>
      <c r="AY507" s="29" t="s">
        <v>133</v>
      </c>
      <c r="AZ507" s="47">
        <v>0.582134107874</v>
      </c>
      <c r="BA507" s="30">
        <v>-1</v>
      </c>
      <c r="BB507" s="42">
        <v>1</v>
      </c>
      <c r="BC507" s="31" t="s">
        <v>11331</v>
      </c>
      <c r="BD507" s="31" t="s">
        <v>1036</v>
      </c>
      <c r="BE507" s="31" t="s">
        <v>1711</v>
      </c>
      <c r="BF507" s="32" t="s">
        <v>133</v>
      </c>
      <c r="BG507" s="32" t="s">
        <v>133</v>
      </c>
      <c r="BH507" s="33">
        <v>0.05</v>
      </c>
      <c r="BI507" s="33">
        <v>0.05</v>
      </c>
      <c r="BJ507" s="32" t="s">
        <v>133</v>
      </c>
      <c r="BK507" s="32" t="s">
        <v>133</v>
      </c>
      <c r="BL507" s="32" t="s">
        <v>133</v>
      </c>
      <c r="BM507" s="34" t="s">
        <v>133</v>
      </c>
      <c r="BN507" s="34" t="s">
        <v>133</v>
      </c>
      <c r="BO507" s="34">
        <v>0.18</v>
      </c>
      <c r="BP507" s="34">
        <v>0.02</v>
      </c>
      <c r="BQ507" s="35" t="s">
        <v>133</v>
      </c>
      <c r="BR507" s="16">
        <f t="shared" si="73"/>
        <v>0.53637673327615543</v>
      </c>
      <c r="BS507" s="16">
        <f t="shared" si="74"/>
        <v>0.53637673327615543</v>
      </c>
      <c r="BT507" s="35" t="s">
        <v>133</v>
      </c>
      <c r="BU507" s="35" t="s">
        <v>133</v>
      </c>
      <c r="BV507" s="35" t="s">
        <v>133</v>
      </c>
      <c r="BW507" s="35" t="s">
        <v>133</v>
      </c>
      <c r="BX507" s="36">
        <v>0</v>
      </c>
      <c r="BY507" s="37" t="s">
        <v>133</v>
      </c>
      <c r="BZ507" s="38" t="s">
        <v>133</v>
      </c>
    </row>
    <row r="508" spans="1:78" ht="50.1" customHeight="1">
      <c r="A508" s="19" t="s">
        <v>829</v>
      </c>
      <c r="B508" s="20" t="s">
        <v>1118</v>
      </c>
      <c r="C508" s="21">
        <v>7</v>
      </c>
      <c r="D508" s="21" t="s">
        <v>815</v>
      </c>
      <c r="E508" s="40">
        <v>2.7728030000000001</v>
      </c>
      <c r="F508" s="40">
        <v>74.298810000000003</v>
      </c>
      <c r="G508" s="41">
        <v>1</v>
      </c>
      <c r="H508" s="22">
        <v>4548</v>
      </c>
      <c r="I508" s="22">
        <v>52</v>
      </c>
      <c r="J508" s="23">
        <v>4599.5</v>
      </c>
      <c r="K508" s="23">
        <v>4775</v>
      </c>
      <c r="L508" s="23">
        <v>4424</v>
      </c>
      <c r="M508" s="24" t="s">
        <v>816</v>
      </c>
      <c r="N508" s="25" t="s">
        <v>133</v>
      </c>
      <c r="O508" s="25" t="s">
        <v>133</v>
      </c>
      <c r="P508" s="25" t="s">
        <v>133</v>
      </c>
      <c r="Q508" s="25" t="s">
        <v>133</v>
      </c>
      <c r="R508" s="25" t="s">
        <v>133</v>
      </c>
      <c r="S508" s="44" t="s">
        <v>133</v>
      </c>
      <c r="T508" s="26" t="s">
        <v>817</v>
      </c>
      <c r="U508" s="27" t="s">
        <v>133</v>
      </c>
      <c r="V508" s="27" t="s">
        <v>133</v>
      </c>
      <c r="W508" s="27" t="s">
        <v>133</v>
      </c>
      <c r="X508" s="27" t="s">
        <v>133</v>
      </c>
      <c r="Y508" s="27">
        <v>0.01</v>
      </c>
      <c r="Z508" s="27">
        <v>0.15</v>
      </c>
      <c r="AA508" s="27" t="s">
        <v>133</v>
      </c>
      <c r="AB508" s="28" t="s">
        <v>133</v>
      </c>
      <c r="AC508" s="28">
        <v>0.5</v>
      </c>
      <c r="AD508" s="28">
        <v>0.01</v>
      </c>
      <c r="AE508" s="28" t="s">
        <v>796</v>
      </c>
      <c r="AF508" s="28">
        <v>0.1</v>
      </c>
      <c r="AG508" s="39" t="s">
        <v>133</v>
      </c>
      <c r="AH508" s="39" t="s">
        <v>133</v>
      </c>
      <c r="AI508" s="39" t="s">
        <v>133</v>
      </c>
      <c r="AJ508" s="39" t="s">
        <v>133</v>
      </c>
      <c r="AK508" s="39" t="s">
        <v>133</v>
      </c>
      <c r="AL508" s="39">
        <v>-0.87</v>
      </c>
      <c r="AM508" s="45" t="s">
        <v>289</v>
      </c>
      <c r="AN508" s="15">
        <f t="shared" si="68"/>
        <v>0.53169540152233774</v>
      </c>
      <c r="AO508" s="15">
        <f t="shared" si="69"/>
        <v>0.53169540152233774</v>
      </c>
      <c r="AP508" s="47">
        <v>-0.58382891273500004</v>
      </c>
      <c r="AQ508" s="29" t="s">
        <v>133</v>
      </c>
      <c r="AR508" s="29" t="s">
        <v>133</v>
      </c>
      <c r="AS508" s="148">
        <v>-0.34188018798399999</v>
      </c>
      <c r="AT508" s="148">
        <v>-0.28084074738600001</v>
      </c>
      <c r="AU508" s="48">
        <v>1.01980096185E-3</v>
      </c>
      <c r="AV508" s="47">
        <v>0.28288034931</v>
      </c>
      <c r="AW508" s="47">
        <v>0.34270493968100002</v>
      </c>
      <c r="AX508" s="29" t="s">
        <v>133</v>
      </c>
      <c r="AY508" s="29" t="s">
        <v>133</v>
      </c>
      <c r="AZ508" s="47">
        <v>0.582134107874</v>
      </c>
      <c r="BA508" s="30">
        <v>-1</v>
      </c>
      <c r="BB508" s="42">
        <v>1</v>
      </c>
      <c r="BC508" s="31" t="s">
        <v>11331</v>
      </c>
      <c r="BD508" s="31" t="s">
        <v>1036</v>
      </c>
      <c r="BE508" s="31" t="s">
        <v>1711</v>
      </c>
      <c r="BF508" s="32" t="s">
        <v>133</v>
      </c>
      <c r="BG508" s="32" t="s">
        <v>133</v>
      </c>
      <c r="BH508" s="33">
        <v>0.05</v>
      </c>
      <c r="BI508" s="33">
        <v>0.05</v>
      </c>
      <c r="BJ508" s="32" t="s">
        <v>133</v>
      </c>
      <c r="BK508" s="32" t="s">
        <v>133</v>
      </c>
      <c r="BL508" s="32" t="s">
        <v>133</v>
      </c>
      <c r="BM508" s="34" t="s">
        <v>133</v>
      </c>
      <c r="BN508" s="34" t="s">
        <v>133</v>
      </c>
      <c r="BO508" s="34">
        <v>0.18</v>
      </c>
      <c r="BP508" s="34">
        <v>0.02</v>
      </c>
      <c r="BQ508" s="35" t="s">
        <v>133</v>
      </c>
      <c r="BR508" s="16">
        <f t="shared" si="73"/>
        <v>0.53637673327615543</v>
      </c>
      <c r="BS508" s="16">
        <f t="shared" si="74"/>
        <v>0.53637673327615543</v>
      </c>
      <c r="BT508" s="35" t="s">
        <v>133</v>
      </c>
      <c r="BU508" s="35" t="s">
        <v>133</v>
      </c>
      <c r="BV508" s="35" t="s">
        <v>133</v>
      </c>
      <c r="BW508" s="35" t="s">
        <v>133</v>
      </c>
      <c r="BX508" s="36">
        <v>0</v>
      </c>
      <c r="BY508" s="37" t="s">
        <v>133</v>
      </c>
      <c r="BZ508" s="38" t="s">
        <v>133</v>
      </c>
    </row>
    <row r="509" spans="1:78" ht="50.1" customHeight="1">
      <c r="A509" s="19" t="s">
        <v>831</v>
      </c>
      <c r="B509" s="20" t="s">
        <v>1118</v>
      </c>
      <c r="C509" s="21">
        <v>7</v>
      </c>
      <c r="D509" s="21" t="s">
        <v>830</v>
      </c>
      <c r="E509" s="40">
        <v>2.7728030000000001</v>
      </c>
      <c r="F509" s="40">
        <v>74.298810000000003</v>
      </c>
      <c r="G509" s="41">
        <v>1</v>
      </c>
      <c r="H509" s="22">
        <v>6882</v>
      </c>
      <c r="I509" s="22">
        <v>47</v>
      </c>
      <c r="J509" s="23">
        <v>7281</v>
      </c>
      <c r="K509" s="23">
        <v>7393</v>
      </c>
      <c r="L509" s="23">
        <v>7169</v>
      </c>
      <c r="M509" s="24" t="s">
        <v>816</v>
      </c>
      <c r="N509" s="25" t="s">
        <v>133</v>
      </c>
      <c r="O509" s="25" t="s">
        <v>133</v>
      </c>
      <c r="P509" s="25" t="s">
        <v>133</v>
      </c>
      <c r="Q509" s="25" t="s">
        <v>133</v>
      </c>
      <c r="R509" s="25" t="s">
        <v>133</v>
      </c>
      <c r="S509" s="44" t="s">
        <v>133</v>
      </c>
      <c r="T509" s="26" t="s">
        <v>817</v>
      </c>
      <c r="U509" s="27" t="s">
        <v>133</v>
      </c>
      <c r="V509" s="27" t="s">
        <v>133</v>
      </c>
      <c r="W509" s="27" t="s">
        <v>133</v>
      </c>
      <c r="X509" s="27" t="s">
        <v>133</v>
      </c>
      <c r="Y509" s="27">
        <v>0.01</v>
      </c>
      <c r="Z509" s="27">
        <v>0.15</v>
      </c>
      <c r="AA509" s="27" t="s">
        <v>133</v>
      </c>
      <c r="AB509" s="28" t="s">
        <v>133</v>
      </c>
      <c r="AC509" s="28">
        <v>0.5</v>
      </c>
      <c r="AD509" s="28">
        <v>0.01</v>
      </c>
      <c r="AE509" s="28" t="s">
        <v>796</v>
      </c>
      <c r="AF509" s="28">
        <v>0.1</v>
      </c>
      <c r="AG509" s="39" t="s">
        <v>133</v>
      </c>
      <c r="AH509" s="39" t="s">
        <v>133</v>
      </c>
      <c r="AI509" s="39" t="s">
        <v>133</v>
      </c>
      <c r="AJ509" s="39" t="s">
        <v>133</v>
      </c>
      <c r="AK509" s="39" t="s">
        <v>133</v>
      </c>
      <c r="AL509" s="39">
        <v>-6.87</v>
      </c>
      <c r="AM509" s="45" t="s">
        <v>289</v>
      </c>
      <c r="AN509" s="15">
        <f t="shared" si="68"/>
        <v>0.53169540152233774</v>
      </c>
      <c r="AO509" s="15">
        <f t="shared" si="69"/>
        <v>0.53169540152233774</v>
      </c>
      <c r="AP509" s="47">
        <v>-0.58382891273500004</v>
      </c>
      <c r="AQ509" s="29" t="s">
        <v>133</v>
      </c>
      <c r="AR509" s="29" t="s">
        <v>133</v>
      </c>
      <c r="AS509" s="148">
        <v>-0.34188018798399999</v>
      </c>
      <c r="AT509" s="148">
        <v>-0.28084074738600001</v>
      </c>
      <c r="AU509" s="48">
        <v>1.01980096185E-3</v>
      </c>
      <c r="AV509" s="47">
        <v>0.28288034931</v>
      </c>
      <c r="AW509" s="47">
        <v>0.34270493968100002</v>
      </c>
      <c r="AX509" s="29" t="s">
        <v>133</v>
      </c>
      <c r="AY509" s="29" t="s">
        <v>133</v>
      </c>
      <c r="AZ509" s="47">
        <v>0.582134107874</v>
      </c>
      <c r="BA509" s="30">
        <v>-1</v>
      </c>
      <c r="BB509" s="42">
        <v>1</v>
      </c>
      <c r="BC509" s="31" t="s">
        <v>11331</v>
      </c>
      <c r="BD509" s="31" t="s">
        <v>1029</v>
      </c>
      <c r="BE509" s="31" t="s">
        <v>1711</v>
      </c>
      <c r="BF509" s="32" t="s">
        <v>133</v>
      </c>
      <c r="BG509" s="32" t="s">
        <v>133</v>
      </c>
      <c r="BH509" s="33">
        <v>0.05</v>
      </c>
      <c r="BI509" s="33">
        <v>0.05</v>
      </c>
      <c r="BJ509" s="32" t="s">
        <v>133</v>
      </c>
      <c r="BK509" s="32" t="s">
        <v>133</v>
      </c>
      <c r="BL509" s="32" t="s">
        <v>133</v>
      </c>
      <c r="BM509" s="34" t="s">
        <v>133</v>
      </c>
      <c r="BN509" s="34" t="s">
        <v>133</v>
      </c>
      <c r="BO509" s="34">
        <v>0.18</v>
      </c>
      <c r="BP509" s="34">
        <v>0.02</v>
      </c>
      <c r="BQ509" s="35" t="s">
        <v>133</v>
      </c>
      <c r="BR509" s="16">
        <f t="shared" si="73"/>
        <v>0.53637673327615543</v>
      </c>
      <c r="BS509" s="16">
        <f t="shared" si="74"/>
        <v>0.53637673327615543</v>
      </c>
      <c r="BT509" s="35" t="s">
        <v>133</v>
      </c>
      <c r="BU509" s="35" t="s">
        <v>133</v>
      </c>
      <c r="BV509" s="35" t="s">
        <v>133</v>
      </c>
      <c r="BW509" s="35" t="s">
        <v>133</v>
      </c>
      <c r="BX509" s="36">
        <v>0</v>
      </c>
      <c r="BY509" s="37" t="s">
        <v>133</v>
      </c>
      <c r="BZ509" s="38" t="s">
        <v>133</v>
      </c>
    </row>
    <row r="510" spans="1:78" ht="50.1" customHeight="1">
      <c r="A510" s="19" t="s">
        <v>832</v>
      </c>
      <c r="B510" s="20" t="s">
        <v>1118</v>
      </c>
      <c r="C510" s="21">
        <v>7</v>
      </c>
      <c r="D510" s="21" t="s">
        <v>830</v>
      </c>
      <c r="E510" s="40">
        <v>2.7728030000000001</v>
      </c>
      <c r="F510" s="40">
        <v>74.298810000000003</v>
      </c>
      <c r="G510" s="41">
        <v>1</v>
      </c>
      <c r="H510" s="22">
        <v>6840</v>
      </c>
      <c r="I510" s="22">
        <v>57</v>
      </c>
      <c r="J510" s="23">
        <v>7250</v>
      </c>
      <c r="K510" s="23">
        <v>7391</v>
      </c>
      <c r="L510" s="23">
        <v>7109</v>
      </c>
      <c r="M510" s="24" t="s">
        <v>816</v>
      </c>
      <c r="N510" s="25" t="s">
        <v>133</v>
      </c>
      <c r="O510" s="25" t="s">
        <v>133</v>
      </c>
      <c r="P510" s="25" t="s">
        <v>133</v>
      </c>
      <c r="Q510" s="25" t="s">
        <v>133</v>
      </c>
      <c r="R510" s="25" t="s">
        <v>133</v>
      </c>
      <c r="S510" s="44" t="s">
        <v>133</v>
      </c>
      <c r="T510" s="26" t="s">
        <v>817</v>
      </c>
      <c r="U510" s="27" t="s">
        <v>133</v>
      </c>
      <c r="V510" s="27" t="s">
        <v>133</v>
      </c>
      <c r="W510" s="27" t="s">
        <v>133</v>
      </c>
      <c r="X510" s="27" t="s">
        <v>133</v>
      </c>
      <c r="Y510" s="27">
        <v>0.01</v>
      </c>
      <c r="Z510" s="27">
        <v>0.15</v>
      </c>
      <c r="AA510" s="27" t="s">
        <v>133</v>
      </c>
      <c r="AB510" s="28" t="s">
        <v>133</v>
      </c>
      <c r="AC510" s="28">
        <v>0.5</v>
      </c>
      <c r="AD510" s="28">
        <v>0.01</v>
      </c>
      <c r="AE510" s="28" t="s">
        <v>796</v>
      </c>
      <c r="AF510" s="28">
        <v>0.1</v>
      </c>
      <c r="AG510" s="39" t="s">
        <v>133</v>
      </c>
      <c r="AH510" s="39" t="s">
        <v>133</v>
      </c>
      <c r="AI510" s="39" t="s">
        <v>133</v>
      </c>
      <c r="AJ510" s="39" t="s">
        <v>133</v>
      </c>
      <c r="AK510" s="39" t="s">
        <v>133</v>
      </c>
      <c r="AL510" s="39">
        <v>-6.17</v>
      </c>
      <c r="AM510" s="45" t="s">
        <v>289</v>
      </c>
      <c r="AN510" s="15">
        <f t="shared" si="68"/>
        <v>0.53169540152233774</v>
      </c>
      <c r="AO510" s="15">
        <f t="shared" si="69"/>
        <v>0.53169540152233774</v>
      </c>
      <c r="AP510" s="47">
        <v>-0.58382891273500004</v>
      </c>
      <c r="AQ510" s="29" t="s">
        <v>133</v>
      </c>
      <c r="AR510" s="29" t="s">
        <v>133</v>
      </c>
      <c r="AS510" s="148">
        <v>-0.34188018798399999</v>
      </c>
      <c r="AT510" s="148">
        <v>-0.28084074738600001</v>
      </c>
      <c r="AU510" s="48">
        <v>1.01980096185E-3</v>
      </c>
      <c r="AV510" s="47">
        <v>0.28288034931</v>
      </c>
      <c r="AW510" s="47">
        <v>0.34270493968100002</v>
      </c>
      <c r="AX510" s="29" t="s">
        <v>133</v>
      </c>
      <c r="AY510" s="29" t="s">
        <v>133</v>
      </c>
      <c r="AZ510" s="47">
        <v>0.582134107874</v>
      </c>
      <c r="BA510" s="30">
        <v>-1</v>
      </c>
      <c r="BB510" s="42">
        <v>1</v>
      </c>
      <c r="BC510" s="31" t="s">
        <v>11331</v>
      </c>
      <c r="BD510" s="31" t="s">
        <v>1029</v>
      </c>
      <c r="BE510" s="31" t="s">
        <v>1711</v>
      </c>
      <c r="BF510" s="32" t="s">
        <v>133</v>
      </c>
      <c r="BG510" s="32" t="s">
        <v>133</v>
      </c>
      <c r="BH510" s="33">
        <v>0.05</v>
      </c>
      <c r="BI510" s="33">
        <v>0.05</v>
      </c>
      <c r="BJ510" s="32" t="s">
        <v>133</v>
      </c>
      <c r="BK510" s="32" t="s">
        <v>133</v>
      </c>
      <c r="BL510" s="32" t="s">
        <v>133</v>
      </c>
      <c r="BM510" s="34" t="s">
        <v>133</v>
      </c>
      <c r="BN510" s="34" t="s">
        <v>133</v>
      </c>
      <c r="BO510" s="34">
        <v>0.18</v>
      </c>
      <c r="BP510" s="34">
        <v>0.02</v>
      </c>
      <c r="BQ510" s="35" t="s">
        <v>133</v>
      </c>
      <c r="BR510" s="16">
        <f t="shared" si="73"/>
        <v>0.53637673327615543</v>
      </c>
      <c r="BS510" s="16">
        <f t="shared" si="74"/>
        <v>0.53637673327615543</v>
      </c>
      <c r="BT510" s="35" t="s">
        <v>133</v>
      </c>
      <c r="BU510" s="35" t="s">
        <v>133</v>
      </c>
      <c r="BV510" s="35" t="s">
        <v>133</v>
      </c>
      <c r="BW510" s="35" t="s">
        <v>133</v>
      </c>
      <c r="BX510" s="36">
        <v>0</v>
      </c>
      <c r="BY510" s="37" t="s">
        <v>133</v>
      </c>
      <c r="BZ510" s="38" t="s">
        <v>133</v>
      </c>
    </row>
    <row r="511" spans="1:78" ht="50.1" customHeight="1">
      <c r="A511" s="19" t="s">
        <v>833</v>
      </c>
      <c r="B511" s="20" t="s">
        <v>1118</v>
      </c>
      <c r="C511" s="21">
        <v>7</v>
      </c>
      <c r="D511" s="21" t="s">
        <v>830</v>
      </c>
      <c r="E511" s="40">
        <v>2.7728030000000001</v>
      </c>
      <c r="F511" s="40">
        <v>74.298810000000003</v>
      </c>
      <c r="G511" s="41">
        <v>1</v>
      </c>
      <c r="H511" s="22">
        <v>6551</v>
      </c>
      <c r="I511" s="22">
        <v>47</v>
      </c>
      <c r="J511" s="23">
        <v>6902.5</v>
      </c>
      <c r="K511" s="23">
        <v>7060</v>
      </c>
      <c r="L511" s="23">
        <v>6745</v>
      </c>
      <c r="M511" s="24" t="s">
        <v>816</v>
      </c>
      <c r="N511" s="25" t="s">
        <v>133</v>
      </c>
      <c r="O511" s="25" t="s">
        <v>133</v>
      </c>
      <c r="P511" s="25" t="s">
        <v>133</v>
      </c>
      <c r="Q511" s="25" t="s">
        <v>133</v>
      </c>
      <c r="R511" s="25" t="s">
        <v>133</v>
      </c>
      <c r="S511" s="44" t="s">
        <v>133</v>
      </c>
      <c r="T511" s="26" t="s">
        <v>817</v>
      </c>
      <c r="U511" s="27" t="s">
        <v>133</v>
      </c>
      <c r="V511" s="27" t="s">
        <v>133</v>
      </c>
      <c r="W511" s="27" t="s">
        <v>133</v>
      </c>
      <c r="X511" s="27" t="s">
        <v>133</v>
      </c>
      <c r="Y511" s="27">
        <v>0.01</v>
      </c>
      <c r="Z511" s="27">
        <v>0.15</v>
      </c>
      <c r="AA511" s="27" t="s">
        <v>133</v>
      </c>
      <c r="AB511" s="28" t="s">
        <v>133</v>
      </c>
      <c r="AC511" s="28">
        <v>0.5</v>
      </c>
      <c r="AD511" s="28">
        <v>0.01</v>
      </c>
      <c r="AE511" s="28" t="s">
        <v>796</v>
      </c>
      <c r="AF511" s="28">
        <v>0.1</v>
      </c>
      <c r="AG511" s="39" t="s">
        <v>133</v>
      </c>
      <c r="AH511" s="39" t="s">
        <v>133</v>
      </c>
      <c r="AI511" s="39" t="s">
        <v>133</v>
      </c>
      <c r="AJ511" s="39" t="s">
        <v>133</v>
      </c>
      <c r="AK511" s="39" t="s">
        <v>133</v>
      </c>
      <c r="AL511" s="39">
        <v>-5.12</v>
      </c>
      <c r="AM511" s="45" t="s">
        <v>289</v>
      </c>
      <c r="AN511" s="15">
        <f t="shared" si="68"/>
        <v>0.53169540152233774</v>
      </c>
      <c r="AO511" s="15">
        <f t="shared" si="69"/>
        <v>0.53169540152233774</v>
      </c>
      <c r="AP511" s="47">
        <v>-0.58382891273500004</v>
      </c>
      <c r="AQ511" s="29" t="s">
        <v>133</v>
      </c>
      <c r="AR511" s="29" t="s">
        <v>133</v>
      </c>
      <c r="AS511" s="148">
        <v>-0.34188018798399999</v>
      </c>
      <c r="AT511" s="148">
        <v>-0.28084074738600001</v>
      </c>
      <c r="AU511" s="48">
        <v>1.01980096185E-3</v>
      </c>
      <c r="AV511" s="47">
        <v>0.28288034931</v>
      </c>
      <c r="AW511" s="47">
        <v>0.34270493968100002</v>
      </c>
      <c r="AX511" s="29" t="s">
        <v>133</v>
      </c>
      <c r="AY511" s="29" t="s">
        <v>133</v>
      </c>
      <c r="AZ511" s="47">
        <v>0.582134107874</v>
      </c>
      <c r="BA511" s="30">
        <v>-1</v>
      </c>
      <c r="BB511" s="42">
        <v>1</v>
      </c>
      <c r="BC511" s="31" t="s">
        <v>11331</v>
      </c>
      <c r="BD511" s="31" t="s">
        <v>1037</v>
      </c>
      <c r="BE511" s="31" t="s">
        <v>1711</v>
      </c>
      <c r="BF511" s="32" t="s">
        <v>133</v>
      </c>
      <c r="BG511" s="32" t="s">
        <v>133</v>
      </c>
      <c r="BH511" s="33">
        <v>0.05</v>
      </c>
      <c r="BI511" s="33">
        <v>0.05</v>
      </c>
      <c r="BJ511" s="32" t="s">
        <v>133</v>
      </c>
      <c r="BK511" s="32" t="s">
        <v>133</v>
      </c>
      <c r="BL511" s="32" t="s">
        <v>133</v>
      </c>
      <c r="BM511" s="34" t="s">
        <v>133</v>
      </c>
      <c r="BN511" s="34" t="s">
        <v>133</v>
      </c>
      <c r="BO511" s="34">
        <v>0.18</v>
      </c>
      <c r="BP511" s="34">
        <v>0.02</v>
      </c>
      <c r="BQ511" s="35" t="s">
        <v>133</v>
      </c>
      <c r="BR511" s="16">
        <f t="shared" si="73"/>
        <v>0.53637673327615543</v>
      </c>
      <c r="BS511" s="16">
        <f t="shared" si="74"/>
        <v>0.53637673327615543</v>
      </c>
      <c r="BT511" s="35" t="s">
        <v>133</v>
      </c>
      <c r="BU511" s="35" t="s">
        <v>133</v>
      </c>
      <c r="BV511" s="35" t="s">
        <v>133</v>
      </c>
      <c r="BW511" s="35" t="s">
        <v>133</v>
      </c>
      <c r="BX511" s="36">
        <v>0</v>
      </c>
      <c r="BY511" s="37" t="s">
        <v>133</v>
      </c>
      <c r="BZ511" s="38" t="s">
        <v>133</v>
      </c>
    </row>
    <row r="512" spans="1:78" ht="50.1" customHeight="1">
      <c r="A512" s="19" t="s">
        <v>834</v>
      </c>
      <c r="B512" s="20" t="s">
        <v>1118</v>
      </c>
      <c r="C512" s="21">
        <v>7</v>
      </c>
      <c r="D512" s="21" t="s">
        <v>830</v>
      </c>
      <c r="E512" s="40">
        <v>2.7728030000000001</v>
      </c>
      <c r="F512" s="40">
        <v>74.298810000000003</v>
      </c>
      <c r="G512" s="41">
        <v>1</v>
      </c>
      <c r="H512" s="22">
        <v>6614</v>
      </c>
      <c r="I512" s="22">
        <v>61</v>
      </c>
      <c r="J512" s="23">
        <v>6982</v>
      </c>
      <c r="K512" s="23">
        <v>7154</v>
      </c>
      <c r="L512" s="23">
        <v>6810</v>
      </c>
      <c r="M512" s="24" t="s">
        <v>816</v>
      </c>
      <c r="N512" s="25" t="s">
        <v>133</v>
      </c>
      <c r="O512" s="25" t="s">
        <v>133</v>
      </c>
      <c r="P512" s="25" t="s">
        <v>133</v>
      </c>
      <c r="Q512" s="25" t="s">
        <v>133</v>
      </c>
      <c r="R512" s="25" t="s">
        <v>133</v>
      </c>
      <c r="S512" s="44" t="s">
        <v>133</v>
      </c>
      <c r="T512" s="26" t="s">
        <v>817</v>
      </c>
      <c r="U512" s="27" t="s">
        <v>133</v>
      </c>
      <c r="V512" s="27" t="s">
        <v>133</v>
      </c>
      <c r="W512" s="27" t="s">
        <v>133</v>
      </c>
      <c r="X512" s="27" t="s">
        <v>133</v>
      </c>
      <c r="Y512" s="27">
        <v>0.01</v>
      </c>
      <c r="Z512" s="27">
        <v>0.15</v>
      </c>
      <c r="AA512" s="27" t="s">
        <v>133</v>
      </c>
      <c r="AB512" s="28" t="s">
        <v>133</v>
      </c>
      <c r="AC512" s="28">
        <v>0.5</v>
      </c>
      <c r="AD512" s="28">
        <v>0.01</v>
      </c>
      <c r="AE512" s="28" t="s">
        <v>796</v>
      </c>
      <c r="AF512" s="28">
        <v>0.1</v>
      </c>
      <c r="AG512" s="39" t="s">
        <v>133</v>
      </c>
      <c r="AH512" s="39" t="s">
        <v>133</v>
      </c>
      <c r="AI512" s="39" t="s">
        <v>133</v>
      </c>
      <c r="AJ512" s="39" t="s">
        <v>133</v>
      </c>
      <c r="AK512" s="39" t="s">
        <v>133</v>
      </c>
      <c r="AL512" s="39">
        <v>-4.17</v>
      </c>
      <c r="AM512" s="45" t="s">
        <v>289</v>
      </c>
      <c r="AN512" s="15">
        <f t="shared" si="68"/>
        <v>0.53169540152233774</v>
      </c>
      <c r="AO512" s="15">
        <f t="shared" si="69"/>
        <v>0.53169540152233774</v>
      </c>
      <c r="AP512" s="47">
        <v>-0.58382891273500004</v>
      </c>
      <c r="AQ512" s="29" t="s">
        <v>133</v>
      </c>
      <c r="AR512" s="29" t="s">
        <v>133</v>
      </c>
      <c r="AS512" s="148">
        <v>-0.34188018798399999</v>
      </c>
      <c r="AT512" s="148">
        <v>-0.28084074738600001</v>
      </c>
      <c r="AU512" s="48">
        <v>1.01980096185E-3</v>
      </c>
      <c r="AV512" s="47">
        <v>0.28288034931</v>
      </c>
      <c r="AW512" s="47">
        <v>0.34270493968100002</v>
      </c>
      <c r="AX512" s="29" t="s">
        <v>133</v>
      </c>
      <c r="AY512" s="29" t="s">
        <v>133</v>
      </c>
      <c r="AZ512" s="47">
        <v>0.582134107874</v>
      </c>
      <c r="BA512" s="30">
        <v>-1</v>
      </c>
      <c r="BB512" s="42">
        <v>1</v>
      </c>
      <c r="BC512" s="31" t="s">
        <v>11331</v>
      </c>
      <c r="BD512" s="31" t="s">
        <v>1036</v>
      </c>
      <c r="BE512" s="31" t="s">
        <v>1711</v>
      </c>
      <c r="BF512" s="32" t="s">
        <v>133</v>
      </c>
      <c r="BG512" s="32" t="s">
        <v>133</v>
      </c>
      <c r="BH512" s="33">
        <v>0.05</v>
      </c>
      <c r="BI512" s="33">
        <v>0.05</v>
      </c>
      <c r="BJ512" s="32" t="s">
        <v>133</v>
      </c>
      <c r="BK512" s="32" t="s">
        <v>133</v>
      </c>
      <c r="BL512" s="32" t="s">
        <v>133</v>
      </c>
      <c r="BM512" s="34" t="s">
        <v>133</v>
      </c>
      <c r="BN512" s="34" t="s">
        <v>133</v>
      </c>
      <c r="BO512" s="34">
        <v>0.18</v>
      </c>
      <c r="BP512" s="34">
        <v>0.02</v>
      </c>
      <c r="BQ512" s="35" t="s">
        <v>133</v>
      </c>
      <c r="BR512" s="16">
        <f t="shared" si="73"/>
        <v>0.53637673327615543</v>
      </c>
      <c r="BS512" s="16">
        <f t="shared" si="74"/>
        <v>0.53637673327615543</v>
      </c>
      <c r="BT512" s="35" t="s">
        <v>133</v>
      </c>
      <c r="BU512" s="35" t="s">
        <v>133</v>
      </c>
      <c r="BV512" s="35" t="s">
        <v>133</v>
      </c>
      <c r="BW512" s="35" t="s">
        <v>133</v>
      </c>
      <c r="BX512" s="36">
        <v>0</v>
      </c>
      <c r="BY512" s="37" t="s">
        <v>133</v>
      </c>
      <c r="BZ512" s="38" t="s">
        <v>133</v>
      </c>
    </row>
    <row r="513" spans="1:78" ht="50.1" customHeight="1">
      <c r="A513" s="19" t="s">
        <v>835</v>
      </c>
      <c r="B513" s="20" t="s">
        <v>1118</v>
      </c>
      <c r="C513" s="21">
        <v>7</v>
      </c>
      <c r="D513" s="21" t="s">
        <v>830</v>
      </c>
      <c r="E513" s="40">
        <v>2.7728030000000001</v>
      </c>
      <c r="F513" s="40">
        <v>74.298810000000003</v>
      </c>
      <c r="G513" s="41">
        <v>1</v>
      </c>
      <c r="H513" s="22">
        <v>5802</v>
      </c>
      <c r="I513" s="22">
        <v>60</v>
      </c>
      <c r="J513" s="23">
        <v>6068</v>
      </c>
      <c r="K513" s="23">
        <v>6222</v>
      </c>
      <c r="L513" s="23">
        <v>5914</v>
      </c>
      <c r="M513" s="24" t="s">
        <v>816</v>
      </c>
      <c r="N513" s="25" t="s">
        <v>133</v>
      </c>
      <c r="O513" s="25" t="s">
        <v>133</v>
      </c>
      <c r="P513" s="25" t="s">
        <v>133</v>
      </c>
      <c r="Q513" s="25" t="s">
        <v>133</v>
      </c>
      <c r="R513" s="25" t="s">
        <v>133</v>
      </c>
      <c r="S513" s="44" t="s">
        <v>133</v>
      </c>
      <c r="T513" s="26" t="s">
        <v>817</v>
      </c>
      <c r="U513" s="27" t="s">
        <v>133</v>
      </c>
      <c r="V513" s="27" t="s">
        <v>133</v>
      </c>
      <c r="W513" s="27" t="s">
        <v>133</v>
      </c>
      <c r="X513" s="27" t="s">
        <v>133</v>
      </c>
      <c r="Y513" s="27">
        <v>0.01</v>
      </c>
      <c r="Z513" s="27">
        <v>0.15</v>
      </c>
      <c r="AA513" s="27" t="s">
        <v>133</v>
      </c>
      <c r="AB513" s="28" t="s">
        <v>133</v>
      </c>
      <c r="AC513" s="28">
        <v>0.5</v>
      </c>
      <c r="AD513" s="28">
        <v>0.01</v>
      </c>
      <c r="AE513" s="28" t="s">
        <v>796</v>
      </c>
      <c r="AF513" s="28">
        <v>0.1</v>
      </c>
      <c r="AG513" s="39" t="s">
        <v>133</v>
      </c>
      <c r="AH513" s="39" t="s">
        <v>133</v>
      </c>
      <c r="AI513" s="39" t="s">
        <v>133</v>
      </c>
      <c r="AJ513" s="39" t="s">
        <v>133</v>
      </c>
      <c r="AK513" s="39" t="s">
        <v>133</v>
      </c>
      <c r="AL513" s="39">
        <v>-2.5</v>
      </c>
      <c r="AM513" s="45" t="s">
        <v>289</v>
      </c>
      <c r="AN513" s="15">
        <f t="shared" si="68"/>
        <v>0.53169540152233774</v>
      </c>
      <c r="AO513" s="15">
        <f t="shared" si="69"/>
        <v>0.53169540152233774</v>
      </c>
      <c r="AP513" s="47">
        <v>-0.58382891273500004</v>
      </c>
      <c r="AQ513" s="29" t="s">
        <v>133</v>
      </c>
      <c r="AR513" s="29" t="s">
        <v>133</v>
      </c>
      <c r="AS513" s="148">
        <v>-0.34188018798399999</v>
      </c>
      <c r="AT513" s="148">
        <v>-0.28084074738600001</v>
      </c>
      <c r="AU513" s="48">
        <v>1.01980096185E-3</v>
      </c>
      <c r="AV513" s="47">
        <v>0.28288034931</v>
      </c>
      <c r="AW513" s="47">
        <v>0.34270493968100002</v>
      </c>
      <c r="AX513" s="29" t="s">
        <v>133</v>
      </c>
      <c r="AY513" s="29" t="s">
        <v>133</v>
      </c>
      <c r="AZ513" s="47">
        <v>0.582134107874</v>
      </c>
      <c r="BA513" s="30">
        <v>-1</v>
      </c>
      <c r="BB513" s="42">
        <v>1</v>
      </c>
      <c r="BC513" s="31" t="s">
        <v>11331</v>
      </c>
      <c r="BD513" s="31" t="s">
        <v>1036</v>
      </c>
      <c r="BE513" s="31" t="s">
        <v>1711</v>
      </c>
      <c r="BF513" s="32" t="s">
        <v>133</v>
      </c>
      <c r="BG513" s="32" t="s">
        <v>133</v>
      </c>
      <c r="BH513" s="33">
        <v>0.05</v>
      </c>
      <c r="BI513" s="33">
        <v>0.05</v>
      </c>
      <c r="BJ513" s="32" t="s">
        <v>133</v>
      </c>
      <c r="BK513" s="32" t="s">
        <v>133</v>
      </c>
      <c r="BL513" s="32" t="s">
        <v>133</v>
      </c>
      <c r="BM513" s="34" t="s">
        <v>133</v>
      </c>
      <c r="BN513" s="34" t="s">
        <v>133</v>
      </c>
      <c r="BO513" s="34">
        <v>0.18</v>
      </c>
      <c r="BP513" s="34">
        <v>0.02</v>
      </c>
      <c r="BQ513" s="35" t="s">
        <v>133</v>
      </c>
      <c r="BR513" s="16">
        <f t="shared" si="73"/>
        <v>0.53637673327615543</v>
      </c>
      <c r="BS513" s="16">
        <f t="shared" si="74"/>
        <v>0.53637673327615543</v>
      </c>
      <c r="BT513" s="35" t="s">
        <v>133</v>
      </c>
      <c r="BU513" s="35" t="s">
        <v>133</v>
      </c>
      <c r="BV513" s="35" t="s">
        <v>133</v>
      </c>
      <c r="BW513" s="35" t="s">
        <v>133</v>
      </c>
      <c r="BX513" s="36">
        <v>0</v>
      </c>
      <c r="BY513" s="37" t="s">
        <v>133</v>
      </c>
      <c r="BZ513" s="38" t="s">
        <v>133</v>
      </c>
    </row>
    <row r="514" spans="1:78" ht="50.1" customHeight="1">
      <c r="A514" s="19" t="s">
        <v>837</v>
      </c>
      <c r="B514" s="20" t="s">
        <v>1118</v>
      </c>
      <c r="C514" s="21">
        <v>7</v>
      </c>
      <c r="D514" s="21" t="s">
        <v>836</v>
      </c>
      <c r="E514" s="40">
        <v>2.7728030000000001</v>
      </c>
      <c r="F514" s="40">
        <v>74.298810000000003</v>
      </c>
      <c r="G514" s="41">
        <v>1</v>
      </c>
      <c r="H514" s="22">
        <v>7078</v>
      </c>
      <c r="I514" s="22">
        <v>48</v>
      </c>
      <c r="J514" s="23">
        <v>7454</v>
      </c>
      <c r="K514" s="23">
        <v>7558</v>
      </c>
      <c r="L514" s="23">
        <v>7350</v>
      </c>
      <c r="M514" s="24" t="s">
        <v>816</v>
      </c>
      <c r="N514" s="25" t="s">
        <v>133</v>
      </c>
      <c r="O514" s="25" t="s">
        <v>133</v>
      </c>
      <c r="P514" s="25" t="s">
        <v>133</v>
      </c>
      <c r="Q514" s="25" t="s">
        <v>133</v>
      </c>
      <c r="R514" s="25" t="s">
        <v>133</v>
      </c>
      <c r="S514" s="44" t="s">
        <v>133</v>
      </c>
      <c r="T514" s="26" t="s">
        <v>817</v>
      </c>
      <c r="U514" s="27" t="s">
        <v>133</v>
      </c>
      <c r="V514" s="27" t="s">
        <v>133</v>
      </c>
      <c r="W514" s="27" t="s">
        <v>133</v>
      </c>
      <c r="X514" s="27" t="s">
        <v>133</v>
      </c>
      <c r="Y514" s="27">
        <v>0.01</v>
      </c>
      <c r="Z514" s="27">
        <v>0.15</v>
      </c>
      <c r="AA514" s="27" t="s">
        <v>133</v>
      </c>
      <c r="AB514" s="28" t="s">
        <v>133</v>
      </c>
      <c r="AC514" s="28">
        <v>0.5</v>
      </c>
      <c r="AD514" s="28">
        <v>0.01</v>
      </c>
      <c r="AE514" s="28" t="s">
        <v>796</v>
      </c>
      <c r="AF514" s="28">
        <v>0.1</v>
      </c>
      <c r="AG514" s="39" t="s">
        <v>133</v>
      </c>
      <c r="AH514" s="39" t="s">
        <v>133</v>
      </c>
      <c r="AI514" s="39" t="s">
        <v>133</v>
      </c>
      <c r="AJ514" s="39" t="s">
        <v>133</v>
      </c>
      <c r="AK514" s="39" t="s">
        <v>133</v>
      </c>
      <c r="AL514" s="39">
        <v>-7.87</v>
      </c>
      <c r="AM514" s="45" t="s">
        <v>289</v>
      </c>
      <c r="AN514" s="15">
        <f t="shared" si="68"/>
        <v>0.53169540152233774</v>
      </c>
      <c r="AO514" s="15">
        <f t="shared" si="69"/>
        <v>0.53169540152233774</v>
      </c>
      <c r="AP514" s="47">
        <v>-0.58382891273500004</v>
      </c>
      <c r="AQ514" s="29" t="s">
        <v>133</v>
      </c>
      <c r="AR514" s="29" t="s">
        <v>133</v>
      </c>
      <c r="AS514" s="148">
        <v>-0.34188018798399999</v>
      </c>
      <c r="AT514" s="148">
        <v>-0.28084074738600001</v>
      </c>
      <c r="AU514" s="48">
        <v>1.01980096185E-3</v>
      </c>
      <c r="AV514" s="47">
        <v>0.28288034931</v>
      </c>
      <c r="AW514" s="47">
        <v>0.34270493968100002</v>
      </c>
      <c r="AX514" s="29" t="s">
        <v>133</v>
      </c>
      <c r="AY514" s="29" t="s">
        <v>133</v>
      </c>
      <c r="AZ514" s="47">
        <v>0.582134107874</v>
      </c>
      <c r="BA514" s="30">
        <v>-1</v>
      </c>
      <c r="BB514" s="42">
        <v>1</v>
      </c>
      <c r="BC514" s="31" t="s">
        <v>11331</v>
      </c>
      <c r="BD514" s="31" t="s">
        <v>1035</v>
      </c>
      <c r="BE514" s="31" t="s">
        <v>1711</v>
      </c>
      <c r="BF514" s="32" t="s">
        <v>133</v>
      </c>
      <c r="BG514" s="32" t="s">
        <v>133</v>
      </c>
      <c r="BH514" s="33">
        <v>0.05</v>
      </c>
      <c r="BI514" s="33">
        <v>0.05</v>
      </c>
      <c r="BJ514" s="32" t="s">
        <v>133</v>
      </c>
      <c r="BK514" s="32" t="s">
        <v>133</v>
      </c>
      <c r="BL514" s="32" t="s">
        <v>133</v>
      </c>
      <c r="BM514" s="34" t="s">
        <v>133</v>
      </c>
      <c r="BN514" s="34" t="s">
        <v>133</v>
      </c>
      <c r="BO514" s="34">
        <v>0.18</v>
      </c>
      <c r="BP514" s="34">
        <v>0.02</v>
      </c>
      <c r="BQ514" s="35" t="s">
        <v>133</v>
      </c>
      <c r="BR514" s="16">
        <f t="shared" si="73"/>
        <v>0.53637673327615543</v>
      </c>
      <c r="BS514" s="16">
        <f t="shared" si="74"/>
        <v>0.53637673327615543</v>
      </c>
      <c r="BT514" s="35" t="s">
        <v>133</v>
      </c>
      <c r="BU514" s="35" t="s">
        <v>133</v>
      </c>
      <c r="BV514" s="35" t="s">
        <v>133</v>
      </c>
      <c r="BW514" s="35" t="s">
        <v>133</v>
      </c>
      <c r="BX514" s="36">
        <v>0</v>
      </c>
      <c r="BY514" s="37" t="s">
        <v>133</v>
      </c>
      <c r="BZ514" s="38" t="s">
        <v>133</v>
      </c>
    </row>
    <row r="515" spans="1:78" ht="50.1" customHeight="1">
      <c r="A515" s="19" t="s">
        <v>838</v>
      </c>
      <c r="B515" s="20" t="s">
        <v>1118</v>
      </c>
      <c r="C515" s="21">
        <v>7</v>
      </c>
      <c r="D515" s="21" t="s">
        <v>836</v>
      </c>
      <c r="E515" s="40">
        <v>2.7728030000000001</v>
      </c>
      <c r="F515" s="40">
        <v>74.298810000000003</v>
      </c>
      <c r="G515" s="41">
        <v>1</v>
      </c>
      <c r="H515" s="22">
        <v>7052</v>
      </c>
      <c r="I515" s="22">
        <v>48</v>
      </c>
      <c r="J515" s="23">
        <v>7428.5</v>
      </c>
      <c r="K515" s="23">
        <v>7539</v>
      </c>
      <c r="L515" s="23">
        <v>7318</v>
      </c>
      <c r="M515" s="24" t="s">
        <v>816</v>
      </c>
      <c r="N515" s="25" t="s">
        <v>133</v>
      </c>
      <c r="O515" s="25" t="s">
        <v>133</v>
      </c>
      <c r="P515" s="25" t="s">
        <v>133</v>
      </c>
      <c r="Q515" s="25" t="s">
        <v>133</v>
      </c>
      <c r="R515" s="25" t="s">
        <v>133</v>
      </c>
      <c r="S515" s="44" t="s">
        <v>133</v>
      </c>
      <c r="T515" s="26" t="s">
        <v>817</v>
      </c>
      <c r="U515" s="27" t="s">
        <v>133</v>
      </c>
      <c r="V515" s="27" t="s">
        <v>133</v>
      </c>
      <c r="W515" s="27" t="s">
        <v>133</v>
      </c>
      <c r="X515" s="27" t="s">
        <v>133</v>
      </c>
      <c r="Y515" s="27">
        <v>0.01</v>
      </c>
      <c r="Z515" s="27">
        <v>0.15</v>
      </c>
      <c r="AA515" s="27" t="s">
        <v>133</v>
      </c>
      <c r="AB515" s="28" t="s">
        <v>133</v>
      </c>
      <c r="AC515" s="28">
        <v>0.5</v>
      </c>
      <c r="AD515" s="28">
        <v>0.01</v>
      </c>
      <c r="AE515" s="28" t="s">
        <v>796</v>
      </c>
      <c r="AF515" s="28">
        <v>0.1</v>
      </c>
      <c r="AG515" s="39" t="s">
        <v>133</v>
      </c>
      <c r="AH515" s="39" t="s">
        <v>133</v>
      </c>
      <c r="AI515" s="39" t="s">
        <v>133</v>
      </c>
      <c r="AJ515" s="39" t="s">
        <v>133</v>
      </c>
      <c r="AK515" s="39" t="s">
        <v>133</v>
      </c>
      <c r="AL515" s="39">
        <v>-6.72</v>
      </c>
      <c r="AM515" s="45" t="s">
        <v>289</v>
      </c>
      <c r="AN515" s="15">
        <f>SQRT(SUMSQ(IF(OR(X515="n/a",X515="nd"),0,X515),IF(OR(Y515="n/a",Y515="nd"),0,Y515),IF(OR(Z515="n/a",Z515="nd"),0,Z515),IF(OR(AA515="n/a",AA515="nd"),0,AA515),IF(OR(AB515="n/a",AB515="nd"),0,AB515),IF(OR(AC515="n/a",AC515="nd"),0,AC515),IF(OR(AD515="n/a",AD515="nd"),0,AD515),IF(OR(AE515="n/a",AE515="nd"),0,AE515),IF(OR(AF515="n/a",AF515="nd"),0,AF515),IF(OR(AG515="n/a",AG515="nd"),0,AG515),IF(OR(AH515="n/a",AH515="nd"),0,AH515),IF(OR(AI515="n/a",AI515="nd"),0,AI515)))</f>
        <v>0.53169540152233774</v>
      </c>
      <c r="AO515" s="15">
        <f t="shared" si="69"/>
        <v>0.53169540152233774</v>
      </c>
      <c r="AP515" s="47">
        <v>-0.58382891273500004</v>
      </c>
      <c r="AQ515" s="29" t="s">
        <v>133</v>
      </c>
      <c r="AR515" s="29" t="s">
        <v>133</v>
      </c>
      <c r="AS515" s="148">
        <v>-0.34188018798399999</v>
      </c>
      <c r="AT515" s="148">
        <v>-0.28084074738600001</v>
      </c>
      <c r="AU515" s="48">
        <v>1.01980096185E-3</v>
      </c>
      <c r="AV515" s="47">
        <v>0.28288034931</v>
      </c>
      <c r="AW515" s="47">
        <v>0.34270493968100002</v>
      </c>
      <c r="AX515" s="29" t="s">
        <v>133</v>
      </c>
      <c r="AY515" s="29" t="s">
        <v>133</v>
      </c>
      <c r="AZ515" s="47">
        <v>0.582134107874</v>
      </c>
      <c r="BA515" s="30">
        <v>-1</v>
      </c>
      <c r="BB515" s="42">
        <v>1</v>
      </c>
      <c r="BC515" s="31" t="s">
        <v>11331</v>
      </c>
      <c r="BD515" s="31" t="s">
        <v>1035</v>
      </c>
      <c r="BE515" s="31" t="s">
        <v>1711</v>
      </c>
      <c r="BF515" s="32" t="s">
        <v>133</v>
      </c>
      <c r="BG515" s="32" t="s">
        <v>133</v>
      </c>
      <c r="BH515" s="33">
        <v>0.05</v>
      </c>
      <c r="BI515" s="33">
        <v>0.05</v>
      </c>
      <c r="BJ515" s="32" t="s">
        <v>133</v>
      </c>
      <c r="BK515" s="32" t="s">
        <v>133</v>
      </c>
      <c r="BL515" s="32" t="s">
        <v>133</v>
      </c>
      <c r="BM515" s="34" t="s">
        <v>133</v>
      </c>
      <c r="BN515" s="34" t="s">
        <v>133</v>
      </c>
      <c r="BO515" s="34">
        <v>0.18</v>
      </c>
      <c r="BP515" s="34">
        <v>0.02</v>
      </c>
      <c r="BQ515" s="35" t="s">
        <v>133</v>
      </c>
      <c r="BR515" s="16">
        <f t="shared" si="73"/>
        <v>0.53637673327615543</v>
      </c>
      <c r="BS515" s="16">
        <f t="shared" si="74"/>
        <v>0.53637673327615543</v>
      </c>
      <c r="BT515" s="35" t="s">
        <v>133</v>
      </c>
      <c r="BU515" s="35" t="s">
        <v>133</v>
      </c>
      <c r="BV515" s="35" t="s">
        <v>133</v>
      </c>
      <c r="BW515" s="35" t="s">
        <v>133</v>
      </c>
      <c r="BX515" s="36">
        <v>0</v>
      </c>
      <c r="BY515" s="37" t="s">
        <v>133</v>
      </c>
      <c r="BZ515" s="38" t="s">
        <v>133</v>
      </c>
    </row>
    <row r="516" spans="1:78" ht="50.1" customHeight="1">
      <c r="A516" s="19" t="s">
        <v>839</v>
      </c>
      <c r="B516" s="20" t="s">
        <v>1118</v>
      </c>
      <c r="C516" s="21">
        <v>7</v>
      </c>
      <c r="D516" s="21" t="s">
        <v>836</v>
      </c>
      <c r="E516" s="40">
        <v>2.7728030000000001</v>
      </c>
      <c r="F516" s="40">
        <v>74.298810000000003</v>
      </c>
      <c r="G516" s="41">
        <v>1</v>
      </c>
      <c r="H516" s="22">
        <v>6769</v>
      </c>
      <c r="I516" s="22">
        <v>57</v>
      </c>
      <c r="J516" s="23">
        <v>7145</v>
      </c>
      <c r="K516" s="23">
        <v>7296</v>
      </c>
      <c r="L516" s="23">
        <v>6994</v>
      </c>
      <c r="M516" s="24" t="s">
        <v>816</v>
      </c>
      <c r="N516" s="25" t="s">
        <v>133</v>
      </c>
      <c r="O516" s="25" t="s">
        <v>133</v>
      </c>
      <c r="P516" s="25" t="s">
        <v>133</v>
      </c>
      <c r="Q516" s="25" t="s">
        <v>133</v>
      </c>
      <c r="R516" s="25" t="s">
        <v>133</v>
      </c>
      <c r="S516" s="44" t="s">
        <v>133</v>
      </c>
      <c r="T516" s="26" t="s">
        <v>817</v>
      </c>
      <c r="U516" s="27" t="s">
        <v>133</v>
      </c>
      <c r="V516" s="27" t="s">
        <v>133</v>
      </c>
      <c r="W516" s="27" t="s">
        <v>133</v>
      </c>
      <c r="X516" s="27" t="s">
        <v>133</v>
      </c>
      <c r="Y516" s="27">
        <v>0.01</v>
      </c>
      <c r="Z516" s="27">
        <v>0.15</v>
      </c>
      <c r="AA516" s="27" t="s">
        <v>133</v>
      </c>
      <c r="AB516" s="28" t="s">
        <v>133</v>
      </c>
      <c r="AC516" s="28">
        <v>0.5</v>
      </c>
      <c r="AD516" s="28">
        <v>0.01</v>
      </c>
      <c r="AE516" s="28" t="s">
        <v>796</v>
      </c>
      <c r="AF516" s="28">
        <v>0.1</v>
      </c>
      <c r="AG516" s="39" t="s">
        <v>133</v>
      </c>
      <c r="AH516" s="39" t="s">
        <v>133</v>
      </c>
      <c r="AI516" s="39" t="s">
        <v>133</v>
      </c>
      <c r="AJ516" s="39" t="s">
        <v>133</v>
      </c>
      <c r="AK516" s="39" t="s">
        <v>133</v>
      </c>
      <c r="AL516" s="39">
        <v>-5.17</v>
      </c>
      <c r="AM516" s="45" t="s">
        <v>289</v>
      </c>
      <c r="AN516" s="15">
        <f t="shared" si="68"/>
        <v>0.53169540152233774</v>
      </c>
      <c r="AO516" s="15">
        <f t="shared" si="69"/>
        <v>0.53169540152233774</v>
      </c>
      <c r="AP516" s="47">
        <v>-0.58382891273500004</v>
      </c>
      <c r="AQ516" s="29" t="s">
        <v>133</v>
      </c>
      <c r="AR516" s="29" t="s">
        <v>133</v>
      </c>
      <c r="AS516" s="148">
        <v>-0.34188018798399999</v>
      </c>
      <c r="AT516" s="148">
        <v>-0.28084074738600001</v>
      </c>
      <c r="AU516" s="48">
        <v>1.01980096185E-3</v>
      </c>
      <c r="AV516" s="47">
        <v>0.28288034931</v>
      </c>
      <c r="AW516" s="47">
        <v>0.34270493968100002</v>
      </c>
      <c r="AX516" s="29" t="s">
        <v>133</v>
      </c>
      <c r="AY516" s="29" t="s">
        <v>133</v>
      </c>
      <c r="AZ516" s="47">
        <v>0.582134107874</v>
      </c>
      <c r="BA516" s="30">
        <v>-1</v>
      </c>
      <c r="BB516" s="42">
        <v>1</v>
      </c>
      <c r="BC516" s="31" t="s">
        <v>11331</v>
      </c>
      <c r="BD516" s="31" t="s">
        <v>1036</v>
      </c>
      <c r="BE516" s="31" t="s">
        <v>1711</v>
      </c>
      <c r="BF516" s="32" t="s">
        <v>133</v>
      </c>
      <c r="BG516" s="32" t="s">
        <v>133</v>
      </c>
      <c r="BH516" s="33">
        <v>0.05</v>
      </c>
      <c r="BI516" s="33">
        <v>0.05</v>
      </c>
      <c r="BJ516" s="32" t="s">
        <v>133</v>
      </c>
      <c r="BK516" s="32" t="s">
        <v>133</v>
      </c>
      <c r="BL516" s="32" t="s">
        <v>133</v>
      </c>
      <c r="BM516" s="34" t="s">
        <v>133</v>
      </c>
      <c r="BN516" s="34" t="s">
        <v>133</v>
      </c>
      <c r="BO516" s="34">
        <v>0.18</v>
      </c>
      <c r="BP516" s="34">
        <v>0.02</v>
      </c>
      <c r="BQ516" s="35" t="s">
        <v>133</v>
      </c>
      <c r="BR516" s="16">
        <f t="shared" si="73"/>
        <v>0.53637673327615543</v>
      </c>
      <c r="BS516" s="16">
        <f t="shared" si="74"/>
        <v>0.53637673327615543</v>
      </c>
      <c r="BT516" s="35" t="s">
        <v>133</v>
      </c>
      <c r="BU516" s="35" t="s">
        <v>133</v>
      </c>
      <c r="BV516" s="35" t="s">
        <v>133</v>
      </c>
      <c r="BW516" s="35" t="s">
        <v>133</v>
      </c>
      <c r="BX516" s="36">
        <v>0</v>
      </c>
      <c r="BY516" s="37" t="s">
        <v>133</v>
      </c>
      <c r="BZ516" s="38" t="s">
        <v>133</v>
      </c>
    </row>
    <row r="517" spans="1:78" ht="50.1" customHeight="1">
      <c r="A517" s="19" t="s">
        <v>840</v>
      </c>
      <c r="B517" s="20" t="s">
        <v>1118</v>
      </c>
      <c r="C517" s="21">
        <v>7</v>
      </c>
      <c r="D517" s="21" t="s">
        <v>836</v>
      </c>
      <c r="E517" s="40">
        <v>2.7728030000000001</v>
      </c>
      <c r="F517" s="40">
        <v>74.298810000000003</v>
      </c>
      <c r="G517" s="41">
        <v>1</v>
      </c>
      <c r="H517" s="22">
        <v>6041</v>
      </c>
      <c r="I517" s="22">
        <v>46</v>
      </c>
      <c r="J517" s="23">
        <v>6324.5</v>
      </c>
      <c r="K517" s="23">
        <v>6436</v>
      </c>
      <c r="L517" s="23">
        <v>6213</v>
      </c>
      <c r="M517" s="24" t="s">
        <v>816</v>
      </c>
      <c r="N517" s="25" t="s">
        <v>133</v>
      </c>
      <c r="O517" s="25" t="s">
        <v>133</v>
      </c>
      <c r="P517" s="25" t="s">
        <v>133</v>
      </c>
      <c r="Q517" s="25" t="s">
        <v>133</v>
      </c>
      <c r="R517" s="25" t="s">
        <v>133</v>
      </c>
      <c r="S517" s="44" t="s">
        <v>133</v>
      </c>
      <c r="T517" s="26" t="s">
        <v>817</v>
      </c>
      <c r="U517" s="27" t="s">
        <v>133</v>
      </c>
      <c r="V517" s="27" t="s">
        <v>133</v>
      </c>
      <c r="W517" s="27" t="s">
        <v>133</v>
      </c>
      <c r="X517" s="27" t="s">
        <v>133</v>
      </c>
      <c r="Y517" s="27">
        <v>0.01</v>
      </c>
      <c r="Z517" s="27">
        <v>0.15</v>
      </c>
      <c r="AA517" s="27" t="s">
        <v>133</v>
      </c>
      <c r="AB517" s="28" t="s">
        <v>133</v>
      </c>
      <c r="AC517" s="28">
        <v>0.5</v>
      </c>
      <c r="AD517" s="28">
        <v>0.01</v>
      </c>
      <c r="AE517" s="28" t="s">
        <v>796</v>
      </c>
      <c r="AF517" s="28">
        <v>0.1</v>
      </c>
      <c r="AG517" s="39" t="s">
        <v>133</v>
      </c>
      <c r="AH517" s="39" t="s">
        <v>133</v>
      </c>
      <c r="AI517" s="39" t="s">
        <v>133</v>
      </c>
      <c r="AJ517" s="39" t="s">
        <v>133</v>
      </c>
      <c r="AK517" s="39" t="s">
        <v>133</v>
      </c>
      <c r="AL517" s="39">
        <v>-2.87</v>
      </c>
      <c r="AM517" s="45" t="s">
        <v>289</v>
      </c>
      <c r="AN517" s="15">
        <f t="shared" si="68"/>
        <v>0.53169540152233774</v>
      </c>
      <c r="AO517" s="15">
        <f t="shared" si="69"/>
        <v>0.53169540152233774</v>
      </c>
      <c r="AP517" s="47">
        <v>-0.58382891273500004</v>
      </c>
      <c r="AQ517" s="29" t="s">
        <v>133</v>
      </c>
      <c r="AR517" s="29" t="s">
        <v>133</v>
      </c>
      <c r="AS517" s="148">
        <v>-0.34188018798399999</v>
      </c>
      <c r="AT517" s="148">
        <v>-0.28084074738600001</v>
      </c>
      <c r="AU517" s="48">
        <v>1.01980096185E-3</v>
      </c>
      <c r="AV517" s="47">
        <v>0.28288034931</v>
      </c>
      <c r="AW517" s="47">
        <v>0.34270493968100002</v>
      </c>
      <c r="AX517" s="29" t="s">
        <v>133</v>
      </c>
      <c r="AY517" s="29" t="s">
        <v>133</v>
      </c>
      <c r="AZ517" s="47">
        <v>0.582134107874</v>
      </c>
      <c r="BA517" s="30">
        <v>-1</v>
      </c>
      <c r="BB517" s="42">
        <v>1</v>
      </c>
      <c r="BC517" s="31" t="s">
        <v>11331</v>
      </c>
      <c r="BD517" s="31" t="s">
        <v>1036</v>
      </c>
      <c r="BE517" s="31" t="s">
        <v>1711</v>
      </c>
      <c r="BF517" s="32" t="s">
        <v>133</v>
      </c>
      <c r="BG517" s="32" t="s">
        <v>133</v>
      </c>
      <c r="BH517" s="33">
        <v>0.05</v>
      </c>
      <c r="BI517" s="33">
        <v>0.05</v>
      </c>
      <c r="BJ517" s="32" t="s">
        <v>133</v>
      </c>
      <c r="BK517" s="32" t="s">
        <v>133</v>
      </c>
      <c r="BL517" s="32" t="s">
        <v>133</v>
      </c>
      <c r="BM517" s="34" t="s">
        <v>133</v>
      </c>
      <c r="BN517" s="34" t="s">
        <v>133</v>
      </c>
      <c r="BO517" s="34">
        <v>0.18</v>
      </c>
      <c r="BP517" s="34">
        <v>0.02</v>
      </c>
      <c r="BQ517" s="35" t="s">
        <v>133</v>
      </c>
      <c r="BR517" s="16">
        <f t="shared" si="73"/>
        <v>0.53637673327615543</v>
      </c>
      <c r="BS517" s="16">
        <f t="shared" si="74"/>
        <v>0.53637673327615543</v>
      </c>
      <c r="BT517" s="35" t="s">
        <v>133</v>
      </c>
      <c r="BU517" s="35" t="s">
        <v>133</v>
      </c>
      <c r="BV517" s="35" t="s">
        <v>133</v>
      </c>
      <c r="BW517" s="35" t="s">
        <v>133</v>
      </c>
      <c r="BX517" s="36">
        <v>0</v>
      </c>
      <c r="BY517" s="37" t="s">
        <v>133</v>
      </c>
      <c r="BZ517" s="38" t="s">
        <v>133</v>
      </c>
    </row>
    <row r="518" spans="1:78" ht="50.1" customHeight="1">
      <c r="A518" s="19" t="s">
        <v>841</v>
      </c>
      <c r="B518" s="20" t="s">
        <v>1118</v>
      </c>
      <c r="C518" s="21">
        <v>7</v>
      </c>
      <c r="D518" s="21" t="s">
        <v>836</v>
      </c>
      <c r="E518" s="40">
        <v>2.7728030000000001</v>
      </c>
      <c r="F518" s="40">
        <v>74.298810000000003</v>
      </c>
      <c r="G518" s="41">
        <v>1</v>
      </c>
      <c r="H518" s="22">
        <v>4404</v>
      </c>
      <c r="I518" s="22">
        <v>42</v>
      </c>
      <c r="J518" s="23">
        <v>4374.5</v>
      </c>
      <c r="K518" s="23">
        <v>4518</v>
      </c>
      <c r="L518" s="23">
        <v>4231</v>
      </c>
      <c r="M518" s="24" t="s">
        <v>816</v>
      </c>
      <c r="N518" s="25" t="s">
        <v>133</v>
      </c>
      <c r="O518" s="25" t="s">
        <v>133</v>
      </c>
      <c r="P518" s="25" t="s">
        <v>133</v>
      </c>
      <c r="Q518" s="25" t="s">
        <v>133</v>
      </c>
      <c r="R518" s="25" t="s">
        <v>133</v>
      </c>
      <c r="S518" s="44" t="s">
        <v>133</v>
      </c>
      <c r="T518" s="26" t="s">
        <v>817</v>
      </c>
      <c r="U518" s="27" t="s">
        <v>133</v>
      </c>
      <c r="V518" s="27" t="s">
        <v>133</v>
      </c>
      <c r="W518" s="27" t="s">
        <v>133</v>
      </c>
      <c r="X518" s="27" t="s">
        <v>133</v>
      </c>
      <c r="Y518" s="27">
        <v>0.01</v>
      </c>
      <c r="Z518" s="27">
        <v>0.15</v>
      </c>
      <c r="AA518" s="27" t="s">
        <v>133</v>
      </c>
      <c r="AB518" s="28" t="s">
        <v>133</v>
      </c>
      <c r="AC518" s="28">
        <v>0.5</v>
      </c>
      <c r="AD518" s="28">
        <v>0.01</v>
      </c>
      <c r="AE518" s="28" t="s">
        <v>796</v>
      </c>
      <c r="AF518" s="28">
        <v>0.1</v>
      </c>
      <c r="AG518" s="39" t="s">
        <v>133</v>
      </c>
      <c r="AH518" s="39" t="s">
        <v>133</v>
      </c>
      <c r="AI518" s="39" t="s">
        <v>133</v>
      </c>
      <c r="AJ518" s="39" t="s">
        <v>133</v>
      </c>
      <c r="AK518" s="39" t="s">
        <v>133</v>
      </c>
      <c r="AL518" s="39">
        <v>-1.36</v>
      </c>
      <c r="AM518" s="45" t="s">
        <v>289</v>
      </c>
      <c r="AN518" s="15">
        <f t="shared" si="68"/>
        <v>0.53169540152233774</v>
      </c>
      <c r="AO518" s="15">
        <f t="shared" si="69"/>
        <v>0.53169540152233774</v>
      </c>
      <c r="AP518" s="47">
        <v>-0.58382891273500004</v>
      </c>
      <c r="AQ518" s="29" t="s">
        <v>133</v>
      </c>
      <c r="AR518" s="29" t="s">
        <v>133</v>
      </c>
      <c r="AS518" s="148">
        <v>-0.34188018798399999</v>
      </c>
      <c r="AT518" s="148">
        <v>-0.28084074738600001</v>
      </c>
      <c r="AU518" s="48">
        <v>1.01980096185E-3</v>
      </c>
      <c r="AV518" s="47">
        <v>0.28288034931</v>
      </c>
      <c r="AW518" s="47">
        <v>0.34270493968100002</v>
      </c>
      <c r="AX518" s="29" t="s">
        <v>133</v>
      </c>
      <c r="AY518" s="29" t="s">
        <v>133</v>
      </c>
      <c r="AZ518" s="47">
        <v>0.582134107874</v>
      </c>
      <c r="BA518" s="30">
        <v>-1</v>
      </c>
      <c r="BB518" s="42">
        <v>1</v>
      </c>
      <c r="BC518" s="31" t="s">
        <v>11331</v>
      </c>
      <c r="BD518" s="31" t="s">
        <v>1036</v>
      </c>
      <c r="BE518" s="31" t="s">
        <v>1711</v>
      </c>
      <c r="BF518" s="32" t="s">
        <v>133</v>
      </c>
      <c r="BG518" s="32" t="s">
        <v>133</v>
      </c>
      <c r="BH518" s="33">
        <v>0.05</v>
      </c>
      <c r="BI518" s="33">
        <v>0.05</v>
      </c>
      <c r="BJ518" s="32" t="s">
        <v>133</v>
      </c>
      <c r="BK518" s="32" t="s">
        <v>133</v>
      </c>
      <c r="BL518" s="32" t="s">
        <v>133</v>
      </c>
      <c r="BM518" s="34" t="s">
        <v>133</v>
      </c>
      <c r="BN518" s="34" t="s">
        <v>133</v>
      </c>
      <c r="BO518" s="34">
        <v>0.18</v>
      </c>
      <c r="BP518" s="34">
        <v>0.02</v>
      </c>
      <c r="BQ518" s="35" t="s">
        <v>133</v>
      </c>
      <c r="BR518" s="16">
        <f t="shared" si="73"/>
        <v>0.53637673327615543</v>
      </c>
      <c r="BS518" s="16">
        <f t="shared" si="74"/>
        <v>0.53637673327615543</v>
      </c>
      <c r="BT518" s="35" t="s">
        <v>133</v>
      </c>
      <c r="BU518" s="35" t="s">
        <v>133</v>
      </c>
      <c r="BV518" s="35" t="s">
        <v>133</v>
      </c>
      <c r="BW518" s="35" t="s">
        <v>133</v>
      </c>
      <c r="BX518" s="36">
        <v>0</v>
      </c>
      <c r="BY518" s="37" t="s">
        <v>133</v>
      </c>
      <c r="BZ518" s="38" t="s">
        <v>133</v>
      </c>
    </row>
    <row r="519" spans="1:78" ht="50.1" customHeight="1">
      <c r="A519" s="19" t="s">
        <v>843</v>
      </c>
      <c r="B519" s="20" t="s">
        <v>1118</v>
      </c>
      <c r="C519" s="21">
        <v>7</v>
      </c>
      <c r="D519" s="21" t="s">
        <v>842</v>
      </c>
      <c r="E519" s="40">
        <v>2.7728030000000001</v>
      </c>
      <c r="F519" s="40">
        <v>74.298810000000003</v>
      </c>
      <c r="G519" s="41">
        <v>1</v>
      </c>
      <c r="H519" s="22">
        <v>4078</v>
      </c>
      <c r="I519" s="22">
        <v>70</v>
      </c>
      <c r="J519" s="23">
        <v>3930</v>
      </c>
      <c r="K519" s="23">
        <v>4144</v>
      </c>
      <c r="L519" s="23">
        <v>3716</v>
      </c>
      <c r="M519" s="24" t="s">
        <v>816</v>
      </c>
      <c r="N519" s="25" t="s">
        <v>133</v>
      </c>
      <c r="O519" s="25" t="s">
        <v>133</v>
      </c>
      <c r="P519" s="25" t="s">
        <v>133</v>
      </c>
      <c r="Q519" s="25" t="s">
        <v>133</v>
      </c>
      <c r="R519" s="25" t="s">
        <v>133</v>
      </c>
      <c r="S519" s="44" t="s">
        <v>133</v>
      </c>
      <c r="T519" s="26" t="s">
        <v>817</v>
      </c>
      <c r="U519" s="27" t="s">
        <v>133</v>
      </c>
      <c r="V519" s="27" t="s">
        <v>133</v>
      </c>
      <c r="W519" s="27" t="s">
        <v>133</v>
      </c>
      <c r="X519" s="27" t="s">
        <v>133</v>
      </c>
      <c r="Y519" s="27">
        <v>0.01</v>
      </c>
      <c r="Z519" s="27">
        <v>0.15</v>
      </c>
      <c r="AA519" s="27" t="s">
        <v>133</v>
      </c>
      <c r="AB519" s="28" t="s">
        <v>133</v>
      </c>
      <c r="AC519" s="28">
        <v>0.5</v>
      </c>
      <c r="AD519" s="28">
        <v>0.01</v>
      </c>
      <c r="AE519" s="28" t="s">
        <v>796</v>
      </c>
      <c r="AF519" s="28">
        <v>0.1</v>
      </c>
      <c r="AG519" s="39" t="s">
        <v>133</v>
      </c>
      <c r="AH519" s="39" t="s">
        <v>133</v>
      </c>
      <c r="AI519" s="39" t="s">
        <v>133</v>
      </c>
      <c r="AJ519" s="39" t="s">
        <v>133</v>
      </c>
      <c r="AK519" s="39" t="s">
        <v>133</v>
      </c>
      <c r="AL519" s="39">
        <v>-1.17</v>
      </c>
      <c r="AM519" s="45" t="s">
        <v>289</v>
      </c>
      <c r="AN519" s="15">
        <f t="shared" si="68"/>
        <v>0.53169540152233774</v>
      </c>
      <c r="AO519" s="15">
        <f t="shared" si="69"/>
        <v>0.53169540152233774</v>
      </c>
      <c r="AP519" s="47">
        <v>-0.58382891273500004</v>
      </c>
      <c r="AQ519" s="29" t="s">
        <v>133</v>
      </c>
      <c r="AR519" s="29" t="s">
        <v>133</v>
      </c>
      <c r="AS519" s="148">
        <v>-0.34188018798399999</v>
      </c>
      <c r="AT519" s="148">
        <v>-0.28084074738600001</v>
      </c>
      <c r="AU519" s="48">
        <v>1.01980096185E-3</v>
      </c>
      <c r="AV519" s="47">
        <v>0.28288034931</v>
      </c>
      <c r="AW519" s="47">
        <v>0.34270493968100002</v>
      </c>
      <c r="AX519" s="29" t="s">
        <v>133</v>
      </c>
      <c r="AY519" s="29" t="s">
        <v>133</v>
      </c>
      <c r="AZ519" s="47">
        <v>0.582134107874</v>
      </c>
      <c r="BA519" s="30">
        <v>-1</v>
      </c>
      <c r="BB519" s="42">
        <v>1</v>
      </c>
      <c r="BC519" s="31" t="s">
        <v>11331</v>
      </c>
      <c r="BD519" s="31" t="s">
        <v>1038</v>
      </c>
      <c r="BE519" s="31" t="s">
        <v>1711</v>
      </c>
      <c r="BF519" s="32" t="s">
        <v>133</v>
      </c>
      <c r="BG519" s="32" t="s">
        <v>133</v>
      </c>
      <c r="BH519" s="33">
        <v>0.05</v>
      </c>
      <c r="BI519" s="33">
        <v>0.05</v>
      </c>
      <c r="BJ519" s="32" t="s">
        <v>133</v>
      </c>
      <c r="BK519" s="32" t="s">
        <v>133</v>
      </c>
      <c r="BL519" s="32" t="s">
        <v>133</v>
      </c>
      <c r="BM519" s="34" t="s">
        <v>133</v>
      </c>
      <c r="BN519" s="34" t="s">
        <v>133</v>
      </c>
      <c r="BO519" s="34">
        <v>0.18</v>
      </c>
      <c r="BP519" s="34">
        <v>0.02</v>
      </c>
      <c r="BQ519" s="35" t="s">
        <v>133</v>
      </c>
      <c r="BR519" s="16">
        <f t="shared" si="73"/>
        <v>0.53637673327615543</v>
      </c>
      <c r="BS519" s="16">
        <f t="shared" si="74"/>
        <v>0.53637673327615543</v>
      </c>
      <c r="BT519" s="35" t="s">
        <v>133</v>
      </c>
      <c r="BU519" s="35" t="s">
        <v>133</v>
      </c>
      <c r="BV519" s="35" t="s">
        <v>133</v>
      </c>
      <c r="BW519" s="35" t="s">
        <v>133</v>
      </c>
      <c r="BX519" s="36">
        <v>0</v>
      </c>
      <c r="BY519" s="37" t="s">
        <v>133</v>
      </c>
      <c r="BZ519" s="38" t="s">
        <v>133</v>
      </c>
    </row>
    <row r="520" spans="1:78" ht="50.1" customHeight="1">
      <c r="A520" s="19" t="s">
        <v>845</v>
      </c>
      <c r="B520" s="20" t="s">
        <v>1118</v>
      </c>
      <c r="C520" s="21">
        <v>7</v>
      </c>
      <c r="D520" s="21" t="s">
        <v>844</v>
      </c>
      <c r="E520" s="40">
        <v>2.7728030000000001</v>
      </c>
      <c r="F520" s="40">
        <v>74.298810000000003</v>
      </c>
      <c r="G520" s="41">
        <v>1</v>
      </c>
      <c r="H520" s="22">
        <v>3679</v>
      </c>
      <c r="I520" s="22">
        <v>45</v>
      </c>
      <c r="J520" s="23">
        <v>3444.5</v>
      </c>
      <c r="K520" s="23">
        <v>3568</v>
      </c>
      <c r="L520" s="23">
        <v>3321</v>
      </c>
      <c r="M520" s="24" t="s">
        <v>816</v>
      </c>
      <c r="N520" s="25" t="s">
        <v>133</v>
      </c>
      <c r="O520" s="25" t="s">
        <v>133</v>
      </c>
      <c r="P520" s="25" t="s">
        <v>133</v>
      </c>
      <c r="Q520" s="25" t="s">
        <v>133</v>
      </c>
      <c r="R520" s="25" t="s">
        <v>133</v>
      </c>
      <c r="S520" s="44" t="s">
        <v>133</v>
      </c>
      <c r="T520" s="26" t="s">
        <v>817</v>
      </c>
      <c r="U520" s="27" t="s">
        <v>133</v>
      </c>
      <c r="V520" s="27" t="s">
        <v>133</v>
      </c>
      <c r="W520" s="27" t="s">
        <v>133</v>
      </c>
      <c r="X520" s="27" t="s">
        <v>133</v>
      </c>
      <c r="Y520" s="27">
        <v>0.01</v>
      </c>
      <c r="Z520" s="27">
        <v>0.15</v>
      </c>
      <c r="AA520" s="27" t="s">
        <v>133</v>
      </c>
      <c r="AB520" s="28" t="s">
        <v>133</v>
      </c>
      <c r="AC520" s="28">
        <v>0.5</v>
      </c>
      <c r="AD520" s="28">
        <v>0.01</v>
      </c>
      <c r="AE520" s="28" t="s">
        <v>796</v>
      </c>
      <c r="AF520" s="28">
        <v>0.1</v>
      </c>
      <c r="AG520" s="39" t="s">
        <v>133</v>
      </c>
      <c r="AH520" s="39" t="s">
        <v>133</v>
      </c>
      <c r="AI520" s="39" t="s">
        <v>133</v>
      </c>
      <c r="AJ520" s="39" t="s">
        <v>133</v>
      </c>
      <c r="AK520" s="39" t="s">
        <v>133</v>
      </c>
      <c r="AL520" s="39">
        <v>-0.25</v>
      </c>
      <c r="AM520" s="45" t="s">
        <v>289</v>
      </c>
      <c r="AN520" s="15">
        <f t="shared" si="68"/>
        <v>0.53169540152233774</v>
      </c>
      <c r="AO520" s="15">
        <f t="shared" si="69"/>
        <v>0.53169540152233774</v>
      </c>
      <c r="AP520" s="47">
        <v>-0.58382891273500004</v>
      </c>
      <c r="AQ520" s="29" t="s">
        <v>133</v>
      </c>
      <c r="AR520" s="29" t="s">
        <v>133</v>
      </c>
      <c r="AS520" s="148">
        <v>-0.34188018798399999</v>
      </c>
      <c r="AT520" s="148">
        <v>-0.28084074738600001</v>
      </c>
      <c r="AU520" s="48">
        <v>1.01980096185E-3</v>
      </c>
      <c r="AV520" s="47">
        <v>0.28288034931</v>
      </c>
      <c r="AW520" s="47">
        <v>0.34270493968100002</v>
      </c>
      <c r="AX520" s="29" t="s">
        <v>133</v>
      </c>
      <c r="AY520" s="29" t="s">
        <v>133</v>
      </c>
      <c r="AZ520" s="47">
        <v>0.582134107874</v>
      </c>
      <c r="BA520" s="30">
        <v>0</v>
      </c>
      <c r="BB520" s="42">
        <v>1</v>
      </c>
      <c r="BC520" s="31" t="s">
        <v>11345</v>
      </c>
      <c r="BD520" s="31" t="s">
        <v>1039</v>
      </c>
      <c r="BE520" s="31" t="s">
        <v>11718</v>
      </c>
      <c r="BF520" s="32">
        <v>-0.4323348300605</v>
      </c>
      <c r="BG520" s="32">
        <v>0.15149408267450001</v>
      </c>
      <c r="BH520" s="33">
        <v>0.05</v>
      </c>
      <c r="BI520" s="33">
        <v>0.05</v>
      </c>
      <c r="BJ520" s="32" t="s">
        <v>133</v>
      </c>
      <c r="BK520" s="32" t="s">
        <v>133</v>
      </c>
      <c r="BL520" s="32" t="s">
        <v>133</v>
      </c>
      <c r="BM520" s="34" t="s">
        <v>133</v>
      </c>
      <c r="BN520" s="34" t="s">
        <v>133</v>
      </c>
      <c r="BO520" s="34">
        <v>0.18</v>
      </c>
      <c r="BP520" s="34">
        <v>0.02</v>
      </c>
      <c r="BQ520" s="16">
        <f t="shared" si="70"/>
        <v>0.1823348300605</v>
      </c>
      <c r="BR520" s="16">
        <f t="shared" si="73"/>
        <v>0.55736025789913313</v>
      </c>
      <c r="BS520" s="16">
        <f t="shared" si="74"/>
        <v>0.55736025789913313</v>
      </c>
      <c r="BT520" s="35" t="s">
        <v>133</v>
      </c>
      <c r="BU520" s="35" t="s">
        <v>133</v>
      </c>
      <c r="BV520" s="35" t="s">
        <v>133</v>
      </c>
      <c r="BW520" s="35" t="s">
        <v>133</v>
      </c>
      <c r="BX520" s="36">
        <v>0</v>
      </c>
      <c r="BY520" s="37" t="s">
        <v>133</v>
      </c>
      <c r="BZ520" s="38" t="s">
        <v>6050</v>
      </c>
    </row>
    <row r="521" spans="1:78" ht="50.1" customHeight="1">
      <c r="A521" s="19" t="s">
        <v>847</v>
      </c>
      <c r="B521" s="20" t="s">
        <v>1118</v>
      </c>
      <c r="C521" s="21">
        <v>7</v>
      </c>
      <c r="D521" s="21" t="s">
        <v>846</v>
      </c>
      <c r="E521" s="40">
        <v>2.775182</v>
      </c>
      <c r="F521" s="40">
        <v>74.339260999999993</v>
      </c>
      <c r="G521" s="41">
        <v>1</v>
      </c>
      <c r="H521" s="22">
        <v>2566</v>
      </c>
      <c r="I521" s="22">
        <v>39</v>
      </c>
      <c r="J521" s="23">
        <v>2090.5</v>
      </c>
      <c r="K521" s="23">
        <v>2241</v>
      </c>
      <c r="L521" s="23">
        <v>1940</v>
      </c>
      <c r="M521" s="24" t="s">
        <v>816</v>
      </c>
      <c r="N521" s="25" t="s">
        <v>133</v>
      </c>
      <c r="O521" s="25" t="s">
        <v>133</v>
      </c>
      <c r="P521" s="25" t="s">
        <v>133</v>
      </c>
      <c r="Q521" s="25" t="s">
        <v>133</v>
      </c>
      <c r="R521" s="25" t="s">
        <v>133</v>
      </c>
      <c r="S521" s="44" t="s">
        <v>133</v>
      </c>
      <c r="T521" s="26" t="s">
        <v>817</v>
      </c>
      <c r="U521" s="27" t="s">
        <v>133</v>
      </c>
      <c r="V521" s="27" t="s">
        <v>133</v>
      </c>
      <c r="W521" s="27" t="s">
        <v>133</v>
      </c>
      <c r="X521" s="27" t="s">
        <v>133</v>
      </c>
      <c r="Y521" s="27">
        <v>0.01</v>
      </c>
      <c r="Z521" s="27">
        <v>0.15</v>
      </c>
      <c r="AA521" s="27" t="s">
        <v>133</v>
      </c>
      <c r="AB521" s="28" t="s">
        <v>133</v>
      </c>
      <c r="AC521" s="28">
        <v>0.5</v>
      </c>
      <c r="AD521" s="28">
        <v>0.01</v>
      </c>
      <c r="AE521" s="28" t="s">
        <v>796</v>
      </c>
      <c r="AF521" s="28">
        <v>0.1</v>
      </c>
      <c r="AG521" s="39" t="s">
        <v>133</v>
      </c>
      <c r="AH521" s="39" t="s">
        <v>133</v>
      </c>
      <c r="AI521" s="39" t="s">
        <v>133</v>
      </c>
      <c r="AJ521" s="39" t="s">
        <v>133</v>
      </c>
      <c r="AK521" s="39" t="s">
        <v>133</v>
      </c>
      <c r="AL521" s="39">
        <v>-0.06</v>
      </c>
      <c r="AM521" s="45" t="s">
        <v>289</v>
      </c>
      <c r="AN521" s="15">
        <f t="shared" si="68"/>
        <v>0.53169540152233774</v>
      </c>
      <c r="AO521" s="15">
        <f t="shared" si="69"/>
        <v>0.53169540152233774</v>
      </c>
      <c r="AP521" s="47">
        <v>-0.58343832786299998</v>
      </c>
      <c r="AQ521" s="29" t="s">
        <v>133</v>
      </c>
      <c r="AR521" s="29" t="s">
        <v>133</v>
      </c>
      <c r="AS521" s="148">
        <v>-0.34158936812099999</v>
      </c>
      <c r="AT521" s="148">
        <v>-0.28103354924599999</v>
      </c>
      <c r="AU521" s="48">
        <v>1.0158640980800001E-3</v>
      </c>
      <c r="AV521" s="47">
        <v>0.283065277442</v>
      </c>
      <c r="AW521" s="47">
        <v>0.342578056134</v>
      </c>
      <c r="AX521" s="29" t="s">
        <v>133</v>
      </c>
      <c r="AY521" s="29" t="s">
        <v>133</v>
      </c>
      <c r="AZ521" s="47">
        <v>0.58205168556200004</v>
      </c>
      <c r="BA521" s="30">
        <v>0</v>
      </c>
      <c r="BB521" s="42">
        <v>1</v>
      </c>
      <c r="BC521" s="31" t="s">
        <v>11345</v>
      </c>
      <c r="BD521" s="31" t="s">
        <v>1039</v>
      </c>
      <c r="BE521" s="31" t="s">
        <v>11718</v>
      </c>
      <c r="BF521" s="32">
        <v>-0.43223593855449999</v>
      </c>
      <c r="BG521" s="32">
        <v>0.1512023893085</v>
      </c>
      <c r="BH521" s="33">
        <v>0.05</v>
      </c>
      <c r="BI521" s="33">
        <v>0.05</v>
      </c>
      <c r="BJ521" s="32" t="s">
        <v>133</v>
      </c>
      <c r="BK521" s="32" t="s">
        <v>133</v>
      </c>
      <c r="BL521" s="32" t="s">
        <v>133</v>
      </c>
      <c r="BM521" s="34" t="s">
        <v>133</v>
      </c>
      <c r="BN521" s="34" t="s">
        <v>133</v>
      </c>
      <c r="BO521" s="34">
        <v>0.18</v>
      </c>
      <c r="BP521" s="34">
        <v>0.02</v>
      </c>
      <c r="BQ521" s="16">
        <f t="shared" si="70"/>
        <v>0.37223593855449999</v>
      </c>
      <c r="BR521" s="16">
        <f t="shared" si="73"/>
        <v>0.557281044476303</v>
      </c>
      <c r="BS521" s="16">
        <f t="shared" si="74"/>
        <v>0.557281044476303</v>
      </c>
      <c r="BT521" s="35" t="s">
        <v>133</v>
      </c>
      <c r="BU521" s="35" t="s">
        <v>133</v>
      </c>
      <c r="BV521" s="35" t="s">
        <v>133</v>
      </c>
      <c r="BW521" s="35" t="s">
        <v>133</v>
      </c>
      <c r="BX521" s="36">
        <v>0</v>
      </c>
      <c r="BY521" s="37" t="s">
        <v>133</v>
      </c>
      <c r="BZ521" s="38" t="s">
        <v>6050</v>
      </c>
    </row>
    <row r="522" spans="1:78" ht="50.1" customHeight="1">
      <c r="A522" s="19" t="s">
        <v>848</v>
      </c>
      <c r="B522" s="20" t="s">
        <v>1118</v>
      </c>
      <c r="C522" s="21">
        <v>7</v>
      </c>
      <c r="D522" s="21" t="s">
        <v>846</v>
      </c>
      <c r="E522" s="40">
        <v>2.775182</v>
      </c>
      <c r="F522" s="40">
        <v>74.339260999999993</v>
      </c>
      <c r="G522" s="41">
        <v>1</v>
      </c>
      <c r="H522" s="22">
        <v>2578</v>
      </c>
      <c r="I522" s="22">
        <v>45</v>
      </c>
      <c r="J522" s="23">
        <v>2111.5</v>
      </c>
      <c r="K522" s="23">
        <v>2270</v>
      </c>
      <c r="L522" s="23">
        <v>1953</v>
      </c>
      <c r="M522" s="24" t="s">
        <v>816</v>
      </c>
      <c r="N522" s="25" t="s">
        <v>133</v>
      </c>
      <c r="O522" s="25" t="s">
        <v>133</v>
      </c>
      <c r="P522" s="25" t="s">
        <v>133</v>
      </c>
      <c r="Q522" s="25" t="s">
        <v>133</v>
      </c>
      <c r="R522" s="25" t="s">
        <v>133</v>
      </c>
      <c r="S522" s="44" t="s">
        <v>133</v>
      </c>
      <c r="T522" s="26" t="s">
        <v>817</v>
      </c>
      <c r="U522" s="27" t="s">
        <v>133</v>
      </c>
      <c r="V522" s="27" t="s">
        <v>133</v>
      </c>
      <c r="W522" s="27" t="s">
        <v>133</v>
      </c>
      <c r="X522" s="27" t="s">
        <v>133</v>
      </c>
      <c r="Y522" s="27">
        <v>0.01</v>
      </c>
      <c r="Z522" s="27">
        <v>0.15</v>
      </c>
      <c r="AA522" s="27" t="s">
        <v>133</v>
      </c>
      <c r="AB522" s="28" t="s">
        <v>133</v>
      </c>
      <c r="AC522" s="28">
        <v>0.5</v>
      </c>
      <c r="AD522" s="28">
        <v>0.01</v>
      </c>
      <c r="AE522" s="28" t="s">
        <v>796</v>
      </c>
      <c r="AF522" s="28">
        <v>0.1</v>
      </c>
      <c r="AG522" s="39" t="s">
        <v>133</v>
      </c>
      <c r="AH522" s="39" t="s">
        <v>133</v>
      </c>
      <c r="AI522" s="39" t="s">
        <v>133</v>
      </c>
      <c r="AJ522" s="39" t="s">
        <v>133</v>
      </c>
      <c r="AK522" s="39" t="s">
        <v>133</v>
      </c>
      <c r="AL522" s="39">
        <v>-0.06</v>
      </c>
      <c r="AM522" s="45" t="s">
        <v>289</v>
      </c>
      <c r="AN522" s="15">
        <f t="shared" si="68"/>
        <v>0.53169540152233774</v>
      </c>
      <c r="AO522" s="15">
        <f t="shared" si="69"/>
        <v>0.53169540152233774</v>
      </c>
      <c r="AP522" s="47">
        <v>-0.58343832786299998</v>
      </c>
      <c r="AQ522" s="29" t="s">
        <v>133</v>
      </c>
      <c r="AR522" s="29" t="s">
        <v>133</v>
      </c>
      <c r="AS522" s="148">
        <v>-0.34158936812099999</v>
      </c>
      <c r="AT522" s="148">
        <v>-0.28103354924599999</v>
      </c>
      <c r="AU522" s="48">
        <v>1.0158640980800001E-3</v>
      </c>
      <c r="AV522" s="47">
        <v>0.283065277442</v>
      </c>
      <c r="AW522" s="47">
        <v>0.342578056134</v>
      </c>
      <c r="AX522" s="29" t="s">
        <v>133</v>
      </c>
      <c r="AY522" s="29" t="s">
        <v>133</v>
      </c>
      <c r="AZ522" s="47">
        <v>0.58205168556200004</v>
      </c>
      <c r="BA522" s="30">
        <v>0</v>
      </c>
      <c r="BB522" s="42">
        <v>1</v>
      </c>
      <c r="BC522" s="31" t="s">
        <v>11345</v>
      </c>
      <c r="BD522" s="31" t="s">
        <v>1039</v>
      </c>
      <c r="BE522" s="31" t="s">
        <v>11718</v>
      </c>
      <c r="BF522" s="32">
        <v>-0.43223593855449999</v>
      </c>
      <c r="BG522" s="32">
        <v>0.1512023893085</v>
      </c>
      <c r="BH522" s="33">
        <v>0.05</v>
      </c>
      <c r="BI522" s="33">
        <v>0.05</v>
      </c>
      <c r="BJ522" s="32" t="s">
        <v>133</v>
      </c>
      <c r="BK522" s="32" t="s">
        <v>133</v>
      </c>
      <c r="BL522" s="32" t="s">
        <v>133</v>
      </c>
      <c r="BM522" s="34" t="s">
        <v>133</v>
      </c>
      <c r="BN522" s="34" t="s">
        <v>133</v>
      </c>
      <c r="BO522" s="34">
        <v>0.18</v>
      </c>
      <c r="BP522" s="34">
        <v>0.02</v>
      </c>
      <c r="BQ522" s="16">
        <f t="shared" si="70"/>
        <v>0.37223593855449999</v>
      </c>
      <c r="BR522" s="16">
        <f t="shared" si="73"/>
        <v>0.557281044476303</v>
      </c>
      <c r="BS522" s="16">
        <f t="shared" si="74"/>
        <v>0.557281044476303</v>
      </c>
      <c r="BT522" s="35" t="s">
        <v>133</v>
      </c>
      <c r="BU522" s="35" t="s">
        <v>133</v>
      </c>
      <c r="BV522" s="35" t="s">
        <v>133</v>
      </c>
      <c r="BW522" s="35" t="s">
        <v>133</v>
      </c>
      <c r="BX522" s="36">
        <v>0</v>
      </c>
      <c r="BY522" s="37" t="s">
        <v>133</v>
      </c>
      <c r="BZ522" s="38" t="s">
        <v>6050</v>
      </c>
    </row>
    <row r="523" spans="1:78" ht="50.1" customHeight="1">
      <c r="A523" s="19" t="s">
        <v>851</v>
      </c>
      <c r="B523" s="20" t="s">
        <v>11320</v>
      </c>
      <c r="C523" s="21">
        <v>12</v>
      </c>
      <c r="D523" s="21" t="s">
        <v>849</v>
      </c>
      <c r="E523" s="40">
        <v>7.4166670000000003</v>
      </c>
      <c r="F523" s="40">
        <v>134.35</v>
      </c>
      <c r="G523" s="41">
        <v>1</v>
      </c>
      <c r="H523" s="22">
        <v>3950</v>
      </c>
      <c r="I523" s="22">
        <v>60</v>
      </c>
      <c r="J523" s="23">
        <v>3848</v>
      </c>
      <c r="K523" s="23">
        <v>4069</v>
      </c>
      <c r="L523" s="23">
        <v>3627</v>
      </c>
      <c r="M523" s="24" t="s">
        <v>1144</v>
      </c>
      <c r="N523" s="25" t="s">
        <v>133</v>
      </c>
      <c r="O523" s="25" t="s">
        <v>1145</v>
      </c>
      <c r="P523" s="25" t="s">
        <v>133</v>
      </c>
      <c r="Q523" s="25" t="s">
        <v>133</v>
      </c>
      <c r="R523" s="25" t="s">
        <v>133</v>
      </c>
      <c r="S523" s="44">
        <v>1</v>
      </c>
      <c r="T523" s="26" t="s">
        <v>850</v>
      </c>
      <c r="U523" s="27" t="s">
        <v>133</v>
      </c>
      <c r="V523" s="27" t="s">
        <v>133</v>
      </c>
      <c r="W523" s="27" t="s">
        <v>133</v>
      </c>
      <c r="X523" s="27" t="s">
        <v>133</v>
      </c>
      <c r="Y523" s="27">
        <v>0.01</v>
      </c>
      <c r="Z523" s="27" t="s">
        <v>133</v>
      </c>
      <c r="AA523" s="27" t="s">
        <v>133</v>
      </c>
      <c r="AB523" s="28" t="s">
        <v>133</v>
      </c>
      <c r="AC523" s="28">
        <v>0.5</v>
      </c>
      <c r="AD523" s="28">
        <v>0.01</v>
      </c>
      <c r="AE523" s="28" t="s">
        <v>796</v>
      </c>
      <c r="AF523" s="28">
        <v>0.1</v>
      </c>
      <c r="AG523" s="39" t="s">
        <v>133</v>
      </c>
      <c r="AH523" s="39" t="s">
        <v>133</v>
      </c>
      <c r="AI523" s="39" t="s">
        <v>133</v>
      </c>
      <c r="AJ523" s="39" t="s">
        <v>133</v>
      </c>
      <c r="AK523" s="39" t="s">
        <v>133</v>
      </c>
      <c r="AL523" s="39">
        <v>-1.8</v>
      </c>
      <c r="AM523" s="45" t="s">
        <v>191</v>
      </c>
      <c r="AN523" s="15">
        <f t="shared" si="68"/>
        <v>0.51009802979427399</v>
      </c>
      <c r="AO523" s="15">
        <f t="shared" si="69"/>
        <v>0.51009802979427399</v>
      </c>
      <c r="AP523" s="47">
        <v>-1.23103802334</v>
      </c>
      <c r="AQ523" s="29" t="s">
        <v>133</v>
      </c>
      <c r="AR523" s="29" t="s">
        <v>133</v>
      </c>
      <c r="AS523" s="148">
        <v>-0.734184688749</v>
      </c>
      <c r="AT523" s="148">
        <v>-0.534841602094</v>
      </c>
      <c r="AU523" s="48">
        <v>6.3555110705799996E-3</v>
      </c>
      <c r="AV523" s="47">
        <v>0.54755262423499995</v>
      </c>
      <c r="AW523" s="47">
        <v>0.61750523521900003</v>
      </c>
      <c r="AX523" s="29" t="s">
        <v>133</v>
      </c>
      <c r="AY523" s="29" t="s">
        <v>133</v>
      </c>
      <c r="AZ523" s="47">
        <v>0.95920691888800003</v>
      </c>
      <c r="BA523" s="30">
        <v>-1</v>
      </c>
      <c r="BB523" s="42">
        <v>1</v>
      </c>
      <c r="BC523" s="31" t="s">
        <v>11331</v>
      </c>
      <c r="BD523" s="31" t="s">
        <v>1040</v>
      </c>
      <c r="BE523" s="31" t="s">
        <v>1711</v>
      </c>
      <c r="BF523" s="32" t="s">
        <v>133</v>
      </c>
      <c r="BG523" s="32" t="s">
        <v>133</v>
      </c>
      <c r="BH523" s="33">
        <v>0.05</v>
      </c>
      <c r="BI523" s="33">
        <v>0.05</v>
      </c>
      <c r="BJ523" s="32" t="s">
        <v>133</v>
      </c>
      <c r="BK523" s="32" t="s">
        <v>133</v>
      </c>
      <c r="BL523" s="32" t="s">
        <v>133</v>
      </c>
      <c r="BM523" s="34" t="s">
        <v>133</v>
      </c>
      <c r="BN523" s="34" t="s">
        <v>133</v>
      </c>
      <c r="BO523" s="34">
        <v>0.19500000000000001</v>
      </c>
      <c r="BP523" s="34">
        <v>0.02</v>
      </c>
      <c r="BQ523" s="35" t="s">
        <v>133</v>
      </c>
      <c r="BR523" s="16">
        <f t="shared" ref="BR523:BR564" si="75">SQRT(SUMSQ(AN523,BG523,IF(OR(BH523="n/a",BH523="nd"),0,BH523),IF(OR(BI523="n/a",BI523="nd"),0,BI523)))</f>
        <v>0.51497572758334931</v>
      </c>
      <c r="BS523" s="16">
        <f t="shared" ref="BS523:BS564" si="76">SQRT(SUMSQ(AO523,BG523,IF(OR(BH523="n/a",BH523="nd"),0,BH523),IF(OR(BI523="n/a",BI523="nd"),0,BI523)))</f>
        <v>0.51497572758334931</v>
      </c>
      <c r="BT523" s="35" t="s">
        <v>133</v>
      </c>
      <c r="BU523" s="35" t="s">
        <v>133</v>
      </c>
      <c r="BV523" s="35" t="s">
        <v>133</v>
      </c>
      <c r="BW523" s="35" t="s">
        <v>133</v>
      </c>
      <c r="BX523" s="36">
        <v>0</v>
      </c>
      <c r="BY523" s="37" t="s">
        <v>133</v>
      </c>
      <c r="BZ523" s="38" t="s">
        <v>11717</v>
      </c>
    </row>
    <row r="524" spans="1:78" ht="50.1" customHeight="1">
      <c r="A524" s="19" t="s">
        <v>853</v>
      </c>
      <c r="B524" s="20" t="s">
        <v>11320</v>
      </c>
      <c r="C524" s="21">
        <v>12</v>
      </c>
      <c r="D524" s="21" t="s">
        <v>849</v>
      </c>
      <c r="E524" s="40">
        <v>7.4166670000000003</v>
      </c>
      <c r="F524" s="40">
        <v>134.35</v>
      </c>
      <c r="G524" s="41">
        <v>1</v>
      </c>
      <c r="H524" s="22">
        <v>5870</v>
      </c>
      <c r="I524" s="22">
        <v>90</v>
      </c>
      <c r="J524" s="23">
        <v>6181</v>
      </c>
      <c r="K524" s="23">
        <v>6414</v>
      </c>
      <c r="L524" s="23">
        <v>5948</v>
      </c>
      <c r="M524" s="24" t="s">
        <v>1145</v>
      </c>
      <c r="N524" s="25" t="s">
        <v>1144</v>
      </c>
      <c r="O524" s="25" t="s">
        <v>852</v>
      </c>
      <c r="P524" s="25" t="s">
        <v>133</v>
      </c>
      <c r="Q524" s="25" t="s">
        <v>133</v>
      </c>
      <c r="R524" s="25" t="s">
        <v>133</v>
      </c>
      <c r="S524" s="44">
        <v>1</v>
      </c>
      <c r="T524" s="26" t="s">
        <v>850</v>
      </c>
      <c r="U524" s="27" t="s">
        <v>133</v>
      </c>
      <c r="V524" s="27" t="s">
        <v>133</v>
      </c>
      <c r="W524" s="27" t="s">
        <v>133</v>
      </c>
      <c r="X524" s="27" t="s">
        <v>133</v>
      </c>
      <c r="Y524" s="27">
        <v>0.01</v>
      </c>
      <c r="Z524" s="27" t="s">
        <v>133</v>
      </c>
      <c r="AA524" s="27" t="s">
        <v>133</v>
      </c>
      <c r="AB524" s="28" t="s">
        <v>133</v>
      </c>
      <c r="AC524" s="28">
        <v>0.5</v>
      </c>
      <c r="AD524" s="28">
        <v>0.01</v>
      </c>
      <c r="AE524" s="28" t="s">
        <v>796</v>
      </c>
      <c r="AF524" s="28">
        <v>0.1</v>
      </c>
      <c r="AG524" s="39" t="s">
        <v>133</v>
      </c>
      <c r="AH524" s="39" t="s">
        <v>133</v>
      </c>
      <c r="AI524" s="39" t="s">
        <v>133</v>
      </c>
      <c r="AJ524" s="39" t="s">
        <v>133</v>
      </c>
      <c r="AK524" s="39" t="s">
        <v>133</v>
      </c>
      <c r="AL524" s="39">
        <v>-2.5</v>
      </c>
      <c r="AM524" s="45" t="s">
        <v>191</v>
      </c>
      <c r="AN524" s="15">
        <f t="shared" si="68"/>
        <v>0.51009802979427399</v>
      </c>
      <c r="AO524" s="15">
        <f t="shared" si="69"/>
        <v>0.51009802979427399</v>
      </c>
      <c r="AP524" s="47">
        <v>-1.23103802334</v>
      </c>
      <c r="AQ524" s="29" t="s">
        <v>133</v>
      </c>
      <c r="AR524" s="29" t="s">
        <v>133</v>
      </c>
      <c r="AS524" s="148">
        <v>-0.734184688749</v>
      </c>
      <c r="AT524" s="148">
        <v>-0.534841602094</v>
      </c>
      <c r="AU524" s="48">
        <v>6.3555110705799996E-3</v>
      </c>
      <c r="AV524" s="47">
        <v>0.54755262423499995</v>
      </c>
      <c r="AW524" s="47">
        <v>0.61750523521900003</v>
      </c>
      <c r="AX524" s="29" t="s">
        <v>133</v>
      </c>
      <c r="AY524" s="29" t="s">
        <v>133</v>
      </c>
      <c r="AZ524" s="47">
        <v>0.95920691888800003</v>
      </c>
      <c r="BA524" s="30">
        <v>-1</v>
      </c>
      <c r="BB524" s="42">
        <v>1</v>
      </c>
      <c r="BC524" s="31" t="s">
        <v>11331</v>
      </c>
      <c r="BD524" s="31" t="s">
        <v>1041</v>
      </c>
      <c r="BE524" s="31" t="s">
        <v>1711</v>
      </c>
      <c r="BF524" s="32" t="s">
        <v>133</v>
      </c>
      <c r="BG524" s="32" t="s">
        <v>133</v>
      </c>
      <c r="BH524" s="33">
        <v>0.05</v>
      </c>
      <c r="BI524" s="33">
        <v>0.05</v>
      </c>
      <c r="BJ524" s="32" t="s">
        <v>133</v>
      </c>
      <c r="BK524" s="32" t="s">
        <v>133</v>
      </c>
      <c r="BL524" s="32" t="s">
        <v>133</v>
      </c>
      <c r="BM524" s="34" t="s">
        <v>133</v>
      </c>
      <c r="BN524" s="34" t="s">
        <v>133</v>
      </c>
      <c r="BO524" s="34">
        <v>0.19500000000000001</v>
      </c>
      <c r="BP524" s="34">
        <v>0.02</v>
      </c>
      <c r="BQ524" s="35" t="s">
        <v>133</v>
      </c>
      <c r="BR524" s="16">
        <f t="shared" si="75"/>
        <v>0.51497572758334931</v>
      </c>
      <c r="BS524" s="16">
        <f t="shared" si="76"/>
        <v>0.51497572758334931</v>
      </c>
      <c r="BT524" s="35" t="s">
        <v>133</v>
      </c>
      <c r="BU524" s="35" t="s">
        <v>133</v>
      </c>
      <c r="BV524" s="35" t="s">
        <v>133</v>
      </c>
      <c r="BW524" s="35" t="s">
        <v>133</v>
      </c>
      <c r="BX524" s="36">
        <v>0</v>
      </c>
      <c r="BY524" s="37" t="s">
        <v>133</v>
      </c>
      <c r="BZ524" s="38" t="s">
        <v>1068</v>
      </c>
    </row>
    <row r="525" spans="1:78" ht="50.1" customHeight="1">
      <c r="A525" s="19" t="s">
        <v>854</v>
      </c>
      <c r="B525" s="20" t="s">
        <v>11320</v>
      </c>
      <c r="C525" s="21">
        <v>12</v>
      </c>
      <c r="D525" s="21" t="s">
        <v>849</v>
      </c>
      <c r="E525" s="40">
        <v>7.4166670000000003</v>
      </c>
      <c r="F525" s="40">
        <v>134.35</v>
      </c>
      <c r="G525" s="41">
        <v>1</v>
      </c>
      <c r="H525" s="22">
        <v>6600</v>
      </c>
      <c r="I525" s="22">
        <v>90</v>
      </c>
      <c r="J525" s="23">
        <v>7015</v>
      </c>
      <c r="K525" s="23">
        <v>7257</v>
      </c>
      <c r="L525" s="23">
        <v>6773</v>
      </c>
      <c r="M525" s="24" t="s">
        <v>852</v>
      </c>
      <c r="N525" s="25" t="s">
        <v>1145</v>
      </c>
      <c r="O525" s="25" t="s">
        <v>1146</v>
      </c>
      <c r="P525" s="25" t="s">
        <v>133</v>
      </c>
      <c r="Q525" s="25" t="s">
        <v>133</v>
      </c>
      <c r="R525" s="25" t="s">
        <v>133</v>
      </c>
      <c r="S525" s="44">
        <v>1</v>
      </c>
      <c r="T525" s="26" t="s">
        <v>850</v>
      </c>
      <c r="U525" s="27" t="s">
        <v>133</v>
      </c>
      <c r="V525" s="27" t="s">
        <v>133</v>
      </c>
      <c r="W525" s="27" t="s">
        <v>133</v>
      </c>
      <c r="X525" s="27" t="s">
        <v>133</v>
      </c>
      <c r="Y525" s="27">
        <v>0.01</v>
      </c>
      <c r="Z525" s="27" t="s">
        <v>133</v>
      </c>
      <c r="AA525" s="27" t="s">
        <v>133</v>
      </c>
      <c r="AB525" s="28" t="s">
        <v>133</v>
      </c>
      <c r="AC525" s="28">
        <v>0.5</v>
      </c>
      <c r="AD525" s="28">
        <v>0.01</v>
      </c>
      <c r="AE525" s="28" t="s">
        <v>796</v>
      </c>
      <c r="AF525" s="28">
        <v>0.1</v>
      </c>
      <c r="AG525" s="39" t="s">
        <v>133</v>
      </c>
      <c r="AH525" s="39" t="s">
        <v>133</v>
      </c>
      <c r="AI525" s="39" t="s">
        <v>133</v>
      </c>
      <c r="AJ525" s="39" t="s">
        <v>133</v>
      </c>
      <c r="AK525" s="39" t="s">
        <v>133</v>
      </c>
      <c r="AL525" s="39">
        <v>-4.4000000000000004</v>
      </c>
      <c r="AM525" s="45" t="s">
        <v>191</v>
      </c>
      <c r="AN525" s="15">
        <f t="shared" si="68"/>
        <v>0.51009802979427399</v>
      </c>
      <c r="AO525" s="15">
        <f t="shared" si="69"/>
        <v>0.51009802979427399</v>
      </c>
      <c r="AP525" s="47">
        <v>-1.23103802334</v>
      </c>
      <c r="AQ525" s="29" t="s">
        <v>133</v>
      </c>
      <c r="AR525" s="29" t="s">
        <v>133</v>
      </c>
      <c r="AS525" s="148">
        <v>-0.734184688749</v>
      </c>
      <c r="AT525" s="148">
        <v>-0.534841602094</v>
      </c>
      <c r="AU525" s="48">
        <v>6.3555110705799996E-3</v>
      </c>
      <c r="AV525" s="47">
        <v>0.54755262423499995</v>
      </c>
      <c r="AW525" s="47">
        <v>0.61750523521900003</v>
      </c>
      <c r="AX525" s="29" t="s">
        <v>133</v>
      </c>
      <c r="AY525" s="29" t="s">
        <v>133</v>
      </c>
      <c r="AZ525" s="47">
        <v>0.95920691888800003</v>
      </c>
      <c r="BA525" s="30">
        <v>-1</v>
      </c>
      <c r="BB525" s="42">
        <v>1</v>
      </c>
      <c r="BC525" s="31" t="s">
        <v>11331</v>
      </c>
      <c r="BD525" s="31" t="s">
        <v>1042</v>
      </c>
      <c r="BE525" s="31" t="s">
        <v>1711</v>
      </c>
      <c r="BF525" s="32" t="s">
        <v>133</v>
      </c>
      <c r="BG525" s="32" t="s">
        <v>133</v>
      </c>
      <c r="BH525" s="33">
        <v>0.05</v>
      </c>
      <c r="BI525" s="33">
        <v>0.05</v>
      </c>
      <c r="BJ525" s="32" t="s">
        <v>133</v>
      </c>
      <c r="BK525" s="32" t="s">
        <v>133</v>
      </c>
      <c r="BL525" s="32" t="s">
        <v>133</v>
      </c>
      <c r="BM525" s="34" t="s">
        <v>133</v>
      </c>
      <c r="BN525" s="34" t="s">
        <v>133</v>
      </c>
      <c r="BO525" s="34">
        <v>0.19500000000000001</v>
      </c>
      <c r="BP525" s="34">
        <v>0.02</v>
      </c>
      <c r="BQ525" s="35" t="s">
        <v>133</v>
      </c>
      <c r="BR525" s="16">
        <f t="shared" si="75"/>
        <v>0.51497572758334931</v>
      </c>
      <c r="BS525" s="16">
        <f t="shared" si="76"/>
        <v>0.51497572758334931</v>
      </c>
      <c r="BT525" s="35" t="s">
        <v>133</v>
      </c>
      <c r="BU525" s="35" t="s">
        <v>133</v>
      </c>
      <c r="BV525" s="35" t="s">
        <v>133</v>
      </c>
      <c r="BW525" s="35" t="s">
        <v>133</v>
      </c>
      <c r="BX525" s="36">
        <v>0</v>
      </c>
      <c r="BY525" s="37" t="s">
        <v>133</v>
      </c>
      <c r="BZ525" s="38" t="s">
        <v>1069</v>
      </c>
    </row>
    <row r="526" spans="1:78" ht="50.1" customHeight="1">
      <c r="A526" s="19" t="s">
        <v>855</v>
      </c>
      <c r="B526" s="20" t="s">
        <v>11320</v>
      </c>
      <c r="C526" s="21">
        <v>12</v>
      </c>
      <c r="D526" s="21" t="s">
        <v>849</v>
      </c>
      <c r="E526" s="40">
        <v>7.4166670000000003</v>
      </c>
      <c r="F526" s="40">
        <v>134.35</v>
      </c>
      <c r="G526" s="41">
        <v>1</v>
      </c>
      <c r="H526" s="22">
        <v>6720</v>
      </c>
      <c r="I526" s="22">
        <v>80</v>
      </c>
      <c r="J526" s="23">
        <v>7155.5</v>
      </c>
      <c r="K526" s="23">
        <v>7374</v>
      </c>
      <c r="L526" s="23">
        <v>6937</v>
      </c>
      <c r="M526" s="24" t="s">
        <v>1146</v>
      </c>
      <c r="N526" s="25" t="s">
        <v>852</v>
      </c>
      <c r="O526" s="25" t="s">
        <v>1147</v>
      </c>
      <c r="P526" s="25" t="s">
        <v>133</v>
      </c>
      <c r="Q526" s="25" t="s">
        <v>133</v>
      </c>
      <c r="R526" s="25" t="s">
        <v>133</v>
      </c>
      <c r="S526" s="44">
        <v>1</v>
      </c>
      <c r="T526" s="26" t="s">
        <v>850</v>
      </c>
      <c r="U526" s="27" t="s">
        <v>133</v>
      </c>
      <c r="V526" s="27" t="s">
        <v>133</v>
      </c>
      <c r="W526" s="27" t="s">
        <v>133</v>
      </c>
      <c r="X526" s="27" t="s">
        <v>133</v>
      </c>
      <c r="Y526" s="27">
        <v>0.01</v>
      </c>
      <c r="Z526" s="27" t="s">
        <v>133</v>
      </c>
      <c r="AA526" s="27" t="s">
        <v>133</v>
      </c>
      <c r="AB526" s="28" t="s">
        <v>133</v>
      </c>
      <c r="AC526" s="28">
        <v>0.5</v>
      </c>
      <c r="AD526" s="28">
        <v>0.01</v>
      </c>
      <c r="AE526" s="28" t="s">
        <v>796</v>
      </c>
      <c r="AF526" s="28">
        <v>0.1</v>
      </c>
      <c r="AG526" s="39" t="s">
        <v>133</v>
      </c>
      <c r="AH526" s="39" t="s">
        <v>133</v>
      </c>
      <c r="AI526" s="39" t="s">
        <v>133</v>
      </c>
      <c r="AJ526" s="39" t="s">
        <v>133</v>
      </c>
      <c r="AK526" s="39" t="s">
        <v>133</v>
      </c>
      <c r="AL526" s="39">
        <v>-6.8</v>
      </c>
      <c r="AM526" s="45" t="s">
        <v>191</v>
      </c>
      <c r="AN526" s="15">
        <f t="shared" si="68"/>
        <v>0.51009802979427399</v>
      </c>
      <c r="AO526" s="15">
        <f t="shared" si="69"/>
        <v>0.51009802979427399</v>
      </c>
      <c r="AP526" s="47">
        <v>-1.23103802334</v>
      </c>
      <c r="AQ526" s="29" t="s">
        <v>133</v>
      </c>
      <c r="AR526" s="29" t="s">
        <v>133</v>
      </c>
      <c r="AS526" s="148">
        <v>-0.734184688749</v>
      </c>
      <c r="AT526" s="148">
        <v>-0.534841602094</v>
      </c>
      <c r="AU526" s="48">
        <v>6.3555110705799996E-3</v>
      </c>
      <c r="AV526" s="47">
        <v>0.54755262423499995</v>
      </c>
      <c r="AW526" s="47">
        <v>0.61750523521900003</v>
      </c>
      <c r="AX526" s="29" t="s">
        <v>133</v>
      </c>
      <c r="AY526" s="29" t="s">
        <v>133</v>
      </c>
      <c r="AZ526" s="47">
        <v>0.95920691888800003</v>
      </c>
      <c r="BA526" s="30">
        <v>-1</v>
      </c>
      <c r="BB526" s="42">
        <v>1</v>
      </c>
      <c r="BC526" s="31" t="s">
        <v>11331</v>
      </c>
      <c r="BD526" s="31" t="s">
        <v>1040</v>
      </c>
      <c r="BE526" s="31" t="s">
        <v>1711</v>
      </c>
      <c r="BF526" s="32" t="s">
        <v>133</v>
      </c>
      <c r="BG526" s="32" t="s">
        <v>133</v>
      </c>
      <c r="BH526" s="33">
        <v>0.05</v>
      </c>
      <c r="BI526" s="33">
        <v>0.05</v>
      </c>
      <c r="BJ526" s="32" t="s">
        <v>133</v>
      </c>
      <c r="BK526" s="32" t="s">
        <v>133</v>
      </c>
      <c r="BL526" s="32" t="s">
        <v>133</v>
      </c>
      <c r="BM526" s="34" t="s">
        <v>133</v>
      </c>
      <c r="BN526" s="34" t="s">
        <v>133</v>
      </c>
      <c r="BO526" s="34">
        <v>0.19500000000000001</v>
      </c>
      <c r="BP526" s="34">
        <v>0.02</v>
      </c>
      <c r="BQ526" s="35" t="s">
        <v>133</v>
      </c>
      <c r="BR526" s="16">
        <f t="shared" si="75"/>
        <v>0.51497572758334931</v>
      </c>
      <c r="BS526" s="16">
        <f t="shared" si="76"/>
        <v>0.51497572758334931</v>
      </c>
      <c r="BT526" s="35" t="s">
        <v>133</v>
      </c>
      <c r="BU526" s="35" t="s">
        <v>133</v>
      </c>
      <c r="BV526" s="35" t="s">
        <v>133</v>
      </c>
      <c r="BW526" s="35" t="s">
        <v>133</v>
      </c>
      <c r="BX526" s="36">
        <v>0</v>
      </c>
      <c r="BY526" s="37" t="s">
        <v>133</v>
      </c>
      <c r="BZ526" s="38" t="s">
        <v>1070</v>
      </c>
    </row>
    <row r="527" spans="1:78" ht="50.1" customHeight="1">
      <c r="A527" s="19" t="s">
        <v>856</v>
      </c>
      <c r="B527" s="20" t="s">
        <v>11320</v>
      </c>
      <c r="C527" s="21">
        <v>12</v>
      </c>
      <c r="D527" s="21" t="s">
        <v>849</v>
      </c>
      <c r="E527" s="40">
        <v>7.4166670000000003</v>
      </c>
      <c r="F527" s="40">
        <v>134.35</v>
      </c>
      <c r="G527" s="41">
        <v>1</v>
      </c>
      <c r="H527" s="22">
        <v>6860</v>
      </c>
      <c r="I527" s="22">
        <v>80</v>
      </c>
      <c r="J527" s="23">
        <v>7308.5</v>
      </c>
      <c r="K527" s="23">
        <v>7495</v>
      </c>
      <c r="L527" s="23">
        <v>7122</v>
      </c>
      <c r="M527" s="24" t="s">
        <v>1148</v>
      </c>
      <c r="N527" s="25" t="s">
        <v>1149</v>
      </c>
      <c r="O527" s="25" t="s">
        <v>1150</v>
      </c>
      <c r="P527" s="25" t="s">
        <v>133</v>
      </c>
      <c r="Q527" s="25" t="s">
        <v>133</v>
      </c>
      <c r="R527" s="25" t="s">
        <v>133</v>
      </c>
      <c r="S527" s="44">
        <v>1</v>
      </c>
      <c r="T527" s="26" t="s">
        <v>850</v>
      </c>
      <c r="U527" s="27" t="s">
        <v>133</v>
      </c>
      <c r="V527" s="27" t="s">
        <v>133</v>
      </c>
      <c r="W527" s="27" t="s">
        <v>133</v>
      </c>
      <c r="X527" s="27" t="s">
        <v>133</v>
      </c>
      <c r="Y527" s="27">
        <v>0.01</v>
      </c>
      <c r="Z527" s="27" t="s">
        <v>133</v>
      </c>
      <c r="AA527" s="27" t="s">
        <v>133</v>
      </c>
      <c r="AB527" s="28" t="s">
        <v>133</v>
      </c>
      <c r="AC527" s="28">
        <v>0.5</v>
      </c>
      <c r="AD527" s="28">
        <v>0.01</v>
      </c>
      <c r="AE527" s="28" t="s">
        <v>796</v>
      </c>
      <c r="AF527" s="28">
        <v>0.1</v>
      </c>
      <c r="AG527" s="39" t="s">
        <v>133</v>
      </c>
      <c r="AH527" s="39" t="s">
        <v>133</v>
      </c>
      <c r="AI527" s="39" t="s">
        <v>133</v>
      </c>
      <c r="AJ527" s="39" t="s">
        <v>133</v>
      </c>
      <c r="AK527" s="39" t="s">
        <v>133</v>
      </c>
      <c r="AL527" s="39">
        <v>-12</v>
      </c>
      <c r="AM527" s="45" t="s">
        <v>191</v>
      </c>
      <c r="AN527" s="15">
        <f>SQRT(SUMSQ(IF(OR(X527="n/a",X527="nd"),0,X527),IF(OR(Y527="n/a",Y527="nd"),0,Y527),IF(OR(Z527="n/a",Z527="nd"),0,Z527),IF(OR(AA527="n/a",AA527="nd"),0,AA527),IF(OR(AB527="n/a",AB527="nd"),0,AB527),IF(OR(AC527="n/a",AC527="nd"),0,AC527),IF(OR(AD527="n/a",AD527="nd"),0,AD527),IF(OR(AE527="n/a",AE527="nd"),0,AE527),IF(OR(AF527="n/a",AF527="nd"),0,AF527),IF(OR(AG527="n/a",AG527="nd"),0,AG527),IF(OR(AH527="n/a",AH527="nd"),0,AH527),IF(OR(AI527="n/a",AI527="nd"),0,AI527)))</f>
        <v>0.51009802979427399</v>
      </c>
      <c r="AO527" s="15">
        <f t="shared" si="69"/>
        <v>0.51009802979427399</v>
      </c>
      <c r="AP527" s="47">
        <v>-1.23103802334</v>
      </c>
      <c r="AQ527" s="29" t="s">
        <v>133</v>
      </c>
      <c r="AR527" s="29" t="s">
        <v>133</v>
      </c>
      <c r="AS527" s="148">
        <v>-0.734184688749</v>
      </c>
      <c r="AT527" s="148">
        <v>-0.534841602094</v>
      </c>
      <c r="AU527" s="48">
        <v>6.3555110705799996E-3</v>
      </c>
      <c r="AV527" s="47">
        <v>0.54755262423499995</v>
      </c>
      <c r="AW527" s="47">
        <v>0.61750523521900003</v>
      </c>
      <c r="AX527" s="29" t="s">
        <v>133</v>
      </c>
      <c r="AY527" s="29" t="s">
        <v>133</v>
      </c>
      <c r="AZ527" s="47">
        <v>0.95920691888800003</v>
      </c>
      <c r="BA527" s="30">
        <v>-1</v>
      </c>
      <c r="BB527" s="42">
        <v>1</v>
      </c>
      <c r="BC527" s="31" t="s">
        <v>11331</v>
      </c>
      <c r="BD527" s="31" t="s">
        <v>1040</v>
      </c>
      <c r="BE527" s="31" t="s">
        <v>1711</v>
      </c>
      <c r="BF527" s="32" t="s">
        <v>133</v>
      </c>
      <c r="BG527" s="32" t="s">
        <v>133</v>
      </c>
      <c r="BH527" s="33">
        <v>0.05</v>
      </c>
      <c r="BI527" s="33">
        <v>0.05</v>
      </c>
      <c r="BJ527" s="32" t="s">
        <v>133</v>
      </c>
      <c r="BK527" s="32" t="s">
        <v>133</v>
      </c>
      <c r="BL527" s="32" t="s">
        <v>133</v>
      </c>
      <c r="BM527" s="34" t="s">
        <v>133</v>
      </c>
      <c r="BN527" s="34" t="s">
        <v>133</v>
      </c>
      <c r="BO527" s="34">
        <v>0.19500000000000001</v>
      </c>
      <c r="BP527" s="34">
        <v>0.02</v>
      </c>
      <c r="BQ527" s="35" t="s">
        <v>133</v>
      </c>
      <c r="BR527" s="16">
        <f t="shared" si="75"/>
        <v>0.51497572758334931</v>
      </c>
      <c r="BS527" s="16">
        <f t="shared" si="76"/>
        <v>0.51497572758334931</v>
      </c>
      <c r="BT527" s="35" t="s">
        <v>133</v>
      </c>
      <c r="BU527" s="35" t="s">
        <v>133</v>
      </c>
      <c r="BV527" s="35" t="s">
        <v>133</v>
      </c>
      <c r="BW527" s="35" t="s">
        <v>133</v>
      </c>
      <c r="BX527" s="36">
        <v>0</v>
      </c>
      <c r="BY527" s="37" t="s">
        <v>133</v>
      </c>
      <c r="BZ527" s="38" t="s">
        <v>1071</v>
      </c>
    </row>
    <row r="528" spans="1:78" ht="50.1" customHeight="1">
      <c r="A528" s="19" t="s">
        <v>858</v>
      </c>
      <c r="B528" s="20" t="s">
        <v>11320</v>
      </c>
      <c r="C528" s="21">
        <v>12</v>
      </c>
      <c r="D528" s="21" t="s">
        <v>849</v>
      </c>
      <c r="E528" s="40">
        <v>7.4166670000000003</v>
      </c>
      <c r="F528" s="40">
        <v>134.35</v>
      </c>
      <c r="G528" s="41">
        <v>1</v>
      </c>
      <c r="H528" s="22">
        <v>7830</v>
      </c>
      <c r="I528" s="22">
        <v>90</v>
      </c>
      <c r="J528" s="23">
        <v>8198.5</v>
      </c>
      <c r="K528" s="23">
        <v>8407</v>
      </c>
      <c r="L528" s="23">
        <v>7990</v>
      </c>
      <c r="M528" s="24" t="s">
        <v>1151</v>
      </c>
      <c r="N528" s="25" t="s">
        <v>1148</v>
      </c>
      <c r="O528" s="25" t="s">
        <v>857</v>
      </c>
      <c r="P528" s="25" t="s">
        <v>133</v>
      </c>
      <c r="Q528" s="25" t="s">
        <v>133</v>
      </c>
      <c r="R528" s="25" t="s">
        <v>133</v>
      </c>
      <c r="S528" s="44">
        <v>0</v>
      </c>
      <c r="T528" s="26" t="s">
        <v>850</v>
      </c>
      <c r="U528" s="27" t="s">
        <v>133</v>
      </c>
      <c r="V528" s="27" t="s">
        <v>133</v>
      </c>
      <c r="W528" s="27" t="s">
        <v>133</v>
      </c>
      <c r="X528" s="27" t="s">
        <v>133</v>
      </c>
      <c r="Y528" s="27">
        <v>0.01</v>
      </c>
      <c r="Z528" s="27" t="s">
        <v>133</v>
      </c>
      <c r="AA528" s="27" t="s">
        <v>133</v>
      </c>
      <c r="AB528" s="28" t="s">
        <v>133</v>
      </c>
      <c r="AC528" s="28">
        <v>0.5</v>
      </c>
      <c r="AD528" s="28">
        <v>0.01</v>
      </c>
      <c r="AE528" s="28" t="s">
        <v>796</v>
      </c>
      <c r="AF528" s="28">
        <v>0.1</v>
      </c>
      <c r="AG528" s="39" t="s">
        <v>133</v>
      </c>
      <c r="AH528" s="39" t="s">
        <v>133</v>
      </c>
      <c r="AI528" s="39" t="s">
        <v>133</v>
      </c>
      <c r="AJ528" s="39" t="s">
        <v>133</v>
      </c>
      <c r="AK528" s="39" t="s">
        <v>133</v>
      </c>
      <c r="AL528" s="39">
        <v>-15.1</v>
      </c>
      <c r="AM528" s="45" t="s">
        <v>191</v>
      </c>
      <c r="AN528" s="15">
        <f t="shared" si="68"/>
        <v>0.51009802979427399</v>
      </c>
      <c r="AO528" s="15">
        <f t="shared" si="69"/>
        <v>0.51009802979427399</v>
      </c>
      <c r="AP528" s="47">
        <v>-1.23103802334</v>
      </c>
      <c r="AQ528" s="29" t="s">
        <v>133</v>
      </c>
      <c r="AR528" s="29" t="s">
        <v>133</v>
      </c>
      <c r="AS528" s="148">
        <v>-0.734184688749</v>
      </c>
      <c r="AT528" s="148">
        <v>-0.534841602094</v>
      </c>
      <c r="AU528" s="48">
        <v>6.3555110705799996E-3</v>
      </c>
      <c r="AV528" s="47">
        <v>0.54755262423499995</v>
      </c>
      <c r="AW528" s="47">
        <v>0.61750523521900003</v>
      </c>
      <c r="AX528" s="29" t="s">
        <v>133</v>
      </c>
      <c r="AY528" s="29" t="s">
        <v>133</v>
      </c>
      <c r="AZ528" s="47">
        <v>0.95920691888800003</v>
      </c>
      <c r="BA528" s="30">
        <v>-1</v>
      </c>
      <c r="BB528" s="42">
        <v>1</v>
      </c>
      <c r="BC528" s="31" t="s">
        <v>11331</v>
      </c>
      <c r="BD528" s="31" t="s">
        <v>1028</v>
      </c>
      <c r="BE528" s="31" t="s">
        <v>1711</v>
      </c>
      <c r="BF528" s="32" t="s">
        <v>133</v>
      </c>
      <c r="BG528" s="32" t="s">
        <v>133</v>
      </c>
      <c r="BH528" s="33">
        <v>0.05</v>
      </c>
      <c r="BI528" s="33">
        <v>0.05</v>
      </c>
      <c r="BJ528" s="32" t="s">
        <v>133</v>
      </c>
      <c r="BK528" s="32" t="s">
        <v>133</v>
      </c>
      <c r="BL528" s="32" t="s">
        <v>133</v>
      </c>
      <c r="BM528" s="34" t="s">
        <v>133</v>
      </c>
      <c r="BN528" s="34" t="s">
        <v>133</v>
      </c>
      <c r="BO528" s="34">
        <v>0.19500000000000001</v>
      </c>
      <c r="BP528" s="34">
        <v>0.02</v>
      </c>
      <c r="BQ528" s="35" t="s">
        <v>133</v>
      </c>
      <c r="BR528" s="16">
        <f t="shared" si="75"/>
        <v>0.51497572758334931</v>
      </c>
      <c r="BS528" s="16">
        <f t="shared" si="76"/>
        <v>0.51497572758334931</v>
      </c>
      <c r="BT528" s="35" t="s">
        <v>133</v>
      </c>
      <c r="BU528" s="35" t="s">
        <v>133</v>
      </c>
      <c r="BV528" s="35" t="s">
        <v>133</v>
      </c>
      <c r="BW528" s="35" t="s">
        <v>133</v>
      </c>
      <c r="BX528" s="36">
        <v>0</v>
      </c>
      <c r="BY528" s="37" t="s">
        <v>133</v>
      </c>
      <c r="BZ528" s="38" t="s">
        <v>1072</v>
      </c>
    </row>
    <row r="529" spans="1:78" ht="50.1" customHeight="1">
      <c r="A529" s="19" t="s">
        <v>861</v>
      </c>
      <c r="B529" s="20" t="s">
        <v>11320</v>
      </c>
      <c r="C529" s="21">
        <v>12</v>
      </c>
      <c r="D529" s="21" t="s">
        <v>849</v>
      </c>
      <c r="E529" s="40">
        <v>7.4166670000000003</v>
      </c>
      <c r="F529" s="40">
        <v>134.35</v>
      </c>
      <c r="G529" s="41">
        <v>1</v>
      </c>
      <c r="H529" s="22" t="s">
        <v>859</v>
      </c>
      <c r="I529" s="22" t="s">
        <v>859</v>
      </c>
      <c r="J529" s="23" t="s">
        <v>859</v>
      </c>
      <c r="K529" s="23" t="s">
        <v>859</v>
      </c>
      <c r="L529" s="23" t="s">
        <v>859</v>
      </c>
      <c r="M529" s="24" t="s">
        <v>1152</v>
      </c>
      <c r="N529" s="25" t="s">
        <v>860</v>
      </c>
      <c r="O529" s="25" t="s">
        <v>1153</v>
      </c>
      <c r="P529" s="25" t="s">
        <v>133</v>
      </c>
      <c r="Q529" s="25" t="s">
        <v>133</v>
      </c>
      <c r="R529" s="25" t="s">
        <v>133</v>
      </c>
      <c r="S529" s="44">
        <v>1</v>
      </c>
      <c r="T529" s="26" t="s">
        <v>850</v>
      </c>
      <c r="U529" s="27" t="s">
        <v>133</v>
      </c>
      <c r="V529" s="27" t="s">
        <v>133</v>
      </c>
      <c r="W529" s="27" t="s">
        <v>133</v>
      </c>
      <c r="X529" s="27" t="s">
        <v>133</v>
      </c>
      <c r="Y529" s="27">
        <v>0.01</v>
      </c>
      <c r="Z529" s="27" t="s">
        <v>133</v>
      </c>
      <c r="AA529" s="27" t="s">
        <v>133</v>
      </c>
      <c r="AB529" s="28" t="s">
        <v>133</v>
      </c>
      <c r="AC529" s="28">
        <v>0.5</v>
      </c>
      <c r="AD529" s="28">
        <v>0.01</v>
      </c>
      <c r="AE529" s="28" t="s">
        <v>796</v>
      </c>
      <c r="AF529" s="28">
        <v>0.1</v>
      </c>
      <c r="AG529" s="39" t="s">
        <v>133</v>
      </c>
      <c r="AH529" s="39" t="s">
        <v>133</v>
      </c>
      <c r="AI529" s="39" t="s">
        <v>133</v>
      </c>
      <c r="AJ529" s="39" t="s">
        <v>133</v>
      </c>
      <c r="AK529" s="39" t="s">
        <v>133</v>
      </c>
      <c r="AL529" s="39">
        <v>-2</v>
      </c>
      <c r="AM529" s="45" t="s">
        <v>191</v>
      </c>
      <c r="AN529" s="15">
        <f t="shared" si="68"/>
        <v>0.51009802979427399</v>
      </c>
      <c r="AO529" s="15">
        <f t="shared" si="69"/>
        <v>0.51009802979427399</v>
      </c>
      <c r="AP529" s="47">
        <v>-1.23103802334</v>
      </c>
      <c r="AQ529" s="29" t="s">
        <v>133</v>
      </c>
      <c r="AR529" s="29" t="s">
        <v>133</v>
      </c>
      <c r="AS529" s="148">
        <v>-0.734184688749</v>
      </c>
      <c r="AT529" s="148">
        <v>-0.534841602094</v>
      </c>
      <c r="AU529" s="48">
        <v>6.3555110705799996E-3</v>
      </c>
      <c r="AV529" s="47">
        <v>0.54755262423499995</v>
      </c>
      <c r="AW529" s="47">
        <v>0.61750523521900003</v>
      </c>
      <c r="AX529" s="29" t="s">
        <v>133</v>
      </c>
      <c r="AY529" s="29" t="s">
        <v>133</v>
      </c>
      <c r="AZ529" s="47">
        <v>0.95920691888800003</v>
      </c>
      <c r="BA529" s="30">
        <v>-1</v>
      </c>
      <c r="BB529" s="42">
        <v>1</v>
      </c>
      <c r="BC529" s="31" t="s">
        <v>11331</v>
      </c>
      <c r="BD529" s="31" t="s">
        <v>1043</v>
      </c>
      <c r="BE529" s="31" t="s">
        <v>1711</v>
      </c>
      <c r="BF529" s="32" t="s">
        <v>133</v>
      </c>
      <c r="BG529" s="32" t="s">
        <v>133</v>
      </c>
      <c r="BH529" s="33">
        <v>0.05</v>
      </c>
      <c r="BI529" s="33">
        <v>0.05</v>
      </c>
      <c r="BJ529" s="32" t="s">
        <v>133</v>
      </c>
      <c r="BK529" s="32" t="s">
        <v>133</v>
      </c>
      <c r="BL529" s="32" t="s">
        <v>133</v>
      </c>
      <c r="BM529" s="34" t="s">
        <v>133</v>
      </c>
      <c r="BN529" s="34" t="s">
        <v>133</v>
      </c>
      <c r="BO529" s="34">
        <v>0.19500000000000001</v>
      </c>
      <c r="BP529" s="34">
        <v>0.02</v>
      </c>
      <c r="BQ529" s="35" t="s">
        <v>133</v>
      </c>
      <c r="BR529" s="16">
        <f t="shared" si="75"/>
        <v>0.51497572758334931</v>
      </c>
      <c r="BS529" s="16">
        <f t="shared" si="76"/>
        <v>0.51497572758334931</v>
      </c>
      <c r="BT529" s="35" t="s">
        <v>133</v>
      </c>
      <c r="BU529" s="35" t="s">
        <v>133</v>
      </c>
      <c r="BV529" s="35" t="s">
        <v>133</v>
      </c>
      <c r="BW529" s="35" t="s">
        <v>133</v>
      </c>
      <c r="BX529" s="36">
        <v>1</v>
      </c>
      <c r="BY529" s="37" t="s">
        <v>730</v>
      </c>
      <c r="BZ529" s="38" t="s">
        <v>1073</v>
      </c>
    </row>
    <row r="530" spans="1:78" ht="50.1" customHeight="1">
      <c r="A530" s="19" t="s">
        <v>862</v>
      </c>
      <c r="B530" s="20" t="s">
        <v>11320</v>
      </c>
      <c r="C530" s="21">
        <v>12</v>
      </c>
      <c r="D530" s="21" t="s">
        <v>849</v>
      </c>
      <c r="E530" s="40">
        <v>7.4166670000000003</v>
      </c>
      <c r="F530" s="40">
        <v>134.35</v>
      </c>
      <c r="G530" s="41">
        <v>1</v>
      </c>
      <c r="H530" s="22">
        <v>2700</v>
      </c>
      <c r="I530" s="22">
        <v>60</v>
      </c>
      <c r="J530" s="23">
        <f>MEDIAN(K530,L530)</f>
        <v>2343.5</v>
      </c>
      <c r="K530" s="23">
        <v>2592</v>
      </c>
      <c r="L530" s="23">
        <v>2095</v>
      </c>
      <c r="M530" s="24" t="s">
        <v>1154</v>
      </c>
      <c r="N530" s="25" t="s">
        <v>1152</v>
      </c>
      <c r="O530" s="25" t="s">
        <v>1155</v>
      </c>
      <c r="P530" s="25" t="s">
        <v>133</v>
      </c>
      <c r="Q530" s="25" t="s">
        <v>133</v>
      </c>
      <c r="R530" s="25" t="s">
        <v>133</v>
      </c>
      <c r="S530" s="44">
        <v>1</v>
      </c>
      <c r="T530" s="26" t="s">
        <v>850</v>
      </c>
      <c r="U530" s="27" t="s">
        <v>133</v>
      </c>
      <c r="V530" s="27" t="s">
        <v>133</v>
      </c>
      <c r="W530" s="27" t="s">
        <v>133</v>
      </c>
      <c r="X530" s="27" t="s">
        <v>133</v>
      </c>
      <c r="Y530" s="27">
        <v>0.01</v>
      </c>
      <c r="Z530" s="27" t="s">
        <v>133</v>
      </c>
      <c r="AA530" s="27" t="s">
        <v>133</v>
      </c>
      <c r="AB530" s="28" t="s">
        <v>133</v>
      </c>
      <c r="AC530" s="28">
        <v>0.5</v>
      </c>
      <c r="AD530" s="28">
        <v>0.01</v>
      </c>
      <c r="AE530" s="28" t="s">
        <v>796</v>
      </c>
      <c r="AF530" s="28">
        <v>0.1</v>
      </c>
      <c r="AG530" s="39" t="s">
        <v>133</v>
      </c>
      <c r="AH530" s="39" t="s">
        <v>133</v>
      </c>
      <c r="AI530" s="39" t="s">
        <v>133</v>
      </c>
      <c r="AJ530" s="39" t="s">
        <v>133</v>
      </c>
      <c r="AK530" s="39" t="s">
        <v>133</v>
      </c>
      <c r="AL530" s="39">
        <v>-5</v>
      </c>
      <c r="AM530" s="45" t="s">
        <v>191</v>
      </c>
      <c r="AN530" s="15">
        <f t="shared" si="68"/>
        <v>0.51009802979427399</v>
      </c>
      <c r="AO530" s="15">
        <f t="shared" si="69"/>
        <v>0.51009802979427399</v>
      </c>
      <c r="AP530" s="47">
        <v>-1.23103802334</v>
      </c>
      <c r="AQ530" s="29" t="s">
        <v>133</v>
      </c>
      <c r="AR530" s="29" t="s">
        <v>133</v>
      </c>
      <c r="AS530" s="148">
        <v>-0.734184688749</v>
      </c>
      <c r="AT530" s="148">
        <v>-0.534841602094</v>
      </c>
      <c r="AU530" s="48">
        <v>6.3555110705799996E-3</v>
      </c>
      <c r="AV530" s="47">
        <v>0.54755262423499995</v>
      </c>
      <c r="AW530" s="47">
        <v>0.61750523521900003</v>
      </c>
      <c r="AX530" s="29" t="s">
        <v>133</v>
      </c>
      <c r="AY530" s="29" t="s">
        <v>133</v>
      </c>
      <c r="AZ530" s="47">
        <v>0.95920691888800003</v>
      </c>
      <c r="BA530" s="30">
        <v>-1</v>
      </c>
      <c r="BB530" s="42">
        <v>1</v>
      </c>
      <c r="BC530" s="31" t="s">
        <v>11331</v>
      </c>
      <c r="BD530" s="31" t="s">
        <v>1043</v>
      </c>
      <c r="BE530" s="31" t="s">
        <v>1711</v>
      </c>
      <c r="BF530" s="32" t="s">
        <v>133</v>
      </c>
      <c r="BG530" s="32" t="s">
        <v>133</v>
      </c>
      <c r="BH530" s="33">
        <v>0.05</v>
      </c>
      <c r="BI530" s="33">
        <v>0.05</v>
      </c>
      <c r="BJ530" s="32" t="s">
        <v>133</v>
      </c>
      <c r="BK530" s="32" t="s">
        <v>133</v>
      </c>
      <c r="BL530" s="32" t="s">
        <v>133</v>
      </c>
      <c r="BM530" s="34" t="s">
        <v>133</v>
      </c>
      <c r="BN530" s="34" t="s">
        <v>133</v>
      </c>
      <c r="BO530" s="34">
        <v>0.19500000000000001</v>
      </c>
      <c r="BP530" s="34">
        <v>0.02</v>
      </c>
      <c r="BQ530" s="35" t="s">
        <v>133</v>
      </c>
      <c r="BR530" s="16">
        <f t="shared" si="75"/>
        <v>0.51497572758334931</v>
      </c>
      <c r="BS530" s="16">
        <f t="shared" si="76"/>
        <v>0.51497572758334931</v>
      </c>
      <c r="BT530" s="35" t="s">
        <v>133</v>
      </c>
      <c r="BU530" s="35" t="s">
        <v>133</v>
      </c>
      <c r="BV530" s="35" t="s">
        <v>133</v>
      </c>
      <c r="BW530" s="35" t="s">
        <v>133</v>
      </c>
      <c r="BX530" s="36">
        <v>0</v>
      </c>
      <c r="BY530" s="37" t="s">
        <v>133</v>
      </c>
      <c r="BZ530" s="38" t="s">
        <v>1074</v>
      </c>
    </row>
    <row r="531" spans="1:78" ht="50.1" customHeight="1">
      <c r="A531" s="19" t="s">
        <v>863</v>
      </c>
      <c r="B531" s="20" t="s">
        <v>11320</v>
      </c>
      <c r="C531" s="21">
        <v>12</v>
      </c>
      <c r="D531" s="21" t="s">
        <v>849</v>
      </c>
      <c r="E531" s="40">
        <v>7.4166670000000003</v>
      </c>
      <c r="F531" s="40">
        <v>134.35</v>
      </c>
      <c r="G531" s="41">
        <v>1</v>
      </c>
      <c r="H531" s="22">
        <v>4400</v>
      </c>
      <c r="I531" s="22">
        <v>110</v>
      </c>
      <c r="J531" s="23">
        <v>4468.5</v>
      </c>
      <c r="K531" s="23">
        <v>4800</v>
      </c>
      <c r="L531" s="23">
        <v>4137</v>
      </c>
      <c r="M531" s="24" t="s">
        <v>1156</v>
      </c>
      <c r="N531" s="25" t="s">
        <v>1155</v>
      </c>
      <c r="O531" s="25" t="s">
        <v>1157</v>
      </c>
      <c r="P531" s="25" t="s">
        <v>133</v>
      </c>
      <c r="Q531" s="25" t="s">
        <v>133</v>
      </c>
      <c r="R531" s="25" t="s">
        <v>133</v>
      </c>
      <c r="S531" s="44">
        <v>1</v>
      </c>
      <c r="T531" s="26" t="s">
        <v>850</v>
      </c>
      <c r="U531" s="27" t="s">
        <v>133</v>
      </c>
      <c r="V531" s="27" t="s">
        <v>133</v>
      </c>
      <c r="W531" s="27" t="s">
        <v>133</v>
      </c>
      <c r="X531" s="27" t="s">
        <v>133</v>
      </c>
      <c r="Y531" s="27">
        <v>0.01</v>
      </c>
      <c r="Z531" s="27" t="s">
        <v>133</v>
      </c>
      <c r="AA531" s="27" t="s">
        <v>133</v>
      </c>
      <c r="AB531" s="28" t="s">
        <v>133</v>
      </c>
      <c r="AC531" s="28">
        <v>0.5</v>
      </c>
      <c r="AD531" s="28">
        <v>0.01</v>
      </c>
      <c r="AE531" s="28" t="s">
        <v>796</v>
      </c>
      <c r="AF531" s="28">
        <v>0.1</v>
      </c>
      <c r="AG531" s="39" t="s">
        <v>133</v>
      </c>
      <c r="AH531" s="39" t="s">
        <v>133</v>
      </c>
      <c r="AI531" s="39" t="s">
        <v>133</v>
      </c>
      <c r="AJ531" s="39" t="s">
        <v>133</v>
      </c>
      <c r="AK531" s="39" t="s">
        <v>133</v>
      </c>
      <c r="AL531" s="39">
        <v>-9.3000000000000007</v>
      </c>
      <c r="AM531" s="45" t="s">
        <v>191</v>
      </c>
      <c r="AN531" s="15">
        <f t="shared" si="68"/>
        <v>0.51009802979427399</v>
      </c>
      <c r="AO531" s="15">
        <f t="shared" si="69"/>
        <v>0.51009802979427399</v>
      </c>
      <c r="AP531" s="47">
        <v>-1.23103802334</v>
      </c>
      <c r="AQ531" s="29" t="s">
        <v>133</v>
      </c>
      <c r="AR531" s="29" t="s">
        <v>133</v>
      </c>
      <c r="AS531" s="148">
        <v>-0.734184688749</v>
      </c>
      <c r="AT531" s="148">
        <v>-0.534841602094</v>
      </c>
      <c r="AU531" s="48">
        <v>6.3555110705799996E-3</v>
      </c>
      <c r="AV531" s="47">
        <v>0.54755262423499995</v>
      </c>
      <c r="AW531" s="47">
        <v>0.61750523521900003</v>
      </c>
      <c r="AX531" s="29" t="s">
        <v>133</v>
      </c>
      <c r="AY531" s="29" t="s">
        <v>133</v>
      </c>
      <c r="AZ531" s="47">
        <v>0.95920691888800003</v>
      </c>
      <c r="BA531" s="30">
        <v>-1</v>
      </c>
      <c r="BB531" s="42">
        <v>1</v>
      </c>
      <c r="BC531" s="31" t="s">
        <v>11331</v>
      </c>
      <c r="BD531" s="31" t="s">
        <v>1044</v>
      </c>
      <c r="BE531" s="31" t="s">
        <v>1711</v>
      </c>
      <c r="BF531" s="32" t="s">
        <v>133</v>
      </c>
      <c r="BG531" s="32" t="s">
        <v>133</v>
      </c>
      <c r="BH531" s="33">
        <v>0.05</v>
      </c>
      <c r="BI531" s="33">
        <v>0.05</v>
      </c>
      <c r="BJ531" s="32" t="s">
        <v>133</v>
      </c>
      <c r="BK531" s="32" t="s">
        <v>133</v>
      </c>
      <c r="BL531" s="32" t="s">
        <v>133</v>
      </c>
      <c r="BM531" s="34" t="s">
        <v>133</v>
      </c>
      <c r="BN531" s="34" t="s">
        <v>133</v>
      </c>
      <c r="BO531" s="34">
        <v>0.19500000000000001</v>
      </c>
      <c r="BP531" s="34">
        <v>0.02</v>
      </c>
      <c r="BQ531" s="35" t="s">
        <v>133</v>
      </c>
      <c r="BR531" s="16">
        <f t="shared" si="75"/>
        <v>0.51497572758334931</v>
      </c>
      <c r="BS531" s="16">
        <f t="shared" si="76"/>
        <v>0.51497572758334931</v>
      </c>
      <c r="BT531" s="35" t="s">
        <v>133</v>
      </c>
      <c r="BU531" s="35" t="s">
        <v>133</v>
      </c>
      <c r="BV531" s="35" t="s">
        <v>133</v>
      </c>
      <c r="BW531" s="35" t="s">
        <v>133</v>
      </c>
      <c r="BX531" s="36">
        <v>0</v>
      </c>
      <c r="BY531" s="37" t="s">
        <v>133</v>
      </c>
      <c r="BZ531" s="38" t="s">
        <v>1075</v>
      </c>
    </row>
    <row r="532" spans="1:78" ht="50.1" customHeight="1">
      <c r="A532" s="19" t="s">
        <v>864</v>
      </c>
      <c r="B532" s="20" t="s">
        <v>11320</v>
      </c>
      <c r="C532" s="21">
        <v>12</v>
      </c>
      <c r="D532" s="21" t="s">
        <v>849</v>
      </c>
      <c r="E532" s="40">
        <v>7.4166670000000003</v>
      </c>
      <c r="F532" s="40">
        <v>134.35</v>
      </c>
      <c r="G532" s="41">
        <v>1</v>
      </c>
      <c r="H532" s="22">
        <v>5580</v>
      </c>
      <c r="I532" s="22">
        <v>70</v>
      </c>
      <c r="J532" s="23">
        <v>5888.5</v>
      </c>
      <c r="K532" s="23">
        <v>6112</v>
      </c>
      <c r="L532" s="23">
        <v>5665</v>
      </c>
      <c r="M532" s="24" t="s">
        <v>1157</v>
      </c>
      <c r="N532" s="25" t="s">
        <v>1156</v>
      </c>
      <c r="O532" s="25" t="s">
        <v>1158</v>
      </c>
      <c r="P532" s="25" t="s">
        <v>133</v>
      </c>
      <c r="Q532" s="25" t="s">
        <v>133</v>
      </c>
      <c r="R532" s="25" t="s">
        <v>133</v>
      </c>
      <c r="S532" s="44">
        <v>1</v>
      </c>
      <c r="T532" s="26" t="s">
        <v>850</v>
      </c>
      <c r="U532" s="27" t="s">
        <v>133</v>
      </c>
      <c r="V532" s="27" t="s">
        <v>133</v>
      </c>
      <c r="W532" s="27" t="s">
        <v>133</v>
      </c>
      <c r="X532" s="27" t="s">
        <v>133</v>
      </c>
      <c r="Y532" s="27">
        <v>0.01</v>
      </c>
      <c r="Z532" s="27" t="s">
        <v>133</v>
      </c>
      <c r="AA532" s="27" t="s">
        <v>133</v>
      </c>
      <c r="AB532" s="28" t="s">
        <v>133</v>
      </c>
      <c r="AC532" s="28">
        <v>0.5</v>
      </c>
      <c r="AD532" s="28">
        <v>0.01</v>
      </c>
      <c r="AE532" s="28" t="s">
        <v>796</v>
      </c>
      <c r="AF532" s="28">
        <v>0.1</v>
      </c>
      <c r="AG532" s="39" t="s">
        <v>133</v>
      </c>
      <c r="AH532" s="39" t="s">
        <v>133</v>
      </c>
      <c r="AI532" s="39" t="s">
        <v>133</v>
      </c>
      <c r="AJ532" s="39" t="s">
        <v>133</v>
      </c>
      <c r="AK532" s="39" t="s">
        <v>133</v>
      </c>
      <c r="AL532" s="39">
        <v>-12.2</v>
      </c>
      <c r="AM532" s="45" t="s">
        <v>191</v>
      </c>
      <c r="AN532" s="15">
        <f t="shared" si="68"/>
        <v>0.51009802979427399</v>
      </c>
      <c r="AO532" s="15">
        <f t="shared" si="69"/>
        <v>0.51009802979427399</v>
      </c>
      <c r="AP532" s="47">
        <v>-1.23103802334</v>
      </c>
      <c r="AQ532" s="29" t="s">
        <v>133</v>
      </c>
      <c r="AR532" s="29" t="s">
        <v>133</v>
      </c>
      <c r="AS532" s="148">
        <v>-0.734184688749</v>
      </c>
      <c r="AT532" s="148">
        <v>-0.534841602094</v>
      </c>
      <c r="AU532" s="48">
        <v>6.3555110705799996E-3</v>
      </c>
      <c r="AV532" s="47">
        <v>0.54755262423499995</v>
      </c>
      <c r="AW532" s="47">
        <v>0.61750523521900003</v>
      </c>
      <c r="AX532" s="29" t="s">
        <v>133</v>
      </c>
      <c r="AY532" s="29" t="s">
        <v>133</v>
      </c>
      <c r="AZ532" s="47">
        <v>0.95920691888800003</v>
      </c>
      <c r="BA532" s="30">
        <v>-1</v>
      </c>
      <c r="BB532" s="42">
        <v>1</v>
      </c>
      <c r="BC532" s="31" t="s">
        <v>11331</v>
      </c>
      <c r="BD532" s="31" t="s">
        <v>1040</v>
      </c>
      <c r="BE532" s="31" t="s">
        <v>1711</v>
      </c>
      <c r="BF532" s="32" t="s">
        <v>133</v>
      </c>
      <c r="BG532" s="32" t="s">
        <v>133</v>
      </c>
      <c r="BH532" s="33">
        <v>0.05</v>
      </c>
      <c r="BI532" s="33">
        <v>0.05</v>
      </c>
      <c r="BJ532" s="32" t="s">
        <v>133</v>
      </c>
      <c r="BK532" s="32" t="s">
        <v>133</v>
      </c>
      <c r="BL532" s="32" t="s">
        <v>133</v>
      </c>
      <c r="BM532" s="34" t="s">
        <v>133</v>
      </c>
      <c r="BN532" s="34" t="s">
        <v>133</v>
      </c>
      <c r="BO532" s="34">
        <v>0.19500000000000001</v>
      </c>
      <c r="BP532" s="34">
        <v>0.02</v>
      </c>
      <c r="BQ532" s="35" t="s">
        <v>133</v>
      </c>
      <c r="BR532" s="16">
        <f t="shared" si="75"/>
        <v>0.51497572758334931</v>
      </c>
      <c r="BS532" s="16">
        <f t="shared" si="76"/>
        <v>0.51497572758334931</v>
      </c>
      <c r="BT532" s="35" t="s">
        <v>133</v>
      </c>
      <c r="BU532" s="35" t="s">
        <v>133</v>
      </c>
      <c r="BV532" s="35" t="s">
        <v>133</v>
      </c>
      <c r="BW532" s="35" t="s">
        <v>133</v>
      </c>
      <c r="BX532" s="36">
        <v>0</v>
      </c>
      <c r="BY532" s="37" t="s">
        <v>133</v>
      </c>
      <c r="BZ532" s="38" t="s">
        <v>1076</v>
      </c>
    </row>
    <row r="533" spans="1:78" ht="50.1" customHeight="1">
      <c r="A533" s="19" t="s">
        <v>865</v>
      </c>
      <c r="B533" s="20" t="s">
        <v>11320</v>
      </c>
      <c r="C533" s="21">
        <v>12</v>
      </c>
      <c r="D533" s="21" t="s">
        <v>849</v>
      </c>
      <c r="E533" s="40">
        <v>7.4166670000000003</v>
      </c>
      <c r="F533" s="40">
        <v>134.35</v>
      </c>
      <c r="G533" s="41">
        <v>1</v>
      </c>
      <c r="H533" s="22">
        <v>6870</v>
      </c>
      <c r="I533" s="22">
        <v>90</v>
      </c>
      <c r="J533" s="23">
        <v>7310.5</v>
      </c>
      <c r="K533" s="23">
        <v>7516</v>
      </c>
      <c r="L533" s="23">
        <v>7105</v>
      </c>
      <c r="M533" s="24" t="s">
        <v>1158</v>
      </c>
      <c r="N533" s="25" t="s">
        <v>1158</v>
      </c>
      <c r="O533" s="25" t="s">
        <v>1159</v>
      </c>
      <c r="P533" s="25" t="s">
        <v>133</v>
      </c>
      <c r="Q533" s="25" t="s">
        <v>133</v>
      </c>
      <c r="R533" s="25" t="s">
        <v>133</v>
      </c>
      <c r="S533" s="44">
        <v>0</v>
      </c>
      <c r="T533" s="26" t="s">
        <v>850</v>
      </c>
      <c r="U533" s="27" t="s">
        <v>133</v>
      </c>
      <c r="V533" s="27" t="s">
        <v>133</v>
      </c>
      <c r="W533" s="27" t="s">
        <v>133</v>
      </c>
      <c r="X533" s="27" t="s">
        <v>133</v>
      </c>
      <c r="Y533" s="27">
        <v>0.01</v>
      </c>
      <c r="Z533" s="27" t="s">
        <v>133</v>
      </c>
      <c r="AA533" s="27" t="s">
        <v>133</v>
      </c>
      <c r="AB533" s="28" t="s">
        <v>133</v>
      </c>
      <c r="AC533" s="28">
        <v>0.5</v>
      </c>
      <c r="AD533" s="28">
        <v>0.01</v>
      </c>
      <c r="AE533" s="28" t="s">
        <v>796</v>
      </c>
      <c r="AF533" s="28">
        <v>0.1</v>
      </c>
      <c r="AG533" s="39" t="s">
        <v>133</v>
      </c>
      <c r="AH533" s="39" t="s">
        <v>133</v>
      </c>
      <c r="AI533" s="39" t="s">
        <v>133</v>
      </c>
      <c r="AJ533" s="39" t="s">
        <v>133</v>
      </c>
      <c r="AK533" s="39" t="s">
        <v>133</v>
      </c>
      <c r="AL533" s="39">
        <v>-15.3</v>
      </c>
      <c r="AM533" s="45" t="s">
        <v>191</v>
      </c>
      <c r="AN533" s="15">
        <f t="shared" si="68"/>
        <v>0.51009802979427399</v>
      </c>
      <c r="AO533" s="15">
        <f t="shared" si="69"/>
        <v>0.51009802979427399</v>
      </c>
      <c r="AP533" s="47">
        <v>-1.23103802334</v>
      </c>
      <c r="AQ533" s="29" t="s">
        <v>133</v>
      </c>
      <c r="AR533" s="29" t="s">
        <v>133</v>
      </c>
      <c r="AS533" s="148">
        <v>-0.734184688749</v>
      </c>
      <c r="AT533" s="148">
        <v>-0.534841602094</v>
      </c>
      <c r="AU533" s="48">
        <v>6.3555110705799996E-3</v>
      </c>
      <c r="AV533" s="47">
        <v>0.54755262423499995</v>
      </c>
      <c r="AW533" s="47">
        <v>0.61750523521900003</v>
      </c>
      <c r="AX533" s="29" t="s">
        <v>133</v>
      </c>
      <c r="AY533" s="29" t="s">
        <v>133</v>
      </c>
      <c r="AZ533" s="47">
        <v>0.95920691888800003</v>
      </c>
      <c r="BA533" s="30">
        <v>-1</v>
      </c>
      <c r="BB533" s="42">
        <v>1</v>
      </c>
      <c r="BC533" s="31" t="s">
        <v>11331</v>
      </c>
      <c r="BD533" s="31" t="s">
        <v>1040</v>
      </c>
      <c r="BE533" s="31" t="s">
        <v>1711</v>
      </c>
      <c r="BF533" s="32" t="s">
        <v>133</v>
      </c>
      <c r="BG533" s="32" t="s">
        <v>133</v>
      </c>
      <c r="BH533" s="33">
        <v>0.05</v>
      </c>
      <c r="BI533" s="33">
        <v>0.05</v>
      </c>
      <c r="BJ533" s="32" t="s">
        <v>133</v>
      </c>
      <c r="BK533" s="32" t="s">
        <v>133</v>
      </c>
      <c r="BL533" s="32" t="s">
        <v>133</v>
      </c>
      <c r="BM533" s="34" t="s">
        <v>133</v>
      </c>
      <c r="BN533" s="34" t="s">
        <v>133</v>
      </c>
      <c r="BO533" s="34">
        <v>0.19500000000000001</v>
      </c>
      <c r="BP533" s="34">
        <v>0.02</v>
      </c>
      <c r="BQ533" s="35" t="s">
        <v>133</v>
      </c>
      <c r="BR533" s="16">
        <f t="shared" si="75"/>
        <v>0.51497572758334931</v>
      </c>
      <c r="BS533" s="16">
        <f t="shared" si="76"/>
        <v>0.51497572758334931</v>
      </c>
      <c r="BT533" s="35" t="s">
        <v>133</v>
      </c>
      <c r="BU533" s="35" t="s">
        <v>133</v>
      </c>
      <c r="BV533" s="35" t="s">
        <v>133</v>
      </c>
      <c r="BW533" s="35" t="s">
        <v>133</v>
      </c>
      <c r="BX533" s="36">
        <v>0</v>
      </c>
      <c r="BY533" s="37" t="s">
        <v>133</v>
      </c>
      <c r="BZ533" s="38" t="s">
        <v>1077</v>
      </c>
    </row>
    <row r="534" spans="1:78" ht="50.1" customHeight="1">
      <c r="A534" s="19" t="s">
        <v>867</v>
      </c>
      <c r="B534" s="20" t="s">
        <v>11320</v>
      </c>
      <c r="C534" s="21">
        <v>12</v>
      </c>
      <c r="D534" s="21" t="s">
        <v>866</v>
      </c>
      <c r="E534" s="40">
        <v>7.3666669999999996</v>
      </c>
      <c r="F534" s="40">
        <v>134.38333299999999</v>
      </c>
      <c r="G534" s="41">
        <v>1</v>
      </c>
      <c r="H534" s="22">
        <v>520</v>
      </c>
      <c r="I534" s="22">
        <v>60</v>
      </c>
      <c r="J534" s="23" t="s">
        <v>730</v>
      </c>
      <c r="K534" s="23" t="s">
        <v>730</v>
      </c>
      <c r="L534" s="23" t="s">
        <v>730</v>
      </c>
      <c r="M534" s="24" t="s">
        <v>860</v>
      </c>
      <c r="N534" s="25" t="s">
        <v>1160</v>
      </c>
      <c r="O534" s="25" t="s">
        <v>860</v>
      </c>
      <c r="P534" s="25" t="s">
        <v>133</v>
      </c>
      <c r="Q534" s="25" t="s">
        <v>133</v>
      </c>
      <c r="R534" s="25" t="s">
        <v>133</v>
      </c>
      <c r="S534" s="44">
        <v>1</v>
      </c>
      <c r="T534" s="26" t="s">
        <v>850</v>
      </c>
      <c r="U534" s="27" t="s">
        <v>133</v>
      </c>
      <c r="V534" s="27" t="s">
        <v>133</v>
      </c>
      <c r="W534" s="27" t="s">
        <v>133</v>
      </c>
      <c r="X534" s="27" t="s">
        <v>133</v>
      </c>
      <c r="Y534" s="27">
        <v>0.01</v>
      </c>
      <c r="Z534" s="27" t="s">
        <v>133</v>
      </c>
      <c r="AA534" s="27" t="s">
        <v>133</v>
      </c>
      <c r="AB534" s="28" t="s">
        <v>133</v>
      </c>
      <c r="AC534" s="28">
        <v>0.5</v>
      </c>
      <c r="AD534" s="28">
        <v>0.01</v>
      </c>
      <c r="AE534" s="28" t="s">
        <v>796</v>
      </c>
      <c r="AF534" s="28">
        <v>0.1</v>
      </c>
      <c r="AG534" s="39" t="s">
        <v>133</v>
      </c>
      <c r="AH534" s="39" t="s">
        <v>133</v>
      </c>
      <c r="AI534" s="39" t="s">
        <v>133</v>
      </c>
      <c r="AJ534" s="39" t="s">
        <v>133</v>
      </c>
      <c r="AK534" s="39" t="s">
        <v>133</v>
      </c>
      <c r="AL534" s="39">
        <v>-3</v>
      </c>
      <c r="AM534" s="45" t="s">
        <v>191</v>
      </c>
      <c r="AN534" s="15">
        <f t="shared" si="68"/>
        <v>0.51009802979427399</v>
      </c>
      <c r="AO534" s="15">
        <f t="shared" si="69"/>
        <v>0.51009802979427399</v>
      </c>
      <c r="AP534" s="47">
        <v>-1.2289539193900001</v>
      </c>
      <c r="AQ534" s="29" t="s">
        <v>133</v>
      </c>
      <c r="AR534" s="29" t="s">
        <v>133</v>
      </c>
      <c r="AS534" s="148">
        <v>-0.73280508913499998</v>
      </c>
      <c r="AT534" s="148">
        <v>-0.53316119108799997</v>
      </c>
      <c r="AU534" s="48">
        <v>6.4188074642599997E-3</v>
      </c>
      <c r="AV534" s="47">
        <v>0.54599880601600004</v>
      </c>
      <c r="AW534" s="47">
        <v>0.61597620579900003</v>
      </c>
      <c r="AX534" s="29" t="s">
        <v>133</v>
      </c>
      <c r="AY534" s="29" t="s">
        <v>133</v>
      </c>
      <c r="AZ534" s="47">
        <v>0.95642121870999997</v>
      </c>
      <c r="BA534" s="30">
        <v>-1</v>
      </c>
      <c r="BB534" s="42">
        <v>1</v>
      </c>
      <c r="BC534" s="31" t="s">
        <v>11331</v>
      </c>
      <c r="BD534" s="31" t="s">
        <v>1043</v>
      </c>
      <c r="BE534" s="31" t="s">
        <v>1711</v>
      </c>
      <c r="BF534" s="32" t="s">
        <v>133</v>
      </c>
      <c r="BG534" s="32" t="s">
        <v>133</v>
      </c>
      <c r="BH534" s="33">
        <v>0.05</v>
      </c>
      <c r="BI534" s="33">
        <v>0.05</v>
      </c>
      <c r="BJ534" s="32" t="s">
        <v>133</v>
      </c>
      <c r="BK534" s="32" t="s">
        <v>133</v>
      </c>
      <c r="BL534" s="32" t="s">
        <v>133</v>
      </c>
      <c r="BM534" s="34" t="s">
        <v>133</v>
      </c>
      <c r="BN534" s="34" t="s">
        <v>133</v>
      </c>
      <c r="BO534" s="34">
        <v>0.19500000000000001</v>
      </c>
      <c r="BP534" s="34">
        <v>0.02</v>
      </c>
      <c r="BQ534" s="35" t="s">
        <v>133</v>
      </c>
      <c r="BR534" s="16">
        <f t="shared" si="75"/>
        <v>0.51497572758334931</v>
      </c>
      <c r="BS534" s="16">
        <f t="shared" si="76"/>
        <v>0.51497572758334931</v>
      </c>
      <c r="BT534" s="35" t="s">
        <v>133</v>
      </c>
      <c r="BU534" s="35" t="s">
        <v>133</v>
      </c>
      <c r="BV534" s="35" t="s">
        <v>133</v>
      </c>
      <c r="BW534" s="35" t="s">
        <v>133</v>
      </c>
      <c r="BX534" s="36">
        <v>1</v>
      </c>
      <c r="BY534" s="37" t="s">
        <v>730</v>
      </c>
      <c r="BZ534" s="38" t="s">
        <v>1078</v>
      </c>
    </row>
    <row r="535" spans="1:78" ht="50.1" customHeight="1">
      <c r="A535" s="19" t="s">
        <v>868</v>
      </c>
      <c r="B535" s="20" t="s">
        <v>11320</v>
      </c>
      <c r="C535" s="21">
        <v>12</v>
      </c>
      <c r="D535" s="21" t="s">
        <v>866</v>
      </c>
      <c r="E535" s="40">
        <v>7.3666669999999996</v>
      </c>
      <c r="F535" s="40">
        <v>134.38333299999999</v>
      </c>
      <c r="G535" s="41">
        <v>1</v>
      </c>
      <c r="H535" s="22">
        <v>570</v>
      </c>
      <c r="I535" s="22">
        <v>60</v>
      </c>
      <c r="J535" s="23" t="s">
        <v>730</v>
      </c>
      <c r="K535" s="23" t="s">
        <v>730</v>
      </c>
      <c r="L535" s="23" t="s">
        <v>730</v>
      </c>
      <c r="M535" s="24" t="s">
        <v>860</v>
      </c>
      <c r="N535" s="25" t="s">
        <v>860</v>
      </c>
      <c r="O535" s="25" t="s">
        <v>1161</v>
      </c>
      <c r="P535" s="25" t="s">
        <v>133</v>
      </c>
      <c r="Q535" s="25" t="s">
        <v>133</v>
      </c>
      <c r="R535" s="25" t="s">
        <v>133</v>
      </c>
      <c r="S535" s="44">
        <v>1</v>
      </c>
      <c r="T535" s="26" t="s">
        <v>850</v>
      </c>
      <c r="U535" s="27" t="s">
        <v>133</v>
      </c>
      <c r="V535" s="27" t="s">
        <v>133</v>
      </c>
      <c r="W535" s="27" t="s">
        <v>133</v>
      </c>
      <c r="X535" s="27" t="s">
        <v>133</v>
      </c>
      <c r="Y535" s="27">
        <v>0.01</v>
      </c>
      <c r="Z535" s="27" t="s">
        <v>133</v>
      </c>
      <c r="AA535" s="27" t="s">
        <v>133</v>
      </c>
      <c r="AB535" s="28" t="s">
        <v>133</v>
      </c>
      <c r="AC535" s="28">
        <v>0.5</v>
      </c>
      <c r="AD535" s="28">
        <v>0.01</v>
      </c>
      <c r="AE535" s="28" t="s">
        <v>796</v>
      </c>
      <c r="AF535" s="28">
        <v>0.1</v>
      </c>
      <c r="AG535" s="39" t="s">
        <v>133</v>
      </c>
      <c r="AH535" s="39" t="s">
        <v>133</v>
      </c>
      <c r="AI535" s="39" t="s">
        <v>133</v>
      </c>
      <c r="AJ535" s="39" t="s">
        <v>133</v>
      </c>
      <c r="AK535" s="39" t="s">
        <v>133</v>
      </c>
      <c r="AL535" s="39">
        <v>-3.9</v>
      </c>
      <c r="AM535" s="45" t="s">
        <v>191</v>
      </c>
      <c r="AN535" s="15">
        <f t="shared" si="68"/>
        <v>0.51009802979427399</v>
      </c>
      <c r="AO535" s="15">
        <f t="shared" si="69"/>
        <v>0.51009802979427399</v>
      </c>
      <c r="AP535" s="47">
        <v>-1.2289539193900001</v>
      </c>
      <c r="AQ535" s="29" t="s">
        <v>133</v>
      </c>
      <c r="AR535" s="29" t="s">
        <v>133</v>
      </c>
      <c r="AS535" s="148">
        <v>-0.73280508913499998</v>
      </c>
      <c r="AT535" s="148">
        <v>-0.53316119108799997</v>
      </c>
      <c r="AU535" s="48">
        <v>6.4188074642599997E-3</v>
      </c>
      <c r="AV535" s="47">
        <v>0.54599880601600004</v>
      </c>
      <c r="AW535" s="47">
        <v>0.61597620579900003</v>
      </c>
      <c r="AX535" s="29" t="s">
        <v>133</v>
      </c>
      <c r="AY535" s="29" t="s">
        <v>133</v>
      </c>
      <c r="AZ535" s="47">
        <v>0.95642121870999997</v>
      </c>
      <c r="BA535" s="30">
        <v>-1</v>
      </c>
      <c r="BB535" s="42">
        <v>1</v>
      </c>
      <c r="BC535" s="31" t="s">
        <v>11331</v>
      </c>
      <c r="BD535" s="31" t="s">
        <v>1043</v>
      </c>
      <c r="BE535" s="31" t="s">
        <v>1711</v>
      </c>
      <c r="BF535" s="32" t="s">
        <v>133</v>
      </c>
      <c r="BG535" s="32" t="s">
        <v>133</v>
      </c>
      <c r="BH535" s="33">
        <v>0.05</v>
      </c>
      <c r="BI535" s="33">
        <v>0.05</v>
      </c>
      <c r="BJ535" s="32" t="s">
        <v>133</v>
      </c>
      <c r="BK535" s="32" t="s">
        <v>133</v>
      </c>
      <c r="BL535" s="32" t="s">
        <v>133</v>
      </c>
      <c r="BM535" s="34" t="s">
        <v>133</v>
      </c>
      <c r="BN535" s="34" t="s">
        <v>133</v>
      </c>
      <c r="BO535" s="34">
        <v>0.19500000000000001</v>
      </c>
      <c r="BP535" s="34">
        <v>0.02</v>
      </c>
      <c r="BQ535" s="35" t="s">
        <v>133</v>
      </c>
      <c r="BR535" s="16">
        <f t="shared" si="75"/>
        <v>0.51497572758334931</v>
      </c>
      <c r="BS535" s="16">
        <f t="shared" si="76"/>
        <v>0.51497572758334931</v>
      </c>
      <c r="BT535" s="35" t="s">
        <v>133</v>
      </c>
      <c r="BU535" s="35" t="s">
        <v>133</v>
      </c>
      <c r="BV535" s="35" t="s">
        <v>133</v>
      </c>
      <c r="BW535" s="35" t="s">
        <v>133</v>
      </c>
      <c r="BX535" s="36">
        <v>1</v>
      </c>
      <c r="BY535" s="37" t="s">
        <v>730</v>
      </c>
      <c r="BZ535" s="38" t="s">
        <v>1079</v>
      </c>
    </row>
    <row r="536" spans="1:78" ht="50.1" customHeight="1">
      <c r="A536" s="19" t="s">
        <v>869</v>
      </c>
      <c r="B536" s="20" t="s">
        <v>11320</v>
      </c>
      <c r="C536" s="21">
        <v>12</v>
      </c>
      <c r="D536" s="21" t="s">
        <v>866</v>
      </c>
      <c r="E536" s="40">
        <v>7.3666669999999996</v>
      </c>
      <c r="F536" s="40">
        <v>134.38333299999999</v>
      </c>
      <c r="G536" s="41">
        <v>1</v>
      </c>
      <c r="H536" s="22">
        <v>4440</v>
      </c>
      <c r="I536" s="22">
        <v>70</v>
      </c>
      <c r="J536" s="23">
        <v>4534.5</v>
      </c>
      <c r="K536" s="23">
        <v>4787</v>
      </c>
      <c r="L536" s="23">
        <v>4282</v>
      </c>
      <c r="M536" s="24" t="s">
        <v>1160</v>
      </c>
      <c r="N536" s="25" t="s">
        <v>1160</v>
      </c>
      <c r="O536" s="25" t="s">
        <v>1160</v>
      </c>
      <c r="P536" s="25" t="s">
        <v>133</v>
      </c>
      <c r="Q536" s="25" t="s">
        <v>133</v>
      </c>
      <c r="R536" s="25" t="s">
        <v>133</v>
      </c>
      <c r="S536" s="44">
        <v>1</v>
      </c>
      <c r="T536" s="26" t="s">
        <v>850</v>
      </c>
      <c r="U536" s="27" t="s">
        <v>133</v>
      </c>
      <c r="V536" s="27" t="s">
        <v>133</v>
      </c>
      <c r="W536" s="27" t="s">
        <v>133</v>
      </c>
      <c r="X536" s="27" t="s">
        <v>133</v>
      </c>
      <c r="Y536" s="27">
        <v>0.01</v>
      </c>
      <c r="Z536" s="27" t="s">
        <v>133</v>
      </c>
      <c r="AA536" s="27" t="s">
        <v>133</v>
      </c>
      <c r="AB536" s="28" t="s">
        <v>133</v>
      </c>
      <c r="AC536" s="28">
        <v>0.5</v>
      </c>
      <c r="AD536" s="28">
        <v>0.01</v>
      </c>
      <c r="AE536" s="28" t="s">
        <v>796</v>
      </c>
      <c r="AF536" s="28">
        <v>0.1</v>
      </c>
      <c r="AG536" s="39" t="s">
        <v>133</v>
      </c>
      <c r="AH536" s="39" t="s">
        <v>133</v>
      </c>
      <c r="AI536" s="39" t="s">
        <v>133</v>
      </c>
      <c r="AJ536" s="39" t="s">
        <v>133</v>
      </c>
      <c r="AK536" s="39" t="s">
        <v>133</v>
      </c>
      <c r="AL536" s="39">
        <v>-5.9</v>
      </c>
      <c r="AM536" s="45" t="s">
        <v>191</v>
      </c>
      <c r="AN536" s="15">
        <f t="shared" si="68"/>
        <v>0.51009802979427399</v>
      </c>
      <c r="AO536" s="15">
        <f t="shared" si="69"/>
        <v>0.51009802979427399</v>
      </c>
      <c r="AP536" s="47">
        <v>-1.2289539193900001</v>
      </c>
      <c r="AQ536" s="29" t="s">
        <v>133</v>
      </c>
      <c r="AR536" s="29" t="s">
        <v>133</v>
      </c>
      <c r="AS536" s="148">
        <v>-0.73280508913499998</v>
      </c>
      <c r="AT536" s="148">
        <v>-0.53316119108799997</v>
      </c>
      <c r="AU536" s="48">
        <v>6.4188074642599997E-3</v>
      </c>
      <c r="AV536" s="47">
        <v>0.54599880601600004</v>
      </c>
      <c r="AW536" s="47">
        <v>0.61597620579900003</v>
      </c>
      <c r="AX536" s="29" t="s">
        <v>133</v>
      </c>
      <c r="AY536" s="29" t="s">
        <v>133</v>
      </c>
      <c r="AZ536" s="47">
        <v>0.95642121870999997</v>
      </c>
      <c r="BA536" s="30">
        <v>-1</v>
      </c>
      <c r="BB536" s="42">
        <v>1</v>
      </c>
      <c r="BC536" s="31" t="s">
        <v>11331</v>
      </c>
      <c r="BD536" s="31" t="s">
        <v>1043</v>
      </c>
      <c r="BE536" s="31" t="s">
        <v>1711</v>
      </c>
      <c r="BF536" s="32" t="s">
        <v>133</v>
      </c>
      <c r="BG536" s="32" t="s">
        <v>133</v>
      </c>
      <c r="BH536" s="33">
        <v>0.05</v>
      </c>
      <c r="BI536" s="33">
        <v>0.05</v>
      </c>
      <c r="BJ536" s="32" t="s">
        <v>133</v>
      </c>
      <c r="BK536" s="32" t="s">
        <v>133</v>
      </c>
      <c r="BL536" s="32" t="s">
        <v>133</v>
      </c>
      <c r="BM536" s="34" t="s">
        <v>133</v>
      </c>
      <c r="BN536" s="34" t="s">
        <v>133</v>
      </c>
      <c r="BO536" s="34">
        <v>0.19500000000000001</v>
      </c>
      <c r="BP536" s="34">
        <v>0.02</v>
      </c>
      <c r="BQ536" s="35" t="s">
        <v>133</v>
      </c>
      <c r="BR536" s="16">
        <f t="shared" si="75"/>
        <v>0.51497572758334931</v>
      </c>
      <c r="BS536" s="16">
        <f t="shared" si="76"/>
        <v>0.51497572758334931</v>
      </c>
      <c r="BT536" s="35" t="s">
        <v>133</v>
      </c>
      <c r="BU536" s="35" t="s">
        <v>133</v>
      </c>
      <c r="BV536" s="35" t="s">
        <v>133</v>
      </c>
      <c r="BW536" s="35" t="s">
        <v>133</v>
      </c>
      <c r="BX536" s="36">
        <v>0</v>
      </c>
      <c r="BY536" s="37" t="s">
        <v>133</v>
      </c>
      <c r="BZ536" s="38" t="s">
        <v>1080</v>
      </c>
    </row>
    <row r="537" spans="1:78" ht="50.1" customHeight="1">
      <c r="A537" s="19" t="s">
        <v>870</v>
      </c>
      <c r="B537" s="20" t="s">
        <v>11320</v>
      </c>
      <c r="C537" s="21">
        <v>12</v>
      </c>
      <c r="D537" s="21" t="s">
        <v>866</v>
      </c>
      <c r="E537" s="40">
        <v>7.3666669999999996</v>
      </c>
      <c r="F537" s="40">
        <v>134.38333299999999</v>
      </c>
      <c r="G537" s="41">
        <v>1</v>
      </c>
      <c r="H537" s="22">
        <v>4970</v>
      </c>
      <c r="I537" s="22">
        <v>90</v>
      </c>
      <c r="J537" s="23">
        <v>5176</v>
      </c>
      <c r="K537" s="23">
        <v>5459</v>
      </c>
      <c r="L537" s="23">
        <v>4893</v>
      </c>
      <c r="M537" s="24" t="s">
        <v>1162</v>
      </c>
      <c r="N537" s="25" t="s">
        <v>1160</v>
      </c>
      <c r="O537" s="25" t="s">
        <v>1163</v>
      </c>
      <c r="P537" s="25" t="s">
        <v>133</v>
      </c>
      <c r="Q537" s="25" t="s">
        <v>133</v>
      </c>
      <c r="R537" s="25" t="s">
        <v>133</v>
      </c>
      <c r="S537" s="44">
        <v>1</v>
      </c>
      <c r="T537" s="26" t="s">
        <v>850</v>
      </c>
      <c r="U537" s="27" t="s">
        <v>133</v>
      </c>
      <c r="V537" s="27" t="s">
        <v>133</v>
      </c>
      <c r="W537" s="27" t="s">
        <v>133</v>
      </c>
      <c r="X537" s="27" t="s">
        <v>133</v>
      </c>
      <c r="Y537" s="27">
        <v>0.01</v>
      </c>
      <c r="Z537" s="27" t="s">
        <v>133</v>
      </c>
      <c r="AA537" s="27" t="s">
        <v>133</v>
      </c>
      <c r="AB537" s="28" t="s">
        <v>133</v>
      </c>
      <c r="AC537" s="28">
        <v>0.5</v>
      </c>
      <c r="AD537" s="28">
        <v>0.01</v>
      </c>
      <c r="AE537" s="28" t="s">
        <v>796</v>
      </c>
      <c r="AF537" s="28">
        <v>0.1</v>
      </c>
      <c r="AG537" s="39" t="s">
        <v>133</v>
      </c>
      <c r="AH537" s="39" t="s">
        <v>133</v>
      </c>
      <c r="AI537" s="39" t="s">
        <v>133</v>
      </c>
      <c r="AJ537" s="39" t="s">
        <v>133</v>
      </c>
      <c r="AK537" s="39" t="s">
        <v>133</v>
      </c>
      <c r="AL537" s="39">
        <v>-9.6</v>
      </c>
      <c r="AM537" s="45" t="s">
        <v>191</v>
      </c>
      <c r="AN537" s="15">
        <f t="shared" si="68"/>
        <v>0.51009802979427399</v>
      </c>
      <c r="AO537" s="15">
        <f t="shared" si="69"/>
        <v>0.51009802979427399</v>
      </c>
      <c r="AP537" s="47">
        <v>-1.2289539193900001</v>
      </c>
      <c r="AQ537" s="29" t="s">
        <v>133</v>
      </c>
      <c r="AR537" s="29" t="s">
        <v>133</v>
      </c>
      <c r="AS537" s="148">
        <v>-0.73280508913499998</v>
      </c>
      <c r="AT537" s="148">
        <v>-0.53316119108799997</v>
      </c>
      <c r="AU537" s="48">
        <v>6.4188074642599997E-3</v>
      </c>
      <c r="AV537" s="47">
        <v>0.54599880601600004</v>
      </c>
      <c r="AW537" s="47">
        <v>0.61597620579900003</v>
      </c>
      <c r="AX537" s="29" t="s">
        <v>133</v>
      </c>
      <c r="AY537" s="29" t="s">
        <v>133</v>
      </c>
      <c r="AZ537" s="47">
        <v>0.95642121870999997</v>
      </c>
      <c r="BA537" s="30">
        <v>-1</v>
      </c>
      <c r="BB537" s="42">
        <v>1</v>
      </c>
      <c r="BC537" s="31" t="s">
        <v>11331</v>
      </c>
      <c r="BD537" s="31" t="s">
        <v>1043</v>
      </c>
      <c r="BE537" s="31" t="s">
        <v>1711</v>
      </c>
      <c r="BF537" s="32" t="s">
        <v>133</v>
      </c>
      <c r="BG537" s="32" t="s">
        <v>133</v>
      </c>
      <c r="BH537" s="33">
        <v>0.05</v>
      </c>
      <c r="BI537" s="33">
        <v>0.05</v>
      </c>
      <c r="BJ537" s="32" t="s">
        <v>133</v>
      </c>
      <c r="BK537" s="32" t="s">
        <v>133</v>
      </c>
      <c r="BL537" s="32" t="s">
        <v>133</v>
      </c>
      <c r="BM537" s="34" t="s">
        <v>133</v>
      </c>
      <c r="BN537" s="34" t="s">
        <v>133</v>
      </c>
      <c r="BO537" s="34">
        <v>0.19500000000000001</v>
      </c>
      <c r="BP537" s="34">
        <v>0.02</v>
      </c>
      <c r="BQ537" s="35" t="s">
        <v>133</v>
      </c>
      <c r="BR537" s="16">
        <f t="shared" si="75"/>
        <v>0.51497572758334931</v>
      </c>
      <c r="BS537" s="16">
        <f t="shared" si="76"/>
        <v>0.51497572758334931</v>
      </c>
      <c r="BT537" s="35" t="s">
        <v>133</v>
      </c>
      <c r="BU537" s="35" t="s">
        <v>133</v>
      </c>
      <c r="BV537" s="35" t="s">
        <v>133</v>
      </c>
      <c r="BW537" s="35" t="s">
        <v>133</v>
      </c>
      <c r="BX537" s="36">
        <v>0</v>
      </c>
      <c r="BY537" s="37" t="s">
        <v>133</v>
      </c>
      <c r="BZ537" s="38" t="s">
        <v>1081</v>
      </c>
    </row>
    <row r="538" spans="1:78" ht="50.1" customHeight="1">
      <c r="A538" s="19" t="s">
        <v>871</v>
      </c>
      <c r="B538" s="20" t="s">
        <v>11320</v>
      </c>
      <c r="C538" s="21">
        <v>12</v>
      </c>
      <c r="D538" s="21" t="s">
        <v>866</v>
      </c>
      <c r="E538" s="40">
        <v>7.3666669999999996</v>
      </c>
      <c r="F538" s="40">
        <v>134.38333299999999</v>
      </c>
      <c r="G538" s="41">
        <v>1</v>
      </c>
      <c r="H538" s="22">
        <v>5610</v>
      </c>
      <c r="I538" s="22">
        <v>80</v>
      </c>
      <c r="J538" s="23">
        <v>5934.5</v>
      </c>
      <c r="K538" s="23">
        <v>6169</v>
      </c>
      <c r="L538" s="23">
        <v>5700</v>
      </c>
      <c r="M538" s="24" t="s">
        <v>1164</v>
      </c>
      <c r="N538" s="25" t="s">
        <v>1163</v>
      </c>
      <c r="O538" s="25" t="s">
        <v>1164</v>
      </c>
      <c r="P538" s="25" t="s">
        <v>133</v>
      </c>
      <c r="Q538" s="25" t="s">
        <v>133</v>
      </c>
      <c r="R538" s="25" t="s">
        <v>133</v>
      </c>
      <c r="S538" s="44">
        <v>1</v>
      </c>
      <c r="T538" s="26" t="s">
        <v>850</v>
      </c>
      <c r="U538" s="27" t="s">
        <v>133</v>
      </c>
      <c r="V538" s="27" t="s">
        <v>133</v>
      </c>
      <c r="W538" s="27" t="s">
        <v>133</v>
      </c>
      <c r="X538" s="27" t="s">
        <v>133</v>
      </c>
      <c r="Y538" s="27">
        <v>0.01</v>
      </c>
      <c r="Z538" s="27" t="s">
        <v>133</v>
      </c>
      <c r="AA538" s="27" t="s">
        <v>133</v>
      </c>
      <c r="AB538" s="28" t="s">
        <v>133</v>
      </c>
      <c r="AC538" s="28">
        <v>0.5</v>
      </c>
      <c r="AD538" s="28">
        <v>0.01</v>
      </c>
      <c r="AE538" s="28" t="s">
        <v>796</v>
      </c>
      <c r="AF538" s="28">
        <v>0.1</v>
      </c>
      <c r="AG538" s="39" t="s">
        <v>133</v>
      </c>
      <c r="AH538" s="39" t="s">
        <v>133</v>
      </c>
      <c r="AI538" s="39" t="s">
        <v>133</v>
      </c>
      <c r="AJ538" s="39" t="s">
        <v>133</v>
      </c>
      <c r="AK538" s="39" t="s">
        <v>133</v>
      </c>
      <c r="AL538" s="39">
        <v>-13.8</v>
      </c>
      <c r="AM538" s="45" t="s">
        <v>191</v>
      </c>
      <c r="AN538" s="15">
        <f t="shared" si="68"/>
        <v>0.51009802979427399</v>
      </c>
      <c r="AO538" s="15">
        <f t="shared" si="69"/>
        <v>0.51009802979427399</v>
      </c>
      <c r="AP538" s="47">
        <v>-1.2289539193900001</v>
      </c>
      <c r="AQ538" s="29" t="s">
        <v>133</v>
      </c>
      <c r="AR538" s="29" t="s">
        <v>133</v>
      </c>
      <c r="AS538" s="148">
        <v>-0.73280508913499998</v>
      </c>
      <c r="AT538" s="148">
        <v>-0.53316119108799997</v>
      </c>
      <c r="AU538" s="48">
        <v>6.4188074642599997E-3</v>
      </c>
      <c r="AV538" s="47">
        <v>0.54599880601600004</v>
      </c>
      <c r="AW538" s="47">
        <v>0.61597620579900003</v>
      </c>
      <c r="AX538" s="29" t="s">
        <v>133</v>
      </c>
      <c r="AY538" s="29" t="s">
        <v>133</v>
      </c>
      <c r="AZ538" s="47">
        <v>0.95642121870999997</v>
      </c>
      <c r="BA538" s="30">
        <v>-1</v>
      </c>
      <c r="BB538" s="42">
        <v>1</v>
      </c>
      <c r="BC538" s="31" t="s">
        <v>11331</v>
      </c>
      <c r="BD538" s="31" t="s">
        <v>1045</v>
      </c>
      <c r="BE538" s="31" t="s">
        <v>1711</v>
      </c>
      <c r="BF538" s="32" t="s">
        <v>133</v>
      </c>
      <c r="BG538" s="32" t="s">
        <v>133</v>
      </c>
      <c r="BH538" s="33">
        <v>0.05</v>
      </c>
      <c r="BI538" s="33">
        <v>0.05</v>
      </c>
      <c r="BJ538" s="32" t="s">
        <v>133</v>
      </c>
      <c r="BK538" s="32" t="s">
        <v>133</v>
      </c>
      <c r="BL538" s="32" t="s">
        <v>133</v>
      </c>
      <c r="BM538" s="34" t="s">
        <v>133</v>
      </c>
      <c r="BN538" s="34" t="s">
        <v>133</v>
      </c>
      <c r="BO538" s="34">
        <v>0.19500000000000001</v>
      </c>
      <c r="BP538" s="34">
        <v>0.02</v>
      </c>
      <c r="BQ538" s="35" t="s">
        <v>133</v>
      </c>
      <c r="BR538" s="16">
        <f t="shared" si="75"/>
        <v>0.51497572758334931</v>
      </c>
      <c r="BS538" s="16">
        <f t="shared" si="76"/>
        <v>0.51497572758334931</v>
      </c>
      <c r="BT538" s="35" t="s">
        <v>133</v>
      </c>
      <c r="BU538" s="35" t="s">
        <v>133</v>
      </c>
      <c r="BV538" s="35" t="s">
        <v>133</v>
      </c>
      <c r="BW538" s="35" t="s">
        <v>133</v>
      </c>
      <c r="BX538" s="36">
        <v>0</v>
      </c>
      <c r="BY538" s="37" t="s">
        <v>133</v>
      </c>
      <c r="BZ538" s="38" t="s">
        <v>1082</v>
      </c>
    </row>
    <row r="539" spans="1:78" ht="50.1" customHeight="1">
      <c r="A539" s="19" t="s">
        <v>872</v>
      </c>
      <c r="B539" s="20" t="s">
        <v>11320</v>
      </c>
      <c r="C539" s="21">
        <v>12</v>
      </c>
      <c r="D539" s="21" t="s">
        <v>866</v>
      </c>
      <c r="E539" s="40">
        <v>7.3666669999999996</v>
      </c>
      <c r="F539" s="40">
        <v>134.38333299999999</v>
      </c>
      <c r="G539" s="41">
        <v>1</v>
      </c>
      <c r="H539" s="22">
        <v>6390</v>
      </c>
      <c r="I539" s="22">
        <v>80</v>
      </c>
      <c r="J539" s="23">
        <v>6774.5</v>
      </c>
      <c r="K539" s="23">
        <v>7020</v>
      </c>
      <c r="L539" s="23">
        <v>6529</v>
      </c>
      <c r="M539" s="24" t="s">
        <v>1164</v>
      </c>
      <c r="N539" s="25" t="s">
        <v>1164</v>
      </c>
      <c r="O539" s="25" t="s">
        <v>1165</v>
      </c>
      <c r="P539" s="25" t="s">
        <v>133</v>
      </c>
      <c r="Q539" s="25" t="s">
        <v>133</v>
      </c>
      <c r="R539" s="25" t="s">
        <v>133</v>
      </c>
      <c r="S539" s="44">
        <v>1</v>
      </c>
      <c r="T539" s="26" t="s">
        <v>850</v>
      </c>
      <c r="U539" s="27" t="s">
        <v>133</v>
      </c>
      <c r="V539" s="27" t="s">
        <v>133</v>
      </c>
      <c r="W539" s="27" t="s">
        <v>133</v>
      </c>
      <c r="X539" s="27" t="s">
        <v>133</v>
      </c>
      <c r="Y539" s="27">
        <v>0.01</v>
      </c>
      <c r="Z539" s="27" t="s">
        <v>133</v>
      </c>
      <c r="AA539" s="27" t="s">
        <v>133</v>
      </c>
      <c r="AB539" s="28" t="s">
        <v>133</v>
      </c>
      <c r="AC539" s="28">
        <v>0.5</v>
      </c>
      <c r="AD539" s="28">
        <v>0.01</v>
      </c>
      <c r="AE539" s="28" t="s">
        <v>796</v>
      </c>
      <c r="AF539" s="28">
        <v>0.1</v>
      </c>
      <c r="AG539" s="39" t="s">
        <v>133</v>
      </c>
      <c r="AH539" s="39" t="s">
        <v>133</v>
      </c>
      <c r="AI539" s="39" t="s">
        <v>133</v>
      </c>
      <c r="AJ539" s="39" t="s">
        <v>133</v>
      </c>
      <c r="AK539" s="39" t="s">
        <v>133</v>
      </c>
      <c r="AL539" s="39">
        <v>-17.600000000000001</v>
      </c>
      <c r="AM539" s="45" t="s">
        <v>191</v>
      </c>
      <c r="AN539" s="15">
        <f t="shared" ref="AN539:AN599" si="77">SQRT(SUMSQ(IF(OR(X539="n/a",X539="nd"),0,X539),IF(OR(Y539="n/a",Y539="nd"),0,Y539),IF(OR(Z539="n/a",Z539="nd"),0,Z539),IF(OR(AA539="n/a",AA539="nd"),0,AA539),IF(OR(AB539="n/a",AB539="nd"),0,AB539),IF(OR(AC539="n/a",AC539="nd"),0,AC539),IF(OR(AD539="n/a",AD539="nd"),0,AD539),IF(OR(AE539="n/a",AE539="nd"),0,AE539),IF(OR(AF539="n/a",AF539="nd"),0,AF539),IF(OR(AG539="n/a",AG539="nd"),0,AG539),IF(OR(AH539="n/a",AH539="nd"),0,AH539),IF(OR(AI539="n/a",AI539="nd"),0,AI539)))</f>
        <v>0.51009802979427399</v>
      </c>
      <c r="AO539" s="15">
        <f t="shared" ref="AO539:AO599" si="78">SQRT(SUMSQ(IF(OR(X539="n/a",X539="nd"),0,X539),IF(OR(Y539="n/a",Y539="nd"),0,Y539),IF(OR(Z539="n/a",Z539="nd"),0,Z539),IF(OR(AB539="n/a",AB539="nd"),0,AB539),IF(OR(AC539="n/a",AC539="nd"),0,AC539),IF(OR(AD539="n/a",AD539="nd"),0,AD539),IF(OR(AE539="n/a",AE539="nd"),0,AE539),IF(OR(AF539="n/a",AF539="nd"),0,AF539),IF(OR(AG539="n/a",AG539="nd"),0,AG539),IF(OR(AH539="n/a",AH539="nd"),0,AH539),IF(OR(AI539="n/a",AI539="nd"),0,AI539)))</f>
        <v>0.51009802979427399</v>
      </c>
      <c r="AP539" s="47">
        <v>-1.2289539193900001</v>
      </c>
      <c r="AQ539" s="29" t="s">
        <v>133</v>
      </c>
      <c r="AR539" s="29" t="s">
        <v>133</v>
      </c>
      <c r="AS539" s="148">
        <v>-0.73280508913499998</v>
      </c>
      <c r="AT539" s="148">
        <v>-0.53316119108799997</v>
      </c>
      <c r="AU539" s="48">
        <v>6.4188074642599997E-3</v>
      </c>
      <c r="AV539" s="47">
        <v>0.54599880601600004</v>
      </c>
      <c r="AW539" s="47">
        <v>0.61597620579900003</v>
      </c>
      <c r="AX539" s="29" t="s">
        <v>133</v>
      </c>
      <c r="AY539" s="29" t="s">
        <v>133</v>
      </c>
      <c r="AZ539" s="47">
        <v>0.95642121870999997</v>
      </c>
      <c r="BA539" s="30">
        <v>-1</v>
      </c>
      <c r="BB539" s="42">
        <v>1</v>
      </c>
      <c r="BC539" s="31" t="s">
        <v>11331</v>
      </c>
      <c r="BD539" s="31" t="s">
        <v>1043</v>
      </c>
      <c r="BE539" s="31" t="s">
        <v>1711</v>
      </c>
      <c r="BF539" s="32" t="s">
        <v>133</v>
      </c>
      <c r="BG539" s="32" t="s">
        <v>133</v>
      </c>
      <c r="BH539" s="33">
        <v>0.05</v>
      </c>
      <c r="BI539" s="33">
        <v>0.05</v>
      </c>
      <c r="BJ539" s="32" t="s">
        <v>133</v>
      </c>
      <c r="BK539" s="32" t="s">
        <v>133</v>
      </c>
      <c r="BL539" s="32" t="s">
        <v>133</v>
      </c>
      <c r="BM539" s="34" t="s">
        <v>133</v>
      </c>
      <c r="BN539" s="34" t="s">
        <v>133</v>
      </c>
      <c r="BO539" s="34">
        <v>0.19500000000000001</v>
      </c>
      <c r="BP539" s="34">
        <v>0.02</v>
      </c>
      <c r="BQ539" s="35" t="s">
        <v>133</v>
      </c>
      <c r="BR539" s="16">
        <f t="shared" si="75"/>
        <v>0.51497572758334931</v>
      </c>
      <c r="BS539" s="16">
        <f t="shared" si="76"/>
        <v>0.51497572758334931</v>
      </c>
      <c r="BT539" s="35" t="s">
        <v>133</v>
      </c>
      <c r="BU539" s="35" t="s">
        <v>133</v>
      </c>
      <c r="BV539" s="35" t="s">
        <v>133</v>
      </c>
      <c r="BW539" s="35" t="s">
        <v>133</v>
      </c>
      <c r="BX539" s="36">
        <v>0</v>
      </c>
      <c r="BY539" s="37" t="s">
        <v>133</v>
      </c>
      <c r="BZ539" s="38" t="s">
        <v>1083</v>
      </c>
    </row>
    <row r="540" spans="1:78" ht="50.1" customHeight="1">
      <c r="A540" s="19" t="s">
        <v>873</v>
      </c>
      <c r="B540" s="20" t="s">
        <v>11320</v>
      </c>
      <c r="C540" s="21">
        <v>12</v>
      </c>
      <c r="D540" s="21" t="s">
        <v>866</v>
      </c>
      <c r="E540" s="40">
        <v>7.3666669999999996</v>
      </c>
      <c r="F540" s="40">
        <v>134.38333299999999</v>
      </c>
      <c r="G540" s="41">
        <v>1</v>
      </c>
      <c r="H540" s="22">
        <v>7380</v>
      </c>
      <c r="I540" s="22">
        <v>80</v>
      </c>
      <c r="J540" s="23">
        <v>7765.5</v>
      </c>
      <c r="K540" s="23">
        <v>7946</v>
      </c>
      <c r="L540" s="23">
        <v>7585</v>
      </c>
      <c r="M540" s="24" t="s">
        <v>1166</v>
      </c>
      <c r="N540" s="25" t="s">
        <v>1165</v>
      </c>
      <c r="O540" s="25" t="s">
        <v>1167</v>
      </c>
      <c r="P540" s="25" t="s">
        <v>133</v>
      </c>
      <c r="Q540" s="25" t="s">
        <v>133</v>
      </c>
      <c r="R540" s="25" t="s">
        <v>133</v>
      </c>
      <c r="S540" s="44">
        <v>1</v>
      </c>
      <c r="T540" s="26" t="s">
        <v>850</v>
      </c>
      <c r="U540" s="27" t="s">
        <v>133</v>
      </c>
      <c r="V540" s="27" t="s">
        <v>133</v>
      </c>
      <c r="W540" s="27" t="s">
        <v>133</v>
      </c>
      <c r="X540" s="27" t="s">
        <v>133</v>
      </c>
      <c r="Y540" s="27">
        <v>0.01</v>
      </c>
      <c r="Z540" s="27" t="s">
        <v>133</v>
      </c>
      <c r="AA540" s="27" t="s">
        <v>133</v>
      </c>
      <c r="AB540" s="28" t="s">
        <v>133</v>
      </c>
      <c r="AC540" s="28">
        <v>0.5</v>
      </c>
      <c r="AD540" s="28">
        <v>0.01</v>
      </c>
      <c r="AE540" s="28" t="s">
        <v>796</v>
      </c>
      <c r="AF540" s="28">
        <v>0.1</v>
      </c>
      <c r="AG540" s="39" t="s">
        <v>133</v>
      </c>
      <c r="AH540" s="39" t="s">
        <v>133</v>
      </c>
      <c r="AI540" s="39" t="s">
        <v>133</v>
      </c>
      <c r="AJ540" s="39" t="s">
        <v>133</v>
      </c>
      <c r="AK540" s="39" t="s">
        <v>133</v>
      </c>
      <c r="AL540" s="39">
        <v>-22.6</v>
      </c>
      <c r="AM540" s="45" t="s">
        <v>191</v>
      </c>
      <c r="AN540" s="15">
        <f t="shared" si="77"/>
        <v>0.51009802979427399</v>
      </c>
      <c r="AO540" s="15">
        <f t="shared" si="78"/>
        <v>0.51009802979427399</v>
      </c>
      <c r="AP540" s="47">
        <v>-1.2289539193900001</v>
      </c>
      <c r="AQ540" s="29" t="s">
        <v>133</v>
      </c>
      <c r="AR540" s="29" t="s">
        <v>133</v>
      </c>
      <c r="AS540" s="148">
        <v>-0.73280508913499998</v>
      </c>
      <c r="AT540" s="148">
        <v>-0.53316119108799997</v>
      </c>
      <c r="AU540" s="48">
        <v>6.4188074642599997E-3</v>
      </c>
      <c r="AV540" s="47">
        <v>0.54599880601600004</v>
      </c>
      <c r="AW540" s="47">
        <v>0.61597620579900003</v>
      </c>
      <c r="AX540" s="29" t="s">
        <v>133</v>
      </c>
      <c r="AY540" s="29" t="s">
        <v>133</v>
      </c>
      <c r="AZ540" s="47">
        <v>0.95642121870999997</v>
      </c>
      <c r="BA540" s="30">
        <v>-1</v>
      </c>
      <c r="BB540" s="42">
        <v>1</v>
      </c>
      <c r="BC540" s="31" t="s">
        <v>11331</v>
      </c>
      <c r="BD540" s="31" t="s">
        <v>1040</v>
      </c>
      <c r="BE540" s="31" t="s">
        <v>1711</v>
      </c>
      <c r="BF540" s="32" t="s">
        <v>133</v>
      </c>
      <c r="BG540" s="32" t="s">
        <v>133</v>
      </c>
      <c r="BH540" s="33">
        <v>0.05</v>
      </c>
      <c r="BI540" s="33">
        <v>0.05</v>
      </c>
      <c r="BJ540" s="32" t="s">
        <v>133</v>
      </c>
      <c r="BK540" s="32" t="s">
        <v>133</v>
      </c>
      <c r="BL540" s="32" t="s">
        <v>133</v>
      </c>
      <c r="BM540" s="34" t="s">
        <v>133</v>
      </c>
      <c r="BN540" s="34" t="s">
        <v>133</v>
      </c>
      <c r="BO540" s="34">
        <v>0.19500000000000001</v>
      </c>
      <c r="BP540" s="34">
        <v>0.02</v>
      </c>
      <c r="BQ540" s="35" t="s">
        <v>133</v>
      </c>
      <c r="BR540" s="16">
        <f t="shared" si="75"/>
        <v>0.51497572758334931</v>
      </c>
      <c r="BS540" s="16">
        <f t="shared" si="76"/>
        <v>0.51497572758334931</v>
      </c>
      <c r="BT540" s="35" t="s">
        <v>133</v>
      </c>
      <c r="BU540" s="35" t="s">
        <v>133</v>
      </c>
      <c r="BV540" s="35" t="s">
        <v>133</v>
      </c>
      <c r="BW540" s="35" t="s">
        <v>133</v>
      </c>
      <c r="BX540" s="36">
        <v>0</v>
      </c>
      <c r="BY540" s="37" t="s">
        <v>133</v>
      </c>
      <c r="BZ540" s="38" t="s">
        <v>1084</v>
      </c>
    </row>
    <row r="541" spans="1:78" ht="50.1" customHeight="1">
      <c r="A541" s="19" t="s">
        <v>874</v>
      </c>
      <c r="B541" s="20" t="s">
        <v>11320</v>
      </c>
      <c r="C541" s="21">
        <v>12</v>
      </c>
      <c r="D541" s="21" t="s">
        <v>866</v>
      </c>
      <c r="E541" s="40">
        <v>7.3666669999999996</v>
      </c>
      <c r="F541" s="40">
        <v>134.38333299999999</v>
      </c>
      <c r="G541" s="41">
        <v>1</v>
      </c>
      <c r="H541" s="22">
        <v>7530</v>
      </c>
      <c r="I541" s="22">
        <v>80</v>
      </c>
      <c r="J541" s="23">
        <v>7918</v>
      </c>
      <c r="K541" s="23">
        <v>8127</v>
      </c>
      <c r="L541" s="23">
        <v>7709</v>
      </c>
      <c r="M541" s="24" t="s">
        <v>1168</v>
      </c>
      <c r="N541" s="25" t="s">
        <v>1169</v>
      </c>
      <c r="O541" s="25" t="s">
        <v>857</v>
      </c>
      <c r="P541" s="25" t="s">
        <v>133</v>
      </c>
      <c r="Q541" s="25" t="s">
        <v>133</v>
      </c>
      <c r="R541" s="25" t="s">
        <v>133</v>
      </c>
      <c r="S541" s="44">
        <v>0</v>
      </c>
      <c r="T541" s="26" t="s">
        <v>850</v>
      </c>
      <c r="U541" s="27" t="s">
        <v>133</v>
      </c>
      <c r="V541" s="27" t="s">
        <v>133</v>
      </c>
      <c r="W541" s="27" t="s">
        <v>133</v>
      </c>
      <c r="X541" s="27" t="s">
        <v>133</v>
      </c>
      <c r="Y541" s="27">
        <v>0.01</v>
      </c>
      <c r="Z541" s="27" t="s">
        <v>133</v>
      </c>
      <c r="AA541" s="27" t="s">
        <v>133</v>
      </c>
      <c r="AB541" s="28" t="s">
        <v>133</v>
      </c>
      <c r="AC541" s="28">
        <v>0.5</v>
      </c>
      <c r="AD541" s="28">
        <v>0.01</v>
      </c>
      <c r="AE541" s="28" t="s">
        <v>796</v>
      </c>
      <c r="AF541" s="28">
        <v>0.1</v>
      </c>
      <c r="AG541" s="39" t="s">
        <v>133</v>
      </c>
      <c r="AH541" s="39" t="s">
        <v>133</v>
      </c>
      <c r="AI541" s="39" t="s">
        <v>133</v>
      </c>
      <c r="AJ541" s="39" t="s">
        <v>133</v>
      </c>
      <c r="AK541" s="39" t="s">
        <v>133</v>
      </c>
      <c r="AL541" s="39">
        <v>-24.6</v>
      </c>
      <c r="AM541" s="45" t="s">
        <v>191</v>
      </c>
      <c r="AN541" s="15">
        <f t="shared" si="77"/>
        <v>0.51009802979427399</v>
      </c>
      <c r="AO541" s="15">
        <f t="shared" si="78"/>
        <v>0.51009802979427399</v>
      </c>
      <c r="AP541" s="47">
        <v>-1.2289539193900001</v>
      </c>
      <c r="AQ541" s="29" t="s">
        <v>133</v>
      </c>
      <c r="AR541" s="29" t="s">
        <v>133</v>
      </c>
      <c r="AS541" s="148">
        <v>-0.73280508913499998</v>
      </c>
      <c r="AT541" s="148">
        <v>-0.53316119108799997</v>
      </c>
      <c r="AU541" s="48">
        <v>6.4188074642599997E-3</v>
      </c>
      <c r="AV541" s="47">
        <v>0.54599880601600004</v>
      </c>
      <c r="AW541" s="47">
        <v>0.61597620579900003</v>
      </c>
      <c r="AX541" s="29" t="s">
        <v>133</v>
      </c>
      <c r="AY541" s="29" t="s">
        <v>133</v>
      </c>
      <c r="AZ541" s="47">
        <v>0.95642121870999997</v>
      </c>
      <c r="BA541" s="30">
        <v>-1</v>
      </c>
      <c r="BB541" s="42">
        <v>1</v>
      </c>
      <c r="BC541" s="31" t="s">
        <v>11331</v>
      </c>
      <c r="BD541" s="31" t="s">
        <v>1043</v>
      </c>
      <c r="BE541" s="31" t="s">
        <v>1711</v>
      </c>
      <c r="BF541" s="32" t="s">
        <v>133</v>
      </c>
      <c r="BG541" s="32" t="s">
        <v>133</v>
      </c>
      <c r="BH541" s="33">
        <v>0.05</v>
      </c>
      <c r="BI541" s="33">
        <v>0.05</v>
      </c>
      <c r="BJ541" s="32" t="s">
        <v>133</v>
      </c>
      <c r="BK541" s="32" t="s">
        <v>133</v>
      </c>
      <c r="BL541" s="32" t="s">
        <v>133</v>
      </c>
      <c r="BM541" s="34" t="s">
        <v>133</v>
      </c>
      <c r="BN541" s="34" t="s">
        <v>133</v>
      </c>
      <c r="BO541" s="34">
        <v>0.19500000000000001</v>
      </c>
      <c r="BP541" s="34">
        <v>0.02</v>
      </c>
      <c r="BQ541" s="35" t="s">
        <v>133</v>
      </c>
      <c r="BR541" s="16">
        <f t="shared" si="75"/>
        <v>0.51497572758334931</v>
      </c>
      <c r="BS541" s="16">
        <f t="shared" si="76"/>
        <v>0.51497572758334931</v>
      </c>
      <c r="BT541" s="35" t="s">
        <v>133</v>
      </c>
      <c r="BU541" s="35" t="s">
        <v>133</v>
      </c>
      <c r="BV541" s="35" t="s">
        <v>133</v>
      </c>
      <c r="BW541" s="35" t="s">
        <v>133</v>
      </c>
      <c r="BX541" s="36">
        <v>0</v>
      </c>
      <c r="BY541" s="37" t="s">
        <v>133</v>
      </c>
      <c r="BZ541" s="38" t="s">
        <v>1085</v>
      </c>
    </row>
    <row r="542" spans="1:78" ht="50.1" customHeight="1">
      <c r="A542" s="19" t="s">
        <v>875</v>
      </c>
      <c r="B542" s="20" t="s">
        <v>11320</v>
      </c>
      <c r="C542" s="21">
        <v>12</v>
      </c>
      <c r="D542" s="21" t="s">
        <v>849</v>
      </c>
      <c r="E542" s="40">
        <v>7.3666669999999996</v>
      </c>
      <c r="F542" s="40">
        <v>134.38333299999999</v>
      </c>
      <c r="G542" s="41">
        <v>1</v>
      </c>
      <c r="H542" s="22">
        <v>5600</v>
      </c>
      <c r="I542" s="22">
        <v>110</v>
      </c>
      <c r="J542" s="23">
        <v>5912</v>
      </c>
      <c r="K542" s="23">
        <v>6189</v>
      </c>
      <c r="L542" s="23">
        <v>5635</v>
      </c>
      <c r="M542" s="24" t="s">
        <v>1170</v>
      </c>
      <c r="N542" s="25" t="s">
        <v>1171</v>
      </c>
      <c r="O542" s="25" t="s">
        <v>1172</v>
      </c>
      <c r="P542" s="25" t="s">
        <v>133</v>
      </c>
      <c r="Q542" s="25" t="s">
        <v>133</v>
      </c>
      <c r="R542" s="25" t="s">
        <v>133</v>
      </c>
      <c r="S542" s="44" t="s">
        <v>133</v>
      </c>
      <c r="T542" s="26" t="s">
        <v>850</v>
      </c>
      <c r="U542" s="27" t="s">
        <v>133</v>
      </c>
      <c r="V542" s="27" t="s">
        <v>133</v>
      </c>
      <c r="W542" s="27" t="s">
        <v>133</v>
      </c>
      <c r="X542" s="27" t="s">
        <v>133</v>
      </c>
      <c r="Y542" s="27">
        <v>0.01</v>
      </c>
      <c r="Z542" s="27" t="s">
        <v>133</v>
      </c>
      <c r="AA542" s="27" t="s">
        <v>133</v>
      </c>
      <c r="AB542" s="28" t="s">
        <v>133</v>
      </c>
      <c r="AC542" s="28">
        <v>0.5</v>
      </c>
      <c r="AD542" s="28">
        <v>0.01</v>
      </c>
      <c r="AE542" s="28" t="s">
        <v>796</v>
      </c>
      <c r="AF542" s="28">
        <v>0.1</v>
      </c>
      <c r="AG542" s="39" t="s">
        <v>133</v>
      </c>
      <c r="AH542" s="39" t="s">
        <v>133</v>
      </c>
      <c r="AI542" s="39" t="s">
        <v>133</v>
      </c>
      <c r="AJ542" s="39" t="s">
        <v>133</v>
      </c>
      <c r="AK542" s="39" t="s">
        <v>133</v>
      </c>
      <c r="AL542" s="39">
        <v>-3.8</v>
      </c>
      <c r="AM542" s="45" t="s">
        <v>191</v>
      </c>
      <c r="AN542" s="15">
        <f t="shared" si="77"/>
        <v>0.51009802979427399</v>
      </c>
      <c r="AO542" s="15">
        <f t="shared" si="78"/>
        <v>0.51009802979427399</v>
      </c>
      <c r="AP542" s="47">
        <v>-1.2289539193900001</v>
      </c>
      <c r="AQ542" s="29" t="s">
        <v>133</v>
      </c>
      <c r="AR542" s="29" t="s">
        <v>133</v>
      </c>
      <c r="AS542" s="148">
        <v>-0.73280508913499998</v>
      </c>
      <c r="AT542" s="148">
        <v>-0.53316119108799997</v>
      </c>
      <c r="AU542" s="48">
        <v>6.4188074642599997E-3</v>
      </c>
      <c r="AV542" s="47">
        <v>0.54599880601600004</v>
      </c>
      <c r="AW542" s="47">
        <v>0.61597620579900003</v>
      </c>
      <c r="AX542" s="29" t="s">
        <v>133</v>
      </c>
      <c r="AY542" s="29" t="s">
        <v>133</v>
      </c>
      <c r="AZ542" s="47">
        <v>0.95642121870999997</v>
      </c>
      <c r="BA542" s="30">
        <v>-1</v>
      </c>
      <c r="BB542" s="42">
        <v>1</v>
      </c>
      <c r="BC542" s="31" t="s">
        <v>11331</v>
      </c>
      <c r="BD542" s="31" t="s">
        <v>1043</v>
      </c>
      <c r="BE542" s="31" t="s">
        <v>1711</v>
      </c>
      <c r="BF542" s="32" t="s">
        <v>133</v>
      </c>
      <c r="BG542" s="32" t="s">
        <v>133</v>
      </c>
      <c r="BH542" s="33">
        <v>0.05</v>
      </c>
      <c r="BI542" s="33">
        <v>0.05</v>
      </c>
      <c r="BJ542" s="32" t="s">
        <v>133</v>
      </c>
      <c r="BK542" s="32" t="s">
        <v>133</v>
      </c>
      <c r="BL542" s="32" t="s">
        <v>133</v>
      </c>
      <c r="BM542" s="34" t="s">
        <v>133</v>
      </c>
      <c r="BN542" s="34" t="s">
        <v>133</v>
      </c>
      <c r="BO542" s="34">
        <v>0.19500000000000001</v>
      </c>
      <c r="BP542" s="34">
        <v>0.02</v>
      </c>
      <c r="BQ542" s="35" t="s">
        <v>133</v>
      </c>
      <c r="BR542" s="16">
        <f t="shared" si="75"/>
        <v>0.51497572758334931</v>
      </c>
      <c r="BS542" s="16">
        <f t="shared" si="76"/>
        <v>0.51497572758334931</v>
      </c>
      <c r="BT542" s="35" t="s">
        <v>133</v>
      </c>
      <c r="BU542" s="35" t="s">
        <v>133</v>
      </c>
      <c r="BV542" s="35" t="s">
        <v>133</v>
      </c>
      <c r="BW542" s="35" t="s">
        <v>133</v>
      </c>
      <c r="BX542" s="36">
        <v>0</v>
      </c>
      <c r="BY542" s="37" t="s">
        <v>133</v>
      </c>
      <c r="BZ542" s="38" t="s">
        <v>1086</v>
      </c>
    </row>
    <row r="543" spans="1:78" ht="50.1" customHeight="1">
      <c r="A543" s="19" t="s">
        <v>877</v>
      </c>
      <c r="B543" s="20" t="s">
        <v>11320</v>
      </c>
      <c r="C543" s="21">
        <v>12</v>
      </c>
      <c r="D543" s="21" t="s">
        <v>849</v>
      </c>
      <c r="E543" s="40">
        <v>7.3666669999999996</v>
      </c>
      <c r="F543" s="40">
        <v>134.38333299999999</v>
      </c>
      <c r="G543" s="41">
        <v>1</v>
      </c>
      <c r="H543" s="22">
        <v>6340</v>
      </c>
      <c r="I543" s="22">
        <v>90</v>
      </c>
      <c r="J543" s="23">
        <v>6717</v>
      </c>
      <c r="K543" s="23">
        <v>6974</v>
      </c>
      <c r="L543" s="23">
        <v>6460</v>
      </c>
      <c r="M543" s="24" t="s">
        <v>1173</v>
      </c>
      <c r="N543" s="25" t="s">
        <v>852</v>
      </c>
      <c r="O543" s="25" t="s">
        <v>876</v>
      </c>
      <c r="P543" s="25" t="s">
        <v>133</v>
      </c>
      <c r="Q543" s="25" t="s">
        <v>133</v>
      </c>
      <c r="R543" s="25" t="s">
        <v>133</v>
      </c>
      <c r="S543" s="44" t="s">
        <v>133</v>
      </c>
      <c r="T543" s="26" t="s">
        <v>850</v>
      </c>
      <c r="U543" s="27" t="s">
        <v>133</v>
      </c>
      <c r="V543" s="27" t="s">
        <v>133</v>
      </c>
      <c r="W543" s="27" t="s">
        <v>133</v>
      </c>
      <c r="X543" s="27" t="s">
        <v>133</v>
      </c>
      <c r="Y543" s="27">
        <v>0.01</v>
      </c>
      <c r="Z543" s="27" t="s">
        <v>133</v>
      </c>
      <c r="AA543" s="27" t="s">
        <v>133</v>
      </c>
      <c r="AB543" s="28" t="s">
        <v>133</v>
      </c>
      <c r="AC543" s="28">
        <v>0.5</v>
      </c>
      <c r="AD543" s="28">
        <v>0.01</v>
      </c>
      <c r="AE543" s="28" t="s">
        <v>796</v>
      </c>
      <c r="AF543" s="28">
        <v>0.1</v>
      </c>
      <c r="AG543" s="39" t="s">
        <v>133</v>
      </c>
      <c r="AH543" s="39" t="s">
        <v>133</v>
      </c>
      <c r="AI543" s="39" t="s">
        <v>133</v>
      </c>
      <c r="AJ543" s="39" t="s">
        <v>133</v>
      </c>
      <c r="AK543" s="39" t="s">
        <v>133</v>
      </c>
      <c r="AL543" s="39">
        <v>-3.5</v>
      </c>
      <c r="AM543" s="45" t="s">
        <v>191</v>
      </c>
      <c r="AN543" s="15">
        <f t="shared" si="77"/>
        <v>0.51009802979427399</v>
      </c>
      <c r="AO543" s="15">
        <f t="shared" si="78"/>
        <v>0.51009802979427399</v>
      </c>
      <c r="AP543" s="47">
        <v>-1.2289539193900001</v>
      </c>
      <c r="AQ543" s="29" t="s">
        <v>133</v>
      </c>
      <c r="AR543" s="29" t="s">
        <v>133</v>
      </c>
      <c r="AS543" s="148">
        <v>-0.73280508913499998</v>
      </c>
      <c r="AT543" s="148">
        <v>-0.53316119108799997</v>
      </c>
      <c r="AU543" s="48">
        <v>6.4188074642599997E-3</v>
      </c>
      <c r="AV543" s="47">
        <v>0.54599880601600004</v>
      </c>
      <c r="AW543" s="47">
        <v>0.61597620579900003</v>
      </c>
      <c r="AX543" s="29" t="s">
        <v>133</v>
      </c>
      <c r="AY543" s="29" t="s">
        <v>133</v>
      </c>
      <c r="AZ543" s="47">
        <v>0.95642121870999997</v>
      </c>
      <c r="BA543" s="30">
        <v>-1</v>
      </c>
      <c r="BB543" s="42">
        <v>1</v>
      </c>
      <c r="BC543" s="31" t="s">
        <v>11331</v>
      </c>
      <c r="BD543" s="31" t="s">
        <v>1046</v>
      </c>
      <c r="BE543" s="31" t="s">
        <v>1711</v>
      </c>
      <c r="BF543" s="32" t="s">
        <v>1047</v>
      </c>
      <c r="BG543" s="32" t="s">
        <v>1047</v>
      </c>
      <c r="BH543" s="33">
        <v>0.05</v>
      </c>
      <c r="BI543" s="33">
        <v>0.05</v>
      </c>
      <c r="BJ543" s="32" t="s">
        <v>1047</v>
      </c>
      <c r="BK543" s="32" t="s">
        <v>1047</v>
      </c>
      <c r="BL543" s="32" t="s">
        <v>1047</v>
      </c>
      <c r="BM543" s="34" t="s">
        <v>133</v>
      </c>
      <c r="BN543" s="34" t="s">
        <v>133</v>
      </c>
      <c r="BO543" s="34">
        <v>0.19500000000000001</v>
      </c>
      <c r="BP543" s="34">
        <v>0.02</v>
      </c>
      <c r="BQ543" s="35" t="s">
        <v>133</v>
      </c>
      <c r="BR543" s="16">
        <f t="shared" si="75"/>
        <v>0.51497572758334931</v>
      </c>
      <c r="BS543" s="16">
        <f t="shared" si="76"/>
        <v>0.51497572758334931</v>
      </c>
      <c r="BT543" s="35" t="s">
        <v>1047</v>
      </c>
      <c r="BU543" s="35" t="s">
        <v>1047</v>
      </c>
      <c r="BV543" s="35" t="s">
        <v>1047</v>
      </c>
      <c r="BW543" s="35" t="s">
        <v>1047</v>
      </c>
      <c r="BX543" s="36">
        <v>0</v>
      </c>
      <c r="BY543" s="37" t="s">
        <v>1047</v>
      </c>
      <c r="BZ543" s="38" t="s">
        <v>1087</v>
      </c>
    </row>
    <row r="544" spans="1:78" ht="50.1" customHeight="1">
      <c r="A544" s="19" t="s">
        <v>879</v>
      </c>
      <c r="B544" s="20" t="s">
        <v>11320</v>
      </c>
      <c r="C544" s="21">
        <v>12</v>
      </c>
      <c r="D544" s="21" t="s">
        <v>878</v>
      </c>
      <c r="E544" s="40">
        <v>7.4166670000000003</v>
      </c>
      <c r="F544" s="40">
        <v>134.35</v>
      </c>
      <c r="G544" s="41">
        <v>9</v>
      </c>
      <c r="H544" s="22" t="s">
        <v>6041</v>
      </c>
      <c r="I544" s="22" t="s">
        <v>6041</v>
      </c>
      <c r="J544" s="23" t="s">
        <v>6041</v>
      </c>
      <c r="K544" s="23" t="s">
        <v>6041</v>
      </c>
      <c r="L544" s="23" t="s">
        <v>6041</v>
      </c>
      <c r="M544" s="24" t="s">
        <v>6042</v>
      </c>
      <c r="N544" s="25" t="s">
        <v>133</v>
      </c>
      <c r="O544" s="25" t="s">
        <v>133</v>
      </c>
      <c r="P544" s="25" t="s">
        <v>133</v>
      </c>
      <c r="Q544" s="25" t="s">
        <v>133</v>
      </c>
      <c r="R544" s="25" t="s">
        <v>133</v>
      </c>
      <c r="S544" s="44" t="s">
        <v>133</v>
      </c>
      <c r="T544" s="26" t="s">
        <v>133</v>
      </c>
      <c r="U544" s="27" t="s">
        <v>133</v>
      </c>
      <c r="V544" s="27" t="s">
        <v>133</v>
      </c>
      <c r="W544" s="27" t="s">
        <v>133</v>
      </c>
      <c r="X544" s="27" t="s">
        <v>133</v>
      </c>
      <c r="Y544" s="27">
        <v>0.01</v>
      </c>
      <c r="Z544" s="27" t="s">
        <v>133</v>
      </c>
      <c r="AA544" s="27" t="s">
        <v>133</v>
      </c>
      <c r="AB544" s="28" t="s">
        <v>133</v>
      </c>
      <c r="AC544" s="28">
        <v>0.5</v>
      </c>
      <c r="AD544" s="28">
        <v>0.01</v>
      </c>
      <c r="AE544" s="28" t="s">
        <v>796</v>
      </c>
      <c r="AF544" s="28">
        <v>0.1</v>
      </c>
      <c r="AG544" s="39" t="s">
        <v>133</v>
      </c>
      <c r="AH544" s="39" t="s">
        <v>133</v>
      </c>
      <c r="AI544" s="39" t="s">
        <v>133</v>
      </c>
      <c r="AJ544" s="39" t="s">
        <v>133</v>
      </c>
      <c r="AK544" s="39" t="s">
        <v>133</v>
      </c>
      <c r="AL544" s="39">
        <v>-1</v>
      </c>
      <c r="AM544" s="45" t="s">
        <v>133</v>
      </c>
      <c r="AN544" s="15">
        <f t="shared" si="77"/>
        <v>0.51009802979427399</v>
      </c>
      <c r="AO544" s="15">
        <f t="shared" si="78"/>
        <v>0.51009802979427399</v>
      </c>
      <c r="AP544" s="47">
        <v>-1.23103802334</v>
      </c>
      <c r="AQ544" s="29" t="s">
        <v>133</v>
      </c>
      <c r="AR544" s="29" t="s">
        <v>133</v>
      </c>
      <c r="AS544" s="148">
        <v>-0.734184688749</v>
      </c>
      <c r="AT544" s="148">
        <v>-0.534841602094</v>
      </c>
      <c r="AU544" s="48">
        <v>6.3555110705799996E-3</v>
      </c>
      <c r="AV544" s="47">
        <v>0.54755262423499995</v>
      </c>
      <c r="AW544" s="47">
        <v>0.61750523521900003</v>
      </c>
      <c r="AX544" s="29" t="s">
        <v>133</v>
      </c>
      <c r="AY544" s="29" t="s">
        <v>133</v>
      </c>
      <c r="AZ544" s="47">
        <v>0.95920691888800003</v>
      </c>
      <c r="BA544" s="30">
        <v>-1</v>
      </c>
      <c r="BB544" s="42">
        <v>5</v>
      </c>
      <c r="BC544" s="31" t="s">
        <v>11331</v>
      </c>
      <c r="BD544" s="31" t="s">
        <v>11420</v>
      </c>
      <c r="BE544" s="31" t="s">
        <v>1711</v>
      </c>
      <c r="BF544" s="32" t="s">
        <v>133</v>
      </c>
      <c r="BG544" s="32" t="s">
        <v>133</v>
      </c>
      <c r="BH544" s="33">
        <v>0.05</v>
      </c>
      <c r="BI544" s="33">
        <v>0.05</v>
      </c>
      <c r="BJ544" s="32" t="s">
        <v>133</v>
      </c>
      <c r="BK544" s="32" t="s">
        <v>133</v>
      </c>
      <c r="BL544" s="32" t="s">
        <v>133</v>
      </c>
      <c r="BM544" s="34" t="s">
        <v>133</v>
      </c>
      <c r="BN544" s="34" t="s">
        <v>133</v>
      </c>
      <c r="BO544" s="34">
        <v>0.19500000000000001</v>
      </c>
      <c r="BP544" s="34">
        <v>0.02</v>
      </c>
      <c r="BQ544" s="35" t="s">
        <v>133</v>
      </c>
      <c r="BR544" s="16">
        <f t="shared" si="75"/>
        <v>0.51497572758334931</v>
      </c>
      <c r="BS544" s="16">
        <f t="shared" si="76"/>
        <v>0.51497572758334931</v>
      </c>
      <c r="BT544" s="35" t="s">
        <v>133</v>
      </c>
      <c r="BU544" s="35" t="s">
        <v>133</v>
      </c>
      <c r="BV544" s="35" t="s">
        <v>133</v>
      </c>
      <c r="BW544" s="35" t="s">
        <v>133</v>
      </c>
      <c r="BX544" s="36">
        <v>1</v>
      </c>
      <c r="BY544" s="37" t="s">
        <v>730</v>
      </c>
      <c r="BZ544" s="38" t="s">
        <v>6094</v>
      </c>
    </row>
    <row r="545" spans="1:78" ht="50.1" customHeight="1">
      <c r="A545" s="19" t="s">
        <v>880</v>
      </c>
      <c r="B545" s="20" t="s">
        <v>11320</v>
      </c>
      <c r="C545" s="21">
        <v>12</v>
      </c>
      <c r="D545" s="21" t="s">
        <v>878</v>
      </c>
      <c r="E545" s="40">
        <v>7.4166670000000003</v>
      </c>
      <c r="F545" s="40">
        <v>134.35</v>
      </c>
      <c r="G545" s="41">
        <v>9</v>
      </c>
      <c r="H545" s="22">
        <v>6500</v>
      </c>
      <c r="I545" s="22" t="s">
        <v>133</v>
      </c>
      <c r="J545" s="23" t="s">
        <v>133</v>
      </c>
      <c r="K545" s="23" t="s">
        <v>133</v>
      </c>
      <c r="L545" s="23" t="s">
        <v>133</v>
      </c>
      <c r="M545" s="24" t="s">
        <v>6042</v>
      </c>
      <c r="N545" s="25" t="s">
        <v>133</v>
      </c>
      <c r="O545" s="25" t="s">
        <v>133</v>
      </c>
      <c r="P545" s="25" t="s">
        <v>133</v>
      </c>
      <c r="Q545" s="25" t="s">
        <v>133</v>
      </c>
      <c r="R545" s="25" t="s">
        <v>133</v>
      </c>
      <c r="S545" s="44" t="s">
        <v>133</v>
      </c>
      <c r="T545" s="26" t="s">
        <v>133</v>
      </c>
      <c r="U545" s="27" t="s">
        <v>133</v>
      </c>
      <c r="V545" s="27" t="s">
        <v>133</v>
      </c>
      <c r="W545" s="27" t="s">
        <v>133</v>
      </c>
      <c r="X545" s="27" t="s">
        <v>133</v>
      </c>
      <c r="Y545" s="27">
        <v>0.01</v>
      </c>
      <c r="Z545" s="27" t="s">
        <v>133</v>
      </c>
      <c r="AA545" s="27" t="s">
        <v>133</v>
      </c>
      <c r="AB545" s="28" t="s">
        <v>133</v>
      </c>
      <c r="AC545" s="28">
        <v>0.5</v>
      </c>
      <c r="AD545" s="28">
        <v>0.01</v>
      </c>
      <c r="AE545" s="28" t="s">
        <v>796</v>
      </c>
      <c r="AF545" s="28">
        <v>0.1</v>
      </c>
      <c r="AG545" s="39" t="s">
        <v>133</v>
      </c>
      <c r="AH545" s="39" t="s">
        <v>133</v>
      </c>
      <c r="AI545" s="39" t="s">
        <v>133</v>
      </c>
      <c r="AJ545" s="39" t="s">
        <v>133</v>
      </c>
      <c r="AK545" s="39" t="s">
        <v>133</v>
      </c>
      <c r="AL545" s="39">
        <v>-3</v>
      </c>
      <c r="AM545" s="45" t="s">
        <v>133</v>
      </c>
      <c r="AN545" s="15">
        <f t="shared" si="77"/>
        <v>0.51009802979427399</v>
      </c>
      <c r="AO545" s="15">
        <f t="shared" si="78"/>
        <v>0.51009802979427399</v>
      </c>
      <c r="AP545" s="47">
        <v>-1.23103802334</v>
      </c>
      <c r="AQ545" s="29" t="s">
        <v>133</v>
      </c>
      <c r="AR545" s="29" t="s">
        <v>133</v>
      </c>
      <c r="AS545" s="148">
        <v>-0.734184688749</v>
      </c>
      <c r="AT545" s="148">
        <v>-0.534841602094</v>
      </c>
      <c r="AU545" s="48">
        <v>6.3555110705799996E-3</v>
      </c>
      <c r="AV545" s="47">
        <v>0.54755262423499995</v>
      </c>
      <c r="AW545" s="47">
        <v>0.61750523521900003</v>
      </c>
      <c r="AX545" s="29" t="s">
        <v>133</v>
      </c>
      <c r="AY545" s="29" t="s">
        <v>133</v>
      </c>
      <c r="AZ545" s="47">
        <v>0.95920691888800003</v>
      </c>
      <c r="BA545" s="30">
        <v>-1</v>
      </c>
      <c r="BB545" s="42">
        <v>5</v>
      </c>
      <c r="BC545" s="31" t="s">
        <v>11331</v>
      </c>
      <c r="BD545" s="31" t="s">
        <v>11419</v>
      </c>
      <c r="BE545" s="31" t="s">
        <v>1711</v>
      </c>
      <c r="BF545" s="32" t="s">
        <v>133</v>
      </c>
      <c r="BG545" s="32" t="s">
        <v>133</v>
      </c>
      <c r="BH545" s="33">
        <v>0.05</v>
      </c>
      <c r="BI545" s="33">
        <v>0.05</v>
      </c>
      <c r="BJ545" s="32" t="s">
        <v>133</v>
      </c>
      <c r="BK545" s="32" t="s">
        <v>133</v>
      </c>
      <c r="BL545" s="32" t="s">
        <v>133</v>
      </c>
      <c r="BM545" s="34" t="s">
        <v>133</v>
      </c>
      <c r="BN545" s="34" t="s">
        <v>133</v>
      </c>
      <c r="BO545" s="34">
        <v>0.19500000000000001</v>
      </c>
      <c r="BP545" s="34">
        <v>0.02</v>
      </c>
      <c r="BQ545" s="35" t="s">
        <v>133</v>
      </c>
      <c r="BR545" s="16">
        <f t="shared" si="75"/>
        <v>0.51497572758334931</v>
      </c>
      <c r="BS545" s="16">
        <f t="shared" si="76"/>
        <v>0.51497572758334931</v>
      </c>
      <c r="BT545" s="35" t="s">
        <v>133</v>
      </c>
      <c r="BU545" s="35" t="s">
        <v>133</v>
      </c>
      <c r="BV545" s="35" t="s">
        <v>133</v>
      </c>
      <c r="BW545" s="35" t="s">
        <v>133</v>
      </c>
      <c r="BX545" s="36">
        <v>1</v>
      </c>
      <c r="BY545" s="37" t="s">
        <v>133</v>
      </c>
      <c r="BZ545" s="38" t="s">
        <v>1088</v>
      </c>
    </row>
    <row r="546" spans="1:78" ht="50.1" customHeight="1">
      <c r="A546" s="19" t="s">
        <v>881</v>
      </c>
      <c r="B546" s="20" t="s">
        <v>11320</v>
      </c>
      <c r="C546" s="21">
        <v>12</v>
      </c>
      <c r="D546" s="21" t="s">
        <v>878</v>
      </c>
      <c r="E546" s="40">
        <v>7.4166670000000003</v>
      </c>
      <c r="F546" s="40">
        <v>134.35</v>
      </c>
      <c r="G546" s="41">
        <v>9</v>
      </c>
      <c r="H546" s="22" t="s">
        <v>6041</v>
      </c>
      <c r="I546" s="22" t="s">
        <v>6041</v>
      </c>
      <c r="J546" s="23" t="s">
        <v>6041</v>
      </c>
      <c r="K546" s="23" t="s">
        <v>6041</v>
      </c>
      <c r="L546" s="23" t="s">
        <v>6041</v>
      </c>
      <c r="M546" s="24" t="s">
        <v>6042</v>
      </c>
      <c r="N546" s="25" t="s">
        <v>133</v>
      </c>
      <c r="O546" s="25" t="s">
        <v>133</v>
      </c>
      <c r="P546" s="25" t="s">
        <v>133</v>
      </c>
      <c r="Q546" s="25" t="s">
        <v>133</v>
      </c>
      <c r="R546" s="25" t="s">
        <v>133</v>
      </c>
      <c r="S546" s="44" t="s">
        <v>133</v>
      </c>
      <c r="T546" s="26" t="s">
        <v>133</v>
      </c>
      <c r="U546" s="27" t="s">
        <v>133</v>
      </c>
      <c r="V546" s="27" t="s">
        <v>133</v>
      </c>
      <c r="W546" s="27" t="s">
        <v>133</v>
      </c>
      <c r="X546" s="27" t="s">
        <v>133</v>
      </c>
      <c r="Y546" s="27">
        <v>0.01</v>
      </c>
      <c r="Z546" s="27" t="s">
        <v>133</v>
      </c>
      <c r="AA546" s="27" t="s">
        <v>133</v>
      </c>
      <c r="AB546" s="28" t="s">
        <v>133</v>
      </c>
      <c r="AC546" s="28">
        <v>0.5</v>
      </c>
      <c r="AD546" s="28">
        <v>0.01</v>
      </c>
      <c r="AE546" s="28" t="s">
        <v>796</v>
      </c>
      <c r="AF546" s="28">
        <v>0.1</v>
      </c>
      <c r="AG546" s="39" t="s">
        <v>133</v>
      </c>
      <c r="AH546" s="39" t="s">
        <v>133</v>
      </c>
      <c r="AI546" s="39" t="s">
        <v>133</v>
      </c>
      <c r="AJ546" s="39" t="s">
        <v>133</v>
      </c>
      <c r="AK546" s="39" t="s">
        <v>133</v>
      </c>
      <c r="AL546" s="39">
        <v>-1</v>
      </c>
      <c r="AM546" s="45" t="s">
        <v>133</v>
      </c>
      <c r="AN546" s="15">
        <f t="shared" si="77"/>
        <v>0.51009802979427399</v>
      </c>
      <c r="AO546" s="15">
        <f t="shared" si="78"/>
        <v>0.51009802979427399</v>
      </c>
      <c r="AP546" s="47">
        <v>-1.23103802334</v>
      </c>
      <c r="AQ546" s="29" t="s">
        <v>133</v>
      </c>
      <c r="AR546" s="29" t="s">
        <v>133</v>
      </c>
      <c r="AS546" s="148">
        <v>-0.734184688749</v>
      </c>
      <c r="AT546" s="148">
        <v>-0.534841602094</v>
      </c>
      <c r="AU546" s="48">
        <v>6.3555110705799996E-3</v>
      </c>
      <c r="AV546" s="47">
        <v>0.54755262423499995</v>
      </c>
      <c r="AW546" s="47">
        <v>0.61750523521900003</v>
      </c>
      <c r="AX546" s="29" t="s">
        <v>133</v>
      </c>
      <c r="AY546" s="29" t="s">
        <v>133</v>
      </c>
      <c r="AZ546" s="47">
        <v>0.95920691888800003</v>
      </c>
      <c r="BA546" s="30">
        <v>-1</v>
      </c>
      <c r="BB546" s="42">
        <v>5</v>
      </c>
      <c r="BC546" s="31" t="s">
        <v>11331</v>
      </c>
      <c r="BD546" s="31" t="s">
        <v>11419</v>
      </c>
      <c r="BE546" s="31" t="s">
        <v>1711</v>
      </c>
      <c r="BF546" s="32" t="s">
        <v>133</v>
      </c>
      <c r="BG546" s="32" t="s">
        <v>133</v>
      </c>
      <c r="BH546" s="33">
        <v>0.05</v>
      </c>
      <c r="BI546" s="33">
        <v>0.05</v>
      </c>
      <c r="BJ546" s="32" t="s">
        <v>133</v>
      </c>
      <c r="BK546" s="32" t="s">
        <v>133</v>
      </c>
      <c r="BL546" s="32" t="s">
        <v>133</v>
      </c>
      <c r="BM546" s="34" t="s">
        <v>133</v>
      </c>
      <c r="BN546" s="34" t="s">
        <v>133</v>
      </c>
      <c r="BO546" s="34">
        <v>0.19500000000000001</v>
      </c>
      <c r="BP546" s="34">
        <v>0.02</v>
      </c>
      <c r="BQ546" s="35" t="s">
        <v>133</v>
      </c>
      <c r="BR546" s="16">
        <f t="shared" si="75"/>
        <v>0.51497572758334931</v>
      </c>
      <c r="BS546" s="16">
        <f t="shared" si="76"/>
        <v>0.51497572758334931</v>
      </c>
      <c r="BT546" s="35" t="s">
        <v>133</v>
      </c>
      <c r="BU546" s="35" t="s">
        <v>133</v>
      </c>
      <c r="BV546" s="35" t="s">
        <v>133</v>
      </c>
      <c r="BW546" s="35" t="s">
        <v>133</v>
      </c>
      <c r="BX546" s="36">
        <v>1</v>
      </c>
      <c r="BY546" s="37" t="s">
        <v>730</v>
      </c>
      <c r="BZ546" s="38" t="s">
        <v>1088</v>
      </c>
    </row>
    <row r="547" spans="1:78" ht="50.1" customHeight="1">
      <c r="A547" s="19" t="s">
        <v>882</v>
      </c>
      <c r="B547" s="20" t="s">
        <v>11320</v>
      </c>
      <c r="C547" s="21">
        <v>12</v>
      </c>
      <c r="D547" s="21" t="s">
        <v>878</v>
      </c>
      <c r="E547" s="40">
        <v>7.4166670000000003</v>
      </c>
      <c r="F547" s="40">
        <v>134.35</v>
      </c>
      <c r="G547" s="41">
        <v>9</v>
      </c>
      <c r="H547" s="22">
        <v>7200</v>
      </c>
      <c r="I547" s="22" t="s">
        <v>133</v>
      </c>
      <c r="J547" s="23" t="s">
        <v>133</v>
      </c>
      <c r="K547" s="23" t="s">
        <v>133</v>
      </c>
      <c r="L547" s="23" t="s">
        <v>133</v>
      </c>
      <c r="M547" s="24" t="s">
        <v>1048</v>
      </c>
      <c r="N547" s="25" t="s">
        <v>133</v>
      </c>
      <c r="O547" s="25" t="s">
        <v>133</v>
      </c>
      <c r="P547" s="25" t="s">
        <v>133</v>
      </c>
      <c r="Q547" s="25" t="s">
        <v>133</v>
      </c>
      <c r="R547" s="25" t="s">
        <v>133</v>
      </c>
      <c r="S547" s="44" t="s">
        <v>133</v>
      </c>
      <c r="T547" s="26" t="s">
        <v>133</v>
      </c>
      <c r="U547" s="27" t="s">
        <v>133</v>
      </c>
      <c r="V547" s="27" t="s">
        <v>133</v>
      </c>
      <c r="W547" s="27" t="s">
        <v>133</v>
      </c>
      <c r="X547" s="27" t="s">
        <v>133</v>
      </c>
      <c r="Y547" s="27">
        <v>0.01</v>
      </c>
      <c r="Z547" s="27" t="s">
        <v>133</v>
      </c>
      <c r="AA547" s="27" t="s">
        <v>133</v>
      </c>
      <c r="AB547" s="28" t="s">
        <v>133</v>
      </c>
      <c r="AC547" s="28">
        <v>0.5</v>
      </c>
      <c r="AD547" s="28">
        <v>0.01</v>
      </c>
      <c r="AE547" s="28" t="s">
        <v>796</v>
      </c>
      <c r="AF547" s="28">
        <v>0.1</v>
      </c>
      <c r="AG547" s="39" t="s">
        <v>133</v>
      </c>
      <c r="AH547" s="39" t="s">
        <v>133</v>
      </c>
      <c r="AI547" s="39" t="s">
        <v>133</v>
      </c>
      <c r="AJ547" s="39" t="s">
        <v>133</v>
      </c>
      <c r="AK547" s="39" t="s">
        <v>133</v>
      </c>
      <c r="AL547" s="39">
        <v>-6</v>
      </c>
      <c r="AM547" s="45" t="s">
        <v>133</v>
      </c>
      <c r="AN547" s="15">
        <f t="shared" si="77"/>
        <v>0.51009802979427399</v>
      </c>
      <c r="AO547" s="15">
        <f t="shared" si="78"/>
        <v>0.51009802979427399</v>
      </c>
      <c r="AP547" s="47">
        <v>-1.23103802334</v>
      </c>
      <c r="AQ547" s="29" t="s">
        <v>133</v>
      </c>
      <c r="AR547" s="29" t="s">
        <v>133</v>
      </c>
      <c r="AS547" s="148">
        <v>-0.734184688749</v>
      </c>
      <c r="AT547" s="148">
        <v>-0.534841602094</v>
      </c>
      <c r="AU547" s="48">
        <v>6.3555110705799996E-3</v>
      </c>
      <c r="AV547" s="47">
        <v>0.54755262423499995</v>
      </c>
      <c r="AW547" s="47">
        <v>0.61750523521900003</v>
      </c>
      <c r="AX547" s="29" t="s">
        <v>133</v>
      </c>
      <c r="AY547" s="29" t="s">
        <v>133</v>
      </c>
      <c r="AZ547" s="47">
        <v>0.95920691888800003</v>
      </c>
      <c r="BA547" s="30">
        <v>-1</v>
      </c>
      <c r="BB547" s="42">
        <v>5</v>
      </c>
      <c r="BC547" s="31" t="s">
        <v>11331</v>
      </c>
      <c r="BD547" s="31" t="s">
        <v>1048</v>
      </c>
      <c r="BE547" s="31" t="s">
        <v>1711</v>
      </c>
      <c r="BF547" s="32" t="s">
        <v>133</v>
      </c>
      <c r="BG547" s="32" t="s">
        <v>133</v>
      </c>
      <c r="BH547" s="33">
        <v>0.05</v>
      </c>
      <c r="BI547" s="33">
        <v>0.05</v>
      </c>
      <c r="BJ547" s="32" t="s">
        <v>133</v>
      </c>
      <c r="BK547" s="32" t="s">
        <v>133</v>
      </c>
      <c r="BL547" s="32" t="s">
        <v>133</v>
      </c>
      <c r="BM547" s="34" t="s">
        <v>133</v>
      </c>
      <c r="BN547" s="34" t="s">
        <v>133</v>
      </c>
      <c r="BO547" s="34">
        <v>0.19500000000000001</v>
      </c>
      <c r="BP547" s="34">
        <v>0.02</v>
      </c>
      <c r="BQ547" s="35" t="s">
        <v>133</v>
      </c>
      <c r="BR547" s="16">
        <f t="shared" si="75"/>
        <v>0.51497572758334931</v>
      </c>
      <c r="BS547" s="16">
        <f t="shared" si="76"/>
        <v>0.51497572758334931</v>
      </c>
      <c r="BT547" s="35" t="s">
        <v>133</v>
      </c>
      <c r="BU547" s="35" t="s">
        <v>133</v>
      </c>
      <c r="BV547" s="35" t="s">
        <v>133</v>
      </c>
      <c r="BW547" s="35" t="s">
        <v>133</v>
      </c>
      <c r="BX547" s="36">
        <v>1</v>
      </c>
      <c r="BY547" s="37" t="s">
        <v>133</v>
      </c>
      <c r="BZ547" s="38" t="s">
        <v>1088</v>
      </c>
    </row>
    <row r="548" spans="1:78" ht="50.1" customHeight="1">
      <c r="A548" s="19" t="s">
        <v>883</v>
      </c>
      <c r="B548" s="20" t="s">
        <v>11320</v>
      </c>
      <c r="C548" s="21">
        <v>12</v>
      </c>
      <c r="D548" s="21" t="s">
        <v>878</v>
      </c>
      <c r="E548" s="40">
        <v>7.4166670000000003</v>
      </c>
      <c r="F548" s="40">
        <v>134.35</v>
      </c>
      <c r="G548" s="41">
        <v>9</v>
      </c>
      <c r="H548" s="22">
        <v>8000</v>
      </c>
      <c r="I548" s="22" t="s">
        <v>133</v>
      </c>
      <c r="J548" s="23" t="s">
        <v>133</v>
      </c>
      <c r="K548" s="23" t="s">
        <v>133</v>
      </c>
      <c r="L548" s="23" t="s">
        <v>133</v>
      </c>
      <c r="M548" s="24" t="s">
        <v>1048</v>
      </c>
      <c r="N548" s="25" t="s">
        <v>133</v>
      </c>
      <c r="O548" s="25" t="s">
        <v>133</v>
      </c>
      <c r="P548" s="25" t="s">
        <v>133</v>
      </c>
      <c r="Q548" s="25" t="s">
        <v>133</v>
      </c>
      <c r="R548" s="25" t="s">
        <v>133</v>
      </c>
      <c r="S548" s="44" t="s">
        <v>133</v>
      </c>
      <c r="T548" s="26" t="s">
        <v>133</v>
      </c>
      <c r="U548" s="27" t="s">
        <v>133</v>
      </c>
      <c r="V548" s="27" t="s">
        <v>133</v>
      </c>
      <c r="W548" s="27" t="s">
        <v>133</v>
      </c>
      <c r="X548" s="27" t="s">
        <v>133</v>
      </c>
      <c r="Y548" s="27">
        <v>0.01</v>
      </c>
      <c r="Z548" s="27" t="s">
        <v>133</v>
      </c>
      <c r="AA548" s="27" t="s">
        <v>133</v>
      </c>
      <c r="AB548" s="28" t="s">
        <v>133</v>
      </c>
      <c r="AC548" s="28">
        <v>0.5</v>
      </c>
      <c r="AD548" s="28">
        <v>0.01</v>
      </c>
      <c r="AE548" s="28" t="s">
        <v>796</v>
      </c>
      <c r="AF548" s="28">
        <v>0.1</v>
      </c>
      <c r="AG548" s="39" t="s">
        <v>133</v>
      </c>
      <c r="AH548" s="39" t="s">
        <v>133</v>
      </c>
      <c r="AI548" s="39" t="s">
        <v>133</v>
      </c>
      <c r="AJ548" s="39" t="s">
        <v>133</v>
      </c>
      <c r="AK548" s="39" t="s">
        <v>133</v>
      </c>
      <c r="AL548" s="39">
        <v>-14</v>
      </c>
      <c r="AM548" s="45" t="s">
        <v>133</v>
      </c>
      <c r="AN548" s="15">
        <f t="shared" si="77"/>
        <v>0.51009802979427399</v>
      </c>
      <c r="AO548" s="15">
        <f t="shared" si="78"/>
        <v>0.51009802979427399</v>
      </c>
      <c r="AP548" s="47">
        <v>-1.23103802334</v>
      </c>
      <c r="AQ548" s="29" t="s">
        <v>133</v>
      </c>
      <c r="AR548" s="29" t="s">
        <v>133</v>
      </c>
      <c r="AS548" s="148">
        <v>-0.734184688749</v>
      </c>
      <c r="AT548" s="148">
        <v>-0.534841602094</v>
      </c>
      <c r="AU548" s="48">
        <v>6.3555110705799996E-3</v>
      </c>
      <c r="AV548" s="47">
        <v>0.54755262423499995</v>
      </c>
      <c r="AW548" s="47">
        <v>0.61750523521900003</v>
      </c>
      <c r="AX548" s="29" t="s">
        <v>133</v>
      </c>
      <c r="AY548" s="29" t="s">
        <v>133</v>
      </c>
      <c r="AZ548" s="47">
        <v>0.95920691888800003</v>
      </c>
      <c r="BA548" s="30">
        <v>-1</v>
      </c>
      <c r="BB548" s="42">
        <v>5</v>
      </c>
      <c r="BC548" s="31" t="s">
        <v>11331</v>
      </c>
      <c r="BD548" s="31" t="s">
        <v>1048</v>
      </c>
      <c r="BE548" s="31" t="s">
        <v>1711</v>
      </c>
      <c r="BF548" s="32" t="s">
        <v>133</v>
      </c>
      <c r="BG548" s="32" t="s">
        <v>133</v>
      </c>
      <c r="BH548" s="33">
        <v>0.05</v>
      </c>
      <c r="BI548" s="33">
        <v>0.05</v>
      </c>
      <c r="BJ548" s="32" t="s">
        <v>133</v>
      </c>
      <c r="BK548" s="32" t="s">
        <v>133</v>
      </c>
      <c r="BL548" s="32" t="s">
        <v>133</v>
      </c>
      <c r="BM548" s="34" t="s">
        <v>133</v>
      </c>
      <c r="BN548" s="34" t="s">
        <v>133</v>
      </c>
      <c r="BO548" s="34">
        <v>0.19500000000000001</v>
      </c>
      <c r="BP548" s="34">
        <v>0.02</v>
      </c>
      <c r="BQ548" s="35" t="s">
        <v>133</v>
      </c>
      <c r="BR548" s="16">
        <f t="shared" si="75"/>
        <v>0.51497572758334931</v>
      </c>
      <c r="BS548" s="16">
        <f t="shared" si="76"/>
        <v>0.51497572758334931</v>
      </c>
      <c r="BT548" s="35" t="s">
        <v>133</v>
      </c>
      <c r="BU548" s="35" t="s">
        <v>133</v>
      </c>
      <c r="BV548" s="35" t="s">
        <v>133</v>
      </c>
      <c r="BW548" s="35" t="s">
        <v>133</v>
      </c>
      <c r="BX548" s="36">
        <v>1</v>
      </c>
      <c r="BY548" s="37" t="s">
        <v>133</v>
      </c>
      <c r="BZ548" s="38" t="s">
        <v>1088</v>
      </c>
    </row>
    <row r="549" spans="1:78" ht="50.1" customHeight="1">
      <c r="A549" s="19" t="s">
        <v>884</v>
      </c>
      <c r="B549" s="20" t="s">
        <v>11320</v>
      </c>
      <c r="C549" s="21">
        <v>12</v>
      </c>
      <c r="D549" s="21" t="s">
        <v>878</v>
      </c>
      <c r="E549" s="40">
        <v>7.4166670000000003</v>
      </c>
      <c r="F549" s="40">
        <v>134.35</v>
      </c>
      <c r="G549" s="41">
        <v>9</v>
      </c>
      <c r="H549" s="22" t="s">
        <v>6041</v>
      </c>
      <c r="I549" s="22" t="s">
        <v>6041</v>
      </c>
      <c r="J549" s="23" t="s">
        <v>6041</v>
      </c>
      <c r="K549" s="23" t="s">
        <v>6041</v>
      </c>
      <c r="L549" s="23" t="s">
        <v>6041</v>
      </c>
      <c r="M549" s="24" t="s">
        <v>6042</v>
      </c>
      <c r="N549" s="25" t="s">
        <v>133</v>
      </c>
      <c r="O549" s="25" t="s">
        <v>133</v>
      </c>
      <c r="P549" s="25" t="s">
        <v>133</v>
      </c>
      <c r="Q549" s="25" t="s">
        <v>133</v>
      </c>
      <c r="R549" s="25" t="s">
        <v>133</v>
      </c>
      <c r="S549" s="44" t="s">
        <v>133</v>
      </c>
      <c r="T549" s="26" t="s">
        <v>133</v>
      </c>
      <c r="U549" s="27" t="s">
        <v>133</v>
      </c>
      <c r="V549" s="27" t="s">
        <v>133</v>
      </c>
      <c r="W549" s="27" t="s">
        <v>133</v>
      </c>
      <c r="X549" s="27" t="s">
        <v>133</v>
      </c>
      <c r="Y549" s="27">
        <v>0.01</v>
      </c>
      <c r="Z549" s="27" t="s">
        <v>133</v>
      </c>
      <c r="AA549" s="27" t="s">
        <v>133</v>
      </c>
      <c r="AB549" s="28" t="s">
        <v>133</v>
      </c>
      <c r="AC549" s="28">
        <v>0.5</v>
      </c>
      <c r="AD549" s="28">
        <v>0.01</v>
      </c>
      <c r="AE549" s="28" t="s">
        <v>796</v>
      </c>
      <c r="AF549" s="28">
        <v>0.1</v>
      </c>
      <c r="AG549" s="39" t="s">
        <v>133</v>
      </c>
      <c r="AH549" s="39" t="s">
        <v>133</v>
      </c>
      <c r="AI549" s="39" t="s">
        <v>133</v>
      </c>
      <c r="AJ549" s="39" t="s">
        <v>133</v>
      </c>
      <c r="AK549" s="39" t="s">
        <v>133</v>
      </c>
      <c r="AL549" s="39">
        <v>-2</v>
      </c>
      <c r="AM549" s="45" t="s">
        <v>133</v>
      </c>
      <c r="AN549" s="15">
        <f t="shared" si="77"/>
        <v>0.51009802979427399</v>
      </c>
      <c r="AO549" s="15">
        <f t="shared" si="78"/>
        <v>0.51009802979427399</v>
      </c>
      <c r="AP549" s="47">
        <v>-1.23103802334</v>
      </c>
      <c r="AQ549" s="29" t="s">
        <v>133</v>
      </c>
      <c r="AR549" s="29" t="s">
        <v>133</v>
      </c>
      <c r="AS549" s="148">
        <v>-0.734184688749</v>
      </c>
      <c r="AT549" s="148">
        <v>-0.534841602094</v>
      </c>
      <c r="AU549" s="48">
        <v>6.3555110705799996E-3</v>
      </c>
      <c r="AV549" s="47">
        <v>0.54755262423499995</v>
      </c>
      <c r="AW549" s="47">
        <v>0.61750523521900003</v>
      </c>
      <c r="AX549" s="29" t="s">
        <v>133</v>
      </c>
      <c r="AY549" s="29" t="s">
        <v>133</v>
      </c>
      <c r="AZ549" s="47">
        <v>0.95920691888800003</v>
      </c>
      <c r="BA549" s="30">
        <v>-1</v>
      </c>
      <c r="BB549" s="42">
        <v>5</v>
      </c>
      <c r="BC549" s="31" t="s">
        <v>11331</v>
      </c>
      <c r="BD549" s="31" t="s">
        <v>11419</v>
      </c>
      <c r="BE549" s="31" t="s">
        <v>1711</v>
      </c>
      <c r="BF549" s="32" t="s">
        <v>133</v>
      </c>
      <c r="BG549" s="32" t="s">
        <v>133</v>
      </c>
      <c r="BH549" s="33">
        <v>0.05</v>
      </c>
      <c r="BI549" s="33">
        <v>0.05</v>
      </c>
      <c r="BJ549" s="32" t="s">
        <v>133</v>
      </c>
      <c r="BK549" s="32" t="s">
        <v>133</v>
      </c>
      <c r="BL549" s="32" t="s">
        <v>133</v>
      </c>
      <c r="BM549" s="34" t="s">
        <v>133</v>
      </c>
      <c r="BN549" s="34" t="s">
        <v>133</v>
      </c>
      <c r="BO549" s="34">
        <v>0.19500000000000001</v>
      </c>
      <c r="BP549" s="34">
        <v>0.02</v>
      </c>
      <c r="BQ549" s="35" t="s">
        <v>133</v>
      </c>
      <c r="BR549" s="16">
        <f t="shared" si="75"/>
        <v>0.51497572758334931</v>
      </c>
      <c r="BS549" s="16">
        <f t="shared" si="76"/>
        <v>0.51497572758334931</v>
      </c>
      <c r="BT549" s="35" t="s">
        <v>133</v>
      </c>
      <c r="BU549" s="35" t="s">
        <v>133</v>
      </c>
      <c r="BV549" s="35" t="s">
        <v>133</v>
      </c>
      <c r="BW549" s="35" t="s">
        <v>133</v>
      </c>
      <c r="BX549" s="36">
        <v>1</v>
      </c>
      <c r="BY549" s="37" t="s">
        <v>730</v>
      </c>
      <c r="BZ549" s="38" t="s">
        <v>1088</v>
      </c>
    </row>
    <row r="550" spans="1:78" ht="50.1" customHeight="1">
      <c r="A550" s="19" t="s">
        <v>885</v>
      </c>
      <c r="B550" s="20" t="s">
        <v>11320</v>
      </c>
      <c r="C550" s="21">
        <v>12</v>
      </c>
      <c r="D550" s="21" t="s">
        <v>878</v>
      </c>
      <c r="E550" s="40">
        <v>7.4166670000000003</v>
      </c>
      <c r="F550" s="40">
        <v>134.35</v>
      </c>
      <c r="G550" s="41">
        <v>9</v>
      </c>
      <c r="H550" s="22">
        <v>5500</v>
      </c>
      <c r="I550" s="22" t="s">
        <v>133</v>
      </c>
      <c r="J550" s="23" t="s">
        <v>133</v>
      </c>
      <c r="K550" s="23" t="s">
        <v>133</v>
      </c>
      <c r="L550" s="23" t="s">
        <v>133</v>
      </c>
      <c r="M550" s="24" t="s">
        <v>6043</v>
      </c>
      <c r="N550" s="25" t="s">
        <v>133</v>
      </c>
      <c r="O550" s="25" t="s">
        <v>133</v>
      </c>
      <c r="P550" s="25" t="s">
        <v>133</v>
      </c>
      <c r="Q550" s="25" t="s">
        <v>133</v>
      </c>
      <c r="R550" s="25" t="s">
        <v>133</v>
      </c>
      <c r="S550" s="44" t="s">
        <v>133</v>
      </c>
      <c r="T550" s="26" t="s">
        <v>133</v>
      </c>
      <c r="U550" s="27" t="s">
        <v>133</v>
      </c>
      <c r="V550" s="27" t="s">
        <v>133</v>
      </c>
      <c r="W550" s="27" t="s">
        <v>133</v>
      </c>
      <c r="X550" s="27" t="s">
        <v>133</v>
      </c>
      <c r="Y550" s="27">
        <v>0.01</v>
      </c>
      <c r="Z550" s="27" t="s">
        <v>133</v>
      </c>
      <c r="AA550" s="27" t="s">
        <v>133</v>
      </c>
      <c r="AB550" s="28" t="s">
        <v>133</v>
      </c>
      <c r="AC550" s="28">
        <v>0.5</v>
      </c>
      <c r="AD550" s="28">
        <v>0.01</v>
      </c>
      <c r="AE550" s="28" t="s">
        <v>796</v>
      </c>
      <c r="AF550" s="28">
        <v>0.1</v>
      </c>
      <c r="AG550" s="39" t="s">
        <v>133</v>
      </c>
      <c r="AH550" s="39" t="s">
        <v>133</v>
      </c>
      <c r="AI550" s="39" t="s">
        <v>133</v>
      </c>
      <c r="AJ550" s="39" t="s">
        <v>133</v>
      </c>
      <c r="AK550" s="39" t="s">
        <v>133</v>
      </c>
      <c r="AL550" s="39">
        <v>-3.5</v>
      </c>
      <c r="AM550" s="45" t="s">
        <v>133</v>
      </c>
      <c r="AN550" s="15">
        <f t="shared" si="77"/>
        <v>0.51009802979427399</v>
      </c>
      <c r="AO550" s="15">
        <f t="shared" si="78"/>
        <v>0.51009802979427399</v>
      </c>
      <c r="AP550" s="47">
        <v>-1.23103802334</v>
      </c>
      <c r="AQ550" s="29" t="s">
        <v>133</v>
      </c>
      <c r="AR550" s="29" t="s">
        <v>133</v>
      </c>
      <c r="AS550" s="148">
        <v>-0.734184688749</v>
      </c>
      <c r="AT550" s="148">
        <v>-0.534841602094</v>
      </c>
      <c r="AU550" s="48">
        <v>6.3555110705799996E-3</v>
      </c>
      <c r="AV550" s="47">
        <v>0.54755262423499995</v>
      </c>
      <c r="AW550" s="47">
        <v>0.61750523521900003</v>
      </c>
      <c r="AX550" s="29" t="s">
        <v>133</v>
      </c>
      <c r="AY550" s="29" t="s">
        <v>133</v>
      </c>
      <c r="AZ550" s="47">
        <v>0.95920691888800003</v>
      </c>
      <c r="BA550" s="30">
        <v>-1</v>
      </c>
      <c r="BB550" s="42">
        <v>5</v>
      </c>
      <c r="BC550" s="31" t="s">
        <v>11331</v>
      </c>
      <c r="BD550" s="31" t="s">
        <v>11421</v>
      </c>
      <c r="BE550" s="31" t="s">
        <v>1711</v>
      </c>
      <c r="BF550" s="32" t="s">
        <v>133</v>
      </c>
      <c r="BG550" s="32" t="s">
        <v>133</v>
      </c>
      <c r="BH550" s="33">
        <v>0.05</v>
      </c>
      <c r="BI550" s="33">
        <v>0.05</v>
      </c>
      <c r="BJ550" s="32" t="s">
        <v>133</v>
      </c>
      <c r="BK550" s="32" t="s">
        <v>133</v>
      </c>
      <c r="BL550" s="32" t="s">
        <v>133</v>
      </c>
      <c r="BM550" s="34" t="s">
        <v>133</v>
      </c>
      <c r="BN550" s="34" t="s">
        <v>133</v>
      </c>
      <c r="BO550" s="34">
        <v>0.19500000000000001</v>
      </c>
      <c r="BP550" s="34">
        <v>0.02</v>
      </c>
      <c r="BQ550" s="35" t="s">
        <v>133</v>
      </c>
      <c r="BR550" s="16">
        <f t="shared" si="75"/>
        <v>0.51497572758334931</v>
      </c>
      <c r="BS550" s="16">
        <f t="shared" si="76"/>
        <v>0.51497572758334931</v>
      </c>
      <c r="BT550" s="35" t="s">
        <v>133</v>
      </c>
      <c r="BU550" s="35" t="s">
        <v>133</v>
      </c>
      <c r="BV550" s="35" t="s">
        <v>133</v>
      </c>
      <c r="BW550" s="35" t="s">
        <v>133</v>
      </c>
      <c r="BX550" s="36">
        <v>1</v>
      </c>
      <c r="BY550" s="37" t="s">
        <v>133</v>
      </c>
      <c r="BZ550" s="38" t="s">
        <v>1096</v>
      </c>
    </row>
    <row r="551" spans="1:78" ht="50.1" customHeight="1">
      <c r="A551" s="19" t="s">
        <v>886</v>
      </c>
      <c r="B551" s="20" t="s">
        <v>11320</v>
      </c>
      <c r="C551" s="21">
        <v>12</v>
      </c>
      <c r="D551" s="21" t="s">
        <v>878</v>
      </c>
      <c r="E551" s="40">
        <v>7.4166670000000003</v>
      </c>
      <c r="F551" s="40">
        <v>134.35</v>
      </c>
      <c r="G551" s="41">
        <v>9</v>
      </c>
      <c r="H551" s="22">
        <v>7000</v>
      </c>
      <c r="I551" s="22" t="s">
        <v>133</v>
      </c>
      <c r="J551" s="23" t="s">
        <v>133</v>
      </c>
      <c r="K551" s="23" t="s">
        <v>133</v>
      </c>
      <c r="L551" s="23" t="s">
        <v>133</v>
      </c>
      <c r="M551" s="24" t="s">
        <v>6043</v>
      </c>
      <c r="N551" s="25" t="s">
        <v>133</v>
      </c>
      <c r="O551" s="25" t="s">
        <v>133</v>
      </c>
      <c r="P551" s="25" t="s">
        <v>133</v>
      </c>
      <c r="Q551" s="25" t="s">
        <v>133</v>
      </c>
      <c r="R551" s="25" t="s">
        <v>133</v>
      </c>
      <c r="S551" s="44" t="s">
        <v>133</v>
      </c>
      <c r="T551" s="26" t="s">
        <v>133</v>
      </c>
      <c r="U551" s="27" t="s">
        <v>133</v>
      </c>
      <c r="V551" s="27" t="s">
        <v>133</v>
      </c>
      <c r="W551" s="27" t="s">
        <v>133</v>
      </c>
      <c r="X551" s="27" t="s">
        <v>133</v>
      </c>
      <c r="Y551" s="27">
        <v>0.01</v>
      </c>
      <c r="Z551" s="27" t="s">
        <v>133</v>
      </c>
      <c r="AA551" s="27" t="s">
        <v>133</v>
      </c>
      <c r="AB551" s="28" t="s">
        <v>133</v>
      </c>
      <c r="AC551" s="28">
        <v>0.5</v>
      </c>
      <c r="AD551" s="28">
        <v>0.01</v>
      </c>
      <c r="AE551" s="28" t="s">
        <v>796</v>
      </c>
      <c r="AF551" s="28">
        <v>0.1</v>
      </c>
      <c r="AG551" s="39" t="s">
        <v>133</v>
      </c>
      <c r="AH551" s="39" t="s">
        <v>133</v>
      </c>
      <c r="AI551" s="39" t="s">
        <v>133</v>
      </c>
      <c r="AJ551" s="39" t="s">
        <v>133</v>
      </c>
      <c r="AK551" s="39" t="s">
        <v>133</v>
      </c>
      <c r="AL551" s="39">
        <v>-5</v>
      </c>
      <c r="AM551" s="45" t="s">
        <v>133</v>
      </c>
      <c r="AN551" s="15">
        <f t="shared" si="77"/>
        <v>0.51009802979427399</v>
      </c>
      <c r="AO551" s="15">
        <f t="shared" si="78"/>
        <v>0.51009802979427399</v>
      </c>
      <c r="AP551" s="47">
        <v>-1.23103802334</v>
      </c>
      <c r="AQ551" s="29" t="s">
        <v>133</v>
      </c>
      <c r="AR551" s="29" t="s">
        <v>133</v>
      </c>
      <c r="AS551" s="148">
        <v>-0.734184688749</v>
      </c>
      <c r="AT551" s="148">
        <v>-0.534841602094</v>
      </c>
      <c r="AU551" s="48">
        <v>6.3555110705799996E-3</v>
      </c>
      <c r="AV551" s="47">
        <v>0.54755262423499995</v>
      </c>
      <c r="AW551" s="47">
        <v>0.61750523521900003</v>
      </c>
      <c r="AX551" s="29" t="s">
        <v>133</v>
      </c>
      <c r="AY551" s="29" t="s">
        <v>133</v>
      </c>
      <c r="AZ551" s="47">
        <v>0.95920691888800003</v>
      </c>
      <c r="BA551" s="30">
        <v>-1</v>
      </c>
      <c r="BB551" s="42">
        <v>5</v>
      </c>
      <c r="BC551" s="31" t="s">
        <v>11331</v>
      </c>
      <c r="BD551" s="31" t="s">
        <v>11421</v>
      </c>
      <c r="BE551" s="31" t="s">
        <v>1711</v>
      </c>
      <c r="BF551" s="32" t="s">
        <v>133</v>
      </c>
      <c r="BG551" s="32" t="s">
        <v>133</v>
      </c>
      <c r="BH551" s="33">
        <v>0.05</v>
      </c>
      <c r="BI551" s="33">
        <v>0.05</v>
      </c>
      <c r="BJ551" s="32" t="s">
        <v>133</v>
      </c>
      <c r="BK551" s="32" t="s">
        <v>133</v>
      </c>
      <c r="BL551" s="32" t="s">
        <v>133</v>
      </c>
      <c r="BM551" s="34" t="s">
        <v>133</v>
      </c>
      <c r="BN551" s="34" t="s">
        <v>133</v>
      </c>
      <c r="BO551" s="34">
        <v>0.19500000000000001</v>
      </c>
      <c r="BP551" s="34">
        <v>0.02</v>
      </c>
      <c r="BQ551" s="35" t="s">
        <v>133</v>
      </c>
      <c r="BR551" s="16">
        <f t="shared" si="75"/>
        <v>0.51497572758334931</v>
      </c>
      <c r="BS551" s="16">
        <f t="shared" si="76"/>
        <v>0.51497572758334931</v>
      </c>
      <c r="BT551" s="35" t="s">
        <v>133</v>
      </c>
      <c r="BU551" s="35" t="s">
        <v>133</v>
      </c>
      <c r="BV551" s="35" t="s">
        <v>133</v>
      </c>
      <c r="BW551" s="35" t="s">
        <v>133</v>
      </c>
      <c r="BX551" s="36">
        <v>1</v>
      </c>
      <c r="BY551" s="37" t="s">
        <v>133</v>
      </c>
      <c r="BZ551" s="38" t="s">
        <v>1096</v>
      </c>
    </row>
    <row r="552" spans="1:78" ht="50.1" customHeight="1">
      <c r="A552" s="19" t="s">
        <v>887</v>
      </c>
      <c r="B552" s="20" t="s">
        <v>11320</v>
      </c>
      <c r="C552" s="21">
        <v>12</v>
      </c>
      <c r="D552" s="21" t="s">
        <v>878</v>
      </c>
      <c r="E552" s="40">
        <v>7.4166670000000003</v>
      </c>
      <c r="F552" s="40">
        <v>134.35</v>
      </c>
      <c r="G552" s="41">
        <v>9</v>
      </c>
      <c r="H552" s="22" t="s">
        <v>6041</v>
      </c>
      <c r="I552" s="22" t="s">
        <v>6041</v>
      </c>
      <c r="J552" s="23" t="s">
        <v>6041</v>
      </c>
      <c r="K552" s="23" t="s">
        <v>6041</v>
      </c>
      <c r="L552" s="23" t="s">
        <v>6041</v>
      </c>
      <c r="M552" s="24" t="s">
        <v>6043</v>
      </c>
      <c r="N552" s="25" t="s">
        <v>133</v>
      </c>
      <c r="O552" s="25" t="s">
        <v>133</v>
      </c>
      <c r="P552" s="25" t="s">
        <v>133</v>
      </c>
      <c r="Q552" s="25" t="s">
        <v>133</v>
      </c>
      <c r="R552" s="25" t="s">
        <v>133</v>
      </c>
      <c r="S552" s="44" t="s">
        <v>133</v>
      </c>
      <c r="T552" s="26" t="s">
        <v>133</v>
      </c>
      <c r="U552" s="27" t="s">
        <v>133</v>
      </c>
      <c r="V552" s="27" t="s">
        <v>133</v>
      </c>
      <c r="W552" s="27" t="s">
        <v>133</v>
      </c>
      <c r="X552" s="27" t="s">
        <v>133</v>
      </c>
      <c r="Y552" s="27">
        <v>0.01</v>
      </c>
      <c r="Z552" s="27" t="s">
        <v>133</v>
      </c>
      <c r="AA552" s="27" t="s">
        <v>133</v>
      </c>
      <c r="AB552" s="28" t="s">
        <v>133</v>
      </c>
      <c r="AC552" s="28">
        <v>0.5</v>
      </c>
      <c r="AD552" s="28">
        <v>0.01</v>
      </c>
      <c r="AE552" s="28" t="s">
        <v>796</v>
      </c>
      <c r="AF552" s="28">
        <v>0.1</v>
      </c>
      <c r="AG552" s="39" t="s">
        <v>133</v>
      </c>
      <c r="AH552" s="39" t="s">
        <v>133</v>
      </c>
      <c r="AI552" s="39" t="s">
        <v>133</v>
      </c>
      <c r="AJ552" s="39" t="s">
        <v>133</v>
      </c>
      <c r="AK552" s="39" t="s">
        <v>133</v>
      </c>
      <c r="AL552" s="39">
        <v>-2</v>
      </c>
      <c r="AM552" s="45" t="s">
        <v>133</v>
      </c>
      <c r="AN552" s="15">
        <f t="shared" si="77"/>
        <v>0.51009802979427399</v>
      </c>
      <c r="AO552" s="15">
        <f t="shared" si="78"/>
        <v>0.51009802979427399</v>
      </c>
      <c r="AP552" s="47">
        <v>-1.23103802334</v>
      </c>
      <c r="AQ552" s="29" t="s">
        <v>133</v>
      </c>
      <c r="AR552" s="29" t="s">
        <v>133</v>
      </c>
      <c r="AS552" s="148">
        <v>-0.734184688749</v>
      </c>
      <c r="AT552" s="148">
        <v>-0.534841602094</v>
      </c>
      <c r="AU552" s="48">
        <v>6.3555110705799996E-3</v>
      </c>
      <c r="AV552" s="47">
        <v>0.54755262423499995</v>
      </c>
      <c r="AW552" s="47">
        <v>0.61750523521900003</v>
      </c>
      <c r="AX552" s="29" t="s">
        <v>133</v>
      </c>
      <c r="AY552" s="29" t="s">
        <v>133</v>
      </c>
      <c r="AZ552" s="47">
        <v>0.95920691888800003</v>
      </c>
      <c r="BA552" s="30">
        <v>-1</v>
      </c>
      <c r="BB552" s="42">
        <v>5</v>
      </c>
      <c r="BC552" s="31" t="s">
        <v>11331</v>
      </c>
      <c r="BD552" s="31" t="s">
        <v>11421</v>
      </c>
      <c r="BE552" s="31" t="s">
        <v>1711</v>
      </c>
      <c r="BF552" s="32" t="s">
        <v>133</v>
      </c>
      <c r="BG552" s="32" t="s">
        <v>133</v>
      </c>
      <c r="BH552" s="33">
        <v>0.05</v>
      </c>
      <c r="BI552" s="33">
        <v>0.05</v>
      </c>
      <c r="BJ552" s="32" t="s">
        <v>133</v>
      </c>
      <c r="BK552" s="32" t="s">
        <v>133</v>
      </c>
      <c r="BL552" s="32" t="s">
        <v>133</v>
      </c>
      <c r="BM552" s="34" t="s">
        <v>133</v>
      </c>
      <c r="BN552" s="34" t="s">
        <v>133</v>
      </c>
      <c r="BO552" s="34">
        <v>0.19500000000000001</v>
      </c>
      <c r="BP552" s="34">
        <v>0.02</v>
      </c>
      <c r="BQ552" s="35" t="s">
        <v>133</v>
      </c>
      <c r="BR552" s="16">
        <f t="shared" si="75"/>
        <v>0.51497572758334931</v>
      </c>
      <c r="BS552" s="16">
        <f t="shared" si="76"/>
        <v>0.51497572758334931</v>
      </c>
      <c r="BT552" s="35" t="s">
        <v>133</v>
      </c>
      <c r="BU552" s="35" t="s">
        <v>133</v>
      </c>
      <c r="BV552" s="35" t="s">
        <v>133</v>
      </c>
      <c r="BW552" s="35" t="s">
        <v>133</v>
      </c>
      <c r="BX552" s="36">
        <v>1</v>
      </c>
      <c r="BY552" s="37" t="s">
        <v>730</v>
      </c>
      <c r="BZ552" s="38" t="s">
        <v>1096</v>
      </c>
    </row>
    <row r="553" spans="1:78" ht="50.1" customHeight="1">
      <c r="A553" s="19" t="s">
        <v>888</v>
      </c>
      <c r="B553" s="20" t="s">
        <v>11320</v>
      </c>
      <c r="C553" s="21">
        <v>12</v>
      </c>
      <c r="D553" s="21" t="s">
        <v>878</v>
      </c>
      <c r="E553" s="40">
        <v>7.4166670000000003</v>
      </c>
      <c r="F553" s="40">
        <v>134.35</v>
      </c>
      <c r="G553" s="41">
        <v>9</v>
      </c>
      <c r="H553" s="22">
        <v>1000</v>
      </c>
      <c r="I553" s="22" t="s">
        <v>133</v>
      </c>
      <c r="J553" s="23" t="s">
        <v>133</v>
      </c>
      <c r="K553" s="23" t="s">
        <v>133</v>
      </c>
      <c r="L553" s="23" t="s">
        <v>133</v>
      </c>
      <c r="M553" s="24" t="s">
        <v>6043</v>
      </c>
      <c r="N553" s="25" t="s">
        <v>133</v>
      </c>
      <c r="O553" s="25" t="s">
        <v>133</v>
      </c>
      <c r="P553" s="25" t="s">
        <v>133</v>
      </c>
      <c r="Q553" s="25" t="s">
        <v>133</v>
      </c>
      <c r="R553" s="25" t="s">
        <v>133</v>
      </c>
      <c r="S553" s="44" t="s">
        <v>133</v>
      </c>
      <c r="T553" s="26" t="s">
        <v>133</v>
      </c>
      <c r="U553" s="27" t="s">
        <v>133</v>
      </c>
      <c r="V553" s="27" t="s">
        <v>133</v>
      </c>
      <c r="W553" s="27" t="s">
        <v>133</v>
      </c>
      <c r="X553" s="27" t="s">
        <v>133</v>
      </c>
      <c r="Y553" s="27">
        <v>0.01</v>
      </c>
      <c r="Z553" s="27" t="s">
        <v>133</v>
      </c>
      <c r="AA553" s="27" t="s">
        <v>133</v>
      </c>
      <c r="AB553" s="28" t="s">
        <v>133</v>
      </c>
      <c r="AC553" s="28">
        <v>0.5</v>
      </c>
      <c r="AD553" s="28">
        <v>0.01</v>
      </c>
      <c r="AE553" s="28" t="s">
        <v>796</v>
      </c>
      <c r="AF553" s="28">
        <v>0.1</v>
      </c>
      <c r="AG553" s="39" t="s">
        <v>133</v>
      </c>
      <c r="AH553" s="39" t="s">
        <v>133</v>
      </c>
      <c r="AI553" s="39" t="s">
        <v>133</v>
      </c>
      <c r="AJ553" s="39" t="s">
        <v>133</v>
      </c>
      <c r="AK553" s="39" t="s">
        <v>133</v>
      </c>
      <c r="AL553" s="39">
        <v>-3</v>
      </c>
      <c r="AM553" s="45" t="s">
        <v>133</v>
      </c>
      <c r="AN553" s="15">
        <f t="shared" si="77"/>
        <v>0.51009802979427399</v>
      </c>
      <c r="AO553" s="15">
        <f t="shared" si="78"/>
        <v>0.51009802979427399</v>
      </c>
      <c r="AP553" s="47">
        <v>-1.23103802334</v>
      </c>
      <c r="AQ553" s="29" t="s">
        <v>133</v>
      </c>
      <c r="AR553" s="29" t="s">
        <v>133</v>
      </c>
      <c r="AS553" s="148">
        <v>-0.734184688749</v>
      </c>
      <c r="AT553" s="148">
        <v>-0.534841602094</v>
      </c>
      <c r="AU553" s="48">
        <v>6.3555110705799996E-3</v>
      </c>
      <c r="AV553" s="47">
        <v>0.54755262423499995</v>
      </c>
      <c r="AW553" s="47">
        <v>0.61750523521900003</v>
      </c>
      <c r="AX553" s="29" t="s">
        <v>133</v>
      </c>
      <c r="AY553" s="29" t="s">
        <v>133</v>
      </c>
      <c r="AZ553" s="47">
        <v>0.95920691888800003</v>
      </c>
      <c r="BA553" s="30">
        <v>-1</v>
      </c>
      <c r="BB553" s="42">
        <v>5</v>
      </c>
      <c r="BC553" s="31" t="s">
        <v>11331</v>
      </c>
      <c r="BD553" s="31" t="s">
        <v>11421</v>
      </c>
      <c r="BE553" s="31" t="s">
        <v>1711</v>
      </c>
      <c r="BF553" s="32" t="s">
        <v>133</v>
      </c>
      <c r="BG553" s="32" t="s">
        <v>133</v>
      </c>
      <c r="BH553" s="33">
        <v>0.05</v>
      </c>
      <c r="BI553" s="33">
        <v>0.05</v>
      </c>
      <c r="BJ553" s="32" t="s">
        <v>133</v>
      </c>
      <c r="BK553" s="32" t="s">
        <v>133</v>
      </c>
      <c r="BL553" s="32" t="s">
        <v>133</v>
      </c>
      <c r="BM553" s="34" t="s">
        <v>133</v>
      </c>
      <c r="BN553" s="34" t="s">
        <v>133</v>
      </c>
      <c r="BO553" s="34">
        <v>0.19500000000000001</v>
      </c>
      <c r="BP553" s="34">
        <v>0.02</v>
      </c>
      <c r="BQ553" s="35" t="s">
        <v>133</v>
      </c>
      <c r="BR553" s="16">
        <f t="shared" si="75"/>
        <v>0.51497572758334931</v>
      </c>
      <c r="BS553" s="16">
        <f t="shared" si="76"/>
        <v>0.51497572758334931</v>
      </c>
      <c r="BT553" s="35" t="s">
        <v>133</v>
      </c>
      <c r="BU553" s="35" t="s">
        <v>133</v>
      </c>
      <c r="BV553" s="35" t="s">
        <v>133</v>
      </c>
      <c r="BW553" s="35" t="s">
        <v>133</v>
      </c>
      <c r="BX553" s="36">
        <v>1</v>
      </c>
      <c r="BY553" s="37" t="s">
        <v>133</v>
      </c>
      <c r="BZ553" s="38" t="s">
        <v>1096</v>
      </c>
    </row>
    <row r="554" spans="1:78" ht="50.1" customHeight="1">
      <c r="A554" s="19" t="s">
        <v>889</v>
      </c>
      <c r="B554" s="20" t="s">
        <v>11320</v>
      </c>
      <c r="C554" s="21">
        <v>12</v>
      </c>
      <c r="D554" s="21" t="s">
        <v>878</v>
      </c>
      <c r="E554" s="40">
        <v>7.4166670000000003</v>
      </c>
      <c r="F554" s="40">
        <v>134.35</v>
      </c>
      <c r="G554" s="41">
        <v>9</v>
      </c>
      <c r="H554" s="22">
        <v>2000</v>
      </c>
      <c r="I554" s="22" t="s">
        <v>133</v>
      </c>
      <c r="J554" s="23" t="s">
        <v>133</v>
      </c>
      <c r="K554" s="23" t="s">
        <v>133</v>
      </c>
      <c r="L554" s="23" t="s">
        <v>133</v>
      </c>
      <c r="M554" s="24" t="s">
        <v>6043</v>
      </c>
      <c r="N554" s="25" t="s">
        <v>133</v>
      </c>
      <c r="O554" s="25" t="s">
        <v>133</v>
      </c>
      <c r="P554" s="25" t="s">
        <v>133</v>
      </c>
      <c r="Q554" s="25" t="s">
        <v>133</v>
      </c>
      <c r="R554" s="25" t="s">
        <v>133</v>
      </c>
      <c r="S554" s="44" t="s">
        <v>133</v>
      </c>
      <c r="T554" s="26" t="s">
        <v>133</v>
      </c>
      <c r="U554" s="27" t="s">
        <v>133</v>
      </c>
      <c r="V554" s="27" t="s">
        <v>133</v>
      </c>
      <c r="W554" s="27" t="s">
        <v>133</v>
      </c>
      <c r="X554" s="27" t="s">
        <v>133</v>
      </c>
      <c r="Y554" s="27">
        <v>0.01</v>
      </c>
      <c r="Z554" s="27" t="s">
        <v>133</v>
      </c>
      <c r="AA554" s="27" t="s">
        <v>133</v>
      </c>
      <c r="AB554" s="28" t="s">
        <v>133</v>
      </c>
      <c r="AC554" s="28">
        <v>0.5</v>
      </c>
      <c r="AD554" s="28">
        <v>0.01</v>
      </c>
      <c r="AE554" s="28" t="s">
        <v>796</v>
      </c>
      <c r="AF554" s="28">
        <v>0.1</v>
      </c>
      <c r="AG554" s="39" t="s">
        <v>133</v>
      </c>
      <c r="AH554" s="39" t="s">
        <v>133</v>
      </c>
      <c r="AI554" s="39" t="s">
        <v>133</v>
      </c>
      <c r="AJ554" s="39" t="s">
        <v>133</v>
      </c>
      <c r="AK554" s="39" t="s">
        <v>133</v>
      </c>
      <c r="AL554" s="39">
        <v>-4</v>
      </c>
      <c r="AM554" s="45" t="s">
        <v>133</v>
      </c>
      <c r="AN554" s="15">
        <f t="shared" si="77"/>
        <v>0.51009802979427399</v>
      </c>
      <c r="AO554" s="15">
        <f t="shared" si="78"/>
        <v>0.51009802979427399</v>
      </c>
      <c r="AP554" s="47">
        <v>-1.23103802334</v>
      </c>
      <c r="AQ554" s="29" t="s">
        <v>133</v>
      </c>
      <c r="AR554" s="29" t="s">
        <v>133</v>
      </c>
      <c r="AS554" s="148">
        <v>-0.734184688749</v>
      </c>
      <c r="AT554" s="148">
        <v>-0.534841602094</v>
      </c>
      <c r="AU554" s="48">
        <v>6.3555110705799996E-3</v>
      </c>
      <c r="AV554" s="47">
        <v>0.54755262423499995</v>
      </c>
      <c r="AW554" s="47">
        <v>0.61750523521900003</v>
      </c>
      <c r="AX554" s="29" t="s">
        <v>133</v>
      </c>
      <c r="AY554" s="29" t="s">
        <v>133</v>
      </c>
      <c r="AZ554" s="47">
        <v>0.95920691888800003</v>
      </c>
      <c r="BA554" s="30">
        <v>-1</v>
      </c>
      <c r="BB554" s="42">
        <v>5</v>
      </c>
      <c r="BC554" s="31" t="s">
        <v>11331</v>
      </c>
      <c r="BD554" s="31" t="s">
        <v>11421</v>
      </c>
      <c r="BE554" s="31" t="s">
        <v>1711</v>
      </c>
      <c r="BF554" s="32" t="s">
        <v>133</v>
      </c>
      <c r="BG554" s="32" t="s">
        <v>133</v>
      </c>
      <c r="BH554" s="33">
        <v>0.05</v>
      </c>
      <c r="BI554" s="33">
        <v>0.05</v>
      </c>
      <c r="BJ554" s="32" t="s">
        <v>133</v>
      </c>
      <c r="BK554" s="32" t="s">
        <v>133</v>
      </c>
      <c r="BL554" s="32" t="s">
        <v>133</v>
      </c>
      <c r="BM554" s="34" t="s">
        <v>133</v>
      </c>
      <c r="BN554" s="34" t="s">
        <v>133</v>
      </c>
      <c r="BO554" s="34">
        <v>0.19500000000000001</v>
      </c>
      <c r="BP554" s="34">
        <v>0.02</v>
      </c>
      <c r="BQ554" s="35" t="s">
        <v>133</v>
      </c>
      <c r="BR554" s="16">
        <f t="shared" si="75"/>
        <v>0.51497572758334931</v>
      </c>
      <c r="BS554" s="16">
        <f t="shared" si="76"/>
        <v>0.51497572758334931</v>
      </c>
      <c r="BT554" s="35" t="s">
        <v>133</v>
      </c>
      <c r="BU554" s="35" t="s">
        <v>133</v>
      </c>
      <c r="BV554" s="35" t="s">
        <v>133</v>
      </c>
      <c r="BW554" s="35" t="s">
        <v>133</v>
      </c>
      <c r="BX554" s="36">
        <v>1</v>
      </c>
      <c r="BY554" s="37" t="s">
        <v>133</v>
      </c>
      <c r="BZ554" s="38" t="s">
        <v>1096</v>
      </c>
    </row>
    <row r="555" spans="1:78" ht="50.1" customHeight="1">
      <c r="A555" s="19" t="s">
        <v>890</v>
      </c>
      <c r="B555" s="20" t="s">
        <v>11320</v>
      </c>
      <c r="C555" s="21">
        <v>12</v>
      </c>
      <c r="D555" s="21" t="s">
        <v>878</v>
      </c>
      <c r="E555" s="40">
        <v>7.4166670000000003</v>
      </c>
      <c r="F555" s="40">
        <v>134.35</v>
      </c>
      <c r="G555" s="41">
        <v>9</v>
      </c>
      <c r="H555" s="22" t="s">
        <v>6041</v>
      </c>
      <c r="I555" s="22" t="s">
        <v>6041</v>
      </c>
      <c r="J555" s="23" t="s">
        <v>6041</v>
      </c>
      <c r="K555" s="23" t="s">
        <v>6041</v>
      </c>
      <c r="L555" s="23" t="s">
        <v>6041</v>
      </c>
      <c r="M555" s="24" t="s">
        <v>6043</v>
      </c>
      <c r="N555" s="25" t="s">
        <v>133</v>
      </c>
      <c r="O555" s="25" t="s">
        <v>133</v>
      </c>
      <c r="P555" s="25" t="s">
        <v>133</v>
      </c>
      <c r="Q555" s="25" t="s">
        <v>133</v>
      </c>
      <c r="R555" s="25" t="s">
        <v>133</v>
      </c>
      <c r="S555" s="44" t="s">
        <v>133</v>
      </c>
      <c r="T555" s="26" t="s">
        <v>133</v>
      </c>
      <c r="U555" s="27" t="s">
        <v>133</v>
      </c>
      <c r="V555" s="27" t="s">
        <v>133</v>
      </c>
      <c r="W555" s="27" t="s">
        <v>133</v>
      </c>
      <c r="X555" s="27" t="s">
        <v>133</v>
      </c>
      <c r="Y555" s="27">
        <v>0.01</v>
      </c>
      <c r="Z555" s="27" t="s">
        <v>133</v>
      </c>
      <c r="AA555" s="27" t="s">
        <v>133</v>
      </c>
      <c r="AB555" s="28" t="s">
        <v>133</v>
      </c>
      <c r="AC555" s="28">
        <v>0.5</v>
      </c>
      <c r="AD555" s="28">
        <v>0.01</v>
      </c>
      <c r="AE555" s="28" t="s">
        <v>796</v>
      </c>
      <c r="AF555" s="28">
        <v>0.1</v>
      </c>
      <c r="AG555" s="39" t="s">
        <v>133</v>
      </c>
      <c r="AH555" s="39" t="s">
        <v>133</v>
      </c>
      <c r="AI555" s="39" t="s">
        <v>133</v>
      </c>
      <c r="AJ555" s="39" t="s">
        <v>133</v>
      </c>
      <c r="AK555" s="39" t="s">
        <v>133</v>
      </c>
      <c r="AL555" s="39">
        <v>-1</v>
      </c>
      <c r="AM555" s="45" t="s">
        <v>133</v>
      </c>
      <c r="AN555" s="15">
        <f t="shared" si="77"/>
        <v>0.51009802979427399</v>
      </c>
      <c r="AO555" s="15">
        <f t="shared" si="78"/>
        <v>0.51009802979427399</v>
      </c>
      <c r="AP555" s="47">
        <v>-1.23103802334</v>
      </c>
      <c r="AQ555" s="29" t="s">
        <v>133</v>
      </c>
      <c r="AR555" s="29" t="s">
        <v>133</v>
      </c>
      <c r="AS555" s="148">
        <v>-0.734184688749</v>
      </c>
      <c r="AT555" s="148">
        <v>-0.534841602094</v>
      </c>
      <c r="AU555" s="48">
        <v>6.3555110705799996E-3</v>
      </c>
      <c r="AV555" s="47">
        <v>0.54755262423499995</v>
      </c>
      <c r="AW555" s="47">
        <v>0.61750523521900003</v>
      </c>
      <c r="AX555" s="29" t="s">
        <v>133</v>
      </c>
      <c r="AY555" s="29" t="s">
        <v>133</v>
      </c>
      <c r="AZ555" s="47">
        <v>0.95920691888800003</v>
      </c>
      <c r="BA555" s="30">
        <v>-1</v>
      </c>
      <c r="BB555" s="42">
        <v>5</v>
      </c>
      <c r="BC555" s="31" t="s">
        <v>11331</v>
      </c>
      <c r="BD555" s="31" t="s">
        <v>11421</v>
      </c>
      <c r="BE555" s="31" t="s">
        <v>1711</v>
      </c>
      <c r="BF555" s="32" t="s">
        <v>133</v>
      </c>
      <c r="BG555" s="32" t="s">
        <v>133</v>
      </c>
      <c r="BH555" s="33">
        <v>0.05</v>
      </c>
      <c r="BI555" s="33">
        <v>0.05</v>
      </c>
      <c r="BJ555" s="32" t="s">
        <v>133</v>
      </c>
      <c r="BK555" s="32" t="s">
        <v>133</v>
      </c>
      <c r="BL555" s="32" t="s">
        <v>133</v>
      </c>
      <c r="BM555" s="34" t="s">
        <v>133</v>
      </c>
      <c r="BN555" s="34" t="s">
        <v>133</v>
      </c>
      <c r="BO555" s="34">
        <v>0.19500000000000001</v>
      </c>
      <c r="BP555" s="34">
        <v>0.02</v>
      </c>
      <c r="BQ555" s="35" t="s">
        <v>133</v>
      </c>
      <c r="BR555" s="16">
        <f t="shared" si="75"/>
        <v>0.51497572758334931</v>
      </c>
      <c r="BS555" s="16">
        <f t="shared" si="76"/>
        <v>0.51497572758334931</v>
      </c>
      <c r="BT555" s="35" t="s">
        <v>133</v>
      </c>
      <c r="BU555" s="35" t="s">
        <v>133</v>
      </c>
      <c r="BV555" s="35" t="s">
        <v>133</v>
      </c>
      <c r="BW555" s="35" t="s">
        <v>133</v>
      </c>
      <c r="BX555" s="36">
        <v>1</v>
      </c>
      <c r="BY555" s="37" t="s">
        <v>730</v>
      </c>
      <c r="BZ555" s="38" t="s">
        <v>1096</v>
      </c>
    </row>
    <row r="556" spans="1:78" ht="50.1" customHeight="1">
      <c r="A556" s="19" t="s">
        <v>891</v>
      </c>
      <c r="B556" s="20" t="s">
        <v>11320</v>
      </c>
      <c r="C556" s="21">
        <v>12</v>
      </c>
      <c r="D556" s="21" t="s">
        <v>878</v>
      </c>
      <c r="E556" s="40">
        <v>7.4166670000000003</v>
      </c>
      <c r="F556" s="40">
        <v>134.35</v>
      </c>
      <c r="G556" s="41">
        <v>9</v>
      </c>
      <c r="H556" s="22">
        <v>3400</v>
      </c>
      <c r="I556" s="22" t="s">
        <v>133</v>
      </c>
      <c r="J556" s="23" t="s">
        <v>133</v>
      </c>
      <c r="K556" s="23" t="s">
        <v>133</v>
      </c>
      <c r="L556" s="23" t="s">
        <v>133</v>
      </c>
      <c r="M556" s="24" t="s">
        <v>6043</v>
      </c>
      <c r="N556" s="25" t="s">
        <v>133</v>
      </c>
      <c r="O556" s="25" t="s">
        <v>133</v>
      </c>
      <c r="P556" s="25" t="s">
        <v>133</v>
      </c>
      <c r="Q556" s="25" t="s">
        <v>133</v>
      </c>
      <c r="R556" s="25" t="s">
        <v>133</v>
      </c>
      <c r="S556" s="44" t="s">
        <v>133</v>
      </c>
      <c r="T556" s="26" t="s">
        <v>133</v>
      </c>
      <c r="U556" s="27" t="s">
        <v>133</v>
      </c>
      <c r="V556" s="27" t="s">
        <v>133</v>
      </c>
      <c r="W556" s="27" t="s">
        <v>133</v>
      </c>
      <c r="X556" s="27" t="s">
        <v>133</v>
      </c>
      <c r="Y556" s="27">
        <v>0.01</v>
      </c>
      <c r="Z556" s="27" t="s">
        <v>133</v>
      </c>
      <c r="AA556" s="27" t="s">
        <v>133</v>
      </c>
      <c r="AB556" s="28" t="s">
        <v>133</v>
      </c>
      <c r="AC556" s="28">
        <v>0.5</v>
      </c>
      <c r="AD556" s="28">
        <v>0.01</v>
      </c>
      <c r="AE556" s="28" t="s">
        <v>796</v>
      </c>
      <c r="AF556" s="28">
        <v>0.1</v>
      </c>
      <c r="AG556" s="39" t="s">
        <v>133</v>
      </c>
      <c r="AH556" s="39" t="s">
        <v>133</v>
      </c>
      <c r="AI556" s="39" t="s">
        <v>133</v>
      </c>
      <c r="AJ556" s="39" t="s">
        <v>133</v>
      </c>
      <c r="AK556" s="39" t="s">
        <v>133</v>
      </c>
      <c r="AL556" s="39">
        <v>-7</v>
      </c>
      <c r="AM556" s="45" t="s">
        <v>133</v>
      </c>
      <c r="AN556" s="15">
        <f t="shared" si="77"/>
        <v>0.51009802979427399</v>
      </c>
      <c r="AO556" s="15">
        <f t="shared" si="78"/>
        <v>0.51009802979427399</v>
      </c>
      <c r="AP556" s="47">
        <v>-1.23103802334</v>
      </c>
      <c r="AQ556" s="29" t="s">
        <v>133</v>
      </c>
      <c r="AR556" s="29" t="s">
        <v>133</v>
      </c>
      <c r="AS556" s="148">
        <v>-0.734184688749</v>
      </c>
      <c r="AT556" s="148">
        <v>-0.534841602094</v>
      </c>
      <c r="AU556" s="48">
        <v>6.3555110705799996E-3</v>
      </c>
      <c r="AV556" s="47">
        <v>0.54755262423499995</v>
      </c>
      <c r="AW556" s="47">
        <v>0.61750523521900003</v>
      </c>
      <c r="AX556" s="29" t="s">
        <v>133</v>
      </c>
      <c r="AY556" s="29" t="s">
        <v>133</v>
      </c>
      <c r="AZ556" s="47">
        <v>0.95920691888800003</v>
      </c>
      <c r="BA556" s="30">
        <v>-1</v>
      </c>
      <c r="BB556" s="42">
        <v>5</v>
      </c>
      <c r="BC556" s="31" t="s">
        <v>11331</v>
      </c>
      <c r="BD556" s="31" t="s">
        <v>11421</v>
      </c>
      <c r="BE556" s="31" t="s">
        <v>1711</v>
      </c>
      <c r="BF556" s="32" t="s">
        <v>133</v>
      </c>
      <c r="BG556" s="32" t="s">
        <v>133</v>
      </c>
      <c r="BH556" s="33">
        <v>0.05</v>
      </c>
      <c r="BI556" s="33">
        <v>0.05</v>
      </c>
      <c r="BJ556" s="32" t="s">
        <v>133</v>
      </c>
      <c r="BK556" s="32" t="s">
        <v>133</v>
      </c>
      <c r="BL556" s="32" t="s">
        <v>133</v>
      </c>
      <c r="BM556" s="34" t="s">
        <v>133</v>
      </c>
      <c r="BN556" s="34" t="s">
        <v>133</v>
      </c>
      <c r="BO556" s="34">
        <v>0.19500000000000001</v>
      </c>
      <c r="BP556" s="34">
        <v>0.02</v>
      </c>
      <c r="BQ556" s="35" t="s">
        <v>133</v>
      </c>
      <c r="BR556" s="16">
        <f t="shared" si="75"/>
        <v>0.51497572758334931</v>
      </c>
      <c r="BS556" s="16">
        <f t="shared" si="76"/>
        <v>0.51497572758334931</v>
      </c>
      <c r="BT556" s="35" t="s">
        <v>133</v>
      </c>
      <c r="BU556" s="35" t="s">
        <v>133</v>
      </c>
      <c r="BV556" s="35" t="s">
        <v>133</v>
      </c>
      <c r="BW556" s="35" t="s">
        <v>133</v>
      </c>
      <c r="BX556" s="36">
        <v>1</v>
      </c>
      <c r="BY556" s="37" t="s">
        <v>133</v>
      </c>
      <c r="BZ556" s="38" t="s">
        <v>1096</v>
      </c>
    </row>
    <row r="557" spans="1:78" ht="50.1" customHeight="1">
      <c r="A557" s="19" t="s">
        <v>892</v>
      </c>
      <c r="B557" s="20" t="s">
        <v>11320</v>
      </c>
      <c r="C557" s="21">
        <v>12</v>
      </c>
      <c r="D557" s="21" t="s">
        <v>878</v>
      </c>
      <c r="E557" s="40">
        <v>7.4166670000000003</v>
      </c>
      <c r="F557" s="40">
        <v>134.35</v>
      </c>
      <c r="G557" s="41">
        <v>9</v>
      </c>
      <c r="H557" s="22">
        <v>5400</v>
      </c>
      <c r="I557" s="22" t="s">
        <v>133</v>
      </c>
      <c r="J557" s="23" t="s">
        <v>133</v>
      </c>
      <c r="K557" s="23" t="s">
        <v>133</v>
      </c>
      <c r="L557" s="23" t="s">
        <v>133</v>
      </c>
      <c r="M557" s="24" t="s">
        <v>6043</v>
      </c>
      <c r="N557" s="25" t="s">
        <v>133</v>
      </c>
      <c r="O557" s="25" t="s">
        <v>133</v>
      </c>
      <c r="P557" s="25" t="s">
        <v>133</v>
      </c>
      <c r="Q557" s="25" t="s">
        <v>133</v>
      </c>
      <c r="R557" s="25" t="s">
        <v>133</v>
      </c>
      <c r="S557" s="44" t="s">
        <v>133</v>
      </c>
      <c r="T557" s="26" t="s">
        <v>133</v>
      </c>
      <c r="U557" s="27" t="s">
        <v>133</v>
      </c>
      <c r="V557" s="27" t="s">
        <v>133</v>
      </c>
      <c r="W557" s="27" t="s">
        <v>133</v>
      </c>
      <c r="X557" s="27" t="s">
        <v>133</v>
      </c>
      <c r="Y557" s="27">
        <v>0.01</v>
      </c>
      <c r="Z557" s="27" t="s">
        <v>133</v>
      </c>
      <c r="AA557" s="27" t="s">
        <v>133</v>
      </c>
      <c r="AB557" s="28" t="s">
        <v>133</v>
      </c>
      <c r="AC557" s="28">
        <v>0.5</v>
      </c>
      <c r="AD557" s="28">
        <v>0.01</v>
      </c>
      <c r="AE557" s="28" t="s">
        <v>796</v>
      </c>
      <c r="AF557" s="28">
        <v>0.1</v>
      </c>
      <c r="AG557" s="39" t="s">
        <v>133</v>
      </c>
      <c r="AH557" s="39" t="s">
        <v>133</v>
      </c>
      <c r="AI557" s="39" t="s">
        <v>133</v>
      </c>
      <c r="AJ557" s="39" t="s">
        <v>133</v>
      </c>
      <c r="AK557" s="39" t="s">
        <v>133</v>
      </c>
      <c r="AL557" s="39">
        <v>-11</v>
      </c>
      <c r="AM557" s="45" t="s">
        <v>133</v>
      </c>
      <c r="AN557" s="15">
        <f t="shared" si="77"/>
        <v>0.51009802979427399</v>
      </c>
      <c r="AO557" s="15">
        <f t="shared" si="78"/>
        <v>0.51009802979427399</v>
      </c>
      <c r="AP557" s="47">
        <v>-1.23103802334</v>
      </c>
      <c r="AQ557" s="29" t="s">
        <v>133</v>
      </c>
      <c r="AR557" s="29" t="s">
        <v>133</v>
      </c>
      <c r="AS557" s="148">
        <v>-0.734184688749</v>
      </c>
      <c r="AT557" s="148">
        <v>-0.534841602094</v>
      </c>
      <c r="AU557" s="48">
        <v>6.3555110705799996E-3</v>
      </c>
      <c r="AV557" s="47">
        <v>0.54755262423499995</v>
      </c>
      <c r="AW557" s="47">
        <v>0.61750523521900003</v>
      </c>
      <c r="AX557" s="29" t="s">
        <v>133</v>
      </c>
      <c r="AY557" s="29" t="s">
        <v>133</v>
      </c>
      <c r="AZ557" s="47">
        <v>0.95920691888800003</v>
      </c>
      <c r="BA557" s="30">
        <v>-1</v>
      </c>
      <c r="BB557" s="42">
        <v>5</v>
      </c>
      <c r="BC557" s="31" t="s">
        <v>11331</v>
      </c>
      <c r="BD557" s="31" t="s">
        <v>11421</v>
      </c>
      <c r="BE557" s="31" t="s">
        <v>1711</v>
      </c>
      <c r="BF557" s="32" t="s">
        <v>133</v>
      </c>
      <c r="BG557" s="32" t="s">
        <v>133</v>
      </c>
      <c r="BH557" s="33">
        <v>0.05</v>
      </c>
      <c r="BI557" s="33">
        <v>0.05</v>
      </c>
      <c r="BJ557" s="32" t="s">
        <v>133</v>
      </c>
      <c r="BK557" s="32" t="s">
        <v>133</v>
      </c>
      <c r="BL557" s="32" t="s">
        <v>133</v>
      </c>
      <c r="BM557" s="34" t="s">
        <v>133</v>
      </c>
      <c r="BN557" s="34" t="s">
        <v>133</v>
      </c>
      <c r="BO557" s="34">
        <v>0.19500000000000001</v>
      </c>
      <c r="BP557" s="34">
        <v>0.02</v>
      </c>
      <c r="BQ557" s="35" t="s">
        <v>133</v>
      </c>
      <c r="BR557" s="16">
        <f t="shared" si="75"/>
        <v>0.51497572758334931</v>
      </c>
      <c r="BS557" s="16">
        <f t="shared" si="76"/>
        <v>0.51497572758334931</v>
      </c>
      <c r="BT557" s="35" t="s">
        <v>133</v>
      </c>
      <c r="BU557" s="35" t="s">
        <v>133</v>
      </c>
      <c r="BV557" s="35" t="s">
        <v>133</v>
      </c>
      <c r="BW557" s="35" t="s">
        <v>133</v>
      </c>
      <c r="BX557" s="36">
        <v>1</v>
      </c>
      <c r="BY557" s="37" t="s">
        <v>133</v>
      </c>
      <c r="BZ557" s="38" t="s">
        <v>1096</v>
      </c>
    </row>
    <row r="558" spans="1:78" ht="50.1" customHeight="1">
      <c r="A558" s="19" t="s">
        <v>893</v>
      </c>
      <c r="B558" s="20" t="s">
        <v>11320</v>
      </c>
      <c r="C558" s="21">
        <v>12</v>
      </c>
      <c r="D558" s="21" t="s">
        <v>878</v>
      </c>
      <c r="E558" s="40">
        <v>7.4166670000000003</v>
      </c>
      <c r="F558" s="40">
        <v>134.35</v>
      </c>
      <c r="G558" s="41">
        <v>9</v>
      </c>
      <c r="H558" s="22">
        <v>7100</v>
      </c>
      <c r="I558" s="22" t="s">
        <v>133</v>
      </c>
      <c r="J558" s="23" t="s">
        <v>133</v>
      </c>
      <c r="K558" s="23" t="s">
        <v>133</v>
      </c>
      <c r="L558" s="23" t="s">
        <v>133</v>
      </c>
      <c r="M558" s="24" t="s">
        <v>6043</v>
      </c>
      <c r="N558" s="25" t="s">
        <v>133</v>
      </c>
      <c r="O558" s="25" t="s">
        <v>133</v>
      </c>
      <c r="P558" s="25" t="s">
        <v>133</v>
      </c>
      <c r="Q558" s="25" t="s">
        <v>133</v>
      </c>
      <c r="R558" s="25" t="s">
        <v>133</v>
      </c>
      <c r="S558" s="44" t="s">
        <v>133</v>
      </c>
      <c r="T558" s="26" t="s">
        <v>133</v>
      </c>
      <c r="U558" s="27" t="s">
        <v>133</v>
      </c>
      <c r="V558" s="27" t="s">
        <v>133</v>
      </c>
      <c r="W558" s="27" t="s">
        <v>133</v>
      </c>
      <c r="X558" s="27" t="s">
        <v>133</v>
      </c>
      <c r="Y558" s="27">
        <v>0.01</v>
      </c>
      <c r="Z558" s="27" t="s">
        <v>133</v>
      </c>
      <c r="AA558" s="27" t="s">
        <v>133</v>
      </c>
      <c r="AB558" s="28" t="s">
        <v>133</v>
      </c>
      <c r="AC558" s="28">
        <v>0.5</v>
      </c>
      <c r="AD558" s="28">
        <v>0.01</v>
      </c>
      <c r="AE558" s="28" t="s">
        <v>796</v>
      </c>
      <c r="AF558" s="28">
        <v>0.1</v>
      </c>
      <c r="AG558" s="39" t="s">
        <v>133</v>
      </c>
      <c r="AH558" s="39" t="s">
        <v>133</v>
      </c>
      <c r="AI558" s="39" t="s">
        <v>133</v>
      </c>
      <c r="AJ558" s="39" t="s">
        <v>133</v>
      </c>
      <c r="AK558" s="39" t="s">
        <v>133</v>
      </c>
      <c r="AL558" s="39">
        <v>-15</v>
      </c>
      <c r="AM558" s="45" t="s">
        <v>133</v>
      </c>
      <c r="AN558" s="15">
        <f t="shared" si="77"/>
        <v>0.51009802979427399</v>
      </c>
      <c r="AO558" s="15">
        <f t="shared" si="78"/>
        <v>0.51009802979427399</v>
      </c>
      <c r="AP558" s="47">
        <v>-1.23103802334</v>
      </c>
      <c r="AQ558" s="29" t="s">
        <v>133</v>
      </c>
      <c r="AR558" s="29" t="s">
        <v>133</v>
      </c>
      <c r="AS558" s="148">
        <v>-0.734184688749</v>
      </c>
      <c r="AT558" s="148">
        <v>-0.534841602094</v>
      </c>
      <c r="AU558" s="48">
        <v>6.3555110705799996E-3</v>
      </c>
      <c r="AV558" s="47">
        <v>0.54755262423499995</v>
      </c>
      <c r="AW558" s="47">
        <v>0.61750523521900003</v>
      </c>
      <c r="AX558" s="29" t="s">
        <v>133</v>
      </c>
      <c r="AY558" s="29" t="s">
        <v>133</v>
      </c>
      <c r="AZ558" s="47">
        <v>0.95920691888800003</v>
      </c>
      <c r="BA558" s="30">
        <v>-1</v>
      </c>
      <c r="BB558" s="42">
        <v>5</v>
      </c>
      <c r="BC558" s="31" t="s">
        <v>11331</v>
      </c>
      <c r="BD558" s="31" t="s">
        <v>11421</v>
      </c>
      <c r="BE558" s="31" t="s">
        <v>1711</v>
      </c>
      <c r="BF558" s="32" t="s">
        <v>133</v>
      </c>
      <c r="BG558" s="32" t="s">
        <v>133</v>
      </c>
      <c r="BH558" s="33">
        <v>0.05</v>
      </c>
      <c r="BI558" s="33">
        <v>0.05</v>
      </c>
      <c r="BJ558" s="32" t="s">
        <v>133</v>
      </c>
      <c r="BK558" s="32" t="s">
        <v>133</v>
      </c>
      <c r="BL558" s="32" t="s">
        <v>133</v>
      </c>
      <c r="BM558" s="34" t="s">
        <v>133</v>
      </c>
      <c r="BN558" s="34" t="s">
        <v>133</v>
      </c>
      <c r="BO558" s="34">
        <v>0.19500000000000001</v>
      </c>
      <c r="BP558" s="34">
        <v>0.02</v>
      </c>
      <c r="BQ558" s="35" t="s">
        <v>133</v>
      </c>
      <c r="BR558" s="16">
        <f t="shared" si="75"/>
        <v>0.51497572758334931</v>
      </c>
      <c r="BS558" s="16">
        <f t="shared" si="76"/>
        <v>0.51497572758334931</v>
      </c>
      <c r="BT558" s="35" t="s">
        <v>133</v>
      </c>
      <c r="BU558" s="35" t="s">
        <v>133</v>
      </c>
      <c r="BV558" s="35" t="s">
        <v>133</v>
      </c>
      <c r="BW558" s="35" t="s">
        <v>133</v>
      </c>
      <c r="BX558" s="36">
        <v>1</v>
      </c>
      <c r="BY558" s="37" t="s">
        <v>133</v>
      </c>
      <c r="BZ558" s="38" t="s">
        <v>1097</v>
      </c>
    </row>
    <row r="559" spans="1:78" ht="50.1" customHeight="1">
      <c r="A559" s="19" t="s">
        <v>897</v>
      </c>
      <c r="B559" s="20" t="s">
        <v>11321</v>
      </c>
      <c r="C559" s="21">
        <v>7</v>
      </c>
      <c r="D559" s="21" t="s">
        <v>895</v>
      </c>
      <c r="E559" s="40">
        <v>18.600000000000001</v>
      </c>
      <c r="F559" s="40">
        <v>70.651111</v>
      </c>
      <c r="G559" s="41">
        <v>1</v>
      </c>
      <c r="H559" s="22">
        <v>9590</v>
      </c>
      <c r="I559" s="22">
        <v>143.96180048887967</v>
      </c>
      <c r="J559" s="23">
        <v>10243</v>
      </c>
      <c r="K559" s="23">
        <v>10661</v>
      </c>
      <c r="L559" s="23">
        <v>9825</v>
      </c>
      <c r="M559" s="24" t="s">
        <v>896</v>
      </c>
      <c r="N559" s="25" t="s">
        <v>133</v>
      </c>
      <c r="O559" s="25" t="s">
        <v>133</v>
      </c>
      <c r="P559" s="25" t="s">
        <v>133</v>
      </c>
      <c r="Q559" s="25" t="s">
        <v>133</v>
      </c>
      <c r="R559" s="25" t="s">
        <v>133</v>
      </c>
      <c r="S559" s="44" t="s">
        <v>133</v>
      </c>
      <c r="T559" s="26" t="s">
        <v>133</v>
      </c>
      <c r="U559" s="27" t="s">
        <v>133</v>
      </c>
      <c r="V559" s="27" t="s">
        <v>133</v>
      </c>
      <c r="W559" s="27" t="s">
        <v>133</v>
      </c>
      <c r="X559" s="27" t="s">
        <v>133</v>
      </c>
      <c r="Y559" s="27">
        <v>0.01</v>
      </c>
      <c r="Z559" s="27" t="s">
        <v>133</v>
      </c>
      <c r="AA559" s="27" t="s">
        <v>133</v>
      </c>
      <c r="AB559" s="28" t="s">
        <v>133</v>
      </c>
      <c r="AC559" s="28">
        <v>0.5</v>
      </c>
      <c r="AD559" s="28">
        <v>0.03</v>
      </c>
      <c r="AE559" s="28" t="s">
        <v>796</v>
      </c>
      <c r="AF559" s="28">
        <v>0.1</v>
      </c>
      <c r="AG559" s="39" t="s">
        <v>133</v>
      </c>
      <c r="AH559" s="39" t="s">
        <v>133</v>
      </c>
      <c r="AI559" s="39" t="s">
        <v>133</v>
      </c>
      <c r="AJ559" s="39" t="s">
        <v>133</v>
      </c>
      <c r="AK559" s="39" t="s">
        <v>133</v>
      </c>
      <c r="AL559" s="39">
        <v>-96</v>
      </c>
      <c r="AM559" s="45" t="s">
        <v>133</v>
      </c>
      <c r="AN559" s="15">
        <f t="shared" si="77"/>
        <v>0.51088159097779207</v>
      </c>
      <c r="AO559" s="15">
        <f t="shared" si="78"/>
        <v>0.51088159097779207</v>
      </c>
      <c r="AP559" s="47">
        <v>-1.6117567373299999</v>
      </c>
      <c r="AQ559" s="29" t="s">
        <v>133</v>
      </c>
      <c r="AR559" s="29" t="s">
        <v>133</v>
      </c>
      <c r="AS559" s="148">
        <v>-0.93600241946399998</v>
      </c>
      <c r="AT559" s="148">
        <v>-0.59819406122800001</v>
      </c>
      <c r="AU559" s="48">
        <v>1.1599073920500001E-2</v>
      </c>
      <c r="AV559" s="47">
        <v>0.62139220906899995</v>
      </c>
      <c r="AW559" s="47">
        <v>0.75165557657100002</v>
      </c>
      <c r="AX559" s="29" t="s">
        <v>133</v>
      </c>
      <c r="AY559" s="29" t="s">
        <v>133</v>
      </c>
      <c r="AZ559" s="47">
        <v>1.1957803898299999</v>
      </c>
      <c r="BA559" s="30">
        <v>-1</v>
      </c>
      <c r="BB559" s="42">
        <v>5</v>
      </c>
      <c r="BC559" s="31" t="s">
        <v>11331</v>
      </c>
      <c r="BD559" s="31" t="s">
        <v>1049</v>
      </c>
      <c r="BE559" s="31" t="s">
        <v>1711</v>
      </c>
      <c r="BF559" s="32" t="s">
        <v>133</v>
      </c>
      <c r="BG559" s="32" t="s">
        <v>133</v>
      </c>
      <c r="BH559" s="33">
        <v>0.05</v>
      </c>
      <c r="BI559" s="33">
        <v>0.05</v>
      </c>
      <c r="BJ559" s="32" t="s">
        <v>133</v>
      </c>
      <c r="BK559" s="32" t="s">
        <v>133</v>
      </c>
      <c r="BL559" s="32" t="s">
        <v>133</v>
      </c>
      <c r="BM559" s="34" t="s">
        <v>133</v>
      </c>
      <c r="BN559" s="34" t="s">
        <v>133</v>
      </c>
      <c r="BO559" s="34" t="s">
        <v>133</v>
      </c>
      <c r="BP559" s="34" t="s">
        <v>133</v>
      </c>
      <c r="BQ559" s="35" t="s">
        <v>133</v>
      </c>
      <c r="BR559" s="16">
        <f t="shared" si="75"/>
        <v>0.51575187832910507</v>
      </c>
      <c r="BS559" s="16">
        <f t="shared" si="76"/>
        <v>0.51575187832910507</v>
      </c>
      <c r="BT559" s="35" t="s">
        <v>133</v>
      </c>
      <c r="BU559" s="35" t="s">
        <v>133</v>
      </c>
      <c r="BV559" s="35" t="s">
        <v>133</v>
      </c>
      <c r="BW559" s="35" t="s">
        <v>133</v>
      </c>
      <c r="BX559" s="36">
        <v>1</v>
      </c>
      <c r="BY559" s="37" t="s">
        <v>6052</v>
      </c>
      <c r="BZ559" s="38" t="s">
        <v>6051</v>
      </c>
    </row>
    <row r="560" spans="1:78" ht="50.1" customHeight="1">
      <c r="A560" s="19" t="s">
        <v>898</v>
      </c>
      <c r="B560" s="20" t="s">
        <v>894</v>
      </c>
      <c r="C560" s="21">
        <v>7</v>
      </c>
      <c r="D560" s="21" t="s">
        <v>895</v>
      </c>
      <c r="E560" s="40">
        <v>18.600000000000001</v>
      </c>
      <c r="F560" s="40">
        <v>70.651111</v>
      </c>
      <c r="G560" s="41">
        <v>1</v>
      </c>
      <c r="H560" s="22">
        <v>535</v>
      </c>
      <c r="I560" s="22">
        <v>107.35455276791944</v>
      </c>
      <c r="J560" s="23" t="s">
        <v>730</v>
      </c>
      <c r="K560" s="23" t="s">
        <v>730</v>
      </c>
      <c r="L560" s="23" t="s">
        <v>730</v>
      </c>
      <c r="M560" s="24" t="s">
        <v>896</v>
      </c>
      <c r="N560" s="25" t="s">
        <v>133</v>
      </c>
      <c r="O560" s="25" t="s">
        <v>133</v>
      </c>
      <c r="P560" s="25" t="s">
        <v>133</v>
      </c>
      <c r="Q560" s="25" t="s">
        <v>133</v>
      </c>
      <c r="R560" s="25" t="s">
        <v>133</v>
      </c>
      <c r="S560" s="44" t="s">
        <v>133</v>
      </c>
      <c r="T560" s="26" t="s">
        <v>133</v>
      </c>
      <c r="U560" s="27" t="s">
        <v>133</v>
      </c>
      <c r="V560" s="27" t="s">
        <v>133</v>
      </c>
      <c r="W560" s="27" t="s">
        <v>133</v>
      </c>
      <c r="X560" s="27" t="s">
        <v>133</v>
      </c>
      <c r="Y560" s="27">
        <v>0.01</v>
      </c>
      <c r="Z560" s="27" t="s">
        <v>133</v>
      </c>
      <c r="AA560" s="27" t="s">
        <v>133</v>
      </c>
      <c r="AB560" s="28" t="s">
        <v>133</v>
      </c>
      <c r="AC560" s="28">
        <v>0.5</v>
      </c>
      <c r="AD560" s="28">
        <v>0.03</v>
      </c>
      <c r="AE560" s="28" t="s">
        <v>796</v>
      </c>
      <c r="AF560" s="28">
        <v>0.1</v>
      </c>
      <c r="AG560" s="39" t="s">
        <v>133</v>
      </c>
      <c r="AH560" s="39" t="s">
        <v>133</v>
      </c>
      <c r="AI560" s="39" t="s">
        <v>133</v>
      </c>
      <c r="AJ560" s="39" t="s">
        <v>133</v>
      </c>
      <c r="AK560" s="39" t="s">
        <v>133</v>
      </c>
      <c r="AL560" s="39">
        <v>-96</v>
      </c>
      <c r="AM560" s="45" t="s">
        <v>133</v>
      </c>
      <c r="AN560" s="15">
        <f t="shared" si="77"/>
        <v>0.51088159097779207</v>
      </c>
      <c r="AO560" s="15">
        <f t="shared" si="78"/>
        <v>0.51088159097779207</v>
      </c>
      <c r="AP560" s="47">
        <v>-1.6117567373299999</v>
      </c>
      <c r="AQ560" s="29" t="s">
        <v>133</v>
      </c>
      <c r="AR560" s="29" t="s">
        <v>133</v>
      </c>
      <c r="AS560" s="148">
        <v>-0.93600241946399998</v>
      </c>
      <c r="AT560" s="148">
        <v>-0.59819406122800001</v>
      </c>
      <c r="AU560" s="48">
        <v>1.1599073920500001E-2</v>
      </c>
      <c r="AV560" s="47">
        <v>0.62139220906899995</v>
      </c>
      <c r="AW560" s="47">
        <v>0.75165557657100002</v>
      </c>
      <c r="AX560" s="29" t="s">
        <v>133</v>
      </c>
      <c r="AY560" s="29" t="s">
        <v>133</v>
      </c>
      <c r="AZ560" s="47">
        <v>1.1957803898299999</v>
      </c>
      <c r="BA560" s="30">
        <v>-1</v>
      </c>
      <c r="BB560" s="42">
        <v>3</v>
      </c>
      <c r="BC560" s="31" t="s">
        <v>11331</v>
      </c>
      <c r="BD560" s="31" t="s">
        <v>11422</v>
      </c>
      <c r="BE560" s="31" t="s">
        <v>1711</v>
      </c>
      <c r="BF560" s="32" t="s">
        <v>133</v>
      </c>
      <c r="BG560" s="32" t="s">
        <v>133</v>
      </c>
      <c r="BH560" s="33">
        <v>0.05</v>
      </c>
      <c r="BI560" s="33">
        <v>0.05</v>
      </c>
      <c r="BJ560" s="32" t="s">
        <v>133</v>
      </c>
      <c r="BK560" s="32" t="s">
        <v>133</v>
      </c>
      <c r="BL560" s="32" t="s">
        <v>133</v>
      </c>
      <c r="BM560" s="34" t="s">
        <v>133</v>
      </c>
      <c r="BN560" s="34" t="s">
        <v>133</v>
      </c>
      <c r="BO560" s="34" t="s">
        <v>133</v>
      </c>
      <c r="BP560" s="34" t="s">
        <v>133</v>
      </c>
      <c r="BQ560" s="35" t="s">
        <v>133</v>
      </c>
      <c r="BR560" s="16">
        <f t="shared" si="75"/>
        <v>0.51575187832910507</v>
      </c>
      <c r="BS560" s="16">
        <f t="shared" si="76"/>
        <v>0.51575187832910507</v>
      </c>
      <c r="BT560" s="35" t="s">
        <v>133</v>
      </c>
      <c r="BU560" s="35" t="s">
        <v>133</v>
      </c>
      <c r="BV560" s="35" t="s">
        <v>133</v>
      </c>
      <c r="BW560" s="35" t="s">
        <v>133</v>
      </c>
      <c r="BX560" s="36">
        <v>1</v>
      </c>
      <c r="BY560" s="37" t="s">
        <v>6052</v>
      </c>
      <c r="BZ560" s="38" t="s">
        <v>6051</v>
      </c>
    </row>
    <row r="561" spans="1:78" ht="50.1" customHeight="1">
      <c r="A561" s="19" t="s">
        <v>899</v>
      </c>
      <c r="B561" s="20" t="s">
        <v>894</v>
      </c>
      <c r="C561" s="21">
        <v>7</v>
      </c>
      <c r="D561" s="21" t="s">
        <v>895</v>
      </c>
      <c r="E561" s="40">
        <v>10.55</v>
      </c>
      <c r="F561" s="40">
        <v>73.718889000000004</v>
      </c>
      <c r="G561" s="41">
        <v>1</v>
      </c>
      <c r="H561" s="22">
        <v>9545</v>
      </c>
      <c r="I561" s="22">
        <v>147.648230602334</v>
      </c>
      <c r="J561" s="23">
        <v>10207.5</v>
      </c>
      <c r="K561" s="23">
        <v>10647</v>
      </c>
      <c r="L561" s="23">
        <v>9768</v>
      </c>
      <c r="M561" s="24" t="s">
        <v>896</v>
      </c>
      <c r="N561" s="25" t="s">
        <v>133</v>
      </c>
      <c r="O561" s="25" t="s">
        <v>133</v>
      </c>
      <c r="P561" s="25" t="s">
        <v>133</v>
      </c>
      <c r="Q561" s="25" t="s">
        <v>133</v>
      </c>
      <c r="R561" s="25" t="s">
        <v>133</v>
      </c>
      <c r="S561" s="44" t="s">
        <v>133</v>
      </c>
      <c r="T561" s="26" t="s">
        <v>133</v>
      </c>
      <c r="U561" s="27" t="s">
        <v>133</v>
      </c>
      <c r="V561" s="27" t="s">
        <v>133</v>
      </c>
      <c r="W561" s="27" t="s">
        <v>133</v>
      </c>
      <c r="X561" s="27" t="s">
        <v>133</v>
      </c>
      <c r="Y561" s="27">
        <v>0.01</v>
      </c>
      <c r="Z561" s="27" t="s">
        <v>133</v>
      </c>
      <c r="AA561" s="27" t="s">
        <v>133</v>
      </c>
      <c r="AB561" s="28" t="s">
        <v>133</v>
      </c>
      <c r="AC561" s="28">
        <v>0.5</v>
      </c>
      <c r="AD561" s="28">
        <v>0.03</v>
      </c>
      <c r="AE561" s="28" t="s">
        <v>796</v>
      </c>
      <c r="AF561" s="28">
        <v>0.1</v>
      </c>
      <c r="AG561" s="39" t="s">
        <v>133</v>
      </c>
      <c r="AH561" s="39" t="s">
        <v>133</v>
      </c>
      <c r="AI561" s="39" t="s">
        <v>133</v>
      </c>
      <c r="AJ561" s="39" t="s">
        <v>133</v>
      </c>
      <c r="AK561" s="39" t="s">
        <v>133</v>
      </c>
      <c r="AL561" s="39">
        <v>-58</v>
      </c>
      <c r="AM561" s="45" t="s">
        <v>133</v>
      </c>
      <c r="AN561" s="15">
        <f t="shared" si="77"/>
        <v>0.51088159097779207</v>
      </c>
      <c r="AO561" s="15">
        <f t="shared" si="78"/>
        <v>0.51088159097779207</v>
      </c>
      <c r="AP561" s="47">
        <v>-0.93829876399699996</v>
      </c>
      <c r="AQ561" s="29" t="s">
        <v>133</v>
      </c>
      <c r="AR561" s="29" t="s">
        <v>133</v>
      </c>
      <c r="AS561" s="148">
        <v>-0.53490766330100004</v>
      </c>
      <c r="AT561" s="148">
        <v>-0.31972490674199999</v>
      </c>
      <c r="AU561" s="48">
        <v>9.5700762320299997E-3</v>
      </c>
      <c r="AV561" s="47">
        <v>0.33886505920600002</v>
      </c>
      <c r="AW561" s="47">
        <v>0.43949409918299998</v>
      </c>
      <c r="AX561" s="29" t="s">
        <v>133</v>
      </c>
      <c r="AY561" s="29" t="s">
        <v>133</v>
      </c>
      <c r="AZ561" s="47">
        <v>0.699263199477</v>
      </c>
      <c r="BA561" s="30">
        <v>-1</v>
      </c>
      <c r="BB561" s="42">
        <v>5</v>
      </c>
      <c r="BC561" s="31" t="s">
        <v>11331</v>
      </c>
      <c r="BD561" s="31" t="s">
        <v>1720</v>
      </c>
      <c r="BE561" s="31" t="s">
        <v>1711</v>
      </c>
      <c r="BF561" s="32" t="s">
        <v>133</v>
      </c>
      <c r="BG561" s="32" t="s">
        <v>133</v>
      </c>
      <c r="BH561" s="33">
        <v>0.05</v>
      </c>
      <c r="BI561" s="33">
        <v>0.05</v>
      </c>
      <c r="BJ561" s="32" t="s">
        <v>133</v>
      </c>
      <c r="BK561" s="32" t="s">
        <v>133</v>
      </c>
      <c r="BL561" s="32" t="s">
        <v>133</v>
      </c>
      <c r="BM561" s="34" t="s">
        <v>133</v>
      </c>
      <c r="BN561" s="34" t="s">
        <v>133</v>
      </c>
      <c r="BO561" s="34" t="s">
        <v>133</v>
      </c>
      <c r="BP561" s="34" t="s">
        <v>133</v>
      </c>
      <c r="BQ561" s="35" t="s">
        <v>133</v>
      </c>
      <c r="BR561" s="16">
        <f t="shared" si="75"/>
        <v>0.51575187832910507</v>
      </c>
      <c r="BS561" s="16">
        <f t="shared" si="76"/>
        <v>0.51575187832910507</v>
      </c>
      <c r="BT561" s="35" t="s">
        <v>133</v>
      </c>
      <c r="BU561" s="35" t="s">
        <v>133</v>
      </c>
      <c r="BV561" s="35" t="s">
        <v>133</v>
      </c>
      <c r="BW561" s="35" t="s">
        <v>133</v>
      </c>
      <c r="BX561" s="36">
        <v>1</v>
      </c>
      <c r="BY561" s="37" t="s">
        <v>6052</v>
      </c>
      <c r="BZ561" s="38" t="s">
        <v>6051</v>
      </c>
    </row>
    <row r="562" spans="1:78" ht="50.1" customHeight="1">
      <c r="A562" s="19" t="s">
        <v>900</v>
      </c>
      <c r="B562" s="20" t="s">
        <v>11321</v>
      </c>
      <c r="C562" s="21">
        <v>7</v>
      </c>
      <c r="D562" s="21" t="s">
        <v>895</v>
      </c>
      <c r="E562" s="40">
        <v>19.25</v>
      </c>
      <c r="F562" s="40">
        <v>69.75</v>
      </c>
      <c r="G562" s="41">
        <v>1</v>
      </c>
      <c r="H562" s="22">
        <v>11150</v>
      </c>
      <c r="I562" s="22">
        <v>130</v>
      </c>
      <c r="J562" s="23">
        <v>12384.5</v>
      </c>
      <c r="K562" s="23">
        <v>12727</v>
      </c>
      <c r="L562" s="23">
        <v>12042</v>
      </c>
      <c r="M562" s="24" t="s">
        <v>896</v>
      </c>
      <c r="N562" s="25" t="s">
        <v>133</v>
      </c>
      <c r="O562" s="25" t="s">
        <v>133</v>
      </c>
      <c r="P562" s="25" t="s">
        <v>133</v>
      </c>
      <c r="Q562" s="25" t="s">
        <v>133</v>
      </c>
      <c r="R562" s="25" t="s">
        <v>133</v>
      </c>
      <c r="S562" s="44" t="s">
        <v>133</v>
      </c>
      <c r="T562" s="26" t="s">
        <v>133</v>
      </c>
      <c r="U562" s="27" t="s">
        <v>133</v>
      </c>
      <c r="V562" s="27" t="s">
        <v>133</v>
      </c>
      <c r="W562" s="27" t="s">
        <v>133</v>
      </c>
      <c r="X562" s="27" t="s">
        <v>133</v>
      </c>
      <c r="Y562" s="27">
        <v>0.01</v>
      </c>
      <c r="Z562" s="27" t="s">
        <v>133</v>
      </c>
      <c r="AA562" s="27" t="s">
        <v>133</v>
      </c>
      <c r="AB562" s="28" t="s">
        <v>133</v>
      </c>
      <c r="AC562" s="28">
        <v>0.5</v>
      </c>
      <c r="AD562" s="28">
        <v>0.03</v>
      </c>
      <c r="AE562" s="28" t="s">
        <v>796</v>
      </c>
      <c r="AF562" s="28">
        <v>0.1</v>
      </c>
      <c r="AG562" s="39" t="s">
        <v>133</v>
      </c>
      <c r="AH562" s="39" t="s">
        <v>133</v>
      </c>
      <c r="AI562" s="39" t="s">
        <v>133</v>
      </c>
      <c r="AJ562" s="39" t="s">
        <v>133</v>
      </c>
      <c r="AK562" s="39" t="s">
        <v>133</v>
      </c>
      <c r="AL562" s="39">
        <v>-150</v>
      </c>
      <c r="AM562" s="45" t="s">
        <v>133</v>
      </c>
      <c r="AN562" s="15">
        <f t="shared" si="77"/>
        <v>0.51088159097779207</v>
      </c>
      <c r="AO562" s="15">
        <f t="shared" si="78"/>
        <v>0.51088159097779207</v>
      </c>
      <c r="AP562" s="47">
        <v>-1.6431526760599999</v>
      </c>
      <c r="AQ562" s="29" t="s">
        <v>133</v>
      </c>
      <c r="AR562" s="29" t="s">
        <v>133</v>
      </c>
      <c r="AS562" s="148">
        <v>-0.95386517422499995</v>
      </c>
      <c r="AT562" s="148">
        <v>-0.60831424911900001</v>
      </c>
      <c r="AU562" s="48">
        <v>1.2112590338000001E-2</v>
      </c>
      <c r="AV562" s="47">
        <v>0.632539429795</v>
      </c>
      <c r="AW562" s="47">
        <v>0.76167768573500005</v>
      </c>
      <c r="AX562" s="29" t="s">
        <v>133</v>
      </c>
      <c r="AY562" s="29" t="s">
        <v>133</v>
      </c>
      <c r="AZ562" s="47">
        <v>1.2086647392900001</v>
      </c>
      <c r="BA562" s="30">
        <v>-1</v>
      </c>
      <c r="BB562" s="42">
        <v>5</v>
      </c>
      <c r="BC562" s="31" t="s">
        <v>11331</v>
      </c>
      <c r="BD562" s="31" t="s">
        <v>1050</v>
      </c>
      <c r="BE562" s="31" t="s">
        <v>1711</v>
      </c>
      <c r="BF562" s="32" t="s">
        <v>133</v>
      </c>
      <c r="BG562" s="32" t="s">
        <v>133</v>
      </c>
      <c r="BH562" s="33">
        <v>0.05</v>
      </c>
      <c r="BI562" s="33">
        <v>0.05</v>
      </c>
      <c r="BJ562" s="32" t="s">
        <v>133</v>
      </c>
      <c r="BK562" s="32" t="s">
        <v>133</v>
      </c>
      <c r="BL562" s="32" t="s">
        <v>133</v>
      </c>
      <c r="BM562" s="34" t="s">
        <v>133</v>
      </c>
      <c r="BN562" s="34" t="s">
        <v>133</v>
      </c>
      <c r="BO562" s="34" t="s">
        <v>133</v>
      </c>
      <c r="BP562" s="34" t="s">
        <v>133</v>
      </c>
      <c r="BQ562" s="35" t="s">
        <v>133</v>
      </c>
      <c r="BR562" s="16">
        <f t="shared" si="75"/>
        <v>0.51575187832910507</v>
      </c>
      <c r="BS562" s="16">
        <f t="shared" si="76"/>
        <v>0.51575187832910507</v>
      </c>
      <c r="BT562" s="35" t="s">
        <v>133</v>
      </c>
      <c r="BU562" s="35" t="s">
        <v>133</v>
      </c>
      <c r="BV562" s="35" t="s">
        <v>133</v>
      </c>
      <c r="BW562" s="35" t="s">
        <v>133</v>
      </c>
      <c r="BX562" s="36">
        <v>1</v>
      </c>
      <c r="BY562" s="37" t="s">
        <v>6052</v>
      </c>
      <c r="BZ562" s="38" t="s">
        <v>6051</v>
      </c>
    </row>
    <row r="563" spans="1:78" ht="50.1" customHeight="1">
      <c r="A563" s="19" t="s">
        <v>901</v>
      </c>
      <c r="B563" s="20" t="s">
        <v>894</v>
      </c>
      <c r="C563" s="21">
        <v>7</v>
      </c>
      <c r="D563" s="21" t="s">
        <v>895</v>
      </c>
      <c r="E563" s="40">
        <v>19.25</v>
      </c>
      <c r="F563" s="40">
        <v>69.75</v>
      </c>
      <c r="G563" s="41">
        <v>1</v>
      </c>
      <c r="H563" s="22">
        <v>11035</v>
      </c>
      <c r="I563" s="22">
        <v>400</v>
      </c>
      <c r="J563" s="23">
        <v>12118.5</v>
      </c>
      <c r="K563" s="23">
        <v>13124</v>
      </c>
      <c r="L563" s="23">
        <v>11113</v>
      </c>
      <c r="M563" s="24" t="s">
        <v>896</v>
      </c>
      <c r="N563" s="25" t="s">
        <v>133</v>
      </c>
      <c r="O563" s="25" t="s">
        <v>133</v>
      </c>
      <c r="P563" s="25" t="s">
        <v>133</v>
      </c>
      <c r="Q563" s="25" t="s">
        <v>133</v>
      </c>
      <c r="R563" s="25" t="s">
        <v>133</v>
      </c>
      <c r="S563" s="44" t="s">
        <v>133</v>
      </c>
      <c r="T563" s="26" t="s">
        <v>133</v>
      </c>
      <c r="U563" s="27" t="s">
        <v>133</v>
      </c>
      <c r="V563" s="27" t="s">
        <v>133</v>
      </c>
      <c r="W563" s="27" t="s">
        <v>133</v>
      </c>
      <c r="X563" s="27" t="s">
        <v>133</v>
      </c>
      <c r="Y563" s="27">
        <v>0.01</v>
      </c>
      <c r="Z563" s="27" t="s">
        <v>133</v>
      </c>
      <c r="AA563" s="27" t="s">
        <v>133</v>
      </c>
      <c r="AB563" s="28" t="s">
        <v>133</v>
      </c>
      <c r="AC563" s="28">
        <v>0.5</v>
      </c>
      <c r="AD563" s="28">
        <v>0.03</v>
      </c>
      <c r="AE563" s="28" t="s">
        <v>796</v>
      </c>
      <c r="AF563" s="28">
        <v>0.1</v>
      </c>
      <c r="AG563" s="39" t="s">
        <v>133</v>
      </c>
      <c r="AH563" s="39" t="s">
        <v>133</v>
      </c>
      <c r="AI563" s="39" t="s">
        <v>133</v>
      </c>
      <c r="AJ563" s="39" t="s">
        <v>133</v>
      </c>
      <c r="AK563" s="39" t="s">
        <v>133</v>
      </c>
      <c r="AL563" s="39">
        <v>-150</v>
      </c>
      <c r="AM563" s="45" t="s">
        <v>133</v>
      </c>
      <c r="AN563" s="15">
        <f t="shared" si="77"/>
        <v>0.51088159097779207</v>
      </c>
      <c r="AO563" s="15">
        <f t="shared" si="78"/>
        <v>0.51088159097779207</v>
      </c>
      <c r="AP563" s="47">
        <v>-1.6431526760599999</v>
      </c>
      <c r="AQ563" s="29" t="s">
        <v>133</v>
      </c>
      <c r="AR563" s="29" t="s">
        <v>133</v>
      </c>
      <c r="AS563" s="148">
        <v>-0.95386517422499995</v>
      </c>
      <c r="AT563" s="148">
        <v>-0.60831424911900001</v>
      </c>
      <c r="AU563" s="48">
        <v>1.2112590338000001E-2</v>
      </c>
      <c r="AV563" s="47">
        <v>0.632539429795</v>
      </c>
      <c r="AW563" s="47">
        <v>0.76167768573500005</v>
      </c>
      <c r="AX563" s="29" t="s">
        <v>133</v>
      </c>
      <c r="AY563" s="29" t="s">
        <v>133</v>
      </c>
      <c r="AZ563" s="47">
        <v>1.2086647392900001</v>
      </c>
      <c r="BA563" s="30">
        <v>-1</v>
      </c>
      <c r="BB563" s="42">
        <v>5</v>
      </c>
      <c r="BC563" s="31" t="s">
        <v>11331</v>
      </c>
      <c r="BD563" s="31" t="s">
        <v>1050</v>
      </c>
      <c r="BE563" s="31" t="s">
        <v>1711</v>
      </c>
      <c r="BF563" s="32" t="s">
        <v>133</v>
      </c>
      <c r="BG563" s="32" t="s">
        <v>133</v>
      </c>
      <c r="BH563" s="33">
        <v>0.05</v>
      </c>
      <c r="BI563" s="33">
        <v>0.05</v>
      </c>
      <c r="BJ563" s="32" t="s">
        <v>133</v>
      </c>
      <c r="BK563" s="32" t="s">
        <v>133</v>
      </c>
      <c r="BL563" s="32" t="s">
        <v>133</v>
      </c>
      <c r="BM563" s="34" t="s">
        <v>133</v>
      </c>
      <c r="BN563" s="34" t="s">
        <v>133</v>
      </c>
      <c r="BO563" s="34" t="s">
        <v>133</v>
      </c>
      <c r="BP563" s="34" t="s">
        <v>133</v>
      </c>
      <c r="BQ563" s="35" t="s">
        <v>133</v>
      </c>
      <c r="BR563" s="16">
        <f t="shared" si="75"/>
        <v>0.51575187832910507</v>
      </c>
      <c r="BS563" s="16">
        <f t="shared" si="76"/>
        <v>0.51575187832910507</v>
      </c>
      <c r="BT563" s="35" t="s">
        <v>133</v>
      </c>
      <c r="BU563" s="35" t="s">
        <v>133</v>
      </c>
      <c r="BV563" s="35" t="s">
        <v>133</v>
      </c>
      <c r="BW563" s="35" t="s">
        <v>133</v>
      </c>
      <c r="BX563" s="36">
        <v>1</v>
      </c>
      <c r="BY563" s="37" t="s">
        <v>6052</v>
      </c>
      <c r="BZ563" s="38" t="s">
        <v>6051</v>
      </c>
    </row>
    <row r="564" spans="1:78" ht="50.1" customHeight="1">
      <c r="A564" s="19" t="s">
        <v>902</v>
      </c>
      <c r="B564" s="20" t="s">
        <v>11321</v>
      </c>
      <c r="C564" s="21">
        <v>7</v>
      </c>
      <c r="D564" s="21" t="s">
        <v>895</v>
      </c>
      <c r="E564" s="40">
        <v>17</v>
      </c>
      <c r="F564" s="40">
        <v>71.983333000000002</v>
      </c>
      <c r="G564" s="41">
        <v>1</v>
      </c>
      <c r="H564" s="22">
        <v>10415</v>
      </c>
      <c r="I564" s="22">
        <v>260</v>
      </c>
      <c r="J564" s="23">
        <v>11425</v>
      </c>
      <c r="K564" s="23">
        <v>12247</v>
      </c>
      <c r="L564" s="23">
        <v>10603</v>
      </c>
      <c r="M564" s="24" t="s">
        <v>896</v>
      </c>
      <c r="N564" s="25" t="s">
        <v>133</v>
      </c>
      <c r="O564" s="25" t="s">
        <v>133</v>
      </c>
      <c r="P564" s="25" t="s">
        <v>133</v>
      </c>
      <c r="Q564" s="25" t="s">
        <v>133</v>
      </c>
      <c r="R564" s="25" t="s">
        <v>133</v>
      </c>
      <c r="S564" s="44" t="s">
        <v>133</v>
      </c>
      <c r="T564" s="26" t="s">
        <v>133</v>
      </c>
      <c r="U564" s="27" t="s">
        <v>133</v>
      </c>
      <c r="V564" s="27" t="s">
        <v>133</v>
      </c>
      <c r="W564" s="27" t="s">
        <v>133</v>
      </c>
      <c r="X564" s="27" t="s">
        <v>133</v>
      </c>
      <c r="Y564" s="27">
        <v>0.01</v>
      </c>
      <c r="Z564" s="27" t="s">
        <v>133</v>
      </c>
      <c r="AA564" s="27" t="s">
        <v>133</v>
      </c>
      <c r="AB564" s="28" t="s">
        <v>133</v>
      </c>
      <c r="AC564" s="28">
        <v>0.5</v>
      </c>
      <c r="AD564" s="28">
        <v>0.03</v>
      </c>
      <c r="AE564" s="28" t="s">
        <v>796</v>
      </c>
      <c r="AF564" s="28">
        <v>0.1</v>
      </c>
      <c r="AG564" s="39" t="s">
        <v>133</v>
      </c>
      <c r="AH564" s="39" t="s">
        <v>133</v>
      </c>
      <c r="AI564" s="39" t="s">
        <v>133</v>
      </c>
      <c r="AJ564" s="39" t="s">
        <v>133</v>
      </c>
      <c r="AK564" s="39" t="s">
        <v>133</v>
      </c>
      <c r="AL564" s="39">
        <v>-171</v>
      </c>
      <c r="AM564" s="45" t="s">
        <v>133</v>
      </c>
      <c r="AN564" s="15">
        <f t="shared" si="77"/>
        <v>0.51088159097779207</v>
      </c>
      <c r="AO564" s="15">
        <f t="shared" si="78"/>
        <v>0.51088159097779207</v>
      </c>
      <c r="AP564" s="47">
        <v>-1.5499425469999999</v>
      </c>
      <c r="AQ564" s="29" t="s">
        <v>133</v>
      </c>
      <c r="AR564" s="29" t="s">
        <v>133</v>
      </c>
      <c r="AS564" s="148">
        <v>-0.90139458176700005</v>
      </c>
      <c r="AT564" s="148">
        <v>-0.57870276832199996</v>
      </c>
      <c r="AU564" s="48">
        <v>1.04482200487E-2</v>
      </c>
      <c r="AV564" s="47">
        <v>0.59959920841900005</v>
      </c>
      <c r="AW564" s="47">
        <v>0.72552949709000003</v>
      </c>
      <c r="AX564" s="29" t="s">
        <v>133</v>
      </c>
      <c r="AY564" s="29" t="s">
        <v>133</v>
      </c>
      <c r="AZ564" s="47">
        <v>1.1521114649099999</v>
      </c>
      <c r="BA564" s="30">
        <v>-1</v>
      </c>
      <c r="BB564" s="42">
        <v>5</v>
      </c>
      <c r="BC564" s="31" t="s">
        <v>11331</v>
      </c>
      <c r="BD564" s="31" t="s">
        <v>1050</v>
      </c>
      <c r="BE564" s="31" t="s">
        <v>1711</v>
      </c>
      <c r="BF564" s="32" t="s">
        <v>133</v>
      </c>
      <c r="BG564" s="32" t="s">
        <v>133</v>
      </c>
      <c r="BH564" s="33">
        <v>0.05</v>
      </c>
      <c r="BI564" s="33">
        <v>0.05</v>
      </c>
      <c r="BJ564" s="32" t="s">
        <v>133</v>
      </c>
      <c r="BK564" s="32" t="s">
        <v>133</v>
      </c>
      <c r="BL564" s="32" t="s">
        <v>133</v>
      </c>
      <c r="BM564" s="34" t="s">
        <v>133</v>
      </c>
      <c r="BN564" s="34" t="s">
        <v>133</v>
      </c>
      <c r="BO564" s="34" t="s">
        <v>133</v>
      </c>
      <c r="BP564" s="34" t="s">
        <v>133</v>
      </c>
      <c r="BQ564" s="35" t="s">
        <v>133</v>
      </c>
      <c r="BR564" s="16">
        <f t="shared" si="75"/>
        <v>0.51575187832910507</v>
      </c>
      <c r="BS564" s="16">
        <f t="shared" si="76"/>
        <v>0.51575187832910507</v>
      </c>
      <c r="BT564" s="35" t="s">
        <v>133</v>
      </c>
      <c r="BU564" s="35" t="s">
        <v>133</v>
      </c>
      <c r="BV564" s="35" t="s">
        <v>133</v>
      </c>
      <c r="BW564" s="35" t="s">
        <v>133</v>
      </c>
      <c r="BX564" s="36">
        <v>1</v>
      </c>
      <c r="BY564" s="37" t="s">
        <v>6052</v>
      </c>
      <c r="BZ564" s="38" t="s">
        <v>6051</v>
      </c>
    </row>
    <row r="565" spans="1:78" ht="50.1" customHeight="1">
      <c r="A565" s="19" t="s">
        <v>906</v>
      </c>
      <c r="B565" s="20" t="s">
        <v>903</v>
      </c>
      <c r="C565" s="21">
        <v>7</v>
      </c>
      <c r="D565" s="21" t="s">
        <v>904</v>
      </c>
      <c r="E565" s="40">
        <v>9.2919420000000006</v>
      </c>
      <c r="F565" s="40">
        <v>79.245210999999998</v>
      </c>
      <c r="G565" s="41">
        <v>1</v>
      </c>
      <c r="H565" s="22">
        <v>6210</v>
      </c>
      <c r="I565" s="22">
        <v>120</v>
      </c>
      <c r="J565" s="23">
        <v>6624</v>
      </c>
      <c r="K565" s="23">
        <v>6915</v>
      </c>
      <c r="L565" s="23">
        <v>6333</v>
      </c>
      <c r="M565" s="24" t="s">
        <v>133</v>
      </c>
      <c r="N565" s="25" t="s">
        <v>133</v>
      </c>
      <c r="O565" s="25" t="s">
        <v>133</v>
      </c>
      <c r="P565" s="25" t="s">
        <v>133</v>
      </c>
      <c r="Q565" s="25" t="s">
        <v>133</v>
      </c>
      <c r="R565" s="25" t="s">
        <v>133</v>
      </c>
      <c r="S565" s="44" t="s">
        <v>133</v>
      </c>
      <c r="T565" s="26" t="s">
        <v>905</v>
      </c>
      <c r="U565" s="27" t="s">
        <v>133</v>
      </c>
      <c r="V565" s="27" t="s">
        <v>133</v>
      </c>
      <c r="W565" s="27" t="s">
        <v>133</v>
      </c>
      <c r="X565" s="27" t="s">
        <v>133</v>
      </c>
      <c r="Y565" s="27">
        <v>0.01</v>
      </c>
      <c r="Z565" s="27" t="s">
        <v>133</v>
      </c>
      <c r="AA565" s="27" t="s">
        <v>133</v>
      </c>
      <c r="AB565" s="28" t="s">
        <v>133</v>
      </c>
      <c r="AC565" s="28">
        <v>0.5</v>
      </c>
      <c r="AD565" s="28">
        <v>0.03</v>
      </c>
      <c r="AE565" s="28" t="s">
        <v>796</v>
      </c>
      <c r="AF565" s="28">
        <v>0.1</v>
      </c>
      <c r="AG565" s="39" t="s">
        <v>133</v>
      </c>
      <c r="AH565" s="39" t="s">
        <v>133</v>
      </c>
      <c r="AI565" s="39" t="s">
        <v>133</v>
      </c>
      <c r="AJ565" s="39" t="s">
        <v>133</v>
      </c>
      <c r="AK565" s="39" t="s">
        <v>133</v>
      </c>
      <c r="AL565" s="39">
        <v>1.4</v>
      </c>
      <c r="AM565" s="45" t="s">
        <v>133</v>
      </c>
      <c r="AN565" s="15">
        <f t="shared" si="77"/>
        <v>0.51088159097779207</v>
      </c>
      <c r="AO565" s="15">
        <f t="shared" si="78"/>
        <v>0.51088159097779207</v>
      </c>
      <c r="AP565" s="47">
        <v>-0.237126853227</v>
      </c>
      <c r="AQ565" s="29" t="s">
        <v>133</v>
      </c>
      <c r="AR565" s="29" t="s">
        <v>133</v>
      </c>
      <c r="AS565" s="148">
        <v>-0.14426083539199999</v>
      </c>
      <c r="AT565" s="148">
        <v>-0.106623122436</v>
      </c>
      <c r="AU565" s="48">
        <v>5.4768531162200003E-4</v>
      </c>
      <c r="AV565" s="47">
        <v>0.107718493059</v>
      </c>
      <c r="AW565" s="47">
        <v>0.15057954417200001</v>
      </c>
      <c r="AX565" s="29" t="s">
        <v>133</v>
      </c>
      <c r="AY565" s="29" t="s">
        <v>133</v>
      </c>
      <c r="AZ565" s="47">
        <v>0.23770441314999999</v>
      </c>
      <c r="BA565" s="30">
        <v>-1</v>
      </c>
      <c r="BB565" s="42">
        <v>1</v>
      </c>
      <c r="BC565" s="31" t="s">
        <v>11331</v>
      </c>
      <c r="BD565" s="31" t="s">
        <v>11423</v>
      </c>
      <c r="BE565" s="31" t="s">
        <v>1711</v>
      </c>
      <c r="BF565" s="32" t="s">
        <v>133</v>
      </c>
      <c r="BG565" s="32" t="s">
        <v>133</v>
      </c>
      <c r="BH565" s="33">
        <v>0.05</v>
      </c>
      <c r="BI565" s="33">
        <v>0.05</v>
      </c>
      <c r="BJ565" s="32" t="s">
        <v>133</v>
      </c>
      <c r="BK565" s="32" t="s">
        <v>133</v>
      </c>
      <c r="BL565" s="32" t="s">
        <v>133</v>
      </c>
      <c r="BM565" s="34" t="s">
        <v>133</v>
      </c>
      <c r="BN565" s="34" t="s">
        <v>133</v>
      </c>
      <c r="BO565" s="34" t="s">
        <v>133</v>
      </c>
      <c r="BP565" s="34" t="s">
        <v>133</v>
      </c>
      <c r="BQ565" s="35" t="s">
        <v>133</v>
      </c>
      <c r="BR565" s="16">
        <f t="shared" ref="BR565:BR579" si="79">SQRT(SUMSQ(AN565,BG565,IF(OR(BH565="n/a",BH565="nd"),0,BH565),IF(OR(BI565="n/a",BI565="nd"),0,BI565)))</f>
        <v>0.51575187832910507</v>
      </c>
      <c r="BS565" s="16">
        <f t="shared" ref="BS565:BS579" si="80">SQRT(SUMSQ(AO565,BG565,IF(OR(BH565="n/a",BH565="nd"),0,BH565),IF(OR(BI565="n/a",BI565="nd"),0,BI565)))</f>
        <v>0.51575187832910507</v>
      </c>
      <c r="BT565" s="35" t="s">
        <v>133</v>
      </c>
      <c r="BU565" s="35" t="s">
        <v>133</v>
      </c>
      <c r="BV565" s="35" t="s">
        <v>133</v>
      </c>
      <c r="BW565" s="35" t="s">
        <v>133</v>
      </c>
      <c r="BX565" s="36">
        <v>0</v>
      </c>
      <c r="BY565" s="37" t="s">
        <v>133</v>
      </c>
      <c r="BZ565" s="38" t="s">
        <v>6093</v>
      </c>
    </row>
    <row r="566" spans="1:78" ht="50.1" customHeight="1">
      <c r="A566" s="19" t="s">
        <v>907</v>
      </c>
      <c r="B566" s="20" t="s">
        <v>903</v>
      </c>
      <c r="C566" s="21">
        <v>7</v>
      </c>
      <c r="D566" s="21" t="s">
        <v>904</v>
      </c>
      <c r="E566" s="40">
        <v>9.2916159999999994</v>
      </c>
      <c r="F566" s="40">
        <v>79.253369000000006</v>
      </c>
      <c r="G566" s="41">
        <v>1</v>
      </c>
      <c r="H566" s="22">
        <v>5700</v>
      </c>
      <c r="I566" s="22">
        <v>120</v>
      </c>
      <c r="J566" s="23">
        <v>6048</v>
      </c>
      <c r="K566" s="23">
        <v>6324</v>
      </c>
      <c r="L566" s="23">
        <v>5772</v>
      </c>
      <c r="M566" s="24" t="s">
        <v>133</v>
      </c>
      <c r="N566" s="25" t="s">
        <v>133</v>
      </c>
      <c r="O566" s="25" t="s">
        <v>133</v>
      </c>
      <c r="P566" s="25" t="s">
        <v>133</v>
      </c>
      <c r="Q566" s="25" t="s">
        <v>133</v>
      </c>
      <c r="R566" s="25" t="s">
        <v>133</v>
      </c>
      <c r="S566" s="44" t="s">
        <v>133</v>
      </c>
      <c r="T566" s="26" t="s">
        <v>905</v>
      </c>
      <c r="U566" s="27" t="s">
        <v>133</v>
      </c>
      <c r="V566" s="27" t="s">
        <v>133</v>
      </c>
      <c r="W566" s="27" t="s">
        <v>133</v>
      </c>
      <c r="X566" s="27" t="s">
        <v>133</v>
      </c>
      <c r="Y566" s="27">
        <v>0.01</v>
      </c>
      <c r="Z566" s="27" t="s">
        <v>133</v>
      </c>
      <c r="AA566" s="27" t="s">
        <v>133</v>
      </c>
      <c r="AB566" s="28" t="s">
        <v>133</v>
      </c>
      <c r="AC566" s="28">
        <v>0.5</v>
      </c>
      <c r="AD566" s="28">
        <v>0.03</v>
      </c>
      <c r="AE566" s="28" t="s">
        <v>796</v>
      </c>
      <c r="AF566" s="28">
        <v>0.1</v>
      </c>
      <c r="AG566" s="39" t="s">
        <v>133</v>
      </c>
      <c r="AH566" s="39" t="s">
        <v>133</v>
      </c>
      <c r="AI566" s="39" t="s">
        <v>133</v>
      </c>
      <c r="AJ566" s="39" t="s">
        <v>133</v>
      </c>
      <c r="AK566" s="39" t="s">
        <v>133</v>
      </c>
      <c r="AL566" s="39">
        <f>1.4-(AU566-AT566)</f>
        <v>1.2928042963980308</v>
      </c>
      <c r="AM566" s="45" t="s">
        <v>133</v>
      </c>
      <c r="AN566" s="15">
        <f t="shared" si="77"/>
        <v>0.51088159097779207</v>
      </c>
      <c r="AO566" s="15">
        <f t="shared" si="78"/>
        <v>0.51088159097779207</v>
      </c>
      <c r="AP566" s="47">
        <v>-0.23711037257299999</v>
      </c>
      <c r="AQ566" s="29" t="s">
        <v>133</v>
      </c>
      <c r="AR566" s="29" t="s">
        <v>133</v>
      </c>
      <c r="AS566" s="148">
        <v>-0.144227398507</v>
      </c>
      <c r="AT566" s="148">
        <v>-0.10666101936400001</v>
      </c>
      <c r="AU566" s="48">
        <v>5.3468423796899998E-4</v>
      </c>
      <c r="AV566" s="47">
        <v>0.10773038784</v>
      </c>
      <c r="AW566" s="47">
        <v>0.15062182673499999</v>
      </c>
      <c r="AX566" s="29" t="s">
        <v>133</v>
      </c>
      <c r="AY566" s="29" t="s">
        <v>133</v>
      </c>
      <c r="AZ566" s="47">
        <v>0.23790608264900001</v>
      </c>
      <c r="BA566" s="30">
        <v>-1</v>
      </c>
      <c r="BB566" s="42">
        <v>1</v>
      </c>
      <c r="BC566" s="31" t="s">
        <v>11331</v>
      </c>
      <c r="BD566" s="31" t="s">
        <v>11423</v>
      </c>
      <c r="BE566" s="31" t="s">
        <v>1711</v>
      </c>
      <c r="BF566" s="32" t="s">
        <v>133</v>
      </c>
      <c r="BG566" s="32" t="s">
        <v>133</v>
      </c>
      <c r="BH566" s="33">
        <v>0.05</v>
      </c>
      <c r="BI566" s="33">
        <v>0.05</v>
      </c>
      <c r="BJ566" s="32" t="s">
        <v>133</v>
      </c>
      <c r="BK566" s="32" t="s">
        <v>133</v>
      </c>
      <c r="BL566" s="32" t="s">
        <v>133</v>
      </c>
      <c r="BM566" s="34" t="s">
        <v>133</v>
      </c>
      <c r="BN566" s="34" t="s">
        <v>133</v>
      </c>
      <c r="BO566" s="34" t="s">
        <v>133</v>
      </c>
      <c r="BP566" s="34" t="s">
        <v>133</v>
      </c>
      <c r="BQ566" s="35" t="s">
        <v>133</v>
      </c>
      <c r="BR566" s="16">
        <f t="shared" si="79"/>
        <v>0.51575187832910507</v>
      </c>
      <c r="BS566" s="16">
        <f t="shared" si="80"/>
        <v>0.51575187832910507</v>
      </c>
      <c r="BT566" s="35" t="s">
        <v>133</v>
      </c>
      <c r="BU566" s="35" t="s">
        <v>133</v>
      </c>
      <c r="BV566" s="35" t="s">
        <v>133</v>
      </c>
      <c r="BW566" s="35" t="s">
        <v>133</v>
      </c>
      <c r="BX566" s="36">
        <v>0</v>
      </c>
      <c r="BY566" s="37" t="s">
        <v>133</v>
      </c>
      <c r="BZ566" s="38" t="s">
        <v>1089</v>
      </c>
    </row>
    <row r="567" spans="1:78" ht="50.1" customHeight="1">
      <c r="A567" s="19" t="s">
        <v>908</v>
      </c>
      <c r="B567" s="20" t="s">
        <v>903</v>
      </c>
      <c r="C567" s="21">
        <v>7</v>
      </c>
      <c r="D567" s="21" t="s">
        <v>904</v>
      </c>
      <c r="E567" s="40">
        <v>9.2919420000000006</v>
      </c>
      <c r="F567" s="40">
        <v>79.216166000000001</v>
      </c>
      <c r="G567" s="41">
        <v>1</v>
      </c>
      <c r="H567" s="22">
        <v>5310</v>
      </c>
      <c r="I567" s="22">
        <v>120</v>
      </c>
      <c r="J567" s="23">
        <f>MEDIAN(K567,L567)</f>
        <v>5623</v>
      </c>
      <c r="K567" s="23">
        <v>5912</v>
      </c>
      <c r="L567" s="23">
        <v>5334</v>
      </c>
      <c r="M567" s="24" t="s">
        <v>1174</v>
      </c>
      <c r="N567" s="25" t="s">
        <v>133</v>
      </c>
      <c r="O567" s="25" t="s">
        <v>133</v>
      </c>
      <c r="P567" s="25" t="s">
        <v>133</v>
      </c>
      <c r="Q567" s="25" t="s">
        <v>133</v>
      </c>
      <c r="R567" s="25" t="s">
        <v>133</v>
      </c>
      <c r="S567" s="44" t="s">
        <v>133</v>
      </c>
      <c r="T567" s="26" t="s">
        <v>905</v>
      </c>
      <c r="U567" s="27" t="s">
        <v>133</v>
      </c>
      <c r="V567" s="27" t="s">
        <v>133</v>
      </c>
      <c r="W567" s="27" t="s">
        <v>133</v>
      </c>
      <c r="X567" s="27" t="s">
        <v>133</v>
      </c>
      <c r="Y567" s="27">
        <v>0.01</v>
      </c>
      <c r="Z567" s="27" t="s">
        <v>133</v>
      </c>
      <c r="AA567" s="27" t="s">
        <v>133</v>
      </c>
      <c r="AB567" s="28" t="s">
        <v>133</v>
      </c>
      <c r="AC567" s="28">
        <v>0.5</v>
      </c>
      <c r="AD567" s="28">
        <v>0.03</v>
      </c>
      <c r="AE567" s="28" t="s">
        <v>796</v>
      </c>
      <c r="AF567" s="28">
        <v>0.1</v>
      </c>
      <c r="AG567" s="39" t="s">
        <v>133</v>
      </c>
      <c r="AH567" s="39" t="s">
        <v>133</v>
      </c>
      <c r="AI567" s="39" t="s">
        <v>133</v>
      </c>
      <c r="AJ567" s="39" t="s">
        <v>133</v>
      </c>
      <c r="AK567" s="39" t="s">
        <v>133</v>
      </c>
      <c r="AL567" s="39">
        <f>1.4-(AU567-AT567)</f>
        <v>1.292090264128662</v>
      </c>
      <c r="AM567" s="45" t="s">
        <v>133</v>
      </c>
      <c r="AN567" s="15">
        <f t="shared" si="77"/>
        <v>0.51088159097779207</v>
      </c>
      <c r="AO567" s="15">
        <f t="shared" si="78"/>
        <v>0.51088159097779207</v>
      </c>
      <c r="AP567" s="47">
        <v>-0.238526222082</v>
      </c>
      <c r="AQ567" s="29" t="s">
        <v>133</v>
      </c>
      <c r="AR567" s="29" t="s">
        <v>133</v>
      </c>
      <c r="AS567" s="148">
        <v>-0.14516183924000001</v>
      </c>
      <c r="AT567" s="148">
        <v>-0.107337444054</v>
      </c>
      <c r="AU567" s="48">
        <v>5.7229181733799996E-4</v>
      </c>
      <c r="AV567" s="47">
        <v>0.108482027689</v>
      </c>
      <c r="AW567" s="47">
        <v>0.151489794476</v>
      </c>
      <c r="AX567" s="29" t="s">
        <v>133</v>
      </c>
      <c r="AY567" s="29" t="s">
        <v>133</v>
      </c>
      <c r="AZ567" s="47">
        <v>0.23910965273199999</v>
      </c>
      <c r="BA567" s="30">
        <v>-1</v>
      </c>
      <c r="BB567" s="42">
        <v>1</v>
      </c>
      <c r="BC567" s="31" t="s">
        <v>11331</v>
      </c>
      <c r="BD567" s="31" t="s">
        <v>11423</v>
      </c>
      <c r="BE567" s="31" t="s">
        <v>1711</v>
      </c>
      <c r="BF567" s="32" t="s">
        <v>133</v>
      </c>
      <c r="BG567" s="32" t="s">
        <v>133</v>
      </c>
      <c r="BH567" s="33">
        <v>0.05</v>
      </c>
      <c r="BI567" s="33">
        <v>0.05</v>
      </c>
      <c r="BJ567" s="32" t="s">
        <v>133</v>
      </c>
      <c r="BK567" s="32" t="s">
        <v>133</v>
      </c>
      <c r="BL567" s="32" t="s">
        <v>133</v>
      </c>
      <c r="BM567" s="34" t="s">
        <v>133</v>
      </c>
      <c r="BN567" s="34" t="s">
        <v>133</v>
      </c>
      <c r="BO567" s="34" t="s">
        <v>133</v>
      </c>
      <c r="BP567" s="34" t="s">
        <v>133</v>
      </c>
      <c r="BQ567" s="35" t="s">
        <v>133</v>
      </c>
      <c r="BR567" s="16">
        <f t="shared" si="79"/>
        <v>0.51575187832910507</v>
      </c>
      <c r="BS567" s="16">
        <f t="shared" si="80"/>
        <v>0.51575187832910507</v>
      </c>
      <c r="BT567" s="35" t="s">
        <v>133</v>
      </c>
      <c r="BU567" s="35" t="s">
        <v>133</v>
      </c>
      <c r="BV567" s="35" t="s">
        <v>133</v>
      </c>
      <c r="BW567" s="35" t="s">
        <v>133</v>
      </c>
      <c r="BX567" s="36">
        <v>0</v>
      </c>
      <c r="BY567" s="37" t="s">
        <v>133</v>
      </c>
      <c r="BZ567" s="38" t="s">
        <v>6099</v>
      </c>
    </row>
    <row r="568" spans="1:78" ht="50.1" customHeight="1">
      <c r="A568" s="19" t="s">
        <v>909</v>
      </c>
      <c r="B568" s="20" t="s">
        <v>903</v>
      </c>
      <c r="C568" s="21">
        <v>7</v>
      </c>
      <c r="D568" s="21" t="s">
        <v>904</v>
      </c>
      <c r="E568" s="40">
        <v>9.2952060000000003</v>
      </c>
      <c r="F568" s="40">
        <v>79.265770000000003</v>
      </c>
      <c r="G568" s="41">
        <v>1</v>
      </c>
      <c r="H568" s="22">
        <v>6450</v>
      </c>
      <c r="I568" s="22">
        <v>160</v>
      </c>
      <c r="J568" s="23">
        <v>6891.5</v>
      </c>
      <c r="K568" s="23">
        <v>7264</v>
      </c>
      <c r="L568" s="23">
        <v>6519</v>
      </c>
      <c r="M568" s="24" t="s">
        <v>1174</v>
      </c>
      <c r="N568" s="25" t="s">
        <v>133</v>
      </c>
      <c r="O568" s="25" t="s">
        <v>133</v>
      </c>
      <c r="P568" s="25" t="s">
        <v>133</v>
      </c>
      <c r="Q568" s="25" t="s">
        <v>133</v>
      </c>
      <c r="R568" s="25" t="s">
        <v>133</v>
      </c>
      <c r="S568" s="44" t="s">
        <v>133</v>
      </c>
      <c r="T568" s="26" t="s">
        <v>905</v>
      </c>
      <c r="U568" s="27" t="s">
        <v>133</v>
      </c>
      <c r="V568" s="27" t="s">
        <v>133</v>
      </c>
      <c r="W568" s="27" t="s">
        <v>133</v>
      </c>
      <c r="X568" s="27" t="s">
        <v>133</v>
      </c>
      <c r="Y568" s="27">
        <v>0.01</v>
      </c>
      <c r="Z568" s="27" t="s">
        <v>133</v>
      </c>
      <c r="AA568" s="27" t="s">
        <v>133</v>
      </c>
      <c r="AB568" s="28" t="s">
        <v>133</v>
      </c>
      <c r="AC568" s="28">
        <v>0.5</v>
      </c>
      <c r="AD568" s="28">
        <v>0.03</v>
      </c>
      <c r="AE568" s="28" t="s">
        <v>796</v>
      </c>
      <c r="AF568" s="28">
        <v>0.1</v>
      </c>
      <c r="AG568" s="39" t="s">
        <v>133</v>
      </c>
      <c r="AH568" s="39" t="s">
        <v>133</v>
      </c>
      <c r="AI568" s="39" t="s">
        <v>133</v>
      </c>
      <c r="AJ568" s="39" t="s">
        <v>133</v>
      </c>
      <c r="AK568" s="39" t="s">
        <v>133</v>
      </c>
      <c r="AL568" s="39">
        <f>1-(AU568-AT568)</f>
        <v>0.895820938368312</v>
      </c>
      <c r="AM568" s="45" t="s">
        <v>133</v>
      </c>
      <c r="AN568" s="15">
        <f t="shared" si="77"/>
        <v>0.51088159097779207</v>
      </c>
      <c r="AO568" s="15">
        <f t="shared" si="78"/>
        <v>0.51088159097779207</v>
      </c>
      <c r="AP568" s="47">
        <v>-0.23237393648099999</v>
      </c>
      <c r="AQ568" s="29" t="s">
        <v>133</v>
      </c>
      <c r="AR568" s="29" t="s">
        <v>133</v>
      </c>
      <c r="AS568" s="148">
        <v>-0.141446321417</v>
      </c>
      <c r="AT568" s="148">
        <v>-0.103624257486</v>
      </c>
      <c r="AU568" s="48">
        <v>5.5480414568799996E-4</v>
      </c>
      <c r="AV568" s="47">
        <v>0.104733865777</v>
      </c>
      <c r="AW568" s="47">
        <v>0.146984930268</v>
      </c>
      <c r="AX568" s="29" t="s">
        <v>133</v>
      </c>
      <c r="AY568" s="29" t="s">
        <v>133</v>
      </c>
      <c r="AZ568" s="47">
        <v>0.230923477806</v>
      </c>
      <c r="BA568" s="30">
        <v>-1</v>
      </c>
      <c r="BB568" s="42">
        <v>1</v>
      </c>
      <c r="BC568" s="31" t="s">
        <v>11331</v>
      </c>
      <c r="BD568" s="31" t="s">
        <v>11423</v>
      </c>
      <c r="BE568" s="31" t="s">
        <v>1711</v>
      </c>
      <c r="BF568" s="32" t="s">
        <v>133</v>
      </c>
      <c r="BG568" s="32" t="s">
        <v>133</v>
      </c>
      <c r="BH568" s="33">
        <v>0.05</v>
      </c>
      <c r="BI568" s="33">
        <v>0.05</v>
      </c>
      <c r="BJ568" s="32" t="s">
        <v>133</v>
      </c>
      <c r="BK568" s="32" t="s">
        <v>133</v>
      </c>
      <c r="BL568" s="32" t="s">
        <v>133</v>
      </c>
      <c r="BM568" s="34" t="s">
        <v>133</v>
      </c>
      <c r="BN568" s="34" t="s">
        <v>133</v>
      </c>
      <c r="BO568" s="34" t="s">
        <v>133</v>
      </c>
      <c r="BP568" s="34" t="s">
        <v>133</v>
      </c>
      <c r="BQ568" s="35" t="s">
        <v>133</v>
      </c>
      <c r="BR568" s="16">
        <f t="shared" si="79"/>
        <v>0.51575187832910507</v>
      </c>
      <c r="BS568" s="16">
        <f t="shared" si="80"/>
        <v>0.51575187832910507</v>
      </c>
      <c r="BT568" s="35" t="s">
        <v>133</v>
      </c>
      <c r="BU568" s="35" t="s">
        <v>133</v>
      </c>
      <c r="BV568" s="35" t="s">
        <v>133</v>
      </c>
      <c r="BW568" s="35" t="s">
        <v>133</v>
      </c>
      <c r="BX568" s="36">
        <v>0</v>
      </c>
      <c r="BY568" s="37" t="s">
        <v>133</v>
      </c>
      <c r="BZ568" s="38" t="s">
        <v>6099</v>
      </c>
    </row>
    <row r="569" spans="1:78" ht="50.1" customHeight="1">
      <c r="A569" s="19" t="s">
        <v>910</v>
      </c>
      <c r="B569" s="20" t="s">
        <v>903</v>
      </c>
      <c r="C569" s="21">
        <v>7</v>
      </c>
      <c r="D569" s="21" t="s">
        <v>904</v>
      </c>
      <c r="E569" s="40">
        <v>9.2903110000000009</v>
      </c>
      <c r="F569" s="40">
        <v>79.131969999999995</v>
      </c>
      <c r="G569" s="41">
        <v>1</v>
      </c>
      <c r="H569" s="22">
        <v>5410</v>
      </c>
      <c r="I569" s="22">
        <v>110</v>
      </c>
      <c r="J569" s="23">
        <v>5750</v>
      </c>
      <c r="K569" s="23">
        <v>5995</v>
      </c>
      <c r="L569" s="23">
        <v>5505</v>
      </c>
      <c r="M569" s="24" t="s">
        <v>133</v>
      </c>
      <c r="N569" s="25" t="s">
        <v>133</v>
      </c>
      <c r="O569" s="25" t="s">
        <v>133</v>
      </c>
      <c r="P569" s="25" t="s">
        <v>133</v>
      </c>
      <c r="Q569" s="25" t="s">
        <v>133</v>
      </c>
      <c r="R569" s="25" t="s">
        <v>133</v>
      </c>
      <c r="S569" s="44" t="s">
        <v>133</v>
      </c>
      <c r="T569" s="26" t="s">
        <v>905</v>
      </c>
      <c r="U569" s="27" t="s">
        <v>133</v>
      </c>
      <c r="V569" s="27" t="s">
        <v>133</v>
      </c>
      <c r="W569" s="27" t="s">
        <v>133</v>
      </c>
      <c r="X569" s="27" t="s">
        <v>133</v>
      </c>
      <c r="Y569" s="27">
        <v>0.01</v>
      </c>
      <c r="Z569" s="27" t="s">
        <v>133</v>
      </c>
      <c r="AA569" s="27" t="s">
        <v>133</v>
      </c>
      <c r="AB569" s="28" t="s">
        <v>133</v>
      </c>
      <c r="AC569" s="28">
        <v>0.5</v>
      </c>
      <c r="AD569" s="28">
        <v>0.03</v>
      </c>
      <c r="AE569" s="28" t="s">
        <v>796</v>
      </c>
      <c r="AF569" s="28">
        <v>0.1</v>
      </c>
      <c r="AG569" s="39" t="s">
        <v>133</v>
      </c>
      <c r="AH569" s="39" t="s">
        <v>133</v>
      </c>
      <c r="AI569" s="39" t="s">
        <v>133</v>
      </c>
      <c r="AJ569" s="39" t="s">
        <v>133</v>
      </c>
      <c r="AK569" s="39" t="s">
        <v>133</v>
      </c>
      <c r="AL569" s="39">
        <f>1.2-(AU569-AT569)</f>
        <v>1.083395495913555</v>
      </c>
      <c r="AM569" s="45" t="s">
        <v>133</v>
      </c>
      <c r="AN569" s="15">
        <f t="shared" si="77"/>
        <v>0.51088159097779207</v>
      </c>
      <c r="AO569" s="15">
        <f t="shared" si="78"/>
        <v>0.51088159097779207</v>
      </c>
      <c r="AP569" s="47">
        <v>-0.25208569849599999</v>
      </c>
      <c r="AQ569" s="29" t="s">
        <v>133</v>
      </c>
      <c r="AR569" s="29" t="s">
        <v>133</v>
      </c>
      <c r="AS569" s="148">
        <v>-0.153368350234</v>
      </c>
      <c r="AT569" s="148">
        <v>-0.116102486656</v>
      </c>
      <c r="AU569" s="48">
        <v>5.0201743044499996E-4</v>
      </c>
      <c r="AV569" s="47">
        <v>0.117106521516</v>
      </c>
      <c r="AW569" s="47">
        <v>0.16197301575299999</v>
      </c>
      <c r="AX569" s="29" t="s">
        <v>133</v>
      </c>
      <c r="AY569" s="29" t="s">
        <v>133</v>
      </c>
      <c r="AZ569" s="47">
        <v>0.25932432850800002</v>
      </c>
      <c r="BA569" s="30">
        <v>-1</v>
      </c>
      <c r="BB569" s="42">
        <v>1</v>
      </c>
      <c r="BC569" s="31" t="s">
        <v>11331</v>
      </c>
      <c r="BD569" s="31" t="s">
        <v>11423</v>
      </c>
      <c r="BE569" s="31" t="s">
        <v>1711</v>
      </c>
      <c r="BF569" s="32" t="s">
        <v>133</v>
      </c>
      <c r="BG569" s="32" t="s">
        <v>133</v>
      </c>
      <c r="BH569" s="33">
        <v>0.05</v>
      </c>
      <c r="BI569" s="33">
        <v>0.05</v>
      </c>
      <c r="BJ569" s="32" t="s">
        <v>133</v>
      </c>
      <c r="BK569" s="32" t="s">
        <v>133</v>
      </c>
      <c r="BL569" s="32" t="s">
        <v>133</v>
      </c>
      <c r="BM569" s="34" t="s">
        <v>133</v>
      </c>
      <c r="BN569" s="34" t="s">
        <v>133</v>
      </c>
      <c r="BO569" s="34" t="s">
        <v>133</v>
      </c>
      <c r="BP569" s="34" t="s">
        <v>133</v>
      </c>
      <c r="BQ569" s="35" t="s">
        <v>133</v>
      </c>
      <c r="BR569" s="16">
        <f t="shared" si="79"/>
        <v>0.51575187832910507</v>
      </c>
      <c r="BS569" s="16">
        <f t="shared" si="80"/>
        <v>0.51575187832910507</v>
      </c>
      <c r="BT569" s="35" t="s">
        <v>133</v>
      </c>
      <c r="BU569" s="35" t="s">
        <v>133</v>
      </c>
      <c r="BV569" s="35" t="s">
        <v>133</v>
      </c>
      <c r="BW569" s="35" t="s">
        <v>133</v>
      </c>
      <c r="BX569" s="36">
        <v>0</v>
      </c>
      <c r="BY569" s="37" t="s">
        <v>133</v>
      </c>
      <c r="BZ569" s="38" t="s">
        <v>6099</v>
      </c>
    </row>
    <row r="570" spans="1:78" ht="50.1" customHeight="1">
      <c r="A570" s="19" t="s">
        <v>912</v>
      </c>
      <c r="B570" s="20" t="s">
        <v>903</v>
      </c>
      <c r="C570" s="21">
        <v>7</v>
      </c>
      <c r="D570" s="21" t="s">
        <v>911</v>
      </c>
      <c r="E570" s="40">
        <v>15.657545000000001</v>
      </c>
      <c r="F570" s="40">
        <v>80.391204999999999</v>
      </c>
      <c r="G570" s="41">
        <v>1</v>
      </c>
      <c r="H570" s="22">
        <v>5670</v>
      </c>
      <c r="I570" s="22">
        <v>120</v>
      </c>
      <c r="J570" s="23">
        <v>6017</v>
      </c>
      <c r="K570" s="23">
        <v>6290</v>
      </c>
      <c r="L570" s="23">
        <v>5744</v>
      </c>
      <c r="M570" s="24" t="s">
        <v>1175</v>
      </c>
      <c r="N570" s="25" t="s">
        <v>133</v>
      </c>
      <c r="O570" s="25" t="s">
        <v>133</v>
      </c>
      <c r="P570" s="25" t="s">
        <v>133</v>
      </c>
      <c r="Q570" s="25" t="s">
        <v>133</v>
      </c>
      <c r="R570" s="25" t="s">
        <v>133</v>
      </c>
      <c r="S570" s="44" t="s">
        <v>133</v>
      </c>
      <c r="T570" s="26" t="s">
        <v>905</v>
      </c>
      <c r="U570" s="27" t="s">
        <v>133</v>
      </c>
      <c r="V570" s="27" t="s">
        <v>133</v>
      </c>
      <c r="W570" s="27" t="s">
        <v>133</v>
      </c>
      <c r="X570" s="27" t="s">
        <v>133</v>
      </c>
      <c r="Y570" s="27">
        <v>0.01</v>
      </c>
      <c r="Z570" s="27" t="s">
        <v>133</v>
      </c>
      <c r="AA570" s="27" t="s">
        <v>133</v>
      </c>
      <c r="AB570" s="28" t="s">
        <v>133</v>
      </c>
      <c r="AC570" s="28">
        <v>0.5</v>
      </c>
      <c r="AD570" s="28">
        <v>0.03</v>
      </c>
      <c r="AE570" s="28" t="s">
        <v>796</v>
      </c>
      <c r="AF570" s="28">
        <v>0.1</v>
      </c>
      <c r="AG570" s="39" t="s">
        <v>133</v>
      </c>
      <c r="AH570" s="39" t="s">
        <v>133</v>
      </c>
      <c r="AI570" s="39" t="s">
        <v>133</v>
      </c>
      <c r="AJ570" s="39" t="s">
        <v>133</v>
      </c>
      <c r="AK570" s="39" t="s">
        <v>133</v>
      </c>
      <c r="AL570" s="39">
        <f>3.9-(AU570-AT570)</f>
        <v>3.490269350807444</v>
      </c>
      <c r="AM570" s="45" t="s">
        <v>133</v>
      </c>
      <c r="AN570" s="15">
        <f t="shared" si="77"/>
        <v>0.51088159097779207</v>
      </c>
      <c r="AO570" s="15">
        <f t="shared" si="78"/>
        <v>0.51088159097779207</v>
      </c>
      <c r="AP570" s="47">
        <v>-0.76420190959199996</v>
      </c>
      <c r="AQ570" s="29" t="s">
        <v>133</v>
      </c>
      <c r="AR570" s="29" t="s">
        <v>133</v>
      </c>
      <c r="AS570" s="148">
        <v>-0.47118683205599998</v>
      </c>
      <c r="AT570" s="148">
        <v>-0.408969818988</v>
      </c>
      <c r="AU570" s="48">
        <v>7.6083020455599995E-4</v>
      </c>
      <c r="AV570" s="47">
        <v>0.41049147939699998</v>
      </c>
      <c r="AW570" s="47">
        <v>0.486531135487</v>
      </c>
      <c r="AX570" s="29" t="s">
        <v>133</v>
      </c>
      <c r="AY570" s="29" t="s">
        <v>133</v>
      </c>
      <c r="AZ570" s="47">
        <v>0.80997180606800001</v>
      </c>
      <c r="BA570" s="30">
        <v>-1</v>
      </c>
      <c r="BB570" s="42">
        <v>1</v>
      </c>
      <c r="BC570" s="31" t="s">
        <v>11331</v>
      </c>
      <c r="BD570" s="31" t="s">
        <v>11424</v>
      </c>
      <c r="BE570" s="31" t="s">
        <v>1711</v>
      </c>
      <c r="BF570" s="32" t="s">
        <v>133</v>
      </c>
      <c r="BG570" s="32" t="s">
        <v>133</v>
      </c>
      <c r="BH570" s="33">
        <v>0.05</v>
      </c>
      <c r="BI570" s="33">
        <v>0.05</v>
      </c>
      <c r="BJ570" s="32" t="s">
        <v>133</v>
      </c>
      <c r="BK570" s="32" t="s">
        <v>133</v>
      </c>
      <c r="BL570" s="32" t="s">
        <v>133</v>
      </c>
      <c r="BM570" s="34" t="s">
        <v>133</v>
      </c>
      <c r="BN570" s="34" t="s">
        <v>133</v>
      </c>
      <c r="BO570" s="34" t="s">
        <v>133</v>
      </c>
      <c r="BP570" s="34" t="s">
        <v>133</v>
      </c>
      <c r="BQ570" s="35" t="s">
        <v>133</v>
      </c>
      <c r="BR570" s="16">
        <f t="shared" si="79"/>
        <v>0.51575187832910507</v>
      </c>
      <c r="BS570" s="16">
        <f t="shared" si="80"/>
        <v>0.51575187832910507</v>
      </c>
      <c r="BT570" s="35" t="s">
        <v>133</v>
      </c>
      <c r="BU570" s="35" t="s">
        <v>133</v>
      </c>
      <c r="BV570" s="35" t="s">
        <v>133</v>
      </c>
      <c r="BW570" s="35" t="s">
        <v>133</v>
      </c>
      <c r="BX570" s="36">
        <v>1</v>
      </c>
      <c r="BY570" s="37" t="s">
        <v>1723</v>
      </c>
      <c r="BZ570" s="38" t="s">
        <v>1724</v>
      </c>
    </row>
    <row r="571" spans="1:78" ht="50.1" customHeight="1">
      <c r="A571" s="19" t="s">
        <v>914</v>
      </c>
      <c r="B571" s="20" t="s">
        <v>903</v>
      </c>
      <c r="C571" s="21">
        <v>7</v>
      </c>
      <c r="D571" s="21" t="s">
        <v>911</v>
      </c>
      <c r="E571" s="40">
        <v>15.885973</v>
      </c>
      <c r="F571" s="40">
        <v>81.047936000000007</v>
      </c>
      <c r="G571" s="41">
        <v>1</v>
      </c>
      <c r="H571" s="22">
        <v>5140</v>
      </c>
      <c r="I571" s="22">
        <v>520</v>
      </c>
      <c r="J571" s="23">
        <v>5348</v>
      </c>
      <c r="K571" s="23">
        <v>6603</v>
      </c>
      <c r="L571" s="23">
        <v>4093</v>
      </c>
      <c r="M571" s="24" t="s">
        <v>913</v>
      </c>
      <c r="N571" s="25" t="s">
        <v>133</v>
      </c>
      <c r="O571" s="25" t="s">
        <v>133</v>
      </c>
      <c r="P571" s="25" t="s">
        <v>133</v>
      </c>
      <c r="Q571" s="25" t="s">
        <v>133</v>
      </c>
      <c r="R571" s="25" t="s">
        <v>133</v>
      </c>
      <c r="S571" s="44" t="s">
        <v>133</v>
      </c>
      <c r="T571" s="26" t="s">
        <v>905</v>
      </c>
      <c r="U571" s="27" t="s">
        <v>133</v>
      </c>
      <c r="V571" s="27" t="s">
        <v>133</v>
      </c>
      <c r="W571" s="27" t="s">
        <v>133</v>
      </c>
      <c r="X571" s="27" t="s">
        <v>133</v>
      </c>
      <c r="Y571" s="27">
        <v>0.01</v>
      </c>
      <c r="Z571" s="27" t="s">
        <v>133</v>
      </c>
      <c r="AA571" s="27" t="s">
        <v>133</v>
      </c>
      <c r="AB571" s="28" t="s">
        <v>133</v>
      </c>
      <c r="AC571" s="28">
        <v>0.5</v>
      </c>
      <c r="AD571" s="28">
        <v>0.03</v>
      </c>
      <c r="AE571" s="28" t="s">
        <v>796</v>
      </c>
      <c r="AF571" s="28">
        <v>0.1</v>
      </c>
      <c r="AG571" s="39" t="s">
        <v>133</v>
      </c>
      <c r="AH571" s="39" t="s">
        <v>133</v>
      </c>
      <c r="AI571" s="39" t="s">
        <v>133</v>
      </c>
      <c r="AJ571" s="39" t="s">
        <v>133</v>
      </c>
      <c r="AK571" s="39" t="s">
        <v>133</v>
      </c>
      <c r="AL571" s="39">
        <f>3.9-(AU571-AT571)</f>
        <v>3.4986524837166177</v>
      </c>
      <c r="AM571" s="45" t="s">
        <v>133</v>
      </c>
      <c r="AN571" s="15">
        <f t="shared" si="77"/>
        <v>0.51088159097779207</v>
      </c>
      <c r="AO571" s="15">
        <f t="shared" si="78"/>
        <v>0.51088159097779207</v>
      </c>
      <c r="AP571" s="47">
        <v>-0.75169286175299999</v>
      </c>
      <c r="AQ571" s="29" t="s">
        <v>133</v>
      </c>
      <c r="AR571" s="29" t="s">
        <v>133</v>
      </c>
      <c r="AS571" s="148">
        <v>-0.46189088921600002</v>
      </c>
      <c r="AT571" s="148">
        <v>-0.40068413140600001</v>
      </c>
      <c r="AU571" s="48">
        <v>6.63384877382E-4</v>
      </c>
      <c r="AV571" s="47">
        <v>0.40201090115999999</v>
      </c>
      <c r="AW571" s="47">
        <v>0.47941035433099999</v>
      </c>
      <c r="AX571" s="29" t="s">
        <v>133</v>
      </c>
      <c r="AY571" s="29" t="s">
        <v>133</v>
      </c>
      <c r="AZ571" s="47">
        <v>0.79701711120100005</v>
      </c>
      <c r="BA571" s="30">
        <v>-1</v>
      </c>
      <c r="BB571" s="42">
        <v>1</v>
      </c>
      <c r="BC571" s="31" t="s">
        <v>11331</v>
      </c>
      <c r="BD571" s="31" t="s">
        <v>11425</v>
      </c>
      <c r="BE571" s="31" t="s">
        <v>1711</v>
      </c>
      <c r="BF571" s="32" t="s">
        <v>133</v>
      </c>
      <c r="BG571" s="32" t="s">
        <v>133</v>
      </c>
      <c r="BH571" s="33">
        <v>0.05</v>
      </c>
      <c r="BI571" s="33">
        <v>0.05</v>
      </c>
      <c r="BJ571" s="32" t="s">
        <v>133</v>
      </c>
      <c r="BK571" s="32" t="s">
        <v>133</v>
      </c>
      <c r="BL571" s="32" t="s">
        <v>133</v>
      </c>
      <c r="BM571" s="34" t="s">
        <v>133</v>
      </c>
      <c r="BN571" s="34" t="s">
        <v>133</v>
      </c>
      <c r="BO571" s="34" t="s">
        <v>133</v>
      </c>
      <c r="BP571" s="34" t="s">
        <v>133</v>
      </c>
      <c r="BQ571" s="35" t="s">
        <v>133</v>
      </c>
      <c r="BR571" s="16">
        <f t="shared" si="79"/>
        <v>0.51575187832910507</v>
      </c>
      <c r="BS571" s="16">
        <f t="shared" si="80"/>
        <v>0.51575187832910507</v>
      </c>
      <c r="BT571" s="35" t="s">
        <v>133</v>
      </c>
      <c r="BU571" s="35" t="s">
        <v>133</v>
      </c>
      <c r="BV571" s="35" t="s">
        <v>133</v>
      </c>
      <c r="BW571" s="35" t="s">
        <v>133</v>
      </c>
      <c r="BX571" s="36">
        <v>1</v>
      </c>
      <c r="BY571" s="37" t="s">
        <v>1723</v>
      </c>
      <c r="BZ571" s="38" t="s">
        <v>1724</v>
      </c>
    </row>
    <row r="572" spans="1:78" ht="50.1" customHeight="1">
      <c r="A572" s="19" t="s">
        <v>916</v>
      </c>
      <c r="B572" s="20" t="s">
        <v>903</v>
      </c>
      <c r="C572" s="21">
        <v>7</v>
      </c>
      <c r="D572" s="21" t="s">
        <v>904</v>
      </c>
      <c r="E572" s="40">
        <v>9.3245769999999997</v>
      </c>
      <c r="F572" s="40">
        <v>79.302319999999995</v>
      </c>
      <c r="G572" s="41">
        <v>1</v>
      </c>
      <c r="H572" s="22">
        <v>4350</v>
      </c>
      <c r="I572" s="22">
        <v>140</v>
      </c>
      <c r="J572" s="23">
        <v>4445.5</v>
      </c>
      <c r="K572" s="23">
        <v>4824</v>
      </c>
      <c r="L572" s="23">
        <v>4067</v>
      </c>
      <c r="M572" s="24" t="s">
        <v>915</v>
      </c>
      <c r="N572" s="25" t="s">
        <v>133</v>
      </c>
      <c r="O572" s="25" t="s">
        <v>133</v>
      </c>
      <c r="P572" s="25" t="s">
        <v>133</v>
      </c>
      <c r="Q572" s="25" t="s">
        <v>133</v>
      </c>
      <c r="R572" s="25" t="s">
        <v>133</v>
      </c>
      <c r="S572" s="44" t="s">
        <v>133</v>
      </c>
      <c r="T572" s="26" t="s">
        <v>905</v>
      </c>
      <c r="U572" s="27" t="s">
        <v>133</v>
      </c>
      <c r="V572" s="27" t="s">
        <v>133</v>
      </c>
      <c r="W572" s="27" t="s">
        <v>133</v>
      </c>
      <c r="X572" s="27" t="s">
        <v>133</v>
      </c>
      <c r="Y572" s="27">
        <v>0.01</v>
      </c>
      <c r="Z572" s="27" t="s">
        <v>133</v>
      </c>
      <c r="AA572" s="27" t="s">
        <v>133</v>
      </c>
      <c r="AB572" s="28" t="s">
        <v>133</v>
      </c>
      <c r="AC572" s="28">
        <v>0.5</v>
      </c>
      <c r="AD572" s="28">
        <v>0.03</v>
      </c>
      <c r="AE572" s="28" t="s">
        <v>796</v>
      </c>
      <c r="AF572" s="28">
        <v>0.1</v>
      </c>
      <c r="AG572" s="39" t="s">
        <v>133</v>
      </c>
      <c r="AH572" s="39" t="s">
        <v>133</v>
      </c>
      <c r="AI572" s="39" t="s">
        <v>133</v>
      </c>
      <c r="AJ572" s="39" t="s">
        <v>133</v>
      </c>
      <c r="AK572" s="39" t="s">
        <v>133</v>
      </c>
      <c r="AL572" s="39">
        <f>2.9-(AU572-AT572)</f>
        <v>2.8177372337704729</v>
      </c>
      <c r="AM572" s="45" t="s">
        <v>133</v>
      </c>
      <c r="AN572" s="15">
        <f t="shared" si="77"/>
        <v>0.51088159097779207</v>
      </c>
      <c r="AO572" s="15">
        <f t="shared" si="78"/>
        <v>0.51088159097779207</v>
      </c>
      <c r="AP572" s="47">
        <v>-0.20273073988400001</v>
      </c>
      <c r="AQ572" s="29" t="s">
        <v>133</v>
      </c>
      <c r="AR572" s="29" t="s">
        <v>133</v>
      </c>
      <c r="AS572" s="148">
        <v>-0.12178627258999999</v>
      </c>
      <c r="AT572" s="148">
        <v>-8.1421564714299996E-2</v>
      </c>
      <c r="AU572" s="48">
        <v>8.4120151522700003E-4</v>
      </c>
      <c r="AV572" s="47">
        <v>8.31039677448E-2</v>
      </c>
      <c r="AW572" s="47">
        <v>0.120659372719</v>
      </c>
      <c r="AX572" s="29" t="s">
        <v>133</v>
      </c>
      <c r="AY572" s="29" t="s">
        <v>133</v>
      </c>
      <c r="AZ572" s="47">
        <v>0.18637726915399999</v>
      </c>
      <c r="BA572" s="30">
        <v>-1</v>
      </c>
      <c r="BB572" s="42">
        <v>1</v>
      </c>
      <c r="BC572" s="31" t="s">
        <v>11331</v>
      </c>
      <c r="BD572" s="31" t="s">
        <v>11426</v>
      </c>
      <c r="BE572" s="31" t="s">
        <v>1711</v>
      </c>
      <c r="BF572" s="32" t="s">
        <v>133</v>
      </c>
      <c r="BG572" s="32" t="s">
        <v>133</v>
      </c>
      <c r="BH572" s="33">
        <v>0.05</v>
      </c>
      <c r="BI572" s="33">
        <v>0.05</v>
      </c>
      <c r="BJ572" s="32" t="s">
        <v>133</v>
      </c>
      <c r="BK572" s="32" t="s">
        <v>133</v>
      </c>
      <c r="BL572" s="32" t="s">
        <v>133</v>
      </c>
      <c r="BM572" s="34" t="s">
        <v>133</v>
      </c>
      <c r="BN572" s="34" t="s">
        <v>133</v>
      </c>
      <c r="BO572" s="34" t="s">
        <v>133</v>
      </c>
      <c r="BP572" s="34" t="s">
        <v>133</v>
      </c>
      <c r="BQ572" s="35" t="s">
        <v>133</v>
      </c>
      <c r="BR572" s="16">
        <f t="shared" si="79"/>
        <v>0.51575187832910507</v>
      </c>
      <c r="BS572" s="16">
        <f t="shared" si="80"/>
        <v>0.51575187832910507</v>
      </c>
      <c r="BT572" s="35" t="s">
        <v>133</v>
      </c>
      <c r="BU572" s="35" t="s">
        <v>133</v>
      </c>
      <c r="BV572" s="35" t="s">
        <v>133</v>
      </c>
      <c r="BW572" s="35" t="s">
        <v>133</v>
      </c>
      <c r="BX572" s="36">
        <v>1</v>
      </c>
      <c r="BY572" s="37" t="s">
        <v>1723</v>
      </c>
      <c r="BZ572" s="38" t="s">
        <v>1724</v>
      </c>
    </row>
    <row r="573" spans="1:78" ht="50.1" customHeight="1">
      <c r="A573" s="19" t="s">
        <v>918</v>
      </c>
      <c r="B573" s="20" t="s">
        <v>903</v>
      </c>
      <c r="C573" s="21">
        <v>7</v>
      </c>
      <c r="D573" s="21" t="s">
        <v>904</v>
      </c>
      <c r="E573" s="40">
        <v>9.2919420000000006</v>
      </c>
      <c r="F573" s="40">
        <v>79.245210999999998</v>
      </c>
      <c r="G573" s="41">
        <v>1</v>
      </c>
      <c r="H573" s="22">
        <v>4860</v>
      </c>
      <c r="I573" s="22">
        <v>100</v>
      </c>
      <c r="J573" s="23">
        <f>MEDIAN(K573,L573)</f>
        <v>5114</v>
      </c>
      <c r="K573" s="23">
        <v>5389</v>
      </c>
      <c r="L573" s="23">
        <v>4839</v>
      </c>
      <c r="M573" s="24" t="s">
        <v>917</v>
      </c>
      <c r="N573" s="25" t="s">
        <v>133</v>
      </c>
      <c r="O573" s="25" t="s">
        <v>133</v>
      </c>
      <c r="P573" s="25" t="s">
        <v>133</v>
      </c>
      <c r="Q573" s="25" t="s">
        <v>133</v>
      </c>
      <c r="R573" s="25" t="s">
        <v>133</v>
      </c>
      <c r="S573" s="44" t="s">
        <v>133</v>
      </c>
      <c r="T573" s="26" t="s">
        <v>905</v>
      </c>
      <c r="U573" s="27" t="s">
        <v>133</v>
      </c>
      <c r="V573" s="27" t="s">
        <v>133</v>
      </c>
      <c r="W573" s="27" t="s">
        <v>133</v>
      </c>
      <c r="X573" s="27" t="s">
        <v>133</v>
      </c>
      <c r="Y573" s="27">
        <v>0.01</v>
      </c>
      <c r="Z573" s="27" t="s">
        <v>133</v>
      </c>
      <c r="AA573" s="27" t="s">
        <v>133</v>
      </c>
      <c r="AB573" s="28" t="s">
        <v>133</v>
      </c>
      <c r="AC573" s="28">
        <v>0.5</v>
      </c>
      <c r="AD573" s="28">
        <v>0.03</v>
      </c>
      <c r="AE573" s="28" t="s">
        <v>796</v>
      </c>
      <c r="AF573" s="28">
        <v>0.1</v>
      </c>
      <c r="AG573" s="39" t="s">
        <v>133</v>
      </c>
      <c r="AH573" s="39" t="s">
        <v>133</v>
      </c>
      <c r="AI573" s="39" t="s">
        <v>133</v>
      </c>
      <c r="AJ573" s="39" t="s">
        <v>133</v>
      </c>
      <c r="AK573" s="39" t="s">
        <v>133</v>
      </c>
      <c r="AL573" s="39">
        <f>2.4-(AU573-AT573)</f>
        <v>2.2928291922523778</v>
      </c>
      <c r="AM573" s="45" t="s">
        <v>133</v>
      </c>
      <c r="AN573" s="15">
        <f t="shared" si="77"/>
        <v>0.51088159097779207</v>
      </c>
      <c r="AO573" s="15">
        <f t="shared" si="78"/>
        <v>0.51088159097779207</v>
      </c>
      <c r="AP573" s="47">
        <v>-0.237126853227</v>
      </c>
      <c r="AQ573" s="29" t="s">
        <v>133</v>
      </c>
      <c r="AR573" s="29" t="s">
        <v>133</v>
      </c>
      <c r="AS573" s="148">
        <v>-0.14426083539199999</v>
      </c>
      <c r="AT573" s="148">
        <v>-0.106623122436</v>
      </c>
      <c r="AU573" s="48">
        <v>5.4768531162200003E-4</v>
      </c>
      <c r="AV573" s="47">
        <v>0.107718493059</v>
      </c>
      <c r="AW573" s="47">
        <v>0.15057954417200001</v>
      </c>
      <c r="AX573" s="29" t="s">
        <v>133</v>
      </c>
      <c r="AY573" s="29" t="s">
        <v>133</v>
      </c>
      <c r="AZ573" s="47">
        <v>0.23770441314999999</v>
      </c>
      <c r="BA573" s="30">
        <v>-1</v>
      </c>
      <c r="BB573" s="42">
        <v>1</v>
      </c>
      <c r="BC573" s="31" t="s">
        <v>11331</v>
      </c>
      <c r="BD573" s="31" t="s">
        <v>11427</v>
      </c>
      <c r="BE573" s="31" t="s">
        <v>1711</v>
      </c>
      <c r="BF573" s="32" t="s">
        <v>133</v>
      </c>
      <c r="BG573" s="32" t="s">
        <v>133</v>
      </c>
      <c r="BH573" s="33">
        <v>0.05</v>
      </c>
      <c r="BI573" s="33">
        <v>0.05</v>
      </c>
      <c r="BJ573" s="32" t="s">
        <v>133</v>
      </c>
      <c r="BK573" s="32" t="s">
        <v>133</v>
      </c>
      <c r="BL573" s="32" t="s">
        <v>133</v>
      </c>
      <c r="BM573" s="34" t="s">
        <v>133</v>
      </c>
      <c r="BN573" s="34" t="s">
        <v>133</v>
      </c>
      <c r="BO573" s="34" t="s">
        <v>133</v>
      </c>
      <c r="BP573" s="34" t="s">
        <v>133</v>
      </c>
      <c r="BQ573" s="35" t="s">
        <v>133</v>
      </c>
      <c r="BR573" s="16">
        <f t="shared" si="79"/>
        <v>0.51575187832910507</v>
      </c>
      <c r="BS573" s="16">
        <f t="shared" si="80"/>
        <v>0.51575187832910507</v>
      </c>
      <c r="BT573" s="35" t="s">
        <v>133</v>
      </c>
      <c r="BU573" s="35" t="s">
        <v>133</v>
      </c>
      <c r="BV573" s="35" t="s">
        <v>133</v>
      </c>
      <c r="BW573" s="35" t="s">
        <v>133</v>
      </c>
      <c r="BX573" s="36">
        <v>0</v>
      </c>
      <c r="BY573" s="37" t="s">
        <v>133</v>
      </c>
      <c r="BZ573" s="38" t="s">
        <v>6099</v>
      </c>
    </row>
    <row r="574" spans="1:78" ht="50.1" customHeight="1">
      <c r="A574" s="19" t="s">
        <v>921</v>
      </c>
      <c r="B574" s="20" t="s">
        <v>903</v>
      </c>
      <c r="C574" s="21">
        <v>7</v>
      </c>
      <c r="D574" s="21" t="s">
        <v>919</v>
      </c>
      <c r="E574" s="40">
        <v>8.0508839999999999</v>
      </c>
      <c r="F574" s="40">
        <v>77.440673000000004</v>
      </c>
      <c r="G574" s="41">
        <v>1</v>
      </c>
      <c r="H574" s="22">
        <v>4400</v>
      </c>
      <c r="I574" s="22">
        <v>100</v>
      </c>
      <c r="J574" s="23">
        <v>4524.5</v>
      </c>
      <c r="K574" s="23">
        <v>4807</v>
      </c>
      <c r="L574" s="23">
        <v>4242</v>
      </c>
      <c r="M574" s="24" t="s">
        <v>920</v>
      </c>
      <c r="N574" s="25" t="s">
        <v>133</v>
      </c>
      <c r="O574" s="25" t="s">
        <v>133</v>
      </c>
      <c r="P574" s="25" t="s">
        <v>133</v>
      </c>
      <c r="Q574" s="25" t="s">
        <v>133</v>
      </c>
      <c r="R574" s="25" t="s">
        <v>133</v>
      </c>
      <c r="S574" s="44" t="s">
        <v>133</v>
      </c>
      <c r="T574" s="26" t="s">
        <v>905</v>
      </c>
      <c r="U574" s="27" t="s">
        <v>133</v>
      </c>
      <c r="V574" s="27" t="s">
        <v>133</v>
      </c>
      <c r="W574" s="27" t="s">
        <v>133</v>
      </c>
      <c r="X574" s="27" t="s">
        <v>133</v>
      </c>
      <c r="Y574" s="27">
        <v>0.01</v>
      </c>
      <c r="Z574" s="27" t="s">
        <v>133</v>
      </c>
      <c r="AA574" s="27" t="s">
        <v>133</v>
      </c>
      <c r="AB574" s="28" t="s">
        <v>133</v>
      </c>
      <c r="AC574" s="28">
        <v>0.5</v>
      </c>
      <c r="AD574" s="28">
        <v>0.03</v>
      </c>
      <c r="AE574" s="28" t="s">
        <v>796</v>
      </c>
      <c r="AF574" s="28">
        <v>0.1</v>
      </c>
      <c r="AG574" s="39" t="s">
        <v>133</v>
      </c>
      <c r="AH574" s="39" t="s">
        <v>133</v>
      </c>
      <c r="AI574" s="39" t="s">
        <v>133</v>
      </c>
      <c r="AJ574" s="39" t="s">
        <v>133</v>
      </c>
      <c r="AK574" s="39" t="s">
        <v>133</v>
      </c>
      <c r="AL574" s="39">
        <f>2.4-(AU574-AT574)</f>
        <v>2.1845645678630681</v>
      </c>
      <c r="AM574" s="45" t="s">
        <v>133</v>
      </c>
      <c r="AN574" s="15">
        <f t="shared" si="77"/>
        <v>0.51088159097779207</v>
      </c>
      <c r="AO574" s="15">
        <f t="shared" si="78"/>
        <v>0.51088159097779207</v>
      </c>
      <c r="AP574" s="47">
        <v>-0.46513621731400001</v>
      </c>
      <c r="AQ574" s="29" t="s">
        <v>133</v>
      </c>
      <c r="AR574" s="29" t="s">
        <v>133</v>
      </c>
      <c r="AS574" s="148">
        <v>-0.27390836906900001</v>
      </c>
      <c r="AT574" s="148">
        <v>-0.216241565562</v>
      </c>
      <c r="AU574" s="48">
        <v>-8.0613342506800001E-4</v>
      </c>
      <c r="AV574" s="47">
        <v>0.21462929871200001</v>
      </c>
      <c r="AW574" s="47">
        <v>0.30103332514100001</v>
      </c>
      <c r="AX574" s="29" t="s">
        <v>133</v>
      </c>
      <c r="AY574" s="29" t="s">
        <v>133</v>
      </c>
      <c r="AZ574" s="47">
        <v>0.50935274496899996</v>
      </c>
      <c r="BA574" s="30">
        <v>-1</v>
      </c>
      <c r="BB574" s="42">
        <v>1</v>
      </c>
      <c r="BC574" s="31" t="s">
        <v>11331</v>
      </c>
      <c r="BD574" s="31" t="s">
        <v>11428</v>
      </c>
      <c r="BE574" s="31" t="s">
        <v>1711</v>
      </c>
      <c r="BF574" s="32" t="s">
        <v>133</v>
      </c>
      <c r="BG574" s="32" t="s">
        <v>133</v>
      </c>
      <c r="BH574" s="33">
        <v>0.05</v>
      </c>
      <c r="BI574" s="33">
        <v>0.05</v>
      </c>
      <c r="BJ574" s="32" t="s">
        <v>133</v>
      </c>
      <c r="BK574" s="32" t="s">
        <v>133</v>
      </c>
      <c r="BL574" s="32" t="s">
        <v>133</v>
      </c>
      <c r="BM574" s="34" t="s">
        <v>133</v>
      </c>
      <c r="BN574" s="34" t="s">
        <v>133</v>
      </c>
      <c r="BO574" s="34" t="s">
        <v>133</v>
      </c>
      <c r="BP574" s="34" t="s">
        <v>133</v>
      </c>
      <c r="BQ574" s="35" t="s">
        <v>133</v>
      </c>
      <c r="BR574" s="16">
        <f t="shared" si="79"/>
        <v>0.51575187832910507</v>
      </c>
      <c r="BS574" s="16">
        <f t="shared" si="80"/>
        <v>0.51575187832910507</v>
      </c>
      <c r="BT574" s="35" t="s">
        <v>133</v>
      </c>
      <c r="BU574" s="35" t="s">
        <v>133</v>
      </c>
      <c r="BV574" s="35" t="s">
        <v>133</v>
      </c>
      <c r="BW574" s="35" t="s">
        <v>133</v>
      </c>
      <c r="BX574" s="36">
        <v>1</v>
      </c>
      <c r="BY574" s="37" t="s">
        <v>1723</v>
      </c>
      <c r="BZ574" s="38" t="s">
        <v>1724</v>
      </c>
    </row>
    <row r="575" spans="1:78" ht="50.1" customHeight="1">
      <c r="A575" s="19" t="s">
        <v>923</v>
      </c>
      <c r="B575" s="20" t="s">
        <v>903</v>
      </c>
      <c r="C575" s="21">
        <v>7</v>
      </c>
      <c r="D575" s="21" t="s">
        <v>922</v>
      </c>
      <c r="E575" s="40">
        <v>9.2903110000000009</v>
      </c>
      <c r="F575" s="40">
        <v>79.131969999999995</v>
      </c>
      <c r="G575" s="41">
        <v>1</v>
      </c>
      <c r="H575" s="22">
        <v>4162</v>
      </c>
      <c r="I575" s="22">
        <v>115</v>
      </c>
      <c r="J575" s="23">
        <v>4186.5</v>
      </c>
      <c r="K575" s="23">
        <v>4511</v>
      </c>
      <c r="L575" s="23">
        <v>3862</v>
      </c>
      <c r="M575" s="24" t="s">
        <v>133</v>
      </c>
      <c r="N575" s="25" t="s">
        <v>133</v>
      </c>
      <c r="O575" s="25" t="s">
        <v>133</v>
      </c>
      <c r="P575" s="25" t="s">
        <v>133</v>
      </c>
      <c r="Q575" s="25" t="s">
        <v>133</v>
      </c>
      <c r="R575" s="25" t="s">
        <v>133</v>
      </c>
      <c r="S575" s="44" t="s">
        <v>133</v>
      </c>
      <c r="T575" s="26" t="s">
        <v>905</v>
      </c>
      <c r="U575" s="27" t="s">
        <v>133</v>
      </c>
      <c r="V575" s="27" t="s">
        <v>133</v>
      </c>
      <c r="W575" s="27" t="s">
        <v>133</v>
      </c>
      <c r="X575" s="27" t="s">
        <v>133</v>
      </c>
      <c r="Y575" s="27">
        <v>0.01</v>
      </c>
      <c r="Z575" s="27" t="s">
        <v>133</v>
      </c>
      <c r="AA575" s="27" t="s">
        <v>133</v>
      </c>
      <c r="AB575" s="28" t="s">
        <v>133</v>
      </c>
      <c r="AC575" s="28">
        <v>0.5</v>
      </c>
      <c r="AD575" s="28">
        <v>0.03</v>
      </c>
      <c r="AE575" s="28" t="s">
        <v>796</v>
      </c>
      <c r="AF575" s="28">
        <v>0.1</v>
      </c>
      <c r="AG575" s="39" t="s">
        <v>133</v>
      </c>
      <c r="AH575" s="39" t="s">
        <v>133</v>
      </c>
      <c r="AI575" s="39" t="s">
        <v>133</v>
      </c>
      <c r="AJ575" s="39" t="s">
        <v>133</v>
      </c>
      <c r="AK575" s="39" t="s">
        <v>133</v>
      </c>
      <c r="AL575" s="39">
        <f>1.7-(AU575-AT575)</f>
        <v>1.583395495913555</v>
      </c>
      <c r="AM575" s="45" t="s">
        <v>133</v>
      </c>
      <c r="AN575" s="15">
        <f t="shared" si="77"/>
        <v>0.51088159097779207</v>
      </c>
      <c r="AO575" s="15">
        <f t="shared" si="78"/>
        <v>0.51088159097779207</v>
      </c>
      <c r="AP575" s="47">
        <v>-0.25208569849599999</v>
      </c>
      <c r="AQ575" s="29" t="s">
        <v>133</v>
      </c>
      <c r="AR575" s="29" t="s">
        <v>133</v>
      </c>
      <c r="AS575" s="148">
        <v>-0.153368350234</v>
      </c>
      <c r="AT575" s="148">
        <v>-0.116102486656</v>
      </c>
      <c r="AU575" s="48">
        <v>5.0201743044499996E-4</v>
      </c>
      <c r="AV575" s="47">
        <v>0.117106521516</v>
      </c>
      <c r="AW575" s="47">
        <v>0.16197301575299999</v>
      </c>
      <c r="AX575" s="29" t="s">
        <v>133</v>
      </c>
      <c r="AY575" s="29" t="s">
        <v>133</v>
      </c>
      <c r="AZ575" s="47">
        <v>0.25932432850800002</v>
      </c>
      <c r="BA575" s="30">
        <v>-1</v>
      </c>
      <c r="BB575" s="42">
        <v>1</v>
      </c>
      <c r="BC575" s="31" t="s">
        <v>11331</v>
      </c>
      <c r="BD575" s="31" t="s">
        <v>11429</v>
      </c>
      <c r="BE575" s="31" t="s">
        <v>1711</v>
      </c>
      <c r="BF575" s="32" t="s">
        <v>133</v>
      </c>
      <c r="BG575" s="32" t="s">
        <v>133</v>
      </c>
      <c r="BH575" s="33">
        <v>0.05</v>
      </c>
      <c r="BI575" s="33">
        <v>0.05</v>
      </c>
      <c r="BJ575" s="32" t="s">
        <v>133</v>
      </c>
      <c r="BK575" s="32" t="s">
        <v>133</v>
      </c>
      <c r="BL575" s="32" t="s">
        <v>133</v>
      </c>
      <c r="BM575" s="34" t="s">
        <v>133</v>
      </c>
      <c r="BN575" s="34" t="s">
        <v>133</v>
      </c>
      <c r="BO575" s="34" t="s">
        <v>133</v>
      </c>
      <c r="BP575" s="34" t="s">
        <v>133</v>
      </c>
      <c r="BQ575" s="35" t="s">
        <v>133</v>
      </c>
      <c r="BR575" s="16">
        <f t="shared" si="79"/>
        <v>0.51575187832910507</v>
      </c>
      <c r="BS575" s="16">
        <f t="shared" si="80"/>
        <v>0.51575187832910507</v>
      </c>
      <c r="BT575" s="35" t="s">
        <v>133</v>
      </c>
      <c r="BU575" s="35" t="s">
        <v>133</v>
      </c>
      <c r="BV575" s="35" t="s">
        <v>133</v>
      </c>
      <c r="BW575" s="35" t="s">
        <v>133</v>
      </c>
      <c r="BX575" s="36">
        <v>0</v>
      </c>
      <c r="BY575" s="37" t="s">
        <v>133</v>
      </c>
      <c r="BZ575" s="38" t="s">
        <v>6099</v>
      </c>
    </row>
    <row r="576" spans="1:78" ht="50.1" customHeight="1">
      <c r="A576" s="19" t="s">
        <v>925</v>
      </c>
      <c r="B576" s="20" t="s">
        <v>903</v>
      </c>
      <c r="C576" s="21">
        <v>7</v>
      </c>
      <c r="D576" s="21" t="s">
        <v>922</v>
      </c>
      <c r="E576" s="40">
        <v>9.2919420000000006</v>
      </c>
      <c r="F576" s="40">
        <v>79.216166000000001</v>
      </c>
      <c r="G576" s="41">
        <v>1</v>
      </c>
      <c r="H576" s="22">
        <v>3800</v>
      </c>
      <c r="I576" s="22">
        <v>130</v>
      </c>
      <c r="J576" s="23">
        <v>3724.5</v>
      </c>
      <c r="K576" s="23">
        <v>4066</v>
      </c>
      <c r="L576" s="23">
        <v>3383</v>
      </c>
      <c r="M576" s="24" t="s">
        <v>924</v>
      </c>
      <c r="N576" s="25" t="s">
        <v>133</v>
      </c>
      <c r="O576" s="25" t="s">
        <v>133</v>
      </c>
      <c r="P576" s="25" t="s">
        <v>133</v>
      </c>
      <c r="Q576" s="25" t="s">
        <v>133</v>
      </c>
      <c r="R576" s="25" t="s">
        <v>133</v>
      </c>
      <c r="S576" s="44" t="s">
        <v>133</v>
      </c>
      <c r="T576" s="26" t="s">
        <v>905</v>
      </c>
      <c r="U576" s="27" t="s">
        <v>133</v>
      </c>
      <c r="V576" s="27" t="s">
        <v>133</v>
      </c>
      <c r="W576" s="27" t="s">
        <v>133</v>
      </c>
      <c r="X576" s="27" t="s">
        <v>133</v>
      </c>
      <c r="Y576" s="27">
        <v>0.01</v>
      </c>
      <c r="Z576" s="27" t="s">
        <v>133</v>
      </c>
      <c r="AA576" s="27" t="s">
        <v>133</v>
      </c>
      <c r="AB576" s="28" t="s">
        <v>133</v>
      </c>
      <c r="AC576" s="28">
        <v>0.5</v>
      </c>
      <c r="AD576" s="28">
        <v>0.03</v>
      </c>
      <c r="AE576" s="28" t="s">
        <v>796</v>
      </c>
      <c r="AF576" s="28">
        <v>0.1</v>
      </c>
      <c r="AG576" s="39" t="s">
        <v>133</v>
      </c>
      <c r="AH576" s="39" t="s">
        <v>133</v>
      </c>
      <c r="AI576" s="39" t="s">
        <v>133</v>
      </c>
      <c r="AJ576" s="39" t="s">
        <v>133</v>
      </c>
      <c r="AK576" s="39" t="s">
        <v>133</v>
      </c>
      <c r="AL576" s="39">
        <f>2.9-(AU576-AT576)</f>
        <v>2.792090264128662</v>
      </c>
      <c r="AM576" s="45" t="s">
        <v>133</v>
      </c>
      <c r="AN576" s="15">
        <f t="shared" si="77"/>
        <v>0.51088159097779207</v>
      </c>
      <c r="AO576" s="15">
        <f t="shared" si="78"/>
        <v>0.51088159097779207</v>
      </c>
      <c r="AP576" s="47">
        <v>-0.238526222082</v>
      </c>
      <c r="AQ576" s="29" t="s">
        <v>133</v>
      </c>
      <c r="AR576" s="29" t="s">
        <v>133</v>
      </c>
      <c r="AS576" s="148">
        <v>-0.14516183924000001</v>
      </c>
      <c r="AT576" s="148">
        <v>-0.107337444054</v>
      </c>
      <c r="AU576" s="48">
        <v>5.7229181733799996E-4</v>
      </c>
      <c r="AV576" s="47">
        <v>0.108482027689</v>
      </c>
      <c r="AW576" s="47">
        <v>0.151489794476</v>
      </c>
      <c r="AX576" s="29" t="s">
        <v>133</v>
      </c>
      <c r="AY576" s="29" t="s">
        <v>133</v>
      </c>
      <c r="AZ576" s="47">
        <v>0.23910965273199999</v>
      </c>
      <c r="BA576" s="30">
        <v>-1</v>
      </c>
      <c r="BB576" s="42">
        <v>1</v>
      </c>
      <c r="BC576" s="31" t="s">
        <v>11331</v>
      </c>
      <c r="BD576" s="31" t="s">
        <v>11430</v>
      </c>
      <c r="BE576" s="31" t="s">
        <v>1711</v>
      </c>
      <c r="BF576" s="32" t="s">
        <v>133</v>
      </c>
      <c r="BG576" s="32" t="s">
        <v>133</v>
      </c>
      <c r="BH576" s="33">
        <v>0.05</v>
      </c>
      <c r="BI576" s="33">
        <v>0.05</v>
      </c>
      <c r="BJ576" s="32" t="s">
        <v>133</v>
      </c>
      <c r="BK576" s="32" t="s">
        <v>133</v>
      </c>
      <c r="BL576" s="32" t="s">
        <v>133</v>
      </c>
      <c r="BM576" s="34" t="s">
        <v>133</v>
      </c>
      <c r="BN576" s="34" t="s">
        <v>133</v>
      </c>
      <c r="BO576" s="34" t="s">
        <v>133</v>
      </c>
      <c r="BP576" s="34" t="s">
        <v>133</v>
      </c>
      <c r="BQ576" s="35" t="s">
        <v>133</v>
      </c>
      <c r="BR576" s="16">
        <f t="shared" si="79"/>
        <v>0.51575187832910507</v>
      </c>
      <c r="BS576" s="16">
        <f t="shared" si="80"/>
        <v>0.51575187832910507</v>
      </c>
      <c r="BT576" s="35" t="s">
        <v>133</v>
      </c>
      <c r="BU576" s="35" t="s">
        <v>133</v>
      </c>
      <c r="BV576" s="35" t="s">
        <v>133</v>
      </c>
      <c r="BW576" s="35" t="s">
        <v>133</v>
      </c>
      <c r="BX576" s="36">
        <v>0</v>
      </c>
      <c r="BY576" s="37" t="s">
        <v>133</v>
      </c>
      <c r="BZ576" s="38" t="s">
        <v>6099</v>
      </c>
    </row>
    <row r="577" spans="1:78" ht="50.1" customHeight="1">
      <c r="A577" s="19" t="s">
        <v>927</v>
      </c>
      <c r="B577" s="20" t="s">
        <v>903</v>
      </c>
      <c r="C577" s="21">
        <v>7</v>
      </c>
      <c r="D577" s="21" t="s">
        <v>922</v>
      </c>
      <c r="E577" s="40">
        <v>9.2919420000000006</v>
      </c>
      <c r="F577" s="40">
        <v>79.245210999999998</v>
      </c>
      <c r="G577" s="41">
        <v>1</v>
      </c>
      <c r="H577" s="22">
        <v>3840</v>
      </c>
      <c r="I577" s="22">
        <v>130</v>
      </c>
      <c r="J577" s="23">
        <v>3778.5</v>
      </c>
      <c r="K577" s="23">
        <v>4127</v>
      </c>
      <c r="L577" s="23">
        <v>3430</v>
      </c>
      <c r="M577" s="24" t="s">
        <v>926</v>
      </c>
      <c r="N577" s="25" t="s">
        <v>133</v>
      </c>
      <c r="O577" s="25" t="s">
        <v>133</v>
      </c>
      <c r="P577" s="25" t="s">
        <v>133</v>
      </c>
      <c r="Q577" s="25" t="s">
        <v>133</v>
      </c>
      <c r="R577" s="25" t="s">
        <v>133</v>
      </c>
      <c r="S577" s="44" t="s">
        <v>133</v>
      </c>
      <c r="T577" s="26" t="s">
        <v>905</v>
      </c>
      <c r="U577" s="27" t="s">
        <v>133</v>
      </c>
      <c r="V577" s="27" t="s">
        <v>133</v>
      </c>
      <c r="W577" s="27" t="s">
        <v>133</v>
      </c>
      <c r="X577" s="27" t="s">
        <v>133</v>
      </c>
      <c r="Y577" s="27">
        <v>0.01</v>
      </c>
      <c r="Z577" s="27" t="s">
        <v>133</v>
      </c>
      <c r="AA577" s="27" t="s">
        <v>133</v>
      </c>
      <c r="AB577" s="28" t="s">
        <v>133</v>
      </c>
      <c r="AC577" s="28">
        <v>0.5</v>
      </c>
      <c r="AD577" s="28">
        <v>0.03</v>
      </c>
      <c r="AE577" s="28" t="s">
        <v>796</v>
      </c>
      <c r="AF577" s="28">
        <v>0.1</v>
      </c>
      <c r="AG577" s="39" t="s">
        <v>133</v>
      </c>
      <c r="AH577" s="39" t="s">
        <v>133</v>
      </c>
      <c r="AI577" s="39" t="s">
        <v>133</v>
      </c>
      <c r="AJ577" s="39" t="s">
        <v>133</v>
      </c>
      <c r="AK577" s="39" t="s">
        <v>133</v>
      </c>
      <c r="AL577" s="39">
        <f>2.4-(AU577-AT577)</f>
        <v>2.2928291922523778</v>
      </c>
      <c r="AM577" s="45" t="s">
        <v>133</v>
      </c>
      <c r="AN577" s="15">
        <f t="shared" si="77"/>
        <v>0.51088159097779207</v>
      </c>
      <c r="AO577" s="15">
        <f t="shared" si="78"/>
        <v>0.51088159097779207</v>
      </c>
      <c r="AP577" s="47">
        <v>-0.237126853227</v>
      </c>
      <c r="AQ577" s="29" t="s">
        <v>133</v>
      </c>
      <c r="AR577" s="29" t="s">
        <v>133</v>
      </c>
      <c r="AS577" s="148">
        <v>-0.14426083539199999</v>
      </c>
      <c r="AT577" s="148">
        <v>-0.106623122436</v>
      </c>
      <c r="AU577" s="48">
        <v>5.4768531162200003E-4</v>
      </c>
      <c r="AV577" s="47">
        <v>0.107718493059</v>
      </c>
      <c r="AW577" s="47">
        <v>0.15057954417200001</v>
      </c>
      <c r="AX577" s="29" t="s">
        <v>133</v>
      </c>
      <c r="AY577" s="29" t="s">
        <v>133</v>
      </c>
      <c r="AZ577" s="47">
        <v>0.23770441314999999</v>
      </c>
      <c r="BA577" s="30">
        <v>-1</v>
      </c>
      <c r="BB577" s="42">
        <v>1</v>
      </c>
      <c r="BC577" s="31" t="s">
        <v>11331</v>
      </c>
      <c r="BD577" s="31" t="s">
        <v>11431</v>
      </c>
      <c r="BE577" s="31" t="s">
        <v>1711</v>
      </c>
      <c r="BF577" s="32" t="s">
        <v>133</v>
      </c>
      <c r="BG577" s="32" t="s">
        <v>133</v>
      </c>
      <c r="BH577" s="33">
        <v>0.05</v>
      </c>
      <c r="BI577" s="33">
        <v>0.05</v>
      </c>
      <c r="BJ577" s="32" t="s">
        <v>133</v>
      </c>
      <c r="BK577" s="32" t="s">
        <v>133</v>
      </c>
      <c r="BL577" s="32" t="s">
        <v>133</v>
      </c>
      <c r="BM577" s="34" t="s">
        <v>133</v>
      </c>
      <c r="BN577" s="34" t="s">
        <v>133</v>
      </c>
      <c r="BO577" s="34" t="s">
        <v>133</v>
      </c>
      <c r="BP577" s="34" t="s">
        <v>133</v>
      </c>
      <c r="BQ577" s="35" t="s">
        <v>133</v>
      </c>
      <c r="BR577" s="16">
        <f t="shared" si="79"/>
        <v>0.51575187832910507</v>
      </c>
      <c r="BS577" s="16">
        <f t="shared" si="80"/>
        <v>0.51575187832910507</v>
      </c>
      <c r="BT577" s="35" t="s">
        <v>133</v>
      </c>
      <c r="BU577" s="35" t="s">
        <v>133</v>
      </c>
      <c r="BV577" s="35" t="s">
        <v>133</v>
      </c>
      <c r="BW577" s="35" t="s">
        <v>133</v>
      </c>
      <c r="BX577" s="36">
        <v>0</v>
      </c>
      <c r="BY577" s="37" t="s">
        <v>133</v>
      </c>
      <c r="BZ577" s="38" t="s">
        <v>6099</v>
      </c>
    </row>
    <row r="578" spans="1:78" ht="50.1" customHeight="1">
      <c r="A578" s="19" t="s">
        <v>929</v>
      </c>
      <c r="B578" s="20" t="s">
        <v>903</v>
      </c>
      <c r="C578" s="21">
        <v>7</v>
      </c>
      <c r="D578" s="21" t="s">
        <v>922</v>
      </c>
      <c r="E578" s="40">
        <v>8.3355029999999992</v>
      </c>
      <c r="F578" s="40">
        <v>77.844246999999996</v>
      </c>
      <c r="G578" s="41">
        <v>1</v>
      </c>
      <c r="H578" s="22">
        <v>750</v>
      </c>
      <c r="I578" s="22">
        <v>120</v>
      </c>
      <c r="J578" s="23">
        <f>MEDIAN(K578,L578)</f>
        <v>276</v>
      </c>
      <c r="K578" s="23">
        <v>551</v>
      </c>
      <c r="L578" s="23">
        <v>1</v>
      </c>
      <c r="M578" s="24" t="s">
        <v>928</v>
      </c>
      <c r="N578" s="25" t="s">
        <v>133</v>
      </c>
      <c r="O578" s="25" t="s">
        <v>133</v>
      </c>
      <c r="P578" s="25" t="s">
        <v>133</v>
      </c>
      <c r="Q578" s="25" t="s">
        <v>133</v>
      </c>
      <c r="R578" s="25" t="s">
        <v>133</v>
      </c>
      <c r="S578" s="44" t="s">
        <v>133</v>
      </c>
      <c r="T578" s="26" t="s">
        <v>905</v>
      </c>
      <c r="U578" s="27" t="s">
        <v>133</v>
      </c>
      <c r="V578" s="27" t="s">
        <v>133</v>
      </c>
      <c r="W578" s="27" t="s">
        <v>133</v>
      </c>
      <c r="X578" s="27" t="s">
        <v>133</v>
      </c>
      <c r="Y578" s="27">
        <v>0.01</v>
      </c>
      <c r="Z578" s="27" t="s">
        <v>133</v>
      </c>
      <c r="AA578" s="27" t="s">
        <v>133</v>
      </c>
      <c r="AB578" s="28" t="s">
        <v>133</v>
      </c>
      <c r="AC578" s="28">
        <v>0.5</v>
      </c>
      <c r="AD578" s="28">
        <v>0.03</v>
      </c>
      <c r="AE578" s="28" t="s">
        <v>796</v>
      </c>
      <c r="AF578" s="28">
        <v>0.1</v>
      </c>
      <c r="AG578" s="39" t="s">
        <v>133</v>
      </c>
      <c r="AH578" s="39" t="s">
        <v>133</v>
      </c>
      <c r="AI578" s="39" t="s">
        <v>133</v>
      </c>
      <c r="AJ578" s="39" t="s">
        <v>133</v>
      </c>
      <c r="AK578" s="39" t="s">
        <v>133</v>
      </c>
      <c r="AL578" s="39">
        <f>0.9-(AU578-AT578)</f>
        <v>0.67713346022949106</v>
      </c>
      <c r="AM578" s="45" t="s">
        <v>133</v>
      </c>
      <c r="AN578" s="15">
        <f t="shared" si="77"/>
        <v>0.51088159097779207</v>
      </c>
      <c r="AO578" s="15">
        <f t="shared" si="78"/>
        <v>0.51088159097779207</v>
      </c>
      <c r="AP578" s="47">
        <v>-0.43493707931699999</v>
      </c>
      <c r="AQ578" s="29" t="s">
        <v>133</v>
      </c>
      <c r="AR578" s="29" t="s">
        <v>133</v>
      </c>
      <c r="AS578" s="148">
        <v>-0.26053419200599998</v>
      </c>
      <c r="AT578" s="148">
        <v>-0.22342300740099999</v>
      </c>
      <c r="AU578" s="48">
        <v>-5.5646763049099995E-4</v>
      </c>
      <c r="AV578" s="47">
        <v>0.22231007214000001</v>
      </c>
      <c r="AW578" s="47">
        <v>0.29616372087600001</v>
      </c>
      <c r="AX578" s="29" t="s">
        <v>133</v>
      </c>
      <c r="AY578" s="29" t="s">
        <v>133</v>
      </c>
      <c r="AZ578" s="47">
        <v>0.511026112468</v>
      </c>
      <c r="BA578" s="30">
        <v>-1</v>
      </c>
      <c r="BB578" s="42">
        <v>1</v>
      </c>
      <c r="BC578" s="31" t="s">
        <v>11331</v>
      </c>
      <c r="BD578" s="31" t="s">
        <v>11432</v>
      </c>
      <c r="BE578" s="31" t="s">
        <v>1711</v>
      </c>
      <c r="BF578" s="32" t="s">
        <v>133</v>
      </c>
      <c r="BG578" s="32" t="s">
        <v>133</v>
      </c>
      <c r="BH578" s="33">
        <v>0.05</v>
      </c>
      <c r="BI578" s="33">
        <v>0.05</v>
      </c>
      <c r="BJ578" s="32" t="s">
        <v>133</v>
      </c>
      <c r="BK578" s="32" t="s">
        <v>133</v>
      </c>
      <c r="BL578" s="32" t="s">
        <v>133</v>
      </c>
      <c r="BM578" s="34" t="s">
        <v>133</v>
      </c>
      <c r="BN578" s="34" t="s">
        <v>133</v>
      </c>
      <c r="BO578" s="34" t="s">
        <v>133</v>
      </c>
      <c r="BP578" s="34" t="s">
        <v>133</v>
      </c>
      <c r="BQ578" s="35" t="s">
        <v>133</v>
      </c>
      <c r="BR578" s="16">
        <f t="shared" si="79"/>
        <v>0.51575187832910507</v>
      </c>
      <c r="BS578" s="16">
        <f t="shared" si="80"/>
        <v>0.51575187832910507</v>
      </c>
      <c r="BT578" s="35" t="s">
        <v>133</v>
      </c>
      <c r="BU578" s="35" t="s">
        <v>133</v>
      </c>
      <c r="BV578" s="35" t="s">
        <v>133</v>
      </c>
      <c r="BW578" s="35" t="s">
        <v>133</v>
      </c>
      <c r="BX578" s="36">
        <v>1</v>
      </c>
      <c r="BY578" s="37" t="s">
        <v>1723</v>
      </c>
      <c r="BZ578" s="38" t="s">
        <v>1724</v>
      </c>
    </row>
    <row r="579" spans="1:78" ht="50.1" customHeight="1">
      <c r="A579" s="19" t="s">
        <v>931</v>
      </c>
      <c r="B579" s="20" t="s">
        <v>903</v>
      </c>
      <c r="C579" s="21">
        <v>7</v>
      </c>
      <c r="D579" s="21" t="s">
        <v>922</v>
      </c>
      <c r="E579" s="40">
        <v>8.3355029999999992</v>
      </c>
      <c r="F579" s="40">
        <v>77.844246999999996</v>
      </c>
      <c r="G579" s="41">
        <v>1</v>
      </c>
      <c r="H579" s="22">
        <v>100</v>
      </c>
      <c r="I579" s="22">
        <v>1.6</v>
      </c>
      <c r="J579" s="23" t="s">
        <v>730</v>
      </c>
      <c r="K579" s="23" t="s">
        <v>730</v>
      </c>
      <c r="L579" s="23" t="s">
        <v>730</v>
      </c>
      <c r="M579" s="24" t="s">
        <v>930</v>
      </c>
      <c r="N579" s="25" t="s">
        <v>133</v>
      </c>
      <c r="O579" s="25" t="s">
        <v>133</v>
      </c>
      <c r="P579" s="25" t="s">
        <v>133</v>
      </c>
      <c r="Q579" s="25" t="s">
        <v>133</v>
      </c>
      <c r="R579" s="25" t="s">
        <v>133</v>
      </c>
      <c r="S579" s="44" t="s">
        <v>133</v>
      </c>
      <c r="T579" s="26" t="s">
        <v>905</v>
      </c>
      <c r="U579" s="27" t="s">
        <v>133</v>
      </c>
      <c r="V579" s="27" t="s">
        <v>133</v>
      </c>
      <c r="W579" s="27" t="s">
        <v>133</v>
      </c>
      <c r="X579" s="27" t="s">
        <v>133</v>
      </c>
      <c r="Y579" s="27">
        <v>0.01</v>
      </c>
      <c r="Z579" s="27" t="s">
        <v>133</v>
      </c>
      <c r="AA579" s="27" t="s">
        <v>133</v>
      </c>
      <c r="AB579" s="28" t="s">
        <v>133</v>
      </c>
      <c r="AC579" s="28">
        <v>0.5</v>
      </c>
      <c r="AD579" s="28">
        <v>0.03</v>
      </c>
      <c r="AE579" s="28" t="s">
        <v>796</v>
      </c>
      <c r="AF579" s="28">
        <v>0.1</v>
      </c>
      <c r="AG579" s="39" t="s">
        <v>133</v>
      </c>
      <c r="AH579" s="39" t="s">
        <v>133</v>
      </c>
      <c r="AI579" s="39" t="s">
        <v>133</v>
      </c>
      <c r="AJ579" s="39" t="s">
        <v>133</v>
      </c>
      <c r="AK579" s="39" t="s">
        <v>133</v>
      </c>
      <c r="AL579" s="39">
        <f>2.9-(AU579-AT579)</f>
        <v>2.6771334602294909</v>
      </c>
      <c r="AM579" s="45" t="s">
        <v>133</v>
      </c>
      <c r="AN579" s="15">
        <f t="shared" si="77"/>
        <v>0.51088159097779207</v>
      </c>
      <c r="AO579" s="15">
        <f t="shared" si="78"/>
        <v>0.51088159097779207</v>
      </c>
      <c r="AP579" s="47">
        <v>-0.43493707931699999</v>
      </c>
      <c r="AQ579" s="29" t="s">
        <v>133</v>
      </c>
      <c r="AR579" s="29" t="s">
        <v>133</v>
      </c>
      <c r="AS579" s="148">
        <v>-0.26053419200599998</v>
      </c>
      <c r="AT579" s="148">
        <v>-0.22342300740099999</v>
      </c>
      <c r="AU579" s="48">
        <v>-5.5646763049099995E-4</v>
      </c>
      <c r="AV579" s="47">
        <v>0.22231007214000001</v>
      </c>
      <c r="AW579" s="47">
        <v>0.29616372087600001</v>
      </c>
      <c r="AX579" s="29" t="s">
        <v>133</v>
      </c>
      <c r="AY579" s="29" t="s">
        <v>133</v>
      </c>
      <c r="AZ579" s="47">
        <v>0.511026112468</v>
      </c>
      <c r="BA579" s="30">
        <v>-1</v>
      </c>
      <c r="BB579" s="42">
        <v>1</v>
      </c>
      <c r="BC579" s="31" t="s">
        <v>11331</v>
      </c>
      <c r="BD579" s="31" t="s">
        <v>11433</v>
      </c>
      <c r="BE579" s="31" t="s">
        <v>1711</v>
      </c>
      <c r="BF579" s="32" t="s">
        <v>133</v>
      </c>
      <c r="BG579" s="32" t="s">
        <v>133</v>
      </c>
      <c r="BH579" s="33">
        <v>0.05</v>
      </c>
      <c r="BI579" s="33">
        <v>0.05</v>
      </c>
      <c r="BJ579" s="32" t="s">
        <v>133</v>
      </c>
      <c r="BK579" s="32" t="s">
        <v>133</v>
      </c>
      <c r="BL579" s="32" t="s">
        <v>133</v>
      </c>
      <c r="BM579" s="34" t="s">
        <v>133</v>
      </c>
      <c r="BN579" s="34" t="s">
        <v>133</v>
      </c>
      <c r="BO579" s="34" t="s">
        <v>133</v>
      </c>
      <c r="BP579" s="34" t="s">
        <v>133</v>
      </c>
      <c r="BQ579" s="35" t="s">
        <v>133</v>
      </c>
      <c r="BR579" s="16">
        <f t="shared" si="79"/>
        <v>0.51575187832910507</v>
      </c>
      <c r="BS579" s="16">
        <f t="shared" si="80"/>
        <v>0.51575187832910507</v>
      </c>
      <c r="BT579" s="35" t="s">
        <v>133</v>
      </c>
      <c r="BU579" s="35" t="s">
        <v>133</v>
      </c>
      <c r="BV579" s="35" t="s">
        <v>133</v>
      </c>
      <c r="BW579" s="35" t="s">
        <v>133</v>
      </c>
      <c r="BX579" s="36">
        <v>1</v>
      </c>
      <c r="BY579" s="37" t="s">
        <v>730</v>
      </c>
      <c r="BZ579" s="38" t="s">
        <v>6099</v>
      </c>
    </row>
    <row r="580" spans="1:78" ht="50.1" customHeight="1">
      <c r="A580" s="19" t="s">
        <v>935</v>
      </c>
      <c r="B580" s="20" t="s">
        <v>1119</v>
      </c>
      <c r="C580" s="21">
        <v>7</v>
      </c>
      <c r="D580" s="21" t="s">
        <v>932</v>
      </c>
      <c r="E580" s="40">
        <v>16.286080999999999</v>
      </c>
      <c r="F580" s="40">
        <v>73.132778000000002</v>
      </c>
      <c r="G580" s="41">
        <v>1</v>
      </c>
      <c r="H580" s="22">
        <v>8235</v>
      </c>
      <c r="I580" s="22">
        <v>139.28388277184121</v>
      </c>
      <c r="J580" s="23">
        <v>8610.5</v>
      </c>
      <c r="K580" s="23">
        <v>8974</v>
      </c>
      <c r="L580" s="23">
        <v>8247</v>
      </c>
      <c r="M580" s="24" t="s">
        <v>933</v>
      </c>
      <c r="N580" s="25" t="s">
        <v>133</v>
      </c>
      <c r="O580" s="25" t="s">
        <v>133</v>
      </c>
      <c r="P580" s="25" t="s">
        <v>133</v>
      </c>
      <c r="Q580" s="25" t="s">
        <v>133</v>
      </c>
      <c r="R580" s="25" t="s">
        <v>133</v>
      </c>
      <c r="S580" s="44" t="s">
        <v>133</v>
      </c>
      <c r="T580" s="26" t="s">
        <v>934</v>
      </c>
      <c r="U580" s="27" t="s">
        <v>133</v>
      </c>
      <c r="V580" s="27" t="s">
        <v>133</v>
      </c>
      <c r="W580" s="27" t="s">
        <v>133</v>
      </c>
      <c r="X580" s="27" t="s">
        <v>133</v>
      </c>
      <c r="Y580" s="27">
        <v>0.01</v>
      </c>
      <c r="Z580" s="27" t="s">
        <v>133</v>
      </c>
      <c r="AA580" s="27" t="s">
        <v>133</v>
      </c>
      <c r="AB580" s="28" t="s">
        <v>133</v>
      </c>
      <c r="AC580" s="28">
        <v>0.5</v>
      </c>
      <c r="AD580" s="28">
        <v>0.03</v>
      </c>
      <c r="AE580" s="28" t="s">
        <v>796</v>
      </c>
      <c r="AF580" s="28">
        <v>0.1</v>
      </c>
      <c r="AG580" s="39" t="s">
        <v>133</v>
      </c>
      <c r="AH580" s="39" t="s">
        <v>133</v>
      </c>
      <c r="AI580" s="39" t="s">
        <v>133</v>
      </c>
      <c r="AJ580" s="39" t="s">
        <v>133</v>
      </c>
      <c r="AK580" s="39" t="s">
        <v>133</v>
      </c>
      <c r="AL580" s="39">
        <v>-60</v>
      </c>
      <c r="AM580" s="45" t="s">
        <v>133</v>
      </c>
      <c r="AN580" s="15">
        <f t="shared" si="77"/>
        <v>0.51088159097779207</v>
      </c>
      <c r="AO580" s="15">
        <f t="shared" si="78"/>
        <v>0.51088159097779207</v>
      </c>
      <c r="AP580" s="47">
        <v>-1.5991800576199999</v>
      </c>
      <c r="AQ580" s="29" t="s">
        <v>133</v>
      </c>
      <c r="AR580" s="29" t="s">
        <v>133</v>
      </c>
      <c r="AS580" s="148">
        <v>-0.93760814076599996</v>
      </c>
      <c r="AT580" s="148">
        <v>-0.62307795273</v>
      </c>
      <c r="AU580" s="48">
        <v>6.8717294629600002E-3</v>
      </c>
      <c r="AV580" s="47">
        <v>0.63682141165600004</v>
      </c>
      <c r="AW580" s="47">
        <v>0.762391937485</v>
      </c>
      <c r="AX580" s="29" t="s">
        <v>133</v>
      </c>
      <c r="AY580" s="29" t="s">
        <v>133</v>
      </c>
      <c r="AZ580" s="47">
        <v>1.2151683338699999</v>
      </c>
      <c r="BA580" s="30">
        <v>-1</v>
      </c>
      <c r="BB580" s="42">
        <v>5</v>
      </c>
      <c r="BC580" s="31" t="s">
        <v>11331</v>
      </c>
      <c r="BD580" s="31" t="s">
        <v>11434</v>
      </c>
      <c r="BE580" s="31" t="s">
        <v>1711</v>
      </c>
      <c r="BF580" s="32" t="s">
        <v>133</v>
      </c>
      <c r="BG580" s="32" t="s">
        <v>133</v>
      </c>
      <c r="BH580" s="33">
        <v>0.05</v>
      </c>
      <c r="BI580" s="33">
        <v>0.05</v>
      </c>
      <c r="BJ580" s="32" t="s">
        <v>133</v>
      </c>
      <c r="BK580" s="32" t="s">
        <v>133</v>
      </c>
      <c r="BL580" s="32" t="s">
        <v>133</v>
      </c>
      <c r="BM580" s="34" t="s">
        <v>133</v>
      </c>
      <c r="BN580" s="34" t="s">
        <v>133</v>
      </c>
      <c r="BO580" s="34" t="s">
        <v>133</v>
      </c>
      <c r="BP580" s="34" t="s">
        <v>133</v>
      </c>
      <c r="BQ580" s="35" t="s">
        <v>133</v>
      </c>
      <c r="BR580" s="16">
        <f t="shared" ref="BR580:BR591" si="81">SQRT(SUMSQ(AN580,BG580,IF(OR(BH580="n/a",BH580="nd"),0,BH580),IF(OR(BI580="n/a",BI580="nd"),0,BI580)))</f>
        <v>0.51575187832910507</v>
      </c>
      <c r="BS580" s="16">
        <f t="shared" ref="BS580:BS591" si="82">SQRT(SUMSQ(AO580,BG580,IF(OR(BH580="n/a",BH580="nd"),0,BH580),IF(OR(BI580="n/a",BI580="nd"),0,BI580)))</f>
        <v>0.51575187832910507</v>
      </c>
      <c r="BT580" s="35" t="s">
        <v>133</v>
      </c>
      <c r="BU580" s="35" t="s">
        <v>133</v>
      </c>
      <c r="BV580" s="35" t="s">
        <v>133</v>
      </c>
      <c r="BW580" s="35" t="s">
        <v>133</v>
      </c>
      <c r="BX580" s="36">
        <v>1</v>
      </c>
      <c r="BY580" s="37" t="s">
        <v>133</v>
      </c>
      <c r="BZ580" s="38" t="s">
        <v>6051</v>
      </c>
    </row>
    <row r="581" spans="1:78" ht="50.1" customHeight="1">
      <c r="A581" s="19" t="s">
        <v>936</v>
      </c>
      <c r="B581" s="20" t="s">
        <v>1119</v>
      </c>
      <c r="C581" s="21">
        <v>7</v>
      </c>
      <c r="D581" s="21" t="s">
        <v>932</v>
      </c>
      <c r="E581" s="40">
        <v>16.600169999999999</v>
      </c>
      <c r="F581" s="40">
        <v>72.640230000000003</v>
      </c>
      <c r="G581" s="41">
        <v>1</v>
      </c>
      <c r="H581" s="22">
        <v>8785</v>
      </c>
      <c r="I581" s="22">
        <v>153.37861650177967</v>
      </c>
      <c r="J581" s="23">
        <v>9194.5</v>
      </c>
      <c r="K581" s="23">
        <v>9600</v>
      </c>
      <c r="L581" s="23">
        <v>8789</v>
      </c>
      <c r="M581" s="24" t="s">
        <v>933</v>
      </c>
      <c r="N581" s="25" t="s">
        <v>133</v>
      </c>
      <c r="O581" s="25" t="s">
        <v>133</v>
      </c>
      <c r="P581" s="25" t="s">
        <v>133</v>
      </c>
      <c r="Q581" s="25" t="s">
        <v>133</v>
      </c>
      <c r="R581" s="25" t="s">
        <v>133</v>
      </c>
      <c r="S581" s="44" t="s">
        <v>133</v>
      </c>
      <c r="T581" s="26" t="s">
        <v>934</v>
      </c>
      <c r="U581" s="27" t="s">
        <v>133</v>
      </c>
      <c r="V581" s="27" t="s">
        <v>133</v>
      </c>
      <c r="W581" s="27" t="s">
        <v>133</v>
      </c>
      <c r="X581" s="27" t="s">
        <v>133</v>
      </c>
      <c r="Y581" s="27">
        <v>0.01</v>
      </c>
      <c r="Z581" s="27" t="s">
        <v>133</v>
      </c>
      <c r="AA581" s="27" t="s">
        <v>133</v>
      </c>
      <c r="AB581" s="28" t="s">
        <v>133</v>
      </c>
      <c r="AC581" s="28">
        <v>0.5</v>
      </c>
      <c r="AD581" s="28">
        <v>0.03</v>
      </c>
      <c r="AE581" s="28" t="s">
        <v>796</v>
      </c>
      <c r="AF581" s="28">
        <v>0.1</v>
      </c>
      <c r="AG581" s="39" t="s">
        <v>133</v>
      </c>
      <c r="AH581" s="39" t="s">
        <v>133</v>
      </c>
      <c r="AI581" s="39" t="s">
        <v>133</v>
      </c>
      <c r="AJ581" s="39" t="s">
        <v>133</v>
      </c>
      <c r="AK581" s="39" t="s">
        <v>133</v>
      </c>
      <c r="AL581" s="39">
        <v>-68</v>
      </c>
      <c r="AM581" s="45" t="s">
        <v>133</v>
      </c>
      <c r="AN581" s="15">
        <f t="shared" si="77"/>
        <v>0.51088159097779207</v>
      </c>
      <c r="AO581" s="15">
        <f t="shared" si="78"/>
        <v>0.51088159097779207</v>
      </c>
      <c r="AP581" s="47">
        <v>-1.6218158204499999</v>
      </c>
      <c r="AQ581" s="29" t="s">
        <v>133</v>
      </c>
      <c r="AR581" s="29" t="s">
        <v>133</v>
      </c>
      <c r="AS581" s="148">
        <v>-0.95004909553600003</v>
      </c>
      <c r="AT581" s="148">
        <v>-0.62989673712100003</v>
      </c>
      <c r="AU581" s="48">
        <v>7.69225081919E-3</v>
      </c>
      <c r="AV581" s="47">
        <v>0.64528123875900001</v>
      </c>
      <c r="AW581" s="47">
        <v>0.77429981005899995</v>
      </c>
      <c r="AX581" s="29" t="s">
        <v>133</v>
      </c>
      <c r="AY581" s="29" t="s">
        <v>133</v>
      </c>
      <c r="AZ581" s="47">
        <v>1.2368147600399999</v>
      </c>
      <c r="BA581" s="30">
        <v>-1</v>
      </c>
      <c r="BB581" s="42">
        <v>5</v>
      </c>
      <c r="BC581" s="31" t="s">
        <v>11331</v>
      </c>
      <c r="BD581" s="31" t="s">
        <v>11434</v>
      </c>
      <c r="BE581" s="31" t="s">
        <v>1711</v>
      </c>
      <c r="BF581" s="32" t="s">
        <v>133</v>
      </c>
      <c r="BG581" s="32" t="s">
        <v>133</v>
      </c>
      <c r="BH581" s="33">
        <v>0.05</v>
      </c>
      <c r="BI581" s="33">
        <v>0.05</v>
      </c>
      <c r="BJ581" s="32" t="s">
        <v>133</v>
      </c>
      <c r="BK581" s="32" t="s">
        <v>133</v>
      </c>
      <c r="BL581" s="32" t="s">
        <v>133</v>
      </c>
      <c r="BM581" s="34" t="s">
        <v>133</v>
      </c>
      <c r="BN581" s="34" t="s">
        <v>133</v>
      </c>
      <c r="BO581" s="34" t="s">
        <v>133</v>
      </c>
      <c r="BP581" s="34" t="s">
        <v>133</v>
      </c>
      <c r="BQ581" s="35" t="s">
        <v>133</v>
      </c>
      <c r="BR581" s="16">
        <f t="shared" si="81"/>
        <v>0.51575187832910507</v>
      </c>
      <c r="BS581" s="16">
        <f t="shared" si="82"/>
        <v>0.51575187832910507</v>
      </c>
      <c r="BT581" s="35" t="s">
        <v>133</v>
      </c>
      <c r="BU581" s="35" t="s">
        <v>133</v>
      </c>
      <c r="BV581" s="35" t="s">
        <v>133</v>
      </c>
      <c r="BW581" s="35" t="s">
        <v>133</v>
      </c>
      <c r="BX581" s="36">
        <v>1</v>
      </c>
      <c r="BY581" s="37" t="s">
        <v>133</v>
      </c>
      <c r="BZ581" s="38" t="s">
        <v>6051</v>
      </c>
    </row>
    <row r="582" spans="1:78" ht="50.1" customHeight="1">
      <c r="A582" s="19" t="s">
        <v>937</v>
      </c>
      <c r="B582" s="20" t="s">
        <v>1119</v>
      </c>
      <c r="C582" s="21">
        <v>7</v>
      </c>
      <c r="D582" s="21" t="s">
        <v>932</v>
      </c>
      <c r="E582" s="40">
        <v>15.893470000000001</v>
      </c>
      <c r="F582" s="40">
        <v>73.211299999999994</v>
      </c>
      <c r="G582" s="41">
        <v>1</v>
      </c>
      <c r="H582" s="22">
        <v>8690</v>
      </c>
      <c r="I582" s="22">
        <v>143.96180048887967</v>
      </c>
      <c r="J582" s="23">
        <v>9100</v>
      </c>
      <c r="K582" s="23">
        <v>9486</v>
      </c>
      <c r="L582" s="23">
        <v>8714</v>
      </c>
      <c r="M582" s="24" t="s">
        <v>933</v>
      </c>
      <c r="N582" s="25" t="s">
        <v>133</v>
      </c>
      <c r="O582" s="25" t="s">
        <v>133</v>
      </c>
      <c r="P582" s="25" t="s">
        <v>133</v>
      </c>
      <c r="Q582" s="25" t="s">
        <v>133</v>
      </c>
      <c r="R582" s="25" t="s">
        <v>133</v>
      </c>
      <c r="S582" s="44" t="s">
        <v>133</v>
      </c>
      <c r="T582" s="26" t="s">
        <v>934</v>
      </c>
      <c r="U582" s="27" t="s">
        <v>133</v>
      </c>
      <c r="V582" s="27" t="s">
        <v>133</v>
      </c>
      <c r="W582" s="27" t="s">
        <v>133</v>
      </c>
      <c r="X582" s="27" t="s">
        <v>133</v>
      </c>
      <c r="Y582" s="27">
        <v>0.01</v>
      </c>
      <c r="Z582" s="27" t="s">
        <v>133</v>
      </c>
      <c r="AA582" s="27" t="s">
        <v>133</v>
      </c>
      <c r="AB582" s="28" t="s">
        <v>133</v>
      </c>
      <c r="AC582" s="28">
        <v>0.5</v>
      </c>
      <c r="AD582" s="28">
        <v>0.03</v>
      </c>
      <c r="AE582" s="28" t="s">
        <v>796</v>
      </c>
      <c r="AF582" s="28">
        <v>0.1</v>
      </c>
      <c r="AG582" s="39" t="s">
        <v>133</v>
      </c>
      <c r="AH582" s="39" t="s">
        <v>133</v>
      </c>
      <c r="AI582" s="39" t="s">
        <v>133</v>
      </c>
      <c r="AJ582" s="39" t="s">
        <v>133</v>
      </c>
      <c r="AK582" s="39" t="s">
        <v>133</v>
      </c>
      <c r="AL582" s="39">
        <v>-68</v>
      </c>
      <c r="AM582" s="45" t="s">
        <v>133</v>
      </c>
      <c r="AN582" s="15">
        <f t="shared" si="77"/>
        <v>0.51088159097779207</v>
      </c>
      <c r="AO582" s="15">
        <f t="shared" si="78"/>
        <v>0.51088159097779207</v>
      </c>
      <c r="AP582" s="47">
        <v>-1.52587417501</v>
      </c>
      <c r="AQ582" s="29" t="s">
        <v>133</v>
      </c>
      <c r="AR582" s="29" t="s">
        <v>133</v>
      </c>
      <c r="AS582" s="148">
        <v>-0.89189862028300004</v>
      </c>
      <c r="AT582" s="148">
        <v>-0.58344510512699999</v>
      </c>
      <c r="AU582" s="48">
        <v>7.9976638876599997E-3</v>
      </c>
      <c r="AV582" s="47">
        <v>0.599440432902</v>
      </c>
      <c r="AW582" s="47">
        <v>0.72148134368899997</v>
      </c>
      <c r="AX582" s="29" t="s">
        <v>133</v>
      </c>
      <c r="AY582" s="29" t="s">
        <v>133</v>
      </c>
      <c r="AZ582" s="47">
        <v>1.1452776069199999</v>
      </c>
      <c r="BA582" s="30">
        <v>-1</v>
      </c>
      <c r="BB582" s="42">
        <v>5</v>
      </c>
      <c r="BC582" s="31" t="s">
        <v>11331</v>
      </c>
      <c r="BD582" s="31" t="s">
        <v>11434</v>
      </c>
      <c r="BE582" s="31" t="s">
        <v>1711</v>
      </c>
      <c r="BF582" s="32" t="s">
        <v>133</v>
      </c>
      <c r="BG582" s="32" t="s">
        <v>133</v>
      </c>
      <c r="BH582" s="33">
        <v>0.05</v>
      </c>
      <c r="BI582" s="33">
        <v>0.05</v>
      </c>
      <c r="BJ582" s="32" t="s">
        <v>133</v>
      </c>
      <c r="BK582" s="32" t="s">
        <v>133</v>
      </c>
      <c r="BL582" s="32" t="s">
        <v>133</v>
      </c>
      <c r="BM582" s="34" t="s">
        <v>133</v>
      </c>
      <c r="BN582" s="34" t="s">
        <v>133</v>
      </c>
      <c r="BO582" s="34" t="s">
        <v>133</v>
      </c>
      <c r="BP582" s="34" t="s">
        <v>133</v>
      </c>
      <c r="BQ582" s="35" t="s">
        <v>133</v>
      </c>
      <c r="BR582" s="16">
        <f t="shared" si="81"/>
        <v>0.51575187832910507</v>
      </c>
      <c r="BS582" s="16">
        <f t="shared" si="82"/>
        <v>0.51575187832910507</v>
      </c>
      <c r="BT582" s="35" t="s">
        <v>133</v>
      </c>
      <c r="BU582" s="35" t="s">
        <v>133</v>
      </c>
      <c r="BV582" s="35" t="s">
        <v>133</v>
      </c>
      <c r="BW582" s="35" t="s">
        <v>133</v>
      </c>
      <c r="BX582" s="36">
        <v>1</v>
      </c>
      <c r="BY582" s="37" t="s">
        <v>133</v>
      </c>
      <c r="BZ582" s="38" t="s">
        <v>6051</v>
      </c>
    </row>
    <row r="583" spans="1:78" ht="50.1" customHeight="1">
      <c r="A583" s="19" t="s">
        <v>938</v>
      </c>
      <c r="B583" s="20" t="s">
        <v>1119</v>
      </c>
      <c r="C583" s="21">
        <v>7</v>
      </c>
      <c r="D583" s="21" t="s">
        <v>932</v>
      </c>
      <c r="E583" s="40">
        <v>16.000546</v>
      </c>
      <c r="F583" s="40">
        <v>73.004287000000005</v>
      </c>
      <c r="G583" s="41">
        <v>1</v>
      </c>
      <c r="H583" s="22">
        <v>9506</v>
      </c>
      <c r="I583" s="22">
        <v>50</v>
      </c>
      <c r="J583" s="23">
        <v>10146</v>
      </c>
      <c r="K583" s="23">
        <v>10369</v>
      </c>
      <c r="L583" s="23">
        <v>9923</v>
      </c>
      <c r="M583" s="24" t="s">
        <v>933</v>
      </c>
      <c r="N583" s="25" t="s">
        <v>133</v>
      </c>
      <c r="O583" s="25" t="s">
        <v>133</v>
      </c>
      <c r="P583" s="25" t="s">
        <v>133</v>
      </c>
      <c r="Q583" s="25" t="s">
        <v>133</v>
      </c>
      <c r="R583" s="25" t="s">
        <v>133</v>
      </c>
      <c r="S583" s="44" t="s">
        <v>133</v>
      </c>
      <c r="T583" s="26" t="s">
        <v>934</v>
      </c>
      <c r="U583" s="27" t="s">
        <v>133</v>
      </c>
      <c r="V583" s="27" t="s">
        <v>133</v>
      </c>
      <c r="W583" s="27" t="s">
        <v>133</v>
      </c>
      <c r="X583" s="27" t="s">
        <v>133</v>
      </c>
      <c r="Y583" s="27">
        <v>0.01</v>
      </c>
      <c r="Z583" s="27" t="s">
        <v>133</v>
      </c>
      <c r="AA583" s="27" t="s">
        <v>133</v>
      </c>
      <c r="AB583" s="28" t="s">
        <v>133</v>
      </c>
      <c r="AC583" s="28">
        <v>0.5</v>
      </c>
      <c r="AD583" s="28">
        <v>0.03</v>
      </c>
      <c r="AE583" s="28" t="s">
        <v>796</v>
      </c>
      <c r="AF583" s="28">
        <v>0.1</v>
      </c>
      <c r="AG583" s="39" t="s">
        <v>133</v>
      </c>
      <c r="AH583" s="39" t="s">
        <v>133</v>
      </c>
      <c r="AI583" s="39" t="s">
        <v>133</v>
      </c>
      <c r="AJ583" s="39" t="s">
        <v>133</v>
      </c>
      <c r="AK583" s="39" t="s">
        <v>133</v>
      </c>
      <c r="AL583" s="39">
        <v>-75</v>
      </c>
      <c r="AM583" s="45" t="s">
        <v>133</v>
      </c>
      <c r="AN583" s="15">
        <f t="shared" si="77"/>
        <v>0.51088159097779207</v>
      </c>
      <c r="AO583" s="15">
        <f t="shared" si="78"/>
        <v>0.51088159097779207</v>
      </c>
      <c r="AP583" s="47">
        <v>-1.52228391952</v>
      </c>
      <c r="AQ583" s="29" t="s">
        <v>133</v>
      </c>
      <c r="AR583" s="29" t="s">
        <v>133</v>
      </c>
      <c r="AS583" s="148">
        <v>-0.88915276544900002</v>
      </c>
      <c r="AT583" s="148">
        <v>-0.57951062403300002</v>
      </c>
      <c r="AU583" s="48">
        <v>8.5270636490700005E-3</v>
      </c>
      <c r="AV583" s="47">
        <v>0.59656475133099995</v>
      </c>
      <c r="AW583" s="47">
        <v>0.71887833319500005</v>
      </c>
      <c r="AX583" s="29" t="s">
        <v>133</v>
      </c>
      <c r="AY583" s="29" t="s">
        <v>133</v>
      </c>
      <c r="AZ583" s="47">
        <v>1.13996418862</v>
      </c>
      <c r="BA583" s="30">
        <v>-1</v>
      </c>
      <c r="BB583" s="42">
        <v>5</v>
      </c>
      <c r="BC583" s="31" t="s">
        <v>11331</v>
      </c>
      <c r="BD583" s="31" t="s">
        <v>11435</v>
      </c>
      <c r="BE583" s="31" t="s">
        <v>1711</v>
      </c>
      <c r="BF583" s="32" t="s">
        <v>133</v>
      </c>
      <c r="BG583" s="32" t="s">
        <v>133</v>
      </c>
      <c r="BH583" s="33">
        <v>0.05</v>
      </c>
      <c r="BI583" s="33">
        <v>0.05</v>
      </c>
      <c r="BJ583" s="32" t="s">
        <v>133</v>
      </c>
      <c r="BK583" s="32" t="s">
        <v>133</v>
      </c>
      <c r="BL583" s="32" t="s">
        <v>133</v>
      </c>
      <c r="BM583" s="34" t="s">
        <v>133</v>
      </c>
      <c r="BN583" s="34" t="s">
        <v>133</v>
      </c>
      <c r="BO583" s="34" t="s">
        <v>133</v>
      </c>
      <c r="BP583" s="34" t="s">
        <v>133</v>
      </c>
      <c r="BQ583" s="35" t="s">
        <v>133</v>
      </c>
      <c r="BR583" s="16">
        <f t="shared" si="81"/>
        <v>0.51575187832910507</v>
      </c>
      <c r="BS583" s="16">
        <f t="shared" si="82"/>
        <v>0.51575187832910507</v>
      </c>
      <c r="BT583" s="35" t="s">
        <v>133</v>
      </c>
      <c r="BU583" s="35" t="s">
        <v>133</v>
      </c>
      <c r="BV583" s="35" t="s">
        <v>133</v>
      </c>
      <c r="BW583" s="35" t="s">
        <v>133</v>
      </c>
      <c r="BX583" s="36">
        <v>1</v>
      </c>
      <c r="BY583" s="37" t="s">
        <v>1090</v>
      </c>
      <c r="BZ583" s="38" t="s">
        <v>6051</v>
      </c>
    </row>
    <row r="584" spans="1:78" ht="50.1" customHeight="1">
      <c r="A584" s="19" t="s">
        <v>940</v>
      </c>
      <c r="B584" s="20" t="s">
        <v>1119</v>
      </c>
      <c r="C584" s="21">
        <v>7</v>
      </c>
      <c r="D584" s="21" t="s">
        <v>939</v>
      </c>
      <c r="E584" s="40">
        <v>18.905154</v>
      </c>
      <c r="F584" s="40">
        <v>71.219690999999997</v>
      </c>
      <c r="G584" s="41">
        <v>1</v>
      </c>
      <c r="H584" s="22">
        <v>8750</v>
      </c>
      <c r="I584" s="22">
        <v>221.64160259301502</v>
      </c>
      <c r="J584" s="23">
        <v>9157.5</v>
      </c>
      <c r="K584" s="23">
        <v>9749</v>
      </c>
      <c r="L584" s="23">
        <v>8566</v>
      </c>
      <c r="M584" s="24" t="s">
        <v>933</v>
      </c>
      <c r="N584" s="25" t="s">
        <v>133</v>
      </c>
      <c r="O584" s="25" t="s">
        <v>133</v>
      </c>
      <c r="P584" s="25" t="s">
        <v>133</v>
      </c>
      <c r="Q584" s="25" t="s">
        <v>133</v>
      </c>
      <c r="R584" s="25" t="s">
        <v>133</v>
      </c>
      <c r="S584" s="44" t="s">
        <v>133</v>
      </c>
      <c r="T584" s="26" t="s">
        <v>934</v>
      </c>
      <c r="U584" s="27" t="s">
        <v>133</v>
      </c>
      <c r="V584" s="27" t="s">
        <v>133</v>
      </c>
      <c r="W584" s="27" t="s">
        <v>133</v>
      </c>
      <c r="X584" s="27" t="s">
        <v>133</v>
      </c>
      <c r="Y584" s="27">
        <v>0.01</v>
      </c>
      <c r="Z584" s="27" t="s">
        <v>133</v>
      </c>
      <c r="AA584" s="27" t="s">
        <v>133</v>
      </c>
      <c r="AB584" s="28" t="s">
        <v>133</v>
      </c>
      <c r="AC584" s="28">
        <v>0.5</v>
      </c>
      <c r="AD584" s="28">
        <v>0.03</v>
      </c>
      <c r="AE584" s="28" t="s">
        <v>796</v>
      </c>
      <c r="AF584" s="28">
        <v>0.1</v>
      </c>
      <c r="AG584" s="39" t="s">
        <v>133</v>
      </c>
      <c r="AH584" s="39" t="s">
        <v>133</v>
      </c>
      <c r="AI584" s="39" t="s">
        <v>133</v>
      </c>
      <c r="AJ584" s="39" t="s">
        <v>133</v>
      </c>
      <c r="AK584" s="39" t="s">
        <v>133</v>
      </c>
      <c r="AL584" s="39">
        <v>-80</v>
      </c>
      <c r="AM584" s="45" t="s">
        <v>133</v>
      </c>
      <c r="AN584" s="15">
        <f t="shared" si="77"/>
        <v>0.51088159097779207</v>
      </c>
      <c r="AO584" s="15">
        <f t="shared" si="78"/>
        <v>0.51088159097779207</v>
      </c>
      <c r="AP584" s="47">
        <v>-1.8821227246100001</v>
      </c>
      <c r="AQ584" s="29" t="s">
        <v>133</v>
      </c>
      <c r="AR584" s="29" t="s">
        <v>133</v>
      </c>
      <c r="AS584" s="148">
        <v>-1.09067776891</v>
      </c>
      <c r="AT584" s="148">
        <v>-0.73323343923899997</v>
      </c>
      <c r="AU584" s="48">
        <v>1.08963892958E-2</v>
      </c>
      <c r="AV584" s="47">
        <v>0.75502621783000001</v>
      </c>
      <c r="AW584" s="47">
        <v>0.94912147171299999</v>
      </c>
      <c r="AX584" s="29" t="s">
        <v>133</v>
      </c>
      <c r="AY584" s="29" t="s">
        <v>133</v>
      </c>
      <c r="AZ584" s="47">
        <v>1.55164942016</v>
      </c>
      <c r="BA584" s="30">
        <v>-1</v>
      </c>
      <c r="BB584" s="42">
        <v>5</v>
      </c>
      <c r="BC584" s="31" t="s">
        <v>11331</v>
      </c>
      <c r="BD584" s="31" t="s">
        <v>11436</v>
      </c>
      <c r="BE584" s="31" t="s">
        <v>1711</v>
      </c>
      <c r="BF584" s="32" t="s">
        <v>133</v>
      </c>
      <c r="BG584" s="32" t="s">
        <v>133</v>
      </c>
      <c r="BH584" s="33">
        <v>0.05</v>
      </c>
      <c r="BI584" s="33">
        <v>0.05</v>
      </c>
      <c r="BJ584" s="32" t="s">
        <v>133</v>
      </c>
      <c r="BK584" s="32" t="s">
        <v>133</v>
      </c>
      <c r="BL584" s="32" t="s">
        <v>133</v>
      </c>
      <c r="BM584" s="34" t="s">
        <v>133</v>
      </c>
      <c r="BN584" s="34" t="s">
        <v>133</v>
      </c>
      <c r="BO584" s="34" t="s">
        <v>133</v>
      </c>
      <c r="BP584" s="34" t="s">
        <v>133</v>
      </c>
      <c r="BQ584" s="35" t="s">
        <v>133</v>
      </c>
      <c r="BR584" s="16">
        <f t="shared" si="81"/>
        <v>0.51575187832910507</v>
      </c>
      <c r="BS584" s="16">
        <f t="shared" si="82"/>
        <v>0.51575187832910507</v>
      </c>
      <c r="BT584" s="35" t="s">
        <v>133</v>
      </c>
      <c r="BU584" s="35" t="s">
        <v>133</v>
      </c>
      <c r="BV584" s="35" t="s">
        <v>133</v>
      </c>
      <c r="BW584" s="35" t="s">
        <v>133</v>
      </c>
      <c r="BX584" s="36">
        <v>1</v>
      </c>
      <c r="BY584" s="37" t="s">
        <v>133</v>
      </c>
      <c r="BZ584" s="38" t="s">
        <v>6051</v>
      </c>
    </row>
    <row r="585" spans="1:78" ht="50.1" customHeight="1">
      <c r="A585" s="19" t="s">
        <v>941</v>
      </c>
      <c r="B585" s="20" t="s">
        <v>1119</v>
      </c>
      <c r="C585" s="21">
        <v>7</v>
      </c>
      <c r="D585" s="21" t="s">
        <v>939</v>
      </c>
      <c r="E585" s="40">
        <v>19.397701999999999</v>
      </c>
      <c r="F585" s="40">
        <v>70.662897000000001</v>
      </c>
      <c r="G585" s="41">
        <v>1</v>
      </c>
      <c r="H585" s="22">
        <v>9350</v>
      </c>
      <c r="I585" s="22">
        <v>206.15528128088303</v>
      </c>
      <c r="J585" s="23">
        <v>9969</v>
      </c>
      <c r="K585" s="23">
        <v>10481</v>
      </c>
      <c r="L585" s="23">
        <v>9457</v>
      </c>
      <c r="M585" s="24" t="s">
        <v>933</v>
      </c>
      <c r="N585" s="25" t="s">
        <v>133</v>
      </c>
      <c r="O585" s="25" t="s">
        <v>133</v>
      </c>
      <c r="P585" s="25" t="s">
        <v>133</v>
      </c>
      <c r="Q585" s="25" t="s">
        <v>133</v>
      </c>
      <c r="R585" s="25" t="s">
        <v>133</v>
      </c>
      <c r="S585" s="44" t="s">
        <v>133</v>
      </c>
      <c r="T585" s="26" t="s">
        <v>934</v>
      </c>
      <c r="U585" s="27" t="s">
        <v>133</v>
      </c>
      <c r="V585" s="27" t="s">
        <v>133</v>
      </c>
      <c r="W585" s="27" t="s">
        <v>133</v>
      </c>
      <c r="X585" s="27" t="s">
        <v>133</v>
      </c>
      <c r="Y585" s="27">
        <v>0.01</v>
      </c>
      <c r="Z585" s="27" t="s">
        <v>133</v>
      </c>
      <c r="AA585" s="27" t="s">
        <v>133</v>
      </c>
      <c r="AB585" s="28" t="s">
        <v>133</v>
      </c>
      <c r="AC585" s="28">
        <v>0.5</v>
      </c>
      <c r="AD585" s="28">
        <v>0.03</v>
      </c>
      <c r="AE585" s="28" t="s">
        <v>796</v>
      </c>
      <c r="AF585" s="28">
        <v>0.1</v>
      </c>
      <c r="AG585" s="39" t="s">
        <v>133</v>
      </c>
      <c r="AH585" s="39" t="s">
        <v>133</v>
      </c>
      <c r="AI585" s="39" t="s">
        <v>133</v>
      </c>
      <c r="AJ585" s="39" t="s">
        <v>133</v>
      </c>
      <c r="AK585" s="39" t="s">
        <v>133</v>
      </c>
      <c r="AL585" s="39">
        <v>-82</v>
      </c>
      <c r="AM585" s="45" t="s">
        <v>133</v>
      </c>
      <c r="AN585" s="15">
        <f t="shared" si="77"/>
        <v>0.51088159097779207</v>
      </c>
      <c r="AO585" s="15">
        <f t="shared" si="78"/>
        <v>0.51088159097779207</v>
      </c>
      <c r="AP585" s="47">
        <v>-1.75608416919</v>
      </c>
      <c r="AQ585" s="29" t="s">
        <v>133</v>
      </c>
      <c r="AR585" s="29" t="s">
        <v>133</v>
      </c>
      <c r="AS585" s="148">
        <v>-1.01277437786</v>
      </c>
      <c r="AT585" s="148">
        <v>-0.65809653197200002</v>
      </c>
      <c r="AU585" s="48">
        <v>1.2087003924E-2</v>
      </c>
      <c r="AV585" s="47">
        <v>0.68227053981999997</v>
      </c>
      <c r="AW585" s="47">
        <v>0.85388697271500003</v>
      </c>
      <c r="AX585" s="29" t="s">
        <v>133</v>
      </c>
      <c r="AY585" s="29" t="s">
        <v>133</v>
      </c>
      <c r="AZ585" s="47">
        <v>1.38922774299</v>
      </c>
      <c r="BA585" s="30">
        <v>-1</v>
      </c>
      <c r="BB585" s="42">
        <v>5</v>
      </c>
      <c r="BC585" s="31" t="s">
        <v>11331</v>
      </c>
      <c r="BD585" s="31" t="s">
        <v>11437</v>
      </c>
      <c r="BE585" s="31" t="s">
        <v>1711</v>
      </c>
      <c r="BF585" s="32" t="s">
        <v>133</v>
      </c>
      <c r="BG585" s="32" t="s">
        <v>133</v>
      </c>
      <c r="BH585" s="33">
        <v>0.05</v>
      </c>
      <c r="BI585" s="33">
        <v>0.05</v>
      </c>
      <c r="BJ585" s="32" t="s">
        <v>133</v>
      </c>
      <c r="BK585" s="32" t="s">
        <v>133</v>
      </c>
      <c r="BL585" s="32" t="s">
        <v>133</v>
      </c>
      <c r="BM585" s="34" t="s">
        <v>133</v>
      </c>
      <c r="BN585" s="34" t="s">
        <v>133</v>
      </c>
      <c r="BO585" s="34" t="s">
        <v>133</v>
      </c>
      <c r="BP585" s="34" t="s">
        <v>133</v>
      </c>
      <c r="BQ585" s="35" t="s">
        <v>133</v>
      </c>
      <c r="BR585" s="16">
        <f t="shared" si="81"/>
        <v>0.51575187832910507</v>
      </c>
      <c r="BS585" s="16">
        <f t="shared" si="82"/>
        <v>0.51575187832910507</v>
      </c>
      <c r="BT585" s="35" t="s">
        <v>133</v>
      </c>
      <c r="BU585" s="35" t="s">
        <v>133</v>
      </c>
      <c r="BV585" s="35" t="s">
        <v>133</v>
      </c>
      <c r="BW585" s="35" t="s">
        <v>133</v>
      </c>
      <c r="BX585" s="36">
        <v>1</v>
      </c>
      <c r="BY585" s="37" t="s">
        <v>133</v>
      </c>
      <c r="BZ585" s="38" t="s">
        <v>6051</v>
      </c>
    </row>
    <row r="586" spans="1:78" ht="50.1" customHeight="1">
      <c r="A586" s="19" t="s">
        <v>942</v>
      </c>
      <c r="B586" s="20" t="s">
        <v>1119</v>
      </c>
      <c r="C586" s="21">
        <v>7</v>
      </c>
      <c r="D586" s="21" t="s">
        <v>939</v>
      </c>
      <c r="E586" s="40">
        <v>19.718928999999999</v>
      </c>
      <c r="F586" s="40">
        <v>70.305977999999996</v>
      </c>
      <c r="G586" s="41">
        <v>1</v>
      </c>
      <c r="H586" s="22">
        <v>9675</v>
      </c>
      <c r="I586" s="22">
        <v>186.81541692269406</v>
      </c>
      <c r="J586" s="23">
        <v>10359</v>
      </c>
      <c r="K586" s="23">
        <v>10900</v>
      </c>
      <c r="L586" s="23">
        <v>9818</v>
      </c>
      <c r="M586" s="24" t="s">
        <v>933</v>
      </c>
      <c r="N586" s="25" t="s">
        <v>133</v>
      </c>
      <c r="O586" s="25" t="s">
        <v>133</v>
      </c>
      <c r="P586" s="25" t="s">
        <v>133</v>
      </c>
      <c r="Q586" s="25" t="s">
        <v>133</v>
      </c>
      <c r="R586" s="25" t="s">
        <v>133</v>
      </c>
      <c r="S586" s="44" t="s">
        <v>133</v>
      </c>
      <c r="T586" s="26" t="s">
        <v>934</v>
      </c>
      <c r="U586" s="27" t="s">
        <v>133</v>
      </c>
      <c r="V586" s="27" t="s">
        <v>133</v>
      </c>
      <c r="W586" s="27" t="s">
        <v>133</v>
      </c>
      <c r="X586" s="27" t="s">
        <v>133</v>
      </c>
      <c r="Y586" s="27">
        <v>0.01</v>
      </c>
      <c r="Z586" s="27" t="s">
        <v>133</v>
      </c>
      <c r="AA586" s="27" t="s">
        <v>133</v>
      </c>
      <c r="AB586" s="28" t="s">
        <v>133</v>
      </c>
      <c r="AC586" s="28">
        <v>0.5</v>
      </c>
      <c r="AD586" s="28">
        <v>0.03</v>
      </c>
      <c r="AE586" s="28" t="s">
        <v>796</v>
      </c>
      <c r="AF586" s="28">
        <v>0.1</v>
      </c>
      <c r="AG586" s="39" t="s">
        <v>133</v>
      </c>
      <c r="AH586" s="39" t="s">
        <v>133</v>
      </c>
      <c r="AI586" s="39" t="s">
        <v>133</v>
      </c>
      <c r="AJ586" s="39" t="s">
        <v>133</v>
      </c>
      <c r="AK586" s="39" t="s">
        <v>133</v>
      </c>
      <c r="AL586" s="39">
        <v>-85</v>
      </c>
      <c r="AM586" s="45" t="s">
        <v>133</v>
      </c>
      <c r="AN586" s="15">
        <f t="shared" si="77"/>
        <v>0.51088159097779207</v>
      </c>
      <c r="AO586" s="15">
        <f t="shared" si="78"/>
        <v>0.51088159097779207</v>
      </c>
      <c r="AP586" s="47">
        <v>-1.72245731257</v>
      </c>
      <c r="AQ586" s="29" t="s">
        <v>133</v>
      </c>
      <c r="AR586" s="29" t="s">
        <v>133</v>
      </c>
      <c r="AS586" s="148">
        <v>-0.99477310331400004</v>
      </c>
      <c r="AT586" s="148">
        <v>-0.64029031551100002</v>
      </c>
      <c r="AU586" s="48">
        <v>1.2049252910000001E-2</v>
      </c>
      <c r="AV586" s="47">
        <v>0.66438882133099997</v>
      </c>
      <c r="AW586" s="47">
        <v>0.81820363634799997</v>
      </c>
      <c r="AX586" s="29" t="s">
        <v>133</v>
      </c>
      <c r="AY586" s="29" t="s">
        <v>133</v>
      </c>
      <c r="AZ586" s="47">
        <v>1.3257049001500001</v>
      </c>
      <c r="BA586" s="30">
        <v>-1</v>
      </c>
      <c r="BB586" s="42">
        <v>5</v>
      </c>
      <c r="BC586" s="31" t="s">
        <v>11331</v>
      </c>
      <c r="BD586" s="31" t="s">
        <v>11435</v>
      </c>
      <c r="BE586" s="31" t="s">
        <v>1711</v>
      </c>
      <c r="BF586" s="32" t="s">
        <v>133</v>
      </c>
      <c r="BG586" s="32" t="s">
        <v>133</v>
      </c>
      <c r="BH586" s="33">
        <v>0.05</v>
      </c>
      <c r="BI586" s="33">
        <v>0.05</v>
      </c>
      <c r="BJ586" s="32" t="s">
        <v>133</v>
      </c>
      <c r="BK586" s="32" t="s">
        <v>133</v>
      </c>
      <c r="BL586" s="32" t="s">
        <v>133</v>
      </c>
      <c r="BM586" s="34" t="s">
        <v>133</v>
      </c>
      <c r="BN586" s="34" t="s">
        <v>133</v>
      </c>
      <c r="BO586" s="34" t="s">
        <v>133</v>
      </c>
      <c r="BP586" s="34" t="s">
        <v>133</v>
      </c>
      <c r="BQ586" s="35" t="s">
        <v>133</v>
      </c>
      <c r="BR586" s="16">
        <f t="shared" si="81"/>
        <v>0.51575187832910507</v>
      </c>
      <c r="BS586" s="16">
        <f t="shared" si="82"/>
        <v>0.51575187832910507</v>
      </c>
      <c r="BT586" s="35" t="s">
        <v>133</v>
      </c>
      <c r="BU586" s="35" t="s">
        <v>133</v>
      </c>
      <c r="BV586" s="35" t="s">
        <v>133</v>
      </c>
      <c r="BW586" s="35" t="s">
        <v>133</v>
      </c>
      <c r="BX586" s="36">
        <v>1</v>
      </c>
      <c r="BY586" s="37" t="s">
        <v>133</v>
      </c>
      <c r="BZ586" s="38" t="s">
        <v>6051</v>
      </c>
    </row>
    <row r="587" spans="1:78" ht="50.1" customHeight="1">
      <c r="A587" s="19" t="s">
        <v>943</v>
      </c>
      <c r="B587" s="20" t="s">
        <v>1119</v>
      </c>
      <c r="C587" s="21">
        <v>7</v>
      </c>
      <c r="D587" s="21" t="s">
        <v>939</v>
      </c>
      <c r="E587" s="40">
        <v>20.314388999999998</v>
      </c>
      <c r="F587" s="40">
        <v>70.039479</v>
      </c>
      <c r="G587" s="41">
        <v>1</v>
      </c>
      <c r="H587" s="22">
        <v>10790</v>
      </c>
      <c r="I587" s="22">
        <v>50</v>
      </c>
      <c r="J587" s="23">
        <v>11945.5</v>
      </c>
      <c r="K587" s="23">
        <v>12343</v>
      </c>
      <c r="L587" s="23">
        <v>11548</v>
      </c>
      <c r="M587" s="24" t="s">
        <v>933</v>
      </c>
      <c r="N587" s="25" t="s">
        <v>133</v>
      </c>
      <c r="O587" s="25" t="s">
        <v>133</v>
      </c>
      <c r="P587" s="25" t="s">
        <v>133</v>
      </c>
      <c r="Q587" s="25" t="s">
        <v>133</v>
      </c>
      <c r="R587" s="25" t="s">
        <v>133</v>
      </c>
      <c r="S587" s="44" t="s">
        <v>133</v>
      </c>
      <c r="T587" s="26" t="s">
        <v>934</v>
      </c>
      <c r="U587" s="27" t="s">
        <v>133</v>
      </c>
      <c r="V587" s="27" t="s">
        <v>133</v>
      </c>
      <c r="W587" s="27" t="s">
        <v>133</v>
      </c>
      <c r="X587" s="27" t="s">
        <v>133</v>
      </c>
      <c r="Y587" s="27">
        <v>0.01</v>
      </c>
      <c r="Z587" s="27" t="s">
        <v>133</v>
      </c>
      <c r="AA587" s="27" t="s">
        <v>133</v>
      </c>
      <c r="AB587" s="28" t="s">
        <v>133</v>
      </c>
      <c r="AC587" s="28">
        <v>0.5</v>
      </c>
      <c r="AD587" s="28">
        <v>0.03</v>
      </c>
      <c r="AE587" s="28" t="s">
        <v>796</v>
      </c>
      <c r="AF587" s="28">
        <v>0.1</v>
      </c>
      <c r="AG587" s="39" t="s">
        <v>133</v>
      </c>
      <c r="AH587" s="39" t="s">
        <v>133</v>
      </c>
      <c r="AI587" s="39" t="s">
        <v>133</v>
      </c>
      <c r="AJ587" s="39" t="s">
        <v>133</v>
      </c>
      <c r="AK587" s="39" t="s">
        <v>133</v>
      </c>
      <c r="AL587" s="39">
        <v>-90</v>
      </c>
      <c r="AM587" s="45" t="s">
        <v>133</v>
      </c>
      <c r="AN587" s="15">
        <f t="shared" si="77"/>
        <v>0.51088159097779207</v>
      </c>
      <c r="AO587" s="15">
        <f t="shared" si="78"/>
        <v>0.51088159097779207</v>
      </c>
      <c r="AP587" s="47">
        <v>-1.7127623806300001</v>
      </c>
      <c r="AQ587" s="29" t="s">
        <v>133</v>
      </c>
      <c r="AR587" s="29" t="s">
        <v>133</v>
      </c>
      <c r="AS587" s="148">
        <v>-0.99567272688499997</v>
      </c>
      <c r="AT587" s="148">
        <v>-0.64110105009899998</v>
      </c>
      <c r="AU587" s="48">
        <v>1.15852998866E-2</v>
      </c>
      <c r="AV587" s="47">
        <v>0.66427164987200005</v>
      </c>
      <c r="AW587" s="47">
        <v>0.80678118592500003</v>
      </c>
      <c r="AX587" s="29" t="s">
        <v>133</v>
      </c>
      <c r="AY587" s="29" t="s">
        <v>133</v>
      </c>
      <c r="AZ587" s="47">
        <v>1.30321066008</v>
      </c>
      <c r="BA587" s="30">
        <v>-1</v>
      </c>
      <c r="BB587" s="42">
        <v>5</v>
      </c>
      <c r="BC587" s="31" t="s">
        <v>11331</v>
      </c>
      <c r="BD587" s="31" t="s">
        <v>11438</v>
      </c>
      <c r="BE587" s="31" t="s">
        <v>1711</v>
      </c>
      <c r="BF587" s="32" t="s">
        <v>133</v>
      </c>
      <c r="BG587" s="32" t="s">
        <v>133</v>
      </c>
      <c r="BH587" s="33">
        <v>0.05</v>
      </c>
      <c r="BI587" s="33">
        <v>0.05</v>
      </c>
      <c r="BJ587" s="32" t="s">
        <v>133</v>
      </c>
      <c r="BK587" s="32" t="s">
        <v>133</v>
      </c>
      <c r="BL587" s="32" t="s">
        <v>133</v>
      </c>
      <c r="BM587" s="34" t="s">
        <v>133</v>
      </c>
      <c r="BN587" s="34" t="s">
        <v>133</v>
      </c>
      <c r="BO587" s="34" t="s">
        <v>133</v>
      </c>
      <c r="BP587" s="34" t="s">
        <v>133</v>
      </c>
      <c r="BQ587" s="35" t="s">
        <v>133</v>
      </c>
      <c r="BR587" s="16">
        <f t="shared" si="81"/>
        <v>0.51575187832910507</v>
      </c>
      <c r="BS587" s="16">
        <f t="shared" si="82"/>
        <v>0.51575187832910507</v>
      </c>
      <c r="BT587" s="35" t="s">
        <v>133</v>
      </c>
      <c r="BU587" s="35" t="s">
        <v>133</v>
      </c>
      <c r="BV587" s="35" t="s">
        <v>133</v>
      </c>
      <c r="BW587" s="35" t="s">
        <v>133</v>
      </c>
      <c r="BX587" s="36">
        <v>1</v>
      </c>
      <c r="BY587" s="37" t="s">
        <v>1090</v>
      </c>
      <c r="BZ587" s="38" t="s">
        <v>6051</v>
      </c>
    </row>
    <row r="588" spans="1:78" ht="50.1" customHeight="1">
      <c r="A588" s="19" t="s">
        <v>944</v>
      </c>
      <c r="B588" s="20" t="s">
        <v>1119</v>
      </c>
      <c r="C588" s="21">
        <v>7</v>
      </c>
      <c r="D588" s="21" t="s">
        <v>939</v>
      </c>
      <c r="E588" s="40">
        <v>19.975911</v>
      </c>
      <c r="F588" s="40">
        <v>70.848495</v>
      </c>
      <c r="G588" s="41">
        <v>1</v>
      </c>
      <c r="H588" s="22">
        <v>10350</v>
      </c>
      <c r="I588" s="22">
        <v>167.6305461424021</v>
      </c>
      <c r="J588" s="23">
        <v>11273</v>
      </c>
      <c r="K588" s="23">
        <v>11833</v>
      </c>
      <c r="L588" s="23">
        <v>10713</v>
      </c>
      <c r="M588" s="24" t="s">
        <v>933</v>
      </c>
      <c r="N588" s="25" t="s">
        <v>133</v>
      </c>
      <c r="O588" s="25" t="s">
        <v>133</v>
      </c>
      <c r="P588" s="25" t="s">
        <v>133</v>
      </c>
      <c r="Q588" s="25" t="s">
        <v>133</v>
      </c>
      <c r="R588" s="25" t="s">
        <v>133</v>
      </c>
      <c r="S588" s="44" t="s">
        <v>133</v>
      </c>
      <c r="T588" s="26" t="s">
        <v>934</v>
      </c>
      <c r="U588" s="27" t="s">
        <v>133</v>
      </c>
      <c r="V588" s="27" t="s">
        <v>133</v>
      </c>
      <c r="W588" s="27" t="s">
        <v>133</v>
      </c>
      <c r="X588" s="27" t="s">
        <v>133</v>
      </c>
      <c r="Y588" s="27">
        <v>0.01</v>
      </c>
      <c r="Z588" s="27" t="s">
        <v>133</v>
      </c>
      <c r="AA588" s="27" t="s">
        <v>133</v>
      </c>
      <c r="AB588" s="28" t="s">
        <v>133</v>
      </c>
      <c r="AC588" s="28">
        <v>0.5</v>
      </c>
      <c r="AD588" s="28">
        <v>0.03</v>
      </c>
      <c r="AE588" s="28" t="s">
        <v>796</v>
      </c>
      <c r="AF588" s="28">
        <v>0.1</v>
      </c>
      <c r="AG588" s="39" t="s">
        <v>133</v>
      </c>
      <c r="AH588" s="39" t="s">
        <v>133</v>
      </c>
      <c r="AI588" s="39" t="s">
        <v>133</v>
      </c>
      <c r="AJ588" s="39" t="s">
        <v>133</v>
      </c>
      <c r="AK588" s="39" t="s">
        <v>133</v>
      </c>
      <c r="AL588" s="39">
        <v>-90</v>
      </c>
      <c r="AM588" s="45" t="s">
        <v>133</v>
      </c>
      <c r="AN588" s="15">
        <f t="shared" si="77"/>
        <v>0.51088159097779207</v>
      </c>
      <c r="AO588" s="15">
        <f t="shared" si="78"/>
        <v>0.51088159097779207</v>
      </c>
      <c r="AP588" s="47">
        <v>-1.77839520962</v>
      </c>
      <c r="AQ588" s="29" t="s">
        <v>133</v>
      </c>
      <c r="AR588" s="29" t="s">
        <v>133</v>
      </c>
      <c r="AS588" s="148">
        <v>-1.02206792457</v>
      </c>
      <c r="AT588" s="148">
        <v>-0.66360233169100002</v>
      </c>
      <c r="AU588" s="48">
        <v>1.1230553660399999E-2</v>
      </c>
      <c r="AV588" s="47">
        <v>0.68606343901199995</v>
      </c>
      <c r="AW588" s="47">
        <v>0.87768145544499998</v>
      </c>
      <c r="AX588" s="29" t="s">
        <v>133</v>
      </c>
      <c r="AY588" s="29" t="s">
        <v>133</v>
      </c>
      <c r="AZ588" s="47">
        <v>1.4322345975199999</v>
      </c>
      <c r="BA588" s="30">
        <v>-1</v>
      </c>
      <c r="BB588" s="42">
        <v>5</v>
      </c>
      <c r="BC588" s="31" t="s">
        <v>11331</v>
      </c>
      <c r="BD588" s="31" t="s">
        <v>11439</v>
      </c>
      <c r="BE588" s="31" t="s">
        <v>1711</v>
      </c>
      <c r="BF588" s="32" t="s">
        <v>133</v>
      </c>
      <c r="BG588" s="32" t="s">
        <v>133</v>
      </c>
      <c r="BH588" s="33">
        <v>0.05</v>
      </c>
      <c r="BI588" s="33">
        <v>0.05</v>
      </c>
      <c r="BJ588" s="32" t="s">
        <v>133</v>
      </c>
      <c r="BK588" s="32" t="s">
        <v>133</v>
      </c>
      <c r="BL588" s="32" t="s">
        <v>133</v>
      </c>
      <c r="BM588" s="34" t="s">
        <v>133</v>
      </c>
      <c r="BN588" s="34" t="s">
        <v>133</v>
      </c>
      <c r="BO588" s="34" t="s">
        <v>133</v>
      </c>
      <c r="BP588" s="34" t="s">
        <v>133</v>
      </c>
      <c r="BQ588" s="35" t="s">
        <v>133</v>
      </c>
      <c r="BR588" s="16">
        <f t="shared" si="81"/>
        <v>0.51575187832910507</v>
      </c>
      <c r="BS588" s="16">
        <f t="shared" si="82"/>
        <v>0.51575187832910507</v>
      </c>
      <c r="BT588" s="35" t="s">
        <v>133</v>
      </c>
      <c r="BU588" s="35" t="s">
        <v>133</v>
      </c>
      <c r="BV588" s="35" t="s">
        <v>133</v>
      </c>
      <c r="BW588" s="35" t="s">
        <v>133</v>
      </c>
      <c r="BX588" s="36">
        <v>1</v>
      </c>
      <c r="BY588" s="37" t="s">
        <v>133</v>
      </c>
      <c r="BZ588" s="38" t="s">
        <v>6051</v>
      </c>
    </row>
    <row r="589" spans="1:78" ht="50.1" customHeight="1">
      <c r="A589" s="19" t="s">
        <v>946</v>
      </c>
      <c r="B589" s="20" t="s">
        <v>1119</v>
      </c>
      <c r="C589" s="21">
        <v>7</v>
      </c>
      <c r="D589" s="21" t="s">
        <v>932</v>
      </c>
      <c r="E589" s="40">
        <v>16.186143000000001</v>
      </c>
      <c r="F589" s="40">
        <v>72.940042000000005</v>
      </c>
      <c r="G589" s="41">
        <v>1</v>
      </c>
      <c r="H589" s="22">
        <v>11040</v>
      </c>
      <c r="I589" s="22">
        <v>400</v>
      </c>
      <c r="J589" s="23">
        <v>12131.5</v>
      </c>
      <c r="K589" s="23">
        <v>13139</v>
      </c>
      <c r="L589" s="23">
        <v>11124</v>
      </c>
      <c r="M589" s="24" t="s">
        <v>933</v>
      </c>
      <c r="N589" s="25" t="s">
        <v>133</v>
      </c>
      <c r="O589" s="25" t="s">
        <v>133</v>
      </c>
      <c r="P589" s="25" t="s">
        <v>133</v>
      </c>
      <c r="Q589" s="25" t="s">
        <v>133</v>
      </c>
      <c r="R589" s="25" t="s">
        <v>133</v>
      </c>
      <c r="S589" s="44" t="s">
        <v>133</v>
      </c>
      <c r="T589" s="26" t="s">
        <v>934</v>
      </c>
      <c r="U589" s="27" t="s">
        <v>133</v>
      </c>
      <c r="V589" s="27" t="s">
        <v>133</v>
      </c>
      <c r="W589" s="27" t="s">
        <v>133</v>
      </c>
      <c r="X589" s="27" t="s">
        <v>133</v>
      </c>
      <c r="Y589" s="27">
        <v>0.01</v>
      </c>
      <c r="Z589" s="27" t="s">
        <v>133</v>
      </c>
      <c r="AA589" s="27" t="s">
        <v>133</v>
      </c>
      <c r="AB589" s="28" t="s">
        <v>133</v>
      </c>
      <c r="AC589" s="28">
        <v>0.5</v>
      </c>
      <c r="AD589" s="28">
        <v>0.03</v>
      </c>
      <c r="AE589" s="28" t="s">
        <v>796</v>
      </c>
      <c r="AF589" s="28">
        <v>0.1</v>
      </c>
      <c r="AG589" s="39" t="s">
        <v>133</v>
      </c>
      <c r="AH589" s="39" t="s">
        <v>133</v>
      </c>
      <c r="AI589" s="39" t="s">
        <v>133</v>
      </c>
      <c r="AJ589" s="39" t="s">
        <v>133</v>
      </c>
      <c r="AK589" s="39" t="s">
        <v>133</v>
      </c>
      <c r="AL589" s="39">
        <v>-95</v>
      </c>
      <c r="AM589" s="45" t="s">
        <v>133</v>
      </c>
      <c r="AN589" s="15">
        <f t="shared" si="77"/>
        <v>0.51088159097779207</v>
      </c>
      <c r="AO589" s="15">
        <f t="shared" si="78"/>
        <v>0.51088159097779207</v>
      </c>
      <c r="AP589" s="47">
        <v>-1.5540272742000001</v>
      </c>
      <c r="AQ589" s="29" t="s">
        <v>133</v>
      </c>
      <c r="AR589" s="29" t="s">
        <v>133</v>
      </c>
      <c r="AS589" s="148">
        <v>-0.90880948020700003</v>
      </c>
      <c r="AT589" s="148">
        <v>-0.59620109623899997</v>
      </c>
      <c r="AU589" s="48">
        <v>8.1239232092299996E-3</v>
      </c>
      <c r="AV589" s="47">
        <v>0.61244894265799998</v>
      </c>
      <c r="AW589" s="47">
        <v>0.73648448367899999</v>
      </c>
      <c r="AX589" s="29" t="s">
        <v>133</v>
      </c>
      <c r="AY589" s="29" t="s">
        <v>133</v>
      </c>
      <c r="AZ589" s="47">
        <v>1.1701802594999999</v>
      </c>
      <c r="BA589" s="30">
        <v>-1</v>
      </c>
      <c r="BB589" s="42">
        <v>5</v>
      </c>
      <c r="BC589" s="31" t="s">
        <v>11331</v>
      </c>
      <c r="BD589" s="31" t="s">
        <v>11440</v>
      </c>
      <c r="BE589" s="31" t="s">
        <v>1711</v>
      </c>
      <c r="BF589" s="32" t="s">
        <v>133</v>
      </c>
      <c r="BG589" s="32" t="s">
        <v>133</v>
      </c>
      <c r="BH589" s="33">
        <v>0.05</v>
      </c>
      <c r="BI589" s="33">
        <v>0.05</v>
      </c>
      <c r="BJ589" s="32" t="s">
        <v>133</v>
      </c>
      <c r="BK589" s="32" t="s">
        <v>133</v>
      </c>
      <c r="BL589" s="32" t="s">
        <v>133</v>
      </c>
      <c r="BM589" s="34" t="s">
        <v>133</v>
      </c>
      <c r="BN589" s="34" t="s">
        <v>133</v>
      </c>
      <c r="BO589" s="34" t="s">
        <v>133</v>
      </c>
      <c r="BP589" s="34" t="s">
        <v>133</v>
      </c>
      <c r="BQ589" s="35" t="s">
        <v>133</v>
      </c>
      <c r="BR589" s="16">
        <f t="shared" si="81"/>
        <v>0.51575187832910507</v>
      </c>
      <c r="BS589" s="16">
        <f t="shared" si="82"/>
        <v>0.51575187832910507</v>
      </c>
      <c r="BT589" s="35" t="s">
        <v>133</v>
      </c>
      <c r="BU589" s="35" t="s">
        <v>133</v>
      </c>
      <c r="BV589" s="35" t="s">
        <v>133</v>
      </c>
      <c r="BW589" s="35" t="s">
        <v>133</v>
      </c>
      <c r="BX589" s="36">
        <v>1</v>
      </c>
      <c r="BY589" s="37" t="s">
        <v>133</v>
      </c>
      <c r="BZ589" s="38" t="s">
        <v>6051</v>
      </c>
    </row>
    <row r="590" spans="1:78" ht="50.1" customHeight="1">
      <c r="A590" s="19" t="s">
        <v>948</v>
      </c>
      <c r="B590" s="20" t="s">
        <v>1119</v>
      </c>
      <c r="C590" s="21">
        <v>7</v>
      </c>
      <c r="D590" s="21" t="s">
        <v>947</v>
      </c>
      <c r="E590" s="40">
        <v>19.055302000000001</v>
      </c>
      <c r="F590" s="40">
        <v>71.692554999999999</v>
      </c>
      <c r="G590" s="41">
        <v>1</v>
      </c>
      <c r="H590" s="22">
        <v>10485</v>
      </c>
      <c r="I590" s="22">
        <v>278.20855486487113</v>
      </c>
      <c r="J590" s="23">
        <v>11555</v>
      </c>
      <c r="K590" s="23">
        <v>12411</v>
      </c>
      <c r="L590" s="23">
        <v>10699</v>
      </c>
      <c r="M590" s="24" t="s">
        <v>933</v>
      </c>
      <c r="N590" s="25" t="s">
        <v>133</v>
      </c>
      <c r="O590" s="25" t="s">
        <v>133</v>
      </c>
      <c r="P590" s="25" t="s">
        <v>133</v>
      </c>
      <c r="Q590" s="25" t="s">
        <v>133</v>
      </c>
      <c r="R590" s="25" t="s">
        <v>133</v>
      </c>
      <c r="S590" s="44" t="s">
        <v>133</v>
      </c>
      <c r="T590" s="26" t="s">
        <v>934</v>
      </c>
      <c r="U590" s="27" t="s">
        <v>133</v>
      </c>
      <c r="V590" s="27" t="s">
        <v>133</v>
      </c>
      <c r="W590" s="27" t="s">
        <v>133</v>
      </c>
      <c r="X590" s="27" t="s">
        <v>133</v>
      </c>
      <c r="Y590" s="27">
        <v>0.01</v>
      </c>
      <c r="Z590" s="27" t="s">
        <v>133</v>
      </c>
      <c r="AA590" s="27" t="s">
        <v>133</v>
      </c>
      <c r="AB590" s="28" t="s">
        <v>133</v>
      </c>
      <c r="AC590" s="28">
        <v>0.5</v>
      </c>
      <c r="AD590" s="28">
        <v>0.03</v>
      </c>
      <c r="AE590" s="28" t="s">
        <v>796</v>
      </c>
      <c r="AF590" s="28">
        <v>0.1</v>
      </c>
      <c r="AG590" s="39" t="s">
        <v>133</v>
      </c>
      <c r="AH590" s="39" t="s">
        <v>133</v>
      </c>
      <c r="AI590" s="39" t="s">
        <v>133</v>
      </c>
      <c r="AJ590" s="39" t="s">
        <v>133</v>
      </c>
      <c r="AK590" s="39" t="s">
        <v>133</v>
      </c>
      <c r="AL590" s="39">
        <v>-100</v>
      </c>
      <c r="AM590" s="45" t="s">
        <v>133</v>
      </c>
      <c r="AN590" s="15">
        <f t="shared" si="77"/>
        <v>0.51088159097779207</v>
      </c>
      <c r="AO590" s="15">
        <f t="shared" si="78"/>
        <v>0.51088159097779207</v>
      </c>
      <c r="AP590" s="47">
        <v>-2.1260438383800002</v>
      </c>
      <c r="AQ590" s="29" t="s">
        <v>133</v>
      </c>
      <c r="AR590" s="29" t="s">
        <v>133</v>
      </c>
      <c r="AS590" s="148">
        <v>-1.23733897606</v>
      </c>
      <c r="AT590" s="148">
        <v>-0.86406099006199999</v>
      </c>
      <c r="AU590" s="48">
        <v>1.00025532825E-2</v>
      </c>
      <c r="AV590" s="47">
        <v>0.88406609662699998</v>
      </c>
      <c r="AW590" s="47">
        <v>1.0904784459700001</v>
      </c>
      <c r="AX590" s="29" t="s">
        <v>133</v>
      </c>
      <c r="AY590" s="29" t="s">
        <v>133</v>
      </c>
      <c r="AZ590" s="47">
        <v>1.78963814701</v>
      </c>
      <c r="BA590" s="30">
        <v>-1</v>
      </c>
      <c r="BB590" s="42">
        <v>5</v>
      </c>
      <c r="BC590" s="31" t="s">
        <v>11331</v>
      </c>
      <c r="BD590" s="31" t="s">
        <v>11441</v>
      </c>
      <c r="BE590" s="31" t="s">
        <v>1711</v>
      </c>
      <c r="BF590" s="32" t="s">
        <v>133</v>
      </c>
      <c r="BG590" s="32" t="s">
        <v>133</v>
      </c>
      <c r="BH590" s="33">
        <v>0.05</v>
      </c>
      <c r="BI590" s="33">
        <v>0.05</v>
      </c>
      <c r="BJ590" s="32" t="s">
        <v>133</v>
      </c>
      <c r="BK590" s="32" t="s">
        <v>133</v>
      </c>
      <c r="BL590" s="32" t="s">
        <v>133</v>
      </c>
      <c r="BM590" s="34" t="s">
        <v>133</v>
      </c>
      <c r="BN590" s="34" t="s">
        <v>133</v>
      </c>
      <c r="BO590" s="34" t="s">
        <v>133</v>
      </c>
      <c r="BP590" s="34" t="s">
        <v>133</v>
      </c>
      <c r="BQ590" s="35" t="s">
        <v>133</v>
      </c>
      <c r="BR590" s="16">
        <f t="shared" si="81"/>
        <v>0.51575187832910507</v>
      </c>
      <c r="BS590" s="16">
        <f t="shared" si="82"/>
        <v>0.51575187832910507</v>
      </c>
      <c r="BT590" s="35" t="s">
        <v>133</v>
      </c>
      <c r="BU590" s="35" t="s">
        <v>133</v>
      </c>
      <c r="BV590" s="35" t="s">
        <v>133</v>
      </c>
      <c r="BW590" s="35" t="s">
        <v>133</v>
      </c>
      <c r="BX590" s="36">
        <v>1</v>
      </c>
      <c r="BY590" s="37" t="s">
        <v>133</v>
      </c>
      <c r="BZ590" s="38" t="s">
        <v>6051</v>
      </c>
    </row>
    <row r="591" spans="1:78" ht="50.1" customHeight="1">
      <c r="A591" s="19" t="s">
        <v>949</v>
      </c>
      <c r="B591" s="20" t="s">
        <v>1119</v>
      </c>
      <c r="C591" s="21">
        <v>7</v>
      </c>
      <c r="D591" s="21" t="s">
        <v>939</v>
      </c>
      <c r="E591" s="40">
        <v>18.983675999999999</v>
      </c>
      <c r="F591" s="40">
        <v>70.298839999999998</v>
      </c>
      <c r="G591" s="41">
        <v>1</v>
      </c>
      <c r="H591" s="22">
        <v>11330.231988475272</v>
      </c>
      <c r="I591" s="22">
        <v>350.00007688378105</v>
      </c>
      <c r="J591" s="23">
        <v>12411</v>
      </c>
      <c r="K591" s="23">
        <v>13352</v>
      </c>
      <c r="L591" s="23">
        <v>11470</v>
      </c>
      <c r="M591" s="24" t="s">
        <v>933</v>
      </c>
      <c r="N591" s="25" t="s">
        <v>133</v>
      </c>
      <c r="O591" s="25" t="s">
        <v>133</v>
      </c>
      <c r="P591" s="25" t="s">
        <v>133</v>
      </c>
      <c r="Q591" s="25" t="s">
        <v>133</v>
      </c>
      <c r="R591" s="25" t="s">
        <v>133</v>
      </c>
      <c r="S591" s="44" t="s">
        <v>133</v>
      </c>
      <c r="T591" s="26" t="s">
        <v>934</v>
      </c>
      <c r="U591" s="27" t="s">
        <v>133</v>
      </c>
      <c r="V591" s="27" t="s">
        <v>133</v>
      </c>
      <c r="W591" s="27" t="s">
        <v>133</v>
      </c>
      <c r="X591" s="27" t="s">
        <v>133</v>
      </c>
      <c r="Y591" s="27">
        <v>0.01</v>
      </c>
      <c r="Z591" s="27" t="s">
        <v>133</v>
      </c>
      <c r="AA591" s="27" t="s">
        <v>133</v>
      </c>
      <c r="AB591" s="28" t="s">
        <v>133</v>
      </c>
      <c r="AC591" s="28">
        <v>0.5</v>
      </c>
      <c r="AD591" s="28">
        <v>0.03</v>
      </c>
      <c r="AE591" s="28" t="s">
        <v>796</v>
      </c>
      <c r="AF591" s="28">
        <v>0.1</v>
      </c>
      <c r="AG591" s="39" t="s">
        <v>133</v>
      </c>
      <c r="AH591" s="39" t="s">
        <v>133</v>
      </c>
      <c r="AI591" s="39" t="s">
        <v>133</v>
      </c>
      <c r="AJ591" s="39" t="s">
        <v>133</v>
      </c>
      <c r="AK591" s="39" t="s">
        <v>133</v>
      </c>
      <c r="AL591" s="39">
        <v>-100</v>
      </c>
      <c r="AM591" s="45" t="s">
        <v>133</v>
      </c>
      <c r="AN591" s="15">
        <f t="shared" si="77"/>
        <v>0.51088159097779207</v>
      </c>
      <c r="AO591" s="15">
        <f t="shared" si="78"/>
        <v>0.51088159097779207</v>
      </c>
      <c r="AP591" s="47">
        <v>-1.6421978398299999</v>
      </c>
      <c r="AQ591" s="29" t="s">
        <v>133</v>
      </c>
      <c r="AR591" s="29" t="s">
        <v>133</v>
      </c>
      <c r="AS591" s="148">
        <v>-0.95330145374999997</v>
      </c>
      <c r="AT591" s="148">
        <v>-0.60939133008599999</v>
      </c>
      <c r="AU591" s="48">
        <v>1.18789908766E-2</v>
      </c>
      <c r="AV591" s="47">
        <v>0.63314931183900003</v>
      </c>
      <c r="AW591" s="47">
        <v>0.76948980754999996</v>
      </c>
      <c r="AX591" s="29" t="s">
        <v>133</v>
      </c>
      <c r="AY591" s="29" t="s">
        <v>133</v>
      </c>
      <c r="AZ591" s="47">
        <v>1.23175270113</v>
      </c>
      <c r="BA591" s="30">
        <v>-1</v>
      </c>
      <c r="BB591" s="42">
        <v>5</v>
      </c>
      <c r="BC591" s="31" t="s">
        <v>11331</v>
      </c>
      <c r="BD591" s="31" t="s">
        <v>11438</v>
      </c>
      <c r="BE591" s="31" t="s">
        <v>1711</v>
      </c>
      <c r="BF591" s="32" t="s">
        <v>133</v>
      </c>
      <c r="BG591" s="32" t="s">
        <v>133</v>
      </c>
      <c r="BH591" s="33">
        <v>0.05</v>
      </c>
      <c r="BI591" s="33">
        <v>0.05</v>
      </c>
      <c r="BJ591" s="32" t="s">
        <v>133</v>
      </c>
      <c r="BK591" s="32" t="s">
        <v>133</v>
      </c>
      <c r="BL591" s="32" t="s">
        <v>133</v>
      </c>
      <c r="BM591" s="34" t="s">
        <v>133</v>
      </c>
      <c r="BN591" s="34" t="s">
        <v>133</v>
      </c>
      <c r="BO591" s="34" t="s">
        <v>133</v>
      </c>
      <c r="BP591" s="34" t="s">
        <v>133</v>
      </c>
      <c r="BQ591" s="35" t="s">
        <v>133</v>
      </c>
      <c r="BR591" s="16">
        <f t="shared" si="81"/>
        <v>0.51575187832910507</v>
      </c>
      <c r="BS591" s="16">
        <f t="shared" si="82"/>
        <v>0.51575187832910507</v>
      </c>
      <c r="BT591" s="35" t="s">
        <v>133</v>
      </c>
      <c r="BU591" s="35" t="s">
        <v>133</v>
      </c>
      <c r="BV591" s="35" t="s">
        <v>133</v>
      </c>
      <c r="BW591" s="35" t="s">
        <v>133</v>
      </c>
      <c r="BX591" s="36">
        <v>1</v>
      </c>
      <c r="BY591" s="37" t="s">
        <v>133</v>
      </c>
      <c r="BZ591" s="38" t="s">
        <v>6051</v>
      </c>
    </row>
    <row r="592" spans="1:78" ht="50.1" customHeight="1">
      <c r="A592" s="19" t="s">
        <v>954</v>
      </c>
      <c r="B592" s="20" t="s">
        <v>952</v>
      </c>
      <c r="C592" s="21">
        <v>7</v>
      </c>
      <c r="D592" s="21" t="s">
        <v>953</v>
      </c>
      <c r="E592" s="40">
        <v>13.748181000000001</v>
      </c>
      <c r="F592" s="40">
        <v>80.209034000000003</v>
      </c>
      <c r="G592" s="41">
        <v>1</v>
      </c>
      <c r="H592" s="22">
        <v>6650</v>
      </c>
      <c r="I592" s="22">
        <v>148.66068747318505</v>
      </c>
      <c r="J592" s="23">
        <v>7528</v>
      </c>
      <c r="K592" s="23">
        <v>7794</v>
      </c>
      <c r="L592" s="23">
        <v>7262</v>
      </c>
      <c r="M592" s="24" t="s">
        <v>1176</v>
      </c>
      <c r="N592" s="25" t="s">
        <v>133</v>
      </c>
      <c r="O592" s="25" t="s">
        <v>133</v>
      </c>
      <c r="P592" s="25" t="s">
        <v>133</v>
      </c>
      <c r="Q592" s="25" t="s">
        <v>133</v>
      </c>
      <c r="R592" s="25" t="s">
        <v>133</v>
      </c>
      <c r="S592" s="44" t="s">
        <v>133</v>
      </c>
      <c r="T592" s="26" t="s">
        <v>133</v>
      </c>
      <c r="U592" s="27" t="s">
        <v>133</v>
      </c>
      <c r="V592" s="27" t="s">
        <v>133</v>
      </c>
      <c r="W592" s="27" t="s">
        <v>133</v>
      </c>
      <c r="X592" s="27" t="s">
        <v>133</v>
      </c>
      <c r="Y592" s="27">
        <v>0.01</v>
      </c>
      <c r="Z592" s="27" t="s">
        <v>133</v>
      </c>
      <c r="AA592" s="27" t="s">
        <v>133</v>
      </c>
      <c r="AB592" s="28" t="s">
        <v>133</v>
      </c>
      <c r="AC592" s="28">
        <v>0.5</v>
      </c>
      <c r="AD592" s="28">
        <v>0.03</v>
      </c>
      <c r="AE592" s="28" t="s">
        <v>133</v>
      </c>
      <c r="AF592" s="28">
        <v>0.1</v>
      </c>
      <c r="AG592" s="39" t="s">
        <v>133</v>
      </c>
      <c r="AH592" s="39" t="s">
        <v>133</v>
      </c>
      <c r="AI592" s="39" t="s">
        <v>133</v>
      </c>
      <c r="AJ592" s="39" t="s">
        <v>133</v>
      </c>
      <c r="AK592" s="39" t="s">
        <v>133</v>
      </c>
      <c r="AL592" s="39">
        <v>4.9800000000000004</v>
      </c>
      <c r="AM592" s="45" t="s">
        <v>133</v>
      </c>
      <c r="AN592" s="15">
        <f t="shared" si="77"/>
        <v>0.51088159097779207</v>
      </c>
      <c r="AO592" s="15">
        <f t="shared" si="78"/>
        <v>0.51088159097779207</v>
      </c>
      <c r="AP592" s="47">
        <v>-0.68601853701500004</v>
      </c>
      <c r="AQ592" s="29" t="s">
        <v>133</v>
      </c>
      <c r="AR592" s="29" t="s">
        <v>133</v>
      </c>
      <c r="AS592" s="148">
        <v>-0.42276509088999997</v>
      </c>
      <c r="AT592" s="148">
        <v>-0.36691620089499999</v>
      </c>
      <c r="AU592" s="48">
        <v>8.1804850217199999E-4</v>
      </c>
      <c r="AV592" s="47">
        <v>0.36855229789900001</v>
      </c>
      <c r="AW592" s="47">
        <v>0.44002739876800001</v>
      </c>
      <c r="AX592" s="29" t="s">
        <v>133</v>
      </c>
      <c r="AY592" s="29" t="s">
        <v>133</v>
      </c>
      <c r="AZ592" s="47">
        <v>0.73493961086600001</v>
      </c>
      <c r="BA592" s="30">
        <v>0</v>
      </c>
      <c r="BB592" s="42">
        <v>5</v>
      </c>
      <c r="BC592" s="31" t="s">
        <v>1705</v>
      </c>
      <c r="BD592" s="31" t="s">
        <v>11455</v>
      </c>
      <c r="BE592" s="31" t="s">
        <v>1709</v>
      </c>
      <c r="BF592" s="32">
        <v>0.36787882968408603</v>
      </c>
      <c r="BG592" s="32">
        <v>0.36706078118191399</v>
      </c>
      <c r="BH592" s="33">
        <v>0.05</v>
      </c>
      <c r="BI592" s="33">
        <v>0.05</v>
      </c>
      <c r="BJ592" s="32" t="s">
        <v>133</v>
      </c>
      <c r="BK592" s="32" t="s">
        <v>133</v>
      </c>
      <c r="BL592" s="32" t="s">
        <v>133</v>
      </c>
      <c r="BM592" s="34" t="s">
        <v>133</v>
      </c>
      <c r="BN592" s="34" t="s">
        <v>133</v>
      </c>
      <c r="BO592" s="34" t="s">
        <v>133</v>
      </c>
      <c r="BP592" s="34" t="s">
        <v>133</v>
      </c>
      <c r="BQ592" s="16">
        <f t="shared" ref="BQ592" si="83">AL592-BF592</f>
        <v>4.6121211703159144</v>
      </c>
      <c r="BR592" s="16">
        <f t="shared" ref="BR592:BR650" si="84">SQRT(SUMSQ(AN592,BG592,IF(OR(BH592="n/a",BH592="nd"),0,BH592),IF(OR(BI592="n/a",BI592="nd"),0,BI592)))</f>
        <v>0.63303524157970614</v>
      </c>
      <c r="BS592" s="16">
        <f t="shared" ref="BS592:BS650" si="85">SQRT(SUMSQ(AO592,BG592,IF(OR(BH592="n/a",BH592="nd"),0,BH592),IF(OR(BI592="n/a",BI592="nd"),0,BI592)))</f>
        <v>0.63303524157970614</v>
      </c>
      <c r="BT592" s="35" t="s">
        <v>133</v>
      </c>
      <c r="BU592" s="35" t="s">
        <v>133</v>
      </c>
      <c r="BV592" s="35" t="s">
        <v>133</v>
      </c>
      <c r="BW592" s="35" t="s">
        <v>133</v>
      </c>
      <c r="BX592" s="36">
        <v>0</v>
      </c>
      <c r="BY592" s="37" t="s">
        <v>133</v>
      </c>
      <c r="BZ592" s="38" t="s">
        <v>6099</v>
      </c>
    </row>
    <row r="593" spans="1:78" ht="50.1" customHeight="1">
      <c r="A593" s="19" t="s">
        <v>955</v>
      </c>
      <c r="B593" s="20" t="s">
        <v>952</v>
      </c>
      <c r="C593" s="21">
        <v>7</v>
      </c>
      <c r="D593" s="21" t="s">
        <v>953</v>
      </c>
      <c r="E593" s="40">
        <v>13.748181000000001</v>
      </c>
      <c r="F593" s="40">
        <v>80.209034000000003</v>
      </c>
      <c r="G593" s="41">
        <v>1</v>
      </c>
      <c r="H593" s="22">
        <v>2319</v>
      </c>
      <c r="I593" s="22">
        <v>96</v>
      </c>
      <c r="J593" s="23">
        <v>1373.5</v>
      </c>
      <c r="K593" s="23">
        <v>1613</v>
      </c>
      <c r="L593" s="23">
        <v>1134</v>
      </c>
      <c r="M593" s="24" t="s">
        <v>1177</v>
      </c>
      <c r="N593" s="25" t="s">
        <v>133</v>
      </c>
      <c r="O593" s="25" t="s">
        <v>133</v>
      </c>
      <c r="P593" s="25" t="s">
        <v>133</v>
      </c>
      <c r="Q593" s="25" t="s">
        <v>133</v>
      </c>
      <c r="R593" s="25" t="s">
        <v>133</v>
      </c>
      <c r="S593" s="44" t="s">
        <v>133</v>
      </c>
      <c r="T593" s="26" t="s">
        <v>133</v>
      </c>
      <c r="U593" s="27" t="s">
        <v>133</v>
      </c>
      <c r="V593" s="27" t="s">
        <v>133</v>
      </c>
      <c r="W593" s="27" t="s">
        <v>133</v>
      </c>
      <c r="X593" s="27" t="s">
        <v>133</v>
      </c>
      <c r="Y593" s="27">
        <v>0.01</v>
      </c>
      <c r="Z593" s="27" t="s">
        <v>133</v>
      </c>
      <c r="AA593" s="27" t="s">
        <v>133</v>
      </c>
      <c r="AB593" s="28" t="s">
        <v>133</v>
      </c>
      <c r="AC593" s="28">
        <v>0.5</v>
      </c>
      <c r="AD593" s="28">
        <v>0.03</v>
      </c>
      <c r="AE593" s="28" t="s">
        <v>133</v>
      </c>
      <c r="AF593" s="28">
        <v>0.1</v>
      </c>
      <c r="AG593" s="39" t="s">
        <v>133</v>
      </c>
      <c r="AH593" s="39" t="s">
        <v>133</v>
      </c>
      <c r="AI593" s="39" t="s">
        <v>133</v>
      </c>
      <c r="AJ593" s="39" t="s">
        <v>133</v>
      </c>
      <c r="AK593" s="39" t="s">
        <v>133</v>
      </c>
      <c r="AL593" s="39">
        <v>-1.5</v>
      </c>
      <c r="AM593" s="45" t="s">
        <v>133</v>
      </c>
      <c r="AN593" s="15">
        <f t="shared" si="77"/>
        <v>0.51088159097779207</v>
      </c>
      <c r="AO593" s="15">
        <f t="shared" si="78"/>
        <v>0.51088159097779207</v>
      </c>
      <c r="AP593" s="47">
        <v>-0.68601853701500004</v>
      </c>
      <c r="AQ593" s="29" t="s">
        <v>133</v>
      </c>
      <c r="AR593" s="29" t="s">
        <v>133</v>
      </c>
      <c r="AS593" s="148">
        <v>-0.42276509088999997</v>
      </c>
      <c r="AT593" s="148">
        <v>-0.36691620089499999</v>
      </c>
      <c r="AU593" s="48">
        <v>8.1804850217199999E-4</v>
      </c>
      <c r="AV593" s="47">
        <v>0.36855229789900001</v>
      </c>
      <c r="AW593" s="47">
        <v>0.44002739876800001</v>
      </c>
      <c r="AX593" s="29" t="s">
        <v>133</v>
      </c>
      <c r="AY593" s="29" t="s">
        <v>133</v>
      </c>
      <c r="AZ593" s="47">
        <v>0.73493961086600001</v>
      </c>
      <c r="BA593" s="30">
        <v>-1</v>
      </c>
      <c r="BB593" s="42">
        <v>5</v>
      </c>
      <c r="BC593" s="31" t="s">
        <v>11331</v>
      </c>
      <c r="BD593" s="31" t="s">
        <v>11458</v>
      </c>
      <c r="BE593" s="31" t="s">
        <v>1711</v>
      </c>
      <c r="BF593" s="32" t="s">
        <v>133</v>
      </c>
      <c r="BG593" s="32" t="s">
        <v>133</v>
      </c>
      <c r="BH593" s="33">
        <v>0.05</v>
      </c>
      <c r="BI593" s="33">
        <v>0.05</v>
      </c>
      <c r="BJ593" s="32" t="s">
        <v>133</v>
      </c>
      <c r="BK593" s="32" t="s">
        <v>133</v>
      </c>
      <c r="BL593" s="32" t="s">
        <v>133</v>
      </c>
      <c r="BM593" s="34" t="s">
        <v>133</v>
      </c>
      <c r="BN593" s="34" t="s">
        <v>133</v>
      </c>
      <c r="BO593" s="34" t="s">
        <v>133</v>
      </c>
      <c r="BP593" s="34" t="s">
        <v>133</v>
      </c>
      <c r="BQ593" s="35" t="s">
        <v>133</v>
      </c>
      <c r="BR593" s="16">
        <f t="shared" si="84"/>
        <v>0.51575187832910507</v>
      </c>
      <c r="BS593" s="16">
        <f t="shared" si="85"/>
        <v>0.51575187832910507</v>
      </c>
      <c r="BT593" s="35" t="s">
        <v>133</v>
      </c>
      <c r="BU593" s="35" t="s">
        <v>133</v>
      </c>
      <c r="BV593" s="35" t="s">
        <v>133</v>
      </c>
      <c r="BW593" s="35" t="s">
        <v>133</v>
      </c>
      <c r="BX593" s="36">
        <v>0</v>
      </c>
      <c r="BY593" s="37" t="s">
        <v>133</v>
      </c>
      <c r="BZ593" s="38" t="s">
        <v>6099</v>
      </c>
    </row>
    <row r="594" spans="1:78" ht="50.1" customHeight="1">
      <c r="A594" s="19" t="s">
        <v>956</v>
      </c>
      <c r="B594" s="20" t="s">
        <v>952</v>
      </c>
      <c r="C594" s="21">
        <v>7</v>
      </c>
      <c r="D594" s="21" t="s">
        <v>953</v>
      </c>
      <c r="E594" s="40">
        <v>13.748181000000001</v>
      </c>
      <c r="F594" s="40">
        <v>80.209034000000003</v>
      </c>
      <c r="G594" s="41">
        <v>1</v>
      </c>
      <c r="H594" s="22">
        <v>2579</v>
      </c>
      <c r="I594" s="22">
        <v>105</v>
      </c>
      <c r="J594" s="23">
        <v>1639.5</v>
      </c>
      <c r="K594" s="23">
        <v>1916</v>
      </c>
      <c r="L594" s="23">
        <v>1363</v>
      </c>
      <c r="M594" s="24" t="s">
        <v>1178</v>
      </c>
      <c r="N594" s="25" t="s">
        <v>133</v>
      </c>
      <c r="O594" s="25" t="s">
        <v>133</v>
      </c>
      <c r="P594" s="25" t="s">
        <v>133</v>
      </c>
      <c r="Q594" s="25" t="s">
        <v>133</v>
      </c>
      <c r="R594" s="25" t="s">
        <v>133</v>
      </c>
      <c r="S594" s="44" t="s">
        <v>133</v>
      </c>
      <c r="T594" s="26" t="s">
        <v>133</v>
      </c>
      <c r="U594" s="27" t="s">
        <v>133</v>
      </c>
      <c r="V594" s="27" t="s">
        <v>133</v>
      </c>
      <c r="W594" s="27" t="s">
        <v>133</v>
      </c>
      <c r="X594" s="27" t="s">
        <v>133</v>
      </c>
      <c r="Y594" s="27">
        <v>0.01</v>
      </c>
      <c r="Z594" s="27" t="s">
        <v>133</v>
      </c>
      <c r="AA594" s="27" t="s">
        <v>133</v>
      </c>
      <c r="AB594" s="28" t="s">
        <v>133</v>
      </c>
      <c r="AC594" s="28">
        <v>0.5</v>
      </c>
      <c r="AD594" s="28">
        <v>0.03</v>
      </c>
      <c r="AE594" s="28" t="s">
        <v>133</v>
      </c>
      <c r="AF594" s="28">
        <v>0.1</v>
      </c>
      <c r="AG594" s="39" t="s">
        <v>133</v>
      </c>
      <c r="AH594" s="39" t="s">
        <v>133</v>
      </c>
      <c r="AI594" s="39" t="s">
        <v>133</v>
      </c>
      <c r="AJ594" s="39" t="s">
        <v>133</v>
      </c>
      <c r="AK594" s="39" t="s">
        <v>133</v>
      </c>
      <c r="AL594" s="39">
        <v>-1.1000000000000001</v>
      </c>
      <c r="AM594" s="45" t="s">
        <v>133</v>
      </c>
      <c r="AN594" s="15">
        <f t="shared" si="77"/>
        <v>0.51088159097779207</v>
      </c>
      <c r="AO594" s="15">
        <f t="shared" si="78"/>
        <v>0.51088159097779207</v>
      </c>
      <c r="AP594" s="47">
        <v>-0.68601853701500004</v>
      </c>
      <c r="AQ594" s="29" t="s">
        <v>133</v>
      </c>
      <c r="AR594" s="29" t="s">
        <v>133</v>
      </c>
      <c r="AS594" s="148">
        <v>-0.42276509088999997</v>
      </c>
      <c r="AT594" s="148">
        <v>-0.36691620089499999</v>
      </c>
      <c r="AU594" s="48">
        <v>8.1804850217199999E-4</v>
      </c>
      <c r="AV594" s="47">
        <v>0.36855229789900001</v>
      </c>
      <c r="AW594" s="47">
        <v>0.44002739876800001</v>
      </c>
      <c r="AX594" s="29" t="s">
        <v>133</v>
      </c>
      <c r="AY594" s="29" t="s">
        <v>133</v>
      </c>
      <c r="AZ594" s="47">
        <v>0.73493961086600001</v>
      </c>
      <c r="BA594" s="30">
        <v>-1</v>
      </c>
      <c r="BB594" s="42">
        <v>5</v>
      </c>
      <c r="BC594" s="31" t="s">
        <v>11331</v>
      </c>
      <c r="BD594" s="31" t="s">
        <v>11456</v>
      </c>
      <c r="BE594" s="31" t="s">
        <v>1711</v>
      </c>
      <c r="BF594" s="32" t="s">
        <v>133</v>
      </c>
      <c r="BG594" s="32" t="s">
        <v>133</v>
      </c>
      <c r="BH594" s="33">
        <v>0.05</v>
      </c>
      <c r="BI594" s="33">
        <v>0.05</v>
      </c>
      <c r="BJ594" s="32" t="s">
        <v>133</v>
      </c>
      <c r="BK594" s="32" t="s">
        <v>133</v>
      </c>
      <c r="BL594" s="32" t="s">
        <v>133</v>
      </c>
      <c r="BM594" s="34" t="s">
        <v>133</v>
      </c>
      <c r="BN594" s="34" t="s">
        <v>133</v>
      </c>
      <c r="BO594" s="34" t="s">
        <v>133</v>
      </c>
      <c r="BP594" s="34" t="s">
        <v>133</v>
      </c>
      <c r="BQ594" s="35" t="s">
        <v>133</v>
      </c>
      <c r="BR594" s="16">
        <f t="shared" si="84"/>
        <v>0.51575187832910507</v>
      </c>
      <c r="BS594" s="16">
        <f t="shared" si="85"/>
        <v>0.51575187832910507</v>
      </c>
      <c r="BT594" s="35" t="s">
        <v>133</v>
      </c>
      <c r="BU594" s="35" t="s">
        <v>133</v>
      </c>
      <c r="BV594" s="35" t="s">
        <v>133</v>
      </c>
      <c r="BW594" s="35" t="s">
        <v>133</v>
      </c>
      <c r="BX594" s="36">
        <v>0</v>
      </c>
      <c r="BY594" s="37" t="s">
        <v>133</v>
      </c>
      <c r="BZ594" s="38" t="s">
        <v>6099</v>
      </c>
    </row>
    <row r="595" spans="1:78" ht="50.1" customHeight="1">
      <c r="A595" s="19" t="s">
        <v>957</v>
      </c>
      <c r="B595" s="20" t="s">
        <v>952</v>
      </c>
      <c r="C595" s="21">
        <v>7</v>
      </c>
      <c r="D595" s="21" t="s">
        <v>953</v>
      </c>
      <c r="E595" s="40">
        <v>13.748181000000001</v>
      </c>
      <c r="F595" s="40">
        <v>80.209034000000003</v>
      </c>
      <c r="G595" s="41">
        <v>1</v>
      </c>
      <c r="H595" s="22">
        <v>2799</v>
      </c>
      <c r="I595" s="22">
        <v>96</v>
      </c>
      <c r="J595" s="23">
        <v>1894</v>
      </c>
      <c r="K595" s="23">
        <v>2180</v>
      </c>
      <c r="L595" s="23">
        <v>1608</v>
      </c>
      <c r="M595" s="24" t="s">
        <v>1179</v>
      </c>
      <c r="N595" s="25" t="s">
        <v>133</v>
      </c>
      <c r="O595" s="25" t="s">
        <v>133</v>
      </c>
      <c r="P595" s="25" t="s">
        <v>133</v>
      </c>
      <c r="Q595" s="25" t="s">
        <v>133</v>
      </c>
      <c r="R595" s="25" t="s">
        <v>133</v>
      </c>
      <c r="S595" s="44" t="s">
        <v>133</v>
      </c>
      <c r="T595" s="26" t="s">
        <v>133</v>
      </c>
      <c r="U595" s="27" t="s">
        <v>133</v>
      </c>
      <c r="V595" s="27" t="s">
        <v>133</v>
      </c>
      <c r="W595" s="27" t="s">
        <v>133</v>
      </c>
      <c r="X595" s="27" t="s">
        <v>133</v>
      </c>
      <c r="Y595" s="27">
        <v>0.01</v>
      </c>
      <c r="Z595" s="27" t="s">
        <v>133</v>
      </c>
      <c r="AA595" s="27" t="s">
        <v>133</v>
      </c>
      <c r="AB595" s="28" t="s">
        <v>133</v>
      </c>
      <c r="AC595" s="28">
        <v>0.5</v>
      </c>
      <c r="AD595" s="28">
        <v>0.03</v>
      </c>
      <c r="AE595" s="28" t="s">
        <v>133</v>
      </c>
      <c r="AF595" s="28">
        <v>0.1</v>
      </c>
      <c r="AG595" s="39" t="s">
        <v>133</v>
      </c>
      <c r="AH595" s="39" t="s">
        <v>133</v>
      </c>
      <c r="AI595" s="39" t="s">
        <v>133</v>
      </c>
      <c r="AJ595" s="39" t="s">
        <v>133</v>
      </c>
      <c r="AK595" s="39" t="s">
        <v>133</v>
      </c>
      <c r="AL595" s="39">
        <v>-1.25</v>
      </c>
      <c r="AM595" s="45" t="s">
        <v>133</v>
      </c>
      <c r="AN595" s="15">
        <f t="shared" si="77"/>
        <v>0.51088159097779207</v>
      </c>
      <c r="AO595" s="15">
        <f t="shared" si="78"/>
        <v>0.51088159097779207</v>
      </c>
      <c r="AP595" s="47">
        <v>-0.68601853701500004</v>
      </c>
      <c r="AQ595" s="29" t="s">
        <v>133</v>
      </c>
      <c r="AR595" s="29" t="s">
        <v>133</v>
      </c>
      <c r="AS595" s="148">
        <v>-0.42276509088999997</v>
      </c>
      <c r="AT595" s="148">
        <v>-0.36691620089499999</v>
      </c>
      <c r="AU595" s="48">
        <v>8.1804850217199999E-4</v>
      </c>
      <c r="AV595" s="47">
        <v>0.36855229789900001</v>
      </c>
      <c r="AW595" s="47">
        <v>0.44002739876800001</v>
      </c>
      <c r="AX595" s="29" t="s">
        <v>133</v>
      </c>
      <c r="AY595" s="29" t="s">
        <v>133</v>
      </c>
      <c r="AZ595" s="47">
        <v>0.73493961086600001</v>
      </c>
      <c r="BA595" s="30">
        <v>-1</v>
      </c>
      <c r="BB595" s="42">
        <v>5</v>
      </c>
      <c r="BC595" s="31" t="s">
        <v>11331</v>
      </c>
      <c r="BD595" s="31" t="s">
        <v>11457</v>
      </c>
      <c r="BE595" s="31" t="s">
        <v>1711</v>
      </c>
      <c r="BF595" s="32" t="s">
        <v>133</v>
      </c>
      <c r="BG595" s="32" t="s">
        <v>133</v>
      </c>
      <c r="BH595" s="33">
        <v>0.05</v>
      </c>
      <c r="BI595" s="33">
        <v>0.05</v>
      </c>
      <c r="BJ595" s="32" t="s">
        <v>133</v>
      </c>
      <c r="BK595" s="32" t="s">
        <v>133</v>
      </c>
      <c r="BL595" s="32" t="s">
        <v>133</v>
      </c>
      <c r="BM595" s="34" t="s">
        <v>133</v>
      </c>
      <c r="BN595" s="34" t="s">
        <v>133</v>
      </c>
      <c r="BO595" s="34" t="s">
        <v>133</v>
      </c>
      <c r="BP595" s="34" t="s">
        <v>133</v>
      </c>
      <c r="BQ595" s="35" t="s">
        <v>133</v>
      </c>
      <c r="BR595" s="16">
        <f t="shared" si="84"/>
        <v>0.51575187832910507</v>
      </c>
      <c r="BS595" s="16">
        <f t="shared" si="85"/>
        <v>0.51575187832910507</v>
      </c>
      <c r="BT595" s="35" t="s">
        <v>133</v>
      </c>
      <c r="BU595" s="35" t="s">
        <v>133</v>
      </c>
      <c r="BV595" s="35" t="s">
        <v>133</v>
      </c>
      <c r="BW595" s="35" t="s">
        <v>133</v>
      </c>
      <c r="BX595" s="36">
        <v>0</v>
      </c>
      <c r="BY595" s="37" t="s">
        <v>133</v>
      </c>
      <c r="BZ595" s="38" t="s">
        <v>6099</v>
      </c>
    </row>
    <row r="596" spans="1:78" ht="50.1" customHeight="1">
      <c r="A596" s="19" t="s">
        <v>958</v>
      </c>
      <c r="B596" s="20" t="s">
        <v>952</v>
      </c>
      <c r="C596" s="21">
        <v>7</v>
      </c>
      <c r="D596" s="21" t="s">
        <v>953</v>
      </c>
      <c r="E596" s="40">
        <v>13.748181000000001</v>
      </c>
      <c r="F596" s="40">
        <v>80.209034000000003</v>
      </c>
      <c r="G596" s="41">
        <v>1</v>
      </c>
      <c r="H596" s="22">
        <v>3100</v>
      </c>
      <c r="I596" s="22">
        <v>96</v>
      </c>
      <c r="J596" s="23">
        <v>2294</v>
      </c>
      <c r="K596" s="23">
        <v>2609</v>
      </c>
      <c r="L596" s="23">
        <v>1979</v>
      </c>
      <c r="M596" s="24" t="s">
        <v>1180</v>
      </c>
      <c r="N596" s="25" t="s">
        <v>133</v>
      </c>
      <c r="O596" s="25" t="s">
        <v>133</v>
      </c>
      <c r="P596" s="25" t="s">
        <v>133</v>
      </c>
      <c r="Q596" s="25" t="s">
        <v>133</v>
      </c>
      <c r="R596" s="25" t="s">
        <v>133</v>
      </c>
      <c r="S596" s="44" t="s">
        <v>133</v>
      </c>
      <c r="T596" s="26" t="s">
        <v>133</v>
      </c>
      <c r="U596" s="27" t="s">
        <v>133</v>
      </c>
      <c r="V596" s="27" t="s">
        <v>133</v>
      </c>
      <c r="W596" s="27" t="s">
        <v>133</v>
      </c>
      <c r="X596" s="27" t="s">
        <v>133</v>
      </c>
      <c r="Y596" s="27">
        <v>0.01</v>
      </c>
      <c r="Z596" s="27" t="s">
        <v>133</v>
      </c>
      <c r="AA596" s="27" t="s">
        <v>133</v>
      </c>
      <c r="AB596" s="28" t="s">
        <v>133</v>
      </c>
      <c r="AC596" s="28">
        <v>0.5</v>
      </c>
      <c r="AD596" s="28">
        <v>0.03</v>
      </c>
      <c r="AE596" s="28" t="s">
        <v>133</v>
      </c>
      <c r="AF596" s="28">
        <v>0.1</v>
      </c>
      <c r="AG596" s="39" t="s">
        <v>133</v>
      </c>
      <c r="AH596" s="39" t="s">
        <v>133</v>
      </c>
      <c r="AI596" s="39" t="s">
        <v>133</v>
      </c>
      <c r="AJ596" s="39" t="s">
        <v>133</v>
      </c>
      <c r="AK596" s="39" t="s">
        <v>133</v>
      </c>
      <c r="AL596" s="39">
        <v>-4</v>
      </c>
      <c r="AM596" s="45" t="s">
        <v>133</v>
      </c>
      <c r="AN596" s="15">
        <f t="shared" si="77"/>
        <v>0.51088159097779207</v>
      </c>
      <c r="AO596" s="15">
        <f t="shared" si="78"/>
        <v>0.51088159097779207</v>
      </c>
      <c r="AP596" s="47">
        <v>-0.68601853701500004</v>
      </c>
      <c r="AQ596" s="29" t="s">
        <v>133</v>
      </c>
      <c r="AR596" s="29" t="s">
        <v>133</v>
      </c>
      <c r="AS596" s="148">
        <v>-0.42276509088999997</v>
      </c>
      <c r="AT596" s="148">
        <v>-0.36691620089499999</v>
      </c>
      <c r="AU596" s="48">
        <v>8.1804850217199999E-4</v>
      </c>
      <c r="AV596" s="47">
        <v>0.36855229789900001</v>
      </c>
      <c r="AW596" s="47">
        <v>0.44002739876800001</v>
      </c>
      <c r="AX596" s="29" t="s">
        <v>133</v>
      </c>
      <c r="AY596" s="29" t="s">
        <v>133</v>
      </c>
      <c r="AZ596" s="47">
        <v>0.73493961086600001</v>
      </c>
      <c r="BA596" s="30">
        <v>-1</v>
      </c>
      <c r="BB596" s="42">
        <v>5</v>
      </c>
      <c r="BC596" s="31" t="s">
        <v>11331</v>
      </c>
      <c r="BD596" s="31" t="s">
        <v>11459</v>
      </c>
      <c r="BE596" s="31" t="s">
        <v>1711</v>
      </c>
      <c r="BF596" s="32" t="s">
        <v>133</v>
      </c>
      <c r="BG596" s="32" t="s">
        <v>133</v>
      </c>
      <c r="BH596" s="33">
        <v>0.05</v>
      </c>
      <c r="BI596" s="33">
        <v>0.05</v>
      </c>
      <c r="BJ596" s="32" t="s">
        <v>133</v>
      </c>
      <c r="BK596" s="32" t="s">
        <v>133</v>
      </c>
      <c r="BL596" s="32" t="s">
        <v>133</v>
      </c>
      <c r="BM596" s="34" t="s">
        <v>133</v>
      </c>
      <c r="BN596" s="34" t="s">
        <v>133</v>
      </c>
      <c r="BO596" s="34" t="s">
        <v>133</v>
      </c>
      <c r="BP596" s="34" t="s">
        <v>133</v>
      </c>
      <c r="BQ596" s="35" t="s">
        <v>133</v>
      </c>
      <c r="BR596" s="16">
        <f t="shared" si="84"/>
        <v>0.51575187832910507</v>
      </c>
      <c r="BS596" s="16">
        <f t="shared" si="85"/>
        <v>0.51575187832910507</v>
      </c>
      <c r="BT596" s="35" t="s">
        <v>133</v>
      </c>
      <c r="BU596" s="35" t="s">
        <v>133</v>
      </c>
      <c r="BV596" s="35" t="s">
        <v>133</v>
      </c>
      <c r="BW596" s="35" t="s">
        <v>133</v>
      </c>
      <c r="BX596" s="36">
        <v>0</v>
      </c>
      <c r="BY596" s="37" t="s">
        <v>133</v>
      </c>
      <c r="BZ596" s="38" t="s">
        <v>6099</v>
      </c>
    </row>
    <row r="597" spans="1:78" ht="50.1" customHeight="1">
      <c r="A597" s="19" t="s">
        <v>961</v>
      </c>
      <c r="B597" s="20" t="s">
        <v>959</v>
      </c>
      <c r="C597" s="21">
        <v>12</v>
      </c>
      <c r="D597" s="21" t="s">
        <v>960</v>
      </c>
      <c r="E597" s="40">
        <v>7.3053927999999999</v>
      </c>
      <c r="F597" s="40">
        <v>134.34570719999999</v>
      </c>
      <c r="G597" s="41">
        <v>1</v>
      </c>
      <c r="H597" s="22">
        <v>5000</v>
      </c>
      <c r="I597" s="22">
        <v>90.13878188659973</v>
      </c>
      <c r="J597" s="23">
        <v>5229</v>
      </c>
      <c r="K597" s="23">
        <v>5517</v>
      </c>
      <c r="L597" s="23">
        <v>4941</v>
      </c>
      <c r="M597" s="24" t="s">
        <v>1181</v>
      </c>
      <c r="N597" s="25" t="s">
        <v>1182</v>
      </c>
      <c r="O597" s="25" t="s">
        <v>1182</v>
      </c>
      <c r="P597" s="25" t="s">
        <v>133</v>
      </c>
      <c r="Q597" s="25" t="s">
        <v>133</v>
      </c>
      <c r="R597" s="25" t="s">
        <v>133</v>
      </c>
      <c r="S597" s="44">
        <v>1</v>
      </c>
      <c r="T597" s="26" t="s">
        <v>364</v>
      </c>
      <c r="U597" s="27">
        <v>0.16</v>
      </c>
      <c r="V597" s="27" t="s">
        <v>133</v>
      </c>
      <c r="W597" s="27" t="s">
        <v>133</v>
      </c>
      <c r="X597" s="27" t="s">
        <v>133</v>
      </c>
      <c r="Y597" s="27">
        <v>0.01</v>
      </c>
      <c r="Z597" s="27" t="s">
        <v>133</v>
      </c>
      <c r="AA597" s="27" t="s">
        <v>133</v>
      </c>
      <c r="AB597" s="28" t="s">
        <v>133</v>
      </c>
      <c r="AC597" s="28">
        <v>0.5</v>
      </c>
      <c r="AD597" s="28">
        <v>0.03</v>
      </c>
      <c r="AE597" s="28" t="s">
        <v>133</v>
      </c>
      <c r="AF597" s="28">
        <v>0.1</v>
      </c>
      <c r="AG597" s="39" t="s">
        <v>133</v>
      </c>
      <c r="AH597" s="39" t="s">
        <v>133</v>
      </c>
      <c r="AI597" s="39" t="s">
        <v>133</v>
      </c>
      <c r="AJ597" s="39" t="s">
        <v>133</v>
      </c>
      <c r="AK597" s="39" t="s">
        <v>133</v>
      </c>
      <c r="AL597" s="39">
        <v>-4.49</v>
      </c>
      <c r="AM597" s="45" t="s">
        <v>133</v>
      </c>
      <c r="AN597" s="15">
        <f t="shared" si="77"/>
        <v>0.51088159097779207</v>
      </c>
      <c r="AO597" s="15">
        <f t="shared" si="78"/>
        <v>0.51088159097779207</v>
      </c>
      <c r="AP597" s="47">
        <v>-1.22740922358</v>
      </c>
      <c r="AQ597" s="29" t="s">
        <v>133</v>
      </c>
      <c r="AR597" s="29" t="s">
        <v>133</v>
      </c>
      <c r="AS597" s="148">
        <v>-0.73186814114200005</v>
      </c>
      <c r="AT597" s="148">
        <v>-0.53244022094300003</v>
      </c>
      <c r="AU597" s="48">
        <v>6.3979038038399997E-3</v>
      </c>
      <c r="AV597" s="47">
        <v>0.54523602854999997</v>
      </c>
      <c r="AW597" s="47">
        <v>0.61450132459399998</v>
      </c>
      <c r="AX597" s="29" t="s">
        <v>133</v>
      </c>
      <c r="AY597" s="29" t="s">
        <v>133</v>
      </c>
      <c r="AZ597" s="47">
        <v>0.95416676141599999</v>
      </c>
      <c r="BA597" s="30">
        <v>-1</v>
      </c>
      <c r="BB597" s="42">
        <v>1</v>
      </c>
      <c r="BC597" s="31" t="s">
        <v>11331</v>
      </c>
      <c r="BD597" s="31" t="s">
        <v>11442</v>
      </c>
      <c r="BE597" s="31" t="s">
        <v>1711</v>
      </c>
      <c r="BF597" s="32" t="s">
        <v>133</v>
      </c>
      <c r="BG597" s="32" t="s">
        <v>133</v>
      </c>
      <c r="BH597" s="33">
        <v>0.05</v>
      </c>
      <c r="BI597" s="33">
        <v>0.05</v>
      </c>
      <c r="BJ597" s="32" t="s">
        <v>133</v>
      </c>
      <c r="BK597" s="32" t="s">
        <v>133</v>
      </c>
      <c r="BL597" s="32" t="s">
        <v>133</v>
      </c>
      <c r="BM597" s="34" t="s">
        <v>133</v>
      </c>
      <c r="BN597" s="34" t="s">
        <v>133</v>
      </c>
      <c r="BO597" s="34" t="s">
        <v>133</v>
      </c>
      <c r="BP597" s="34" t="s">
        <v>133</v>
      </c>
      <c r="BQ597" s="35" t="s">
        <v>133</v>
      </c>
      <c r="BR597" s="16">
        <f t="shared" si="84"/>
        <v>0.51575187832910507</v>
      </c>
      <c r="BS597" s="16">
        <f t="shared" si="85"/>
        <v>0.51575187832910507</v>
      </c>
      <c r="BT597" s="35" t="s">
        <v>133</v>
      </c>
      <c r="BU597" s="35" t="s">
        <v>133</v>
      </c>
      <c r="BV597" s="35" t="s">
        <v>133</v>
      </c>
      <c r="BW597" s="35" t="s">
        <v>133</v>
      </c>
      <c r="BX597" s="36">
        <v>1</v>
      </c>
      <c r="BY597" s="37" t="s">
        <v>6079</v>
      </c>
      <c r="BZ597" s="38" t="s">
        <v>6080</v>
      </c>
    </row>
    <row r="598" spans="1:78" ht="50.1" customHeight="1">
      <c r="A598" s="19" t="s">
        <v>962</v>
      </c>
      <c r="B598" s="20" t="s">
        <v>959</v>
      </c>
      <c r="C598" s="21">
        <v>12</v>
      </c>
      <c r="D598" s="21" t="s">
        <v>960</v>
      </c>
      <c r="E598" s="40">
        <v>7.3053927999999999</v>
      </c>
      <c r="F598" s="40">
        <v>134.34570719999999</v>
      </c>
      <c r="G598" s="41">
        <v>1</v>
      </c>
      <c r="H598" s="22">
        <v>4905</v>
      </c>
      <c r="I598" s="22">
        <v>94.339811320566042</v>
      </c>
      <c r="J598" s="23">
        <v>5114.5</v>
      </c>
      <c r="K598" s="23">
        <v>5392</v>
      </c>
      <c r="L598" s="23">
        <v>4837</v>
      </c>
      <c r="M598" s="24" t="s">
        <v>1183</v>
      </c>
      <c r="N598" s="25" t="s">
        <v>1184</v>
      </c>
      <c r="O598" s="25" t="s">
        <v>1184</v>
      </c>
      <c r="P598" s="25" t="s">
        <v>133</v>
      </c>
      <c r="Q598" s="25" t="s">
        <v>133</v>
      </c>
      <c r="R598" s="25" t="s">
        <v>133</v>
      </c>
      <c r="S598" s="44">
        <v>1</v>
      </c>
      <c r="T598" s="26" t="s">
        <v>364</v>
      </c>
      <c r="U598" s="27">
        <v>0.06</v>
      </c>
      <c r="V598" s="27" t="s">
        <v>133</v>
      </c>
      <c r="W598" s="27" t="s">
        <v>133</v>
      </c>
      <c r="X598" s="27" t="s">
        <v>133</v>
      </c>
      <c r="Y598" s="27">
        <v>0.01</v>
      </c>
      <c r="Z598" s="27" t="s">
        <v>133</v>
      </c>
      <c r="AA598" s="27" t="s">
        <v>133</v>
      </c>
      <c r="AB598" s="28" t="s">
        <v>133</v>
      </c>
      <c r="AC598" s="28">
        <v>0.5</v>
      </c>
      <c r="AD598" s="28">
        <v>0.03</v>
      </c>
      <c r="AE598" s="28" t="s">
        <v>133</v>
      </c>
      <c r="AF598" s="28">
        <v>0.1</v>
      </c>
      <c r="AG598" s="39" t="s">
        <v>133</v>
      </c>
      <c r="AH598" s="39" t="s">
        <v>133</v>
      </c>
      <c r="AI598" s="39" t="s">
        <v>133</v>
      </c>
      <c r="AJ598" s="39" t="s">
        <v>133</v>
      </c>
      <c r="AK598" s="39" t="s">
        <v>133</v>
      </c>
      <c r="AL598" s="39">
        <v>-8.81</v>
      </c>
      <c r="AM598" s="45" t="s">
        <v>133</v>
      </c>
      <c r="AN598" s="15">
        <f t="shared" si="77"/>
        <v>0.51088159097779207</v>
      </c>
      <c r="AO598" s="15">
        <f t="shared" si="78"/>
        <v>0.51088159097779207</v>
      </c>
      <c r="AP598" s="47">
        <v>-1.22740922358</v>
      </c>
      <c r="AQ598" s="29" t="s">
        <v>133</v>
      </c>
      <c r="AR598" s="29" t="s">
        <v>133</v>
      </c>
      <c r="AS598" s="148">
        <v>-0.73186814114200005</v>
      </c>
      <c r="AT598" s="148">
        <v>-0.53244022094300003</v>
      </c>
      <c r="AU598" s="48">
        <v>6.3979038038399997E-3</v>
      </c>
      <c r="AV598" s="47">
        <v>0.54523602854999997</v>
      </c>
      <c r="AW598" s="47">
        <v>0.61450132459399998</v>
      </c>
      <c r="AX598" s="29" t="s">
        <v>133</v>
      </c>
      <c r="AY598" s="29" t="s">
        <v>133</v>
      </c>
      <c r="AZ598" s="47">
        <v>0.95416676141599999</v>
      </c>
      <c r="BA598" s="30">
        <v>-1</v>
      </c>
      <c r="BB598" s="42">
        <v>1</v>
      </c>
      <c r="BC598" s="31" t="s">
        <v>11331</v>
      </c>
      <c r="BD598" s="31" t="s">
        <v>11443</v>
      </c>
      <c r="BE598" s="31" t="s">
        <v>1711</v>
      </c>
      <c r="BF598" s="32" t="s">
        <v>133</v>
      </c>
      <c r="BG598" s="32" t="s">
        <v>133</v>
      </c>
      <c r="BH598" s="33">
        <v>0.05</v>
      </c>
      <c r="BI598" s="33">
        <v>0.05</v>
      </c>
      <c r="BJ598" s="32" t="s">
        <v>133</v>
      </c>
      <c r="BK598" s="32" t="s">
        <v>133</v>
      </c>
      <c r="BL598" s="32" t="s">
        <v>133</v>
      </c>
      <c r="BM598" s="34" t="s">
        <v>133</v>
      </c>
      <c r="BN598" s="34" t="s">
        <v>133</v>
      </c>
      <c r="BO598" s="34" t="s">
        <v>133</v>
      </c>
      <c r="BP598" s="34" t="s">
        <v>133</v>
      </c>
      <c r="BQ598" s="35" t="s">
        <v>133</v>
      </c>
      <c r="BR598" s="16">
        <f t="shared" si="84"/>
        <v>0.51575187832910507</v>
      </c>
      <c r="BS598" s="16">
        <f t="shared" si="85"/>
        <v>0.51575187832910507</v>
      </c>
      <c r="BT598" s="35" t="s">
        <v>133</v>
      </c>
      <c r="BU598" s="35" t="s">
        <v>133</v>
      </c>
      <c r="BV598" s="35" t="s">
        <v>133</v>
      </c>
      <c r="BW598" s="35" t="s">
        <v>133</v>
      </c>
      <c r="BX598" s="36">
        <v>1</v>
      </c>
      <c r="BY598" s="37" t="s">
        <v>6079</v>
      </c>
      <c r="BZ598" s="38" t="s">
        <v>6080</v>
      </c>
    </row>
    <row r="599" spans="1:78" ht="50.1" customHeight="1">
      <c r="A599" s="19" t="s">
        <v>963</v>
      </c>
      <c r="B599" s="20" t="s">
        <v>959</v>
      </c>
      <c r="C599" s="21">
        <v>12</v>
      </c>
      <c r="D599" s="21" t="s">
        <v>960</v>
      </c>
      <c r="E599" s="40">
        <v>7.3053927999999999</v>
      </c>
      <c r="F599" s="40">
        <v>134.34570719999999</v>
      </c>
      <c r="G599" s="41">
        <v>1</v>
      </c>
      <c r="H599" s="22">
        <v>6135</v>
      </c>
      <c r="I599" s="22">
        <v>116.29703349613007</v>
      </c>
      <c r="J599" s="23">
        <v>6500.5</v>
      </c>
      <c r="K599" s="23">
        <v>6777</v>
      </c>
      <c r="L599" s="23">
        <v>6224</v>
      </c>
      <c r="M599" s="24" t="s">
        <v>1183</v>
      </c>
      <c r="N599" s="25" t="s">
        <v>1184</v>
      </c>
      <c r="O599" s="25" t="s">
        <v>1184</v>
      </c>
      <c r="P599" s="25" t="s">
        <v>133</v>
      </c>
      <c r="Q599" s="25" t="s">
        <v>133</v>
      </c>
      <c r="R599" s="25" t="s">
        <v>133</v>
      </c>
      <c r="S599" s="44">
        <v>1</v>
      </c>
      <c r="T599" s="26" t="s">
        <v>364</v>
      </c>
      <c r="U599" s="27">
        <v>0.09</v>
      </c>
      <c r="V599" s="27" t="s">
        <v>133</v>
      </c>
      <c r="W599" s="27" t="s">
        <v>133</v>
      </c>
      <c r="X599" s="27" t="s">
        <v>133</v>
      </c>
      <c r="Y599" s="27">
        <v>0.01</v>
      </c>
      <c r="Z599" s="27" t="s">
        <v>133</v>
      </c>
      <c r="AA599" s="27" t="s">
        <v>133</v>
      </c>
      <c r="AB599" s="28" t="s">
        <v>133</v>
      </c>
      <c r="AC599" s="28">
        <v>0.5</v>
      </c>
      <c r="AD599" s="28">
        <v>0.03</v>
      </c>
      <c r="AE599" s="28" t="s">
        <v>133</v>
      </c>
      <c r="AF599" s="28">
        <v>0.1</v>
      </c>
      <c r="AG599" s="39" t="s">
        <v>133</v>
      </c>
      <c r="AH599" s="39" t="s">
        <v>133</v>
      </c>
      <c r="AI599" s="39" t="s">
        <v>133</v>
      </c>
      <c r="AJ599" s="39" t="s">
        <v>133</v>
      </c>
      <c r="AK599" s="39" t="s">
        <v>133</v>
      </c>
      <c r="AL599" s="39">
        <v>-11.02</v>
      </c>
      <c r="AM599" s="45" t="s">
        <v>133</v>
      </c>
      <c r="AN599" s="15">
        <f t="shared" si="77"/>
        <v>0.51088159097779207</v>
      </c>
      <c r="AO599" s="15">
        <f t="shared" si="78"/>
        <v>0.51088159097779207</v>
      </c>
      <c r="AP599" s="47">
        <v>-1.22740922358</v>
      </c>
      <c r="AQ599" s="29" t="s">
        <v>133</v>
      </c>
      <c r="AR599" s="29" t="s">
        <v>133</v>
      </c>
      <c r="AS599" s="148">
        <v>-0.73186814114200005</v>
      </c>
      <c r="AT599" s="148">
        <v>-0.53244022094300003</v>
      </c>
      <c r="AU599" s="48">
        <v>6.3979038038399997E-3</v>
      </c>
      <c r="AV599" s="47">
        <v>0.54523602854999997</v>
      </c>
      <c r="AW599" s="47">
        <v>0.61450132459399998</v>
      </c>
      <c r="AX599" s="29" t="s">
        <v>133</v>
      </c>
      <c r="AY599" s="29" t="s">
        <v>133</v>
      </c>
      <c r="AZ599" s="47">
        <v>0.95416676141599999</v>
      </c>
      <c r="BA599" s="30">
        <v>-1</v>
      </c>
      <c r="BB599" s="42">
        <v>1</v>
      </c>
      <c r="BC599" s="31" t="s">
        <v>11331</v>
      </c>
      <c r="BD599" s="31" t="s">
        <v>11444</v>
      </c>
      <c r="BE599" s="31" t="s">
        <v>1711</v>
      </c>
      <c r="BF599" s="32" t="s">
        <v>133</v>
      </c>
      <c r="BG599" s="32" t="s">
        <v>133</v>
      </c>
      <c r="BH599" s="33">
        <v>0.05</v>
      </c>
      <c r="BI599" s="33">
        <v>0.05</v>
      </c>
      <c r="BJ599" s="32" t="s">
        <v>133</v>
      </c>
      <c r="BK599" s="32" t="s">
        <v>133</v>
      </c>
      <c r="BL599" s="32" t="s">
        <v>133</v>
      </c>
      <c r="BM599" s="34" t="s">
        <v>133</v>
      </c>
      <c r="BN599" s="34" t="s">
        <v>133</v>
      </c>
      <c r="BO599" s="34" t="s">
        <v>133</v>
      </c>
      <c r="BP599" s="34" t="s">
        <v>133</v>
      </c>
      <c r="BQ599" s="35" t="s">
        <v>133</v>
      </c>
      <c r="BR599" s="16">
        <f t="shared" si="84"/>
        <v>0.51575187832910507</v>
      </c>
      <c r="BS599" s="16">
        <f t="shared" si="85"/>
        <v>0.51575187832910507</v>
      </c>
      <c r="BT599" s="35" t="s">
        <v>133</v>
      </c>
      <c r="BU599" s="35" t="s">
        <v>133</v>
      </c>
      <c r="BV599" s="35" t="s">
        <v>133</v>
      </c>
      <c r="BW599" s="35" t="s">
        <v>133</v>
      </c>
      <c r="BX599" s="36">
        <v>1</v>
      </c>
      <c r="BY599" s="37" t="s">
        <v>6079</v>
      </c>
      <c r="BZ599" s="38" t="s">
        <v>6080</v>
      </c>
    </row>
    <row r="600" spans="1:78" ht="50.1" customHeight="1">
      <c r="A600" s="19" t="s">
        <v>965</v>
      </c>
      <c r="B600" s="20" t="s">
        <v>959</v>
      </c>
      <c r="C600" s="21">
        <v>12</v>
      </c>
      <c r="D600" s="21" t="s">
        <v>960</v>
      </c>
      <c r="E600" s="40">
        <v>7.3053927999999999</v>
      </c>
      <c r="F600" s="40">
        <v>134.34570719999999</v>
      </c>
      <c r="G600" s="41">
        <v>1</v>
      </c>
      <c r="H600" s="22">
        <v>6595</v>
      </c>
      <c r="I600" s="22">
        <v>102.95630140987001</v>
      </c>
      <c r="J600" s="23">
        <v>7003.5</v>
      </c>
      <c r="K600" s="23">
        <v>7269</v>
      </c>
      <c r="L600" s="23">
        <v>6738</v>
      </c>
      <c r="M600" s="24" t="s">
        <v>1183</v>
      </c>
      <c r="N600" s="25" t="s">
        <v>964</v>
      </c>
      <c r="O600" s="25" t="s">
        <v>1185</v>
      </c>
      <c r="P600" s="25" t="s">
        <v>133</v>
      </c>
      <c r="Q600" s="25" t="s">
        <v>133</v>
      </c>
      <c r="R600" s="25" t="s">
        <v>133</v>
      </c>
      <c r="S600" s="44">
        <v>1</v>
      </c>
      <c r="T600" s="26" t="s">
        <v>364</v>
      </c>
      <c r="U600" s="27">
        <v>0.15</v>
      </c>
      <c r="V600" s="27" t="s">
        <v>133</v>
      </c>
      <c r="W600" s="27" t="s">
        <v>133</v>
      </c>
      <c r="X600" s="27" t="s">
        <v>133</v>
      </c>
      <c r="Y600" s="27">
        <v>0.01</v>
      </c>
      <c r="Z600" s="27" t="s">
        <v>133</v>
      </c>
      <c r="AA600" s="27" t="s">
        <v>133</v>
      </c>
      <c r="AB600" s="28" t="s">
        <v>133</v>
      </c>
      <c r="AC600" s="28">
        <v>0.5</v>
      </c>
      <c r="AD600" s="28">
        <v>0.03</v>
      </c>
      <c r="AE600" s="28" t="s">
        <v>133</v>
      </c>
      <c r="AF600" s="28">
        <v>0.1</v>
      </c>
      <c r="AG600" s="39" t="s">
        <v>133</v>
      </c>
      <c r="AH600" s="39" t="s">
        <v>133</v>
      </c>
      <c r="AI600" s="39" t="s">
        <v>133</v>
      </c>
      <c r="AJ600" s="39" t="s">
        <v>133</v>
      </c>
      <c r="AK600" s="39" t="s">
        <v>133</v>
      </c>
      <c r="AL600" s="39">
        <v>-17.239999999999998</v>
      </c>
      <c r="AM600" s="45" t="s">
        <v>133</v>
      </c>
      <c r="AN600" s="15">
        <f t="shared" ref="AN600:AN658" si="86">SQRT(SUMSQ(IF(OR(X600="n/a",X600="nd"),0,X600),IF(OR(Y600="n/a",Y600="nd"),0,Y600),IF(OR(Z600="n/a",Z600="nd"),0,Z600),IF(OR(AA600="n/a",AA600="nd"),0,AA600),IF(OR(AB600="n/a",AB600="nd"),0,AB600),IF(OR(AC600="n/a",AC600="nd"),0,AC600),IF(OR(AD600="n/a",AD600="nd"),0,AD600),IF(OR(AE600="n/a",AE600="nd"),0,AE600),IF(OR(AF600="n/a",AF600="nd"),0,AF600),IF(OR(AG600="n/a",AG600="nd"),0,AG600),IF(OR(AH600="n/a",AH600="nd"),0,AH600),IF(OR(AI600="n/a",AI600="nd"),0,AI600)))</f>
        <v>0.51088159097779207</v>
      </c>
      <c r="AO600" s="15">
        <f t="shared" ref="AO600:AO658" si="87">SQRT(SUMSQ(IF(OR(X600="n/a",X600="nd"),0,X600),IF(OR(Y600="n/a",Y600="nd"),0,Y600),IF(OR(Z600="n/a",Z600="nd"),0,Z600),IF(OR(AB600="n/a",AB600="nd"),0,AB600),IF(OR(AC600="n/a",AC600="nd"),0,AC600),IF(OR(AD600="n/a",AD600="nd"),0,AD600),IF(OR(AE600="n/a",AE600="nd"),0,AE600),IF(OR(AF600="n/a",AF600="nd"),0,AF600),IF(OR(AG600="n/a",AG600="nd"),0,AG600),IF(OR(AH600="n/a",AH600="nd"),0,AH600),IF(OR(AI600="n/a",AI600="nd"),0,AI600)))</f>
        <v>0.51088159097779207</v>
      </c>
      <c r="AP600" s="47">
        <v>-1.22740922358</v>
      </c>
      <c r="AQ600" s="29" t="s">
        <v>133</v>
      </c>
      <c r="AR600" s="29" t="s">
        <v>133</v>
      </c>
      <c r="AS600" s="148">
        <v>-0.73186814114200005</v>
      </c>
      <c r="AT600" s="148">
        <v>-0.53244022094300003</v>
      </c>
      <c r="AU600" s="48">
        <v>6.3979038038399997E-3</v>
      </c>
      <c r="AV600" s="47">
        <v>0.54523602854999997</v>
      </c>
      <c r="AW600" s="47">
        <v>0.61450132459399998</v>
      </c>
      <c r="AX600" s="29" t="s">
        <v>133</v>
      </c>
      <c r="AY600" s="29" t="s">
        <v>133</v>
      </c>
      <c r="AZ600" s="47">
        <v>0.95416676141599999</v>
      </c>
      <c r="BA600" s="30">
        <v>-1</v>
      </c>
      <c r="BB600" s="42">
        <v>5</v>
      </c>
      <c r="BC600" s="31" t="s">
        <v>11331</v>
      </c>
      <c r="BD600" s="31" t="s">
        <v>11445</v>
      </c>
      <c r="BE600" s="31" t="s">
        <v>1711</v>
      </c>
      <c r="BF600" s="32" t="s">
        <v>133</v>
      </c>
      <c r="BG600" s="32" t="s">
        <v>133</v>
      </c>
      <c r="BH600" s="33">
        <v>0.05</v>
      </c>
      <c r="BI600" s="33">
        <v>0.05</v>
      </c>
      <c r="BJ600" s="32" t="s">
        <v>133</v>
      </c>
      <c r="BK600" s="32" t="s">
        <v>133</v>
      </c>
      <c r="BL600" s="32" t="s">
        <v>133</v>
      </c>
      <c r="BM600" s="34" t="s">
        <v>133</v>
      </c>
      <c r="BN600" s="34" t="s">
        <v>133</v>
      </c>
      <c r="BO600" s="34" t="s">
        <v>133</v>
      </c>
      <c r="BP600" s="34" t="s">
        <v>133</v>
      </c>
      <c r="BQ600" s="35" t="s">
        <v>133</v>
      </c>
      <c r="BR600" s="16">
        <f t="shared" si="84"/>
        <v>0.51575187832910507</v>
      </c>
      <c r="BS600" s="16">
        <f t="shared" si="85"/>
        <v>0.51575187832910507</v>
      </c>
      <c r="BT600" s="35" t="s">
        <v>133</v>
      </c>
      <c r="BU600" s="35" t="s">
        <v>133</v>
      </c>
      <c r="BV600" s="35" t="s">
        <v>133</v>
      </c>
      <c r="BW600" s="35" t="s">
        <v>133</v>
      </c>
      <c r="BX600" s="36">
        <v>1</v>
      </c>
      <c r="BY600" s="37" t="s">
        <v>6079</v>
      </c>
      <c r="BZ600" s="38" t="s">
        <v>6080</v>
      </c>
    </row>
    <row r="601" spans="1:78" ht="50.1" customHeight="1">
      <c r="A601" s="19" t="s">
        <v>966</v>
      </c>
      <c r="B601" s="20" t="s">
        <v>959</v>
      </c>
      <c r="C601" s="21">
        <v>12</v>
      </c>
      <c r="D601" s="21" t="s">
        <v>960</v>
      </c>
      <c r="E601" s="40">
        <v>7.3053927999999999</v>
      </c>
      <c r="F601" s="40">
        <v>134.34570719999999</v>
      </c>
      <c r="G601" s="41">
        <v>1</v>
      </c>
      <c r="H601" s="22">
        <v>7840</v>
      </c>
      <c r="I601" s="22">
        <v>120.83045973594572</v>
      </c>
      <c r="J601" s="23">
        <v>8218</v>
      </c>
      <c r="K601" s="23">
        <v>8484</v>
      </c>
      <c r="L601" s="23">
        <v>7952</v>
      </c>
      <c r="M601" s="24" t="s">
        <v>1183</v>
      </c>
      <c r="N601" s="25" t="s">
        <v>1185</v>
      </c>
      <c r="O601" s="25" t="s">
        <v>1186</v>
      </c>
      <c r="P601" s="25" t="s">
        <v>133</v>
      </c>
      <c r="Q601" s="25" t="s">
        <v>133</v>
      </c>
      <c r="R601" s="25" t="s">
        <v>133</v>
      </c>
      <c r="S601" s="44">
        <v>1</v>
      </c>
      <c r="T601" s="26" t="s">
        <v>364</v>
      </c>
      <c r="U601" s="27">
        <v>0.15</v>
      </c>
      <c r="V601" s="27" t="s">
        <v>133</v>
      </c>
      <c r="W601" s="27" t="s">
        <v>133</v>
      </c>
      <c r="X601" s="27" t="s">
        <v>133</v>
      </c>
      <c r="Y601" s="27">
        <v>0.01</v>
      </c>
      <c r="Z601" s="27" t="s">
        <v>133</v>
      </c>
      <c r="AA601" s="27" t="s">
        <v>133</v>
      </c>
      <c r="AB601" s="28" t="s">
        <v>133</v>
      </c>
      <c r="AC601" s="28">
        <v>0.5</v>
      </c>
      <c r="AD601" s="28">
        <v>0.03</v>
      </c>
      <c r="AE601" s="28" t="s">
        <v>133</v>
      </c>
      <c r="AF601" s="28">
        <v>0.1</v>
      </c>
      <c r="AG601" s="39" t="s">
        <v>133</v>
      </c>
      <c r="AH601" s="39" t="s">
        <v>133</v>
      </c>
      <c r="AI601" s="39" t="s">
        <v>133</v>
      </c>
      <c r="AJ601" s="39" t="s">
        <v>133</v>
      </c>
      <c r="AK601" s="39" t="s">
        <v>133</v>
      </c>
      <c r="AL601" s="39">
        <v>-20.59</v>
      </c>
      <c r="AM601" s="45" t="s">
        <v>133</v>
      </c>
      <c r="AN601" s="15">
        <f t="shared" si="86"/>
        <v>0.51088159097779207</v>
      </c>
      <c r="AO601" s="15">
        <f t="shared" si="87"/>
        <v>0.51088159097779207</v>
      </c>
      <c r="AP601" s="47">
        <v>-1.22740922358</v>
      </c>
      <c r="AQ601" s="29" t="s">
        <v>133</v>
      </c>
      <c r="AR601" s="29" t="s">
        <v>133</v>
      </c>
      <c r="AS601" s="148">
        <v>-0.73186814114200005</v>
      </c>
      <c r="AT601" s="148">
        <v>-0.53244022094300003</v>
      </c>
      <c r="AU601" s="48">
        <v>6.3979038038399997E-3</v>
      </c>
      <c r="AV601" s="47">
        <v>0.54523602854999997</v>
      </c>
      <c r="AW601" s="47">
        <v>0.61450132459399998</v>
      </c>
      <c r="AX601" s="29" t="s">
        <v>133</v>
      </c>
      <c r="AY601" s="29" t="s">
        <v>133</v>
      </c>
      <c r="AZ601" s="47">
        <v>0.95416676141599999</v>
      </c>
      <c r="BA601" s="30">
        <v>-1</v>
      </c>
      <c r="BB601" s="42">
        <v>1</v>
      </c>
      <c r="BC601" s="31" t="s">
        <v>11331</v>
      </c>
      <c r="BD601" s="31" t="s">
        <v>11447</v>
      </c>
      <c r="BE601" s="31" t="s">
        <v>1711</v>
      </c>
      <c r="BF601" s="32" t="s">
        <v>133</v>
      </c>
      <c r="BG601" s="32" t="s">
        <v>133</v>
      </c>
      <c r="BH601" s="33">
        <v>0.05</v>
      </c>
      <c r="BI601" s="33">
        <v>0.05</v>
      </c>
      <c r="BJ601" s="32" t="s">
        <v>133</v>
      </c>
      <c r="BK601" s="32" t="s">
        <v>133</v>
      </c>
      <c r="BL601" s="32" t="s">
        <v>133</v>
      </c>
      <c r="BM601" s="34" t="s">
        <v>133</v>
      </c>
      <c r="BN601" s="34" t="s">
        <v>133</v>
      </c>
      <c r="BO601" s="34" t="s">
        <v>133</v>
      </c>
      <c r="BP601" s="34" t="s">
        <v>133</v>
      </c>
      <c r="BQ601" s="35" t="s">
        <v>133</v>
      </c>
      <c r="BR601" s="16">
        <f t="shared" si="84"/>
        <v>0.51575187832910507</v>
      </c>
      <c r="BS601" s="16">
        <f t="shared" si="85"/>
        <v>0.51575187832910507</v>
      </c>
      <c r="BT601" s="35" t="s">
        <v>133</v>
      </c>
      <c r="BU601" s="35" t="s">
        <v>133</v>
      </c>
      <c r="BV601" s="35" t="s">
        <v>133</v>
      </c>
      <c r="BW601" s="35" t="s">
        <v>133</v>
      </c>
      <c r="BX601" s="36">
        <v>1</v>
      </c>
      <c r="BY601" s="37" t="s">
        <v>6079</v>
      </c>
      <c r="BZ601" s="38" t="s">
        <v>6080</v>
      </c>
    </row>
    <row r="602" spans="1:78" ht="50.1" customHeight="1">
      <c r="A602" s="19" t="s">
        <v>968</v>
      </c>
      <c r="B602" s="20" t="s">
        <v>959</v>
      </c>
      <c r="C602" s="21">
        <v>12</v>
      </c>
      <c r="D602" s="21" t="s">
        <v>967</v>
      </c>
      <c r="E602" s="40">
        <v>7.3390000000000004</v>
      </c>
      <c r="F602" s="40">
        <v>134.47900000000001</v>
      </c>
      <c r="G602" s="41">
        <v>2</v>
      </c>
      <c r="H602" s="22" t="s">
        <v>133</v>
      </c>
      <c r="I602" s="22" t="s">
        <v>133</v>
      </c>
      <c r="J602" s="23" t="s">
        <v>133</v>
      </c>
      <c r="K602" s="23" t="s">
        <v>133</v>
      </c>
      <c r="L602" s="23" t="s">
        <v>133</v>
      </c>
      <c r="M602" s="24" t="s">
        <v>1183</v>
      </c>
      <c r="N602" s="25" t="s">
        <v>133</v>
      </c>
      <c r="O602" s="25" t="s">
        <v>133</v>
      </c>
      <c r="P602" s="25" t="s">
        <v>133</v>
      </c>
      <c r="Q602" s="25" t="s">
        <v>133</v>
      </c>
      <c r="R602" s="25" t="s">
        <v>133</v>
      </c>
      <c r="S602" s="44">
        <v>1</v>
      </c>
      <c r="T602" s="26" t="s">
        <v>364</v>
      </c>
      <c r="U602" s="27" t="s">
        <v>133</v>
      </c>
      <c r="V602" s="27" t="s">
        <v>133</v>
      </c>
      <c r="W602" s="27" t="s">
        <v>133</v>
      </c>
      <c r="X602" s="27" t="s">
        <v>133</v>
      </c>
      <c r="Y602" s="27">
        <v>0.01</v>
      </c>
      <c r="Z602" s="27" t="s">
        <v>133</v>
      </c>
      <c r="AA602" s="27" t="s">
        <v>133</v>
      </c>
      <c r="AB602" s="28" t="s">
        <v>133</v>
      </c>
      <c r="AC602" s="28">
        <v>0.5</v>
      </c>
      <c r="AD602" s="28">
        <v>0.03</v>
      </c>
      <c r="AE602" s="28" t="s">
        <v>133</v>
      </c>
      <c r="AF602" s="28">
        <v>0.1</v>
      </c>
      <c r="AG602" s="39" t="s">
        <v>133</v>
      </c>
      <c r="AH602" s="39" t="s">
        <v>133</v>
      </c>
      <c r="AI602" s="39" t="s">
        <v>133</v>
      </c>
      <c r="AJ602" s="39" t="s">
        <v>133</v>
      </c>
      <c r="AK602" s="39" t="s">
        <v>133</v>
      </c>
      <c r="AL602" s="39">
        <v>-11.02</v>
      </c>
      <c r="AM602" s="45" t="s">
        <v>133</v>
      </c>
      <c r="AN602" s="15">
        <f t="shared" si="86"/>
        <v>0.51088159097779207</v>
      </c>
      <c r="AO602" s="15">
        <f t="shared" si="87"/>
        <v>0.51088159097779207</v>
      </c>
      <c r="AP602" s="47">
        <v>-1.2119582417300001</v>
      </c>
      <c r="AQ602" s="29" t="s">
        <v>133</v>
      </c>
      <c r="AR602" s="29" t="s">
        <v>133</v>
      </c>
      <c r="AS602" s="148">
        <v>-0.72185116104199998</v>
      </c>
      <c r="AT602" s="148">
        <v>-0.52119443212700001</v>
      </c>
      <c r="AU602" s="48">
        <v>6.7015695638599996E-3</v>
      </c>
      <c r="AV602" s="47">
        <v>0.53459757125399998</v>
      </c>
      <c r="AW602" s="47">
        <v>0.60340651858299998</v>
      </c>
      <c r="AX602" s="29" t="s">
        <v>133</v>
      </c>
      <c r="AY602" s="29" t="s">
        <v>133</v>
      </c>
      <c r="AZ602" s="47">
        <v>0.93401432985900001</v>
      </c>
      <c r="BA602" s="30">
        <v>-1</v>
      </c>
      <c r="BB602" s="42">
        <v>1</v>
      </c>
      <c r="BC602" s="31" t="s">
        <v>11331</v>
      </c>
      <c r="BD602" s="31" t="s">
        <v>11447</v>
      </c>
      <c r="BE602" s="31" t="s">
        <v>1711</v>
      </c>
      <c r="BF602" s="32" t="s">
        <v>133</v>
      </c>
      <c r="BG602" s="32" t="s">
        <v>133</v>
      </c>
      <c r="BH602" s="33">
        <v>0.05</v>
      </c>
      <c r="BI602" s="33">
        <v>0.05</v>
      </c>
      <c r="BJ602" s="32" t="s">
        <v>133</v>
      </c>
      <c r="BK602" s="32" t="s">
        <v>133</v>
      </c>
      <c r="BL602" s="32" t="s">
        <v>133</v>
      </c>
      <c r="BM602" s="34" t="s">
        <v>133</v>
      </c>
      <c r="BN602" s="34" t="s">
        <v>133</v>
      </c>
      <c r="BO602" s="34" t="s">
        <v>133</v>
      </c>
      <c r="BP602" s="34" t="s">
        <v>133</v>
      </c>
      <c r="BQ602" s="35" t="s">
        <v>133</v>
      </c>
      <c r="BR602" s="16">
        <f t="shared" si="84"/>
        <v>0.51575187832910507</v>
      </c>
      <c r="BS602" s="16">
        <f t="shared" si="85"/>
        <v>0.51575187832910507</v>
      </c>
      <c r="BT602" s="35" t="s">
        <v>133</v>
      </c>
      <c r="BU602" s="35" t="s">
        <v>133</v>
      </c>
      <c r="BV602" s="35" t="s">
        <v>133</v>
      </c>
      <c r="BW602" s="35" t="s">
        <v>133</v>
      </c>
      <c r="BX602" s="36">
        <v>1</v>
      </c>
      <c r="BY602" s="37" t="s">
        <v>6079</v>
      </c>
      <c r="BZ602" s="38" t="s">
        <v>6080</v>
      </c>
    </row>
    <row r="603" spans="1:78" ht="50.1" customHeight="1">
      <c r="A603" s="19" t="s">
        <v>970</v>
      </c>
      <c r="B603" s="20" t="s">
        <v>959</v>
      </c>
      <c r="C603" s="21">
        <v>12</v>
      </c>
      <c r="D603" s="21" t="s">
        <v>969</v>
      </c>
      <c r="E603" s="40">
        <v>7.1821999999999999</v>
      </c>
      <c r="F603" s="40">
        <v>134.24250000000001</v>
      </c>
      <c r="G603" s="41">
        <v>2</v>
      </c>
      <c r="H603" s="22" t="s">
        <v>133</v>
      </c>
      <c r="I603" s="22" t="s">
        <v>133</v>
      </c>
      <c r="J603" s="23" t="s">
        <v>133</v>
      </c>
      <c r="K603" s="23" t="s">
        <v>133</v>
      </c>
      <c r="L603" s="23" t="s">
        <v>133</v>
      </c>
      <c r="M603" s="24" t="s">
        <v>1183</v>
      </c>
      <c r="N603" s="25" t="s">
        <v>133</v>
      </c>
      <c r="O603" s="25" t="s">
        <v>133</v>
      </c>
      <c r="P603" s="25" t="s">
        <v>133</v>
      </c>
      <c r="Q603" s="25" t="s">
        <v>133</v>
      </c>
      <c r="R603" s="25" t="s">
        <v>133</v>
      </c>
      <c r="S603" s="44">
        <v>1</v>
      </c>
      <c r="T603" s="26" t="s">
        <v>364</v>
      </c>
      <c r="U603" s="27">
        <v>0.18</v>
      </c>
      <c r="V603" s="27" t="s">
        <v>133</v>
      </c>
      <c r="W603" s="27" t="s">
        <v>133</v>
      </c>
      <c r="X603" s="27" t="s">
        <v>133</v>
      </c>
      <c r="Y603" s="27">
        <v>0.01</v>
      </c>
      <c r="Z603" s="27" t="s">
        <v>133</v>
      </c>
      <c r="AA603" s="27" t="s">
        <v>133</v>
      </c>
      <c r="AB603" s="28" t="s">
        <v>133</v>
      </c>
      <c r="AC603" s="28">
        <v>0.5</v>
      </c>
      <c r="AD603" s="28">
        <v>0.03</v>
      </c>
      <c r="AE603" s="28" t="s">
        <v>133</v>
      </c>
      <c r="AF603" s="28">
        <v>0.1</v>
      </c>
      <c r="AG603" s="39" t="s">
        <v>133</v>
      </c>
      <c r="AH603" s="39" t="s">
        <v>133</v>
      </c>
      <c r="AI603" s="39" t="s">
        <v>133</v>
      </c>
      <c r="AJ603" s="39" t="s">
        <v>133</v>
      </c>
      <c r="AK603" s="39" t="s">
        <v>133</v>
      </c>
      <c r="AL603" s="39">
        <v>-2</v>
      </c>
      <c r="AM603" s="45" t="s">
        <v>133</v>
      </c>
      <c r="AN603" s="15">
        <f t="shared" si="86"/>
        <v>0.51088159097779207</v>
      </c>
      <c r="AO603" s="15">
        <f t="shared" si="87"/>
        <v>0.51088159097779207</v>
      </c>
      <c r="AP603" s="47">
        <v>-1.22668690193</v>
      </c>
      <c r="AQ603" s="29" t="s">
        <v>133</v>
      </c>
      <c r="AR603" s="29" t="s">
        <v>133</v>
      </c>
      <c r="AS603" s="148">
        <v>-0.73130174319300001</v>
      </c>
      <c r="AT603" s="148">
        <v>-0.53130828070199998</v>
      </c>
      <c r="AU603" s="48">
        <v>6.4910381890599996E-3</v>
      </c>
      <c r="AV603" s="47">
        <v>0.54429035707999995</v>
      </c>
      <c r="AW603" s="47">
        <v>0.61435109069600002</v>
      </c>
      <c r="AX603" s="29" t="s">
        <v>133</v>
      </c>
      <c r="AY603" s="29" t="s">
        <v>133</v>
      </c>
      <c r="AZ603" s="47">
        <v>0.95341894904199997</v>
      </c>
      <c r="BA603" s="30">
        <v>-1</v>
      </c>
      <c r="BB603" s="42">
        <v>1</v>
      </c>
      <c r="BC603" s="31" t="s">
        <v>11331</v>
      </c>
      <c r="BD603" s="31" t="s">
        <v>11446</v>
      </c>
      <c r="BE603" s="31" t="s">
        <v>1711</v>
      </c>
      <c r="BF603" s="32" t="s">
        <v>133</v>
      </c>
      <c r="BG603" s="32" t="s">
        <v>133</v>
      </c>
      <c r="BH603" s="33">
        <v>0.05</v>
      </c>
      <c r="BI603" s="33">
        <v>0.05</v>
      </c>
      <c r="BJ603" s="32" t="s">
        <v>133</v>
      </c>
      <c r="BK603" s="32" t="s">
        <v>133</v>
      </c>
      <c r="BL603" s="32" t="s">
        <v>133</v>
      </c>
      <c r="BM603" s="34" t="s">
        <v>133</v>
      </c>
      <c r="BN603" s="34" t="s">
        <v>133</v>
      </c>
      <c r="BO603" s="34" t="s">
        <v>133</v>
      </c>
      <c r="BP603" s="34" t="s">
        <v>133</v>
      </c>
      <c r="BQ603" s="35" t="s">
        <v>133</v>
      </c>
      <c r="BR603" s="16">
        <f t="shared" si="84"/>
        <v>0.51575187832910507</v>
      </c>
      <c r="BS603" s="16">
        <f t="shared" si="85"/>
        <v>0.51575187832910507</v>
      </c>
      <c r="BT603" s="35" t="s">
        <v>133</v>
      </c>
      <c r="BU603" s="35" t="s">
        <v>133</v>
      </c>
      <c r="BV603" s="35" t="s">
        <v>133</v>
      </c>
      <c r="BW603" s="35" t="s">
        <v>133</v>
      </c>
      <c r="BX603" s="36">
        <v>1</v>
      </c>
      <c r="BY603" s="37" t="s">
        <v>6079</v>
      </c>
      <c r="BZ603" s="38" t="s">
        <v>6080</v>
      </c>
    </row>
    <row r="604" spans="1:78" ht="50.1" customHeight="1">
      <c r="A604" s="19" t="s">
        <v>971</v>
      </c>
      <c r="B604" s="20" t="s">
        <v>959</v>
      </c>
      <c r="C604" s="21">
        <v>12</v>
      </c>
      <c r="D604" s="21" t="s">
        <v>960</v>
      </c>
      <c r="E604" s="40">
        <v>7.3053927999999999</v>
      </c>
      <c r="F604" s="40">
        <v>134.34570719999999</v>
      </c>
      <c r="G604" s="41">
        <v>1</v>
      </c>
      <c r="H604" s="22">
        <v>4675</v>
      </c>
      <c r="I604" s="22">
        <v>90.13878188659973</v>
      </c>
      <c r="J604" s="23">
        <v>4817.5</v>
      </c>
      <c r="K604" s="23">
        <v>5128</v>
      </c>
      <c r="L604" s="23">
        <v>4507</v>
      </c>
      <c r="M604" s="24" t="s">
        <v>1183</v>
      </c>
      <c r="N604" s="25" t="s">
        <v>1187</v>
      </c>
      <c r="O604" s="25" t="s">
        <v>1187</v>
      </c>
      <c r="P604" s="25" t="s">
        <v>133</v>
      </c>
      <c r="Q604" s="25" t="s">
        <v>133</v>
      </c>
      <c r="R604" s="25" t="s">
        <v>133</v>
      </c>
      <c r="S604" s="44">
        <v>1</v>
      </c>
      <c r="T604" s="26" t="s">
        <v>364</v>
      </c>
      <c r="U604" s="27">
        <v>0.21</v>
      </c>
      <c r="V604" s="27" t="s">
        <v>133</v>
      </c>
      <c r="W604" s="27" t="s">
        <v>133</v>
      </c>
      <c r="X604" s="27" t="s">
        <v>133</v>
      </c>
      <c r="Y604" s="27">
        <v>0.01</v>
      </c>
      <c r="Z604" s="27" t="s">
        <v>133</v>
      </c>
      <c r="AA604" s="27" t="s">
        <v>133</v>
      </c>
      <c r="AB604" s="28" t="s">
        <v>133</v>
      </c>
      <c r="AC604" s="28">
        <v>0.5</v>
      </c>
      <c r="AD604" s="28">
        <v>0.03</v>
      </c>
      <c r="AE604" s="28" t="s">
        <v>133</v>
      </c>
      <c r="AF604" s="28">
        <v>0.1</v>
      </c>
      <c r="AG604" s="39" t="s">
        <v>133</v>
      </c>
      <c r="AH604" s="39" t="s">
        <v>133</v>
      </c>
      <c r="AI604" s="39" t="s">
        <v>133</v>
      </c>
      <c r="AJ604" s="39" t="s">
        <v>133</v>
      </c>
      <c r="AK604" s="39" t="s">
        <v>133</v>
      </c>
      <c r="AL604" s="39">
        <v>-5.12</v>
      </c>
      <c r="AM604" s="45" t="s">
        <v>133</v>
      </c>
      <c r="AN604" s="15">
        <f t="shared" si="86"/>
        <v>0.51088159097779207</v>
      </c>
      <c r="AO604" s="15">
        <f t="shared" si="87"/>
        <v>0.51088159097779207</v>
      </c>
      <c r="AP604" s="47">
        <v>-1.22740922358</v>
      </c>
      <c r="AQ604" s="29" t="s">
        <v>133</v>
      </c>
      <c r="AR604" s="29" t="s">
        <v>133</v>
      </c>
      <c r="AS604" s="148">
        <v>-0.73186814114200005</v>
      </c>
      <c r="AT604" s="148">
        <v>-0.53244022094300003</v>
      </c>
      <c r="AU604" s="48">
        <v>6.3979038038399997E-3</v>
      </c>
      <c r="AV604" s="47">
        <v>0.54523602854999997</v>
      </c>
      <c r="AW604" s="47">
        <v>0.61450132459399998</v>
      </c>
      <c r="AX604" s="29" t="s">
        <v>133</v>
      </c>
      <c r="AY604" s="29" t="s">
        <v>133</v>
      </c>
      <c r="AZ604" s="47">
        <v>0.95416676141599999</v>
      </c>
      <c r="BA604" s="30">
        <v>-1</v>
      </c>
      <c r="BB604" s="42">
        <v>1</v>
      </c>
      <c r="BC604" s="31" t="s">
        <v>11331</v>
      </c>
      <c r="BD604" s="31" t="s">
        <v>11448</v>
      </c>
      <c r="BE604" s="31" t="s">
        <v>1711</v>
      </c>
      <c r="BF604" s="32" t="s">
        <v>133</v>
      </c>
      <c r="BG604" s="32" t="s">
        <v>133</v>
      </c>
      <c r="BH604" s="33">
        <v>0.05</v>
      </c>
      <c r="BI604" s="33">
        <v>0.05</v>
      </c>
      <c r="BJ604" s="32" t="s">
        <v>133</v>
      </c>
      <c r="BK604" s="32" t="s">
        <v>133</v>
      </c>
      <c r="BL604" s="32" t="s">
        <v>133</v>
      </c>
      <c r="BM604" s="34" t="s">
        <v>133</v>
      </c>
      <c r="BN604" s="34" t="s">
        <v>133</v>
      </c>
      <c r="BO604" s="34" t="s">
        <v>133</v>
      </c>
      <c r="BP604" s="34" t="s">
        <v>133</v>
      </c>
      <c r="BQ604" s="35" t="s">
        <v>133</v>
      </c>
      <c r="BR604" s="16">
        <f t="shared" si="84"/>
        <v>0.51575187832910507</v>
      </c>
      <c r="BS604" s="16">
        <f t="shared" si="85"/>
        <v>0.51575187832910507</v>
      </c>
      <c r="BT604" s="35" t="s">
        <v>133</v>
      </c>
      <c r="BU604" s="35" t="s">
        <v>133</v>
      </c>
      <c r="BV604" s="35" t="s">
        <v>133</v>
      </c>
      <c r="BW604" s="35" t="s">
        <v>133</v>
      </c>
      <c r="BX604" s="36">
        <v>1</v>
      </c>
      <c r="BY604" s="37" t="s">
        <v>6079</v>
      </c>
      <c r="BZ604" s="38" t="s">
        <v>6081</v>
      </c>
    </row>
    <row r="605" spans="1:78" ht="50.1" customHeight="1">
      <c r="A605" s="19" t="s">
        <v>972</v>
      </c>
      <c r="B605" s="20" t="s">
        <v>959</v>
      </c>
      <c r="C605" s="21">
        <v>12</v>
      </c>
      <c r="D605" s="21" t="s">
        <v>960</v>
      </c>
      <c r="E605" s="40">
        <v>7.3053927999999999</v>
      </c>
      <c r="F605" s="40">
        <v>134.34570719999999</v>
      </c>
      <c r="G605" s="41">
        <v>1</v>
      </c>
      <c r="H605" s="22">
        <v>5355</v>
      </c>
      <c r="I605" s="22">
        <v>126.19429464123962</v>
      </c>
      <c r="J605" s="23">
        <v>5619.5</v>
      </c>
      <c r="K605" s="23">
        <v>5919</v>
      </c>
      <c r="L605" s="23">
        <v>5320</v>
      </c>
      <c r="M605" s="24" t="s">
        <v>1183</v>
      </c>
      <c r="N605" s="25" t="s">
        <v>1188</v>
      </c>
      <c r="O605" s="25" t="s">
        <v>1188</v>
      </c>
      <c r="P605" s="25" t="s">
        <v>133</v>
      </c>
      <c r="Q605" s="25" t="s">
        <v>133</v>
      </c>
      <c r="R605" s="25" t="s">
        <v>133</v>
      </c>
      <c r="S605" s="44">
        <v>1</v>
      </c>
      <c r="T605" s="26" t="s">
        <v>364</v>
      </c>
      <c r="U605" s="27">
        <v>0.16</v>
      </c>
      <c r="V605" s="27" t="s">
        <v>133</v>
      </c>
      <c r="W605" s="27" t="s">
        <v>133</v>
      </c>
      <c r="X605" s="27" t="s">
        <v>133</v>
      </c>
      <c r="Y605" s="27">
        <v>0.01</v>
      </c>
      <c r="Z605" s="27" t="s">
        <v>133</v>
      </c>
      <c r="AA605" s="27" t="s">
        <v>133</v>
      </c>
      <c r="AB605" s="28" t="s">
        <v>133</v>
      </c>
      <c r="AC605" s="28">
        <v>0.5</v>
      </c>
      <c r="AD605" s="28">
        <v>0.03</v>
      </c>
      <c r="AE605" s="28" t="s">
        <v>133</v>
      </c>
      <c r="AF605" s="28">
        <v>0.1</v>
      </c>
      <c r="AG605" s="39" t="s">
        <v>133</v>
      </c>
      <c r="AH605" s="39" t="s">
        <v>133</v>
      </c>
      <c r="AI605" s="39" t="s">
        <v>133</v>
      </c>
      <c r="AJ605" s="39" t="s">
        <v>133</v>
      </c>
      <c r="AK605" s="39" t="s">
        <v>133</v>
      </c>
      <c r="AL605" s="39">
        <v>-9.24</v>
      </c>
      <c r="AM605" s="45" t="s">
        <v>133</v>
      </c>
      <c r="AN605" s="15">
        <f t="shared" si="86"/>
        <v>0.51088159097779207</v>
      </c>
      <c r="AO605" s="15">
        <f t="shared" si="87"/>
        <v>0.51088159097779207</v>
      </c>
      <c r="AP605" s="47">
        <v>-1.22740922358</v>
      </c>
      <c r="AQ605" s="29" t="s">
        <v>133</v>
      </c>
      <c r="AR605" s="29" t="s">
        <v>133</v>
      </c>
      <c r="AS605" s="148">
        <v>-0.73186814114200005</v>
      </c>
      <c r="AT605" s="148">
        <v>-0.53244022094300003</v>
      </c>
      <c r="AU605" s="48">
        <v>6.3979038038399997E-3</v>
      </c>
      <c r="AV605" s="47">
        <v>0.54523602854999997</v>
      </c>
      <c r="AW605" s="47">
        <v>0.61450132459399998</v>
      </c>
      <c r="AX605" s="29" t="s">
        <v>133</v>
      </c>
      <c r="AY605" s="29" t="s">
        <v>133</v>
      </c>
      <c r="AZ605" s="47">
        <v>0.95416676141599999</v>
      </c>
      <c r="BA605" s="30">
        <v>-1</v>
      </c>
      <c r="BB605" s="42">
        <v>2</v>
      </c>
      <c r="BC605" s="31" t="s">
        <v>11331</v>
      </c>
      <c r="BD605" s="31" t="s">
        <v>11449</v>
      </c>
      <c r="BE605" s="31" t="s">
        <v>1711</v>
      </c>
      <c r="BF605" s="32" t="s">
        <v>133</v>
      </c>
      <c r="BG605" s="32" t="s">
        <v>133</v>
      </c>
      <c r="BH605" s="33">
        <v>0.05</v>
      </c>
      <c r="BI605" s="33">
        <v>0.05</v>
      </c>
      <c r="BJ605" s="32" t="s">
        <v>133</v>
      </c>
      <c r="BK605" s="32" t="s">
        <v>133</v>
      </c>
      <c r="BL605" s="32" t="s">
        <v>133</v>
      </c>
      <c r="BM605" s="34" t="s">
        <v>133</v>
      </c>
      <c r="BN605" s="34" t="s">
        <v>133</v>
      </c>
      <c r="BO605" s="34" t="s">
        <v>133</v>
      </c>
      <c r="BP605" s="34" t="s">
        <v>133</v>
      </c>
      <c r="BQ605" s="35" t="s">
        <v>133</v>
      </c>
      <c r="BR605" s="16">
        <f t="shared" si="84"/>
        <v>0.51575187832910507</v>
      </c>
      <c r="BS605" s="16">
        <f t="shared" si="85"/>
        <v>0.51575187832910507</v>
      </c>
      <c r="BT605" s="35" t="s">
        <v>133</v>
      </c>
      <c r="BU605" s="35" t="s">
        <v>133</v>
      </c>
      <c r="BV605" s="35" t="s">
        <v>133</v>
      </c>
      <c r="BW605" s="35" t="s">
        <v>133</v>
      </c>
      <c r="BX605" s="36">
        <v>1</v>
      </c>
      <c r="BY605" s="37" t="s">
        <v>6079</v>
      </c>
      <c r="BZ605" s="38" t="s">
        <v>6081</v>
      </c>
    </row>
    <row r="606" spans="1:78" ht="50.1" customHeight="1">
      <c r="A606" s="19" t="s">
        <v>973</v>
      </c>
      <c r="B606" s="20" t="s">
        <v>959</v>
      </c>
      <c r="C606" s="21">
        <v>12</v>
      </c>
      <c r="D606" s="21" t="s">
        <v>960</v>
      </c>
      <c r="E606" s="40">
        <v>7.3053927999999999</v>
      </c>
      <c r="F606" s="40">
        <v>134.34570719999999</v>
      </c>
      <c r="G606" s="41">
        <v>1</v>
      </c>
      <c r="H606" s="22">
        <v>6310</v>
      </c>
      <c r="I606" s="22">
        <v>116.29703349613007</v>
      </c>
      <c r="J606" s="23">
        <v>6690</v>
      </c>
      <c r="K606" s="23">
        <v>6994</v>
      </c>
      <c r="L606" s="23">
        <v>6386</v>
      </c>
      <c r="M606" s="24" t="s">
        <v>1183</v>
      </c>
      <c r="N606" s="25" t="s">
        <v>1189</v>
      </c>
      <c r="O606" s="25" t="s">
        <v>1190</v>
      </c>
      <c r="P606" s="25" t="s">
        <v>133</v>
      </c>
      <c r="Q606" s="25" t="s">
        <v>133</v>
      </c>
      <c r="R606" s="25" t="s">
        <v>133</v>
      </c>
      <c r="S606" s="44">
        <v>1</v>
      </c>
      <c r="T606" s="26" t="s">
        <v>364</v>
      </c>
      <c r="U606" s="27">
        <v>0.13</v>
      </c>
      <c r="V606" s="27" t="s">
        <v>133</v>
      </c>
      <c r="W606" s="27" t="s">
        <v>133</v>
      </c>
      <c r="X606" s="27" t="s">
        <v>133</v>
      </c>
      <c r="Y606" s="27">
        <v>0.01</v>
      </c>
      <c r="Z606" s="27" t="s">
        <v>133</v>
      </c>
      <c r="AA606" s="27" t="s">
        <v>133</v>
      </c>
      <c r="AB606" s="28" t="s">
        <v>133</v>
      </c>
      <c r="AC606" s="28">
        <v>0.5</v>
      </c>
      <c r="AD606" s="28">
        <v>0.03</v>
      </c>
      <c r="AE606" s="28" t="s">
        <v>133</v>
      </c>
      <c r="AF606" s="28">
        <v>0.1</v>
      </c>
      <c r="AG606" s="39" t="s">
        <v>133</v>
      </c>
      <c r="AH606" s="39" t="s">
        <v>133</v>
      </c>
      <c r="AI606" s="39" t="s">
        <v>133</v>
      </c>
      <c r="AJ606" s="39" t="s">
        <v>133</v>
      </c>
      <c r="AK606" s="39" t="s">
        <v>133</v>
      </c>
      <c r="AL606" s="39">
        <v>-15.99</v>
      </c>
      <c r="AM606" s="45" t="s">
        <v>133</v>
      </c>
      <c r="AN606" s="15">
        <f t="shared" si="86"/>
        <v>0.51088159097779207</v>
      </c>
      <c r="AO606" s="15">
        <f t="shared" si="87"/>
        <v>0.51088159097779207</v>
      </c>
      <c r="AP606" s="47">
        <v>-1.22740922358</v>
      </c>
      <c r="AQ606" s="29" t="s">
        <v>133</v>
      </c>
      <c r="AR606" s="29" t="s">
        <v>133</v>
      </c>
      <c r="AS606" s="148">
        <v>-0.73186814114200005</v>
      </c>
      <c r="AT606" s="148">
        <v>-0.53244022094300003</v>
      </c>
      <c r="AU606" s="48">
        <v>6.3979038038399997E-3</v>
      </c>
      <c r="AV606" s="47">
        <v>0.54523602854999997</v>
      </c>
      <c r="AW606" s="47">
        <v>0.61450132459399998</v>
      </c>
      <c r="AX606" s="29" t="s">
        <v>133</v>
      </c>
      <c r="AY606" s="29" t="s">
        <v>133</v>
      </c>
      <c r="AZ606" s="47">
        <v>0.95416676141599999</v>
      </c>
      <c r="BA606" s="30">
        <v>-1</v>
      </c>
      <c r="BB606" s="42">
        <v>5</v>
      </c>
      <c r="BC606" s="31" t="s">
        <v>11331</v>
      </c>
      <c r="BD606" s="31" t="s">
        <v>11445</v>
      </c>
      <c r="BE606" s="31" t="s">
        <v>1711</v>
      </c>
      <c r="BF606" s="32" t="s">
        <v>133</v>
      </c>
      <c r="BG606" s="32" t="s">
        <v>133</v>
      </c>
      <c r="BH606" s="33">
        <v>0.05</v>
      </c>
      <c r="BI606" s="33">
        <v>0.05</v>
      </c>
      <c r="BJ606" s="32" t="s">
        <v>133</v>
      </c>
      <c r="BK606" s="32" t="s">
        <v>133</v>
      </c>
      <c r="BL606" s="32" t="s">
        <v>133</v>
      </c>
      <c r="BM606" s="34" t="s">
        <v>133</v>
      </c>
      <c r="BN606" s="34" t="s">
        <v>133</v>
      </c>
      <c r="BO606" s="34" t="s">
        <v>133</v>
      </c>
      <c r="BP606" s="34" t="s">
        <v>133</v>
      </c>
      <c r="BQ606" s="35" t="s">
        <v>133</v>
      </c>
      <c r="BR606" s="16">
        <f t="shared" si="84"/>
        <v>0.51575187832910507</v>
      </c>
      <c r="BS606" s="16">
        <f t="shared" si="85"/>
        <v>0.51575187832910507</v>
      </c>
      <c r="BT606" s="35" t="s">
        <v>133</v>
      </c>
      <c r="BU606" s="35" t="s">
        <v>133</v>
      </c>
      <c r="BV606" s="35" t="s">
        <v>133</v>
      </c>
      <c r="BW606" s="35" t="s">
        <v>133</v>
      </c>
      <c r="BX606" s="36">
        <v>1</v>
      </c>
      <c r="BY606" s="37" t="s">
        <v>6079</v>
      </c>
      <c r="BZ606" s="38" t="s">
        <v>6081</v>
      </c>
    </row>
    <row r="607" spans="1:78" ht="50.1" customHeight="1">
      <c r="A607" s="19" t="s">
        <v>975</v>
      </c>
      <c r="B607" s="20" t="s">
        <v>959</v>
      </c>
      <c r="C607" s="21">
        <v>12</v>
      </c>
      <c r="D607" s="21" t="s">
        <v>960</v>
      </c>
      <c r="E607" s="40">
        <v>7.3053927999999999</v>
      </c>
      <c r="F607" s="40">
        <v>134.34570719999999</v>
      </c>
      <c r="G607" s="41">
        <v>1</v>
      </c>
      <c r="H607" s="22">
        <v>8080</v>
      </c>
      <c r="I607" s="22">
        <v>111.80339887498948</v>
      </c>
      <c r="J607" s="23">
        <v>8514</v>
      </c>
      <c r="K607" s="23">
        <v>8839</v>
      </c>
      <c r="L607" s="23">
        <v>8189</v>
      </c>
      <c r="M607" s="24" t="s">
        <v>1183</v>
      </c>
      <c r="N607" s="25" t="s">
        <v>1188</v>
      </c>
      <c r="O607" s="25" t="s">
        <v>974</v>
      </c>
      <c r="P607" s="25" t="s">
        <v>133</v>
      </c>
      <c r="Q607" s="25" t="s">
        <v>133</v>
      </c>
      <c r="R607" s="25" t="s">
        <v>133</v>
      </c>
      <c r="S607" s="44">
        <v>0</v>
      </c>
      <c r="T607" s="26" t="s">
        <v>364</v>
      </c>
      <c r="U607" s="27">
        <v>0.06</v>
      </c>
      <c r="V607" s="27" t="s">
        <v>133</v>
      </c>
      <c r="W607" s="27" t="s">
        <v>133</v>
      </c>
      <c r="X607" s="27" t="s">
        <v>133</v>
      </c>
      <c r="Y607" s="27">
        <v>0.01</v>
      </c>
      <c r="Z607" s="27" t="s">
        <v>133</v>
      </c>
      <c r="AA607" s="27" t="s">
        <v>133</v>
      </c>
      <c r="AB607" s="28" t="s">
        <v>133</v>
      </c>
      <c r="AC607" s="28">
        <v>0.5</v>
      </c>
      <c r="AD607" s="28">
        <v>0.03</v>
      </c>
      <c r="AE607" s="28" t="s">
        <v>133</v>
      </c>
      <c r="AF607" s="28">
        <v>0.1</v>
      </c>
      <c r="AG607" s="39" t="s">
        <v>133</v>
      </c>
      <c r="AH607" s="39" t="s">
        <v>133</v>
      </c>
      <c r="AI607" s="39" t="s">
        <v>133</v>
      </c>
      <c r="AJ607" s="39" t="s">
        <v>133</v>
      </c>
      <c r="AK607" s="39" t="s">
        <v>133</v>
      </c>
      <c r="AL607" s="39">
        <v>-22.11</v>
      </c>
      <c r="AM607" s="45" t="s">
        <v>133</v>
      </c>
      <c r="AN607" s="15">
        <f t="shared" si="86"/>
        <v>0.51088159097779207</v>
      </c>
      <c r="AO607" s="15">
        <f t="shared" si="87"/>
        <v>0.51088159097779207</v>
      </c>
      <c r="AP607" s="47">
        <v>-1.22740922358</v>
      </c>
      <c r="AQ607" s="29" t="s">
        <v>133</v>
      </c>
      <c r="AR607" s="29" t="s">
        <v>133</v>
      </c>
      <c r="AS607" s="148">
        <v>-0.73186814114200005</v>
      </c>
      <c r="AT607" s="148">
        <v>-0.53244022094300003</v>
      </c>
      <c r="AU607" s="48">
        <v>6.3979038038399997E-3</v>
      </c>
      <c r="AV607" s="47">
        <v>0.54523602854999997</v>
      </c>
      <c r="AW607" s="47">
        <v>0.61450132459399998</v>
      </c>
      <c r="AX607" s="29" t="s">
        <v>133</v>
      </c>
      <c r="AY607" s="29" t="s">
        <v>133</v>
      </c>
      <c r="AZ607" s="47">
        <v>0.95416676141599999</v>
      </c>
      <c r="BA607" s="30">
        <v>-1</v>
      </c>
      <c r="BB607" s="42">
        <v>1</v>
      </c>
      <c r="BC607" s="31" t="s">
        <v>11331</v>
      </c>
      <c r="BD607" s="31" t="s">
        <v>11442</v>
      </c>
      <c r="BE607" s="31" t="s">
        <v>1711</v>
      </c>
      <c r="BF607" s="32" t="s">
        <v>133</v>
      </c>
      <c r="BG607" s="32" t="s">
        <v>133</v>
      </c>
      <c r="BH607" s="33">
        <v>0.05</v>
      </c>
      <c r="BI607" s="33">
        <v>0.05</v>
      </c>
      <c r="BJ607" s="32" t="s">
        <v>133</v>
      </c>
      <c r="BK607" s="32" t="s">
        <v>133</v>
      </c>
      <c r="BL607" s="32" t="s">
        <v>133</v>
      </c>
      <c r="BM607" s="34" t="s">
        <v>133</v>
      </c>
      <c r="BN607" s="34" t="s">
        <v>133</v>
      </c>
      <c r="BO607" s="34" t="s">
        <v>133</v>
      </c>
      <c r="BP607" s="34" t="s">
        <v>133</v>
      </c>
      <c r="BQ607" s="35" t="s">
        <v>133</v>
      </c>
      <c r="BR607" s="16">
        <f t="shared" si="84"/>
        <v>0.51575187832910507</v>
      </c>
      <c r="BS607" s="16">
        <f t="shared" si="85"/>
        <v>0.51575187832910507</v>
      </c>
      <c r="BT607" s="35" t="s">
        <v>133</v>
      </c>
      <c r="BU607" s="35" t="s">
        <v>133</v>
      </c>
      <c r="BV607" s="35" t="s">
        <v>133</v>
      </c>
      <c r="BW607" s="35" t="s">
        <v>133</v>
      </c>
      <c r="BX607" s="36">
        <v>1</v>
      </c>
      <c r="BY607" s="37" t="s">
        <v>6079</v>
      </c>
      <c r="BZ607" s="38" t="s">
        <v>6081</v>
      </c>
    </row>
    <row r="608" spans="1:78" ht="50.1" customHeight="1">
      <c r="A608" s="19" t="s">
        <v>976</v>
      </c>
      <c r="B608" s="20" t="s">
        <v>959</v>
      </c>
      <c r="C608" s="21">
        <v>12</v>
      </c>
      <c r="D608" s="21" t="s">
        <v>960</v>
      </c>
      <c r="E608" s="40">
        <v>7.3053927999999999</v>
      </c>
      <c r="F608" s="40">
        <v>134.34570719999999</v>
      </c>
      <c r="G608" s="41">
        <v>1</v>
      </c>
      <c r="H608" s="22">
        <v>5109</v>
      </c>
      <c r="I608" s="22">
        <v>98.615414616580097</v>
      </c>
      <c r="J608" s="23">
        <v>5326.5</v>
      </c>
      <c r="K608" s="23">
        <v>5604</v>
      </c>
      <c r="L608" s="23">
        <v>5049</v>
      </c>
      <c r="M608" s="24" t="s">
        <v>1183</v>
      </c>
      <c r="N608" s="25" t="s">
        <v>1189</v>
      </c>
      <c r="O608" s="25" t="s">
        <v>1190</v>
      </c>
      <c r="P608" s="25" t="s">
        <v>133</v>
      </c>
      <c r="Q608" s="25" t="s">
        <v>133</v>
      </c>
      <c r="R608" s="25" t="s">
        <v>133</v>
      </c>
      <c r="S608" s="44">
        <v>1</v>
      </c>
      <c r="T608" s="26" t="s">
        <v>364</v>
      </c>
      <c r="U608" s="27" t="s">
        <v>133</v>
      </c>
      <c r="V608" s="27" t="s">
        <v>133</v>
      </c>
      <c r="W608" s="27" t="s">
        <v>133</v>
      </c>
      <c r="X608" s="27" t="s">
        <v>133</v>
      </c>
      <c r="Y608" s="27">
        <v>0.01</v>
      </c>
      <c r="Z608" s="27" t="s">
        <v>133</v>
      </c>
      <c r="AA608" s="27" t="s">
        <v>133</v>
      </c>
      <c r="AB608" s="28" t="s">
        <v>133</v>
      </c>
      <c r="AC608" s="28">
        <v>0.5</v>
      </c>
      <c r="AD608" s="28">
        <v>0.03</v>
      </c>
      <c r="AE608" s="28" t="s">
        <v>133</v>
      </c>
      <c r="AF608" s="28">
        <v>0.1</v>
      </c>
      <c r="AG608" s="39" t="s">
        <v>133</v>
      </c>
      <c r="AH608" s="39" t="s">
        <v>133</v>
      </c>
      <c r="AI608" s="39" t="s">
        <v>133</v>
      </c>
      <c r="AJ608" s="39" t="s">
        <v>133</v>
      </c>
      <c r="AK608" s="39" t="s">
        <v>133</v>
      </c>
      <c r="AL608" s="39">
        <v>-3.54</v>
      </c>
      <c r="AM608" s="45" t="s">
        <v>133</v>
      </c>
      <c r="AN608" s="15">
        <f t="shared" si="86"/>
        <v>0.51088159097779207</v>
      </c>
      <c r="AO608" s="15">
        <f t="shared" si="87"/>
        <v>0.51088159097779207</v>
      </c>
      <c r="AP608" s="47">
        <v>-1.22740922358</v>
      </c>
      <c r="AQ608" s="29" t="s">
        <v>133</v>
      </c>
      <c r="AR608" s="29" t="s">
        <v>133</v>
      </c>
      <c r="AS608" s="148">
        <v>-0.73186814114200005</v>
      </c>
      <c r="AT608" s="148">
        <v>-0.53244022094300003</v>
      </c>
      <c r="AU608" s="48">
        <v>6.3979038038399997E-3</v>
      </c>
      <c r="AV608" s="47">
        <v>0.54523602854999997</v>
      </c>
      <c r="AW608" s="47">
        <v>0.61450132459399998</v>
      </c>
      <c r="AX608" s="29" t="s">
        <v>133</v>
      </c>
      <c r="AY608" s="29" t="s">
        <v>133</v>
      </c>
      <c r="AZ608" s="47">
        <v>0.95416676141599999</v>
      </c>
      <c r="BA608" s="30">
        <v>-1</v>
      </c>
      <c r="BB608" s="42">
        <v>1</v>
      </c>
      <c r="BC608" s="31" t="s">
        <v>11331</v>
      </c>
      <c r="BD608" s="31" t="s">
        <v>11442</v>
      </c>
      <c r="BE608" s="31" t="s">
        <v>1711</v>
      </c>
      <c r="BF608" s="32" t="s">
        <v>133</v>
      </c>
      <c r="BG608" s="32" t="s">
        <v>133</v>
      </c>
      <c r="BH608" s="33">
        <v>0.05</v>
      </c>
      <c r="BI608" s="33">
        <v>0.05</v>
      </c>
      <c r="BJ608" s="32" t="s">
        <v>133</v>
      </c>
      <c r="BK608" s="32" t="s">
        <v>133</v>
      </c>
      <c r="BL608" s="32" t="s">
        <v>133</v>
      </c>
      <c r="BM608" s="34" t="s">
        <v>133</v>
      </c>
      <c r="BN608" s="34" t="s">
        <v>133</v>
      </c>
      <c r="BO608" s="34" t="s">
        <v>133</v>
      </c>
      <c r="BP608" s="34" t="s">
        <v>133</v>
      </c>
      <c r="BQ608" s="35" t="s">
        <v>133</v>
      </c>
      <c r="BR608" s="16">
        <f t="shared" si="84"/>
        <v>0.51575187832910507</v>
      </c>
      <c r="BS608" s="16">
        <f t="shared" si="85"/>
        <v>0.51575187832910507</v>
      </c>
      <c r="BT608" s="35" t="s">
        <v>133</v>
      </c>
      <c r="BU608" s="35" t="s">
        <v>133</v>
      </c>
      <c r="BV608" s="35" t="s">
        <v>133</v>
      </c>
      <c r="BW608" s="35" t="s">
        <v>133</v>
      </c>
      <c r="BX608" s="36">
        <v>1</v>
      </c>
      <c r="BY608" s="37" t="s">
        <v>6079</v>
      </c>
      <c r="BZ608" s="38" t="s">
        <v>6082</v>
      </c>
    </row>
    <row r="609" spans="1:78" ht="50.1" customHeight="1">
      <c r="A609" s="19" t="s">
        <v>977</v>
      </c>
      <c r="B609" s="20" t="s">
        <v>959</v>
      </c>
      <c r="C609" s="21">
        <v>12</v>
      </c>
      <c r="D609" s="21" t="s">
        <v>960</v>
      </c>
      <c r="E609" s="40">
        <v>7.3053927999999999</v>
      </c>
      <c r="F609" s="40">
        <v>134.34570719999999</v>
      </c>
      <c r="G609" s="41">
        <v>1</v>
      </c>
      <c r="H609" s="22">
        <v>6780</v>
      </c>
      <c r="I609" s="22">
        <v>134.6291201783626</v>
      </c>
      <c r="J609" s="23">
        <v>7190.5</v>
      </c>
      <c r="K609" s="23">
        <v>7493</v>
      </c>
      <c r="L609" s="23">
        <v>6888</v>
      </c>
      <c r="M609" s="24" t="s">
        <v>1183</v>
      </c>
      <c r="N609" s="25" t="s">
        <v>1191</v>
      </c>
      <c r="O609" s="25" t="s">
        <v>1192</v>
      </c>
      <c r="P609" s="25" t="s">
        <v>133</v>
      </c>
      <c r="Q609" s="25" t="s">
        <v>133</v>
      </c>
      <c r="R609" s="25" t="s">
        <v>133</v>
      </c>
      <c r="S609" s="44">
        <v>1</v>
      </c>
      <c r="T609" s="26" t="s">
        <v>364</v>
      </c>
      <c r="U609" s="27" t="s">
        <v>133</v>
      </c>
      <c r="V609" s="27" t="s">
        <v>133</v>
      </c>
      <c r="W609" s="27" t="s">
        <v>133</v>
      </c>
      <c r="X609" s="27" t="s">
        <v>133</v>
      </c>
      <c r="Y609" s="27">
        <v>0.01</v>
      </c>
      <c r="Z609" s="27" t="s">
        <v>133</v>
      </c>
      <c r="AA609" s="27" t="s">
        <v>133</v>
      </c>
      <c r="AB609" s="28" t="s">
        <v>133</v>
      </c>
      <c r="AC609" s="28">
        <v>0.5</v>
      </c>
      <c r="AD609" s="28">
        <v>0.03</v>
      </c>
      <c r="AE609" s="28" t="s">
        <v>133</v>
      </c>
      <c r="AF609" s="28">
        <v>0.1</v>
      </c>
      <c r="AG609" s="39" t="s">
        <v>133</v>
      </c>
      <c r="AH609" s="39" t="s">
        <v>133</v>
      </c>
      <c r="AI609" s="39" t="s">
        <v>133</v>
      </c>
      <c r="AJ609" s="39" t="s">
        <v>133</v>
      </c>
      <c r="AK609" s="39" t="s">
        <v>133</v>
      </c>
      <c r="AL609" s="39">
        <v>-6.92</v>
      </c>
      <c r="AM609" s="45" t="s">
        <v>133</v>
      </c>
      <c r="AN609" s="15">
        <f t="shared" si="86"/>
        <v>0.51088159097779207</v>
      </c>
      <c r="AO609" s="15">
        <f t="shared" si="87"/>
        <v>0.51088159097779207</v>
      </c>
      <c r="AP609" s="47">
        <v>-1.22740922358</v>
      </c>
      <c r="AQ609" s="29" t="s">
        <v>133</v>
      </c>
      <c r="AR609" s="29" t="s">
        <v>133</v>
      </c>
      <c r="AS609" s="148">
        <v>-0.73186814114200005</v>
      </c>
      <c r="AT609" s="148">
        <v>-0.53244022094300003</v>
      </c>
      <c r="AU609" s="48">
        <v>6.3979038038399997E-3</v>
      </c>
      <c r="AV609" s="47">
        <v>0.54523602854999997</v>
      </c>
      <c r="AW609" s="47">
        <v>0.61450132459399998</v>
      </c>
      <c r="AX609" s="29" t="s">
        <v>133</v>
      </c>
      <c r="AY609" s="29" t="s">
        <v>133</v>
      </c>
      <c r="AZ609" s="47">
        <v>0.95416676141599999</v>
      </c>
      <c r="BA609" s="30">
        <v>-1</v>
      </c>
      <c r="BB609" s="42">
        <v>1</v>
      </c>
      <c r="BC609" s="31" t="s">
        <v>11331</v>
      </c>
      <c r="BD609" s="31" t="s">
        <v>11442</v>
      </c>
      <c r="BE609" s="31" t="s">
        <v>1711</v>
      </c>
      <c r="BF609" s="32" t="s">
        <v>133</v>
      </c>
      <c r="BG609" s="32" t="s">
        <v>133</v>
      </c>
      <c r="BH609" s="33">
        <v>0.05</v>
      </c>
      <c r="BI609" s="33">
        <v>0.05</v>
      </c>
      <c r="BJ609" s="32" t="s">
        <v>133</v>
      </c>
      <c r="BK609" s="32" t="s">
        <v>133</v>
      </c>
      <c r="BL609" s="32" t="s">
        <v>133</v>
      </c>
      <c r="BM609" s="34" t="s">
        <v>133</v>
      </c>
      <c r="BN609" s="34" t="s">
        <v>133</v>
      </c>
      <c r="BO609" s="34" t="s">
        <v>133</v>
      </c>
      <c r="BP609" s="34" t="s">
        <v>133</v>
      </c>
      <c r="BQ609" s="35" t="s">
        <v>133</v>
      </c>
      <c r="BR609" s="16">
        <f t="shared" si="84"/>
        <v>0.51575187832910507</v>
      </c>
      <c r="BS609" s="16">
        <f t="shared" si="85"/>
        <v>0.51575187832910507</v>
      </c>
      <c r="BT609" s="35" t="s">
        <v>133</v>
      </c>
      <c r="BU609" s="35" t="s">
        <v>133</v>
      </c>
      <c r="BV609" s="35" t="s">
        <v>133</v>
      </c>
      <c r="BW609" s="35" t="s">
        <v>133</v>
      </c>
      <c r="BX609" s="36">
        <v>1</v>
      </c>
      <c r="BY609" s="37" t="s">
        <v>6079</v>
      </c>
      <c r="BZ609" s="38" t="s">
        <v>6082</v>
      </c>
    </row>
    <row r="610" spans="1:78" ht="50.1" customHeight="1">
      <c r="A610" s="19" t="s">
        <v>978</v>
      </c>
      <c r="B610" s="20" t="s">
        <v>959</v>
      </c>
      <c r="C610" s="21">
        <v>12</v>
      </c>
      <c r="D610" s="21" t="s">
        <v>960</v>
      </c>
      <c r="E610" s="40">
        <v>7.3053927999999999</v>
      </c>
      <c r="F610" s="40">
        <v>134.34570719999999</v>
      </c>
      <c r="G610" s="41">
        <v>1</v>
      </c>
      <c r="H610" s="22">
        <v>7050</v>
      </c>
      <c r="I610" s="22">
        <v>102.95630140987001</v>
      </c>
      <c r="J610" s="23">
        <v>7463</v>
      </c>
      <c r="K610" s="23">
        <v>7669</v>
      </c>
      <c r="L610" s="23">
        <v>7257</v>
      </c>
      <c r="M610" s="24" t="s">
        <v>1193</v>
      </c>
      <c r="N610" s="25" t="s">
        <v>1194</v>
      </c>
      <c r="O610" s="25" t="s">
        <v>1189</v>
      </c>
      <c r="P610" s="25" t="s">
        <v>133</v>
      </c>
      <c r="Q610" s="25" t="s">
        <v>133</v>
      </c>
      <c r="R610" s="25" t="s">
        <v>133</v>
      </c>
      <c r="S610" s="44">
        <v>1</v>
      </c>
      <c r="T610" s="26" t="s">
        <v>364</v>
      </c>
      <c r="U610" s="27" t="s">
        <v>133</v>
      </c>
      <c r="V610" s="27" t="s">
        <v>133</v>
      </c>
      <c r="W610" s="27" t="s">
        <v>133</v>
      </c>
      <c r="X610" s="27" t="s">
        <v>133</v>
      </c>
      <c r="Y610" s="27">
        <v>0.01</v>
      </c>
      <c r="Z610" s="27" t="s">
        <v>133</v>
      </c>
      <c r="AA610" s="27" t="s">
        <v>133</v>
      </c>
      <c r="AB610" s="28" t="s">
        <v>133</v>
      </c>
      <c r="AC610" s="28">
        <v>0.5</v>
      </c>
      <c r="AD610" s="28">
        <v>0.03</v>
      </c>
      <c r="AE610" s="28" t="s">
        <v>133</v>
      </c>
      <c r="AF610" s="28">
        <v>0.1</v>
      </c>
      <c r="AG610" s="39" t="s">
        <v>133</v>
      </c>
      <c r="AH610" s="39" t="s">
        <v>133</v>
      </c>
      <c r="AI610" s="39" t="s">
        <v>133</v>
      </c>
      <c r="AJ610" s="39" t="s">
        <v>133</v>
      </c>
      <c r="AK610" s="39" t="s">
        <v>133</v>
      </c>
      <c r="AL610" s="39">
        <v>-9.84</v>
      </c>
      <c r="AM610" s="45" t="s">
        <v>133</v>
      </c>
      <c r="AN610" s="15">
        <f t="shared" si="86"/>
        <v>0.51088159097779207</v>
      </c>
      <c r="AO610" s="15">
        <f t="shared" si="87"/>
        <v>0.51088159097779207</v>
      </c>
      <c r="AP610" s="47">
        <v>-1.22740922358</v>
      </c>
      <c r="AQ610" s="29" t="s">
        <v>133</v>
      </c>
      <c r="AR610" s="29" t="s">
        <v>133</v>
      </c>
      <c r="AS610" s="148">
        <v>-0.73186814114200005</v>
      </c>
      <c r="AT610" s="148">
        <v>-0.53244022094300003</v>
      </c>
      <c r="AU610" s="48">
        <v>6.3979038038399997E-3</v>
      </c>
      <c r="AV610" s="47">
        <v>0.54523602854999997</v>
      </c>
      <c r="AW610" s="47">
        <v>0.61450132459399998</v>
      </c>
      <c r="AX610" s="29" t="s">
        <v>133</v>
      </c>
      <c r="AY610" s="29" t="s">
        <v>133</v>
      </c>
      <c r="AZ610" s="47">
        <v>0.95416676141599999</v>
      </c>
      <c r="BA610" s="30">
        <v>-1</v>
      </c>
      <c r="BB610" s="42">
        <v>1</v>
      </c>
      <c r="BC610" s="31" t="s">
        <v>11331</v>
      </c>
      <c r="BD610" s="31" t="s">
        <v>11442</v>
      </c>
      <c r="BE610" s="31" t="s">
        <v>1711</v>
      </c>
      <c r="BF610" s="32" t="s">
        <v>133</v>
      </c>
      <c r="BG610" s="32" t="s">
        <v>133</v>
      </c>
      <c r="BH610" s="33">
        <v>0.05</v>
      </c>
      <c r="BI610" s="33">
        <v>0.05</v>
      </c>
      <c r="BJ610" s="32" t="s">
        <v>133</v>
      </c>
      <c r="BK610" s="32" t="s">
        <v>133</v>
      </c>
      <c r="BL610" s="32" t="s">
        <v>133</v>
      </c>
      <c r="BM610" s="34" t="s">
        <v>133</v>
      </c>
      <c r="BN610" s="34" t="s">
        <v>133</v>
      </c>
      <c r="BO610" s="34" t="s">
        <v>133</v>
      </c>
      <c r="BP610" s="34" t="s">
        <v>133</v>
      </c>
      <c r="BQ610" s="35" t="s">
        <v>133</v>
      </c>
      <c r="BR610" s="16">
        <f t="shared" si="84"/>
        <v>0.51575187832910507</v>
      </c>
      <c r="BS610" s="16">
        <f t="shared" si="85"/>
        <v>0.51575187832910507</v>
      </c>
      <c r="BT610" s="35" t="s">
        <v>133</v>
      </c>
      <c r="BU610" s="35" t="s">
        <v>133</v>
      </c>
      <c r="BV610" s="35" t="s">
        <v>133</v>
      </c>
      <c r="BW610" s="35" t="s">
        <v>133</v>
      </c>
      <c r="BX610" s="36">
        <v>1</v>
      </c>
      <c r="BY610" s="37" t="s">
        <v>6079</v>
      </c>
      <c r="BZ610" s="38" t="s">
        <v>6082</v>
      </c>
    </row>
    <row r="611" spans="1:78" ht="50.1" customHeight="1">
      <c r="A611" s="19" t="s">
        <v>979</v>
      </c>
      <c r="B611" s="20" t="s">
        <v>959</v>
      </c>
      <c r="C611" s="21">
        <v>12</v>
      </c>
      <c r="D611" s="21" t="s">
        <v>960</v>
      </c>
      <c r="E611" s="40">
        <v>7.3053927999999999</v>
      </c>
      <c r="F611" s="40">
        <v>134.34570719999999</v>
      </c>
      <c r="G611" s="41">
        <v>1</v>
      </c>
      <c r="H611" s="22">
        <v>7715</v>
      </c>
      <c r="I611" s="22">
        <v>125.39936203984452</v>
      </c>
      <c r="J611" s="23">
        <v>8103</v>
      </c>
      <c r="K611" s="23">
        <v>8370</v>
      </c>
      <c r="L611" s="23">
        <v>7836</v>
      </c>
      <c r="M611" s="24" t="s">
        <v>1193</v>
      </c>
      <c r="N611" s="25" t="s">
        <v>1192</v>
      </c>
      <c r="O611" s="25" t="s">
        <v>974</v>
      </c>
      <c r="P611" s="25" t="s">
        <v>133</v>
      </c>
      <c r="Q611" s="25" t="s">
        <v>133</v>
      </c>
      <c r="R611" s="25" t="s">
        <v>133</v>
      </c>
      <c r="S611" s="44">
        <v>0</v>
      </c>
      <c r="T611" s="26" t="s">
        <v>364</v>
      </c>
      <c r="U611" s="27" t="s">
        <v>133</v>
      </c>
      <c r="V611" s="27" t="s">
        <v>133</v>
      </c>
      <c r="W611" s="27" t="s">
        <v>133</v>
      </c>
      <c r="X611" s="27" t="s">
        <v>133</v>
      </c>
      <c r="Y611" s="27">
        <v>0.01</v>
      </c>
      <c r="Z611" s="27" t="s">
        <v>133</v>
      </c>
      <c r="AA611" s="27" t="s">
        <v>133</v>
      </c>
      <c r="AB611" s="28" t="s">
        <v>133</v>
      </c>
      <c r="AC611" s="28">
        <v>0.5</v>
      </c>
      <c r="AD611" s="28">
        <v>0.03</v>
      </c>
      <c r="AE611" s="28" t="s">
        <v>133</v>
      </c>
      <c r="AF611" s="28">
        <v>0.1</v>
      </c>
      <c r="AG611" s="39" t="s">
        <v>133</v>
      </c>
      <c r="AH611" s="39" t="s">
        <v>133</v>
      </c>
      <c r="AI611" s="39" t="s">
        <v>133</v>
      </c>
      <c r="AJ611" s="39" t="s">
        <v>133</v>
      </c>
      <c r="AK611" s="39" t="s">
        <v>133</v>
      </c>
      <c r="AL611" s="39">
        <v>-18.38</v>
      </c>
      <c r="AM611" s="45" t="s">
        <v>133</v>
      </c>
      <c r="AN611" s="15">
        <f t="shared" si="86"/>
        <v>0.51088159097779207</v>
      </c>
      <c r="AO611" s="15">
        <f t="shared" si="87"/>
        <v>0.51088159097779207</v>
      </c>
      <c r="AP611" s="47">
        <v>-1.22740922358</v>
      </c>
      <c r="AQ611" s="29" t="s">
        <v>133</v>
      </c>
      <c r="AR611" s="29" t="s">
        <v>133</v>
      </c>
      <c r="AS611" s="148">
        <v>-0.73186814114200005</v>
      </c>
      <c r="AT611" s="148">
        <v>-0.53244022094300003</v>
      </c>
      <c r="AU611" s="48">
        <v>6.3979038038399997E-3</v>
      </c>
      <c r="AV611" s="47">
        <v>0.54523602854999997</v>
      </c>
      <c r="AW611" s="47">
        <v>0.61450132459399998</v>
      </c>
      <c r="AX611" s="29" t="s">
        <v>133</v>
      </c>
      <c r="AY611" s="29" t="s">
        <v>133</v>
      </c>
      <c r="AZ611" s="47">
        <v>0.95416676141599999</v>
      </c>
      <c r="BA611" s="30">
        <v>-1</v>
      </c>
      <c r="BB611" s="42">
        <v>1</v>
      </c>
      <c r="BC611" s="31" t="s">
        <v>11331</v>
      </c>
      <c r="BD611" s="31" t="s">
        <v>11450</v>
      </c>
      <c r="BE611" s="31" t="s">
        <v>1711</v>
      </c>
      <c r="BF611" s="32" t="s">
        <v>133</v>
      </c>
      <c r="BG611" s="32" t="s">
        <v>133</v>
      </c>
      <c r="BH611" s="33">
        <v>0.05</v>
      </c>
      <c r="BI611" s="33">
        <v>0.05</v>
      </c>
      <c r="BJ611" s="32" t="s">
        <v>133</v>
      </c>
      <c r="BK611" s="32" t="s">
        <v>133</v>
      </c>
      <c r="BL611" s="32" t="s">
        <v>133</v>
      </c>
      <c r="BM611" s="34" t="s">
        <v>133</v>
      </c>
      <c r="BN611" s="34" t="s">
        <v>133</v>
      </c>
      <c r="BO611" s="34" t="s">
        <v>133</v>
      </c>
      <c r="BP611" s="34" t="s">
        <v>133</v>
      </c>
      <c r="BQ611" s="35" t="s">
        <v>133</v>
      </c>
      <c r="BR611" s="16">
        <f t="shared" si="84"/>
        <v>0.51575187832910507</v>
      </c>
      <c r="BS611" s="16">
        <f t="shared" si="85"/>
        <v>0.51575187832910507</v>
      </c>
      <c r="BT611" s="35" t="s">
        <v>133</v>
      </c>
      <c r="BU611" s="35" t="s">
        <v>133</v>
      </c>
      <c r="BV611" s="35" t="s">
        <v>133</v>
      </c>
      <c r="BW611" s="35" t="s">
        <v>133</v>
      </c>
      <c r="BX611" s="36">
        <v>1</v>
      </c>
      <c r="BY611" s="37" t="s">
        <v>6079</v>
      </c>
      <c r="BZ611" s="38" t="s">
        <v>6082</v>
      </c>
    </row>
    <row r="612" spans="1:78" ht="50.1" customHeight="1">
      <c r="A612" s="19" t="s">
        <v>981</v>
      </c>
      <c r="B612" s="20" t="s">
        <v>959</v>
      </c>
      <c r="C612" s="21">
        <v>12</v>
      </c>
      <c r="D612" s="21" t="s">
        <v>960</v>
      </c>
      <c r="E612" s="40">
        <v>7.3053927999999999</v>
      </c>
      <c r="F612" s="40">
        <v>134.34570719999999</v>
      </c>
      <c r="G612" s="41">
        <v>1</v>
      </c>
      <c r="H612" s="22">
        <v>4235</v>
      </c>
      <c r="I612" s="22">
        <v>107.35455276791944</v>
      </c>
      <c r="J612" s="23">
        <v>4217</v>
      </c>
      <c r="K612" s="23">
        <v>4546</v>
      </c>
      <c r="L612" s="23">
        <v>3888</v>
      </c>
      <c r="M612" s="24" t="s">
        <v>1193</v>
      </c>
      <c r="N612" s="25" t="s">
        <v>980</v>
      </c>
      <c r="O612" s="25" t="s">
        <v>1195</v>
      </c>
      <c r="P612" s="25" t="s">
        <v>133</v>
      </c>
      <c r="Q612" s="25" t="s">
        <v>133</v>
      </c>
      <c r="R612" s="25" t="s">
        <v>133</v>
      </c>
      <c r="S612" s="44">
        <v>1</v>
      </c>
      <c r="T612" s="26" t="s">
        <v>364</v>
      </c>
      <c r="U612" s="27">
        <v>0.15</v>
      </c>
      <c r="V612" s="27" t="s">
        <v>133</v>
      </c>
      <c r="W612" s="27" t="s">
        <v>133</v>
      </c>
      <c r="X612" s="27" t="s">
        <v>133</v>
      </c>
      <c r="Y612" s="27">
        <v>0.01</v>
      </c>
      <c r="Z612" s="27" t="s">
        <v>133</v>
      </c>
      <c r="AA612" s="27" t="s">
        <v>133</v>
      </c>
      <c r="AB612" s="28" t="s">
        <v>133</v>
      </c>
      <c r="AC612" s="28">
        <v>0.5</v>
      </c>
      <c r="AD612" s="28">
        <v>0.03</v>
      </c>
      <c r="AE612" s="28" t="s">
        <v>133</v>
      </c>
      <c r="AF612" s="28">
        <v>0.1</v>
      </c>
      <c r="AG612" s="39" t="s">
        <v>133</v>
      </c>
      <c r="AH612" s="39" t="s">
        <v>133</v>
      </c>
      <c r="AI612" s="39" t="s">
        <v>133</v>
      </c>
      <c r="AJ612" s="39" t="s">
        <v>133</v>
      </c>
      <c r="AK612" s="39" t="s">
        <v>133</v>
      </c>
      <c r="AL612" s="39">
        <v>-5.58</v>
      </c>
      <c r="AM612" s="45" t="s">
        <v>133</v>
      </c>
      <c r="AN612" s="15">
        <f t="shared" si="86"/>
        <v>0.51088159097779207</v>
      </c>
      <c r="AO612" s="15">
        <f t="shared" si="87"/>
        <v>0.51088159097779207</v>
      </c>
      <c r="AP612" s="47">
        <v>-1.22740922358</v>
      </c>
      <c r="AQ612" s="29" t="s">
        <v>133</v>
      </c>
      <c r="AR612" s="29" t="s">
        <v>133</v>
      </c>
      <c r="AS612" s="148">
        <v>-0.73186814114200005</v>
      </c>
      <c r="AT612" s="148">
        <v>-0.53244022094300003</v>
      </c>
      <c r="AU612" s="48">
        <v>6.3979038038399997E-3</v>
      </c>
      <c r="AV612" s="47">
        <v>0.54523602854999997</v>
      </c>
      <c r="AW612" s="47">
        <v>0.61450132459399998</v>
      </c>
      <c r="AX612" s="29" t="s">
        <v>133</v>
      </c>
      <c r="AY612" s="29" t="s">
        <v>133</v>
      </c>
      <c r="AZ612" s="47">
        <v>0.95416676141599999</v>
      </c>
      <c r="BA612" s="30">
        <v>-1</v>
      </c>
      <c r="BB612" s="42">
        <v>1</v>
      </c>
      <c r="BC612" s="31" t="s">
        <v>11331</v>
      </c>
      <c r="BD612" s="31" t="s">
        <v>11451</v>
      </c>
      <c r="BE612" s="31" t="s">
        <v>1711</v>
      </c>
      <c r="BF612" s="32" t="s">
        <v>133</v>
      </c>
      <c r="BG612" s="32" t="s">
        <v>133</v>
      </c>
      <c r="BH612" s="33">
        <v>0.05</v>
      </c>
      <c r="BI612" s="33">
        <v>0.05</v>
      </c>
      <c r="BJ612" s="32" t="s">
        <v>133</v>
      </c>
      <c r="BK612" s="32" t="s">
        <v>133</v>
      </c>
      <c r="BL612" s="32" t="s">
        <v>133</v>
      </c>
      <c r="BM612" s="34" t="s">
        <v>133</v>
      </c>
      <c r="BN612" s="34" t="s">
        <v>133</v>
      </c>
      <c r="BO612" s="34" t="s">
        <v>133</v>
      </c>
      <c r="BP612" s="34" t="s">
        <v>133</v>
      </c>
      <c r="BQ612" s="35" t="s">
        <v>133</v>
      </c>
      <c r="BR612" s="16">
        <f t="shared" si="84"/>
        <v>0.51575187832910507</v>
      </c>
      <c r="BS612" s="16">
        <f t="shared" si="85"/>
        <v>0.51575187832910507</v>
      </c>
      <c r="BT612" s="35" t="s">
        <v>133</v>
      </c>
      <c r="BU612" s="35" t="s">
        <v>133</v>
      </c>
      <c r="BV612" s="35" t="s">
        <v>133</v>
      </c>
      <c r="BW612" s="35" t="s">
        <v>133</v>
      </c>
      <c r="BX612" s="36">
        <v>1</v>
      </c>
      <c r="BY612" s="37" t="s">
        <v>6079</v>
      </c>
      <c r="BZ612" s="38" t="s">
        <v>6082</v>
      </c>
    </row>
    <row r="613" spans="1:78" ht="50.1" customHeight="1">
      <c r="A613" s="19" t="s">
        <v>982</v>
      </c>
      <c r="B613" s="20" t="s">
        <v>959</v>
      </c>
      <c r="C613" s="21">
        <v>12</v>
      </c>
      <c r="D613" s="21" t="s">
        <v>960</v>
      </c>
      <c r="E613" s="40">
        <v>7.3053927999999999</v>
      </c>
      <c r="F613" s="40">
        <v>134.34570719999999</v>
      </c>
      <c r="G613" s="41">
        <v>1</v>
      </c>
      <c r="H613" s="22">
        <v>4630</v>
      </c>
      <c r="I613" s="22">
        <v>90.13878188659973</v>
      </c>
      <c r="J613" s="23">
        <v>4737</v>
      </c>
      <c r="K613" s="23">
        <v>5026</v>
      </c>
      <c r="L613" s="23">
        <v>4448</v>
      </c>
      <c r="M613" s="24" t="s">
        <v>1193</v>
      </c>
      <c r="N613" s="25" t="s">
        <v>1196</v>
      </c>
      <c r="O613" s="25" t="s">
        <v>1197</v>
      </c>
      <c r="P613" s="25" t="s">
        <v>133</v>
      </c>
      <c r="Q613" s="25" t="s">
        <v>133</v>
      </c>
      <c r="R613" s="25" t="s">
        <v>133</v>
      </c>
      <c r="S613" s="44">
        <v>1</v>
      </c>
      <c r="T613" s="26" t="s">
        <v>364</v>
      </c>
      <c r="U613" s="27">
        <v>0.06</v>
      </c>
      <c r="V613" s="27" t="s">
        <v>133</v>
      </c>
      <c r="W613" s="27" t="s">
        <v>133</v>
      </c>
      <c r="X613" s="27" t="s">
        <v>133</v>
      </c>
      <c r="Y613" s="27">
        <v>0.01</v>
      </c>
      <c r="Z613" s="27" t="s">
        <v>133</v>
      </c>
      <c r="AA613" s="27" t="s">
        <v>133</v>
      </c>
      <c r="AB613" s="28" t="s">
        <v>133</v>
      </c>
      <c r="AC613" s="28">
        <v>0.5</v>
      </c>
      <c r="AD613" s="28">
        <v>0.03</v>
      </c>
      <c r="AE613" s="28" t="s">
        <v>133</v>
      </c>
      <c r="AF613" s="28">
        <v>0.1</v>
      </c>
      <c r="AG613" s="39" t="s">
        <v>133</v>
      </c>
      <c r="AH613" s="39" t="s">
        <v>133</v>
      </c>
      <c r="AI613" s="39" t="s">
        <v>133</v>
      </c>
      <c r="AJ613" s="39" t="s">
        <v>133</v>
      </c>
      <c r="AK613" s="39" t="s">
        <v>133</v>
      </c>
      <c r="AL613" s="39">
        <v>-10.23</v>
      </c>
      <c r="AM613" s="45" t="s">
        <v>133</v>
      </c>
      <c r="AN613" s="15">
        <f t="shared" si="86"/>
        <v>0.51088159097779207</v>
      </c>
      <c r="AO613" s="15">
        <f t="shared" si="87"/>
        <v>0.51088159097779207</v>
      </c>
      <c r="AP613" s="47">
        <v>-1.22740922358</v>
      </c>
      <c r="AQ613" s="29" t="s">
        <v>133</v>
      </c>
      <c r="AR613" s="29" t="s">
        <v>133</v>
      </c>
      <c r="AS613" s="148">
        <v>-0.73186814114200005</v>
      </c>
      <c r="AT613" s="148">
        <v>-0.53244022094300003</v>
      </c>
      <c r="AU613" s="48">
        <v>6.3979038038399997E-3</v>
      </c>
      <c r="AV613" s="47">
        <v>0.54523602854999997</v>
      </c>
      <c r="AW613" s="47">
        <v>0.61450132459399998</v>
      </c>
      <c r="AX613" s="29" t="s">
        <v>133</v>
      </c>
      <c r="AY613" s="29" t="s">
        <v>133</v>
      </c>
      <c r="AZ613" s="47">
        <v>0.95416676141599999</v>
      </c>
      <c r="BA613" s="30">
        <v>-1</v>
      </c>
      <c r="BB613" s="42">
        <v>1</v>
      </c>
      <c r="BC613" s="31" t="s">
        <v>11331</v>
      </c>
      <c r="BD613" s="31" t="s">
        <v>11442</v>
      </c>
      <c r="BE613" s="31" t="s">
        <v>1711</v>
      </c>
      <c r="BF613" s="32" t="s">
        <v>133</v>
      </c>
      <c r="BG613" s="32" t="s">
        <v>133</v>
      </c>
      <c r="BH613" s="33">
        <v>0.05</v>
      </c>
      <c r="BI613" s="33">
        <v>0.05</v>
      </c>
      <c r="BJ613" s="32" t="s">
        <v>133</v>
      </c>
      <c r="BK613" s="32" t="s">
        <v>133</v>
      </c>
      <c r="BL613" s="32" t="s">
        <v>133</v>
      </c>
      <c r="BM613" s="34" t="s">
        <v>133</v>
      </c>
      <c r="BN613" s="34" t="s">
        <v>133</v>
      </c>
      <c r="BO613" s="34" t="s">
        <v>133</v>
      </c>
      <c r="BP613" s="34" t="s">
        <v>133</v>
      </c>
      <c r="BQ613" s="35" t="s">
        <v>133</v>
      </c>
      <c r="BR613" s="16">
        <f t="shared" si="84"/>
        <v>0.51575187832910507</v>
      </c>
      <c r="BS613" s="16">
        <f t="shared" si="85"/>
        <v>0.51575187832910507</v>
      </c>
      <c r="BT613" s="35" t="s">
        <v>133</v>
      </c>
      <c r="BU613" s="35" t="s">
        <v>133</v>
      </c>
      <c r="BV613" s="35" t="s">
        <v>133</v>
      </c>
      <c r="BW613" s="35" t="s">
        <v>133</v>
      </c>
      <c r="BX613" s="36">
        <v>1</v>
      </c>
      <c r="BY613" s="37" t="s">
        <v>6079</v>
      </c>
      <c r="BZ613" s="38" t="s">
        <v>6082</v>
      </c>
    </row>
    <row r="614" spans="1:78" ht="50.1" customHeight="1">
      <c r="A614" s="19" t="s">
        <v>983</v>
      </c>
      <c r="B614" s="20" t="s">
        <v>959</v>
      </c>
      <c r="C614" s="21">
        <v>12</v>
      </c>
      <c r="D614" s="21" t="s">
        <v>960</v>
      </c>
      <c r="E614" s="40">
        <v>7.3053927999999999</v>
      </c>
      <c r="F614" s="40">
        <v>134.34570719999999</v>
      </c>
      <c r="G614" s="41">
        <v>1</v>
      </c>
      <c r="H614" s="22">
        <v>6750</v>
      </c>
      <c r="I614" s="22">
        <v>98.615414616580097</v>
      </c>
      <c r="J614" s="23">
        <v>7176</v>
      </c>
      <c r="K614" s="23">
        <v>7415</v>
      </c>
      <c r="L614" s="23">
        <v>6937</v>
      </c>
      <c r="M614" s="24" t="s">
        <v>1193</v>
      </c>
      <c r="N614" s="25" t="s">
        <v>1198</v>
      </c>
      <c r="O614" s="25" t="s">
        <v>1199</v>
      </c>
      <c r="P614" s="25" t="s">
        <v>133</v>
      </c>
      <c r="Q614" s="25" t="s">
        <v>133</v>
      </c>
      <c r="R614" s="25" t="s">
        <v>133</v>
      </c>
      <c r="S614" s="44">
        <v>1</v>
      </c>
      <c r="T614" s="26" t="s">
        <v>364</v>
      </c>
      <c r="U614" s="27">
        <v>0.06</v>
      </c>
      <c r="V614" s="27" t="s">
        <v>133</v>
      </c>
      <c r="W614" s="27" t="s">
        <v>133</v>
      </c>
      <c r="X614" s="27" t="s">
        <v>133</v>
      </c>
      <c r="Y614" s="27">
        <v>0.01</v>
      </c>
      <c r="Z614" s="27" t="s">
        <v>133</v>
      </c>
      <c r="AA614" s="27" t="s">
        <v>133</v>
      </c>
      <c r="AB614" s="28" t="s">
        <v>133</v>
      </c>
      <c r="AC614" s="28">
        <v>0.5</v>
      </c>
      <c r="AD614" s="28">
        <v>0.03</v>
      </c>
      <c r="AE614" s="28" t="s">
        <v>133</v>
      </c>
      <c r="AF614" s="28">
        <v>0.1</v>
      </c>
      <c r="AG614" s="39" t="s">
        <v>133</v>
      </c>
      <c r="AH614" s="39" t="s">
        <v>133</v>
      </c>
      <c r="AI614" s="39" t="s">
        <v>133</v>
      </c>
      <c r="AJ614" s="39" t="s">
        <v>133</v>
      </c>
      <c r="AK614" s="39" t="s">
        <v>133</v>
      </c>
      <c r="AL614" s="39">
        <v>-15.67</v>
      </c>
      <c r="AM614" s="45" t="s">
        <v>133</v>
      </c>
      <c r="AN614" s="15">
        <f t="shared" si="86"/>
        <v>0.51088159097779207</v>
      </c>
      <c r="AO614" s="15">
        <f t="shared" si="87"/>
        <v>0.51088159097779207</v>
      </c>
      <c r="AP614" s="47">
        <v>-1.22740922358</v>
      </c>
      <c r="AQ614" s="29" t="s">
        <v>133</v>
      </c>
      <c r="AR614" s="29" t="s">
        <v>133</v>
      </c>
      <c r="AS614" s="148">
        <v>-0.73186814114200005</v>
      </c>
      <c r="AT614" s="148">
        <v>-0.53244022094300003</v>
      </c>
      <c r="AU614" s="48">
        <v>6.3979038038399997E-3</v>
      </c>
      <c r="AV614" s="47">
        <v>0.54523602854999997</v>
      </c>
      <c r="AW614" s="47">
        <v>0.61450132459399998</v>
      </c>
      <c r="AX614" s="29" t="s">
        <v>133</v>
      </c>
      <c r="AY614" s="29" t="s">
        <v>133</v>
      </c>
      <c r="AZ614" s="47">
        <v>0.95416676141599999</v>
      </c>
      <c r="BA614" s="30">
        <v>-1</v>
      </c>
      <c r="BB614" s="42">
        <v>1</v>
      </c>
      <c r="BC614" s="31" t="s">
        <v>11331</v>
      </c>
      <c r="BD614" s="31" t="s">
        <v>11442</v>
      </c>
      <c r="BE614" s="31" t="s">
        <v>1711</v>
      </c>
      <c r="BF614" s="32" t="s">
        <v>133</v>
      </c>
      <c r="BG614" s="32" t="s">
        <v>133</v>
      </c>
      <c r="BH614" s="33">
        <v>0.05</v>
      </c>
      <c r="BI614" s="33">
        <v>0.05</v>
      </c>
      <c r="BJ614" s="32" t="s">
        <v>133</v>
      </c>
      <c r="BK614" s="32" t="s">
        <v>133</v>
      </c>
      <c r="BL614" s="32" t="s">
        <v>133</v>
      </c>
      <c r="BM614" s="34" t="s">
        <v>133</v>
      </c>
      <c r="BN614" s="34" t="s">
        <v>133</v>
      </c>
      <c r="BO614" s="34" t="s">
        <v>133</v>
      </c>
      <c r="BP614" s="34" t="s">
        <v>133</v>
      </c>
      <c r="BQ614" s="35" t="s">
        <v>133</v>
      </c>
      <c r="BR614" s="16">
        <f t="shared" si="84"/>
        <v>0.51575187832910507</v>
      </c>
      <c r="BS614" s="16">
        <f t="shared" si="85"/>
        <v>0.51575187832910507</v>
      </c>
      <c r="BT614" s="35" t="s">
        <v>133</v>
      </c>
      <c r="BU614" s="35" t="s">
        <v>133</v>
      </c>
      <c r="BV614" s="35" t="s">
        <v>133</v>
      </c>
      <c r="BW614" s="35" t="s">
        <v>133</v>
      </c>
      <c r="BX614" s="36">
        <v>1</v>
      </c>
      <c r="BY614" s="37" t="s">
        <v>6079</v>
      </c>
      <c r="BZ614" s="38" t="s">
        <v>6082</v>
      </c>
    </row>
    <row r="615" spans="1:78" ht="50.1" customHeight="1">
      <c r="A615" s="19" t="s">
        <v>984</v>
      </c>
      <c r="B615" s="20" t="s">
        <v>959</v>
      </c>
      <c r="C615" s="21">
        <v>12</v>
      </c>
      <c r="D615" s="21" t="s">
        <v>960</v>
      </c>
      <c r="E615" s="40">
        <v>7.3053927999999999</v>
      </c>
      <c r="F615" s="40">
        <v>134.34570719999999</v>
      </c>
      <c r="G615" s="41">
        <v>1</v>
      </c>
      <c r="H615" s="22">
        <v>6855</v>
      </c>
      <c r="I615" s="22">
        <v>116.29703349613007</v>
      </c>
      <c r="J615" s="23">
        <v>7276.5</v>
      </c>
      <c r="K615" s="23">
        <v>7536</v>
      </c>
      <c r="L615" s="23">
        <v>7017</v>
      </c>
      <c r="M615" s="24" t="s">
        <v>1193</v>
      </c>
      <c r="N615" s="25" t="s">
        <v>1200</v>
      </c>
      <c r="P615" s="25" t="s">
        <v>133</v>
      </c>
      <c r="Q615" s="25" t="s">
        <v>133</v>
      </c>
      <c r="R615" s="25" t="s">
        <v>133</v>
      </c>
      <c r="S615" s="44">
        <v>1</v>
      </c>
      <c r="T615" s="26" t="s">
        <v>364</v>
      </c>
      <c r="U615" s="27">
        <v>0.15</v>
      </c>
      <c r="V615" s="27" t="s">
        <v>133</v>
      </c>
      <c r="W615" s="27" t="s">
        <v>133</v>
      </c>
      <c r="X615" s="27" t="s">
        <v>133</v>
      </c>
      <c r="Y615" s="27">
        <v>0.01</v>
      </c>
      <c r="Z615" s="27" t="s">
        <v>133</v>
      </c>
      <c r="AA615" s="27" t="s">
        <v>133</v>
      </c>
      <c r="AB615" s="28" t="s">
        <v>133</v>
      </c>
      <c r="AC615" s="28">
        <v>0.5</v>
      </c>
      <c r="AD615" s="28">
        <v>0.03</v>
      </c>
      <c r="AE615" s="28" t="s">
        <v>133</v>
      </c>
      <c r="AF615" s="28">
        <v>0.1</v>
      </c>
      <c r="AG615" s="39" t="s">
        <v>133</v>
      </c>
      <c r="AH615" s="39" t="s">
        <v>133</v>
      </c>
      <c r="AI615" s="39" t="s">
        <v>133</v>
      </c>
      <c r="AJ615" s="39" t="s">
        <v>133</v>
      </c>
      <c r="AK615" s="39" t="s">
        <v>133</v>
      </c>
      <c r="AL615" s="39">
        <v>-15.67</v>
      </c>
      <c r="AM615" s="45" t="s">
        <v>133</v>
      </c>
      <c r="AN615" s="15">
        <f t="shared" si="86"/>
        <v>0.51088159097779207</v>
      </c>
      <c r="AO615" s="15">
        <f t="shared" si="87"/>
        <v>0.51088159097779207</v>
      </c>
      <c r="AP615" s="47">
        <v>-1.22740922358</v>
      </c>
      <c r="AQ615" s="29" t="s">
        <v>133</v>
      </c>
      <c r="AR615" s="29" t="s">
        <v>133</v>
      </c>
      <c r="AS615" s="148">
        <v>-0.73186814114200005</v>
      </c>
      <c r="AT615" s="148">
        <v>-0.53244022094300003</v>
      </c>
      <c r="AU615" s="48">
        <v>6.3979038038399997E-3</v>
      </c>
      <c r="AV615" s="47">
        <v>0.54523602854999997</v>
      </c>
      <c r="AW615" s="47">
        <v>0.61450132459399998</v>
      </c>
      <c r="AX615" s="29" t="s">
        <v>133</v>
      </c>
      <c r="AY615" s="29" t="s">
        <v>133</v>
      </c>
      <c r="AZ615" s="47">
        <v>0.95416676141599999</v>
      </c>
      <c r="BA615" s="30">
        <v>-1</v>
      </c>
      <c r="BB615" s="42">
        <v>1</v>
      </c>
      <c r="BC615" s="31" t="s">
        <v>11331</v>
      </c>
      <c r="BD615" s="31" t="s">
        <v>11452</v>
      </c>
      <c r="BE615" s="31" t="s">
        <v>1711</v>
      </c>
      <c r="BF615" s="32" t="s">
        <v>133</v>
      </c>
      <c r="BG615" s="32" t="s">
        <v>133</v>
      </c>
      <c r="BH615" s="33">
        <v>0.05</v>
      </c>
      <c r="BI615" s="33">
        <v>0.05</v>
      </c>
      <c r="BJ615" s="32" t="s">
        <v>133</v>
      </c>
      <c r="BK615" s="32" t="s">
        <v>133</v>
      </c>
      <c r="BL615" s="32" t="s">
        <v>133</v>
      </c>
      <c r="BM615" s="34" t="s">
        <v>133</v>
      </c>
      <c r="BN615" s="34" t="s">
        <v>133</v>
      </c>
      <c r="BO615" s="34" t="s">
        <v>133</v>
      </c>
      <c r="BP615" s="34" t="s">
        <v>133</v>
      </c>
      <c r="BQ615" s="35" t="s">
        <v>133</v>
      </c>
      <c r="BR615" s="16">
        <f t="shared" si="84"/>
        <v>0.51575187832910507</v>
      </c>
      <c r="BS615" s="16">
        <f t="shared" si="85"/>
        <v>0.51575187832910507</v>
      </c>
      <c r="BT615" s="35" t="s">
        <v>133</v>
      </c>
      <c r="BU615" s="35" t="s">
        <v>133</v>
      </c>
      <c r="BV615" s="35" t="s">
        <v>133</v>
      </c>
      <c r="BW615" s="35" t="s">
        <v>133</v>
      </c>
      <c r="BX615" s="36">
        <v>1</v>
      </c>
      <c r="BY615" s="37" t="s">
        <v>6079</v>
      </c>
      <c r="BZ615" s="38" t="s">
        <v>6082</v>
      </c>
    </row>
    <row r="616" spans="1:78" ht="50.1" customHeight="1">
      <c r="A616" s="19" t="s">
        <v>986</v>
      </c>
      <c r="B616" s="20" t="s">
        <v>959</v>
      </c>
      <c r="C616" s="21">
        <v>12</v>
      </c>
      <c r="D616" s="21" t="s">
        <v>960</v>
      </c>
      <c r="E616" s="40">
        <v>7.3053927999999999</v>
      </c>
      <c r="F616" s="40">
        <v>134.34570719999999</v>
      </c>
      <c r="G616" s="41">
        <v>1</v>
      </c>
      <c r="H616" s="22">
        <v>6510</v>
      </c>
      <c r="I616" s="22">
        <v>111.80339887498948</v>
      </c>
      <c r="J616" s="23">
        <v>6929</v>
      </c>
      <c r="K616" s="23">
        <v>7217</v>
      </c>
      <c r="L616" s="23">
        <v>6641</v>
      </c>
      <c r="M616" s="24" t="s">
        <v>1193</v>
      </c>
      <c r="N616" s="25" t="s">
        <v>985</v>
      </c>
      <c r="O616" s="25" t="s">
        <v>1201</v>
      </c>
      <c r="P616" s="25" t="s">
        <v>133</v>
      </c>
      <c r="Q616" s="25" t="s">
        <v>133</v>
      </c>
      <c r="R616" s="25" t="s">
        <v>133</v>
      </c>
      <c r="S616" s="44">
        <v>1</v>
      </c>
      <c r="T616" s="26" t="s">
        <v>364</v>
      </c>
      <c r="U616" s="27" t="s">
        <v>133</v>
      </c>
      <c r="V616" s="27" t="s">
        <v>133</v>
      </c>
      <c r="W616" s="27" t="s">
        <v>133</v>
      </c>
      <c r="X616" s="27" t="s">
        <v>133</v>
      </c>
      <c r="Y616" s="27">
        <v>0.01</v>
      </c>
      <c r="Z616" s="27" t="s">
        <v>133</v>
      </c>
      <c r="AA616" s="27" t="s">
        <v>133</v>
      </c>
      <c r="AB616" s="28" t="s">
        <v>133</v>
      </c>
      <c r="AC616" s="28">
        <v>0.5</v>
      </c>
      <c r="AD616" s="28">
        <v>0.03</v>
      </c>
      <c r="AE616" s="28" t="s">
        <v>133</v>
      </c>
      <c r="AF616" s="28">
        <v>0.1</v>
      </c>
      <c r="AG616" s="39" t="s">
        <v>133</v>
      </c>
      <c r="AH616" s="39" t="s">
        <v>133</v>
      </c>
      <c r="AI616" s="39" t="s">
        <v>133</v>
      </c>
      <c r="AJ616" s="39" t="s">
        <v>133</v>
      </c>
      <c r="AK616" s="39" t="s">
        <v>133</v>
      </c>
      <c r="AL616" s="39">
        <v>-20.440000000000001</v>
      </c>
      <c r="AM616" s="45" t="s">
        <v>133</v>
      </c>
      <c r="AN616" s="15">
        <f t="shared" si="86"/>
        <v>0.51088159097779207</v>
      </c>
      <c r="AO616" s="15">
        <f t="shared" si="87"/>
        <v>0.51088159097779207</v>
      </c>
      <c r="AP616" s="47">
        <v>-1.22740922358</v>
      </c>
      <c r="AQ616" s="29" t="s">
        <v>133</v>
      </c>
      <c r="AR616" s="29" t="s">
        <v>133</v>
      </c>
      <c r="AS616" s="148">
        <v>-0.73186814114200005</v>
      </c>
      <c r="AT616" s="148">
        <v>-0.53244022094300003</v>
      </c>
      <c r="AU616" s="48">
        <v>6.3979038038399997E-3</v>
      </c>
      <c r="AV616" s="47">
        <v>0.54523602854999997</v>
      </c>
      <c r="AW616" s="47">
        <v>0.61450132459399998</v>
      </c>
      <c r="AX616" s="29" t="s">
        <v>133</v>
      </c>
      <c r="AY616" s="29" t="s">
        <v>133</v>
      </c>
      <c r="AZ616" s="47">
        <v>0.95416676141599999</v>
      </c>
      <c r="BA616" s="30">
        <v>-1</v>
      </c>
      <c r="BB616" s="42">
        <v>5</v>
      </c>
      <c r="BC616" s="31" t="s">
        <v>11331</v>
      </c>
      <c r="BD616" s="31" t="s">
        <v>11445</v>
      </c>
      <c r="BE616" s="31" t="s">
        <v>1711</v>
      </c>
      <c r="BF616" s="32" t="s">
        <v>133</v>
      </c>
      <c r="BG616" s="32" t="s">
        <v>133</v>
      </c>
      <c r="BH616" s="33">
        <v>0.05</v>
      </c>
      <c r="BI616" s="33">
        <v>0.05</v>
      </c>
      <c r="BJ616" s="32" t="s">
        <v>133</v>
      </c>
      <c r="BK616" s="32" t="s">
        <v>133</v>
      </c>
      <c r="BL616" s="32" t="s">
        <v>133</v>
      </c>
      <c r="BM616" s="34" t="s">
        <v>133</v>
      </c>
      <c r="BN616" s="34" t="s">
        <v>133</v>
      </c>
      <c r="BO616" s="34" t="s">
        <v>133</v>
      </c>
      <c r="BP616" s="34" t="s">
        <v>133</v>
      </c>
      <c r="BQ616" s="35" t="s">
        <v>133</v>
      </c>
      <c r="BR616" s="16">
        <f t="shared" si="84"/>
        <v>0.51575187832910507</v>
      </c>
      <c r="BS616" s="16">
        <f t="shared" si="85"/>
        <v>0.51575187832910507</v>
      </c>
      <c r="BT616" s="35" t="s">
        <v>133</v>
      </c>
      <c r="BU616" s="35" t="s">
        <v>133</v>
      </c>
      <c r="BV616" s="35" t="s">
        <v>133</v>
      </c>
      <c r="BW616" s="35" t="s">
        <v>133</v>
      </c>
      <c r="BX616" s="36">
        <v>1</v>
      </c>
      <c r="BY616" s="37" t="s">
        <v>6079</v>
      </c>
      <c r="BZ616" s="38" t="s">
        <v>6082</v>
      </c>
    </row>
    <row r="617" spans="1:78" ht="50.1" customHeight="1">
      <c r="A617" s="19" t="s">
        <v>987</v>
      </c>
      <c r="B617" s="20" t="s">
        <v>959</v>
      </c>
      <c r="C617" s="21">
        <v>12</v>
      </c>
      <c r="D617" s="21" t="s">
        <v>960</v>
      </c>
      <c r="E617" s="40">
        <v>7.3053927999999999</v>
      </c>
      <c r="F617" s="40">
        <v>134.34570719999999</v>
      </c>
      <c r="G617" s="41">
        <v>1</v>
      </c>
      <c r="H617" s="22">
        <v>4390</v>
      </c>
      <c r="I617" s="22">
        <v>102.95630140987001</v>
      </c>
      <c r="J617" s="23">
        <v>4462.5</v>
      </c>
      <c r="K617" s="23">
        <v>4786</v>
      </c>
      <c r="L617" s="23">
        <v>4139</v>
      </c>
      <c r="M617" s="24" t="s">
        <v>1193</v>
      </c>
      <c r="N617" s="25" t="s">
        <v>1189</v>
      </c>
      <c r="O617" s="25" t="s">
        <v>1202</v>
      </c>
      <c r="P617" s="25" t="s">
        <v>133</v>
      </c>
      <c r="Q617" s="25" t="s">
        <v>133</v>
      </c>
      <c r="R617" s="25" t="s">
        <v>133</v>
      </c>
      <c r="S617" s="44">
        <v>1</v>
      </c>
      <c r="T617" s="26" t="s">
        <v>364</v>
      </c>
      <c r="U617" s="27" t="s">
        <v>133</v>
      </c>
      <c r="V617" s="27" t="s">
        <v>133</v>
      </c>
      <c r="W617" s="27" t="s">
        <v>133</v>
      </c>
      <c r="X617" s="27" t="s">
        <v>133</v>
      </c>
      <c r="Y617" s="27">
        <v>0.01</v>
      </c>
      <c r="Z617" s="27" t="s">
        <v>133</v>
      </c>
      <c r="AA617" s="27" t="s">
        <v>133</v>
      </c>
      <c r="AB617" s="28" t="s">
        <v>133</v>
      </c>
      <c r="AC617" s="28">
        <v>0.5</v>
      </c>
      <c r="AD617" s="28">
        <v>0.03</v>
      </c>
      <c r="AE617" s="28" t="s">
        <v>133</v>
      </c>
      <c r="AF617" s="28">
        <v>0.1</v>
      </c>
      <c r="AG617" s="39" t="s">
        <v>133</v>
      </c>
      <c r="AH617" s="39" t="s">
        <v>133</v>
      </c>
      <c r="AI617" s="39" t="s">
        <v>133</v>
      </c>
      <c r="AJ617" s="39" t="s">
        <v>133</v>
      </c>
      <c r="AK617" s="39" t="s">
        <v>133</v>
      </c>
      <c r="AL617" s="39">
        <v>-0.6</v>
      </c>
      <c r="AM617" s="45" t="s">
        <v>133</v>
      </c>
      <c r="AN617" s="15">
        <f t="shared" si="86"/>
        <v>0.51088159097779207</v>
      </c>
      <c r="AO617" s="15">
        <f t="shared" si="87"/>
        <v>0.51088159097779207</v>
      </c>
      <c r="AP617" s="47">
        <v>-1.22740922358</v>
      </c>
      <c r="AQ617" s="29" t="s">
        <v>133</v>
      </c>
      <c r="AR617" s="29" t="s">
        <v>133</v>
      </c>
      <c r="AS617" s="148">
        <v>-0.73186814114200005</v>
      </c>
      <c r="AT617" s="148">
        <v>-0.53244022094300003</v>
      </c>
      <c r="AU617" s="48">
        <v>6.3979038038399997E-3</v>
      </c>
      <c r="AV617" s="47">
        <v>0.54523602854999997</v>
      </c>
      <c r="AW617" s="47">
        <v>0.61450132459399998</v>
      </c>
      <c r="AX617" s="29" t="s">
        <v>133</v>
      </c>
      <c r="AY617" s="29" t="s">
        <v>133</v>
      </c>
      <c r="AZ617" s="47">
        <v>0.95416676141599999</v>
      </c>
      <c r="BA617" s="30">
        <v>-1</v>
      </c>
      <c r="BB617" s="42">
        <v>1</v>
      </c>
      <c r="BC617" s="31" t="s">
        <v>11331</v>
      </c>
      <c r="BD617" s="31" t="s">
        <v>11442</v>
      </c>
      <c r="BE617" s="31" t="s">
        <v>1711</v>
      </c>
      <c r="BF617" s="32" t="s">
        <v>133</v>
      </c>
      <c r="BG617" s="32" t="s">
        <v>133</v>
      </c>
      <c r="BH617" s="33">
        <v>0.05</v>
      </c>
      <c r="BI617" s="33">
        <v>0.05</v>
      </c>
      <c r="BJ617" s="32" t="s">
        <v>133</v>
      </c>
      <c r="BK617" s="32" t="s">
        <v>133</v>
      </c>
      <c r="BL617" s="32" t="s">
        <v>133</v>
      </c>
      <c r="BM617" s="34" t="s">
        <v>133</v>
      </c>
      <c r="BN617" s="34" t="s">
        <v>133</v>
      </c>
      <c r="BO617" s="34" t="s">
        <v>133</v>
      </c>
      <c r="BP617" s="34" t="s">
        <v>133</v>
      </c>
      <c r="BQ617" s="35" t="s">
        <v>133</v>
      </c>
      <c r="BR617" s="16">
        <f t="shared" si="84"/>
        <v>0.51575187832910507</v>
      </c>
      <c r="BS617" s="16">
        <f t="shared" si="85"/>
        <v>0.51575187832910507</v>
      </c>
      <c r="BT617" s="35" t="s">
        <v>133</v>
      </c>
      <c r="BU617" s="35" t="s">
        <v>133</v>
      </c>
      <c r="BV617" s="35" t="s">
        <v>133</v>
      </c>
      <c r="BW617" s="35" t="s">
        <v>133</v>
      </c>
      <c r="BX617" s="36">
        <v>1</v>
      </c>
      <c r="BY617" s="37" t="s">
        <v>6079</v>
      </c>
      <c r="BZ617" s="38" t="s">
        <v>6082</v>
      </c>
    </row>
    <row r="618" spans="1:78" ht="50.1" customHeight="1">
      <c r="A618" s="19" t="s">
        <v>988</v>
      </c>
      <c r="B618" s="20" t="s">
        <v>959</v>
      </c>
      <c r="C618" s="21">
        <v>12</v>
      </c>
      <c r="D618" s="21" t="s">
        <v>960</v>
      </c>
      <c r="E618" s="40">
        <v>7.3053927999999999</v>
      </c>
      <c r="F618" s="40">
        <v>134.34570719999999</v>
      </c>
      <c r="G618" s="41">
        <v>1</v>
      </c>
      <c r="H618" s="22">
        <v>4390</v>
      </c>
      <c r="I618" s="22">
        <v>98.615414616580097</v>
      </c>
      <c r="J618" s="23">
        <v>4462.5</v>
      </c>
      <c r="K618" s="23">
        <v>4780</v>
      </c>
      <c r="L618" s="23">
        <v>4145</v>
      </c>
      <c r="M618" s="24" t="s">
        <v>1193</v>
      </c>
      <c r="N618" s="25" t="s">
        <v>980</v>
      </c>
      <c r="O618" s="25" t="s">
        <v>1203</v>
      </c>
      <c r="P618" s="25" t="s">
        <v>133</v>
      </c>
      <c r="Q618" s="25" t="s">
        <v>133</v>
      </c>
      <c r="R618" s="25" t="s">
        <v>133</v>
      </c>
      <c r="S618" s="44">
        <v>1</v>
      </c>
      <c r="T618" s="26" t="s">
        <v>364</v>
      </c>
      <c r="U618" s="27" t="s">
        <v>133</v>
      </c>
      <c r="V618" s="27" t="s">
        <v>133</v>
      </c>
      <c r="W618" s="27" t="s">
        <v>133</v>
      </c>
      <c r="X618" s="27" t="s">
        <v>133</v>
      </c>
      <c r="Y618" s="27">
        <v>0.01</v>
      </c>
      <c r="Z618" s="27" t="s">
        <v>133</v>
      </c>
      <c r="AA618" s="27" t="s">
        <v>133</v>
      </c>
      <c r="AB618" s="28" t="s">
        <v>133</v>
      </c>
      <c r="AC618" s="28">
        <v>0.5</v>
      </c>
      <c r="AD618" s="28">
        <v>0.03</v>
      </c>
      <c r="AE618" s="28" t="s">
        <v>133</v>
      </c>
      <c r="AF618" s="28">
        <v>0.1</v>
      </c>
      <c r="AG618" s="39" t="s">
        <v>133</v>
      </c>
      <c r="AH618" s="39" t="s">
        <v>133</v>
      </c>
      <c r="AI618" s="39" t="s">
        <v>133</v>
      </c>
      <c r="AJ618" s="39" t="s">
        <v>133</v>
      </c>
      <c r="AK618" s="39" t="s">
        <v>133</v>
      </c>
      <c r="AL618" s="39">
        <v>-0.3</v>
      </c>
      <c r="AM618" s="45" t="s">
        <v>133</v>
      </c>
      <c r="AN618" s="15">
        <f t="shared" si="86"/>
        <v>0.51088159097779207</v>
      </c>
      <c r="AO618" s="15">
        <f t="shared" si="87"/>
        <v>0.51088159097779207</v>
      </c>
      <c r="AP618" s="47">
        <v>-1.22740922358</v>
      </c>
      <c r="AQ618" s="29" t="s">
        <v>133</v>
      </c>
      <c r="AR618" s="29" t="s">
        <v>133</v>
      </c>
      <c r="AS618" s="148">
        <v>-0.73186814114200005</v>
      </c>
      <c r="AT618" s="148">
        <v>-0.53244022094300003</v>
      </c>
      <c r="AU618" s="48">
        <v>6.3979038038399997E-3</v>
      </c>
      <c r="AV618" s="47">
        <v>0.54523602854999997</v>
      </c>
      <c r="AW618" s="47">
        <v>0.61450132459399998</v>
      </c>
      <c r="AX618" s="29" t="s">
        <v>133</v>
      </c>
      <c r="AY618" s="29" t="s">
        <v>133</v>
      </c>
      <c r="AZ618" s="47">
        <v>0.95416676141599999</v>
      </c>
      <c r="BA618" s="30">
        <v>-1</v>
      </c>
      <c r="BB618" s="42">
        <v>5</v>
      </c>
      <c r="BC618" s="31" t="s">
        <v>11331</v>
      </c>
      <c r="BD618" s="31" t="s">
        <v>11442</v>
      </c>
      <c r="BE618" s="31" t="s">
        <v>1711</v>
      </c>
      <c r="BF618" s="32" t="s">
        <v>133</v>
      </c>
      <c r="BG618" s="32" t="s">
        <v>133</v>
      </c>
      <c r="BH618" s="33">
        <v>0.05</v>
      </c>
      <c r="BI618" s="33">
        <v>0.05</v>
      </c>
      <c r="BJ618" s="32" t="s">
        <v>133</v>
      </c>
      <c r="BK618" s="32" t="s">
        <v>133</v>
      </c>
      <c r="BL618" s="32" t="s">
        <v>133</v>
      </c>
      <c r="BM618" s="34" t="s">
        <v>133</v>
      </c>
      <c r="BN618" s="34" t="s">
        <v>133</v>
      </c>
      <c r="BO618" s="34" t="s">
        <v>133</v>
      </c>
      <c r="BP618" s="34" t="s">
        <v>133</v>
      </c>
      <c r="BQ618" s="35" t="s">
        <v>133</v>
      </c>
      <c r="BR618" s="16">
        <f t="shared" si="84"/>
        <v>0.51575187832910507</v>
      </c>
      <c r="BS618" s="16">
        <f t="shared" si="85"/>
        <v>0.51575187832910507</v>
      </c>
      <c r="BT618" s="35" t="s">
        <v>133</v>
      </c>
      <c r="BU618" s="35" t="s">
        <v>133</v>
      </c>
      <c r="BV618" s="35" t="s">
        <v>133</v>
      </c>
      <c r="BW618" s="35" t="s">
        <v>133</v>
      </c>
      <c r="BX618" s="36">
        <v>1</v>
      </c>
      <c r="BY618" s="37" t="s">
        <v>6079</v>
      </c>
      <c r="BZ618" s="38" t="s">
        <v>6082</v>
      </c>
    </row>
    <row r="619" spans="1:78" ht="50.1" customHeight="1">
      <c r="A619" s="19" t="s">
        <v>989</v>
      </c>
      <c r="B619" s="20" t="s">
        <v>959</v>
      </c>
      <c r="C619" s="21">
        <v>12</v>
      </c>
      <c r="D619" s="21" t="s">
        <v>960</v>
      </c>
      <c r="E619" s="40">
        <v>7.3053927999999999</v>
      </c>
      <c r="F619" s="40">
        <v>134.34570719999999</v>
      </c>
      <c r="G619" s="41">
        <v>1</v>
      </c>
      <c r="H619" s="22">
        <v>4115</v>
      </c>
      <c r="I619" s="22">
        <v>94.339811320566042</v>
      </c>
      <c r="J619" s="23">
        <v>4091</v>
      </c>
      <c r="K619" s="23">
        <v>4391</v>
      </c>
      <c r="L619" s="23">
        <v>3791</v>
      </c>
      <c r="M619" s="24" t="s">
        <v>1193</v>
      </c>
      <c r="N619" s="25" t="s">
        <v>980</v>
      </c>
      <c r="O619" s="25" t="s">
        <v>1203</v>
      </c>
      <c r="P619" s="25" t="s">
        <v>133</v>
      </c>
      <c r="Q619" s="25" t="s">
        <v>133</v>
      </c>
      <c r="R619" s="25" t="s">
        <v>133</v>
      </c>
      <c r="S619" s="44">
        <v>1</v>
      </c>
      <c r="T619" s="26" t="s">
        <v>364</v>
      </c>
      <c r="U619" s="27" t="s">
        <v>133</v>
      </c>
      <c r="V619" s="27" t="s">
        <v>133</v>
      </c>
      <c r="W619" s="27" t="s">
        <v>133</v>
      </c>
      <c r="X619" s="27" t="s">
        <v>133</v>
      </c>
      <c r="Y619" s="27">
        <v>0.01</v>
      </c>
      <c r="Z619" s="27" t="s">
        <v>133</v>
      </c>
      <c r="AA619" s="27" t="s">
        <v>133</v>
      </c>
      <c r="AB619" s="28" t="s">
        <v>133</v>
      </c>
      <c r="AC619" s="28">
        <v>0.5</v>
      </c>
      <c r="AD619" s="28">
        <v>0.03</v>
      </c>
      <c r="AE619" s="28" t="s">
        <v>133</v>
      </c>
      <c r="AF619" s="28">
        <v>0.1</v>
      </c>
      <c r="AG619" s="39" t="s">
        <v>133</v>
      </c>
      <c r="AH619" s="39" t="s">
        <v>133</v>
      </c>
      <c r="AI619" s="39" t="s">
        <v>133</v>
      </c>
      <c r="AJ619" s="39" t="s">
        <v>133</v>
      </c>
      <c r="AK619" s="39" t="s">
        <v>133</v>
      </c>
      <c r="AL619" s="39">
        <v>-0.6</v>
      </c>
      <c r="AM619" s="45" t="s">
        <v>133</v>
      </c>
      <c r="AN619" s="15">
        <f t="shared" si="86"/>
        <v>0.51088159097779207</v>
      </c>
      <c r="AO619" s="15">
        <f t="shared" si="87"/>
        <v>0.51088159097779207</v>
      </c>
      <c r="AP619" s="47">
        <v>-1.22740922358</v>
      </c>
      <c r="AQ619" s="29" t="s">
        <v>133</v>
      </c>
      <c r="AR619" s="29" t="s">
        <v>133</v>
      </c>
      <c r="AS619" s="148">
        <v>-0.73186814114200005</v>
      </c>
      <c r="AT619" s="148">
        <v>-0.53244022094300003</v>
      </c>
      <c r="AU619" s="48">
        <v>6.3979038038399997E-3</v>
      </c>
      <c r="AV619" s="47">
        <v>0.54523602854999997</v>
      </c>
      <c r="AW619" s="47">
        <v>0.61450132459399998</v>
      </c>
      <c r="AX619" s="29" t="s">
        <v>133</v>
      </c>
      <c r="AY619" s="29" t="s">
        <v>133</v>
      </c>
      <c r="AZ619" s="47">
        <v>0.95416676141599999</v>
      </c>
      <c r="BA619" s="30">
        <v>-1</v>
      </c>
      <c r="BB619" s="42">
        <v>5</v>
      </c>
      <c r="BC619" s="31" t="s">
        <v>11331</v>
      </c>
      <c r="BD619" s="31" t="s">
        <v>11442</v>
      </c>
      <c r="BE619" s="31" t="s">
        <v>1711</v>
      </c>
      <c r="BF619" s="32" t="s">
        <v>133</v>
      </c>
      <c r="BG619" s="32" t="s">
        <v>133</v>
      </c>
      <c r="BH619" s="33">
        <v>0.05</v>
      </c>
      <c r="BI619" s="33">
        <v>0.05</v>
      </c>
      <c r="BJ619" s="32" t="s">
        <v>133</v>
      </c>
      <c r="BK619" s="32" t="s">
        <v>133</v>
      </c>
      <c r="BL619" s="32" t="s">
        <v>133</v>
      </c>
      <c r="BM619" s="34" t="s">
        <v>133</v>
      </c>
      <c r="BN619" s="34" t="s">
        <v>133</v>
      </c>
      <c r="BO619" s="34" t="s">
        <v>133</v>
      </c>
      <c r="BP619" s="34" t="s">
        <v>133</v>
      </c>
      <c r="BQ619" s="35" t="s">
        <v>133</v>
      </c>
      <c r="BR619" s="16">
        <f t="shared" si="84"/>
        <v>0.51575187832910507</v>
      </c>
      <c r="BS619" s="16">
        <f t="shared" si="85"/>
        <v>0.51575187832910507</v>
      </c>
      <c r="BT619" s="35" t="s">
        <v>133</v>
      </c>
      <c r="BU619" s="35" t="s">
        <v>133</v>
      </c>
      <c r="BV619" s="35" t="s">
        <v>133</v>
      </c>
      <c r="BW619" s="35" t="s">
        <v>133</v>
      </c>
      <c r="BX619" s="36">
        <v>1</v>
      </c>
      <c r="BY619" s="37" t="s">
        <v>6079</v>
      </c>
      <c r="BZ619" s="38" t="s">
        <v>6082</v>
      </c>
    </row>
    <row r="620" spans="1:78" ht="50.1" customHeight="1">
      <c r="A620" s="19" t="s">
        <v>990</v>
      </c>
      <c r="B620" s="20" t="s">
        <v>959</v>
      </c>
      <c r="C620" s="21">
        <v>12</v>
      </c>
      <c r="D620" s="21" t="s">
        <v>960</v>
      </c>
      <c r="E620" s="40">
        <v>7.3053927999999999</v>
      </c>
      <c r="F620" s="40">
        <v>134.34570719999999</v>
      </c>
      <c r="G620" s="41">
        <v>1</v>
      </c>
      <c r="H620" s="22">
        <v>3310</v>
      </c>
      <c r="I620" s="22">
        <v>110.11357772772621</v>
      </c>
      <c r="J620" s="23">
        <v>3053</v>
      </c>
      <c r="K620" s="23">
        <v>3341</v>
      </c>
      <c r="L620" s="23">
        <v>2765</v>
      </c>
      <c r="M620" s="24" t="s">
        <v>1193</v>
      </c>
      <c r="N620" s="25" t="s">
        <v>133</v>
      </c>
      <c r="O620" s="25" t="s">
        <v>133</v>
      </c>
      <c r="P620" s="25" t="s">
        <v>133</v>
      </c>
      <c r="Q620" s="25" t="s">
        <v>133</v>
      </c>
      <c r="R620" s="25" t="s">
        <v>133</v>
      </c>
      <c r="S620" s="44">
        <v>1</v>
      </c>
      <c r="T620" s="26" t="s">
        <v>364</v>
      </c>
      <c r="U620" s="27" t="s">
        <v>133</v>
      </c>
      <c r="V620" s="27" t="s">
        <v>133</v>
      </c>
      <c r="W620" s="27" t="s">
        <v>133</v>
      </c>
      <c r="X620" s="27" t="s">
        <v>133</v>
      </c>
      <c r="Y620" s="27">
        <v>0.01</v>
      </c>
      <c r="Z620" s="27" t="s">
        <v>133</v>
      </c>
      <c r="AA620" s="27" t="s">
        <v>133</v>
      </c>
      <c r="AB620" s="28" t="s">
        <v>133</v>
      </c>
      <c r="AC620" s="28">
        <v>0.5</v>
      </c>
      <c r="AD620" s="28">
        <v>0.03</v>
      </c>
      <c r="AE620" s="28" t="s">
        <v>133</v>
      </c>
      <c r="AF620" s="28">
        <v>0.1</v>
      </c>
      <c r="AG620" s="39" t="s">
        <v>133</v>
      </c>
      <c r="AH620" s="39" t="s">
        <v>133</v>
      </c>
      <c r="AI620" s="39" t="s">
        <v>133</v>
      </c>
      <c r="AJ620" s="39" t="s">
        <v>133</v>
      </c>
      <c r="AK620" s="39" t="s">
        <v>133</v>
      </c>
      <c r="AL620" s="39">
        <v>1.5</v>
      </c>
      <c r="AM620" s="45" t="s">
        <v>133</v>
      </c>
      <c r="AN620" s="15">
        <f t="shared" si="86"/>
        <v>0.51088159097779207</v>
      </c>
      <c r="AO620" s="15">
        <f t="shared" si="87"/>
        <v>0.51088159097779207</v>
      </c>
      <c r="AP620" s="47">
        <v>-1.22740922358</v>
      </c>
      <c r="AQ620" s="29" t="s">
        <v>133</v>
      </c>
      <c r="AR620" s="29" t="s">
        <v>133</v>
      </c>
      <c r="AS620" s="148">
        <v>-0.73186814114200005</v>
      </c>
      <c r="AT620" s="148">
        <v>-0.53244022094300003</v>
      </c>
      <c r="AU620" s="48">
        <v>6.3979038038399997E-3</v>
      </c>
      <c r="AV620" s="47">
        <v>0.54523602854999997</v>
      </c>
      <c r="AW620" s="47">
        <v>0.61450132459399998</v>
      </c>
      <c r="AX620" s="29" t="s">
        <v>133</v>
      </c>
      <c r="AY620" s="29" t="s">
        <v>133</v>
      </c>
      <c r="AZ620" s="47">
        <v>0.95416676141599999</v>
      </c>
      <c r="BA620" s="30">
        <v>-1</v>
      </c>
      <c r="BB620" s="42">
        <v>5</v>
      </c>
      <c r="BC620" s="31" t="s">
        <v>11331</v>
      </c>
      <c r="BD620" s="31" t="s">
        <v>11453</v>
      </c>
      <c r="BE620" s="31" t="s">
        <v>1711</v>
      </c>
      <c r="BF620" s="32" t="s">
        <v>133</v>
      </c>
      <c r="BG620" s="32" t="s">
        <v>133</v>
      </c>
      <c r="BH620" s="33">
        <v>0.05</v>
      </c>
      <c r="BI620" s="33">
        <v>0.05</v>
      </c>
      <c r="BJ620" s="32" t="s">
        <v>133</v>
      </c>
      <c r="BK620" s="32" t="s">
        <v>133</v>
      </c>
      <c r="BL620" s="32" t="s">
        <v>133</v>
      </c>
      <c r="BM620" s="34" t="s">
        <v>133</v>
      </c>
      <c r="BN620" s="34" t="s">
        <v>133</v>
      </c>
      <c r="BO620" s="34" t="s">
        <v>133</v>
      </c>
      <c r="BP620" s="34" t="s">
        <v>133</v>
      </c>
      <c r="BQ620" s="35" t="s">
        <v>133</v>
      </c>
      <c r="BR620" s="16">
        <f t="shared" si="84"/>
        <v>0.51575187832910507</v>
      </c>
      <c r="BS620" s="16">
        <f t="shared" si="85"/>
        <v>0.51575187832910507</v>
      </c>
      <c r="BT620" s="35" t="s">
        <v>133</v>
      </c>
      <c r="BU620" s="35" t="s">
        <v>133</v>
      </c>
      <c r="BV620" s="35" t="s">
        <v>133</v>
      </c>
      <c r="BW620" s="35" t="s">
        <v>133</v>
      </c>
      <c r="BX620" s="36">
        <v>1</v>
      </c>
      <c r="BY620" s="37" t="s">
        <v>6079</v>
      </c>
      <c r="BZ620" s="38" t="s">
        <v>6082</v>
      </c>
    </row>
    <row r="621" spans="1:78" ht="50.1" customHeight="1">
      <c r="A621" s="19" t="s">
        <v>991</v>
      </c>
      <c r="B621" s="20" t="s">
        <v>959</v>
      </c>
      <c r="C621" s="21">
        <v>12</v>
      </c>
      <c r="D621" s="21" t="s">
        <v>960</v>
      </c>
      <c r="E621" s="40">
        <v>7.3053927999999999</v>
      </c>
      <c r="F621" s="40">
        <v>134.34570719999999</v>
      </c>
      <c r="G621" s="41">
        <v>1</v>
      </c>
      <c r="H621" s="22">
        <v>5525</v>
      </c>
      <c r="I621" s="22">
        <v>94.339811320566042</v>
      </c>
      <c r="J621" s="23">
        <v>5835</v>
      </c>
      <c r="K621" s="23">
        <v>6082</v>
      </c>
      <c r="L621" s="23">
        <v>5588</v>
      </c>
      <c r="M621" s="24" t="s">
        <v>1193</v>
      </c>
      <c r="N621" s="25" t="s">
        <v>133</v>
      </c>
      <c r="O621" s="25" t="s">
        <v>133</v>
      </c>
      <c r="P621" s="25" t="s">
        <v>133</v>
      </c>
      <c r="Q621" s="25" t="s">
        <v>133</v>
      </c>
      <c r="R621" s="25" t="s">
        <v>133</v>
      </c>
      <c r="S621" s="44">
        <v>1</v>
      </c>
      <c r="T621" s="26" t="s">
        <v>364</v>
      </c>
      <c r="U621" s="27" t="s">
        <v>133</v>
      </c>
      <c r="V621" s="27" t="s">
        <v>133</v>
      </c>
      <c r="W621" s="27" t="s">
        <v>133</v>
      </c>
      <c r="X621" s="27" t="s">
        <v>133</v>
      </c>
      <c r="Y621" s="27">
        <v>0.01</v>
      </c>
      <c r="Z621" s="27" t="s">
        <v>133</v>
      </c>
      <c r="AA621" s="27" t="s">
        <v>133</v>
      </c>
      <c r="AB621" s="28" t="s">
        <v>133</v>
      </c>
      <c r="AC621" s="28">
        <v>0.5</v>
      </c>
      <c r="AD621" s="28">
        <v>0.03</v>
      </c>
      <c r="AE621" s="28" t="s">
        <v>133</v>
      </c>
      <c r="AF621" s="28">
        <v>0.1</v>
      </c>
      <c r="AG621" s="39" t="s">
        <v>133</v>
      </c>
      <c r="AH621" s="39" t="s">
        <v>133</v>
      </c>
      <c r="AI621" s="39" t="s">
        <v>133</v>
      </c>
      <c r="AJ621" s="39" t="s">
        <v>133</v>
      </c>
      <c r="AK621" s="39" t="s">
        <v>133</v>
      </c>
      <c r="AL621" s="39">
        <v>2</v>
      </c>
      <c r="AM621" s="45" t="s">
        <v>133</v>
      </c>
      <c r="AN621" s="15">
        <f t="shared" si="86"/>
        <v>0.51088159097779207</v>
      </c>
      <c r="AO621" s="15">
        <f t="shared" si="87"/>
        <v>0.51088159097779207</v>
      </c>
      <c r="AP621" s="47">
        <v>-1.22740922358</v>
      </c>
      <c r="AQ621" s="29" t="s">
        <v>133</v>
      </c>
      <c r="AR621" s="29" t="s">
        <v>133</v>
      </c>
      <c r="AS621" s="148">
        <v>-0.73186814114200005</v>
      </c>
      <c r="AT621" s="148">
        <v>-0.53244022094300003</v>
      </c>
      <c r="AU621" s="48">
        <v>6.3979038038399997E-3</v>
      </c>
      <c r="AV621" s="47">
        <v>0.54523602854999997</v>
      </c>
      <c r="AW621" s="47">
        <v>0.61450132459399998</v>
      </c>
      <c r="AX621" s="29" t="s">
        <v>133</v>
      </c>
      <c r="AY621" s="29" t="s">
        <v>133</v>
      </c>
      <c r="AZ621" s="47">
        <v>0.95416676141599999</v>
      </c>
      <c r="BA621" s="30">
        <v>-1</v>
      </c>
      <c r="BB621" s="42">
        <v>5</v>
      </c>
      <c r="BC621" s="31" t="s">
        <v>11331</v>
      </c>
      <c r="BD621" s="31" t="s">
        <v>11454</v>
      </c>
      <c r="BE621" s="31" t="s">
        <v>1711</v>
      </c>
      <c r="BF621" s="32" t="s">
        <v>133</v>
      </c>
      <c r="BG621" s="32" t="s">
        <v>133</v>
      </c>
      <c r="BH621" s="33">
        <v>0.05</v>
      </c>
      <c r="BI621" s="33">
        <v>0.05</v>
      </c>
      <c r="BJ621" s="32" t="s">
        <v>133</v>
      </c>
      <c r="BK621" s="32" t="s">
        <v>133</v>
      </c>
      <c r="BL621" s="32" t="s">
        <v>133</v>
      </c>
      <c r="BM621" s="34" t="s">
        <v>133</v>
      </c>
      <c r="BN621" s="34" t="s">
        <v>133</v>
      </c>
      <c r="BO621" s="34" t="s">
        <v>133</v>
      </c>
      <c r="BP621" s="34" t="s">
        <v>133</v>
      </c>
      <c r="BQ621" s="35" t="s">
        <v>133</v>
      </c>
      <c r="BR621" s="16">
        <f t="shared" si="84"/>
        <v>0.51575187832910507</v>
      </c>
      <c r="BS621" s="16">
        <f t="shared" si="85"/>
        <v>0.51575187832910507</v>
      </c>
      <c r="BT621" s="35" t="s">
        <v>133</v>
      </c>
      <c r="BU621" s="35" t="s">
        <v>133</v>
      </c>
      <c r="BV621" s="35" t="s">
        <v>133</v>
      </c>
      <c r="BW621" s="35" t="s">
        <v>133</v>
      </c>
      <c r="BX621" s="36">
        <v>1</v>
      </c>
      <c r="BY621" s="37" t="s">
        <v>6079</v>
      </c>
      <c r="BZ621" s="38" t="s">
        <v>6082</v>
      </c>
    </row>
    <row r="622" spans="1:78" ht="50.1" customHeight="1">
      <c r="A622" s="19" t="s">
        <v>994</v>
      </c>
      <c r="B622" s="20" t="s">
        <v>1120</v>
      </c>
      <c r="C622" s="21">
        <v>8</v>
      </c>
      <c r="D622" s="21" t="s">
        <v>992</v>
      </c>
      <c r="E622" s="40">
        <v>-3.23278</v>
      </c>
      <c r="F622" s="40">
        <v>108.08150999999999</v>
      </c>
      <c r="G622" s="41">
        <v>1</v>
      </c>
      <c r="H622" s="22">
        <v>6431</v>
      </c>
      <c r="I622" s="22">
        <v>20</v>
      </c>
      <c r="J622" s="23">
        <v>6805</v>
      </c>
      <c r="K622" s="23">
        <v>6883</v>
      </c>
      <c r="L622" s="23">
        <v>6727</v>
      </c>
      <c r="M622" s="24" t="s">
        <v>993</v>
      </c>
      <c r="N622" s="25" t="s">
        <v>133</v>
      </c>
      <c r="O622" s="25" t="s">
        <v>133</v>
      </c>
      <c r="P622" s="25" t="s">
        <v>133</v>
      </c>
      <c r="Q622" s="25" t="s">
        <v>133</v>
      </c>
      <c r="R622" s="25" t="s">
        <v>133</v>
      </c>
      <c r="S622" s="44" t="s">
        <v>133</v>
      </c>
      <c r="T622" s="26" t="s">
        <v>1204</v>
      </c>
      <c r="U622" s="27" t="s">
        <v>133</v>
      </c>
      <c r="V622" s="27" t="s">
        <v>133</v>
      </c>
      <c r="W622" s="27" t="s">
        <v>133</v>
      </c>
      <c r="X622" s="27" t="s">
        <v>133</v>
      </c>
      <c r="Y622" s="27">
        <v>0.01</v>
      </c>
      <c r="Z622" s="27" t="s">
        <v>133</v>
      </c>
      <c r="AA622" s="27" t="s">
        <v>133</v>
      </c>
      <c r="AB622" s="28" t="s">
        <v>133</v>
      </c>
      <c r="AC622" s="28">
        <v>0.5</v>
      </c>
      <c r="AD622" s="28">
        <v>0.03</v>
      </c>
      <c r="AE622" s="28" t="s">
        <v>796</v>
      </c>
      <c r="AF622" s="28">
        <v>0.1</v>
      </c>
      <c r="AG622" s="39" t="s">
        <v>133</v>
      </c>
      <c r="AH622" s="39" t="s">
        <v>133</v>
      </c>
      <c r="AI622" s="39" t="s">
        <v>133</v>
      </c>
      <c r="AJ622" s="39" t="s">
        <v>133</v>
      </c>
      <c r="AK622" s="39" t="s">
        <v>133</v>
      </c>
      <c r="AL622" s="39">
        <v>0.85</v>
      </c>
      <c r="AM622" s="45" t="s">
        <v>133</v>
      </c>
      <c r="AN622" s="15">
        <f t="shared" si="86"/>
        <v>0.51088159097779207</v>
      </c>
      <c r="AO622" s="15">
        <f t="shared" si="87"/>
        <v>0.51088159097779207</v>
      </c>
      <c r="AP622" s="47">
        <v>-0.918166643379</v>
      </c>
      <c r="AQ622" s="29" t="s">
        <v>133</v>
      </c>
      <c r="AR622" s="29" t="s">
        <v>133</v>
      </c>
      <c r="AS622" s="148">
        <v>-0.469630326481</v>
      </c>
      <c r="AT622" s="148">
        <v>-0.40630994441399998</v>
      </c>
      <c r="AU622" s="48">
        <v>-2.7197348096499999E-2</v>
      </c>
      <c r="AV622" s="47">
        <v>0.35191524822100001</v>
      </c>
      <c r="AW622" s="47">
        <v>0.39185164579999998</v>
      </c>
      <c r="AX622" s="29" t="s">
        <v>133</v>
      </c>
      <c r="AY622" s="29" t="s">
        <v>133</v>
      </c>
      <c r="AZ622" s="47">
        <v>0.73841520038599995</v>
      </c>
      <c r="BA622" s="30">
        <v>-1</v>
      </c>
      <c r="BB622" s="42">
        <v>1</v>
      </c>
      <c r="BC622" s="31" t="s">
        <v>11465</v>
      </c>
      <c r="BD622" s="31" t="s">
        <v>11461</v>
      </c>
      <c r="BE622" s="31" t="s">
        <v>1711</v>
      </c>
      <c r="BF622" s="32" t="s">
        <v>133</v>
      </c>
      <c r="BG622" s="32" t="s">
        <v>133</v>
      </c>
      <c r="BH622" s="33">
        <v>0.05</v>
      </c>
      <c r="BI622" s="33">
        <v>0.05</v>
      </c>
      <c r="BJ622" s="32" t="s">
        <v>133</v>
      </c>
      <c r="BK622" s="32" t="s">
        <v>133</v>
      </c>
      <c r="BL622" s="32" t="s">
        <v>133</v>
      </c>
      <c r="BM622" s="34" t="s">
        <v>133</v>
      </c>
      <c r="BN622" s="34" t="s">
        <v>133</v>
      </c>
      <c r="BO622" s="34" t="s">
        <v>133</v>
      </c>
      <c r="BP622" s="34" t="s">
        <v>133</v>
      </c>
      <c r="BQ622" s="35" t="s">
        <v>133</v>
      </c>
      <c r="BR622" s="16">
        <f t="shared" si="84"/>
        <v>0.51575187832910507</v>
      </c>
      <c r="BS622" s="16">
        <f t="shared" si="85"/>
        <v>0.51575187832910507</v>
      </c>
      <c r="BT622" s="35" t="s">
        <v>133</v>
      </c>
      <c r="BU622" s="35" t="s">
        <v>133</v>
      </c>
      <c r="BV622" s="35" t="s">
        <v>133</v>
      </c>
      <c r="BW622" s="35" t="s">
        <v>133</v>
      </c>
      <c r="BX622" s="36">
        <v>0</v>
      </c>
      <c r="BY622" s="37" t="s">
        <v>133</v>
      </c>
    </row>
    <row r="623" spans="1:78" ht="50.1" customHeight="1">
      <c r="A623" s="19" t="s">
        <v>995</v>
      </c>
      <c r="B623" s="20" t="s">
        <v>1120</v>
      </c>
      <c r="C623" s="21">
        <v>8</v>
      </c>
      <c r="D623" s="21" t="s">
        <v>992</v>
      </c>
      <c r="E623" s="40">
        <v>-3.23278</v>
      </c>
      <c r="F623" s="40">
        <v>108.08150999999999</v>
      </c>
      <c r="G623" s="41">
        <v>1</v>
      </c>
      <c r="H623" s="22">
        <v>6355</v>
      </c>
      <c r="I623" s="22">
        <v>20</v>
      </c>
      <c r="J623" s="23">
        <v>6715</v>
      </c>
      <c r="K623" s="23">
        <v>6785</v>
      </c>
      <c r="L623" s="23">
        <v>6645</v>
      </c>
      <c r="M623" s="24" t="s">
        <v>993</v>
      </c>
      <c r="N623" s="25" t="s">
        <v>133</v>
      </c>
      <c r="O623" s="25" t="s">
        <v>133</v>
      </c>
      <c r="P623" s="25" t="s">
        <v>133</v>
      </c>
      <c r="Q623" s="25" t="s">
        <v>133</v>
      </c>
      <c r="R623" s="25" t="s">
        <v>133</v>
      </c>
      <c r="S623" s="44" t="s">
        <v>133</v>
      </c>
      <c r="T623" s="26" t="s">
        <v>1204</v>
      </c>
      <c r="U623" s="27" t="s">
        <v>133</v>
      </c>
      <c r="V623" s="27" t="s">
        <v>133</v>
      </c>
      <c r="W623" s="27" t="s">
        <v>133</v>
      </c>
      <c r="X623" s="27" t="s">
        <v>133</v>
      </c>
      <c r="Y623" s="27">
        <v>0.01</v>
      </c>
      <c r="Z623" s="27" t="s">
        <v>133</v>
      </c>
      <c r="AA623" s="27" t="s">
        <v>133</v>
      </c>
      <c r="AB623" s="28" t="s">
        <v>133</v>
      </c>
      <c r="AC623" s="28">
        <v>0.5</v>
      </c>
      <c r="AD623" s="28">
        <v>0.03</v>
      </c>
      <c r="AE623" s="28" t="s">
        <v>796</v>
      </c>
      <c r="AF623" s="28">
        <v>0.1</v>
      </c>
      <c r="AG623" s="39" t="s">
        <v>133</v>
      </c>
      <c r="AH623" s="39" t="s">
        <v>133</v>
      </c>
      <c r="AI623" s="39" t="s">
        <v>133</v>
      </c>
      <c r="AJ623" s="39" t="s">
        <v>133</v>
      </c>
      <c r="AK623" s="39" t="s">
        <v>133</v>
      </c>
      <c r="AL623" s="39">
        <v>0.875</v>
      </c>
      <c r="AM623" s="45" t="s">
        <v>133</v>
      </c>
      <c r="AN623" s="15">
        <f t="shared" si="86"/>
        <v>0.51088159097779207</v>
      </c>
      <c r="AO623" s="15">
        <f t="shared" si="87"/>
        <v>0.51088159097779207</v>
      </c>
      <c r="AP623" s="47">
        <v>-0.918166643379</v>
      </c>
      <c r="AQ623" s="29" t="s">
        <v>133</v>
      </c>
      <c r="AR623" s="29" t="s">
        <v>133</v>
      </c>
      <c r="AS623" s="148">
        <v>-0.469630326481</v>
      </c>
      <c r="AT623" s="148">
        <v>-0.40630994441399998</v>
      </c>
      <c r="AU623" s="48">
        <v>-2.7197348096499999E-2</v>
      </c>
      <c r="AV623" s="47">
        <v>0.35191524822100001</v>
      </c>
      <c r="AW623" s="47">
        <v>0.39185164579999998</v>
      </c>
      <c r="AX623" s="29" t="s">
        <v>133</v>
      </c>
      <c r="AY623" s="29" t="s">
        <v>133</v>
      </c>
      <c r="AZ623" s="47">
        <v>0.73841520038599995</v>
      </c>
      <c r="BA623" s="30">
        <v>-1</v>
      </c>
      <c r="BB623" s="42">
        <v>1</v>
      </c>
      <c r="BC623" s="31" t="s">
        <v>11465</v>
      </c>
      <c r="BD623" s="31" t="s">
        <v>11461</v>
      </c>
      <c r="BE623" s="31" t="s">
        <v>1711</v>
      </c>
      <c r="BF623" s="32" t="s">
        <v>133</v>
      </c>
      <c r="BG623" s="32" t="s">
        <v>133</v>
      </c>
      <c r="BH623" s="33">
        <v>0.05</v>
      </c>
      <c r="BI623" s="33">
        <v>0.05</v>
      </c>
      <c r="BJ623" s="32" t="s">
        <v>133</v>
      </c>
      <c r="BK623" s="32" t="s">
        <v>133</v>
      </c>
      <c r="BL623" s="32" t="s">
        <v>133</v>
      </c>
      <c r="BM623" s="34" t="s">
        <v>133</v>
      </c>
      <c r="BN623" s="34" t="s">
        <v>133</v>
      </c>
      <c r="BO623" s="34" t="s">
        <v>133</v>
      </c>
      <c r="BP623" s="34" t="s">
        <v>133</v>
      </c>
      <c r="BQ623" s="35" t="s">
        <v>133</v>
      </c>
      <c r="BR623" s="16">
        <f t="shared" si="84"/>
        <v>0.51575187832910507</v>
      </c>
      <c r="BS623" s="16">
        <f t="shared" si="85"/>
        <v>0.51575187832910507</v>
      </c>
      <c r="BT623" s="35" t="s">
        <v>133</v>
      </c>
      <c r="BU623" s="35" t="s">
        <v>133</v>
      </c>
      <c r="BV623" s="35" t="s">
        <v>133</v>
      </c>
      <c r="BW623" s="35" t="s">
        <v>133</v>
      </c>
      <c r="BX623" s="36">
        <v>0</v>
      </c>
      <c r="BY623" s="37" t="s">
        <v>133</v>
      </c>
      <c r="BZ623" s="38" t="s">
        <v>1687</v>
      </c>
    </row>
    <row r="624" spans="1:78" ht="50.1" customHeight="1">
      <c r="A624" s="19" t="s">
        <v>996</v>
      </c>
      <c r="B624" s="20" t="s">
        <v>1120</v>
      </c>
      <c r="C624" s="21">
        <v>8</v>
      </c>
      <c r="D624" s="21" t="s">
        <v>992</v>
      </c>
      <c r="E624" s="40">
        <v>-3.23278</v>
      </c>
      <c r="F624" s="40">
        <v>108.08150999999999</v>
      </c>
      <c r="G624" s="41">
        <v>1</v>
      </c>
      <c r="H624" s="22">
        <v>6391</v>
      </c>
      <c r="I624" s="22">
        <v>21</v>
      </c>
      <c r="J624" s="23">
        <v>6758</v>
      </c>
      <c r="K624" s="23">
        <v>6840</v>
      </c>
      <c r="L624" s="23">
        <v>6676</v>
      </c>
      <c r="M624" s="24" t="s">
        <v>993</v>
      </c>
      <c r="N624" s="25" t="s">
        <v>133</v>
      </c>
      <c r="O624" s="25" t="s">
        <v>133</v>
      </c>
      <c r="P624" s="25" t="s">
        <v>133</v>
      </c>
      <c r="Q624" s="25" t="s">
        <v>133</v>
      </c>
      <c r="R624" s="25" t="s">
        <v>133</v>
      </c>
      <c r="S624" s="44" t="s">
        <v>133</v>
      </c>
      <c r="T624" s="26" t="s">
        <v>1204</v>
      </c>
      <c r="U624" s="27" t="s">
        <v>133</v>
      </c>
      <c r="V624" s="27" t="s">
        <v>133</v>
      </c>
      <c r="W624" s="27" t="s">
        <v>133</v>
      </c>
      <c r="X624" s="27" t="s">
        <v>133</v>
      </c>
      <c r="Y624" s="27">
        <v>0.01</v>
      </c>
      <c r="Z624" s="27" t="s">
        <v>133</v>
      </c>
      <c r="AA624" s="27" t="s">
        <v>133</v>
      </c>
      <c r="AB624" s="28" t="s">
        <v>133</v>
      </c>
      <c r="AC624" s="28">
        <v>0.5</v>
      </c>
      <c r="AD624" s="28">
        <v>0.03</v>
      </c>
      <c r="AE624" s="28" t="s">
        <v>796</v>
      </c>
      <c r="AF624" s="28">
        <v>0.1</v>
      </c>
      <c r="AG624" s="39" t="s">
        <v>133</v>
      </c>
      <c r="AH624" s="39" t="s">
        <v>133</v>
      </c>
      <c r="AI624" s="39" t="s">
        <v>133</v>
      </c>
      <c r="AJ624" s="39" t="s">
        <v>133</v>
      </c>
      <c r="AK624" s="39" t="s">
        <v>133</v>
      </c>
      <c r="AL624" s="39">
        <v>0.99</v>
      </c>
      <c r="AM624" s="45" t="s">
        <v>133</v>
      </c>
      <c r="AN624" s="15">
        <f t="shared" si="86"/>
        <v>0.51088159097779207</v>
      </c>
      <c r="AO624" s="15">
        <f t="shared" si="87"/>
        <v>0.51088159097779207</v>
      </c>
      <c r="AP624" s="47">
        <v>-0.918166643379</v>
      </c>
      <c r="AQ624" s="29" t="s">
        <v>133</v>
      </c>
      <c r="AR624" s="29" t="s">
        <v>133</v>
      </c>
      <c r="AS624" s="148">
        <v>-0.469630326481</v>
      </c>
      <c r="AT624" s="148">
        <v>-0.40630994441399998</v>
      </c>
      <c r="AU624" s="48">
        <v>-2.7197348096499999E-2</v>
      </c>
      <c r="AV624" s="47">
        <v>0.35191524822100001</v>
      </c>
      <c r="AW624" s="47">
        <v>0.39185164579999998</v>
      </c>
      <c r="AX624" s="29" t="s">
        <v>133</v>
      </c>
      <c r="AY624" s="29" t="s">
        <v>133</v>
      </c>
      <c r="AZ624" s="47">
        <v>0.73841520038599995</v>
      </c>
      <c r="BA624" s="30">
        <v>-1</v>
      </c>
      <c r="BB624" s="42">
        <v>1</v>
      </c>
      <c r="BC624" s="31" t="s">
        <v>11465</v>
      </c>
      <c r="BD624" s="31" t="s">
        <v>11461</v>
      </c>
      <c r="BE624" s="31" t="s">
        <v>1711</v>
      </c>
      <c r="BF624" s="32" t="s">
        <v>133</v>
      </c>
      <c r="BG624" s="32" t="s">
        <v>133</v>
      </c>
      <c r="BH624" s="33">
        <v>0.05</v>
      </c>
      <c r="BI624" s="33">
        <v>0.05</v>
      </c>
      <c r="BJ624" s="32" t="s">
        <v>133</v>
      </c>
      <c r="BK624" s="32" t="s">
        <v>133</v>
      </c>
      <c r="BL624" s="32" t="s">
        <v>133</v>
      </c>
      <c r="BM624" s="34" t="s">
        <v>133</v>
      </c>
      <c r="BN624" s="34" t="s">
        <v>133</v>
      </c>
      <c r="BO624" s="34" t="s">
        <v>133</v>
      </c>
      <c r="BP624" s="34" t="s">
        <v>133</v>
      </c>
      <c r="BQ624" s="35" t="s">
        <v>133</v>
      </c>
      <c r="BR624" s="16">
        <f t="shared" si="84"/>
        <v>0.51575187832910507</v>
      </c>
      <c r="BS624" s="16">
        <f t="shared" si="85"/>
        <v>0.51575187832910507</v>
      </c>
      <c r="BT624" s="35" t="s">
        <v>133</v>
      </c>
      <c r="BU624" s="35" t="s">
        <v>133</v>
      </c>
      <c r="BV624" s="35" t="s">
        <v>133</v>
      </c>
      <c r="BW624" s="35" t="s">
        <v>133</v>
      </c>
      <c r="BX624" s="36">
        <v>0</v>
      </c>
      <c r="BY624" s="37" t="s">
        <v>133</v>
      </c>
      <c r="BZ624" s="38" t="s">
        <v>1098</v>
      </c>
    </row>
    <row r="625" spans="1:77" ht="50.1" customHeight="1">
      <c r="A625" s="19" t="s">
        <v>997</v>
      </c>
      <c r="B625" s="20" t="s">
        <v>1120</v>
      </c>
      <c r="C625" s="21">
        <v>8</v>
      </c>
      <c r="D625" s="21" t="s">
        <v>992</v>
      </c>
      <c r="E625" s="40">
        <v>-3.23278</v>
      </c>
      <c r="F625" s="40">
        <v>108.08150999999999</v>
      </c>
      <c r="G625" s="41">
        <v>1</v>
      </c>
      <c r="H625" s="22">
        <v>6396</v>
      </c>
      <c r="I625" s="22">
        <v>20</v>
      </c>
      <c r="J625" s="23">
        <v>6763.5</v>
      </c>
      <c r="K625" s="23">
        <v>6845</v>
      </c>
      <c r="L625" s="23">
        <v>6682</v>
      </c>
      <c r="M625" s="24" t="s">
        <v>993</v>
      </c>
      <c r="N625" s="25" t="s">
        <v>133</v>
      </c>
      <c r="O625" s="25" t="s">
        <v>133</v>
      </c>
      <c r="P625" s="25" t="s">
        <v>133</v>
      </c>
      <c r="Q625" s="25" t="s">
        <v>133</v>
      </c>
      <c r="R625" s="25" t="s">
        <v>133</v>
      </c>
      <c r="S625" s="44" t="s">
        <v>133</v>
      </c>
      <c r="T625" s="26" t="s">
        <v>1204</v>
      </c>
      <c r="U625" s="27" t="s">
        <v>133</v>
      </c>
      <c r="V625" s="27" t="s">
        <v>133</v>
      </c>
      <c r="W625" s="27" t="s">
        <v>133</v>
      </c>
      <c r="X625" s="27" t="s">
        <v>133</v>
      </c>
      <c r="Y625" s="27">
        <v>0.01</v>
      </c>
      <c r="Z625" s="27" t="s">
        <v>133</v>
      </c>
      <c r="AA625" s="27" t="s">
        <v>133</v>
      </c>
      <c r="AB625" s="28" t="s">
        <v>133</v>
      </c>
      <c r="AC625" s="28">
        <v>0.5</v>
      </c>
      <c r="AD625" s="28">
        <v>0.03</v>
      </c>
      <c r="AE625" s="28" t="s">
        <v>796</v>
      </c>
      <c r="AF625" s="28">
        <v>0.1</v>
      </c>
      <c r="AG625" s="39" t="s">
        <v>133</v>
      </c>
      <c r="AH625" s="39" t="s">
        <v>133</v>
      </c>
      <c r="AI625" s="39" t="s">
        <v>133</v>
      </c>
      <c r="AJ625" s="39" t="s">
        <v>133</v>
      </c>
      <c r="AK625" s="39" t="s">
        <v>133</v>
      </c>
      <c r="AL625" s="39">
        <v>0.89</v>
      </c>
      <c r="AM625" s="45" t="s">
        <v>133</v>
      </c>
      <c r="AN625" s="15">
        <f t="shared" si="86"/>
        <v>0.51088159097779207</v>
      </c>
      <c r="AO625" s="15">
        <f t="shared" si="87"/>
        <v>0.51088159097779207</v>
      </c>
      <c r="AP625" s="47">
        <v>-0.918166643379</v>
      </c>
      <c r="AQ625" s="29" t="s">
        <v>133</v>
      </c>
      <c r="AR625" s="29" t="s">
        <v>133</v>
      </c>
      <c r="AS625" s="148">
        <v>-0.469630326481</v>
      </c>
      <c r="AT625" s="148">
        <v>-0.40630994441399998</v>
      </c>
      <c r="AU625" s="48">
        <v>-2.7197348096499999E-2</v>
      </c>
      <c r="AV625" s="47">
        <v>0.35191524822100001</v>
      </c>
      <c r="AW625" s="47">
        <v>0.39185164579999998</v>
      </c>
      <c r="AX625" s="29" t="s">
        <v>133</v>
      </c>
      <c r="AY625" s="29" t="s">
        <v>133</v>
      </c>
      <c r="AZ625" s="47">
        <v>0.73841520038599995</v>
      </c>
      <c r="BA625" s="30">
        <v>-1</v>
      </c>
      <c r="BB625" s="42">
        <v>1</v>
      </c>
      <c r="BC625" s="31" t="s">
        <v>11465</v>
      </c>
      <c r="BD625" s="31" t="s">
        <v>11461</v>
      </c>
      <c r="BE625" s="31" t="s">
        <v>1711</v>
      </c>
      <c r="BF625" s="32" t="s">
        <v>133</v>
      </c>
      <c r="BG625" s="32" t="s">
        <v>133</v>
      </c>
      <c r="BH625" s="33">
        <v>0.05</v>
      </c>
      <c r="BI625" s="33">
        <v>0.05</v>
      </c>
      <c r="BJ625" s="32" t="s">
        <v>133</v>
      </c>
      <c r="BK625" s="32" t="s">
        <v>133</v>
      </c>
      <c r="BL625" s="32" t="s">
        <v>133</v>
      </c>
      <c r="BM625" s="34" t="s">
        <v>133</v>
      </c>
      <c r="BN625" s="34" t="s">
        <v>133</v>
      </c>
      <c r="BO625" s="34" t="s">
        <v>133</v>
      </c>
      <c r="BP625" s="34" t="s">
        <v>133</v>
      </c>
      <c r="BQ625" s="35" t="s">
        <v>133</v>
      </c>
      <c r="BR625" s="16">
        <f t="shared" si="84"/>
        <v>0.51575187832910507</v>
      </c>
      <c r="BS625" s="16">
        <f t="shared" si="85"/>
        <v>0.51575187832910507</v>
      </c>
      <c r="BT625" s="35" t="s">
        <v>133</v>
      </c>
      <c r="BU625" s="35" t="s">
        <v>133</v>
      </c>
      <c r="BV625" s="35" t="s">
        <v>133</v>
      </c>
      <c r="BW625" s="35" t="s">
        <v>133</v>
      </c>
      <c r="BX625" s="36">
        <v>0</v>
      </c>
      <c r="BY625" s="37" t="s">
        <v>133</v>
      </c>
    </row>
    <row r="626" spans="1:77" ht="50.1" customHeight="1">
      <c r="A626" s="19" t="s">
        <v>998</v>
      </c>
      <c r="B626" s="20" t="s">
        <v>1120</v>
      </c>
      <c r="C626" s="21">
        <v>8</v>
      </c>
      <c r="D626" s="21" t="s">
        <v>992</v>
      </c>
      <c r="E626" s="40">
        <v>-3.23278</v>
      </c>
      <c r="F626" s="40">
        <v>108.08150999999999</v>
      </c>
      <c r="G626" s="41">
        <v>1</v>
      </c>
      <c r="H626" s="22">
        <v>6369</v>
      </c>
      <c r="I626" s="22">
        <v>20</v>
      </c>
      <c r="J626" s="23">
        <f>MEDIAN(K626,L626)</f>
        <v>6735</v>
      </c>
      <c r="K626" s="23">
        <v>6816</v>
      </c>
      <c r="L626" s="23">
        <v>6654</v>
      </c>
      <c r="M626" s="24" t="s">
        <v>993</v>
      </c>
      <c r="N626" s="25" t="s">
        <v>133</v>
      </c>
      <c r="O626" s="25" t="s">
        <v>133</v>
      </c>
      <c r="P626" s="25" t="s">
        <v>133</v>
      </c>
      <c r="Q626" s="25" t="s">
        <v>133</v>
      </c>
      <c r="R626" s="25" t="s">
        <v>133</v>
      </c>
      <c r="S626" s="44" t="s">
        <v>133</v>
      </c>
      <c r="T626" s="26" t="s">
        <v>1204</v>
      </c>
      <c r="U626" s="27" t="s">
        <v>133</v>
      </c>
      <c r="V626" s="27" t="s">
        <v>133</v>
      </c>
      <c r="W626" s="27" t="s">
        <v>133</v>
      </c>
      <c r="X626" s="27" t="s">
        <v>133</v>
      </c>
      <c r="Y626" s="27">
        <v>0.01</v>
      </c>
      <c r="Z626" s="27" t="s">
        <v>133</v>
      </c>
      <c r="AA626" s="27" t="s">
        <v>133</v>
      </c>
      <c r="AB626" s="28" t="s">
        <v>133</v>
      </c>
      <c r="AC626" s="28">
        <v>0.5</v>
      </c>
      <c r="AD626" s="28">
        <v>0.03</v>
      </c>
      <c r="AE626" s="28" t="s">
        <v>796</v>
      </c>
      <c r="AF626" s="28">
        <v>0.1</v>
      </c>
      <c r="AG626" s="39" t="s">
        <v>133</v>
      </c>
      <c r="AH626" s="39" t="s">
        <v>133</v>
      </c>
      <c r="AI626" s="39" t="s">
        <v>133</v>
      </c>
      <c r="AJ626" s="39" t="s">
        <v>133</v>
      </c>
      <c r="AK626" s="39" t="s">
        <v>133</v>
      </c>
      <c r="AL626" s="39">
        <v>0.54600000000000004</v>
      </c>
      <c r="AM626" s="45" t="s">
        <v>133</v>
      </c>
      <c r="AN626" s="15">
        <f t="shared" si="86"/>
        <v>0.51088159097779207</v>
      </c>
      <c r="AO626" s="15">
        <f t="shared" si="87"/>
        <v>0.51088159097779207</v>
      </c>
      <c r="AP626" s="47">
        <v>-0.918166643379</v>
      </c>
      <c r="AQ626" s="29" t="s">
        <v>133</v>
      </c>
      <c r="AR626" s="29" t="s">
        <v>133</v>
      </c>
      <c r="AS626" s="148">
        <v>-0.469630326481</v>
      </c>
      <c r="AT626" s="148">
        <v>-0.40630994441399998</v>
      </c>
      <c r="AU626" s="48">
        <v>-2.7197348096499999E-2</v>
      </c>
      <c r="AV626" s="47">
        <v>0.35191524822100001</v>
      </c>
      <c r="AW626" s="47">
        <v>0.39185164579999998</v>
      </c>
      <c r="AX626" s="29" t="s">
        <v>133</v>
      </c>
      <c r="AY626" s="29" t="s">
        <v>133</v>
      </c>
      <c r="AZ626" s="47">
        <v>0.73841520038599995</v>
      </c>
      <c r="BA626" s="30">
        <v>-1</v>
      </c>
      <c r="BB626" s="42">
        <v>1</v>
      </c>
      <c r="BC626" s="31" t="s">
        <v>11465</v>
      </c>
      <c r="BD626" s="31" t="s">
        <v>11461</v>
      </c>
      <c r="BE626" s="31" t="s">
        <v>1711</v>
      </c>
      <c r="BF626" s="32" t="s">
        <v>133</v>
      </c>
      <c r="BG626" s="32" t="s">
        <v>133</v>
      </c>
      <c r="BH626" s="33">
        <v>0.05</v>
      </c>
      <c r="BI626" s="33">
        <v>0.05</v>
      </c>
      <c r="BJ626" s="32" t="s">
        <v>133</v>
      </c>
      <c r="BK626" s="32" t="s">
        <v>133</v>
      </c>
      <c r="BL626" s="32" t="s">
        <v>133</v>
      </c>
      <c r="BM626" s="34" t="s">
        <v>133</v>
      </c>
      <c r="BN626" s="34" t="s">
        <v>133</v>
      </c>
      <c r="BO626" s="34" t="s">
        <v>133</v>
      </c>
      <c r="BP626" s="34" t="s">
        <v>133</v>
      </c>
      <c r="BQ626" s="35" t="s">
        <v>133</v>
      </c>
      <c r="BR626" s="16">
        <f t="shared" si="84"/>
        <v>0.51575187832910507</v>
      </c>
      <c r="BS626" s="16">
        <f t="shared" si="85"/>
        <v>0.51575187832910507</v>
      </c>
      <c r="BT626" s="35" t="s">
        <v>133</v>
      </c>
      <c r="BU626" s="35" t="s">
        <v>133</v>
      </c>
      <c r="BV626" s="35" t="s">
        <v>133</v>
      </c>
      <c r="BW626" s="35" t="s">
        <v>133</v>
      </c>
      <c r="BX626" s="36">
        <v>0</v>
      </c>
      <c r="BY626" s="37" t="s">
        <v>133</v>
      </c>
    </row>
    <row r="627" spans="1:77" ht="50.1" customHeight="1">
      <c r="A627" s="19" t="s">
        <v>999</v>
      </c>
      <c r="B627" s="20" t="s">
        <v>1120</v>
      </c>
      <c r="C627" s="21">
        <v>8</v>
      </c>
      <c r="D627" s="21" t="s">
        <v>992</v>
      </c>
      <c r="E627" s="40">
        <v>-3.23278</v>
      </c>
      <c r="F627" s="40">
        <v>108.08150999999999</v>
      </c>
      <c r="G627" s="41">
        <v>1</v>
      </c>
      <c r="H627" s="22">
        <v>6298</v>
      </c>
      <c r="I627" s="22">
        <v>20</v>
      </c>
      <c r="J627" s="23">
        <v>6655</v>
      </c>
      <c r="K627" s="23">
        <v>6731</v>
      </c>
      <c r="L627" s="23">
        <v>6579</v>
      </c>
      <c r="M627" s="24" t="s">
        <v>993</v>
      </c>
      <c r="N627" s="25" t="s">
        <v>133</v>
      </c>
      <c r="O627" s="25" t="s">
        <v>133</v>
      </c>
      <c r="P627" s="25" t="s">
        <v>133</v>
      </c>
      <c r="Q627" s="25" t="s">
        <v>133</v>
      </c>
      <c r="R627" s="25" t="s">
        <v>133</v>
      </c>
      <c r="S627" s="44" t="s">
        <v>133</v>
      </c>
      <c r="T627" s="26" t="s">
        <v>1204</v>
      </c>
      <c r="U627" s="27" t="s">
        <v>133</v>
      </c>
      <c r="V627" s="27" t="s">
        <v>133</v>
      </c>
      <c r="W627" s="27" t="s">
        <v>133</v>
      </c>
      <c r="X627" s="27" t="s">
        <v>133</v>
      </c>
      <c r="Y627" s="27">
        <v>0.01</v>
      </c>
      <c r="Z627" s="27" t="s">
        <v>133</v>
      </c>
      <c r="AA627" s="27" t="s">
        <v>133</v>
      </c>
      <c r="AB627" s="28" t="s">
        <v>133</v>
      </c>
      <c r="AC627" s="28">
        <v>0.5</v>
      </c>
      <c r="AD627" s="28">
        <v>0.03</v>
      </c>
      <c r="AE627" s="28" t="s">
        <v>796</v>
      </c>
      <c r="AF627" s="28">
        <v>0.1</v>
      </c>
      <c r="AG627" s="39" t="s">
        <v>133</v>
      </c>
      <c r="AH627" s="39" t="s">
        <v>133</v>
      </c>
      <c r="AI627" s="39" t="s">
        <v>133</v>
      </c>
      <c r="AJ627" s="39" t="s">
        <v>133</v>
      </c>
      <c r="AK627" s="39" t="s">
        <v>133</v>
      </c>
      <c r="AL627" s="39">
        <v>0.52700000000000002</v>
      </c>
      <c r="AM627" s="45" t="s">
        <v>133</v>
      </c>
      <c r="AN627" s="15">
        <f t="shared" si="86"/>
        <v>0.51088159097779207</v>
      </c>
      <c r="AO627" s="15">
        <f t="shared" si="87"/>
        <v>0.51088159097779207</v>
      </c>
      <c r="AP627" s="47">
        <v>-0.918166643379</v>
      </c>
      <c r="AQ627" s="29" t="s">
        <v>133</v>
      </c>
      <c r="AR627" s="29" t="s">
        <v>133</v>
      </c>
      <c r="AS627" s="148">
        <v>-0.469630326481</v>
      </c>
      <c r="AT627" s="148">
        <v>-0.40630994441399998</v>
      </c>
      <c r="AU627" s="48">
        <v>-2.7197348096499999E-2</v>
      </c>
      <c r="AV627" s="47">
        <v>0.35191524822100001</v>
      </c>
      <c r="AW627" s="47">
        <v>0.39185164579999998</v>
      </c>
      <c r="AX627" s="29" t="s">
        <v>133</v>
      </c>
      <c r="AY627" s="29" t="s">
        <v>133</v>
      </c>
      <c r="AZ627" s="47">
        <v>0.73841520038599995</v>
      </c>
      <c r="BA627" s="30">
        <v>-1</v>
      </c>
      <c r="BB627" s="42">
        <v>1</v>
      </c>
      <c r="BC627" s="31" t="s">
        <v>11465</v>
      </c>
      <c r="BD627" s="31" t="s">
        <v>11461</v>
      </c>
      <c r="BE627" s="31" t="s">
        <v>1711</v>
      </c>
      <c r="BF627" s="32" t="s">
        <v>133</v>
      </c>
      <c r="BG627" s="32" t="s">
        <v>133</v>
      </c>
      <c r="BH627" s="33">
        <v>0.05</v>
      </c>
      <c r="BI627" s="33">
        <v>0.05</v>
      </c>
      <c r="BJ627" s="32" t="s">
        <v>133</v>
      </c>
      <c r="BK627" s="32" t="s">
        <v>133</v>
      </c>
      <c r="BL627" s="32" t="s">
        <v>133</v>
      </c>
      <c r="BM627" s="34" t="s">
        <v>133</v>
      </c>
      <c r="BN627" s="34" t="s">
        <v>133</v>
      </c>
      <c r="BO627" s="34" t="s">
        <v>133</v>
      </c>
      <c r="BP627" s="34" t="s">
        <v>133</v>
      </c>
      <c r="BQ627" s="35" t="s">
        <v>133</v>
      </c>
      <c r="BR627" s="16">
        <f t="shared" si="84"/>
        <v>0.51575187832910507</v>
      </c>
      <c r="BS627" s="16">
        <f t="shared" si="85"/>
        <v>0.51575187832910507</v>
      </c>
      <c r="BT627" s="35" t="s">
        <v>133</v>
      </c>
      <c r="BU627" s="35" t="s">
        <v>133</v>
      </c>
      <c r="BV627" s="35" t="s">
        <v>133</v>
      </c>
      <c r="BW627" s="35" t="s">
        <v>133</v>
      </c>
      <c r="BX627" s="36">
        <v>0</v>
      </c>
      <c r="BY627" s="37" t="s">
        <v>133</v>
      </c>
    </row>
    <row r="628" spans="1:77" ht="50.1" customHeight="1">
      <c r="A628" s="19" t="s">
        <v>1000</v>
      </c>
      <c r="B628" s="20" t="s">
        <v>1120</v>
      </c>
      <c r="C628" s="21">
        <v>8</v>
      </c>
      <c r="D628" s="21" t="s">
        <v>992</v>
      </c>
      <c r="E628" s="40">
        <v>-3.23278</v>
      </c>
      <c r="F628" s="40">
        <v>108.08150999999999</v>
      </c>
      <c r="G628" s="41">
        <v>1</v>
      </c>
      <c r="H628" s="22">
        <v>6281</v>
      </c>
      <c r="I628" s="22">
        <v>20</v>
      </c>
      <c r="J628" s="23">
        <v>6633</v>
      </c>
      <c r="K628" s="23">
        <v>6712</v>
      </c>
      <c r="L628" s="23">
        <v>6554</v>
      </c>
      <c r="M628" s="24" t="s">
        <v>993</v>
      </c>
      <c r="N628" s="25" t="s">
        <v>133</v>
      </c>
      <c r="O628" s="25" t="s">
        <v>133</v>
      </c>
      <c r="P628" s="25" t="s">
        <v>133</v>
      </c>
      <c r="Q628" s="25" t="s">
        <v>133</v>
      </c>
      <c r="R628" s="25" t="s">
        <v>133</v>
      </c>
      <c r="S628" s="44" t="s">
        <v>133</v>
      </c>
      <c r="T628" s="26" t="s">
        <v>1204</v>
      </c>
      <c r="U628" s="27" t="s">
        <v>133</v>
      </c>
      <c r="V628" s="27" t="s">
        <v>133</v>
      </c>
      <c r="W628" s="27" t="s">
        <v>133</v>
      </c>
      <c r="X628" s="27" t="s">
        <v>133</v>
      </c>
      <c r="Y628" s="27">
        <v>0.01</v>
      </c>
      <c r="Z628" s="27" t="s">
        <v>133</v>
      </c>
      <c r="AA628" s="27" t="s">
        <v>133</v>
      </c>
      <c r="AB628" s="28" t="s">
        <v>133</v>
      </c>
      <c r="AC628" s="28">
        <v>0.5</v>
      </c>
      <c r="AD628" s="28">
        <v>0.03</v>
      </c>
      <c r="AE628" s="28" t="s">
        <v>796</v>
      </c>
      <c r="AF628" s="28">
        <v>0.1</v>
      </c>
      <c r="AG628" s="39" t="s">
        <v>133</v>
      </c>
      <c r="AH628" s="39" t="s">
        <v>133</v>
      </c>
      <c r="AI628" s="39" t="s">
        <v>133</v>
      </c>
      <c r="AJ628" s="39" t="s">
        <v>133</v>
      </c>
      <c r="AK628" s="39" t="s">
        <v>133</v>
      </c>
      <c r="AL628" s="39">
        <v>0.87</v>
      </c>
      <c r="AM628" s="45" t="s">
        <v>133</v>
      </c>
      <c r="AN628" s="15">
        <f t="shared" si="86"/>
        <v>0.51088159097779207</v>
      </c>
      <c r="AO628" s="15">
        <f t="shared" si="87"/>
        <v>0.51088159097779207</v>
      </c>
      <c r="AP628" s="47">
        <v>-0.918166643379</v>
      </c>
      <c r="AQ628" s="29" t="s">
        <v>133</v>
      </c>
      <c r="AR628" s="29" t="s">
        <v>133</v>
      </c>
      <c r="AS628" s="148">
        <v>-0.469630326481</v>
      </c>
      <c r="AT628" s="148">
        <v>-0.40630994441399998</v>
      </c>
      <c r="AU628" s="48">
        <v>-2.7197348096499999E-2</v>
      </c>
      <c r="AV628" s="47">
        <v>0.35191524822100001</v>
      </c>
      <c r="AW628" s="47">
        <v>0.39185164579999998</v>
      </c>
      <c r="AX628" s="29" t="s">
        <v>133</v>
      </c>
      <c r="AY628" s="29" t="s">
        <v>133</v>
      </c>
      <c r="AZ628" s="47">
        <v>0.73841520038599995</v>
      </c>
      <c r="BA628" s="30">
        <v>-1</v>
      </c>
      <c r="BB628" s="42">
        <v>1</v>
      </c>
      <c r="BC628" s="31" t="s">
        <v>11465</v>
      </c>
      <c r="BD628" s="31" t="s">
        <v>11461</v>
      </c>
      <c r="BE628" s="31" t="s">
        <v>1711</v>
      </c>
      <c r="BF628" s="32" t="s">
        <v>133</v>
      </c>
      <c r="BG628" s="32" t="s">
        <v>133</v>
      </c>
      <c r="BH628" s="33">
        <v>0.05</v>
      </c>
      <c r="BI628" s="33">
        <v>0.05</v>
      </c>
      <c r="BJ628" s="32" t="s">
        <v>133</v>
      </c>
      <c r="BK628" s="32" t="s">
        <v>133</v>
      </c>
      <c r="BL628" s="32" t="s">
        <v>133</v>
      </c>
      <c r="BM628" s="34" t="s">
        <v>133</v>
      </c>
      <c r="BN628" s="34" t="s">
        <v>133</v>
      </c>
      <c r="BO628" s="34" t="s">
        <v>133</v>
      </c>
      <c r="BP628" s="34" t="s">
        <v>133</v>
      </c>
      <c r="BQ628" s="35" t="s">
        <v>133</v>
      </c>
      <c r="BR628" s="16">
        <f t="shared" si="84"/>
        <v>0.51575187832910507</v>
      </c>
      <c r="BS628" s="16">
        <f t="shared" si="85"/>
        <v>0.51575187832910507</v>
      </c>
      <c r="BT628" s="35" t="s">
        <v>133</v>
      </c>
      <c r="BU628" s="35" t="s">
        <v>133</v>
      </c>
      <c r="BV628" s="35" t="s">
        <v>133</v>
      </c>
      <c r="BW628" s="35" t="s">
        <v>133</v>
      </c>
      <c r="BX628" s="36">
        <v>0</v>
      </c>
      <c r="BY628" s="37" t="s">
        <v>133</v>
      </c>
    </row>
    <row r="629" spans="1:77" ht="50.1" customHeight="1">
      <c r="A629" s="19" t="s">
        <v>1001</v>
      </c>
      <c r="B629" s="20" t="s">
        <v>1120</v>
      </c>
      <c r="C629" s="21">
        <v>8</v>
      </c>
      <c r="D629" s="21" t="s">
        <v>992</v>
      </c>
      <c r="E629" s="40">
        <v>-3.23278</v>
      </c>
      <c r="F629" s="40">
        <v>108.08150999999999</v>
      </c>
      <c r="G629" s="41">
        <v>1</v>
      </c>
      <c r="H629" s="22">
        <v>6228</v>
      </c>
      <c r="I629" s="22">
        <v>20</v>
      </c>
      <c r="J629" s="23">
        <v>6566</v>
      </c>
      <c r="K629" s="23">
        <v>6643</v>
      </c>
      <c r="L629" s="23">
        <v>6489</v>
      </c>
      <c r="M629" s="24" t="s">
        <v>993</v>
      </c>
      <c r="N629" s="25" t="s">
        <v>133</v>
      </c>
      <c r="O629" s="25" t="s">
        <v>133</v>
      </c>
      <c r="P629" s="25" t="s">
        <v>133</v>
      </c>
      <c r="Q629" s="25" t="s">
        <v>133</v>
      </c>
      <c r="R629" s="25" t="s">
        <v>133</v>
      </c>
      <c r="S629" s="44" t="s">
        <v>133</v>
      </c>
      <c r="T629" s="26" t="s">
        <v>1204</v>
      </c>
      <c r="U629" s="27" t="s">
        <v>133</v>
      </c>
      <c r="V629" s="27" t="s">
        <v>133</v>
      </c>
      <c r="W629" s="27" t="s">
        <v>133</v>
      </c>
      <c r="X629" s="27" t="s">
        <v>133</v>
      </c>
      <c r="Y629" s="27">
        <v>0.01</v>
      </c>
      <c r="Z629" s="27" t="s">
        <v>133</v>
      </c>
      <c r="AA629" s="27" t="s">
        <v>133</v>
      </c>
      <c r="AB629" s="28" t="s">
        <v>133</v>
      </c>
      <c r="AC629" s="28">
        <v>0.5</v>
      </c>
      <c r="AD629" s="28">
        <v>0.03</v>
      </c>
      <c r="AE629" s="28" t="s">
        <v>796</v>
      </c>
      <c r="AF629" s="28">
        <v>0.1</v>
      </c>
      <c r="AG629" s="39" t="s">
        <v>133</v>
      </c>
      <c r="AH629" s="39" t="s">
        <v>133</v>
      </c>
      <c r="AI629" s="39" t="s">
        <v>133</v>
      </c>
      <c r="AJ629" s="39" t="s">
        <v>133</v>
      </c>
      <c r="AK629" s="39" t="s">
        <v>133</v>
      </c>
      <c r="AL629" s="39">
        <v>1.155</v>
      </c>
      <c r="AM629" s="45" t="s">
        <v>133</v>
      </c>
      <c r="AN629" s="15">
        <f t="shared" si="86"/>
        <v>0.51088159097779207</v>
      </c>
      <c r="AO629" s="15">
        <f t="shared" si="87"/>
        <v>0.51088159097779207</v>
      </c>
      <c r="AP629" s="47">
        <v>-0.918166643379</v>
      </c>
      <c r="AQ629" s="29" t="s">
        <v>133</v>
      </c>
      <c r="AR629" s="29" t="s">
        <v>133</v>
      </c>
      <c r="AS629" s="148">
        <v>-0.469630326481</v>
      </c>
      <c r="AT629" s="148">
        <v>-0.40630994441399998</v>
      </c>
      <c r="AU629" s="48">
        <v>-2.7197348096499999E-2</v>
      </c>
      <c r="AV629" s="47">
        <v>0.35191524822100001</v>
      </c>
      <c r="AW629" s="47">
        <v>0.39185164579999998</v>
      </c>
      <c r="AX629" s="29" t="s">
        <v>133</v>
      </c>
      <c r="AY629" s="29" t="s">
        <v>133</v>
      </c>
      <c r="AZ629" s="47">
        <v>0.73841520038599995</v>
      </c>
      <c r="BA629" s="30">
        <v>-1</v>
      </c>
      <c r="BB629" s="42">
        <v>1</v>
      </c>
      <c r="BC629" s="31" t="s">
        <v>11465</v>
      </c>
      <c r="BD629" s="31" t="s">
        <v>11461</v>
      </c>
      <c r="BE629" s="31" t="s">
        <v>1711</v>
      </c>
      <c r="BF629" s="32" t="s">
        <v>133</v>
      </c>
      <c r="BG629" s="32" t="s">
        <v>133</v>
      </c>
      <c r="BH629" s="33">
        <v>0.05</v>
      </c>
      <c r="BI629" s="33">
        <v>0.05</v>
      </c>
      <c r="BJ629" s="32" t="s">
        <v>133</v>
      </c>
      <c r="BK629" s="32" t="s">
        <v>133</v>
      </c>
      <c r="BL629" s="32" t="s">
        <v>133</v>
      </c>
      <c r="BM629" s="34" t="s">
        <v>133</v>
      </c>
      <c r="BN629" s="34" t="s">
        <v>133</v>
      </c>
      <c r="BO629" s="34" t="s">
        <v>133</v>
      </c>
      <c r="BP629" s="34" t="s">
        <v>133</v>
      </c>
      <c r="BQ629" s="35" t="s">
        <v>133</v>
      </c>
      <c r="BR629" s="16">
        <f t="shared" si="84"/>
        <v>0.51575187832910507</v>
      </c>
      <c r="BS629" s="16">
        <f t="shared" si="85"/>
        <v>0.51575187832910507</v>
      </c>
      <c r="BT629" s="35" t="s">
        <v>133</v>
      </c>
      <c r="BU629" s="35" t="s">
        <v>133</v>
      </c>
      <c r="BV629" s="35" t="s">
        <v>133</v>
      </c>
      <c r="BW629" s="35" t="s">
        <v>133</v>
      </c>
      <c r="BX629" s="36">
        <v>0</v>
      </c>
      <c r="BY629" s="37" t="s">
        <v>133</v>
      </c>
    </row>
    <row r="630" spans="1:77" ht="50.1" customHeight="1">
      <c r="A630" s="19" t="s">
        <v>1002</v>
      </c>
      <c r="B630" s="20" t="s">
        <v>1120</v>
      </c>
      <c r="C630" s="21">
        <v>8</v>
      </c>
      <c r="D630" s="21" t="s">
        <v>992</v>
      </c>
      <c r="E630" s="40">
        <v>-2.6960299999999999</v>
      </c>
      <c r="F630" s="40">
        <v>107.61794999999999</v>
      </c>
      <c r="G630" s="41">
        <v>1</v>
      </c>
      <c r="H630" s="22">
        <v>6435</v>
      </c>
      <c r="I630" s="22">
        <v>24</v>
      </c>
      <c r="J630" s="23">
        <v>6809.5</v>
      </c>
      <c r="K630" s="23">
        <v>6894</v>
      </c>
      <c r="L630" s="23">
        <v>6725</v>
      </c>
      <c r="M630" s="24" t="s">
        <v>993</v>
      </c>
      <c r="N630" s="25" t="s">
        <v>133</v>
      </c>
      <c r="O630" s="25" t="s">
        <v>133</v>
      </c>
      <c r="P630" s="25" t="s">
        <v>133</v>
      </c>
      <c r="Q630" s="25" t="s">
        <v>133</v>
      </c>
      <c r="R630" s="25" t="s">
        <v>133</v>
      </c>
      <c r="S630" s="44" t="s">
        <v>133</v>
      </c>
      <c r="T630" s="26" t="s">
        <v>1204</v>
      </c>
      <c r="U630" s="27" t="s">
        <v>133</v>
      </c>
      <c r="V630" s="27" t="s">
        <v>133</v>
      </c>
      <c r="W630" s="27" t="s">
        <v>133</v>
      </c>
      <c r="X630" s="27" t="s">
        <v>133</v>
      </c>
      <c r="Y630" s="27">
        <v>0.01</v>
      </c>
      <c r="Z630" s="27" t="s">
        <v>133</v>
      </c>
      <c r="AA630" s="27" t="s">
        <v>133</v>
      </c>
      <c r="AB630" s="28" t="s">
        <v>133</v>
      </c>
      <c r="AC630" s="28">
        <v>0.5</v>
      </c>
      <c r="AD630" s="28">
        <v>0.03</v>
      </c>
      <c r="AE630" s="28" t="s">
        <v>796</v>
      </c>
      <c r="AF630" s="28">
        <v>0.1</v>
      </c>
      <c r="AG630" s="39" t="s">
        <v>133</v>
      </c>
      <c r="AH630" s="39" t="s">
        <v>133</v>
      </c>
      <c r="AI630" s="39" t="s">
        <v>133</v>
      </c>
      <c r="AJ630" s="39" t="s">
        <v>133</v>
      </c>
      <c r="AK630" s="39" t="s">
        <v>133</v>
      </c>
      <c r="AL630" s="39">
        <v>1.6779999999999999</v>
      </c>
      <c r="AM630" s="45" t="s">
        <v>133</v>
      </c>
      <c r="AN630" s="15">
        <f t="shared" si="86"/>
        <v>0.51088159097779207</v>
      </c>
      <c r="AO630" s="15">
        <f t="shared" si="87"/>
        <v>0.51088159097779207</v>
      </c>
      <c r="AP630" s="47">
        <v>-1.4627373101300001</v>
      </c>
      <c r="AQ630" s="29" t="s">
        <v>133</v>
      </c>
      <c r="AR630" s="29" t="s">
        <v>133</v>
      </c>
      <c r="AS630" s="148">
        <v>-0.69757190050100004</v>
      </c>
      <c r="AT630" s="148">
        <v>-0.67821938399600001</v>
      </c>
      <c r="AU630" s="48">
        <v>-8.0302349161399998E-4</v>
      </c>
      <c r="AV630" s="47">
        <v>0.67661333701299997</v>
      </c>
      <c r="AW630" s="47">
        <v>0.69141247149700003</v>
      </c>
      <c r="AX630" s="29" t="s">
        <v>133</v>
      </c>
      <c r="AY630" s="29" t="s">
        <v>133</v>
      </c>
      <c r="AZ630" s="47">
        <v>1.4316354015699999</v>
      </c>
      <c r="BA630" s="30">
        <v>-1</v>
      </c>
      <c r="BB630" s="42">
        <v>1</v>
      </c>
      <c r="BC630" s="31" t="s">
        <v>11465</v>
      </c>
      <c r="BD630" s="31" t="s">
        <v>11460</v>
      </c>
      <c r="BE630" s="31" t="s">
        <v>1711</v>
      </c>
      <c r="BF630" s="32" t="s">
        <v>133</v>
      </c>
      <c r="BG630" s="32" t="s">
        <v>133</v>
      </c>
      <c r="BH630" s="33">
        <v>0.05</v>
      </c>
      <c r="BI630" s="33">
        <v>0.05</v>
      </c>
      <c r="BJ630" s="32" t="s">
        <v>133</v>
      </c>
      <c r="BK630" s="32" t="s">
        <v>133</v>
      </c>
      <c r="BL630" s="32" t="s">
        <v>133</v>
      </c>
      <c r="BM630" s="34" t="s">
        <v>133</v>
      </c>
      <c r="BN630" s="34" t="s">
        <v>133</v>
      </c>
      <c r="BO630" s="34" t="s">
        <v>133</v>
      </c>
      <c r="BP630" s="34" t="s">
        <v>133</v>
      </c>
      <c r="BQ630" s="35" t="s">
        <v>133</v>
      </c>
      <c r="BR630" s="16">
        <f t="shared" si="84"/>
        <v>0.51575187832910507</v>
      </c>
      <c r="BS630" s="16">
        <f t="shared" si="85"/>
        <v>0.51575187832910507</v>
      </c>
      <c r="BT630" s="35" t="s">
        <v>133</v>
      </c>
      <c r="BU630" s="35" t="s">
        <v>133</v>
      </c>
      <c r="BV630" s="35" t="s">
        <v>133</v>
      </c>
      <c r="BW630" s="35" t="s">
        <v>133</v>
      </c>
      <c r="BX630" s="36">
        <v>0</v>
      </c>
      <c r="BY630" s="37" t="s">
        <v>133</v>
      </c>
    </row>
    <row r="631" spans="1:77" ht="50.1" customHeight="1">
      <c r="A631" s="19" t="s">
        <v>1003</v>
      </c>
      <c r="B631" s="20" t="s">
        <v>1120</v>
      </c>
      <c r="C631" s="21">
        <v>8</v>
      </c>
      <c r="D631" s="21" t="s">
        <v>992</v>
      </c>
      <c r="E631" s="40">
        <v>-2.6960299999999999</v>
      </c>
      <c r="F631" s="40">
        <v>107.61794999999999</v>
      </c>
      <c r="G631" s="41">
        <v>1</v>
      </c>
      <c r="H631" s="22">
        <v>6358</v>
      </c>
      <c r="I631" s="22">
        <v>32</v>
      </c>
      <c r="J631" s="23">
        <v>6726.5</v>
      </c>
      <c r="K631" s="23">
        <v>6820</v>
      </c>
      <c r="L631" s="23">
        <v>6633</v>
      </c>
      <c r="M631" s="24" t="s">
        <v>993</v>
      </c>
      <c r="N631" s="25" t="s">
        <v>133</v>
      </c>
      <c r="O631" s="25" t="s">
        <v>133</v>
      </c>
      <c r="P631" s="25" t="s">
        <v>133</v>
      </c>
      <c r="Q631" s="25" t="s">
        <v>133</v>
      </c>
      <c r="R631" s="25" t="s">
        <v>133</v>
      </c>
      <c r="S631" s="44" t="s">
        <v>133</v>
      </c>
      <c r="T631" s="26" t="s">
        <v>1204</v>
      </c>
      <c r="U631" s="27" t="s">
        <v>133</v>
      </c>
      <c r="V631" s="27" t="s">
        <v>133</v>
      </c>
      <c r="W631" s="27" t="s">
        <v>133</v>
      </c>
      <c r="X631" s="27" t="s">
        <v>133</v>
      </c>
      <c r="Y631" s="27">
        <v>0.01</v>
      </c>
      <c r="Z631" s="27" t="s">
        <v>133</v>
      </c>
      <c r="AA631" s="27" t="s">
        <v>133</v>
      </c>
      <c r="AB631" s="28" t="s">
        <v>133</v>
      </c>
      <c r="AC631" s="28">
        <v>0.5</v>
      </c>
      <c r="AD631" s="28">
        <v>0.03</v>
      </c>
      <c r="AE631" s="28" t="s">
        <v>796</v>
      </c>
      <c r="AF631" s="28">
        <v>0.1</v>
      </c>
      <c r="AG631" s="39" t="s">
        <v>133</v>
      </c>
      <c r="AH631" s="39" t="s">
        <v>133</v>
      </c>
      <c r="AI631" s="39" t="s">
        <v>133</v>
      </c>
      <c r="AJ631" s="39" t="s">
        <v>133</v>
      </c>
      <c r="AK631" s="39" t="s">
        <v>133</v>
      </c>
      <c r="AL631" s="39">
        <v>1.8160000000000001</v>
      </c>
      <c r="AM631" s="45" t="s">
        <v>133</v>
      </c>
      <c r="AN631" s="15">
        <f t="shared" si="86"/>
        <v>0.51088159097779207</v>
      </c>
      <c r="AO631" s="15">
        <f t="shared" si="87"/>
        <v>0.51088159097779207</v>
      </c>
      <c r="AP631" s="47">
        <v>-1.4627373101300001</v>
      </c>
      <c r="AQ631" s="29" t="s">
        <v>133</v>
      </c>
      <c r="AR631" s="29" t="s">
        <v>133</v>
      </c>
      <c r="AS631" s="148">
        <v>-0.69757190050100004</v>
      </c>
      <c r="AT631" s="148">
        <v>-0.67821938399600001</v>
      </c>
      <c r="AU631" s="48">
        <v>-8.0302349161399998E-4</v>
      </c>
      <c r="AV631" s="47">
        <v>0.67661333701299997</v>
      </c>
      <c r="AW631" s="47">
        <v>0.69141247149700003</v>
      </c>
      <c r="AX631" s="29" t="s">
        <v>133</v>
      </c>
      <c r="AY631" s="29" t="s">
        <v>133</v>
      </c>
      <c r="AZ631" s="47">
        <v>1.4316354015699999</v>
      </c>
      <c r="BA631" s="30">
        <v>-1</v>
      </c>
      <c r="BB631" s="42">
        <v>1</v>
      </c>
      <c r="BC631" s="31" t="s">
        <v>11465</v>
      </c>
      <c r="BD631" s="31" t="s">
        <v>11460</v>
      </c>
      <c r="BE631" s="31" t="s">
        <v>1711</v>
      </c>
      <c r="BF631" s="32" t="s">
        <v>133</v>
      </c>
      <c r="BG631" s="32" t="s">
        <v>133</v>
      </c>
      <c r="BH631" s="33">
        <v>0.05</v>
      </c>
      <c r="BI631" s="33">
        <v>0.05</v>
      </c>
      <c r="BJ631" s="32" t="s">
        <v>133</v>
      </c>
      <c r="BK631" s="32" t="s">
        <v>133</v>
      </c>
      <c r="BL631" s="32" t="s">
        <v>133</v>
      </c>
      <c r="BM631" s="34" t="s">
        <v>133</v>
      </c>
      <c r="BN631" s="34" t="s">
        <v>133</v>
      </c>
      <c r="BO631" s="34" t="s">
        <v>133</v>
      </c>
      <c r="BP631" s="34" t="s">
        <v>133</v>
      </c>
      <c r="BQ631" s="35" t="s">
        <v>133</v>
      </c>
      <c r="BR631" s="16">
        <f t="shared" si="84"/>
        <v>0.51575187832910507</v>
      </c>
      <c r="BS631" s="16">
        <f t="shared" si="85"/>
        <v>0.51575187832910507</v>
      </c>
      <c r="BT631" s="35" t="s">
        <v>133</v>
      </c>
      <c r="BU631" s="35" t="s">
        <v>133</v>
      </c>
      <c r="BV631" s="35" t="s">
        <v>133</v>
      </c>
      <c r="BW631" s="35" t="s">
        <v>133</v>
      </c>
      <c r="BX631" s="36">
        <v>0</v>
      </c>
      <c r="BY631" s="37" t="s">
        <v>133</v>
      </c>
    </row>
    <row r="632" spans="1:77" ht="50.1" customHeight="1">
      <c r="A632" s="19" t="s">
        <v>1004</v>
      </c>
      <c r="B632" s="20" t="s">
        <v>1120</v>
      </c>
      <c r="C632" s="21">
        <v>8</v>
      </c>
      <c r="D632" s="21" t="s">
        <v>992</v>
      </c>
      <c r="E632" s="40">
        <v>-2.6960500000000001</v>
      </c>
      <c r="F632" s="40">
        <v>107.61789</v>
      </c>
      <c r="G632" s="41">
        <v>1</v>
      </c>
      <c r="H632" s="22">
        <v>6392</v>
      </c>
      <c r="I632" s="22">
        <v>27</v>
      </c>
      <c r="J632" s="23">
        <v>6758</v>
      </c>
      <c r="K632" s="23">
        <v>6848</v>
      </c>
      <c r="L632" s="23">
        <v>6668</v>
      </c>
      <c r="M632" s="24" t="s">
        <v>993</v>
      </c>
      <c r="N632" s="25" t="s">
        <v>133</v>
      </c>
      <c r="O632" s="25" t="s">
        <v>133</v>
      </c>
      <c r="P632" s="25" t="s">
        <v>133</v>
      </c>
      <c r="Q632" s="25" t="s">
        <v>133</v>
      </c>
      <c r="R632" s="25" t="s">
        <v>133</v>
      </c>
      <c r="S632" s="44" t="s">
        <v>133</v>
      </c>
      <c r="T632" s="26" t="s">
        <v>1204</v>
      </c>
      <c r="U632" s="27" t="s">
        <v>133</v>
      </c>
      <c r="V632" s="27" t="s">
        <v>133</v>
      </c>
      <c r="W632" s="27" t="s">
        <v>133</v>
      </c>
      <c r="X632" s="27" t="s">
        <v>133</v>
      </c>
      <c r="Y632" s="27">
        <v>0.01</v>
      </c>
      <c r="Z632" s="27" t="s">
        <v>133</v>
      </c>
      <c r="AA632" s="27" t="s">
        <v>133</v>
      </c>
      <c r="AB632" s="28" t="s">
        <v>133</v>
      </c>
      <c r="AC632" s="28">
        <v>0.5</v>
      </c>
      <c r="AD632" s="28">
        <v>0.03</v>
      </c>
      <c r="AE632" s="28" t="s">
        <v>796</v>
      </c>
      <c r="AF632" s="28">
        <v>0.1</v>
      </c>
      <c r="AG632" s="39" t="s">
        <v>133</v>
      </c>
      <c r="AH632" s="39" t="s">
        <v>133</v>
      </c>
      <c r="AI632" s="39" t="s">
        <v>133</v>
      </c>
      <c r="AJ632" s="39" t="s">
        <v>133</v>
      </c>
      <c r="AK632" s="39" t="s">
        <v>133</v>
      </c>
      <c r="AL632" s="39">
        <v>1.853</v>
      </c>
      <c r="AM632" s="45" t="s">
        <v>133</v>
      </c>
      <c r="AN632" s="15">
        <f t="shared" si="86"/>
        <v>0.51088159097779207</v>
      </c>
      <c r="AO632" s="15">
        <f t="shared" si="87"/>
        <v>0.51088159097779207</v>
      </c>
      <c r="AP632" s="47">
        <v>-1.4627379384999999</v>
      </c>
      <c r="AQ632" s="29" t="s">
        <v>133</v>
      </c>
      <c r="AR632" s="29" t="s">
        <v>133</v>
      </c>
      <c r="AS632" s="148">
        <v>-0.69757187302799994</v>
      </c>
      <c r="AT632" s="148">
        <v>-0.67821976633699999</v>
      </c>
      <c r="AU632" s="48">
        <v>-8.06382083433E-4</v>
      </c>
      <c r="AV632" s="47">
        <v>0.67660700217000003</v>
      </c>
      <c r="AW632" s="47">
        <v>0.69140540030300002</v>
      </c>
      <c r="AX632" s="29" t="s">
        <v>133</v>
      </c>
      <c r="AY632" s="29" t="s">
        <v>133</v>
      </c>
      <c r="AZ632" s="47">
        <v>1.43161809032</v>
      </c>
      <c r="BA632" s="30">
        <v>-1</v>
      </c>
      <c r="BB632" s="42">
        <v>1</v>
      </c>
      <c r="BC632" s="31" t="s">
        <v>11465</v>
      </c>
      <c r="BD632" s="31" t="s">
        <v>11460</v>
      </c>
      <c r="BE632" s="31" t="s">
        <v>1711</v>
      </c>
      <c r="BF632" s="32" t="s">
        <v>133</v>
      </c>
      <c r="BG632" s="32" t="s">
        <v>133</v>
      </c>
      <c r="BH632" s="33">
        <v>0.05</v>
      </c>
      <c r="BI632" s="33">
        <v>0.05</v>
      </c>
      <c r="BJ632" s="32" t="s">
        <v>133</v>
      </c>
      <c r="BK632" s="32" t="s">
        <v>133</v>
      </c>
      <c r="BL632" s="32" t="s">
        <v>133</v>
      </c>
      <c r="BM632" s="34" t="s">
        <v>133</v>
      </c>
      <c r="BN632" s="34" t="s">
        <v>133</v>
      </c>
      <c r="BO632" s="34" t="s">
        <v>133</v>
      </c>
      <c r="BP632" s="34" t="s">
        <v>133</v>
      </c>
      <c r="BQ632" s="35" t="s">
        <v>133</v>
      </c>
      <c r="BR632" s="16">
        <f t="shared" si="84"/>
        <v>0.51575187832910507</v>
      </c>
      <c r="BS632" s="16">
        <f t="shared" si="85"/>
        <v>0.51575187832910507</v>
      </c>
      <c r="BT632" s="35" t="s">
        <v>133</v>
      </c>
      <c r="BU632" s="35" t="s">
        <v>133</v>
      </c>
      <c r="BV632" s="35" t="s">
        <v>133</v>
      </c>
      <c r="BW632" s="35" t="s">
        <v>133</v>
      </c>
      <c r="BX632" s="36">
        <v>0</v>
      </c>
      <c r="BY632" s="37" t="s">
        <v>133</v>
      </c>
    </row>
    <row r="633" spans="1:77" ht="50.1" customHeight="1">
      <c r="A633" s="19" t="s">
        <v>1005</v>
      </c>
      <c r="B633" s="20" t="s">
        <v>1120</v>
      </c>
      <c r="C633" s="21">
        <v>8</v>
      </c>
      <c r="D633" s="21" t="s">
        <v>992</v>
      </c>
      <c r="E633" s="40">
        <v>-2.6960500000000001</v>
      </c>
      <c r="F633" s="40">
        <v>107.61789</v>
      </c>
      <c r="G633" s="41">
        <v>1</v>
      </c>
      <c r="H633" s="22">
        <v>6419</v>
      </c>
      <c r="I633" s="22">
        <v>27</v>
      </c>
      <c r="J633" s="23">
        <v>6793.5</v>
      </c>
      <c r="K633" s="23">
        <v>6883</v>
      </c>
      <c r="L633" s="23">
        <v>6704</v>
      </c>
      <c r="M633" s="24" t="s">
        <v>993</v>
      </c>
      <c r="N633" s="25" t="s">
        <v>133</v>
      </c>
      <c r="O633" s="25" t="s">
        <v>133</v>
      </c>
      <c r="P633" s="25" t="s">
        <v>133</v>
      </c>
      <c r="Q633" s="25" t="s">
        <v>133</v>
      </c>
      <c r="R633" s="25" t="s">
        <v>133</v>
      </c>
      <c r="S633" s="44" t="s">
        <v>133</v>
      </c>
      <c r="T633" s="26" t="s">
        <v>1204</v>
      </c>
      <c r="U633" s="27" t="s">
        <v>133</v>
      </c>
      <c r="V633" s="27" t="s">
        <v>133</v>
      </c>
      <c r="W633" s="27" t="s">
        <v>133</v>
      </c>
      <c r="X633" s="27" t="s">
        <v>133</v>
      </c>
      <c r="Y633" s="27">
        <v>0.01</v>
      </c>
      <c r="Z633" s="27" t="s">
        <v>133</v>
      </c>
      <c r="AA633" s="27" t="s">
        <v>133</v>
      </c>
      <c r="AB633" s="28" t="s">
        <v>133</v>
      </c>
      <c r="AC633" s="28">
        <v>0.5</v>
      </c>
      <c r="AD633" s="28">
        <v>0.03</v>
      </c>
      <c r="AE633" s="28" t="s">
        <v>796</v>
      </c>
      <c r="AF633" s="28">
        <v>0.1</v>
      </c>
      <c r="AG633" s="39" t="s">
        <v>133</v>
      </c>
      <c r="AH633" s="39" t="s">
        <v>133</v>
      </c>
      <c r="AI633" s="39" t="s">
        <v>133</v>
      </c>
      <c r="AJ633" s="39" t="s">
        <v>133</v>
      </c>
      <c r="AK633" s="39" t="s">
        <v>133</v>
      </c>
      <c r="AL633" s="39">
        <v>1.861</v>
      </c>
      <c r="AM633" s="45" t="s">
        <v>133</v>
      </c>
      <c r="AN633" s="15">
        <f t="shared" si="86"/>
        <v>0.51088159097779207</v>
      </c>
      <c r="AO633" s="15">
        <f t="shared" si="87"/>
        <v>0.51088159097779207</v>
      </c>
      <c r="AP633" s="47">
        <v>-1.4627379384999999</v>
      </c>
      <c r="AQ633" s="29" t="s">
        <v>133</v>
      </c>
      <c r="AR633" s="29" t="s">
        <v>133</v>
      </c>
      <c r="AS633" s="148">
        <v>-0.69757187302799994</v>
      </c>
      <c r="AT633" s="148">
        <v>-0.67821976633699999</v>
      </c>
      <c r="AU633" s="48">
        <v>-8.06382083433E-4</v>
      </c>
      <c r="AV633" s="47">
        <v>0.67660700217000003</v>
      </c>
      <c r="AW633" s="47">
        <v>0.69140540030300002</v>
      </c>
      <c r="AX633" s="29" t="s">
        <v>133</v>
      </c>
      <c r="AY633" s="29" t="s">
        <v>133</v>
      </c>
      <c r="AZ633" s="47">
        <v>1.43161809032</v>
      </c>
      <c r="BA633" s="30">
        <v>-1</v>
      </c>
      <c r="BB633" s="42">
        <v>1</v>
      </c>
      <c r="BC633" s="31" t="s">
        <v>11465</v>
      </c>
      <c r="BD633" s="31" t="s">
        <v>11460</v>
      </c>
      <c r="BE633" s="31" t="s">
        <v>1711</v>
      </c>
      <c r="BF633" s="32" t="s">
        <v>133</v>
      </c>
      <c r="BG633" s="32" t="s">
        <v>133</v>
      </c>
      <c r="BH633" s="33">
        <v>0.05</v>
      </c>
      <c r="BI633" s="33">
        <v>0.05</v>
      </c>
      <c r="BJ633" s="32" t="s">
        <v>133</v>
      </c>
      <c r="BK633" s="32" t="s">
        <v>133</v>
      </c>
      <c r="BL633" s="32" t="s">
        <v>133</v>
      </c>
      <c r="BM633" s="34" t="s">
        <v>133</v>
      </c>
      <c r="BN633" s="34" t="s">
        <v>133</v>
      </c>
      <c r="BO633" s="34" t="s">
        <v>133</v>
      </c>
      <c r="BP633" s="34" t="s">
        <v>133</v>
      </c>
      <c r="BQ633" s="35" t="s">
        <v>133</v>
      </c>
      <c r="BR633" s="16">
        <f t="shared" si="84"/>
        <v>0.51575187832910507</v>
      </c>
      <c r="BS633" s="16">
        <f t="shared" si="85"/>
        <v>0.51575187832910507</v>
      </c>
      <c r="BT633" s="35" t="s">
        <v>133</v>
      </c>
      <c r="BU633" s="35" t="s">
        <v>133</v>
      </c>
      <c r="BV633" s="35" t="s">
        <v>133</v>
      </c>
      <c r="BW633" s="35" t="s">
        <v>133</v>
      </c>
      <c r="BX633" s="36">
        <v>0</v>
      </c>
      <c r="BY633" s="37" t="s">
        <v>133</v>
      </c>
    </row>
    <row r="634" spans="1:77" ht="50.1" customHeight="1">
      <c r="A634" s="19" t="s">
        <v>1006</v>
      </c>
      <c r="B634" s="20" t="s">
        <v>1120</v>
      </c>
      <c r="C634" s="21">
        <v>8</v>
      </c>
      <c r="D634" s="21" t="s">
        <v>992</v>
      </c>
      <c r="E634" s="40">
        <v>-2.6960500000000001</v>
      </c>
      <c r="F634" s="40">
        <v>107.61789</v>
      </c>
      <c r="G634" s="41">
        <v>1</v>
      </c>
      <c r="H634" s="22">
        <v>6361</v>
      </c>
      <c r="I634" s="22">
        <v>27</v>
      </c>
      <c r="J634" s="23">
        <f>MEDIAN(K634,L634)</f>
        <v>6728.5</v>
      </c>
      <c r="K634" s="23">
        <v>6817</v>
      </c>
      <c r="L634" s="23">
        <v>6640</v>
      </c>
      <c r="M634" s="24" t="s">
        <v>993</v>
      </c>
      <c r="N634" s="25" t="s">
        <v>133</v>
      </c>
      <c r="O634" s="25" t="s">
        <v>133</v>
      </c>
      <c r="P634" s="25" t="s">
        <v>133</v>
      </c>
      <c r="Q634" s="25" t="s">
        <v>133</v>
      </c>
      <c r="R634" s="25" t="s">
        <v>133</v>
      </c>
      <c r="S634" s="44" t="s">
        <v>133</v>
      </c>
      <c r="T634" s="26" t="s">
        <v>1204</v>
      </c>
      <c r="U634" s="27" t="s">
        <v>133</v>
      </c>
      <c r="V634" s="27" t="s">
        <v>133</v>
      </c>
      <c r="W634" s="27" t="s">
        <v>133</v>
      </c>
      <c r="X634" s="27" t="s">
        <v>133</v>
      </c>
      <c r="Y634" s="27">
        <v>0.01</v>
      </c>
      <c r="Z634" s="27" t="s">
        <v>133</v>
      </c>
      <c r="AA634" s="27" t="s">
        <v>133</v>
      </c>
      <c r="AB634" s="28" t="s">
        <v>133</v>
      </c>
      <c r="AC634" s="28">
        <v>0.5</v>
      </c>
      <c r="AD634" s="28">
        <v>0.03</v>
      </c>
      <c r="AE634" s="28" t="s">
        <v>796</v>
      </c>
      <c r="AF634" s="28">
        <v>0.1</v>
      </c>
      <c r="AG634" s="39" t="s">
        <v>133</v>
      </c>
      <c r="AH634" s="39" t="s">
        <v>133</v>
      </c>
      <c r="AI634" s="39" t="s">
        <v>133</v>
      </c>
      <c r="AJ634" s="39" t="s">
        <v>133</v>
      </c>
      <c r="AK634" s="39" t="s">
        <v>133</v>
      </c>
      <c r="AL634" s="39">
        <v>1.7769999999999999</v>
      </c>
      <c r="AM634" s="45" t="s">
        <v>133</v>
      </c>
      <c r="AN634" s="15">
        <f t="shared" si="86"/>
        <v>0.51088159097779207</v>
      </c>
      <c r="AO634" s="15">
        <f t="shared" si="87"/>
        <v>0.51088159097779207</v>
      </c>
      <c r="AP634" s="47">
        <v>-1.4627379384999999</v>
      </c>
      <c r="AQ634" s="29" t="s">
        <v>133</v>
      </c>
      <c r="AR634" s="29" t="s">
        <v>133</v>
      </c>
      <c r="AS634" s="148">
        <v>-0.69757187302799994</v>
      </c>
      <c r="AT634" s="148">
        <v>-0.67821976633699999</v>
      </c>
      <c r="AU634" s="48">
        <v>-8.06382083433E-4</v>
      </c>
      <c r="AV634" s="47">
        <v>0.67660700217000003</v>
      </c>
      <c r="AW634" s="47">
        <v>0.69140540030300002</v>
      </c>
      <c r="AX634" s="29" t="s">
        <v>133</v>
      </c>
      <c r="AY634" s="29" t="s">
        <v>133</v>
      </c>
      <c r="AZ634" s="47">
        <v>1.43161809032</v>
      </c>
      <c r="BA634" s="30">
        <v>-1</v>
      </c>
      <c r="BB634" s="42">
        <v>1</v>
      </c>
      <c r="BC634" s="31" t="s">
        <v>11465</v>
      </c>
      <c r="BD634" s="31" t="s">
        <v>11460</v>
      </c>
      <c r="BE634" s="31" t="s">
        <v>1711</v>
      </c>
      <c r="BF634" s="32" t="s">
        <v>133</v>
      </c>
      <c r="BG634" s="32" t="s">
        <v>133</v>
      </c>
      <c r="BH634" s="33">
        <v>0.05</v>
      </c>
      <c r="BI634" s="33">
        <v>0.05</v>
      </c>
      <c r="BJ634" s="32" t="s">
        <v>133</v>
      </c>
      <c r="BK634" s="32" t="s">
        <v>133</v>
      </c>
      <c r="BL634" s="32" t="s">
        <v>133</v>
      </c>
      <c r="BM634" s="34" t="s">
        <v>133</v>
      </c>
      <c r="BN634" s="34" t="s">
        <v>133</v>
      </c>
      <c r="BO634" s="34" t="s">
        <v>133</v>
      </c>
      <c r="BP634" s="34" t="s">
        <v>133</v>
      </c>
      <c r="BQ634" s="35" t="s">
        <v>133</v>
      </c>
      <c r="BR634" s="16">
        <f t="shared" si="84"/>
        <v>0.51575187832910507</v>
      </c>
      <c r="BS634" s="16">
        <f t="shared" si="85"/>
        <v>0.51575187832910507</v>
      </c>
      <c r="BT634" s="35" t="s">
        <v>133</v>
      </c>
      <c r="BU634" s="35" t="s">
        <v>133</v>
      </c>
      <c r="BV634" s="35" t="s">
        <v>133</v>
      </c>
      <c r="BW634" s="35" t="s">
        <v>133</v>
      </c>
      <c r="BX634" s="36">
        <v>0</v>
      </c>
      <c r="BY634" s="37" t="s">
        <v>133</v>
      </c>
    </row>
    <row r="635" spans="1:77" ht="50.1" customHeight="1">
      <c r="A635" s="19" t="s">
        <v>1007</v>
      </c>
      <c r="B635" s="20" t="s">
        <v>1120</v>
      </c>
      <c r="C635" s="21">
        <v>8</v>
      </c>
      <c r="D635" s="21" t="s">
        <v>992</v>
      </c>
      <c r="E635" s="40">
        <v>-2.6960500000000001</v>
      </c>
      <c r="F635" s="40">
        <v>107.61789</v>
      </c>
      <c r="G635" s="41">
        <v>1</v>
      </c>
      <c r="H635" s="22">
        <v>6389</v>
      </c>
      <c r="I635" s="22">
        <v>28</v>
      </c>
      <c r="J635" s="23">
        <v>6755.5</v>
      </c>
      <c r="K635" s="23">
        <v>6846</v>
      </c>
      <c r="L635" s="23">
        <v>6665</v>
      </c>
      <c r="M635" s="24" t="s">
        <v>993</v>
      </c>
      <c r="N635" s="25" t="s">
        <v>133</v>
      </c>
      <c r="O635" s="25" t="s">
        <v>133</v>
      </c>
      <c r="P635" s="25" t="s">
        <v>133</v>
      </c>
      <c r="Q635" s="25" t="s">
        <v>133</v>
      </c>
      <c r="R635" s="25" t="s">
        <v>133</v>
      </c>
      <c r="S635" s="44" t="s">
        <v>133</v>
      </c>
      <c r="T635" s="26" t="s">
        <v>1204</v>
      </c>
      <c r="U635" s="27" t="s">
        <v>133</v>
      </c>
      <c r="V635" s="27" t="s">
        <v>133</v>
      </c>
      <c r="W635" s="27" t="s">
        <v>133</v>
      </c>
      <c r="X635" s="27" t="s">
        <v>133</v>
      </c>
      <c r="Y635" s="27">
        <v>0.01</v>
      </c>
      <c r="Z635" s="27" t="s">
        <v>133</v>
      </c>
      <c r="AA635" s="27" t="s">
        <v>133</v>
      </c>
      <c r="AB635" s="28" t="s">
        <v>133</v>
      </c>
      <c r="AC635" s="28">
        <v>0.5</v>
      </c>
      <c r="AD635" s="28">
        <v>0.03</v>
      </c>
      <c r="AE635" s="28" t="s">
        <v>796</v>
      </c>
      <c r="AF635" s="28">
        <v>0.1</v>
      </c>
      <c r="AG635" s="39" t="s">
        <v>133</v>
      </c>
      <c r="AH635" s="39" t="s">
        <v>133</v>
      </c>
      <c r="AI635" s="39" t="s">
        <v>133</v>
      </c>
      <c r="AJ635" s="39" t="s">
        <v>133</v>
      </c>
      <c r="AK635" s="39" t="s">
        <v>133</v>
      </c>
      <c r="AL635" s="39">
        <v>1.78</v>
      </c>
      <c r="AM635" s="45" t="s">
        <v>133</v>
      </c>
      <c r="AN635" s="15">
        <f t="shared" si="86"/>
        <v>0.51088159097779207</v>
      </c>
      <c r="AO635" s="15">
        <f t="shared" si="87"/>
        <v>0.51088159097779207</v>
      </c>
      <c r="AP635" s="47">
        <v>-1.4627379384999999</v>
      </c>
      <c r="AQ635" s="29" t="s">
        <v>133</v>
      </c>
      <c r="AR635" s="29" t="s">
        <v>133</v>
      </c>
      <c r="AS635" s="148">
        <v>-0.69757187302799994</v>
      </c>
      <c r="AT635" s="148">
        <v>-0.67821976633699999</v>
      </c>
      <c r="AU635" s="48">
        <v>-8.06382083433E-4</v>
      </c>
      <c r="AV635" s="47">
        <v>0.67660700217000003</v>
      </c>
      <c r="AW635" s="47">
        <v>0.69140540030300002</v>
      </c>
      <c r="AX635" s="29" t="s">
        <v>133</v>
      </c>
      <c r="AY635" s="29" t="s">
        <v>133</v>
      </c>
      <c r="AZ635" s="47">
        <v>1.43161809032</v>
      </c>
      <c r="BA635" s="30">
        <v>-1</v>
      </c>
      <c r="BB635" s="42">
        <v>1</v>
      </c>
      <c r="BC635" s="31" t="s">
        <v>11465</v>
      </c>
      <c r="BD635" s="31" t="s">
        <v>11460</v>
      </c>
      <c r="BE635" s="31" t="s">
        <v>1711</v>
      </c>
      <c r="BF635" s="32" t="s">
        <v>133</v>
      </c>
      <c r="BG635" s="32" t="s">
        <v>133</v>
      </c>
      <c r="BH635" s="33">
        <v>0.05</v>
      </c>
      <c r="BI635" s="33">
        <v>0.05</v>
      </c>
      <c r="BJ635" s="32" t="s">
        <v>133</v>
      </c>
      <c r="BK635" s="32" t="s">
        <v>133</v>
      </c>
      <c r="BL635" s="32" t="s">
        <v>133</v>
      </c>
      <c r="BM635" s="34" t="s">
        <v>133</v>
      </c>
      <c r="BN635" s="34" t="s">
        <v>133</v>
      </c>
      <c r="BO635" s="34" t="s">
        <v>133</v>
      </c>
      <c r="BP635" s="34" t="s">
        <v>133</v>
      </c>
      <c r="BQ635" s="35" t="s">
        <v>133</v>
      </c>
      <c r="BR635" s="16">
        <f t="shared" si="84"/>
        <v>0.51575187832910507</v>
      </c>
      <c r="BS635" s="16">
        <f t="shared" si="85"/>
        <v>0.51575187832910507</v>
      </c>
      <c r="BT635" s="35" t="s">
        <v>133</v>
      </c>
      <c r="BU635" s="35" t="s">
        <v>133</v>
      </c>
      <c r="BV635" s="35" t="s">
        <v>133</v>
      </c>
      <c r="BW635" s="35" t="s">
        <v>133</v>
      </c>
      <c r="BX635" s="36">
        <v>0</v>
      </c>
      <c r="BY635" s="37" t="s">
        <v>133</v>
      </c>
    </row>
    <row r="636" spans="1:77" ht="50.1" customHeight="1">
      <c r="A636" s="19" t="s">
        <v>1008</v>
      </c>
      <c r="B636" s="20" t="s">
        <v>1120</v>
      </c>
      <c r="C636" s="21">
        <v>8</v>
      </c>
      <c r="D636" s="21" t="s">
        <v>992</v>
      </c>
      <c r="E636" s="40">
        <v>-2.6944599999999999</v>
      </c>
      <c r="F636" s="40">
        <v>107.61704</v>
      </c>
      <c r="G636" s="41">
        <v>1</v>
      </c>
      <c r="H636" s="22">
        <v>6433</v>
      </c>
      <c r="I636" s="22">
        <v>28</v>
      </c>
      <c r="J636" s="23">
        <v>6809</v>
      </c>
      <c r="K636" s="23">
        <v>6901</v>
      </c>
      <c r="L636" s="23">
        <v>6717</v>
      </c>
      <c r="M636" s="24" t="s">
        <v>993</v>
      </c>
      <c r="N636" s="25" t="s">
        <v>133</v>
      </c>
      <c r="O636" s="25" t="s">
        <v>133</v>
      </c>
      <c r="P636" s="25" t="s">
        <v>133</v>
      </c>
      <c r="Q636" s="25" t="s">
        <v>133</v>
      </c>
      <c r="R636" s="25" t="s">
        <v>133</v>
      </c>
      <c r="S636" s="44" t="s">
        <v>133</v>
      </c>
      <c r="T636" s="26" t="s">
        <v>1204</v>
      </c>
      <c r="U636" s="27" t="s">
        <v>133</v>
      </c>
      <c r="V636" s="27" t="s">
        <v>133</v>
      </c>
      <c r="W636" s="27" t="s">
        <v>133</v>
      </c>
      <c r="X636" s="27" t="s">
        <v>133</v>
      </c>
      <c r="Y636" s="27">
        <v>0.01</v>
      </c>
      <c r="Z636" s="27" t="s">
        <v>133</v>
      </c>
      <c r="AA636" s="27" t="s">
        <v>133</v>
      </c>
      <c r="AB636" s="28" t="s">
        <v>133</v>
      </c>
      <c r="AC636" s="28">
        <v>0.5</v>
      </c>
      <c r="AD636" s="28">
        <v>0.03</v>
      </c>
      <c r="AE636" s="28" t="s">
        <v>796</v>
      </c>
      <c r="AF636" s="28">
        <v>0.1</v>
      </c>
      <c r="AG636" s="39" t="s">
        <v>133</v>
      </c>
      <c r="AH636" s="39" t="s">
        <v>133</v>
      </c>
      <c r="AI636" s="39" t="s">
        <v>133</v>
      </c>
      <c r="AJ636" s="39" t="s">
        <v>133</v>
      </c>
      <c r="AK636" s="39" t="s">
        <v>133</v>
      </c>
      <c r="AL636" s="39">
        <v>-1.25</v>
      </c>
      <c r="AM636" s="45" t="s">
        <v>133</v>
      </c>
      <c r="AN636" s="15">
        <f t="shared" si="86"/>
        <v>0.51088159097779207</v>
      </c>
      <c r="AO636" s="15">
        <f t="shared" si="87"/>
        <v>0.51088159097779207</v>
      </c>
      <c r="AP636" s="47">
        <v>-1.4631281380200001</v>
      </c>
      <c r="AQ636" s="29" t="s">
        <v>133</v>
      </c>
      <c r="AR636" s="29" t="s">
        <v>133</v>
      </c>
      <c r="AS636" s="148">
        <v>-0.69774330599199996</v>
      </c>
      <c r="AT636" s="148">
        <v>-0.67846234989300003</v>
      </c>
      <c r="AU636" s="48">
        <v>-6.4043869845500001E-4</v>
      </c>
      <c r="AV636" s="47">
        <v>0.677181472497</v>
      </c>
      <c r="AW636" s="47">
        <v>0.69191034665999995</v>
      </c>
      <c r="AX636" s="29" t="s">
        <v>133</v>
      </c>
      <c r="AY636" s="29" t="s">
        <v>133</v>
      </c>
      <c r="AZ636" s="47">
        <v>1.43274319442</v>
      </c>
      <c r="BA636" s="30">
        <v>-1</v>
      </c>
      <c r="BB636" s="42">
        <v>1</v>
      </c>
      <c r="BC636" s="31" t="s">
        <v>11465</v>
      </c>
      <c r="BD636" s="31" t="s">
        <v>11460</v>
      </c>
      <c r="BE636" s="31" t="s">
        <v>1711</v>
      </c>
      <c r="BF636" s="32" t="s">
        <v>133</v>
      </c>
      <c r="BG636" s="32" t="s">
        <v>133</v>
      </c>
      <c r="BH636" s="33">
        <v>0.05</v>
      </c>
      <c r="BI636" s="33">
        <v>0.05</v>
      </c>
      <c r="BJ636" s="32" t="s">
        <v>133</v>
      </c>
      <c r="BK636" s="32" t="s">
        <v>133</v>
      </c>
      <c r="BL636" s="32" t="s">
        <v>133</v>
      </c>
      <c r="BM636" s="34" t="s">
        <v>133</v>
      </c>
      <c r="BN636" s="34" t="s">
        <v>133</v>
      </c>
      <c r="BO636" s="34" t="s">
        <v>133</v>
      </c>
      <c r="BP636" s="34" t="s">
        <v>133</v>
      </c>
      <c r="BQ636" s="35" t="s">
        <v>133</v>
      </c>
      <c r="BR636" s="16">
        <f t="shared" si="84"/>
        <v>0.51575187832910507</v>
      </c>
      <c r="BS636" s="16">
        <f t="shared" si="85"/>
        <v>0.51575187832910507</v>
      </c>
      <c r="BT636" s="35" t="s">
        <v>133</v>
      </c>
      <c r="BU636" s="35" t="s">
        <v>133</v>
      </c>
      <c r="BV636" s="35" t="s">
        <v>133</v>
      </c>
      <c r="BW636" s="35" t="s">
        <v>133</v>
      </c>
      <c r="BX636" s="36">
        <v>0</v>
      </c>
      <c r="BY636" s="37" t="s">
        <v>133</v>
      </c>
    </row>
    <row r="637" spans="1:77" ht="50.1" customHeight="1">
      <c r="A637" s="19" t="s">
        <v>1009</v>
      </c>
      <c r="B637" s="20" t="s">
        <v>1120</v>
      </c>
      <c r="C637" s="21">
        <v>8</v>
      </c>
      <c r="D637" s="21" t="s">
        <v>992</v>
      </c>
      <c r="E637" s="40">
        <v>-2.6944599999999999</v>
      </c>
      <c r="F637" s="40">
        <v>107.61704</v>
      </c>
      <c r="G637" s="41">
        <v>1</v>
      </c>
      <c r="H637" s="22">
        <v>6328</v>
      </c>
      <c r="I637" s="22">
        <v>22</v>
      </c>
      <c r="J637" s="23">
        <v>6691</v>
      </c>
      <c r="K637" s="23">
        <v>6762</v>
      </c>
      <c r="L637" s="23">
        <v>6620</v>
      </c>
      <c r="M637" s="24" t="s">
        <v>993</v>
      </c>
      <c r="N637" s="25" t="s">
        <v>133</v>
      </c>
      <c r="O637" s="25" t="s">
        <v>133</v>
      </c>
      <c r="P637" s="25" t="s">
        <v>133</v>
      </c>
      <c r="Q637" s="25" t="s">
        <v>133</v>
      </c>
      <c r="R637" s="25" t="s">
        <v>133</v>
      </c>
      <c r="S637" s="44" t="s">
        <v>133</v>
      </c>
      <c r="T637" s="26" t="s">
        <v>1204</v>
      </c>
      <c r="U637" s="27" t="s">
        <v>133</v>
      </c>
      <c r="V637" s="27" t="s">
        <v>133</v>
      </c>
      <c r="W637" s="27" t="s">
        <v>133</v>
      </c>
      <c r="X637" s="27" t="s">
        <v>133</v>
      </c>
      <c r="Y637" s="27">
        <v>0.01</v>
      </c>
      <c r="Z637" s="27" t="s">
        <v>133</v>
      </c>
      <c r="AA637" s="27" t="s">
        <v>133</v>
      </c>
      <c r="AB637" s="28" t="s">
        <v>133</v>
      </c>
      <c r="AC637" s="28">
        <v>0.5</v>
      </c>
      <c r="AD637" s="28">
        <v>0.03</v>
      </c>
      <c r="AE637" s="28" t="s">
        <v>796</v>
      </c>
      <c r="AF637" s="28">
        <v>0.1</v>
      </c>
      <c r="AG637" s="39" t="s">
        <v>133</v>
      </c>
      <c r="AH637" s="39" t="s">
        <v>133</v>
      </c>
      <c r="AI637" s="39" t="s">
        <v>133</v>
      </c>
      <c r="AJ637" s="39" t="s">
        <v>133</v>
      </c>
      <c r="AK637" s="39" t="s">
        <v>133</v>
      </c>
      <c r="AL637" s="39">
        <v>1.2390000000000001</v>
      </c>
      <c r="AM637" s="45" t="s">
        <v>133</v>
      </c>
      <c r="AN637" s="15">
        <f t="shared" si="86"/>
        <v>0.51088159097779207</v>
      </c>
      <c r="AO637" s="15">
        <f t="shared" si="87"/>
        <v>0.51088159097779207</v>
      </c>
      <c r="AP637" s="47">
        <v>-1.4631281380200001</v>
      </c>
      <c r="AQ637" s="29" t="s">
        <v>133</v>
      </c>
      <c r="AR637" s="29" t="s">
        <v>133</v>
      </c>
      <c r="AS637" s="148">
        <v>-0.69774330599199996</v>
      </c>
      <c r="AT637" s="148">
        <v>-0.67846234989300003</v>
      </c>
      <c r="AU637" s="48">
        <v>-6.4043869845500001E-4</v>
      </c>
      <c r="AV637" s="47">
        <v>0.677181472497</v>
      </c>
      <c r="AW637" s="47">
        <v>0.69191034665999995</v>
      </c>
      <c r="AX637" s="29" t="s">
        <v>133</v>
      </c>
      <c r="AY637" s="29" t="s">
        <v>133</v>
      </c>
      <c r="AZ637" s="47">
        <v>1.43274319442</v>
      </c>
      <c r="BA637" s="30">
        <v>-1</v>
      </c>
      <c r="BB637" s="42">
        <v>1</v>
      </c>
      <c r="BC637" s="31" t="s">
        <v>11465</v>
      </c>
      <c r="BD637" s="31" t="s">
        <v>11460</v>
      </c>
      <c r="BE637" s="31" t="s">
        <v>1711</v>
      </c>
      <c r="BF637" s="32" t="s">
        <v>133</v>
      </c>
      <c r="BG637" s="32" t="s">
        <v>133</v>
      </c>
      <c r="BH637" s="33">
        <v>0.05</v>
      </c>
      <c r="BI637" s="33">
        <v>0.05</v>
      </c>
      <c r="BJ637" s="32" t="s">
        <v>133</v>
      </c>
      <c r="BK637" s="32" t="s">
        <v>133</v>
      </c>
      <c r="BL637" s="32" t="s">
        <v>133</v>
      </c>
      <c r="BM637" s="34" t="s">
        <v>133</v>
      </c>
      <c r="BN637" s="34" t="s">
        <v>133</v>
      </c>
      <c r="BO637" s="34" t="s">
        <v>133</v>
      </c>
      <c r="BP637" s="34" t="s">
        <v>133</v>
      </c>
      <c r="BQ637" s="35" t="s">
        <v>133</v>
      </c>
      <c r="BR637" s="16">
        <f t="shared" si="84"/>
        <v>0.51575187832910507</v>
      </c>
      <c r="BS637" s="16">
        <f t="shared" si="85"/>
        <v>0.51575187832910507</v>
      </c>
      <c r="BT637" s="35" t="s">
        <v>133</v>
      </c>
      <c r="BU637" s="35" t="s">
        <v>133</v>
      </c>
      <c r="BV637" s="35" t="s">
        <v>133</v>
      </c>
      <c r="BW637" s="35" t="s">
        <v>133</v>
      </c>
      <c r="BX637" s="36">
        <v>0</v>
      </c>
      <c r="BY637" s="37" t="s">
        <v>133</v>
      </c>
    </row>
    <row r="638" spans="1:77" ht="50.1" customHeight="1">
      <c r="A638" s="19" t="s">
        <v>1010</v>
      </c>
      <c r="B638" s="20" t="s">
        <v>1120</v>
      </c>
      <c r="C638" s="21">
        <v>8</v>
      </c>
      <c r="D638" s="21" t="s">
        <v>992</v>
      </c>
      <c r="E638" s="40">
        <v>-2.6978499999999999</v>
      </c>
      <c r="F638" s="40">
        <v>107.61622</v>
      </c>
      <c r="G638" s="41">
        <v>1</v>
      </c>
      <c r="H638" s="22">
        <v>6290</v>
      </c>
      <c r="I638" s="22">
        <v>22</v>
      </c>
      <c r="J638" s="23">
        <v>6642</v>
      </c>
      <c r="K638" s="23">
        <v>6723</v>
      </c>
      <c r="L638" s="23">
        <v>6561</v>
      </c>
      <c r="M638" s="24" t="s">
        <v>993</v>
      </c>
      <c r="N638" s="25" t="s">
        <v>133</v>
      </c>
      <c r="O638" s="25" t="s">
        <v>133</v>
      </c>
      <c r="P638" s="25" t="s">
        <v>133</v>
      </c>
      <c r="Q638" s="25" t="s">
        <v>133</v>
      </c>
      <c r="R638" s="25" t="s">
        <v>133</v>
      </c>
      <c r="S638" s="44" t="s">
        <v>133</v>
      </c>
      <c r="T638" s="26" t="s">
        <v>1204</v>
      </c>
      <c r="U638" s="27" t="s">
        <v>133</v>
      </c>
      <c r="V638" s="27" t="s">
        <v>133</v>
      </c>
      <c r="W638" s="27" t="s">
        <v>133</v>
      </c>
      <c r="X638" s="27" t="s">
        <v>133</v>
      </c>
      <c r="Y638" s="27">
        <v>0.01</v>
      </c>
      <c r="Z638" s="27" t="s">
        <v>133</v>
      </c>
      <c r="AA638" s="27" t="s">
        <v>133</v>
      </c>
      <c r="AB638" s="28" t="s">
        <v>133</v>
      </c>
      <c r="AC638" s="28">
        <v>0.5</v>
      </c>
      <c r="AD638" s="28">
        <v>0.03</v>
      </c>
      <c r="AE638" s="28" t="s">
        <v>796</v>
      </c>
      <c r="AF638" s="28">
        <v>0.1</v>
      </c>
      <c r="AG638" s="39" t="s">
        <v>133</v>
      </c>
      <c r="AH638" s="39" t="s">
        <v>133</v>
      </c>
      <c r="AI638" s="39" t="s">
        <v>133</v>
      </c>
      <c r="AJ638" s="39" t="s">
        <v>133</v>
      </c>
      <c r="AK638" s="39" t="s">
        <v>133</v>
      </c>
      <c r="AL638" s="39">
        <v>1.304</v>
      </c>
      <c r="AM638" s="45" t="s">
        <v>133</v>
      </c>
      <c r="AN638" s="15">
        <f t="shared" si="86"/>
        <v>0.51088159097779207</v>
      </c>
      <c r="AO638" s="15">
        <f t="shared" si="87"/>
        <v>0.51088159097779207</v>
      </c>
      <c r="AP638" s="47">
        <v>-1.4625012695899999</v>
      </c>
      <c r="AQ638" s="29" t="s">
        <v>133</v>
      </c>
      <c r="AR638" s="29" t="s">
        <v>133</v>
      </c>
      <c r="AS638" s="148">
        <v>-0.69745741871300004</v>
      </c>
      <c r="AT638" s="148">
        <v>-0.67812965431799999</v>
      </c>
      <c r="AU638" s="48">
        <v>-1.0333301545099999E-3</v>
      </c>
      <c r="AV638" s="47">
        <v>0.67606299400900005</v>
      </c>
      <c r="AW638" s="47">
        <v>0.690807882963</v>
      </c>
      <c r="AX638" s="29" t="s">
        <v>133</v>
      </c>
      <c r="AY638" s="29" t="s">
        <v>133</v>
      </c>
      <c r="AZ638" s="47">
        <v>1.4302275229100001</v>
      </c>
      <c r="BA638" s="30">
        <v>-1</v>
      </c>
      <c r="BB638" s="42">
        <v>1</v>
      </c>
      <c r="BC638" s="31" t="s">
        <v>11465</v>
      </c>
      <c r="BD638" s="31" t="s">
        <v>11460</v>
      </c>
      <c r="BE638" s="31" t="s">
        <v>1711</v>
      </c>
      <c r="BF638" s="32" t="s">
        <v>133</v>
      </c>
      <c r="BG638" s="32" t="s">
        <v>133</v>
      </c>
      <c r="BH638" s="33">
        <v>0.05</v>
      </c>
      <c r="BI638" s="33">
        <v>0.05</v>
      </c>
      <c r="BJ638" s="32" t="s">
        <v>133</v>
      </c>
      <c r="BK638" s="32" t="s">
        <v>133</v>
      </c>
      <c r="BL638" s="32" t="s">
        <v>133</v>
      </c>
      <c r="BM638" s="34" t="s">
        <v>133</v>
      </c>
      <c r="BN638" s="34" t="s">
        <v>133</v>
      </c>
      <c r="BO638" s="34" t="s">
        <v>133</v>
      </c>
      <c r="BP638" s="34" t="s">
        <v>133</v>
      </c>
      <c r="BQ638" s="35" t="s">
        <v>133</v>
      </c>
      <c r="BR638" s="16">
        <f t="shared" si="84"/>
        <v>0.51575187832910507</v>
      </c>
      <c r="BS638" s="16">
        <f t="shared" si="85"/>
        <v>0.51575187832910507</v>
      </c>
      <c r="BT638" s="35" t="s">
        <v>133</v>
      </c>
      <c r="BU638" s="35" t="s">
        <v>133</v>
      </c>
      <c r="BV638" s="35" t="s">
        <v>133</v>
      </c>
      <c r="BW638" s="35" t="s">
        <v>133</v>
      </c>
      <c r="BX638" s="36">
        <v>0</v>
      </c>
      <c r="BY638" s="37" t="s">
        <v>133</v>
      </c>
    </row>
    <row r="639" spans="1:77" ht="50.1" customHeight="1">
      <c r="A639" s="19" t="s">
        <v>1011</v>
      </c>
      <c r="B639" s="20" t="s">
        <v>1120</v>
      </c>
      <c r="C639" s="21">
        <v>8</v>
      </c>
      <c r="D639" s="21" t="s">
        <v>992</v>
      </c>
      <c r="E639" s="40">
        <v>-2.6978499999999999</v>
      </c>
      <c r="F639" s="40">
        <v>107.61622</v>
      </c>
      <c r="G639" s="41">
        <v>1</v>
      </c>
      <c r="H639" s="22">
        <v>6233</v>
      </c>
      <c r="I639" s="22">
        <v>28</v>
      </c>
      <c r="J639" s="23">
        <v>6570</v>
      </c>
      <c r="K639" s="23">
        <v>6658</v>
      </c>
      <c r="L639" s="23">
        <v>6482</v>
      </c>
      <c r="M639" s="24" t="s">
        <v>993</v>
      </c>
      <c r="N639" s="25" t="s">
        <v>133</v>
      </c>
      <c r="O639" s="25" t="s">
        <v>133</v>
      </c>
      <c r="P639" s="25" t="s">
        <v>133</v>
      </c>
      <c r="Q639" s="25" t="s">
        <v>133</v>
      </c>
      <c r="R639" s="25" t="s">
        <v>133</v>
      </c>
      <c r="S639" s="44" t="s">
        <v>133</v>
      </c>
      <c r="T639" s="26" t="s">
        <v>1204</v>
      </c>
      <c r="U639" s="27" t="s">
        <v>133</v>
      </c>
      <c r="V639" s="27" t="s">
        <v>133</v>
      </c>
      <c r="W639" s="27" t="s">
        <v>133</v>
      </c>
      <c r="X639" s="27" t="s">
        <v>133</v>
      </c>
      <c r="Y639" s="27">
        <v>0.01</v>
      </c>
      <c r="Z639" s="27" t="s">
        <v>133</v>
      </c>
      <c r="AA639" s="27" t="s">
        <v>133</v>
      </c>
      <c r="AB639" s="28" t="s">
        <v>133</v>
      </c>
      <c r="AC639" s="28">
        <v>0.5</v>
      </c>
      <c r="AD639" s="28">
        <v>0.03</v>
      </c>
      <c r="AE639" s="28" t="s">
        <v>796</v>
      </c>
      <c r="AF639" s="28">
        <v>0.1</v>
      </c>
      <c r="AG639" s="39" t="s">
        <v>133</v>
      </c>
      <c r="AH639" s="39" t="s">
        <v>133</v>
      </c>
      <c r="AI639" s="39" t="s">
        <v>133</v>
      </c>
      <c r="AJ639" s="39" t="s">
        <v>133</v>
      </c>
      <c r="AK639" s="39" t="s">
        <v>133</v>
      </c>
      <c r="AL639" s="39">
        <v>-1.25</v>
      </c>
      <c r="AM639" s="45" t="s">
        <v>133</v>
      </c>
      <c r="AN639" s="15">
        <f t="shared" si="86"/>
        <v>0.51088159097779207</v>
      </c>
      <c r="AO639" s="15">
        <f t="shared" si="87"/>
        <v>0.51088159097779207</v>
      </c>
      <c r="AP639" s="47">
        <v>-1.4625012695899999</v>
      </c>
      <c r="AQ639" s="29" t="s">
        <v>133</v>
      </c>
      <c r="AR639" s="29" t="s">
        <v>133</v>
      </c>
      <c r="AS639" s="148">
        <v>-0.69745741871300004</v>
      </c>
      <c r="AT639" s="148">
        <v>-0.67812965431799999</v>
      </c>
      <c r="AU639" s="48">
        <v>-1.0333301545099999E-3</v>
      </c>
      <c r="AV639" s="47">
        <v>0.67606299400900005</v>
      </c>
      <c r="AW639" s="47">
        <v>0.690807882963</v>
      </c>
      <c r="AX639" s="29" t="s">
        <v>133</v>
      </c>
      <c r="AY639" s="29" t="s">
        <v>133</v>
      </c>
      <c r="AZ639" s="47">
        <v>1.4302275229100001</v>
      </c>
      <c r="BA639" s="30">
        <v>-1</v>
      </c>
      <c r="BB639" s="42">
        <v>1</v>
      </c>
      <c r="BC639" s="31" t="s">
        <v>11465</v>
      </c>
      <c r="BD639" s="31" t="s">
        <v>11460</v>
      </c>
      <c r="BE639" s="31" t="s">
        <v>1711</v>
      </c>
      <c r="BF639" s="32" t="s">
        <v>133</v>
      </c>
      <c r="BG639" s="32" t="s">
        <v>133</v>
      </c>
      <c r="BH639" s="33">
        <v>0.05</v>
      </c>
      <c r="BI639" s="33">
        <v>0.05</v>
      </c>
      <c r="BJ639" s="32" t="s">
        <v>133</v>
      </c>
      <c r="BK639" s="32" t="s">
        <v>133</v>
      </c>
      <c r="BL639" s="32" t="s">
        <v>133</v>
      </c>
      <c r="BM639" s="34" t="s">
        <v>133</v>
      </c>
      <c r="BN639" s="34" t="s">
        <v>133</v>
      </c>
      <c r="BO639" s="34" t="s">
        <v>133</v>
      </c>
      <c r="BP639" s="34" t="s">
        <v>133</v>
      </c>
      <c r="BQ639" s="35" t="s">
        <v>133</v>
      </c>
      <c r="BR639" s="16">
        <f t="shared" si="84"/>
        <v>0.51575187832910507</v>
      </c>
      <c r="BS639" s="16">
        <f t="shared" si="85"/>
        <v>0.51575187832910507</v>
      </c>
      <c r="BT639" s="35" t="s">
        <v>133</v>
      </c>
      <c r="BU639" s="35" t="s">
        <v>133</v>
      </c>
      <c r="BV639" s="35" t="s">
        <v>133</v>
      </c>
      <c r="BW639" s="35" t="s">
        <v>133</v>
      </c>
      <c r="BX639" s="36">
        <v>0</v>
      </c>
      <c r="BY639" s="37" t="s">
        <v>133</v>
      </c>
    </row>
    <row r="640" spans="1:77" ht="50.1" customHeight="1">
      <c r="A640" s="19" t="s">
        <v>1012</v>
      </c>
      <c r="B640" s="20" t="s">
        <v>1120</v>
      </c>
      <c r="C640" s="21">
        <v>8</v>
      </c>
      <c r="D640" s="21" t="s">
        <v>992</v>
      </c>
      <c r="E640" s="40">
        <v>-2.6819700000000002</v>
      </c>
      <c r="F640" s="40">
        <v>107.62744000000001</v>
      </c>
      <c r="G640" s="41">
        <v>1</v>
      </c>
      <c r="H640" s="22">
        <v>6270</v>
      </c>
      <c r="I640" s="22">
        <v>21</v>
      </c>
      <c r="J640" s="23">
        <v>6620.5</v>
      </c>
      <c r="K640" s="23">
        <v>6703</v>
      </c>
      <c r="L640" s="23">
        <v>6538</v>
      </c>
      <c r="M640" s="24" t="s">
        <v>993</v>
      </c>
      <c r="N640" s="25" t="s">
        <v>133</v>
      </c>
      <c r="O640" s="25" t="s">
        <v>133</v>
      </c>
      <c r="P640" s="25" t="s">
        <v>133</v>
      </c>
      <c r="Q640" s="25" t="s">
        <v>133</v>
      </c>
      <c r="R640" s="25" t="s">
        <v>133</v>
      </c>
      <c r="S640" s="44" t="s">
        <v>133</v>
      </c>
      <c r="T640" s="26" t="s">
        <v>1204</v>
      </c>
      <c r="U640" s="27" t="s">
        <v>133</v>
      </c>
      <c r="V640" s="27" t="s">
        <v>133</v>
      </c>
      <c r="W640" s="27" t="s">
        <v>133</v>
      </c>
      <c r="X640" s="27" t="s">
        <v>133</v>
      </c>
      <c r="Y640" s="27">
        <v>0.01</v>
      </c>
      <c r="Z640" s="27" t="s">
        <v>133</v>
      </c>
      <c r="AA640" s="27" t="s">
        <v>133</v>
      </c>
      <c r="AB640" s="28" t="s">
        <v>133</v>
      </c>
      <c r="AC640" s="28">
        <v>0.5</v>
      </c>
      <c r="AD640" s="28">
        <v>0.03</v>
      </c>
      <c r="AE640" s="28" t="s">
        <v>796</v>
      </c>
      <c r="AF640" s="28">
        <v>0.1</v>
      </c>
      <c r="AG640" s="39" t="s">
        <v>133</v>
      </c>
      <c r="AH640" s="39" t="s">
        <v>133</v>
      </c>
      <c r="AI640" s="39" t="s">
        <v>133</v>
      </c>
      <c r="AJ640" s="39" t="s">
        <v>133</v>
      </c>
      <c r="AK640" s="39" t="s">
        <v>133</v>
      </c>
      <c r="AL640" s="39">
        <v>-1.25</v>
      </c>
      <c r="AM640" s="45" t="s">
        <v>133</v>
      </c>
      <c r="AN640" s="15">
        <f t="shared" si="86"/>
        <v>0.51088159097779207</v>
      </c>
      <c r="AO640" s="15">
        <f t="shared" si="87"/>
        <v>0.51088159097779207</v>
      </c>
      <c r="AP640" s="47">
        <v>-1.4647838879499999</v>
      </c>
      <c r="AQ640" s="29" t="s">
        <v>133</v>
      </c>
      <c r="AR640" s="29" t="s">
        <v>133</v>
      </c>
      <c r="AS640" s="148">
        <v>-0.69857554049199999</v>
      </c>
      <c r="AT640" s="148">
        <v>-0.67913658872100002</v>
      </c>
      <c r="AU640" s="48">
        <v>9.2305626821099997E-4</v>
      </c>
      <c r="AV640" s="47">
        <v>0.680982701257</v>
      </c>
      <c r="AW640" s="47">
        <v>0.69609364309900001</v>
      </c>
      <c r="AX640" s="29" t="s">
        <v>133</v>
      </c>
      <c r="AY640" s="29" t="s">
        <v>133</v>
      </c>
      <c r="AZ640" s="47">
        <v>1.44239471955</v>
      </c>
      <c r="BA640" s="30">
        <v>-1</v>
      </c>
      <c r="BB640" s="42">
        <v>1</v>
      </c>
      <c r="BC640" s="31" t="s">
        <v>11465</v>
      </c>
      <c r="BD640" s="31" t="s">
        <v>11460</v>
      </c>
      <c r="BE640" s="31" t="s">
        <v>1711</v>
      </c>
      <c r="BF640" s="32" t="s">
        <v>133</v>
      </c>
      <c r="BG640" s="32" t="s">
        <v>133</v>
      </c>
      <c r="BH640" s="33">
        <v>0.05</v>
      </c>
      <c r="BI640" s="33">
        <v>0.05</v>
      </c>
      <c r="BJ640" s="32" t="s">
        <v>133</v>
      </c>
      <c r="BK640" s="32" t="s">
        <v>133</v>
      </c>
      <c r="BL640" s="32" t="s">
        <v>133</v>
      </c>
      <c r="BM640" s="34" t="s">
        <v>133</v>
      </c>
      <c r="BN640" s="34" t="s">
        <v>133</v>
      </c>
      <c r="BO640" s="34" t="s">
        <v>133</v>
      </c>
      <c r="BP640" s="34" t="s">
        <v>133</v>
      </c>
      <c r="BQ640" s="35" t="s">
        <v>133</v>
      </c>
      <c r="BR640" s="16">
        <f t="shared" si="84"/>
        <v>0.51575187832910507</v>
      </c>
      <c r="BS640" s="16">
        <f t="shared" si="85"/>
        <v>0.51575187832910507</v>
      </c>
      <c r="BT640" s="35" t="s">
        <v>133</v>
      </c>
      <c r="BU640" s="35" t="s">
        <v>133</v>
      </c>
      <c r="BV640" s="35" t="s">
        <v>133</v>
      </c>
      <c r="BW640" s="35" t="s">
        <v>133</v>
      </c>
      <c r="BX640" s="36">
        <v>0</v>
      </c>
      <c r="BY640" s="37" t="s">
        <v>133</v>
      </c>
    </row>
    <row r="641" spans="1:78" ht="50.1" customHeight="1">
      <c r="A641" s="19" t="s">
        <v>1013</v>
      </c>
      <c r="B641" s="20" t="s">
        <v>1120</v>
      </c>
      <c r="C641" s="21">
        <v>8</v>
      </c>
      <c r="D641" s="21" t="s">
        <v>992</v>
      </c>
      <c r="E641" s="40">
        <v>-2.6819700000000002</v>
      </c>
      <c r="F641" s="40">
        <v>107.62744000000001</v>
      </c>
      <c r="G641" s="41">
        <v>1</v>
      </c>
      <c r="H641" s="22">
        <v>6226</v>
      </c>
      <c r="I641" s="22">
        <v>22</v>
      </c>
      <c r="J641" s="23">
        <v>6564.5</v>
      </c>
      <c r="K641" s="23">
        <v>6644</v>
      </c>
      <c r="L641" s="23">
        <v>6485</v>
      </c>
      <c r="M641" s="24" t="s">
        <v>993</v>
      </c>
      <c r="N641" s="25" t="s">
        <v>133</v>
      </c>
      <c r="O641" s="25" t="s">
        <v>133</v>
      </c>
      <c r="P641" s="25" t="s">
        <v>133</v>
      </c>
      <c r="Q641" s="25" t="s">
        <v>133</v>
      </c>
      <c r="R641" s="25" t="s">
        <v>133</v>
      </c>
      <c r="S641" s="44" t="s">
        <v>133</v>
      </c>
      <c r="T641" s="26" t="s">
        <v>1204</v>
      </c>
      <c r="U641" s="27" t="s">
        <v>133</v>
      </c>
      <c r="V641" s="27" t="s">
        <v>133</v>
      </c>
      <c r="W641" s="27" t="s">
        <v>133</v>
      </c>
      <c r="X641" s="27" t="s">
        <v>133</v>
      </c>
      <c r="Y641" s="27">
        <v>0.01</v>
      </c>
      <c r="Z641" s="27" t="s">
        <v>133</v>
      </c>
      <c r="AA641" s="27" t="s">
        <v>133</v>
      </c>
      <c r="AB641" s="28" t="s">
        <v>133</v>
      </c>
      <c r="AC641" s="28">
        <v>0.5</v>
      </c>
      <c r="AD641" s="28">
        <v>0.03</v>
      </c>
      <c r="AE641" s="28" t="s">
        <v>796</v>
      </c>
      <c r="AF641" s="28">
        <v>0.1</v>
      </c>
      <c r="AG641" s="39" t="s">
        <v>133</v>
      </c>
      <c r="AH641" s="39" t="s">
        <v>133</v>
      </c>
      <c r="AI641" s="39" t="s">
        <v>133</v>
      </c>
      <c r="AJ641" s="39" t="s">
        <v>133</v>
      </c>
      <c r="AK641" s="39" t="s">
        <v>133</v>
      </c>
      <c r="AL641" s="39">
        <v>1.6220000000000001</v>
      </c>
      <c r="AM641" s="45" t="s">
        <v>133</v>
      </c>
      <c r="AN641" s="15">
        <f t="shared" si="86"/>
        <v>0.51088159097779207</v>
      </c>
      <c r="AO641" s="15">
        <f t="shared" si="87"/>
        <v>0.51088159097779207</v>
      </c>
      <c r="AP641" s="47">
        <v>-1.4647838879499999</v>
      </c>
      <c r="AQ641" s="29" t="s">
        <v>133</v>
      </c>
      <c r="AR641" s="29" t="s">
        <v>133</v>
      </c>
      <c r="AS641" s="148">
        <v>-0.69857554049199999</v>
      </c>
      <c r="AT641" s="148">
        <v>-0.67913658872100002</v>
      </c>
      <c r="AU641" s="48">
        <v>9.2305626821099997E-4</v>
      </c>
      <c r="AV641" s="47">
        <v>0.680982701257</v>
      </c>
      <c r="AW641" s="47">
        <v>0.69609364309900001</v>
      </c>
      <c r="AX641" s="29" t="s">
        <v>133</v>
      </c>
      <c r="AY641" s="29" t="s">
        <v>133</v>
      </c>
      <c r="AZ641" s="47">
        <v>1.44239471955</v>
      </c>
      <c r="BA641" s="30">
        <v>-1</v>
      </c>
      <c r="BB641" s="42">
        <v>1</v>
      </c>
      <c r="BC641" s="31" t="s">
        <v>11465</v>
      </c>
      <c r="BD641" s="31" t="s">
        <v>11460</v>
      </c>
      <c r="BE641" s="31" t="s">
        <v>1711</v>
      </c>
      <c r="BF641" s="32" t="s">
        <v>133</v>
      </c>
      <c r="BG641" s="32" t="s">
        <v>133</v>
      </c>
      <c r="BH641" s="33">
        <v>0.05</v>
      </c>
      <c r="BI641" s="33">
        <v>0.05</v>
      </c>
      <c r="BJ641" s="32" t="s">
        <v>133</v>
      </c>
      <c r="BK641" s="32" t="s">
        <v>133</v>
      </c>
      <c r="BL641" s="32" t="s">
        <v>133</v>
      </c>
      <c r="BM641" s="34" t="s">
        <v>133</v>
      </c>
      <c r="BN641" s="34" t="s">
        <v>133</v>
      </c>
      <c r="BO641" s="34" t="s">
        <v>133</v>
      </c>
      <c r="BP641" s="34" t="s">
        <v>133</v>
      </c>
      <c r="BQ641" s="35" t="s">
        <v>133</v>
      </c>
      <c r="BR641" s="16">
        <f t="shared" si="84"/>
        <v>0.51575187832910507</v>
      </c>
      <c r="BS641" s="16">
        <f t="shared" si="85"/>
        <v>0.51575187832910507</v>
      </c>
      <c r="BT641" s="35" t="s">
        <v>133</v>
      </c>
      <c r="BU641" s="35" t="s">
        <v>133</v>
      </c>
      <c r="BV641" s="35" t="s">
        <v>133</v>
      </c>
      <c r="BW641" s="35" t="s">
        <v>133</v>
      </c>
      <c r="BX641" s="36">
        <v>0</v>
      </c>
      <c r="BY641" s="37" t="s">
        <v>133</v>
      </c>
    </row>
    <row r="642" spans="1:78" ht="50.1" customHeight="1">
      <c r="A642" s="19" t="s">
        <v>1014</v>
      </c>
      <c r="B642" s="20" t="s">
        <v>1120</v>
      </c>
      <c r="C642" s="21">
        <v>8</v>
      </c>
      <c r="D642" s="21" t="s">
        <v>992</v>
      </c>
      <c r="E642" s="40">
        <v>-3.23278</v>
      </c>
      <c r="F642" s="40">
        <v>108.08150999999999</v>
      </c>
      <c r="G642" s="41" t="s">
        <v>55</v>
      </c>
      <c r="H642" s="22" t="s">
        <v>133</v>
      </c>
      <c r="I642" s="22" t="s">
        <v>133</v>
      </c>
      <c r="J642" s="23">
        <v>6690</v>
      </c>
      <c r="K642" s="23">
        <v>0</v>
      </c>
      <c r="L642" s="23">
        <v>0</v>
      </c>
      <c r="M642" s="24" t="s">
        <v>1731</v>
      </c>
      <c r="N642" s="25" t="s">
        <v>133</v>
      </c>
      <c r="O642" s="25" t="s">
        <v>133</v>
      </c>
      <c r="P642" s="25" t="s">
        <v>133</v>
      </c>
      <c r="Q642" s="25" t="s">
        <v>133</v>
      </c>
      <c r="R642" s="25" t="s">
        <v>133</v>
      </c>
      <c r="S642" s="44" t="s">
        <v>133</v>
      </c>
      <c r="T642" s="26" t="s">
        <v>1204</v>
      </c>
      <c r="U642" s="27" t="s">
        <v>133</v>
      </c>
      <c r="V642" s="27" t="s">
        <v>133</v>
      </c>
      <c r="W642" s="27" t="s">
        <v>133</v>
      </c>
      <c r="X642" s="27" t="s">
        <v>133</v>
      </c>
      <c r="Y642" s="27">
        <v>0.01</v>
      </c>
      <c r="Z642" s="27" t="s">
        <v>133</v>
      </c>
      <c r="AA642" s="27" t="s">
        <v>133</v>
      </c>
      <c r="AB642" s="28" t="s">
        <v>133</v>
      </c>
      <c r="AC642" s="28">
        <v>0.5</v>
      </c>
      <c r="AD642" s="28">
        <v>0.03</v>
      </c>
      <c r="AE642" s="28" t="s">
        <v>796</v>
      </c>
      <c r="AF642" s="28">
        <v>0.1</v>
      </c>
      <c r="AG642" s="39" t="s">
        <v>133</v>
      </c>
      <c r="AH642" s="39" t="s">
        <v>133</v>
      </c>
      <c r="AI642" s="39" t="s">
        <v>133</v>
      </c>
      <c r="AJ642" s="39" t="s">
        <v>133</v>
      </c>
      <c r="AK642" s="39" t="s">
        <v>133</v>
      </c>
      <c r="AL642" s="39">
        <v>0.48199999999999998</v>
      </c>
      <c r="AM642" s="45" t="s">
        <v>133</v>
      </c>
      <c r="AN642" s="15">
        <f t="shared" si="86"/>
        <v>0.51088159097779207</v>
      </c>
      <c r="AO642" s="15">
        <f t="shared" si="87"/>
        <v>0.51088159097779207</v>
      </c>
      <c r="AP642" s="47">
        <v>-0.918166643379</v>
      </c>
      <c r="AQ642" s="29" t="s">
        <v>133</v>
      </c>
      <c r="AR642" s="29" t="s">
        <v>133</v>
      </c>
      <c r="AS642" s="148">
        <v>-0.469630326481</v>
      </c>
      <c r="AT642" s="148">
        <v>-0.40630994441399998</v>
      </c>
      <c r="AU642" s="48">
        <v>-2.7197348096499999E-2</v>
      </c>
      <c r="AV642" s="47">
        <v>0.35191524822100001</v>
      </c>
      <c r="AW642" s="47">
        <v>0.39185164579999998</v>
      </c>
      <c r="AX642" s="29" t="s">
        <v>133</v>
      </c>
      <c r="AY642" s="29" t="s">
        <v>133</v>
      </c>
      <c r="AZ642" s="47">
        <v>0.73841520038599995</v>
      </c>
      <c r="BA642" s="30">
        <v>0</v>
      </c>
      <c r="BB642" s="42">
        <v>1</v>
      </c>
      <c r="BC642" s="31" t="s">
        <v>11464</v>
      </c>
      <c r="BD642" s="31" t="s">
        <v>11462</v>
      </c>
      <c r="BE642" s="31" t="s">
        <v>6047</v>
      </c>
      <c r="BF642" s="32">
        <v>-0.69389848493000006</v>
      </c>
      <c r="BG642" s="32">
        <v>0.224268158449</v>
      </c>
      <c r="BH642" s="33">
        <v>0.05</v>
      </c>
      <c r="BI642" s="33">
        <v>0.05</v>
      </c>
      <c r="BJ642" s="32" t="s">
        <v>133</v>
      </c>
      <c r="BK642" s="32" t="s">
        <v>133</v>
      </c>
      <c r="BL642" s="32" t="s">
        <v>133</v>
      </c>
      <c r="BM642" s="34" t="s">
        <v>133</v>
      </c>
      <c r="BN642" s="34" t="s">
        <v>133</v>
      </c>
      <c r="BO642" s="34" t="s">
        <v>133</v>
      </c>
      <c r="BP642" s="34" t="s">
        <v>133</v>
      </c>
      <c r="BQ642" s="16">
        <f t="shared" ref="BQ642:BQ664" si="88">AL642-BF642</f>
        <v>1.17589848493</v>
      </c>
      <c r="BR642" s="16">
        <f t="shared" si="84"/>
        <v>0.56240217539951409</v>
      </c>
      <c r="BS642" s="16">
        <f t="shared" si="85"/>
        <v>0.56240217539951409</v>
      </c>
      <c r="BT642" s="35" t="s">
        <v>133</v>
      </c>
      <c r="BU642" s="35" t="s">
        <v>133</v>
      </c>
      <c r="BV642" s="35" t="s">
        <v>133</v>
      </c>
      <c r="BW642" s="35" t="s">
        <v>133</v>
      </c>
      <c r="BX642" s="36">
        <v>0</v>
      </c>
      <c r="BY642" s="37" t="s">
        <v>133</v>
      </c>
      <c r="BZ642" s="38" t="s">
        <v>1732</v>
      </c>
    </row>
    <row r="643" spans="1:78" ht="50.1" customHeight="1">
      <c r="A643" s="19" t="s">
        <v>1015</v>
      </c>
      <c r="B643" s="20" t="s">
        <v>1120</v>
      </c>
      <c r="C643" s="21">
        <v>8</v>
      </c>
      <c r="D643" s="21" t="s">
        <v>992</v>
      </c>
      <c r="E643" s="40">
        <v>-3.23278</v>
      </c>
      <c r="F643" s="40">
        <v>108.08150999999999</v>
      </c>
      <c r="G643" s="41" t="s">
        <v>55</v>
      </c>
      <c r="H643" s="22" t="s">
        <v>133</v>
      </c>
      <c r="I643" s="22" t="s">
        <v>133</v>
      </c>
      <c r="J643" s="23">
        <v>6686</v>
      </c>
      <c r="K643" s="23">
        <v>0</v>
      </c>
      <c r="L643" s="23">
        <v>0</v>
      </c>
      <c r="M643" s="24" t="s">
        <v>1731</v>
      </c>
      <c r="N643" s="25" t="s">
        <v>133</v>
      </c>
      <c r="O643" s="25" t="s">
        <v>133</v>
      </c>
      <c r="P643" s="25" t="s">
        <v>133</v>
      </c>
      <c r="Q643" s="25" t="s">
        <v>133</v>
      </c>
      <c r="R643" s="25" t="s">
        <v>133</v>
      </c>
      <c r="S643" s="44" t="s">
        <v>133</v>
      </c>
      <c r="T643" s="26" t="s">
        <v>1204</v>
      </c>
      <c r="U643" s="27" t="s">
        <v>133</v>
      </c>
      <c r="V643" s="27" t="s">
        <v>133</v>
      </c>
      <c r="W643" s="27" t="s">
        <v>133</v>
      </c>
      <c r="X643" s="27" t="s">
        <v>133</v>
      </c>
      <c r="Y643" s="27">
        <v>0.01</v>
      </c>
      <c r="Z643" s="27" t="s">
        <v>133</v>
      </c>
      <c r="AA643" s="27" t="s">
        <v>133</v>
      </c>
      <c r="AB643" s="28" t="s">
        <v>133</v>
      </c>
      <c r="AC643" s="28">
        <v>0.5</v>
      </c>
      <c r="AD643" s="28">
        <v>0.03</v>
      </c>
      <c r="AE643" s="28" t="s">
        <v>796</v>
      </c>
      <c r="AF643" s="28">
        <v>0.1</v>
      </c>
      <c r="AG643" s="39" t="s">
        <v>133</v>
      </c>
      <c r="AH643" s="39" t="s">
        <v>133</v>
      </c>
      <c r="AI643" s="39" t="s">
        <v>133</v>
      </c>
      <c r="AJ643" s="39" t="s">
        <v>133</v>
      </c>
      <c r="AK643" s="39" t="s">
        <v>133</v>
      </c>
      <c r="AL643" s="39">
        <v>0.49099999999999999</v>
      </c>
      <c r="AM643" s="45" t="s">
        <v>133</v>
      </c>
      <c r="AN643" s="15">
        <f t="shared" si="86"/>
        <v>0.51088159097779207</v>
      </c>
      <c r="AO643" s="15">
        <f t="shared" si="87"/>
        <v>0.51088159097779207</v>
      </c>
      <c r="AP643" s="47">
        <v>-0.918166643379</v>
      </c>
      <c r="AQ643" s="29" t="s">
        <v>133</v>
      </c>
      <c r="AR643" s="29" t="s">
        <v>133</v>
      </c>
      <c r="AS643" s="148">
        <v>-0.469630326481</v>
      </c>
      <c r="AT643" s="148">
        <v>-0.40630994441399998</v>
      </c>
      <c r="AU643" s="48">
        <v>-2.7197348096499999E-2</v>
      </c>
      <c r="AV643" s="47">
        <v>0.35191524822100001</v>
      </c>
      <c r="AW643" s="47">
        <v>0.39185164579999998</v>
      </c>
      <c r="AX643" s="29" t="s">
        <v>133</v>
      </c>
      <c r="AY643" s="29" t="s">
        <v>133</v>
      </c>
      <c r="AZ643" s="47">
        <v>0.73841520038599995</v>
      </c>
      <c r="BA643" s="30">
        <v>0</v>
      </c>
      <c r="BB643" s="42">
        <v>1</v>
      </c>
      <c r="BC643" s="31" t="s">
        <v>11464</v>
      </c>
      <c r="BD643" s="31" t="s">
        <v>11462</v>
      </c>
      <c r="BE643" s="31" t="s">
        <v>6047</v>
      </c>
      <c r="BF643" s="32">
        <v>-0.69389848493000006</v>
      </c>
      <c r="BG643" s="32">
        <v>0.224268158449</v>
      </c>
      <c r="BH643" s="33">
        <v>0.05</v>
      </c>
      <c r="BI643" s="33">
        <v>0.05</v>
      </c>
      <c r="BJ643" s="32" t="s">
        <v>133</v>
      </c>
      <c r="BK643" s="32" t="s">
        <v>133</v>
      </c>
      <c r="BL643" s="32" t="s">
        <v>133</v>
      </c>
      <c r="BM643" s="34" t="s">
        <v>133</v>
      </c>
      <c r="BN643" s="34" t="s">
        <v>133</v>
      </c>
      <c r="BO643" s="34" t="s">
        <v>133</v>
      </c>
      <c r="BP643" s="34" t="s">
        <v>133</v>
      </c>
      <c r="BQ643" s="16">
        <f t="shared" si="88"/>
        <v>1.1848984849300002</v>
      </c>
      <c r="BR643" s="16">
        <f t="shared" si="84"/>
        <v>0.56240217539951409</v>
      </c>
      <c r="BS643" s="16">
        <f t="shared" si="85"/>
        <v>0.56240217539951409</v>
      </c>
      <c r="BT643" s="35" t="s">
        <v>133</v>
      </c>
      <c r="BU643" s="35" t="s">
        <v>133</v>
      </c>
      <c r="BV643" s="35" t="s">
        <v>133</v>
      </c>
      <c r="BW643" s="35" t="s">
        <v>133</v>
      </c>
      <c r="BX643" s="36">
        <v>0</v>
      </c>
      <c r="BY643" s="37" t="s">
        <v>133</v>
      </c>
      <c r="BZ643" s="38" t="s">
        <v>1732</v>
      </c>
    </row>
    <row r="644" spans="1:78" ht="50.1" customHeight="1">
      <c r="A644" s="19" t="s">
        <v>1016</v>
      </c>
      <c r="B644" s="20" t="s">
        <v>1120</v>
      </c>
      <c r="C644" s="21">
        <v>8</v>
      </c>
      <c r="D644" s="21" t="s">
        <v>992</v>
      </c>
      <c r="E644" s="40">
        <v>-3.23278</v>
      </c>
      <c r="F644" s="40">
        <v>108.08150999999999</v>
      </c>
      <c r="G644" s="41" t="s">
        <v>55</v>
      </c>
      <c r="H644" s="22" t="s">
        <v>133</v>
      </c>
      <c r="I644" s="22" t="s">
        <v>133</v>
      </c>
      <c r="J644" s="23">
        <v>6662</v>
      </c>
      <c r="K644" s="23">
        <v>0</v>
      </c>
      <c r="L644" s="23">
        <v>0</v>
      </c>
      <c r="M644" s="24" t="s">
        <v>1731</v>
      </c>
      <c r="N644" s="25" t="s">
        <v>133</v>
      </c>
      <c r="O644" s="25" t="s">
        <v>133</v>
      </c>
      <c r="P644" s="25" t="s">
        <v>133</v>
      </c>
      <c r="Q644" s="25" t="s">
        <v>133</v>
      </c>
      <c r="R644" s="25" t="s">
        <v>133</v>
      </c>
      <c r="S644" s="44" t="s">
        <v>133</v>
      </c>
      <c r="T644" s="26" t="s">
        <v>1204</v>
      </c>
      <c r="U644" s="27" t="s">
        <v>133</v>
      </c>
      <c r="V644" s="27" t="s">
        <v>133</v>
      </c>
      <c r="W644" s="27" t="s">
        <v>133</v>
      </c>
      <c r="X644" s="27" t="s">
        <v>133</v>
      </c>
      <c r="Y644" s="27">
        <v>0.01</v>
      </c>
      <c r="Z644" s="27" t="s">
        <v>133</v>
      </c>
      <c r="AA644" s="27" t="s">
        <v>133</v>
      </c>
      <c r="AB644" s="28" t="s">
        <v>133</v>
      </c>
      <c r="AC644" s="28">
        <v>0.5</v>
      </c>
      <c r="AD644" s="28">
        <v>0.03</v>
      </c>
      <c r="AE644" s="28" t="s">
        <v>796</v>
      </c>
      <c r="AF644" s="28">
        <v>0.1</v>
      </c>
      <c r="AG644" s="39" t="s">
        <v>133</v>
      </c>
      <c r="AH644" s="39" t="s">
        <v>133</v>
      </c>
      <c r="AI644" s="39" t="s">
        <v>133</v>
      </c>
      <c r="AJ644" s="39" t="s">
        <v>133</v>
      </c>
      <c r="AK644" s="39" t="s">
        <v>133</v>
      </c>
      <c r="AL644" s="39">
        <v>0.53800000000000003</v>
      </c>
      <c r="AM644" s="45" t="s">
        <v>133</v>
      </c>
      <c r="AN644" s="15">
        <f t="shared" si="86"/>
        <v>0.51088159097779207</v>
      </c>
      <c r="AO644" s="15">
        <f t="shared" si="87"/>
        <v>0.51088159097779207</v>
      </c>
      <c r="AP644" s="47">
        <v>-0.918166643379</v>
      </c>
      <c r="AQ644" s="29" t="s">
        <v>133</v>
      </c>
      <c r="AR644" s="29" t="s">
        <v>133</v>
      </c>
      <c r="AS644" s="148">
        <v>-0.469630326481</v>
      </c>
      <c r="AT644" s="148">
        <v>-0.40630994441399998</v>
      </c>
      <c r="AU644" s="48">
        <v>-2.7197348096499999E-2</v>
      </c>
      <c r="AV644" s="47">
        <v>0.35191524822100001</v>
      </c>
      <c r="AW644" s="47">
        <v>0.39185164579999998</v>
      </c>
      <c r="AX644" s="29" t="s">
        <v>133</v>
      </c>
      <c r="AY644" s="29" t="s">
        <v>133</v>
      </c>
      <c r="AZ644" s="47">
        <v>0.73841520038599995</v>
      </c>
      <c r="BA644" s="30">
        <v>0</v>
      </c>
      <c r="BB644" s="42">
        <v>1</v>
      </c>
      <c r="BC644" s="31" t="s">
        <v>11464</v>
      </c>
      <c r="BD644" s="31" t="s">
        <v>11462</v>
      </c>
      <c r="BE644" s="31" t="s">
        <v>6047</v>
      </c>
      <c r="BF644" s="32">
        <v>-0.69389848493000006</v>
      </c>
      <c r="BG644" s="32">
        <v>0.224268158449</v>
      </c>
      <c r="BH644" s="33">
        <v>0.05</v>
      </c>
      <c r="BI644" s="33">
        <v>0.05</v>
      </c>
      <c r="BJ644" s="32" t="s">
        <v>133</v>
      </c>
      <c r="BK644" s="32" t="s">
        <v>133</v>
      </c>
      <c r="BL644" s="32" t="s">
        <v>133</v>
      </c>
      <c r="BM644" s="34" t="s">
        <v>133</v>
      </c>
      <c r="BN644" s="34" t="s">
        <v>133</v>
      </c>
      <c r="BO644" s="34" t="s">
        <v>133</v>
      </c>
      <c r="BP644" s="34" t="s">
        <v>133</v>
      </c>
      <c r="BQ644" s="16">
        <f t="shared" si="88"/>
        <v>1.2318984849300001</v>
      </c>
      <c r="BR644" s="16">
        <f t="shared" si="84"/>
        <v>0.56240217539951409</v>
      </c>
      <c r="BS644" s="16">
        <f t="shared" si="85"/>
        <v>0.56240217539951409</v>
      </c>
      <c r="BT644" s="35" t="s">
        <v>133</v>
      </c>
      <c r="BU644" s="35" t="s">
        <v>133</v>
      </c>
      <c r="BV644" s="35" t="s">
        <v>133</v>
      </c>
      <c r="BW644" s="35" t="s">
        <v>133</v>
      </c>
      <c r="BX644" s="36">
        <v>0</v>
      </c>
      <c r="BY644" s="37" t="s">
        <v>133</v>
      </c>
      <c r="BZ644" s="38" t="s">
        <v>1732</v>
      </c>
    </row>
    <row r="645" spans="1:78" ht="50.1" customHeight="1">
      <c r="A645" s="19" t="s">
        <v>1017</v>
      </c>
      <c r="B645" s="20" t="s">
        <v>1120</v>
      </c>
      <c r="C645" s="21">
        <v>8</v>
      </c>
      <c r="D645" s="21" t="s">
        <v>992</v>
      </c>
      <c r="E645" s="40">
        <v>-3.23278</v>
      </c>
      <c r="F645" s="40">
        <v>108.08150999999999</v>
      </c>
      <c r="G645" s="41" t="s">
        <v>55</v>
      </c>
      <c r="H645" s="22" t="s">
        <v>133</v>
      </c>
      <c r="I645" s="22" t="s">
        <v>133</v>
      </c>
      <c r="J645" s="23">
        <v>6657</v>
      </c>
      <c r="K645" s="23">
        <v>0</v>
      </c>
      <c r="L645" s="23">
        <v>0</v>
      </c>
      <c r="M645" s="24" t="s">
        <v>1731</v>
      </c>
      <c r="N645" s="25" t="s">
        <v>133</v>
      </c>
      <c r="O645" s="25" t="s">
        <v>133</v>
      </c>
      <c r="P645" s="25" t="s">
        <v>133</v>
      </c>
      <c r="Q645" s="25" t="s">
        <v>133</v>
      </c>
      <c r="R645" s="25" t="s">
        <v>133</v>
      </c>
      <c r="S645" s="44" t="s">
        <v>133</v>
      </c>
      <c r="T645" s="26" t="s">
        <v>1204</v>
      </c>
      <c r="U645" s="27" t="s">
        <v>133</v>
      </c>
      <c r="V645" s="27" t="s">
        <v>133</v>
      </c>
      <c r="W645" s="27" t="s">
        <v>133</v>
      </c>
      <c r="X645" s="27" t="s">
        <v>133</v>
      </c>
      <c r="Y645" s="27">
        <v>0.01</v>
      </c>
      <c r="Z645" s="27" t="s">
        <v>133</v>
      </c>
      <c r="AA645" s="27" t="s">
        <v>133</v>
      </c>
      <c r="AB645" s="28" t="s">
        <v>133</v>
      </c>
      <c r="AC645" s="28">
        <v>0.5</v>
      </c>
      <c r="AD645" s="28">
        <v>0.03</v>
      </c>
      <c r="AE645" s="28" t="s">
        <v>796</v>
      </c>
      <c r="AF645" s="28">
        <v>0.1</v>
      </c>
      <c r="AG645" s="39" t="s">
        <v>133</v>
      </c>
      <c r="AH645" s="39" t="s">
        <v>133</v>
      </c>
      <c r="AI645" s="39" t="s">
        <v>133</v>
      </c>
      <c r="AJ645" s="39" t="s">
        <v>133</v>
      </c>
      <c r="AK645" s="39" t="s">
        <v>133</v>
      </c>
      <c r="AL645" s="39">
        <v>0.56699999999999995</v>
      </c>
      <c r="AM645" s="45" t="s">
        <v>133</v>
      </c>
      <c r="AN645" s="15">
        <f t="shared" si="86"/>
        <v>0.51088159097779207</v>
      </c>
      <c r="AO645" s="15">
        <f t="shared" si="87"/>
        <v>0.51088159097779207</v>
      </c>
      <c r="AP645" s="47">
        <v>-0.918166643379</v>
      </c>
      <c r="AQ645" s="29" t="s">
        <v>133</v>
      </c>
      <c r="AR645" s="29" t="s">
        <v>133</v>
      </c>
      <c r="AS645" s="148">
        <v>-0.469630326481</v>
      </c>
      <c r="AT645" s="148">
        <v>-0.40630994441399998</v>
      </c>
      <c r="AU645" s="48">
        <v>-2.7197348096499999E-2</v>
      </c>
      <c r="AV645" s="47">
        <v>0.35191524822100001</v>
      </c>
      <c r="AW645" s="47">
        <v>0.39185164579999998</v>
      </c>
      <c r="AX645" s="29" t="s">
        <v>133</v>
      </c>
      <c r="AY645" s="29" t="s">
        <v>133</v>
      </c>
      <c r="AZ645" s="47">
        <v>0.73841520038599995</v>
      </c>
      <c r="BA645" s="30">
        <v>0</v>
      </c>
      <c r="BB645" s="42">
        <v>1</v>
      </c>
      <c r="BC645" s="31" t="s">
        <v>11464</v>
      </c>
      <c r="BD645" s="31" t="s">
        <v>11462</v>
      </c>
      <c r="BE645" s="31" t="s">
        <v>6047</v>
      </c>
      <c r="BF645" s="32">
        <v>-0.69389848493000006</v>
      </c>
      <c r="BG645" s="32">
        <v>0.224268158449</v>
      </c>
      <c r="BH645" s="33">
        <v>0.05</v>
      </c>
      <c r="BI645" s="33">
        <v>0.05</v>
      </c>
      <c r="BJ645" s="32" t="s">
        <v>133</v>
      </c>
      <c r="BK645" s="32" t="s">
        <v>133</v>
      </c>
      <c r="BL645" s="32" t="s">
        <v>133</v>
      </c>
      <c r="BM645" s="34" t="s">
        <v>133</v>
      </c>
      <c r="BN645" s="34" t="s">
        <v>133</v>
      </c>
      <c r="BO645" s="34" t="s">
        <v>133</v>
      </c>
      <c r="BP645" s="34" t="s">
        <v>133</v>
      </c>
      <c r="BQ645" s="16">
        <f t="shared" si="88"/>
        <v>1.26089848493</v>
      </c>
      <c r="BR645" s="16">
        <f t="shared" si="84"/>
        <v>0.56240217539951409</v>
      </c>
      <c r="BS645" s="16">
        <f t="shared" si="85"/>
        <v>0.56240217539951409</v>
      </c>
      <c r="BT645" s="35" t="s">
        <v>133</v>
      </c>
      <c r="BU645" s="35" t="s">
        <v>133</v>
      </c>
      <c r="BV645" s="35" t="s">
        <v>133</v>
      </c>
      <c r="BW645" s="35" t="s">
        <v>133</v>
      </c>
      <c r="BX645" s="36">
        <v>0</v>
      </c>
      <c r="BY645" s="37" t="s">
        <v>133</v>
      </c>
      <c r="BZ645" s="38" t="s">
        <v>1732</v>
      </c>
    </row>
    <row r="646" spans="1:78" ht="50.1" customHeight="1">
      <c r="A646" s="19" t="s">
        <v>1018</v>
      </c>
      <c r="B646" s="20" t="s">
        <v>1120</v>
      </c>
      <c r="C646" s="21">
        <v>8</v>
      </c>
      <c r="D646" s="21" t="s">
        <v>992</v>
      </c>
      <c r="E646" s="40">
        <v>-3.23278</v>
      </c>
      <c r="F646" s="40">
        <v>108.08150999999999</v>
      </c>
      <c r="G646" s="41" t="s">
        <v>55</v>
      </c>
      <c r="H646" s="22" t="s">
        <v>133</v>
      </c>
      <c r="I646" s="22" t="s">
        <v>133</v>
      </c>
      <c r="J646" s="23">
        <v>6650</v>
      </c>
      <c r="K646" s="23">
        <v>0</v>
      </c>
      <c r="L646" s="23">
        <v>0</v>
      </c>
      <c r="M646" s="24" t="s">
        <v>1731</v>
      </c>
      <c r="N646" s="25" t="s">
        <v>133</v>
      </c>
      <c r="O646" s="25" t="s">
        <v>133</v>
      </c>
      <c r="P646" s="25" t="s">
        <v>133</v>
      </c>
      <c r="Q646" s="25" t="s">
        <v>133</v>
      </c>
      <c r="R646" s="25" t="s">
        <v>133</v>
      </c>
      <c r="S646" s="44" t="s">
        <v>133</v>
      </c>
      <c r="T646" s="26" t="s">
        <v>1204</v>
      </c>
      <c r="U646" s="27" t="s">
        <v>133</v>
      </c>
      <c r="V646" s="27" t="s">
        <v>133</v>
      </c>
      <c r="W646" s="27" t="s">
        <v>133</v>
      </c>
      <c r="X646" s="27" t="s">
        <v>133</v>
      </c>
      <c r="Y646" s="27">
        <v>0.01</v>
      </c>
      <c r="Z646" s="27" t="s">
        <v>133</v>
      </c>
      <c r="AA646" s="27" t="s">
        <v>133</v>
      </c>
      <c r="AB646" s="28" t="s">
        <v>133</v>
      </c>
      <c r="AC646" s="28">
        <v>0.5</v>
      </c>
      <c r="AD646" s="28">
        <v>0.03</v>
      </c>
      <c r="AE646" s="28" t="s">
        <v>796</v>
      </c>
      <c r="AF646" s="28">
        <v>0.1</v>
      </c>
      <c r="AG646" s="39" t="s">
        <v>133</v>
      </c>
      <c r="AH646" s="39" t="s">
        <v>133</v>
      </c>
      <c r="AI646" s="39" t="s">
        <v>133</v>
      </c>
      <c r="AJ646" s="39" t="s">
        <v>133</v>
      </c>
      <c r="AK646" s="39" t="s">
        <v>133</v>
      </c>
      <c r="AL646" s="39">
        <v>0.60499999999999998</v>
      </c>
      <c r="AM646" s="45" t="s">
        <v>133</v>
      </c>
      <c r="AN646" s="15">
        <f t="shared" si="86"/>
        <v>0.51088159097779207</v>
      </c>
      <c r="AO646" s="15">
        <f t="shared" si="87"/>
        <v>0.51088159097779207</v>
      </c>
      <c r="AP646" s="47">
        <v>-0.918166643379</v>
      </c>
      <c r="AQ646" s="29" t="s">
        <v>133</v>
      </c>
      <c r="AR646" s="29" t="s">
        <v>133</v>
      </c>
      <c r="AS646" s="148">
        <v>-0.469630326481</v>
      </c>
      <c r="AT646" s="148">
        <v>-0.40630994441399998</v>
      </c>
      <c r="AU646" s="48">
        <v>-2.7197348096499999E-2</v>
      </c>
      <c r="AV646" s="47">
        <v>0.35191524822100001</v>
      </c>
      <c r="AW646" s="47">
        <v>0.39185164579999998</v>
      </c>
      <c r="AX646" s="29" t="s">
        <v>133</v>
      </c>
      <c r="AY646" s="29" t="s">
        <v>133</v>
      </c>
      <c r="AZ646" s="47">
        <v>0.73841520038599995</v>
      </c>
      <c r="BA646" s="30">
        <v>0</v>
      </c>
      <c r="BB646" s="42">
        <v>1</v>
      </c>
      <c r="BC646" s="31" t="s">
        <v>11464</v>
      </c>
      <c r="BD646" s="31" t="s">
        <v>11462</v>
      </c>
      <c r="BE646" s="31" t="s">
        <v>6047</v>
      </c>
      <c r="BF646" s="32">
        <v>-0.69389848493000006</v>
      </c>
      <c r="BG646" s="32">
        <v>0.224268158449</v>
      </c>
      <c r="BH646" s="33">
        <v>0.05</v>
      </c>
      <c r="BI646" s="33">
        <v>0.05</v>
      </c>
      <c r="BJ646" s="32" t="s">
        <v>133</v>
      </c>
      <c r="BK646" s="32" t="s">
        <v>133</v>
      </c>
      <c r="BL646" s="32" t="s">
        <v>133</v>
      </c>
      <c r="BM646" s="34" t="s">
        <v>133</v>
      </c>
      <c r="BN646" s="34" t="s">
        <v>133</v>
      </c>
      <c r="BO646" s="34" t="s">
        <v>133</v>
      </c>
      <c r="BP646" s="34" t="s">
        <v>133</v>
      </c>
      <c r="BQ646" s="16">
        <f t="shared" si="88"/>
        <v>1.29889848493</v>
      </c>
      <c r="BR646" s="16">
        <f t="shared" si="84"/>
        <v>0.56240217539951409</v>
      </c>
      <c r="BS646" s="16">
        <f t="shared" si="85"/>
        <v>0.56240217539951409</v>
      </c>
      <c r="BT646" s="35" t="s">
        <v>133</v>
      </c>
      <c r="BU646" s="35" t="s">
        <v>133</v>
      </c>
      <c r="BV646" s="35" t="s">
        <v>133</v>
      </c>
      <c r="BW646" s="35" t="s">
        <v>133</v>
      </c>
      <c r="BX646" s="36">
        <v>0</v>
      </c>
      <c r="BY646" s="37" t="s">
        <v>133</v>
      </c>
      <c r="BZ646" s="38" t="s">
        <v>1732</v>
      </c>
    </row>
    <row r="647" spans="1:78" ht="50.1" customHeight="1">
      <c r="A647" s="19" t="s">
        <v>1671</v>
      </c>
      <c r="B647" s="20" t="s">
        <v>1120</v>
      </c>
      <c r="C647" s="21">
        <v>8</v>
      </c>
      <c r="D647" s="21" t="s">
        <v>992</v>
      </c>
      <c r="E647" s="40">
        <v>-3.23278</v>
      </c>
      <c r="F647" s="40">
        <v>108.08150999999999</v>
      </c>
      <c r="G647" s="41" t="s">
        <v>55</v>
      </c>
      <c r="H647" s="22" t="s">
        <v>133</v>
      </c>
      <c r="I647" s="22" t="s">
        <v>133</v>
      </c>
      <c r="J647" s="23">
        <v>6727</v>
      </c>
      <c r="K647" s="23">
        <v>0</v>
      </c>
      <c r="L647" s="23">
        <v>0</v>
      </c>
      <c r="M647" s="24" t="s">
        <v>1731</v>
      </c>
      <c r="N647" s="25" t="s">
        <v>133</v>
      </c>
      <c r="O647" s="25" t="s">
        <v>133</v>
      </c>
      <c r="P647" s="25" t="s">
        <v>133</v>
      </c>
      <c r="Q647" s="25" t="s">
        <v>133</v>
      </c>
      <c r="R647" s="25" t="s">
        <v>133</v>
      </c>
      <c r="S647" s="44" t="s">
        <v>133</v>
      </c>
      <c r="T647" s="26" t="s">
        <v>1204</v>
      </c>
      <c r="U647" s="27" t="s">
        <v>133</v>
      </c>
      <c r="V647" s="27" t="s">
        <v>133</v>
      </c>
      <c r="W647" s="27" t="s">
        <v>133</v>
      </c>
      <c r="X647" s="27" t="s">
        <v>133</v>
      </c>
      <c r="Y647" s="27">
        <v>0.01</v>
      </c>
      <c r="Z647" s="27" t="s">
        <v>133</v>
      </c>
      <c r="AA647" s="27" t="s">
        <v>133</v>
      </c>
      <c r="AB647" s="28" t="s">
        <v>133</v>
      </c>
      <c r="AC647" s="28">
        <v>0.5</v>
      </c>
      <c r="AD647" s="28">
        <v>0.03</v>
      </c>
      <c r="AE647" s="28" t="s">
        <v>796</v>
      </c>
      <c r="AF647" s="28">
        <v>0.1</v>
      </c>
      <c r="AG647" s="39" t="s">
        <v>133</v>
      </c>
      <c r="AH647" s="39" t="s">
        <v>133</v>
      </c>
      <c r="AI647" s="39" t="s">
        <v>133</v>
      </c>
      <c r="AJ647" s="39" t="s">
        <v>133</v>
      </c>
      <c r="AK647" s="39" t="s">
        <v>133</v>
      </c>
      <c r="AL647" s="39">
        <v>0.58199999999999996</v>
      </c>
      <c r="AM647" s="45" t="s">
        <v>133</v>
      </c>
      <c r="AN647" s="15">
        <f t="shared" si="86"/>
        <v>0.51088159097779207</v>
      </c>
      <c r="AO647" s="15">
        <f t="shared" si="87"/>
        <v>0.51088159097779207</v>
      </c>
      <c r="AP647" s="47">
        <v>-0.918166643379</v>
      </c>
      <c r="AQ647" s="29" t="s">
        <v>133</v>
      </c>
      <c r="AR647" s="29" t="s">
        <v>133</v>
      </c>
      <c r="AS647" s="148">
        <v>-0.469630326481</v>
      </c>
      <c r="AT647" s="148">
        <v>-0.40630994441399998</v>
      </c>
      <c r="AU647" s="48">
        <v>-2.7197348096499999E-2</v>
      </c>
      <c r="AV647" s="47">
        <v>0.35191524822100001</v>
      </c>
      <c r="AW647" s="47">
        <v>0.39185164579999998</v>
      </c>
      <c r="AX647" s="29" t="s">
        <v>133</v>
      </c>
      <c r="AY647" s="29" t="s">
        <v>133</v>
      </c>
      <c r="AZ647" s="47">
        <v>0.73841520038599995</v>
      </c>
      <c r="BA647" s="30">
        <v>0</v>
      </c>
      <c r="BB647" s="42">
        <v>1</v>
      </c>
      <c r="BC647" s="31" t="s">
        <v>11464</v>
      </c>
      <c r="BD647" s="31" t="s">
        <v>11462</v>
      </c>
      <c r="BE647" s="31" t="s">
        <v>6047</v>
      </c>
      <c r="BF647" s="32">
        <v>-0.69389848493000006</v>
      </c>
      <c r="BG647" s="32">
        <v>0.224268158449</v>
      </c>
      <c r="BH647" s="33">
        <v>0.05</v>
      </c>
      <c r="BI647" s="33">
        <v>0.05</v>
      </c>
      <c r="BJ647" s="32" t="s">
        <v>133</v>
      </c>
      <c r="BK647" s="32" t="s">
        <v>133</v>
      </c>
      <c r="BL647" s="32" t="s">
        <v>133</v>
      </c>
      <c r="BM647" s="34" t="s">
        <v>133</v>
      </c>
      <c r="BN647" s="34" t="s">
        <v>133</v>
      </c>
      <c r="BO647" s="34" t="s">
        <v>133</v>
      </c>
      <c r="BP647" s="34" t="s">
        <v>133</v>
      </c>
      <c r="BQ647" s="16">
        <f t="shared" si="88"/>
        <v>1.2758984849299999</v>
      </c>
      <c r="BR647" s="16">
        <f t="shared" si="84"/>
        <v>0.56240217539951409</v>
      </c>
      <c r="BS647" s="16">
        <f t="shared" si="85"/>
        <v>0.56240217539951409</v>
      </c>
      <c r="BT647" s="35" t="s">
        <v>133</v>
      </c>
      <c r="BU647" s="35" t="s">
        <v>133</v>
      </c>
      <c r="BV647" s="35" t="s">
        <v>133</v>
      </c>
      <c r="BW647" s="35" t="s">
        <v>133</v>
      </c>
      <c r="BX647" s="36">
        <v>0</v>
      </c>
      <c r="BY647" s="37" t="s">
        <v>133</v>
      </c>
      <c r="BZ647" s="38" t="s">
        <v>1732</v>
      </c>
    </row>
    <row r="648" spans="1:78" ht="50.1" customHeight="1">
      <c r="A648" s="19" t="s">
        <v>1733</v>
      </c>
      <c r="B648" s="20" t="s">
        <v>1120</v>
      </c>
      <c r="C648" s="21">
        <v>8</v>
      </c>
      <c r="D648" s="21" t="s">
        <v>992</v>
      </c>
      <c r="E648" s="40">
        <v>-3.23278</v>
      </c>
      <c r="F648" s="40">
        <v>108.08150999999999</v>
      </c>
      <c r="G648" s="41" t="s">
        <v>55</v>
      </c>
      <c r="H648" s="22" t="s">
        <v>133</v>
      </c>
      <c r="I648" s="22" t="s">
        <v>133</v>
      </c>
      <c r="J648" s="23">
        <v>6690</v>
      </c>
      <c r="K648" s="23">
        <v>0</v>
      </c>
      <c r="L648" s="23">
        <v>0</v>
      </c>
      <c r="M648" s="24" t="s">
        <v>1731</v>
      </c>
      <c r="N648" s="25" t="s">
        <v>133</v>
      </c>
      <c r="O648" s="25" t="s">
        <v>133</v>
      </c>
      <c r="P648" s="25" t="s">
        <v>133</v>
      </c>
      <c r="Q648" s="25" t="s">
        <v>133</v>
      </c>
      <c r="R648" s="25" t="s">
        <v>133</v>
      </c>
      <c r="S648" s="44" t="s">
        <v>133</v>
      </c>
      <c r="T648" s="26" t="s">
        <v>1204</v>
      </c>
      <c r="U648" s="27" t="s">
        <v>133</v>
      </c>
      <c r="V648" s="27" t="s">
        <v>133</v>
      </c>
      <c r="W648" s="27" t="s">
        <v>133</v>
      </c>
      <c r="X648" s="27" t="s">
        <v>133</v>
      </c>
      <c r="Y648" s="27">
        <v>0.01</v>
      </c>
      <c r="Z648" s="27" t="s">
        <v>133</v>
      </c>
      <c r="AA648" s="27" t="s">
        <v>133</v>
      </c>
      <c r="AB648" s="28" t="s">
        <v>133</v>
      </c>
      <c r="AC648" s="28">
        <v>0.5</v>
      </c>
      <c r="AD648" s="28">
        <v>0.03</v>
      </c>
      <c r="AE648" s="28" t="s">
        <v>796</v>
      </c>
      <c r="AF648" s="28">
        <v>0.1</v>
      </c>
      <c r="AG648" s="39" t="s">
        <v>133</v>
      </c>
      <c r="AH648" s="39" t="s">
        <v>133</v>
      </c>
      <c r="AI648" s="39" t="s">
        <v>133</v>
      </c>
      <c r="AJ648" s="39" t="s">
        <v>133</v>
      </c>
      <c r="AK648" s="39" t="s">
        <v>133</v>
      </c>
      <c r="AL648" s="39">
        <v>0.51200000000000001</v>
      </c>
      <c r="AM648" s="45" t="s">
        <v>133</v>
      </c>
      <c r="AN648" s="15">
        <f t="shared" si="86"/>
        <v>0.51088159097779207</v>
      </c>
      <c r="AO648" s="15">
        <f t="shared" si="87"/>
        <v>0.51088159097779207</v>
      </c>
      <c r="AP648" s="47">
        <v>-0.918166643379</v>
      </c>
      <c r="AQ648" s="29" t="s">
        <v>133</v>
      </c>
      <c r="AR648" s="29" t="s">
        <v>133</v>
      </c>
      <c r="AS648" s="148">
        <v>-0.469630326481</v>
      </c>
      <c r="AT648" s="148">
        <v>-0.40630994441399998</v>
      </c>
      <c r="AU648" s="48">
        <v>-2.7197348096499999E-2</v>
      </c>
      <c r="AV648" s="47">
        <v>0.35191524822100001</v>
      </c>
      <c r="AW648" s="47">
        <v>0.39185164579999998</v>
      </c>
      <c r="AX648" s="29" t="s">
        <v>133</v>
      </c>
      <c r="AY648" s="29" t="s">
        <v>133</v>
      </c>
      <c r="AZ648" s="47">
        <v>0.73841520038599995</v>
      </c>
      <c r="BA648" s="30">
        <v>0</v>
      </c>
      <c r="BB648" s="42">
        <v>1</v>
      </c>
      <c r="BC648" s="31" t="s">
        <v>11464</v>
      </c>
      <c r="BD648" s="31" t="s">
        <v>11462</v>
      </c>
      <c r="BE648" s="31" t="s">
        <v>6047</v>
      </c>
      <c r="BF648" s="32">
        <v>-0.69389848493000006</v>
      </c>
      <c r="BG648" s="32">
        <v>0.224268158449</v>
      </c>
      <c r="BH648" s="33">
        <v>0.05</v>
      </c>
      <c r="BI648" s="33">
        <v>0.05</v>
      </c>
      <c r="BJ648" s="32" t="s">
        <v>133</v>
      </c>
      <c r="BK648" s="32" t="s">
        <v>133</v>
      </c>
      <c r="BL648" s="32" t="s">
        <v>133</v>
      </c>
      <c r="BM648" s="34" t="s">
        <v>133</v>
      </c>
      <c r="BN648" s="34" t="s">
        <v>133</v>
      </c>
      <c r="BO648" s="34" t="s">
        <v>133</v>
      </c>
      <c r="BP648" s="34" t="s">
        <v>133</v>
      </c>
      <c r="BQ648" s="16">
        <f t="shared" si="88"/>
        <v>1.2058984849300001</v>
      </c>
      <c r="BR648" s="16">
        <f t="shared" si="84"/>
        <v>0.56240217539951409</v>
      </c>
      <c r="BS648" s="16">
        <f t="shared" si="85"/>
        <v>0.56240217539951409</v>
      </c>
      <c r="BT648" s="35" t="s">
        <v>133</v>
      </c>
      <c r="BU648" s="35" t="s">
        <v>133</v>
      </c>
      <c r="BV648" s="35" t="s">
        <v>133</v>
      </c>
      <c r="BW648" s="35" t="s">
        <v>133</v>
      </c>
      <c r="BX648" s="36">
        <v>0</v>
      </c>
      <c r="BY648" s="37" t="s">
        <v>133</v>
      </c>
      <c r="BZ648" s="38" t="s">
        <v>1732</v>
      </c>
    </row>
    <row r="649" spans="1:78" ht="50.1" customHeight="1">
      <c r="A649" s="19" t="s">
        <v>1734</v>
      </c>
      <c r="B649" s="20" t="s">
        <v>1120</v>
      </c>
      <c r="C649" s="21">
        <v>8</v>
      </c>
      <c r="D649" s="21" t="s">
        <v>992</v>
      </c>
      <c r="E649" s="40">
        <v>-3.23278</v>
      </c>
      <c r="F649" s="40">
        <v>108.08150999999999</v>
      </c>
      <c r="G649" s="41" t="s">
        <v>55</v>
      </c>
      <c r="H649" s="22" t="s">
        <v>133</v>
      </c>
      <c r="I649" s="22" t="s">
        <v>133</v>
      </c>
      <c r="J649" s="23">
        <v>6673</v>
      </c>
      <c r="K649" s="23">
        <v>0</v>
      </c>
      <c r="L649" s="23">
        <v>0</v>
      </c>
      <c r="M649" s="24" t="s">
        <v>1731</v>
      </c>
      <c r="N649" s="25" t="s">
        <v>133</v>
      </c>
      <c r="O649" s="25" t="s">
        <v>133</v>
      </c>
      <c r="P649" s="25" t="s">
        <v>133</v>
      </c>
      <c r="Q649" s="25" t="s">
        <v>133</v>
      </c>
      <c r="R649" s="25" t="s">
        <v>133</v>
      </c>
      <c r="S649" s="44" t="s">
        <v>133</v>
      </c>
      <c r="T649" s="26" t="s">
        <v>1204</v>
      </c>
      <c r="U649" s="27" t="s">
        <v>133</v>
      </c>
      <c r="V649" s="27" t="s">
        <v>133</v>
      </c>
      <c r="W649" s="27" t="s">
        <v>133</v>
      </c>
      <c r="X649" s="27" t="s">
        <v>133</v>
      </c>
      <c r="Y649" s="27">
        <v>0.01</v>
      </c>
      <c r="Z649" s="27" t="s">
        <v>133</v>
      </c>
      <c r="AA649" s="27" t="s">
        <v>133</v>
      </c>
      <c r="AB649" s="28" t="s">
        <v>133</v>
      </c>
      <c r="AC649" s="28">
        <v>0.5</v>
      </c>
      <c r="AD649" s="28">
        <v>0.03</v>
      </c>
      <c r="AE649" s="28" t="s">
        <v>796</v>
      </c>
      <c r="AF649" s="28">
        <v>0.1</v>
      </c>
      <c r="AG649" s="39" t="s">
        <v>133</v>
      </c>
      <c r="AH649" s="39" t="s">
        <v>133</v>
      </c>
      <c r="AI649" s="39" t="s">
        <v>133</v>
      </c>
      <c r="AJ649" s="39" t="s">
        <v>133</v>
      </c>
      <c r="AK649" s="39" t="s">
        <v>133</v>
      </c>
      <c r="AL649" s="39">
        <v>0.64400000000000002</v>
      </c>
      <c r="AM649" s="45" t="s">
        <v>133</v>
      </c>
      <c r="AN649" s="15">
        <f t="shared" si="86"/>
        <v>0.51088159097779207</v>
      </c>
      <c r="AO649" s="15">
        <f t="shared" si="87"/>
        <v>0.51088159097779207</v>
      </c>
      <c r="AP649" s="47">
        <v>-0.918166643379</v>
      </c>
      <c r="AQ649" s="29" t="s">
        <v>133</v>
      </c>
      <c r="AR649" s="29" t="s">
        <v>133</v>
      </c>
      <c r="AS649" s="148">
        <v>-0.469630326481</v>
      </c>
      <c r="AT649" s="148">
        <v>-0.40630994441399998</v>
      </c>
      <c r="AU649" s="48">
        <v>-2.7197348096499999E-2</v>
      </c>
      <c r="AV649" s="47">
        <v>0.35191524822100001</v>
      </c>
      <c r="AW649" s="47">
        <v>0.39185164579999998</v>
      </c>
      <c r="AX649" s="29" t="s">
        <v>133</v>
      </c>
      <c r="AY649" s="29" t="s">
        <v>133</v>
      </c>
      <c r="AZ649" s="47">
        <v>0.73841520038599995</v>
      </c>
      <c r="BA649" s="30">
        <v>0</v>
      </c>
      <c r="BB649" s="42">
        <v>1</v>
      </c>
      <c r="BC649" s="31" t="s">
        <v>11464</v>
      </c>
      <c r="BD649" s="31" t="s">
        <v>11462</v>
      </c>
      <c r="BE649" s="31" t="s">
        <v>6047</v>
      </c>
      <c r="BF649" s="32">
        <v>-0.69389848493000006</v>
      </c>
      <c r="BG649" s="32">
        <v>0.224268158449</v>
      </c>
      <c r="BH649" s="33">
        <v>0.05</v>
      </c>
      <c r="BI649" s="33">
        <v>0.05</v>
      </c>
      <c r="BJ649" s="32" t="s">
        <v>133</v>
      </c>
      <c r="BK649" s="32" t="s">
        <v>133</v>
      </c>
      <c r="BL649" s="32" t="s">
        <v>133</v>
      </c>
      <c r="BM649" s="34" t="s">
        <v>133</v>
      </c>
      <c r="BN649" s="34" t="s">
        <v>133</v>
      </c>
      <c r="BO649" s="34" t="s">
        <v>133</v>
      </c>
      <c r="BP649" s="34" t="s">
        <v>133</v>
      </c>
      <c r="BQ649" s="16">
        <f t="shared" si="88"/>
        <v>1.3378984849300002</v>
      </c>
      <c r="BR649" s="16">
        <f t="shared" si="84"/>
        <v>0.56240217539951409</v>
      </c>
      <c r="BS649" s="16">
        <f t="shared" si="85"/>
        <v>0.56240217539951409</v>
      </c>
      <c r="BT649" s="35" t="s">
        <v>133</v>
      </c>
      <c r="BU649" s="35" t="s">
        <v>133</v>
      </c>
      <c r="BV649" s="35" t="s">
        <v>133</v>
      </c>
      <c r="BW649" s="35" t="s">
        <v>133</v>
      </c>
      <c r="BX649" s="36">
        <v>0</v>
      </c>
      <c r="BY649" s="37" t="s">
        <v>133</v>
      </c>
      <c r="BZ649" s="38" t="s">
        <v>1732</v>
      </c>
    </row>
    <row r="650" spans="1:78" ht="50.1" customHeight="1">
      <c r="A650" s="19" t="s">
        <v>1735</v>
      </c>
      <c r="B650" s="20" t="s">
        <v>1120</v>
      </c>
      <c r="C650" s="21">
        <v>8</v>
      </c>
      <c r="D650" s="21" t="s">
        <v>992</v>
      </c>
      <c r="E650" s="40">
        <v>-2.6960299999999999</v>
      </c>
      <c r="F650" s="40">
        <v>107.61794999999999</v>
      </c>
      <c r="G650" s="41" t="s">
        <v>55</v>
      </c>
      <c r="H650" s="22" t="s">
        <v>133</v>
      </c>
      <c r="I650" s="22" t="s">
        <v>133</v>
      </c>
      <c r="J650" s="23">
        <v>6771.5</v>
      </c>
      <c r="K650" s="23">
        <v>0</v>
      </c>
      <c r="L650" s="23">
        <v>0</v>
      </c>
      <c r="M650" s="24" t="s">
        <v>1731</v>
      </c>
      <c r="N650" s="25" t="s">
        <v>133</v>
      </c>
      <c r="O650" s="25" t="s">
        <v>133</v>
      </c>
      <c r="P650" s="25" t="s">
        <v>133</v>
      </c>
      <c r="Q650" s="25" t="s">
        <v>133</v>
      </c>
      <c r="R650" s="25" t="s">
        <v>133</v>
      </c>
      <c r="S650" s="44" t="s">
        <v>133</v>
      </c>
      <c r="T650" s="26" t="s">
        <v>1204</v>
      </c>
      <c r="U650" s="27" t="s">
        <v>133</v>
      </c>
      <c r="V650" s="27" t="s">
        <v>133</v>
      </c>
      <c r="W650" s="27" t="s">
        <v>133</v>
      </c>
      <c r="X650" s="27" t="s">
        <v>133</v>
      </c>
      <c r="Y650" s="27">
        <v>0.01</v>
      </c>
      <c r="Z650" s="27" t="s">
        <v>133</v>
      </c>
      <c r="AA650" s="27" t="s">
        <v>133</v>
      </c>
      <c r="AB650" s="28" t="s">
        <v>133</v>
      </c>
      <c r="AC650" s="28">
        <v>0.5</v>
      </c>
      <c r="AD650" s="28">
        <v>0.03</v>
      </c>
      <c r="AE650" s="28" t="s">
        <v>796</v>
      </c>
      <c r="AF650" s="28">
        <v>0.1</v>
      </c>
      <c r="AG650" s="39" t="s">
        <v>133</v>
      </c>
      <c r="AH650" s="39" t="s">
        <v>133</v>
      </c>
      <c r="AI650" s="39" t="s">
        <v>133</v>
      </c>
      <c r="AJ650" s="39" t="s">
        <v>133</v>
      </c>
      <c r="AK650" s="39" t="s">
        <v>133</v>
      </c>
      <c r="AL650" s="39">
        <v>1.653</v>
      </c>
      <c r="AM650" s="45" t="s">
        <v>133</v>
      </c>
      <c r="AN650" s="15">
        <f t="shared" si="86"/>
        <v>0.51088159097779207</v>
      </c>
      <c r="AO650" s="15">
        <f t="shared" si="87"/>
        <v>0.51088159097779207</v>
      </c>
      <c r="AP650" s="47">
        <v>-1.4627373101300001</v>
      </c>
      <c r="AQ650" s="29" t="s">
        <v>133</v>
      </c>
      <c r="AR650" s="29" t="s">
        <v>133</v>
      </c>
      <c r="AS650" s="148">
        <v>-0.69757190050100004</v>
      </c>
      <c r="AT650" s="148">
        <v>-0.67821938399600001</v>
      </c>
      <c r="AU650" s="48">
        <v>-8.0302349161399998E-4</v>
      </c>
      <c r="AV650" s="47">
        <v>0.67661333701299997</v>
      </c>
      <c r="AW650" s="47">
        <v>0.69141247149700003</v>
      </c>
      <c r="AX650" s="29" t="s">
        <v>133</v>
      </c>
      <c r="AY650" s="29" t="s">
        <v>133</v>
      </c>
      <c r="AZ650" s="47">
        <v>1.4316354015699999</v>
      </c>
      <c r="BA650" s="30">
        <v>0</v>
      </c>
      <c r="BB650" s="42">
        <v>1</v>
      </c>
      <c r="BC650" s="31" t="s">
        <v>11464</v>
      </c>
      <c r="BD650" s="31" t="s">
        <v>11463</v>
      </c>
      <c r="BE650" s="31" t="s">
        <v>6047</v>
      </c>
      <c r="BF650" s="32">
        <v>-1.0801546053155</v>
      </c>
      <c r="BG650" s="32">
        <v>0.38258270481450002</v>
      </c>
      <c r="BH650" s="33">
        <v>0.05</v>
      </c>
      <c r="BI650" s="33">
        <v>0.05</v>
      </c>
      <c r="BJ650" s="32" t="s">
        <v>133</v>
      </c>
      <c r="BK650" s="32" t="s">
        <v>133</v>
      </c>
      <c r="BL650" s="32" t="s">
        <v>133</v>
      </c>
      <c r="BM650" s="34" t="s">
        <v>133</v>
      </c>
      <c r="BN650" s="34" t="s">
        <v>133</v>
      </c>
      <c r="BO650" s="34" t="s">
        <v>133</v>
      </c>
      <c r="BP650" s="34" t="s">
        <v>133</v>
      </c>
      <c r="BQ650" s="16">
        <f t="shared" si="88"/>
        <v>2.7331546053154998</v>
      </c>
      <c r="BR650" s="16">
        <f t="shared" si="84"/>
        <v>0.64216004704682372</v>
      </c>
      <c r="BS650" s="16">
        <f t="shared" si="85"/>
        <v>0.64216004704682372</v>
      </c>
      <c r="BT650" s="35" t="s">
        <v>133</v>
      </c>
      <c r="BU650" s="35" t="s">
        <v>133</v>
      </c>
      <c r="BV650" s="35" t="s">
        <v>133</v>
      </c>
      <c r="BW650" s="35" t="s">
        <v>133</v>
      </c>
      <c r="BX650" s="36">
        <v>0</v>
      </c>
      <c r="BY650" s="37" t="s">
        <v>133</v>
      </c>
      <c r="BZ650" s="38" t="s">
        <v>1732</v>
      </c>
    </row>
    <row r="651" spans="1:78" ht="50.1" customHeight="1">
      <c r="A651" s="19" t="s">
        <v>1736</v>
      </c>
      <c r="B651" s="20" t="s">
        <v>1120</v>
      </c>
      <c r="C651" s="21">
        <v>8</v>
      </c>
      <c r="D651" s="21" t="s">
        <v>992</v>
      </c>
      <c r="E651" s="40">
        <v>-2.6960500000000001</v>
      </c>
      <c r="F651" s="40">
        <v>107.61789</v>
      </c>
      <c r="G651" s="41" t="s">
        <v>55</v>
      </c>
      <c r="H651" s="22" t="s">
        <v>133</v>
      </c>
      <c r="I651" s="22" t="s">
        <v>133</v>
      </c>
      <c r="J651" s="23">
        <v>6753.2</v>
      </c>
      <c r="K651" s="23">
        <v>1</v>
      </c>
      <c r="L651" s="23">
        <v>1</v>
      </c>
      <c r="M651" s="24" t="s">
        <v>1731</v>
      </c>
      <c r="N651" s="25" t="s">
        <v>133</v>
      </c>
      <c r="O651" s="25" t="s">
        <v>133</v>
      </c>
      <c r="P651" s="25" t="s">
        <v>133</v>
      </c>
      <c r="Q651" s="25" t="s">
        <v>133</v>
      </c>
      <c r="R651" s="25" t="s">
        <v>133</v>
      </c>
      <c r="S651" s="44" t="s">
        <v>133</v>
      </c>
      <c r="T651" s="26" t="s">
        <v>1204</v>
      </c>
      <c r="U651" s="27" t="s">
        <v>133</v>
      </c>
      <c r="V651" s="27" t="s">
        <v>133</v>
      </c>
      <c r="W651" s="27" t="s">
        <v>133</v>
      </c>
      <c r="X651" s="27" t="s">
        <v>133</v>
      </c>
      <c r="Y651" s="27">
        <v>0.01</v>
      </c>
      <c r="Z651" s="27" t="s">
        <v>133</v>
      </c>
      <c r="AA651" s="27" t="s">
        <v>133</v>
      </c>
      <c r="AB651" s="28" t="s">
        <v>133</v>
      </c>
      <c r="AC651" s="28">
        <v>0.5</v>
      </c>
      <c r="AD651" s="28">
        <v>0.03</v>
      </c>
      <c r="AE651" s="28" t="s">
        <v>796</v>
      </c>
      <c r="AF651" s="28">
        <v>0.1</v>
      </c>
      <c r="AG651" s="39" t="s">
        <v>133</v>
      </c>
      <c r="AH651" s="39" t="s">
        <v>133</v>
      </c>
      <c r="AI651" s="39" t="s">
        <v>133</v>
      </c>
      <c r="AJ651" s="39" t="s">
        <v>133</v>
      </c>
      <c r="AK651" s="39" t="s">
        <v>133</v>
      </c>
      <c r="AL651" s="39">
        <v>1.78</v>
      </c>
      <c r="AM651" s="45" t="s">
        <v>133</v>
      </c>
      <c r="AN651" s="15">
        <f t="shared" si="86"/>
        <v>0.51088159097779207</v>
      </c>
      <c r="AO651" s="15">
        <f t="shared" si="87"/>
        <v>0.51088159097779207</v>
      </c>
      <c r="AP651" s="47">
        <v>-1.4627379384999999</v>
      </c>
      <c r="AQ651" s="29" t="s">
        <v>133</v>
      </c>
      <c r="AR651" s="29" t="s">
        <v>133</v>
      </c>
      <c r="AS651" s="148">
        <v>-0.69757187302799994</v>
      </c>
      <c r="AT651" s="148">
        <v>-0.67821976633699999</v>
      </c>
      <c r="AU651" s="48">
        <v>-8.06382083433E-4</v>
      </c>
      <c r="AV651" s="47">
        <v>0.67660700217000003</v>
      </c>
      <c r="AW651" s="47">
        <v>0.69140540030300002</v>
      </c>
      <c r="AX651" s="29" t="s">
        <v>133</v>
      </c>
      <c r="AY651" s="29" t="s">
        <v>133</v>
      </c>
      <c r="AZ651" s="47">
        <v>1.43161809032</v>
      </c>
      <c r="BA651" s="30">
        <v>0</v>
      </c>
      <c r="BB651" s="42">
        <v>1</v>
      </c>
      <c r="BC651" s="31" t="s">
        <v>11464</v>
      </c>
      <c r="BD651" s="31" t="s">
        <v>11463</v>
      </c>
      <c r="BE651" s="31" t="s">
        <v>6047</v>
      </c>
      <c r="BF651" s="32">
        <v>-1.0801549057639999</v>
      </c>
      <c r="BG651" s="32">
        <v>0.38258303273599997</v>
      </c>
      <c r="BH651" s="33">
        <v>0.05</v>
      </c>
      <c r="BI651" s="33">
        <v>0.05</v>
      </c>
      <c r="BJ651" s="32" t="s">
        <v>133</v>
      </c>
      <c r="BK651" s="32" t="s">
        <v>133</v>
      </c>
      <c r="BL651" s="32" t="s">
        <v>133</v>
      </c>
      <c r="BM651" s="34" t="s">
        <v>133</v>
      </c>
      <c r="BN651" s="34" t="s">
        <v>133</v>
      </c>
      <c r="BO651" s="34" t="s">
        <v>133</v>
      </c>
      <c r="BP651" s="34" t="s">
        <v>133</v>
      </c>
      <c r="BQ651" s="16">
        <f t="shared" si="88"/>
        <v>2.8601549057639999</v>
      </c>
      <c r="BR651" s="16">
        <f t="shared" ref="BR651:BR687" si="89">SQRT(SUMSQ(AN651,BG651,IF(OR(BH651="n/a",BH651="nd"),0,BH651),IF(OR(BI651="n/a",BI651="nd"),0,BI651)))</f>
        <v>0.64216024241420866</v>
      </c>
      <c r="BS651" s="16">
        <f t="shared" ref="BS651:BS687" si="90">SQRT(SUMSQ(AO651,BG651,IF(OR(BH651="n/a",BH651="nd"),0,BH651),IF(OR(BI651="n/a",BI651="nd"),0,BI651)))</f>
        <v>0.64216024241420866</v>
      </c>
      <c r="BT651" s="35" t="s">
        <v>133</v>
      </c>
      <c r="BU651" s="35" t="s">
        <v>133</v>
      </c>
      <c r="BV651" s="35" t="s">
        <v>133</v>
      </c>
      <c r="BW651" s="35" t="s">
        <v>133</v>
      </c>
      <c r="BX651" s="36">
        <v>0</v>
      </c>
      <c r="BY651" s="37" t="s">
        <v>133</v>
      </c>
      <c r="BZ651" s="38" t="s">
        <v>1732</v>
      </c>
    </row>
    <row r="652" spans="1:78" ht="50.1" customHeight="1">
      <c r="A652" s="19" t="s">
        <v>1739</v>
      </c>
      <c r="B652" s="20" t="s">
        <v>1120</v>
      </c>
      <c r="C652" s="21">
        <v>8</v>
      </c>
      <c r="D652" s="21" t="s">
        <v>992</v>
      </c>
      <c r="E652" s="40">
        <v>-2.6960500000000001</v>
      </c>
      <c r="F652" s="40">
        <v>107.61789</v>
      </c>
      <c r="G652" s="41" t="s">
        <v>55</v>
      </c>
      <c r="H652" s="22" t="s">
        <v>133</v>
      </c>
      <c r="I652" s="22" t="s">
        <v>133</v>
      </c>
      <c r="J652" s="23">
        <v>6733</v>
      </c>
      <c r="K652" s="23">
        <v>1</v>
      </c>
      <c r="L652" s="23">
        <v>1</v>
      </c>
      <c r="M652" s="24" t="s">
        <v>1731</v>
      </c>
      <c r="N652" s="25" t="s">
        <v>133</v>
      </c>
      <c r="O652" s="25" t="s">
        <v>133</v>
      </c>
      <c r="P652" s="25" t="s">
        <v>133</v>
      </c>
      <c r="Q652" s="25" t="s">
        <v>133</v>
      </c>
      <c r="R652" s="25" t="s">
        <v>133</v>
      </c>
      <c r="S652" s="44" t="s">
        <v>133</v>
      </c>
      <c r="T652" s="26" t="s">
        <v>1204</v>
      </c>
      <c r="U652" s="27" t="s">
        <v>133</v>
      </c>
      <c r="V652" s="27" t="s">
        <v>133</v>
      </c>
      <c r="W652" s="27" t="s">
        <v>133</v>
      </c>
      <c r="X652" s="27" t="s">
        <v>133</v>
      </c>
      <c r="Y652" s="27">
        <v>0.01</v>
      </c>
      <c r="Z652" s="27" t="s">
        <v>133</v>
      </c>
      <c r="AA652" s="27" t="s">
        <v>133</v>
      </c>
      <c r="AB652" s="28" t="s">
        <v>133</v>
      </c>
      <c r="AC652" s="28">
        <v>0.5</v>
      </c>
      <c r="AD652" s="28">
        <v>0.03</v>
      </c>
      <c r="AE652" s="28" t="s">
        <v>796</v>
      </c>
      <c r="AF652" s="28">
        <v>0.1</v>
      </c>
      <c r="AG652" s="39" t="s">
        <v>133</v>
      </c>
      <c r="AH652" s="39" t="s">
        <v>133</v>
      </c>
      <c r="AI652" s="39" t="s">
        <v>133</v>
      </c>
      <c r="AJ652" s="39" t="s">
        <v>133</v>
      </c>
      <c r="AK652" s="39" t="s">
        <v>133</v>
      </c>
      <c r="AL652" s="39">
        <v>1.839</v>
      </c>
      <c r="AM652" s="45" t="s">
        <v>133</v>
      </c>
      <c r="AN652" s="15">
        <f t="shared" si="86"/>
        <v>0.51088159097779207</v>
      </c>
      <c r="AO652" s="15">
        <f t="shared" si="87"/>
        <v>0.51088159097779207</v>
      </c>
      <c r="AP652" s="47">
        <v>-1.4627379384999999</v>
      </c>
      <c r="AQ652" s="29" t="s">
        <v>133</v>
      </c>
      <c r="AR652" s="29" t="s">
        <v>133</v>
      </c>
      <c r="AS652" s="148">
        <v>-0.69757187302799994</v>
      </c>
      <c r="AT652" s="148">
        <v>-0.67821976633699999</v>
      </c>
      <c r="AU652" s="48">
        <v>-8.06382083433E-4</v>
      </c>
      <c r="AV652" s="47">
        <v>0.67660700217000003</v>
      </c>
      <c r="AW652" s="47">
        <v>0.69140540030300002</v>
      </c>
      <c r="AX652" s="29" t="s">
        <v>133</v>
      </c>
      <c r="AY652" s="29" t="s">
        <v>133</v>
      </c>
      <c r="AZ652" s="47">
        <v>1.43161809032</v>
      </c>
      <c r="BA652" s="30">
        <v>0</v>
      </c>
      <c r="BB652" s="42">
        <v>1</v>
      </c>
      <c r="BC652" s="31" t="s">
        <v>11464</v>
      </c>
      <c r="BD652" s="31" t="s">
        <v>11463</v>
      </c>
      <c r="BE652" s="31" t="s">
        <v>6047</v>
      </c>
      <c r="BF652" s="32">
        <v>-1.0801549057639999</v>
      </c>
      <c r="BG652" s="32">
        <v>0.38258303273599997</v>
      </c>
      <c r="BH652" s="33">
        <v>0.05</v>
      </c>
      <c r="BI652" s="33">
        <v>0.05</v>
      </c>
      <c r="BJ652" s="32" t="s">
        <v>133</v>
      </c>
      <c r="BK652" s="32" t="s">
        <v>133</v>
      </c>
      <c r="BL652" s="32" t="s">
        <v>133</v>
      </c>
      <c r="BM652" s="34" t="s">
        <v>133</v>
      </c>
      <c r="BN652" s="34" t="s">
        <v>133</v>
      </c>
      <c r="BO652" s="34" t="s">
        <v>133</v>
      </c>
      <c r="BP652" s="34" t="s">
        <v>133</v>
      </c>
      <c r="BQ652" s="16">
        <f t="shared" si="88"/>
        <v>2.9191549057639996</v>
      </c>
      <c r="BR652" s="16">
        <f t="shared" si="89"/>
        <v>0.64216024241420866</v>
      </c>
      <c r="BS652" s="16">
        <f t="shared" si="90"/>
        <v>0.64216024241420866</v>
      </c>
      <c r="BT652" s="35" t="s">
        <v>133</v>
      </c>
      <c r="BU652" s="35" t="s">
        <v>133</v>
      </c>
      <c r="BV652" s="35" t="s">
        <v>133</v>
      </c>
      <c r="BW652" s="35" t="s">
        <v>133</v>
      </c>
      <c r="BX652" s="36">
        <v>0</v>
      </c>
      <c r="BY652" s="37" t="s">
        <v>133</v>
      </c>
      <c r="BZ652" s="38" t="s">
        <v>1732</v>
      </c>
    </row>
    <row r="653" spans="1:78" ht="50.1" customHeight="1">
      <c r="A653" s="19" t="s">
        <v>1740</v>
      </c>
      <c r="B653" s="20" t="s">
        <v>1120</v>
      </c>
      <c r="C653" s="21">
        <v>8</v>
      </c>
      <c r="D653" s="21" t="s">
        <v>992</v>
      </c>
      <c r="E653" s="40">
        <v>-2.6960500000000001</v>
      </c>
      <c r="F653" s="40">
        <v>107.61789</v>
      </c>
      <c r="G653" s="41" t="s">
        <v>55</v>
      </c>
      <c r="H653" s="22" t="s">
        <v>133</v>
      </c>
      <c r="I653" s="22" t="s">
        <v>133</v>
      </c>
      <c r="J653" s="23">
        <v>6716.3</v>
      </c>
      <c r="K653" s="23">
        <v>1</v>
      </c>
      <c r="L653" s="23">
        <v>1</v>
      </c>
      <c r="M653" s="24" t="s">
        <v>1731</v>
      </c>
      <c r="N653" s="25" t="s">
        <v>133</v>
      </c>
      <c r="O653" s="25" t="s">
        <v>133</v>
      </c>
      <c r="P653" s="25" t="s">
        <v>133</v>
      </c>
      <c r="Q653" s="25" t="s">
        <v>133</v>
      </c>
      <c r="R653" s="25" t="s">
        <v>133</v>
      </c>
      <c r="S653" s="44" t="s">
        <v>133</v>
      </c>
      <c r="T653" s="26" t="s">
        <v>1204</v>
      </c>
      <c r="U653" s="27" t="s">
        <v>133</v>
      </c>
      <c r="V653" s="27" t="s">
        <v>133</v>
      </c>
      <c r="W653" s="27" t="s">
        <v>133</v>
      </c>
      <c r="X653" s="27" t="s">
        <v>133</v>
      </c>
      <c r="Y653" s="27">
        <v>0.01</v>
      </c>
      <c r="Z653" s="27" t="s">
        <v>133</v>
      </c>
      <c r="AA653" s="27" t="s">
        <v>133</v>
      </c>
      <c r="AB653" s="28" t="s">
        <v>133</v>
      </c>
      <c r="AC653" s="28">
        <v>0.5</v>
      </c>
      <c r="AD653" s="28">
        <v>0.03</v>
      </c>
      <c r="AE653" s="28" t="s">
        <v>796</v>
      </c>
      <c r="AF653" s="28">
        <v>0.1</v>
      </c>
      <c r="AG653" s="39" t="s">
        <v>133</v>
      </c>
      <c r="AH653" s="39" t="s">
        <v>133</v>
      </c>
      <c r="AI653" s="39" t="s">
        <v>133</v>
      </c>
      <c r="AJ653" s="39" t="s">
        <v>133</v>
      </c>
      <c r="AK653" s="39" t="s">
        <v>133</v>
      </c>
      <c r="AL653" s="39">
        <v>1.8380000000000001</v>
      </c>
      <c r="AM653" s="45" t="s">
        <v>133</v>
      </c>
      <c r="AN653" s="15">
        <f t="shared" si="86"/>
        <v>0.51088159097779207</v>
      </c>
      <c r="AO653" s="15">
        <f t="shared" si="87"/>
        <v>0.51088159097779207</v>
      </c>
      <c r="AP653" s="47">
        <v>-1.4627379384999999</v>
      </c>
      <c r="AQ653" s="29" t="s">
        <v>133</v>
      </c>
      <c r="AR653" s="29" t="s">
        <v>133</v>
      </c>
      <c r="AS653" s="148">
        <v>-0.69757187302799994</v>
      </c>
      <c r="AT653" s="148">
        <v>-0.67821976633699999</v>
      </c>
      <c r="AU653" s="48">
        <v>-8.06382083433E-4</v>
      </c>
      <c r="AV653" s="47">
        <v>0.67660700217000003</v>
      </c>
      <c r="AW653" s="47">
        <v>0.69140540030300002</v>
      </c>
      <c r="AX653" s="29" t="s">
        <v>133</v>
      </c>
      <c r="AY653" s="29" t="s">
        <v>133</v>
      </c>
      <c r="AZ653" s="47">
        <v>1.43161809032</v>
      </c>
      <c r="BA653" s="30">
        <v>0</v>
      </c>
      <c r="BB653" s="42">
        <v>1</v>
      </c>
      <c r="BC653" s="31" t="s">
        <v>11464</v>
      </c>
      <c r="BD653" s="31" t="s">
        <v>11463</v>
      </c>
      <c r="BE653" s="31" t="s">
        <v>6047</v>
      </c>
      <c r="BF653" s="32">
        <v>-1.0801549057639999</v>
      </c>
      <c r="BG653" s="32">
        <v>0.38258303273599997</v>
      </c>
      <c r="BH653" s="33">
        <v>0.05</v>
      </c>
      <c r="BI653" s="33">
        <v>0.05</v>
      </c>
      <c r="BJ653" s="32" t="s">
        <v>133</v>
      </c>
      <c r="BK653" s="32" t="s">
        <v>133</v>
      </c>
      <c r="BL653" s="32" t="s">
        <v>133</v>
      </c>
      <c r="BM653" s="34" t="s">
        <v>133</v>
      </c>
      <c r="BN653" s="34" t="s">
        <v>133</v>
      </c>
      <c r="BO653" s="34" t="s">
        <v>133</v>
      </c>
      <c r="BP653" s="34" t="s">
        <v>133</v>
      </c>
      <c r="BQ653" s="16">
        <f t="shared" si="88"/>
        <v>2.9181549057640002</v>
      </c>
      <c r="BR653" s="16">
        <f t="shared" si="89"/>
        <v>0.64216024241420866</v>
      </c>
      <c r="BS653" s="16">
        <f t="shared" si="90"/>
        <v>0.64216024241420866</v>
      </c>
      <c r="BT653" s="35" t="s">
        <v>133</v>
      </c>
      <c r="BU653" s="35" t="s">
        <v>133</v>
      </c>
      <c r="BV653" s="35" t="s">
        <v>133</v>
      </c>
      <c r="BW653" s="35" t="s">
        <v>133</v>
      </c>
      <c r="BX653" s="36">
        <v>0</v>
      </c>
      <c r="BY653" s="37" t="s">
        <v>133</v>
      </c>
      <c r="BZ653" s="38" t="s">
        <v>1732</v>
      </c>
    </row>
    <row r="654" spans="1:78" ht="50.1" customHeight="1">
      <c r="A654" s="19" t="s">
        <v>1741</v>
      </c>
      <c r="B654" s="20" t="s">
        <v>1120</v>
      </c>
      <c r="C654" s="21">
        <v>8</v>
      </c>
      <c r="D654" s="21" t="s">
        <v>992</v>
      </c>
      <c r="E654" s="40">
        <v>-2.6960500000000001</v>
      </c>
      <c r="F654" s="40">
        <v>107.61789</v>
      </c>
      <c r="G654" s="41" t="s">
        <v>55</v>
      </c>
      <c r="H654" s="22" t="s">
        <v>133</v>
      </c>
      <c r="I654" s="22" t="s">
        <v>133</v>
      </c>
      <c r="J654" s="23">
        <v>6715</v>
      </c>
      <c r="K654" s="23">
        <v>1</v>
      </c>
      <c r="L654" s="23">
        <v>1</v>
      </c>
      <c r="M654" s="24" t="s">
        <v>1731</v>
      </c>
      <c r="N654" s="25" t="s">
        <v>133</v>
      </c>
      <c r="O654" s="25" t="s">
        <v>133</v>
      </c>
      <c r="P654" s="25" t="s">
        <v>133</v>
      </c>
      <c r="Q654" s="25" t="s">
        <v>133</v>
      </c>
      <c r="R654" s="25" t="s">
        <v>133</v>
      </c>
      <c r="S654" s="44" t="s">
        <v>133</v>
      </c>
      <c r="T654" s="26" t="s">
        <v>1204</v>
      </c>
      <c r="U654" s="27" t="s">
        <v>133</v>
      </c>
      <c r="V654" s="27" t="s">
        <v>133</v>
      </c>
      <c r="W654" s="27" t="s">
        <v>133</v>
      </c>
      <c r="X654" s="27" t="s">
        <v>133</v>
      </c>
      <c r="Y654" s="27">
        <v>0.01</v>
      </c>
      <c r="Z654" s="27" t="s">
        <v>133</v>
      </c>
      <c r="AA654" s="27" t="s">
        <v>133</v>
      </c>
      <c r="AB654" s="28" t="s">
        <v>133</v>
      </c>
      <c r="AC654" s="28">
        <v>0.5</v>
      </c>
      <c r="AD654" s="28">
        <v>0.03</v>
      </c>
      <c r="AE654" s="28" t="s">
        <v>796</v>
      </c>
      <c r="AF654" s="28">
        <v>0.1</v>
      </c>
      <c r="AG654" s="39" t="s">
        <v>133</v>
      </c>
      <c r="AH654" s="39" t="s">
        <v>133</v>
      </c>
      <c r="AI654" s="39" t="s">
        <v>133</v>
      </c>
      <c r="AJ654" s="39" t="s">
        <v>133</v>
      </c>
      <c r="AK654" s="39" t="s">
        <v>133</v>
      </c>
      <c r="AL654" s="39">
        <v>1.829</v>
      </c>
      <c r="AM654" s="45" t="s">
        <v>133</v>
      </c>
      <c r="AN654" s="15">
        <f t="shared" si="86"/>
        <v>0.51088159097779207</v>
      </c>
      <c r="AO654" s="15">
        <f t="shared" si="87"/>
        <v>0.51088159097779207</v>
      </c>
      <c r="AP654" s="47">
        <v>-1.4627379384999999</v>
      </c>
      <c r="AQ654" s="29" t="s">
        <v>133</v>
      </c>
      <c r="AR654" s="29" t="s">
        <v>133</v>
      </c>
      <c r="AS654" s="148">
        <v>-0.69757187302799994</v>
      </c>
      <c r="AT654" s="148">
        <v>-0.67821976633699999</v>
      </c>
      <c r="AU654" s="48">
        <v>-8.06382083433E-4</v>
      </c>
      <c r="AV654" s="47">
        <v>0.67660700217000003</v>
      </c>
      <c r="AW654" s="47">
        <v>0.69140540030300002</v>
      </c>
      <c r="AX654" s="29" t="s">
        <v>133</v>
      </c>
      <c r="AY654" s="29" t="s">
        <v>133</v>
      </c>
      <c r="AZ654" s="47">
        <v>1.43161809032</v>
      </c>
      <c r="BA654" s="30">
        <v>0</v>
      </c>
      <c r="BB654" s="42">
        <v>1</v>
      </c>
      <c r="BC654" s="31" t="s">
        <v>11464</v>
      </c>
      <c r="BD654" s="31" t="s">
        <v>11463</v>
      </c>
      <c r="BE654" s="31" t="s">
        <v>6047</v>
      </c>
      <c r="BF654" s="32">
        <v>-1.0801549057639999</v>
      </c>
      <c r="BG654" s="32">
        <v>0.38258303273599997</v>
      </c>
      <c r="BH654" s="33">
        <v>0.05</v>
      </c>
      <c r="BI654" s="33">
        <v>0.05</v>
      </c>
      <c r="BJ654" s="32" t="s">
        <v>133</v>
      </c>
      <c r="BK654" s="32" t="s">
        <v>133</v>
      </c>
      <c r="BL654" s="32" t="s">
        <v>133</v>
      </c>
      <c r="BM654" s="34" t="s">
        <v>133</v>
      </c>
      <c r="BN654" s="34" t="s">
        <v>133</v>
      </c>
      <c r="BO654" s="34" t="s">
        <v>133</v>
      </c>
      <c r="BP654" s="34" t="s">
        <v>133</v>
      </c>
      <c r="BQ654" s="16">
        <f t="shared" si="88"/>
        <v>2.9091549057639998</v>
      </c>
      <c r="BR654" s="16">
        <f t="shared" si="89"/>
        <v>0.64216024241420866</v>
      </c>
      <c r="BS654" s="16">
        <f t="shared" si="90"/>
        <v>0.64216024241420866</v>
      </c>
      <c r="BT654" s="35" t="s">
        <v>133</v>
      </c>
      <c r="BU654" s="35" t="s">
        <v>133</v>
      </c>
      <c r="BV654" s="35" t="s">
        <v>133</v>
      </c>
      <c r="BW654" s="35" t="s">
        <v>133</v>
      </c>
      <c r="BX654" s="36">
        <v>0</v>
      </c>
      <c r="BY654" s="37" t="s">
        <v>133</v>
      </c>
      <c r="BZ654" s="38" t="s">
        <v>1732</v>
      </c>
    </row>
    <row r="655" spans="1:78" ht="50.1" customHeight="1">
      <c r="A655" s="19" t="s">
        <v>1749</v>
      </c>
      <c r="B655" s="20" t="s">
        <v>1120</v>
      </c>
      <c r="C655" s="21">
        <v>8</v>
      </c>
      <c r="D655" s="21" t="s">
        <v>992</v>
      </c>
      <c r="E655" s="40">
        <v>-2.6960500000000001</v>
      </c>
      <c r="F655" s="40">
        <v>107.61789</v>
      </c>
      <c r="G655" s="41" t="s">
        <v>55</v>
      </c>
      <c r="H655" s="22" t="s">
        <v>133</v>
      </c>
      <c r="I655" s="22" t="s">
        <v>133</v>
      </c>
      <c r="J655" s="23">
        <v>6711</v>
      </c>
      <c r="K655" s="23">
        <v>0</v>
      </c>
      <c r="L655" s="23">
        <v>0</v>
      </c>
      <c r="M655" s="24" t="s">
        <v>1731</v>
      </c>
      <c r="N655" s="25" t="s">
        <v>133</v>
      </c>
      <c r="O655" s="25" t="s">
        <v>133</v>
      </c>
      <c r="P655" s="25" t="s">
        <v>133</v>
      </c>
      <c r="Q655" s="25" t="s">
        <v>133</v>
      </c>
      <c r="R655" s="25" t="s">
        <v>133</v>
      </c>
      <c r="S655" s="44" t="s">
        <v>133</v>
      </c>
      <c r="T655" s="26" t="s">
        <v>1204</v>
      </c>
      <c r="U655" s="27" t="s">
        <v>133</v>
      </c>
      <c r="V655" s="27" t="s">
        <v>133</v>
      </c>
      <c r="W655" s="27" t="s">
        <v>133</v>
      </c>
      <c r="X655" s="27" t="s">
        <v>133</v>
      </c>
      <c r="Y655" s="27">
        <v>0.01</v>
      </c>
      <c r="Z655" s="27" t="s">
        <v>133</v>
      </c>
      <c r="AA655" s="27" t="s">
        <v>133</v>
      </c>
      <c r="AB655" s="28" t="s">
        <v>133</v>
      </c>
      <c r="AC655" s="28">
        <v>0.5</v>
      </c>
      <c r="AD655" s="28">
        <v>0.03</v>
      </c>
      <c r="AE655" s="28" t="s">
        <v>796</v>
      </c>
      <c r="AF655" s="28">
        <v>0.1</v>
      </c>
      <c r="AG655" s="39" t="s">
        <v>133</v>
      </c>
      <c r="AH655" s="39" t="s">
        <v>133</v>
      </c>
      <c r="AI655" s="39" t="s">
        <v>133</v>
      </c>
      <c r="AJ655" s="39" t="s">
        <v>133</v>
      </c>
      <c r="AK655" s="39" t="s">
        <v>133</v>
      </c>
      <c r="AL655" s="39">
        <v>1.855</v>
      </c>
      <c r="AM655" s="45" t="s">
        <v>133</v>
      </c>
      <c r="AN655" s="15">
        <f t="shared" si="86"/>
        <v>0.51088159097779207</v>
      </c>
      <c r="AO655" s="15">
        <f t="shared" si="87"/>
        <v>0.51088159097779207</v>
      </c>
      <c r="AP655" s="47">
        <v>-1.4627379384999999</v>
      </c>
      <c r="AQ655" s="29" t="s">
        <v>133</v>
      </c>
      <c r="AR655" s="29" t="s">
        <v>133</v>
      </c>
      <c r="AS655" s="148">
        <v>-0.69757187302799994</v>
      </c>
      <c r="AT655" s="148">
        <v>-0.67821976633699999</v>
      </c>
      <c r="AU655" s="48">
        <v>-8.06382083433E-4</v>
      </c>
      <c r="AV655" s="47">
        <v>0.67660700217000003</v>
      </c>
      <c r="AW655" s="47">
        <v>0.69140540030300002</v>
      </c>
      <c r="AX655" s="29" t="s">
        <v>133</v>
      </c>
      <c r="AY655" s="29" t="s">
        <v>133</v>
      </c>
      <c r="AZ655" s="47">
        <v>1.43161809032</v>
      </c>
      <c r="BA655" s="30">
        <v>0</v>
      </c>
      <c r="BB655" s="42">
        <v>1</v>
      </c>
      <c r="BC655" s="31" t="s">
        <v>11464</v>
      </c>
      <c r="BD655" s="31" t="s">
        <v>11463</v>
      </c>
      <c r="BE655" s="31" t="s">
        <v>6047</v>
      </c>
      <c r="BF655" s="32">
        <v>-1.0801549057639999</v>
      </c>
      <c r="BG655" s="32">
        <v>0.38258303273599997</v>
      </c>
      <c r="BH655" s="33">
        <v>0.05</v>
      </c>
      <c r="BI655" s="33">
        <v>0.05</v>
      </c>
      <c r="BJ655" s="32" t="s">
        <v>133</v>
      </c>
      <c r="BK655" s="32" t="s">
        <v>133</v>
      </c>
      <c r="BL655" s="32" t="s">
        <v>133</v>
      </c>
      <c r="BM655" s="34" t="s">
        <v>133</v>
      </c>
      <c r="BN655" s="34" t="s">
        <v>133</v>
      </c>
      <c r="BO655" s="34" t="s">
        <v>133</v>
      </c>
      <c r="BP655" s="34" t="s">
        <v>133</v>
      </c>
      <c r="BQ655" s="16">
        <f t="shared" si="88"/>
        <v>2.9351549057639996</v>
      </c>
      <c r="BR655" s="16">
        <f t="shared" si="89"/>
        <v>0.64216024241420866</v>
      </c>
      <c r="BS655" s="16">
        <f t="shared" si="90"/>
        <v>0.64216024241420866</v>
      </c>
      <c r="BT655" s="35" t="s">
        <v>133</v>
      </c>
      <c r="BU655" s="35" t="s">
        <v>133</v>
      </c>
      <c r="BV655" s="35" t="s">
        <v>133</v>
      </c>
      <c r="BW655" s="35" t="s">
        <v>133</v>
      </c>
      <c r="BX655" s="36">
        <v>0</v>
      </c>
      <c r="BY655" s="37" t="s">
        <v>133</v>
      </c>
      <c r="BZ655" s="38" t="s">
        <v>1732</v>
      </c>
    </row>
    <row r="656" spans="1:78" ht="50.1" customHeight="1">
      <c r="A656" s="19" t="s">
        <v>1750</v>
      </c>
      <c r="B656" s="20" t="s">
        <v>1120</v>
      </c>
      <c r="C656" s="21">
        <v>8</v>
      </c>
      <c r="D656" s="21" t="s">
        <v>992</v>
      </c>
      <c r="E656" s="40">
        <v>-2.6944599999999999</v>
      </c>
      <c r="F656" s="40">
        <v>107.61704</v>
      </c>
      <c r="G656" s="41" t="s">
        <v>55</v>
      </c>
      <c r="H656" s="22" t="s">
        <v>133</v>
      </c>
      <c r="I656" s="22" t="s">
        <v>133</v>
      </c>
      <c r="J656" s="23">
        <v>6679.5</v>
      </c>
      <c r="K656" s="23">
        <v>1</v>
      </c>
      <c r="L656" s="23">
        <v>1</v>
      </c>
      <c r="M656" s="24" t="s">
        <v>1731</v>
      </c>
      <c r="N656" s="25" t="s">
        <v>133</v>
      </c>
      <c r="O656" s="25" t="s">
        <v>133</v>
      </c>
      <c r="P656" s="25" t="s">
        <v>133</v>
      </c>
      <c r="Q656" s="25" t="s">
        <v>133</v>
      </c>
      <c r="R656" s="25" t="s">
        <v>133</v>
      </c>
      <c r="S656" s="44" t="s">
        <v>133</v>
      </c>
      <c r="T656" s="26" t="s">
        <v>1204</v>
      </c>
      <c r="U656" s="27" t="s">
        <v>133</v>
      </c>
      <c r="V656" s="27" t="s">
        <v>133</v>
      </c>
      <c r="W656" s="27" t="s">
        <v>133</v>
      </c>
      <c r="X656" s="27" t="s">
        <v>133</v>
      </c>
      <c r="Y656" s="27">
        <v>0.01</v>
      </c>
      <c r="Z656" s="27" t="s">
        <v>133</v>
      </c>
      <c r="AA656" s="27" t="s">
        <v>133</v>
      </c>
      <c r="AB656" s="28" t="s">
        <v>133</v>
      </c>
      <c r="AC656" s="28">
        <v>0.5</v>
      </c>
      <c r="AD656" s="28">
        <v>0.03</v>
      </c>
      <c r="AE656" s="28" t="s">
        <v>796</v>
      </c>
      <c r="AF656" s="28">
        <v>0.1</v>
      </c>
      <c r="AG656" s="39" t="s">
        <v>133</v>
      </c>
      <c r="AH656" s="39" t="s">
        <v>133</v>
      </c>
      <c r="AI656" s="39" t="s">
        <v>133</v>
      </c>
      <c r="AJ656" s="39" t="s">
        <v>133</v>
      </c>
      <c r="AK656" s="39" t="s">
        <v>133</v>
      </c>
      <c r="AL656" s="39">
        <v>1.1859999999999999</v>
      </c>
      <c r="AM656" s="45" t="s">
        <v>133</v>
      </c>
      <c r="AN656" s="15">
        <f t="shared" si="86"/>
        <v>0.51088159097779207</v>
      </c>
      <c r="AO656" s="15">
        <f t="shared" si="87"/>
        <v>0.51088159097779207</v>
      </c>
      <c r="AP656" s="47">
        <v>-1.4631281380200001</v>
      </c>
      <c r="AQ656" s="29" t="s">
        <v>133</v>
      </c>
      <c r="AR656" s="29" t="s">
        <v>133</v>
      </c>
      <c r="AS656" s="148">
        <v>-0.69774330599199996</v>
      </c>
      <c r="AT656" s="148">
        <v>-0.67846234989300003</v>
      </c>
      <c r="AU656" s="48">
        <v>-6.4043869845500001E-4</v>
      </c>
      <c r="AV656" s="47">
        <v>0.677181472497</v>
      </c>
      <c r="AW656" s="47">
        <v>0.69191034665999995</v>
      </c>
      <c r="AX656" s="29" t="s">
        <v>133</v>
      </c>
      <c r="AY656" s="29" t="s">
        <v>133</v>
      </c>
      <c r="AZ656" s="47">
        <v>1.43274319442</v>
      </c>
      <c r="BA656" s="30">
        <v>0</v>
      </c>
      <c r="BB656" s="42">
        <v>1</v>
      </c>
      <c r="BC656" s="31" t="s">
        <v>11464</v>
      </c>
      <c r="BD656" s="31" t="s">
        <v>11463</v>
      </c>
      <c r="BE656" s="31" t="s">
        <v>6047</v>
      </c>
      <c r="BF656" s="32">
        <v>-1.0804357220059999</v>
      </c>
      <c r="BG656" s="32">
        <v>0.38269241601400006</v>
      </c>
      <c r="BH656" s="33">
        <v>0.05</v>
      </c>
      <c r="BI656" s="33">
        <v>0.05</v>
      </c>
      <c r="BJ656" s="32" t="s">
        <v>133</v>
      </c>
      <c r="BK656" s="32" t="s">
        <v>133</v>
      </c>
      <c r="BL656" s="32" t="s">
        <v>133</v>
      </c>
      <c r="BM656" s="34" t="s">
        <v>133</v>
      </c>
      <c r="BN656" s="34" t="s">
        <v>133</v>
      </c>
      <c r="BO656" s="34" t="s">
        <v>133</v>
      </c>
      <c r="BP656" s="34" t="s">
        <v>133</v>
      </c>
      <c r="BQ656" s="16">
        <f t="shared" si="88"/>
        <v>2.2664357220059999</v>
      </c>
      <c r="BR656" s="16">
        <f t="shared" si="89"/>
        <v>0.64222541624777862</v>
      </c>
      <c r="BS656" s="16">
        <f t="shared" si="90"/>
        <v>0.64222541624777862</v>
      </c>
      <c r="BT656" s="35" t="s">
        <v>133</v>
      </c>
      <c r="BU656" s="35" t="s">
        <v>133</v>
      </c>
      <c r="BV656" s="35" t="s">
        <v>133</v>
      </c>
      <c r="BW656" s="35" t="s">
        <v>133</v>
      </c>
      <c r="BX656" s="36">
        <v>0</v>
      </c>
      <c r="BY656" s="37" t="s">
        <v>133</v>
      </c>
      <c r="BZ656" s="38" t="s">
        <v>1732</v>
      </c>
    </row>
    <row r="657" spans="1:78" ht="50.1" customHeight="1">
      <c r="A657" s="19" t="s">
        <v>1751</v>
      </c>
      <c r="B657" s="20" t="s">
        <v>1120</v>
      </c>
      <c r="C657" s="21">
        <v>8</v>
      </c>
      <c r="D657" s="21" t="s">
        <v>992</v>
      </c>
      <c r="E657" s="40">
        <v>-2.6978499999999999</v>
      </c>
      <c r="F657" s="40">
        <v>107.61622</v>
      </c>
      <c r="G657" s="41" t="s">
        <v>55</v>
      </c>
      <c r="H657" s="22" t="s">
        <v>133</v>
      </c>
      <c r="I657" s="22" t="s">
        <v>133</v>
      </c>
      <c r="J657" s="23">
        <v>6655</v>
      </c>
      <c r="K657" s="23">
        <v>4</v>
      </c>
      <c r="L657" s="23">
        <v>4</v>
      </c>
      <c r="M657" s="24" t="s">
        <v>1731</v>
      </c>
      <c r="N657" s="25" t="s">
        <v>133</v>
      </c>
      <c r="O657" s="25" t="s">
        <v>133</v>
      </c>
      <c r="P657" s="25" t="s">
        <v>133</v>
      </c>
      <c r="Q657" s="25" t="s">
        <v>133</v>
      </c>
      <c r="R657" s="25" t="s">
        <v>133</v>
      </c>
      <c r="S657" s="44" t="s">
        <v>133</v>
      </c>
      <c r="T657" s="26" t="s">
        <v>1204</v>
      </c>
      <c r="U657" s="27" t="s">
        <v>133</v>
      </c>
      <c r="V657" s="27" t="s">
        <v>133</v>
      </c>
      <c r="W657" s="27" t="s">
        <v>133</v>
      </c>
      <c r="X657" s="27" t="s">
        <v>133</v>
      </c>
      <c r="Y657" s="27">
        <v>0.01</v>
      </c>
      <c r="Z657" s="27" t="s">
        <v>133</v>
      </c>
      <c r="AA657" s="27" t="s">
        <v>133</v>
      </c>
      <c r="AB657" s="28" t="s">
        <v>133</v>
      </c>
      <c r="AC657" s="28">
        <v>0.5</v>
      </c>
      <c r="AD657" s="28">
        <v>0.03</v>
      </c>
      <c r="AE657" s="28" t="s">
        <v>796</v>
      </c>
      <c r="AF657" s="28">
        <v>0.1</v>
      </c>
      <c r="AG657" s="39" t="s">
        <v>133</v>
      </c>
      <c r="AH657" s="39" t="s">
        <v>133</v>
      </c>
      <c r="AI657" s="39" t="s">
        <v>133</v>
      </c>
      <c r="AJ657" s="39" t="s">
        <v>133</v>
      </c>
      <c r="AK657" s="39" t="s">
        <v>133</v>
      </c>
      <c r="AL657" s="39">
        <v>1.2350000000000001</v>
      </c>
      <c r="AM657" s="45" t="s">
        <v>133</v>
      </c>
      <c r="AN657" s="15">
        <f t="shared" si="86"/>
        <v>0.51088159097779207</v>
      </c>
      <c r="AO657" s="15">
        <f t="shared" si="87"/>
        <v>0.51088159097779207</v>
      </c>
      <c r="AP657" s="47">
        <v>-1.4625012695899999</v>
      </c>
      <c r="AQ657" s="29" t="s">
        <v>133</v>
      </c>
      <c r="AR657" s="29" t="s">
        <v>133</v>
      </c>
      <c r="AS657" s="148">
        <v>-0.69745741871300004</v>
      </c>
      <c r="AT657" s="148">
        <v>-0.67812965431799999</v>
      </c>
      <c r="AU657" s="48">
        <v>-1.0333301545099999E-3</v>
      </c>
      <c r="AV657" s="47">
        <v>0.67606299400900005</v>
      </c>
      <c r="AW657" s="47">
        <v>0.690807882963</v>
      </c>
      <c r="AX657" s="29" t="s">
        <v>133</v>
      </c>
      <c r="AY657" s="29" t="s">
        <v>133</v>
      </c>
      <c r="AZ657" s="47">
        <v>1.4302275229100001</v>
      </c>
      <c r="BA657" s="30">
        <v>0</v>
      </c>
      <c r="BB657" s="42">
        <v>1</v>
      </c>
      <c r="BC657" s="31" t="s">
        <v>11464</v>
      </c>
      <c r="BD657" s="31" t="s">
        <v>11463</v>
      </c>
      <c r="BE657" s="31" t="s">
        <v>6047</v>
      </c>
      <c r="BF657" s="32">
        <v>-1.0799793441515</v>
      </c>
      <c r="BG657" s="32">
        <v>0.38252192543849994</v>
      </c>
      <c r="BH657" s="33">
        <v>0.05</v>
      </c>
      <c r="BI657" s="33">
        <v>0.05</v>
      </c>
      <c r="BJ657" s="32" t="s">
        <v>133</v>
      </c>
      <c r="BK657" s="32" t="s">
        <v>133</v>
      </c>
      <c r="BL657" s="32" t="s">
        <v>133</v>
      </c>
      <c r="BM657" s="34" t="s">
        <v>133</v>
      </c>
      <c r="BN657" s="34" t="s">
        <v>133</v>
      </c>
      <c r="BO657" s="34" t="s">
        <v>133</v>
      </c>
      <c r="BP657" s="34" t="s">
        <v>133</v>
      </c>
      <c r="BQ657" s="16">
        <f t="shared" si="88"/>
        <v>2.3149793441515003</v>
      </c>
      <c r="BR657" s="16">
        <f t="shared" si="89"/>
        <v>0.64212383808824391</v>
      </c>
      <c r="BS657" s="16">
        <f t="shared" si="90"/>
        <v>0.64212383808824391</v>
      </c>
      <c r="BT657" s="35" t="s">
        <v>133</v>
      </c>
      <c r="BU657" s="35" t="s">
        <v>133</v>
      </c>
      <c r="BV657" s="35" t="s">
        <v>133</v>
      </c>
      <c r="BW657" s="35" t="s">
        <v>133</v>
      </c>
      <c r="BX657" s="36">
        <v>0</v>
      </c>
      <c r="BY657" s="37" t="s">
        <v>133</v>
      </c>
      <c r="BZ657" s="38" t="s">
        <v>1732</v>
      </c>
    </row>
    <row r="658" spans="1:78" ht="50.1" customHeight="1">
      <c r="A658" s="19" t="s">
        <v>1752</v>
      </c>
      <c r="B658" s="20" t="s">
        <v>1120</v>
      </c>
      <c r="C658" s="21">
        <v>8</v>
      </c>
      <c r="D658" s="21" t="s">
        <v>992</v>
      </c>
      <c r="E658" s="40">
        <v>-2.6978499999999999</v>
      </c>
      <c r="F658" s="40">
        <v>107.61622</v>
      </c>
      <c r="G658" s="41" t="s">
        <v>55</v>
      </c>
      <c r="H658" s="22" t="s">
        <v>133</v>
      </c>
      <c r="I658" s="22" t="s">
        <v>133</v>
      </c>
      <c r="J658" s="23">
        <v>6609.5</v>
      </c>
      <c r="K658" s="23">
        <v>0</v>
      </c>
      <c r="L658" s="23">
        <v>0</v>
      </c>
      <c r="M658" s="24" t="s">
        <v>1731</v>
      </c>
      <c r="N658" s="25" t="s">
        <v>133</v>
      </c>
      <c r="O658" s="25" t="s">
        <v>133</v>
      </c>
      <c r="P658" s="25" t="s">
        <v>133</v>
      </c>
      <c r="Q658" s="25" t="s">
        <v>133</v>
      </c>
      <c r="R658" s="25" t="s">
        <v>133</v>
      </c>
      <c r="S658" s="44" t="s">
        <v>133</v>
      </c>
      <c r="T658" s="26" t="s">
        <v>1204</v>
      </c>
      <c r="U658" s="27" t="s">
        <v>133</v>
      </c>
      <c r="V658" s="27" t="s">
        <v>133</v>
      </c>
      <c r="W658" s="27" t="s">
        <v>133</v>
      </c>
      <c r="X658" s="27" t="s">
        <v>133</v>
      </c>
      <c r="Y658" s="27">
        <v>0.01</v>
      </c>
      <c r="Z658" s="27" t="s">
        <v>133</v>
      </c>
      <c r="AA658" s="27" t="s">
        <v>133</v>
      </c>
      <c r="AB658" s="28" t="s">
        <v>133</v>
      </c>
      <c r="AC658" s="28">
        <v>0.5</v>
      </c>
      <c r="AD658" s="28">
        <v>0.03</v>
      </c>
      <c r="AE658" s="28" t="s">
        <v>796</v>
      </c>
      <c r="AF658" s="28">
        <v>0.1</v>
      </c>
      <c r="AG658" s="39" t="s">
        <v>133</v>
      </c>
      <c r="AH658" s="39" t="s">
        <v>133</v>
      </c>
      <c r="AI658" s="39" t="s">
        <v>133</v>
      </c>
      <c r="AJ658" s="39" t="s">
        <v>133</v>
      </c>
      <c r="AK658" s="39" t="s">
        <v>133</v>
      </c>
      <c r="AL658" s="39">
        <v>1.236</v>
      </c>
      <c r="AM658" s="45" t="s">
        <v>133</v>
      </c>
      <c r="AN658" s="15">
        <f t="shared" si="86"/>
        <v>0.51088159097779207</v>
      </c>
      <c r="AO658" s="15">
        <f t="shared" si="87"/>
        <v>0.51088159097779207</v>
      </c>
      <c r="AP658" s="47">
        <v>-1.4625012695899999</v>
      </c>
      <c r="AQ658" s="29" t="s">
        <v>133</v>
      </c>
      <c r="AR658" s="29" t="s">
        <v>133</v>
      </c>
      <c r="AS658" s="148">
        <v>-0.69745741871300004</v>
      </c>
      <c r="AT658" s="148">
        <v>-0.67812965431799999</v>
      </c>
      <c r="AU658" s="48">
        <v>-1.0333301545099999E-3</v>
      </c>
      <c r="AV658" s="47">
        <v>0.67606299400900005</v>
      </c>
      <c r="AW658" s="47">
        <v>0.690807882963</v>
      </c>
      <c r="AX658" s="29" t="s">
        <v>133</v>
      </c>
      <c r="AY658" s="29" t="s">
        <v>133</v>
      </c>
      <c r="AZ658" s="47">
        <v>1.4302275229100001</v>
      </c>
      <c r="BA658" s="30">
        <v>0</v>
      </c>
      <c r="BB658" s="42">
        <v>1</v>
      </c>
      <c r="BC658" s="31" t="s">
        <v>11464</v>
      </c>
      <c r="BD658" s="31" t="s">
        <v>11463</v>
      </c>
      <c r="BE658" s="31" t="s">
        <v>6047</v>
      </c>
      <c r="BF658" s="32">
        <v>-1.0799793441515</v>
      </c>
      <c r="BG658" s="32">
        <v>0.38252192543849994</v>
      </c>
      <c r="BH658" s="33">
        <v>0.05</v>
      </c>
      <c r="BI658" s="33">
        <v>0.05</v>
      </c>
      <c r="BJ658" s="32" t="s">
        <v>133</v>
      </c>
      <c r="BK658" s="32" t="s">
        <v>133</v>
      </c>
      <c r="BL658" s="32" t="s">
        <v>133</v>
      </c>
      <c r="BM658" s="34" t="s">
        <v>133</v>
      </c>
      <c r="BN658" s="34" t="s">
        <v>133</v>
      </c>
      <c r="BO658" s="34" t="s">
        <v>133</v>
      </c>
      <c r="BP658" s="34" t="s">
        <v>133</v>
      </c>
      <c r="BQ658" s="16">
        <f t="shared" si="88"/>
        <v>2.3159793441514998</v>
      </c>
      <c r="BR658" s="16">
        <f t="shared" si="89"/>
        <v>0.64212383808824391</v>
      </c>
      <c r="BS658" s="16">
        <f t="shared" si="90"/>
        <v>0.64212383808824391</v>
      </c>
      <c r="BT658" s="35" t="s">
        <v>133</v>
      </c>
      <c r="BU658" s="35" t="s">
        <v>133</v>
      </c>
      <c r="BV658" s="35" t="s">
        <v>133</v>
      </c>
      <c r="BW658" s="35" t="s">
        <v>133</v>
      </c>
      <c r="BX658" s="36">
        <v>0</v>
      </c>
      <c r="BY658" s="37" t="s">
        <v>133</v>
      </c>
      <c r="BZ658" s="38" t="s">
        <v>1732</v>
      </c>
    </row>
    <row r="659" spans="1:78" ht="50.1" customHeight="1">
      <c r="A659" s="19" t="s">
        <v>1753</v>
      </c>
      <c r="B659" s="20" t="s">
        <v>1120</v>
      </c>
      <c r="C659" s="21">
        <v>8</v>
      </c>
      <c r="D659" s="21" t="s">
        <v>992</v>
      </c>
      <c r="E659" s="40">
        <v>-2.6978499999999999</v>
      </c>
      <c r="F659" s="40">
        <v>107.61622</v>
      </c>
      <c r="G659" s="41" t="s">
        <v>55</v>
      </c>
      <c r="H659" s="22" t="s">
        <v>133</v>
      </c>
      <c r="I659" s="22" t="s">
        <v>133</v>
      </c>
      <c r="J659" s="23">
        <v>6595</v>
      </c>
      <c r="K659" s="23">
        <v>0</v>
      </c>
      <c r="L659" s="23">
        <v>0</v>
      </c>
      <c r="M659" s="24" t="s">
        <v>1731</v>
      </c>
      <c r="N659" s="25" t="s">
        <v>133</v>
      </c>
      <c r="O659" s="25" t="s">
        <v>133</v>
      </c>
      <c r="P659" s="25" t="s">
        <v>133</v>
      </c>
      <c r="Q659" s="25" t="s">
        <v>133</v>
      </c>
      <c r="R659" s="25" t="s">
        <v>133</v>
      </c>
      <c r="S659" s="44" t="s">
        <v>133</v>
      </c>
      <c r="T659" s="26" t="s">
        <v>1204</v>
      </c>
      <c r="U659" s="27" t="s">
        <v>133</v>
      </c>
      <c r="V659" s="27" t="s">
        <v>133</v>
      </c>
      <c r="W659" s="27" t="s">
        <v>133</v>
      </c>
      <c r="X659" s="27" t="s">
        <v>133</v>
      </c>
      <c r="Y659" s="27">
        <v>0.01</v>
      </c>
      <c r="Z659" s="27" t="s">
        <v>133</v>
      </c>
      <c r="AA659" s="27" t="s">
        <v>133</v>
      </c>
      <c r="AB659" s="28" t="s">
        <v>133</v>
      </c>
      <c r="AC659" s="28">
        <v>0.5</v>
      </c>
      <c r="AD659" s="28">
        <v>0.03</v>
      </c>
      <c r="AE659" s="28" t="s">
        <v>796</v>
      </c>
      <c r="AF659" s="28">
        <v>0.1</v>
      </c>
      <c r="AG659" s="39" t="s">
        <v>133</v>
      </c>
      <c r="AH659" s="39" t="s">
        <v>133</v>
      </c>
      <c r="AI659" s="39" t="s">
        <v>133</v>
      </c>
      <c r="AJ659" s="39" t="s">
        <v>133</v>
      </c>
      <c r="AK659" s="39" t="s">
        <v>133</v>
      </c>
      <c r="AL659" s="39">
        <v>1.1279999999999999</v>
      </c>
      <c r="AM659" s="45" t="s">
        <v>133</v>
      </c>
      <c r="AN659" s="15">
        <f t="shared" ref="AN659:AN680" si="91">SQRT(SUMSQ(IF(OR(X659="n/a",X659="nd"),0,X659),IF(OR(Y659="n/a",Y659="nd"),0,Y659),IF(OR(Z659="n/a",Z659="nd"),0,Z659),IF(OR(AA659="n/a",AA659="nd"),0,AA659),IF(OR(AB659="n/a",AB659="nd"),0,AB659),IF(OR(AC659="n/a",AC659="nd"),0,AC659),IF(OR(AD659="n/a",AD659="nd"),0,AD659),IF(OR(AE659="n/a",AE659="nd"),0,AE659),IF(OR(AF659="n/a",AF659="nd"),0,AF659),IF(OR(AG659="n/a",AG659="nd"),0,AG659),IF(OR(AH659="n/a",AH659="nd"),0,AH659),IF(OR(AI659="n/a",AI659="nd"),0,AI659)))</f>
        <v>0.51088159097779207</v>
      </c>
      <c r="AO659" s="15">
        <f t="shared" ref="AO659:AO680" si="92">SQRT(SUMSQ(IF(OR(X659="n/a",X659="nd"),0,X659),IF(OR(Y659="n/a",Y659="nd"),0,Y659),IF(OR(Z659="n/a",Z659="nd"),0,Z659),IF(OR(AB659="n/a",AB659="nd"),0,AB659),IF(OR(AC659="n/a",AC659="nd"),0,AC659),IF(OR(AD659="n/a",AD659="nd"),0,AD659),IF(OR(AE659="n/a",AE659="nd"),0,AE659),IF(OR(AF659="n/a",AF659="nd"),0,AF659),IF(OR(AG659="n/a",AG659="nd"),0,AG659),IF(OR(AH659="n/a",AH659="nd"),0,AH659),IF(OR(AI659="n/a",AI659="nd"),0,AI659)))</f>
        <v>0.51088159097779207</v>
      </c>
      <c r="AP659" s="47">
        <v>-1.4625012695899999</v>
      </c>
      <c r="AQ659" s="29" t="s">
        <v>133</v>
      </c>
      <c r="AR659" s="29" t="s">
        <v>133</v>
      </c>
      <c r="AS659" s="148">
        <v>-0.69745741871300004</v>
      </c>
      <c r="AT659" s="148">
        <v>-0.67812965431799999</v>
      </c>
      <c r="AU659" s="48">
        <v>-1.0333301545099999E-3</v>
      </c>
      <c r="AV659" s="47">
        <v>0.67606299400900005</v>
      </c>
      <c r="AW659" s="47">
        <v>0.690807882963</v>
      </c>
      <c r="AX659" s="29" t="s">
        <v>133</v>
      </c>
      <c r="AY659" s="29" t="s">
        <v>133</v>
      </c>
      <c r="AZ659" s="47">
        <v>1.4302275229100001</v>
      </c>
      <c r="BA659" s="30">
        <v>0</v>
      </c>
      <c r="BB659" s="42">
        <v>1</v>
      </c>
      <c r="BC659" s="31" t="s">
        <v>11464</v>
      </c>
      <c r="BD659" s="31" t="s">
        <v>11463</v>
      </c>
      <c r="BE659" s="31" t="s">
        <v>6047</v>
      </c>
      <c r="BF659" s="32">
        <v>-1.0799793441515</v>
      </c>
      <c r="BG659" s="32">
        <v>0.38252192543849994</v>
      </c>
      <c r="BH659" s="33">
        <v>0.05</v>
      </c>
      <c r="BI659" s="33">
        <v>0.05</v>
      </c>
      <c r="BJ659" s="32" t="s">
        <v>133</v>
      </c>
      <c r="BK659" s="32" t="s">
        <v>133</v>
      </c>
      <c r="BL659" s="32" t="s">
        <v>133</v>
      </c>
      <c r="BM659" s="34" t="s">
        <v>133</v>
      </c>
      <c r="BN659" s="34" t="s">
        <v>133</v>
      </c>
      <c r="BO659" s="34" t="s">
        <v>133</v>
      </c>
      <c r="BP659" s="34" t="s">
        <v>133</v>
      </c>
      <c r="BQ659" s="16">
        <f t="shared" si="88"/>
        <v>2.2079793441515001</v>
      </c>
      <c r="BR659" s="16">
        <f t="shared" si="89"/>
        <v>0.64212383808824391</v>
      </c>
      <c r="BS659" s="16">
        <f t="shared" si="90"/>
        <v>0.64212383808824391</v>
      </c>
      <c r="BT659" s="35" t="s">
        <v>133</v>
      </c>
      <c r="BU659" s="35" t="s">
        <v>133</v>
      </c>
      <c r="BV659" s="35" t="s">
        <v>133</v>
      </c>
      <c r="BW659" s="35" t="s">
        <v>133</v>
      </c>
      <c r="BX659" s="36">
        <v>0</v>
      </c>
      <c r="BY659" s="37" t="s">
        <v>133</v>
      </c>
      <c r="BZ659" s="38" t="s">
        <v>1732</v>
      </c>
    </row>
    <row r="660" spans="1:78" ht="50.1" customHeight="1">
      <c r="A660" s="19" t="s">
        <v>1754</v>
      </c>
      <c r="B660" s="20" t="s">
        <v>1120</v>
      </c>
      <c r="C660" s="21">
        <v>8</v>
      </c>
      <c r="D660" s="21" t="s">
        <v>992</v>
      </c>
      <c r="E660" s="40">
        <v>-2.6978499999999999</v>
      </c>
      <c r="F660" s="40">
        <v>107.61622</v>
      </c>
      <c r="G660" s="41" t="s">
        <v>55</v>
      </c>
      <c r="H660" s="22" t="s">
        <v>133</v>
      </c>
      <c r="I660" s="22" t="s">
        <v>133</v>
      </c>
      <c r="J660" s="23">
        <v>6679.5</v>
      </c>
      <c r="K660" s="23">
        <v>1</v>
      </c>
      <c r="L660" s="23">
        <v>1</v>
      </c>
      <c r="M660" s="24" t="s">
        <v>1731</v>
      </c>
      <c r="N660" s="25" t="s">
        <v>133</v>
      </c>
      <c r="O660" s="25" t="s">
        <v>133</v>
      </c>
      <c r="P660" s="25" t="s">
        <v>133</v>
      </c>
      <c r="Q660" s="25" t="s">
        <v>133</v>
      </c>
      <c r="R660" s="25" t="s">
        <v>133</v>
      </c>
      <c r="S660" s="44" t="s">
        <v>133</v>
      </c>
      <c r="T660" s="26" t="s">
        <v>1204</v>
      </c>
      <c r="U660" s="27" t="s">
        <v>133</v>
      </c>
      <c r="V660" s="27" t="s">
        <v>133</v>
      </c>
      <c r="W660" s="27" t="s">
        <v>133</v>
      </c>
      <c r="X660" s="27" t="s">
        <v>133</v>
      </c>
      <c r="Y660" s="27">
        <v>0.01</v>
      </c>
      <c r="Z660" s="27" t="s">
        <v>133</v>
      </c>
      <c r="AA660" s="27" t="s">
        <v>133</v>
      </c>
      <c r="AB660" s="28" t="s">
        <v>133</v>
      </c>
      <c r="AC660" s="28">
        <v>0.5</v>
      </c>
      <c r="AD660" s="28">
        <v>0.03</v>
      </c>
      <c r="AE660" s="28" t="s">
        <v>796</v>
      </c>
      <c r="AF660" s="28">
        <v>0.1</v>
      </c>
      <c r="AG660" s="39" t="s">
        <v>133</v>
      </c>
      <c r="AH660" s="39" t="s">
        <v>133</v>
      </c>
      <c r="AI660" s="39" t="s">
        <v>133</v>
      </c>
      <c r="AJ660" s="39" t="s">
        <v>133</v>
      </c>
      <c r="AK660" s="39" t="s">
        <v>133</v>
      </c>
      <c r="AL660" s="39">
        <v>1.159</v>
      </c>
      <c r="AM660" s="45" t="s">
        <v>133</v>
      </c>
      <c r="AN660" s="15">
        <f t="shared" si="91"/>
        <v>0.51088159097779207</v>
      </c>
      <c r="AO660" s="15">
        <f t="shared" si="92"/>
        <v>0.51088159097779207</v>
      </c>
      <c r="AP660" s="47">
        <v>-1.4625012695899999</v>
      </c>
      <c r="AQ660" s="29" t="s">
        <v>133</v>
      </c>
      <c r="AR660" s="29" t="s">
        <v>133</v>
      </c>
      <c r="AS660" s="148">
        <v>-0.69745741871300004</v>
      </c>
      <c r="AT660" s="148">
        <v>-0.67812965431799999</v>
      </c>
      <c r="AU660" s="48">
        <v>-1.0333301545099999E-3</v>
      </c>
      <c r="AV660" s="47">
        <v>0.67606299400900005</v>
      </c>
      <c r="AW660" s="47">
        <v>0.690807882963</v>
      </c>
      <c r="AX660" s="29" t="s">
        <v>133</v>
      </c>
      <c r="AY660" s="29" t="s">
        <v>133</v>
      </c>
      <c r="AZ660" s="47">
        <v>1.4302275229100001</v>
      </c>
      <c r="BA660" s="30">
        <v>0</v>
      </c>
      <c r="BB660" s="42">
        <v>1</v>
      </c>
      <c r="BC660" s="31" t="s">
        <v>11464</v>
      </c>
      <c r="BD660" s="31" t="s">
        <v>11463</v>
      </c>
      <c r="BE660" s="31" t="s">
        <v>6047</v>
      </c>
      <c r="BF660" s="32">
        <v>-1.0799793441515</v>
      </c>
      <c r="BG660" s="32">
        <v>0.38252192543849994</v>
      </c>
      <c r="BH660" s="33">
        <v>0.05</v>
      </c>
      <c r="BI660" s="33">
        <v>0.05</v>
      </c>
      <c r="BJ660" s="32" t="s">
        <v>133</v>
      </c>
      <c r="BK660" s="32" t="s">
        <v>133</v>
      </c>
      <c r="BL660" s="32" t="s">
        <v>133</v>
      </c>
      <c r="BM660" s="34" t="s">
        <v>133</v>
      </c>
      <c r="BN660" s="34" t="s">
        <v>133</v>
      </c>
      <c r="BO660" s="34" t="s">
        <v>133</v>
      </c>
      <c r="BP660" s="34" t="s">
        <v>133</v>
      </c>
      <c r="BQ660" s="16">
        <f t="shared" si="88"/>
        <v>2.2389793441514998</v>
      </c>
      <c r="BR660" s="16">
        <f t="shared" si="89"/>
        <v>0.64212383808824391</v>
      </c>
      <c r="BS660" s="16">
        <f t="shared" si="90"/>
        <v>0.64212383808824391</v>
      </c>
      <c r="BT660" s="35" t="s">
        <v>133</v>
      </c>
      <c r="BU660" s="35" t="s">
        <v>133</v>
      </c>
      <c r="BV660" s="35" t="s">
        <v>133</v>
      </c>
      <c r="BW660" s="35" t="s">
        <v>133</v>
      </c>
      <c r="BX660" s="36">
        <v>0</v>
      </c>
      <c r="BY660" s="37" t="s">
        <v>133</v>
      </c>
      <c r="BZ660" s="38" t="s">
        <v>1732</v>
      </c>
    </row>
    <row r="661" spans="1:78" ht="50.1" customHeight="1">
      <c r="A661" s="19" t="s">
        <v>1755</v>
      </c>
      <c r="B661" s="20" t="s">
        <v>1120</v>
      </c>
      <c r="C661" s="21">
        <v>8</v>
      </c>
      <c r="D661" s="21" t="s">
        <v>992</v>
      </c>
      <c r="E661" s="40">
        <v>-2.6978499999999999</v>
      </c>
      <c r="F661" s="40">
        <v>107.61622</v>
      </c>
      <c r="G661" s="41" t="s">
        <v>55</v>
      </c>
      <c r="H661" s="22" t="s">
        <v>133</v>
      </c>
      <c r="I661" s="22" t="s">
        <v>133</v>
      </c>
      <c r="J661" s="23">
        <v>6655</v>
      </c>
      <c r="K661" s="23">
        <v>0</v>
      </c>
      <c r="L661" s="23">
        <v>0</v>
      </c>
      <c r="M661" s="24" t="s">
        <v>1731</v>
      </c>
      <c r="N661" s="25" t="s">
        <v>133</v>
      </c>
      <c r="O661" s="25" t="s">
        <v>133</v>
      </c>
      <c r="P661" s="25" t="s">
        <v>133</v>
      </c>
      <c r="Q661" s="25" t="s">
        <v>133</v>
      </c>
      <c r="R661" s="25" t="s">
        <v>133</v>
      </c>
      <c r="S661" s="44" t="s">
        <v>133</v>
      </c>
      <c r="T661" s="26" t="s">
        <v>1204</v>
      </c>
      <c r="U661" s="27" t="s">
        <v>133</v>
      </c>
      <c r="V661" s="27" t="s">
        <v>133</v>
      </c>
      <c r="W661" s="27" t="s">
        <v>133</v>
      </c>
      <c r="X661" s="27" t="s">
        <v>133</v>
      </c>
      <c r="Y661" s="27">
        <v>0.01</v>
      </c>
      <c r="Z661" s="27" t="s">
        <v>133</v>
      </c>
      <c r="AA661" s="27" t="s">
        <v>133</v>
      </c>
      <c r="AB661" s="28" t="s">
        <v>133</v>
      </c>
      <c r="AC661" s="28">
        <v>0.5</v>
      </c>
      <c r="AD661" s="28">
        <v>0.03</v>
      </c>
      <c r="AE661" s="28" t="s">
        <v>796</v>
      </c>
      <c r="AF661" s="28">
        <v>0.1</v>
      </c>
      <c r="AG661" s="39" t="s">
        <v>133</v>
      </c>
      <c r="AH661" s="39" t="s">
        <v>133</v>
      </c>
      <c r="AI661" s="39" t="s">
        <v>133</v>
      </c>
      <c r="AJ661" s="39" t="s">
        <v>133</v>
      </c>
      <c r="AK661" s="39" t="s">
        <v>133</v>
      </c>
      <c r="AL661" s="39">
        <v>1.2170000000000001</v>
      </c>
      <c r="AM661" s="45" t="s">
        <v>133</v>
      </c>
      <c r="AN661" s="15">
        <f t="shared" si="91"/>
        <v>0.51088159097779207</v>
      </c>
      <c r="AO661" s="15">
        <f t="shared" si="92"/>
        <v>0.51088159097779207</v>
      </c>
      <c r="AP661" s="47">
        <v>-1.4625012695899999</v>
      </c>
      <c r="AQ661" s="29" t="s">
        <v>133</v>
      </c>
      <c r="AR661" s="29" t="s">
        <v>133</v>
      </c>
      <c r="AS661" s="148">
        <v>-0.69745741871300004</v>
      </c>
      <c r="AT661" s="148">
        <v>-0.67812965431799999</v>
      </c>
      <c r="AU661" s="48">
        <v>-1.0333301545099999E-3</v>
      </c>
      <c r="AV661" s="47">
        <v>0.67606299400900005</v>
      </c>
      <c r="AW661" s="47">
        <v>0.690807882963</v>
      </c>
      <c r="AX661" s="29" t="s">
        <v>133</v>
      </c>
      <c r="AY661" s="29" t="s">
        <v>133</v>
      </c>
      <c r="AZ661" s="47">
        <v>1.4302275229100001</v>
      </c>
      <c r="BA661" s="30">
        <v>0</v>
      </c>
      <c r="BB661" s="42">
        <v>1</v>
      </c>
      <c r="BC661" s="31" t="s">
        <v>11464</v>
      </c>
      <c r="BD661" s="31" t="s">
        <v>11463</v>
      </c>
      <c r="BE661" s="31" t="s">
        <v>6047</v>
      </c>
      <c r="BF661" s="32">
        <v>-1.0799793441515</v>
      </c>
      <c r="BG661" s="32">
        <v>0.38252192543849994</v>
      </c>
      <c r="BH661" s="33">
        <v>0.05</v>
      </c>
      <c r="BI661" s="33">
        <v>0.05</v>
      </c>
      <c r="BJ661" s="32" t="s">
        <v>133</v>
      </c>
      <c r="BK661" s="32" t="s">
        <v>133</v>
      </c>
      <c r="BL661" s="32" t="s">
        <v>133</v>
      </c>
      <c r="BM661" s="34" t="s">
        <v>133</v>
      </c>
      <c r="BN661" s="34" t="s">
        <v>133</v>
      </c>
      <c r="BO661" s="34" t="s">
        <v>133</v>
      </c>
      <c r="BP661" s="34" t="s">
        <v>133</v>
      </c>
      <c r="BQ661" s="16">
        <f t="shared" si="88"/>
        <v>2.2969793441515001</v>
      </c>
      <c r="BR661" s="16">
        <f t="shared" si="89"/>
        <v>0.64212383808824391</v>
      </c>
      <c r="BS661" s="16">
        <f t="shared" si="90"/>
        <v>0.64212383808824391</v>
      </c>
      <c r="BT661" s="35" t="s">
        <v>133</v>
      </c>
      <c r="BU661" s="35" t="s">
        <v>133</v>
      </c>
      <c r="BV661" s="35" t="s">
        <v>133</v>
      </c>
      <c r="BW661" s="35" t="s">
        <v>133</v>
      </c>
      <c r="BX661" s="36">
        <v>0</v>
      </c>
      <c r="BY661" s="37" t="s">
        <v>133</v>
      </c>
      <c r="BZ661" s="38" t="s">
        <v>1732</v>
      </c>
    </row>
    <row r="662" spans="1:78" ht="50.1" customHeight="1">
      <c r="A662" s="19" t="s">
        <v>1756</v>
      </c>
      <c r="B662" s="20" t="s">
        <v>1120</v>
      </c>
      <c r="C662" s="21">
        <v>8</v>
      </c>
      <c r="D662" s="21" t="s">
        <v>992</v>
      </c>
      <c r="E662" s="40">
        <v>-2.6978499999999999</v>
      </c>
      <c r="F662" s="40">
        <v>107.61622</v>
      </c>
      <c r="G662" s="41" t="s">
        <v>55</v>
      </c>
      <c r="H662" s="22" t="s">
        <v>133</v>
      </c>
      <c r="I662" s="22" t="s">
        <v>133</v>
      </c>
      <c r="J662" s="23">
        <v>6619</v>
      </c>
      <c r="K662" s="23">
        <v>0</v>
      </c>
      <c r="L662" s="23">
        <v>0</v>
      </c>
      <c r="M662" s="24" t="s">
        <v>1731</v>
      </c>
      <c r="N662" s="25" t="s">
        <v>133</v>
      </c>
      <c r="O662" s="25" t="s">
        <v>133</v>
      </c>
      <c r="P662" s="25" t="s">
        <v>133</v>
      </c>
      <c r="Q662" s="25" t="s">
        <v>133</v>
      </c>
      <c r="R662" s="25" t="s">
        <v>133</v>
      </c>
      <c r="S662" s="44" t="s">
        <v>133</v>
      </c>
      <c r="T662" s="26" t="s">
        <v>1204</v>
      </c>
      <c r="U662" s="27" t="s">
        <v>133</v>
      </c>
      <c r="V662" s="27" t="s">
        <v>133</v>
      </c>
      <c r="W662" s="27" t="s">
        <v>133</v>
      </c>
      <c r="X662" s="27" t="s">
        <v>133</v>
      </c>
      <c r="Y662" s="27">
        <v>0.01</v>
      </c>
      <c r="Z662" s="27" t="s">
        <v>133</v>
      </c>
      <c r="AA662" s="27" t="s">
        <v>133</v>
      </c>
      <c r="AB662" s="28" t="s">
        <v>133</v>
      </c>
      <c r="AC662" s="28">
        <v>0.5</v>
      </c>
      <c r="AD662" s="28">
        <v>0.03</v>
      </c>
      <c r="AE662" s="28" t="s">
        <v>796</v>
      </c>
      <c r="AF662" s="28">
        <v>0.1</v>
      </c>
      <c r="AG662" s="39" t="s">
        <v>133</v>
      </c>
      <c r="AH662" s="39" t="s">
        <v>133</v>
      </c>
      <c r="AI662" s="39" t="s">
        <v>133</v>
      </c>
      <c r="AJ662" s="39" t="s">
        <v>133</v>
      </c>
      <c r="AK662" s="39" t="s">
        <v>133</v>
      </c>
      <c r="AL662" s="39">
        <v>1.248</v>
      </c>
      <c r="AM662" s="45" t="s">
        <v>133</v>
      </c>
      <c r="AN662" s="15">
        <f t="shared" si="91"/>
        <v>0.51088159097779207</v>
      </c>
      <c r="AO662" s="15">
        <f t="shared" si="92"/>
        <v>0.51088159097779207</v>
      </c>
      <c r="AP662" s="47">
        <v>-1.4625012695899999</v>
      </c>
      <c r="AQ662" s="29" t="s">
        <v>133</v>
      </c>
      <c r="AR662" s="29" t="s">
        <v>133</v>
      </c>
      <c r="AS662" s="148">
        <v>-0.69745741871300004</v>
      </c>
      <c r="AT662" s="148">
        <v>-0.67812965431799999</v>
      </c>
      <c r="AU662" s="48">
        <v>-1.0333301545099999E-3</v>
      </c>
      <c r="AV662" s="47">
        <v>0.67606299400900005</v>
      </c>
      <c r="AW662" s="47">
        <v>0.690807882963</v>
      </c>
      <c r="AX662" s="29" t="s">
        <v>133</v>
      </c>
      <c r="AY662" s="29" t="s">
        <v>133</v>
      </c>
      <c r="AZ662" s="47">
        <v>1.4302275229100001</v>
      </c>
      <c r="BA662" s="30">
        <v>0</v>
      </c>
      <c r="BB662" s="42">
        <v>1</v>
      </c>
      <c r="BC662" s="31" t="s">
        <v>11464</v>
      </c>
      <c r="BD662" s="31" t="s">
        <v>11463</v>
      </c>
      <c r="BE662" s="31" t="s">
        <v>6047</v>
      </c>
      <c r="BF662" s="32">
        <v>-1.0799793441515</v>
      </c>
      <c r="BG662" s="32">
        <v>0.38252192543849994</v>
      </c>
      <c r="BH662" s="33">
        <v>0.05</v>
      </c>
      <c r="BI662" s="33">
        <v>0.05</v>
      </c>
      <c r="BJ662" s="32" t="s">
        <v>133</v>
      </c>
      <c r="BK662" s="32" t="s">
        <v>133</v>
      </c>
      <c r="BL662" s="32" t="s">
        <v>133</v>
      </c>
      <c r="BM662" s="34" t="s">
        <v>133</v>
      </c>
      <c r="BN662" s="34" t="s">
        <v>133</v>
      </c>
      <c r="BO662" s="34" t="s">
        <v>133</v>
      </c>
      <c r="BP662" s="34" t="s">
        <v>133</v>
      </c>
      <c r="BQ662" s="16">
        <f t="shared" si="88"/>
        <v>2.3279793441515002</v>
      </c>
      <c r="BR662" s="16">
        <f t="shared" si="89"/>
        <v>0.64212383808824391</v>
      </c>
      <c r="BS662" s="16">
        <f t="shared" si="90"/>
        <v>0.64212383808824391</v>
      </c>
      <c r="BT662" s="35" t="s">
        <v>133</v>
      </c>
      <c r="BU662" s="35" t="s">
        <v>133</v>
      </c>
      <c r="BV662" s="35" t="s">
        <v>133</v>
      </c>
      <c r="BW662" s="35" t="s">
        <v>133</v>
      </c>
      <c r="BX662" s="36">
        <v>0</v>
      </c>
      <c r="BY662" s="37" t="s">
        <v>133</v>
      </c>
      <c r="BZ662" s="38" t="s">
        <v>1732</v>
      </c>
    </row>
    <row r="663" spans="1:78" ht="50.1" customHeight="1">
      <c r="A663" s="19" t="s">
        <v>1757</v>
      </c>
      <c r="B663" s="20" t="s">
        <v>1120</v>
      </c>
      <c r="C663" s="21">
        <v>8</v>
      </c>
      <c r="D663" s="21" t="s">
        <v>992</v>
      </c>
      <c r="E663" s="40">
        <v>-2.6819700000000002</v>
      </c>
      <c r="F663" s="40">
        <v>107.62744000000001</v>
      </c>
      <c r="G663" s="41" t="s">
        <v>55</v>
      </c>
      <c r="H663" s="22" t="s">
        <v>133</v>
      </c>
      <c r="I663" s="22" t="s">
        <v>133</v>
      </c>
      <c r="J663" s="23">
        <v>6553</v>
      </c>
      <c r="K663" s="23">
        <v>5</v>
      </c>
      <c r="L663" s="23">
        <v>5</v>
      </c>
      <c r="M663" s="24" t="s">
        <v>1731</v>
      </c>
      <c r="N663" s="25" t="s">
        <v>133</v>
      </c>
      <c r="O663" s="25" t="s">
        <v>133</v>
      </c>
      <c r="P663" s="25" t="s">
        <v>133</v>
      </c>
      <c r="Q663" s="25" t="s">
        <v>133</v>
      </c>
      <c r="R663" s="25" t="s">
        <v>133</v>
      </c>
      <c r="S663" s="44" t="s">
        <v>133</v>
      </c>
      <c r="T663" s="26" t="s">
        <v>1204</v>
      </c>
      <c r="U663" s="27" t="s">
        <v>133</v>
      </c>
      <c r="V663" s="27" t="s">
        <v>133</v>
      </c>
      <c r="W663" s="27" t="s">
        <v>133</v>
      </c>
      <c r="X663" s="27" t="s">
        <v>133</v>
      </c>
      <c r="Y663" s="27">
        <v>0.01</v>
      </c>
      <c r="Z663" s="27" t="s">
        <v>133</v>
      </c>
      <c r="AA663" s="27" t="s">
        <v>133</v>
      </c>
      <c r="AB663" s="28" t="s">
        <v>133</v>
      </c>
      <c r="AC663" s="28">
        <v>0.5</v>
      </c>
      <c r="AD663" s="28">
        <v>0.03</v>
      </c>
      <c r="AE663" s="28" t="s">
        <v>796</v>
      </c>
      <c r="AF663" s="28">
        <v>0.1</v>
      </c>
      <c r="AG663" s="39" t="s">
        <v>133</v>
      </c>
      <c r="AH663" s="39" t="s">
        <v>133</v>
      </c>
      <c r="AI663" s="39" t="s">
        <v>133</v>
      </c>
      <c r="AJ663" s="39" t="s">
        <v>133</v>
      </c>
      <c r="AK663" s="39" t="s">
        <v>133</v>
      </c>
      <c r="AL663" s="39">
        <v>1.6080000000000001</v>
      </c>
      <c r="AM663" s="45" t="s">
        <v>133</v>
      </c>
      <c r="AN663" s="15">
        <f t="shared" si="91"/>
        <v>0.51088159097779207</v>
      </c>
      <c r="AO663" s="15">
        <f t="shared" si="92"/>
        <v>0.51088159097779207</v>
      </c>
      <c r="AP663" s="47">
        <v>-1.4647838879499999</v>
      </c>
      <c r="AQ663" s="29" t="s">
        <v>133</v>
      </c>
      <c r="AR663" s="29" t="s">
        <v>133</v>
      </c>
      <c r="AS663" s="148">
        <v>-0.69857554049199999</v>
      </c>
      <c r="AT663" s="148">
        <v>-0.67913658872100002</v>
      </c>
      <c r="AU663" s="48">
        <v>9.2305626821099997E-4</v>
      </c>
      <c r="AV663" s="47">
        <v>0.680982701257</v>
      </c>
      <c r="AW663" s="47">
        <v>0.69609364309900001</v>
      </c>
      <c r="AX663" s="29" t="s">
        <v>133</v>
      </c>
      <c r="AY663" s="29" t="s">
        <v>133</v>
      </c>
      <c r="AZ663" s="47">
        <v>1.44239471955</v>
      </c>
      <c r="BA663" s="30">
        <v>0</v>
      </c>
      <c r="BB663" s="42">
        <v>1</v>
      </c>
      <c r="BC663" s="31" t="s">
        <v>11464</v>
      </c>
      <c r="BD663" s="31" t="s">
        <v>11463</v>
      </c>
      <c r="BE663" s="31" t="s">
        <v>6047</v>
      </c>
      <c r="BF663" s="32">
        <v>-1.081679714221</v>
      </c>
      <c r="BG663" s="32">
        <v>0.38310417372899996</v>
      </c>
      <c r="BH663" s="33">
        <v>0.05</v>
      </c>
      <c r="BI663" s="33">
        <v>0.05</v>
      </c>
      <c r="BJ663" s="32" t="s">
        <v>133</v>
      </c>
      <c r="BK663" s="32" t="s">
        <v>133</v>
      </c>
      <c r="BL663" s="32" t="s">
        <v>133</v>
      </c>
      <c r="BM663" s="34" t="s">
        <v>133</v>
      </c>
      <c r="BN663" s="34" t="s">
        <v>133</v>
      </c>
      <c r="BO663" s="34" t="s">
        <v>133</v>
      </c>
      <c r="BP663" s="34" t="s">
        <v>133</v>
      </c>
      <c r="BQ663" s="16">
        <f t="shared" si="88"/>
        <v>2.6896797142210001</v>
      </c>
      <c r="BR663" s="16">
        <f t="shared" si="89"/>
        <v>0.64247086154049027</v>
      </c>
      <c r="BS663" s="16">
        <f t="shared" si="90"/>
        <v>0.64247086154049027</v>
      </c>
      <c r="BT663" s="35" t="s">
        <v>133</v>
      </c>
      <c r="BU663" s="35" t="s">
        <v>133</v>
      </c>
      <c r="BV663" s="35" t="s">
        <v>133</v>
      </c>
      <c r="BW663" s="35" t="s">
        <v>133</v>
      </c>
      <c r="BX663" s="36">
        <v>0</v>
      </c>
      <c r="BY663" s="37" t="s">
        <v>133</v>
      </c>
      <c r="BZ663" s="38" t="s">
        <v>1732</v>
      </c>
    </row>
    <row r="664" spans="1:78" ht="50.1" customHeight="1">
      <c r="A664" s="19" t="s">
        <v>1758</v>
      </c>
      <c r="B664" s="20" t="s">
        <v>1120</v>
      </c>
      <c r="C664" s="21">
        <v>8</v>
      </c>
      <c r="D664" s="21" t="s">
        <v>992</v>
      </c>
      <c r="E664" s="40">
        <v>-2.6819700000000002</v>
      </c>
      <c r="F664" s="40">
        <v>107.62744000000001</v>
      </c>
      <c r="G664" s="41" t="s">
        <v>55</v>
      </c>
      <c r="H664" s="22" t="s">
        <v>133</v>
      </c>
      <c r="I664" s="22" t="s">
        <v>133</v>
      </c>
      <c r="J664" s="23">
        <v>6485</v>
      </c>
      <c r="K664" s="23">
        <v>5</v>
      </c>
      <c r="L664" s="23">
        <v>5</v>
      </c>
      <c r="M664" s="24" t="s">
        <v>1731</v>
      </c>
      <c r="N664" s="25" t="s">
        <v>133</v>
      </c>
      <c r="O664" s="25" t="s">
        <v>133</v>
      </c>
      <c r="P664" s="25" t="s">
        <v>133</v>
      </c>
      <c r="Q664" s="25" t="s">
        <v>133</v>
      </c>
      <c r="R664" s="25" t="s">
        <v>133</v>
      </c>
      <c r="S664" s="44" t="s">
        <v>133</v>
      </c>
      <c r="T664" s="26" t="s">
        <v>1204</v>
      </c>
      <c r="U664" s="27" t="s">
        <v>133</v>
      </c>
      <c r="V664" s="27" t="s">
        <v>133</v>
      </c>
      <c r="W664" s="27" t="s">
        <v>133</v>
      </c>
      <c r="X664" s="27" t="s">
        <v>133</v>
      </c>
      <c r="Y664" s="27">
        <v>0.01</v>
      </c>
      <c r="Z664" s="27" t="s">
        <v>133</v>
      </c>
      <c r="AA664" s="27" t="s">
        <v>133</v>
      </c>
      <c r="AB664" s="28" t="s">
        <v>133</v>
      </c>
      <c r="AC664" s="28">
        <v>0.5</v>
      </c>
      <c r="AD664" s="28">
        <v>0.03</v>
      </c>
      <c r="AE664" s="28" t="s">
        <v>796</v>
      </c>
      <c r="AF664" s="28">
        <v>0.1</v>
      </c>
      <c r="AG664" s="39" t="s">
        <v>133</v>
      </c>
      <c r="AH664" s="39" t="s">
        <v>133</v>
      </c>
      <c r="AI664" s="39" t="s">
        <v>133</v>
      </c>
      <c r="AJ664" s="39" t="s">
        <v>133</v>
      </c>
      <c r="AK664" s="39" t="s">
        <v>133</v>
      </c>
      <c r="AL664" s="39">
        <v>1.2769999999999999</v>
      </c>
      <c r="AM664" s="45" t="s">
        <v>133</v>
      </c>
      <c r="AN664" s="15">
        <f t="shared" si="91"/>
        <v>0.51088159097779207</v>
      </c>
      <c r="AO664" s="15">
        <f t="shared" si="92"/>
        <v>0.51088159097779207</v>
      </c>
      <c r="AP664" s="47">
        <v>-1.4647838879499999</v>
      </c>
      <c r="AQ664" s="29" t="s">
        <v>133</v>
      </c>
      <c r="AR664" s="29" t="s">
        <v>133</v>
      </c>
      <c r="AS664" s="148">
        <v>-0.69857554049199999</v>
      </c>
      <c r="AT664" s="148">
        <v>-0.67913658872100002</v>
      </c>
      <c r="AU664" s="48">
        <v>9.2305626821099997E-4</v>
      </c>
      <c r="AV664" s="47">
        <v>0.680982701257</v>
      </c>
      <c r="AW664" s="47">
        <v>0.69609364309900001</v>
      </c>
      <c r="AX664" s="29" t="s">
        <v>133</v>
      </c>
      <c r="AY664" s="29" t="s">
        <v>133</v>
      </c>
      <c r="AZ664" s="47">
        <v>1.44239471955</v>
      </c>
      <c r="BA664" s="30">
        <v>0</v>
      </c>
      <c r="BB664" s="42">
        <v>1</v>
      </c>
      <c r="BC664" s="31" t="s">
        <v>11464</v>
      </c>
      <c r="BD664" s="31" t="s">
        <v>11463</v>
      </c>
      <c r="BE664" s="31" t="s">
        <v>6047</v>
      </c>
      <c r="BF664" s="32">
        <v>-1.081679714221</v>
      </c>
      <c r="BG664" s="32">
        <v>0.38310417372899996</v>
      </c>
      <c r="BH664" s="33">
        <v>0.05</v>
      </c>
      <c r="BI664" s="33">
        <v>0.05</v>
      </c>
      <c r="BJ664" s="32" t="s">
        <v>133</v>
      </c>
      <c r="BK664" s="32" t="s">
        <v>133</v>
      </c>
      <c r="BL664" s="32" t="s">
        <v>133</v>
      </c>
      <c r="BM664" s="34" t="s">
        <v>133</v>
      </c>
      <c r="BN664" s="34" t="s">
        <v>133</v>
      </c>
      <c r="BO664" s="34" t="s">
        <v>133</v>
      </c>
      <c r="BP664" s="34" t="s">
        <v>133</v>
      </c>
      <c r="BQ664" s="16">
        <f t="shared" si="88"/>
        <v>2.3586797142210001</v>
      </c>
      <c r="BR664" s="16">
        <f t="shared" si="89"/>
        <v>0.64247086154049027</v>
      </c>
      <c r="BS664" s="16">
        <f t="shared" si="90"/>
        <v>0.64247086154049027</v>
      </c>
      <c r="BT664" s="35" t="s">
        <v>133</v>
      </c>
      <c r="BU664" s="35" t="s">
        <v>133</v>
      </c>
      <c r="BV664" s="35" t="s">
        <v>133</v>
      </c>
      <c r="BW664" s="35" t="s">
        <v>133</v>
      </c>
      <c r="BX664" s="36">
        <v>0</v>
      </c>
      <c r="BY664" s="37" t="s">
        <v>133</v>
      </c>
      <c r="BZ664" s="38" t="s">
        <v>1732</v>
      </c>
    </row>
    <row r="665" spans="1:78" ht="50.1" customHeight="1">
      <c r="A665" s="19" t="s">
        <v>1759</v>
      </c>
      <c r="B665" s="20" t="s">
        <v>1120</v>
      </c>
      <c r="C665" s="21">
        <v>8</v>
      </c>
      <c r="D665" s="21" t="s">
        <v>992</v>
      </c>
      <c r="E665" s="40">
        <v>-2.6819700000000002</v>
      </c>
      <c r="F665" s="40">
        <v>107.62744000000001</v>
      </c>
      <c r="G665" s="41" t="s">
        <v>55</v>
      </c>
      <c r="H665" s="22" t="s">
        <v>133</v>
      </c>
      <c r="I665" s="22" t="s">
        <v>133</v>
      </c>
      <c r="J665" s="23">
        <v>6471.5</v>
      </c>
      <c r="K665" s="23">
        <v>3</v>
      </c>
      <c r="L665" s="23">
        <v>3</v>
      </c>
      <c r="M665" s="24" t="s">
        <v>1731</v>
      </c>
      <c r="N665" s="25" t="s">
        <v>133</v>
      </c>
      <c r="O665" s="25" t="s">
        <v>133</v>
      </c>
      <c r="P665" s="25" t="s">
        <v>133</v>
      </c>
      <c r="Q665" s="25" t="s">
        <v>133</v>
      </c>
      <c r="R665" s="25" t="s">
        <v>133</v>
      </c>
      <c r="S665" s="44" t="s">
        <v>133</v>
      </c>
      <c r="T665" s="26" t="s">
        <v>1204</v>
      </c>
      <c r="U665" s="27" t="s">
        <v>133</v>
      </c>
      <c r="V665" s="27" t="s">
        <v>133</v>
      </c>
      <c r="W665" s="27" t="s">
        <v>133</v>
      </c>
      <c r="X665" s="27" t="s">
        <v>133</v>
      </c>
      <c r="Y665" s="27">
        <v>0.01</v>
      </c>
      <c r="Z665" s="27" t="s">
        <v>133</v>
      </c>
      <c r="AA665" s="27" t="s">
        <v>133</v>
      </c>
      <c r="AB665" s="28" t="s">
        <v>133</v>
      </c>
      <c r="AC665" s="28">
        <v>0.5</v>
      </c>
      <c r="AD665" s="28">
        <v>0.03</v>
      </c>
      <c r="AE665" s="28" t="s">
        <v>796</v>
      </c>
      <c r="AF665" s="28">
        <v>0.1</v>
      </c>
      <c r="AG665" s="39" t="s">
        <v>133</v>
      </c>
      <c r="AH665" s="39" t="s">
        <v>133</v>
      </c>
      <c r="AI665" s="39" t="s">
        <v>133</v>
      </c>
      <c r="AJ665" s="39" t="s">
        <v>133</v>
      </c>
      <c r="AK665" s="39" t="s">
        <v>133</v>
      </c>
      <c r="AL665" s="39">
        <v>1.405</v>
      </c>
      <c r="AM665" s="45" t="s">
        <v>133</v>
      </c>
      <c r="AN665" s="15">
        <f t="shared" si="91"/>
        <v>0.51088159097779207</v>
      </c>
      <c r="AO665" s="15">
        <f t="shared" si="92"/>
        <v>0.51088159097779207</v>
      </c>
      <c r="AP665" s="47">
        <v>-1.4647838879499999</v>
      </c>
      <c r="AQ665" s="29" t="s">
        <v>133</v>
      </c>
      <c r="AR665" s="29" t="s">
        <v>133</v>
      </c>
      <c r="AS665" s="148">
        <v>-0.69857554049199999</v>
      </c>
      <c r="AT665" s="148">
        <v>-0.67913658872100002</v>
      </c>
      <c r="AU665" s="48">
        <v>9.2305626821099997E-4</v>
      </c>
      <c r="AV665" s="47">
        <v>0.680982701257</v>
      </c>
      <c r="AW665" s="47">
        <v>0.69609364309900001</v>
      </c>
      <c r="AX665" s="29" t="s">
        <v>133</v>
      </c>
      <c r="AY665" s="29" t="s">
        <v>133</v>
      </c>
      <c r="AZ665" s="47">
        <v>1.44239471955</v>
      </c>
      <c r="BA665" s="30">
        <v>0</v>
      </c>
      <c r="BB665" s="42">
        <v>1</v>
      </c>
      <c r="BC665" s="31" t="s">
        <v>11464</v>
      </c>
      <c r="BD665" s="31" t="s">
        <v>11463</v>
      </c>
      <c r="BE665" s="31" t="s">
        <v>6047</v>
      </c>
      <c r="BF665" s="32">
        <v>-1.081679714221</v>
      </c>
      <c r="BG665" s="32">
        <v>0.38310417372899996</v>
      </c>
      <c r="BH665" s="33">
        <v>0.05</v>
      </c>
      <c r="BI665" s="33">
        <v>0.05</v>
      </c>
      <c r="BJ665" s="32" t="s">
        <v>133</v>
      </c>
      <c r="BK665" s="32" t="s">
        <v>133</v>
      </c>
      <c r="BL665" s="32" t="s">
        <v>133</v>
      </c>
      <c r="BM665" s="34" t="s">
        <v>133</v>
      </c>
      <c r="BN665" s="34" t="s">
        <v>133</v>
      </c>
      <c r="BO665" s="34" t="s">
        <v>133</v>
      </c>
      <c r="BP665" s="34" t="s">
        <v>133</v>
      </c>
      <c r="BQ665" s="16">
        <f t="shared" ref="BQ665:BQ705" si="93">AL665-BF665</f>
        <v>2.4866797142210002</v>
      </c>
      <c r="BR665" s="16">
        <f t="shared" si="89"/>
        <v>0.64247086154049027</v>
      </c>
      <c r="BS665" s="16">
        <f t="shared" si="90"/>
        <v>0.64247086154049027</v>
      </c>
      <c r="BT665" s="35" t="s">
        <v>133</v>
      </c>
      <c r="BU665" s="35" t="s">
        <v>133</v>
      </c>
      <c r="BV665" s="35" t="s">
        <v>133</v>
      </c>
      <c r="BW665" s="35" t="s">
        <v>133</v>
      </c>
      <c r="BX665" s="36">
        <v>0</v>
      </c>
      <c r="BY665" s="37" t="s">
        <v>133</v>
      </c>
      <c r="BZ665" s="38" t="s">
        <v>1732</v>
      </c>
    </row>
    <row r="666" spans="1:78" ht="50.1" customHeight="1">
      <c r="A666" s="19" t="s">
        <v>1760</v>
      </c>
      <c r="B666" s="20" t="s">
        <v>1120</v>
      </c>
      <c r="C666" s="21">
        <v>8</v>
      </c>
      <c r="D666" s="21" t="s">
        <v>992</v>
      </c>
      <c r="E666" s="40">
        <v>-2.6819700000000002</v>
      </c>
      <c r="F666" s="40">
        <v>107.62744000000001</v>
      </c>
      <c r="G666" s="41" t="s">
        <v>55</v>
      </c>
      <c r="H666" s="22" t="s">
        <v>133</v>
      </c>
      <c r="I666" s="22" t="s">
        <v>133</v>
      </c>
      <c r="J666" s="23">
        <v>6460.5</v>
      </c>
      <c r="K666" s="23">
        <v>3</v>
      </c>
      <c r="L666" s="23">
        <v>3</v>
      </c>
      <c r="M666" s="24" t="s">
        <v>1731</v>
      </c>
      <c r="N666" s="25" t="s">
        <v>133</v>
      </c>
      <c r="O666" s="25" t="s">
        <v>133</v>
      </c>
      <c r="P666" s="25" t="s">
        <v>133</v>
      </c>
      <c r="Q666" s="25" t="s">
        <v>133</v>
      </c>
      <c r="R666" s="25" t="s">
        <v>133</v>
      </c>
      <c r="S666" s="44" t="s">
        <v>133</v>
      </c>
      <c r="T666" s="26" t="s">
        <v>1204</v>
      </c>
      <c r="U666" s="27" t="s">
        <v>133</v>
      </c>
      <c r="V666" s="27" t="s">
        <v>133</v>
      </c>
      <c r="W666" s="27" t="s">
        <v>133</v>
      </c>
      <c r="X666" s="27" t="s">
        <v>133</v>
      </c>
      <c r="Y666" s="27">
        <v>0.01</v>
      </c>
      <c r="Z666" s="27" t="s">
        <v>133</v>
      </c>
      <c r="AA666" s="27" t="s">
        <v>133</v>
      </c>
      <c r="AB666" s="28" t="s">
        <v>133</v>
      </c>
      <c r="AC666" s="28">
        <v>0.5</v>
      </c>
      <c r="AD666" s="28">
        <v>0.03</v>
      </c>
      <c r="AE666" s="28" t="s">
        <v>796</v>
      </c>
      <c r="AF666" s="28">
        <v>0.1</v>
      </c>
      <c r="AG666" s="39" t="s">
        <v>133</v>
      </c>
      <c r="AH666" s="39" t="s">
        <v>133</v>
      </c>
      <c r="AI666" s="39" t="s">
        <v>133</v>
      </c>
      <c r="AJ666" s="39" t="s">
        <v>133</v>
      </c>
      <c r="AK666" s="39" t="s">
        <v>133</v>
      </c>
      <c r="AL666" s="39">
        <v>1.4990000000000001</v>
      </c>
      <c r="AM666" s="45" t="s">
        <v>133</v>
      </c>
      <c r="AN666" s="15">
        <f t="shared" si="91"/>
        <v>0.51088159097779207</v>
      </c>
      <c r="AO666" s="15">
        <f t="shared" si="92"/>
        <v>0.51088159097779207</v>
      </c>
      <c r="AP666" s="47">
        <v>-1.4647838879499999</v>
      </c>
      <c r="AQ666" s="29" t="s">
        <v>133</v>
      </c>
      <c r="AR666" s="29" t="s">
        <v>133</v>
      </c>
      <c r="AS666" s="148">
        <v>-0.69857554049199999</v>
      </c>
      <c r="AT666" s="148">
        <v>-0.67913658872100002</v>
      </c>
      <c r="AU666" s="48">
        <v>9.2305626821099997E-4</v>
      </c>
      <c r="AV666" s="47">
        <v>0.680982701257</v>
      </c>
      <c r="AW666" s="47">
        <v>0.69609364309900001</v>
      </c>
      <c r="AX666" s="29" t="s">
        <v>133</v>
      </c>
      <c r="AY666" s="29" t="s">
        <v>133</v>
      </c>
      <c r="AZ666" s="47">
        <v>1.44239471955</v>
      </c>
      <c r="BA666" s="30">
        <v>0</v>
      </c>
      <c r="BB666" s="42">
        <v>1</v>
      </c>
      <c r="BC666" s="31" t="s">
        <v>11464</v>
      </c>
      <c r="BD666" s="31" t="s">
        <v>11463</v>
      </c>
      <c r="BE666" s="31" t="s">
        <v>6047</v>
      </c>
      <c r="BF666" s="32">
        <v>-1.081679714221</v>
      </c>
      <c r="BG666" s="32">
        <v>0.38310417372899996</v>
      </c>
      <c r="BH666" s="33">
        <v>0.05</v>
      </c>
      <c r="BI666" s="33">
        <v>0.05</v>
      </c>
      <c r="BJ666" s="32" t="s">
        <v>133</v>
      </c>
      <c r="BK666" s="32" t="s">
        <v>133</v>
      </c>
      <c r="BL666" s="32" t="s">
        <v>133</v>
      </c>
      <c r="BM666" s="34" t="s">
        <v>133</v>
      </c>
      <c r="BN666" s="34" t="s">
        <v>133</v>
      </c>
      <c r="BO666" s="34" t="s">
        <v>133</v>
      </c>
      <c r="BP666" s="34" t="s">
        <v>133</v>
      </c>
      <c r="BQ666" s="16">
        <f t="shared" si="93"/>
        <v>2.5806797142210001</v>
      </c>
      <c r="BR666" s="16">
        <f t="shared" si="89"/>
        <v>0.64247086154049027</v>
      </c>
      <c r="BS666" s="16">
        <f t="shared" si="90"/>
        <v>0.64247086154049027</v>
      </c>
      <c r="BT666" s="35" t="s">
        <v>133</v>
      </c>
      <c r="BU666" s="35" t="s">
        <v>133</v>
      </c>
      <c r="BV666" s="35" t="s">
        <v>133</v>
      </c>
      <c r="BW666" s="35" t="s">
        <v>133</v>
      </c>
      <c r="BX666" s="36">
        <v>0</v>
      </c>
      <c r="BY666" s="37" t="s">
        <v>133</v>
      </c>
      <c r="BZ666" s="38" t="s">
        <v>1732</v>
      </c>
    </row>
    <row r="667" spans="1:78" ht="50.1" customHeight="1">
      <c r="A667" s="19" t="s">
        <v>1761</v>
      </c>
      <c r="B667" s="20" t="s">
        <v>6137</v>
      </c>
      <c r="C667" s="21">
        <v>8</v>
      </c>
      <c r="D667" s="21" t="s">
        <v>6123</v>
      </c>
      <c r="E667" s="40">
        <v>4.1833330000000002</v>
      </c>
      <c r="F667" s="40">
        <v>100.6</v>
      </c>
      <c r="G667" s="41">
        <v>1</v>
      </c>
      <c r="H667" s="22">
        <v>865</v>
      </c>
      <c r="I667" s="22">
        <v>80</v>
      </c>
      <c r="J667" s="23">
        <v>891.5</v>
      </c>
      <c r="K667" s="23">
        <v>1137</v>
      </c>
      <c r="L667" s="23">
        <v>646</v>
      </c>
      <c r="M667" s="24" t="s">
        <v>6145</v>
      </c>
      <c r="N667" s="25" t="s">
        <v>133</v>
      </c>
      <c r="O667" s="25" t="s">
        <v>133</v>
      </c>
      <c r="P667" s="25" t="s">
        <v>133</v>
      </c>
      <c r="Q667" s="25" t="s">
        <v>133</v>
      </c>
      <c r="R667" s="25" t="s">
        <v>133</v>
      </c>
      <c r="S667" s="44" t="s">
        <v>133</v>
      </c>
      <c r="T667" s="26" t="s">
        <v>133</v>
      </c>
      <c r="U667" s="27" t="s">
        <v>133</v>
      </c>
      <c r="V667" s="27" t="s">
        <v>133</v>
      </c>
      <c r="W667" s="27" t="s">
        <v>133</v>
      </c>
      <c r="X667" s="27" t="s">
        <v>133</v>
      </c>
      <c r="Y667" s="27">
        <v>0.01</v>
      </c>
      <c r="Z667" s="27" t="s">
        <v>133</v>
      </c>
      <c r="AA667" s="27" t="s">
        <v>133</v>
      </c>
      <c r="AB667" s="28" t="s">
        <v>133</v>
      </c>
      <c r="AC667" s="28">
        <v>0.5</v>
      </c>
      <c r="AD667" s="28">
        <v>0.03</v>
      </c>
      <c r="AE667" s="28" t="s">
        <v>796</v>
      </c>
      <c r="AF667" s="28">
        <v>0.1</v>
      </c>
      <c r="AG667" s="39" t="s">
        <v>133</v>
      </c>
      <c r="AH667" s="39" t="s">
        <v>133</v>
      </c>
      <c r="AI667" s="39" t="s">
        <v>133</v>
      </c>
      <c r="AJ667" s="39" t="s">
        <v>133</v>
      </c>
      <c r="AK667" s="39" t="s">
        <v>133</v>
      </c>
      <c r="AL667" s="39">
        <f>AV667 +0.45</f>
        <v>1.2326583429331053</v>
      </c>
      <c r="AM667" s="45" t="s">
        <v>133</v>
      </c>
      <c r="AN667" s="15">
        <f t="shared" si="91"/>
        <v>0.51088159097779207</v>
      </c>
      <c r="AO667" s="15">
        <f t="shared" si="92"/>
        <v>0.51088159097779207</v>
      </c>
      <c r="AP667" s="47">
        <v>-1.6556587076426286</v>
      </c>
      <c r="AQ667" s="29" t="s">
        <v>133</v>
      </c>
      <c r="AR667" s="29" t="s">
        <v>133</v>
      </c>
      <c r="AS667" s="148">
        <v>-0.98269602573461656</v>
      </c>
      <c r="AT667" s="148">
        <v>-0.82907759834021366</v>
      </c>
      <c r="AU667" s="48">
        <v>-2.3209627703554225E-2</v>
      </c>
      <c r="AV667" s="47">
        <v>0.78265834293310521</v>
      </c>
      <c r="AW667" s="47">
        <v>0.89839057177031578</v>
      </c>
      <c r="AX667" s="29" t="s">
        <v>133</v>
      </c>
      <c r="AY667" s="29" t="s">
        <v>133</v>
      </c>
      <c r="AZ667" s="47">
        <v>1.5501418069683188</v>
      </c>
      <c r="BA667" s="30">
        <v>-1</v>
      </c>
      <c r="BB667" s="42">
        <v>5</v>
      </c>
      <c r="BC667" s="31" t="s">
        <v>11331</v>
      </c>
      <c r="BD667" s="31" t="s">
        <v>11467</v>
      </c>
      <c r="BE667" s="31" t="s">
        <v>1711</v>
      </c>
      <c r="BF667" s="32" t="s">
        <v>133</v>
      </c>
      <c r="BG667" s="32" t="s">
        <v>133</v>
      </c>
      <c r="BH667" s="33">
        <v>0.05</v>
      </c>
      <c r="BI667" s="33">
        <v>0.05</v>
      </c>
      <c r="BJ667" s="32" t="s">
        <v>133</v>
      </c>
      <c r="BK667" s="32" t="s">
        <v>133</v>
      </c>
      <c r="BL667" s="32" t="s">
        <v>133</v>
      </c>
      <c r="BM667" s="34" t="s">
        <v>133</v>
      </c>
      <c r="BN667" s="34" t="s">
        <v>133</v>
      </c>
      <c r="BO667" s="34" t="s">
        <v>133</v>
      </c>
      <c r="BP667" s="34" t="s">
        <v>133</v>
      </c>
      <c r="BQ667" s="16" t="s">
        <v>133</v>
      </c>
      <c r="BR667" s="16">
        <f t="shared" si="89"/>
        <v>0.51575187832910507</v>
      </c>
      <c r="BS667" s="16">
        <f t="shared" si="90"/>
        <v>0.51575187832910507</v>
      </c>
      <c r="BT667" s="35" t="s">
        <v>133</v>
      </c>
      <c r="BU667" s="35" t="s">
        <v>133</v>
      </c>
      <c r="BV667" s="35" t="s">
        <v>133</v>
      </c>
      <c r="BW667" s="35" t="s">
        <v>133</v>
      </c>
      <c r="BX667" s="36">
        <v>0</v>
      </c>
      <c r="BY667" s="37" t="s">
        <v>133</v>
      </c>
      <c r="BZ667" s="38" t="s">
        <v>6142</v>
      </c>
    </row>
    <row r="668" spans="1:78" ht="50.1" customHeight="1">
      <c r="A668" s="19" t="s">
        <v>1762</v>
      </c>
      <c r="B668" s="20" t="s">
        <v>6137</v>
      </c>
      <c r="C668" s="21">
        <v>8</v>
      </c>
      <c r="D668" s="21" t="s">
        <v>6124</v>
      </c>
      <c r="E668" s="40">
        <v>3.1666669999999999</v>
      </c>
      <c r="F668" s="40">
        <v>100.25</v>
      </c>
      <c r="G668" s="41">
        <v>1</v>
      </c>
      <c r="H668" s="22">
        <v>2805</v>
      </c>
      <c r="I668" s="22">
        <v>90</v>
      </c>
      <c r="J668" s="23">
        <v>3072</v>
      </c>
      <c r="K668" s="23">
        <v>3380</v>
      </c>
      <c r="L668" s="23">
        <v>2764</v>
      </c>
      <c r="M668" s="24" t="s">
        <v>6146</v>
      </c>
      <c r="N668" s="25" t="s">
        <v>133</v>
      </c>
      <c r="O668" s="25" t="s">
        <v>133</v>
      </c>
      <c r="P668" s="25" t="s">
        <v>133</v>
      </c>
      <c r="Q668" s="25" t="s">
        <v>133</v>
      </c>
      <c r="R668" s="25" t="s">
        <v>133</v>
      </c>
      <c r="S668" s="44" t="s">
        <v>133</v>
      </c>
      <c r="T668" s="26" t="s">
        <v>133</v>
      </c>
      <c r="U668" s="27" t="s">
        <v>133</v>
      </c>
      <c r="V668" s="27" t="s">
        <v>133</v>
      </c>
      <c r="W668" s="27" t="s">
        <v>133</v>
      </c>
      <c r="X668" s="27" t="s">
        <v>133</v>
      </c>
      <c r="Y668" s="27">
        <v>0.01</v>
      </c>
      <c r="Z668" s="27" t="s">
        <v>133</v>
      </c>
      <c r="AA668" s="27" t="s">
        <v>133</v>
      </c>
      <c r="AB668" s="28" t="s">
        <v>133</v>
      </c>
      <c r="AC668" s="28">
        <v>0.5</v>
      </c>
      <c r="AD668" s="28">
        <v>0.03</v>
      </c>
      <c r="AE668" s="28" t="s">
        <v>796</v>
      </c>
      <c r="AF668" s="28">
        <v>0.1</v>
      </c>
      <c r="AG668" s="39" t="s">
        <v>133</v>
      </c>
      <c r="AH668" s="39" t="s">
        <v>133</v>
      </c>
      <c r="AI668" s="39" t="s">
        <v>133</v>
      </c>
      <c r="AJ668" s="39" t="s">
        <v>133</v>
      </c>
      <c r="AK668" s="39" t="s">
        <v>133</v>
      </c>
      <c r="AL668" s="39">
        <f>0.35+AV668</f>
        <v>1.5804030894682906</v>
      </c>
      <c r="AM668" s="45" t="s">
        <v>133</v>
      </c>
      <c r="AN668" s="15">
        <f t="shared" si="91"/>
        <v>0.51088159097779207</v>
      </c>
      <c r="AO668" s="15">
        <f t="shared" si="92"/>
        <v>0.51088159097779207</v>
      </c>
      <c r="AP668" s="47">
        <v>-2.3235883055573106</v>
      </c>
      <c r="AQ668" s="29" t="s">
        <v>133</v>
      </c>
      <c r="AR668" s="29" t="s">
        <v>133</v>
      </c>
      <c r="AS668" s="148">
        <v>-1.3680295222484893</v>
      </c>
      <c r="AT668" s="148">
        <v>-1.2237148416058434</v>
      </c>
      <c r="AU668" s="48">
        <v>3.3441239312235194E-3</v>
      </c>
      <c r="AV668" s="47">
        <v>1.2304030894682905</v>
      </c>
      <c r="AW668" s="47">
        <v>1.3613519125511915</v>
      </c>
      <c r="AX668" s="29" t="s">
        <v>133</v>
      </c>
      <c r="AY668" s="29" t="s">
        <v>133</v>
      </c>
      <c r="AZ668" s="47">
        <v>2.3620388898926055</v>
      </c>
      <c r="BA668" s="30">
        <v>-1</v>
      </c>
      <c r="BB668" s="42">
        <v>5</v>
      </c>
      <c r="BC668" s="31" t="s">
        <v>11331</v>
      </c>
      <c r="BD668" s="31" t="s">
        <v>11466</v>
      </c>
      <c r="BE668" s="31" t="s">
        <v>1711</v>
      </c>
      <c r="BF668" s="32" t="s">
        <v>133</v>
      </c>
      <c r="BG668" s="32" t="s">
        <v>133</v>
      </c>
      <c r="BH668" s="33">
        <v>0.05</v>
      </c>
      <c r="BI668" s="33">
        <v>0.05</v>
      </c>
      <c r="BJ668" s="32" t="s">
        <v>133</v>
      </c>
      <c r="BK668" s="32" t="s">
        <v>133</v>
      </c>
      <c r="BL668" s="32" t="s">
        <v>133</v>
      </c>
      <c r="BM668" s="34" t="s">
        <v>133</v>
      </c>
      <c r="BN668" s="34" t="s">
        <v>133</v>
      </c>
      <c r="BO668" s="34" t="s">
        <v>133</v>
      </c>
      <c r="BP668" s="34" t="s">
        <v>133</v>
      </c>
      <c r="BQ668" s="16" t="s">
        <v>133</v>
      </c>
      <c r="BR668" s="16">
        <f t="shared" si="89"/>
        <v>0.51575187832910507</v>
      </c>
      <c r="BS668" s="16">
        <f t="shared" si="90"/>
        <v>0.51575187832910507</v>
      </c>
      <c r="BT668" s="35" t="s">
        <v>133</v>
      </c>
      <c r="BU668" s="35" t="s">
        <v>133</v>
      </c>
      <c r="BV668" s="35" t="s">
        <v>133</v>
      </c>
      <c r="BW668" s="35" t="s">
        <v>133</v>
      </c>
      <c r="BX668" s="36">
        <v>0</v>
      </c>
      <c r="BY668" s="37" t="s">
        <v>133</v>
      </c>
      <c r="BZ668" s="38" t="s">
        <v>6141</v>
      </c>
    </row>
    <row r="669" spans="1:78" ht="50.1" customHeight="1">
      <c r="A669" s="19" t="s">
        <v>1763</v>
      </c>
      <c r="B669" s="20" t="s">
        <v>6137</v>
      </c>
      <c r="C669" s="21">
        <v>8</v>
      </c>
      <c r="D669" s="21" t="s">
        <v>6125</v>
      </c>
      <c r="E669" s="40">
        <v>2.8883329999999998</v>
      </c>
      <c r="F669" s="40">
        <v>104.155</v>
      </c>
      <c r="G669" s="41">
        <v>1</v>
      </c>
      <c r="H669" s="22">
        <v>5170</v>
      </c>
      <c r="I669" s="22">
        <v>110</v>
      </c>
      <c r="J669" s="23">
        <v>5980</v>
      </c>
      <c r="K669" s="23">
        <v>6276</v>
      </c>
      <c r="L669" s="23">
        <v>5684</v>
      </c>
      <c r="M669" s="24" t="s">
        <v>6147</v>
      </c>
      <c r="N669" s="25" t="s">
        <v>133</v>
      </c>
      <c r="O669" s="25" t="s">
        <v>133</v>
      </c>
      <c r="P669" s="25" t="s">
        <v>133</v>
      </c>
      <c r="Q669" s="25" t="s">
        <v>133</v>
      </c>
      <c r="R669" s="25" t="s">
        <v>133</v>
      </c>
      <c r="S669" s="44" t="s">
        <v>133</v>
      </c>
      <c r="T669" s="26" t="s">
        <v>133</v>
      </c>
      <c r="U669" s="27" t="s">
        <v>133</v>
      </c>
      <c r="V669" s="27" t="s">
        <v>133</v>
      </c>
      <c r="W669" s="27" t="s">
        <v>133</v>
      </c>
      <c r="X669" s="27" t="s">
        <v>133</v>
      </c>
      <c r="Y669" s="27">
        <v>0.01</v>
      </c>
      <c r="Z669" s="27" t="s">
        <v>133</v>
      </c>
      <c r="AA669" s="27" t="s">
        <v>133</v>
      </c>
      <c r="AB669" s="28" t="s">
        <v>133</v>
      </c>
      <c r="AC669" s="28">
        <v>0.5</v>
      </c>
      <c r="AD669" s="28">
        <v>0.03</v>
      </c>
      <c r="AE669" s="28" t="s">
        <v>796</v>
      </c>
      <c r="AF669" s="28">
        <v>0.1</v>
      </c>
      <c r="AG669" s="39" t="s">
        <v>133</v>
      </c>
      <c r="AH669" s="39" t="s">
        <v>133</v>
      </c>
      <c r="AI669" s="39" t="s">
        <v>133</v>
      </c>
      <c r="AJ669" s="39" t="s">
        <v>133</v>
      </c>
      <c r="AK669" s="39" t="s">
        <v>133</v>
      </c>
      <c r="AL669" s="39">
        <f>1.5+AV669</f>
        <v>2.1547737588464373</v>
      </c>
      <c r="AM669" s="45" t="s">
        <v>133</v>
      </c>
      <c r="AN669" s="15">
        <f t="shared" si="91"/>
        <v>0.51088159097779207</v>
      </c>
      <c r="AO669" s="15">
        <f t="shared" si="92"/>
        <v>0.51088159097779207</v>
      </c>
      <c r="AP669" s="47">
        <v>-1.7915261084672436</v>
      </c>
      <c r="AQ669" s="29" t="s">
        <v>133</v>
      </c>
      <c r="AR669" s="29" t="s">
        <v>133</v>
      </c>
      <c r="AS669" s="148">
        <v>-1.0154217358313034</v>
      </c>
      <c r="AT669" s="148">
        <v>-0.63274647881715507</v>
      </c>
      <c r="AU669" s="48">
        <v>1.1013640014641113E-2</v>
      </c>
      <c r="AV669" s="47">
        <v>0.65477375884643729</v>
      </c>
      <c r="AW669" s="47">
        <v>0.9559883520114616</v>
      </c>
      <c r="AX669" s="29" t="s">
        <v>133</v>
      </c>
      <c r="AY669" s="29" t="s">
        <v>133</v>
      </c>
      <c r="AZ669" s="47">
        <v>1.6185318013580905</v>
      </c>
      <c r="BA669" s="30">
        <v>-1</v>
      </c>
      <c r="BB669" s="42">
        <v>5</v>
      </c>
      <c r="BC669" s="31" t="s">
        <v>11331</v>
      </c>
      <c r="BD669" s="31" t="s">
        <v>11468</v>
      </c>
      <c r="BE669" s="31" t="s">
        <v>1711</v>
      </c>
      <c r="BF669" s="32" t="s">
        <v>133</v>
      </c>
      <c r="BG669" s="32" t="s">
        <v>133</v>
      </c>
      <c r="BH669" s="33">
        <v>0.05</v>
      </c>
      <c r="BI669" s="33">
        <v>0.05</v>
      </c>
      <c r="BJ669" s="32" t="s">
        <v>133</v>
      </c>
      <c r="BK669" s="32" t="s">
        <v>133</v>
      </c>
      <c r="BL669" s="32" t="s">
        <v>133</v>
      </c>
      <c r="BM669" s="34" t="s">
        <v>133</v>
      </c>
      <c r="BN669" s="34" t="s">
        <v>133</v>
      </c>
      <c r="BO669" s="34" t="s">
        <v>133</v>
      </c>
      <c r="BP669" s="34" t="s">
        <v>133</v>
      </c>
      <c r="BQ669" s="16" t="s">
        <v>133</v>
      </c>
      <c r="BR669" s="16">
        <f t="shared" si="89"/>
        <v>0.51575187832910507</v>
      </c>
      <c r="BS669" s="16">
        <f t="shared" si="90"/>
        <v>0.51575187832910507</v>
      </c>
      <c r="BT669" s="35" t="s">
        <v>133</v>
      </c>
      <c r="BU669" s="35" t="s">
        <v>133</v>
      </c>
      <c r="BV669" s="35" t="s">
        <v>133</v>
      </c>
      <c r="BW669" s="35" t="s">
        <v>133</v>
      </c>
      <c r="BX669" s="36">
        <v>0</v>
      </c>
      <c r="BY669" s="37" t="s">
        <v>133</v>
      </c>
      <c r="BZ669" s="38" t="s">
        <v>6140</v>
      </c>
    </row>
    <row r="670" spans="1:78" ht="50.1" customHeight="1">
      <c r="A670" s="19" t="s">
        <v>1764</v>
      </c>
      <c r="B670" s="20" t="s">
        <v>6137</v>
      </c>
      <c r="C670" s="21">
        <v>8</v>
      </c>
      <c r="D670" s="21" t="s">
        <v>6126</v>
      </c>
      <c r="E670" s="40">
        <v>2.7166670000000002</v>
      </c>
      <c r="F670" s="40">
        <v>104.166667</v>
      </c>
      <c r="G670" s="41">
        <v>1</v>
      </c>
      <c r="H670" s="22">
        <v>4240</v>
      </c>
      <c r="I670" s="22">
        <v>120</v>
      </c>
      <c r="J670" s="23">
        <v>4903.5</v>
      </c>
      <c r="K670" s="23">
        <v>5286</v>
      </c>
      <c r="L670" s="23">
        <v>4521</v>
      </c>
      <c r="M670" s="24" t="s">
        <v>6148</v>
      </c>
      <c r="N670" s="25" t="s">
        <v>133</v>
      </c>
      <c r="O670" s="25" t="s">
        <v>133</v>
      </c>
      <c r="P670" s="25" t="s">
        <v>133</v>
      </c>
      <c r="Q670" s="25" t="s">
        <v>133</v>
      </c>
      <c r="R670" s="25" t="s">
        <v>133</v>
      </c>
      <c r="S670" s="44" t="s">
        <v>133</v>
      </c>
      <c r="T670" s="26" t="s">
        <v>133</v>
      </c>
      <c r="U670" s="27" t="s">
        <v>133</v>
      </c>
      <c r="V670" s="27" t="s">
        <v>133</v>
      </c>
      <c r="W670" s="27" t="s">
        <v>133</v>
      </c>
      <c r="X670" s="27" t="s">
        <v>133</v>
      </c>
      <c r="Y670" s="27">
        <v>0.01</v>
      </c>
      <c r="Z670" s="27" t="s">
        <v>133</v>
      </c>
      <c r="AA670" s="27" t="s">
        <v>133</v>
      </c>
      <c r="AB670" s="28" t="s">
        <v>133</v>
      </c>
      <c r="AC670" s="28">
        <v>0.5</v>
      </c>
      <c r="AD670" s="28">
        <v>0.03</v>
      </c>
      <c r="AE670" s="28" t="s">
        <v>796</v>
      </c>
      <c r="AF670" s="28">
        <v>0.1</v>
      </c>
      <c r="AG670" s="39" t="s">
        <v>133</v>
      </c>
      <c r="AH670" s="39" t="s">
        <v>133</v>
      </c>
      <c r="AI670" s="39" t="s">
        <v>133</v>
      </c>
      <c r="AJ670" s="39" t="s">
        <v>133</v>
      </c>
      <c r="AK670" s="39" t="s">
        <v>133</v>
      </c>
      <c r="AL670" s="39">
        <f>1+AV670</f>
        <v>1.6496741673984445</v>
      </c>
      <c r="AM670" s="45" t="s">
        <v>133</v>
      </c>
      <c r="AN670" s="15">
        <f t="shared" si="91"/>
        <v>0.51088159097779207</v>
      </c>
      <c r="AO670" s="15">
        <f t="shared" si="92"/>
        <v>0.51088159097779207</v>
      </c>
      <c r="AP670" s="47">
        <v>-1.7841455927991909</v>
      </c>
      <c r="AQ670" s="29" t="s">
        <v>133</v>
      </c>
      <c r="AR670" s="29" t="s">
        <v>133</v>
      </c>
      <c r="AS670" s="148">
        <v>-1.0099697351544905</v>
      </c>
      <c r="AT670" s="148">
        <v>-0.6246527768614879</v>
      </c>
      <c r="AU670" s="48">
        <v>1.2510695268478367E-2</v>
      </c>
      <c r="AV670" s="47">
        <v>0.64967416739844464</v>
      </c>
      <c r="AW670" s="47">
        <v>0.9385238312107933</v>
      </c>
      <c r="AX670" s="29" t="s">
        <v>133</v>
      </c>
      <c r="AY670" s="29" t="s">
        <v>133</v>
      </c>
      <c r="AZ670" s="47">
        <v>1.5861916169196157</v>
      </c>
      <c r="BA670" s="30">
        <v>-1</v>
      </c>
      <c r="BB670" s="42">
        <v>5</v>
      </c>
      <c r="BC670" s="31" t="s">
        <v>11331</v>
      </c>
      <c r="BD670" s="31" t="s">
        <v>11469</v>
      </c>
      <c r="BE670" s="31" t="s">
        <v>1711</v>
      </c>
      <c r="BF670" s="32" t="s">
        <v>133</v>
      </c>
      <c r="BG670" s="32" t="s">
        <v>133</v>
      </c>
      <c r="BH670" s="33">
        <v>0.05</v>
      </c>
      <c r="BI670" s="33">
        <v>0.05</v>
      </c>
      <c r="BJ670" s="32" t="s">
        <v>133</v>
      </c>
      <c r="BK670" s="32" t="s">
        <v>133</v>
      </c>
      <c r="BL670" s="32" t="s">
        <v>133</v>
      </c>
      <c r="BM670" s="34" t="s">
        <v>133</v>
      </c>
      <c r="BN670" s="34" t="s">
        <v>133</v>
      </c>
      <c r="BO670" s="34" t="s">
        <v>133</v>
      </c>
      <c r="BP670" s="34" t="s">
        <v>133</v>
      </c>
      <c r="BQ670" s="16" t="s">
        <v>133</v>
      </c>
      <c r="BR670" s="16">
        <f t="shared" si="89"/>
        <v>0.51575187832910507</v>
      </c>
      <c r="BS670" s="16">
        <f t="shared" si="90"/>
        <v>0.51575187832910507</v>
      </c>
      <c r="BT670" s="35" t="s">
        <v>133</v>
      </c>
      <c r="BU670" s="35" t="s">
        <v>133</v>
      </c>
      <c r="BV670" s="35" t="s">
        <v>133</v>
      </c>
      <c r="BW670" s="35" t="s">
        <v>133</v>
      </c>
      <c r="BX670" s="36">
        <v>0</v>
      </c>
      <c r="BY670" s="37" t="s">
        <v>133</v>
      </c>
      <c r="BZ670" s="38" t="s">
        <v>6139</v>
      </c>
    </row>
    <row r="671" spans="1:78" ht="50.1" customHeight="1">
      <c r="A671" s="19" t="s">
        <v>1765</v>
      </c>
      <c r="B671" s="20" t="s">
        <v>6137</v>
      </c>
      <c r="C671" s="21">
        <v>8</v>
      </c>
      <c r="D671" s="21" t="s">
        <v>6127</v>
      </c>
      <c r="E671" s="40">
        <v>5.2128459999999999</v>
      </c>
      <c r="F671" s="40">
        <v>103.209367</v>
      </c>
      <c r="G671" s="41">
        <v>1</v>
      </c>
      <c r="H671" s="22">
        <v>3590</v>
      </c>
      <c r="I671" s="22">
        <v>140</v>
      </c>
      <c r="J671" s="23">
        <v>4036.5</v>
      </c>
      <c r="K671" s="23">
        <v>4471</v>
      </c>
      <c r="L671" s="23">
        <v>3602</v>
      </c>
      <c r="M671" s="24" t="s">
        <v>6149</v>
      </c>
      <c r="N671" s="25" t="s">
        <v>133</v>
      </c>
      <c r="O671" s="25" t="s">
        <v>133</v>
      </c>
      <c r="P671" s="25" t="s">
        <v>133</v>
      </c>
      <c r="Q671" s="25" t="s">
        <v>133</v>
      </c>
      <c r="R671" s="25" t="s">
        <v>133</v>
      </c>
      <c r="S671" s="44" t="s">
        <v>133</v>
      </c>
      <c r="T671" s="26" t="s">
        <v>133</v>
      </c>
      <c r="U671" s="27" t="s">
        <v>133</v>
      </c>
      <c r="V671" s="27" t="s">
        <v>133</v>
      </c>
      <c r="W671" s="27" t="s">
        <v>133</v>
      </c>
      <c r="X671" s="27" t="s">
        <v>133</v>
      </c>
      <c r="Y671" s="27">
        <v>0.01</v>
      </c>
      <c r="Z671" s="27" t="s">
        <v>133</v>
      </c>
      <c r="AA671" s="27" t="s">
        <v>133</v>
      </c>
      <c r="AB671" s="28" t="s">
        <v>133</v>
      </c>
      <c r="AC671" s="28">
        <v>0.5</v>
      </c>
      <c r="AD671" s="28">
        <v>0.03</v>
      </c>
      <c r="AE671" s="28" t="s">
        <v>796</v>
      </c>
      <c r="AF671" s="28">
        <v>0.1</v>
      </c>
      <c r="AG671" s="39" t="s">
        <v>133</v>
      </c>
      <c r="AH671" s="39" t="s">
        <v>133</v>
      </c>
      <c r="AI671" s="39" t="s">
        <v>133</v>
      </c>
      <c r="AJ671" s="39" t="s">
        <v>133</v>
      </c>
      <c r="AK671" s="39" t="s">
        <v>133</v>
      </c>
      <c r="AL671" s="39" t="s">
        <v>133</v>
      </c>
      <c r="AM671" s="45" t="s">
        <v>133</v>
      </c>
      <c r="AN671" s="15">
        <f t="shared" si="91"/>
        <v>0.51088159097779207</v>
      </c>
      <c r="AO671" s="15">
        <f t="shared" si="92"/>
        <v>0.51088159097779207</v>
      </c>
      <c r="AP671" s="47">
        <v>-1.3688518200915671</v>
      </c>
      <c r="AQ671" s="29" t="s">
        <v>133</v>
      </c>
      <c r="AR671" s="29" t="s">
        <v>133</v>
      </c>
      <c r="AS671" s="148">
        <v>-0.73096976319642892</v>
      </c>
      <c r="AT671" s="148">
        <v>-0.52641720083169286</v>
      </c>
      <c r="AU671" s="48">
        <v>2.9589208192436489E-3</v>
      </c>
      <c r="AV671" s="47">
        <v>0.53233504247018015</v>
      </c>
      <c r="AW671" s="47">
        <v>0.75791732886844043</v>
      </c>
      <c r="AX671" s="29" t="s">
        <v>133</v>
      </c>
      <c r="AY671" s="29" t="s">
        <v>133</v>
      </c>
      <c r="AZ671" s="47">
        <v>1.3924781639364492</v>
      </c>
      <c r="BA671" s="30">
        <v>-1</v>
      </c>
      <c r="BB671" s="42">
        <v>5</v>
      </c>
      <c r="BC671" s="31" t="s">
        <v>11331</v>
      </c>
      <c r="BD671" s="31" t="s">
        <v>11470</v>
      </c>
      <c r="BE671" s="31" t="s">
        <v>1711</v>
      </c>
      <c r="BF671" s="32" t="s">
        <v>133</v>
      </c>
      <c r="BG671" s="32" t="s">
        <v>133</v>
      </c>
      <c r="BH671" s="33">
        <v>0.05</v>
      </c>
      <c r="BI671" s="33">
        <v>0.05</v>
      </c>
      <c r="BJ671" s="32" t="s">
        <v>133</v>
      </c>
      <c r="BK671" s="32" t="s">
        <v>133</v>
      </c>
      <c r="BL671" s="32" t="s">
        <v>133</v>
      </c>
      <c r="BM671" s="34" t="s">
        <v>133</v>
      </c>
      <c r="BN671" s="34" t="s">
        <v>133</v>
      </c>
      <c r="BO671" s="34" t="s">
        <v>133</v>
      </c>
      <c r="BP671" s="34" t="s">
        <v>133</v>
      </c>
      <c r="BQ671" s="16" t="s">
        <v>133</v>
      </c>
      <c r="BR671" s="16">
        <f t="shared" si="89"/>
        <v>0.51575187832910507</v>
      </c>
      <c r="BS671" s="16">
        <f t="shared" si="90"/>
        <v>0.51575187832910507</v>
      </c>
      <c r="BT671" s="35" t="s">
        <v>133</v>
      </c>
      <c r="BU671" s="35" t="s">
        <v>133</v>
      </c>
      <c r="BV671" s="35" t="s">
        <v>133</v>
      </c>
      <c r="BW671" s="35" t="s">
        <v>133</v>
      </c>
      <c r="BX671" s="36">
        <v>1</v>
      </c>
      <c r="BY671" s="37" t="s">
        <v>6144</v>
      </c>
      <c r="BZ671" s="38" t="s">
        <v>133</v>
      </c>
    </row>
    <row r="672" spans="1:78" ht="50.1" customHeight="1">
      <c r="A672" s="19" t="s">
        <v>1766</v>
      </c>
      <c r="B672" s="20" t="s">
        <v>6137</v>
      </c>
      <c r="C672" s="21">
        <v>8</v>
      </c>
      <c r="D672" s="21" t="s">
        <v>6129</v>
      </c>
      <c r="E672" s="40">
        <v>5.2185069999999998</v>
      </c>
      <c r="F672" s="40">
        <v>103.260093</v>
      </c>
      <c r="G672" s="41">
        <v>1</v>
      </c>
      <c r="H672" s="22">
        <v>4570</v>
      </c>
      <c r="I672" s="22">
        <v>110</v>
      </c>
      <c r="J672" s="23">
        <v>5281</v>
      </c>
      <c r="K672" s="23">
        <v>5615</v>
      </c>
      <c r="L672" s="23">
        <v>4947</v>
      </c>
      <c r="M672" s="24" t="s">
        <v>6150</v>
      </c>
      <c r="N672" s="25" t="s">
        <v>133</v>
      </c>
      <c r="O672" s="25" t="s">
        <v>133</v>
      </c>
      <c r="P672" s="25" t="s">
        <v>133</v>
      </c>
      <c r="Q672" s="25" t="s">
        <v>133</v>
      </c>
      <c r="R672" s="25" t="s">
        <v>133</v>
      </c>
      <c r="S672" s="44" t="s">
        <v>133</v>
      </c>
      <c r="T672" s="26" t="s">
        <v>133</v>
      </c>
      <c r="U672" s="27" t="s">
        <v>133</v>
      </c>
      <c r="V672" s="27" t="s">
        <v>133</v>
      </c>
      <c r="W672" s="27" t="s">
        <v>133</v>
      </c>
      <c r="X672" s="27" t="s">
        <v>133</v>
      </c>
      <c r="Y672" s="27">
        <v>0.01</v>
      </c>
      <c r="Z672" s="27" t="s">
        <v>133</v>
      </c>
      <c r="AA672" s="27" t="s">
        <v>133</v>
      </c>
      <c r="AB672" s="28" t="s">
        <v>133</v>
      </c>
      <c r="AC672" s="28">
        <v>0.5</v>
      </c>
      <c r="AD672" s="28">
        <v>0.03</v>
      </c>
      <c r="AE672" s="28" t="s">
        <v>796</v>
      </c>
      <c r="AF672" s="28">
        <v>0.1</v>
      </c>
      <c r="AG672" s="39" t="s">
        <v>133</v>
      </c>
      <c r="AH672" s="39" t="s">
        <v>133</v>
      </c>
      <c r="AI672" s="39" t="s">
        <v>133</v>
      </c>
      <c r="AJ672" s="39" t="s">
        <v>133</v>
      </c>
      <c r="AK672" s="39" t="s">
        <v>133</v>
      </c>
      <c r="AL672" s="39">
        <f>AW672-1.5</f>
        <v>-0.73578943076529457</v>
      </c>
      <c r="AM672" s="45" t="s">
        <v>133</v>
      </c>
      <c r="AN672" s="15">
        <f t="shared" si="91"/>
        <v>0.51088159097779207</v>
      </c>
      <c r="AO672" s="15">
        <f t="shared" si="92"/>
        <v>0.51088159097779207</v>
      </c>
      <c r="AP672" s="47">
        <v>-1.3813482020107712</v>
      </c>
      <c r="AQ672" s="29" t="s">
        <v>133</v>
      </c>
      <c r="AR672" s="29" t="s">
        <v>133</v>
      </c>
      <c r="AS672" s="148">
        <v>-0.73764843422639448</v>
      </c>
      <c r="AT672" s="148">
        <v>-0.53046666109638441</v>
      </c>
      <c r="AU672" s="48">
        <v>2.775978629799114E-3</v>
      </c>
      <c r="AV672" s="47">
        <v>0.53601861835598263</v>
      </c>
      <c r="AW672" s="47">
        <v>0.76421056923470543</v>
      </c>
      <c r="AX672" s="29" t="s">
        <v>133</v>
      </c>
      <c r="AY672" s="29" t="s">
        <v>133</v>
      </c>
      <c r="AZ672" s="47">
        <v>1.4029363549116269</v>
      </c>
      <c r="BA672" s="30">
        <v>-1</v>
      </c>
      <c r="BB672" s="42">
        <v>5</v>
      </c>
      <c r="BC672" s="31" t="s">
        <v>11331</v>
      </c>
      <c r="BD672" s="31" t="s">
        <v>11471</v>
      </c>
      <c r="BE672" s="31" t="s">
        <v>1711</v>
      </c>
      <c r="BF672" s="32" t="s">
        <v>133</v>
      </c>
      <c r="BG672" s="32" t="s">
        <v>133</v>
      </c>
      <c r="BH672" s="33">
        <v>0.05</v>
      </c>
      <c r="BI672" s="33">
        <v>0.05</v>
      </c>
      <c r="BJ672" s="32" t="s">
        <v>133</v>
      </c>
      <c r="BK672" s="32" t="s">
        <v>133</v>
      </c>
      <c r="BL672" s="32" t="s">
        <v>133</v>
      </c>
      <c r="BM672" s="34" t="s">
        <v>133</v>
      </c>
      <c r="BN672" s="34" t="s">
        <v>133</v>
      </c>
      <c r="BO672" s="34" t="s">
        <v>133</v>
      </c>
      <c r="BP672" s="34" t="s">
        <v>133</v>
      </c>
      <c r="BQ672" s="16" t="s">
        <v>133</v>
      </c>
      <c r="BR672" s="16">
        <f t="shared" si="89"/>
        <v>0.51575187832910507</v>
      </c>
      <c r="BS672" s="16">
        <f t="shared" si="90"/>
        <v>0.51575187832910507</v>
      </c>
      <c r="BT672" s="35" t="s">
        <v>133</v>
      </c>
      <c r="BU672" s="35" t="s">
        <v>133</v>
      </c>
      <c r="BV672" s="35" t="s">
        <v>133</v>
      </c>
      <c r="BW672" s="35" t="s">
        <v>133</v>
      </c>
      <c r="BX672" s="36">
        <v>0</v>
      </c>
      <c r="BY672" s="37" t="s">
        <v>133</v>
      </c>
      <c r="BZ672" s="38" t="s">
        <v>6138</v>
      </c>
    </row>
    <row r="673" spans="1:78" ht="50.1" customHeight="1">
      <c r="A673" s="19" t="s">
        <v>1767</v>
      </c>
      <c r="B673" s="20" t="s">
        <v>6137</v>
      </c>
      <c r="C673" s="21">
        <v>8</v>
      </c>
      <c r="D673" s="21" t="s">
        <v>6128</v>
      </c>
      <c r="E673" s="40">
        <v>5.7982680000000002</v>
      </c>
      <c r="F673" s="40">
        <v>102.610411</v>
      </c>
      <c r="G673" s="41">
        <v>1</v>
      </c>
      <c r="H673" s="22">
        <v>5680</v>
      </c>
      <c r="I673" s="22">
        <v>130</v>
      </c>
      <c r="J673" s="23">
        <v>6555</v>
      </c>
      <c r="K673" s="23">
        <v>6893</v>
      </c>
      <c r="L673" s="23">
        <v>6217</v>
      </c>
      <c r="M673" s="24" t="s">
        <v>6151</v>
      </c>
      <c r="N673" s="25" t="s">
        <v>133</v>
      </c>
      <c r="O673" s="25" t="s">
        <v>133</v>
      </c>
      <c r="P673" s="25" t="s">
        <v>133</v>
      </c>
      <c r="Q673" s="25" t="s">
        <v>133</v>
      </c>
      <c r="R673" s="25" t="s">
        <v>133</v>
      </c>
      <c r="S673" s="44" t="s">
        <v>133</v>
      </c>
      <c r="T673" s="26" t="s">
        <v>133</v>
      </c>
      <c r="U673" s="27" t="s">
        <v>133</v>
      </c>
      <c r="V673" s="27" t="s">
        <v>133</v>
      </c>
      <c r="W673" s="27" t="s">
        <v>133</v>
      </c>
      <c r="X673" s="27" t="s">
        <v>133</v>
      </c>
      <c r="Y673" s="27">
        <v>0.01</v>
      </c>
      <c r="Z673" s="27" t="s">
        <v>133</v>
      </c>
      <c r="AA673" s="27" t="s">
        <v>133</v>
      </c>
      <c r="AB673" s="28" t="s">
        <v>133</v>
      </c>
      <c r="AC673" s="28">
        <v>0.5</v>
      </c>
      <c r="AD673" s="28">
        <v>0.03</v>
      </c>
      <c r="AE673" s="28" t="s">
        <v>796</v>
      </c>
      <c r="AF673" s="28">
        <v>0.1</v>
      </c>
      <c r="AG673" s="39" t="s">
        <v>133</v>
      </c>
      <c r="AH673" s="39" t="s">
        <v>133</v>
      </c>
      <c r="AI673" s="39" t="s">
        <v>133</v>
      </c>
      <c r="AJ673" s="39" t="s">
        <v>133</v>
      </c>
      <c r="AK673" s="39" t="s">
        <v>133</v>
      </c>
      <c r="AL673" s="39" t="s">
        <v>133</v>
      </c>
      <c r="AM673" s="45" t="s">
        <v>133</v>
      </c>
      <c r="AN673" s="15">
        <f t="shared" si="91"/>
        <v>0.51088159097779207</v>
      </c>
      <c r="AO673" s="15">
        <f t="shared" si="92"/>
        <v>0.51088159097779207</v>
      </c>
      <c r="AP673" s="47">
        <v>-1.0517994434845039</v>
      </c>
      <c r="AQ673" s="29" t="s">
        <v>133</v>
      </c>
      <c r="AR673" s="29" t="s">
        <v>133</v>
      </c>
      <c r="AS673" s="148">
        <v>-0.56766205548381443</v>
      </c>
      <c r="AT673" s="148">
        <v>-0.41982405958302443</v>
      </c>
      <c r="AU673" s="48">
        <v>4.7690518909859481E-3</v>
      </c>
      <c r="AV673" s="47">
        <v>0.42936216336499633</v>
      </c>
      <c r="AW673" s="47">
        <v>0.60876484940149345</v>
      </c>
      <c r="AX673" s="29" t="s">
        <v>133</v>
      </c>
      <c r="AY673" s="29" t="s">
        <v>133</v>
      </c>
      <c r="AZ673" s="47">
        <v>1.13590571339845</v>
      </c>
      <c r="BA673" s="30">
        <v>-1</v>
      </c>
      <c r="BB673" s="42">
        <v>5</v>
      </c>
      <c r="BC673" s="31" t="s">
        <v>11331</v>
      </c>
      <c r="BD673" s="31" t="s">
        <v>11472</v>
      </c>
      <c r="BE673" s="31" t="s">
        <v>1711</v>
      </c>
      <c r="BF673" s="32" t="s">
        <v>133</v>
      </c>
      <c r="BG673" s="32" t="s">
        <v>133</v>
      </c>
      <c r="BH673" s="33">
        <v>0.05</v>
      </c>
      <c r="BI673" s="33">
        <v>0.05</v>
      </c>
      <c r="BJ673" s="32" t="s">
        <v>133</v>
      </c>
      <c r="BK673" s="32" t="s">
        <v>133</v>
      </c>
      <c r="BL673" s="32" t="s">
        <v>133</v>
      </c>
      <c r="BM673" s="34" t="s">
        <v>133</v>
      </c>
      <c r="BN673" s="34" t="s">
        <v>133</v>
      </c>
      <c r="BO673" s="34" t="s">
        <v>133</v>
      </c>
      <c r="BP673" s="34" t="s">
        <v>133</v>
      </c>
      <c r="BQ673" s="16" t="s">
        <v>133</v>
      </c>
      <c r="BR673" s="16">
        <f t="shared" si="89"/>
        <v>0.51575187832910507</v>
      </c>
      <c r="BS673" s="16">
        <f t="shared" si="90"/>
        <v>0.51575187832910507</v>
      </c>
      <c r="BT673" s="35" t="s">
        <v>133</v>
      </c>
      <c r="BU673" s="35" t="s">
        <v>133</v>
      </c>
      <c r="BV673" s="35" t="s">
        <v>133</v>
      </c>
      <c r="BW673" s="35" t="s">
        <v>133</v>
      </c>
      <c r="BX673" s="36">
        <v>1</v>
      </c>
      <c r="BY673" s="37" t="s">
        <v>6144</v>
      </c>
      <c r="BZ673" s="38" t="s">
        <v>133</v>
      </c>
    </row>
    <row r="674" spans="1:78" ht="50.1" customHeight="1">
      <c r="A674" s="19" t="s">
        <v>6157</v>
      </c>
      <c r="B674" s="20" t="s">
        <v>6161</v>
      </c>
      <c r="C674" s="21">
        <v>8</v>
      </c>
      <c r="D674" s="21" t="s">
        <v>11272</v>
      </c>
      <c r="E674" s="40">
        <v>10.751666999999999</v>
      </c>
      <c r="F674" s="40">
        <v>105.711</v>
      </c>
      <c r="G674" s="41">
        <v>1</v>
      </c>
      <c r="H674" s="22">
        <v>108</v>
      </c>
      <c r="I674" s="22">
        <v>0</v>
      </c>
      <c r="J674" s="23" t="s">
        <v>730</v>
      </c>
      <c r="K674" s="23" t="s">
        <v>730</v>
      </c>
      <c r="L674" s="23" t="s">
        <v>730</v>
      </c>
      <c r="M674" s="24" t="s">
        <v>11257</v>
      </c>
      <c r="N674" s="25" t="s">
        <v>11275</v>
      </c>
      <c r="O674" s="25" t="s">
        <v>11276</v>
      </c>
      <c r="P674" s="25" t="s">
        <v>133</v>
      </c>
      <c r="Q674" s="25">
        <v>-0.88</v>
      </c>
      <c r="R674" s="25">
        <v>-3.82</v>
      </c>
      <c r="S674" s="44" t="s">
        <v>133</v>
      </c>
      <c r="T674" s="26" t="s">
        <v>11273</v>
      </c>
      <c r="U674" s="27">
        <v>0.01</v>
      </c>
      <c r="V674" s="27" t="s">
        <v>133</v>
      </c>
      <c r="W674" s="27" t="s">
        <v>133</v>
      </c>
      <c r="X674" s="27" t="s">
        <v>133</v>
      </c>
      <c r="Y674" s="27">
        <v>0.01</v>
      </c>
      <c r="Z674" s="27" t="s">
        <v>133</v>
      </c>
      <c r="AA674" s="27" t="s">
        <v>133</v>
      </c>
      <c r="AB674" s="28" t="s">
        <v>133</v>
      </c>
      <c r="AC674" s="28">
        <v>0.5</v>
      </c>
      <c r="AD674" s="28">
        <v>0.03</v>
      </c>
      <c r="AE674" s="28" t="s">
        <v>796</v>
      </c>
      <c r="AF674" s="28">
        <v>0.1</v>
      </c>
      <c r="AG674" s="39" t="s">
        <v>133</v>
      </c>
      <c r="AH674" s="39" t="s">
        <v>133</v>
      </c>
      <c r="AI674" s="39" t="s">
        <v>133</v>
      </c>
      <c r="AJ674" s="39" t="s">
        <v>133</v>
      </c>
      <c r="AK674" s="39" t="s">
        <v>133</v>
      </c>
      <c r="AL674" s="39">
        <v>0.1</v>
      </c>
      <c r="AM674" s="45" t="s">
        <v>133</v>
      </c>
      <c r="AN674" s="15">
        <f t="shared" ref="AN674:AN676" si="94">SQRT(SUMSQ(IF(OR(X674="n/a",X674="nd"),0,X674),IF(OR(Y674="n/a",Y674="nd"),0,Y674),IF(OR(Z674="n/a",Z674="nd"),0,Z674),IF(OR(AA674="n/a",AA674="nd"),0,AA674),IF(OR(AB674="n/a",AB674="nd"),0,AB674),IF(OR(AC674="n/a",AC674="nd"),0,AC674),IF(OR(AD674="n/a",AD674="nd"),0,AD674),IF(OR(AE674="n/a",AE674="nd"),0,AE674),IF(OR(AF674="n/a",AF674="nd"),0,AF674),IF(OR(AG674="n/a",AG674="nd"),0,AG674),IF(OR(AH674="n/a",AH674="nd"),0,AH674),IF(OR(AI674="n/a",AI674="nd"),0,AI674)))</f>
        <v>0.51088159097779207</v>
      </c>
      <c r="AO674" s="15">
        <f t="shared" ref="AO674:AO676" si="95">SQRT(SUMSQ(IF(OR(X674="n/a",X674="nd"),0,X674),IF(OR(Y674="n/a",Y674="nd"),0,Y674),IF(OR(Z674="n/a",Z674="nd"),0,Z674),IF(OR(AB674="n/a",AB674="nd"),0,AB674),IF(OR(AC674="n/a",AC674="nd"),0,AC674),IF(OR(AD674="n/a",AD674="nd"),0,AD674),IF(OR(AE674="n/a",AE674="nd"),0,AE674),IF(OR(AF674="n/a",AF674="nd"),0,AF674),IF(OR(AG674="n/a",AG674="nd"),0,AG674),IF(OR(AH674="n/a",AH674="nd"),0,AH674),IF(OR(AI674="n/a",AI674="nd"),0,AI674)))</f>
        <v>0.51088159097779207</v>
      </c>
      <c r="AP674" s="47">
        <v>-0.36887350000000002</v>
      </c>
      <c r="AQ674" s="29" t="s">
        <v>133</v>
      </c>
      <c r="AR674" s="29" t="s">
        <v>133</v>
      </c>
      <c r="AS674" s="148">
        <v>-0.2199499</v>
      </c>
      <c r="AT674" s="148">
        <v>-0.2076413</v>
      </c>
      <c r="AU674" s="48">
        <v>1.6205500000000001E-2</v>
      </c>
      <c r="AV674" s="47">
        <v>0.2400523</v>
      </c>
      <c r="AW674" s="47">
        <v>0.25696980000000003</v>
      </c>
      <c r="AX674" s="29" t="s">
        <v>133</v>
      </c>
      <c r="AY674" s="29" t="s">
        <v>133</v>
      </c>
      <c r="AZ674" s="47">
        <v>0.49637429999999999</v>
      </c>
      <c r="BA674" s="30">
        <v>1</v>
      </c>
      <c r="BB674" s="42">
        <v>5</v>
      </c>
      <c r="BC674" s="31" t="s">
        <v>11333</v>
      </c>
      <c r="BD674" s="31" t="s">
        <v>11473</v>
      </c>
      <c r="BE674" s="31" t="s">
        <v>1710</v>
      </c>
      <c r="BF674" s="32" t="s">
        <v>133</v>
      </c>
      <c r="BG674" s="32" t="s">
        <v>133</v>
      </c>
      <c r="BH674" s="33">
        <v>0.05</v>
      </c>
      <c r="BI674" s="33">
        <v>0.05</v>
      </c>
      <c r="BJ674" s="32" t="s">
        <v>133</v>
      </c>
      <c r="BK674" s="32" t="s">
        <v>133</v>
      </c>
      <c r="BL674" s="32" t="s">
        <v>133</v>
      </c>
      <c r="BM674" s="34" t="s">
        <v>133</v>
      </c>
      <c r="BN674" s="34" t="s">
        <v>133</v>
      </c>
      <c r="BO674" s="34" t="s">
        <v>133</v>
      </c>
      <c r="BP674" s="34" t="s">
        <v>133</v>
      </c>
      <c r="BQ674" s="16" t="s">
        <v>133</v>
      </c>
      <c r="BR674" s="16">
        <f>SQRT(SUMSQ(AN674,BG674,IF(OR(BH674="n/a",BH674="nd"),0,BH674),IF(OR(BI674="n/a",BI674="nd"),0,BI674)))</f>
        <v>0.51575187832910507</v>
      </c>
      <c r="BS674" s="16">
        <f t="shared" ref="BS674:BS676" si="96">SQRT(SUMSQ(AO674,BG674,IF(OR(BH674="n/a",BH674="nd"),0,BH674),IF(OR(BI674="n/a",BI674="nd"),0,BI674)))</f>
        <v>0.51575187832910507</v>
      </c>
      <c r="BT674" s="35" t="s">
        <v>133</v>
      </c>
      <c r="BU674" s="35" t="s">
        <v>133</v>
      </c>
      <c r="BV674" s="35" t="s">
        <v>133</v>
      </c>
      <c r="BW674" s="35" t="s">
        <v>133</v>
      </c>
      <c r="BX674" s="36">
        <v>1</v>
      </c>
      <c r="BY674" s="37" t="s">
        <v>730</v>
      </c>
      <c r="BZ674" s="38" t="s">
        <v>11290</v>
      </c>
    </row>
    <row r="675" spans="1:78" ht="50.1" customHeight="1">
      <c r="A675" s="19" t="s">
        <v>6158</v>
      </c>
      <c r="B675" s="20" t="s">
        <v>6161</v>
      </c>
      <c r="C675" s="21">
        <v>8</v>
      </c>
      <c r="D675" s="21" t="s">
        <v>11272</v>
      </c>
      <c r="E675" s="40">
        <v>10.239667000000001</v>
      </c>
      <c r="F675" s="40">
        <v>106.3515</v>
      </c>
      <c r="G675" s="41">
        <v>1</v>
      </c>
      <c r="H675" s="22">
        <v>2050</v>
      </c>
      <c r="I675" s="22">
        <v>35</v>
      </c>
      <c r="J675" s="23">
        <v>2022</v>
      </c>
      <c r="K675" s="23">
        <v>2118</v>
      </c>
      <c r="L675" s="23">
        <v>1926</v>
      </c>
      <c r="M675" s="24" t="s">
        <v>11258</v>
      </c>
      <c r="N675" s="25" t="s">
        <v>11277</v>
      </c>
      <c r="O675" s="25" t="s">
        <v>11278</v>
      </c>
      <c r="P675" s="25" t="s">
        <v>133</v>
      </c>
      <c r="Q675" s="25">
        <v>-1.49</v>
      </c>
      <c r="R675" s="25">
        <v>-1.01</v>
      </c>
      <c r="S675" s="44" t="s">
        <v>133</v>
      </c>
      <c r="T675" s="26" t="s">
        <v>11273</v>
      </c>
      <c r="U675" s="27">
        <v>0.01</v>
      </c>
      <c r="V675" s="27" t="s">
        <v>133</v>
      </c>
      <c r="W675" s="27" t="s">
        <v>133</v>
      </c>
      <c r="X675" s="27" t="s">
        <v>133</v>
      </c>
      <c r="Y675" s="27">
        <v>0.01</v>
      </c>
      <c r="Z675" s="27" t="s">
        <v>133</v>
      </c>
      <c r="AA675" s="27" t="s">
        <v>133</v>
      </c>
      <c r="AB675" s="28" t="s">
        <v>133</v>
      </c>
      <c r="AC675" s="28">
        <v>0.5</v>
      </c>
      <c r="AD675" s="28">
        <v>0.03</v>
      </c>
      <c r="AE675" s="28" t="s">
        <v>796</v>
      </c>
      <c r="AF675" s="28">
        <v>0.1</v>
      </c>
      <c r="AG675" s="39" t="s">
        <v>133</v>
      </c>
      <c r="AH675" s="39" t="s">
        <v>133</v>
      </c>
      <c r="AI675" s="39" t="s">
        <v>133</v>
      </c>
      <c r="AJ675" s="39" t="s">
        <v>133</v>
      </c>
      <c r="AK675" s="39" t="s">
        <v>133</v>
      </c>
      <c r="AL675" s="39">
        <v>-0.49</v>
      </c>
      <c r="AM675" s="45" t="s">
        <v>133</v>
      </c>
      <c r="AN675" s="15">
        <f t="shared" si="94"/>
        <v>0.51088159097779207</v>
      </c>
      <c r="AO675" s="15">
        <f t="shared" si="95"/>
        <v>0.51088159097779207</v>
      </c>
      <c r="AP675" s="47">
        <v>-0.36887350000000002</v>
      </c>
      <c r="AQ675" s="29" t="s">
        <v>133</v>
      </c>
      <c r="AR675" s="29" t="s">
        <v>133</v>
      </c>
      <c r="AS675" s="148">
        <v>-0.2199499</v>
      </c>
      <c r="AT675" s="148">
        <v>-0.2076413</v>
      </c>
      <c r="AU675" s="48">
        <v>1.6205500000000001E-2</v>
      </c>
      <c r="AV675" s="47">
        <v>0.2400523</v>
      </c>
      <c r="AW675" s="47">
        <v>0.25696980000000003</v>
      </c>
      <c r="AX675" s="29" t="s">
        <v>133</v>
      </c>
      <c r="AY675" s="29" t="s">
        <v>133</v>
      </c>
      <c r="AZ675" s="47">
        <v>0.49637429999999999</v>
      </c>
      <c r="BA675" s="30">
        <v>1</v>
      </c>
      <c r="BB675" s="42">
        <v>5</v>
      </c>
      <c r="BC675" s="31" t="s">
        <v>11333</v>
      </c>
      <c r="BD675" s="31" t="s">
        <v>11474</v>
      </c>
      <c r="BE675" s="31" t="s">
        <v>1710</v>
      </c>
      <c r="BF675" s="32" t="s">
        <v>133</v>
      </c>
      <c r="BG675" s="32" t="s">
        <v>133</v>
      </c>
      <c r="BH675" s="33">
        <v>0.05</v>
      </c>
      <c r="BI675" s="33">
        <v>0.05</v>
      </c>
      <c r="BJ675" s="32" t="s">
        <v>133</v>
      </c>
      <c r="BK675" s="32" t="s">
        <v>133</v>
      </c>
      <c r="BL675" s="32" t="s">
        <v>133</v>
      </c>
      <c r="BM675" s="34" t="s">
        <v>133</v>
      </c>
      <c r="BN675" s="34" t="s">
        <v>133</v>
      </c>
      <c r="BO675" s="34" t="s">
        <v>133</v>
      </c>
      <c r="BP675" s="34" t="s">
        <v>133</v>
      </c>
      <c r="BQ675" s="16" t="s">
        <v>133</v>
      </c>
      <c r="BR675" s="16">
        <f t="shared" ref="BR675:BR676" si="97">SQRT(SUMSQ(AN675,BG675,IF(OR(BH675="n/a",BH675="nd"),0,BH675),IF(OR(BI675="n/a",BI675="nd"),0,BI675)))</f>
        <v>0.51575187832910507</v>
      </c>
      <c r="BS675" s="16">
        <f t="shared" si="96"/>
        <v>0.51575187832910507</v>
      </c>
      <c r="BT675" s="35" t="s">
        <v>133</v>
      </c>
      <c r="BU675" s="35" t="s">
        <v>133</v>
      </c>
      <c r="BV675" s="35" t="s">
        <v>133</v>
      </c>
      <c r="BW675" s="35" t="s">
        <v>133</v>
      </c>
      <c r="BX675" s="36">
        <v>0</v>
      </c>
      <c r="BY675" s="37" t="s">
        <v>133</v>
      </c>
      <c r="BZ675" s="38" t="s">
        <v>133</v>
      </c>
    </row>
    <row r="676" spans="1:78" ht="50.1" customHeight="1">
      <c r="A676" s="19" t="s">
        <v>6159</v>
      </c>
      <c r="B676" s="20" t="s">
        <v>6161</v>
      </c>
      <c r="C676" s="21">
        <v>8</v>
      </c>
      <c r="D676" s="21" t="s">
        <v>11272</v>
      </c>
      <c r="E676" s="40">
        <v>10.526166999999999</v>
      </c>
      <c r="F676" s="40">
        <v>106.320667</v>
      </c>
      <c r="G676" s="41">
        <v>1</v>
      </c>
      <c r="H676" s="22">
        <v>2110</v>
      </c>
      <c r="I676" s="22">
        <v>40</v>
      </c>
      <c r="J676" s="23">
        <v>2126.5</v>
      </c>
      <c r="K676" s="23">
        <v>2300</v>
      </c>
      <c r="L676" s="23">
        <v>1953</v>
      </c>
      <c r="M676" s="24" t="s">
        <v>11257</v>
      </c>
      <c r="N676" s="25" t="s">
        <v>11279</v>
      </c>
      <c r="O676" s="25" t="s">
        <v>11263</v>
      </c>
      <c r="P676" s="25" t="s">
        <v>133</v>
      </c>
      <c r="Q676" s="25">
        <v>-3.4</v>
      </c>
      <c r="R676" s="25">
        <v>-3.2</v>
      </c>
      <c r="S676" s="44" t="s">
        <v>133</v>
      </c>
      <c r="T676" s="26" t="s">
        <v>11273</v>
      </c>
      <c r="U676" s="27">
        <v>0.01</v>
      </c>
      <c r="V676" s="27" t="s">
        <v>133</v>
      </c>
      <c r="W676" s="27" t="s">
        <v>133</v>
      </c>
      <c r="X676" s="27" t="s">
        <v>133</v>
      </c>
      <c r="Y676" s="27">
        <v>0.01</v>
      </c>
      <c r="Z676" s="27" t="s">
        <v>133</v>
      </c>
      <c r="AA676" s="27" t="s">
        <v>133</v>
      </c>
      <c r="AB676" s="28" t="s">
        <v>133</v>
      </c>
      <c r="AC676" s="28">
        <v>0.5</v>
      </c>
      <c r="AD676" s="28">
        <v>0.03</v>
      </c>
      <c r="AE676" s="28" t="s">
        <v>796</v>
      </c>
      <c r="AF676" s="28">
        <v>0.1</v>
      </c>
      <c r="AG676" s="39" t="s">
        <v>133</v>
      </c>
      <c r="AH676" s="39" t="s">
        <v>133</v>
      </c>
      <c r="AI676" s="39" t="s">
        <v>133</v>
      </c>
      <c r="AJ676" s="39" t="s">
        <v>133</v>
      </c>
      <c r="AK676" s="39" t="s">
        <v>133</v>
      </c>
      <c r="AL676" s="39">
        <v>-2.8</v>
      </c>
      <c r="AM676" s="45" t="s">
        <v>133</v>
      </c>
      <c r="AN676" s="15">
        <f t="shared" si="94"/>
        <v>0.51088159097779207</v>
      </c>
      <c r="AO676" s="15">
        <f t="shared" si="95"/>
        <v>0.51088159097779207</v>
      </c>
      <c r="AP676" s="47">
        <v>-0.36887350000000002</v>
      </c>
      <c r="AQ676" s="29" t="s">
        <v>133</v>
      </c>
      <c r="AR676" s="29" t="s">
        <v>133</v>
      </c>
      <c r="AS676" s="148">
        <v>-0.2199499</v>
      </c>
      <c r="AT676" s="148">
        <v>-0.2076413</v>
      </c>
      <c r="AU676" s="48">
        <v>1.6205500000000001E-2</v>
      </c>
      <c r="AV676" s="47">
        <v>0.2400523</v>
      </c>
      <c r="AW676" s="47">
        <v>0.25696980000000003</v>
      </c>
      <c r="AX676" s="29" t="s">
        <v>133</v>
      </c>
      <c r="AY676" s="29" t="s">
        <v>133</v>
      </c>
      <c r="AZ676" s="47">
        <v>0.49637429999999999</v>
      </c>
      <c r="BA676" s="30">
        <v>1</v>
      </c>
      <c r="BB676" s="42">
        <v>5</v>
      </c>
      <c r="BC676" s="31" t="s">
        <v>11333</v>
      </c>
      <c r="BD676" s="31" t="s">
        <v>11473</v>
      </c>
      <c r="BE676" s="31" t="s">
        <v>1710</v>
      </c>
      <c r="BF676" s="32" t="s">
        <v>133</v>
      </c>
      <c r="BG676" s="32" t="s">
        <v>133</v>
      </c>
      <c r="BH676" s="33">
        <v>0.05</v>
      </c>
      <c r="BI676" s="33">
        <v>0.05</v>
      </c>
      <c r="BJ676" s="32" t="s">
        <v>133</v>
      </c>
      <c r="BK676" s="32" t="s">
        <v>133</v>
      </c>
      <c r="BL676" s="32" t="s">
        <v>133</v>
      </c>
      <c r="BM676" s="34" t="s">
        <v>133</v>
      </c>
      <c r="BN676" s="34" t="s">
        <v>133</v>
      </c>
      <c r="BO676" s="34" t="s">
        <v>133</v>
      </c>
      <c r="BP676" s="34" t="s">
        <v>133</v>
      </c>
      <c r="BQ676" s="16" t="s">
        <v>133</v>
      </c>
      <c r="BR676" s="16">
        <f t="shared" si="97"/>
        <v>0.51575187832910507</v>
      </c>
      <c r="BS676" s="16">
        <f t="shared" si="96"/>
        <v>0.51575187832910507</v>
      </c>
      <c r="BT676" s="35" t="s">
        <v>133</v>
      </c>
      <c r="BU676" s="35" t="s">
        <v>133</v>
      </c>
      <c r="BV676" s="35" t="s">
        <v>133</v>
      </c>
      <c r="BW676" s="35" t="s">
        <v>133</v>
      </c>
      <c r="BX676" s="36">
        <v>0</v>
      </c>
      <c r="BY676" s="37" t="s">
        <v>133</v>
      </c>
      <c r="BZ676" s="38" t="s">
        <v>133</v>
      </c>
    </row>
    <row r="677" spans="1:78" ht="50.1" customHeight="1">
      <c r="A677" s="19" t="s">
        <v>6160</v>
      </c>
      <c r="B677" s="20" t="s">
        <v>6161</v>
      </c>
      <c r="C677" s="21">
        <v>8</v>
      </c>
      <c r="D677" s="21" t="s">
        <v>11272</v>
      </c>
      <c r="E677" s="40">
        <v>10.662167</v>
      </c>
      <c r="F677" s="40">
        <v>106.21550000000001</v>
      </c>
      <c r="G677" s="41">
        <v>1</v>
      </c>
      <c r="H677" s="22">
        <v>2775</v>
      </c>
      <c r="I677" s="22">
        <v>35</v>
      </c>
      <c r="J677" s="23">
        <v>2869.5</v>
      </c>
      <c r="K677" s="23">
        <v>2953</v>
      </c>
      <c r="L677" s="23">
        <v>2786</v>
      </c>
      <c r="M677" s="24" t="s">
        <v>11259</v>
      </c>
      <c r="N677" s="25" t="s">
        <v>11257</v>
      </c>
      <c r="O677" s="25" t="s">
        <v>11280</v>
      </c>
      <c r="P677" s="25" t="s">
        <v>133</v>
      </c>
      <c r="Q677" s="25">
        <v>-1.33</v>
      </c>
      <c r="R677" s="25">
        <v>-4.57</v>
      </c>
      <c r="S677" s="44" t="s">
        <v>133</v>
      </c>
      <c r="T677" s="26" t="s">
        <v>11273</v>
      </c>
      <c r="U677" s="27">
        <v>0.01</v>
      </c>
      <c r="V677" s="27" t="s">
        <v>133</v>
      </c>
      <c r="W677" s="27" t="s">
        <v>133</v>
      </c>
      <c r="X677" s="27" t="s">
        <v>133</v>
      </c>
      <c r="Y677" s="27">
        <v>0.01</v>
      </c>
      <c r="Z677" s="27" t="s">
        <v>133</v>
      </c>
      <c r="AA677" s="27" t="s">
        <v>133</v>
      </c>
      <c r="AB677" s="28" t="s">
        <v>133</v>
      </c>
      <c r="AC677" s="28">
        <v>0.5</v>
      </c>
      <c r="AD677" s="28">
        <v>0.03</v>
      </c>
      <c r="AE677" s="28" t="s">
        <v>796</v>
      </c>
      <c r="AF677" s="28">
        <v>0.1</v>
      </c>
      <c r="AG677" s="39" t="s">
        <v>133</v>
      </c>
      <c r="AH677" s="39" t="s">
        <v>133</v>
      </c>
      <c r="AI677" s="39" t="s">
        <v>133</v>
      </c>
      <c r="AJ677" s="39" t="s">
        <v>133</v>
      </c>
      <c r="AK677" s="39" t="s">
        <v>133</v>
      </c>
      <c r="AL677" s="39">
        <v>-0.83</v>
      </c>
      <c r="AM677" s="45" t="s">
        <v>133</v>
      </c>
      <c r="AN677" s="15">
        <f t="shared" si="91"/>
        <v>0.51088159097779207</v>
      </c>
      <c r="AO677" s="15">
        <f t="shared" si="92"/>
        <v>0.51088159097779207</v>
      </c>
      <c r="AP677" s="47">
        <v>-0.36887350000000002</v>
      </c>
      <c r="AQ677" s="29" t="s">
        <v>133</v>
      </c>
      <c r="AR677" s="29" t="s">
        <v>133</v>
      </c>
      <c r="AS677" s="148">
        <v>-0.2199499</v>
      </c>
      <c r="AT677" s="148">
        <v>-0.2076413</v>
      </c>
      <c r="AU677" s="48">
        <v>1.6205500000000001E-2</v>
      </c>
      <c r="AV677" s="47">
        <v>0.2400523</v>
      </c>
      <c r="AW677" s="47">
        <v>0.25696980000000003</v>
      </c>
      <c r="AX677" s="29" t="s">
        <v>133</v>
      </c>
      <c r="AY677" s="29" t="s">
        <v>133</v>
      </c>
      <c r="AZ677" s="47">
        <v>0.49637429999999999</v>
      </c>
      <c r="BA677" s="30">
        <v>0</v>
      </c>
      <c r="BB677" s="42">
        <v>5</v>
      </c>
      <c r="BC677" s="31" t="s">
        <v>1705</v>
      </c>
      <c r="BD677" s="31" t="s">
        <v>11475</v>
      </c>
      <c r="BE677" s="31" t="s">
        <v>1709</v>
      </c>
      <c r="BF677" s="32">
        <v>0.25628990000000001</v>
      </c>
      <c r="BG677" s="32">
        <v>0.2400844</v>
      </c>
      <c r="BH677" s="33">
        <v>0.05</v>
      </c>
      <c r="BI677" s="33">
        <v>0.05</v>
      </c>
      <c r="BJ677" s="32" t="s">
        <v>133</v>
      </c>
      <c r="BK677" s="32" t="s">
        <v>133</v>
      </c>
      <c r="BL677" s="32" t="s">
        <v>133</v>
      </c>
      <c r="BM677" s="34" t="s">
        <v>133</v>
      </c>
      <c r="BN677" s="34" t="s">
        <v>133</v>
      </c>
      <c r="BO677" s="34" t="s">
        <v>133</v>
      </c>
      <c r="BP677" s="34" t="s">
        <v>133</v>
      </c>
      <c r="BQ677" s="16">
        <f t="shared" si="93"/>
        <v>-1.0862898999999999</v>
      </c>
      <c r="BR677" s="16">
        <f t="shared" si="89"/>
        <v>0.56889411943116441</v>
      </c>
      <c r="BS677" s="16">
        <f t="shared" si="90"/>
        <v>0.56889411943116441</v>
      </c>
      <c r="BT677" s="35" t="s">
        <v>133</v>
      </c>
      <c r="BU677" s="35" t="s">
        <v>133</v>
      </c>
      <c r="BV677" s="35" t="s">
        <v>133</v>
      </c>
      <c r="BW677" s="35" t="s">
        <v>133</v>
      </c>
      <c r="BX677" s="36">
        <v>0</v>
      </c>
      <c r="BY677" s="37" t="s">
        <v>133</v>
      </c>
      <c r="BZ677" s="38" t="s">
        <v>133</v>
      </c>
    </row>
    <row r="678" spans="1:78" ht="50.1" customHeight="1">
      <c r="A678" s="19" t="s">
        <v>1768</v>
      </c>
      <c r="B678" s="20" t="s">
        <v>6161</v>
      </c>
      <c r="C678" s="21">
        <v>8</v>
      </c>
      <c r="D678" s="21" t="s">
        <v>11272</v>
      </c>
      <c r="E678" s="40">
        <v>10.751666999999999</v>
      </c>
      <c r="F678" s="40">
        <v>105.711</v>
      </c>
      <c r="G678" s="41">
        <v>1</v>
      </c>
      <c r="H678" s="22">
        <v>3740</v>
      </c>
      <c r="I678" s="22">
        <v>40</v>
      </c>
      <c r="J678" s="23">
        <v>4105.5</v>
      </c>
      <c r="K678" s="23">
        <v>4232</v>
      </c>
      <c r="L678" s="23">
        <v>3979</v>
      </c>
      <c r="M678" s="24" t="s">
        <v>11260</v>
      </c>
      <c r="N678" s="25" t="s">
        <v>11275</v>
      </c>
      <c r="O678" s="25" t="s">
        <v>11266</v>
      </c>
      <c r="P678" s="25" t="s">
        <v>133</v>
      </c>
      <c r="Q678" s="25">
        <v>-2.35</v>
      </c>
      <c r="R678" s="25">
        <v>-1.85</v>
      </c>
      <c r="S678" s="44" t="s">
        <v>133</v>
      </c>
      <c r="T678" s="26" t="s">
        <v>11273</v>
      </c>
      <c r="U678" s="27">
        <v>0.01</v>
      </c>
      <c r="V678" s="27" t="s">
        <v>133</v>
      </c>
      <c r="W678" s="27" t="s">
        <v>133</v>
      </c>
      <c r="X678" s="27" t="s">
        <v>133</v>
      </c>
      <c r="Y678" s="27">
        <v>0.01</v>
      </c>
      <c r="Z678" s="27" t="s">
        <v>133</v>
      </c>
      <c r="AA678" s="27" t="s">
        <v>133</v>
      </c>
      <c r="AB678" s="28" t="s">
        <v>133</v>
      </c>
      <c r="AC678" s="28">
        <v>0.5</v>
      </c>
      <c r="AD678" s="28">
        <v>0.03</v>
      </c>
      <c r="AE678" s="28" t="s">
        <v>796</v>
      </c>
      <c r="AF678" s="28">
        <v>0.1</v>
      </c>
      <c r="AG678" s="39" t="s">
        <v>133</v>
      </c>
      <c r="AH678" s="39" t="s">
        <v>133</v>
      </c>
      <c r="AI678" s="39" t="s">
        <v>133</v>
      </c>
      <c r="AJ678" s="39" t="s">
        <v>133</v>
      </c>
      <c r="AK678" s="39" t="s">
        <v>133</v>
      </c>
      <c r="AL678" s="39">
        <v>-1.45</v>
      </c>
      <c r="AM678" s="45" t="s">
        <v>133</v>
      </c>
      <c r="AN678" s="15">
        <f t="shared" si="91"/>
        <v>0.51088159097779207</v>
      </c>
      <c r="AO678" s="15">
        <f t="shared" si="92"/>
        <v>0.51088159097779207</v>
      </c>
      <c r="AP678" s="47">
        <v>-0.36887350000000002</v>
      </c>
      <c r="AQ678" s="29" t="s">
        <v>133</v>
      </c>
      <c r="AR678" s="29" t="s">
        <v>133</v>
      </c>
      <c r="AS678" s="148">
        <v>-0.2199499</v>
      </c>
      <c r="AT678" s="148">
        <v>-0.2076413</v>
      </c>
      <c r="AU678" s="48">
        <v>1.6205500000000001E-2</v>
      </c>
      <c r="AV678" s="47">
        <v>0.2400523</v>
      </c>
      <c r="AW678" s="47">
        <v>0.25696980000000003</v>
      </c>
      <c r="AX678" s="29" t="s">
        <v>133</v>
      </c>
      <c r="AY678" s="29" t="s">
        <v>133</v>
      </c>
      <c r="AZ678" s="47">
        <v>0.49637429999999999</v>
      </c>
      <c r="BA678" s="30">
        <v>1</v>
      </c>
      <c r="BB678" s="42">
        <v>5</v>
      </c>
      <c r="BC678" s="31" t="s">
        <v>11333</v>
      </c>
      <c r="BD678" s="31" t="s">
        <v>11476</v>
      </c>
      <c r="BE678" s="31" t="s">
        <v>1710</v>
      </c>
      <c r="BF678" s="32" t="s">
        <v>133</v>
      </c>
      <c r="BG678" s="32" t="s">
        <v>133</v>
      </c>
      <c r="BH678" s="33">
        <v>0.05</v>
      </c>
      <c r="BI678" s="33">
        <v>0.05</v>
      </c>
      <c r="BJ678" s="32" t="s">
        <v>133</v>
      </c>
      <c r="BK678" s="32" t="s">
        <v>133</v>
      </c>
      <c r="BL678" s="32" t="s">
        <v>133</v>
      </c>
      <c r="BM678" s="34" t="s">
        <v>133</v>
      </c>
      <c r="BN678" s="34" t="s">
        <v>133</v>
      </c>
      <c r="BO678" s="34" t="s">
        <v>133</v>
      </c>
      <c r="BP678" s="34" t="s">
        <v>133</v>
      </c>
      <c r="BQ678" s="16" t="s">
        <v>133</v>
      </c>
      <c r="BR678" s="16">
        <f t="shared" si="89"/>
        <v>0.51575187832910507</v>
      </c>
      <c r="BS678" s="16">
        <f t="shared" si="90"/>
        <v>0.51575187832910507</v>
      </c>
      <c r="BT678" s="35" t="s">
        <v>133</v>
      </c>
      <c r="BU678" s="35" t="s">
        <v>133</v>
      </c>
      <c r="BV678" s="35" t="s">
        <v>133</v>
      </c>
      <c r="BW678" s="35" t="s">
        <v>133</v>
      </c>
      <c r="BX678" s="36">
        <v>0</v>
      </c>
      <c r="BY678" s="37" t="s">
        <v>133</v>
      </c>
      <c r="BZ678" s="38" t="s">
        <v>133</v>
      </c>
    </row>
    <row r="679" spans="1:78" ht="50.1" customHeight="1">
      <c r="A679" s="19" t="s">
        <v>1769</v>
      </c>
      <c r="B679" s="20" t="s">
        <v>6161</v>
      </c>
      <c r="C679" s="21">
        <v>8</v>
      </c>
      <c r="D679" s="21" t="s">
        <v>11272</v>
      </c>
      <c r="E679" s="40">
        <v>10.526166999999999</v>
      </c>
      <c r="F679" s="40">
        <v>106.320667</v>
      </c>
      <c r="G679" s="41">
        <v>1</v>
      </c>
      <c r="H679" s="22">
        <v>3775</v>
      </c>
      <c r="I679" s="22">
        <v>30</v>
      </c>
      <c r="J679" s="23">
        <v>4124</v>
      </c>
      <c r="K679" s="23">
        <v>4241</v>
      </c>
      <c r="L679" s="23">
        <v>4007</v>
      </c>
      <c r="M679" s="24" t="s">
        <v>11261</v>
      </c>
      <c r="N679" s="25" t="s">
        <v>11263</v>
      </c>
      <c r="O679" s="25" t="s">
        <v>11281</v>
      </c>
      <c r="P679" s="25" t="s">
        <v>133</v>
      </c>
      <c r="Q679" s="25">
        <v>-5.0999999999999996</v>
      </c>
      <c r="R679" s="25">
        <v>-1.5</v>
      </c>
      <c r="S679" s="44" t="s">
        <v>133</v>
      </c>
      <c r="T679" s="26" t="s">
        <v>11273</v>
      </c>
      <c r="U679" s="27">
        <v>0.01</v>
      </c>
      <c r="V679" s="27" t="s">
        <v>133</v>
      </c>
      <c r="W679" s="27" t="s">
        <v>133</v>
      </c>
      <c r="X679" s="27" t="s">
        <v>133</v>
      </c>
      <c r="Y679" s="27">
        <v>0.01</v>
      </c>
      <c r="Z679" s="27" t="s">
        <v>133</v>
      </c>
      <c r="AA679" s="27" t="s">
        <v>133</v>
      </c>
      <c r="AB679" s="28" t="s">
        <v>133</v>
      </c>
      <c r="AC679" s="28">
        <v>0.5</v>
      </c>
      <c r="AD679" s="28">
        <v>0.03</v>
      </c>
      <c r="AE679" s="28" t="s">
        <v>796</v>
      </c>
      <c r="AF679" s="28">
        <v>0.1</v>
      </c>
      <c r="AG679" s="39" t="s">
        <v>133</v>
      </c>
      <c r="AH679" s="39" t="s">
        <v>133</v>
      </c>
      <c r="AI679" s="39" t="s">
        <v>133</v>
      </c>
      <c r="AJ679" s="39" t="s">
        <v>133</v>
      </c>
      <c r="AK679" s="39" t="s">
        <v>133</v>
      </c>
      <c r="AL679" s="39">
        <v>-4.5</v>
      </c>
      <c r="AM679" s="45" t="s">
        <v>133</v>
      </c>
      <c r="AN679" s="15">
        <f t="shared" si="91"/>
        <v>0.51088159097779207</v>
      </c>
      <c r="AO679" s="15">
        <f t="shared" si="92"/>
        <v>0.51088159097779207</v>
      </c>
      <c r="AP679" s="47">
        <v>-0.36887350000000002</v>
      </c>
      <c r="AQ679" s="29" t="s">
        <v>133</v>
      </c>
      <c r="AR679" s="29" t="s">
        <v>133</v>
      </c>
      <c r="AS679" s="148">
        <v>-0.2199499</v>
      </c>
      <c r="AT679" s="148">
        <v>-0.2076413</v>
      </c>
      <c r="AU679" s="48">
        <v>1.6205500000000001E-2</v>
      </c>
      <c r="AV679" s="47">
        <v>0.2400523</v>
      </c>
      <c r="AW679" s="47">
        <v>0.25696980000000003</v>
      </c>
      <c r="AX679" s="29" t="s">
        <v>133</v>
      </c>
      <c r="AY679" s="29" t="s">
        <v>133</v>
      </c>
      <c r="AZ679" s="47">
        <v>0.49637429999999999</v>
      </c>
      <c r="BA679" s="30">
        <v>0</v>
      </c>
      <c r="BB679" s="42">
        <v>5</v>
      </c>
      <c r="BC679" s="31" t="s">
        <v>11329</v>
      </c>
      <c r="BD679" s="31" t="s">
        <v>11477</v>
      </c>
      <c r="BE679" s="31" t="s">
        <v>1712</v>
      </c>
      <c r="BF679" s="32">
        <v>6.3750399999999985E-2</v>
      </c>
      <c r="BG679" s="32">
        <v>0.43262390000000001</v>
      </c>
      <c r="BH679" s="33">
        <v>0.05</v>
      </c>
      <c r="BI679" s="33">
        <v>0.05</v>
      </c>
      <c r="BJ679" s="32" t="s">
        <v>133</v>
      </c>
      <c r="BK679" s="32" t="s">
        <v>133</v>
      </c>
      <c r="BL679" s="32" t="s">
        <v>133</v>
      </c>
      <c r="BM679" s="34" t="s">
        <v>133</v>
      </c>
      <c r="BN679" s="34" t="s">
        <v>133</v>
      </c>
      <c r="BO679" s="34" t="s">
        <v>133</v>
      </c>
      <c r="BP679" s="34" t="s">
        <v>133</v>
      </c>
      <c r="BQ679" s="16">
        <f t="shared" si="93"/>
        <v>-4.5637504</v>
      </c>
      <c r="BR679" s="16">
        <f t="shared" si="89"/>
        <v>0.67317415194822361</v>
      </c>
      <c r="BS679" s="16">
        <f t="shared" si="90"/>
        <v>0.67317415194822361</v>
      </c>
      <c r="BT679" s="35" t="s">
        <v>133</v>
      </c>
      <c r="BU679" s="35" t="s">
        <v>133</v>
      </c>
      <c r="BV679" s="35" t="s">
        <v>133</v>
      </c>
      <c r="BW679" s="35" t="s">
        <v>133</v>
      </c>
      <c r="BX679" s="36">
        <v>0</v>
      </c>
      <c r="BY679" s="37" t="s">
        <v>133</v>
      </c>
      <c r="BZ679" s="38" t="s">
        <v>133</v>
      </c>
    </row>
    <row r="680" spans="1:78" ht="50.1" customHeight="1">
      <c r="A680" s="19" t="s">
        <v>1770</v>
      </c>
      <c r="B680" s="20" t="s">
        <v>6161</v>
      </c>
      <c r="C680" s="21">
        <v>8</v>
      </c>
      <c r="D680" s="21" t="s">
        <v>11272</v>
      </c>
      <c r="E680" s="40">
        <v>10.407</v>
      </c>
      <c r="F680" s="40">
        <v>106.3365</v>
      </c>
      <c r="G680" s="41">
        <v>1</v>
      </c>
      <c r="H680" s="22">
        <v>4290</v>
      </c>
      <c r="I680" s="22">
        <v>50</v>
      </c>
      <c r="J680" s="23">
        <v>4522.5</v>
      </c>
      <c r="K680" s="23">
        <v>4709</v>
      </c>
      <c r="L680" s="23">
        <v>4336</v>
      </c>
      <c r="M680" s="24" t="s">
        <v>11262</v>
      </c>
      <c r="N680" s="25" t="s">
        <v>11282</v>
      </c>
      <c r="O680" s="25" t="s">
        <v>11283</v>
      </c>
      <c r="P680" s="25" t="s">
        <v>133</v>
      </c>
      <c r="Q680" s="25">
        <v>-4.2</v>
      </c>
      <c r="R680" s="25">
        <v>-1.3</v>
      </c>
      <c r="S680" s="44" t="s">
        <v>133</v>
      </c>
      <c r="T680" s="26" t="s">
        <v>11273</v>
      </c>
      <c r="U680" s="27">
        <v>0.01</v>
      </c>
      <c r="V680" s="27" t="s">
        <v>133</v>
      </c>
      <c r="W680" s="27" t="s">
        <v>133</v>
      </c>
      <c r="X680" s="27" t="s">
        <v>133</v>
      </c>
      <c r="Y680" s="27">
        <v>0.01</v>
      </c>
      <c r="Z680" s="27" t="s">
        <v>133</v>
      </c>
      <c r="AA680" s="27" t="s">
        <v>133</v>
      </c>
      <c r="AB680" s="28" t="s">
        <v>133</v>
      </c>
      <c r="AC680" s="28">
        <v>0.5</v>
      </c>
      <c r="AD680" s="28">
        <v>0.03</v>
      </c>
      <c r="AE680" s="28" t="s">
        <v>796</v>
      </c>
      <c r="AF680" s="28">
        <v>0.1</v>
      </c>
      <c r="AG680" s="39" t="s">
        <v>133</v>
      </c>
      <c r="AH680" s="39" t="s">
        <v>133</v>
      </c>
      <c r="AI680" s="39" t="s">
        <v>133</v>
      </c>
      <c r="AJ680" s="39" t="s">
        <v>133</v>
      </c>
      <c r="AK680" s="39" t="s">
        <v>133</v>
      </c>
      <c r="AL680" s="39">
        <v>-3.75</v>
      </c>
      <c r="AM680" s="45" t="s">
        <v>133</v>
      </c>
      <c r="AN680" s="15">
        <f t="shared" si="91"/>
        <v>0.51088159097779207</v>
      </c>
      <c r="AO680" s="15">
        <f t="shared" si="92"/>
        <v>0.51088159097779207</v>
      </c>
      <c r="AP680" s="47">
        <v>-0.36887350000000002</v>
      </c>
      <c r="AQ680" s="29" t="s">
        <v>133</v>
      </c>
      <c r="AR680" s="29" t="s">
        <v>133</v>
      </c>
      <c r="AS680" s="148">
        <v>-0.2199499</v>
      </c>
      <c r="AT680" s="148">
        <v>-0.2076413</v>
      </c>
      <c r="AU680" s="48">
        <v>1.6205500000000001E-2</v>
      </c>
      <c r="AV680" s="47">
        <v>0.2400523</v>
      </c>
      <c r="AW680" s="47">
        <v>0.25696980000000003</v>
      </c>
      <c r="AX680" s="29" t="s">
        <v>133</v>
      </c>
      <c r="AY680" s="29" t="s">
        <v>133</v>
      </c>
      <c r="AZ680" s="47">
        <v>0.49637429999999999</v>
      </c>
      <c r="BA680" s="30">
        <v>-1</v>
      </c>
      <c r="BB680" s="42">
        <v>5</v>
      </c>
      <c r="BC680" s="31" t="s">
        <v>11331</v>
      </c>
      <c r="BD680" s="31" t="s">
        <v>11478</v>
      </c>
      <c r="BE680" s="31" t="s">
        <v>1711</v>
      </c>
      <c r="BF680" s="32" t="s">
        <v>133</v>
      </c>
      <c r="BG680" s="32" t="s">
        <v>133</v>
      </c>
      <c r="BH680" s="33">
        <v>0.05</v>
      </c>
      <c r="BI680" s="33">
        <v>0.05</v>
      </c>
      <c r="BJ680" s="32" t="s">
        <v>133</v>
      </c>
      <c r="BK680" s="32" t="s">
        <v>133</v>
      </c>
      <c r="BL680" s="32" t="s">
        <v>133</v>
      </c>
      <c r="BM680" s="34" t="s">
        <v>133</v>
      </c>
      <c r="BN680" s="34" t="s">
        <v>133</v>
      </c>
      <c r="BO680" s="34" t="s">
        <v>133</v>
      </c>
      <c r="BP680" s="34" t="s">
        <v>133</v>
      </c>
      <c r="BQ680" s="16" t="s">
        <v>133</v>
      </c>
      <c r="BR680" s="16">
        <f t="shared" si="89"/>
        <v>0.51575187832910507</v>
      </c>
      <c r="BS680" s="16">
        <f t="shared" si="90"/>
        <v>0.51575187832910507</v>
      </c>
      <c r="BT680" s="35" t="s">
        <v>133</v>
      </c>
      <c r="BU680" s="35" t="s">
        <v>133</v>
      </c>
      <c r="BV680" s="35" t="s">
        <v>133</v>
      </c>
      <c r="BW680" s="35" t="s">
        <v>133</v>
      </c>
      <c r="BX680" s="36">
        <v>0</v>
      </c>
      <c r="BY680" s="37" t="s">
        <v>133</v>
      </c>
      <c r="BZ680" s="38" t="s">
        <v>133</v>
      </c>
    </row>
    <row r="681" spans="1:78" ht="50.1" customHeight="1">
      <c r="A681" s="19" t="s">
        <v>1771</v>
      </c>
      <c r="B681" s="20" t="s">
        <v>6161</v>
      </c>
      <c r="C681" s="21">
        <v>8</v>
      </c>
      <c r="D681" s="21" t="s">
        <v>11272</v>
      </c>
      <c r="E681" s="40">
        <v>10.529833</v>
      </c>
      <c r="F681" s="40">
        <v>106.383833</v>
      </c>
      <c r="G681" s="41">
        <v>1</v>
      </c>
      <c r="H681" s="22">
        <v>4420</v>
      </c>
      <c r="I681" s="22">
        <v>35</v>
      </c>
      <c r="J681" s="23">
        <v>4675.5</v>
      </c>
      <c r="K681" s="23">
        <v>4811</v>
      </c>
      <c r="L681" s="23">
        <v>4540</v>
      </c>
      <c r="M681" s="24" t="s">
        <v>11263</v>
      </c>
      <c r="N681" s="25" t="s">
        <v>11266</v>
      </c>
      <c r="O681" s="25" t="s">
        <v>11284</v>
      </c>
      <c r="P681" s="25" t="s">
        <v>133</v>
      </c>
      <c r="Q681" s="25">
        <v>-3.35</v>
      </c>
      <c r="R681" s="25">
        <v>-0.15</v>
      </c>
      <c r="S681" s="44" t="s">
        <v>133</v>
      </c>
      <c r="T681" s="26" t="s">
        <v>11273</v>
      </c>
      <c r="U681" s="27">
        <v>0.01</v>
      </c>
      <c r="V681" s="27" t="s">
        <v>133</v>
      </c>
      <c r="W681" s="27" t="s">
        <v>133</v>
      </c>
      <c r="X681" s="27" t="s">
        <v>133</v>
      </c>
      <c r="Y681" s="27">
        <v>0.01</v>
      </c>
      <c r="Z681" s="27" t="s">
        <v>133</v>
      </c>
      <c r="AA681" s="27" t="s">
        <v>133</v>
      </c>
      <c r="AB681" s="28" t="s">
        <v>133</v>
      </c>
      <c r="AC681" s="28">
        <v>0.5</v>
      </c>
      <c r="AD681" s="28">
        <v>0.03</v>
      </c>
      <c r="AE681" s="28" t="s">
        <v>796</v>
      </c>
      <c r="AF681" s="28">
        <v>0.1</v>
      </c>
      <c r="AG681" s="39" t="s">
        <v>133</v>
      </c>
      <c r="AH681" s="39" t="s">
        <v>133</v>
      </c>
      <c r="AI681" s="39" t="s">
        <v>133</v>
      </c>
      <c r="AJ681" s="39" t="s">
        <v>133</v>
      </c>
      <c r="AK681" s="39" t="s">
        <v>133</v>
      </c>
      <c r="AL681" s="39">
        <v>-2.85</v>
      </c>
      <c r="AM681" s="45" t="s">
        <v>133</v>
      </c>
      <c r="AN681" s="15">
        <f t="shared" ref="AN681:AN694" si="98">SQRT(SUMSQ(IF(OR(X681="n/a",X681="nd"),0,X681),IF(OR(Y681="n/a",Y681="nd"),0,Y681),IF(OR(Z681="n/a",Z681="nd"),0,Z681),IF(OR(AA681="n/a",AA681="nd"),0,AA681),IF(OR(AB681="n/a",AB681="nd"),0,AB681),IF(OR(AC681="n/a",AC681="nd"),0,AC681),IF(OR(AD681="n/a",AD681="nd"),0,AD681),IF(OR(AE681="n/a",AE681="nd"),0,AE681),IF(OR(AF681="n/a",AF681="nd"),0,AF681),IF(OR(AG681="n/a",AG681="nd"),0,AG681),IF(OR(AH681="n/a",AH681="nd"),0,AH681),IF(OR(AI681="n/a",AI681="nd"),0,AI681)))</f>
        <v>0.51088159097779207</v>
      </c>
      <c r="AO681" s="15">
        <f t="shared" ref="AO681:AO694" si="99">SQRT(SUMSQ(IF(OR(X681="n/a",X681="nd"),0,X681),IF(OR(Y681="n/a",Y681="nd"),0,Y681),IF(OR(Z681="n/a",Z681="nd"),0,Z681),IF(OR(AB681="n/a",AB681="nd"),0,AB681),IF(OR(AC681="n/a",AC681="nd"),0,AC681),IF(OR(AD681="n/a",AD681="nd"),0,AD681),IF(OR(AE681="n/a",AE681="nd"),0,AE681),IF(OR(AF681="n/a",AF681="nd"),0,AF681),IF(OR(AG681="n/a",AG681="nd"),0,AG681),IF(OR(AH681="n/a",AH681="nd"),0,AH681),IF(OR(AI681="n/a",AI681="nd"),0,AI681)))</f>
        <v>0.51088159097779207</v>
      </c>
      <c r="AP681" s="47">
        <v>-0.36887350000000002</v>
      </c>
      <c r="AQ681" s="29" t="s">
        <v>133</v>
      </c>
      <c r="AR681" s="29" t="s">
        <v>133</v>
      </c>
      <c r="AS681" s="148">
        <v>-0.2199499</v>
      </c>
      <c r="AT681" s="148">
        <v>-0.2076413</v>
      </c>
      <c r="AU681" s="48">
        <v>1.6205500000000001E-2</v>
      </c>
      <c r="AV681" s="47">
        <v>0.2400523</v>
      </c>
      <c r="AW681" s="47">
        <v>0.25696980000000003</v>
      </c>
      <c r="AX681" s="29" t="s">
        <v>133</v>
      </c>
      <c r="AY681" s="29" t="s">
        <v>133</v>
      </c>
      <c r="AZ681" s="47">
        <v>0.49637429999999999</v>
      </c>
      <c r="BA681" s="30">
        <v>-1</v>
      </c>
      <c r="BB681" s="42">
        <v>5</v>
      </c>
      <c r="BC681" s="31" t="s">
        <v>11331</v>
      </c>
      <c r="BD681" s="31" t="s">
        <v>11479</v>
      </c>
      <c r="BE681" s="31" t="s">
        <v>1711</v>
      </c>
      <c r="BF681" s="32" t="s">
        <v>133</v>
      </c>
      <c r="BG681" s="32" t="s">
        <v>133</v>
      </c>
      <c r="BH681" s="33">
        <v>0.05</v>
      </c>
      <c r="BI681" s="33">
        <v>0.05</v>
      </c>
      <c r="BJ681" s="32" t="s">
        <v>133</v>
      </c>
      <c r="BK681" s="32" t="s">
        <v>133</v>
      </c>
      <c r="BL681" s="32" t="s">
        <v>133</v>
      </c>
      <c r="BM681" s="34" t="s">
        <v>133</v>
      </c>
      <c r="BN681" s="34" t="s">
        <v>133</v>
      </c>
      <c r="BO681" s="34" t="s">
        <v>133</v>
      </c>
      <c r="BP681" s="34" t="s">
        <v>133</v>
      </c>
      <c r="BQ681" s="16" t="s">
        <v>133</v>
      </c>
      <c r="BR681" s="16">
        <f t="shared" si="89"/>
        <v>0.51575187832910507</v>
      </c>
      <c r="BS681" s="16">
        <f t="shared" si="90"/>
        <v>0.51575187832910507</v>
      </c>
      <c r="BT681" s="35" t="s">
        <v>133</v>
      </c>
      <c r="BU681" s="35" t="s">
        <v>133</v>
      </c>
      <c r="BV681" s="35" t="s">
        <v>133</v>
      </c>
      <c r="BW681" s="35" t="s">
        <v>133</v>
      </c>
      <c r="BX681" s="36">
        <v>0</v>
      </c>
      <c r="BY681" s="37" t="s">
        <v>133</v>
      </c>
      <c r="BZ681" s="38" t="s">
        <v>133</v>
      </c>
    </row>
    <row r="682" spans="1:78" ht="50.1" customHeight="1">
      <c r="A682" s="19" t="s">
        <v>1772</v>
      </c>
      <c r="B682" s="20" t="s">
        <v>6161</v>
      </c>
      <c r="C682" s="21">
        <v>8</v>
      </c>
      <c r="D682" s="21" t="s">
        <v>11272</v>
      </c>
      <c r="E682" s="40">
        <v>10.670166999999999</v>
      </c>
      <c r="F682" s="40">
        <v>105.860833</v>
      </c>
      <c r="G682" s="41">
        <v>1</v>
      </c>
      <c r="H682" s="22">
        <v>4650</v>
      </c>
      <c r="I682" s="22">
        <v>40</v>
      </c>
      <c r="J682" s="23">
        <v>5292</v>
      </c>
      <c r="K682" s="23">
        <v>5597</v>
      </c>
      <c r="L682" s="23">
        <v>4987</v>
      </c>
      <c r="M682" s="24" t="s">
        <v>11286</v>
      </c>
      <c r="N682" s="25" t="s">
        <v>11257</v>
      </c>
      <c r="O682" s="25" t="s">
        <v>11285</v>
      </c>
      <c r="P682" s="25" t="s">
        <v>133</v>
      </c>
      <c r="Q682" s="25">
        <v>-1.1200000000000001</v>
      </c>
      <c r="R682" s="25">
        <v>-2.88</v>
      </c>
      <c r="S682" s="44" t="s">
        <v>133</v>
      </c>
      <c r="T682" s="26" t="s">
        <v>11273</v>
      </c>
      <c r="U682" s="27">
        <v>0.01</v>
      </c>
      <c r="V682" s="27" t="s">
        <v>133</v>
      </c>
      <c r="W682" s="27" t="s">
        <v>133</v>
      </c>
      <c r="X682" s="27" t="s">
        <v>133</v>
      </c>
      <c r="Y682" s="27">
        <v>0.01</v>
      </c>
      <c r="Z682" s="27" t="s">
        <v>133</v>
      </c>
      <c r="AA682" s="27" t="s">
        <v>133</v>
      </c>
      <c r="AB682" s="28" t="s">
        <v>133</v>
      </c>
      <c r="AC682" s="28">
        <v>0.5</v>
      </c>
      <c r="AD682" s="28">
        <v>0.03</v>
      </c>
      <c r="AE682" s="28" t="s">
        <v>796</v>
      </c>
      <c r="AF682" s="28">
        <v>0.1</v>
      </c>
      <c r="AG682" s="39" t="s">
        <v>133</v>
      </c>
      <c r="AH682" s="39" t="s">
        <v>133</v>
      </c>
      <c r="AI682" s="39" t="s">
        <v>133</v>
      </c>
      <c r="AJ682" s="39" t="s">
        <v>133</v>
      </c>
      <c r="AK682" s="39" t="s">
        <v>133</v>
      </c>
      <c r="AL682" s="39">
        <v>-0.42</v>
      </c>
      <c r="AM682" s="45" t="s">
        <v>133</v>
      </c>
      <c r="AN682" s="15">
        <f t="shared" si="98"/>
        <v>0.51088159097779207</v>
      </c>
      <c r="AO682" s="15">
        <f t="shared" si="99"/>
        <v>0.51088159097779207</v>
      </c>
      <c r="AP682" s="47">
        <v>-0.36887350000000002</v>
      </c>
      <c r="AQ682" s="29" t="s">
        <v>133</v>
      </c>
      <c r="AR682" s="29" t="s">
        <v>133</v>
      </c>
      <c r="AS682" s="148">
        <v>-0.2199499</v>
      </c>
      <c r="AT682" s="148">
        <v>-0.2076413</v>
      </c>
      <c r="AU682" s="48">
        <v>1.6205500000000001E-2</v>
      </c>
      <c r="AV682" s="47">
        <v>0.2400523</v>
      </c>
      <c r="AW682" s="47">
        <v>0.25696980000000003</v>
      </c>
      <c r="AX682" s="29" t="s">
        <v>133</v>
      </c>
      <c r="AY682" s="29" t="s">
        <v>133</v>
      </c>
      <c r="AZ682" s="47">
        <v>0.49637429999999999</v>
      </c>
      <c r="BA682" s="30">
        <v>1</v>
      </c>
      <c r="BB682" s="42">
        <v>5</v>
      </c>
      <c r="BC682" s="31" t="s">
        <v>11333</v>
      </c>
      <c r="BD682" s="31" t="s">
        <v>11480</v>
      </c>
      <c r="BE682" s="31" t="s">
        <v>1710</v>
      </c>
      <c r="BF682" s="32" t="s">
        <v>133</v>
      </c>
      <c r="BG682" s="32" t="s">
        <v>133</v>
      </c>
      <c r="BH682" s="33">
        <v>0.05</v>
      </c>
      <c r="BI682" s="33">
        <v>0.05</v>
      </c>
      <c r="BJ682" s="32" t="s">
        <v>133</v>
      </c>
      <c r="BK682" s="32" t="s">
        <v>133</v>
      </c>
      <c r="BL682" s="32" t="s">
        <v>133</v>
      </c>
      <c r="BM682" s="34" t="s">
        <v>133</v>
      </c>
      <c r="BN682" s="34" t="s">
        <v>133</v>
      </c>
      <c r="BO682" s="34" t="s">
        <v>133</v>
      </c>
      <c r="BP682" s="34" t="s">
        <v>133</v>
      </c>
      <c r="BQ682" s="16" t="s">
        <v>133</v>
      </c>
      <c r="BR682" s="16">
        <f t="shared" si="89"/>
        <v>0.51575187832910507</v>
      </c>
      <c r="BS682" s="16">
        <f t="shared" si="90"/>
        <v>0.51575187832910507</v>
      </c>
      <c r="BT682" s="35" t="s">
        <v>133</v>
      </c>
      <c r="BU682" s="35" t="s">
        <v>133</v>
      </c>
      <c r="BV682" s="35" t="s">
        <v>133</v>
      </c>
      <c r="BW682" s="35" t="s">
        <v>133</v>
      </c>
      <c r="BX682" s="36">
        <v>0</v>
      </c>
      <c r="BY682" s="37" t="s">
        <v>133</v>
      </c>
      <c r="BZ682" s="38" t="s">
        <v>133</v>
      </c>
    </row>
    <row r="683" spans="1:78" ht="50.1" customHeight="1">
      <c r="A683" s="19" t="s">
        <v>1773</v>
      </c>
      <c r="B683" s="20" t="s">
        <v>6161</v>
      </c>
      <c r="C683" s="21">
        <v>8</v>
      </c>
      <c r="D683" s="21" t="s">
        <v>11272</v>
      </c>
      <c r="E683" s="40">
        <v>10.638</v>
      </c>
      <c r="F683" s="40">
        <v>106.264167</v>
      </c>
      <c r="G683" s="41">
        <v>1</v>
      </c>
      <c r="H683" s="22">
        <v>4990</v>
      </c>
      <c r="I683" s="22">
        <v>40</v>
      </c>
      <c r="J683" s="23">
        <v>5749</v>
      </c>
      <c r="K683" s="23">
        <v>5888</v>
      </c>
      <c r="L683" s="23">
        <v>5610</v>
      </c>
      <c r="M683" s="24" t="s">
        <v>11259</v>
      </c>
      <c r="N683" s="25" t="s">
        <v>11257</v>
      </c>
      <c r="O683" s="25" t="s">
        <v>11284</v>
      </c>
      <c r="P683" s="25" t="s">
        <v>133</v>
      </c>
      <c r="Q683" s="25">
        <v>-1.39</v>
      </c>
      <c r="R683" s="25">
        <v>-3.11</v>
      </c>
      <c r="S683" s="44" t="s">
        <v>133</v>
      </c>
      <c r="T683" s="26" t="s">
        <v>11273</v>
      </c>
      <c r="U683" s="27">
        <v>0.01</v>
      </c>
      <c r="V683" s="27" t="s">
        <v>133</v>
      </c>
      <c r="W683" s="27" t="s">
        <v>133</v>
      </c>
      <c r="X683" s="27" t="s">
        <v>133</v>
      </c>
      <c r="Y683" s="27">
        <v>0.01</v>
      </c>
      <c r="Z683" s="27" t="s">
        <v>133</v>
      </c>
      <c r="AA683" s="27" t="s">
        <v>133</v>
      </c>
      <c r="AB683" s="28" t="s">
        <v>133</v>
      </c>
      <c r="AC683" s="28">
        <v>0.5</v>
      </c>
      <c r="AD683" s="28">
        <v>0.03</v>
      </c>
      <c r="AE683" s="28" t="s">
        <v>796</v>
      </c>
      <c r="AF683" s="28">
        <v>0.1</v>
      </c>
      <c r="AG683" s="39" t="s">
        <v>133</v>
      </c>
      <c r="AH683" s="39" t="s">
        <v>133</v>
      </c>
      <c r="AI683" s="39" t="s">
        <v>133</v>
      </c>
      <c r="AJ683" s="39" t="s">
        <v>133</v>
      </c>
      <c r="AK683" s="39" t="s">
        <v>133</v>
      </c>
      <c r="AL683" s="39">
        <v>-0.89</v>
      </c>
      <c r="AM683" s="45" t="s">
        <v>133</v>
      </c>
      <c r="AN683" s="15">
        <f t="shared" si="98"/>
        <v>0.51088159097779207</v>
      </c>
      <c r="AO683" s="15">
        <f t="shared" si="99"/>
        <v>0.51088159097779207</v>
      </c>
      <c r="AP683" s="47">
        <v>-0.36887350000000002</v>
      </c>
      <c r="AQ683" s="29" t="s">
        <v>133</v>
      </c>
      <c r="AR683" s="29" t="s">
        <v>133</v>
      </c>
      <c r="AS683" s="148">
        <v>-0.2199499</v>
      </c>
      <c r="AT683" s="148">
        <v>-0.2076413</v>
      </c>
      <c r="AU683" s="48">
        <v>1.6205500000000001E-2</v>
      </c>
      <c r="AV683" s="47">
        <v>0.2400523</v>
      </c>
      <c r="AW683" s="47">
        <v>0.25696980000000003</v>
      </c>
      <c r="AX683" s="29" t="s">
        <v>133</v>
      </c>
      <c r="AY683" s="29" t="s">
        <v>133</v>
      </c>
      <c r="AZ683" s="47">
        <v>0.49637429999999999</v>
      </c>
      <c r="BA683" s="30">
        <v>0</v>
      </c>
      <c r="BB683" s="42">
        <v>5</v>
      </c>
      <c r="BC683" s="31" t="s">
        <v>1705</v>
      </c>
      <c r="BD683" s="31" t="s">
        <v>11481</v>
      </c>
      <c r="BE683" s="31" t="s">
        <v>1709</v>
      </c>
      <c r="BF683" s="32">
        <v>0.25628990000000001</v>
      </c>
      <c r="BG683" s="32">
        <v>0.2400844</v>
      </c>
      <c r="BH683" s="33">
        <v>0.05</v>
      </c>
      <c r="BI683" s="33">
        <v>0.05</v>
      </c>
      <c r="BJ683" s="32" t="s">
        <v>133</v>
      </c>
      <c r="BK683" s="32" t="s">
        <v>133</v>
      </c>
      <c r="BL683" s="32" t="s">
        <v>133</v>
      </c>
      <c r="BM683" s="34" t="s">
        <v>133</v>
      </c>
      <c r="BN683" s="34" t="s">
        <v>133</v>
      </c>
      <c r="BO683" s="34" t="s">
        <v>133</v>
      </c>
      <c r="BP683" s="34" t="s">
        <v>133</v>
      </c>
      <c r="BQ683" s="16">
        <f t="shared" si="93"/>
        <v>-1.1462899</v>
      </c>
      <c r="BR683" s="16">
        <f t="shared" si="89"/>
        <v>0.56889411943116441</v>
      </c>
      <c r="BS683" s="16">
        <f t="shared" si="90"/>
        <v>0.56889411943116441</v>
      </c>
      <c r="BT683" s="35" t="s">
        <v>133</v>
      </c>
      <c r="BU683" s="35" t="s">
        <v>133</v>
      </c>
      <c r="BV683" s="35" t="s">
        <v>133</v>
      </c>
      <c r="BW683" s="35" t="s">
        <v>133</v>
      </c>
      <c r="BX683" s="36">
        <v>0</v>
      </c>
      <c r="BY683" s="37" t="s">
        <v>133</v>
      </c>
      <c r="BZ683" s="38" t="s">
        <v>133</v>
      </c>
    </row>
    <row r="684" spans="1:78" ht="50.1" customHeight="1">
      <c r="A684" s="19" t="s">
        <v>1774</v>
      </c>
      <c r="B684" s="20" t="s">
        <v>6161</v>
      </c>
      <c r="C684" s="21">
        <v>8</v>
      </c>
      <c r="D684" s="21" t="s">
        <v>11272</v>
      </c>
      <c r="E684" s="40">
        <v>10.5235</v>
      </c>
      <c r="F684" s="40">
        <v>106.32550000000001</v>
      </c>
      <c r="G684" s="41">
        <v>1</v>
      </c>
      <c r="H684" s="22">
        <v>5130</v>
      </c>
      <c r="I684" s="22">
        <v>40</v>
      </c>
      <c r="J684" s="23">
        <v>5554.5</v>
      </c>
      <c r="K684" s="23">
        <v>5662</v>
      </c>
      <c r="L684" s="23">
        <v>5447</v>
      </c>
      <c r="M684" s="24" t="s">
        <v>11264</v>
      </c>
      <c r="N684" s="25" t="s">
        <v>11256</v>
      </c>
      <c r="O684" s="25" t="s">
        <v>11274</v>
      </c>
      <c r="P684" s="25" t="s">
        <v>133</v>
      </c>
      <c r="Q684" s="25" t="s">
        <v>11256</v>
      </c>
      <c r="R684" s="25" t="s">
        <v>11274</v>
      </c>
      <c r="S684" s="44" t="s">
        <v>133</v>
      </c>
      <c r="T684" s="26" t="s">
        <v>11273</v>
      </c>
      <c r="U684" s="27">
        <v>0.01</v>
      </c>
      <c r="V684" s="27" t="s">
        <v>133</v>
      </c>
      <c r="W684" s="27" t="s">
        <v>133</v>
      </c>
      <c r="X684" s="27" t="s">
        <v>133</v>
      </c>
      <c r="Y684" s="27">
        <v>0.01</v>
      </c>
      <c r="Z684" s="27" t="s">
        <v>133</v>
      </c>
      <c r="AA684" s="27" t="s">
        <v>133</v>
      </c>
      <c r="AB684" s="28" t="s">
        <v>133</v>
      </c>
      <c r="AC684" s="28">
        <v>0.5</v>
      </c>
      <c r="AD684" s="28">
        <v>0.03</v>
      </c>
      <c r="AE684" s="28" t="s">
        <v>796</v>
      </c>
      <c r="AF684" s="28">
        <v>0.1</v>
      </c>
      <c r="AG684" s="39" t="s">
        <v>133</v>
      </c>
      <c r="AH684" s="39" t="s">
        <v>133</v>
      </c>
      <c r="AI684" s="39" t="s">
        <v>133</v>
      </c>
      <c r="AJ684" s="39" t="s">
        <v>133</v>
      </c>
      <c r="AK684" s="39" t="s">
        <v>133</v>
      </c>
      <c r="AL684" s="39" t="s">
        <v>11256</v>
      </c>
      <c r="AM684" s="45" t="s">
        <v>133</v>
      </c>
      <c r="AN684" s="15">
        <f t="shared" si="98"/>
        <v>0.51088159097779207</v>
      </c>
      <c r="AO684" s="15">
        <f t="shared" si="99"/>
        <v>0.51088159097779207</v>
      </c>
      <c r="AP684" s="47">
        <v>-0.36887350000000002</v>
      </c>
      <c r="AQ684" s="29" t="s">
        <v>133</v>
      </c>
      <c r="AR684" s="29" t="s">
        <v>133</v>
      </c>
      <c r="AS684" s="148">
        <v>-0.2199499</v>
      </c>
      <c r="AT684" s="148">
        <v>-0.2076413</v>
      </c>
      <c r="AU684" s="48">
        <v>1.6205500000000001E-2</v>
      </c>
      <c r="AV684" s="47">
        <v>0.2400523</v>
      </c>
      <c r="AW684" s="47">
        <v>0.25696980000000003</v>
      </c>
      <c r="AX684" s="29" t="s">
        <v>133</v>
      </c>
      <c r="AY684" s="29" t="s">
        <v>133</v>
      </c>
      <c r="AZ684" s="47">
        <v>0.49637429999999999</v>
      </c>
      <c r="BA684" s="30">
        <v>0</v>
      </c>
      <c r="BB684" s="42">
        <v>5</v>
      </c>
      <c r="BC684" s="31" t="s">
        <v>11271</v>
      </c>
      <c r="BD684" s="31" t="s">
        <v>11482</v>
      </c>
      <c r="BE684" s="31" t="s">
        <v>1697</v>
      </c>
      <c r="BF684" s="32">
        <v>0.13821220000000001</v>
      </c>
      <c r="BG684" s="32">
        <v>0.35816209999999998</v>
      </c>
      <c r="BH684" s="33">
        <v>0.05</v>
      </c>
      <c r="BI684" s="33">
        <v>0.05</v>
      </c>
      <c r="BJ684" s="32" t="s">
        <v>133</v>
      </c>
      <c r="BK684" s="32" t="s">
        <v>133</v>
      </c>
      <c r="BL684" s="32" t="s">
        <v>133</v>
      </c>
      <c r="BM684" s="34" t="s">
        <v>133</v>
      </c>
      <c r="BN684" s="34" t="s">
        <v>133</v>
      </c>
      <c r="BO684" s="34" t="s">
        <v>133</v>
      </c>
      <c r="BP684" s="34" t="s">
        <v>133</v>
      </c>
      <c r="BQ684" s="16" t="s">
        <v>133</v>
      </c>
      <c r="BR684" s="16">
        <f t="shared" si="89"/>
        <v>0.62791726355978617</v>
      </c>
      <c r="BS684" s="16">
        <f t="shared" si="90"/>
        <v>0.62791726355978617</v>
      </c>
      <c r="BT684" s="35" t="s">
        <v>133</v>
      </c>
      <c r="BU684" s="35" t="s">
        <v>133</v>
      </c>
      <c r="BV684" s="35" t="s">
        <v>133</v>
      </c>
      <c r="BW684" s="35" t="s">
        <v>133</v>
      </c>
      <c r="BX684" s="36">
        <v>1</v>
      </c>
      <c r="BY684" s="37" t="s">
        <v>11288</v>
      </c>
      <c r="BZ684" s="38" t="s">
        <v>11289</v>
      </c>
    </row>
    <row r="685" spans="1:78" ht="50.1" customHeight="1">
      <c r="A685" s="19" t="s">
        <v>1775</v>
      </c>
      <c r="B685" s="20" t="s">
        <v>6161</v>
      </c>
      <c r="C685" s="21">
        <v>8</v>
      </c>
      <c r="D685" s="21" t="s">
        <v>11272</v>
      </c>
      <c r="E685" s="40">
        <v>10.662167</v>
      </c>
      <c r="F685" s="40">
        <v>106.21550000000001</v>
      </c>
      <c r="G685" s="41">
        <v>1</v>
      </c>
      <c r="H685" s="22">
        <v>5385</v>
      </c>
      <c r="I685" s="22">
        <v>35</v>
      </c>
      <c r="J685" s="23">
        <v>6152</v>
      </c>
      <c r="K685" s="23">
        <v>6284</v>
      </c>
      <c r="L685" s="23">
        <v>6020</v>
      </c>
      <c r="M685" s="24" t="s">
        <v>11257</v>
      </c>
      <c r="N685" s="25" t="s">
        <v>11257</v>
      </c>
      <c r="O685" s="25" t="s">
        <v>11280</v>
      </c>
      <c r="P685" s="25" t="s">
        <v>133</v>
      </c>
      <c r="Q685" s="25">
        <v>-1.78</v>
      </c>
      <c r="R685" s="25">
        <v>-4.12</v>
      </c>
      <c r="S685" s="44" t="s">
        <v>133</v>
      </c>
      <c r="T685" s="26" t="s">
        <v>11273</v>
      </c>
      <c r="U685" s="27">
        <v>0.01</v>
      </c>
      <c r="V685" s="27" t="s">
        <v>133</v>
      </c>
      <c r="W685" s="27" t="s">
        <v>133</v>
      </c>
      <c r="X685" s="27" t="s">
        <v>133</v>
      </c>
      <c r="Y685" s="27">
        <v>0.01</v>
      </c>
      <c r="Z685" s="27" t="s">
        <v>133</v>
      </c>
      <c r="AA685" s="27" t="s">
        <v>133</v>
      </c>
      <c r="AB685" s="28" t="s">
        <v>133</v>
      </c>
      <c r="AC685" s="28">
        <v>0.5</v>
      </c>
      <c r="AD685" s="28">
        <v>0.03</v>
      </c>
      <c r="AE685" s="28" t="s">
        <v>796</v>
      </c>
      <c r="AF685" s="28">
        <v>0.1</v>
      </c>
      <c r="AG685" s="39" t="s">
        <v>133</v>
      </c>
      <c r="AH685" s="39" t="s">
        <v>133</v>
      </c>
      <c r="AI685" s="39" t="s">
        <v>133</v>
      </c>
      <c r="AJ685" s="39" t="s">
        <v>133</v>
      </c>
      <c r="AK685" s="39" t="s">
        <v>133</v>
      </c>
      <c r="AL685" s="39">
        <v>-1.28</v>
      </c>
      <c r="AM685" s="45" t="s">
        <v>133</v>
      </c>
      <c r="AN685" s="15">
        <f t="shared" si="98"/>
        <v>0.51088159097779207</v>
      </c>
      <c r="AO685" s="15">
        <f t="shared" si="99"/>
        <v>0.51088159097779207</v>
      </c>
      <c r="AP685" s="47">
        <v>-0.36887350000000002</v>
      </c>
      <c r="AQ685" s="29" t="s">
        <v>133</v>
      </c>
      <c r="AR685" s="29" t="s">
        <v>133</v>
      </c>
      <c r="AS685" s="148">
        <v>-0.2199499</v>
      </c>
      <c r="AT685" s="148">
        <v>-0.2076413</v>
      </c>
      <c r="AU685" s="48">
        <v>1.6205500000000001E-2</v>
      </c>
      <c r="AV685" s="47">
        <v>0.2400523</v>
      </c>
      <c r="AW685" s="47">
        <v>0.25696980000000003</v>
      </c>
      <c r="AX685" s="29" t="s">
        <v>133</v>
      </c>
      <c r="AY685" s="29" t="s">
        <v>133</v>
      </c>
      <c r="AZ685" s="47">
        <v>0.49637429999999999</v>
      </c>
      <c r="BA685" s="30">
        <v>1</v>
      </c>
      <c r="BB685" s="42">
        <v>5</v>
      </c>
      <c r="BC685" s="31" t="s">
        <v>11333</v>
      </c>
      <c r="BD685" s="31" t="s">
        <v>11473</v>
      </c>
      <c r="BE685" s="31" t="s">
        <v>1710</v>
      </c>
      <c r="BF685" s="32" t="s">
        <v>133</v>
      </c>
      <c r="BG685" s="32" t="s">
        <v>133</v>
      </c>
      <c r="BH685" s="33">
        <v>0.05</v>
      </c>
      <c r="BI685" s="33">
        <v>0.05</v>
      </c>
      <c r="BJ685" s="32" t="s">
        <v>133</v>
      </c>
      <c r="BK685" s="32" t="s">
        <v>133</v>
      </c>
      <c r="BL685" s="32" t="s">
        <v>133</v>
      </c>
      <c r="BM685" s="34" t="s">
        <v>133</v>
      </c>
      <c r="BN685" s="34" t="s">
        <v>133</v>
      </c>
      <c r="BO685" s="34" t="s">
        <v>133</v>
      </c>
      <c r="BP685" s="34" t="s">
        <v>133</v>
      </c>
      <c r="BQ685" s="16" t="s">
        <v>133</v>
      </c>
      <c r="BR685" s="16">
        <f t="shared" si="89"/>
        <v>0.51575187832910507</v>
      </c>
      <c r="BS685" s="16">
        <f t="shared" si="90"/>
        <v>0.51575187832910507</v>
      </c>
      <c r="BT685" s="35" t="s">
        <v>133</v>
      </c>
      <c r="BU685" s="35" t="s">
        <v>133</v>
      </c>
      <c r="BV685" s="35" t="s">
        <v>133</v>
      </c>
      <c r="BW685" s="35" t="s">
        <v>133</v>
      </c>
      <c r="BX685" s="36">
        <v>0</v>
      </c>
      <c r="BY685" s="37" t="s">
        <v>133</v>
      </c>
      <c r="BZ685" s="38" t="s">
        <v>133</v>
      </c>
    </row>
    <row r="686" spans="1:78" ht="50.1" customHeight="1">
      <c r="A686" s="19" t="s">
        <v>1776</v>
      </c>
      <c r="B686" s="20" t="s">
        <v>6161</v>
      </c>
      <c r="C686" s="21">
        <v>8</v>
      </c>
      <c r="D686" s="21" t="s">
        <v>11272</v>
      </c>
      <c r="E686" s="40">
        <v>10.670166999999999</v>
      </c>
      <c r="F686" s="40">
        <v>105.860833</v>
      </c>
      <c r="G686" s="41">
        <v>1</v>
      </c>
      <c r="H686" s="22">
        <v>5570</v>
      </c>
      <c r="I686" s="22">
        <v>35</v>
      </c>
      <c r="J686" s="23">
        <v>6352</v>
      </c>
      <c r="K686" s="23">
        <v>6409</v>
      </c>
      <c r="L686" s="23">
        <v>6295</v>
      </c>
      <c r="M686" s="24" t="s">
        <v>11265</v>
      </c>
      <c r="N686" s="25" t="s">
        <v>11257</v>
      </c>
      <c r="O686" s="25" t="s">
        <v>11285</v>
      </c>
      <c r="P686" s="25" t="s">
        <v>133</v>
      </c>
      <c r="Q686" s="25">
        <v>-1.67</v>
      </c>
      <c r="R686" s="25">
        <v>-2.33</v>
      </c>
      <c r="S686" s="44" t="s">
        <v>133</v>
      </c>
      <c r="T686" s="26" t="s">
        <v>11273</v>
      </c>
      <c r="U686" s="27">
        <v>0.01</v>
      </c>
      <c r="V686" s="27" t="s">
        <v>133</v>
      </c>
      <c r="W686" s="27" t="s">
        <v>133</v>
      </c>
      <c r="X686" s="27" t="s">
        <v>133</v>
      </c>
      <c r="Y686" s="27">
        <v>0.01</v>
      </c>
      <c r="Z686" s="27" t="s">
        <v>133</v>
      </c>
      <c r="AA686" s="27" t="s">
        <v>133</v>
      </c>
      <c r="AB686" s="28" t="s">
        <v>133</v>
      </c>
      <c r="AC686" s="28">
        <v>0.5</v>
      </c>
      <c r="AD686" s="28">
        <v>0.03</v>
      </c>
      <c r="AE686" s="28" t="s">
        <v>796</v>
      </c>
      <c r="AF686" s="28">
        <v>0.1</v>
      </c>
      <c r="AG686" s="39" t="s">
        <v>133</v>
      </c>
      <c r="AH686" s="39" t="s">
        <v>133</v>
      </c>
      <c r="AI686" s="39" t="s">
        <v>133</v>
      </c>
      <c r="AJ686" s="39" t="s">
        <v>133</v>
      </c>
      <c r="AK686" s="39" t="s">
        <v>133</v>
      </c>
      <c r="AL686" s="39">
        <v>-0.97</v>
      </c>
      <c r="AM686" s="45" t="s">
        <v>133</v>
      </c>
      <c r="AN686" s="15">
        <f t="shared" si="98"/>
        <v>0.51088159097779207</v>
      </c>
      <c r="AO686" s="15">
        <f t="shared" si="99"/>
        <v>0.51088159097779207</v>
      </c>
      <c r="AP686" s="47">
        <v>-0.36887350000000002</v>
      </c>
      <c r="AQ686" s="29" t="s">
        <v>133</v>
      </c>
      <c r="AR686" s="29" t="s">
        <v>133</v>
      </c>
      <c r="AS686" s="148">
        <v>-0.2199499</v>
      </c>
      <c r="AT686" s="148">
        <v>-0.2076413</v>
      </c>
      <c r="AU686" s="48">
        <v>1.6205500000000001E-2</v>
      </c>
      <c r="AV686" s="47">
        <v>0.2400523</v>
      </c>
      <c r="AW686" s="47">
        <v>0.25696980000000003</v>
      </c>
      <c r="AX686" s="29" t="s">
        <v>133</v>
      </c>
      <c r="AY686" s="29" t="s">
        <v>133</v>
      </c>
      <c r="AZ686" s="47">
        <v>0.49637429999999999</v>
      </c>
      <c r="BA686" s="30">
        <v>1</v>
      </c>
      <c r="BB686" s="42">
        <v>5</v>
      </c>
      <c r="BC686" s="31" t="s">
        <v>11333</v>
      </c>
      <c r="BD686" s="31" t="s">
        <v>11483</v>
      </c>
      <c r="BE686" s="31" t="s">
        <v>1710</v>
      </c>
      <c r="BF686" s="32" t="s">
        <v>133</v>
      </c>
      <c r="BG686" s="32" t="s">
        <v>133</v>
      </c>
      <c r="BH686" s="33">
        <v>0.05</v>
      </c>
      <c r="BI686" s="33">
        <v>0.05</v>
      </c>
      <c r="BJ686" s="32" t="s">
        <v>133</v>
      </c>
      <c r="BK686" s="32" t="s">
        <v>133</v>
      </c>
      <c r="BL686" s="32" t="s">
        <v>133</v>
      </c>
      <c r="BM686" s="34" t="s">
        <v>133</v>
      </c>
      <c r="BN686" s="34" t="s">
        <v>133</v>
      </c>
      <c r="BO686" s="34" t="s">
        <v>133</v>
      </c>
      <c r="BP686" s="34" t="s">
        <v>133</v>
      </c>
      <c r="BQ686" s="16" t="s">
        <v>133</v>
      </c>
      <c r="BR686" s="16">
        <f t="shared" si="89"/>
        <v>0.51575187832910507</v>
      </c>
      <c r="BS686" s="16">
        <f t="shared" si="90"/>
        <v>0.51575187832910507</v>
      </c>
      <c r="BT686" s="35" t="s">
        <v>133</v>
      </c>
      <c r="BU686" s="35" t="s">
        <v>133</v>
      </c>
      <c r="BV686" s="35" t="s">
        <v>133</v>
      </c>
      <c r="BW686" s="35" t="s">
        <v>133</v>
      </c>
      <c r="BX686" s="36">
        <v>0</v>
      </c>
      <c r="BY686" s="37" t="s">
        <v>133</v>
      </c>
      <c r="BZ686" s="38" t="s">
        <v>133</v>
      </c>
    </row>
    <row r="687" spans="1:78" ht="50.1" customHeight="1">
      <c r="A687" s="19" t="s">
        <v>1777</v>
      </c>
      <c r="B687" s="20" t="s">
        <v>6161</v>
      </c>
      <c r="C687" s="21">
        <v>8</v>
      </c>
      <c r="D687" s="21" t="s">
        <v>11272</v>
      </c>
      <c r="E687" s="40">
        <v>10.752833000000001</v>
      </c>
      <c r="F687" s="40">
        <v>106.01383300000001</v>
      </c>
      <c r="G687" s="41">
        <v>1</v>
      </c>
      <c r="H687" s="22">
        <v>5585</v>
      </c>
      <c r="I687" s="22">
        <v>35</v>
      </c>
      <c r="J687" s="23">
        <v>6367.5</v>
      </c>
      <c r="K687" s="23">
        <v>6435</v>
      </c>
      <c r="L687" s="23">
        <v>6300</v>
      </c>
      <c r="M687" s="24" t="s">
        <v>11266</v>
      </c>
      <c r="N687" s="25" t="s">
        <v>11266</v>
      </c>
      <c r="O687" s="25" t="s">
        <v>11284</v>
      </c>
      <c r="P687" s="25" t="s">
        <v>133</v>
      </c>
      <c r="Q687" s="25">
        <v>-1.93</v>
      </c>
      <c r="R687" s="25">
        <v>-0.56999999999999995</v>
      </c>
      <c r="S687" s="44" t="s">
        <v>133</v>
      </c>
      <c r="T687" s="26" t="s">
        <v>11273</v>
      </c>
      <c r="U687" s="27">
        <v>0.01</v>
      </c>
      <c r="V687" s="27" t="s">
        <v>133</v>
      </c>
      <c r="W687" s="27" t="s">
        <v>133</v>
      </c>
      <c r="X687" s="27" t="s">
        <v>133</v>
      </c>
      <c r="Y687" s="27">
        <v>0.01</v>
      </c>
      <c r="Z687" s="27" t="s">
        <v>133</v>
      </c>
      <c r="AA687" s="27" t="s">
        <v>133</v>
      </c>
      <c r="AB687" s="28" t="s">
        <v>133</v>
      </c>
      <c r="AC687" s="28">
        <v>0.5</v>
      </c>
      <c r="AD687" s="28">
        <v>0.03</v>
      </c>
      <c r="AE687" s="28" t="s">
        <v>796</v>
      </c>
      <c r="AF687" s="28">
        <v>0.1</v>
      </c>
      <c r="AG687" s="39" t="s">
        <v>133</v>
      </c>
      <c r="AH687" s="39" t="s">
        <v>133</v>
      </c>
      <c r="AI687" s="39" t="s">
        <v>133</v>
      </c>
      <c r="AJ687" s="39" t="s">
        <v>133</v>
      </c>
      <c r="AK687" s="39" t="s">
        <v>133</v>
      </c>
      <c r="AL687" s="39">
        <v>-1.1299999999999999</v>
      </c>
      <c r="AM687" s="45" t="s">
        <v>133</v>
      </c>
      <c r="AN687" s="15">
        <f t="shared" si="98"/>
        <v>0.51088159097779207</v>
      </c>
      <c r="AO687" s="15">
        <f t="shared" si="99"/>
        <v>0.51088159097779207</v>
      </c>
      <c r="AP687" s="47">
        <v>-0.36887350000000002</v>
      </c>
      <c r="AQ687" s="29" t="s">
        <v>133</v>
      </c>
      <c r="AR687" s="29" t="s">
        <v>133</v>
      </c>
      <c r="AS687" s="148">
        <v>-0.2199499</v>
      </c>
      <c r="AT687" s="148">
        <v>-0.2076413</v>
      </c>
      <c r="AU687" s="48">
        <v>1.6205500000000001E-2</v>
      </c>
      <c r="AV687" s="47">
        <v>0.2400523</v>
      </c>
      <c r="AW687" s="47">
        <v>0.25696980000000003</v>
      </c>
      <c r="AX687" s="29" t="s">
        <v>133</v>
      </c>
      <c r="AY687" s="29" t="s">
        <v>133</v>
      </c>
      <c r="AZ687" s="47">
        <v>0.49637429999999999</v>
      </c>
      <c r="BA687" s="30">
        <v>0</v>
      </c>
      <c r="BB687" s="42">
        <v>5</v>
      </c>
      <c r="BC687" s="31" t="s">
        <v>11266</v>
      </c>
      <c r="BD687" s="31" t="s">
        <v>11484</v>
      </c>
      <c r="BE687" s="31" t="s">
        <v>1717</v>
      </c>
      <c r="BF687" s="32">
        <v>0.37667205000000004</v>
      </c>
      <c r="BG687" s="32">
        <v>0.35816209999999998</v>
      </c>
      <c r="BH687" s="33">
        <v>0.05</v>
      </c>
      <c r="BI687" s="33">
        <v>0.05</v>
      </c>
      <c r="BJ687" s="32" t="s">
        <v>133</v>
      </c>
      <c r="BK687" s="32" t="s">
        <v>133</v>
      </c>
      <c r="BL687" s="32" t="s">
        <v>133</v>
      </c>
      <c r="BM687" s="34" t="s">
        <v>133</v>
      </c>
      <c r="BN687" s="34" t="s">
        <v>133</v>
      </c>
      <c r="BO687" s="34" t="s">
        <v>133</v>
      </c>
      <c r="BP687" s="34" t="s">
        <v>133</v>
      </c>
      <c r="BQ687" s="16">
        <f t="shared" si="93"/>
        <v>-1.5066720499999999</v>
      </c>
      <c r="BR687" s="16">
        <f t="shared" si="89"/>
        <v>0.62791726355978617</v>
      </c>
      <c r="BS687" s="16">
        <f t="shared" si="90"/>
        <v>0.62791726355978617</v>
      </c>
      <c r="BT687" s="35" t="s">
        <v>133</v>
      </c>
      <c r="BU687" s="35" t="s">
        <v>133</v>
      </c>
      <c r="BV687" s="35" t="s">
        <v>133</v>
      </c>
      <c r="BW687" s="35" t="s">
        <v>133</v>
      </c>
      <c r="BX687" s="36">
        <v>0</v>
      </c>
      <c r="BY687" s="37" t="s">
        <v>133</v>
      </c>
      <c r="BZ687" s="38" t="s">
        <v>133</v>
      </c>
    </row>
    <row r="688" spans="1:78" ht="50.1" customHeight="1">
      <c r="A688" s="19" t="s">
        <v>1778</v>
      </c>
      <c r="B688" s="20" t="s">
        <v>6161</v>
      </c>
      <c r="C688" s="21">
        <v>8</v>
      </c>
      <c r="D688" s="21" t="s">
        <v>11272</v>
      </c>
      <c r="E688" s="40">
        <v>10.670166999999999</v>
      </c>
      <c r="F688" s="40">
        <v>105.860833</v>
      </c>
      <c r="G688" s="41">
        <v>1</v>
      </c>
      <c r="H688" s="22">
        <v>5590</v>
      </c>
      <c r="I688" s="22">
        <v>40</v>
      </c>
      <c r="J688" s="23">
        <v>6370.5</v>
      </c>
      <c r="K688" s="23">
        <v>6442</v>
      </c>
      <c r="L688" s="23">
        <v>6299</v>
      </c>
      <c r="M688" s="24" t="s">
        <v>11257</v>
      </c>
      <c r="N688" s="25" t="s">
        <v>133</v>
      </c>
      <c r="O688" s="25" t="s">
        <v>11265</v>
      </c>
      <c r="P688" s="25" t="s">
        <v>133</v>
      </c>
      <c r="Q688" s="25">
        <v>-0.8</v>
      </c>
      <c r="R688" s="25">
        <v>-3.2</v>
      </c>
      <c r="S688" s="44" t="s">
        <v>133</v>
      </c>
      <c r="T688" s="26" t="s">
        <v>11273</v>
      </c>
      <c r="U688" s="27">
        <v>0.01</v>
      </c>
      <c r="V688" s="27" t="s">
        <v>133</v>
      </c>
      <c r="W688" s="27" t="s">
        <v>133</v>
      </c>
      <c r="X688" s="27" t="s">
        <v>133</v>
      </c>
      <c r="Y688" s="27">
        <v>0.01</v>
      </c>
      <c r="Z688" s="27" t="s">
        <v>133</v>
      </c>
      <c r="AA688" s="27" t="s">
        <v>133</v>
      </c>
      <c r="AB688" s="28" t="s">
        <v>133</v>
      </c>
      <c r="AC688" s="28">
        <v>0.5</v>
      </c>
      <c r="AD688" s="28">
        <v>0.03</v>
      </c>
      <c r="AE688" s="28" t="s">
        <v>796</v>
      </c>
      <c r="AF688" s="28">
        <v>0.1</v>
      </c>
      <c r="AG688" s="39" t="s">
        <v>133</v>
      </c>
      <c r="AH688" s="39" t="s">
        <v>133</v>
      </c>
      <c r="AI688" s="39" t="s">
        <v>133</v>
      </c>
      <c r="AJ688" s="39" t="s">
        <v>133</v>
      </c>
      <c r="AK688" s="39" t="s">
        <v>133</v>
      </c>
      <c r="AL688" s="39">
        <v>-0.2</v>
      </c>
      <c r="AM688" s="45" t="s">
        <v>133</v>
      </c>
      <c r="AN688" s="15">
        <f t="shared" si="98"/>
        <v>0.51088159097779207</v>
      </c>
      <c r="AO688" s="15">
        <f t="shared" si="99"/>
        <v>0.51088159097779207</v>
      </c>
      <c r="AP688" s="47">
        <v>-0.36887350000000002</v>
      </c>
      <c r="AQ688" s="29" t="s">
        <v>133</v>
      </c>
      <c r="AR688" s="29" t="s">
        <v>133</v>
      </c>
      <c r="AS688" s="148">
        <v>-0.2199499</v>
      </c>
      <c r="AT688" s="148">
        <v>-0.2076413</v>
      </c>
      <c r="AU688" s="48">
        <v>1.6205500000000001E-2</v>
      </c>
      <c r="AV688" s="47">
        <v>0.2400523</v>
      </c>
      <c r="AW688" s="47">
        <v>0.25696980000000003</v>
      </c>
      <c r="AX688" s="29" t="s">
        <v>133</v>
      </c>
      <c r="AY688" s="29" t="s">
        <v>133</v>
      </c>
      <c r="AZ688" s="47">
        <v>0.49637429999999999</v>
      </c>
      <c r="BA688" s="30">
        <v>1</v>
      </c>
      <c r="BB688" s="42">
        <v>5</v>
      </c>
      <c r="BC688" s="31" t="s">
        <v>11333</v>
      </c>
      <c r="BD688" s="31" t="s">
        <v>11473</v>
      </c>
      <c r="BE688" s="31" t="s">
        <v>1710</v>
      </c>
      <c r="BF688" s="32" t="s">
        <v>133</v>
      </c>
      <c r="BG688" s="32" t="s">
        <v>133</v>
      </c>
      <c r="BH688" s="33">
        <v>0.05</v>
      </c>
      <c r="BI688" s="33">
        <v>0.05</v>
      </c>
      <c r="BJ688" s="32" t="s">
        <v>133</v>
      </c>
      <c r="BK688" s="32" t="s">
        <v>133</v>
      </c>
      <c r="BL688" s="32" t="s">
        <v>133</v>
      </c>
      <c r="BM688" s="34" t="s">
        <v>133</v>
      </c>
      <c r="BN688" s="34" t="s">
        <v>133</v>
      </c>
      <c r="BO688" s="34" t="s">
        <v>133</v>
      </c>
      <c r="BP688" s="34" t="s">
        <v>133</v>
      </c>
      <c r="BQ688" s="16" t="s">
        <v>133</v>
      </c>
      <c r="BR688" s="16">
        <f t="shared" ref="BR688:BR706" si="100">SQRT(SUMSQ(AN688,BG688,IF(OR(BH688="n/a",BH688="nd"),0,BH688),IF(OR(BI688="n/a",BI688="nd"),0,BI688)))</f>
        <v>0.51575187832910507</v>
      </c>
      <c r="BS688" s="16">
        <f t="shared" ref="BS688:BS706" si="101">SQRT(SUMSQ(AO688,BG688,IF(OR(BH688="n/a",BH688="nd"),0,BH688),IF(OR(BI688="n/a",BI688="nd"),0,BI688)))</f>
        <v>0.51575187832910507</v>
      </c>
      <c r="BT688" s="35" t="s">
        <v>133</v>
      </c>
      <c r="BU688" s="35" t="s">
        <v>133</v>
      </c>
      <c r="BV688" s="35" t="s">
        <v>133</v>
      </c>
      <c r="BW688" s="35" t="s">
        <v>133</v>
      </c>
      <c r="BX688" s="36">
        <v>0</v>
      </c>
      <c r="BY688" s="37" t="s">
        <v>133</v>
      </c>
      <c r="BZ688" s="38" t="s">
        <v>133</v>
      </c>
    </row>
    <row r="689" spans="1:78" ht="50.1" customHeight="1">
      <c r="A689" s="19" t="s">
        <v>1779</v>
      </c>
      <c r="B689" s="20" t="s">
        <v>6161</v>
      </c>
      <c r="C689" s="21">
        <v>8</v>
      </c>
      <c r="D689" s="21" t="s">
        <v>11272</v>
      </c>
      <c r="E689" s="40">
        <v>10.638</v>
      </c>
      <c r="F689" s="40">
        <v>106.264167</v>
      </c>
      <c r="G689" s="41">
        <v>1</v>
      </c>
      <c r="H689" s="22">
        <v>5770</v>
      </c>
      <c r="I689" s="22">
        <v>50</v>
      </c>
      <c r="J689" s="23">
        <v>6558.5</v>
      </c>
      <c r="K689" s="23">
        <v>6674</v>
      </c>
      <c r="L689" s="23">
        <v>6443</v>
      </c>
      <c r="M689" s="24" t="s">
        <v>11259</v>
      </c>
      <c r="N689" s="25" t="s">
        <v>11257</v>
      </c>
      <c r="O689" s="25" t="s">
        <v>11284</v>
      </c>
      <c r="P689" s="25" t="s">
        <v>133</v>
      </c>
      <c r="Q689" s="25">
        <v>-3</v>
      </c>
      <c r="R689" s="25">
        <v>-1.5</v>
      </c>
      <c r="S689" s="44" t="s">
        <v>133</v>
      </c>
      <c r="T689" s="26" t="s">
        <v>11273</v>
      </c>
      <c r="U689" s="27">
        <v>0.01</v>
      </c>
      <c r="V689" s="27" t="s">
        <v>133</v>
      </c>
      <c r="W689" s="27" t="s">
        <v>133</v>
      </c>
      <c r="X689" s="27" t="s">
        <v>133</v>
      </c>
      <c r="Y689" s="27">
        <v>0.01</v>
      </c>
      <c r="Z689" s="27" t="s">
        <v>133</v>
      </c>
      <c r="AA689" s="27" t="s">
        <v>133</v>
      </c>
      <c r="AB689" s="28" t="s">
        <v>133</v>
      </c>
      <c r="AC689" s="28">
        <v>0.5</v>
      </c>
      <c r="AD689" s="28">
        <v>0.03</v>
      </c>
      <c r="AE689" s="28" t="s">
        <v>796</v>
      </c>
      <c r="AF689" s="28">
        <v>0.1</v>
      </c>
      <c r="AG689" s="39" t="s">
        <v>133</v>
      </c>
      <c r="AH689" s="39" t="s">
        <v>133</v>
      </c>
      <c r="AI689" s="39" t="s">
        <v>133</v>
      </c>
      <c r="AJ689" s="39" t="s">
        <v>133</v>
      </c>
      <c r="AK689" s="39" t="s">
        <v>133</v>
      </c>
      <c r="AL689" s="39">
        <v>-2.5</v>
      </c>
      <c r="AM689" s="45" t="s">
        <v>133</v>
      </c>
      <c r="AN689" s="15">
        <f t="shared" si="98"/>
        <v>0.51088159097779207</v>
      </c>
      <c r="AO689" s="15">
        <f t="shared" si="99"/>
        <v>0.51088159097779207</v>
      </c>
      <c r="AP689" s="47">
        <v>-0.36887350000000002</v>
      </c>
      <c r="AQ689" s="29" t="s">
        <v>133</v>
      </c>
      <c r="AR689" s="29" t="s">
        <v>133</v>
      </c>
      <c r="AS689" s="148">
        <v>-0.2199499</v>
      </c>
      <c r="AT689" s="148">
        <v>-0.2076413</v>
      </c>
      <c r="AU689" s="48">
        <v>1.6205500000000001E-2</v>
      </c>
      <c r="AV689" s="47">
        <v>0.2400523</v>
      </c>
      <c r="AW689" s="47">
        <v>0.25696980000000003</v>
      </c>
      <c r="AX689" s="29" t="s">
        <v>133</v>
      </c>
      <c r="AY689" s="29" t="s">
        <v>133</v>
      </c>
      <c r="AZ689" s="47">
        <v>0.49637429999999999</v>
      </c>
      <c r="BA689" s="30">
        <v>0</v>
      </c>
      <c r="BB689" s="42">
        <v>5</v>
      </c>
      <c r="BC689" s="31" t="s">
        <v>1705</v>
      </c>
      <c r="BD689" s="31" t="s">
        <v>11481</v>
      </c>
      <c r="BE689" s="31" t="s">
        <v>1709</v>
      </c>
      <c r="BF689" s="32">
        <v>0.25628990000000001</v>
      </c>
      <c r="BG689" s="32">
        <v>0.2400844</v>
      </c>
      <c r="BH689" s="33">
        <v>0.05</v>
      </c>
      <c r="BI689" s="33">
        <v>0.05</v>
      </c>
      <c r="BJ689" s="32" t="s">
        <v>133</v>
      </c>
      <c r="BK689" s="32" t="s">
        <v>133</v>
      </c>
      <c r="BL689" s="32" t="s">
        <v>133</v>
      </c>
      <c r="BM689" s="34" t="s">
        <v>133</v>
      </c>
      <c r="BN689" s="34" t="s">
        <v>133</v>
      </c>
      <c r="BO689" s="34" t="s">
        <v>133</v>
      </c>
      <c r="BP689" s="34" t="s">
        <v>133</v>
      </c>
      <c r="BQ689" s="16">
        <f t="shared" si="93"/>
        <v>-2.7562899000000001</v>
      </c>
      <c r="BR689" s="16">
        <f t="shared" si="100"/>
        <v>0.56889411943116441</v>
      </c>
      <c r="BS689" s="16">
        <f t="shared" si="101"/>
        <v>0.56889411943116441</v>
      </c>
      <c r="BT689" s="35" t="s">
        <v>133</v>
      </c>
      <c r="BU689" s="35" t="s">
        <v>133</v>
      </c>
      <c r="BV689" s="35" t="s">
        <v>133</v>
      </c>
      <c r="BW689" s="35" t="s">
        <v>133</v>
      </c>
      <c r="BX689" s="36">
        <v>0</v>
      </c>
      <c r="BY689" s="37" t="s">
        <v>133</v>
      </c>
      <c r="BZ689" s="38" t="s">
        <v>133</v>
      </c>
    </row>
    <row r="690" spans="1:78" ht="50.1" customHeight="1">
      <c r="A690" s="19" t="s">
        <v>1780</v>
      </c>
      <c r="B690" s="20" t="s">
        <v>6161</v>
      </c>
      <c r="C690" s="21">
        <v>8</v>
      </c>
      <c r="D690" s="21" t="s">
        <v>11272</v>
      </c>
      <c r="E690" s="40">
        <v>10.913833</v>
      </c>
      <c r="F690" s="40">
        <v>105.74083299999999</v>
      </c>
      <c r="G690" s="41">
        <v>1</v>
      </c>
      <c r="H690" s="22">
        <v>5985</v>
      </c>
      <c r="I690" s="22">
        <v>50</v>
      </c>
      <c r="J690" s="23">
        <v>6813</v>
      </c>
      <c r="K690" s="23">
        <v>6947</v>
      </c>
      <c r="L690" s="23">
        <v>6679</v>
      </c>
      <c r="M690" s="24" t="s">
        <v>11267</v>
      </c>
      <c r="N690" s="25" t="s">
        <v>11257</v>
      </c>
      <c r="O690" s="25" t="s">
        <v>11266</v>
      </c>
      <c r="P690" s="25" t="s">
        <v>133</v>
      </c>
      <c r="Q690" s="25">
        <v>-1.3</v>
      </c>
      <c r="R690" s="25">
        <v>-3.2</v>
      </c>
      <c r="S690" s="44" t="s">
        <v>133</v>
      </c>
      <c r="T690" s="26" t="s">
        <v>11273</v>
      </c>
      <c r="U690" s="27">
        <v>0.01</v>
      </c>
      <c r="V690" s="27" t="s">
        <v>133</v>
      </c>
      <c r="W690" s="27" t="s">
        <v>133</v>
      </c>
      <c r="X690" s="27" t="s">
        <v>133</v>
      </c>
      <c r="Y690" s="27">
        <v>0.01</v>
      </c>
      <c r="Z690" s="27" t="s">
        <v>133</v>
      </c>
      <c r="AA690" s="27" t="s">
        <v>133</v>
      </c>
      <c r="AB690" s="28" t="s">
        <v>133</v>
      </c>
      <c r="AC690" s="28">
        <v>0.5</v>
      </c>
      <c r="AD690" s="28">
        <v>0.03</v>
      </c>
      <c r="AE690" s="28" t="s">
        <v>796</v>
      </c>
      <c r="AF690" s="28">
        <v>0.1</v>
      </c>
      <c r="AG690" s="39" t="s">
        <v>133</v>
      </c>
      <c r="AH690" s="39" t="s">
        <v>133</v>
      </c>
      <c r="AI690" s="39" t="s">
        <v>133</v>
      </c>
      <c r="AJ690" s="39" t="s">
        <v>133</v>
      </c>
      <c r="AK690" s="39" t="s">
        <v>133</v>
      </c>
      <c r="AL690" s="39">
        <v>-0.3</v>
      </c>
      <c r="AM690" s="45" t="s">
        <v>133</v>
      </c>
      <c r="AN690" s="15">
        <f t="shared" si="98"/>
        <v>0.51088159097779207</v>
      </c>
      <c r="AO690" s="15">
        <f t="shared" si="99"/>
        <v>0.51088159097779207</v>
      </c>
      <c r="AP690" s="47">
        <v>-0.36887350000000002</v>
      </c>
      <c r="AQ690" s="29" t="s">
        <v>133</v>
      </c>
      <c r="AR690" s="29" t="s">
        <v>133</v>
      </c>
      <c r="AS690" s="148">
        <v>-0.2199499</v>
      </c>
      <c r="AT690" s="148">
        <v>-0.2076413</v>
      </c>
      <c r="AU690" s="48">
        <v>1.6205500000000001E-2</v>
      </c>
      <c r="AV690" s="47">
        <v>0.2400523</v>
      </c>
      <c r="AW690" s="47">
        <v>0.25696980000000003</v>
      </c>
      <c r="AX690" s="29" t="s">
        <v>133</v>
      </c>
      <c r="AY690" s="29" t="s">
        <v>133</v>
      </c>
      <c r="AZ690" s="47">
        <v>0.49637429999999999</v>
      </c>
      <c r="BA690" s="30">
        <v>0</v>
      </c>
      <c r="BB690" s="42">
        <v>5</v>
      </c>
      <c r="BC690" s="31" t="s">
        <v>1705</v>
      </c>
      <c r="BD690" s="31" t="s">
        <v>11485</v>
      </c>
      <c r="BE690" s="31" t="s">
        <v>1709</v>
      </c>
      <c r="BF690" s="32">
        <v>0.25628990000000001</v>
      </c>
      <c r="BG690" s="32">
        <v>0.2400844</v>
      </c>
      <c r="BH690" s="33">
        <v>0.05</v>
      </c>
      <c r="BI690" s="33">
        <v>0.05</v>
      </c>
      <c r="BJ690" s="32" t="s">
        <v>133</v>
      </c>
      <c r="BK690" s="32" t="s">
        <v>133</v>
      </c>
      <c r="BL690" s="32" t="s">
        <v>133</v>
      </c>
      <c r="BM690" s="34" t="s">
        <v>133</v>
      </c>
      <c r="BN690" s="34" t="s">
        <v>133</v>
      </c>
      <c r="BO690" s="34" t="s">
        <v>133</v>
      </c>
      <c r="BP690" s="34" t="s">
        <v>133</v>
      </c>
      <c r="BQ690" s="16">
        <f t="shared" si="93"/>
        <v>-0.5562899</v>
      </c>
      <c r="BR690" s="16">
        <f t="shared" si="100"/>
        <v>0.56889411943116441</v>
      </c>
      <c r="BS690" s="16">
        <f t="shared" si="101"/>
        <v>0.56889411943116441</v>
      </c>
      <c r="BT690" s="35" t="s">
        <v>133</v>
      </c>
      <c r="BU690" s="35" t="s">
        <v>133</v>
      </c>
      <c r="BV690" s="35" t="s">
        <v>133</v>
      </c>
      <c r="BW690" s="35" t="s">
        <v>133</v>
      </c>
      <c r="BX690" s="36">
        <v>0</v>
      </c>
      <c r="BY690" s="37" t="s">
        <v>133</v>
      </c>
      <c r="BZ690" s="38" t="s">
        <v>133</v>
      </c>
    </row>
    <row r="691" spans="1:78" ht="50.1" customHeight="1">
      <c r="A691" s="19" t="s">
        <v>1781</v>
      </c>
      <c r="B691" s="20" t="s">
        <v>6161</v>
      </c>
      <c r="C691" s="21">
        <v>8</v>
      </c>
      <c r="D691" s="21" t="s">
        <v>11272</v>
      </c>
      <c r="E691" s="40">
        <v>10.751666999999999</v>
      </c>
      <c r="F691" s="40">
        <v>105.711</v>
      </c>
      <c r="G691" s="41">
        <v>1</v>
      </c>
      <c r="H691" s="22">
        <v>6020</v>
      </c>
      <c r="I691" s="22">
        <v>40</v>
      </c>
      <c r="J691" s="23">
        <v>6517</v>
      </c>
      <c r="K691" s="23">
        <v>6640</v>
      </c>
      <c r="L691" s="23">
        <v>6394</v>
      </c>
      <c r="M691" s="24" t="s">
        <v>11268</v>
      </c>
      <c r="N691" s="25" t="s">
        <v>11284</v>
      </c>
      <c r="O691" s="25" t="s">
        <v>11266</v>
      </c>
      <c r="P691" s="25" t="s">
        <v>133</v>
      </c>
      <c r="Q691" s="25">
        <v>-3.28</v>
      </c>
      <c r="R691" s="25">
        <v>-0.92</v>
      </c>
      <c r="S691" s="44" t="s">
        <v>133</v>
      </c>
      <c r="T691" s="26" t="s">
        <v>11273</v>
      </c>
      <c r="U691" s="27">
        <v>0.01</v>
      </c>
      <c r="V691" s="27" t="s">
        <v>133</v>
      </c>
      <c r="W691" s="27" t="s">
        <v>133</v>
      </c>
      <c r="X691" s="27" t="s">
        <v>133</v>
      </c>
      <c r="Y691" s="27">
        <v>0.01</v>
      </c>
      <c r="Z691" s="27" t="s">
        <v>133</v>
      </c>
      <c r="AA691" s="27" t="s">
        <v>133</v>
      </c>
      <c r="AB691" s="28" t="s">
        <v>133</v>
      </c>
      <c r="AC691" s="28">
        <v>0.5</v>
      </c>
      <c r="AD691" s="28">
        <v>0.03</v>
      </c>
      <c r="AE691" s="28" t="s">
        <v>796</v>
      </c>
      <c r="AF691" s="28">
        <v>0.1</v>
      </c>
      <c r="AG691" s="39" t="s">
        <v>133</v>
      </c>
      <c r="AH691" s="39" t="s">
        <v>133</v>
      </c>
      <c r="AI691" s="39" t="s">
        <v>133</v>
      </c>
      <c r="AJ691" s="39" t="s">
        <v>133</v>
      </c>
      <c r="AK691" s="39" t="s">
        <v>133</v>
      </c>
      <c r="AL691" s="39">
        <v>-2.38</v>
      </c>
      <c r="AM691" s="45" t="s">
        <v>133</v>
      </c>
      <c r="AN691" s="15">
        <f t="shared" si="98"/>
        <v>0.51088159097779207</v>
      </c>
      <c r="AO691" s="15">
        <f t="shared" si="99"/>
        <v>0.51088159097779207</v>
      </c>
      <c r="AP691" s="47">
        <v>-0.36887350000000002</v>
      </c>
      <c r="AQ691" s="29" t="s">
        <v>133</v>
      </c>
      <c r="AR691" s="29" t="s">
        <v>133</v>
      </c>
      <c r="AS691" s="148">
        <v>-0.2199499</v>
      </c>
      <c r="AT691" s="148">
        <v>-0.2076413</v>
      </c>
      <c r="AU691" s="48">
        <v>1.6205500000000001E-2</v>
      </c>
      <c r="AV691" s="47">
        <v>0.2400523</v>
      </c>
      <c r="AW691" s="47">
        <v>0.25696980000000003</v>
      </c>
      <c r="AX691" s="29" t="s">
        <v>133</v>
      </c>
      <c r="AY691" s="29" t="s">
        <v>133</v>
      </c>
      <c r="AZ691" s="47">
        <v>0.49637429999999999</v>
      </c>
      <c r="BA691" s="30">
        <v>0</v>
      </c>
      <c r="BB691" s="42">
        <v>5</v>
      </c>
      <c r="BC691" s="31" t="s">
        <v>11329</v>
      </c>
      <c r="BD691" s="31" t="s">
        <v>11486</v>
      </c>
      <c r="BE691" s="31" t="s">
        <v>1712</v>
      </c>
      <c r="BF691" s="32">
        <v>6.3750399999999985E-2</v>
      </c>
      <c r="BG691" s="32">
        <v>0.43262390000000001</v>
      </c>
      <c r="BH691" s="33">
        <v>0.05</v>
      </c>
      <c r="BI691" s="33">
        <v>0.05</v>
      </c>
      <c r="BJ691" s="32" t="s">
        <v>133</v>
      </c>
      <c r="BK691" s="32" t="s">
        <v>133</v>
      </c>
      <c r="BL691" s="32" t="s">
        <v>133</v>
      </c>
      <c r="BM691" s="34" t="s">
        <v>133</v>
      </c>
      <c r="BN691" s="34" t="s">
        <v>133</v>
      </c>
      <c r="BO691" s="34" t="s">
        <v>133</v>
      </c>
      <c r="BP691" s="34" t="s">
        <v>133</v>
      </c>
      <c r="BQ691" s="16">
        <f t="shared" si="93"/>
        <v>-2.4437503999999999</v>
      </c>
      <c r="BR691" s="16">
        <f t="shared" si="100"/>
        <v>0.67317415194822361</v>
      </c>
      <c r="BS691" s="16">
        <f t="shared" si="101"/>
        <v>0.67317415194822361</v>
      </c>
      <c r="BT691" s="35" t="s">
        <v>133</v>
      </c>
      <c r="BU691" s="35" t="s">
        <v>133</v>
      </c>
      <c r="BV691" s="35" t="s">
        <v>133</v>
      </c>
      <c r="BW691" s="35" t="s">
        <v>133</v>
      </c>
      <c r="BX691" s="36">
        <v>0</v>
      </c>
      <c r="BY691" s="37" t="s">
        <v>133</v>
      </c>
      <c r="BZ691" s="38" t="s">
        <v>133</v>
      </c>
    </row>
    <row r="692" spans="1:78" ht="50.1" customHeight="1">
      <c r="A692" s="19" t="s">
        <v>1782</v>
      </c>
      <c r="B692" s="20" t="s">
        <v>6161</v>
      </c>
      <c r="C692" s="21">
        <v>8</v>
      </c>
      <c r="D692" s="21" t="s">
        <v>11272</v>
      </c>
      <c r="E692" s="40">
        <v>10.670166999999999</v>
      </c>
      <c r="F692" s="40">
        <v>105.860833</v>
      </c>
      <c r="G692" s="41">
        <v>1</v>
      </c>
      <c r="H692" s="22">
        <v>6040</v>
      </c>
      <c r="I692" s="22">
        <v>40</v>
      </c>
      <c r="J692" s="23">
        <v>6890</v>
      </c>
      <c r="K692" s="23">
        <v>6996</v>
      </c>
      <c r="L692" s="23">
        <v>6784</v>
      </c>
      <c r="M692" s="24" t="s">
        <v>11269</v>
      </c>
      <c r="N692" s="25" t="s">
        <v>11265</v>
      </c>
      <c r="O692" s="25" t="s">
        <v>11284</v>
      </c>
      <c r="P692" s="25" t="s">
        <v>133</v>
      </c>
      <c r="Q692" s="25">
        <v>-2.13</v>
      </c>
      <c r="R692" s="25">
        <v>-1.87</v>
      </c>
      <c r="S692" s="44" t="s">
        <v>133</v>
      </c>
      <c r="T692" s="26" t="s">
        <v>11273</v>
      </c>
      <c r="U692" s="27">
        <v>0.01</v>
      </c>
      <c r="V692" s="27" t="s">
        <v>133</v>
      </c>
      <c r="W692" s="27" t="s">
        <v>133</v>
      </c>
      <c r="X692" s="27" t="s">
        <v>133</v>
      </c>
      <c r="Y692" s="27">
        <v>0.01</v>
      </c>
      <c r="Z692" s="27" t="s">
        <v>133</v>
      </c>
      <c r="AA692" s="27" t="s">
        <v>133</v>
      </c>
      <c r="AB692" s="28" t="s">
        <v>133</v>
      </c>
      <c r="AC692" s="28">
        <v>0.5</v>
      </c>
      <c r="AD692" s="28">
        <v>0.03</v>
      </c>
      <c r="AE692" s="28" t="s">
        <v>796</v>
      </c>
      <c r="AF692" s="28">
        <v>0.1</v>
      </c>
      <c r="AG692" s="39" t="s">
        <v>133</v>
      </c>
      <c r="AH692" s="39" t="s">
        <v>133</v>
      </c>
      <c r="AI692" s="39" t="s">
        <v>133</v>
      </c>
      <c r="AJ692" s="39" t="s">
        <v>133</v>
      </c>
      <c r="AK692" s="39" t="s">
        <v>133</v>
      </c>
      <c r="AL692" s="39">
        <v>-1.43</v>
      </c>
      <c r="AM692" s="45" t="s">
        <v>133</v>
      </c>
      <c r="AN692" s="15">
        <f t="shared" si="98"/>
        <v>0.51088159097779207</v>
      </c>
      <c r="AO692" s="15">
        <f t="shared" si="99"/>
        <v>0.51088159097779207</v>
      </c>
      <c r="AP692" s="47">
        <v>-0.36887350000000002</v>
      </c>
      <c r="AQ692" s="29" t="s">
        <v>133</v>
      </c>
      <c r="AR692" s="29" t="s">
        <v>133</v>
      </c>
      <c r="AS692" s="148">
        <v>-0.2199499</v>
      </c>
      <c r="AT692" s="148">
        <v>-0.2076413</v>
      </c>
      <c r="AU692" s="48">
        <v>1.6205500000000001E-2</v>
      </c>
      <c r="AV692" s="47">
        <v>0.2400523</v>
      </c>
      <c r="AW692" s="47">
        <v>0.25696980000000003</v>
      </c>
      <c r="AX692" s="29" t="s">
        <v>133</v>
      </c>
      <c r="AY692" s="29" t="s">
        <v>133</v>
      </c>
      <c r="AZ692" s="47">
        <v>0.49637429999999999</v>
      </c>
      <c r="BA692" s="30">
        <v>0</v>
      </c>
      <c r="BB692" s="42">
        <v>5</v>
      </c>
      <c r="BC692" s="31" t="s">
        <v>1705</v>
      </c>
      <c r="BD692" s="31" t="s">
        <v>11487</v>
      </c>
      <c r="BE692" s="31" t="s">
        <v>1709</v>
      </c>
      <c r="BF692" s="32">
        <v>0.25628990000000001</v>
      </c>
      <c r="BG692" s="32">
        <v>0.2400844</v>
      </c>
      <c r="BH692" s="33">
        <v>0.05</v>
      </c>
      <c r="BI692" s="33">
        <v>0.05</v>
      </c>
      <c r="BJ692" s="32" t="s">
        <v>133</v>
      </c>
      <c r="BK692" s="32" t="s">
        <v>133</v>
      </c>
      <c r="BL692" s="32" t="s">
        <v>133</v>
      </c>
      <c r="BM692" s="34" t="s">
        <v>133</v>
      </c>
      <c r="BN692" s="34" t="s">
        <v>133</v>
      </c>
      <c r="BO692" s="34" t="s">
        <v>133</v>
      </c>
      <c r="BP692" s="34" t="s">
        <v>133</v>
      </c>
      <c r="BQ692" s="16">
        <f t="shared" si="93"/>
        <v>-1.6862899</v>
      </c>
      <c r="BR692" s="16">
        <f t="shared" si="100"/>
        <v>0.56889411943116441</v>
      </c>
      <c r="BS692" s="16">
        <f t="shared" si="101"/>
        <v>0.56889411943116441</v>
      </c>
      <c r="BT692" s="35" t="s">
        <v>133</v>
      </c>
      <c r="BU692" s="35" t="s">
        <v>133</v>
      </c>
      <c r="BV692" s="35" t="s">
        <v>133</v>
      </c>
      <c r="BW692" s="35" t="s">
        <v>133</v>
      </c>
      <c r="BX692" s="36">
        <v>0</v>
      </c>
      <c r="BY692" s="37" t="s">
        <v>133</v>
      </c>
      <c r="BZ692" s="38" t="s">
        <v>133</v>
      </c>
    </row>
    <row r="693" spans="1:78" ht="50.1" customHeight="1">
      <c r="A693" s="19" t="s">
        <v>1783</v>
      </c>
      <c r="B693" s="20" t="s">
        <v>6161</v>
      </c>
      <c r="C693" s="21">
        <v>8</v>
      </c>
      <c r="D693" s="21" t="s">
        <v>11272</v>
      </c>
      <c r="E693" s="40">
        <v>10.673166999999999</v>
      </c>
      <c r="F693" s="40">
        <v>105.896</v>
      </c>
      <c r="G693" s="41">
        <v>1</v>
      </c>
      <c r="H693" s="22">
        <v>6370</v>
      </c>
      <c r="I693" s="22">
        <v>40</v>
      </c>
      <c r="J693" s="23">
        <v>7301</v>
      </c>
      <c r="K693" s="23">
        <v>7420</v>
      </c>
      <c r="L693" s="23">
        <v>7182</v>
      </c>
      <c r="M693" s="24" t="s">
        <v>11270</v>
      </c>
      <c r="N693" s="25" t="s">
        <v>11287</v>
      </c>
      <c r="O693" s="25" t="s">
        <v>11266</v>
      </c>
      <c r="P693" s="25" t="s">
        <v>133</v>
      </c>
      <c r="Q693" s="25">
        <v>-2.21</v>
      </c>
      <c r="R693" s="25">
        <v>-0.59</v>
      </c>
      <c r="S693" s="44" t="s">
        <v>133</v>
      </c>
      <c r="T693" s="26" t="s">
        <v>11273</v>
      </c>
      <c r="U693" s="27">
        <v>0.01</v>
      </c>
      <c r="V693" s="27" t="s">
        <v>133</v>
      </c>
      <c r="W693" s="27" t="s">
        <v>133</v>
      </c>
      <c r="X693" s="27" t="s">
        <v>133</v>
      </c>
      <c r="Y693" s="27">
        <v>0.01</v>
      </c>
      <c r="Z693" s="27" t="s">
        <v>133</v>
      </c>
      <c r="AA693" s="27" t="s">
        <v>133</v>
      </c>
      <c r="AB693" s="28" t="s">
        <v>133</v>
      </c>
      <c r="AC693" s="28">
        <v>0.5</v>
      </c>
      <c r="AD693" s="28">
        <v>0.03</v>
      </c>
      <c r="AE693" s="28" t="s">
        <v>796</v>
      </c>
      <c r="AF693" s="28">
        <v>0.1</v>
      </c>
      <c r="AG693" s="39" t="s">
        <v>133</v>
      </c>
      <c r="AH693" s="39" t="s">
        <v>133</v>
      </c>
      <c r="AI693" s="39" t="s">
        <v>133</v>
      </c>
      <c r="AJ693" s="39" t="s">
        <v>133</v>
      </c>
      <c r="AK693" s="39" t="s">
        <v>133</v>
      </c>
      <c r="AL693" s="39">
        <v>-1.82</v>
      </c>
      <c r="AM693" s="45" t="s">
        <v>133</v>
      </c>
      <c r="AN693" s="15">
        <f t="shared" si="98"/>
        <v>0.51088159097779207</v>
      </c>
      <c r="AO693" s="15">
        <f t="shared" si="99"/>
        <v>0.51088159097779207</v>
      </c>
      <c r="AP693" s="47">
        <v>-0.36887350000000002</v>
      </c>
      <c r="AQ693" s="29" t="s">
        <v>133</v>
      </c>
      <c r="AR693" s="29" t="s">
        <v>133</v>
      </c>
      <c r="AS693" s="148">
        <v>-0.2199499</v>
      </c>
      <c r="AT693" s="148">
        <v>-0.2076413</v>
      </c>
      <c r="AU693" s="48">
        <v>1.6205500000000001E-2</v>
      </c>
      <c r="AV693" s="47">
        <v>0.2400523</v>
      </c>
      <c r="AW693" s="47">
        <v>0.25696980000000003</v>
      </c>
      <c r="AX693" s="29" t="s">
        <v>133</v>
      </c>
      <c r="AY693" s="29" t="s">
        <v>133</v>
      </c>
      <c r="AZ693" s="47">
        <v>0.49637429999999999</v>
      </c>
      <c r="BA693" s="30">
        <v>0</v>
      </c>
      <c r="BB693" s="42">
        <v>5</v>
      </c>
      <c r="BC693" s="31" t="s">
        <v>11329</v>
      </c>
      <c r="BD693" s="31" t="s">
        <v>11489</v>
      </c>
      <c r="BE693" s="31" t="s">
        <v>1712</v>
      </c>
      <c r="BF693" s="32">
        <v>6.3750399999999985E-2</v>
      </c>
      <c r="BG693" s="32">
        <v>0.43262390000000001</v>
      </c>
      <c r="BH693" s="33">
        <v>0.05</v>
      </c>
      <c r="BI693" s="33">
        <v>0.05</v>
      </c>
      <c r="BJ693" s="32" t="s">
        <v>133</v>
      </c>
      <c r="BK693" s="32" t="s">
        <v>133</v>
      </c>
      <c r="BL693" s="32" t="s">
        <v>133</v>
      </c>
      <c r="BM693" s="34" t="s">
        <v>133</v>
      </c>
      <c r="BN693" s="34" t="s">
        <v>133</v>
      </c>
      <c r="BO693" s="34" t="s">
        <v>133</v>
      </c>
      <c r="BP693" s="34" t="s">
        <v>133</v>
      </c>
      <c r="BQ693" s="16">
        <f t="shared" si="93"/>
        <v>-1.8837504</v>
      </c>
      <c r="BR693" s="16">
        <f t="shared" si="100"/>
        <v>0.67317415194822361</v>
      </c>
      <c r="BS693" s="16">
        <f t="shared" si="101"/>
        <v>0.67317415194822361</v>
      </c>
      <c r="BT693" s="35" t="s">
        <v>133</v>
      </c>
      <c r="BU693" s="35" t="s">
        <v>133</v>
      </c>
      <c r="BV693" s="35" t="s">
        <v>133</v>
      </c>
      <c r="BW693" s="35" t="s">
        <v>133</v>
      </c>
      <c r="BX693" s="36">
        <v>0</v>
      </c>
      <c r="BY693" s="37" t="s">
        <v>133</v>
      </c>
      <c r="BZ693" s="38" t="s">
        <v>133</v>
      </c>
    </row>
    <row r="694" spans="1:78" ht="50.1" customHeight="1">
      <c r="A694" s="19" t="s">
        <v>1784</v>
      </c>
      <c r="B694" s="20" t="s">
        <v>6161</v>
      </c>
      <c r="C694" s="21">
        <v>8</v>
      </c>
      <c r="D694" s="21" t="s">
        <v>11272</v>
      </c>
      <c r="E694" s="40">
        <v>10.913833</v>
      </c>
      <c r="F694" s="40">
        <v>105.74083299999999</v>
      </c>
      <c r="G694" s="41">
        <v>1</v>
      </c>
      <c r="H694" s="22">
        <v>7080</v>
      </c>
      <c r="I694" s="22">
        <v>55</v>
      </c>
      <c r="J694" s="23">
        <v>7898</v>
      </c>
      <c r="K694" s="23">
        <v>8002</v>
      </c>
      <c r="L694" s="23">
        <v>7794</v>
      </c>
      <c r="M694" s="24" t="s">
        <v>11266</v>
      </c>
      <c r="N694" s="25" t="s">
        <v>11266</v>
      </c>
      <c r="O694" s="25" t="s">
        <v>11284</v>
      </c>
      <c r="P694" s="25" t="s">
        <v>133</v>
      </c>
      <c r="Q694" s="25">
        <v>-4.05</v>
      </c>
      <c r="R694" s="25">
        <v>-0.45</v>
      </c>
      <c r="S694" s="44" t="s">
        <v>133</v>
      </c>
      <c r="T694" s="26" t="s">
        <v>11273</v>
      </c>
      <c r="U694" s="27">
        <v>0.01</v>
      </c>
      <c r="V694" s="27" t="s">
        <v>133</v>
      </c>
      <c r="W694" s="27" t="s">
        <v>133</v>
      </c>
      <c r="X694" s="27" t="s">
        <v>133</v>
      </c>
      <c r="Y694" s="27">
        <v>0.01</v>
      </c>
      <c r="Z694" s="27" t="s">
        <v>133</v>
      </c>
      <c r="AA694" s="27" t="s">
        <v>133</v>
      </c>
      <c r="AB694" s="28" t="s">
        <v>133</v>
      </c>
      <c r="AC694" s="28">
        <v>0.5</v>
      </c>
      <c r="AD694" s="28">
        <v>0.03</v>
      </c>
      <c r="AE694" s="28" t="s">
        <v>796</v>
      </c>
      <c r="AF694" s="28">
        <v>0.1</v>
      </c>
      <c r="AG694" s="39" t="s">
        <v>133</v>
      </c>
      <c r="AH694" s="39" t="s">
        <v>133</v>
      </c>
      <c r="AI694" s="39" t="s">
        <v>133</v>
      </c>
      <c r="AJ694" s="39" t="s">
        <v>133</v>
      </c>
      <c r="AK694" s="39" t="s">
        <v>133</v>
      </c>
      <c r="AL694" s="39">
        <v>-2.95</v>
      </c>
      <c r="AM694" s="45" t="s">
        <v>133</v>
      </c>
      <c r="AN694" s="15">
        <f t="shared" si="98"/>
        <v>0.51088159097779207</v>
      </c>
      <c r="AO694" s="15">
        <f t="shared" si="99"/>
        <v>0.51088159097779207</v>
      </c>
      <c r="AP694" s="47">
        <v>-0.36887350000000002</v>
      </c>
      <c r="AQ694" s="29" t="s">
        <v>133</v>
      </c>
      <c r="AR694" s="29" t="s">
        <v>133</v>
      </c>
      <c r="AS694" s="148">
        <v>-0.2199499</v>
      </c>
      <c r="AT694" s="148">
        <v>-0.2076413</v>
      </c>
      <c r="AU694" s="48">
        <v>1.6205500000000001E-2</v>
      </c>
      <c r="AV694" s="47">
        <v>0.2400523</v>
      </c>
      <c r="AW694" s="47">
        <v>0.25696980000000003</v>
      </c>
      <c r="AX694" s="29" t="s">
        <v>133</v>
      </c>
      <c r="AY694" s="29" t="s">
        <v>133</v>
      </c>
      <c r="AZ694" s="47">
        <v>0.49637429999999999</v>
      </c>
      <c r="BA694" s="30">
        <v>0</v>
      </c>
      <c r="BB694" s="42">
        <v>5</v>
      </c>
      <c r="BC694" s="31" t="s">
        <v>11266</v>
      </c>
      <c r="BD694" s="31" t="s">
        <v>11488</v>
      </c>
      <c r="BE694" s="31" t="s">
        <v>1717</v>
      </c>
      <c r="BF694" s="32">
        <v>0.37667205000000004</v>
      </c>
      <c r="BG694" s="32">
        <v>0.35816209999999998</v>
      </c>
      <c r="BH694" s="33">
        <v>0.05</v>
      </c>
      <c r="BI694" s="33">
        <v>0.05</v>
      </c>
      <c r="BJ694" s="32" t="s">
        <v>133</v>
      </c>
      <c r="BK694" s="32" t="s">
        <v>133</v>
      </c>
      <c r="BL694" s="32" t="s">
        <v>133</v>
      </c>
      <c r="BM694" s="34" t="s">
        <v>133</v>
      </c>
      <c r="BN694" s="34" t="s">
        <v>133</v>
      </c>
      <c r="BO694" s="34" t="s">
        <v>133</v>
      </c>
      <c r="BP694" s="34" t="s">
        <v>133</v>
      </c>
      <c r="BQ694" s="16">
        <f t="shared" si="93"/>
        <v>-3.32667205</v>
      </c>
      <c r="BR694" s="16">
        <f t="shared" si="100"/>
        <v>0.62791726355978617</v>
      </c>
      <c r="BS694" s="16">
        <f t="shared" si="101"/>
        <v>0.62791726355978617</v>
      </c>
      <c r="BT694" s="35" t="s">
        <v>133</v>
      </c>
      <c r="BU694" s="35" t="s">
        <v>133</v>
      </c>
      <c r="BV694" s="35" t="s">
        <v>133</v>
      </c>
      <c r="BW694" s="35" t="s">
        <v>133</v>
      </c>
      <c r="BX694" s="36">
        <v>0</v>
      </c>
      <c r="BY694" s="37" t="s">
        <v>133</v>
      </c>
      <c r="BZ694" s="38" t="s">
        <v>133</v>
      </c>
    </row>
    <row r="695" spans="1:78" s="63" customFormat="1" ht="50.1" customHeight="1">
      <c r="A695" s="49" t="s">
        <v>1785</v>
      </c>
      <c r="B695" s="20" t="s">
        <v>11909</v>
      </c>
      <c r="C695" s="21">
        <v>8</v>
      </c>
      <c r="D695" s="21" t="s">
        <v>11523</v>
      </c>
      <c r="E695" s="40">
        <v>5.48</v>
      </c>
      <c r="F695" s="40">
        <v>102.92</v>
      </c>
      <c r="G695" s="41">
        <v>1</v>
      </c>
      <c r="H695" s="41">
        <v>1340</v>
      </c>
      <c r="I695" s="41">
        <v>30</v>
      </c>
      <c r="J695" s="50">
        <v>1280</v>
      </c>
      <c r="K695" s="50">
        <v>25</v>
      </c>
      <c r="L695" s="50">
        <v>95</v>
      </c>
      <c r="M695" s="51" t="s">
        <v>11524</v>
      </c>
      <c r="N695" s="52" t="s">
        <v>11524</v>
      </c>
      <c r="O695" s="52" t="s">
        <v>11525</v>
      </c>
      <c r="P695" s="52" t="s">
        <v>11524</v>
      </c>
      <c r="Q695" s="52" t="s">
        <v>11526</v>
      </c>
      <c r="R695" s="52">
        <v>0.91</v>
      </c>
      <c r="S695" s="53">
        <v>0.4</v>
      </c>
      <c r="T695" s="54" t="s">
        <v>11527</v>
      </c>
      <c r="U695" s="27">
        <v>0.01</v>
      </c>
      <c r="V695" s="27">
        <v>0.01</v>
      </c>
      <c r="W695" s="27" t="s">
        <v>190</v>
      </c>
      <c r="X695" s="27">
        <v>0</v>
      </c>
      <c r="Y695" s="27">
        <v>0</v>
      </c>
      <c r="Z695" s="27">
        <v>0.01</v>
      </c>
      <c r="AA695" s="27">
        <v>0.01</v>
      </c>
      <c r="AB695" s="28">
        <v>0.02</v>
      </c>
      <c r="AC695" s="28">
        <v>0</v>
      </c>
      <c r="AD695" s="28">
        <v>0</v>
      </c>
      <c r="AE695" s="28">
        <v>0.01</v>
      </c>
      <c r="AF695" s="28">
        <v>0</v>
      </c>
      <c r="AG695" s="28">
        <v>0.1</v>
      </c>
      <c r="AH695" s="28">
        <v>0.1</v>
      </c>
      <c r="AI695" s="39" t="s">
        <v>133</v>
      </c>
      <c r="AJ695" s="39" t="s">
        <v>133</v>
      </c>
      <c r="AK695" s="39" t="s">
        <v>133</v>
      </c>
      <c r="AL695" s="55">
        <v>0.60799999999999998</v>
      </c>
      <c r="AM695" s="15" t="s">
        <v>191</v>
      </c>
      <c r="AN695" s="15">
        <v>0.14387494569938158</v>
      </c>
      <c r="AO695" s="15">
        <v>0.14387494569938158</v>
      </c>
      <c r="AP695" s="47">
        <v>0.1424780684877501</v>
      </c>
      <c r="AQ695" s="56" t="s">
        <v>133</v>
      </c>
      <c r="AR695" s="56" t="s">
        <v>133</v>
      </c>
      <c r="AS695" s="47">
        <v>-0.6</v>
      </c>
      <c r="AT695" s="47">
        <v>-0.35</v>
      </c>
      <c r="AU695" s="47">
        <v>0</v>
      </c>
      <c r="AV695" s="47">
        <v>0.35</v>
      </c>
      <c r="AW695" s="47">
        <v>0.7</v>
      </c>
      <c r="AX695" s="56" t="s">
        <v>133</v>
      </c>
      <c r="AY695" s="56" t="s">
        <v>133</v>
      </c>
      <c r="AZ695" s="47">
        <v>1.7</v>
      </c>
      <c r="BA695" s="30">
        <v>0</v>
      </c>
      <c r="BB695" s="42">
        <v>5</v>
      </c>
      <c r="BC695" s="57" t="s">
        <v>11528</v>
      </c>
      <c r="BD695" s="57" t="s">
        <v>11529</v>
      </c>
      <c r="BE695" s="57" t="s">
        <v>1709</v>
      </c>
      <c r="BF695" s="33">
        <f>(AZ695+AU695)/2</f>
        <v>0.85</v>
      </c>
      <c r="BG695" s="33">
        <f>(AZ695-AU695)/2</f>
        <v>0.85</v>
      </c>
      <c r="BH695" s="33">
        <v>0.1</v>
      </c>
      <c r="BI695" s="33">
        <v>0.1</v>
      </c>
      <c r="BJ695" s="33" t="s">
        <v>133</v>
      </c>
      <c r="BK695" s="33" t="s">
        <v>133</v>
      </c>
      <c r="BL695" s="33" t="s">
        <v>133</v>
      </c>
      <c r="BM695" s="58">
        <v>0.01</v>
      </c>
      <c r="BN695" s="58">
        <v>0.01</v>
      </c>
      <c r="BO695" s="58" t="s">
        <v>133</v>
      </c>
      <c r="BP695" s="58" t="s">
        <v>133</v>
      </c>
      <c r="BQ695" s="16">
        <f t="shared" si="93"/>
        <v>-0.24199999999999999</v>
      </c>
      <c r="BR695" s="16">
        <f t="shared" si="100"/>
        <v>0.87361318671366217</v>
      </c>
      <c r="BS695" s="16">
        <f t="shared" si="101"/>
        <v>0.87361318671366217</v>
      </c>
      <c r="BT695" s="59">
        <v>-0.33199999999999996</v>
      </c>
      <c r="BU695" s="59">
        <v>0.37152454965050441</v>
      </c>
      <c r="BV695" s="59">
        <v>0.37097091295560092</v>
      </c>
      <c r="BW695" s="59" t="s">
        <v>11530</v>
      </c>
      <c r="BX695" s="60">
        <v>0</v>
      </c>
      <c r="BY695" s="61" t="s">
        <v>133</v>
      </c>
      <c r="BZ695" s="62" t="s">
        <v>133</v>
      </c>
    </row>
    <row r="696" spans="1:78" ht="50.1" customHeight="1">
      <c r="A696" s="19" t="s">
        <v>1786</v>
      </c>
      <c r="B696" s="20" t="s">
        <v>11909</v>
      </c>
      <c r="C696" s="21">
        <v>8</v>
      </c>
      <c r="D696" s="21" t="s">
        <v>11523</v>
      </c>
      <c r="E696" s="40">
        <v>5.49</v>
      </c>
      <c r="F696" s="40">
        <v>102.89</v>
      </c>
      <c r="G696" s="41">
        <v>1</v>
      </c>
      <c r="H696" s="22">
        <v>910</v>
      </c>
      <c r="I696" s="22">
        <v>30</v>
      </c>
      <c r="J696" s="23">
        <v>845</v>
      </c>
      <c r="K696" s="23">
        <v>72</v>
      </c>
      <c r="L696" s="23">
        <v>85</v>
      </c>
      <c r="M696" s="24" t="s">
        <v>11531</v>
      </c>
      <c r="N696" s="25" t="s">
        <v>11524</v>
      </c>
      <c r="O696" s="25" t="s">
        <v>11525</v>
      </c>
      <c r="P696" s="25" t="s">
        <v>11524</v>
      </c>
      <c r="Q696" s="25" t="s">
        <v>11526</v>
      </c>
      <c r="R696" s="25">
        <v>1.23</v>
      </c>
      <c r="S696" s="44">
        <v>5</v>
      </c>
      <c r="T696" s="26" t="s">
        <v>11527</v>
      </c>
      <c r="U696" s="27">
        <v>0.01</v>
      </c>
      <c r="V696" s="27">
        <v>0.01</v>
      </c>
      <c r="W696" s="27" t="s">
        <v>190</v>
      </c>
      <c r="X696" s="27">
        <v>0</v>
      </c>
      <c r="Y696" s="27">
        <v>0</v>
      </c>
      <c r="Z696" s="27">
        <v>0.01</v>
      </c>
      <c r="AA696" s="27">
        <v>0.01</v>
      </c>
      <c r="AB696" s="28">
        <v>0.02</v>
      </c>
      <c r="AC696" s="28">
        <v>0</v>
      </c>
      <c r="AD696" s="28">
        <v>0</v>
      </c>
      <c r="AE696" s="28">
        <v>0.01</v>
      </c>
      <c r="AF696" s="28">
        <v>0</v>
      </c>
      <c r="AG696" s="39">
        <v>0.1</v>
      </c>
      <c r="AH696" s="39">
        <v>0.1</v>
      </c>
      <c r="AI696" s="39" t="s">
        <v>133</v>
      </c>
      <c r="AJ696" s="39" t="s">
        <v>133</v>
      </c>
      <c r="AK696" s="39" t="s">
        <v>133</v>
      </c>
      <c r="AL696" s="45">
        <v>-0.83</v>
      </c>
      <c r="AM696" s="15" t="s">
        <v>191</v>
      </c>
      <c r="AN696" s="15">
        <v>0.14387494569938158</v>
      </c>
      <c r="AO696" s="15">
        <v>0.14387494569938158</v>
      </c>
      <c r="AP696" s="47">
        <v>0.1424780684877501</v>
      </c>
      <c r="AQ696" s="29" t="s">
        <v>133</v>
      </c>
      <c r="AR696" s="29" t="s">
        <v>133</v>
      </c>
      <c r="AS696" s="148">
        <v>-0.6</v>
      </c>
      <c r="AT696" s="148">
        <v>-0.35</v>
      </c>
      <c r="AU696" s="48">
        <v>0</v>
      </c>
      <c r="AV696" s="47">
        <v>0.35</v>
      </c>
      <c r="AW696" s="47">
        <v>0.7</v>
      </c>
      <c r="AX696" s="29" t="s">
        <v>133</v>
      </c>
      <c r="AY696" s="29" t="s">
        <v>133</v>
      </c>
      <c r="AZ696" s="47">
        <v>1.7</v>
      </c>
      <c r="BA696" s="30">
        <v>0</v>
      </c>
      <c r="BB696" s="42">
        <v>5</v>
      </c>
      <c r="BC696" s="31" t="s">
        <v>11528</v>
      </c>
      <c r="BD696" s="31" t="s">
        <v>11529</v>
      </c>
      <c r="BE696" s="31" t="s">
        <v>1709</v>
      </c>
      <c r="BF696" s="32">
        <f t="shared" ref="BF696:BF706" si="102">(AZ696+AU696)/2</f>
        <v>0.85</v>
      </c>
      <c r="BG696" s="32">
        <f t="shared" ref="BG696:BG706" si="103">(AZ696-AU696)/2</f>
        <v>0.85</v>
      </c>
      <c r="BH696" s="33">
        <v>0.1</v>
      </c>
      <c r="BI696" s="33">
        <v>0.1</v>
      </c>
      <c r="BJ696" s="32" t="s">
        <v>133</v>
      </c>
      <c r="BK696" s="32" t="s">
        <v>133</v>
      </c>
      <c r="BL696" s="32" t="s">
        <v>133</v>
      </c>
      <c r="BM696" s="34">
        <v>0.35</v>
      </c>
      <c r="BN696" s="34">
        <v>0.04</v>
      </c>
      <c r="BO696" s="34" t="s">
        <v>133</v>
      </c>
      <c r="BP696" s="34" t="s">
        <v>133</v>
      </c>
      <c r="BQ696" s="16">
        <f t="shared" si="93"/>
        <v>-1.68</v>
      </c>
      <c r="BR696" s="16">
        <f t="shared" si="100"/>
        <v>0.87361318671366217</v>
      </c>
      <c r="BS696" s="16">
        <f t="shared" si="101"/>
        <v>0.87361318671366217</v>
      </c>
      <c r="BT696" s="35">
        <v>-0.68</v>
      </c>
      <c r="BU696" s="35">
        <v>0.32407745422683581</v>
      </c>
      <c r="BV696" s="35">
        <v>0.32337254630609513</v>
      </c>
      <c r="BW696" s="35" t="s">
        <v>11530</v>
      </c>
      <c r="BX696" s="36">
        <v>0</v>
      </c>
      <c r="BY696" s="37" t="s">
        <v>133</v>
      </c>
      <c r="BZ696" s="38" t="s">
        <v>133</v>
      </c>
    </row>
    <row r="697" spans="1:78" ht="50.1" customHeight="1">
      <c r="A697" s="19" t="s">
        <v>1787</v>
      </c>
      <c r="B697" s="20" t="s">
        <v>11909</v>
      </c>
      <c r="C697" s="21">
        <v>8</v>
      </c>
      <c r="D697" s="21" t="s">
        <v>11523</v>
      </c>
      <c r="E697" s="40">
        <v>5.49</v>
      </c>
      <c r="F697" s="40">
        <v>102.9</v>
      </c>
      <c r="G697" s="41">
        <v>1</v>
      </c>
      <c r="H697" s="22">
        <v>990</v>
      </c>
      <c r="I697" s="22">
        <v>30</v>
      </c>
      <c r="J697" s="23">
        <v>913</v>
      </c>
      <c r="K697" s="23">
        <v>48</v>
      </c>
      <c r="L697" s="23">
        <v>115</v>
      </c>
      <c r="M697" s="24" t="s">
        <v>11531</v>
      </c>
      <c r="N697" s="25" t="s">
        <v>11524</v>
      </c>
      <c r="O697" s="25" t="s">
        <v>11525</v>
      </c>
      <c r="P697" s="25" t="s">
        <v>11524</v>
      </c>
      <c r="Q697" s="25" t="s">
        <v>11526</v>
      </c>
      <c r="R697" s="25">
        <v>0.84</v>
      </c>
      <c r="S697" s="44">
        <v>5</v>
      </c>
      <c r="T697" s="26" t="s">
        <v>11527</v>
      </c>
      <c r="U697" s="27">
        <v>0.01</v>
      </c>
      <c r="V697" s="27">
        <v>0.01</v>
      </c>
      <c r="W697" s="27" t="s">
        <v>190</v>
      </c>
      <c r="X697" s="27">
        <v>0</v>
      </c>
      <c r="Y697" s="27">
        <v>0</v>
      </c>
      <c r="Z697" s="27">
        <v>0.01</v>
      </c>
      <c r="AA697" s="27">
        <v>0.01</v>
      </c>
      <c r="AB697" s="28">
        <v>0.02</v>
      </c>
      <c r="AC697" s="28">
        <v>0</v>
      </c>
      <c r="AD697" s="28">
        <v>0</v>
      </c>
      <c r="AE697" s="28">
        <v>0.01</v>
      </c>
      <c r="AF697" s="28">
        <v>0</v>
      </c>
      <c r="AG697" s="39">
        <v>0.1</v>
      </c>
      <c r="AH697" s="39">
        <v>0.1</v>
      </c>
      <c r="AI697" s="39" t="s">
        <v>133</v>
      </c>
      <c r="AJ697" s="39" t="s">
        <v>133</v>
      </c>
      <c r="AK697" s="39" t="s">
        <v>133</v>
      </c>
      <c r="AL697" s="45">
        <v>-0.66500000000000004</v>
      </c>
      <c r="AM697" s="15" t="s">
        <v>191</v>
      </c>
      <c r="AN697" s="15">
        <v>0.14387494569938158</v>
      </c>
      <c r="AO697" s="15">
        <v>0.14387494569938158</v>
      </c>
      <c r="AP697" s="47">
        <v>0.1424780684877501</v>
      </c>
      <c r="AQ697" s="29" t="s">
        <v>133</v>
      </c>
      <c r="AR697" s="29" t="s">
        <v>133</v>
      </c>
      <c r="AS697" s="148">
        <v>-0.6</v>
      </c>
      <c r="AT697" s="148">
        <v>-0.35</v>
      </c>
      <c r="AU697" s="48">
        <v>0</v>
      </c>
      <c r="AV697" s="47">
        <v>0.35</v>
      </c>
      <c r="AW697" s="47">
        <v>0.7</v>
      </c>
      <c r="AX697" s="29" t="s">
        <v>133</v>
      </c>
      <c r="AY697" s="29" t="s">
        <v>133</v>
      </c>
      <c r="AZ697" s="47">
        <v>1.7</v>
      </c>
      <c r="BA697" s="30">
        <v>0</v>
      </c>
      <c r="BB697" s="42">
        <v>5</v>
      </c>
      <c r="BC697" s="31" t="s">
        <v>11528</v>
      </c>
      <c r="BD697" s="31" t="s">
        <v>11529</v>
      </c>
      <c r="BE697" s="31" t="s">
        <v>1709</v>
      </c>
      <c r="BF697" s="32">
        <f t="shared" si="102"/>
        <v>0.85</v>
      </c>
      <c r="BG697" s="32">
        <f t="shared" si="103"/>
        <v>0.85</v>
      </c>
      <c r="BH697" s="33">
        <v>0.1</v>
      </c>
      <c r="BI697" s="33">
        <v>0.1</v>
      </c>
      <c r="BJ697" s="32" t="s">
        <v>133</v>
      </c>
      <c r="BK697" s="32" t="s">
        <v>133</v>
      </c>
      <c r="BL697" s="32" t="s">
        <v>133</v>
      </c>
      <c r="BM697" s="34">
        <v>0.38</v>
      </c>
      <c r="BN697" s="34">
        <v>0.04</v>
      </c>
      <c r="BO697" s="34" t="s">
        <v>133</v>
      </c>
      <c r="BP697" s="34" t="s">
        <v>133</v>
      </c>
      <c r="BQ697" s="16">
        <f t="shared" si="93"/>
        <v>-1.5150000000000001</v>
      </c>
      <c r="BR697" s="16">
        <f t="shared" si="100"/>
        <v>0.87361318671366217</v>
      </c>
      <c r="BS697" s="16">
        <f t="shared" si="101"/>
        <v>0.87361318671366217</v>
      </c>
      <c r="BT697" s="35">
        <v>-0.48499999999999999</v>
      </c>
      <c r="BU697" s="35">
        <v>0.32407745422683581</v>
      </c>
      <c r="BV697" s="35">
        <v>0.32337254630609513</v>
      </c>
      <c r="BW697" s="35" t="s">
        <v>11530</v>
      </c>
      <c r="BX697" s="36">
        <v>0</v>
      </c>
      <c r="BY697" s="37" t="s">
        <v>133</v>
      </c>
      <c r="BZ697" s="38" t="s">
        <v>133</v>
      </c>
    </row>
    <row r="698" spans="1:78" ht="50.1" customHeight="1">
      <c r="A698" s="19" t="s">
        <v>1788</v>
      </c>
      <c r="B698" s="20" t="s">
        <v>11909</v>
      </c>
      <c r="C698" s="21">
        <v>8</v>
      </c>
      <c r="D698" s="21" t="s">
        <v>11523</v>
      </c>
      <c r="E698" s="40">
        <v>5.45</v>
      </c>
      <c r="F698" s="40">
        <v>102.93</v>
      </c>
      <c r="G698" s="41">
        <v>1</v>
      </c>
      <c r="H698" s="22">
        <v>1900</v>
      </c>
      <c r="I698" s="22">
        <v>30</v>
      </c>
      <c r="J698" s="23">
        <v>1848</v>
      </c>
      <c r="K698" s="23">
        <v>52</v>
      </c>
      <c r="L698" s="23">
        <v>111</v>
      </c>
      <c r="M698" s="24" t="s">
        <v>11532</v>
      </c>
      <c r="N698" s="25" t="s">
        <v>11524</v>
      </c>
      <c r="O698" s="25" t="s">
        <v>11525</v>
      </c>
      <c r="P698" s="25" t="s">
        <v>11524</v>
      </c>
      <c r="Q698" s="25" t="s">
        <v>11526</v>
      </c>
      <c r="R698" s="25">
        <v>0.75</v>
      </c>
      <c r="S698" s="44">
        <v>3</v>
      </c>
      <c r="T698" s="26" t="s">
        <v>11527</v>
      </c>
      <c r="U698" s="27">
        <v>0.01</v>
      </c>
      <c r="V698" s="27">
        <v>0.01</v>
      </c>
      <c r="W698" s="27" t="s">
        <v>190</v>
      </c>
      <c r="X698" s="27">
        <v>0</v>
      </c>
      <c r="Y698" s="27">
        <v>0</v>
      </c>
      <c r="Z698" s="27">
        <v>0.01</v>
      </c>
      <c r="AA698" s="27">
        <v>0.01</v>
      </c>
      <c r="AB698" s="28">
        <v>0.02</v>
      </c>
      <c r="AC698" s="28">
        <v>0</v>
      </c>
      <c r="AD698" s="28">
        <v>0</v>
      </c>
      <c r="AE698" s="28">
        <v>0.01</v>
      </c>
      <c r="AF698" s="28">
        <v>0</v>
      </c>
      <c r="AG698" s="39">
        <v>0.1</v>
      </c>
      <c r="AH698" s="39">
        <v>0.1</v>
      </c>
      <c r="AI698" s="39" t="s">
        <v>133</v>
      </c>
      <c r="AJ698" s="39" t="s">
        <v>133</v>
      </c>
      <c r="AK698" s="39" t="s">
        <v>133</v>
      </c>
      <c r="AL698" s="45">
        <v>0.52600000000000002</v>
      </c>
      <c r="AM698" s="15" t="s">
        <v>191</v>
      </c>
      <c r="AN698" s="15">
        <v>0.14387494569938158</v>
      </c>
      <c r="AO698" s="15">
        <v>0.14387494569938158</v>
      </c>
      <c r="AP698" s="47">
        <v>0.1424780684877501</v>
      </c>
      <c r="AQ698" s="29" t="s">
        <v>133</v>
      </c>
      <c r="AR698" s="29" t="s">
        <v>133</v>
      </c>
      <c r="AS698" s="148">
        <v>-0.6</v>
      </c>
      <c r="AT698" s="148">
        <v>-0.35</v>
      </c>
      <c r="AU698" s="48">
        <v>0</v>
      </c>
      <c r="AV698" s="47">
        <v>0.35</v>
      </c>
      <c r="AW698" s="47">
        <v>0.7</v>
      </c>
      <c r="AX698" s="29" t="s">
        <v>133</v>
      </c>
      <c r="AY698" s="29" t="s">
        <v>133</v>
      </c>
      <c r="AZ698" s="47">
        <v>1.7</v>
      </c>
      <c r="BA698" s="30">
        <v>0</v>
      </c>
      <c r="BB698" s="42">
        <v>5</v>
      </c>
      <c r="BC698" s="31" t="s">
        <v>11528</v>
      </c>
      <c r="BD698" s="31" t="s">
        <v>11529</v>
      </c>
      <c r="BE698" s="31" t="s">
        <v>1709</v>
      </c>
      <c r="BF698" s="32">
        <f t="shared" si="102"/>
        <v>0.85</v>
      </c>
      <c r="BG698" s="32">
        <f t="shared" si="103"/>
        <v>0.85</v>
      </c>
      <c r="BH698" s="33">
        <v>0.1</v>
      </c>
      <c r="BI698" s="33">
        <v>0.1</v>
      </c>
      <c r="BJ698" s="32" t="s">
        <v>133</v>
      </c>
      <c r="BK698" s="32" t="s">
        <v>133</v>
      </c>
      <c r="BL698" s="32" t="s">
        <v>133</v>
      </c>
      <c r="BM698" s="34">
        <v>0.09</v>
      </c>
      <c r="BN698" s="34">
        <v>0.01</v>
      </c>
      <c r="BO698" s="34" t="s">
        <v>133</v>
      </c>
      <c r="BP698" s="34" t="s">
        <v>133</v>
      </c>
      <c r="BQ698" s="16">
        <f t="shared" si="93"/>
        <v>-0.32399999999999995</v>
      </c>
      <c r="BR698" s="16">
        <f t="shared" si="100"/>
        <v>0.87361318671366217</v>
      </c>
      <c r="BS698" s="16">
        <f t="shared" si="101"/>
        <v>0.87361318671366217</v>
      </c>
      <c r="BT698" s="35">
        <v>0.11600000000000002</v>
      </c>
      <c r="BU698" s="35">
        <v>0.29407745422683584</v>
      </c>
      <c r="BV698" s="35">
        <v>0.29337254630609516</v>
      </c>
      <c r="BW698" s="35" t="s">
        <v>11530</v>
      </c>
      <c r="BX698" s="36">
        <v>0</v>
      </c>
      <c r="BY698" s="37" t="s">
        <v>133</v>
      </c>
      <c r="BZ698" s="38" t="s">
        <v>133</v>
      </c>
    </row>
    <row r="699" spans="1:78" ht="50.1" customHeight="1">
      <c r="A699" s="19" t="s">
        <v>1789</v>
      </c>
      <c r="B699" s="20" t="s">
        <v>11909</v>
      </c>
      <c r="C699" s="21">
        <v>8</v>
      </c>
      <c r="D699" s="21" t="s">
        <v>11523</v>
      </c>
      <c r="E699" s="40">
        <v>5.45</v>
      </c>
      <c r="F699" s="40">
        <v>102.94</v>
      </c>
      <c r="G699" s="41">
        <v>1</v>
      </c>
      <c r="H699" s="22">
        <v>2270</v>
      </c>
      <c r="I699" s="22">
        <v>30</v>
      </c>
      <c r="J699" s="23">
        <v>2299</v>
      </c>
      <c r="K699" s="23">
        <v>50</v>
      </c>
      <c r="L699" s="23">
        <v>140</v>
      </c>
      <c r="M699" s="24" t="s">
        <v>11531</v>
      </c>
      <c r="N699" s="25" t="s">
        <v>11524</v>
      </c>
      <c r="O699" s="25" t="s">
        <v>11525</v>
      </c>
      <c r="P699" s="25" t="s">
        <v>11524</v>
      </c>
      <c r="Q699" s="25" t="s">
        <v>11526</v>
      </c>
      <c r="R699" s="25">
        <v>0.89</v>
      </c>
      <c r="S699" s="44">
        <v>2</v>
      </c>
      <c r="T699" s="26" t="s">
        <v>11527</v>
      </c>
      <c r="U699" s="27">
        <v>0.01</v>
      </c>
      <c r="V699" s="27">
        <v>0.01</v>
      </c>
      <c r="W699" s="27" t="s">
        <v>190</v>
      </c>
      <c r="X699" s="27">
        <v>0</v>
      </c>
      <c r="Y699" s="27">
        <v>0</v>
      </c>
      <c r="Z699" s="27">
        <v>0.01</v>
      </c>
      <c r="AA699" s="27">
        <v>0.01</v>
      </c>
      <c r="AB699" s="28">
        <v>0.02</v>
      </c>
      <c r="AC699" s="28">
        <v>0</v>
      </c>
      <c r="AD699" s="28">
        <v>0</v>
      </c>
      <c r="AE699" s="28">
        <v>0.01</v>
      </c>
      <c r="AF699" s="28">
        <v>0</v>
      </c>
      <c r="AG699" s="39">
        <v>0.1</v>
      </c>
      <c r="AH699" s="39">
        <v>0.1</v>
      </c>
      <c r="AI699" s="39" t="s">
        <v>133</v>
      </c>
      <c r="AJ699" s="39" t="s">
        <v>133</v>
      </c>
      <c r="AK699" s="39" t="s">
        <v>133</v>
      </c>
      <c r="AL699" s="45">
        <v>0.75900000000000001</v>
      </c>
      <c r="AM699" s="15" t="s">
        <v>191</v>
      </c>
      <c r="AN699" s="15">
        <v>0.14387494569938158</v>
      </c>
      <c r="AO699" s="15">
        <v>0.14387494569938158</v>
      </c>
      <c r="AP699" s="47">
        <v>0.1424780684877501</v>
      </c>
      <c r="AQ699" s="29" t="s">
        <v>133</v>
      </c>
      <c r="AR699" s="29" t="s">
        <v>133</v>
      </c>
      <c r="AS699" s="148">
        <v>-0.6</v>
      </c>
      <c r="AT699" s="148">
        <v>-0.35</v>
      </c>
      <c r="AU699" s="48">
        <v>0</v>
      </c>
      <c r="AV699" s="47">
        <v>0.35</v>
      </c>
      <c r="AW699" s="47">
        <v>0.7</v>
      </c>
      <c r="AX699" s="29" t="s">
        <v>133</v>
      </c>
      <c r="AY699" s="29" t="s">
        <v>133</v>
      </c>
      <c r="AZ699" s="47">
        <v>1.7</v>
      </c>
      <c r="BA699" s="30">
        <v>0</v>
      </c>
      <c r="BB699" s="42">
        <v>5</v>
      </c>
      <c r="BC699" s="31" t="s">
        <v>11528</v>
      </c>
      <c r="BD699" s="31" t="s">
        <v>11529</v>
      </c>
      <c r="BE699" s="31" t="s">
        <v>1709</v>
      </c>
      <c r="BF699" s="32">
        <f t="shared" si="102"/>
        <v>0.85</v>
      </c>
      <c r="BG699" s="32">
        <f t="shared" si="103"/>
        <v>0.85</v>
      </c>
      <c r="BH699" s="33">
        <v>0.1</v>
      </c>
      <c r="BI699" s="33">
        <v>0.1</v>
      </c>
      <c r="BJ699" s="32" t="s">
        <v>133</v>
      </c>
      <c r="BK699" s="32" t="s">
        <v>133</v>
      </c>
      <c r="BL699" s="32" t="s">
        <v>133</v>
      </c>
      <c r="BM699" s="34">
        <v>0.08</v>
      </c>
      <c r="BN699" s="34">
        <v>0.01</v>
      </c>
      <c r="BO699" s="34" t="s">
        <v>133</v>
      </c>
      <c r="BP699" s="34" t="s">
        <v>133</v>
      </c>
      <c r="BQ699" s="16">
        <f t="shared" si="93"/>
        <v>-9.099999999999997E-2</v>
      </c>
      <c r="BR699" s="16">
        <f t="shared" si="100"/>
        <v>0.87361318671366217</v>
      </c>
      <c r="BS699" s="16">
        <f t="shared" si="101"/>
        <v>0.87361318671366217</v>
      </c>
      <c r="BT699" s="35">
        <v>0.6389999999999999</v>
      </c>
      <c r="BU699" s="35">
        <v>0.29407745422683584</v>
      </c>
      <c r="BV699" s="35">
        <v>0.29337254630609516</v>
      </c>
      <c r="BW699" s="35" t="s">
        <v>11530</v>
      </c>
      <c r="BX699" s="36">
        <v>0</v>
      </c>
      <c r="BY699" s="37" t="s">
        <v>133</v>
      </c>
      <c r="BZ699" s="38" t="s">
        <v>133</v>
      </c>
    </row>
    <row r="700" spans="1:78" ht="50.1" customHeight="1">
      <c r="A700" s="19" t="s">
        <v>1790</v>
      </c>
      <c r="B700" s="20" t="s">
        <v>11909</v>
      </c>
      <c r="C700" s="21">
        <v>8</v>
      </c>
      <c r="D700" s="21" t="s">
        <v>11523</v>
      </c>
      <c r="E700" s="40">
        <v>5.45</v>
      </c>
      <c r="F700" s="40">
        <v>102.93</v>
      </c>
      <c r="G700" s="41">
        <v>1</v>
      </c>
      <c r="H700" s="22">
        <v>1940</v>
      </c>
      <c r="I700" s="22">
        <v>30</v>
      </c>
      <c r="J700" s="23">
        <v>1890</v>
      </c>
      <c r="K700" s="23">
        <v>59</v>
      </c>
      <c r="L700" s="23">
        <v>69</v>
      </c>
      <c r="M700" s="24" t="s">
        <v>11524</v>
      </c>
      <c r="N700" s="25" t="s">
        <v>11524</v>
      </c>
      <c r="O700" s="25" t="s">
        <v>11525</v>
      </c>
      <c r="P700" s="25" t="s">
        <v>11524</v>
      </c>
      <c r="Q700" s="25" t="s">
        <v>11526</v>
      </c>
      <c r="R700" s="25">
        <v>0.81</v>
      </c>
      <c r="S700" s="44">
        <v>1</v>
      </c>
      <c r="T700" s="26" t="s">
        <v>11527</v>
      </c>
      <c r="U700" s="27">
        <v>0.01</v>
      </c>
      <c r="V700" s="27">
        <v>0.01</v>
      </c>
      <c r="W700" s="27" t="s">
        <v>190</v>
      </c>
      <c r="X700" s="27">
        <v>0</v>
      </c>
      <c r="Y700" s="27">
        <v>0</v>
      </c>
      <c r="Z700" s="27">
        <v>0.01</v>
      </c>
      <c r="AA700" s="27">
        <v>0.01</v>
      </c>
      <c r="AB700" s="28">
        <v>0.02</v>
      </c>
      <c r="AC700" s="28">
        <v>0</v>
      </c>
      <c r="AD700" s="28">
        <v>0</v>
      </c>
      <c r="AE700" s="28">
        <v>0.01</v>
      </c>
      <c r="AF700" s="28">
        <v>0</v>
      </c>
      <c r="AG700" s="39">
        <v>0.1</v>
      </c>
      <c r="AH700" s="39">
        <v>0.1</v>
      </c>
      <c r="AI700" s="39" t="s">
        <v>133</v>
      </c>
      <c r="AJ700" s="39" t="s">
        <v>133</v>
      </c>
      <c r="AK700" s="39" t="s">
        <v>133</v>
      </c>
      <c r="AL700" s="45">
        <v>0.749</v>
      </c>
      <c r="AM700" s="15" t="s">
        <v>191</v>
      </c>
      <c r="AN700" s="15">
        <v>0.14387494569938158</v>
      </c>
      <c r="AO700" s="15">
        <v>0.14387494569938158</v>
      </c>
      <c r="AP700" s="47">
        <v>0.1424780684877501</v>
      </c>
      <c r="AQ700" s="29" t="s">
        <v>133</v>
      </c>
      <c r="AR700" s="29" t="s">
        <v>133</v>
      </c>
      <c r="AS700" s="148">
        <v>-0.6</v>
      </c>
      <c r="AT700" s="148">
        <v>-0.35</v>
      </c>
      <c r="AU700" s="48">
        <v>0</v>
      </c>
      <c r="AV700" s="47">
        <v>0.35</v>
      </c>
      <c r="AW700" s="47">
        <v>0.7</v>
      </c>
      <c r="AX700" s="29" t="s">
        <v>133</v>
      </c>
      <c r="AY700" s="29" t="s">
        <v>133</v>
      </c>
      <c r="AZ700" s="47">
        <v>1.7</v>
      </c>
      <c r="BA700" s="30">
        <v>0</v>
      </c>
      <c r="BB700" s="42">
        <v>5</v>
      </c>
      <c r="BC700" s="31" t="s">
        <v>11528</v>
      </c>
      <c r="BD700" s="31" t="s">
        <v>11529</v>
      </c>
      <c r="BE700" s="31" t="s">
        <v>1709</v>
      </c>
      <c r="BF700" s="32">
        <f t="shared" si="102"/>
        <v>0.85</v>
      </c>
      <c r="BG700" s="32">
        <f t="shared" si="103"/>
        <v>0.85</v>
      </c>
      <c r="BH700" s="33">
        <v>0.1</v>
      </c>
      <c r="BI700" s="33">
        <v>0.1</v>
      </c>
      <c r="BJ700" s="32" t="s">
        <v>133</v>
      </c>
      <c r="BK700" s="32" t="s">
        <v>133</v>
      </c>
      <c r="BL700" s="32" t="s">
        <v>133</v>
      </c>
      <c r="BM700" s="34">
        <v>0.03</v>
      </c>
      <c r="BN700" s="34">
        <v>0.01</v>
      </c>
      <c r="BO700" s="34" t="s">
        <v>133</v>
      </c>
      <c r="BP700" s="34" t="s">
        <v>133</v>
      </c>
      <c r="BQ700" s="16">
        <f t="shared" si="93"/>
        <v>-0.10099999999999998</v>
      </c>
      <c r="BR700" s="16">
        <f t="shared" si="100"/>
        <v>0.87361318671366217</v>
      </c>
      <c r="BS700" s="16">
        <f t="shared" si="101"/>
        <v>0.87361318671366217</v>
      </c>
      <c r="BT700" s="35">
        <v>0.27900000000000003</v>
      </c>
      <c r="BU700" s="35">
        <v>0.23516660498395406</v>
      </c>
      <c r="BV700" s="35">
        <v>0.23427661492005808</v>
      </c>
      <c r="BW700" s="35" t="s">
        <v>11530</v>
      </c>
      <c r="BX700" s="36">
        <v>0</v>
      </c>
      <c r="BY700" s="37" t="s">
        <v>133</v>
      </c>
      <c r="BZ700" s="38" t="s">
        <v>133</v>
      </c>
    </row>
    <row r="701" spans="1:78" ht="50.1" customHeight="1">
      <c r="A701" s="19" t="s">
        <v>1791</v>
      </c>
      <c r="B701" s="20" t="s">
        <v>11909</v>
      </c>
      <c r="C701" s="21">
        <v>8</v>
      </c>
      <c r="D701" s="21" t="s">
        <v>11523</v>
      </c>
      <c r="E701" s="40">
        <v>5.49</v>
      </c>
      <c r="F701" s="40">
        <v>102.9</v>
      </c>
      <c r="G701" s="41">
        <v>1</v>
      </c>
      <c r="H701" s="22">
        <v>1310</v>
      </c>
      <c r="I701" s="22">
        <v>30</v>
      </c>
      <c r="J701" s="23">
        <v>1253</v>
      </c>
      <c r="K701" s="23">
        <v>41</v>
      </c>
      <c r="L701" s="23">
        <v>71</v>
      </c>
      <c r="M701" s="24" t="s">
        <v>11524</v>
      </c>
      <c r="N701" s="25" t="s">
        <v>11524</v>
      </c>
      <c r="O701" s="25" t="s">
        <v>11525</v>
      </c>
      <c r="P701" s="25" t="s">
        <v>11524</v>
      </c>
      <c r="Q701" s="25" t="s">
        <v>11526</v>
      </c>
      <c r="R701" s="25">
        <v>0.87</v>
      </c>
      <c r="S701" s="44">
        <v>5</v>
      </c>
      <c r="T701" s="26" t="s">
        <v>11527</v>
      </c>
      <c r="U701" s="27">
        <v>0.01</v>
      </c>
      <c r="V701" s="27">
        <v>0.01</v>
      </c>
      <c r="W701" s="27" t="s">
        <v>190</v>
      </c>
      <c r="X701" s="27">
        <v>0</v>
      </c>
      <c r="Y701" s="27">
        <v>0</v>
      </c>
      <c r="Z701" s="27">
        <v>0.01</v>
      </c>
      <c r="AA701" s="27">
        <v>0.01</v>
      </c>
      <c r="AB701" s="28">
        <v>0.02</v>
      </c>
      <c r="AC701" s="28">
        <v>0</v>
      </c>
      <c r="AD701" s="28">
        <v>0</v>
      </c>
      <c r="AE701" s="28">
        <v>0.01</v>
      </c>
      <c r="AF701" s="28">
        <v>0</v>
      </c>
      <c r="AG701" s="39">
        <v>0.1</v>
      </c>
      <c r="AH701" s="39">
        <v>0.1</v>
      </c>
      <c r="AI701" s="39" t="s">
        <v>133</v>
      </c>
      <c r="AJ701" s="39" t="s">
        <v>133</v>
      </c>
      <c r="AK701" s="39" t="s">
        <v>133</v>
      </c>
      <c r="AL701" s="45">
        <v>-0.307</v>
      </c>
      <c r="AM701" s="15" t="s">
        <v>191</v>
      </c>
      <c r="AN701" s="15">
        <v>0.14387494569938158</v>
      </c>
      <c r="AO701" s="15">
        <v>0.14387494569938158</v>
      </c>
      <c r="AP701" s="47">
        <v>0.1424780684877501</v>
      </c>
      <c r="AQ701" s="29" t="s">
        <v>133</v>
      </c>
      <c r="AR701" s="29" t="s">
        <v>133</v>
      </c>
      <c r="AS701" s="148">
        <v>-0.6</v>
      </c>
      <c r="AT701" s="148">
        <v>-0.35</v>
      </c>
      <c r="AU701" s="48">
        <v>0</v>
      </c>
      <c r="AV701" s="47">
        <v>0.35</v>
      </c>
      <c r="AW701" s="47">
        <v>0.7</v>
      </c>
      <c r="AX701" s="29" t="s">
        <v>133</v>
      </c>
      <c r="AY701" s="29" t="s">
        <v>133</v>
      </c>
      <c r="AZ701" s="47">
        <v>1.7</v>
      </c>
      <c r="BA701" s="30">
        <v>0</v>
      </c>
      <c r="BB701" s="42">
        <v>5</v>
      </c>
      <c r="BC701" s="31" t="s">
        <v>11528</v>
      </c>
      <c r="BD701" s="31" t="s">
        <v>11529</v>
      </c>
      <c r="BE701" s="31" t="s">
        <v>1709</v>
      </c>
      <c r="BF701" s="32">
        <f>(AZ701+AU701)/2</f>
        <v>0.85</v>
      </c>
      <c r="BG701" s="32">
        <f>(AZ701-AU701)/2</f>
        <v>0.85</v>
      </c>
      <c r="BH701" s="33">
        <v>0.1</v>
      </c>
      <c r="BI701" s="33">
        <v>0.1</v>
      </c>
      <c r="BJ701" s="32" t="s">
        <v>133</v>
      </c>
      <c r="BK701" s="32" t="s">
        <v>133</v>
      </c>
      <c r="BL701" s="32" t="s">
        <v>133</v>
      </c>
      <c r="BM701" s="34">
        <v>0.52</v>
      </c>
      <c r="BN701" s="34">
        <v>0.06</v>
      </c>
      <c r="BO701" s="34" t="s">
        <v>133</v>
      </c>
      <c r="BP701" s="34" t="s">
        <v>133</v>
      </c>
      <c r="BQ701" s="16">
        <f t="shared" si="93"/>
        <v>-1.157</v>
      </c>
      <c r="BR701" s="16">
        <f t="shared" si="100"/>
        <v>0.87361318671366217</v>
      </c>
      <c r="BS701" s="16">
        <f t="shared" si="101"/>
        <v>0.87361318671366217</v>
      </c>
      <c r="BT701" s="35">
        <v>-0.28699999999999992</v>
      </c>
      <c r="BU701" s="35">
        <v>0.28516660498395408</v>
      </c>
      <c r="BV701" s="35">
        <v>0.28427661492005807</v>
      </c>
      <c r="BW701" s="35" t="s">
        <v>11530</v>
      </c>
      <c r="BX701" s="36">
        <v>0</v>
      </c>
      <c r="BY701" s="37" t="s">
        <v>133</v>
      </c>
      <c r="BZ701" s="38" t="s">
        <v>133</v>
      </c>
    </row>
    <row r="702" spans="1:78" ht="50.1" customHeight="1">
      <c r="A702" s="19" t="s">
        <v>1792</v>
      </c>
      <c r="B702" s="20" t="s">
        <v>11909</v>
      </c>
      <c r="C702" s="21">
        <v>8</v>
      </c>
      <c r="D702" s="21" t="s">
        <v>11523</v>
      </c>
      <c r="E702" s="40">
        <v>5.48</v>
      </c>
      <c r="F702" s="40">
        <v>102.92</v>
      </c>
      <c r="G702" s="41">
        <v>1</v>
      </c>
      <c r="H702" s="22">
        <v>2100</v>
      </c>
      <c r="I702" s="22">
        <v>30</v>
      </c>
      <c r="J702" s="23">
        <v>2072</v>
      </c>
      <c r="K702" s="23">
        <v>74</v>
      </c>
      <c r="L702" s="23">
        <v>76</v>
      </c>
      <c r="M702" s="24" t="s">
        <v>11524</v>
      </c>
      <c r="N702" s="25" t="s">
        <v>11524</v>
      </c>
      <c r="O702" s="25" t="s">
        <v>11524</v>
      </c>
      <c r="P702" s="25" t="s">
        <v>11524</v>
      </c>
      <c r="Q702" s="25" t="s">
        <v>11526</v>
      </c>
      <c r="R702" s="25">
        <v>0.65</v>
      </c>
      <c r="S702" s="44">
        <v>4</v>
      </c>
      <c r="T702" s="26" t="s">
        <v>11527</v>
      </c>
      <c r="U702" s="27">
        <v>0.01</v>
      </c>
      <c r="V702" s="27">
        <v>0.01</v>
      </c>
      <c r="W702" s="27" t="s">
        <v>190</v>
      </c>
      <c r="X702" s="27">
        <v>0</v>
      </c>
      <c r="Y702" s="27">
        <v>0</v>
      </c>
      <c r="Z702" s="27">
        <v>0.01</v>
      </c>
      <c r="AA702" s="27">
        <v>0.01</v>
      </c>
      <c r="AB702" s="28">
        <v>0.02</v>
      </c>
      <c r="AC702" s="28">
        <v>0</v>
      </c>
      <c r="AD702" s="28">
        <v>0</v>
      </c>
      <c r="AE702" s="28">
        <v>0.01</v>
      </c>
      <c r="AF702" s="28">
        <v>0</v>
      </c>
      <c r="AG702" s="39">
        <v>0.1</v>
      </c>
      <c r="AH702" s="39">
        <v>0.1</v>
      </c>
      <c r="AI702" s="39" t="s">
        <v>133</v>
      </c>
      <c r="AJ702" s="39" t="s">
        <v>133</v>
      </c>
      <c r="AK702" s="39" t="s">
        <v>133</v>
      </c>
      <c r="AL702" s="45">
        <v>0.52200000000000002</v>
      </c>
      <c r="AM702" s="15" t="s">
        <v>191</v>
      </c>
      <c r="AN702" s="15">
        <v>0.14387494569938158</v>
      </c>
      <c r="AO702" s="15">
        <v>0.14387494569938158</v>
      </c>
      <c r="AP702" s="47">
        <v>0.1424780684877501</v>
      </c>
      <c r="AQ702" s="29" t="s">
        <v>133</v>
      </c>
      <c r="AR702" s="29" t="s">
        <v>133</v>
      </c>
      <c r="AS702" s="148">
        <v>-0.6</v>
      </c>
      <c r="AT702" s="148">
        <v>-0.35</v>
      </c>
      <c r="AU702" s="48">
        <v>0</v>
      </c>
      <c r="AV702" s="47">
        <v>0.35</v>
      </c>
      <c r="AW702" s="47">
        <v>0.7</v>
      </c>
      <c r="AX702" s="29" t="s">
        <v>133</v>
      </c>
      <c r="AY702" s="29" t="s">
        <v>133</v>
      </c>
      <c r="AZ702" s="47">
        <v>1.7</v>
      </c>
      <c r="BA702" s="30">
        <v>0</v>
      </c>
      <c r="BB702" s="42">
        <v>5</v>
      </c>
      <c r="BC702" s="31" t="s">
        <v>11528</v>
      </c>
      <c r="BD702" s="31" t="s">
        <v>11529</v>
      </c>
      <c r="BE702" s="31" t="s">
        <v>1709</v>
      </c>
      <c r="BF702" s="32">
        <f t="shared" si="102"/>
        <v>0.85</v>
      </c>
      <c r="BG702" s="32">
        <f t="shared" si="103"/>
        <v>0.85</v>
      </c>
      <c r="BH702" s="33">
        <v>0.1</v>
      </c>
      <c r="BI702" s="33">
        <v>0.1</v>
      </c>
      <c r="BJ702" s="32" t="s">
        <v>133</v>
      </c>
      <c r="BK702" s="32" t="s">
        <v>133</v>
      </c>
      <c r="BL702" s="32" t="s">
        <v>133</v>
      </c>
      <c r="BM702" s="34">
        <v>0.41</v>
      </c>
      <c r="BN702" s="34">
        <v>0.05</v>
      </c>
      <c r="BO702" s="34" t="s">
        <v>133</v>
      </c>
      <c r="BP702" s="34" t="s">
        <v>133</v>
      </c>
      <c r="BQ702" s="16">
        <f t="shared" si="93"/>
        <v>-0.32799999999999996</v>
      </c>
      <c r="BR702" s="16">
        <f t="shared" si="100"/>
        <v>0.87361318671366217</v>
      </c>
      <c r="BS702" s="16">
        <f t="shared" si="101"/>
        <v>0.87361318671366217</v>
      </c>
      <c r="BT702" s="35">
        <v>0.53200000000000003</v>
      </c>
      <c r="BU702" s="35">
        <v>0.30139610179953069</v>
      </c>
      <c r="BV702" s="35">
        <v>0.30059928172283334</v>
      </c>
      <c r="BW702" s="35" t="s">
        <v>11530</v>
      </c>
      <c r="BX702" s="36">
        <v>0</v>
      </c>
      <c r="BY702" s="37" t="s">
        <v>133</v>
      </c>
      <c r="BZ702" s="38" t="s">
        <v>133</v>
      </c>
    </row>
    <row r="703" spans="1:78" ht="50.1" customHeight="1">
      <c r="A703" s="19" t="s">
        <v>1793</v>
      </c>
      <c r="B703" s="20" t="s">
        <v>11909</v>
      </c>
      <c r="C703" s="21">
        <v>8</v>
      </c>
      <c r="D703" s="21" t="s">
        <v>11523</v>
      </c>
      <c r="E703" s="40">
        <v>5.47</v>
      </c>
      <c r="F703" s="40">
        <v>102.93</v>
      </c>
      <c r="G703" s="41">
        <v>1</v>
      </c>
      <c r="H703" s="22">
        <v>1260</v>
      </c>
      <c r="I703" s="22">
        <v>30</v>
      </c>
      <c r="J703" s="23">
        <v>1218</v>
      </c>
      <c r="K703" s="23">
        <v>63</v>
      </c>
      <c r="L703" s="23">
        <v>95</v>
      </c>
      <c r="M703" s="24" t="s">
        <v>11524</v>
      </c>
      <c r="N703" s="25" t="s">
        <v>11524</v>
      </c>
      <c r="O703" s="25" t="s">
        <v>11524</v>
      </c>
      <c r="P703" s="25" t="s">
        <v>11524</v>
      </c>
      <c r="Q703" s="25" t="s">
        <v>11526</v>
      </c>
      <c r="R703" s="25">
        <v>1.7</v>
      </c>
      <c r="S703" s="44">
        <v>4</v>
      </c>
      <c r="T703" s="26" t="s">
        <v>11527</v>
      </c>
      <c r="U703" s="27">
        <v>0.01</v>
      </c>
      <c r="V703" s="27">
        <v>0.01</v>
      </c>
      <c r="W703" s="27" t="s">
        <v>190</v>
      </c>
      <c r="X703" s="27">
        <v>0</v>
      </c>
      <c r="Y703" s="27">
        <v>0</v>
      </c>
      <c r="Z703" s="27">
        <v>0.01</v>
      </c>
      <c r="AA703" s="27">
        <v>0.01</v>
      </c>
      <c r="AB703" s="28">
        <v>0.02</v>
      </c>
      <c r="AC703" s="28">
        <v>0</v>
      </c>
      <c r="AD703" s="28">
        <v>0</v>
      </c>
      <c r="AE703" s="28">
        <v>0.01</v>
      </c>
      <c r="AF703" s="28">
        <v>0</v>
      </c>
      <c r="AG703" s="39">
        <v>0.1</v>
      </c>
      <c r="AH703" s="39">
        <v>0.1</v>
      </c>
      <c r="AI703" s="39" t="s">
        <v>133</v>
      </c>
      <c r="AJ703" s="39" t="s">
        <v>133</v>
      </c>
      <c r="AK703" s="39" t="s">
        <v>133</v>
      </c>
      <c r="AL703" s="45">
        <v>-0.20599999999999999</v>
      </c>
      <c r="AM703" s="15" t="s">
        <v>191</v>
      </c>
      <c r="AN703" s="15">
        <v>0.14387494569938158</v>
      </c>
      <c r="AO703" s="15">
        <v>0.14387494569938158</v>
      </c>
      <c r="AP703" s="47">
        <v>0.1424780684877501</v>
      </c>
      <c r="AQ703" s="29" t="s">
        <v>133</v>
      </c>
      <c r="AR703" s="29" t="s">
        <v>133</v>
      </c>
      <c r="AS703" s="148">
        <v>-0.6</v>
      </c>
      <c r="AT703" s="148">
        <v>-0.35</v>
      </c>
      <c r="AU703" s="48">
        <v>0</v>
      </c>
      <c r="AV703" s="47">
        <v>0.35</v>
      </c>
      <c r="AW703" s="47">
        <v>0.7</v>
      </c>
      <c r="AX703" s="29" t="s">
        <v>133</v>
      </c>
      <c r="AY703" s="29" t="s">
        <v>133</v>
      </c>
      <c r="AZ703" s="47">
        <v>1.7</v>
      </c>
      <c r="BA703" s="30">
        <v>0</v>
      </c>
      <c r="BB703" s="42">
        <v>5</v>
      </c>
      <c r="BC703" s="31" t="s">
        <v>11528</v>
      </c>
      <c r="BD703" s="31" t="s">
        <v>11529</v>
      </c>
      <c r="BE703" s="31" t="s">
        <v>1709</v>
      </c>
      <c r="BF703" s="32">
        <f t="shared" si="102"/>
        <v>0.85</v>
      </c>
      <c r="BG703" s="32">
        <f t="shared" si="103"/>
        <v>0.85</v>
      </c>
      <c r="BH703" s="33">
        <v>0.1</v>
      </c>
      <c r="BI703" s="33">
        <v>0.1</v>
      </c>
      <c r="BJ703" s="32" t="s">
        <v>133</v>
      </c>
      <c r="BK703" s="32" t="s">
        <v>133</v>
      </c>
      <c r="BL703" s="32" t="s">
        <v>133</v>
      </c>
      <c r="BM703" s="34">
        <v>0.24</v>
      </c>
      <c r="BN703" s="34">
        <v>0.03</v>
      </c>
      <c r="BO703" s="34" t="s">
        <v>133</v>
      </c>
      <c r="BP703" s="34" t="s">
        <v>133</v>
      </c>
      <c r="BQ703" s="16">
        <f t="shared" si="93"/>
        <v>-1.056</v>
      </c>
      <c r="BR703" s="16">
        <f t="shared" si="100"/>
        <v>0.87361318671366217</v>
      </c>
      <c r="BS703" s="16">
        <f t="shared" si="101"/>
        <v>0.87361318671366217</v>
      </c>
      <c r="BT703" s="35">
        <v>-0.36599999999999999</v>
      </c>
      <c r="BU703" s="35">
        <v>0.28139610179953067</v>
      </c>
      <c r="BV703" s="35">
        <v>0.28059928172283333</v>
      </c>
      <c r="BW703" s="35" t="s">
        <v>11530</v>
      </c>
      <c r="BX703" s="36">
        <v>0</v>
      </c>
      <c r="BY703" s="37" t="s">
        <v>133</v>
      </c>
      <c r="BZ703" s="38" t="s">
        <v>133</v>
      </c>
    </row>
    <row r="704" spans="1:78" ht="50.1" customHeight="1">
      <c r="A704" s="19" t="s">
        <v>1794</v>
      </c>
      <c r="B704" s="20" t="s">
        <v>11909</v>
      </c>
      <c r="C704" s="21">
        <v>8</v>
      </c>
      <c r="D704" s="21" t="s">
        <v>11523</v>
      </c>
      <c r="E704" s="40">
        <v>5.46</v>
      </c>
      <c r="F704" s="40">
        <v>102.93</v>
      </c>
      <c r="G704" s="41">
        <v>1</v>
      </c>
      <c r="H704" s="22">
        <v>1450</v>
      </c>
      <c r="I704" s="22">
        <v>30</v>
      </c>
      <c r="J704" s="23">
        <v>1340</v>
      </c>
      <c r="K704" s="23">
        <v>49</v>
      </c>
      <c r="L704" s="23">
        <v>41</v>
      </c>
      <c r="M704" s="24" t="s">
        <v>11532</v>
      </c>
      <c r="N704" s="25" t="s">
        <v>11524</v>
      </c>
      <c r="O704" s="25" t="s">
        <v>11525</v>
      </c>
      <c r="P704" s="25" t="s">
        <v>11524</v>
      </c>
      <c r="Q704" s="25" t="s">
        <v>11526</v>
      </c>
      <c r="R704" s="25">
        <v>0.88</v>
      </c>
      <c r="S704" s="44">
        <v>3</v>
      </c>
      <c r="T704" s="26" t="s">
        <v>11527</v>
      </c>
      <c r="U704" s="27">
        <v>0.01</v>
      </c>
      <c r="V704" s="27">
        <v>0.01</v>
      </c>
      <c r="W704" s="27" t="s">
        <v>190</v>
      </c>
      <c r="X704" s="27">
        <v>0</v>
      </c>
      <c r="Y704" s="27">
        <v>0</v>
      </c>
      <c r="Z704" s="27">
        <v>0.01</v>
      </c>
      <c r="AA704" s="27">
        <v>0.01</v>
      </c>
      <c r="AB704" s="28">
        <v>0.02</v>
      </c>
      <c r="AC704" s="28">
        <v>0</v>
      </c>
      <c r="AD704" s="28">
        <v>0</v>
      </c>
      <c r="AE704" s="28">
        <v>0.01</v>
      </c>
      <c r="AF704" s="28">
        <v>0</v>
      </c>
      <c r="AG704" s="39">
        <v>0.1</v>
      </c>
      <c r="AH704" s="39">
        <v>0.1</v>
      </c>
      <c r="AI704" s="39" t="s">
        <v>133</v>
      </c>
      <c r="AJ704" s="39" t="s">
        <v>133</v>
      </c>
      <c r="AK704" s="39" t="s">
        <v>133</v>
      </c>
      <c r="AL704" s="45">
        <v>0.38800000000000001</v>
      </c>
      <c r="AM704" s="15" t="s">
        <v>191</v>
      </c>
      <c r="AN704" s="15">
        <v>0.14387494569938158</v>
      </c>
      <c r="AO704" s="15">
        <v>0.14387494569938158</v>
      </c>
      <c r="AP704" s="47">
        <v>0.1424780684877501</v>
      </c>
      <c r="AQ704" s="29" t="s">
        <v>133</v>
      </c>
      <c r="AR704" s="29" t="s">
        <v>133</v>
      </c>
      <c r="AS704" s="148">
        <v>-0.6</v>
      </c>
      <c r="AT704" s="148">
        <v>-0.35</v>
      </c>
      <c r="AU704" s="48">
        <v>0</v>
      </c>
      <c r="AV704" s="47">
        <v>0.35</v>
      </c>
      <c r="AW704" s="47">
        <v>0.7</v>
      </c>
      <c r="AX704" s="29" t="s">
        <v>133</v>
      </c>
      <c r="AY704" s="29" t="s">
        <v>133</v>
      </c>
      <c r="AZ704" s="47">
        <v>1.7</v>
      </c>
      <c r="BA704" s="30">
        <v>0</v>
      </c>
      <c r="BB704" s="42">
        <v>5</v>
      </c>
      <c r="BC704" s="31" t="s">
        <v>11528</v>
      </c>
      <c r="BD704" s="31" t="s">
        <v>11529</v>
      </c>
      <c r="BE704" s="31" t="s">
        <v>1709</v>
      </c>
      <c r="BF704" s="32">
        <f t="shared" si="102"/>
        <v>0.85</v>
      </c>
      <c r="BG704" s="32">
        <f t="shared" si="103"/>
        <v>0.85</v>
      </c>
      <c r="BH704" s="33">
        <v>0.1</v>
      </c>
      <c r="BI704" s="33">
        <v>0.1</v>
      </c>
      <c r="BJ704" s="32" t="s">
        <v>133</v>
      </c>
      <c r="BK704" s="32" t="s">
        <v>133</v>
      </c>
      <c r="BL704" s="32" t="s">
        <v>133</v>
      </c>
      <c r="BM704" s="34">
        <v>0.2</v>
      </c>
      <c r="BN704" s="34">
        <v>0.02</v>
      </c>
      <c r="BO704" s="34" t="s">
        <v>133</v>
      </c>
      <c r="BP704" s="34" t="s">
        <v>133</v>
      </c>
      <c r="BQ704" s="16">
        <f t="shared" si="93"/>
        <v>-0.46199999999999997</v>
      </c>
      <c r="BR704" s="16">
        <f t="shared" si="100"/>
        <v>0.87361318671366217</v>
      </c>
      <c r="BS704" s="16">
        <f t="shared" si="101"/>
        <v>0.87361318671366217</v>
      </c>
      <c r="BT704" s="35">
        <v>8.8000000000000023E-2</v>
      </c>
      <c r="BU704" s="35">
        <v>0.30407745422683585</v>
      </c>
      <c r="BV704" s="35">
        <v>0.30337254630609517</v>
      </c>
      <c r="BW704" s="35" t="s">
        <v>11530</v>
      </c>
      <c r="BX704" s="36">
        <v>0</v>
      </c>
      <c r="BY704" s="37" t="s">
        <v>133</v>
      </c>
      <c r="BZ704" s="38" t="s">
        <v>133</v>
      </c>
    </row>
    <row r="705" spans="1:78" ht="50.1" customHeight="1">
      <c r="A705" s="19" t="s">
        <v>1795</v>
      </c>
      <c r="B705" s="20" t="s">
        <v>11909</v>
      </c>
      <c r="C705" s="21">
        <v>8</v>
      </c>
      <c r="D705" s="21" t="s">
        <v>11523</v>
      </c>
      <c r="E705" s="40">
        <v>5.5</v>
      </c>
      <c r="F705" s="40">
        <v>102.92</v>
      </c>
      <c r="G705" s="41">
        <v>1</v>
      </c>
      <c r="H705" s="22">
        <v>2060</v>
      </c>
      <c r="I705" s="22">
        <v>30</v>
      </c>
      <c r="J705" s="23">
        <v>1658</v>
      </c>
      <c r="K705" s="23">
        <v>68</v>
      </c>
      <c r="L705" s="23">
        <v>92</v>
      </c>
      <c r="M705" s="24" t="s">
        <v>11524</v>
      </c>
      <c r="N705" s="25" t="s">
        <v>11524</v>
      </c>
      <c r="O705" s="25" t="s">
        <v>11525</v>
      </c>
      <c r="P705" s="25" t="s">
        <v>11524</v>
      </c>
      <c r="Q705" s="25" t="s">
        <v>11526</v>
      </c>
      <c r="R705" s="25">
        <v>0.34</v>
      </c>
      <c r="S705" s="44">
        <v>0.5</v>
      </c>
      <c r="T705" s="26" t="s">
        <v>11527</v>
      </c>
      <c r="U705" s="27">
        <v>0.01</v>
      </c>
      <c r="V705" s="27">
        <v>0.01</v>
      </c>
      <c r="W705" s="27" t="s">
        <v>190</v>
      </c>
      <c r="X705" s="27">
        <v>0</v>
      </c>
      <c r="Y705" s="27">
        <v>0</v>
      </c>
      <c r="Z705" s="27">
        <v>0.01</v>
      </c>
      <c r="AA705" s="27">
        <v>0.01</v>
      </c>
      <c r="AB705" s="28">
        <v>0.02</v>
      </c>
      <c r="AC705" s="28">
        <v>0</v>
      </c>
      <c r="AD705" s="28">
        <v>0</v>
      </c>
      <c r="AE705" s="28">
        <v>0.01</v>
      </c>
      <c r="AF705" s="28">
        <v>0</v>
      </c>
      <c r="AG705" s="39">
        <v>0.1</v>
      </c>
      <c r="AH705" s="39">
        <v>0.1</v>
      </c>
      <c r="AI705" s="39" t="s">
        <v>133</v>
      </c>
      <c r="AJ705" s="39" t="s">
        <v>133</v>
      </c>
      <c r="AK705" s="39" t="s">
        <v>133</v>
      </c>
      <c r="AL705" s="45">
        <v>0.36299999999999999</v>
      </c>
      <c r="AM705" s="15" t="s">
        <v>191</v>
      </c>
      <c r="AN705" s="15">
        <v>0.14387494569938158</v>
      </c>
      <c r="AO705" s="15">
        <v>0.14387494569938158</v>
      </c>
      <c r="AP705" s="47">
        <v>0.1424780684877501</v>
      </c>
      <c r="AQ705" s="29" t="s">
        <v>133</v>
      </c>
      <c r="AR705" s="29" t="s">
        <v>133</v>
      </c>
      <c r="AS705" s="148">
        <v>-0.6</v>
      </c>
      <c r="AT705" s="148">
        <v>-0.35</v>
      </c>
      <c r="AU705" s="48">
        <v>0</v>
      </c>
      <c r="AV705" s="47">
        <v>0.35</v>
      </c>
      <c r="AW705" s="47">
        <v>0.7</v>
      </c>
      <c r="AX705" s="29" t="s">
        <v>133</v>
      </c>
      <c r="AY705" s="29" t="s">
        <v>133</v>
      </c>
      <c r="AZ705" s="47">
        <v>1.7</v>
      </c>
      <c r="BA705" s="30">
        <v>0</v>
      </c>
      <c r="BB705" s="42">
        <v>5</v>
      </c>
      <c r="BC705" s="31" t="s">
        <v>11528</v>
      </c>
      <c r="BD705" s="31" t="s">
        <v>11529</v>
      </c>
      <c r="BE705" s="31" t="s">
        <v>1709</v>
      </c>
      <c r="BF705" s="32">
        <f t="shared" si="102"/>
        <v>0.85</v>
      </c>
      <c r="BG705" s="32">
        <f t="shared" si="103"/>
        <v>0.85</v>
      </c>
      <c r="BH705" s="33">
        <v>0.1</v>
      </c>
      <c r="BI705" s="33">
        <v>0.1</v>
      </c>
      <c r="BJ705" s="32" t="s">
        <v>133</v>
      </c>
      <c r="BK705" s="32" t="s">
        <v>133</v>
      </c>
      <c r="BL705" s="32" t="s">
        <v>133</v>
      </c>
      <c r="BM705" s="34">
        <v>0.01</v>
      </c>
      <c r="BN705" s="34">
        <v>0.01</v>
      </c>
      <c r="BO705" s="34" t="s">
        <v>133</v>
      </c>
      <c r="BP705" s="34" t="s">
        <v>133</v>
      </c>
      <c r="BQ705" s="16">
        <f t="shared" si="93"/>
        <v>-0.48699999999999999</v>
      </c>
      <c r="BR705" s="16">
        <f t="shared" si="100"/>
        <v>0.87361318671366217</v>
      </c>
      <c r="BS705" s="16">
        <f t="shared" si="101"/>
        <v>0.87361318671366217</v>
      </c>
      <c r="BT705" s="35">
        <v>-0.127</v>
      </c>
      <c r="BU705" s="35">
        <v>0.23516660498395406</v>
      </c>
      <c r="BV705" s="35">
        <v>0.23427661492005808</v>
      </c>
      <c r="BW705" s="35" t="s">
        <v>11530</v>
      </c>
      <c r="BX705" s="36">
        <v>0</v>
      </c>
      <c r="BY705" s="37" t="s">
        <v>133</v>
      </c>
      <c r="BZ705" s="38" t="s">
        <v>133</v>
      </c>
    </row>
    <row r="706" spans="1:78" ht="50.1" customHeight="1">
      <c r="A706" s="19" t="s">
        <v>1796</v>
      </c>
      <c r="B706" s="20" t="s">
        <v>11909</v>
      </c>
      <c r="C706" s="21">
        <v>8</v>
      </c>
      <c r="D706" s="21" t="s">
        <v>11523</v>
      </c>
      <c r="E706" s="40">
        <v>5.5</v>
      </c>
      <c r="F706" s="40">
        <v>102.92</v>
      </c>
      <c r="G706" s="41">
        <v>1</v>
      </c>
      <c r="H706" s="22">
        <v>1750</v>
      </c>
      <c r="I706" s="22">
        <v>30</v>
      </c>
      <c r="J706" s="23">
        <v>2028</v>
      </c>
      <c r="K706" s="23">
        <v>90</v>
      </c>
      <c r="L706" s="23">
        <v>81</v>
      </c>
      <c r="M706" s="24" t="s">
        <v>11524</v>
      </c>
      <c r="N706" s="25" t="s">
        <v>11524</v>
      </c>
      <c r="O706" s="25" t="s">
        <v>11524</v>
      </c>
      <c r="P706" s="25" t="s">
        <v>11524</v>
      </c>
      <c r="Q706" s="25" t="s">
        <v>11526</v>
      </c>
      <c r="R706" s="25">
        <v>0.56000000000000005</v>
      </c>
      <c r="S706" s="44">
        <v>0.8</v>
      </c>
      <c r="T706" s="26" t="s">
        <v>11527</v>
      </c>
      <c r="U706" s="27">
        <v>0.01</v>
      </c>
      <c r="V706" s="27">
        <v>0.01</v>
      </c>
      <c r="W706" s="27" t="s">
        <v>190</v>
      </c>
      <c r="X706" s="27">
        <v>0</v>
      </c>
      <c r="Y706" s="27">
        <v>0</v>
      </c>
      <c r="Z706" s="27">
        <v>0.01</v>
      </c>
      <c r="AA706" s="27">
        <v>0.01</v>
      </c>
      <c r="AB706" s="28">
        <v>0.02</v>
      </c>
      <c r="AC706" s="28">
        <v>0</v>
      </c>
      <c r="AD706" s="28">
        <v>0</v>
      </c>
      <c r="AE706" s="28">
        <v>0.01</v>
      </c>
      <c r="AF706" s="28">
        <v>0</v>
      </c>
      <c r="AG706" s="39">
        <v>0.1</v>
      </c>
      <c r="AH706" s="39">
        <v>0.1</v>
      </c>
      <c r="AI706" s="39" t="s">
        <v>133</v>
      </c>
      <c r="AJ706" s="39" t="s">
        <v>133</v>
      </c>
      <c r="AK706" s="39" t="s">
        <v>133</v>
      </c>
      <c r="AL706" s="45">
        <v>0.158</v>
      </c>
      <c r="AM706" s="15" t="s">
        <v>191</v>
      </c>
      <c r="AN706" s="15">
        <v>0.14387494569938158</v>
      </c>
      <c r="AO706" s="15">
        <v>0.14387494569938158</v>
      </c>
      <c r="AP706" s="47">
        <v>0.1424780684877501</v>
      </c>
      <c r="AQ706" s="29" t="s">
        <v>133</v>
      </c>
      <c r="AR706" s="29" t="s">
        <v>133</v>
      </c>
      <c r="AS706" s="148">
        <v>-0.6</v>
      </c>
      <c r="AT706" s="148">
        <v>-0.35</v>
      </c>
      <c r="AU706" s="48">
        <v>0</v>
      </c>
      <c r="AV706" s="47">
        <v>0.35</v>
      </c>
      <c r="AW706" s="47">
        <v>0.7</v>
      </c>
      <c r="AX706" s="29" t="s">
        <v>133</v>
      </c>
      <c r="AY706" s="29" t="s">
        <v>133</v>
      </c>
      <c r="AZ706" s="47">
        <v>1.7</v>
      </c>
      <c r="BA706" s="30">
        <v>0</v>
      </c>
      <c r="BB706" s="42">
        <v>5</v>
      </c>
      <c r="BC706" s="31" t="s">
        <v>11528</v>
      </c>
      <c r="BD706" s="31" t="s">
        <v>11529</v>
      </c>
      <c r="BE706" s="31" t="s">
        <v>1709</v>
      </c>
      <c r="BF706" s="32">
        <f t="shared" si="102"/>
        <v>0.85</v>
      </c>
      <c r="BG706" s="32">
        <f t="shared" si="103"/>
        <v>0.85</v>
      </c>
      <c r="BH706" s="33">
        <v>0.1</v>
      </c>
      <c r="BI706" s="33">
        <v>0.1</v>
      </c>
      <c r="BJ706" s="32" t="s">
        <v>133</v>
      </c>
      <c r="BK706" s="32" t="s">
        <v>133</v>
      </c>
      <c r="BL706" s="32" t="s">
        <v>133</v>
      </c>
      <c r="BM706" s="34">
        <v>0.08</v>
      </c>
      <c r="BN706" s="34">
        <v>0.01</v>
      </c>
      <c r="BO706" s="34" t="s">
        <v>133</v>
      </c>
      <c r="BP706" s="34" t="s">
        <v>133</v>
      </c>
      <c r="BQ706" s="16">
        <f>AL706-BF706</f>
        <v>-0.69199999999999995</v>
      </c>
      <c r="BR706" s="16">
        <f t="shared" si="100"/>
        <v>0.87361318671366217</v>
      </c>
      <c r="BS706" s="16">
        <f t="shared" si="101"/>
        <v>0.87361318671366217</v>
      </c>
      <c r="BT706" s="35">
        <v>-0.16200000000000003</v>
      </c>
      <c r="BU706" s="35">
        <v>0.26139610179953071</v>
      </c>
      <c r="BV706" s="35">
        <v>0.26059928172283336</v>
      </c>
      <c r="BW706" s="35" t="s">
        <v>11530</v>
      </c>
      <c r="BX706" s="36">
        <v>0</v>
      </c>
      <c r="BY706" s="37" t="s">
        <v>133</v>
      </c>
      <c r="BZ706" s="38" t="s">
        <v>133</v>
      </c>
    </row>
    <row r="707" spans="1:78" s="63" customFormat="1" ht="50.1" customHeight="1">
      <c r="A707" s="49" t="s">
        <v>1797</v>
      </c>
      <c r="B707" s="20" t="s">
        <v>11910</v>
      </c>
      <c r="C707" s="21">
        <v>8</v>
      </c>
      <c r="D707" s="43" t="s">
        <v>11535</v>
      </c>
      <c r="E707" s="40">
        <v>-4.6538000000000004</v>
      </c>
      <c r="F707" s="40">
        <v>119.1353</v>
      </c>
      <c r="G707" s="41">
        <v>1</v>
      </c>
      <c r="H707" s="41">
        <v>490</v>
      </c>
      <c r="I707" s="41">
        <v>30</v>
      </c>
      <c r="J707" s="50">
        <v>114</v>
      </c>
      <c r="K707" s="50">
        <v>228</v>
      </c>
      <c r="L707" s="50">
        <v>0</v>
      </c>
      <c r="M707" s="51" t="s">
        <v>132</v>
      </c>
      <c r="N707" s="52" t="s">
        <v>133</v>
      </c>
      <c r="O707" s="52" t="s">
        <v>133</v>
      </c>
      <c r="P707" s="52" t="s">
        <v>133</v>
      </c>
      <c r="Q707" s="52" t="s">
        <v>133</v>
      </c>
      <c r="R707" s="52" t="s">
        <v>133</v>
      </c>
      <c r="S707" s="53" t="s">
        <v>133</v>
      </c>
      <c r="T707" s="54" t="s">
        <v>11533</v>
      </c>
      <c r="U707" s="27" t="s">
        <v>133</v>
      </c>
      <c r="V707" s="27">
        <v>0.01</v>
      </c>
      <c r="W707" s="27" t="s">
        <v>133</v>
      </c>
      <c r="X707" s="27" t="s">
        <v>133</v>
      </c>
      <c r="Y707" s="27">
        <v>0</v>
      </c>
      <c r="Z707" s="27" t="s">
        <v>133</v>
      </c>
      <c r="AA707" s="27" t="s">
        <v>133</v>
      </c>
      <c r="AB707" s="28" t="s">
        <v>133</v>
      </c>
      <c r="AC707" s="28" t="s">
        <v>133</v>
      </c>
      <c r="AD707" s="28">
        <v>0</v>
      </c>
      <c r="AE707" s="28" t="s">
        <v>133</v>
      </c>
      <c r="AF707" s="28">
        <v>0.02</v>
      </c>
      <c r="AG707" s="28">
        <v>0.1</v>
      </c>
      <c r="AH707" s="28">
        <v>0.1</v>
      </c>
      <c r="AI707" s="28" t="s">
        <v>133</v>
      </c>
      <c r="AJ707" s="28" t="s">
        <v>133</v>
      </c>
      <c r="AK707" s="28" t="s">
        <v>133</v>
      </c>
      <c r="AL707" s="28">
        <v>-1.48</v>
      </c>
      <c r="AM707" s="55" t="s">
        <v>6044</v>
      </c>
      <c r="AN707" s="15">
        <f>0.11+0.19</f>
        <v>0.3</v>
      </c>
      <c r="AO707" s="15">
        <f>0.11+0.19</f>
        <v>0.3</v>
      </c>
      <c r="AP707" s="47">
        <v>-0.88040257220600004</v>
      </c>
      <c r="AQ707" s="56" t="s">
        <v>133</v>
      </c>
      <c r="AR707" s="56" t="s">
        <v>133</v>
      </c>
      <c r="AS707" s="47">
        <v>-0.28361338290482763</v>
      </c>
      <c r="AT707" s="47">
        <v>-0.17288661709517025</v>
      </c>
      <c r="AU707" s="47" t="s">
        <v>133</v>
      </c>
      <c r="AV707" s="47" t="s">
        <v>133</v>
      </c>
      <c r="AW707" s="47" t="s">
        <v>133</v>
      </c>
      <c r="AX707" s="56" t="s">
        <v>133</v>
      </c>
      <c r="AY707" s="56" t="s">
        <v>133</v>
      </c>
      <c r="AZ707" s="47" t="s">
        <v>133</v>
      </c>
      <c r="BA707" s="30">
        <v>0</v>
      </c>
      <c r="BB707" s="42">
        <v>1</v>
      </c>
      <c r="BC707" s="57" t="s">
        <v>1019</v>
      </c>
      <c r="BD707" s="57" t="s">
        <v>132</v>
      </c>
      <c r="BE707" s="57" t="s">
        <v>11718</v>
      </c>
      <c r="BF707" s="33">
        <f>(AT707+AP707)/2</f>
        <v>-0.52664459465058511</v>
      </c>
      <c r="BG707" s="33">
        <f>(AT707-ASP7)/2</f>
        <v>-8.6443308547585127E-2</v>
      </c>
      <c r="BH707" s="33" t="s">
        <v>133</v>
      </c>
      <c r="BI707" s="33" t="s">
        <v>133</v>
      </c>
      <c r="BJ707" s="33" t="s">
        <v>133</v>
      </c>
      <c r="BK707" s="33" t="s">
        <v>133</v>
      </c>
      <c r="BL707" s="33" t="s">
        <v>133</v>
      </c>
      <c r="BM707" s="58" t="s">
        <v>133</v>
      </c>
      <c r="BN707" s="58" t="s">
        <v>133</v>
      </c>
      <c r="BO707" s="58" t="s">
        <v>133</v>
      </c>
      <c r="BP707" s="58" t="s">
        <v>133</v>
      </c>
      <c r="BQ707" s="16">
        <f>AL707-BF707</f>
        <v>-0.95335540534941488</v>
      </c>
      <c r="BR707" s="16">
        <f t="shared" ref="BR707:BR770" si="104">SQRT(SUMSQ(AN707,BG707,IF(OR(BH707="n/a",BH707="nd"),0,BH707),IF(OR(BI707="n/a",BI707="nd"),0,BI707)))</f>
        <v>0.31220577443835501</v>
      </c>
      <c r="BS707" s="16">
        <f t="shared" ref="BS707:BS770" si="105">SQRT(SUMSQ(AO707,BG707,IF(OR(BH707="n/a",BH707="nd"),0,BH707),IF(OR(BI707="n/a",BI707="nd"),0,BI707)))</f>
        <v>0.31220577443835501</v>
      </c>
      <c r="BT707" s="59">
        <v>-0.53453622677199375</v>
      </c>
      <c r="BU707" s="59">
        <v>0.25245621544162777</v>
      </c>
      <c r="BV707" s="59">
        <v>0.25245621544162777</v>
      </c>
      <c r="BW707" s="59" t="s">
        <v>11819</v>
      </c>
      <c r="BX707" s="60">
        <v>0</v>
      </c>
      <c r="BY707" s="61" t="s">
        <v>133</v>
      </c>
      <c r="BZ707" s="62" t="s">
        <v>11821</v>
      </c>
    </row>
    <row r="708" spans="1:78" s="63" customFormat="1" ht="50.1" customHeight="1">
      <c r="A708" s="49" t="s">
        <v>1798</v>
      </c>
      <c r="B708" s="20" t="s">
        <v>11910</v>
      </c>
      <c r="C708" s="21">
        <v>8</v>
      </c>
      <c r="D708" s="43" t="s">
        <v>11535</v>
      </c>
      <c r="E708" s="40">
        <v>-4.6532600000000004</v>
      </c>
      <c r="F708" s="40">
        <v>119.13836000000001</v>
      </c>
      <c r="G708" s="41">
        <v>1</v>
      </c>
      <c r="H708" s="41">
        <v>560</v>
      </c>
      <c r="I708" s="41">
        <v>30</v>
      </c>
      <c r="J708" s="50">
        <v>187.5</v>
      </c>
      <c r="K708" s="50">
        <v>279</v>
      </c>
      <c r="L708" s="50">
        <v>96</v>
      </c>
      <c r="M708" s="51" t="s">
        <v>132</v>
      </c>
      <c r="N708" s="52" t="s">
        <v>133</v>
      </c>
      <c r="O708" s="52" t="s">
        <v>133</v>
      </c>
      <c r="P708" s="52" t="s">
        <v>133</v>
      </c>
      <c r="Q708" s="52" t="s">
        <v>133</v>
      </c>
      <c r="R708" s="52" t="s">
        <v>133</v>
      </c>
      <c r="S708" s="53" t="s">
        <v>133</v>
      </c>
      <c r="T708" s="54" t="s">
        <v>11533</v>
      </c>
      <c r="U708" s="27" t="s">
        <v>133</v>
      </c>
      <c r="V708" s="27">
        <v>0.01</v>
      </c>
      <c r="W708" s="27" t="s">
        <v>133</v>
      </c>
      <c r="X708" s="27" t="s">
        <v>133</v>
      </c>
      <c r="Y708" s="27">
        <v>0</v>
      </c>
      <c r="Z708" s="27" t="s">
        <v>133</v>
      </c>
      <c r="AA708" s="27" t="s">
        <v>133</v>
      </c>
      <c r="AB708" s="28" t="s">
        <v>133</v>
      </c>
      <c r="AC708" s="28" t="s">
        <v>133</v>
      </c>
      <c r="AD708" s="28">
        <v>0</v>
      </c>
      <c r="AE708" s="28" t="s">
        <v>133</v>
      </c>
      <c r="AF708" s="28">
        <v>0.02</v>
      </c>
      <c r="AG708" s="28">
        <v>0.1</v>
      </c>
      <c r="AH708" s="28">
        <v>0.1</v>
      </c>
      <c r="AI708" s="28" t="s">
        <v>133</v>
      </c>
      <c r="AJ708" s="28" t="s">
        <v>133</v>
      </c>
      <c r="AK708" s="28" t="s">
        <v>133</v>
      </c>
      <c r="AL708" s="28">
        <v>-1.22</v>
      </c>
      <c r="AM708" s="55" t="s">
        <v>6044</v>
      </c>
      <c r="AN708" s="15">
        <f>0.1+0.19</f>
        <v>0.29000000000000004</v>
      </c>
      <c r="AO708" s="15">
        <f>0.1+0.19</f>
        <v>0.29000000000000004</v>
      </c>
      <c r="AP708" s="47">
        <v>-0.88040257220600004</v>
      </c>
      <c r="AQ708" s="56" t="s">
        <v>133</v>
      </c>
      <c r="AR708" s="56" t="s">
        <v>133</v>
      </c>
      <c r="AS708" s="47">
        <v>-0.28361338290482763</v>
      </c>
      <c r="AT708" s="47">
        <v>-0.17288661709517025</v>
      </c>
      <c r="AU708" s="47" t="s">
        <v>133</v>
      </c>
      <c r="AV708" s="47" t="s">
        <v>133</v>
      </c>
      <c r="AW708" s="47" t="s">
        <v>133</v>
      </c>
      <c r="AX708" s="56" t="s">
        <v>133</v>
      </c>
      <c r="AY708" s="56" t="s">
        <v>133</v>
      </c>
      <c r="AZ708" s="47" t="s">
        <v>133</v>
      </c>
      <c r="BA708" s="30">
        <v>0</v>
      </c>
      <c r="BB708" s="42">
        <v>1</v>
      </c>
      <c r="BC708" s="57" t="s">
        <v>1019</v>
      </c>
      <c r="BD708" s="57" t="s">
        <v>132</v>
      </c>
      <c r="BE708" s="57" t="s">
        <v>11718</v>
      </c>
      <c r="BF708" s="33">
        <f t="shared" ref="BF708:BF731" si="106">(AT708+AP708)/2</f>
        <v>-0.52664459465058511</v>
      </c>
      <c r="BG708" s="33">
        <f t="shared" ref="BG708:BG731" si="107">(AT708-ASP8)/2</f>
        <v>-8.6443308547585127E-2</v>
      </c>
      <c r="BH708" s="33" t="s">
        <v>133</v>
      </c>
      <c r="BI708" s="33" t="s">
        <v>133</v>
      </c>
      <c r="BJ708" s="33" t="s">
        <v>133</v>
      </c>
      <c r="BK708" s="33" t="s">
        <v>133</v>
      </c>
      <c r="BL708" s="33" t="s">
        <v>133</v>
      </c>
      <c r="BM708" s="58" t="s">
        <v>133</v>
      </c>
      <c r="BN708" s="58" t="s">
        <v>133</v>
      </c>
      <c r="BO708" s="58" t="s">
        <v>133</v>
      </c>
      <c r="BP708" s="58" t="s">
        <v>133</v>
      </c>
      <c r="BQ708" s="16">
        <f t="shared" ref="BQ708:BQ770" si="108">AL708-BF708</f>
        <v>-0.69335540534941487</v>
      </c>
      <c r="BR708" s="16">
        <f t="shared" si="104"/>
        <v>0.3026093944223362</v>
      </c>
      <c r="BS708" s="16">
        <f t="shared" si="105"/>
        <v>0.3026093944223362</v>
      </c>
      <c r="BT708" s="59">
        <v>-0.14453622677199401</v>
      </c>
      <c r="BU708" s="59">
        <v>0.24846356013530349</v>
      </c>
      <c r="BV708" s="59">
        <v>0.24846356013530349</v>
      </c>
      <c r="BW708" s="59" t="s">
        <v>11819</v>
      </c>
      <c r="BX708" s="60">
        <v>0</v>
      </c>
      <c r="BY708" s="61" t="s">
        <v>133</v>
      </c>
      <c r="BZ708" s="62" t="s">
        <v>11822</v>
      </c>
    </row>
    <row r="709" spans="1:78" s="63" customFormat="1" ht="50.1" customHeight="1">
      <c r="A709" s="49" t="s">
        <v>1799</v>
      </c>
      <c r="B709" s="20" t="s">
        <v>11910</v>
      </c>
      <c r="C709" s="21">
        <v>8</v>
      </c>
      <c r="D709" s="43" t="s">
        <v>11535</v>
      </c>
      <c r="E709" s="40">
        <v>-4.6532999999999998</v>
      </c>
      <c r="F709" s="40">
        <v>119.13839</v>
      </c>
      <c r="G709" s="41">
        <v>1</v>
      </c>
      <c r="H709" s="41">
        <v>620</v>
      </c>
      <c r="I709" s="41">
        <v>30</v>
      </c>
      <c r="J709" s="50">
        <v>236.5</v>
      </c>
      <c r="K709" s="50">
        <v>333</v>
      </c>
      <c r="L709" s="50">
        <v>140</v>
      </c>
      <c r="M709" s="51" t="s">
        <v>132</v>
      </c>
      <c r="N709" s="52" t="s">
        <v>133</v>
      </c>
      <c r="O709" s="52" t="s">
        <v>133</v>
      </c>
      <c r="P709" s="52" t="s">
        <v>133</v>
      </c>
      <c r="Q709" s="52" t="s">
        <v>133</v>
      </c>
      <c r="R709" s="52" t="s">
        <v>133</v>
      </c>
      <c r="S709" s="53" t="s">
        <v>133</v>
      </c>
      <c r="T709" s="54" t="s">
        <v>11533</v>
      </c>
      <c r="U709" s="27" t="s">
        <v>133</v>
      </c>
      <c r="V709" s="27">
        <v>0.01</v>
      </c>
      <c r="W709" s="27" t="s">
        <v>133</v>
      </c>
      <c r="X709" s="27" t="s">
        <v>133</v>
      </c>
      <c r="Y709" s="27">
        <v>0</v>
      </c>
      <c r="Z709" s="27" t="s">
        <v>133</v>
      </c>
      <c r="AA709" s="27" t="s">
        <v>133</v>
      </c>
      <c r="AB709" s="28" t="s">
        <v>133</v>
      </c>
      <c r="AC709" s="28" t="s">
        <v>133</v>
      </c>
      <c r="AD709" s="28">
        <v>0</v>
      </c>
      <c r="AE709" s="28" t="s">
        <v>133</v>
      </c>
      <c r="AF709" s="28">
        <v>0.02</v>
      </c>
      <c r="AG709" s="28">
        <v>0.1</v>
      </c>
      <c r="AH709" s="28">
        <v>0.1</v>
      </c>
      <c r="AI709" s="28" t="s">
        <v>133</v>
      </c>
      <c r="AJ709" s="28" t="s">
        <v>133</v>
      </c>
      <c r="AK709" s="28" t="s">
        <v>133</v>
      </c>
      <c r="AL709" s="28">
        <v>-1.19</v>
      </c>
      <c r="AM709" s="55" t="s">
        <v>6044</v>
      </c>
      <c r="AN709" s="15">
        <f>0.1+0.19</f>
        <v>0.29000000000000004</v>
      </c>
      <c r="AO709" s="15">
        <f>0.1+0.19</f>
        <v>0.29000000000000004</v>
      </c>
      <c r="AP709" s="47">
        <v>-0.88040257220600004</v>
      </c>
      <c r="AQ709" s="56" t="s">
        <v>133</v>
      </c>
      <c r="AR709" s="56" t="s">
        <v>133</v>
      </c>
      <c r="AS709" s="47">
        <v>-0.28361338290482763</v>
      </c>
      <c r="AT709" s="47">
        <v>-0.17288661709517025</v>
      </c>
      <c r="AU709" s="47" t="s">
        <v>133</v>
      </c>
      <c r="AV709" s="47" t="s">
        <v>133</v>
      </c>
      <c r="AW709" s="47" t="s">
        <v>133</v>
      </c>
      <c r="AX709" s="56" t="s">
        <v>133</v>
      </c>
      <c r="AY709" s="56" t="s">
        <v>133</v>
      </c>
      <c r="AZ709" s="47" t="s">
        <v>133</v>
      </c>
      <c r="BA709" s="30">
        <v>0</v>
      </c>
      <c r="BB709" s="42">
        <v>1</v>
      </c>
      <c r="BC709" s="57" t="s">
        <v>1019</v>
      </c>
      <c r="BD709" s="57" t="s">
        <v>132</v>
      </c>
      <c r="BE709" s="57" t="s">
        <v>11718</v>
      </c>
      <c r="BF709" s="33">
        <f t="shared" si="106"/>
        <v>-0.52664459465058511</v>
      </c>
      <c r="BG709" s="33">
        <f t="shared" si="107"/>
        <v>-8.6443308547585127E-2</v>
      </c>
      <c r="BH709" s="33" t="s">
        <v>133</v>
      </c>
      <c r="BI709" s="33" t="s">
        <v>133</v>
      </c>
      <c r="BJ709" s="33" t="s">
        <v>133</v>
      </c>
      <c r="BK709" s="33" t="s">
        <v>133</v>
      </c>
      <c r="BL709" s="33" t="s">
        <v>133</v>
      </c>
      <c r="BM709" s="58" t="s">
        <v>133</v>
      </c>
      <c r="BN709" s="58" t="s">
        <v>133</v>
      </c>
      <c r="BO709" s="58" t="s">
        <v>133</v>
      </c>
      <c r="BP709" s="58" t="s">
        <v>133</v>
      </c>
      <c r="BQ709" s="16">
        <f t="shared" si="108"/>
        <v>-0.66335540534941484</v>
      </c>
      <c r="BR709" s="16">
        <f t="shared" si="104"/>
        <v>0.3026093944223362</v>
      </c>
      <c r="BS709" s="16">
        <f t="shared" si="105"/>
        <v>0.3026093944223362</v>
      </c>
      <c r="BT709" s="59">
        <v>-0.11453622677199377</v>
      </c>
      <c r="BU709" s="59">
        <v>0.24846356013530349</v>
      </c>
      <c r="BV709" s="59">
        <v>0.24846356013530349</v>
      </c>
      <c r="BW709" s="59" t="s">
        <v>11819</v>
      </c>
      <c r="BX709" s="60">
        <v>0</v>
      </c>
      <c r="BY709" s="61" t="s">
        <v>133</v>
      </c>
      <c r="BZ709" s="62" t="s">
        <v>11822</v>
      </c>
    </row>
    <row r="710" spans="1:78" s="63" customFormat="1" ht="50.1" customHeight="1">
      <c r="A710" s="49" t="s">
        <v>1800</v>
      </c>
      <c r="B710" s="20" t="s">
        <v>11910</v>
      </c>
      <c r="C710" s="21">
        <v>8</v>
      </c>
      <c r="D710" s="43" t="s">
        <v>11535</v>
      </c>
      <c r="E710" s="40">
        <v>-4.6505099999999997</v>
      </c>
      <c r="F710" s="40">
        <v>119.13795</v>
      </c>
      <c r="G710" s="41">
        <v>1</v>
      </c>
      <c r="H710" s="41">
        <v>500</v>
      </c>
      <c r="I710" s="41">
        <v>30</v>
      </c>
      <c r="J710" s="50">
        <v>118</v>
      </c>
      <c r="K710" s="50">
        <v>236</v>
      </c>
      <c r="L710" s="50">
        <v>0</v>
      </c>
      <c r="M710" s="51" t="s">
        <v>132</v>
      </c>
      <c r="N710" s="52" t="s">
        <v>133</v>
      </c>
      <c r="O710" s="52" t="s">
        <v>133</v>
      </c>
      <c r="P710" s="52" t="s">
        <v>133</v>
      </c>
      <c r="Q710" s="52" t="s">
        <v>133</v>
      </c>
      <c r="R710" s="52" t="s">
        <v>133</v>
      </c>
      <c r="S710" s="53" t="s">
        <v>133</v>
      </c>
      <c r="T710" s="54" t="s">
        <v>11533</v>
      </c>
      <c r="U710" s="27" t="s">
        <v>133</v>
      </c>
      <c r="V710" s="27">
        <v>0.01</v>
      </c>
      <c r="W710" s="27" t="s">
        <v>133</v>
      </c>
      <c r="X710" s="27" t="s">
        <v>133</v>
      </c>
      <c r="Y710" s="27">
        <v>0</v>
      </c>
      <c r="Z710" s="27" t="s">
        <v>133</v>
      </c>
      <c r="AA710" s="27" t="s">
        <v>133</v>
      </c>
      <c r="AB710" s="28" t="s">
        <v>133</v>
      </c>
      <c r="AC710" s="28" t="s">
        <v>133</v>
      </c>
      <c r="AD710" s="28">
        <v>0</v>
      </c>
      <c r="AE710" s="28" t="s">
        <v>133</v>
      </c>
      <c r="AF710" s="28">
        <v>0.02</v>
      </c>
      <c r="AG710" s="28">
        <v>0.1</v>
      </c>
      <c r="AH710" s="28">
        <v>0.1</v>
      </c>
      <c r="AI710" s="28" t="s">
        <v>133</v>
      </c>
      <c r="AJ710" s="28" t="s">
        <v>133</v>
      </c>
      <c r="AK710" s="28" t="s">
        <v>133</v>
      </c>
      <c r="AL710" s="28">
        <v>-2.3681388528508016</v>
      </c>
      <c r="AM710" s="55" t="s">
        <v>6044</v>
      </c>
      <c r="AN710" s="15">
        <v>0.29281379741842078</v>
      </c>
      <c r="AO710" s="15">
        <v>0.29281379741842078</v>
      </c>
      <c r="AP710" s="47">
        <v>-0.88040257220600004</v>
      </c>
      <c r="AQ710" s="56" t="s">
        <v>133</v>
      </c>
      <c r="AR710" s="56" t="s">
        <v>133</v>
      </c>
      <c r="AS710" s="47">
        <v>-0.28361338290482763</v>
      </c>
      <c r="AT710" s="47">
        <v>-0.17288661709517025</v>
      </c>
      <c r="AU710" s="47" t="s">
        <v>133</v>
      </c>
      <c r="AV710" s="47" t="s">
        <v>133</v>
      </c>
      <c r="AW710" s="47" t="s">
        <v>133</v>
      </c>
      <c r="AX710" s="56" t="s">
        <v>133</v>
      </c>
      <c r="AY710" s="56" t="s">
        <v>133</v>
      </c>
      <c r="AZ710" s="47" t="s">
        <v>133</v>
      </c>
      <c r="BA710" s="30">
        <v>0</v>
      </c>
      <c r="BB710" s="42">
        <v>1</v>
      </c>
      <c r="BC710" s="57" t="s">
        <v>1019</v>
      </c>
      <c r="BD710" s="57" t="s">
        <v>132</v>
      </c>
      <c r="BE710" s="57" t="s">
        <v>11718</v>
      </c>
      <c r="BF710" s="33">
        <f t="shared" si="106"/>
        <v>-0.52664459465058511</v>
      </c>
      <c r="BG710" s="33">
        <f t="shared" si="107"/>
        <v>-8.6443308547585127E-2</v>
      </c>
      <c r="BH710" s="33" t="s">
        <v>133</v>
      </c>
      <c r="BI710" s="33" t="s">
        <v>133</v>
      </c>
      <c r="BJ710" s="33" t="s">
        <v>133</v>
      </c>
      <c r="BK710" s="33" t="s">
        <v>133</v>
      </c>
      <c r="BL710" s="33" t="s">
        <v>133</v>
      </c>
      <c r="BM710" s="58" t="s">
        <v>133</v>
      </c>
      <c r="BN710" s="58" t="s">
        <v>133</v>
      </c>
      <c r="BO710" s="58" t="s">
        <v>133</v>
      </c>
      <c r="BP710" s="58" t="s">
        <v>133</v>
      </c>
      <c r="BQ710" s="16">
        <f t="shared" si="108"/>
        <v>-1.8414942582002165</v>
      </c>
      <c r="BR710" s="16">
        <f t="shared" si="104"/>
        <v>0.30530700213268769</v>
      </c>
      <c r="BS710" s="16">
        <f t="shared" si="105"/>
        <v>0.30530700213268769</v>
      </c>
      <c r="BT710" s="59">
        <v>-0.1582352941176467</v>
      </c>
      <c r="BU710" s="59">
        <v>0.13089744350104618</v>
      </c>
      <c r="BV710" s="59">
        <v>0.13089744350104618</v>
      </c>
      <c r="BW710" s="59" t="s">
        <v>11819</v>
      </c>
      <c r="BX710" s="60">
        <v>1</v>
      </c>
      <c r="BY710" s="61" t="s">
        <v>11539</v>
      </c>
      <c r="BZ710" s="62" t="s">
        <v>11539</v>
      </c>
    </row>
    <row r="711" spans="1:78" s="63" customFormat="1" ht="50.1" customHeight="1">
      <c r="A711" s="49" t="s">
        <v>1801</v>
      </c>
      <c r="B711" s="20" t="s">
        <v>11910</v>
      </c>
      <c r="C711" s="21">
        <v>8</v>
      </c>
      <c r="D711" s="43" t="s">
        <v>11536</v>
      </c>
      <c r="E711" s="40">
        <v>-4.73651</v>
      </c>
      <c r="F711" s="40">
        <v>119.062417</v>
      </c>
      <c r="G711" s="41">
        <v>1</v>
      </c>
      <c r="H711" s="41">
        <v>460</v>
      </c>
      <c r="I711" s="41">
        <v>30</v>
      </c>
      <c r="J711" s="50">
        <v>95</v>
      </c>
      <c r="K711" s="50">
        <v>190</v>
      </c>
      <c r="L711" s="50">
        <v>0</v>
      </c>
      <c r="M711" s="51" t="s">
        <v>132</v>
      </c>
      <c r="N711" s="52" t="s">
        <v>133</v>
      </c>
      <c r="O711" s="52" t="s">
        <v>133</v>
      </c>
      <c r="P711" s="52" t="s">
        <v>133</v>
      </c>
      <c r="Q711" s="52" t="s">
        <v>133</v>
      </c>
      <c r="R711" s="52" t="s">
        <v>133</v>
      </c>
      <c r="S711" s="53" t="s">
        <v>133</v>
      </c>
      <c r="T711" s="54" t="s">
        <v>11533</v>
      </c>
      <c r="U711" s="27" t="s">
        <v>133</v>
      </c>
      <c r="V711" s="27">
        <v>0.01</v>
      </c>
      <c r="W711" s="27" t="s">
        <v>133</v>
      </c>
      <c r="X711" s="27" t="s">
        <v>133</v>
      </c>
      <c r="Y711" s="27">
        <v>0</v>
      </c>
      <c r="Z711" s="27" t="s">
        <v>133</v>
      </c>
      <c r="AA711" s="27" t="s">
        <v>133</v>
      </c>
      <c r="AB711" s="28" t="s">
        <v>133</v>
      </c>
      <c r="AC711" s="28" t="s">
        <v>133</v>
      </c>
      <c r="AD711" s="28">
        <v>0</v>
      </c>
      <c r="AE711" s="28" t="s">
        <v>133</v>
      </c>
      <c r="AF711" s="28">
        <v>0.02</v>
      </c>
      <c r="AG711" s="28">
        <v>0.1</v>
      </c>
      <c r="AH711" s="28">
        <v>0.1</v>
      </c>
      <c r="AI711" s="28" t="s">
        <v>133</v>
      </c>
      <c r="AJ711" s="28" t="s">
        <v>133</v>
      </c>
      <c r="AK711" s="28" t="s">
        <v>133</v>
      </c>
      <c r="AL711" s="28">
        <v>-0.91</v>
      </c>
      <c r="AM711" s="55" t="s">
        <v>6044</v>
      </c>
      <c r="AN711" s="15">
        <v>7.0000000000000007E-2</v>
      </c>
      <c r="AO711" s="15">
        <v>7.0000000000000007E-2</v>
      </c>
      <c r="AP711" s="47">
        <v>-0.88040257220600004</v>
      </c>
      <c r="AQ711" s="56" t="s">
        <v>133</v>
      </c>
      <c r="AR711" s="56" t="s">
        <v>133</v>
      </c>
      <c r="AS711" s="47">
        <v>-0.28361338290482763</v>
      </c>
      <c r="AT711" s="47">
        <v>-0.17288661709517025</v>
      </c>
      <c r="AU711" s="47" t="s">
        <v>133</v>
      </c>
      <c r="AV711" s="47" t="s">
        <v>133</v>
      </c>
      <c r="AW711" s="47" t="s">
        <v>133</v>
      </c>
      <c r="AX711" s="56" t="s">
        <v>133</v>
      </c>
      <c r="AY711" s="56" t="s">
        <v>133</v>
      </c>
      <c r="AZ711" s="47" t="s">
        <v>133</v>
      </c>
      <c r="BA711" s="30">
        <v>0</v>
      </c>
      <c r="BB711" s="42">
        <v>1</v>
      </c>
      <c r="BC711" s="57" t="s">
        <v>1019</v>
      </c>
      <c r="BD711" s="57" t="s">
        <v>132</v>
      </c>
      <c r="BE711" s="57" t="s">
        <v>11718</v>
      </c>
      <c r="BF711" s="33">
        <f t="shared" si="106"/>
        <v>-0.52664459465058511</v>
      </c>
      <c r="BG711" s="33">
        <f t="shared" si="107"/>
        <v>-8.6443308547585127E-2</v>
      </c>
      <c r="BH711" s="33" t="s">
        <v>133</v>
      </c>
      <c r="BI711" s="33" t="s">
        <v>133</v>
      </c>
      <c r="BJ711" s="33" t="s">
        <v>133</v>
      </c>
      <c r="BK711" s="33" t="s">
        <v>133</v>
      </c>
      <c r="BL711" s="33" t="s">
        <v>133</v>
      </c>
      <c r="BM711" s="58" t="s">
        <v>133</v>
      </c>
      <c r="BN711" s="58" t="s">
        <v>133</v>
      </c>
      <c r="BO711" s="58" t="s">
        <v>133</v>
      </c>
      <c r="BP711" s="58" t="s">
        <v>133</v>
      </c>
      <c r="BQ711" s="16">
        <f t="shared" si="108"/>
        <v>-0.38335540534941492</v>
      </c>
      <c r="BR711" s="16">
        <f t="shared" si="104"/>
        <v>0.11123149550668193</v>
      </c>
      <c r="BS711" s="16">
        <f t="shared" si="105"/>
        <v>0.11123149550668193</v>
      </c>
      <c r="BT711" s="59">
        <v>-0.1582352941176467</v>
      </c>
      <c r="BU711" s="59">
        <v>0.13089744350104618</v>
      </c>
      <c r="BV711" s="59">
        <v>0.13089744350104618</v>
      </c>
      <c r="BW711" s="59" t="s">
        <v>11819</v>
      </c>
      <c r="BX711" s="60">
        <v>0</v>
      </c>
      <c r="BY711" s="61" t="s">
        <v>133</v>
      </c>
      <c r="BZ711" s="62" t="s">
        <v>133</v>
      </c>
    </row>
    <row r="712" spans="1:78" s="63" customFormat="1" ht="50.1" customHeight="1">
      <c r="A712" s="49" t="s">
        <v>1802</v>
      </c>
      <c r="B712" s="20" t="s">
        <v>11910</v>
      </c>
      <c r="C712" s="21">
        <v>8</v>
      </c>
      <c r="D712" s="43" t="s">
        <v>11536</v>
      </c>
      <c r="E712" s="40">
        <v>-4.7362200000000003</v>
      </c>
      <c r="F712" s="40">
        <v>119.06238999999999</v>
      </c>
      <c r="G712" s="41">
        <v>1</v>
      </c>
      <c r="H712" s="41">
        <v>490</v>
      </c>
      <c r="I712" s="41">
        <v>30</v>
      </c>
      <c r="J712" s="50">
        <v>114</v>
      </c>
      <c r="K712" s="50">
        <v>228</v>
      </c>
      <c r="L712" s="50">
        <v>0</v>
      </c>
      <c r="M712" s="51" t="s">
        <v>132</v>
      </c>
      <c r="N712" s="52" t="s">
        <v>133</v>
      </c>
      <c r="O712" s="52" t="s">
        <v>133</v>
      </c>
      <c r="P712" s="52" t="s">
        <v>133</v>
      </c>
      <c r="Q712" s="52" t="s">
        <v>133</v>
      </c>
      <c r="R712" s="52" t="s">
        <v>133</v>
      </c>
      <c r="S712" s="53" t="s">
        <v>133</v>
      </c>
      <c r="T712" s="54" t="s">
        <v>11533</v>
      </c>
      <c r="U712" s="27" t="s">
        <v>133</v>
      </c>
      <c r="V712" s="27">
        <v>0.01</v>
      </c>
      <c r="W712" s="27" t="s">
        <v>133</v>
      </c>
      <c r="X712" s="27" t="s">
        <v>133</v>
      </c>
      <c r="Y712" s="27">
        <v>0</v>
      </c>
      <c r="Z712" s="27" t="s">
        <v>133</v>
      </c>
      <c r="AA712" s="27" t="s">
        <v>133</v>
      </c>
      <c r="AB712" s="28" t="s">
        <v>133</v>
      </c>
      <c r="AC712" s="28" t="s">
        <v>133</v>
      </c>
      <c r="AD712" s="28">
        <v>0</v>
      </c>
      <c r="AE712" s="28" t="s">
        <v>133</v>
      </c>
      <c r="AF712" s="28">
        <v>0.02</v>
      </c>
      <c r="AG712" s="28">
        <v>0.1</v>
      </c>
      <c r="AH712" s="28">
        <v>0.1</v>
      </c>
      <c r="AI712" s="28" t="s">
        <v>133</v>
      </c>
      <c r="AJ712" s="28" t="s">
        <v>133</v>
      </c>
      <c r="AK712" s="28" t="s">
        <v>133</v>
      </c>
      <c r="AL712" s="28">
        <v>-0.91</v>
      </c>
      <c r="AM712" s="55" t="s">
        <v>6044</v>
      </c>
      <c r="AN712" s="15">
        <v>0.7</v>
      </c>
      <c r="AO712" s="15">
        <v>0.7</v>
      </c>
      <c r="AP712" s="47">
        <v>-0.88040257220600004</v>
      </c>
      <c r="AQ712" s="56" t="s">
        <v>133</v>
      </c>
      <c r="AR712" s="56" t="s">
        <v>133</v>
      </c>
      <c r="AS712" s="47">
        <v>-0.28361338290482763</v>
      </c>
      <c r="AT712" s="47">
        <v>-0.17288661709517025</v>
      </c>
      <c r="AU712" s="47" t="s">
        <v>133</v>
      </c>
      <c r="AV712" s="47" t="s">
        <v>133</v>
      </c>
      <c r="AW712" s="47" t="s">
        <v>133</v>
      </c>
      <c r="AX712" s="56" t="s">
        <v>133</v>
      </c>
      <c r="AY712" s="56" t="s">
        <v>133</v>
      </c>
      <c r="AZ712" s="47" t="s">
        <v>133</v>
      </c>
      <c r="BA712" s="30">
        <v>0</v>
      </c>
      <c r="BB712" s="42">
        <v>1</v>
      </c>
      <c r="BC712" s="57" t="s">
        <v>1019</v>
      </c>
      <c r="BD712" s="57" t="s">
        <v>132</v>
      </c>
      <c r="BE712" s="57" t="s">
        <v>11718</v>
      </c>
      <c r="BF712" s="33">
        <f t="shared" si="106"/>
        <v>-0.52664459465058511</v>
      </c>
      <c r="BG712" s="33">
        <f t="shared" si="107"/>
        <v>-8.6443308547585127E-2</v>
      </c>
      <c r="BH712" s="33" t="s">
        <v>133</v>
      </c>
      <c r="BI712" s="33" t="s">
        <v>133</v>
      </c>
      <c r="BJ712" s="33" t="s">
        <v>133</v>
      </c>
      <c r="BK712" s="33" t="s">
        <v>133</v>
      </c>
      <c r="BL712" s="33" t="s">
        <v>133</v>
      </c>
      <c r="BM712" s="58" t="s">
        <v>133</v>
      </c>
      <c r="BN712" s="58" t="s">
        <v>133</v>
      </c>
      <c r="BO712" s="58" t="s">
        <v>133</v>
      </c>
      <c r="BP712" s="58" t="s">
        <v>133</v>
      </c>
      <c r="BQ712" s="16">
        <f t="shared" si="108"/>
        <v>-0.38335540534941492</v>
      </c>
      <c r="BR712" s="16">
        <f t="shared" si="104"/>
        <v>0.70531726591134358</v>
      </c>
      <c r="BS712" s="16">
        <f t="shared" si="105"/>
        <v>0.70531726591134358</v>
      </c>
      <c r="BT712" s="59">
        <v>-0.23823529411764677</v>
      </c>
      <c r="BU712" s="59">
        <v>0.13089744350104618</v>
      </c>
      <c r="BV712" s="59">
        <v>0.13089744350104618</v>
      </c>
      <c r="BW712" s="59" t="s">
        <v>11819</v>
      </c>
      <c r="BX712" s="60">
        <v>0</v>
      </c>
      <c r="BY712" s="61" t="s">
        <v>133</v>
      </c>
      <c r="BZ712" s="62" t="s">
        <v>133</v>
      </c>
    </row>
    <row r="713" spans="1:78" s="63" customFormat="1" ht="50.1" customHeight="1">
      <c r="A713" s="49" t="s">
        <v>1803</v>
      </c>
      <c r="B713" s="20" t="s">
        <v>11910</v>
      </c>
      <c r="C713" s="21">
        <v>8</v>
      </c>
      <c r="D713" s="43" t="s">
        <v>11536</v>
      </c>
      <c r="E713" s="40">
        <v>-4.7367800000000004</v>
      </c>
      <c r="F713" s="40">
        <v>119.06206</v>
      </c>
      <c r="G713" s="41">
        <v>1</v>
      </c>
      <c r="H713" s="41">
        <v>470</v>
      </c>
      <c r="I713" s="41">
        <v>30</v>
      </c>
      <c r="J713" s="50">
        <v>112.5</v>
      </c>
      <c r="K713" s="50">
        <v>225</v>
      </c>
      <c r="L713" s="50">
        <v>0</v>
      </c>
      <c r="M713" s="51" t="s">
        <v>132</v>
      </c>
      <c r="N713" s="52" t="s">
        <v>133</v>
      </c>
      <c r="O713" s="52" t="s">
        <v>133</v>
      </c>
      <c r="P713" s="52" t="s">
        <v>133</v>
      </c>
      <c r="Q713" s="52" t="s">
        <v>133</v>
      </c>
      <c r="R713" s="52" t="s">
        <v>133</v>
      </c>
      <c r="S713" s="53" t="s">
        <v>133</v>
      </c>
      <c r="T713" s="54" t="s">
        <v>11533</v>
      </c>
      <c r="U713" s="27" t="s">
        <v>133</v>
      </c>
      <c r="V713" s="27">
        <v>0.01</v>
      </c>
      <c r="W713" s="27" t="s">
        <v>133</v>
      </c>
      <c r="X713" s="27" t="s">
        <v>133</v>
      </c>
      <c r="Y713" s="27">
        <v>0</v>
      </c>
      <c r="Z713" s="27" t="s">
        <v>133</v>
      </c>
      <c r="AA713" s="27" t="s">
        <v>133</v>
      </c>
      <c r="AB713" s="28" t="s">
        <v>133</v>
      </c>
      <c r="AC713" s="28" t="s">
        <v>133</v>
      </c>
      <c r="AD713" s="28">
        <v>0</v>
      </c>
      <c r="AE713" s="28" t="s">
        <v>133</v>
      </c>
      <c r="AF713" s="28">
        <v>0.02</v>
      </c>
      <c r="AG713" s="28">
        <v>0.1</v>
      </c>
      <c r="AH713" s="28">
        <v>0.1</v>
      </c>
      <c r="AI713" s="28" t="s">
        <v>133</v>
      </c>
      <c r="AJ713" s="28" t="s">
        <v>133</v>
      </c>
      <c r="AK713" s="28" t="s">
        <v>133</v>
      </c>
      <c r="AL713" s="28">
        <v>-0.99</v>
      </c>
      <c r="AM713" s="55" t="s">
        <v>6044</v>
      </c>
      <c r="AN713" s="15">
        <v>7.0000000000000007E-2</v>
      </c>
      <c r="AO713" s="15">
        <v>7.0000000000000007E-2</v>
      </c>
      <c r="AP713" s="47">
        <v>-0.88040257220600004</v>
      </c>
      <c r="AQ713" s="56" t="s">
        <v>133</v>
      </c>
      <c r="AR713" s="56" t="s">
        <v>133</v>
      </c>
      <c r="AS713" s="47">
        <v>-0.28361338290482763</v>
      </c>
      <c r="AT713" s="47">
        <v>-0.17288661709517025</v>
      </c>
      <c r="AU713" s="47" t="s">
        <v>133</v>
      </c>
      <c r="AV713" s="47" t="s">
        <v>133</v>
      </c>
      <c r="AW713" s="47" t="s">
        <v>133</v>
      </c>
      <c r="AX713" s="56" t="s">
        <v>133</v>
      </c>
      <c r="AY713" s="56" t="s">
        <v>133</v>
      </c>
      <c r="AZ713" s="47" t="s">
        <v>133</v>
      </c>
      <c r="BA713" s="30">
        <v>0</v>
      </c>
      <c r="BB713" s="42">
        <v>1</v>
      </c>
      <c r="BC713" s="57" t="s">
        <v>1019</v>
      </c>
      <c r="BD713" s="57" t="s">
        <v>132</v>
      </c>
      <c r="BE713" s="57" t="s">
        <v>11718</v>
      </c>
      <c r="BF713" s="33">
        <f t="shared" si="106"/>
        <v>-0.52664459465058511</v>
      </c>
      <c r="BG713" s="33">
        <f t="shared" si="107"/>
        <v>-8.6443308547585127E-2</v>
      </c>
      <c r="BH713" s="33" t="s">
        <v>133</v>
      </c>
      <c r="BI713" s="33" t="s">
        <v>133</v>
      </c>
      <c r="BJ713" s="33" t="s">
        <v>133</v>
      </c>
      <c r="BK713" s="33" t="s">
        <v>133</v>
      </c>
      <c r="BL713" s="33" t="s">
        <v>133</v>
      </c>
      <c r="BM713" s="58" t="s">
        <v>133</v>
      </c>
      <c r="BN713" s="58" t="s">
        <v>133</v>
      </c>
      <c r="BO713" s="58" t="s">
        <v>133</v>
      </c>
      <c r="BP713" s="58" t="s">
        <v>133</v>
      </c>
      <c r="BQ713" s="16">
        <f t="shared" si="108"/>
        <v>-0.46335540534941488</v>
      </c>
      <c r="BR713" s="16">
        <f t="shared" si="104"/>
        <v>0.11123149550668193</v>
      </c>
      <c r="BS713" s="16">
        <f t="shared" si="105"/>
        <v>0.11123149550668193</v>
      </c>
      <c r="BT713" s="59">
        <v>0.11176470588235315</v>
      </c>
      <c r="BU713" s="59">
        <v>0.23072524940957281</v>
      </c>
      <c r="BV713" s="59">
        <v>0.23072524940957281</v>
      </c>
      <c r="BW713" s="59" t="s">
        <v>11819</v>
      </c>
      <c r="BX713" s="60">
        <v>0</v>
      </c>
      <c r="BY713" s="61" t="s">
        <v>133</v>
      </c>
      <c r="BZ713" s="62" t="s">
        <v>133</v>
      </c>
    </row>
    <row r="714" spans="1:78" s="63" customFormat="1" ht="50.1" customHeight="1">
      <c r="A714" s="49" t="s">
        <v>1804</v>
      </c>
      <c r="B714" s="20" t="s">
        <v>11910</v>
      </c>
      <c r="C714" s="21">
        <v>8</v>
      </c>
      <c r="D714" s="43" t="s">
        <v>11536</v>
      </c>
      <c r="E714" s="40">
        <v>-4.7359400000000003</v>
      </c>
      <c r="F714" s="40">
        <v>119.06152</v>
      </c>
      <c r="G714" s="41">
        <v>1</v>
      </c>
      <c r="H714" s="41">
        <v>106.55</v>
      </c>
      <c r="I714" s="41">
        <v>0.4</v>
      </c>
      <c r="J714" s="50">
        <v>36.5</v>
      </c>
      <c r="K714" s="50">
        <v>48</v>
      </c>
      <c r="L714" s="50">
        <v>25</v>
      </c>
      <c r="M714" s="51" t="s">
        <v>132</v>
      </c>
      <c r="N714" s="52" t="s">
        <v>133</v>
      </c>
      <c r="O714" s="52" t="s">
        <v>133</v>
      </c>
      <c r="P714" s="52" t="s">
        <v>133</v>
      </c>
      <c r="Q714" s="52" t="s">
        <v>133</v>
      </c>
      <c r="R714" s="52" t="s">
        <v>133</v>
      </c>
      <c r="S714" s="53" t="s">
        <v>133</v>
      </c>
      <c r="T714" s="54" t="s">
        <v>11533</v>
      </c>
      <c r="U714" s="27" t="s">
        <v>133</v>
      </c>
      <c r="V714" s="27">
        <v>0.01</v>
      </c>
      <c r="W714" s="27" t="s">
        <v>133</v>
      </c>
      <c r="X714" s="27" t="s">
        <v>133</v>
      </c>
      <c r="Y714" s="27">
        <v>0</v>
      </c>
      <c r="Z714" s="27" t="s">
        <v>133</v>
      </c>
      <c r="AA714" s="27" t="s">
        <v>133</v>
      </c>
      <c r="AB714" s="28" t="s">
        <v>133</v>
      </c>
      <c r="AC714" s="28" t="s">
        <v>133</v>
      </c>
      <c r="AD714" s="28">
        <v>0</v>
      </c>
      <c r="AE714" s="28" t="s">
        <v>133</v>
      </c>
      <c r="AF714" s="28">
        <v>0.02</v>
      </c>
      <c r="AG714" s="28">
        <v>0.1</v>
      </c>
      <c r="AH714" s="28">
        <v>0.1</v>
      </c>
      <c r="AI714" s="28" t="s">
        <v>133</v>
      </c>
      <c r="AJ714" s="28" t="s">
        <v>133</v>
      </c>
      <c r="AK714" s="28" t="s">
        <v>133</v>
      </c>
      <c r="AL714" s="28">
        <v>-0.84</v>
      </c>
      <c r="AM714" s="55" t="s">
        <v>6044</v>
      </c>
      <c r="AN714" s="15">
        <f t="shared" ref="AN714:AO718" si="109">0.07+0.19</f>
        <v>0.26</v>
      </c>
      <c r="AO714" s="15">
        <f t="shared" si="109"/>
        <v>0.26</v>
      </c>
      <c r="AP714" s="47">
        <v>-0.88040257220600004</v>
      </c>
      <c r="AQ714" s="56" t="s">
        <v>133</v>
      </c>
      <c r="AR714" s="56" t="s">
        <v>133</v>
      </c>
      <c r="AS714" s="47">
        <v>-0.28361338290482763</v>
      </c>
      <c r="AT714" s="47">
        <v>-0.17288661709517025</v>
      </c>
      <c r="AU714" s="47" t="s">
        <v>133</v>
      </c>
      <c r="AV714" s="47" t="s">
        <v>133</v>
      </c>
      <c r="AW714" s="47" t="s">
        <v>133</v>
      </c>
      <c r="AX714" s="56" t="s">
        <v>133</v>
      </c>
      <c r="AY714" s="56" t="s">
        <v>133</v>
      </c>
      <c r="AZ714" s="47" t="s">
        <v>133</v>
      </c>
      <c r="BA714" s="30">
        <v>0</v>
      </c>
      <c r="BB714" s="42">
        <v>1</v>
      </c>
      <c r="BC714" s="57" t="s">
        <v>1019</v>
      </c>
      <c r="BD714" s="57" t="s">
        <v>132</v>
      </c>
      <c r="BE714" s="57" t="s">
        <v>11718</v>
      </c>
      <c r="BF714" s="33">
        <f t="shared" si="106"/>
        <v>-0.52664459465058511</v>
      </c>
      <c r="BG714" s="33">
        <f t="shared" si="107"/>
        <v>-8.6443308547585127E-2</v>
      </c>
      <c r="BH714" s="33" t="s">
        <v>133</v>
      </c>
      <c r="BI714" s="33" t="s">
        <v>133</v>
      </c>
      <c r="BJ714" s="33" t="s">
        <v>133</v>
      </c>
      <c r="BK714" s="33" t="s">
        <v>133</v>
      </c>
      <c r="BL714" s="33" t="s">
        <v>133</v>
      </c>
      <c r="BM714" s="58" t="s">
        <v>133</v>
      </c>
      <c r="BN714" s="58" t="s">
        <v>133</v>
      </c>
      <c r="BO714" s="58" t="s">
        <v>133</v>
      </c>
      <c r="BP714" s="58" t="s">
        <v>133</v>
      </c>
      <c r="BQ714" s="16">
        <f t="shared" si="108"/>
        <v>-0.31335540534941486</v>
      </c>
      <c r="BR714" s="16">
        <f t="shared" si="104"/>
        <v>0.27399351377843417</v>
      </c>
      <c r="BS714" s="16">
        <f t="shared" si="105"/>
        <v>0.27399351377843417</v>
      </c>
      <c r="BT714" s="59">
        <v>-8.8235294117646967E-2</v>
      </c>
      <c r="BU714" s="59">
        <v>0.23072524940957281</v>
      </c>
      <c r="BV714" s="59">
        <v>0.23072524940957281</v>
      </c>
      <c r="BW714" s="59" t="s">
        <v>11819</v>
      </c>
      <c r="BX714" s="60">
        <v>0</v>
      </c>
      <c r="BY714" s="61" t="s">
        <v>133</v>
      </c>
      <c r="BZ714" s="62" t="s">
        <v>11820</v>
      </c>
    </row>
    <row r="715" spans="1:78" s="63" customFormat="1" ht="50.1" customHeight="1">
      <c r="A715" s="49" t="s">
        <v>1805</v>
      </c>
      <c r="B715" s="20" t="s">
        <v>11910</v>
      </c>
      <c r="C715" s="21">
        <v>8</v>
      </c>
      <c r="D715" s="43" t="s">
        <v>11536</v>
      </c>
      <c r="E715" s="40">
        <v>-4.7368899999999998</v>
      </c>
      <c r="F715" s="40">
        <v>119.06211999999999</v>
      </c>
      <c r="G715" s="41">
        <v>1</v>
      </c>
      <c r="H715" s="41">
        <v>420</v>
      </c>
      <c r="I715" s="41">
        <v>30</v>
      </c>
      <c r="J715" s="50">
        <v>58</v>
      </c>
      <c r="K715" s="50">
        <v>116</v>
      </c>
      <c r="L715" s="50">
        <v>0</v>
      </c>
      <c r="M715" s="51" t="s">
        <v>132</v>
      </c>
      <c r="N715" s="52" t="s">
        <v>133</v>
      </c>
      <c r="O715" s="52" t="s">
        <v>133</v>
      </c>
      <c r="P715" s="52" t="s">
        <v>133</v>
      </c>
      <c r="Q715" s="52" t="s">
        <v>133</v>
      </c>
      <c r="R715" s="52" t="s">
        <v>133</v>
      </c>
      <c r="S715" s="53" t="s">
        <v>133</v>
      </c>
      <c r="T715" s="54" t="s">
        <v>11533</v>
      </c>
      <c r="U715" s="27" t="s">
        <v>133</v>
      </c>
      <c r="V715" s="27">
        <v>0.01</v>
      </c>
      <c r="W715" s="27" t="s">
        <v>133</v>
      </c>
      <c r="X715" s="27" t="s">
        <v>133</v>
      </c>
      <c r="Y715" s="27">
        <v>0</v>
      </c>
      <c r="Z715" s="27" t="s">
        <v>133</v>
      </c>
      <c r="AA715" s="27" t="s">
        <v>133</v>
      </c>
      <c r="AB715" s="28" t="s">
        <v>133</v>
      </c>
      <c r="AC715" s="28" t="s">
        <v>133</v>
      </c>
      <c r="AD715" s="28">
        <v>0</v>
      </c>
      <c r="AE715" s="28" t="s">
        <v>133</v>
      </c>
      <c r="AF715" s="28">
        <v>0.02</v>
      </c>
      <c r="AG715" s="28">
        <v>0.1</v>
      </c>
      <c r="AH715" s="28">
        <v>0.1</v>
      </c>
      <c r="AI715" s="28" t="s">
        <v>133</v>
      </c>
      <c r="AJ715" s="28" t="s">
        <v>133</v>
      </c>
      <c r="AK715" s="28" t="s">
        <v>133</v>
      </c>
      <c r="AL715" s="28">
        <v>-0.97</v>
      </c>
      <c r="AM715" s="55" t="s">
        <v>6044</v>
      </c>
      <c r="AN715" s="15">
        <f t="shared" si="109"/>
        <v>0.26</v>
      </c>
      <c r="AO715" s="15">
        <f t="shared" si="109"/>
        <v>0.26</v>
      </c>
      <c r="AP715" s="47">
        <v>-0.88040257220600004</v>
      </c>
      <c r="AQ715" s="56" t="s">
        <v>133</v>
      </c>
      <c r="AR715" s="56" t="s">
        <v>133</v>
      </c>
      <c r="AS715" s="47">
        <v>-0.28361338290482763</v>
      </c>
      <c r="AT715" s="47">
        <v>-0.17288661709517025</v>
      </c>
      <c r="AU715" s="47" t="s">
        <v>133</v>
      </c>
      <c r="AV715" s="47" t="s">
        <v>133</v>
      </c>
      <c r="AW715" s="47" t="s">
        <v>133</v>
      </c>
      <c r="AX715" s="56" t="s">
        <v>133</v>
      </c>
      <c r="AY715" s="56" t="s">
        <v>133</v>
      </c>
      <c r="AZ715" s="47" t="s">
        <v>133</v>
      </c>
      <c r="BA715" s="30">
        <v>0</v>
      </c>
      <c r="BB715" s="42">
        <v>1</v>
      </c>
      <c r="BC715" s="57" t="s">
        <v>1019</v>
      </c>
      <c r="BD715" s="57" t="s">
        <v>132</v>
      </c>
      <c r="BE715" s="57" t="s">
        <v>11718</v>
      </c>
      <c r="BF715" s="33">
        <f t="shared" si="106"/>
        <v>-0.52664459465058511</v>
      </c>
      <c r="BG715" s="33">
        <f t="shared" si="107"/>
        <v>-8.6443308547585127E-2</v>
      </c>
      <c r="BH715" s="33" t="s">
        <v>133</v>
      </c>
      <c r="BI715" s="33" t="s">
        <v>133</v>
      </c>
      <c r="BJ715" s="33" t="s">
        <v>133</v>
      </c>
      <c r="BK715" s="33" t="s">
        <v>133</v>
      </c>
      <c r="BL715" s="33" t="s">
        <v>133</v>
      </c>
      <c r="BM715" s="58" t="s">
        <v>133</v>
      </c>
      <c r="BN715" s="58" t="s">
        <v>133</v>
      </c>
      <c r="BO715" s="58" t="s">
        <v>133</v>
      </c>
      <c r="BP715" s="58" t="s">
        <v>133</v>
      </c>
      <c r="BQ715" s="16">
        <f t="shared" si="108"/>
        <v>-0.44335540534941487</v>
      </c>
      <c r="BR715" s="16">
        <f t="shared" si="104"/>
        <v>0.27399351377843417</v>
      </c>
      <c r="BS715" s="16">
        <f t="shared" si="105"/>
        <v>0.27399351377843417</v>
      </c>
      <c r="BT715" s="59">
        <v>0.19963636363636383</v>
      </c>
      <c r="BU715" s="59">
        <v>0.22334166651119966</v>
      </c>
      <c r="BV715" s="59">
        <v>0.22334166651119966</v>
      </c>
      <c r="BW715" s="59" t="s">
        <v>11819</v>
      </c>
      <c r="BX715" s="60">
        <v>0</v>
      </c>
      <c r="BY715" s="61" t="s">
        <v>133</v>
      </c>
      <c r="BZ715" s="62" t="s">
        <v>11823</v>
      </c>
    </row>
    <row r="716" spans="1:78" s="63" customFormat="1" ht="50.1" customHeight="1">
      <c r="A716" s="49" t="s">
        <v>1806</v>
      </c>
      <c r="B716" s="20" t="s">
        <v>11910</v>
      </c>
      <c r="C716" s="21">
        <v>8</v>
      </c>
      <c r="D716" s="43" t="s">
        <v>11537</v>
      </c>
      <c r="E716" s="40">
        <v>-5.0148330000000003</v>
      </c>
      <c r="F716" s="40">
        <v>119.3267</v>
      </c>
      <c r="G716" s="41">
        <v>1</v>
      </c>
      <c r="H716" s="41">
        <v>4630</v>
      </c>
      <c r="I716" s="41">
        <v>30</v>
      </c>
      <c r="J716" s="50">
        <v>4869</v>
      </c>
      <c r="K716" s="50">
        <v>4944</v>
      </c>
      <c r="L716" s="50">
        <v>4794</v>
      </c>
      <c r="M716" s="51" t="s">
        <v>132</v>
      </c>
      <c r="N716" s="52" t="s">
        <v>133</v>
      </c>
      <c r="O716" s="52" t="s">
        <v>133</v>
      </c>
      <c r="P716" s="52" t="s">
        <v>133</v>
      </c>
      <c r="Q716" s="52" t="s">
        <v>133</v>
      </c>
      <c r="R716" s="52" t="s">
        <v>133</v>
      </c>
      <c r="S716" s="53" t="s">
        <v>133</v>
      </c>
      <c r="T716" s="54" t="s">
        <v>11533</v>
      </c>
      <c r="U716" s="27" t="s">
        <v>133</v>
      </c>
      <c r="V716" s="27">
        <v>0.01</v>
      </c>
      <c r="W716" s="27" t="s">
        <v>133</v>
      </c>
      <c r="X716" s="27" t="s">
        <v>133</v>
      </c>
      <c r="Y716" s="27">
        <v>0</v>
      </c>
      <c r="Z716" s="27" t="s">
        <v>133</v>
      </c>
      <c r="AA716" s="27" t="s">
        <v>133</v>
      </c>
      <c r="AB716" s="28" t="s">
        <v>133</v>
      </c>
      <c r="AC716" s="28" t="s">
        <v>133</v>
      </c>
      <c r="AD716" s="28">
        <v>0</v>
      </c>
      <c r="AE716" s="28" t="s">
        <v>133</v>
      </c>
      <c r="AF716" s="28">
        <v>0.02</v>
      </c>
      <c r="AG716" s="28">
        <v>0.1</v>
      </c>
      <c r="AH716" s="28">
        <v>0.1</v>
      </c>
      <c r="AI716" s="28" t="s">
        <v>133</v>
      </c>
      <c r="AJ716" s="28" t="s">
        <v>133</v>
      </c>
      <c r="AK716" s="28" t="s">
        <v>133</v>
      </c>
      <c r="AL716" s="28">
        <v>-0.57999999999999996</v>
      </c>
      <c r="AM716" s="55" t="s">
        <v>6044</v>
      </c>
      <c r="AN716" s="15">
        <f t="shared" si="109"/>
        <v>0.26</v>
      </c>
      <c r="AO716" s="15">
        <f t="shared" si="109"/>
        <v>0.26</v>
      </c>
      <c r="AP716" s="47">
        <v>-0.88040257220600004</v>
      </c>
      <c r="AQ716" s="56" t="s">
        <v>133</v>
      </c>
      <c r="AR716" s="56" t="s">
        <v>133</v>
      </c>
      <c r="AS716" s="47">
        <v>-0.28361338290482802</v>
      </c>
      <c r="AT716" s="47">
        <v>-0.17288661709517</v>
      </c>
      <c r="AU716" s="47" t="s">
        <v>133</v>
      </c>
      <c r="AV716" s="47" t="s">
        <v>133</v>
      </c>
      <c r="AW716" s="47" t="s">
        <v>133</v>
      </c>
      <c r="AX716" s="56" t="s">
        <v>133</v>
      </c>
      <c r="AY716" s="56" t="s">
        <v>133</v>
      </c>
      <c r="AZ716" s="47" t="s">
        <v>133</v>
      </c>
      <c r="BA716" s="30">
        <v>0</v>
      </c>
      <c r="BB716" s="42">
        <v>1</v>
      </c>
      <c r="BC716" s="57" t="s">
        <v>1019</v>
      </c>
      <c r="BD716" s="57" t="s">
        <v>132</v>
      </c>
      <c r="BE716" s="57" t="s">
        <v>11718</v>
      </c>
      <c r="BF716" s="33">
        <f t="shared" si="106"/>
        <v>-0.526644594650585</v>
      </c>
      <c r="BG716" s="33">
        <f t="shared" si="107"/>
        <v>-8.6443308547585002E-2</v>
      </c>
      <c r="BH716" s="33" t="s">
        <v>133</v>
      </c>
      <c r="BI716" s="33" t="s">
        <v>133</v>
      </c>
      <c r="BJ716" s="33" t="s">
        <v>133</v>
      </c>
      <c r="BK716" s="33" t="s">
        <v>133</v>
      </c>
      <c r="BL716" s="33" t="s">
        <v>133</v>
      </c>
      <c r="BM716" s="58" t="s">
        <v>133</v>
      </c>
      <c r="BN716" s="58" t="s">
        <v>133</v>
      </c>
      <c r="BO716" s="58" t="s">
        <v>133</v>
      </c>
      <c r="BP716" s="58" t="s">
        <v>133</v>
      </c>
      <c r="BQ716" s="16">
        <f t="shared" si="108"/>
        <v>-5.3355405349414964E-2</v>
      </c>
      <c r="BR716" s="16">
        <f t="shared" si="104"/>
        <v>0.27399351377843417</v>
      </c>
      <c r="BS716" s="16">
        <f t="shared" si="105"/>
        <v>0.27399351377843417</v>
      </c>
      <c r="BT716" s="59">
        <v>0.14963636363636373</v>
      </c>
      <c r="BU716" s="59">
        <v>0.22334166651119966</v>
      </c>
      <c r="BV716" s="59">
        <v>0.22334166651119966</v>
      </c>
      <c r="BW716" s="59" t="s">
        <v>11819</v>
      </c>
      <c r="BX716" s="60">
        <v>0</v>
      </c>
      <c r="BY716" s="61" t="s">
        <v>133</v>
      </c>
      <c r="BZ716" s="62" t="s">
        <v>11824</v>
      </c>
    </row>
    <row r="717" spans="1:78" s="63" customFormat="1" ht="50.1" customHeight="1">
      <c r="A717" s="49" t="s">
        <v>1807</v>
      </c>
      <c r="B717" s="20" t="s">
        <v>11910</v>
      </c>
      <c r="C717" s="21">
        <v>8</v>
      </c>
      <c r="D717" s="43" t="s">
        <v>11537</v>
      </c>
      <c r="E717" s="40">
        <v>-5.0148830000000002</v>
      </c>
      <c r="F717" s="40">
        <v>119.326717</v>
      </c>
      <c r="G717" s="41">
        <v>1</v>
      </c>
      <c r="H717" s="41">
        <v>4910</v>
      </c>
      <c r="I717" s="41">
        <v>30</v>
      </c>
      <c r="J717" s="50">
        <v>5196</v>
      </c>
      <c r="K717" s="50">
        <v>5314</v>
      </c>
      <c r="L717" s="50">
        <v>5078</v>
      </c>
      <c r="M717" s="51" t="s">
        <v>132</v>
      </c>
      <c r="N717" s="52" t="s">
        <v>133</v>
      </c>
      <c r="O717" s="52" t="s">
        <v>133</v>
      </c>
      <c r="P717" s="52" t="s">
        <v>133</v>
      </c>
      <c r="Q717" s="52" t="s">
        <v>133</v>
      </c>
      <c r="R717" s="52" t="s">
        <v>133</v>
      </c>
      <c r="S717" s="53" t="s">
        <v>133</v>
      </c>
      <c r="T717" s="54" t="s">
        <v>11533</v>
      </c>
      <c r="U717" s="27" t="s">
        <v>133</v>
      </c>
      <c r="V717" s="27">
        <v>0.01</v>
      </c>
      <c r="W717" s="27" t="s">
        <v>133</v>
      </c>
      <c r="X717" s="27" t="s">
        <v>133</v>
      </c>
      <c r="Y717" s="27">
        <v>0</v>
      </c>
      <c r="Z717" s="27" t="s">
        <v>133</v>
      </c>
      <c r="AA717" s="27" t="s">
        <v>133</v>
      </c>
      <c r="AB717" s="28" t="s">
        <v>133</v>
      </c>
      <c r="AC717" s="28" t="s">
        <v>133</v>
      </c>
      <c r="AD717" s="28">
        <v>0</v>
      </c>
      <c r="AE717" s="28" t="s">
        <v>133</v>
      </c>
      <c r="AF717" s="28">
        <v>0.02</v>
      </c>
      <c r="AG717" s="28">
        <v>0.1</v>
      </c>
      <c r="AH717" s="28">
        <v>0.1</v>
      </c>
      <c r="AI717" s="28" t="s">
        <v>133</v>
      </c>
      <c r="AJ717" s="28" t="s">
        <v>133</v>
      </c>
      <c r="AK717" s="28" t="s">
        <v>133</v>
      </c>
      <c r="AL717" s="28">
        <v>-0.65</v>
      </c>
      <c r="AM717" s="55" t="s">
        <v>6044</v>
      </c>
      <c r="AN717" s="15">
        <f t="shared" si="109"/>
        <v>0.26</v>
      </c>
      <c r="AO717" s="15">
        <f t="shared" si="109"/>
        <v>0.26</v>
      </c>
      <c r="AP717" s="47">
        <v>-0.88040257220600004</v>
      </c>
      <c r="AQ717" s="56" t="s">
        <v>133</v>
      </c>
      <c r="AR717" s="56" t="s">
        <v>133</v>
      </c>
      <c r="AS717" s="47">
        <v>-0.28361338290482802</v>
      </c>
      <c r="AT717" s="47">
        <v>-0.17288661709517</v>
      </c>
      <c r="AU717" s="47" t="s">
        <v>133</v>
      </c>
      <c r="AV717" s="47" t="s">
        <v>133</v>
      </c>
      <c r="AW717" s="47" t="s">
        <v>133</v>
      </c>
      <c r="AX717" s="56" t="s">
        <v>133</v>
      </c>
      <c r="AY717" s="56" t="s">
        <v>133</v>
      </c>
      <c r="AZ717" s="47" t="s">
        <v>133</v>
      </c>
      <c r="BA717" s="30">
        <v>0</v>
      </c>
      <c r="BB717" s="42">
        <v>1</v>
      </c>
      <c r="BC717" s="57" t="s">
        <v>1019</v>
      </c>
      <c r="BD717" s="57" t="s">
        <v>132</v>
      </c>
      <c r="BE717" s="57" t="s">
        <v>11718</v>
      </c>
      <c r="BF717" s="33">
        <f t="shared" si="106"/>
        <v>-0.526644594650585</v>
      </c>
      <c r="BG717" s="33">
        <f t="shared" si="107"/>
        <v>-8.6443308547585002E-2</v>
      </c>
      <c r="BH717" s="33" t="s">
        <v>133</v>
      </c>
      <c r="BI717" s="33" t="s">
        <v>133</v>
      </c>
      <c r="BJ717" s="33" t="s">
        <v>133</v>
      </c>
      <c r="BK717" s="33" t="s">
        <v>133</v>
      </c>
      <c r="BL717" s="33" t="s">
        <v>133</v>
      </c>
      <c r="BM717" s="58" t="s">
        <v>133</v>
      </c>
      <c r="BN717" s="58" t="s">
        <v>133</v>
      </c>
      <c r="BO717" s="58" t="s">
        <v>133</v>
      </c>
      <c r="BP717" s="58" t="s">
        <v>133</v>
      </c>
      <c r="BQ717" s="16">
        <f t="shared" si="108"/>
        <v>-0.12335540534941503</v>
      </c>
      <c r="BR717" s="16">
        <f t="shared" si="104"/>
        <v>0.27399351377843417</v>
      </c>
      <c r="BS717" s="16">
        <f t="shared" si="105"/>
        <v>0.27399351377843417</v>
      </c>
      <c r="BT717" s="59">
        <v>0.12963636363636372</v>
      </c>
      <c r="BU717" s="59">
        <v>0.22334166651119966</v>
      </c>
      <c r="BV717" s="59">
        <v>0.22334166651119966</v>
      </c>
      <c r="BW717" s="59" t="s">
        <v>11819</v>
      </c>
      <c r="BX717" s="60">
        <v>0</v>
      </c>
      <c r="BY717" s="61" t="s">
        <v>133</v>
      </c>
      <c r="BZ717" s="62" t="s">
        <v>11825</v>
      </c>
    </row>
    <row r="718" spans="1:78" s="63" customFormat="1" ht="50.1" customHeight="1">
      <c r="A718" s="49" t="s">
        <v>1808</v>
      </c>
      <c r="B718" s="20" t="s">
        <v>11910</v>
      </c>
      <c r="C718" s="21">
        <v>8</v>
      </c>
      <c r="D718" s="43" t="s">
        <v>11537</v>
      </c>
      <c r="E718" s="40">
        <v>-5.0151500000000002</v>
      </c>
      <c r="F718" s="40">
        <v>119.3267</v>
      </c>
      <c r="G718" s="41">
        <v>1</v>
      </c>
      <c r="H718" s="41">
        <v>3750</v>
      </c>
      <c r="I718" s="41">
        <v>30</v>
      </c>
      <c r="J718" s="50">
        <v>3692.5</v>
      </c>
      <c r="K718" s="50">
        <v>3800</v>
      </c>
      <c r="L718" s="50">
        <v>3585</v>
      </c>
      <c r="M718" s="51" t="s">
        <v>132</v>
      </c>
      <c r="N718" s="52" t="s">
        <v>133</v>
      </c>
      <c r="O718" s="52" t="s">
        <v>133</v>
      </c>
      <c r="P718" s="52" t="s">
        <v>133</v>
      </c>
      <c r="Q718" s="52" t="s">
        <v>133</v>
      </c>
      <c r="R718" s="52" t="s">
        <v>133</v>
      </c>
      <c r="S718" s="53" t="s">
        <v>133</v>
      </c>
      <c r="T718" s="54" t="s">
        <v>11533</v>
      </c>
      <c r="U718" s="27" t="s">
        <v>133</v>
      </c>
      <c r="V718" s="27">
        <v>0.01</v>
      </c>
      <c r="W718" s="27" t="s">
        <v>133</v>
      </c>
      <c r="X718" s="27" t="s">
        <v>133</v>
      </c>
      <c r="Y718" s="27">
        <v>0</v>
      </c>
      <c r="Z718" s="27" t="s">
        <v>133</v>
      </c>
      <c r="AA718" s="27" t="s">
        <v>133</v>
      </c>
      <c r="AB718" s="28" t="s">
        <v>133</v>
      </c>
      <c r="AC718" s="28" t="s">
        <v>133</v>
      </c>
      <c r="AD718" s="28">
        <v>0</v>
      </c>
      <c r="AE718" s="28" t="s">
        <v>133</v>
      </c>
      <c r="AF718" s="28">
        <v>0.02</v>
      </c>
      <c r="AG718" s="28">
        <v>0.1</v>
      </c>
      <c r="AH718" s="28">
        <v>0.1</v>
      </c>
      <c r="AI718" s="28" t="s">
        <v>133</v>
      </c>
      <c r="AJ718" s="28" t="s">
        <v>133</v>
      </c>
      <c r="AK718" s="28" t="s">
        <v>133</v>
      </c>
      <c r="AL718" s="28">
        <v>-0.67</v>
      </c>
      <c r="AM718" s="55" t="s">
        <v>6044</v>
      </c>
      <c r="AN718" s="15">
        <f t="shared" si="109"/>
        <v>0.26</v>
      </c>
      <c r="AO718" s="15">
        <f t="shared" si="109"/>
        <v>0.26</v>
      </c>
      <c r="AP718" s="47">
        <v>-0.88040257220600004</v>
      </c>
      <c r="AQ718" s="56" t="s">
        <v>133</v>
      </c>
      <c r="AR718" s="56" t="s">
        <v>133</v>
      </c>
      <c r="AS718" s="47">
        <v>-0.28361338290482802</v>
      </c>
      <c r="AT718" s="47">
        <v>-0.17288661709517</v>
      </c>
      <c r="AU718" s="47" t="s">
        <v>133</v>
      </c>
      <c r="AV718" s="47" t="s">
        <v>133</v>
      </c>
      <c r="AW718" s="47" t="s">
        <v>133</v>
      </c>
      <c r="AX718" s="56" t="s">
        <v>133</v>
      </c>
      <c r="AY718" s="56" t="s">
        <v>133</v>
      </c>
      <c r="AZ718" s="47" t="s">
        <v>133</v>
      </c>
      <c r="BA718" s="30">
        <v>0</v>
      </c>
      <c r="BB718" s="42">
        <v>1</v>
      </c>
      <c r="BC718" s="57" t="s">
        <v>1019</v>
      </c>
      <c r="BD718" s="57" t="s">
        <v>132</v>
      </c>
      <c r="BE718" s="57" t="s">
        <v>11718</v>
      </c>
      <c r="BF718" s="33">
        <f t="shared" si="106"/>
        <v>-0.526644594650585</v>
      </c>
      <c r="BG718" s="33">
        <f t="shared" si="107"/>
        <v>-8.6443308547585002E-2</v>
      </c>
      <c r="BH718" s="33" t="s">
        <v>133</v>
      </c>
      <c r="BI718" s="33" t="s">
        <v>133</v>
      </c>
      <c r="BJ718" s="33" t="s">
        <v>133</v>
      </c>
      <c r="BK718" s="33" t="s">
        <v>133</v>
      </c>
      <c r="BL718" s="33" t="s">
        <v>133</v>
      </c>
      <c r="BM718" s="58" t="s">
        <v>133</v>
      </c>
      <c r="BN718" s="58" t="s">
        <v>133</v>
      </c>
      <c r="BO718" s="58" t="s">
        <v>133</v>
      </c>
      <c r="BP718" s="58" t="s">
        <v>133</v>
      </c>
      <c r="BQ718" s="16">
        <f t="shared" si="108"/>
        <v>-0.14335540534941504</v>
      </c>
      <c r="BR718" s="16">
        <f t="shared" si="104"/>
        <v>0.27399351377843417</v>
      </c>
      <c r="BS718" s="16">
        <f t="shared" si="105"/>
        <v>0.27399351377843417</v>
      </c>
      <c r="BT718" s="59">
        <v>-8.493253373312859E-3</v>
      </c>
      <c r="BU718" s="59">
        <v>0.1171535434420177</v>
      </c>
      <c r="BV718" s="59">
        <v>0.1171535434420177</v>
      </c>
      <c r="BW718" s="59" t="s">
        <v>11819</v>
      </c>
      <c r="BX718" s="60">
        <v>0</v>
      </c>
      <c r="BY718" s="61" t="s">
        <v>133</v>
      </c>
      <c r="BZ718" s="62" t="s">
        <v>11825</v>
      </c>
    </row>
    <row r="719" spans="1:78" s="63" customFormat="1" ht="50.1" customHeight="1">
      <c r="A719" s="49" t="s">
        <v>1809</v>
      </c>
      <c r="B719" s="20" t="s">
        <v>11910</v>
      </c>
      <c r="C719" s="21">
        <v>8</v>
      </c>
      <c r="D719" s="43" t="s">
        <v>11538</v>
      </c>
      <c r="E719" s="40">
        <v>-5.1051500000000001</v>
      </c>
      <c r="F719" s="40">
        <v>119.28855</v>
      </c>
      <c r="G719" s="41">
        <v>1</v>
      </c>
      <c r="H719" s="41">
        <v>4970</v>
      </c>
      <c r="I719" s="41">
        <v>30</v>
      </c>
      <c r="J719" s="50">
        <v>5342.5</v>
      </c>
      <c r="K719" s="50">
        <v>5430</v>
      </c>
      <c r="L719" s="50">
        <v>5255</v>
      </c>
      <c r="M719" s="51" t="s">
        <v>132</v>
      </c>
      <c r="N719" s="52" t="s">
        <v>133</v>
      </c>
      <c r="O719" s="52" t="s">
        <v>133</v>
      </c>
      <c r="P719" s="52" t="s">
        <v>133</v>
      </c>
      <c r="Q719" s="52" t="s">
        <v>133</v>
      </c>
      <c r="R719" s="52" t="s">
        <v>133</v>
      </c>
      <c r="S719" s="53" t="s">
        <v>133</v>
      </c>
      <c r="T719" s="54" t="s">
        <v>11533</v>
      </c>
      <c r="U719" s="27" t="s">
        <v>133</v>
      </c>
      <c r="V719" s="27">
        <v>0.01</v>
      </c>
      <c r="W719" s="27" t="s">
        <v>133</v>
      </c>
      <c r="X719" s="27" t="s">
        <v>133</v>
      </c>
      <c r="Y719" s="27">
        <v>0</v>
      </c>
      <c r="Z719" s="27" t="s">
        <v>133</v>
      </c>
      <c r="AA719" s="27" t="s">
        <v>133</v>
      </c>
      <c r="AB719" s="28" t="s">
        <v>133</v>
      </c>
      <c r="AC719" s="28" t="s">
        <v>133</v>
      </c>
      <c r="AD719" s="28">
        <v>0</v>
      </c>
      <c r="AE719" s="28" t="s">
        <v>133</v>
      </c>
      <c r="AF719" s="28">
        <v>0.02</v>
      </c>
      <c r="AG719" s="28">
        <v>0.1</v>
      </c>
      <c r="AH719" s="28">
        <v>0.1</v>
      </c>
      <c r="AI719" s="28" t="s">
        <v>133</v>
      </c>
      <c r="AJ719" s="28" t="s">
        <v>133</v>
      </c>
      <c r="AK719" s="28" t="s">
        <v>133</v>
      </c>
      <c r="AL719" s="28">
        <v>-0.47</v>
      </c>
      <c r="AM719" s="55" t="s">
        <v>6044</v>
      </c>
      <c r="AN719" s="15">
        <v>7.0000000000000007E-2</v>
      </c>
      <c r="AO719" s="15">
        <v>7.0000000000000007E-2</v>
      </c>
      <c r="AP719" s="47">
        <v>-0.88040257220600004</v>
      </c>
      <c r="AQ719" s="56" t="s">
        <v>133</v>
      </c>
      <c r="AR719" s="56" t="s">
        <v>133</v>
      </c>
      <c r="AS719" s="47">
        <v>-0.28361338290482802</v>
      </c>
      <c r="AT719" s="47">
        <v>-0.17288661709517</v>
      </c>
      <c r="AU719" s="47" t="s">
        <v>133</v>
      </c>
      <c r="AV719" s="47" t="s">
        <v>133</v>
      </c>
      <c r="AW719" s="47" t="s">
        <v>133</v>
      </c>
      <c r="AX719" s="56" t="s">
        <v>133</v>
      </c>
      <c r="AY719" s="56" t="s">
        <v>133</v>
      </c>
      <c r="AZ719" s="47" t="s">
        <v>133</v>
      </c>
      <c r="BA719" s="30">
        <v>0</v>
      </c>
      <c r="BB719" s="42">
        <v>1</v>
      </c>
      <c r="BC719" s="57" t="s">
        <v>1019</v>
      </c>
      <c r="BD719" s="57" t="s">
        <v>132</v>
      </c>
      <c r="BE719" s="57" t="s">
        <v>11718</v>
      </c>
      <c r="BF719" s="33">
        <f t="shared" si="106"/>
        <v>-0.526644594650585</v>
      </c>
      <c r="BG719" s="33">
        <f t="shared" si="107"/>
        <v>-8.6443308547585002E-2</v>
      </c>
      <c r="BH719" s="33" t="s">
        <v>133</v>
      </c>
      <c r="BI719" s="33" t="s">
        <v>133</v>
      </c>
      <c r="BJ719" s="33" t="s">
        <v>133</v>
      </c>
      <c r="BK719" s="33" t="s">
        <v>133</v>
      </c>
      <c r="BL719" s="33" t="s">
        <v>133</v>
      </c>
      <c r="BM719" s="58" t="s">
        <v>133</v>
      </c>
      <c r="BN719" s="58" t="s">
        <v>133</v>
      </c>
      <c r="BO719" s="58" t="s">
        <v>133</v>
      </c>
      <c r="BP719" s="58" t="s">
        <v>133</v>
      </c>
      <c r="BQ719" s="16">
        <f t="shared" si="108"/>
        <v>5.6644594650585023E-2</v>
      </c>
      <c r="BR719" s="16">
        <f t="shared" si="104"/>
        <v>0.11123149550668185</v>
      </c>
      <c r="BS719" s="16">
        <f t="shared" si="105"/>
        <v>0.11123149550668185</v>
      </c>
      <c r="BT719" s="59">
        <v>-1.8493253373312868E-2</v>
      </c>
      <c r="BU719" s="59">
        <v>0.1171535434420177</v>
      </c>
      <c r="BV719" s="59">
        <v>0.1171535434420177</v>
      </c>
      <c r="BW719" s="59" t="s">
        <v>11819</v>
      </c>
      <c r="BX719" s="60">
        <v>0</v>
      </c>
      <c r="BY719" s="61" t="s">
        <v>133</v>
      </c>
      <c r="BZ719" s="62" t="s">
        <v>133</v>
      </c>
    </row>
    <row r="720" spans="1:78" s="63" customFormat="1" ht="50.1" customHeight="1">
      <c r="A720" s="49" t="s">
        <v>1810</v>
      </c>
      <c r="B720" s="20" t="s">
        <v>11910</v>
      </c>
      <c r="C720" s="21">
        <v>8</v>
      </c>
      <c r="D720" s="43" t="s">
        <v>11538</v>
      </c>
      <c r="E720" s="40">
        <v>-5.1051169999999999</v>
      </c>
      <c r="F720" s="40">
        <v>119.288467</v>
      </c>
      <c r="G720" s="41">
        <v>1</v>
      </c>
      <c r="H720" s="41">
        <v>5500</v>
      </c>
      <c r="I720" s="41">
        <v>30</v>
      </c>
      <c r="J720" s="50">
        <v>5868.5</v>
      </c>
      <c r="K720" s="50">
        <v>5967</v>
      </c>
      <c r="L720" s="50">
        <v>5770</v>
      </c>
      <c r="M720" s="51" t="s">
        <v>132</v>
      </c>
      <c r="N720" s="52" t="s">
        <v>133</v>
      </c>
      <c r="O720" s="52" t="s">
        <v>133</v>
      </c>
      <c r="P720" s="52" t="s">
        <v>133</v>
      </c>
      <c r="Q720" s="52" t="s">
        <v>133</v>
      </c>
      <c r="R720" s="52" t="s">
        <v>133</v>
      </c>
      <c r="S720" s="53" t="s">
        <v>133</v>
      </c>
      <c r="T720" s="54" t="s">
        <v>11533</v>
      </c>
      <c r="U720" s="27" t="s">
        <v>133</v>
      </c>
      <c r="V720" s="27">
        <v>0.01</v>
      </c>
      <c r="W720" s="27" t="s">
        <v>133</v>
      </c>
      <c r="X720" s="27" t="s">
        <v>133</v>
      </c>
      <c r="Y720" s="27">
        <v>0</v>
      </c>
      <c r="Z720" s="27" t="s">
        <v>133</v>
      </c>
      <c r="AA720" s="27" t="s">
        <v>133</v>
      </c>
      <c r="AB720" s="28" t="s">
        <v>133</v>
      </c>
      <c r="AC720" s="28" t="s">
        <v>133</v>
      </c>
      <c r="AD720" s="28">
        <v>0</v>
      </c>
      <c r="AE720" s="28" t="s">
        <v>133</v>
      </c>
      <c r="AF720" s="28">
        <v>0.02</v>
      </c>
      <c r="AG720" s="28">
        <v>0.1</v>
      </c>
      <c r="AH720" s="28">
        <v>0.1</v>
      </c>
      <c r="AI720" s="28" t="s">
        <v>133</v>
      </c>
      <c r="AJ720" s="28" t="s">
        <v>133</v>
      </c>
      <c r="AK720" s="28" t="s">
        <v>133</v>
      </c>
      <c r="AL720" s="28">
        <v>-0.48</v>
      </c>
      <c r="AM720" s="55" t="s">
        <v>6044</v>
      </c>
      <c r="AN720" s="15">
        <v>0.7</v>
      </c>
      <c r="AO720" s="15">
        <v>0.7</v>
      </c>
      <c r="AP720" s="47">
        <v>-0.88040257220600004</v>
      </c>
      <c r="AQ720" s="56" t="s">
        <v>133</v>
      </c>
      <c r="AR720" s="56" t="s">
        <v>133</v>
      </c>
      <c r="AS720" s="47">
        <v>-0.28361338290482802</v>
      </c>
      <c r="AT720" s="47">
        <v>-0.17288661709517</v>
      </c>
      <c r="AU720" s="47" t="s">
        <v>133</v>
      </c>
      <c r="AV720" s="47" t="s">
        <v>133</v>
      </c>
      <c r="AW720" s="47" t="s">
        <v>133</v>
      </c>
      <c r="AX720" s="56" t="s">
        <v>133</v>
      </c>
      <c r="AY720" s="56" t="s">
        <v>133</v>
      </c>
      <c r="AZ720" s="47" t="s">
        <v>133</v>
      </c>
      <c r="BA720" s="30">
        <v>0</v>
      </c>
      <c r="BB720" s="42">
        <v>1</v>
      </c>
      <c r="BC720" s="57" t="s">
        <v>1019</v>
      </c>
      <c r="BD720" s="57" t="s">
        <v>132</v>
      </c>
      <c r="BE720" s="57" t="s">
        <v>11718</v>
      </c>
      <c r="BF720" s="33">
        <f t="shared" si="106"/>
        <v>-0.526644594650585</v>
      </c>
      <c r="BG720" s="33">
        <f t="shared" si="107"/>
        <v>-8.6443308547585002E-2</v>
      </c>
      <c r="BH720" s="33" t="s">
        <v>133</v>
      </c>
      <c r="BI720" s="33" t="s">
        <v>133</v>
      </c>
      <c r="BJ720" s="33" t="s">
        <v>133</v>
      </c>
      <c r="BK720" s="33" t="s">
        <v>133</v>
      </c>
      <c r="BL720" s="33" t="s">
        <v>133</v>
      </c>
      <c r="BM720" s="58" t="s">
        <v>133</v>
      </c>
      <c r="BN720" s="58" t="s">
        <v>133</v>
      </c>
      <c r="BO720" s="58" t="s">
        <v>133</v>
      </c>
      <c r="BP720" s="58" t="s">
        <v>133</v>
      </c>
      <c r="BQ720" s="16">
        <f t="shared" si="108"/>
        <v>4.6644594650585014E-2</v>
      </c>
      <c r="BR720" s="16">
        <f t="shared" si="104"/>
        <v>0.70531726591134358</v>
      </c>
      <c r="BS720" s="16">
        <f t="shared" si="105"/>
        <v>0.70531726591134358</v>
      </c>
      <c r="BT720" s="59">
        <v>0.10150674662668702</v>
      </c>
      <c r="BU720" s="59">
        <v>0.1171535434420177</v>
      </c>
      <c r="BV720" s="59">
        <v>0.1171535434420177</v>
      </c>
      <c r="BW720" s="59" t="s">
        <v>11819</v>
      </c>
      <c r="BX720" s="60">
        <v>0</v>
      </c>
      <c r="BY720" s="61" t="s">
        <v>133</v>
      </c>
      <c r="BZ720" s="62" t="s">
        <v>133</v>
      </c>
    </row>
    <row r="721" spans="1:78" s="63" customFormat="1" ht="50.1" customHeight="1">
      <c r="A721" s="49" t="s">
        <v>1811</v>
      </c>
      <c r="B721" s="20" t="s">
        <v>11910</v>
      </c>
      <c r="C721" s="21">
        <v>8</v>
      </c>
      <c r="D721" s="43" t="s">
        <v>11538</v>
      </c>
      <c r="E721" s="40">
        <v>-5.1055330000000003</v>
      </c>
      <c r="F721" s="40">
        <v>119.287983</v>
      </c>
      <c r="G721" s="41">
        <v>1</v>
      </c>
      <c r="H721" s="41">
        <v>5160</v>
      </c>
      <c r="I721" s="41">
        <v>30</v>
      </c>
      <c r="J721" s="50">
        <v>5519.5</v>
      </c>
      <c r="K721" s="50">
        <v>5585</v>
      </c>
      <c r="L721" s="50">
        <v>5454</v>
      </c>
      <c r="M721" s="51" t="s">
        <v>132</v>
      </c>
      <c r="N721" s="52" t="s">
        <v>133</v>
      </c>
      <c r="O721" s="52" t="s">
        <v>133</v>
      </c>
      <c r="P721" s="52" t="s">
        <v>133</v>
      </c>
      <c r="Q721" s="52" t="s">
        <v>133</v>
      </c>
      <c r="R721" s="52" t="s">
        <v>133</v>
      </c>
      <c r="S721" s="53" t="s">
        <v>133</v>
      </c>
      <c r="T721" s="54" t="s">
        <v>11533</v>
      </c>
      <c r="U721" s="27" t="s">
        <v>133</v>
      </c>
      <c r="V721" s="27">
        <v>0.01</v>
      </c>
      <c r="W721" s="27" t="s">
        <v>133</v>
      </c>
      <c r="X721" s="27" t="s">
        <v>133</v>
      </c>
      <c r="Y721" s="27">
        <v>0</v>
      </c>
      <c r="Z721" s="27" t="s">
        <v>133</v>
      </c>
      <c r="AA721" s="27" t="s">
        <v>133</v>
      </c>
      <c r="AB721" s="28" t="s">
        <v>133</v>
      </c>
      <c r="AC721" s="28" t="s">
        <v>133</v>
      </c>
      <c r="AD721" s="28">
        <v>0</v>
      </c>
      <c r="AE721" s="28" t="s">
        <v>133</v>
      </c>
      <c r="AF721" s="28">
        <v>0.02</v>
      </c>
      <c r="AG721" s="28">
        <v>0.1</v>
      </c>
      <c r="AH721" s="28">
        <v>0.1</v>
      </c>
      <c r="AI721" s="28" t="s">
        <v>133</v>
      </c>
      <c r="AJ721" s="28" t="s">
        <v>133</v>
      </c>
      <c r="AK721" s="28" t="s">
        <v>133</v>
      </c>
      <c r="AL721" s="28">
        <v>-0.36</v>
      </c>
      <c r="AM721" s="55" t="s">
        <v>6044</v>
      </c>
      <c r="AN721" s="15">
        <v>7.0000000000000007E-2</v>
      </c>
      <c r="AO721" s="15">
        <v>7.0000000000000007E-2</v>
      </c>
      <c r="AP721" s="47">
        <v>-0.88040257220600004</v>
      </c>
      <c r="AQ721" s="56" t="s">
        <v>133</v>
      </c>
      <c r="AR721" s="56" t="s">
        <v>133</v>
      </c>
      <c r="AS721" s="47">
        <v>-0.28361338290482802</v>
      </c>
      <c r="AT721" s="47">
        <v>-0.17288661709517</v>
      </c>
      <c r="AU721" s="47" t="s">
        <v>133</v>
      </c>
      <c r="AV721" s="47" t="s">
        <v>133</v>
      </c>
      <c r="AW721" s="47" t="s">
        <v>133</v>
      </c>
      <c r="AX721" s="56" t="s">
        <v>133</v>
      </c>
      <c r="AY721" s="56" t="s">
        <v>133</v>
      </c>
      <c r="AZ721" s="47" t="s">
        <v>133</v>
      </c>
      <c r="BA721" s="30">
        <v>0</v>
      </c>
      <c r="BB721" s="42">
        <v>1</v>
      </c>
      <c r="BC721" s="57" t="s">
        <v>1019</v>
      </c>
      <c r="BD721" s="57" t="s">
        <v>132</v>
      </c>
      <c r="BE721" s="57" t="s">
        <v>11718</v>
      </c>
      <c r="BF721" s="33">
        <f t="shared" si="106"/>
        <v>-0.526644594650585</v>
      </c>
      <c r="BG721" s="33">
        <f t="shared" si="107"/>
        <v>-8.6443308547585002E-2</v>
      </c>
      <c r="BH721" s="33" t="s">
        <v>133</v>
      </c>
      <c r="BI721" s="33" t="s">
        <v>133</v>
      </c>
      <c r="BJ721" s="33" t="s">
        <v>133</v>
      </c>
      <c r="BK721" s="33" t="s">
        <v>133</v>
      </c>
      <c r="BL721" s="33" t="s">
        <v>133</v>
      </c>
      <c r="BM721" s="58" t="s">
        <v>133</v>
      </c>
      <c r="BN721" s="58" t="s">
        <v>133</v>
      </c>
      <c r="BO721" s="58" t="s">
        <v>133</v>
      </c>
      <c r="BP721" s="58" t="s">
        <v>133</v>
      </c>
      <c r="BQ721" s="16">
        <f t="shared" si="108"/>
        <v>0.16664459465058501</v>
      </c>
      <c r="BR721" s="16">
        <f t="shared" si="104"/>
        <v>0.11123149550668185</v>
      </c>
      <c r="BS721" s="16">
        <f t="shared" si="105"/>
        <v>0.11123149550668185</v>
      </c>
      <c r="BT721" s="59">
        <v>2.1506746626687168E-2</v>
      </c>
      <c r="BU721" s="59">
        <v>0.1171535434420177</v>
      </c>
      <c r="BV721" s="59">
        <v>0.1171535434420177</v>
      </c>
      <c r="BW721" s="59" t="s">
        <v>11819</v>
      </c>
      <c r="BX721" s="60">
        <v>0</v>
      </c>
      <c r="BY721" s="61" t="s">
        <v>133</v>
      </c>
      <c r="BZ721" s="62" t="s">
        <v>133</v>
      </c>
    </row>
    <row r="722" spans="1:78" s="63" customFormat="1" ht="50.1" customHeight="1">
      <c r="A722" s="49" t="s">
        <v>1812</v>
      </c>
      <c r="B722" s="20" t="s">
        <v>11910</v>
      </c>
      <c r="C722" s="21">
        <v>8</v>
      </c>
      <c r="D722" s="43" t="s">
        <v>11538</v>
      </c>
      <c r="E722" s="40">
        <v>-5.1055000000000001</v>
      </c>
      <c r="F722" s="40">
        <v>119.28796699999999</v>
      </c>
      <c r="G722" s="41">
        <v>1</v>
      </c>
      <c r="H722" s="41">
        <v>5160</v>
      </c>
      <c r="I722" s="41">
        <v>30</v>
      </c>
      <c r="J722" s="50">
        <v>5519.5</v>
      </c>
      <c r="K722" s="50">
        <v>5585</v>
      </c>
      <c r="L722" s="50">
        <v>5454</v>
      </c>
      <c r="M722" s="51" t="s">
        <v>132</v>
      </c>
      <c r="N722" s="52" t="s">
        <v>133</v>
      </c>
      <c r="O722" s="52" t="s">
        <v>133</v>
      </c>
      <c r="P722" s="52" t="s">
        <v>133</v>
      </c>
      <c r="Q722" s="52" t="s">
        <v>133</v>
      </c>
      <c r="R722" s="52" t="s">
        <v>133</v>
      </c>
      <c r="S722" s="53" t="s">
        <v>133</v>
      </c>
      <c r="T722" s="54" t="s">
        <v>11533</v>
      </c>
      <c r="U722" s="27" t="s">
        <v>133</v>
      </c>
      <c r="V722" s="27">
        <v>0.01</v>
      </c>
      <c r="W722" s="27" t="s">
        <v>133</v>
      </c>
      <c r="X722" s="27" t="s">
        <v>133</v>
      </c>
      <c r="Y722" s="27">
        <v>0</v>
      </c>
      <c r="Z722" s="27" t="s">
        <v>133</v>
      </c>
      <c r="AA722" s="27" t="s">
        <v>133</v>
      </c>
      <c r="AB722" s="28" t="s">
        <v>133</v>
      </c>
      <c r="AC722" s="28" t="s">
        <v>133</v>
      </c>
      <c r="AD722" s="28">
        <v>0</v>
      </c>
      <c r="AE722" s="28" t="s">
        <v>133</v>
      </c>
      <c r="AF722" s="28">
        <v>0.02</v>
      </c>
      <c r="AG722" s="28">
        <v>0.1</v>
      </c>
      <c r="AH722" s="28">
        <v>0.1</v>
      </c>
      <c r="AI722" s="28" t="s">
        <v>133</v>
      </c>
      <c r="AJ722" s="28" t="s">
        <v>133</v>
      </c>
      <c r="AK722" s="28" t="s">
        <v>133</v>
      </c>
      <c r="AL722" s="28">
        <v>-0.44</v>
      </c>
      <c r="AM722" s="55" t="s">
        <v>6044</v>
      </c>
      <c r="AN722" s="15">
        <v>7.0000000000000007E-2</v>
      </c>
      <c r="AO722" s="15">
        <v>7.0000000000000007E-2</v>
      </c>
      <c r="AP722" s="47">
        <v>-0.88040257220600004</v>
      </c>
      <c r="AQ722" s="56" t="s">
        <v>133</v>
      </c>
      <c r="AR722" s="56" t="s">
        <v>133</v>
      </c>
      <c r="AS722" s="47">
        <v>-0.28361338290482802</v>
      </c>
      <c r="AT722" s="47">
        <v>-0.17288661709517</v>
      </c>
      <c r="AU722" s="47" t="s">
        <v>133</v>
      </c>
      <c r="AV722" s="47" t="s">
        <v>133</v>
      </c>
      <c r="AW722" s="47" t="s">
        <v>133</v>
      </c>
      <c r="AX722" s="56" t="s">
        <v>133</v>
      </c>
      <c r="AY722" s="56" t="s">
        <v>133</v>
      </c>
      <c r="AZ722" s="47" t="s">
        <v>133</v>
      </c>
      <c r="BA722" s="30">
        <v>0</v>
      </c>
      <c r="BB722" s="42">
        <v>1</v>
      </c>
      <c r="BC722" s="57" t="s">
        <v>1019</v>
      </c>
      <c r="BD722" s="57" t="s">
        <v>132</v>
      </c>
      <c r="BE722" s="57" t="s">
        <v>11718</v>
      </c>
      <c r="BF722" s="33">
        <f t="shared" si="106"/>
        <v>-0.526644594650585</v>
      </c>
      <c r="BG722" s="33">
        <f t="shared" si="107"/>
        <v>-8.6443308547585002E-2</v>
      </c>
      <c r="BH722" s="33" t="s">
        <v>133</v>
      </c>
      <c r="BI722" s="33" t="s">
        <v>133</v>
      </c>
      <c r="BJ722" s="33" t="s">
        <v>133</v>
      </c>
      <c r="BK722" s="33" t="s">
        <v>133</v>
      </c>
      <c r="BL722" s="33" t="s">
        <v>133</v>
      </c>
      <c r="BM722" s="58" t="s">
        <v>133</v>
      </c>
      <c r="BN722" s="58" t="s">
        <v>133</v>
      </c>
      <c r="BO722" s="58" t="s">
        <v>133</v>
      </c>
      <c r="BP722" s="58" t="s">
        <v>133</v>
      </c>
      <c r="BQ722" s="16">
        <f t="shared" si="108"/>
        <v>8.6644594650584994E-2</v>
      </c>
      <c r="BR722" s="16">
        <f t="shared" si="104"/>
        <v>0.11123149550668185</v>
      </c>
      <c r="BS722" s="16">
        <f t="shared" si="105"/>
        <v>0.11123149550668185</v>
      </c>
      <c r="BT722" s="59">
        <v>0.13624999999999993</v>
      </c>
      <c r="BU722" s="59">
        <v>0.12355203020050591</v>
      </c>
      <c r="BV722" s="59">
        <v>0.12355203020050591</v>
      </c>
      <c r="BW722" s="59" t="s">
        <v>11819</v>
      </c>
      <c r="BX722" s="60">
        <v>0</v>
      </c>
      <c r="BY722" s="61" t="s">
        <v>133</v>
      </c>
      <c r="BZ722" s="62" t="s">
        <v>133</v>
      </c>
    </row>
    <row r="723" spans="1:78" s="63" customFormat="1" ht="50.1" customHeight="1">
      <c r="A723" s="49" t="s">
        <v>1813</v>
      </c>
      <c r="B723" s="20" t="s">
        <v>11910</v>
      </c>
      <c r="C723" s="21">
        <v>8</v>
      </c>
      <c r="D723" s="43" t="s">
        <v>11534</v>
      </c>
      <c r="E723" s="40">
        <v>-5.3254830000000002</v>
      </c>
      <c r="F723" s="40">
        <v>119.343283</v>
      </c>
      <c r="G723" s="41">
        <v>1</v>
      </c>
      <c r="H723" s="41">
        <v>4730</v>
      </c>
      <c r="I723" s="41">
        <v>30</v>
      </c>
      <c r="J723" s="50">
        <v>4954.5</v>
      </c>
      <c r="K723" s="50">
        <v>5064</v>
      </c>
      <c r="L723" s="50">
        <v>4845</v>
      </c>
      <c r="M723" s="51" t="s">
        <v>132</v>
      </c>
      <c r="N723" s="52" t="s">
        <v>133</v>
      </c>
      <c r="O723" s="52" t="s">
        <v>133</v>
      </c>
      <c r="P723" s="52" t="s">
        <v>133</v>
      </c>
      <c r="Q723" s="52" t="s">
        <v>133</v>
      </c>
      <c r="R723" s="52" t="s">
        <v>133</v>
      </c>
      <c r="S723" s="53" t="s">
        <v>133</v>
      </c>
      <c r="T723" s="54" t="s">
        <v>11533</v>
      </c>
      <c r="U723" s="27" t="s">
        <v>133</v>
      </c>
      <c r="V723" s="27">
        <v>0.01</v>
      </c>
      <c r="W723" s="27" t="s">
        <v>133</v>
      </c>
      <c r="X723" s="27" t="s">
        <v>133</v>
      </c>
      <c r="Y723" s="27">
        <v>0</v>
      </c>
      <c r="Z723" s="27" t="s">
        <v>133</v>
      </c>
      <c r="AA723" s="27" t="s">
        <v>133</v>
      </c>
      <c r="AB723" s="28" t="s">
        <v>133</v>
      </c>
      <c r="AC723" s="28" t="s">
        <v>133</v>
      </c>
      <c r="AD723" s="28">
        <v>0.02</v>
      </c>
      <c r="AE723" s="28" t="s">
        <v>133</v>
      </c>
      <c r="AF723" s="28">
        <v>0.02</v>
      </c>
      <c r="AG723" s="28" t="s">
        <v>133</v>
      </c>
      <c r="AH723" s="28" t="s">
        <v>133</v>
      </c>
      <c r="AI723" s="28" t="s">
        <v>133</v>
      </c>
      <c r="AJ723" s="28" t="s">
        <v>133</v>
      </c>
      <c r="AK723" s="28" t="s">
        <v>133</v>
      </c>
      <c r="AL723" s="28">
        <v>-0.2</v>
      </c>
      <c r="AM723" s="55" t="s">
        <v>6044</v>
      </c>
      <c r="AN723" s="15">
        <f>0.08</f>
        <v>0.08</v>
      </c>
      <c r="AO723" s="15">
        <f>0.08</f>
        <v>0.08</v>
      </c>
      <c r="AP723" s="47">
        <v>-0.88040257220600004</v>
      </c>
      <c r="AQ723" s="56" t="s">
        <v>133</v>
      </c>
      <c r="AR723" s="56" t="s">
        <v>133</v>
      </c>
      <c r="AS723" s="47">
        <v>-0.28361338290482763</v>
      </c>
      <c r="AT723" s="47">
        <v>-0.17288661709517025</v>
      </c>
      <c r="AU723" s="47" t="s">
        <v>133</v>
      </c>
      <c r="AV723" s="47" t="s">
        <v>133</v>
      </c>
      <c r="AW723" s="47" t="s">
        <v>133</v>
      </c>
      <c r="AX723" s="56" t="s">
        <v>133</v>
      </c>
      <c r="AY723" s="56" t="s">
        <v>133</v>
      </c>
      <c r="AZ723" s="47" t="s">
        <v>133</v>
      </c>
      <c r="BA723" s="30">
        <v>0</v>
      </c>
      <c r="BB723" s="42">
        <v>1</v>
      </c>
      <c r="BC723" s="57" t="s">
        <v>1019</v>
      </c>
      <c r="BD723" s="57" t="s">
        <v>132</v>
      </c>
      <c r="BE723" s="57" t="s">
        <v>11718</v>
      </c>
      <c r="BF723" s="33">
        <f t="shared" si="106"/>
        <v>-0.52664459465058511</v>
      </c>
      <c r="BG723" s="33">
        <f>(AT723-AP723)/2</f>
        <v>0.35375797755541488</v>
      </c>
      <c r="BH723" s="33" t="s">
        <v>133</v>
      </c>
      <c r="BI723" s="33" t="s">
        <v>133</v>
      </c>
      <c r="BJ723" s="33" t="s">
        <v>133</v>
      </c>
      <c r="BK723" s="33" t="s">
        <v>133</v>
      </c>
      <c r="BL723" s="33" t="s">
        <v>133</v>
      </c>
      <c r="BM723" s="58" t="s">
        <v>133</v>
      </c>
      <c r="BN723" s="58" t="s">
        <v>133</v>
      </c>
      <c r="BO723" s="58" t="s">
        <v>133</v>
      </c>
      <c r="BP723" s="58" t="s">
        <v>133</v>
      </c>
      <c r="BQ723" s="16">
        <f t="shared" si="108"/>
        <v>0.3266445946505851</v>
      </c>
      <c r="BR723" s="16">
        <f t="shared" si="104"/>
        <v>0.36269092445786039</v>
      </c>
      <c r="BS723" s="16">
        <f t="shared" si="105"/>
        <v>0.36269092445786039</v>
      </c>
      <c r="BT723" s="59">
        <v>0.21625</v>
      </c>
      <c r="BU723" s="59">
        <v>0.12355203020050591</v>
      </c>
      <c r="BV723" s="59">
        <v>0.12355203020050591</v>
      </c>
      <c r="BW723" s="59" t="s">
        <v>11819</v>
      </c>
      <c r="BX723" s="60">
        <v>0</v>
      </c>
      <c r="BY723" s="61" t="s">
        <v>133</v>
      </c>
      <c r="BZ723" s="62" t="s">
        <v>133</v>
      </c>
    </row>
    <row r="724" spans="1:78" ht="50.1" customHeight="1">
      <c r="A724" s="19" t="s">
        <v>1814</v>
      </c>
      <c r="B724" s="20" t="s">
        <v>11910</v>
      </c>
      <c r="C724" s="21">
        <v>8</v>
      </c>
      <c r="D724" s="43" t="s">
        <v>11534</v>
      </c>
      <c r="E724" s="40">
        <v>-5.3252499999999996</v>
      </c>
      <c r="F724" s="40">
        <v>119.34316699999999</v>
      </c>
      <c r="G724" s="41">
        <v>1</v>
      </c>
      <c r="H724" s="22">
        <v>5560</v>
      </c>
      <c r="I724" s="22">
        <v>30</v>
      </c>
      <c r="J724" s="50">
        <v>5956.5</v>
      </c>
      <c r="K724" s="50">
        <v>6040</v>
      </c>
      <c r="L724" s="50">
        <v>5873</v>
      </c>
      <c r="M724" s="24" t="s">
        <v>132</v>
      </c>
      <c r="N724" s="25" t="s">
        <v>133</v>
      </c>
      <c r="O724" s="25" t="s">
        <v>133</v>
      </c>
      <c r="P724" s="25" t="s">
        <v>133</v>
      </c>
      <c r="Q724" s="25" t="s">
        <v>133</v>
      </c>
      <c r="R724" s="25" t="s">
        <v>133</v>
      </c>
      <c r="S724" s="44" t="s">
        <v>133</v>
      </c>
      <c r="T724" s="26" t="s">
        <v>11533</v>
      </c>
      <c r="U724" s="27" t="s">
        <v>133</v>
      </c>
      <c r="V724" s="27">
        <v>0.01</v>
      </c>
      <c r="W724" s="27" t="s">
        <v>133</v>
      </c>
      <c r="X724" s="27" t="s">
        <v>133</v>
      </c>
      <c r="Y724" s="27">
        <v>0</v>
      </c>
      <c r="Z724" s="27" t="s">
        <v>133</v>
      </c>
      <c r="AA724" s="27" t="s">
        <v>133</v>
      </c>
      <c r="AB724" s="28" t="s">
        <v>133</v>
      </c>
      <c r="AC724" s="28" t="s">
        <v>133</v>
      </c>
      <c r="AD724" s="28">
        <v>0.02</v>
      </c>
      <c r="AE724" s="28" t="s">
        <v>133</v>
      </c>
      <c r="AF724" s="28">
        <v>0.02</v>
      </c>
      <c r="AG724" s="39" t="s">
        <v>133</v>
      </c>
      <c r="AH724" s="39" t="s">
        <v>133</v>
      </c>
      <c r="AI724" s="39" t="s">
        <v>133</v>
      </c>
      <c r="AJ724" s="39" t="s">
        <v>133</v>
      </c>
      <c r="AK724" s="39" t="s">
        <v>133</v>
      </c>
      <c r="AL724" s="28">
        <v>-0.12</v>
      </c>
      <c r="AM724" s="55" t="s">
        <v>6044</v>
      </c>
      <c r="AN724" s="15">
        <f>0.08</f>
        <v>0.08</v>
      </c>
      <c r="AO724" s="15">
        <f>0.08</f>
        <v>0.08</v>
      </c>
      <c r="AP724" s="47">
        <v>-0.88040257220600004</v>
      </c>
      <c r="AQ724" s="29" t="s">
        <v>133</v>
      </c>
      <c r="AR724" s="29" t="s">
        <v>133</v>
      </c>
      <c r="AS724" s="148">
        <v>-0.28361338290482763</v>
      </c>
      <c r="AT724" s="148">
        <v>-0.17288661709517025</v>
      </c>
      <c r="AU724" s="48" t="s">
        <v>133</v>
      </c>
      <c r="AV724" s="47" t="s">
        <v>133</v>
      </c>
      <c r="AW724" s="47" t="s">
        <v>133</v>
      </c>
      <c r="AX724" s="29" t="s">
        <v>133</v>
      </c>
      <c r="AY724" s="29" t="s">
        <v>133</v>
      </c>
      <c r="AZ724" s="47" t="s">
        <v>133</v>
      </c>
      <c r="BA724" s="30">
        <v>0</v>
      </c>
      <c r="BB724" s="42">
        <v>1</v>
      </c>
      <c r="BC724" s="31" t="s">
        <v>1019</v>
      </c>
      <c r="BD724" s="31" t="s">
        <v>132</v>
      </c>
      <c r="BE724" s="31" t="s">
        <v>11718</v>
      </c>
      <c r="BF724" s="32">
        <f t="shared" si="106"/>
        <v>-0.52664459465058511</v>
      </c>
      <c r="BG724" s="32">
        <f t="shared" si="107"/>
        <v>-8.6443308547585127E-2</v>
      </c>
      <c r="BH724" s="32" t="s">
        <v>133</v>
      </c>
      <c r="BI724" s="32" t="s">
        <v>133</v>
      </c>
      <c r="BJ724" s="32" t="s">
        <v>133</v>
      </c>
      <c r="BK724" s="32" t="s">
        <v>133</v>
      </c>
      <c r="BL724" s="32" t="s">
        <v>133</v>
      </c>
      <c r="BM724" s="34" t="s">
        <v>133</v>
      </c>
      <c r="BN724" s="34" t="s">
        <v>133</v>
      </c>
      <c r="BO724" s="34" t="s">
        <v>133</v>
      </c>
      <c r="BP724" s="34" t="s">
        <v>133</v>
      </c>
      <c r="BQ724" s="16">
        <f t="shared" si="108"/>
        <v>0.40664459465058511</v>
      </c>
      <c r="BR724" s="16">
        <f t="shared" si="104"/>
        <v>0.11778134653947969</v>
      </c>
      <c r="BS724" s="16">
        <f t="shared" si="105"/>
        <v>0.11778134653947969</v>
      </c>
      <c r="BT724" s="35">
        <v>0.49624999999999997</v>
      </c>
      <c r="BU724" s="35">
        <v>0.22663870844731426</v>
      </c>
      <c r="BV724" s="35">
        <v>0.22663870844731426</v>
      </c>
      <c r="BW724" s="361" t="s">
        <v>11819</v>
      </c>
      <c r="BX724" s="36">
        <v>0</v>
      </c>
      <c r="BY724" s="37" t="s">
        <v>133</v>
      </c>
      <c r="BZ724" s="38" t="s">
        <v>133</v>
      </c>
    </row>
    <row r="725" spans="1:78" ht="50.1" customHeight="1">
      <c r="A725" s="19" t="s">
        <v>1815</v>
      </c>
      <c r="B725" s="20" t="s">
        <v>11910</v>
      </c>
      <c r="C725" s="21">
        <v>8</v>
      </c>
      <c r="D725" s="43" t="s">
        <v>11534</v>
      </c>
      <c r="E725" s="40">
        <v>-5.3250830000000002</v>
      </c>
      <c r="F725" s="40">
        <v>119.34325</v>
      </c>
      <c r="G725" s="41">
        <v>1</v>
      </c>
      <c r="H725" s="22">
        <v>5140</v>
      </c>
      <c r="I725" s="22">
        <v>30</v>
      </c>
      <c r="J725" s="50">
        <v>5509.5</v>
      </c>
      <c r="K725" s="50">
        <v>5576</v>
      </c>
      <c r="L725" s="50">
        <v>5443</v>
      </c>
      <c r="M725" s="24" t="s">
        <v>132</v>
      </c>
      <c r="N725" s="25" t="s">
        <v>133</v>
      </c>
      <c r="O725" s="25" t="s">
        <v>133</v>
      </c>
      <c r="P725" s="25" t="s">
        <v>133</v>
      </c>
      <c r="Q725" s="25" t="s">
        <v>133</v>
      </c>
      <c r="R725" s="25" t="s">
        <v>133</v>
      </c>
      <c r="S725" s="44" t="s">
        <v>133</v>
      </c>
      <c r="T725" s="26" t="s">
        <v>11533</v>
      </c>
      <c r="U725" s="27" t="s">
        <v>133</v>
      </c>
      <c r="V725" s="27">
        <v>0.01</v>
      </c>
      <c r="W725" s="27" t="s">
        <v>133</v>
      </c>
      <c r="X725" s="27" t="s">
        <v>133</v>
      </c>
      <c r="Y725" s="27">
        <v>0</v>
      </c>
      <c r="Z725" s="27" t="s">
        <v>133</v>
      </c>
      <c r="AA725" s="27" t="s">
        <v>133</v>
      </c>
      <c r="AB725" s="28" t="s">
        <v>133</v>
      </c>
      <c r="AC725" s="28" t="s">
        <v>133</v>
      </c>
      <c r="AD725" s="28">
        <v>0.02</v>
      </c>
      <c r="AE725" s="28" t="s">
        <v>133</v>
      </c>
      <c r="AF725" s="28">
        <v>0.02</v>
      </c>
      <c r="AG725" s="39" t="s">
        <v>133</v>
      </c>
      <c r="AH725" s="39" t="s">
        <v>133</v>
      </c>
      <c r="AI725" s="39" t="s">
        <v>133</v>
      </c>
      <c r="AJ725" s="39" t="s">
        <v>133</v>
      </c>
      <c r="AK725" s="39" t="s">
        <v>133</v>
      </c>
      <c r="AL725" s="28">
        <v>-0.17</v>
      </c>
      <c r="AM725" s="55" t="s">
        <v>6044</v>
      </c>
      <c r="AN725" s="15">
        <f>0.08+0.33</f>
        <v>0.41000000000000003</v>
      </c>
      <c r="AO725" s="15">
        <f>0.08+0.33</f>
        <v>0.41000000000000003</v>
      </c>
      <c r="AP725" s="47">
        <v>-0.88040257220600004</v>
      </c>
      <c r="AQ725" s="29" t="s">
        <v>133</v>
      </c>
      <c r="AR725" s="29" t="s">
        <v>133</v>
      </c>
      <c r="AS725" s="148">
        <v>-0.28361338290482763</v>
      </c>
      <c r="AT725" s="148">
        <v>-0.17288661709517025</v>
      </c>
      <c r="AU725" s="48" t="s">
        <v>133</v>
      </c>
      <c r="AV725" s="47" t="s">
        <v>133</v>
      </c>
      <c r="AW725" s="47" t="s">
        <v>133</v>
      </c>
      <c r="AX725" s="29" t="s">
        <v>133</v>
      </c>
      <c r="AY725" s="29" t="s">
        <v>133</v>
      </c>
      <c r="AZ725" s="47" t="s">
        <v>133</v>
      </c>
      <c r="BA725" s="30">
        <v>0</v>
      </c>
      <c r="BB725" s="42">
        <v>1</v>
      </c>
      <c r="BC725" s="31" t="s">
        <v>1019</v>
      </c>
      <c r="BD725" s="31" t="s">
        <v>132</v>
      </c>
      <c r="BE725" s="31" t="s">
        <v>11718</v>
      </c>
      <c r="BF725" s="32">
        <f t="shared" si="106"/>
        <v>-0.52664459465058511</v>
      </c>
      <c r="BG725" s="32">
        <f t="shared" si="107"/>
        <v>-8.6443308547585127E-2</v>
      </c>
      <c r="BH725" s="32" t="s">
        <v>133</v>
      </c>
      <c r="BI725" s="32" t="s">
        <v>133</v>
      </c>
      <c r="BJ725" s="32" t="s">
        <v>133</v>
      </c>
      <c r="BK725" s="32" t="s">
        <v>133</v>
      </c>
      <c r="BL725" s="32" t="s">
        <v>133</v>
      </c>
      <c r="BM725" s="34" t="s">
        <v>133</v>
      </c>
      <c r="BN725" s="34" t="s">
        <v>133</v>
      </c>
      <c r="BO725" s="34" t="s">
        <v>133</v>
      </c>
      <c r="BP725" s="34" t="s">
        <v>133</v>
      </c>
      <c r="BQ725" s="16">
        <f t="shared" si="108"/>
        <v>0.35664459465058507</v>
      </c>
      <c r="BR725" s="16">
        <f t="shared" si="104"/>
        <v>0.41901365800252027</v>
      </c>
      <c r="BS725" s="16">
        <f t="shared" si="105"/>
        <v>0.41901365800252027</v>
      </c>
      <c r="BT725" s="35">
        <v>0.53625</v>
      </c>
      <c r="BU725" s="35">
        <v>0.22663870844731426</v>
      </c>
      <c r="BV725" s="35">
        <v>0.22663870844731426</v>
      </c>
      <c r="BW725" s="361" t="s">
        <v>11819</v>
      </c>
      <c r="BX725" s="36">
        <v>0</v>
      </c>
      <c r="BY725" s="37" t="s">
        <v>133</v>
      </c>
      <c r="BZ725" s="38" t="s">
        <v>11826</v>
      </c>
    </row>
    <row r="726" spans="1:78" ht="50.1" customHeight="1">
      <c r="A726" s="19" t="s">
        <v>1816</v>
      </c>
      <c r="B726" s="20" t="s">
        <v>11910</v>
      </c>
      <c r="C726" s="21">
        <v>8</v>
      </c>
      <c r="D726" s="43" t="s">
        <v>11534</v>
      </c>
      <c r="E726" s="40">
        <v>-5.3250999999999999</v>
      </c>
      <c r="F726" s="40">
        <v>119.3432</v>
      </c>
      <c r="G726" s="41">
        <v>1</v>
      </c>
      <c r="H726" s="22">
        <v>5570</v>
      </c>
      <c r="I726" s="22">
        <v>30</v>
      </c>
      <c r="J726" s="50">
        <v>5970</v>
      </c>
      <c r="K726" s="50">
        <v>6059</v>
      </c>
      <c r="L726" s="50">
        <v>5881</v>
      </c>
      <c r="M726" s="24" t="s">
        <v>132</v>
      </c>
      <c r="N726" s="25" t="s">
        <v>133</v>
      </c>
      <c r="O726" s="25" t="s">
        <v>133</v>
      </c>
      <c r="P726" s="25" t="s">
        <v>133</v>
      </c>
      <c r="Q726" s="25" t="s">
        <v>133</v>
      </c>
      <c r="R726" s="25" t="s">
        <v>133</v>
      </c>
      <c r="S726" s="44" t="s">
        <v>133</v>
      </c>
      <c r="T726" s="26" t="s">
        <v>11533</v>
      </c>
      <c r="U726" s="27" t="s">
        <v>133</v>
      </c>
      <c r="V726" s="27">
        <v>0.01</v>
      </c>
      <c r="W726" s="27" t="s">
        <v>133</v>
      </c>
      <c r="X726" s="27" t="s">
        <v>133</v>
      </c>
      <c r="Y726" s="27">
        <v>0</v>
      </c>
      <c r="Z726" s="27" t="s">
        <v>133</v>
      </c>
      <c r="AA726" s="27" t="s">
        <v>133</v>
      </c>
      <c r="AB726" s="28" t="s">
        <v>133</v>
      </c>
      <c r="AC726" s="28" t="s">
        <v>133</v>
      </c>
      <c r="AD726" s="28">
        <v>0.02</v>
      </c>
      <c r="AE726" s="28" t="s">
        <v>133</v>
      </c>
      <c r="AF726" s="28">
        <v>0.02</v>
      </c>
      <c r="AG726" s="39" t="s">
        <v>133</v>
      </c>
      <c r="AH726" s="39" t="s">
        <v>133</v>
      </c>
      <c r="AI726" s="39" t="s">
        <v>133</v>
      </c>
      <c r="AJ726" s="39" t="s">
        <v>133</v>
      </c>
      <c r="AK726" s="39" t="s">
        <v>133</v>
      </c>
      <c r="AL726" s="28">
        <v>-0.13</v>
      </c>
      <c r="AM726" s="55" t="s">
        <v>6044</v>
      </c>
      <c r="AN726" s="15">
        <f>0.08+0.33</f>
        <v>0.41000000000000003</v>
      </c>
      <c r="AO726" s="15">
        <f>0.08+0.33</f>
        <v>0.41000000000000003</v>
      </c>
      <c r="AP726" s="47">
        <v>-0.88040257220600004</v>
      </c>
      <c r="AQ726" s="29" t="s">
        <v>133</v>
      </c>
      <c r="AR726" s="29" t="s">
        <v>133</v>
      </c>
      <c r="AS726" s="148">
        <v>-0.28361338290482763</v>
      </c>
      <c r="AT726" s="148">
        <v>-0.17288661709517025</v>
      </c>
      <c r="AU726" s="48" t="s">
        <v>133</v>
      </c>
      <c r="AV726" s="47" t="s">
        <v>133</v>
      </c>
      <c r="AW726" s="47" t="s">
        <v>133</v>
      </c>
      <c r="AX726" s="29" t="s">
        <v>133</v>
      </c>
      <c r="AY726" s="29" t="s">
        <v>133</v>
      </c>
      <c r="AZ726" s="47" t="s">
        <v>133</v>
      </c>
      <c r="BA726" s="30">
        <v>0</v>
      </c>
      <c r="BB726" s="42">
        <v>1</v>
      </c>
      <c r="BC726" s="31" t="s">
        <v>1019</v>
      </c>
      <c r="BD726" s="31" t="s">
        <v>132</v>
      </c>
      <c r="BE726" s="31" t="s">
        <v>11718</v>
      </c>
      <c r="BF726" s="32">
        <f t="shared" si="106"/>
        <v>-0.52664459465058511</v>
      </c>
      <c r="BG726" s="32">
        <f t="shared" si="107"/>
        <v>-8.6443308547585127E-2</v>
      </c>
      <c r="BH726" s="32" t="s">
        <v>133</v>
      </c>
      <c r="BI726" s="32" t="s">
        <v>133</v>
      </c>
      <c r="BJ726" s="32" t="s">
        <v>133</v>
      </c>
      <c r="BK726" s="32" t="s">
        <v>133</v>
      </c>
      <c r="BL726" s="32" t="s">
        <v>133</v>
      </c>
      <c r="BM726" s="34" t="s">
        <v>133</v>
      </c>
      <c r="BN726" s="34" t="s">
        <v>133</v>
      </c>
      <c r="BO726" s="34" t="s">
        <v>133</v>
      </c>
      <c r="BP726" s="34" t="s">
        <v>133</v>
      </c>
      <c r="BQ726" s="16">
        <f t="shared" si="108"/>
        <v>0.3966445946505851</v>
      </c>
      <c r="BR726" s="16">
        <f t="shared" si="104"/>
        <v>0.41901365800252027</v>
      </c>
      <c r="BS726" s="16">
        <f t="shared" si="105"/>
        <v>0.41901365800252027</v>
      </c>
      <c r="BT726" s="35">
        <v>0.31625000000000009</v>
      </c>
      <c r="BU726" s="35">
        <v>0.12831642204592023</v>
      </c>
      <c r="BV726" s="35">
        <v>0.12831642204592023</v>
      </c>
      <c r="BW726" s="361" t="s">
        <v>11819</v>
      </c>
      <c r="BX726" s="36">
        <v>0</v>
      </c>
      <c r="BY726" s="37" t="s">
        <v>133</v>
      </c>
      <c r="BZ726" s="38" t="s">
        <v>11826</v>
      </c>
    </row>
    <row r="727" spans="1:78" ht="50.1" customHeight="1">
      <c r="A727" s="19" t="s">
        <v>1817</v>
      </c>
      <c r="B727" s="20" t="s">
        <v>11910</v>
      </c>
      <c r="C727" s="21">
        <v>8</v>
      </c>
      <c r="D727" s="43" t="s">
        <v>11534</v>
      </c>
      <c r="E727" s="40">
        <v>-5.3268329999999997</v>
      </c>
      <c r="F727" s="40">
        <v>119.3395</v>
      </c>
      <c r="G727" s="41">
        <v>1</v>
      </c>
      <c r="H727" s="22">
        <v>5200</v>
      </c>
      <c r="I727" s="22">
        <v>30</v>
      </c>
      <c r="J727" s="50">
        <v>5550.5</v>
      </c>
      <c r="K727" s="50">
        <v>5628</v>
      </c>
      <c r="L727" s="50">
        <v>5473</v>
      </c>
      <c r="M727" s="24" t="s">
        <v>132</v>
      </c>
      <c r="N727" s="25" t="s">
        <v>133</v>
      </c>
      <c r="O727" s="25" t="s">
        <v>133</v>
      </c>
      <c r="P727" s="25" t="s">
        <v>133</v>
      </c>
      <c r="Q727" s="25" t="s">
        <v>133</v>
      </c>
      <c r="R727" s="25" t="s">
        <v>133</v>
      </c>
      <c r="S727" s="44" t="s">
        <v>133</v>
      </c>
      <c r="T727" s="26" t="s">
        <v>11533</v>
      </c>
      <c r="U727" s="27" t="s">
        <v>133</v>
      </c>
      <c r="V727" s="27">
        <v>0.01</v>
      </c>
      <c r="W727" s="27" t="s">
        <v>133</v>
      </c>
      <c r="X727" s="27" t="s">
        <v>133</v>
      </c>
      <c r="Y727" s="27">
        <v>0</v>
      </c>
      <c r="Z727" s="27" t="s">
        <v>133</v>
      </c>
      <c r="AA727" s="27" t="s">
        <v>133</v>
      </c>
      <c r="AB727" s="28" t="s">
        <v>133</v>
      </c>
      <c r="AC727" s="28" t="s">
        <v>133</v>
      </c>
      <c r="AD727" s="28">
        <v>0.04</v>
      </c>
      <c r="AE727" s="28" t="s">
        <v>133</v>
      </c>
      <c r="AF727" s="28">
        <v>0.02</v>
      </c>
      <c r="AG727" s="39" t="s">
        <v>133</v>
      </c>
      <c r="AH727" s="39" t="s">
        <v>133</v>
      </c>
      <c r="AI727" s="39" t="s">
        <v>133</v>
      </c>
      <c r="AJ727" s="39" t="s">
        <v>133</v>
      </c>
      <c r="AK727" s="39" t="s">
        <v>133</v>
      </c>
      <c r="AL727" s="28">
        <v>-0.02</v>
      </c>
      <c r="AM727" s="55" t="s">
        <v>6044</v>
      </c>
      <c r="AN727" s="15">
        <v>0.09</v>
      </c>
      <c r="AO727" s="15">
        <v>0.09</v>
      </c>
      <c r="AP727" s="47">
        <v>-0.88040257220600004</v>
      </c>
      <c r="AQ727" s="29" t="s">
        <v>133</v>
      </c>
      <c r="AR727" s="29" t="s">
        <v>133</v>
      </c>
      <c r="AS727" s="148">
        <v>-0.28361338290482763</v>
      </c>
      <c r="AT727" s="148">
        <v>-0.17288661709517025</v>
      </c>
      <c r="AU727" s="48" t="s">
        <v>133</v>
      </c>
      <c r="AV727" s="47" t="s">
        <v>133</v>
      </c>
      <c r="AW727" s="47" t="s">
        <v>133</v>
      </c>
      <c r="AX727" s="29" t="s">
        <v>133</v>
      </c>
      <c r="AY727" s="29" t="s">
        <v>133</v>
      </c>
      <c r="AZ727" s="47" t="s">
        <v>133</v>
      </c>
      <c r="BA727" s="30">
        <v>0</v>
      </c>
      <c r="BB727" s="42">
        <v>1</v>
      </c>
      <c r="BC727" s="31" t="s">
        <v>1019</v>
      </c>
      <c r="BD727" s="31" t="s">
        <v>132</v>
      </c>
      <c r="BE727" s="31" t="s">
        <v>11718</v>
      </c>
      <c r="BF727" s="32">
        <f t="shared" si="106"/>
        <v>-0.52664459465058511</v>
      </c>
      <c r="BG727" s="32">
        <f t="shared" si="107"/>
        <v>-8.6443308547585127E-2</v>
      </c>
      <c r="BH727" s="32" t="s">
        <v>133</v>
      </c>
      <c r="BI727" s="32" t="s">
        <v>133</v>
      </c>
      <c r="BJ727" s="32" t="s">
        <v>133</v>
      </c>
      <c r="BK727" s="32" t="s">
        <v>133</v>
      </c>
      <c r="BL727" s="32" t="s">
        <v>133</v>
      </c>
      <c r="BM727" s="34" t="s">
        <v>133</v>
      </c>
      <c r="BN727" s="34" t="s">
        <v>133</v>
      </c>
      <c r="BO727" s="34" t="s">
        <v>133</v>
      </c>
      <c r="BP727" s="34" t="s">
        <v>133</v>
      </c>
      <c r="BQ727" s="16">
        <f t="shared" si="108"/>
        <v>0.50664459465058509</v>
      </c>
      <c r="BR727" s="16">
        <f t="shared" si="104"/>
        <v>0.12478960530690449</v>
      </c>
      <c r="BS727" s="16">
        <f t="shared" si="105"/>
        <v>0.12478960530690449</v>
      </c>
      <c r="BT727" s="35">
        <v>0.31625000000000009</v>
      </c>
      <c r="BU727" s="35">
        <v>0.12831642204592023</v>
      </c>
      <c r="BV727" s="35">
        <v>0.12831642204592023</v>
      </c>
      <c r="BW727" s="361" t="s">
        <v>11819</v>
      </c>
      <c r="BX727" s="36">
        <v>0</v>
      </c>
      <c r="BY727" s="37" t="s">
        <v>133</v>
      </c>
      <c r="BZ727" s="38" t="s">
        <v>133</v>
      </c>
    </row>
    <row r="728" spans="1:78" ht="50.1" customHeight="1">
      <c r="A728" s="19" t="s">
        <v>1818</v>
      </c>
      <c r="B728" s="20" t="s">
        <v>11910</v>
      </c>
      <c r="C728" s="21">
        <v>8</v>
      </c>
      <c r="D728" s="43" t="s">
        <v>11534</v>
      </c>
      <c r="E728" s="40">
        <v>-5.3269500000000001</v>
      </c>
      <c r="F728" s="40">
        <v>119.33931699999999</v>
      </c>
      <c r="G728" s="41">
        <v>1</v>
      </c>
      <c r="H728" s="22">
        <v>4550</v>
      </c>
      <c r="I728" s="22">
        <v>30</v>
      </c>
      <c r="J728" s="50">
        <v>4740.5</v>
      </c>
      <c r="K728" s="50">
        <v>4835</v>
      </c>
      <c r="L728" s="50">
        <v>4646</v>
      </c>
      <c r="M728" s="24" t="s">
        <v>132</v>
      </c>
      <c r="N728" s="25" t="s">
        <v>133</v>
      </c>
      <c r="O728" s="25" t="s">
        <v>133</v>
      </c>
      <c r="P728" s="25" t="s">
        <v>133</v>
      </c>
      <c r="Q728" s="25" t="s">
        <v>133</v>
      </c>
      <c r="R728" s="25" t="s">
        <v>133</v>
      </c>
      <c r="S728" s="44" t="s">
        <v>133</v>
      </c>
      <c r="T728" s="26" t="s">
        <v>11533</v>
      </c>
      <c r="U728" s="27" t="s">
        <v>133</v>
      </c>
      <c r="V728" s="27">
        <v>0.01</v>
      </c>
      <c r="W728" s="27" t="s">
        <v>133</v>
      </c>
      <c r="X728" s="27" t="s">
        <v>133</v>
      </c>
      <c r="Y728" s="27">
        <v>0</v>
      </c>
      <c r="Z728" s="27" t="s">
        <v>133</v>
      </c>
      <c r="AA728" s="27" t="s">
        <v>133</v>
      </c>
      <c r="AB728" s="28" t="s">
        <v>133</v>
      </c>
      <c r="AC728" s="28" t="s">
        <v>133</v>
      </c>
      <c r="AD728" s="28">
        <v>0.04</v>
      </c>
      <c r="AE728" s="28" t="s">
        <v>133</v>
      </c>
      <c r="AF728" s="28">
        <v>0.02</v>
      </c>
      <c r="AG728" s="39" t="s">
        <v>133</v>
      </c>
      <c r="AH728" s="39" t="s">
        <v>133</v>
      </c>
      <c r="AI728" s="39" t="s">
        <v>133</v>
      </c>
      <c r="AJ728" s="39" t="s">
        <v>133</v>
      </c>
      <c r="AK728" s="39" t="s">
        <v>133</v>
      </c>
      <c r="AL728" s="28">
        <v>-0.02</v>
      </c>
      <c r="AM728" s="55" t="s">
        <v>6044</v>
      </c>
      <c r="AN728" s="15">
        <v>0.09</v>
      </c>
      <c r="AO728" s="15">
        <v>0.09</v>
      </c>
      <c r="AP728" s="47">
        <v>-0.88040257220600004</v>
      </c>
      <c r="AQ728" s="29" t="s">
        <v>133</v>
      </c>
      <c r="AR728" s="29" t="s">
        <v>133</v>
      </c>
      <c r="AS728" s="148">
        <v>-0.28361338290482763</v>
      </c>
      <c r="AT728" s="148">
        <v>-0.17288661709517025</v>
      </c>
      <c r="AU728" s="48" t="s">
        <v>133</v>
      </c>
      <c r="AV728" s="47" t="s">
        <v>133</v>
      </c>
      <c r="AW728" s="47" t="s">
        <v>133</v>
      </c>
      <c r="AX728" s="29" t="s">
        <v>133</v>
      </c>
      <c r="AY728" s="29" t="s">
        <v>133</v>
      </c>
      <c r="AZ728" s="47" t="s">
        <v>133</v>
      </c>
      <c r="BA728" s="30">
        <v>0</v>
      </c>
      <c r="BB728" s="42">
        <v>1</v>
      </c>
      <c r="BC728" s="31" t="s">
        <v>1019</v>
      </c>
      <c r="BD728" s="31" t="s">
        <v>132</v>
      </c>
      <c r="BE728" s="31" t="s">
        <v>11718</v>
      </c>
      <c r="BF728" s="32">
        <f t="shared" si="106"/>
        <v>-0.52664459465058511</v>
      </c>
      <c r="BG728" s="32">
        <f t="shared" si="107"/>
        <v>-8.6443308547585127E-2</v>
      </c>
      <c r="BH728" s="32" t="s">
        <v>133</v>
      </c>
      <c r="BI728" s="32" t="s">
        <v>133</v>
      </c>
      <c r="BJ728" s="32" t="s">
        <v>133</v>
      </c>
      <c r="BK728" s="32" t="s">
        <v>133</v>
      </c>
      <c r="BL728" s="32" t="s">
        <v>133</v>
      </c>
      <c r="BM728" s="34" t="s">
        <v>133</v>
      </c>
      <c r="BN728" s="34" t="s">
        <v>133</v>
      </c>
      <c r="BO728" s="34" t="s">
        <v>133</v>
      </c>
      <c r="BP728" s="34" t="s">
        <v>133</v>
      </c>
      <c r="BQ728" s="16">
        <f t="shared" si="108"/>
        <v>0.50664459465058509</v>
      </c>
      <c r="BR728" s="16">
        <f t="shared" si="104"/>
        <v>0.12478960530690449</v>
      </c>
      <c r="BS728" s="16">
        <f t="shared" si="105"/>
        <v>0.12478960530690449</v>
      </c>
      <c r="BT728" s="35">
        <v>0.47624999999999984</v>
      </c>
      <c r="BU728" s="35">
        <v>0.22927080966984595</v>
      </c>
      <c r="BV728" s="35">
        <v>0.22927080966984595</v>
      </c>
      <c r="BW728" s="361" t="s">
        <v>11819</v>
      </c>
      <c r="BX728" s="36">
        <v>0</v>
      </c>
      <c r="BY728" s="37" t="s">
        <v>133</v>
      </c>
      <c r="BZ728" s="38" t="s">
        <v>133</v>
      </c>
    </row>
    <row r="729" spans="1:78" ht="50.1" customHeight="1">
      <c r="A729" s="19" t="s">
        <v>1819</v>
      </c>
      <c r="B729" s="20" t="s">
        <v>11910</v>
      </c>
      <c r="C729" s="21">
        <v>8</v>
      </c>
      <c r="D729" s="43" t="s">
        <v>11534</v>
      </c>
      <c r="E729" s="40">
        <v>-5.3270670000000004</v>
      </c>
      <c r="F729" s="40">
        <v>119.33915</v>
      </c>
      <c r="G729" s="41">
        <v>1</v>
      </c>
      <c r="H729" s="22">
        <v>4350</v>
      </c>
      <c r="I729" s="22">
        <v>30</v>
      </c>
      <c r="J729" s="50">
        <v>4488.5</v>
      </c>
      <c r="K729" s="50">
        <v>4580</v>
      </c>
      <c r="L729" s="50">
        <v>4397</v>
      </c>
      <c r="M729" s="24" t="s">
        <v>132</v>
      </c>
      <c r="N729" s="25" t="s">
        <v>133</v>
      </c>
      <c r="O729" s="25" t="s">
        <v>133</v>
      </c>
      <c r="P729" s="25" t="s">
        <v>133</v>
      </c>
      <c r="Q729" s="25" t="s">
        <v>133</v>
      </c>
      <c r="R729" s="25" t="s">
        <v>133</v>
      </c>
      <c r="S729" s="44" t="s">
        <v>133</v>
      </c>
      <c r="T729" s="26" t="s">
        <v>11533</v>
      </c>
      <c r="U729" s="27" t="s">
        <v>133</v>
      </c>
      <c r="V729" s="27">
        <v>0.01</v>
      </c>
      <c r="W729" s="27" t="s">
        <v>133</v>
      </c>
      <c r="X729" s="27" t="s">
        <v>133</v>
      </c>
      <c r="Y729" s="27">
        <v>0</v>
      </c>
      <c r="Z729" s="27" t="s">
        <v>133</v>
      </c>
      <c r="AA729" s="27" t="s">
        <v>133</v>
      </c>
      <c r="AB729" s="28" t="s">
        <v>133</v>
      </c>
      <c r="AC729" s="28" t="s">
        <v>133</v>
      </c>
      <c r="AD729" s="28">
        <v>0.04</v>
      </c>
      <c r="AE729" s="28" t="s">
        <v>133</v>
      </c>
      <c r="AF729" s="28">
        <v>0.02</v>
      </c>
      <c r="AG729" s="39" t="s">
        <v>133</v>
      </c>
      <c r="AH729" s="39" t="s">
        <v>133</v>
      </c>
      <c r="AI729" s="39" t="s">
        <v>133</v>
      </c>
      <c r="AJ729" s="39" t="s">
        <v>133</v>
      </c>
      <c r="AK729" s="39" t="s">
        <v>133</v>
      </c>
      <c r="AL729" s="28">
        <v>-0.01</v>
      </c>
      <c r="AM729" s="55" t="s">
        <v>6044</v>
      </c>
      <c r="AN729" s="15">
        <f t="shared" ref="AN729:AO731" si="110">0.09+0.15</f>
        <v>0.24</v>
      </c>
      <c r="AO729" s="15">
        <f t="shared" si="110"/>
        <v>0.24</v>
      </c>
      <c r="AP729" s="47">
        <v>-0.88040257220600004</v>
      </c>
      <c r="AQ729" s="29" t="s">
        <v>133</v>
      </c>
      <c r="AR729" s="29" t="s">
        <v>133</v>
      </c>
      <c r="AS729" s="148">
        <v>-0.28361338290482763</v>
      </c>
      <c r="AT729" s="148">
        <v>-0.17288661709517025</v>
      </c>
      <c r="AU729" s="48" t="s">
        <v>133</v>
      </c>
      <c r="AV729" s="47" t="s">
        <v>133</v>
      </c>
      <c r="AW729" s="47" t="s">
        <v>133</v>
      </c>
      <c r="AX729" s="29" t="s">
        <v>133</v>
      </c>
      <c r="AY729" s="29" t="s">
        <v>133</v>
      </c>
      <c r="AZ729" s="47" t="s">
        <v>133</v>
      </c>
      <c r="BA729" s="30">
        <v>0</v>
      </c>
      <c r="BB729" s="42">
        <v>1</v>
      </c>
      <c r="BC729" s="31" t="s">
        <v>1019</v>
      </c>
      <c r="BD729" s="31" t="s">
        <v>132</v>
      </c>
      <c r="BE729" s="31" t="s">
        <v>11718</v>
      </c>
      <c r="BF729" s="32">
        <f t="shared" si="106"/>
        <v>-0.52664459465058511</v>
      </c>
      <c r="BG729" s="32">
        <f t="shared" si="107"/>
        <v>-8.6443308547585127E-2</v>
      </c>
      <c r="BH729" s="32" t="s">
        <v>133</v>
      </c>
      <c r="BI729" s="32" t="s">
        <v>133</v>
      </c>
      <c r="BJ729" s="32" t="s">
        <v>133</v>
      </c>
      <c r="BK729" s="32" t="s">
        <v>133</v>
      </c>
      <c r="BL729" s="32" t="s">
        <v>133</v>
      </c>
      <c r="BM729" s="34" t="s">
        <v>133</v>
      </c>
      <c r="BN729" s="34" t="s">
        <v>133</v>
      </c>
      <c r="BO729" s="34" t="s">
        <v>133</v>
      </c>
      <c r="BP729" s="34" t="s">
        <v>133</v>
      </c>
      <c r="BQ729" s="16">
        <f t="shared" si="108"/>
        <v>0.5166445946505851</v>
      </c>
      <c r="BR729" s="16">
        <f t="shared" si="104"/>
        <v>0.25509301361004189</v>
      </c>
      <c r="BS729" s="16">
        <f t="shared" si="105"/>
        <v>0.25509301361004189</v>
      </c>
      <c r="BT729" s="35">
        <v>0.45624999999999982</v>
      </c>
      <c r="BU729" s="35">
        <v>0.22927080966984595</v>
      </c>
      <c r="BV729" s="35">
        <v>0.22927080966984595</v>
      </c>
      <c r="BW729" s="361" t="s">
        <v>11819</v>
      </c>
      <c r="BX729" s="36">
        <v>0</v>
      </c>
      <c r="BY729" s="37" t="s">
        <v>133</v>
      </c>
      <c r="BZ729" s="38" t="s">
        <v>11827</v>
      </c>
    </row>
    <row r="730" spans="1:78" ht="50.1" customHeight="1">
      <c r="A730" s="19" t="s">
        <v>1820</v>
      </c>
      <c r="B730" s="20" t="s">
        <v>11910</v>
      </c>
      <c r="C730" s="21">
        <v>8</v>
      </c>
      <c r="D730" s="43" t="s">
        <v>11534</v>
      </c>
      <c r="E730" s="40">
        <v>-5.3272170000000001</v>
      </c>
      <c r="F730" s="40">
        <v>119.33915</v>
      </c>
      <c r="G730" s="41">
        <v>1</v>
      </c>
      <c r="H730" s="22">
        <v>4320</v>
      </c>
      <c r="I730" s="22">
        <v>30</v>
      </c>
      <c r="J730" s="50">
        <v>4453.5</v>
      </c>
      <c r="K730" s="50">
        <v>4546</v>
      </c>
      <c r="L730" s="50">
        <v>4361</v>
      </c>
      <c r="M730" s="24" t="s">
        <v>132</v>
      </c>
      <c r="N730" s="25" t="s">
        <v>133</v>
      </c>
      <c r="O730" s="25" t="s">
        <v>133</v>
      </c>
      <c r="P730" s="25" t="s">
        <v>133</v>
      </c>
      <c r="Q730" s="25" t="s">
        <v>133</v>
      </c>
      <c r="R730" s="25" t="s">
        <v>133</v>
      </c>
      <c r="S730" s="44" t="s">
        <v>133</v>
      </c>
      <c r="T730" s="26" t="s">
        <v>11533</v>
      </c>
      <c r="U730" s="27" t="s">
        <v>133</v>
      </c>
      <c r="V730" s="27">
        <v>0.01</v>
      </c>
      <c r="W730" s="27" t="s">
        <v>133</v>
      </c>
      <c r="X730" s="27" t="s">
        <v>133</v>
      </c>
      <c r="Y730" s="27">
        <v>0</v>
      </c>
      <c r="Z730" s="27" t="s">
        <v>133</v>
      </c>
      <c r="AA730" s="27" t="s">
        <v>133</v>
      </c>
      <c r="AB730" s="28" t="s">
        <v>133</v>
      </c>
      <c r="AC730" s="28" t="s">
        <v>133</v>
      </c>
      <c r="AD730" s="28">
        <v>0.04</v>
      </c>
      <c r="AE730" s="28" t="s">
        <v>133</v>
      </c>
      <c r="AF730" s="28">
        <v>0.02</v>
      </c>
      <c r="AG730" s="39" t="s">
        <v>133</v>
      </c>
      <c r="AH730" s="39" t="s">
        <v>133</v>
      </c>
      <c r="AI730" s="39" t="s">
        <v>133</v>
      </c>
      <c r="AJ730" s="39" t="s">
        <v>133</v>
      </c>
      <c r="AK730" s="39" t="s">
        <v>133</v>
      </c>
      <c r="AL730" s="28">
        <v>-0.03</v>
      </c>
      <c r="AM730" s="55" t="s">
        <v>6044</v>
      </c>
      <c r="AN730" s="15">
        <f t="shared" si="110"/>
        <v>0.24</v>
      </c>
      <c r="AO730" s="15">
        <f t="shared" si="110"/>
        <v>0.24</v>
      </c>
      <c r="AP730" s="47">
        <v>-0.88040257220600004</v>
      </c>
      <c r="AQ730" s="29" t="s">
        <v>133</v>
      </c>
      <c r="AR730" s="29" t="s">
        <v>133</v>
      </c>
      <c r="AS730" s="148">
        <v>-0.28361338290482763</v>
      </c>
      <c r="AT730" s="148">
        <v>-0.17288661709517025</v>
      </c>
      <c r="AU730" s="48" t="s">
        <v>133</v>
      </c>
      <c r="AV730" s="47" t="s">
        <v>133</v>
      </c>
      <c r="AW730" s="47" t="s">
        <v>133</v>
      </c>
      <c r="AX730" s="29" t="s">
        <v>133</v>
      </c>
      <c r="AY730" s="29" t="s">
        <v>133</v>
      </c>
      <c r="AZ730" s="47" t="s">
        <v>133</v>
      </c>
      <c r="BA730" s="30">
        <v>0</v>
      </c>
      <c r="BB730" s="42">
        <v>1</v>
      </c>
      <c r="BC730" s="31" t="s">
        <v>1019</v>
      </c>
      <c r="BD730" s="31" t="s">
        <v>132</v>
      </c>
      <c r="BE730" s="31" t="s">
        <v>11718</v>
      </c>
      <c r="BF730" s="32">
        <f t="shared" si="106"/>
        <v>-0.52664459465058511</v>
      </c>
      <c r="BG730" s="32">
        <f t="shared" si="107"/>
        <v>-8.6443308547585127E-2</v>
      </c>
      <c r="BH730" s="32" t="s">
        <v>133</v>
      </c>
      <c r="BI730" s="32" t="s">
        <v>133</v>
      </c>
      <c r="BJ730" s="32" t="s">
        <v>133</v>
      </c>
      <c r="BK730" s="32" t="s">
        <v>133</v>
      </c>
      <c r="BL730" s="32" t="s">
        <v>133</v>
      </c>
      <c r="BM730" s="34" t="s">
        <v>133</v>
      </c>
      <c r="BN730" s="34" t="s">
        <v>133</v>
      </c>
      <c r="BO730" s="34" t="s">
        <v>133</v>
      </c>
      <c r="BP730" s="34" t="s">
        <v>133</v>
      </c>
      <c r="BQ730" s="16">
        <f t="shared" si="108"/>
        <v>0.49664459465058508</v>
      </c>
      <c r="BR730" s="16">
        <f t="shared" si="104"/>
        <v>0.25509301361004189</v>
      </c>
      <c r="BS730" s="16">
        <f t="shared" si="105"/>
        <v>0.25509301361004189</v>
      </c>
      <c r="BT730" s="35">
        <v>0.45624999999999982</v>
      </c>
      <c r="BU730" s="35">
        <v>0.22927080966984595</v>
      </c>
      <c r="BV730" s="35">
        <v>0.22927080966984595</v>
      </c>
      <c r="BW730" s="361" t="s">
        <v>11819</v>
      </c>
      <c r="BX730" s="36">
        <v>0</v>
      </c>
      <c r="BY730" s="37" t="s">
        <v>133</v>
      </c>
      <c r="BZ730" s="38" t="s">
        <v>11827</v>
      </c>
    </row>
    <row r="731" spans="1:78" ht="50.1" customHeight="1">
      <c r="A731" s="19" t="s">
        <v>1821</v>
      </c>
      <c r="B731" s="20" t="s">
        <v>11910</v>
      </c>
      <c r="C731" s="21">
        <v>8</v>
      </c>
      <c r="D731" s="43" t="s">
        <v>11534</v>
      </c>
      <c r="E731" s="40">
        <v>-5.3271670000000002</v>
      </c>
      <c r="F731" s="40">
        <v>119.339</v>
      </c>
      <c r="G731" s="41">
        <v>1</v>
      </c>
      <c r="H731" s="22">
        <v>3700</v>
      </c>
      <c r="I731" s="22">
        <v>30</v>
      </c>
      <c r="J731" s="50">
        <v>3614.5</v>
      </c>
      <c r="K731" s="50">
        <v>3713</v>
      </c>
      <c r="L731" s="50">
        <v>3516</v>
      </c>
      <c r="M731" s="24" t="s">
        <v>132</v>
      </c>
      <c r="N731" s="25" t="s">
        <v>133</v>
      </c>
      <c r="O731" s="25" t="s">
        <v>133</v>
      </c>
      <c r="P731" s="25" t="s">
        <v>133</v>
      </c>
      <c r="Q731" s="25" t="s">
        <v>133</v>
      </c>
      <c r="R731" s="25" t="s">
        <v>133</v>
      </c>
      <c r="S731" s="44" t="s">
        <v>133</v>
      </c>
      <c r="T731" s="26" t="s">
        <v>11533</v>
      </c>
      <c r="U731" s="27" t="s">
        <v>133</v>
      </c>
      <c r="V731" s="27">
        <v>0.01</v>
      </c>
      <c r="W731" s="27" t="s">
        <v>133</v>
      </c>
      <c r="X731" s="27" t="s">
        <v>133</v>
      </c>
      <c r="Y731" s="27">
        <v>0</v>
      </c>
      <c r="Z731" s="27" t="s">
        <v>133</v>
      </c>
      <c r="AA731" s="27" t="s">
        <v>133</v>
      </c>
      <c r="AB731" s="28" t="s">
        <v>133</v>
      </c>
      <c r="AC731" s="28" t="s">
        <v>133</v>
      </c>
      <c r="AD731" s="28">
        <v>0.04</v>
      </c>
      <c r="AE731" s="28" t="s">
        <v>133</v>
      </c>
      <c r="AF731" s="28">
        <v>0.02</v>
      </c>
      <c r="AG731" s="39" t="s">
        <v>133</v>
      </c>
      <c r="AH731" s="39" t="s">
        <v>133</v>
      </c>
      <c r="AI731" s="39" t="s">
        <v>133</v>
      </c>
      <c r="AJ731" s="39" t="s">
        <v>133</v>
      </c>
      <c r="AK731" s="39" t="s">
        <v>133</v>
      </c>
      <c r="AL731" s="28">
        <v>-0.03</v>
      </c>
      <c r="AM731" s="55" t="s">
        <v>6044</v>
      </c>
      <c r="AN731" s="15">
        <f t="shared" si="110"/>
        <v>0.24</v>
      </c>
      <c r="AO731" s="15">
        <f t="shared" si="110"/>
        <v>0.24</v>
      </c>
      <c r="AP731" s="47">
        <v>-0.88040257220600004</v>
      </c>
      <c r="AQ731" s="29" t="s">
        <v>133</v>
      </c>
      <c r="AR731" s="29" t="s">
        <v>133</v>
      </c>
      <c r="AS731" s="148">
        <v>-0.28361338290482763</v>
      </c>
      <c r="AT731" s="148">
        <v>-0.17288661709517025</v>
      </c>
      <c r="AU731" s="48" t="s">
        <v>133</v>
      </c>
      <c r="AV731" s="47" t="s">
        <v>133</v>
      </c>
      <c r="AW731" s="47" t="s">
        <v>133</v>
      </c>
      <c r="AX731" s="29" t="s">
        <v>133</v>
      </c>
      <c r="AY731" s="29" t="s">
        <v>133</v>
      </c>
      <c r="AZ731" s="47" t="s">
        <v>133</v>
      </c>
      <c r="BA731" s="30">
        <v>0</v>
      </c>
      <c r="BB731" s="42">
        <v>1</v>
      </c>
      <c r="BC731" s="31" t="s">
        <v>1019</v>
      </c>
      <c r="BD731" s="31" t="s">
        <v>132</v>
      </c>
      <c r="BE731" s="31" t="s">
        <v>11718</v>
      </c>
      <c r="BF731" s="32">
        <f t="shared" si="106"/>
        <v>-0.52664459465058511</v>
      </c>
      <c r="BG731" s="32">
        <f t="shared" si="107"/>
        <v>-8.6443308547585127E-2</v>
      </c>
      <c r="BH731" s="32" t="s">
        <v>133</v>
      </c>
      <c r="BI731" s="32" t="s">
        <v>133</v>
      </c>
      <c r="BJ731" s="32" t="s">
        <v>133</v>
      </c>
      <c r="BK731" s="32" t="s">
        <v>133</v>
      </c>
      <c r="BL731" s="32" t="s">
        <v>133</v>
      </c>
      <c r="BM731" s="34" t="s">
        <v>133</v>
      </c>
      <c r="BN731" s="34" t="s">
        <v>133</v>
      </c>
      <c r="BO731" s="34" t="s">
        <v>133</v>
      </c>
      <c r="BP731" s="34" t="s">
        <v>133</v>
      </c>
      <c r="BQ731" s="16">
        <f t="shared" si="108"/>
        <v>0.49664459465058508</v>
      </c>
      <c r="BR731" s="16">
        <f t="shared" si="104"/>
        <v>0.25509301361004189</v>
      </c>
      <c r="BS731" s="16">
        <f t="shared" si="105"/>
        <v>0.25509301361004189</v>
      </c>
      <c r="BT731" s="35" t="s">
        <v>133</v>
      </c>
      <c r="BU731" s="35" t="s">
        <v>133</v>
      </c>
      <c r="BV731" s="35" t="s">
        <v>133</v>
      </c>
      <c r="BW731" s="35" t="s">
        <v>133</v>
      </c>
      <c r="BX731" s="36">
        <v>0</v>
      </c>
      <c r="BY731" s="37" t="s">
        <v>133</v>
      </c>
      <c r="BZ731" s="38" t="s">
        <v>11827</v>
      </c>
    </row>
    <row r="732" spans="1:78" ht="50.1" customHeight="1">
      <c r="A732" s="19" t="s">
        <v>1822</v>
      </c>
      <c r="B732" s="20" t="s">
        <v>11911</v>
      </c>
      <c r="C732" s="21">
        <v>7</v>
      </c>
      <c r="D732" s="43" t="s">
        <v>11540</v>
      </c>
      <c r="E732" s="40">
        <v>6.1302370000000002</v>
      </c>
      <c r="F732" s="40">
        <v>81.111154999999997</v>
      </c>
      <c r="G732" s="41">
        <v>1</v>
      </c>
      <c r="H732" s="22">
        <v>3530</v>
      </c>
      <c r="I732" s="22">
        <v>30</v>
      </c>
      <c r="J732" s="50">
        <v>3416</v>
      </c>
      <c r="K732" s="50">
        <f>J732+84</f>
        <v>3500</v>
      </c>
      <c r="L732" s="50">
        <f>J732-84</f>
        <v>3332</v>
      </c>
      <c r="M732" s="24" t="s">
        <v>783</v>
      </c>
      <c r="N732" s="25" t="s">
        <v>133</v>
      </c>
      <c r="O732" s="25" t="s">
        <v>133</v>
      </c>
      <c r="P732" s="25" t="s">
        <v>133</v>
      </c>
      <c r="Q732" s="25" t="s">
        <v>133</v>
      </c>
      <c r="R732" s="25" t="s">
        <v>133</v>
      </c>
      <c r="S732" s="44" t="s">
        <v>133</v>
      </c>
      <c r="T732" s="27" t="s">
        <v>11683</v>
      </c>
      <c r="U732" s="27" t="s">
        <v>133</v>
      </c>
      <c r="V732" s="27">
        <v>0.01</v>
      </c>
      <c r="W732" s="27" t="s">
        <v>133</v>
      </c>
      <c r="X732" s="27" t="s">
        <v>133</v>
      </c>
      <c r="Y732" s="27">
        <v>0</v>
      </c>
      <c r="Z732" s="27" t="s">
        <v>133</v>
      </c>
      <c r="AA732" s="27" t="s">
        <v>133</v>
      </c>
      <c r="AB732" s="28" t="s">
        <v>133</v>
      </c>
      <c r="AC732" s="28" t="s">
        <v>133</v>
      </c>
      <c r="AD732" s="28">
        <v>0.3</v>
      </c>
      <c r="AE732" s="28" t="s">
        <v>133</v>
      </c>
      <c r="AF732" s="28">
        <v>0.02</v>
      </c>
      <c r="AG732" s="39" t="s">
        <v>133</v>
      </c>
      <c r="AH732" s="39" t="s">
        <v>133</v>
      </c>
      <c r="AI732" s="39" t="s">
        <v>133</v>
      </c>
      <c r="AJ732" s="39" t="s">
        <v>133</v>
      </c>
      <c r="AK732" s="39" t="s">
        <v>133</v>
      </c>
      <c r="AL732" s="28">
        <v>-0.28999999999999998</v>
      </c>
      <c r="AM732" s="55" t="s">
        <v>133</v>
      </c>
      <c r="AN732" s="15">
        <f>SQRT(SUMSQ(IF(OR(X732="n/a",X732="nd"),0,X732),IF(OR(Y732="n/a",Y732="nd"),0,Y732),IF(OR(Z732="n/a",Z732="nd"),0,Z732),IF(OR(AA732="n/a",AA732="nd"),0,AA732),IF(OR(AB732="n/a",AB732="nd"),0,AB732),IF(OR(AC732="n/a",AC732="nd"),0,AC732),IF(OR(AD732="n/a",AD732="nd"),0,AD732),IF(OR(AE732="n/a",AE732="nd"),0,AE732),IF(OR(AF732="n/a",AF732="nd"),0,AF732),IF(OR(AG732="n/a",AG732="nd"),0,AG732),IF(OR(AH732="n/a",AH732="nd"),0,AH732),IF(OR(AI732="n/a",AI732="nd"),0,AI732)))</f>
        <v>0.30066592756745814</v>
      </c>
      <c r="AO732" s="15">
        <f t="shared" ref="AO732:AO791" si="111">SQRT(SUMSQ(IF(OR(X732="n/a",X732="nd"),0,X732),IF(OR(Y732="n/a",Y732="nd"),0,Y732),IF(OR(Z732="n/a",Z732="nd"),0,Z732),IF(OR(AB732="n/a",AB732="nd"),0,AB732),IF(OR(AC732="n/a",AC732="nd"),0,AC732),IF(OR(AD732="n/a",AD732="nd"),0,AD732),IF(OR(AE732="n/a",AE732="nd"),0,AE732),IF(OR(AF732="n/a",AF732="nd"),0,AF732),IF(OR(AG732="n/a",AG732="nd"),0,AG732),IF(OR(AH732="n/a",AH732="nd"),0,AH732),IF(OR(AI732="n/a",AI732="nd"),0,AI732)))</f>
        <v>0.30066592756745814</v>
      </c>
      <c r="AP732" s="47">
        <v>-0.88040257220600004</v>
      </c>
      <c r="AQ732" s="29" t="s">
        <v>133</v>
      </c>
      <c r="AR732" s="29" t="s">
        <v>133</v>
      </c>
      <c r="AS732" s="148">
        <v>-0.28361338290482763</v>
      </c>
      <c r="AT732" s="148">
        <v>-0.17288661709517025</v>
      </c>
      <c r="AU732" s="48" t="s">
        <v>133</v>
      </c>
      <c r="AV732" s="47" t="s">
        <v>133</v>
      </c>
      <c r="AW732" s="47" t="s">
        <v>133</v>
      </c>
      <c r="AX732" s="29" t="s">
        <v>133</v>
      </c>
      <c r="AY732" s="29" t="s">
        <v>133</v>
      </c>
      <c r="AZ732" s="47" t="s">
        <v>133</v>
      </c>
      <c r="BA732" s="30">
        <v>-1</v>
      </c>
      <c r="BB732" s="42">
        <v>1</v>
      </c>
      <c r="BC732" s="31" t="s">
        <v>783</v>
      </c>
      <c r="BD732" s="31" t="s">
        <v>133</v>
      </c>
      <c r="BE732" s="31" t="s">
        <v>1711</v>
      </c>
      <c r="BF732" s="32" t="s">
        <v>133</v>
      </c>
      <c r="BG732" s="32" t="s">
        <v>133</v>
      </c>
      <c r="BH732" s="32" t="s">
        <v>133</v>
      </c>
      <c r="BI732" s="32" t="s">
        <v>133</v>
      </c>
      <c r="BJ732" s="32" t="s">
        <v>133</v>
      </c>
      <c r="BK732" s="32" t="s">
        <v>133</v>
      </c>
      <c r="BL732" s="32" t="s">
        <v>133</v>
      </c>
      <c r="BM732" s="34" t="s">
        <v>133</v>
      </c>
      <c r="BN732" s="34" t="s">
        <v>133</v>
      </c>
      <c r="BO732" s="34" t="s">
        <v>133</v>
      </c>
      <c r="BP732" s="34" t="s">
        <v>133</v>
      </c>
      <c r="BQ732" s="16" t="e">
        <f t="shared" si="108"/>
        <v>#VALUE!</v>
      </c>
      <c r="BR732" s="16">
        <f t="shared" si="104"/>
        <v>0.30066592756745814</v>
      </c>
      <c r="BS732" s="16">
        <f t="shared" si="105"/>
        <v>0.30066592756745814</v>
      </c>
      <c r="BT732" s="35" t="s">
        <v>133</v>
      </c>
      <c r="BU732" s="35" t="s">
        <v>133</v>
      </c>
      <c r="BV732" s="35" t="s">
        <v>133</v>
      </c>
      <c r="BW732" s="35" t="s">
        <v>133</v>
      </c>
      <c r="BX732" s="36">
        <v>0</v>
      </c>
      <c r="BY732" s="37" t="s">
        <v>133</v>
      </c>
      <c r="BZ732" s="38" t="s">
        <v>133</v>
      </c>
    </row>
    <row r="733" spans="1:78" ht="50.1" customHeight="1">
      <c r="A733" s="19" t="s">
        <v>1823</v>
      </c>
      <c r="B733" s="20" t="s">
        <v>11911</v>
      </c>
      <c r="C733" s="21">
        <v>7</v>
      </c>
      <c r="D733" s="43" t="s">
        <v>11540</v>
      </c>
      <c r="E733" s="40">
        <v>6.1302370000000002</v>
      </c>
      <c r="F733" s="40">
        <v>81.111154999999997</v>
      </c>
      <c r="G733" s="41">
        <v>1</v>
      </c>
      <c r="H733" s="22">
        <v>3860</v>
      </c>
      <c r="I733" s="22">
        <v>30</v>
      </c>
      <c r="J733" s="50">
        <v>3818</v>
      </c>
      <c r="K733" s="50">
        <f>J733+108</f>
        <v>3926</v>
      </c>
      <c r="L733" s="50">
        <f>J733-108</f>
        <v>3710</v>
      </c>
      <c r="M733" s="24" t="s">
        <v>783</v>
      </c>
      <c r="N733" s="25" t="s">
        <v>133</v>
      </c>
      <c r="O733" s="25" t="s">
        <v>133</v>
      </c>
      <c r="P733" s="25" t="s">
        <v>133</v>
      </c>
      <c r="Q733" s="25" t="s">
        <v>133</v>
      </c>
      <c r="R733" s="25" t="s">
        <v>133</v>
      </c>
      <c r="S733" s="44" t="s">
        <v>133</v>
      </c>
      <c r="T733" s="27" t="s">
        <v>11683</v>
      </c>
      <c r="U733" s="27" t="s">
        <v>133</v>
      </c>
      <c r="V733" s="27">
        <v>0.01</v>
      </c>
      <c r="W733" s="27" t="s">
        <v>133</v>
      </c>
      <c r="X733" s="27" t="s">
        <v>133</v>
      </c>
      <c r="Y733" s="27">
        <v>0</v>
      </c>
      <c r="Z733" s="27" t="s">
        <v>133</v>
      </c>
      <c r="AA733" s="27" t="s">
        <v>133</v>
      </c>
      <c r="AB733" s="28" t="s">
        <v>133</v>
      </c>
      <c r="AC733" s="28" t="s">
        <v>133</v>
      </c>
      <c r="AD733" s="28">
        <v>0.3</v>
      </c>
      <c r="AE733" s="28" t="s">
        <v>133</v>
      </c>
      <c r="AF733" s="28">
        <v>0.02</v>
      </c>
      <c r="AG733" s="39" t="s">
        <v>133</v>
      </c>
      <c r="AH733" s="39" t="s">
        <v>133</v>
      </c>
      <c r="AI733" s="39" t="s">
        <v>133</v>
      </c>
      <c r="AJ733" s="39" t="s">
        <v>133</v>
      </c>
      <c r="AK733" s="39" t="s">
        <v>133</v>
      </c>
      <c r="AL733" s="39">
        <v>-0.53</v>
      </c>
      <c r="AM733" s="55" t="s">
        <v>133</v>
      </c>
      <c r="AN733" s="15">
        <f t="shared" ref="AN733:AN791" si="112">SQRT(SUMSQ(IF(OR(X733="n/a",X733="nd"),0,X733),IF(OR(Y733="n/a",Y733="nd"),0,Y733),IF(OR(Z733="n/a",Z733="nd"),0,Z733),IF(OR(AA733="n/a",AA733="nd"),0,AA733),IF(OR(AB733="n/a",AB733="nd"),0,AB733),IF(OR(AC733="n/a",AC733="nd"),0,AC733),IF(OR(AD733="n/a",AD733="nd"),0,AD733),IF(OR(AE733="n/a",AE733="nd"),0,AE733),IF(OR(AF733="n/a",AF733="nd"),0,AF733),IF(OR(AG733="n/a",AG733="nd"),0,AG733),IF(OR(AH733="n/a",AH733="nd"),0,AH733),IF(OR(AI733="n/a",AI733="nd"),0,AI733)))</f>
        <v>0.30066592756745814</v>
      </c>
      <c r="AO733" s="15">
        <f t="shared" si="111"/>
        <v>0.30066592756745814</v>
      </c>
      <c r="AP733" s="47">
        <v>-0.88040257220600004</v>
      </c>
      <c r="AQ733" s="29" t="s">
        <v>133</v>
      </c>
      <c r="AR733" s="29" t="s">
        <v>133</v>
      </c>
      <c r="AS733" s="148">
        <v>-0.28361338290482763</v>
      </c>
      <c r="AT733" s="148">
        <v>-0.17288661709517025</v>
      </c>
      <c r="AU733" s="48" t="s">
        <v>133</v>
      </c>
      <c r="AV733" s="47" t="s">
        <v>133</v>
      </c>
      <c r="AW733" s="47" t="s">
        <v>133</v>
      </c>
      <c r="AX733" s="29" t="s">
        <v>133</v>
      </c>
      <c r="AY733" s="29" t="s">
        <v>133</v>
      </c>
      <c r="AZ733" s="47" t="s">
        <v>133</v>
      </c>
      <c r="BA733" s="30">
        <v>-1</v>
      </c>
      <c r="BB733" s="42">
        <v>1</v>
      </c>
      <c r="BC733" s="31" t="s">
        <v>783</v>
      </c>
      <c r="BD733" s="31" t="s">
        <v>133</v>
      </c>
      <c r="BE733" s="31" t="s">
        <v>1711</v>
      </c>
      <c r="BF733" s="32" t="s">
        <v>133</v>
      </c>
      <c r="BG733" s="32" t="s">
        <v>133</v>
      </c>
      <c r="BH733" s="32" t="s">
        <v>133</v>
      </c>
      <c r="BI733" s="32" t="s">
        <v>133</v>
      </c>
      <c r="BJ733" s="32" t="s">
        <v>133</v>
      </c>
      <c r="BK733" s="32" t="s">
        <v>133</v>
      </c>
      <c r="BL733" s="32" t="s">
        <v>133</v>
      </c>
      <c r="BM733" s="34" t="s">
        <v>133</v>
      </c>
      <c r="BN733" s="34" t="s">
        <v>133</v>
      </c>
      <c r="BO733" s="34" t="s">
        <v>133</v>
      </c>
      <c r="BP733" s="34" t="s">
        <v>133</v>
      </c>
      <c r="BQ733" s="16" t="e">
        <f t="shared" si="108"/>
        <v>#VALUE!</v>
      </c>
      <c r="BR733" s="16">
        <f t="shared" si="104"/>
        <v>0.30066592756745814</v>
      </c>
      <c r="BS733" s="16">
        <f t="shared" si="105"/>
        <v>0.30066592756745814</v>
      </c>
      <c r="BT733" s="35" t="s">
        <v>133</v>
      </c>
      <c r="BU733" s="35" t="s">
        <v>133</v>
      </c>
      <c r="BV733" s="35" t="s">
        <v>133</v>
      </c>
      <c r="BW733" s="35" t="s">
        <v>133</v>
      </c>
      <c r="BX733" s="36">
        <v>0</v>
      </c>
      <c r="BY733" s="37" t="s">
        <v>133</v>
      </c>
      <c r="BZ733" s="38" t="s">
        <v>133</v>
      </c>
    </row>
    <row r="734" spans="1:78" ht="50.1" customHeight="1">
      <c r="A734" s="19" t="s">
        <v>1824</v>
      </c>
      <c r="B734" s="20" t="s">
        <v>11911</v>
      </c>
      <c r="C734" s="21">
        <v>7</v>
      </c>
      <c r="D734" s="43" t="s">
        <v>11540</v>
      </c>
      <c r="E734" s="40">
        <v>6.1302370000000002</v>
      </c>
      <c r="F734" s="40">
        <v>81.111154999999997</v>
      </c>
      <c r="G734" s="41">
        <v>1</v>
      </c>
      <c r="H734" s="22">
        <v>3810</v>
      </c>
      <c r="I734" s="22">
        <v>40</v>
      </c>
      <c r="J734" s="50">
        <v>3755</v>
      </c>
      <c r="K734" s="50">
        <f>J734+122</f>
        <v>3877</v>
      </c>
      <c r="L734" s="50">
        <f>J734-122</f>
        <v>3633</v>
      </c>
      <c r="M734" s="24" t="s">
        <v>783</v>
      </c>
      <c r="N734" s="25" t="s">
        <v>133</v>
      </c>
      <c r="O734" s="25" t="s">
        <v>133</v>
      </c>
      <c r="P734" s="25" t="s">
        <v>133</v>
      </c>
      <c r="Q734" s="25" t="s">
        <v>133</v>
      </c>
      <c r="R734" s="25" t="s">
        <v>133</v>
      </c>
      <c r="S734" s="44" t="s">
        <v>133</v>
      </c>
      <c r="T734" s="27" t="s">
        <v>11683</v>
      </c>
      <c r="U734" s="27" t="s">
        <v>133</v>
      </c>
      <c r="V734" s="27">
        <v>0.01</v>
      </c>
      <c r="W734" s="27" t="s">
        <v>133</v>
      </c>
      <c r="X734" s="27" t="s">
        <v>133</v>
      </c>
      <c r="Y734" s="27">
        <v>0</v>
      </c>
      <c r="Z734" s="27" t="s">
        <v>133</v>
      </c>
      <c r="AA734" s="27" t="s">
        <v>133</v>
      </c>
      <c r="AB734" s="28" t="s">
        <v>133</v>
      </c>
      <c r="AC734" s="28" t="s">
        <v>133</v>
      </c>
      <c r="AD734" s="28">
        <v>0.3</v>
      </c>
      <c r="AE734" s="28" t="s">
        <v>133</v>
      </c>
      <c r="AF734" s="28">
        <v>0.02</v>
      </c>
      <c r="AG734" s="39" t="s">
        <v>133</v>
      </c>
      <c r="AH734" s="39" t="s">
        <v>133</v>
      </c>
      <c r="AI734" s="39" t="s">
        <v>133</v>
      </c>
      <c r="AJ734" s="39" t="s">
        <v>133</v>
      </c>
      <c r="AK734" s="39" t="s">
        <v>133</v>
      </c>
      <c r="AL734" s="39">
        <v>-0.65</v>
      </c>
      <c r="AM734" s="55" t="s">
        <v>133</v>
      </c>
      <c r="AN734" s="15">
        <f t="shared" si="112"/>
        <v>0.30066592756745814</v>
      </c>
      <c r="AO734" s="15">
        <f t="shared" si="111"/>
        <v>0.30066592756745814</v>
      </c>
      <c r="AP734" s="47">
        <v>-0.88040257220600004</v>
      </c>
      <c r="AQ734" s="29" t="s">
        <v>133</v>
      </c>
      <c r="AR734" s="29" t="s">
        <v>133</v>
      </c>
      <c r="AS734" s="148">
        <v>-0.28361338290482763</v>
      </c>
      <c r="AT734" s="148">
        <v>-0.17288661709517025</v>
      </c>
      <c r="AU734" s="48" t="s">
        <v>133</v>
      </c>
      <c r="AV734" s="47" t="s">
        <v>133</v>
      </c>
      <c r="AW734" s="47" t="s">
        <v>133</v>
      </c>
      <c r="AX734" s="29" t="s">
        <v>133</v>
      </c>
      <c r="AY734" s="29" t="s">
        <v>133</v>
      </c>
      <c r="AZ734" s="47" t="s">
        <v>133</v>
      </c>
      <c r="BA734" s="30">
        <v>-1</v>
      </c>
      <c r="BB734" s="42">
        <v>1</v>
      </c>
      <c r="BC734" s="31" t="s">
        <v>783</v>
      </c>
      <c r="BD734" s="31" t="s">
        <v>133</v>
      </c>
      <c r="BE734" s="31" t="s">
        <v>1711</v>
      </c>
      <c r="BF734" s="32" t="s">
        <v>133</v>
      </c>
      <c r="BG734" s="32" t="s">
        <v>133</v>
      </c>
      <c r="BH734" s="32" t="s">
        <v>133</v>
      </c>
      <c r="BI734" s="32" t="s">
        <v>133</v>
      </c>
      <c r="BJ734" s="32" t="s">
        <v>133</v>
      </c>
      <c r="BK734" s="32" t="s">
        <v>133</v>
      </c>
      <c r="BL734" s="32" t="s">
        <v>133</v>
      </c>
      <c r="BM734" s="34" t="s">
        <v>133</v>
      </c>
      <c r="BN734" s="34" t="s">
        <v>133</v>
      </c>
      <c r="BO734" s="34" t="s">
        <v>133</v>
      </c>
      <c r="BP734" s="34" t="s">
        <v>133</v>
      </c>
      <c r="BQ734" s="16" t="e">
        <f t="shared" si="108"/>
        <v>#VALUE!</v>
      </c>
      <c r="BR734" s="16">
        <f t="shared" si="104"/>
        <v>0.30066592756745814</v>
      </c>
      <c r="BS734" s="16">
        <f t="shared" si="105"/>
        <v>0.30066592756745814</v>
      </c>
      <c r="BT734" s="35" t="s">
        <v>133</v>
      </c>
      <c r="BU734" s="35" t="s">
        <v>133</v>
      </c>
      <c r="BV734" s="35" t="s">
        <v>133</v>
      </c>
      <c r="BW734" s="35" t="s">
        <v>133</v>
      </c>
      <c r="BX734" s="36">
        <v>0</v>
      </c>
      <c r="BY734" s="37" t="s">
        <v>133</v>
      </c>
      <c r="BZ734" s="38" t="s">
        <v>133</v>
      </c>
    </row>
    <row r="735" spans="1:78" ht="50.1" customHeight="1">
      <c r="A735" s="19" t="s">
        <v>1825</v>
      </c>
      <c r="B735" s="20" t="s">
        <v>11911</v>
      </c>
      <c r="C735" s="21">
        <v>7</v>
      </c>
      <c r="D735" s="43" t="s">
        <v>11540</v>
      </c>
      <c r="E735" s="40">
        <v>6.1302370000000002</v>
      </c>
      <c r="F735" s="40">
        <v>81.111154999999997</v>
      </c>
      <c r="G735" s="41">
        <v>1</v>
      </c>
      <c r="H735" s="22">
        <v>4820</v>
      </c>
      <c r="I735" s="22">
        <v>40</v>
      </c>
      <c r="J735" s="50">
        <v>5117</v>
      </c>
      <c r="K735" s="50">
        <f>J735+158</f>
        <v>5275</v>
      </c>
      <c r="L735" s="50">
        <f>J735-158</f>
        <v>4959</v>
      </c>
      <c r="M735" s="24" t="s">
        <v>783</v>
      </c>
      <c r="N735" s="25" t="s">
        <v>133</v>
      </c>
      <c r="O735" s="25" t="s">
        <v>133</v>
      </c>
      <c r="P735" s="25" t="s">
        <v>133</v>
      </c>
      <c r="Q735" s="25" t="s">
        <v>133</v>
      </c>
      <c r="R735" s="25" t="s">
        <v>133</v>
      </c>
      <c r="S735" s="44" t="s">
        <v>133</v>
      </c>
      <c r="T735" s="27" t="s">
        <v>11683</v>
      </c>
      <c r="U735" s="27" t="s">
        <v>133</v>
      </c>
      <c r="V735" s="27">
        <v>0.01</v>
      </c>
      <c r="W735" s="27" t="s">
        <v>133</v>
      </c>
      <c r="X735" s="27" t="s">
        <v>133</v>
      </c>
      <c r="Y735" s="27">
        <v>0</v>
      </c>
      <c r="Z735" s="27" t="s">
        <v>133</v>
      </c>
      <c r="AA735" s="27" t="s">
        <v>133</v>
      </c>
      <c r="AB735" s="28" t="s">
        <v>133</v>
      </c>
      <c r="AC735" s="28" t="s">
        <v>133</v>
      </c>
      <c r="AD735" s="28">
        <v>0.3</v>
      </c>
      <c r="AE735" s="28" t="s">
        <v>133</v>
      </c>
      <c r="AF735" s="28">
        <v>0.02</v>
      </c>
      <c r="AG735" s="39" t="s">
        <v>133</v>
      </c>
      <c r="AH735" s="39" t="s">
        <v>133</v>
      </c>
      <c r="AI735" s="39" t="s">
        <v>133</v>
      </c>
      <c r="AJ735" s="39" t="s">
        <v>133</v>
      </c>
      <c r="AK735" s="39" t="s">
        <v>133</v>
      </c>
      <c r="AL735" s="39">
        <v>-1.3</v>
      </c>
      <c r="AM735" s="55" t="s">
        <v>133</v>
      </c>
      <c r="AN735" s="15">
        <f t="shared" si="112"/>
        <v>0.30066592756745814</v>
      </c>
      <c r="AO735" s="15">
        <f t="shared" si="111"/>
        <v>0.30066592756745814</v>
      </c>
      <c r="AP735" s="47">
        <v>-0.88040257220600004</v>
      </c>
      <c r="AQ735" s="29" t="s">
        <v>133</v>
      </c>
      <c r="AR735" s="29" t="s">
        <v>133</v>
      </c>
      <c r="AS735" s="148">
        <v>-0.28361338290482763</v>
      </c>
      <c r="AT735" s="148">
        <v>-0.17288661709517025</v>
      </c>
      <c r="AU735" s="48" t="s">
        <v>133</v>
      </c>
      <c r="AV735" s="47" t="s">
        <v>133</v>
      </c>
      <c r="AW735" s="47" t="s">
        <v>133</v>
      </c>
      <c r="AX735" s="29" t="s">
        <v>133</v>
      </c>
      <c r="AY735" s="29" t="s">
        <v>133</v>
      </c>
      <c r="AZ735" s="47" t="s">
        <v>133</v>
      </c>
      <c r="BA735" s="30">
        <v>-1</v>
      </c>
      <c r="BB735" s="42">
        <v>1</v>
      </c>
      <c r="BC735" s="31" t="s">
        <v>783</v>
      </c>
      <c r="BD735" s="31" t="s">
        <v>133</v>
      </c>
      <c r="BE735" s="31" t="s">
        <v>1711</v>
      </c>
      <c r="BF735" s="32" t="s">
        <v>133</v>
      </c>
      <c r="BG735" s="32" t="s">
        <v>133</v>
      </c>
      <c r="BH735" s="32" t="s">
        <v>133</v>
      </c>
      <c r="BI735" s="32" t="s">
        <v>133</v>
      </c>
      <c r="BJ735" s="32" t="s">
        <v>133</v>
      </c>
      <c r="BK735" s="32" t="s">
        <v>133</v>
      </c>
      <c r="BL735" s="32" t="s">
        <v>133</v>
      </c>
      <c r="BM735" s="34" t="s">
        <v>133</v>
      </c>
      <c r="BN735" s="34" t="s">
        <v>133</v>
      </c>
      <c r="BO735" s="34" t="s">
        <v>133</v>
      </c>
      <c r="BP735" s="34" t="s">
        <v>133</v>
      </c>
      <c r="BQ735" s="16" t="e">
        <f t="shared" si="108"/>
        <v>#VALUE!</v>
      </c>
      <c r="BR735" s="16">
        <f t="shared" si="104"/>
        <v>0.30066592756745814</v>
      </c>
      <c r="BS735" s="16">
        <f t="shared" si="105"/>
        <v>0.30066592756745814</v>
      </c>
      <c r="BT735" s="35" t="s">
        <v>133</v>
      </c>
      <c r="BU735" s="35" t="s">
        <v>133</v>
      </c>
      <c r="BV735" s="35" t="s">
        <v>133</v>
      </c>
      <c r="BW735" s="35" t="s">
        <v>133</v>
      </c>
      <c r="BX735" s="36">
        <v>0</v>
      </c>
      <c r="BY735" s="37" t="s">
        <v>133</v>
      </c>
      <c r="BZ735" s="38" t="s">
        <v>133</v>
      </c>
    </row>
    <row r="736" spans="1:78" ht="50.1" customHeight="1">
      <c r="A736" s="19" t="s">
        <v>1826</v>
      </c>
      <c r="B736" s="20" t="s">
        <v>11911</v>
      </c>
      <c r="C736" s="21">
        <v>7</v>
      </c>
      <c r="D736" s="43" t="s">
        <v>11540</v>
      </c>
      <c r="E736" s="40">
        <v>6.1302370000000002</v>
      </c>
      <c r="F736" s="40">
        <v>81.111154999999997</v>
      </c>
      <c r="G736" s="41">
        <v>1</v>
      </c>
      <c r="H736" s="22">
        <v>4920</v>
      </c>
      <c r="I736" s="22">
        <v>40</v>
      </c>
      <c r="J736" s="50">
        <v>5241</v>
      </c>
      <c r="K736" s="50">
        <f>J736+144</f>
        <v>5385</v>
      </c>
      <c r="L736" s="50">
        <f>J736-144</f>
        <v>5097</v>
      </c>
      <c r="M736" s="24" t="s">
        <v>783</v>
      </c>
      <c r="N736" s="25" t="s">
        <v>133</v>
      </c>
      <c r="O736" s="25" t="s">
        <v>133</v>
      </c>
      <c r="P736" s="25" t="s">
        <v>133</v>
      </c>
      <c r="Q736" s="25" t="s">
        <v>133</v>
      </c>
      <c r="R736" s="25" t="s">
        <v>133</v>
      </c>
      <c r="S736" s="44" t="s">
        <v>133</v>
      </c>
      <c r="T736" s="27" t="s">
        <v>11683</v>
      </c>
      <c r="U736" s="27" t="s">
        <v>133</v>
      </c>
      <c r="V736" s="27">
        <v>0.01</v>
      </c>
      <c r="W736" s="27" t="s">
        <v>133</v>
      </c>
      <c r="X736" s="27" t="s">
        <v>133</v>
      </c>
      <c r="Y736" s="27">
        <v>0</v>
      </c>
      <c r="Z736" s="27" t="s">
        <v>133</v>
      </c>
      <c r="AA736" s="27" t="s">
        <v>133</v>
      </c>
      <c r="AB736" s="28" t="s">
        <v>133</v>
      </c>
      <c r="AC736" s="28" t="s">
        <v>133</v>
      </c>
      <c r="AD736" s="28">
        <v>0.3</v>
      </c>
      <c r="AE736" s="28" t="s">
        <v>133</v>
      </c>
      <c r="AF736" s="28">
        <v>0.02</v>
      </c>
      <c r="AG736" s="39" t="s">
        <v>133</v>
      </c>
      <c r="AH736" s="39" t="s">
        <v>133</v>
      </c>
      <c r="AI736" s="39" t="s">
        <v>133</v>
      </c>
      <c r="AJ736" s="39" t="s">
        <v>133</v>
      </c>
      <c r="AK736" s="39" t="s">
        <v>133</v>
      </c>
      <c r="AL736" s="39">
        <v>-1.84</v>
      </c>
      <c r="AM736" s="55" t="s">
        <v>133</v>
      </c>
      <c r="AN736" s="15">
        <f t="shared" si="112"/>
        <v>0.30066592756745814</v>
      </c>
      <c r="AO736" s="15">
        <f t="shared" si="111"/>
        <v>0.30066592756745814</v>
      </c>
      <c r="AP736" s="47">
        <v>-0.88040257220600004</v>
      </c>
      <c r="AQ736" s="29" t="s">
        <v>133</v>
      </c>
      <c r="AR736" s="29" t="s">
        <v>133</v>
      </c>
      <c r="AS736" s="148">
        <v>-0.28361338290482763</v>
      </c>
      <c r="AT736" s="148">
        <v>-0.17288661709517025</v>
      </c>
      <c r="AU736" s="48" t="s">
        <v>133</v>
      </c>
      <c r="AV736" s="47" t="s">
        <v>133</v>
      </c>
      <c r="AW736" s="47" t="s">
        <v>133</v>
      </c>
      <c r="AX736" s="29" t="s">
        <v>133</v>
      </c>
      <c r="AY736" s="29" t="s">
        <v>133</v>
      </c>
      <c r="AZ736" s="47" t="s">
        <v>133</v>
      </c>
      <c r="BA736" s="30">
        <v>-1</v>
      </c>
      <c r="BB736" s="42">
        <v>1</v>
      </c>
      <c r="BC736" s="31" t="s">
        <v>783</v>
      </c>
      <c r="BD736" s="31" t="s">
        <v>133</v>
      </c>
      <c r="BE736" s="31" t="s">
        <v>1711</v>
      </c>
      <c r="BF736" s="32" t="s">
        <v>133</v>
      </c>
      <c r="BG736" s="32" t="s">
        <v>133</v>
      </c>
      <c r="BH736" s="32" t="s">
        <v>133</v>
      </c>
      <c r="BI736" s="32" t="s">
        <v>133</v>
      </c>
      <c r="BJ736" s="32" t="s">
        <v>133</v>
      </c>
      <c r="BK736" s="32" t="s">
        <v>133</v>
      </c>
      <c r="BL736" s="32" t="s">
        <v>133</v>
      </c>
      <c r="BM736" s="34" t="s">
        <v>133</v>
      </c>
      <c r="BN736" s="34" t="s">
        <v>133</v>
      </c>
      <c r="BO736" s="34" t="s">
        <v>133</v>
      </c>
      <c r="BP736" s="34" t="s">
        <v>133</v>
      </c>
      <c r="BQ736" s="16" t="e">
        <f t="shared" si="108"/>
        <v>#VALUE!</v>
      </c>
      <c r="BR736" s="16">
        <f t="shared" si="104"/>
        <v>0.30066592756745814</v>
      </c>
      <c r="BS736" s="16">
        <f t="shared" si="105"/>
        <v>0.30066592756745814</v>
      </c>
      <c r="BT736" s="35" t="s">
        <v>133</v>
      </c>
      <c r="BU736" s="35" t="s">
        <v>133</v>
      </c>
      <c r="BV736" s="35" t="s">
        <v>133</v>
      </c>
      <c r="BW736" s="35" t="s">
        <v>133</v>
      </c>
      <c r="BX736" s="36">
        <v>0</v>
      </c>
      <c r="BY736" s="37" t="s">
        <v>133</v>
      </c>
      <c r="BZ736" s="38" t="s">
        <v>133</v>
      </c>
    </row>
    <row r="737" spans="1:78" ht="50.1" customHeight="1">
      <c r="A737" s="19" t="s">
        <v>1827</v>
      </c>
      <c r="B737" s="20" t="s">
        <v>11911</v>
      </c>
      <c r="C737" s="21">
        <v>7</v>
      </c>
      <c r="D737" s="43" t="s">
        <v>11540</v>
      </c>
      <c r="E737" s="40">
        <v>6.1302370000000002</v>
      </c>
      <c r="F737" s="40">
        <v>81.111154999999997</v>
      </c>
      <c r="G737" s="41">
        <v>1</v>
      </c>
      <c r="H737" s="22">
        <v>5675</v>
      </c>
      <c r="I737" s="22">
        <v>40</v>
      </c>
      <c r="J737" s="50">
        <v>6079</v>
      </c>
      <c r="K737" s="50">
        <f>J737+124</f>
        <v>6203</v>
      </c>
      <c r="L737" s="50">
        <f>J737-124</f>
        <v>5955</v>
      </c>
      <c r="M737" s="24" t="s">
        <v>783</v>
      </c>
      <c r="N737" s="25" t="s">
        <v>133</v>
      </c>
      <c r="O737" s="25" t="s">
        <v>133</v>
      </c>
      <c r="P737" s="25" t="s">
        <v>133</v>
      </c>
      <c r="Q737" s="25" t="s">
        <v>133</v>
      </c>
      <c r="R737" s="25" t="s">
        <v>133</v>
      </c>
      <c r="S737" s="44" t="s">
        <v>133</v>
      </c>
      <c r="T737" s="27" t="s">
        <v>11683</v>
      </c>
      <c r="U737" s="27" t="s">
        <v>133</v>
      </c>
      <c r="V737" s="27">
        <v>0.01</v>
      </c>
      <c r="W737" s="27" t="s">
        <v>133</v>
      </c>
      <c r="X737" s="27" t="s">
        <v>133</v>
      </c>
      <c r="Y737" s="27">
        <v>0</v>
      </c>
      <c r="Z737" s="27" t="s">
        <v>133</v>
      </c>
      <c r="AA737" s="27" t="s">
        <v>133</v>
      </c>
      <c r="AB737" s="28" t="s">
        <v>133</v>
      </c>
      <c r="AC737" s="28" t="s">
        <v>133</v>
      </c>
      <c r="AD737" s="28">
        <v>0.3</v>
      </c>
      <c r="AE737" s="28" t="s">
        <v>133</v>
      </c>
      <c r="AF737" s="28">
        <v>0.02</v>
      </c>
      <c r="AG737" s="39" t="s">
        <v>133</v>
      </c>
      <c r="AH737" s="39" t="s">
        <v>133</v>
      </c>
      <c r="AI737" s="39" t="s">
        <v>133</v>
      </c>
      <c r="AJ737" s="39" t="s">
        <v>133</v>
      </c>
      <c r="AK737" s="39" t="s">
        <v>133</v>
      </c>
      <c r="AL737" s="39">
        <v>-2.5499999999999998</v>
      </c>
      <c r="AM737" s="55" t="s">
        <v>133</v>
      </c>
      <c r="AN737" s="15">
        <f t="shared" si="112"/>
        <v>0.30066592756745814</v>
      </c>
      <c r="AO737" s="15">
        <f t="shared" si="111"/>
        <v>0.30066592756745814</v>
      </c>
      <c r="AP737" s="47">
        <v>-0.88040257220600004</v>
      </c>
      <c r="AQ737" s="29" t="s">
        <v>133</v>
      </c>
      <c r="AR737" s="29" t="s">
        <v>133</v>
      </c>
      <c r="AS737" s="148">
        <v>-0.28361338290482763</v>
      </c>
      <c r="AT737" s="148">
        <v>-0.17288661709517025</v>
      </c>
      <c r="AU737" s="48" t="s">
        <v>133</v>
      </c>
      <c r="AV737" s="47" t="s">
        <v>133</v>
      </c>
      <c r="AW737" s="47" t="s">
        <v>133</v>
      </c>
      <c r="AX737" s="29" t="s">
        <v>133</v>
      </c>
      <c r="AY737" s="29" t="s">
        <v>133</v>
      </c>
      <c r="AZ737" s="47" t="s">
        <v>133</v>
      </c>
      <c r="BA737" s="30">
        <v>-1</v>
      </c>
      <c r="BB737" s="42">
        <v>1</v>
      </c>
      <c r="BC737" s="31" t="s">
        <v>783</v>
      </c>
      <c r="BD737" s="31" t="s">
        <v>133</v>
      </c>
      <c r="BE737" s="31" t="s">
        <v>1711</v>
      </c>
      <c r="BF737" s="32" t="s">
        <v>133</v>
      </c>
      <c r="BG737" s="32" t="s">
        <v>133</v>
      </c>
      <c r="BH737" s="32" t="s">
        <v>133</v>
      </c>
      <c r="BI737" s="32" t="s">
        <v>133</v>
      </c>
      <c r="BJ737" s="32" t="s">
        <v>133</v>
      </c>
      <c r="BK737" s="32" t="s">
        <v>133</v>
      </c>
      <c r="BL737" s="32" t="s">
        <v>133</v>
      </c>
      <c r="BM737" s="34" t="s">
        <v>133</v>
      </c>
      <c r="BN737" s="34" t="s">
        <v>133</v>
      </c>
      <c r="BO737" s="34" t="s">
        <v>133</v>
      </c>
      <c r="BP737" s="34" t="s">
        <v>133</v>
      </c>
      <c r="BQ737" s="16" t="e">
        <f t="shared" si="108"/>
        <v>#VALUE!</v>
      </c>
      <c r="BR737" s="16">
        <f t="shared" si="104"/>
        <v>0.30066592756745814</v>
      </c>
      <c r="BS737" s="16">
        <f t="shared" si="105"/>
        <v>0.30066592756745814</v>
      </c>
      <c r="BT737" s="35" t="s">
        <v>133</v>
      </c>
      <c r="BU737" s="35" t="s">
        <v>133</v>
      </c>
      <c r="BV737" s="35" t="s">
        <v>133</v>
      </c>
      <c r="BW737" s="35" t="s">
        <v>133</v>
      </c>
      <c r="BX737" s="36">
        <v>0</v>
      </c>
      <c r="BY737" s="37" t="s">
        <v>133</v>
      </c>
      <c r="BZ737" s="38" t="s">
        <v>133</v>
      </c>
    </row>
    <row r="738" spans="1:78" ht="50.1" customHeight="1">
      <c r="A738" s="19" t="s">
        <v>1828</v>
      </c>
      <c r="B738" s="20" t="s">
        <v>11911</v>
      </c>
      <c r="C738" s="21">
        <v>7</v>
      </c>
      <c r="D738" s="43" t="s">
        <v>11540</v>
      </c>
      <c r="E738" s="40">
        <v>6.1302370000000002</v>
      </c>
      <c r="F738" s="40">
        <v>81.111154999999997</v>
      </c>
      <c r="G738" s="41">
        <v>1</v>
      </c>
      <c r="H738" s="22">
        <v>6050</v>
      </c>
      <c r="I738" s="22">
        <v>40</v>
      </c>
      <c r="J738" s="50">
        <v>6471</v>
      </c>
      <c r="K738" s="50">
        <f>J738+112</f>
        <v>6583</v>
      </c>
      <c r="L738" s="50">
        <f>J738-112</f>
        <v>6359</v>
      </c>
      <c r="M738" s="24" t="s">
        <v>783</v>
      </c>
      <c r="N738" s="25" t="s">
        <v>133</v>
      </c>
      <c r="O738" s="25" t="s">
        <v>133</v>
      </c>
      <c r="P738" s="25" t="s">
        <v>133</v>
      </c>
      <c r="Q738" s="25" t="s">
        <v>133</v>
      </c>
      <c r="R738" s="25" t="s">
        <v>133</v>
      </c>
      <c r="S738" s="44" t="s">
        <v>133</v>
      </c>
      <c r="T738" s="27" t="s">
        <v>11683</v>
      </c>
      <c r="U738" s="27" t="s">
        <v>133</v>
      </c>
      <c r="V738" s="27">
        <v>0.01</v>
      </c>
      <c r="W738" s="27" t="s">
        <v>133</v>
      </c>
      <c r="X738" s="27" t="s">
        <v>133</v>
      </c>
      <c r="Y738" s="27">
        <v>0</v>
      </c>
      <c r="Z738" s="27" t="s">
        <v>133</v>
      </c>
      <c r="AA738" s="27" t="s">
        <v>133</v>
      </c>
      <c r="AB738" s="28" t="s">
        <v>133</v>
      </c>
      <c r="AC738" s="28" t="s">
        <v>133</v>
      </c>
      <c r="AD738" s="28">
        <v>0.3</v>
      </c>
      <c r="AE738" s="28" t="s">
        <v>133</v>
      </c>
      <c r="AF738" s="28">
        <v>0.02</v>
      </c>
      <c r="AG738" s="39" t="s">
        <v>133</v>
      </c>
      <c r="AH738" s="39" t="s">
        <v>133</v>
      </c>
      <c r="AI738" s="39" t="s">
        <v>133</v>
      </c>
      <c r="AJ738" s="39" t="s">
        <v>133</v>
      </c>
      <c r="AK738" s="39" t="s">
        <v>133</v>
      </c>
      <c r="AL738" s="39">
        <v>-3.66</v>
      </c>
      <c r="AM738" s="55" t="s">
        <v>133</v>
      </c>
      <c r="AN738" s="15">
        <f t="shared" si="112"/>
        <v>0.30066592756745814</v>
      </c>
      <c r="AO738" s="15">
        <f t="shared" si="111"/>
        <v>0.30066592756745814</v>
      </c>
      <c r="AP738" s="47">
        <v>-0.88040257220600004</v>
      </c>
      <c r="AQ738" s="29" t="s">
        <v>133</v>
      </c>
      <c r="AR738" s="29" t="s">
        <v>133</v>
      </c>
      <c r="AS738" s="148">
        <v>-0.28361338290482763</v>
      </c>
      <c r="AT738" s="148">
        <v>-0.17288661709517025</v>
      </c>
      <c r="AU738" s="48" t="s">
        <v>133</v>
      </c>
      <c r="AV738" s="47" t="s">
        <v>133</v>
      </c>
      <c r="AW738" s="47" t="s">
        <v>133</v>
      </c>
      <c r="AX738" s="29" t="s">
        <v>133</v>
      </c>
      <c r="AY738" s="29" t="s">
        <v>133</v>
      </c>
      <c r="AZ738" s="47" t="s">
        <v>133</v>
      </c>
      <c r="BA738" s="30">
        <v>-1</v>
      </c>
      <c r="BB738" s="42">
        <v>1</v>
      </c>
      <c r="BC738" s="31" t="s">
        <v>783</v>
      </c>
      <c r="BD738" s="31" t="s">
        <v>133</v>
      </c>
      <c r="BE738" s="31" t="s">
        <v>1711</v>
      </c>
      <c r="BF738" s="32" t="s">
        <v>133</v>
      </c>
      <c r="BG738" s="32" t="s">
        <v>133</v>
      </c>
      <c r="BH738" s="32" t="s">
        <v>133</v>
      </c>
      <c r="BI738" s="32" t="s">
        <v>133</v>
      </c>
      <c r="BJ738" s="32" t="s">
        <v>133</v>
      </c>
      <c r="BK738" s="32" t="s">
        <v>133</v>
      </c>
      <c r="BL738" s="32" t="s">
        <v>133</v>
      </c>
      <c r="BM738" s="34" t="s">
        <v>133</v>
      </c>
      <c r="BN738" s="34" t="s">
        <v>133</v>
      </c>
      <c r="BO738" s="34" t="s">
        <v>133</v>
      </c>
      <c r="BP738" s="34" t="s">
        <v>133</v>
      </c>
      <c r="BQ738" s="16" t="e">
        <f t="shared" si="108"/>
        <v>#VALUE!</v>
      </c>
      <c r="BR738" s="16">
        <f t="shared" si="104"/>
        <v>0.30066592756745814</v>
      </c>
      <c r="BS738" s="16">
        <f t="shared" si="105"/>
        <v>0.30066592756745814</v>
      </c>
      <c r="BT738" s="35" t="s">
        <v>133</v>
      </c>
      <c r="BU738" s="35" t="s">
        <v>133</v>
      </c>
      <c r="BV738" s="35" t="s">
        <v>133</v>
      </c>
      <c r="BW738" s="35" t="s">
        <v>133</v>
      </c>
      <c r="BX738" s="36">
        <v>0</v>
      </c>
      <c r="BY738" s="37" t="s">
        <v>133</v>
      </c>
      <c r="BZ738" s="38" t="s">
        <v>133</v>
      </c>
    </row>
    <row r="739" spans="1:78" ht="50.1" customHeight="1">
      <c r="A739" s="19" t="s">
        <v>1829</v>
      </c>
      <c r="B739" s="20" t="s">
        <v>11911</v>
      </c>
      <c r="C739" s="21">
        <v>7</v>
      </c>
      <c r="D739" s="43" t="s">
        <v>11540</v>
      </c>
      <c r="E739" s="40">
        <v>6.1302370000000002</v>
      </c>
      <c r="F739" s="40">
        <v>81.111154999999997</v>
      </c>
      <c r="G739" s="41">
        <v>1</v>
      </c>
      <c r="H739" s="22">
        <v>6010</v>
      </c>
      <c r="I739" s="22">
        <v>40</v>
      </c>
      <c r="J739" s="50">
        <v>6423</v>
      </c>
      <c r="K739" s="50">
        <f>J739+110</f>
        <v>6533</v>
      </c>
      <c r="L739" s="50">
        <f>J739-110</f>
        <v>6313</v>
      </c>
      <c r="M739" s="24" t="s">
        <v>783</v>
      </c>
      <c r="N739" s="25" t="s">
        <v>133</v>
      </c>
      <c r="O739" s="25" t="s">
        <v>133</v>
      </c>
      <c r="P739" s="25" t="s">
        <v>133</v>
      </c>
      <c r="Q739" s="25" t="s">
        <v>133</v>
      </c>
      <c r="R739" s="25" t="s">
        <v>133</v>
      </c>
      <c r="S739" s="44" t="s">
        <v>133</v>
      </c>
      <c r="T739" s="27" t="s">
        <v>11683</v>
      </c>
      <c r="U739" s="27" t="s">
        <v>133</v>
      </c>
      <c r="V739" s="27">
        <v>0.01</v>
      </c>
      <c r="W739" s="27" t="s">
        <v>133</v>
      </c>
      <c r="X739" s="27" t="s">
        <v>133</v>
      </c>
      <c r="Y739" s="27">
        <v>0</v>
      </c>
      <c r="Z739" s="27" t="s">
        <v>133</v>
      </c>
      <c r="AA739" s="27" t="s">
        <v>133</v>
      </c>
      <c r="AB739" s="28" t="s">
        <v>133</v>
      </c>
      <c r="AC739" s="28" t="s">
        <v>133</v>
      </c>
      <c r="AD739" s="28">
        <v>0.3</v>
      </c>
      <c r="AE739" s="28" t="s">
        <v>133</v>
      </c>
      <c r="AF739" s="28">
        <v>0.02</v>
      </c>
      <c r="AG739" s="39" t="s">
        <v>133</v>
      </c>
      <c r="AH739" s="39" t="s">
        <v>133</v>
      </c>
      <c r="AI739" s="39" t="s">
        <v>133</v>
      </c>
      <c r="AJ739" s="39" t="s">
        <v>133</v>
      </c>
      <c r="AK739" s="39" t="s">
        <v>133</v>
      </c>
      <c r="AL739" s="39">
        <v>-4.6500000000000004</v>
      </c>
      <c r="AM739" s="55" t="s">
        <v>133</v>
      </c>
      <c r="AN739" s="15">
        <f t="shared" si="112"/>
        <v>0.30066592756745814</v>
      </c>
      <c r="AO739" s="15">
        <f t="shared" si="111"/>
        <v>0.30066592756745814</v>
      </c>
      <c r="AP739" s="47">
        <v>-0.88040257220600004</v>
      </c>
      <c r="AQ739" s="29" t="s">
        <v>133</v>
      </c>
      <c r="AR739" s="29" t="s">
        <v>133</v>
      </c>
      <c r="AS739" s="148">
        <v>-0.28361338290482763</v>
      </c>
      <c r="AT739" s="148">
        <v>-0.17288661709517025</v>
      </c>
      <c r="AU739" s="48" t="s">
        <v>133</v>
      </c>
      <c r="AV739" s="47" t="s">
        <v>133</v>
      </c>
      <c r="AW739" s="47" t="s">
        <v>133</v>
      </c>
      <c r="AX739" s="29" t="s">
        <v>133</v>
      </c>
      <c r="AY739" s="29" t="s">
        <v>133</v>
      </c>
      <c r="AZ739" s="47" t="s">
        <v>133</v>
      </c>
      <c r="BA739" s="30">
        <v>-1</v>
      </c>
      <c r="BB739" s="42">
        <v>1</v>
      </c>
      <c r="BC739" s="31" t="s">
        <v>783</v>
      </c>
      <c r="BD739" s="31" t="s">
        <v>133</v>
      </c>
      <c r="BE739" s="31" t="s">
        <v>1711</v>
      </c>
      <c r="BF739" s="32" t="s">
        <v>133</v>
      </c>
      <c r="BG739" s="32" t="s">
        <v>133</v>
      </c>
      <c r="BH739" s="32" t="s">
        <v>133</v>
      </c>
      <c r="BI739" s="32" t="s">
        <v>133</v>
      </c>
      <c r="BJ739" s="32" t="s">
        <v>133</v>
      </c>
      <c r="BK739" s="32" t="s">
        <v>133</v>
      </c>
      <c r="BL739" s="32" t="s">
        <v>133</v>
      </c>
      <c r="BM739" s="34" t="s">
        <v>133</v>
      </c>
      <c r="BN739" s="34" t="s">
        <v>133</v>
      </c>
      <c r="BO739" s="34" t="s">
        <v>133</v>
      </c>
      <c r="BP739" s="34" t="s">
        <v>133</v>
      </c>
      <c r="BQ739" s="16" t="e">
        <f t="shared" si="108"/>
        <v>#VALUE!</v>
      </c>
      <c r="BR739" s="16">
        <f t="shared" si="104"/>
        <v>0.30066592756745814</v>
      </c>
      <c r="BS739" s="16">
        <f t="shared" si="105"/>
        <v>0.30066592756745814</v>
      </c>
      <c r="BT739" s="35" t="s">
        <v>133</v>
      </c>
      <c r="BU739" s="35" t="s">
        <v>133</v>
      </c>
      <c r="BV739" s="35" t="s">
        <v>133</v>
      </c>
      <c r="BW739" s="35" t="s">
        <v>133</v>
      </c>
      <c r="BX739" s="36">
        <v>0</v>
      </c>
      <c r="BY739" s="37" t="s">
        <v>133</v>
      </c>
      <c r="BZ739" s="38" t="s">
        <v>133</v>
      </c>
    </row>
    <row r="740" spans="1:78" ht="50.1" customHeight="1">
      <c r="A740" s="19" t="s">
        <v>1830</v>
      </c>
      <c r="B740" s="20" t="s">
        <v>11911</v>
      </c>
      <c r="C740" s="21">
        <v>7</v>
      </c>
      <c r="D740" s="43" t="s">
        <v>11540</v>
      </c>
      <c r="E740" s="40">
        <v>6.1302370000000002</v>
      </c>
      <c r="F740" s="40">
        <v>81.111154999999997</v>
      </c>
      <c r="G740" s="41">
        <v>1</v>
      </c>
      <c r="H740" s="22">
        <v>5985</v>
      </c>
      <c r="I740" s="22">
        <v>45</v>
      </c>
      <c r="J740" s="50">
        <v>6395</v>
      </c>
      <c r="K740" s="50">
        <f>J740+112</f>
        <v>6507</v>
      </c>
      <c r="L740" s="50">
        <f>J740-112</f>
        <v>6283</v>
      </c>
      <c r="M740" s="24" t="s">
        <v>783</v>
      </c>
      <c r="N740" s="25" t="s">
        <v>133</v>
      </c>
      <c r="O740" s="25" t="s">
        <v>133</v>
      </c>
      <c r="P740" s="25" t="s">
        <v>133</v>
      </c>
      <c r="Q740" s="25" t="s">
        <v>133</v>
      </c>
      <c r="R740" s="25" t="s">
        <v>133</v>
      </c>
      <c r="S740" s="44" t="s">
        <v>133</v>
      </c>
      <c r="T740" s="27" t="s">
        <v>11683</v>
      </c>
      <c r="U740" s="27" t="s">
        <v>133</v>
      </c>
      <c r="V740" s="27">
        <v>0.01</v>
      </c>
      <c r="W740" s="27" t="s">
        <v>133</v>
      </c>
      <c r="X740" s="27" t="s">
        <v>133</v>
      </c>
      <c r="Y740" s="27">
        <v>0</v>
      </c>
      <c r="Z740" s="27" t="s">
        <v>133</v>
      </c>
      <c r="AA740" s="27" t="s">
        <v>133</v>
      </c>
      <c r="AB740" s="28" t="s">
        <v>133</v>
      </c>
      <c r="AC740" s="28" t="s">
        <v>133</v>
      </c>
      <c r="AD740" s="28">
        <v>0.3</v>
      </c>
      <c r="AE740" s="28" t="s">
        <v>133</v>
      </c>
      <c r="AF740" s="28">
        <v>0.02</v>
      </c>
      <c r="AG740" s="39" t="s">
        <v>133</v>
      </c>
      <c r="AH740" s="39" t="s">
        <v>133</v>
      </c>
      <c r="AI740" s="39" t="s">
        <v>133</v>
      </c>
      <c r="AJ740" s="39" t="s">
        <v>133</v>
      </c>
      <c r="AK740" s="39" t="s">
        <v>133</v>
      </c>
      <c r="AL740" s="39">
        <v>-4.87</v>
      </c>
      <c r="AM740" s="55" t="s">
        <v>133</v>
      </c>
      <c r="AN740" s="15">
        <f t="shared" si="112"/>
        <v>0.30066592756745814</v>
      </c>
      <c r="AO740" s="15">
        <f t="shared" si="111"/>
        <v>0.30066592756745814</v>
      </c>
      <c r="AP740" s="47">
        <v>-0.88040257220600004</v>
      </c>
      <c r="AQ740" s="29" t="s">
        <v>133</v>
      </c>
      <c r="AR740" s="29" t="s">
        <v>133</v>
      </c>
      <c r="AS740" s="148">
        <v>-0.28361338290482763</v>
      </c>
      <c r="AT740" s="148">
        <v>-0.17288661709517025</v>
      </c>
      <c r="AU740" s="48" t="s">
        <v>133</v>
      </c>
      <c r="AV740" s="47" t="s">
        <v>133</v>
      </c>
      <c r="AW740" s="47" t="s">
        <v>133</v>
      </c>
      <c r="AX740" s="29" t="s">
        <v>133</v>
      </c>
      <c r="AY740" s="29" t="s">
        <v>133</v>
      </c>
      <c r="AZ740" s="47" t="s">
        <v>133</v>
      </c>
      <c r="BA740" s="30">
        <v>-1</v>
      </c>
      <c r="BB740" s="42">
        <v>1</v>
      </c>
      <c r="BC740" s="31" t="s">
        <v>783</v>
      </c>
      <c r="BD740" s="31" t="s">
        <v>133</v>
      </c>
      <c r="BE740" s="31" t="s">
        <v>1711</v>
      </c>
      <c r="BF740" s="32" t="s">
        <v>133</v>
      </c>
      <c r="BG740" s="32" t="s">
        <v>133</v>
      </c>
      <c r="BH740" s="32" t="s">
        <v>133</v>
      </c>
      <c r="BI740" s="32" t="s">
        <v>133</v>
      </c>
      <c r="BJ740" s="32" t="s">
        <v>133</v>
      </c>
      <c r="BK740" s="32" t="s">
        <v>133</v>
      </c>
      <c r="BL740" s="32" t="s">
        <v>133</v>
      </c>
      <c r="BM740" s="34" t="s">
        <v>133</v>
      </c>
      <c r="BN740" s="34" t="s">
        <v>133</v>
      </c>
      <c r="BO740" s="34" t="s">
        <v>133</v>
      </c>
      <c r="BP740" s="34" t="s">
        <v>133</v>
      </c>
      <c r="BQ740" s="16" t="e">
        <f t="shared" si="108"/>
        <v>#VALUE!</v>
      </c>
      <c r="BR740" s="16">
        <f t="shared" si="104"/>
        <v>0.30066592756745814</v>
      </c>
      <c r="BS740" s="16">
        <f t="shared" si="105"/>
        <v>0.30066592756745814</v>
      </c>
      <c r="BT740" s="35" t="s">
        <v>133</v>
      </c>
      <c r="BU740" s="35" t="s">
        <v>133</v>
      </c>
      <c r="BV740" s="35" t="s">
        <v>133</v>
      </c>
      <c r="BW740" s="35" t="s">
        <v>133</v>
      </c>
      <c r="BX740" s="36">
        <v>0</v>
      </c>
      <c r="BY740" s="37" t="s">
        <v>133</v>
      </c>
      <c r="BZ740" s="38" t="s">
        <v>133</v>
      </c>
    </row>
    <row r="741" spans="1:78" ht="50.1" customHeight="1">
      <c r="A741" s="19" t="s">
        <v>1831</v>
      </c>
      <c r="B741" s="20" t="s">
        <v>11911</v>
      </c>
      <c r="C741" s="21">
        <v>7</v>
      </c>
      <c r="D741" s="43" t="s">
        <v>11540</v>
      </c>
      <c r="E741" s="40">
        <v>6.1302370000000002</v>
      </c>
      <c r="F741" s="40">
        <v>81.111154999999997</v>
      </c>
      <c r="G741" s="41">
        <v>1</v>
      </c>
      <c r="H741" s="22">
        <v>6460</v>
      </c>
      <c r="I741" s="22">
        <v>40</v>
      </c>
      <c r="J741" s="50">
        <v>6956</v>
      </c>
      <c r="K741" s="50">
        <f>J741+130</f>
        <v>7086</v>
      </c>
      <c r="L741" s="50">
        <f>J741-130</f>
        <v>6826</v>
      </c>
      <c r="M741" s="24" t="s">
        <v>783</v>
      </c>
      <c r="N741" s="25" t="s">
        <v>133</v>
      </c>
      <c r="O741" s="25" t="s">
        <v>133</v>
      </c>
      <c r="P741" s="25" t="s">
        <v>133</v>
      </c>
      <c r="Q741" s="25" t="s">
        <v>133</v>
      </c>
      <c r="R741" s="25" t="s">
        <v>133</v>
      </c>
      <c r="S741" s="44" t="s">
        <v>133</v>
      </c>
      <c r="T741" s="27" t="s">
        <v>11683</v>
      </c>
      <c r="U741" s="27" t="s">
        <v>133</v>
      </c>
      <c r="V741" s="27">
        <v>0.01</v>
      </c>
      <c r="W741" s="27" t="s">
        <v>133</v>
      </c>
      <c r="X741" s="27" t="s">
        <v>133</v>
      </c>
      <c r="Y741" s="27">
        <v>0</v>
      </c>
      <c r="Z741" s="27" t="s">
        <v>133</v>
      </c>
      <c r="AA741" s="27" t="s">
        <v>133</v>
      </c>
      <c r="AB741" s="28" t="s">
        <v>133</v>
      </c>
      <c r="AC741" s="28" t="s">
        <v>133</v>
      </c>
      <c r="AD741" s="28">
        <v>0.3</v>
      </c>
      <c r="AE741" s="28" t="s">
        <v>133</v>
      </c>
      <c r="AF741" s="28">
        <v>0.02</v>
      </c>
      <c r="AG741" s="39" t="s">
        <v>133</v>
      </c>
      <c r="AH741" s="39" t="s">
        <v>133</v>
      </c>
      <c r="AI741" s="39" t="s">
        <v>133</v>
      </c>
      <c r="AJ741" s="39" t="s">
        <v>133</v>
      </c>
      <c r="AK741" s="39" t="s">
        <v>133</v>
      </c>
      <c r="AL741" s="39">
        <v>-5.77</v>
      </c>
      <c r="AM741" s="55" t="s">
        <v>133</v>
      </c>
      <c r="AN741" s="15">
        <f t="shared" si="112"/>
        <v>0.30066592756745814</v>
      </c>
      <c r="AO741" s="15">
        <f t="shared" si="111"/>
        <v>0.30066592756745814</v>
      </c>
      <c r="AP741" s="47">
        <v>-0.88040257220600004</v>
      </c>
      <c r="AQ741" s="29" t="s">
        <v>133</v>
      </c>
      <c r="AR741" s="29" t="s">
        <v>133</v>
      </c>
      <c r="AS741" s="148">
        <v>-0.28361338290482763</v>
      </c>
      <c r="AT741" s="148">
        <v>-0.17288661709517025</v>
      </c>
      <c r="AU741" s="48" t="s">
        <v>133</v>
      </c>
      <c r="AV741" s="47" t="s">
        <v>133</v>
      </c>
      <c r="AW741" s="47" t="s">
        <v>133</v>
      </c>
      <c r="AX741" s="29" t="s">
        <v>133</v>
      </c>
      <c r="AY741" s="29" t="s">
        <v>133</v>
      </c>
      <c r="AZ741" s="47" t="s">
        <v>133</v>
      </c>
      <c r="BA741" s="30">
        <v>-1</v>
      </c>
      <c r="BB741" s="42">
        <v>1</v>
      </c>
      <c r="BC741" s="31" t="s">
        <v>783</v>
      </c>
      <c r="BD741" s="31" t="s">
        <v>133</v>
      </c>
      <c r="BE741" s="31" t="s">
        <v>1711</v>
      </c>
      <c r="BF741" s="32" t="s">
        <v>133</v>
      </c>
      <c r="BG741" s="32" t="s">
        <v>133</v>
      </c>
      <c r="BH741" s="32" t="s">
        <v>133</v>
      </c>
      <c r="BI741" s="32" t="s">
        <v>133</v>
      </c>
      <c r="BJ741" s="32" t="s">
        <v>133</v>
      </c>
      <c r="BK741" s="32" t="s">
        <v>133</v>
      </c>
      <c r="BL741" s="32" t="s">
        <v>133</v>
      </c>
      <c r="BM741" s="34" t="s">
        <v>133</v>
      </c>
      <c r="BN741" s="34" t="s">
        <v>133</v>
      </c>
      <c r="BO741" s="34" t="s">
        <v>133</v>
      </c>
      <c r="BP741" s="34" t="s">
        <v>133</v>
      </c>
      <c r="BQ741" s="16" t="e">
        <f t="shared" si="108"/>
        <v>#VALUE!</v>
      </c>
      <c r="BR741" s="16">
        <f t="shared" si="104"/>
        <v>0.30066592756745814</v>
      </c>
      <c r="BS741" s="16">
        <f t="shared" si="105"/>
        <v>0.30066592756745814</v>
      </c>
      <c r="BT741" s="35" t="s">
        <v>133</v>
      </c>
      <c r="BU741" s="35" t="s">
        <v>133</v>
      </c>
      <c r="BV741" s="35" t="s">
        <v>133</v>
      </c>
      <c r="BW741" s="35" t="s">
        <v>133</v>
      </c>
      <c r="BX741" s="36">
        <v>0</v>
      </c>
      <c r="BY741" s="37" t="s">
        <v>133</v>
      </c>
      <c r="BZ741" s="38" t="s">
        <v>133</v>
      </c>
    </row>
    <row r="742" spans="1:78" ht="50.1" customHeight="1">
      <c r="A742" s="19" t="s">
        <v>1832</v>
      </c>
      <c r="B742" s="20" t="s">
        <v>11911</v>
      </c>
      <c r="C742" s="21">
        <v>7</v>
      </c>
      <c r="D742" s="43" t="s">
        <v>11540</v>
      </c>
      <c r="E742" s="40">
        <v>6.1302370000000002</v>
      </c>
      <c r="F742" s="40">
        <v>81.111154999999997</v>
      </c>
      <c r="G742" s="41">
        <v>1</v>
      </c>
      <c r="H742" s="22">
        <v>6590</v>
      </c>
      <c r="I742" s="22">
        <v>45</v>
      </c>
      <c r="J742" s="50">
        <v>7107</v>
      </c>
      <c r="K742" s="50">
        <f>J742+128</f>
        <v>7235</v>
      </c>
      <c r="L742" s="50">
        <f>J742-128</f>
        <v>6979</v>
      </c>
      <c r="M742" s="24" t="s">
        <v>783</v>
      </c>
      <c r="N742" s="25" t="s">
        <v>133</v>
      </c>
      <c r="O742" s="25" t="s">
        <v>133</v>
      </c>
      <c r="P742" s="25" t="s">
        <v>133</v>
      </c>
      <c r="Q742" s="25" t="s">
        <v>133</v>
      </c>
      <c r="R742" s="25" t="s">
        <v>133</v>
      </c>
      <c r="S742" s="44" t="s">
        <v>133</v>
      </c>
      <c r="T742" s="27" t="s">
        <v>11683</v>
      </c>
      <c r="U742" s="27" t="s">
        <v>133</v>
      </c>
      <c r="V742" s="27">
        <v>0.01</v>
      </c>
      <c r="W742" s="27" t="s">
        <v>133</v>
      </c>
      <c r="X742" s="27" t="s">
        <v>133</v>
      </c>
      <c r="Y742" s="27">
        <v>0</v>
      </c>
      <c r="Z742" s="27" t="s">
        <v>133</v>
      </c>
      <c r="AA742" s="27" t="s">
        <v>133</v>
      </c>
      <c r="AB742" s="28" t="s">
        <v>133</v>
      </c>
      <c r="AC742" s="28" t="s">
        <v>133</v>
      </c>
      <c r="AD742" s="28">
        <v>0.3</v>
      </c>
      <c r="AE742" s="28" t="s">
        <v>133</v>
      </c>
      <c r="AF742" s="28">
        <v>0.02</v>
      </c>
      <c r="AG742" s="39" t="s">
        <v>133</v>
      </c>
      <c r="AH742" s="39" t="s">
        <v>133</v>
      </c>
      <c r="AI742" s="39" t="s">
        <v>133</v>
      </c>
      <c r="AJ742" s="39" t="s">
        <v>133</v>
      </c>
      <c r="AK742" s="39" t="s">
        <v>133</v>
      </c>
      <c r="AL742" s="39">
        <v>-6.8</v>
      </c>
      <c r="AM742" s="55" t="s">
        <v>133</v>
      </c>
      <c r="AN742" s="15">
        <f t="shared" si="112"/>
        <v>0.30066592756745814</v>
      </c>
      <c r="AO742" s="15">
        <f t="shared" si="111"/>
        <v>0.30066592756745814</v>
      </c>
      <c r="AP742" s="47">
        <v>-0.88040257220600004</v>
      </c>
      <c r="AQ742" s="29" t="s">
        <v>133</v>
      </c>
      <c r="AR742" s="29" t="s">
        <v>133</v>
      </c>
      <c r="AS742" s="148">
        <v>-0.28361338290482763</v>
      </c>
      <c r="AT742" s="148">
        <v>-0.17288661709517025</v>
      </c>
      <c r="AU742" s="48" t="s">
        <v>133</v>
      </c>
      <c r="AV742" s="47" t="s">
        <v>133</v>
      </c>
      <c r="AW742" s="47" t="s">
        <v>133</v>
      </c>
      <c r="AX742" s="29" t="s">
        <v>133</v>
      </c>
      <c r="AY742" s="29" t="s">
        <v>133</v>
      </c>
      <c r="AZ742" s="47" t="s">
        <v>133</v>
      </c>
      <c r="BA742" s="30">
        <v>-1</v>
      </c>
      <c r="BB742" s="42">
        <v>1</v>
      </c>
      <c r="BC742" s="31" t="s">
        <v>783</v>
      </c>
      <c r="BD742" s="31" t="s">
        <v>133</v>
      </c>
      <c r="BE742" s="31" t="s">
        <v>1711</v>
      </c>
      <c r="BF742" s="32" t="s">
        <v>133</v>
      </c>
      <c r="BG742" s="32" t="s">
        <v>133</v>
      </c>
      <c r="BH742" s="32" t="s">
        <v>133</v>
      </c>
      <c r="BI742" s="32" t="s">
        <v>133</v>
      </c>
      <c r="BJ742" s="32" t="s">
        <v>133</v>
      </c>
      <c r="BK742" s="32" t="s">
        <v>133</v>
      </c>
      <c r="BL742" s="32" t="s">
        <v>133</v>
      </c>
      <c r="BM742" s="34" t="s">
        <v>133</v>
      </c>
      <c r="BN742" s="34" t="s">
        <v>133</v>
      </c>
      <c r="BO742" s="34" t="s">
        <v>133</v>
      </c>
      <c r="BP742" s="34" t="s">
        <v>133</v>
      </c>
      <c r="BQ742" s="16" t="e">
        <f t="shared" si="108"/>
        <v>#VALUE!</v>
      </c>
      <c r="BR742" s="16">
        <f t="shared" si="104"/>
        <v>0.30066592756745814</v>
      </c>
      <c r="BS742" s="16">
        <f t="shared" si="105"/>
        <v>0.30066592756745814</v>
      </c>
      <c r="BT742" s="35" t="s">
        <v>133</v>
      </c>
      <c r="BU742" s="35" t="s">
        <v>133</v>
      </c>
      <c r="BV742" s="35" t="s">
        <v>133</v>
      </c>
      <c r="BW742" s="35" t="s">
        <v>133</v>
      </c>
      <c r="BX742" s="36">
        <v>0</v>
      </c>
      <c r="BY742" s="37" t="s">
        <v>133</v>
      </c>
      <c r="BZ742" s="38" t="s">
        <v>133</v>
      </c>
    </row>
    <row r="743" spans="1:78" ht="50.1" customHeight="1">
      <c r="A743" s="19" t="s">
        <v>1833</v>
      </c>
      <c r="B743" s="20" t="s">
        <v>11911</v>
      </c>
      <c r="C743" s="21">
        <v>7</v>
      </c>
      <c r="D743" s="43" t="s">
        <v>11540</v>
      </c>
      <c r="E743" s="40">
        <v>6.1302370000000002</v>
      </c>
      <c r="F743" s="40">
        <v>81.111154999999997</v>
      </c>
      <c r="G743" s="41">
        <v>1</v>
      </c>
      <c r="H743" s="22">
        <v>6770</v>
      </c>
      <c r="I743" s="22">
        <v>40</v>
      </c>
      <c r="J743" s="50">
        <v>7301</v>
      </c>
      <c r="K743" s="50">
        <f>J743+94</f>
        <v>7395</v>
      </c>
      <c r="L743" s="50">
        <f>J743-94</f>
        <v>7207</v>
      </c>
      <c r="M743" s="24" t="s">
        <v>783</v>
      </c>
      <c r="N743" s="25" t="s">
        <v>133</v>
      </c>
      <c r="O743" s="25" t="s">
        <v>133</v>
      </c>
      <c r="P743" s="25" t="s">
        <v>133</v>
      </c>
      <c r="Q743" s="25" t="s">
        <v>133</v>
      </c>
      <c r="R743" s="25" t="s">
        <v>133</v>
      </c>
      <c r="S743" s="44" t="s">
        <v>133</v>
      </c>
      <c r="T743" s="27" t="s">
        <v>11683</v>
      </c>
      <c r="U743" s="27" t="s">
        <v>133</v>
      </c>
      <c r="V743" s="27">
        <v>0.01</v>
      </c>
      <c r="W743" s="27" t="s">
        <v>133</v>
      </c>
      <c r="X743" s="27" t="s">
        <v>133</v>
      </c>
      <c r="Y743" s="27">
        <v>0</v>
      </c>
      <c r="Z743" s="27" t="s">
        <v>133</v>
      </c>
      <c r="AA743" s="27" t="s">
        <v>133</v>
      </c>
      <c r="AB743" s="28" t="s">
        <v>133</v>
      </c>
      <c r="AC743" s="28" t="s">
        <v>133</v>
      </c>
      <c r="AD743" s="28">
        <v>0.3</v>
      </c>
      <c r="AE743" s="28" t="s">
        <v>133</v>
      </c>
      <c r="AF743" s="28">
        <v>0.02</v>
      </c>
      <c r="AG743" s="39" t="s">
        <v>133</v>
      </c>
      <c r="AH743" s="39" t="s">
        <v>133</v>
      </c>
      <c r="AI743" s="39" t="s">
        <v>133</v>
      </c>
      <c r="AJ743" s="39" t="s">
        <v>133</v>
      </c>
      <c r="AK743" s="39" t="s">
        <v>133</v>
      </c>
      <c r="AL743" s="39">
        <v>-6.95</v>
      </c>
      <c r="AM743" s="55" t="s">
        <v>133</v>
      </c>
      <c r="AN743" s="15">
        <f t="shared" si="112"/>
        <v>0.30066592756745814</v>
      </c>
      <c r="AO743" s="15">
        <f t="shared" si="111"/>
        <v>0.30066592756745814</v>
      </c>
      <c r="AP743" s="47">
        <v>-0.88040257220600004</v>
      </c>
      <c r="AQ743" s="29" t="s">
        <v>133</v>
      </c>
      <c r="AR743" s="29" t="s">
        <v>133</v>
      </c>
      <c r="AS743" s="148">
        <v>-0.28361338290482763</v>
      </c>
      <c r="AT743" s="148">
        <v>-0.17288661709517025</v>
      </c>
      <c r="AU743" s="48" t="s">
        <v>133</v>
      </c>
      <c r="AV743" s="47" t="s">
        <v>133</v>
      </c>
      <c r="AW743" s="47" t="s">
        <v>133</v>
      </c>
      <c r="AX743" s="29" t="s">
        <v>133</v>
      </c>
      <c r="AY743" s="29" t="s">
        <v>133</v>
      </c>
      <c r="AZ743" s="47" t="s">
        <v>133</v>
      </c>
      <c r="BA743" s="30">
        <v>-1</v>
      </c>
      <c r="BB743" s="42">
        <v>1</v>
      </c>
      <c r="BC743" s="31" t="s">
        <v>783</v>
      </c>
      <c r="BD743" s="31" t="s">
        <v>133</v>
      </c>
      <c r="BE743" s="31" t="s">
        <v>1711</v>
      </c>
      <c r="BF743" s="32" t="s">
        <v>133</v>
      </c>
      <c r="BG743" s="32" t="s">
        <v>133</v>
      </c>
      <c r="BH743" s="32" t="s">
        <v>133</v>
      </c>
      <c r="BI743" s="32" t="s">
        <v>133</v>
      </c>
      <c r="BJ743" s="32" t="s">
        <v>133</v>
      </c>
      <c r="BK743" s="32" t="s">
        <v>133</v>
      </c>
      <c r="BL743" s="32" t="s">
        <v>133</v>
      </c>
      <c r="BM743" s="34" t="s">
        <v>133</v>
      </c>
      <c r="BN743" s="34" t="s">
        <v>133</v>
      </c>
      <c r="BO743" s="34" t="s">
        <v>133</v>
      </c>
      <c r="BP743" s="34" t="s">
        <v>133</v>
      </c>
      <c r="BQ743" s="16" t="e">
        <f t="shared" si="108"/>
        <v>#VALUE!</v>
      </c>
      <c r="BR743" s="16">
        <f t="shared" si="104"/>
        <v>0.30066592756745814</v>
      </c>
      <c r="BS743" s="16">
        <f t="shared" si="105"/>
        <v>0.30066592756745814</v>
      </c>
      <c r="BT743" s="35" t="s">
        <v>133</v>
      </c>
      <c r="BU743" s="35" t="s">
        <v>133</v>
      </c>
      <c r="BV743" s="35" t="s">
        <v>133</v>
      </c>
      <c r="BW743" s="35" t="s">
        <v>133</v>
      </c>
      <c r="BX743" s="36">
        <v>0</v>
      </c>
      <c r="BY743" s="37" t="s">
        <v>133</v>
      </c>
      <c r="BZ743" s="38" t="s">
        <v>133</v>
      </c>
    </row>
    <row r="744" spans="1:78" ht="50.1" customHeight="1">
      <c r="A744" s="19" t="s">
        <v>1834</v>
      </c>
      <c r="B744" s="20" t="s">
        <v>11911</v>
      </c>
      <c r="C744" s="21">
        <v>7</v>
      </c>
      <c r="D744" s="43" t="s">
        <v>11540</v>
      </c>
      <c r="E744" s="40">
        <v>6.1302370000000002</v>
      </c>
      <c r="F744" s="40">
        <v>81.111154999999997</v>
      </c>
      <c r="G744" s="41">
        <v>1</v>
      </c>
      <c r="H744" s="22">
        <v>7160</v>
      </c>
      <c r="I744" s="22">
        <v>40</v>
      </c>
      <c r="J744" s="50">
        <v>7626</v>
      </c>
      <c r="K744" s="50">
        <f>J744+80</f>
        <v>7706</v>
      </c>
      <c r="L744" s="50">
        <f>J744-80</f>
        <v>7546</v>
      </c>
      <c r="M744" s="24" t="s">
        <v>783</v>
      </c>
      <c r="N744" s="25" t="s">
        <v>133</v>
      </c>
      <c r="O744" s="25" t="s">
        <v>133</v>
      </c>
      <c r="P744" s="25" t="s">
        <v>133</v>
      </c>
      <c r="Q744" s="25" t="s">
        <v>133</v>
      </c>
      <c r="R744" s="25" t="s">
        <v>133</v>
      </c>
      <c r="S744" s="44" t="s">
        <v>133</v>
      </c>
      <c r="T744" s="27" t="s">
        <v>11683</v>
      </c>
      <c r="U744" s="27" t="s">
        <v>133</v>
      </c>
      <c r="V744" s="27">
        <v>0.01</v>
      </c>
      <c r="W744" s="27" t="s">
        <v>133</v>
      </c>
      <c r="X744" s="27" t="s">
        <v>133</v>
      </c>
      <c r="Y744" s="27">
        <v>0</v>
      </c>
      <c r="Z744" s="27" t="s">
        <v>133</v>
      </c>
      <c r="AA744" s="27" t="s">
        <v>133</v>
      </c>
      <c r="AB744" s="28" t="s">
        <v>133</v>
      </c>
      <c r="AC744" s="28" t="s">
        <v>133</v>
      </c>
      <c r="AD744" s="28">
        <v>0.3</v>
      </c>
      <c r="AE744" s="28" t="s">
        <v>133</v>
      </c>
      <c r="AF744" s="28">
        <v>0.02</v>
      </c>
      <c r="AG744" s="39" t="s">
        <v>133</v>
      </c>
      <c r="AH744" s="39" t="s">
        <v>133</v>
      </c>
      <c r="AI744" s="39" t="s">
        <v>133</v>
      </c>
      <c r="AJ744" s="39" t="s">
        <v>133</v>
      </c>
      <c r="AK744" s="39" t="s">
        <v>133</v>
      </c>
      <c r="AL744" s="39">
        <v>-7.77</v>
      </c>
      <c r="AM744" s="55" t="s">
        <v>133</v>
      </c>
      <c r="AN744" s="15">
        <f t="shared" si="112"/>
        <v>0.30066592756745814</v>
      </c>
      <c r="AO744" s="15">
        <f t="shared" si="111"/>
        <v>0.30066592756745814</v>
      </c>
      <c r="AP744" s="47">
        <v>-0.88040257220600004</v>
      </c>
      <c r="AQ744" s="29" t="s">
        <v>133</v>
      </c>
      <c r="AR744" s="29" t="s">
        <v>133</v>
      </c>
      <c r="AS744" s="148">
        <v>-0.28361338290482763</v>
      </c>
      <c r="AT744" s="148">
        <v>-0.17288661709517025</v>
      </c>
      <c r="AU744" s="48" t="s">
        <v>133</v>
      </c>
      <c r="AV744" s="47" t="s">
        <v>133</v>
      </c>
      <c r="AW744" s="47" t="s">
        <v>133</v>
      </c>
      <c r="AX744" s="29" t="s">
        <v>133</v>
      </c>
      <c r="AY744" s="29" t="s">
        <v>133</v>
      </c>
      <c r="AZ744" s="47" t="s">
        <v>133</v>
      </c>
      <c r="BA744" s="30">
        <v>-1</v>
      </c>
      <c r="BB744" s="42">
        <v>1</v>
      </c>
      <c r="BC744" s="31" t="s">
        <v>783</v>
      </c>
      <c r="BD744" s="31" t="s">
        <v>133</v>
      </c>
      <c r="BE744" s="31" t="s">
        <v>1711</v>
      </c>
      <c r="BF744" s="32" t="s">
        <v>133</v>
      </c>
      <c r="BG744" s="32" t="s">
        <v>133</v>
      </c>
      <c r="BH744" s="32" t="s">
        <v>133</v>
      </c>
      <c r="BI744" s="32" t="s">
        <v>133</v>
      </c>
      <c r="BJ744" s="32" t="s">
        <v>133</v>
      </c>
      <c r="BK744" s="32" t="s">
        <v>133</v>
      </c>
      <c r="BL744" s="32" t="s">
        <v>133</v>
      </c>
      <c r="BM744" s="34" t="s">
        <v>133</v>
      </c>
      <c r="BN744" s="34" t="s">
        <v>133</v>
      </c>
      <c r="BO744" s="34" t="s">
        <v>133</v>
      </c>
      <c r="BP744" s="34" t="s">
        <v>133</v>
      </c>
      <c r="BQ744" s="16" t="e">
        <f t="shared" si="108"/>
        <v>#VALUE!</v>
      </c>
      <c r="BR744" s="16">
        <f t="shared" si="104"/>
        <v>0.30066592756745814</v>
      </c>
      <c r="BS744" s="16">
        <f t="shared" si="105"/>
        <v>0.30066592756745814</v>
      </c>
      <c r="BT744" s="35" t="s">
        <v>133</v>
      </c>
      <c r="BU744" s="35" t="s">
        <v>133</v>
      </c>
      <c r="BV744" s="35" t="s">
        <v>133</v>
      </c>
      <c r="BW744" s="35" t="s">
        <v>133</v>
      </c>
      <c r="BX744" s="36">
        <v>0</v>
      </c>
      <c r="BY744" s="37" t="s">
        <v>133</v>
      </c>
      <c r="BZ744" s="38" t="s">
        <v>133</v>
      </c>
    </row>
    <row r="745" spans="1:78" ht="50.1" customHeight="1">
      <c r="A745" s="19" t="s">
        <v>1835</v>
      </c>
      <c r="B745" s="20" t="s">
        <v>11911</v>
      </c>
      <c r="C745" s="21">
        <v>7</v>
      </c>
      <c r="D745" s="43" t="s">
        <v>11540</v>
      </c>
      <c r="E745" s="40">
        <v>6.1302370000000002</v>
      </c>
      <c r="F745" s="40">
        <v>81.111154999999997</v>
      </c>
      <c r="G745" s="41">
        <v>1</v>
      </c>
      <c r="H745" s="22">
        <v>7320</v>
      </c>
      <c r="I745" s="22">
        <v>40</v>
      </c>
      <c r="J745" s="50">
        <v>7781</v>
      </c>
      <c r="K745" s="50">
        <f>J745+106</f>
        <v>7887</v>
      </c>
      <c r="L745" s="50">
        <f>J745-106</f>
        <v>7675</v>
      </c>
      <c r="M745" s="24" t="s">
        <v>783</v>
      </c>
      <c r="N745" s="25" t="s">
        <v>133</v>
      </c>
      <c r="O745" s="25" t="s">
        <v>133</v>
      </c>
      <c r="P745" s="25" t="s">
        <v>133</v>
      </c>
      <c r="Q745" s="25" t="s">
        <v>133</v>
      </c>
      <c r="R745" s="25" t="s">
        <v>133</v>
      </c>
      <c r="S745" s="44" t="s">
        <v>133</v>
      </c>
      <c r="T745" s="27" t="s">
        <v>11683</v>
      </c>
      <c r="U745" s="27" t="s">
        <v>133</v>
      </c>
      <c r="V745" s="27">
        <v>0.01</v>
      </c>
      <c r="W745" s="27" t="s">
        <v>133</v>
      </c>
      <c r="X745" s="27" t="s">
        <v>133</v>
      </c>
      <c r="Y745" s="27">
        <v>0</v>
      </c>
      <c r="Z745" s="27" t="s">
        <v>133</v>
      </c>
      <c r="AA745" s="27" t="s">
        <v>133</v>
      </c>
      <c r="AB745" s="28" t="s">
        <v>133</v>
      </c>
      <c r="AC745" s="28" t="s">
        <v>133</v>
      </c>
      <c r="AD745" s="28">
        <v>0.3</v>
      </c>
      <c r="AE745" s="28" t="s">
        <v>133</v>
      </c>
      <c r="AF745" s="28">
        <v>0.02</v>
      </c>
      <c r="AG745" s="39" t="s">
        <v>133</v>
      </c>
      <c r="AH745" s="39" t="s">
        <v>133</v>
      </c>
      <c r="AI745" s="39" t="s">
        <v>133</v>
      </c>
      <c r="AJ745" s="39" t="s">
        <v>133</v>
      </c>
      <c r="AK745" s="39" t="s">
        <v>133</v>
      </c>
      <c r="AL745" s="39">
        <v>-8.33</v>
      </c>
      <c r="AM745" s="55" t="s">
        <v>133</v>
      </c>
      <c r="AN745" s="15">
        <f t="shared" si="112"/>
        <v>0.30066592756745814</v>
      </c>
      <c r="AO745" s="15">
        <f t="shared" si="111"/>
        <v>0.30066592756745814</v>
      </c>
      <c r="AP745" s="47">
        <v>-0.88040257220600004</v>
      </c>
      <c r="AQ745" s="29" t="s">
        <v>133</v>
      </c>
      <c r="AR745" s="29" t="s">
        <v>133</v>
      </c>
      <c r="AS745" s="148">
        <v>-0.28361338290482763</v>
      </c>
      <c r="AT745" s="148">
        <v>-0.17288661709517025</v>
      </c>
      <c r="AU745" s="48" t="s">
        <v>133</v>
      </c>
      <c r="AV745" s="47" t="s">
        <v>133</v>
      </c>
      <c r="AW745" s="47" t="s">
        <v>133</v>
      </c>
      <c r="AX745" s="29" t="s">
        <v>133</v>
      </c>
      <c r="AY745" s="29" t="s">
        <v>133</v>
      </c>
      <c r="AZ745" s="47" t="s">
        <v>133</v>
      </c>
      <c r="BA745" s="30">
        <v>-1</v>
      </c>
      <c r="BB745" s="42">
        <v>1</v>
      </c>
      <c r="BC745" s="31" t="s">
        <v>783</v>
      </c>
      <c r="BD745" s="31" t="s">
        <v>133</v>
      </c>
      <c r="BE745" s="31" t="s">
        <v>1711</v>
      </c>
      <c r="BF745" s="32" t="s">
        <v>133</v>
      </c>
      <c r="BG745" s="32" t="s">
        <v>133</v>
      </c>
      <c r="BH745" s="32" t="s">
        <v>133</v>
      </c>
      <c r="BI745" s="32" t="s">
        <v>133</v>
      </c>
      <c r="BJ745" s="32" t="s">
        <v>133</v>
      </c>
      <c r="BK745" s="32" t="s">
        <v>133</v>
      </c>
      <c r="BL745" s="32" t="s">
        <v>133</v>
      </c>
      <c r="BM745" s="34" t="s">
        <v>133</v>
      </c>
      <c r="BN745" s="34" t="s">
        <v>133</v>
      </c>
      <c r="BO745" s="34" t="s">
        <v>133</v>
      </c>
      <c r="BP745" s="34" t="s">
        <v>133</v>
      </c>
      <c r="BQ745" s="16" t="e">
        <f t="shared" si="108"/>
        <v>#VALUE!</v>
      </c>
      <c r="BR745" s="16">
        <f t="shared" si="104"/>
        <v>0.30066592756745814</v>
      </c>
      <c r="BS745" s="16">
        <f t="shared" si="105"/>
        <v>0.30066592756745814</v>
      </c>
      <c r="BT745" s="35" t="s">
        <v>133</v>
      </c>
      <c r="BU745" s="35" t="s">
        <v>133</v>
      </c>
      <c r="BV745" s="35" t="s">
        <v>133</v>
      </c>
      <c r="BW745" s="35" t="s">
        <v>133</v>
      </c>
      <c r="BX745" s="36">
        <v>0</v>
      </c>
      <c r="BY745" s="37" t="s">
        <v>133</v>
      </c>
      <c r="BZ745" s="38" t="s">
        <v>133</v>
      </c>
    </row>
    <row r="746" spans="1:78" ht="50.1" customHeight="1">
      <c r="A746" s="19" t="s">
        <v>1836</v>
      </c>
      <c r="B746" s="20" t="s">
        <v>11911</v>
      </c>
      <c r="C746" s="21">
        <v>7</v>
      </c>
      <c r="D746" s="43" t="s">
        <v>11540</v>
      </c>
      <c r="E746" s="40">
        <v>6.1302370000000002</v>
      </c>
      <c r="F746" s="40">
        <v>81.111154999999997</v>
      </c>
      <c r="G746" s="41">
        <v>1</v>
      </c>
      <c r="H746" s="22">
        <v>2130</v>
      </c>
      <c r="I746" s="22">
        <v>30</v>
      </c>
      <c r="J746" s="50">
        <v>1717</v>
      </c>
      <c r="K746" s="50">
        <f>J746+102</f>
        <v>1819</v>
      </c>
      <c r="L746" s="50">
        <f>J746-102</f>
        <v>1615</v>
      </c>
      <c r="M746" s="24" t="s">
        <v>783</v>
      </c>
      <c r="N746" s="25" t="s">
        <v>133</v>
      </c>
      <c r="O746" s="25" t="s">
        <v>133</v>
      </c>
      <c r="P746" s="25" t="s">
        <v>133</v>
      </c>
      <c r="Q746" s="25" t="s">
        <v>133</v>
      </c>
      <c r="R746" s="25" t="s">
        <v>133</v>
      </c>
      <c r="S746" s="44" t="s">
        <v>133</v>
      </c>
      <c r="T746" s="27" t="s">
        <v>11683</v>
      </c>
      <c r="U746" s="27" t="s">
        <v>133</v>
      </c>
      <c r="V746" s="27">
        <v>0.01</v>
      </c>
      <c r="W746" s="27" t="s">
        <v>133</v>
      </c>
      <c r="X746" s="27" t="s">
        <v>133</v>
      </c>
      <c r="Y746" s="27">
        <v>0</v>
      </c>
      <c r="Z746" s="27" t="s">
        <v>133</v>
      </c>
      <c r="AA746" s="27" t="s">
        <v>133</v>
      </c>
      <c r="AB746" s="28" t="s">
        <v>133</v>
      </c>
      <c r="AC746" s="28" t="s">
        <v>133</v>
      </c>
      <c r="AD746" s="28">
        <v>0.3</v>
      </c>
      <c r="AE746" s="28" t="s">
        <v>133</v>
      </c>
      <c r="AF746" s="28">
        <v>0.02</v>
      </c>
      <c r="AG746" s="39" t="s">
        <v>133</v>
      </c>
      <c r="AH746" s="39" t="s">
        <v>133</v>
      </c>
      <c r="AI746" s="39" t="s">
        <v>133</v>
      </c>
      <c r="AJ746" s="39" t="s">
        <v>133</v>
      </c>
      <c r="AK746" s="39" t="s">
        <v>133</v>
      </c>
      <c r="AL746" s="39">
        <v>-0.25</v>
      </c>
      <c r="AM746" s="55" t="s">
        <v>133</v>
      </c>
      <c r="AN746" s="15">
        <f t="shared" si="112"/>
        <v>0.30066592756745814</v>
      </c>
      <c r="AO746" s="15">
        <f t="shared" si="111"/>
        <v>0.30066592756745814</v>
      </c>
      <c r="AP746" s="47">
        <v>-0.88040257220600004</v>
      </c>
      <c r="AQ746" s="29" t="s">
        <v>133</v>
      </c>
      <c r="AR746" s="29" t="s">
        <v>133</v>
      </c>
      <c r="AS746" s="148">
        <v>-0.28361338290482763</v>
      </c>
      <c r="AT746" s="148">
        <v>-0.17288661709517025</v>
      </c>
      <c r="AU746" s="48" t="s">
        <v>133</v>
      </c>
      <c r="AV746" s="47" t="s">
        <v>133</v>
      </c>
      <c r="AW746" s="47" t="s">
        <v>133</v>
      </c>
      <c r="AX746" s="29" t="s">
        <v>133</v>
      </c>
      <c r="AY746" s="29" t="s">
        <v>133</v>
      </c>
      <c r="AZ746" s="47" t="s">
        <v>133</v>
      </c>
      <c r="BA746" s="30">
        <v>-1</v>
      </c>
      <c r="BB746" s="42">
        <v>1</v>
      </c>
      <c r="BC746" s="31" t="s">
        <v>783</v>
      </c>
      <c r="BD746" s="31" t="s">
        <v>133</v>
      </c>
      <c r="BE746" s="31" t="s">
        <v>1711</v>
      </c>
      <c r="BF746" s="32" t="s">
        <v>133</v>
      </c>
      <c r="BG746" s="32" t="s">
        <v>133</v>
      </c>
      <c r="BH746" s="32" t="s">
        <v>133</v>
      </c>
      <c r="BI746" s="32" t="s">
        <v>133</v>
      </c>
      <c r="BJ746" s="32" t="s">
        <v>133</v>
      </c>
      <c r="BK746" s="32" t="s">
        <v>133</v>
      </c>
      <c r="BL746" s="32" t="s">
        <v>133</v>
      </c>
      <c r="BM746" s="34" t="s">
        <v>133</v>
      </c>
      <c r="BN746" s="34" t="s">
        <v>133</v>
      </c>
      <c r="BO746" s="34" t="s">
        <v>133</v>
      </c>
      <c r="BP746" s="34" t="s">
        <v>133</v>
      </c>
      <c r="BQ746" s="16" t="e">
        <f t="shared" si="108"/>
        <v>#VALUE!</v>
      </c>
      <c r="BR746" s="16">
        <f t="shared" si="104"/>
        <v>0.30066592756745814</v>
      </c>
      <c r="BS746" s="16">
        <f t="shared" si="105"/>
        <v>0.30066592756745814</v>
      </c>
      <c r="BT746" s="35" t="s">
        <v>133</v>
      </c>
      <c r="BU746" s="35" t="s">
        <v>133</v>
      </c>
      <c r="BV746" s="35" t="s">
        <v>133</v>
      </c>
      <c r="BW746" s="35" t="s">
        <v>133</v>
      </c>
      <c r="BX746" s="36">
        <v>0</v>
      </c>
      <c r="BY746" s="37" t="s">
        <v>133</v>
      </c>
      <c r="BZ746" s="38" t="s">
        <v>133</v>
      </c>
    </row>
    <row r="747" spans="1:78" ht="50.1" customHeight="1">
      <c r="A747" s="19" t="s">
        <v>1837</v>
      </c>
      <c r="B747" s="20" t="s">
        <v>11911</v>
      </c>
      <c r="C747" s="21">
        <v>7</v>
      </c>
      <c r="D747" s="43" t="s">
        <v>11540</v>
      </c>
      <c r="E747" s="40">
        <v>6.1302370000000002</v>
      </c>
      <c r="F747" s="40">
        <v>81.111154999999997</v>
      </c>
      <c r="G747" s="41">
        <v>1</v>
      </c>
      <c r="H747" s="22">
        <v>4090</v>
      </c>
      <c r="I747" s="22">
        <v>30</v>
      </c>
      <c r="J747" s="50">
        <v>4135</v>
      </c>
      <c r="K747" s="50">
        <f>J747+114</f>
        <v>4249</v>
      </c>
      <c r="L747" s="50">
        <f>J747-114</f>
        <v>4021</v>
      </c>
      <c r="M747" s="24" t="s">
        <v>783</v>
      </c>
      <c r="N747" s="25" t="s">
        <v>133</v>
      </c>
      <c r="O747" s="25" t="s">
        <v>133</v>
      </c>
      <c r="P747" s="25" t="s">
        <v>133</v>
      </c>
      <c r="Q747" s="25" t="s">
        <v>133</v>
      </c>
      <c r="R747" s="25" t="s">
        <v>133</v>
      </c>
      <c r="S747" s="44" t="s">
        <v>133</v>
      </c>
      <c r="T747" s="27" t="s">
        <v>11683</v>
      </c>
      <c r="U747" s="27" t="s">
        <v>133</v>
      </c>
      <c r="V747" s="27">
        <v>0.01</v>
      </c>
      <c r="W747" s="27" t="s">
        <v>133</v>
      </c>
      <c r="X747" s="27" t="s">
        <v>133</v>
      </c>
      <c r="Y747" s="27">
        <v>0</v>
      </c>
      <c r="Z747" s="27" t="s">
        <v>133</v>
      </c>
      <c r="AA747" s="27" t="s">
        <v>133</v>
      </c>
      <c r="AB747" s="28" t="s">
        <v>133</v>
      </c>
      <c r="AC747" s="28" t="s">
        <v>133</v>
      </c>
      <c r="AD747" s="28">
        <v>0.3</v>
      </c>
      <c r="AE747" s="28" t="s">
        <v>133</v>
      </c>
      <c r="AF747" s="28">
        <v>0.02</v>
      </c>
      <c r="AG747" s="39" t="s">
        <v>133</v>
      </c>
      <c r="AH747" s="39" t="s">
        <v>133</v>
      </c>
      <c r="AI747" s="39" t="s">
        <v>133</v>
      </c>
      <c r="AJ747" s="39" t="s">
        <v>133</v>
      </c>
      <c r="AK747" s="39" t="s">
        <v>133</v>
      </c>
      <c r="AL747" s="39">
        <v>-0.48</v>
      </c>
      <c r="AM747" s="55" t="s">
        <v>133</v>
      </c>
      <c r="AN747" s="15">
        <f t="shared" si="112"/>
        <v>0.30066592756745814</v>
      </c>
      <c r="AO747" s="15">
        <f t="shared" si="111"/>
        <v>0.30066592756745814</v>
      </c>
      <c r="AP747" s="47">
        <v>-0.88040257220600004</v>
      </c>
      <c r="AQ747" s="29" t="s">
        <v>133</v>
      </c>
      <c r="AR747" s="29" t="s">
        <v>133</v>
      </c>
      <c r="AS747" s="148">
        <v>-0.28361338290482763</v>
      </c>
      <c r="AT747" s="148">
        <v>-0.17288661709517025</v>
      </c>
      <c r="AU747" s="48" t="s">
        <v>133</v>
      </c>
      <c r="AV747" s="47" t="s">
        <v>133</v>
      </c>
      <c r="AW747" s="47" t="s">
        <v>133</v>
      </c>
      <c r="AX747" s="29" t="s">
        <v>133</v>
      </c>
      <c r="AY747" s="29" t="s">
        <v>133</v>
      </c>
      <c r="AZ747" s="47" t="s">
        <v>133</v>
      </c>
      <c r="BA747" s="30">
        <v>-1</v>
      </c>
      <c r="BB747" s="42">
        <v>1</v>
      </c>
      <c r="BC747" s="31" t="s">
        <v>783</v>
      </c>
      <c r="BD747" s="31" t="s">
        <v>133</v>
      </c>
      <c r="BE747" s="31" t="s">
        <v>1711</v>
      </c>
      <c r="BF747" s="32" t="s">
        <v>133</v>
      </c>
      <c r="BG747" s="32" t="s">
        <v>133</v>
      </c>
      <c r="BH747" s="32" t="s">
        <v>133</v>
      </c>
      <c r="BI747" s="32" t="s">
        <v>133</v>
      </c>
      <c r="BJ747" s="32" t="s">
        <v>133</v>
      </c>
      <c r="BK747" s="32" t="s">
        <v>133</v>
      </c>
      <c r="BL747" s="32" t="s">
        <v>133</v>
      </c>
      <c r="BM747" s="34" t="s">
        <v>133</v>
      </c>
      <c r="BN747" s="34" t="s">
        <v>133</v>
      </c>
      <c r="BO747" s="34" t="s">
        <v>133</v>
      </c>
      <c r="BP747" s="34" t="s">
        <v>133</v>
      </c>
      <c r="BQ747" s="16" t="e">
        <f t="shared" si="108"/>
        <v>#VALUE!</v>
      </c>
      <c r="BR747" s="16">
        <f t="shared" si="104"/>
        <v>0.30066592756745814</v>
      </c>
      <c r="BS747" s="16">
        <f t="shared" si="105"/>
        <v>0.30066592756745814</v>
      </c>
      <c r="BT747" s="35" t="s">
        <v>133</v>
      </c>
      <c r="BU747" s="35" t="s">
        <v>133</v>
      </c>
      <c r="BV747" s="35" t="s">
        <v>133</v>
      </c>
      <c r="BW747" s="35" t="s">
        <v>133</v>
      </c>
      <c r="BX747" s="36">
        <v>0</v>
      </c>
      <c r="BY747" s="37" t="s">
        <v>133</v>
      </c>
      <c r="BZ747" s="38" t="s">
        <v>133</v>
      </c>
    </row>
    <row r="748" spans="1:78" ht="50.1" customHeight="1">
      <c r="A748" s="19" t="s">
        <v>1838</v>
      </c>
      <c r="B748" s="20" t="s">
        <v>11911</v>
      </c>
      <c r="C748" s="21">
        <v>7</v>
      </c>
      <c r="D748" s="43" t="s">
        <v>11540</v>
      </c>
      <c r="E748" s="40">
        <v>6.1302370000000002</v>
      </c>
      <c r="F748" s="40">
        <v>81.111154999999997</v>
      </c>
      <c r="G748" s="41">
        <v>1</v>
      </c>
      <c r="H748" s="22">
        <v>4520</v>
      </c>
      <c r="I748" s="22">
        <v>30</v>
      </c>
      <c r="J748" s="50">
        <v>4723</v>
      </c>
      <c r="K748" s="50">
        <f>J748+112</f>
        <v>4835</v>
      </c>
      <c r="L748" s="50">
        <f>J748-112</f>
        <v>4611</v>
      </c>
      <c r="M748" s="24" t="s">
        <v>783</v>
      </c>
      <c r="N748" s="25" t="s">
        <v>133</v>
      </c>
      <c r="O748" s="25" t="s">
        <v>133</v>
      </c>
      <c r="P748" s="25" t="s">
        <v>133</v>
      </c>
      <c r="Q748" s="25" t="s">
        <v>133</v>
      </c>
      <c r="R748" s="25" t="s">
        <v>133</v>
      </c>
      <c r="S748" s="44" t="s">
        <v>133</v>
      </c>
      <c r="T748" s="27" t="s">
        <v>11683</v>
      </c>
      <c r="U748" s="27" t="s">
        <v>133</v>
      </c>
      <c r="V748" s="27">
        <v>0.01</v>
      </c>
      <c r="W748" s="27" t="s">
        <v>133</v>
      </c>
      <c r="X748" s="27" t="s">
        <v>133</v>
      </c>
      <c r="Y748" s="27">
        <v>0</v>
      </c>
      <c r="Z748" s="27" t="s">
        <v>133</v>
      </c>
      <c r="AA748" s="27" t="s">
        <v>133</v>
      </c>
      <c r="AB748" s="28" t="s">
        <v>133</v>
      </c>
      <c r="AC748" s="28" t="s">
        <v>133</v>
      </c>
      <c r="AD748" s="28">
        <v>0.3</v>
      </c>
      <c r="AE748" s="28" t="s">
        <v>133</v>
      </c>
      <c r="AF748" s="28">
        <v>0.02</v>
      </c>
      <c r="AG748" s="39" t="s">
        <v>133</v>
      </c>
      <c r="AH748" s="39" t="s">
        <v>133</v>
      </c>
      <c r="AI748" s="39" t="s">
        <v>133</v>
      </c>
      <c r="AJ748" s="39" t="s">
        <v>133</v>
      </c>
      <c r="AK748" s="39" t="s">
        <v>133</v>
      </c>
      <c r="AL748" s="39">
        <v>-0.76</v>
      </c>
      <c r="AM748" s="55" t="s">
        <v>133</v>
      </c>
      <c r="AN748" s="15">
        <f t="shared" si="112"/>
        <v>0.30066592756745814</v>
      </c>
      <c r="AO748" s="15">
        <f t="shared" si="111"/>
        <v>0.30066592756745814</v>
      </c>
      <c r="AP748" s="47">
        <v>-0.88040257220600004</v>
      </c>
      <c r="AQ748" s="29" t="s">
        <v>133</v>
      </c>
      <c r="AR748" s="29" t="s">
        <v>133</v>
      </c>
      <c r="AS748" s="148">
        <v>-0.28361338290482763</v>
      </c>
      <c r="AT748" s="148">
        <v>-0.17288661709517025</v>
      </c>
      <c r="AU748" s="48" t="s">
        <v>133</v>
      </c>
      <c r="AV748" s="47" t="s">
        <v>133</v>
      </c>
      <c r="AW748" s="47" t="s">
        <v>133</v>
      </c>
      <c r="AX748" s="29" t="s">
        <v>133</v>
      </c>
      <c r="AY748" s="29" t="s">
        <v>133</v>
      </c>
      <c r="AZ748" s="47" t="s">
        <v>133</v>
      </c>
      <c r="BA748" s="30">
        <v>-1</v>
      </c>
      <c r="BB748" s="42">
        <v>1</v>
      </c>
      <c r="BC748" s="31" t="s">
        <v>783</v>
      </c>
      <c r="BD748" s="31" t="s">
        <v>133</v>
      </c>
      <c r="BE748" s="31" t="s">
        <v>1711</v>
      </c>
      <c r="BF748" s="32" t="s">
        <v>133</v>
      </c>
      <c r="BG748" s="32" t="s">
        <v>133</v>
      </c>
      <c r="BH748" s="32" t="s">
        <v>133</v>
      </c>
      <c r="BI748" s="32" t="s">
        <v>133</v>
      </c>
      <c r="BJ748" s="32" t="s">
        <v>133</v>
      </c>
      <c r="BK748" s="32" t="s">
        <v>133</v>
      </c>
      <c r="BL748" s="32" t="s">
        <v>133</v>
      </c>
      <c r="BM748" s="34" t="s">
        <v>133</v>
      </c>
      <c r="BN748" s="34" t="s">
        <v>133</v>
      </c>
      <c r="BO748" s="34" t="s">
        <v>133</v>
      </c>
      <c r="BP748" s="34" t="s">
        <v>133</v>
      </c>
      <c r="BQ748" s="16" t="e">
        <f t="shared" si="108"/>
        <v>#VALUE!</v>
      </c>
      <c r="BR748" s="16">
        <f t="shared" si="104"/>
        <v>0.30066592756745814</v>
      </c>
      <c r="BS748" s="16">
        <f t="shared" si="105"/>
        <v>0.30066592756745814</v>
      </c>
      <c r="BT748" s="35" t="s">
        <v>133</v>
      </c>
      <c r="BU748" s="35" t="s">
        <v>133</v>
      </c>
      <c r="BV748" s="35" t="s">
        <v>133</v>
      </c>
      <c r="BW748" s="35" t="s">
        <v>133</v>
      </c>
      <c r="BX748" s="36">
        <v>0</v>
      </c>
      <c r="BY748" s="37" t="s">
        <v>133</v>
      </c>
      <c r="BZ748" s="38" t="s">
        <v>133</v>
      </c>
    </row>
    <row r="749" spans="1:78" ht="50.1" customHeight="1">
      <c r="A749" s="19" t="s">
        <v>1839</v>
      </c>
      <c r="B749" s="20" t="s">
        <v>11911</v>
      </c>
      <c r="C749" s="21">
        <v>7</v>
      </c>
      <c r="D749" s="43" t="s">
        <v>11540</v>
      </c>
      <c r="E749" s="40">
        <v>6.1302370000000002</v>
      </c>
      <c r="F749" s="40">
        <v>81.111154999999997</v>
      </c>
      <c r="G749" s="41">
        <v>1</v>
      </c>
      <c r="H749" s="22">
        <v>5200</v>
      </c>
      <c r="I749" s="22">
        <v>30</v>
      </c>
      <c r="J749" s="50">
        <v>5558</v>
      </c>
      <c r="K749" s="50">
        <f>J749+78</f>
        <v>5636</v>
      </c>
      <c r="L749" s="50">
        <f>J749-78</f>
        <v>5480</v>
      </c>
      <c r="M749" s="24" t="s">
        <v>783</v>
      </c>
      <c r="N749" s="25" t="s">
        <v>133</v>
      </c>
      <c r="O749" s="25" t="s">
        <v>133</v>
      </c>
      <c r="P749" s="25" t="s">
        <v>133</v>
      </c>
      <c r="Q749" s="25" t="s">
        <v>133</v>
      </c>
      <c r="R749" s="25" t="s">
        <v>133</v>
      </c>
      <c r="S749" s="44" t="s">
        <v>133</v>
      </c>
      <c r="T749" s="27" t="s">
        <v>11683</v>
      </c>
      <c r="U749" s="27" t="s">
        <v>133</v>
      </c>
      <c r="V749" s="27">
        <v>0.01</v>
      </c>
      <c r="W749" s="27" t="s">
        <v>133</v>
      </c>
      <c r="X749" s="27" t="s">
        <v>133</v>
      </c>
      <c r="Y749" s="27">
        <v>0</v>
      </c>
      <c r="Z749" s="27" t="s">
        <v>133</v>
      </c>
      <c r="AA749" s="27" t="s">
        <v>133</v>
      </c>
      <c r="AB749" s="28" t="s">
        <v>133</v>
      </c>
      <c r="AC749" s="28" t="s">
        <v>133</v>
      </c>
      <c r="AD749" s="28">
        <v>0.3</v>
      </c>
      <c r="AE749" s="28" t="s">
        <v>133</v>
      </c>
      <c r="AF749" s="28">
        <v>0.02</v>
      </c>
      <c r="AG749" s="39" t="s">
        <v>133</v>
      </c>
      <c r="AH749" s="39" t="s">
        <v>133</v>
      </c>
      <c r="AI749" s="39" t="s">
        <v>133</v>
      </c>
      <c r="AJ749" s="39" t="s">
        <v>133</v>
      </c>
      <c r="AK749" s="39" t="s">
        <v>133</v>
      </c>
      <c r="AL749" s="39">
        <v>-1.87</v>
      </c>
      <c r="AM749" s="55" t="s">
        <v>133</v>
      </c>
      <c r="AN749" s="15">
        <f t="shared" si="112"/>
        <v>0.30066592756745814</v>
      </c>
      <c r="AO749" s="15">
        <f t="shared" si="111"/>
        <v>0.30066592756745814</v>
      </c>
      <c r="AP749" s="47">
        <v>-0.88040257220600004</v>
      </c>
      <c r="AQ749" s="29" t="s">
        <v>133</v>
      </c>
      <c r="AR749" s="29" t="s">
        <v>133</v>
      </c>
      <c r="AS749" s="148">
        <v>-0.28361338290482763</v>
      </c>
      <c r="AT749" s="148">
        <v>-0.17288661709517025</v>
      </c>
      <c r="AU749" s="48" t="s">
        <v>133</v>
      </c>
      <c r="AV749" s="47" t="s">
        <v>133</v>
      </c>
      <c r="AW749" s="47" t="s">
        <v>133</v>
      </c>
      <c r="AX749" s="29" t="s">
        <v>133</v>
      </c>
      <c r="AY749" s="29" t="s">
        <v>133</v>
      </c>
      <c r="AZ749" s="47" t="s">
        <v>133</v>
      </c>
      <c r="BA749" s="30">
        <v>-1</v>
      </c>
      <c r="BB749" s="42">
        <v>1</v>
      </c>
      <c r="BC749" s="31" t="s">
        <v>783</v>
      </c>
      <c r="BD749" s="31" t="s">
        <v>133</v>
      </c>
      <c r="BE749" s="31" t="s">
        <v>1711</v>
      </c>
      <c r="BF749" s="32" t="s">
        <v>133</v>
      </c>
      <c r="BG749" s="32" t="s">
        <v>133</v>
      </c>
      <c r="BH749" s="32" t="s">
        <v>133</v>
      </c>
      <c r="BI749" s="32" t="s">
        <v>133</v>
      </c>
      <c r="BJ749" s="32" t="s">
        <v>133</v>
      </c>
      <c r="BK749" s="32" t="s">
        <v>133</v>
      </c>
      <c r="BL749" s="32" t="s">
        <v>133</v>
      </c>
      <c r="BM749" s="34" t="s">
        <v>133</v>
      </c>
      <c r="BN749" s="34" t="s">
        <v>133</v>
      </c>
      <c r="BO749" s="34" t="s">
        <v>133</v>
      </c>
      <c r="BP749" s="34" t="s">
        <v>133</v>
      </c>
      <c r="BQ749" s="16" t="e">
        <f t="shared" si="108"/>
        <v>#VALUE!</v>
      </c>
      <c r="BR749" s="16">
        <f t="shared" si="104"/>
        <v>0.30066592756745814</v>
      </c>
      <c r="BS749" s="16">
        <f t="shared" si="105"/>
        <v>0.30066592756745814</v>
      </c>
      <c r="BT749" s="35" t="s">
        <v>133</v>
      </c>
      <c r="BU749" s="35" t="s">
        <v>133</v>
      </c>
      <c r="BV749" s="35" t="s">
        <v>133</v>
      </c>
      <c r="BW749" s="35" t="s">
        <v>133</v>
      </c>
      <c r="BX749" s="36">
        <v>0</v>
      </c>
      <c r="BY749" s="37" t="s">
        <v>133</v>
      </c>
      <c r="BZ749" s="38" t="s">
        <v>133</v>
      </c>
    </row>
    <row r="750" spans="1:78" ht="50.1" customHeight="1">
      <c r="A750" s="19" t="s">
        <v>1840</v>
      </c>
      <c r="B750" s="154" t="s">
        <v>11623</v>
      </c>
      <c r="C750" s="21">
        <v>7</v>
      </c>
      <c r="D750" s="43" t="s">
        <v>11624</v>
      </c>
      <c r="E750" s="40">
        <v>6.2027780000000003</v>
      </c>
      <c r="F750" s="40">
        <v>80.065832999999998</v>
      </c>
      <c r="G750" s="41">
        <v>1</v>
      </c>
      <c r="H750" s="22">
        <v>6216.4130000000005</v>
      </c>
      <c r="I750" s="22">
        <v>90</v>
      </c>
      <c r="J750" s="23">
        <v>6102</v>
      </c>
      <c r="K750" s="23">
        <v>6342</v>
      </c>
      <c r="L750" s="23">
        <v>5862</v>
      </c>
      <c r="M750" s="24" t="s">
        <v>11671</v>
      </c>
      <c r="N750" s="155" t="s">
        <v>11669</v>
      </c>
      <c r="O750" s="155" t="s">
        <v>11670</v>
      </c>
      <c r="P750" s="25" t="s">
        <v>133</v>
      </c>
      <c r="Q750" s="25" t="s">
        <v>133</v>
      </c>
      <c r="R750" s="25" t="s">
        <v>133</v>
      </c>
      <c r="S750" s="44" t="s">
        <v>133</v>
      </c>
      <c r="T750" s="27" t="s">
        <v>133</v>
      </c>
      <c r="U750" s="27" t="s">
        <v>133</v>
      </c>
      <c r="V750" s="27">
        <v>0.01</v>
      </c>
      <c r="W750" s="27" t="s">
        <v>133</v>
      </c>
      <c r="X750" s="27" t="s">
        <v>133</v>
      </c>
      <c r="Y750" s="27">
        <v>0</v>
      </c>
      <c r="Z750" s="27" t="s">
        <v>133</v>
      </c>
      <c r="AA750" s="27" t="s">
        <v>133</v>
      </c>
      <c r="AB750" s="28" t="s">
        <v>133</v>
      </c>
      <c r="AC750" s="28" t="s">
        <v>133</v>
      </c>
      <c r="AD750" s="28">
        <v>0.3</v>
      </c>
      <c r="AE750" s="28" t="s">
        <v>133</v>
      </c>
      <c r="AF750" s="28">
        <v>0.02</v>
      </c>
      <c r="AG750" s="39" t="s">
        <v>133</v>
      </c>
      <c r="AH750" s="39" t="s">
        <v>133</v>
      </c>
      <c r="AI750" s="39" t="s">
        <v>133</v>
      </c>
      <c r="AJ750" s="39" t="s">
        <v>133</v>
      </c>
      <c r="AK750" s="39" t="s">
        <v>133</v>
      </c>
      <c r="AL750" s="39">
        <v>-1.4</v>
      </c>
      <c r="AM750" s="55" t="s">
        <v>133</v>
      </c>
      <c r="AN750" s="15">
        <f t="shared" si="112"/>
        <v>0.30066592756745814</v>
      </c>
      <c r="AO750" s="15">
        <f t="shared" si="111"/>
        <v>0.30066592756745814</v>
      </c>
      <c r="AP750" s="47">
        <v>-0.88040257220600004</v>
      </c>
      <c r="AQ750" s="29" t="s">
        <v>133</v>
      </c>
      <c r="AR750" s="29" t="s">
        <v>133</v>
      </c>
      <c r="AS750" s="148">
        <v>-0.28361338290482763</v>
      </c>
      <c r="AT750" s="148">
        <v>-0.17288661709517025</v>
      </c>
      <c r="AU750" s="48" t="s">
        <v>133</v>
      </c>
      <c r="AV750" s="47" t="s">
        <v>133</v>
      </c>
      <c r="AW750" s="47" t="s">
        <v>133</v>
      </c>
      <c r="AX750" s="29" t="s">
        <v>133</v>
      </c>
      <c r="AY750" s="29" t="s">
        <v>133</v>
      </c>
      <c r="AZ750" s="47" t="s">
        <v>133</v>
      </c>
      <c r="BA750" s="30">
        <v>-1</v>
      </c>
      <c r="BB750" s="42">
        <v>1</v>
      </c>
      <c r="BC750" s="31" t="s">
        <v>1019</v>
      </c>
      <c r="BD750" s="31" t="s">
        <v>11656</v>
      </c>
      <c r="BE750" s="31" t="s">
        <v>1711</v>
      </c>
      <c r="BF750" s="32" t="s">
        <v>133</v>
      </c>
      <c r="BG750" s="32" t="s">
        <v>133</v>
      </c>
      <c r="BH750" s="32" t="s">
        <v>133</v>
      </c>
      <c r="BI750" s="32" t="s">
        <v>133</v>
      </c>
      <c r="BJ750" s="32" t="s">
        <v>133</v>
      </c>
      <c r="BK750" s="32" t="s">
        <v>133</v>
      </c>
      <c r="BL750" s="32" t="s">
        <v>133</v>
      </c>
      <c r="BM750" s="34" t="s">
        <v>133</v>
      </c>
      <c r="BN750" s="34" t="s">
        <v>133</v>
      </c>
      <c r="BO750" s="34" t="s">
        <v>133</v>
      </c>
      <c r="BP750" s="34" t="s">
        <v>133</v>
      </c>
      <c r="BQ750" s="16" t="e">
        <f t="shared" si="108"/>
        <v>#VALUE!</v>
      </c>
      <c r="BR750" s="16">
        <f t="shared" si="104"/>
        <v>0.30066592756745814</v>
      </c>
      <c r="BS750" s="16">
        <f t="shared" si="105"/>
        <v>0.30066592756745814</v>
      </c>
      <c r="BT750" s="35" t="s">
        <v>133</v>
      </c>
      <c r="BU750" s="35" t="s">
        <v>133</v>
      </c>
      <c r="BV750" s="35" t="s">
        <v>133</v>
      </c>
      <c r="BW750" s="35" t="s">
        <v>133</v>
      </c>
      <c r="BX750" s="36">
        <v>0</v>
      </c>
      <c r="BY750" s="37" t="s">
        <v>133</v>
      </c>
      <c r="BZ750" s="38" t="s">
        <v>133</v>
      </c>
    </row>
    <row r="751" spans="1:78" ht="50.1" customHeight="1">
      <c r="A751" s="19" t="s">
        <v>1841</v>
      </c>
      <c r="B751" s="154" t="s">
        <v>11623</v>
      </c>
      <c r="C751" s="21">
        <v>7</v>
      </c>
      <c r="D751" s="43" t="s">
        <v>11624</v>
      </c>
      <c r="E751" s="40">
        <v>6.2027780000000003</v>
      </c>
      <c r="F751" s="40">
        <v>80.065832999999998</v>
      </c>
      <c r="G751" s="41">
        <v>1</v>
      </c>
      <c r="H751" s="22">
        <v>6206.4130000000005</v>
      </c>
      <c r="I751" s="22">
        <v>90</v>
      </c>
      <c r="J751" s="23">
        <v>6093</v>
      </c>
      <c r="K751" s="23">
        <v>6333</v>
      </c>
      <c r="L751" s="23">
        <v>5853</v>
      </c>
      <c r="M751" s="24" t="s">
        <v>11671</v>
      </c>
      <c r="N751" s="155" t="s">
        <v>11669</v>
      </c>
      <c r="O751" s="155" t="s">
        <v>11670</v>
      </c>
      <c r="P751" s="25" t="s">
        <v>133</v>
      </c>
      <c r="Q751" s="25" t="s">
        <v>133</v>
      </c>
      <c r="R751" s="25" t="s">
        <v>133</v>
      </c>
      <c r="S751" s="44" t="s">
        <v>133</v>
      </c>
      <c r="T751" s="27" t="s">
        <v>133</v>
      </c>
      <c r="U751" s="27" t="s">
        <v>133</v>
      </c>
      <c r="V751" s="27">
        <v>0.01</v>
      </c>
      <c r="W751" s="27" t="s">
        <v>133</v>
      </c>
      <c r="X751" s="27" t="s">
        <v>133</v>
      </c>
      <c r="Y751" s="27">
        <v>0</v>
      </c>
      <c r="Z751" s="27" t="s">
        <v>133</v>
      </c>
      <c r="AA751" s="27" t="s">
        <v>133</v>
      </c>
      <c r="AB751" s="28" t="s">
        <v>133</v>
      </c>
      <c r="AC751" s="28" t="s">
        <v>133</v>
      </c>
      <c r="AD751" s="28">
        <v>0.3</v>
      </c>
      <c r="AE751" s="28" t="s">
        <v>133</v>
      </c>
      <c r="AF751" s="28">
        <v>0.02</v>
      </c>
      <c r="AG751" s="39" t="s">
        <v>133</v>
      </c>
      <c r="AH751" s="39" t="s">
        <v>133</v>
      </c>
      <c r="AI751" s="39" t="s">
        <v>133</v>
      </c>
      <c r="AJ751" s="39" t="s">
        <v>133</v>
      </c>
      <c r="AK751" s="39" t="s">
        <v>133</v>
      </c>
      <c r="AL751" s="39">
        <v>-2</v>
      </c>
      <c r="AM751" s="55" t="s">
        <v>133</v>
      </c>
      <c r="AN751" s="15">
        <f t="shared" si="112"/>
        <v>0.30066592756745814</v>
      </c>
      <c r="AO751" s="15">
        <f t="shared" si="111"/>
        <v>0.30066592756745814</v>
      </c>
      <c r="AP751" s="47">
        <v>-0.88040257220600004</v>
      </c>
      <c r="AQ751" s="29" t="s">
        <v>133</v>
      </c>
      <c r="AR751" s="29" t="s">
        <v>133</v>
      </c>
      <c r="AS751" s="148">
        <v>-0.28361338290482763</v>
      </c>
      <c r="AT751" s="148">
        <v>-0.17288661709517025</v>
      </c>
      <c r="AU751" s="48" t="s">
        <v>133</v>
      </c>
      <c r="AV751" s="47" t="s">
        <v>133</v>
      </c>
      <c r="AW751" s="47" t="s">
        <v>133</v>
      </c>
      <c r="AX751" s="29" t="s">
        <v>133</v>
      </c>
      <c r="AY751" s="29" t="s">
        <v>133</v>
      </c>
      <c r="AZ751" s="47" t="s">
        <v>133</v>
      </c>
      <c r="BA751" s="30">
        <v>-1</v>
      </c>
      <c r="BB751" s="42">
        <v>1</v>
      </c>
      <c r="BC751" s="31" t="s">
        <v>1019</v>
      </c>
      <c r="BD751" s="31" t="s">
        <v>11657</v>
      </c>
      <c r="BE751" s="31" t="s">
        <v>1711</v>
      </c>
      <c r="BF751" s="32" t="s">
        <v>133</v>
      </c>
      <c r="BG751" s="32" t="s">
        <v>133</v>
      </c>
      <c r="BH751" s="32" t="s">
        <v>133</v>
      </c>
      <c r="BI751" s="32" t="s">
        <v>133</v>
      </c>
      <c r="BJ751" s="32" t="s">
        <v>133</v>
      </c>
      <c r="BK751" s="32" t="s">
        <v>133</v>
      </c>
      <c r="BL751" s="32" t="s">
        <v>133</v>
      </c>
      <c r="BM751" s="34" t="s">
        <v>133</v>
      </c>
      <c r="BN751" s="34" t="s">
        <v>133</v>
      </c>
      <c r="BO751" s="34" t="s">
        <v>133</v>
      </c>
      <c r="BP751" s="34" t="s">
        <v>133</v>
      </c>
      <c r="BQ751" s="16" t="e">
        <f t="shared" si="108"/>
        <v>#VALUE!</v>
      </c>
      <c r="BR751" s="16">
        <f t="shared" si="104"/>
        <v>0.30066592756745814</v>
      </c>
      <c r="BS751" s="16">
        <f t="shared" si="105"/>
        <v>0.30066592756745814</v>
      </c>
      <c r="BT751" s="35" t="s">
        <v>133</v>
      </c>
      <c r="BU751" s="35" t="s">
        <v>133</v>
      </c>
      <c r="BV751" s="35" t="s">
        <v>133</v>
      </c>
      <c r="BW751" s="35" t="s">
        <v>133</v>
      </c>
      <c r="BX751" s="36">
        <v>0</v>
      </c>
      <c r="BY751" s="37" t="s">
        <v>133</v>
      </c>
      <c r="BZ751" s="38" t="s">
        <v>133</v>
      </c>
    </row>
    <row r="752" spans="1:78" ht="50.1" customHeight="1">
      <c r="A752" s="19" t="s">
        <v>1842</v>
      </c>
      <c r="B752" s="154" t="s">
        <v>11623</v>
      </c>
      <c r="C752" s="21">
        <v>7</v>
      </c>
      <c r="D752" s="43" t="s">
        <v>11624</v>
      </c>
      <c r="E752" s="40">
        <v>6.2027780000000003</v>
      </c>
      <c r="F752" s="40">
        <v>80.065832999999998</v>
      </c>
      <c r="G752" s="41">
        <v>1</v>
      </c>
      <c r="H752" s="22">
        <v>6296.4130000000005</v>
      </c>
      <c r="I752" s="22">
        <v>80</v>
      </c>
      <c r="J752" s="23">
        <v>6184</v>
      </c>
      <c r="K752" s="23">
        <v>6416</v>
      </c>
      <c r="L752" s="23">
        <v>5952</v>
      </c>
      <c r="M752" s="24" t="s">
        <v>11671</v>
      </c>
      <c r="N752" s="155" t="s">
        <v>11669</v>
      </c>
      <c r="O752" s="155" t="s">
        <v>11670</v>
      </c>
      <c r="P752" s="25" t="s">
        <v>133</v>
      </c>
      <c r="Q752" s="25" t="s">
        <v>133</v>
      </c>
      <c r="R752" s="25" t="s">
        <v>133</v>
      </c>
      <c r="S752" s="44" t="s">
        <v>133</v>
      </c>
      <c r="T752" s="27" t="s">
        <v>133</v>
      </c>
      <c r="U752" s="27" t="s">
        <v>133</v>
      </c>
      <c r="V752" s="27">
        <v>0.01</v>
      </c>
      <c r="W752" s="27" t="s">
        <v>133</v>
      </c>
      <c r="X752" s="27" t="s">
        <v>133</v>
      </c>
      <c r="Y752" s="27">
        <v>0</v>
      </c>
      <c r="Z752" s="27" t="s">
        <v>133</v>
      </c>
      <c r="AA752" s="27" t="s">
        <v>133</v>
      </c>
      <c r="AB752" s="28" t="s">
        <v>133</v>
      </c>
      <c r="AC752" s="28" t="s">
        <v>133</v>
      </c>
      <c r="AD752" s="28">
        <v>0.3</v>
      </c>
      <c r="AE752" s="28" t="s">
        <v>133</v>
      </c>
      <c r="AF752" s="28">
        <v>0.02</v>
      </c>
      <c r="AG752" s="39" t="s">
        <v>133</v>
      </c>
      <c r="AH752" s="39" t="s">
        <v>133</v>
      </c>
      <c r="AI752" s="39" t="s">
        <v>133</v>
      </c>
      <c r="AJ752" s="39" t="s">
        <v>133</v>
      </c>
      <c r="AK752" s="39" t="s">
        <v>133</v>
      </c>
      <c r="AL752" s="39">
        <v>-2.9</v>
      </c>
      <c r="AM752" s="55" t="s">
        <v>133</v>
      </c>
      <c r="AN752" s="15">
        <f t="shared" si="112"/>
        <v>0.30066592756745814</v>
      </c>
      <c r="AO752" s="15">
        <f t="shared" si="111"/>
        <v>0.30066592756745814</v>
      </c>
      <c r="AP752" s="47">
        <v>-0.88040257220600004</v>
      </c>
      <c r="AQ752" s="29" t="s">
        <v>133</v>
      </c>
      <c r="AR752" s="29" t="s">
        <v>133</v>
      </c>
      <c r="AS752" s="148">
        <v>-0.28361338290482763</v>
      </c>
      <c r="AT752" s="148">
        <v>-0.17288661709517025</v>
      </c>
      <c r="AU752" s="48" t="s">
        <v>133</v>
      </c>
      <c r="AV752" s="47" t="s">
        <v>133</v>
      </c>
      <c r="AW752" s="47" t="s">
        <v>133</v>
      </c>
      <c r="AX752" s="29" t="s">
        <v>133</v>
      </c>
      <c r="AY752" s="29" t="s">
        <v>133</v>
      </c>
      <c r="AZ752" s="47" t="s">
        <v>133</v>
      </c>
      <c r="BA752" s="30">
        <v>-1</v>
      </c>
      <c r="BB752" s="42">
        <v>1</v>
      </c>
      <c r="BC752" s="31" t="s">
        <v>1019</v>
      </c>
      <c r="BD752" s="31" t="s">
        <v>1028</v>
      </c>
      <c r="BE752" s="31" t="s">
        <v>1711</v>
      </c>
      <c r="BF752" s="32" t="s">
        <v>133</v>
      </c>
      <c r="BG752" s="32" t="s">
        <v>133</v>
      </c>
      <c r="BH752" s="32" t="s">
        <v>133</v>
      </c>
      <c r="BI752" s="32" t="s">
        <v>133</v>
      </c>
      <c r="BJ752" s="32" t="s">
        <v>133</v>
      </c>
      <c r="BK752" s="32" t="s">
        <v>133</v>
      </c>
      <c r="BL752" s="32" t="s">
        <v>133</v>
      </c>
      <c r="BM752" s="34" t="s">
        <v>133</v>
      </c>
      <c r="BN752" s="34" t="s">
        <v>133</v>
      </c>
      <c r="BO752" s="34" t="s">
        <v>133</v>
      </c>
      <c r="BP752" s="34" t="s">
        <v>133</v>
      </c>
      <c r="BQ752" s="16" t="e">
        <f t="shared" si="108"/>
        <v>#VALUE!</v>
      </c>
      <c r="BR752" s="16">
        <f t="shared" si="104"/>
        <v>0.30066592756745814</v>
      </c>
      <c r="BS752" s="16">
        <f t="shared" si="105"/>
        <v>0.30066592756745814</v>
      </c>
      <c r="BT752" s="35" t="s">
        <v>133</v>
      </c>
      <c r="BU752" s="35" t="s">
        <v>133</v>
      </c>
      <c r="BV752" s="35" t="s">
        <v>133</v>
      </c>
      <c r="BW752" s="35" t="s">
        <v>133</v>
      </c>
      <c r="BX752" s="36">
        <v>0</v>
      </c>
      <c r="BY752" s="37" t="s">
        <v>133</v>
      </c>
      <c r="BZ752" s="38" t="s">
        <v>133</v>
      </c>
    </row>
    <row r="753" spans="1:78" ht="50.1" customHeight="1">
      <c r="A753" s="19" t="s">
        <v>1843</v>
      </c>
      <c r="B753" s="154" t="s">
        <v>11623</v>
      </c>
      <c r="C753" s="21">
        <v>7</v>
      </c>
      <c r="D753" s="43" t="s">
        <v>11624</v>
      </c>
      <c r="E753" s="40">
        <v>6.2027780000000003</v>
      </c>
      <c r="F753" s="40">
        <v>80.065832999999998</v>
      </c>
      <c r="G753" s="41">
        <v>1</v>
      </c>
      <c r="H753" s="22">
        <v>6386.4130000000005</v>
      </c>
      <c r="I753" s="22">
        <v>90</v>
      </c>
      <c r="J753" s="23">
        <v>6290</v>
      </c>
      <c r="K753" s="23">
        <v>6538</v>
      </c>
      <c r="L753" s="23">
        <v>6042</v>
      </c>
      <c r="M753" s="24" t="s">
        <v>11671</v>
      </c>
      <c r="N753" s="155" t="s">
        <v>11669</v>
      </c>
      <c r="O753" s="155" t="s">
        <v>11670</v>
      </c>
      <c r="P753" s="25" t="s">
        <v>133</v>
      </c>
      <c r="Q753" s="25" t="s">
        <v>133</v>
      </c>
      <c r="R753" s="25" t="s">
        <v>133</v>
      </c>
      <c r="S753" s="44" t="s">
        <v>133</v>
      </c>
      <c r="T753" s="27" t="s">
        <v>133</v>
      </c>
      <c r="U753" s="27" t="s">
        <v>133</v>
      </c>
      <c r="V753" s="27">
        <v>0.01</v>
      </c>
      <c r="W753" s="27" t="s">
        <v>133</v>
      </c>
      <c r="X753" s="27" t="s">
        <v>133</v>
      </c>
      <c r="Y753" s="27">
        <v>0</v>
      </c>
      <c r="Z753" s="27" t="s">
        <v>133</v>
      </c>
      <c r="AA753" s="27" t="s">
        <v>133</v>
      </c>
      <c r="AB753" s="28" t="s">
        <v>133</v>
      </c>
      <c r="AC753" s="28" t="s">
        <v>133</v>
      </c>
      <c r="AD753" s="28">
        <v>0.3</v>
      </c>
      <c r="AE753" s="28" t="s">
        <v>133</v>
      </c>
      <c r="AF753" s="28">
        <v>0.02</v>
      </c>
      <c r="AG753" s="39" t="s">
        <v>133</v>
      </c>
      <c r="AH753" s="39" t="s">
        <v>133</v>
      </c>
      <c r="AI753" s="39" t="s">
        <v>133</v>
      </c>
      <c r="AJ753" s="39" t="s">
        <v>133</v>
      </c>
      <c r="AK753" s="39" t="s">
        <v>133</v>
      </c>
      <c r="AL753" s="39">
        <v>-3</v>
      </c>
      <c r="AM753" s="55" t="s">
        <v>133</v>
      </c>
      <c r="AN753" s="15">
        <f t="shared" si="112"/>
        <v>0.30066592756745814</v>
      </c>
      <c r="AO753" s="15">
        <f t="shared" si="111"/>
        <v>0.30066592756745814</v>
      </c>
      <c r="AP753" s="47">
        <v>-0.88040257220600004</v>
      </c>
      <c r="AQ753" s="29" t="s">
        <v>133</v>
      </c>
      <c r="AR753" s="29" t="s">
        <v>133</v>
      </c>
      <c r="AS753" s="148">
        <v>-0.28361338290482763</v>
      </c>
      <c r="AT753" s="148">
        <v>-0.17288661709517025</v>
      </c>
      <c r="AU753" s="48" t="s">
        <v>133</v>
      </c>
      <c r="AV753" s="47" t="s">
        <v>133</v>
      </c>
      <c r="AW753" s="47" t="s">
        <v>133</v>
      </c>
      <c r="AX753" s="29" t="s">
        <v>133</v>
      </c>
      <c r="AY753" s="29" t="s">
        <v>133</v>
      </c>
      <c r="AZ753" s="47" t="s">
        <v>133</v>
      </c>
      <c r="BA753" s="30">
        <v>-1</v>
      </c>
      <c r="BB753" s="42">
        <v>1</v>
      </c>
      <c r="BC753" s="31" t="s">
        <v>1019</v>
      </c>
      <c r="BD753" s="31" t="s">
        <v>11656</v>
      </c>
      <c r="BE753" s="31" t="s">
        <v>1711</v>
      </c>
      <c r="BF753" s="32" t="s">
        <v>133</v>
      </c>
      <c r="BG753" s="32" t="s">
        <v>133</v>
      </c>
      <c r="BH753" s="32" t="s">
        <v>133</v>
      </c>
      <c r="BI753" s="32" t="s">
        <v>133</v>
      </c>
      <c r="BJ753" s="32" t="s">
        <v>133</v>
      </c>
      <c r="BK753" s="32" t="s">
        <v>133</v>
      </c>
      <c r="BL753" s="32" t="s">
        <v>133</v>
      </c>
      <c r="BM753" s="34" t="s">
        <v>133</v>
      </c>
      <c r="BN753" s="34" t="s">
        <v>133</v>
      </c>
      <c r="BO753" s="34" t="s">
        <v>133</v>
      </c>
      <c r="BP753" s="34" t="s">
        <v>133</v>
      </c>
      <c r="BQ753" s="16" t="e">
        <f t="shared" si="108"/>
        <v>#VALUE!</v>
      </c>
      <c r="BR753" s="16">
        <f t="shared" si="104"/>
        <v>0.30066592756745814</v>
      </c>
      <c r="BS753" s="16">
        <f t="shared" si="105"/>
        <v>0.30066592756745814</v>
      </c>
      <c r="BT753" s="35" t="s">
        <v>133</v>
      </c>
      <c r="BU753" s="35" t="s">
        <v>133</v>
      </c>
      <c r="BV753" s="35" t="s">
        <v>133</v>
      </c>
      <c r="BW753" s="35" t="s">
        <v>133</v>
      </c>
      <c r="BX753" s="36">
        <v>0</v>
      </c>
      <c r="BY753" s="37" t="s">
        <v>133</v>
      </c>
      <c r="BZ753" s="38" t="s">
        <v>133</v>
      </c>
    </row>
    <row r="754" spans="1:78" ht="50.1" customHeight="1">
      <c r="A754" s="19" t="s">
        <v>1844</v>
      </c>
      <c r="B754" s="154" t="s">
        <v>11623</v>
      </c>
      <c r="C754" s="21">
        <v>7</v>
      </c>
      <c r="D754" s="43" t="s">
        <v>11625</v>
      </c>
      <c r="E754" s="40" t="s">
        <v>11626</v>
      </c>
      <c r="G754" s="41">
        <v>1</v>
      </c>
      <c r="H754" s="22">
        <v>5976.4130000000005</v>
      </c>
      <c r="I754" s="22">
        <v>80</v>
      </c>
      <c r="J754" s="23">
        <v>5838</v>
      </c>
      <c r="K754" s="23">
        <v>6078</v>
      </c>
      <c r="L754" s="23">
        <v>5598</v>
      </c>
      <c r="M754" s="24" t="s">
        <v>11671</v>
      </c>
      <c r="N754" s="155" t="s">
        <v>11669</v>
      </c>
      <c r="O754" s="155" t="s">
        <v>11670</v>
      </c>
      <c r="P754" s="25" t="s">
        <v>133</v>
      </c>
      <c r="Q754" s="25" t="s">
        <v>133</v>
      </c>
      <c r="R754" s="25" t="s">
        <v>133</v>
      </c>
      <c r="S754" s="44" t="s">
        <v>133</v>
      </c>
      <c r="T754" s="27" t="s">
        <v>133</v>
      </c>
      <c r="U754" s="27" t="s">
        <v>133</v>
      </c>
      <c r="V754" s="27">
        <v>0.01</v>
      </c>
      <c r="W754" s="27" t="s">
        <v>133</v>
      </c>
      <c r="X754" s="27" t="s">
        <v>133</v>
      </c>
      <c r="Y754" s="27">
        <v>0</v>
      </c>
      <c r="Z754" s="27" t="s">
        <v>133</v>
      </c>
      <c r="AA754" s="27" t="s">
        <v>133</v>
      </c>
      <c r="AB754" s="28" t="s">
        <v>133</v>
      </c>
      <c r="AC754" s="28" t="s">
        <v>133</v>
      </c>
      <c r="AD754" s="28">
        <v>0.3</v>
      </c>
      <c r="AE754" s="28" t="s">
        <v>133</v>
      </c>
      <c r="AF754" s="28">
        <v>0.02</v>
      </c>
      <c r="AG754" s="39" t="s">
        <v>133</v>
      </c>
      <c r="AH754" s="39" t="s">
        <v>133</v>
      </c>
      <c r="AI754" s="39" t="s">
        <v>133</v>
      </c>
      <c r="AJ754" s="39" t="s">
        <v>133</v>
      </c>
      <c r="AK754" s="39" t="s">
        <v>133</v>
      </c>
      <c r="AL754" s="39">
        <v>-1.7</v>
      </c>
      <c r="AM754" s="55" t="s">
        <v>133</v>
      </c>
      <c r="AN754" s="15">
        <f t="shared" si="112"/>
        <v>0.30066592756745814</v>
      </c>
      <c r="AO754" s="15">
        <f t="shared" si="111"/>
        <v>0.30066592756745814</v>
      </c>
      <c r="AP754" s="47">
        <v>-0.88040257220600004</v>
      </c>
      <c r="AQ754" s="29" t="s">
        <v>133</v>
      </c>
      <c r="AR754" s="29" t="s">
        <v>133</v>
      </c>
      <c r="AS754" s="148">
        <v>-0.28361338290482763</v>
      </c>
      <c r="AT754" s="148">
        <v>-0.17288661709517025</v>
      </c>
      <c r="AU754" s="48" t="s">
        <v>133</v>
      </c>
      <c r="AV754" s="47" t="s">
        <v>133</v>
      </c>
      <c r="AW754" s="47" t="s">
        <v>133</v>
      </c>
      <c r="AX754" s="29" t="s">
        <v>133</v>
      </c>
      <c r="AY754" s="29" t="s">
        <v>133</v>
      </c>
      <c r="AZ754" s="47" t="s">
        <v>133</v>
      </c>
      <c r="BA754" s="30">
        <v>-1</v>
      </c>
      <c r="BB754" s="42">
        <v>1</v>
      </c>
      <c r="BC754" s="31" t="s">
        <v>1019</v>
      </c>
      <c r="BD754" s="31" t="s">
        <v>11656</v>
      </c>
      <c r="BE754" s="31" t="s">
        <v>1711</v>
      </c>
      <c r="BF754" s="32" t="s">
        <v>133</v>
      </c>
      <c r="BG754" s="32" t="s">
        <v>133</v>
      </c>
      <c r="BH754" s="32" t="s">
        <v>133</v>
      </c>
      <c r="BI754" s="32" t="s">
        <v>133</v>
      </c>
      <c r="BJ754" s="32" t="s">
        <v>133</v>
      </c>
      <c r="BK754" s="32" t="s">
        <v>133</v>
      </c>
      <c r="BL754" s="32" t="s">
        <v>133</v>
      </c>
      <c r="BM754" s="34" t="s">
        <v>133</v>
      </c>
      <c r="BN754" s="34" t="s">
        <v>133</v>
      </c>
      <c r="BO754" s="34" t="s">
        <v>133</v>
      </c>
      <c r="BP754" s="34" t="s">
        <v>133</v>
      </c>
      <c r="BQ754" s="16" t="e">
        <f t="shared" si="108"/>
        <v>#VALUE!</v>
      </c>
      <c r="BR754" s="16">
        <f t="shared" si="104"/>
        <v>0.30066592756745814</v>
      </c>
      <c r="BS754" s="16">
        <f t="shared" si="105"/>
        <v>0.30066592756745814</v>
      </c>
      <c r="BT754" s="35" t="s">
        <v>133</v>
      </c>
      <c r="BU754" s="35" t="s">
        <v>133</v>
      </c>
      <c r="BV754" s="35" t="s">
        <v>133</v>
      </c>
      <c r="BW754" s="35" t="s">
        <v>133</v>
      </c>
      <c r="BX754" s="36">
        <v>0</v>
      </c>
      <c r="BY754" s="37" t="s">
        <v>133</v>
      </c>
      <c r="BZ754" s="38" t="s">
        <v>133</v>
      </c>
    </row>
    <row r="755" spans="1:78" ht="50.1" customHeight="1">
      <c r="A755" s="19" t="s">
        <v>1845</v>
      </c>
      <c r="B755" s="154" t="s">
        <v>11623</v>
      </c>
      <c r="C755" s="21">
        <v>7</v>
      </c>
      <c r="D755" s="43" t="s">
        <v>11625</v>
      </c>
      <c r="E755" s="40" t="s">
        <v>11626</v>
      </c>
      <c r="G755" s="41">
        <v>1</v>
      </c>
      <c r="H755" s="22">
        <v>6226.4130000000005</v>
      </c>
      <c r="I755" s="22">
        <v>80</v>
      </c>
      <c r="J755" s="23">
        <v>6112</v>
      </c>
      <c r="K755" s="23">
        <v>6336</v>
      </c>
      <c r="L755" s="23">
        <v>5888</v>
      </c>
      <c r="M755" s="24" t="s">
        <v>11671</v>
      </c>
      <c r="N755" s="155" t="s">
        <v>11669</v>
      </c>
      <c r="O755" s="155" t="s">
        <v>11670</v>
      </c>
      <c r="P755" s="25" t="s">
        <v>133</v>
      </c>
      <c r="Q755" s="25" t="s">
        <v>133</v>
      </c>
      <c r="R755" s="25" t="s">
        <v>133</v>
      </c>
      <c r="S755" s="44" t="s">
        <v>133</v>
      </c>
      <c r="T755" s="27" t="s">
        <v>133</v>
      </c>
      <c r="U755" s="27" t="s">
        <v>133</v>
      </c>
      <c r="V755" s="27">
        <v>0.01</v>
      </c>
      <c r="W755" s="27" t="s">
        <v>133</v>
      </c>
      <c r="X755" s="27" t="s">
        <v>133</v>
      </c>
      <c r="Y755" s="27">
        <v>0</v>
      </c>
      <c r="Z755" s="27" t="s">
        <v>133</v>
      </c>
      <c r="AA755" s="27" t="s">
        <v>133</v>
      </c>
      <c r="AB755" s="28" t="s">
        <v>133</v>
      </c>
      <c r="AC755" s="28" t="s">
        <v>133</v>
      </c>
      <c r="AD755" s="28">
        <v>0.3</v>
      </c>
      <c r="AE755" s="28" t="s">
        <v>133</v>
      </c>
      <c r="AF755" s="28">
        <v>0.02</v>
      </c>
      <c r="AG755" s="39" t="s">
        <v>133</v>
      </c>
      <c r="AH755" s="39" t="s">
        <v>133</v>
      </c>
      <c r="AI755" s="39" t="s">
        <v>133</v>
      </c>
      <c r="AJ755" s="39" t="s">
        <v>133</v>
      </c>
      <c r="AK755" s="39" t="s">
        <v>133</v>
      </c>
      <c r="AL755" s="39">
        <v>-3.4</v>
      </c>
      <c r="AM755" s="55" t="s">
        <v>133</v>
      </c>
      <c r="AN755" s="15">
        <f t="shared" si="112"/>
        <v>0.30066592756745814</v>
      </c>
      <c r="AO755" s="15">
        <f t="shared" si="111"/>
        <v>0.30066592756745814</v>
      </c>
      <c r="AP755" s="47">
        <v>-0.88040257220600004</v>
      </c>
      <c r="AQ755" s="29" t="s">
        <v>133</v>
      </c>
      <c r="AR755" s="29" t="s">
        <v>133</v>
      </c>
      <c r="AS755" s="148">
        <v>-0.28361338290482763</v>
      </c>
      <c r="AT755" s="148">
        <v>-0.17288661709517025</v>
      </c>
      <c r="AU755" s="48" t="s">
        <v>133</v>
      </c>
      <c r="AV755" s="47" t="s">
        <v>133</v>
      </c>
      <c r="AW755" s="47" t="s">
        <v>133</v>
      </c>
      <c r="AX755" s="29" t="s">
        <v>133</v>
      </c>
      <c r="AY755" s="29" t="s">
        <v>133</v>
      </c>
      <c r="AZ755" s="47" t="s">
        <v>133</v>
      </c>
      <c r="BA755" s="30">
        <v>-1</v>
      </c>
      <c r="BB755" s="42">
        <v>1</v>
      </c>
      <c r="BC755" s="31" t="s">
        <v>1019</v>
      </c>
      <c r="BD755" s="31" t="s">
        <v>11656</v>
      </c>
      <c r="BE755" s="31" t="s">
        <v>1711</v>
      </c>
      <c r="BF755" s="32" t="s">
        <v>133</v>
      </c>
      <c r="BG755" s="32" t="s">
        <v>133</v>
      </c>
      <c r="BH755" s="32" t="s">
        <v>133</v>
      </c>
      <c r="BI755" s="32" t="s">
        <v>133</v>
      </c>
      <c r="BJ755" s="32" t="s">
        <v>133</v>
      </c>
      <c r="BK755" s="32" t="s">
        <v>133</v>
      </c>
      <c r="BL755" s="32" t="s">
        <v>133</v>
      </c>
      <c r="BM755" s="34" t="s">
        <v>133</v>
      </c>
      <c r="BN755" s="34" t="s">
        <v>133</v>
      </c>
      <c r="BO755" s="34" t="s">
        <v>133</v>
      </c>
      <c r="BP755" s="34" t="s">
        <v>133</v>
      </c>
      <c r="BQ755" s="16" t="e">
        <f t="shared" si="108"/>
        <v>#VALUE!</v>
      </c>
      <c r="BR755" s="16">
        <f t="shared" si="104"/>
        <v>0.30066592756745814</v>
      </c>
      <c r="BS755" s="16">
        <f t="shared" si="105"/>
        <v>0.30066592756745814</v>
      </c>
      <c r="BT755" s="35" t="s">
        <v>133</v>
      </c>
      <c r="BU755" s="35" t="s">
        <v>133</v>
      </c>
      <c r="BV755" s="35" t="s">
        <v>133</v>
      </c>
      <c r="BW755" s="35" t="s">
        <v>133</v>
      </c>
      <c r="BX755" s="36">
        <v>0</v>
      </c>
      <c r="BY755" s="37" t="s">
        <v>133</v>
      </c>
      <c r="BZ755" s="38" t="s">
        <v>133</v>
      </c>
    </row>
    <row r="756" spans="1:78" ht="50.1" customHeight="1">
      <c r="A756" s="19" t="s">
        <v>1846</v>
      </c>
      <c r="B756" s="154" t="s">
        <v>11623</v>
      </c>
      <c r="C756" s="21">
        <v>7</v>
      </c>
      <c r="D756" s="21" t="s">
        <v>11627</v>
      </c>
      <c r="E756" s="40">
        <v>6.197222</v>
      </c>
      <c r="F756" s="40">
        <v>80.065832999999998</v>
      </c>
      <c r="G756" s="41">
        <v>1</v>
      </c>
      <c r="H756" s="22">
        <v>386.41300000000001</v>
      </c>
      <c r="I756" s="22">
        <v>0</v>
      </c>
      <c r="J756" s="23">
        <v>0</v>
      </c>
      <c r="K756" s="23">
        <v>0</v>
      </c>
      <c r="L756" s="23">
        <v>0</v>
      </c>
      <c r="M756" s="24" t="s">
        <v>11671</v>
      </c>
      <c r="N756" s="155" t="s">
        <v>11669</v>
      </c>
      <c r="O756" s="155" t="s">
        <v>11670</v>
      </c>
      <c r="P756" s="25" t="s">
        <v>133</v>
      </c>
      <c r="Q756" s="25" t="s">
        <v>133</v>
      </c>
      <c r="R756" s="25" t="s">
        <v>133</v>
      </c>
      <c r="S756" s="44" t="s">
        <v>133</v>
      </c>
      <c r="T756" s="27" t="s">
        <v>133</v>
      </c>
      <c r="U756" s="27" t="s">
        <v>133</v>
      </c>
      <c r="V756" s="27">
        <v>0.01</v>
      </c>
      <c r="W756" s="27" t="s">
        <v>133</v>
      </c>
      <c r="X756" s="27" t="s">
        <v>133</v>
      </c>
      <c r="Y756" s="27">
        <v>0</v>
      </c>
      <c r="Z756" s="27" t="s">
        <v>133</v>
      </c>
      <c r="AA756" s="27" t="s">
        <v>133</v>
      </c>
      <c r="AB756" s="28" t="s">
        <v>133</v>
      </c>
      <c r="AC756" s="28" t="s">
        <v>133</v>
      </c>
      <c r="AD756" s="28">
        <v>0.3</v>
      </c>
      <c r="AE756" s="28" t="s">
        <v>133</v>
      </c>
      <c r="AF756" s="28">
        <v>0.02</v>
      </c>
      <c r="AG756" s="39" t="s">
        <v>133</v>
      </c>
      <c r="AH756" s="39" t="s">
        <v>133</v>
      </c>
      <c r="AI756" s="39" t="s">
        <v>133</v>
      </c>
      <c r="AJ756" s="39" t="s">
        <v>133</v>
      </c>
      <c r="AK756" s="39" t="s">
        <v>133</v>
      </c>
      <c r="AL756" s="39">
        <v>-0.3</v>
      </c>
      <c r="AM756" s="55" t="s">
        <v>133</v>
      </c>
      <c r="AN756" s="15">
        <f t="shared" si="112"/>
        <v>0.30066592756745814</v>
      </c>
      <c r="AO756" s="15">
        <f t="shared" si="111"/>
        <v>0.30066592756745814</v>
      </c>
      <c r="AP756" s="47">
        <v>-0.88040257220600004</v>
      </c>
      <c r="AQ756" s="29" t="s">
        <v>133</v>
      </c>
      <c r="AR756" s="29" t="s">
        <v>133</v>
      </c>
      <c r="AS756" s="148">
        <v>-0.28361338290482763</v>
      </c>
      <c r="AT756" s="148">
        <v>-0.17288661709517025</v>
      </c>
      <c r="AU756" s="48" t="s">
        <v>133</v>
      </c>
      <c r="AV756" s="47" t="s">
        <v>133</v>
      </c>
      <c r="AW756" s="47" t="s">
        <v>133</v>
      </c>
      <c r="AX756" s="29" t="s">
        <v>133</v>
      </c>
      <c r="AY756" s="29" t="s">
        <v>133</v>
      </c>
      <c r="AZ756" s="47" t="s">
        <v>133</v>
      </c>
      <c r="BA756" s="30">
        <v>-1</v>
      </c>
      <c r="BB756" s="42">
        <v>1</v>
      </c>
      <c r="BC756" s="31" t="s">
        <v>1019</v>
      </c>
      <c r="BD756" s="31" t="s">
        <v>11658</v>
      </c>
      <c r="BE756" s="31" t="s">
        <v>1711</v>
      </c>
      <c r="BF756" s="32" t="s">
        <v>133</v>
      </c>
      <c r="BG756" s="32" t="s">
        <v>133</v>
      </c>
      <c r="BH756" s="32" t="s">
        <v>133</v>
      </c>
      <c r="BI756" s="32" t="s">
        <v>133</v>
      </c>
      <c r="BJ756" s="32" t="s">
        <v>133</v>
      </c>
      <c r="BK756" s="32" t="s">
        <v>133</v>
      </c>
      <c r="BL756" s="32" t="s">
        <v>133</v>
      </c>
      <c r="BM756" s="34" t="s">
        <v>133</v>
      </c>
      <c r="BN756" s="34" t="s">
        <v>133</v>
      </c>
      <c r="BO756" s="34" t="s">
        <v>133</v>
      </c>
      <c r="BP756" s="34" t="s">
        <v>133</v>
      </c>
      <c r="BQ756" s="16" t="e">
        <f t="shared" si="108"/>
        <v>#VALUE!</v>
      </c>
      <c r="BR756" s="16">
        <f t="shared" si="104"/>
        <v>0.30066592756745814</v>
      </c>
      <c r="BS756" s="16">
        <f t="shared" si="105"/>
        <v>0.30066592756745814</v>
      </c>
      <c r="BT756" s="35" t="s">
        <v>133</v>
      </c>
      <c r="BU756" s="35" t="s">
        <v>133</v>
      </c>
      <c r="BV756" s="35" t="s">
        <v>133</v>
      </c>
      <c r="BW756" s="35" t="s">
        <v>133</v>
      </c>
      <c r="BX756" s="36">
        <v>1</v>
      </c>
      <c r="BY756" s="37" t="s">
        <v>730</v>
      </c>
      <c r="BZ756" s="38" t="s">
        <v>133</v>
      </c>
    </row>
    <row r="757" spans="1:78" ht="50.1" customHeight="1">
      <c r="A757" s="19" t="s">
        <v>1847</v>
      </c>
      <c r="B757" s="154" t="s">
        <v>11623</v>
      </c>
      <c r="C757" s="21">
        <v>7</v>
      </c>
      <c r="D757" s="21" t="s">
        <v>11627</v>
      </c>
      <c r="E757" s="40">
        <v>6.197222</v>
      </c>
      <c r="F757" s="40">
        <v>80.065832999999998</v>
      </c>
      <c r="G757" s="41">
        <v>1</v>
      </c>
      <c r="H757" s="22">
        <v>6186.4130000000005</v>
      </c>
      <c r="I757" s="22">
        <v>80</v>
      </c>
      <c r="J757" s="23">
        <v>6075</v>
      </c>
      <c r="K757" s="23">
        <v>6299</v>
      </c>
      <c r="L757" s="23">
        <v>5851</v>
      </c>
      <c r="M757" s="24" t="s">
        <v>11671</v>
      </c>
      <c r="N757" s="155" t="s">
        <v>11669</v>
      </c>
      <c r="O757" s="155" t="s">
        <v>11670</v>
      </c>
      <c r="P757" s="25" t="s">
        <v>133</v>
      </c>
      <c r="Q757" s="25" t="s">
        <v>133</v>
      </c>
      <c r="R757" s="25" t="s">
        <v>133</v>
      </c>
      <c r="S757" s="44" t="s">
        <v>133</v>
      </c>
      <c r="T757" s="27" t="s">
        <v>133</v>
      </c>
      <c r="U757" s="27" t="s">
        <v>133</v>
      </c>
      <c r="V757" s="27">
        <v>0.01</v>
      </c>
      <c r="W757" s="27" t="s">
        <v>133</v>
      </c>
      <c r="X757" s="27" t="s">
        <v>133</v>
      </c>
      <c r="Y757" s="27">
        <v>0</v>
      </c>
      <c r="Z757" s="27" t="s">
        <v>133</v>
      </c>
      <c r="AA757" s="27" t="s">
        <v>133</v>
      </c>
      <c r="AB757" s="28" t="s">
        <v>133</v>
      </c>
      <c r="AC757" s="28" t="s">
        <v>133</v>
      </c>
      <c r="AD757" s="28">
        <v>0.3</v>
      </c>
      <c r="AE757" s="28" t="s">
        <v>133</v>
      </c>
      <c r="AF757" s="28">
        <v>0.02</v>
      </c>
      <c r="AG757" s="39" t="s">
        <v>133</v>
      </c>
      <c r="AH757" s="39" t="s">
        <v>133</v>
      </c>
      <c r="AI757" s="39" t="s">
        <v>133</v>
      </c>
      <c r="AJ757" s="39" t="s">
        <v>133</v>
      </c>
      <c r="AK757" s="39" t="s">
        <v>133</v>
      </c>
      <c r="AL757" s="39">
        <v>-2.1</v>
      </c>
      <c r="AM757" s="55" t="s">
        <v>133</v>
      </c>
      <c r="AN757" s="15">
        <f t="shared" si="112"/>
        <v>0.30066592756745814</v>
      </c>
      <c r="AO757" s="15">
        <f t="shared" si="111"/>
        <v>0.30066592756745814</v>
      </c>
      <c r="AP757" s="47">
        <v>-0.88040257220600004</v>
      </c>
      <c r="AQ757" s="29" t="s">
        <v>133</v>
      </c>
      <c r="AR757" s="29" t="s">
        <v>133</v>
      </c>
      <c r="AS757" s="148">
        <v>-0.28361338290482763</v>
      </c>
      <c r="AT757" s="148">
        <v>-0.17288661709517025</v>
      </c>
      <c r="AU757" s="48" t="s">
        <v>133</v>
      </c>
      <c r="AV757" s="47" t="s">
        <v>133</v>
      </c>
      <c r="AW757" s="47" t="s">
        <v>133</v>
      </c>
      <c r="AX757" s="29" t="s">
        <v>133</v>
      </c>
      <c r="AY757" s="29" t="s">
        <v>133</v>
      </c>
      <c r="AZ757" s="47" t="s">
        <v>133</v>
      </c>
      <c r="BA757" s="30">
        <v>-1</v>
      </c>
      <c r="BB757" s="42">
        <v>1</v>
      </c>
      <c r="BC757" s="31" t="s">
        <v>1019</v>
      </c>
      <c r="BD757" s="31" t="s">
        <v>11656</v>
      </c>
      <c r="BE757" s="31" t="s">
        <v>1711</v>
      </c>
      <c r="BF757" s="32" t="s">
        <v>133</v>
      </c>
      <c r="BG757" s="32" t="s">
        <v>133</v>
      </c>
      <c r="BH757" s="32" t="s">
        <v>133</v>
      </c>
      <c r="BI757" s="32" t="s">
        <v>133</v>
      </c>
      <c r="BJ757" s="32" t="s">
        <v>133</v>
      </c>
      <c r="BK757" s="32" t="s">
        <v>133</v>
      </c>
      <c r="BL757" s="32" t="s">
        <v>133</v>
      </c>
      <c r="BM757" s="34" t="s">
        <v>133</v>
      </c>
      <c r="BN757" s="34" t="s">
        <v>133</v>
      </c>
      <c r="BO757" s="34" t="s">
        <v>133</v>
      </c>
      <c r="BP757" s="34" t="s">
        <v>133</v>
      </c>
      <c r="BQ757" s="16" t="e">
        <f t="shared" si="108"/>
        <v>#VALUE!</v>
      </c>
      <c r="BR757" s="16">
        <f t="shared" si="104"/>
        <v>0.30066592756745814</v>
      </c>
      <c r="BS757" s="16">
        <f t="shared" si="105"/>
        <v>0.30066592756745814</v>
      </c>
      <c r="BT757" s="35" t="s">
        <v>133</v>
      </c>
      <c r="BU757" s="35" t="s">
        <v>133</v>
      </c>
      <c r="BV757" s="35" t="s">
        <v>133</v>
      </c>
      <c r="BW757" s="35" t="s">
        <v>133</v>
      </c>
      <c r="BX757" s="36">
        <v>0</v>
      </c>
      <c r="BY757" s="37" t="s">
        <v>133</v>
      </c>
      <c r="BZ757" s="38" t="s">
        <v>133</v>
      </c>
    </row>
    <row r="758" spans="1:78" ht="50.1" customHeight="1">
      <c r="A758" s="19" t="s">
        <v>1848</v>
      </c>
      <c r="B758" s="154" t="s">
        <v>11623</v>
      </c>
      <c r="C758" s="21">
        <v>7</v>
      </c>
      <c r="D758" s="21" t="s">
        <v>11627</v>
      </c>
      <c r="E758" s="40">
        <v>6.197222</v>
      </c>
      <c r="F758" s="40">
        <v>80.065832999999998</v>
      </c>
      <c r="G758" s="41">
        <v>1</v>
      </c>
      <c r="H758" s="22">
        <v>6496.4130000000005</v>
      </c>
      <c r="I758" s="22">
        <v>80</v>
      </c>
      <c r="J758" s="23">
        <v>6411</v>
      </c>
      <c r="K758" s="23">
        <v>6633</v>
      </c>
      <c r="L758" s="23">
        <v>6189</v>
      </c>
      <c r="M758" s="51" t="s">
        <v>11671</v>
      </c>
      <c r="N758" s="155" t="s">
        <v>11669</v>
      </c>
      <c r="O758" s="155" t="s">
        <v>11670</v>
      </c>
      <c r="P758" s="25" t="s">
        <v>133</v>
      </c>
      <c r="Q758" s="25" t="s">
        <v>133</v>
      </c>
      <c r="R758" s="25" t="s">
        <v>133</v>
      </c>
      <c r="S758" s="44" t="s">
        <v>133</v>
      </c>
      <c r="T758" s="27" t="s">
        <v>133</v>
      </c>
      <c r="U758" s="27" t="s">
        <v>133</v>
      </c>
      <c r="V758" s="27">
        <v>0.01</v>
      </c>
      <c r="W758" s="27" t="s">
        <v>133</v>
      </c>
      <c r="X758" s="27" t="s">
        <v>133</v>
      </c>
      <c r="Y758" s="27">
        <v>0</v>
      </c>
      <c r="Z758" s="27" t="s">
        <v>133</v>
      </c>
      <c r="AA758" s="27" t="s">
        <v>133</v>
      </c>
      <c r="AB758" s="28" t="s">
        <v>133</v>
      </c>
      <c r="AC758" s="28" t="s">
        <v>133</v>
      </c>
      <c r="AD758" s="28">
        <v>0.3</v>
      </c>
      <c r="AE758" s="28" t="s">
        <v>133</v>
      </c>
      <c r="AF758" s="28">
        <v>0.02</v>
      </c>
      <c r="AG758" s="39" t="s">
        <v>133</v>
      </c>
      <c r="AH758" s="39" t="s">
        <v>133</v>
      </c>
      <c r="AI758" s="39" t="s">
        <v>133</v>
      </c>
      <c r="AJ758" s="39" t="s">
        <v>133</v>
      </c>
      <c r="AK758" s="39" t="s">
        <v>133</v>
      </c>
      <c r="AL758" s="39">
        <v>-3.9</v>
      </c>
      <c r="AM758" s="55" t="s">
        <v>133</v>
      </c>
      <c r="AN758" s="15">
        <f t="shared" si="112"/>
        <v>0.30066592756745814</v>
      </c>
      <c r="AO758" s="15">
        <f t="shared" si="111"/>
        <v>0.30066592756745814</v>
      </c>
      <c r="AP758" s="47">
        <v>-0.88040257220600004</v>
      </c>
      <c r="AQ758" s="29" t="s">
        <v>133</v>
      </c>
      <c r="AR758" s="29" t="s">
        <v>133</v>
      </c>
      <c r="AS758" s="148">
        <v>-0.28361338290482763</v>
      </c>
      <c r="AT758" s="148">
        <v>-0.17288661709517025</v>
      </c>
      <c r="AU758" s="48" t="s">
        <v>133</v>
      </c>
      <c r="AV758" s="47" t="s">
        <v>133</v>
      </c>
      <c r="AW758" s="47" t="s">
        <v>133</v>
      </c>
      <c r="AX758" s="29" t="s">
        <v>133</v>
      </c>
      <c r="AY758" s="29" t="s">
        <v>133</v>
      </c>
      <c r="AZ758" s="47" t="s">
        <v>133</v>
      </c>
      <c r="BA758" s="30">
        <v>-1</v>
      </c>
      <c r="BB758" s="42">
        <v>1</v>
      </c>
      <c r="BC758" s="31" t="s">
        <v>1019</v>
      </c>
      <c r="BD758" s="31" t="s">
        <v>11656</v>
      </c>
      <c r="BE758" s="31" t="s">
        <v>1711</v>
      </c>
      <c r="BF758" s="32" t="s">
        <v>133</v>
      </c>
      <c r="BG758" s="32" t="s">
        <v>133</v>
      </c>
      <c r="BH758" s="32" t="s">
        <v>133</v>
      </c>
      <c r="BI758" s="32" t="s">
        <v>133</v>
      </c>
      <c r="BJ758" s="32" t="s">
        <v>133</v>
      </c>
      <c r="BK758" s="32" t="s">
        <v>133</v>
      </c>
      <c r="BL758" s="32" t="s">
        <v>133</v>
      </c>
      <c r="BM758" s="34" t="s">
        <v>133</v>
      </c>
      <c r="BN758" s="34" t="s">
        <v>133</v>
      </c>
      <c r="BO758" s="34" t="s">
        <v>133</v>
      </c>
      <c r="BP758" s="34" t="s">
        <v>133</v>
      </c>
      <c r="BQ758" s="16" t="e">
        <f t="shared" si="108"/>
        <v>#VALUE!</v>
      </c>
      <c r="BR758" s="16">
        <f t="shared" si="104"/>
        <v>0.30066592756745814</v>
      </c>
      <c r="BS758" s="16">
        <f t="shared" si="105"/>
        <v>0.30066592756745814</v>
      </c>
      <c r="BT758" s="35" t="s">
        <v>133</v>
      </c>
      <c r="BU758" s="35" t="s">
        <v>133</v>
      </c>
      <c r="BV758" s="35" t="s">
        <v>133</v>
      </c>
      <c r="BW758" s="35" t="s">
        <v>133</v>
      </c>
      <c r="BX758" s="36">
        <v>0</v>
      </c>
      <c r="BY758" s="37" t="s">
        <v>133</v>
      </c>
      <c r="BZ758" s="38" t="s">
        <v>133</v>
      </c>
    </row>
    <row r="759" spans="1:78" ht="50.1" customHeight="1">
      <c r="A759" s="19" t="s">
        <v>1849</v>
      </c>
      <c r="B759" s="154" t="s">
        <v>11623</v>
      </c>
      <c r="C759" s="21">
        <v>7</v>
      </c>
      <c r="D759" s="21" t="s">
        <v>11628</v>
      </c>
      <c r="E759" s="40">
        <v>6.1749999999999998</v>
      </c>
      <c r="F759" s="40">
        <v>80.059721999999994</v>
      </c>
      <c r="G759" s="41">
        <v>1</v>
      </c>
      <c r="H759" s="22">
        <v>5736.4130000000005</v>
      </c>
      <c r="I759" s="22">
        <v>80</v>
      </c>
      <c r="J759" s="23">
        <v>5586</v>
      </c>
      <c r="K759" s="23">
        <v>5822</v>
      </c>
      <c r="L759" s="23">
        <v>5350</v>
      </c>
      <c r="M759" s="24" t="s">
        <v>11672</v>
      </c>
      <c r="N759" s="155" t="s">
        <v>11673</v>
      </c>
      <c r="O759" s="155" t="s">
        <v>133</v>
      </c>
      <c r="P759" s="25" t="s">
        <v>133</v>
      </c>
      <c r="Q759" s="25" t="s">
        <v>133</v>
      </c>
      <c r="R759" s="25" t="s">
        <v>133</v>
      </c>
      <c r="S759" s="44" t="s">
        <v>133</v>
      </c>
      <c r="T759" s="27" t="s">
        <v>133</v>
      </c>
      <c r="U759" s="27" t="s">
        <v>133</v>
      </c>
      <c r="V759" s="27">
        <v>0.01</v>
      </c>
      <c r="W759" s="27" t="s">
        <v>133</v>
      </c>
      <c r="X759" s="27" t="s">
        <v>133</v>
      </c>
      <c r="Y759" s="27">
        <v>0</v>
      </c>
      <c r="Z759" s="27" t="s">
        <v>133</v>
      </c>
      <c r="AA759" s="27" t="s">
        <v>133</v>
      </c>
      <c r="AB759" s="28" t="s">
        <v>133</v>
      </c>
      <c r="AC759" s="28" t="s">
        <v>133</v>
      </c>
      <c r="AD759" s="28">
        <v>0.3</v>
      </c>
      <c r="AE759" s="28" t="s">
        <v>133</v>
      </c>
      <c r="AF759" s="28">
        <v>0.02</v>
      </c>
      <c r="AG759" s="39" t="s">
        <v>133</v>
      </c>
      <c r="AH759" s="39" t="s">
        <v>133</v>
      </c>
      <c r="AI759" s="39" t="s">
        <v>133</v>
      </c>
      <c r="AJ759" s="39" t="s">
        <v>133</v>
      </c>
      <c r="AK759" s="39" t="s">
        <v>133</v>
      </c>
      <c r="AL759" s="39">
        <v>0.5</v>
      </c>
      <c r="AM759" s="55" t="s">
        <v>133</v>
      </c>
      <c r="AN759" s="15">
        <f t="shared" si="112"/>
        <v>0.30066592756745814</v>
      </c>
      <c r="AO759" s="15">
        <f t="shared" si="111"/>
        <v>0.30066592756745814</v>
      </c>
      <c r="AP759" s="47">
        <v>-0.88040257220600004</v>
      </c>
      <c r="AQ759" s="29" t="s">
        <v>133</v>
      </c>
      <c r="AR759" s="29" t="s">
        <v>133</v>
      </c>
      <c r="AS759" s="148">
        <v>-0.28361338290482763</v>
      </c>
      <c r="AT759" s="148">
        <v>-0.17288661709517025</v>
      </c>
      <c r="AU759" s="48" t="s">
        <v>133</v>
      </c>
      <c r="AV759" s="47" t="s">
        <v>133</v>
      </c>
      <c r="AW759" s="47" t="s">
        <v>133</v>
      </c>
      <c r="AX759" s="29" t="s">
        <v>133</v>
      </c>
      <c r="AY759" s="29" t="s">
        <v>133</v>
      </c>
      <c r="AZ759" s="47" t="s">
        <v>133</v>
      </c>
      <c r="BA759" s="30">
        <v>-1</v>
      </c>
      <c r="BB759" s="42">
        <v>1</v>
      </c>
      <c r="BC759" s="31" t="s">
        <v>1019</v>
      </c>
      <c r="BD759" s="31" t="s">
        <v>11656</v>
      </c>
      <c r="BE759" s="31" t="s">
        <v>1711</v>
      </c>
      <c r="BF759" s="32" t="s">
        <v>133</v>
      </c>
      <c r="BG759" s="32" t="s">
        <v>133</v>
      </c>
      <c r="BH759" s="32" t="s">
        <v>133</v>
      </c>
      <c r="BI759" s="32" t="s">
        <v>133</v>
      </c>
      <c r="BJ759" s="32" t="s">
        <v>133</v>
      </c>
      <c r="BK759" s="32" t="s">
        <v>133</v>
      </c>
      <c r="BL759" s="32" t="s">
        <v>133</v>
      </c>
      <c r="BM759" s="34" t="s">
        <v>133</v>
      </c>
      <c r="BN759" s="34" t="s">
        <v>133</v>
      </c>
      <c r="BO759" s="34" t="s">
        <v>133</v>
      </c>
      <c r="BP759" s="34" t="s">
        <v>133</v>
      </c>
      <c r="BQ759" s="16" t="e">
        <f t="shared" si="108"/>
        <v>#VALUE!</v>
      </c>
      <c r="BR759" s="16">
        <f t="shared" si="104"/>
        <v>0.30066592756745814</v>
      </c>
      <c r="BS759" s="16">
        <f t="shared" si="105"/>
        <v>0.30066592756745814</v>
      </c>
      <c r="BT759" s="35" t="s">
        <v>133</v>
      </c>
      <c r="BU759" s="35" t="s">
        <v>133</v>
      </c>
      <c r="BV759" s="35" t="s">
        <v>133</v>
      </c>
      <c r="BW759" s="35" t="s">
        <v>133</v>
      </c>
      <c r="BX759" s="36">
        <v>0</v>
      </c>
      <c r="BY759" s="37" t="s">
        <v>133</v>
      </c>
      <c r="BZ759" s="38" t="s">
        <v>133</v>
      </c>
    </row>
    <row r="760" spans="1:78" ht="50.1" customHeight="1">
      <c r="A760" s="19" t="s">
        <v>1850</v>
      </c>
      <c r="B760" s="154" t="s">
        <v>11623</v>
      </c>
      <c r="C760" s="21">
        <v>7</v>
      </c>
      <c r="E760" s="152" t="s">
        <v>11630</v>
      </c>
      <c r="G760" s="41">
        <v>1</v>
      </c>
      <c r="H760" s="22">
        <v>6556.4130000000005</v>
      </c>
      <c r="I760" s="22">
        <v>70</v>
      </c>
      <c r="J760" s="23">
        <v>6471</v>
      </c>
      <c r="K760" s="23">
        <v>6683</v>
      </c>
      <c r="L760" s="23">
        <v>6259</v>
      </c>
      <c r="M760" s="24" t="s">
        <v>11672</v>
      </c>
      <c r="N760" s="155" t="s">
        <v>11673</v>
      </c>
      <c r="O760" s="155" t="s">
        <v>133</v>
      </c>
      <c r="P760" s="25" t="s">
        <v>133</v>
      </c>
      <c r="Q760" s="25" t="s">
        <v>133</v>
      </c>
      <c r="R760" s="25" t="s">
        <v>133</v>
      </c>
      <c r="S760" s="44" t="s">
        <v>133</v>
      </c>
      <c r="T760" s="27" t="s">
        <v>133</v>
      </c>
      <c r="U760" s="27" t="s">
        <v>133</v>
      </c>
      <c r="V760" s="27">
        <v>0.01</v>
      </c>
      <c r="W760" s="27" t="s">
        <v>133</v>
      </c>
      <c r="X760" s="27" t="s">
        <v>133</v>
      </c>
      <c r="Y760" s="27">
        <v>0</v>
      </c>
      <c r="Z760" s="27" t="s">
        <v>133</v>
      </c>
      <c r="AA760" s="27" t="s">
        <v>133</v>
      </c>
      <c r="AB760" s="28" t="s">
        <v>133</v>
      </c>
      <c r="AC760" s="28" t="s">
        <v>133</v>
      </c>
      <c r="AD760" s="28">
        <v>0.3</v>
      </c>
      <c r="AE760" s="28" t="s">
        <v>133</v>
      </c>
      <c r="AF760" s="28">
        <v>0.02</v>
      </c>
      <c r="AG760" s="39" t="s">
        <v>133</v>
      </c>
      <c r="AH760" s="39" t="s">
        <v>133</v>
      </c>
      <c r="AI760" s="39" t="s">
        <v>133</v>
      </c>
      <c r="AJ760" s="39" t="s">
        <v>133</v>
      </c>
      <c r="AK760" s="39" t="s">
        <v>133</v>
      </c>
      <c r="AL760" s="39">
        <v>0.1</v>
      </c>
      <c r="AM760" s="55" t="s">
        <v>133</v>
      </c>
      <c r="AN760" s="15">
        <f t="shared" si="112"/>
        <v>0.30066592756745814</v>
      </c>
      <c r="AO760" s="15">
        <f t="shared" si="111"/>
        <v>0.30066592756745814</v>
      </c>
      <c r="AP760" s="47">
        <v>-0.88040257220600004</v>
      </c>
      <c r="AQ760" s="29" t="s">
        <v>133</v>
      </c>
      <c r="AR760" s="29" t="s">
        <v>133</v>
      </c>
      <c r="AS760" s="148">
        <v>-0.28361338290482763</v>
      </c>
      <c r="AT760" s="148">
        <v>-0.17288661709517025</v>
      </c>
      <c r="AU760" s="48" t="s">
        <v>133</v>
      </c>
      <c r="AV760" s="47" t="s">
        <v>133</v>
      </c>
      <c r="AW760" s="47" t="s">
        <v>133</v>
      </c>
      <c r="AX760" s="29" t="s">
        <v>133</v>
      </c>
      <c r="AY760" s="29" t="s">
        <v>133</v>
      </c>
      <c r="AZ760" s="47" t="s">
        <v>133</v>
      </c>
      <c r="BA760" s="30">
        <v>-1</v>
      </c>
      <c r="BB760" s="42">
        <v>1</v>
      </c>
      <c r="BC760" s="31" t="s">
        <v>1019</v>
      </c>
      <c r="BD760" s="31" t="s">
        <v>11659</v>
      </c>
      <c r="BE760" s="31" t="s">
        <v>1711</v>
      </c>
      <c r="BF760" s="32" t="s">
        <v>133</v>
      </c>
      <c r="BG760" s="32" t="s">
        <v>133</v>
      </c>
      <c r="BH760" s="32" t="s">
        <v>133</v>
      </c>
      <c r="BI760" s="32" t="s">
        <v>133</v>
      </c>
      <c r="BJ760" s="32" t="s">
        <v>133</v>
      </c>
      <c r="BK760" s="32" t="s">
        <v>133</v>
      </c>
      <c r="BL760" s="32" t="s">
        <v>133</v>
      </c>
      <c r="BM760" s="34" t="s">
        <v>133</v>
      </c>
      <c r="BN760" s="34" t="s">
        <v>133</v>
      </c>
      <c r="BO760" s="34" t="s">
        <v>133</v>
      </c>
      <c r="BP760" s="34" t="s">
        <v>133</v>
      </c>
      <c r="BQ760" s="16" t="e">
        <f t="shared" si="108"/>
        <v>#VALUE!</v>
      </c>
      <c r="BR760" s="16">
        <f t="shared" si="104"/>
        <v>0.30066592756745814</v>
      </c>
      <c r="BS760" s="16">
        <f t="shared" si="105"/>
        <v>0.30066592756745814</v>
      </c>
      <c r="BT760" s="35" t="s">
        <v>133</v>
      </c>
      <c r="BU760" s="35" t="s">
        <v>133</v>
      </c>
      <c r="BV760" s="35" t="s">
        <v>133</v>
      </c>
      <c r="BW760" s="35" t="s">
        <v>133</v>
      </c>
      <c r="BX760" s="36">
        <v>0</v>
      </c>
      <c r="BY760" s="37" t="s">
        <v>133</v>
      </c>
      <c r="BZ760" s="38" t="s">
        <v>133</v>
      </c>
    </row>
    <row r="761" spans="1:78" ht="50.1" customHeight="1">
      <c r="A761" s="19" t="s">
        <v>1851</v>
      </c>
      <c r="B761" s="154" t="s">
        <v>11623</v>
      </c>
      <c r="C761" s="21">
        <v>7</v>
      </c>
      <c r="D761" s="21" t="s">
        <v>11629</v>
      </c>
      <c r="E761" s="40">
        <v>6.1694440000000004</v>
      </c>
      <c r="F761" s="40">
        <v>80.063889000000003</v>
      </c>
      <c r="G761" s="41">
        <v>1</v>
      </c>
      <c r="H761" s="22">
        <v>6226.4130000000005</v>
      </c>
      <c r="I761" s="22">
        <v>80</v>
      </c>
      <c r="J761" s="23">
        <v>6112</v>
      </c>
      <c r="K761" s="23">
        <v>6336</v>
      </c>
      <c r="L761" s="23">
        <v>5888</v>
      </c>
      <c r="M761" s="24" t="s">
        <v>11672</v>
      </c>
      <c r="N761" s="155" t="s">
        <v>11673</v>
      </c>
      <c r="O761" s="155" t="s">
        <v>133</v>
      </c>
      <c r="P761" s="25" t="s">
        <v>133</v>
      </c>
      <c r="Q761" s="25" t="s">
        <v>133</v>
      </c>
      <c r="R761" s="25" t="s">
        <v>133</v>
      </c>
      <c r="S761" s="44" t="s">
        <v>133</v>
      </c>
      <c r="T761" s="27" t="s">
        <v>133</v>
      </c>
      <c r="U761" s="27" t="s">
        <v>133</v>
      </c>
      <c r="V761" s="27">
        <v>0.01</v>
      </c>
      <c r="W761" s="27" t="s">
        <v>133</v>
      </c>
      <c r="X761" s="27" t="s">
        <v>133</v>
      </c>
      <c r="Y761" s="27">
        <v>0</v>
      </c>
      <c r="Z761" s="27" t="s">
        <v>133</v>
      </c>
      <c r="AA761" s="27" t="s">
        <v>133</v>
      </c>
      <c r="AB761" s="28" t="s">
        <v>133</v>
      </c>
      <c r="AC761" s="28" t="s">
        <v>133</v>
      </c>
      <c r="AD761" s="28">
        <v>0.3</v>
      </c>
      <c r="AE761" s="28" t="s">
        <v>133</v>
      </c>
      <c r="AF761" s="28">
        <v>0.02</v>
      </c>
      <c r="AG761" s="39" t="s">
        <v>133</v>
      </c>
      <c r="AH761" s="39" t="s">
        <v>133</v>
      </c>
      <c r="AI761" s="39" t="s">
        <v>133</v>
      </c>
      <c r="AJ761" s="39" t="s">
        <v>133</v>
      </c>
      <c r="AK761" s="39" t="s">
        <v>133</v>
      </c>
      <c r="AL761" s="39">
        <v>0.6</v>
      </c>
      <c r="AM761" s="55" t="s">
        <v>133</v>
      </c>
      <c r="AN761" s="15">
        <f t="shared" si="112"/>
        <v>0.30066592756745814</v>
      </c>
      <c r="AO761" s="15">
        <f t="shared" si="111"/>
        <v>0.30066592756745814</v>
      </c>
      <c r="AP761" s="47">
        <v>-0.88040257220600004</v>
      </c>
      <c r="AQ761" s="29" t="s">
        <v>133</v>
      </c>
      <c r="AR761" s="29" t="s">
        <v>133</v>
      </c>
      <c r="AS761" s="148">
        <v>-0.28361338290482763</v>
      </c>
      <c r="AT761" s="148">
        <v>-0.17288661709517025</v>
      </c>
      <c r="AU761" s="48" t="s">
        <v>133</v>
      </c>
      <c r="AV761" s="47" t="s">
        <v>133</v>
      </c>
      <c r="AW761" s="47" t="s">
        <v>133</v>
      </c>
      <c r="AX761" s="29" t="s">
        <v>133</v>
      </c>
      <c r="AY761" s="29" t="s">
        <v>133</v>
      </c>
      <c r="AZ761" s="47" t="s">
        <v>133</v>
      </c>
      <c r="BA761" s="30">
        <v>-1</v>
      </c>
      <c r="BB761" s="42">
        <v>1</v>
      </c>
      <c r="BC761" s="31" t="s">
        <v>1019</v>
      </c>
      <c r="BD761" s="31" t="s">
        <v>11656</v>
      </c>
      <c r="BE761" s="31" t="s">
        <v>1711</v>
      </c>
      <c r="BF761" s="32" t="s">
        <v>133</v>
      </c>
      <c r="BG761" s="32" t="s">
        <v>133</v>
      </c>
      <c r="BH761" s="32" t="s">
        <v>133</v>
      </c>
      <c r="BI761" s="32" t="s">
        <v>133</v>
      </c>
      <c r="BJ761" s="32" t="s">
        <v>133</v>
      </c>
      <c r="BK761" s="32" t="s">
        <v>133</v>
      </c>
      <c r="BL761" s="32" t="s">
        <v>133</v>
      </c>
      <c r="BM761" s="34" t="s">
        <v>133</v>
      </c>
      <c r="BN761" s="34" t="s">
        <v>133</v>
      </c>
      <c r="BO761" s="34" t="s">
        <v>133</v>
      </c>
      <c r="BP761" s="34" t="s">
        <v>133</v>
      </c>
      <c r="BQ761" s="16" t="e">
        <f t="shared" si="108"/>
        <v>#VALUE!</v>
      </c>
      <c r="BR761" s="16">
        <f t="shared" si="104"/>
        <v>0.30066592756745814</v>
      </c>
      <c r="BS761" s="16">
        <f t="shared" si="105"/>
        <v>0.30066592756745814</v>
      </c>
      <c r="BT761" s="35" t="s">
        <v>133</v>
      </c>
      <c r="BU761" s="35" t="s">
        <v>133</v>
      </c>
      <c r="BV761" s="35" t="s">
        <v>133</v>
      </c>
      <c r="BW761" s="35" t="s">
        <v>133</v>
      </c>
      <c r="BX761" s="36">
        <v>0</v>
      </c>
      <c r="BY761" s="37" t="s">
        <v>133</v>
      </c>
      <c r="BZ761" s="38" t="s">
        <v>133</v>
      </c>
    </row>
    <row r="762" spans="1:78" ht="50.1" customHeight="1">
      <c r="A762" s="19" t="s">
        <v>1852</v>
      </c>
      <c r="B762" s="154" t="s">
        <v>11623</v>
      </c>
      <c r="C762" s="21">
        <v>7</v>
      </c>
      <c r="E762" s="152" t="s">
        <v>11631</v>
      </c>
      <c r="G762" s="41">
        <v>1</v>
      </c>
      <c r="H762" s="22">
        <v>6366.4130000000005</v>
      </c>
      <c r="I762" s="22">
        <v>70</v>
      </c>
      <c r="J762" s="23">
        <v>6267</v>
      </c>
      <c r="K762" s="23">
        <v>6479</v>
      </c>
      <c r="L762" s="23">
        <v>6055</v>
      </c>
      <c r="M762" s="24" t="s">
        <v>11672</v>
      </c>
      <c r="N762" s="155" t="s">
        <v>11673</v>
      </c>
      <c r="O762" s="155" t="s">
        <v>133</v>
      </c>
      <c r="P762" s="25" t="s">
        <v>133</v>
      </c>
      <c r="Q762" s="25" t="s">
        <v>133</v>
      </c>
      <c r="R762" s="25" t="s">
        <v>133</v>
      </c>
      <c r="S762" s="44" t="s">
        <v>133</v>
      </c>
      <c r="T762" s="27" t="s">
        <v>133</v>
      </c>
      <c r="U762" s="27" t="s">
        <v>133</v>
      </c>
      <c r="V762" s="27">
        <v>0.01</v>
      </c>
      <c r="W762" s="27" t="s">
        <v>133</v>
      </c>
      <c r="X762" s="27" t="s">
        <v>133</v>
      </c>
      <c r="Y762" s="27">
        <v>0</v>
      </c>
      <c r="Z762" s="27" t="s">
        <v>133</v>
      </c>
      <c r="AA762" s="27" t="s">
        <v>133</v>
      </c>
      <c r="AB762" s="28" t="s">
        <v>133</v>
      </c>
      <c r="AC762" s="28" t="s">
        <v>133</v>
      </c>
      <c r="AD762" s="28">
        <v>0.3</v>
      </c>
      <c r="AE762" s="28" t="s">
        <v>133</v>
      </c>
      <c r="AF762" s="28">
        <v>0.02</v>
      </c>
      <c r="AG762" s="39" t="s">
        <v>133</v>
      </c>
      <c r="AH762" s="39" t="s">
        <v>133</v>
      </c>
      <c r="AI762" s="39" t="s">
        <v>133</v>
      </c>
      <c r="AJ762" s="39" t="s">
        <v>133</v>
      </c>
      <c r="AK762" s="39" t="s">
        <v>133</v>
      </c>
      <c r="AL762" s="39">
        <v>0.6</v>
      </c>
      <c r="AM762" s="55" t="s">
        <v>133</v>
      </c>
      <c r="AN762" s="15">
        <f t="shared" si="112"/>
        <v>0.30066592756745814</v>
      </c>
      <c r="AO762" s="15">
        <f t="shared" si="111"/>
        <v>0.30066592756745814</v>
      </c>
      <c r="AP762" s="47">
        <v>-0.88040257220600004</v>
      </c>
      <c r="AQ762" s="29" t="s">
        <v>133</v>
      </c>
      <c r="AR762" s="29" t="s">
        <v>133</v>
      </c>
      <c r="AS762" s="148">
        <v>-0.28361338290482763</v>
      </c>
      <c r="AT762" s="148">
        <v>-0.17288661709517025</v>
      </c>
      <c r="AU762" s="48" t="s">
        <v>133</v>
      </c>
      <c r="AV762" s="47" t="s">
        <v>133</v>
      </c>
      <c r="AW762" s="47" t="s">
        <v>133</v>
      </c>
      <c r="AX762" s="29" t="s">
        <v>133</v>
      </c>
      <c r="AY762" s="29" t="s">
        <v>133</v>
      </c>
      <c r="AZ762" s="47" t="s">
        <v>133</v>
      </c>
      <c r="BA762" s="30">
        <v>-1</v>
      </c>
      <c r="BB762" s="42">
        <v>1</v>
      </c>
      <c r="BC762" s="31" t="s">
        <v>1019</v>
      </c>
      <c r="BD762" s="31" t="s">
        <v>11660</v>
      </c>
      <c r="BE762" s="31" t="s">
        <v>1711</v>
      </c>
      <c r="BF762" s="32" t="s">
        <v>133</v>
      </c>
      <c r="BG762" s="32" t="s">
        <v>133</v>
      </c>
      <c r="BH762" s="32" t="s">
        <v>133</v>
      </c>
      <c r="BI762" s="32" t="s">
        <v>133</v>
      </c>
      <c r="BJ762" s="32" t="s">
        <v>133</v>
      </c>
      <c r="BK762" s="32" t="s">
        <v>133</v>
      </c>
      <c r="BL762" s="32" t="s">
        <v>133</v>
      </c>
      <c r="BM762" s="34" t="s">
        <v>133</v>
      </c>
      <c r="BN762" s="34" t="s">
        <v>133</v>
      </c>
      <c r="BO762" s="34" t="s">
        <v>133</v>
      </c>
      <c r="BP762" s="34" t="s">
        <v>133</v>
      </c>
      <c r="BQ762" s="16" t="e">
        <f t="shared" si="108"/>
        <v>#VALUE!</v>
      </c>
      <c r="BR762" s="16">
        <f t="shared" si="104"/>
        <v>0.30066592756745814</v>
      </c>
      <c r="BS762" s="16">
        <f t="shared" si="105"/>
        <v>0.30066592756745814</v>
      </c>
      <c r="BT762" s="35" t="s">
        <v>133</v>
      </c>
      <c r="BU762" s="35" t="s">
        <v>133</v>
      </c>
      <c r="BV762" s="35" t="s">
        <v>133</v>
      </c>
      <c r="BW762" s="35" t="s">
        <v>133</v>
      </c>
      <c r="BX762" s="36">
        <v>0</v>
      </c>
      <c r="BY762" s="37" t="s">
        <v>133</v>
      </c>
      <c r="BZ762" s="38" t="s">
        <v>133</v>
      </c>
    </row>
    <row r="763" spans="1:78" ht="50.1" customHeight="1">
      <c r="A763" s="19" t="s">
        <v>1853</v>
      </c>
      <c r="B763" s="154" t="s">
        <v>11623</v>
      </c>
      <c r="C763" s="21">
        <v>7</v>
      </c>
      <c r="D763" s="21" t="s">
        <v>11632</v>
      </c>
      <c r="E763" s="40">
        <v>6.1291669999999998</v>
      </c>
      <c r="F763" s="40">
        <v>80.095832999999999</v>
      </c>
      <c r="G763" s="41">
        <v>1</v>
      </c>
      <c r="H763" s="22">
        <v>5486.4130000000005</v>
      </c>
      <c r="I763" s="22">
        <v>70</v>
      </c>
      <c r="J763" s="23">
        <v>5301</v>
      </c>
      <c r="K763" s="23">
        <v>5567</v>
      </c>
      <c r="L763" s="23">
        <v>5035</v>
      </c>
      <c r="M763" s="24" t="s">
        <v>408</v>
      </c>
      <c r="N763" s="155" t="s">
        <v>11673</v>
      </c>
      <c r="O763" s="25" t="s">
        <v>133</v>
      </c>
      <c r="P763" s="25" t="s">
        <v>133</v>
      </c>
      <c r="Q763" s="25" t="s">
        <v>133</v>
      </c>
      <c r="R763" s="25" t="s">
        <v>133</v>
      </c>
      <c r="S763" s="44" t="s">
        <v>133</v>
      </c>
      <c r="T763" s="27" t="s">
        <v>133</v>
      </c>
      <c r="U763" s="27" t="s">
        <v>133</v>
      </c>
      <c r="V763" s="27">
        <v>0.01</v>
      </c>
      <c r="W763" s="27" t="s">
        <v>133</v>
      </c>
      <c r="X763" s="27" t="s">
        <v>133</v>
      </c>
      <c r="Y763" s="27">
        <v>0</v>
      </c>
      <c r="Z763" s="27" t="s">
        <v>133</v>
      </c>
      <c r="AA763" s="27" t="s">
        <v>133</v>
      </c>
      <c r="AB763" s="28" t="s">
        <v>133</v>
      </c>
      <c r="AC763" s="28" t="s">
        <v>133</v>
      </c>
      <c r="AD763" s="28">
        <v>0.3</v>
      </c>
      <c r="AE763" s="28" t="s">
        <v>133</v>
      </c>
      <c r="AF763" s="28">
        <v>0.02</v>
      </c>
      <c r="AG763" s="39" t="s">
        <v>133</v>
      </c>
      <c r="AH763" s="39" t="s">
        <v>133</v>
      </c>
      <c r="AI763" s="39" t="s">
        <v>133</v>
      </c>
      <c r="AJ763" s="39" t="s">
        <v>133</v>
      </c>
      <c r="AK763" s="39" t="s">
        <v>133</v>
      </c>
      <c r="AL763" s="39">
        <v>0.5</v>
      </c>
      <c r="AM763" s="55" t="s">
        <v>133</v>
      </c>
      <c r="AN763" s="15">
        <f t="shared" si="112"/>
        <v>0.30066592756745814</v>
      </c>
      <c r="AO763" s="15">
        <f t="shared" si="111"/>
        <v>0.30066592756745814</v>
      </c>
      <c r="AP763" s="47">
        <v>-0.88040257220600004</v>
      </c>
      <c r="AQ763" s="29" t="s">
        <v>133</v>
      </c>
      <c r="AR763" s="29" t="s">
        <v>133</v>
      </c>
      <c r="AS763" s="148">
        <v>-0.28361338290482763</v>
      </c>
      <c r="AT763" s="148">
        <v>-0.17288661709517025</v>
      </c>
      <c r="AU763" s="48" t="s">
        <v>133</v>
      </c>
      <c r="AV763" s="47" t="s">
        <v>133</v>
      </c>
      <c r="AW763" s="47" t="s">
        <v>133</v>
      </c>
      <c r="AX763" s="29" t="s">
        <v>133</v>
      </c>
      <c r="AY763" s="29" t="s">
        <v>133</v>
      </c>
      <c r="AZ763" s="47" t="s">
        <v>133</v>
      </c>
      <c r="BA763" s="30">
        <v>-1</v>
      </c>
      <c r="BB763" s="42">
        <v>1</v>
      </c>
      <c r="BC763" s="31" t="s">
        <v>1019</v>
      </c>
      <c r="BD763" s="31" t="s">
        <v>11661</v>
      </c>
      <c r="BE763" s="31" t="s">
        <v>1711</v>
      </c>
      <c r="BF763" s="32" t="s">
        <v>133</v>
      </c>
      <c r="BG763" s="32" t="s">
        <v>133</v>
      </c>
      <c r="BH763" s="32" t="s">
        <v>133</v>
      </c>
      <c r="BI763" s="32" t="s">
        <v>133</v>
      </c>
      <c r="BJ763" s="32" t="s">
        <v>133</v>
      </c>
      <c r="BK763" s="32" t="s">
        <v>133</v>
      </c>
      <c r="BL763" s="32" t="s">
        <v>133</v>
      </c>
      <c r="BM763" s="34" t="s">
        <v>133</v>
      </c>
      <c r="BN763" s="34" t="s">
        <v>133</v>
      </c>
      <c r="BO763" s="34" t="s">
        <v>133</v>
      </c>
      <c r="BP763" s="34" t="s">
        <v>133</v>
      </c>
      <c r="BQ763" s="16" t="e">
        <f t="shared" si="108"/>
        <v>#VALUE!</v>
      </c>
      <c r="BR763" s="16">
        <f t="shared" si="104"/>
        <v>0.30066592756745814</v>
      </c>
      <c r="BS763" s="16">
        <f t="shared" si="105"/>
        <v>0.30066592756745814</v>
      </c>
      <c r="BT763" s="35" t="s">
        <v>133</v>
      </c>
      <c r="BU763" s="35" t="s">
        <v>133</v>
      </c>
      <c r="BV763" s="35" t="s">
        <v>133</v>
      </c>
      <c r="BW763" s="35" t="s">
        <v>133</v>
      </c>
      <c r="BX763" s="36">
        <v>0</v>
      </c>
      <c r="BY763" s="37" t="s">
        <v>133</v>
      </c>
      <c r="BZ763" s="38" t="s">
        <v>133</v>
      </c>
    </row>
    <row r="764" spans="1:78" ht="50.1" customHeight="1">
      <c r="A764" s="19" t="s">
        <v>1854</v>
      </c>
      <c r="B764" s="154" t="s">
        <v>11623</v>
      </c>
      <c r="C764" s="21">
        <v>7</v>
      </c>
      <c r="E764" s="40" t="s">
        <v>11633</v>
      </c>
      <c r="G764" s="41">
        <v>1</v>
      </c>
      <c r="H764" s="22">
        <v>3596.413</v>
      </c>
      <c r="I764" s="22">
        <v>70</v>
      </c>
      <c r="J764" s="23">
        <v>2881</v>
      </c>
      <c r="K764" s="23">
        <v>3105</v>
      </c>
      <c r="L764" s="23">
        <v>2657</v>
      </c>
      <c r="M764" s="24" t="s">
        <v>408</v>
      </c>
      <c r="N764" s="155" t="s">
        <v>11673</v>
      </c>
      <c r="O764" s="25" t="s">
        <v>133</v>
      </c>
      <c r="P764" s="25" t="s">
        <v>133</v>
      </c>
      <c r="Q764" s="25" t="s">
        <v>133</v>
      </c>
      <c r="R764" s="25" t="s">
        <v>133</v>
      </c>
      <c r="S764" s="44" t="s">
        <v>133</v>
      </c>
      <c r="T764" s="27" t="s">
        <v>133</v>
      </c>
      <c r="U764" s="27" t="s">
        <v>133</v>
      </c>
      <c r="V764" s="27">
        <v>0.01</v>
      </c>
      <c r="W764" s="27" t="s">
        <v>133</v>
      </c>
      <c r="X764" s="27" t="s">
        <v>133</v>
      </c>
      <c r="Y764" s="27">
        <v>0</v>
      </c>
      <c r="Z764" s="27" t="s">
        <v>133</v>
      </c>
      <c r="AA764" s="27" t="s">
        <v>133</v>
      </c>
      <c r="AB764" s="28" t="s">
        <v>133</v>
      </c>
      <c r="AC764" s="28" t="s">
        <v>133</v>
      </c>
      <c r="AD764" s="28">
        <v>0.3</v>
      </c>
      <c r="AE764" s="28" t="s">
        <v>133</v>
      </c>
      <c r="AF764" s="28">
        <v>0.02</v>
      </c>
      <c r="AG764" s="39" t="s">
        <v>133</v>
      </c>
      <c r="AH764" s="39" t="s">
        <v>133</v>
      </c>
      <c r="AI764" s="39" t="s">
        <v>133</v>
      </c>
      <c r="AJ764" s="39" t="s">
        <v>133</v>
      </c>
      <c r="AK764" s="39" t="s">
        <v>133</v>
      </c>
      <c r="AL764" s="39">
        <v>1</v>
      </c>
      <c r="AM764" s="55" t="s">
        <v>133</v>
      </c>
      <c r="AN764" s="15">
        <f t="shared" si="112"/>
        <v>0.30066592756745814</v>
      </c>
      <c r="AO764" s="15">
        <f t="shared" si="111"/>
        <v>0.30066592756745814</v>
      </c>
      <c r="AP764" s="47">
        <v>-0.88040257220600004</v>
      </c>
      <c r="AQ764" s="29" t="s">
        <v>133</v>
      </c>
      <c r="AR764" s="29" t="s">
        <v>133</v>
      </c>
      <c r="AS764" s="148">
        <v>-0.28361338290482763</v>
      </c>
      <c r="AT764" s="148">
        <v>-0.17288661709517025</v>
      </c>
      <c r="AU764" s="48" t="s">
        <v>133</v>
      </c>
      <c r="AV764" s="47" t="s">
        <v>133</v>
      </c>
      <c r="AW764" s="47" t="s">
        <v>133</v>
      </c>
      <c r="AX764" s="29" t="s">
        <v>133</v>
      </c>
      <c r="AY764" s="29" t="s">
        <v>133</v>
      </c>
      <c r="AZ764" s="47" t="s">
        <v>133</v>
      </c>
      <c r="BA764" s="30">
        <v>-1</v>
      </c>
      <c r="BB764" s="42">
        <v>1</v>
      </c>
      <c r="BC764" s="31" t="s">
        <v>1019</v>
      </c>
      <c r="BD764" s="31" t="s">
        <v>11661</v>
      </c>
      <c r="BE764" s="31" t="s">
        <v>1711</v>
      </c>
      <c r="BF764" s="32" t="s">
        <v>133</v>
      </c>
      <c r="BG764" s="32" t="s">
        <v>133</v>
      </c>
      <c r="BH764" s="32" t="s">
        <v>133</v>
      </c>
      <c r="BI764" s="32" t="s">
        <v>133</v>
      </c>
      <c r="BJ764" s="32" t="s">
        <v>133</v>
      </c>
      <c r="BK764" s="32" t="s">
        <v>133</v>
      </c>
      <c r="BL764" s="32" t="s">
        <v>133</v>
      </c>
      <c r="BM764" s="34" t="s">
        <v>133</v>
      </c>
      <c r="BN764" s="34" t="s">
        <v>133</v>
      </c>
      <c r="BO764" s="34" t="s">
        <v>133</v>
      </c>
      <c r="BP764" s="34" t="s">
        <v>133</v>
      </c>
      <c r="BQ764" s="16" t="e">
        <f t="shared" si="108"/>
        <v>#VALUE!</v>
      </c>
      <c r="BR764" s="16">
        <f t="shared" si="104"/>
        <v>0.30066592756745814</v>
      </c>
      <c r="BS764" s="16">
        <f t="shared" si="105"/>
        <v>0.30066592756745814</v>
      </c>
      <c r="BT764" s="35" t="s">
        <v>133</v>
      </c>
      <c r="BU764" s="35" t="s">
        <v>133</v>
      </c>
      <c r="BV764" s="35" t="s">
        <v>133</v>
      </c>
      <c r="BW764" s="35" t="s">
        <v>133</v>
      </c>
      <c r="BX764" s="36">
        <v>0</v>
      </c>
      <c r="BY764" s="37" t="s">
        <v>133</v>
      </c>
      <c r="BZ764" s="38" t="s">
        <v>133</v>
      </c>
    </row>
    <row r="765" spans="1:78" ht="50.1" customHeight="1">
      <c r="A765" s="19" t="s">
        <v>1855</v>
      </c>
      <c r="B765" s="154" t="s">
        <v>11623</v>
      </c>
      <c r="C765" s="21">
        <v>7</v>
      </c>
      <c r="E765" s="40" t="s">
        <v>11634</v>
      </c>
      <c r="G765" s="41">
        <v>1</v>
      </c>
      <c r="H765" s="22">
        <v>2946.413</v>
      </c>
      <c r="I765" s="22">
        <v>60</v>
      </c>
      <c r="J765" s="23">
        <v>2081</v>
      </c>
      <c r="K765" s="23">
        <v>2307</v>
      </c>
      <c r="L765" s="23">
        <v>1855</v>
      </c>
      <c r="M765" s="24" t="s">
        <v>408</v>
      </c>
      <c r="N765" s="155" t="s">
        <v>11673</v>
      </c>
      <c r="O765" s="25" t="s">
        <v>133</v>
      </c>
      <c r="P765" s="25" t="s">
        <v>133</v>
      </c>
      <c r="Q765" s="25" t="s">
        <v>133</v>
      </c>
      <c r="R765" s="25" t="s">
        <v>133</v>
      </c>
      <c r="S765" s="44" t="s">
        <v>133</v>
      </c>
      <c r="T765" s="27" t="s">
        <v>133</v>
      </c>
      <c r="U765" s="27" t="s">
        <v>133</v>
      </c>
      <c r="V765" s="27">
        <v>0.01</v>
      </c>
      <c r="W765" s="27" t="s">
        <v>133</v>
      </c>
      <c r="X765" s="27" t="s">
        <v>133</v>
      </c>
      <c r="Y765" s="27">
        <v>0</v>
      </c>
      <c r="Z765" s="27" t="s">
        <v>133</v>
      </c>
      <c r="AA765" s="27" t="s">
        <v>133</v>
      </c>
      <c r="AB765" s="28" t="s">
        <v>133</v>
      </c>
      <c r="AC765" s="28" t="s">
        <v>133</v>
      </c>
      <c r="AD765" s="28">
        <v>0.3</v>
      </c>
      <c r="AE765" s="28" t="s">
        <v>133</v>
      </c>
      <c r="AF765" s="28">
        <v>0.02</v>
      </c>
      <c r="AG765" s="39" t="s">
        <v>133</v>
      </c>
      <c r="AH765" s="39" t="s">
        <v>133</v>
      </c>
      <c r="AI765" s="39" t="s">
        <v>133</v>
      </c>
      <c r="AJ765" s="39" t="s">
        <v>133</v>
      </c>
      <c r="AK765" s="39" t="s">
        <v>133</v>
      </c>
      <c r="AL765" s="39">
        <v>1</v>
      </c>
      <c r="AM765" s="55" t="s">
        <v>133</v>
      </c>
      <c r="AN765" s="15">
        <f t="shared" si="112"/>
        <v>0.30066592756745814</v>
      </c>
      <c r="AO765" s="15">
        <f t="shared" si="111"/>
        <v>0.30066592756745814</v>
      </c>
      <c r="AP765" s="47">
        <v>-0.88040257220600004</v>
      </c>
      <c r="AQ765" s="29" t="s">
        <v>133</v>
      </c>
      <c r="AR765" s="29" t="s">
        <v>133</v>
      </c>
      <c r="AS765" s="148">
        <v>-0.28361338290482763</v>
      </c>
      <c r="AT765" s="148">
        <v>-0.17288661709517025</v>
      </c>
      <c r="AU765" s="48" t="s">
        <v>133</v>
      </c>
      <c r="AV765" s="47" t="s">
        <v>133</v>
      </c>
      <c r="AW765" s="47" t="s">
        <v>133</v>
      </c>
      <c r="AX765" s="29" t="s">
        <v>133</v>
      </c>
      <c r="AY765" s="29" t="s">
        <v>133</v>
      </c>
      <c r="AZ765" s="47" t="s">
        <v>133</v>
      </c>
      <c r="BA765" s="30">
        <v>-1</v>
      </c>
      <c r="BB765" s="42">
        <v>1</v>
      </c>
      <c r="BC765" s="31" t="s">
        <v>1019</v>
      </c>
      <c r="BD765" s="31" t="s">
        <v>11661</v>
      </c>
      <c r="BE765" s="31" t="s">
        <v>1711</v>
      </c>
      <c r="BF765" s="32" t="s">
        <v>133</v>
      </c>
      <c r="BG765" s="32" t="s">
        <v>133</v>
      </c>
      <c r="BH765" s="32" t="s">
        <v>133</v>
      </c>
      <c r="BI765" s="32" t="s">
        <v>133</v>
      </c>
      <c r="BJ765" s="32" t="s">
        <v>133</v>
      </c>
      <c r="BK765" s="32" t="s">
        <v>133</v>
      </c>
      <c r="BL765" s="32" t="s">
        <v>133</v>
      </c>
      <c r="BM765" s="34" t="s">
        <v>133</v>
      </c>
      <c r="BN765" s="34" t="s">
        <v>133</v>
      </c>
      <c r="BO765" s="34" t="s">
        <v>133</v>
      </c>
      <c r="BP765" s="34" t="s">
        <v>133</v>
      </c>
      <c r="BQ765" s="16" t="e">
        <f t="shared" si="108"/>
        <v>#VALUE!</v>
      </c>
      <c r="BR765" s="16">
        <f t="shared" si="104"/>
        <v>0.30066592756745814</v>
      </c>
      <c r="BS765" s="16">
        <f t="shared" si="105"/>
        <v>0.30066592756745814</v>
      </c>
      <c r="BT765" s="35" t="s">
        <v>133</v>
      </c>
      <c r="BU765" s="35" t="s">
        <v>133</v>
      </c>
      <c r="BV765" s="35" t="s">
        <v>133</v>
      </c>
      <c r="BW765" s="35" t="s">
        <v>133</v>
      </c>
      <c r="BX765" s="36">
        <v>0</v>
      </c>
      <c r="BY765" s="37" t="s">
        <v>133</v>
      </c>
      <c r="BZ765" s="38" t="s">
        <v>133</v>
      </c>
    </row>
    <row r="766" spans="1:78" ht="50.1" customHeight="1">
      <c r="A766" s="19" t="s">
        <v>1856</v>
      </c>
      <c r="B766" s="154" t="s">
        <v>11623</v>
      </c>
      <c r="C766" s="21">
        <v>7</v>
      </c>
      <c r="D766" s="21" t="s">
        <v>11635</v>
      </c>
      <c r="E766" s="40">
        <v>6.0402779999999998</v>
      </c>
      <c r="F766" s="40">
        <v>80.191666999999995</v>
      </c>
      <c r="G766" s="41">
        <v>1</v>
      </c>
      <c r="H766" s="22">
        <v>5586.4130000000005</v>
      </c>
      <c r="I766" s="22">
        <v>70</v>
      </c>
      <c r="J766" s="23">
        <v>5421</v>
      </c>
      <c r="K766" s="23">
        <v>5635</v>
      </c>
      <c r="L766" s="23">
        <v>5207</v>
      </c>
      <c r="M766" s="24" t="s">
        <v>408</v>
      </c>
      <c r="N766" s="155" t="s">
        <v>11673</v>
      </c>
      <c r="O766" s="25" t="s">
        <v>133</v>
      </c>
      <c r="P766" s="25" t="s">
        <v>133</v>
      </c>
      <c r="Q766" s="25" t="s">
        <v>133</v>
      </c>
      <c r="R766" s="25" t="s">
        <v>133</v>
      </c>
      <c r="S766" s="44" t="s">
        <v>133</v>
      </c>
      <c r="T766" s="27" t="s">
        <v>133</v>
      </c>
      <c r="U766" s="27" t="s">
        <v>133</v>
      </c>
      <c r="V766" s="27">
        <v>0.01</v>
      </c>
      <c r="W766" s="27" t="s">
        <v>133</v>
      </c>
      <c r="X766" s="27" t="s">
        <v>133</v>
      </c>
      <c r="Y766" s="27">
        <v>0</v>
      </c>
      <c r="Z766" s="27" t="s">
        <v>133</v>
      </c>
      <c r="AA766" s="27" t="s">
        <v>133</v>
      </c>
      <c r="AB766" s="28" t="s">
        <v>133</v>
      </c>
      <c r="AC766" s="28" t="s">
        <v>133</v>
      </c>
      <c r="AD766" s="28">
        <v>0.3</v>
      </c>
      <c r="AE766" s="28" t="s">
        <v>133</v>
      </c>
      <c r="AF766" s="28">
        <v>0.02</v>
      </c>
      <c r="AG766" s="39" t="s">
        <v>133</v>
      </c>
      <c r="AH766" s="39" t="s">
        <v>133</v>
      </c>
      <c r="AI766" s="39" t="s">
        <v>133</v>
      </c>
      <c r="AJ766" s="39" t="s">
        <v>133</v>
      </c>
      <c r="AK766" s="39" t="s">
        <v>133</v>
      </c>
      <c r="AL766" s="39">
        <v>0.2</v>
      </c>
      <c r="AM766" s="55" t="s">
        <v>133</v>
      </c>
      <c r="AN766" s="15">
        <f t="shared" si="112"/>
        <v>0.30066592756745814</v>
      </c>
      <c r="AO766" s="15">
        <f t="shared" si="111"/>
        <v>0.30066592756745814</v>
      </c>
      <c r="AP766" s="47">
        <v>-0.88040257220600004</v>
      </c>
      <c r="AQ766" s="29" t="s">
        <v>133</v>
      </c>
      <c r="AR766" s="29" t="s">
        <v>133</v>
      </c>
      <c r="AS766" s="148">
        <v>-0.28361338290482763</v>
      </c>
      <c r="AT766" s="148">
        <v>-0.17288661709517025</v>
      </c>
      <c r="AU766" s="48" t="s">
        <v>133</v>
      </c>
      <c r="AV766" s="47" t="s">
        <v>133</v>
      </c>
      <c r="AW766" s="47" t="s">
        <v>133</v>
      </c>
      <c r="AX766" s="29" t="s">
        <v>133</v>
      </c>
      <c r="AY766" s="29" t="s">
        <v>133</v>
      </c>
      <c r="AZ766" s="47" t="s">
        <v>133</v>
      </c>
      <c r="BA766" s="30">
        <v>-1</v>
      </c>
      <c r="BB766" s="42">
        <v>1</v>
      </c>
      <c r="BC766" s="31" t="s">
        <v>1019</v>
      </c>
      <c r="BD766" s="31" t="s">
        <v>11659</v>
      </c>
      <c r="BE766" s="31" t="s">
        <v>1711</v>
      </c>
      <c r="BF766" s="32" t="s">
        <v>133</v>
      </c>
      <c r="BG766" s="32" t="s">
        <v>133</v>
      </c>
      <c r="BH766" s="32" t="s">
        <v>133</v>
      </c>
      <c r="BI766" s="32" t="s">
        <v>133</v>
      </c>
      <c r="BJ766" s="32" t="s">
        <v>133</v>
      </c>
      <c r="BK766" s="32" t="s">
        <v>133</v>
      </c>
      <c r="BL766" s="32" t="s">
        <v>133</v>
      </c>
      <c r="BM766" s="34" t="s">
        <v>133</v>
      </c>
      <c r="BN766" s="34" t="s">
        <v>133</v>
      </c>
      <c r="BO766" s="34" t="s">
        <v>133</v>
      </c>
      <c r="BP766" s="34" t="s">
        <v>133</v>
      </c>
      <c r="BQ766" s="16" t="e">
        <f t="shared" si="108"/>
        <v>#VALUE!</v>
      </c>
      <c r="BR766" s="16">
        <f t="shared" si="104"/>
        <v>0.30066592756745814</v>
      </c>
      <c r="BS766" s="16">
        <f t="shared" si="105"/>
        <v>0.30066592756745814</v>
      </c>
      <c r="BT766" s="35" t="s">
        <v>133</v>
      </c>
      <c r="BU766" s="35" t="s">
        <v>133</v>
      </c>
      <c r="BV766" s="35" t="s">
        <v>133</v>
      </c>
      <c r="BW766" s="35" t="s">
        <v>133</v>
      </c>
      <c r="BX766" s="36">
        <v>0</v>
      </c>
      <c r="BY766" s="37" t="s">
        <v>133</v>
      </c>
      <c r="BZ766" s="38" t="s">
        <v>133</v>
      </c>
    </row>
    <row r="767" spans="1:78" ht="50.1" customHeight="1">
      <c r="A767" s="19" t="s">
        <v>1857</v>
      </c>
      <c r="B767" s="154" t="s">
        <v>11623</v>
      </c>
      <c r="C767" s="21">
        <v>7</v>
      </c>
      <c r="E767" s="40" t="s">
        <v>11636</v>
      </c>
      <c r="G767" s="41">
        <v>1</v>
      </c>
      <c r="H767" s="22">
        <v>5866.4130000000005</v>
      </c>
      <c r="I767" s="22">
        <v>70</v>
      </c>
      <c r="J767" s="23">
        <v>5728</v>
      </c>
      <c r="K767" s="23">
        <v>5932</v>
      </c>
      <c r="L767" s="23">
        <v>5524</v>
      </c>
      <c r="M767" s="24" t="s">
        <v>408</v>
      </c>
      <c r="N767" s="155" t="s">
        <v>11673</v>
      </c>
      <c r="O767" s="25" t="s">
        <v>133</v>
      </c>
      <c r="P767" s="25" t="s">
        <v>133</v>
      </c>
      <c r="Q767" s="25" t="s">
        <v>133</v>
      </c>
      <c r="R767" s="25" t="s">
        <v>133</v>
      </c>
      <c r="S767" s="44" t="s">
        <v>133</v>
      </c>
      <c r="T767" s="27" t="s">
        <v>133</v>
      </c>
      <c r="U767" s="27" t="s">
        <v>133</v>
      </c>
      <c r="V767" s="27">
        <v>0.01</v>
      </c>
      <c r="W767" s="27" t="s">
        <v>133</v>
      </c>
      <c r="X767" s="27" t="s">
        <v>133</v>
      </c>
      <c r="Y767" s="27">
        <v>0</v>
      </c>
      <c r="Z767" s="27" t="s">
        <v>133</v>
      </c>
      <c r="AA767" s="27" t="s">
        <v>133</v>
      </c>
      <c r="AB767" s="28" t="s">
        <v>133</v>
      </c>
      <c r="AC767" s="28" t="s">
        <v>133</v>
      </c>
      <c r="AD767" s="28">
        <v>0.3</v>
      </c>
      <c r="AE767" s="28" t="s">
        <v>133</v>
      </c>
      <c r="AF767" s="28">
        <v>0.02</v>
      </c>
      <c r="AG767" s="39" t="s">
        <v>133</v>
      </c>
      <c r="AH767" s="39" t="s">
        <v>133</v>
      </c>
      <c r="AI767" s="39" t="s">
        <v>133</v>
      </c>
      <c r="AJ767" s="39" t="s">
        <v>133</v>
      </c>
      <c r="AK767" s="39" t="s">
        <v>133</v>
      </c>
      <c r="AL767" s="39">
        <v>0.1</v>
      </c>
      <c r="AM767" s="55" t="s">
        <v>133</v>
      </c>
      <c r="AN767" s="15">
        <f t="shared" si="112"/>
        <v>0.30066592756745814</v>
      </c>
      <c r="AO767" s="15">
        <f t="shared" si="111"/>
        <v>0.30066592756745814</v>
      </c>
      <c r="AP767" s="47">
        <v>-0.88040257220600004</v>
      </c>
      <c r="AQ767" s="29" t="s">
        <v>133</v>
      </c>
      <c r="AR767" s="29" t="s">
        <v>133</v>
      </c>
      <c r="AS767" s="148">
        <v>-0.28361338290482763</v>
      </c>
      <c r="AT767" s="148">
        <v>-0.17288661709517025</v>
      </c>
      <c r="AU767" s="48" t="s">
        <v>133</v>
      </c>
      <c r="AV767" s="47" t="s">
        <v>133</v>
      </c>
      <c r="AW767" s="47" t="s">
        <v>133</v>
      </c>
      <c r="AX767" s="29" t="s">
        <v>133</v>
      </c>
      <c r="AY767" s="29" t="s">
        <v>133</v>
      </c>
      <c r="AZ767" s="47" t="s">
        <v>133</v>
      </c>
      <c r="BA767" s="30">
        <v>-1</v>
      </c>
      <c r="BB767" s="42">
        <v>1</v>
      </c>
      <c r="BC767" s="31" t="s">
        <v>1019</v>
      </c>
      <c r="BD767" s="31" t="s">
        <v>11665</v>
      </c>
      <c r="BE767" s="31" t="s">
        <v>1711</v>
      </c>
      <c r="BF767" s="32" t="s">
        <v>133</v>
      </c>
      <c r="BG767" s="32" t="s">
        <v>133</v>
      </c>
      <c r="BH767" s="32" t="s">
        <v>133</v>
      </c>
      <c r="BI767" s="32" t="s">
        <v>133</v>
      </c>
      <c r="BJ767" s="32" t="s">
        <v>133</v>
      </c>
      <c r="BK767" s="32" t="s">
        <v>133</v>
      </c>
      <c r="BL767" s="32" t="s">
        <v>133</v>
      </c>
      <c r="BM767" s="34" t="s">
        <v>133</v>
      </c>
      <c r="BN767" s="34" t="s">
        <v>133</v>
      </c>
      <c r="BO767" s="34" t="s">
        <v>133</v>
      </c>
      <c r="BP767" s="34" t="s">
        <v>133</v>
      </c>
      <c r="BQ767" s="16" t="e">
        <f t="shared" si="108"/>
        <v>#VALUE!</v>
      </c>
      <c r="BR767" s="16">
        <f t="shared" si="104"/>
        <v>0.30066592756745814</v>
      </c>
      <c r="BS767" s="16">
        <f t="shared" si="105"/>
        <v>0.30066592756745814</v>
      </c>
      <c r="BT767" s="35" t="s">
        <v>133</v>
      </c>
      <c r="BU767" s="35" t="s">
        <v>133</v>
      </c>
      <c r="BV767" s="35" t="s">
        <v>133</v>
      </c>
      <c r="BW767" s="35" t="s">
        <v>133</v>
      </c>
      <c r="BX767" s="36">
        <v>0</v>
      </c>
      <c r="BY767" s="37" t="s">
        <v>133</v>
      </c>
      <c r="BZ767" s="38" t="s">
        <v>133</v>
      </c>
    </row>
    <row r="768" spans="1:78" ht="50.1" customHeight="1">
      <c r="A768" s="19" t="s">
        <v>1858</v>
      </c>
      <c r="B768" s="154" t="s">
        <v>11623</v>
      </c>
      <c r="C768" s="21">
        <v>7</v>
      </c>
      <c r="D768" s="21" t="s">
        <v>11637</v>
      </c>
      <c r="E768" s="40">
        <v>6.0055560000000003</v>
      </c>
      <c r="F768" s="40">
        <v>80.263889000000006</v>
      </c>
      <c r="G768" s="41">
        <v>1</v>
      </c>
      <c r="H768" s="22">
        <v>5986.4130000000005</v>
      </c>
      <c r="I768" s="22">
        <v>70</v>
      </c>
      <c r="J768" s="23">
        <v>5847</v>
      </c>
      <c r="K768" s="23">
        <v>6075</v>
      </c>
      <c r="L768" s="23">
        <v>5619</v>
      </c>
      <c r="M768" s="24" t="s">
        <v>408</v>
      </c>
      <c r="N768" s="25" t="s">
        <v>11674</v>
      </c>
      <c r="O768" s="155" t="s">
        <v>11675</v>
      </c>
      <c r="P768" s="25" t="s">
        <v>133</v>
      </c>
      <c r="Q768" s="25" t="s">
        <v>133</v>
      </c>
      <c r="R768" s="25" t="s">
        <v>133</v>
      </c>
      <c r="S768" s="44" t="s">
        <v>133</v>
      </c>
      <c r="T768" s="27" t="s">
        <v>133</v>
      </c>
      <c r="U768" s="27" t="s">
        <v>133</v>
      </c>
      <c r="V768" s="27">
        <v>0.01</v>
      </c>
      <c r="W768" s="27" t="s">
        <v>133</v>
      </c>
      <c r="X768" s="27" t="s">
        <v>133</v>
      </c>
      <c r="Y768" s="27">
        <v>0</v>
      </c>
      <c r="Z768" s="27" t="s">
        <v>133</v>
      </c>
      <c r="AA768" s="27" t="s">
        <v>133</v>
      </c>
      <c r="AB768" s="28" t="s">
        <v>133</v>
      </c>
      <c r="AC768" s="28" t="s">
        <v>133</v>
      </c>
      <c r="AD768" s="28">
        <v>0.3</v>
      </c>
      <c r="AE768" s="28" t="s">
        <v>133</v>
      </c>
      <c r="AF768" s="28">
        <v>0.02</v>
      </c>
      <c r="AG768" s="39" t="s">
        <v>133</v>
      </c>
      <c r="AH768" s="39" t="s">
        <v>133</v>
      </c>
      <c r="AI768" s="39" t="s">
        <v>133</v>
      </c>
      <c r="AJ768" s="39" t="s">
        <v>133</v>
      </c>
      <c r="AK768" s="39" t="s">
        <v>133</v>
      </c>
      <c r="AL768" s="39">
        <v>-0.7</v>
      </c>
      <c r="AM768" s="55" t="s">
        <v>133</v>
      </c>
      <c r="AN768" s="15">
        <f t="shared" si="112"/>
        <v>0.30066592756745814</v>
      </c>
      <c r="AO768" s="15">
        <f t="shared" si="111"/>
        <v>0.30066592756745814</v>
      </c>
      <c r="AP768" s="47">
        <v>-0.88040257220600004</v>
      </c>
      <c r="AQ768" s="29" t="s">
        <v>133</v>
      </c>
      <c r="AR768" s="29" t="s">
        <v>133</v>
      </c>
      <c r="AS768" s="148">
        <v>-0.28361338290482763</v>
      </c>
      <c r="AT768" s="148">
        <v>-0.17288661709517025</v>
      </c>
      <c r="AU768" s="48" t="s">
        <v>133</v>
      </c>
      <c r="AV768" s="47" t="s">
        <v>133</v>
      </c>
      <c r="AW768" s="47" t="s">
        <v>133</v>
      </c>
      <c r="AX768" s="29" t="s">
        <v>133</v>
      </c>
      <c r="AY768" s="29" t="s">
        <v>133</v>
      </c>
      <c r="AZ768" s="47" t="s">
        <v>133</v>
      </c>
      <c r="BA768" s="30">
        <v>-1</v>
      </c>
      <c r="BB768" s="42">
        <v>1</v>
      </c>
      <c r="BC768" s="31" t="s">
        <v>1019</v>
      </c>
      <c r="BD768" s="31" t="s">
        <v>11656</v>
      </c>
      <c r="BE768" s="31" t="s">
        <v>1711</v>
      </c>
      <c r="BF768" s="32" t="s">
        <v>133</v>
      </c>
      <c r="BG768" s="32" t="s">
        <v>133</v>
      </c>
      <c r="BH768" s="32" t="s">
        <v>133</v>
      </c>
      <c r="BI768" s="32" t="s">
        <v>133</v>
      </c>
      <c r="BJ768" s="32" t="s">
        <v>133</v>
      </c>
      <c r="BK768" s="32" t="s">
        <v>133</v>
      </c>
      <c r="BL768" s="32" t="s">
        <v>133</v>
      </c>
      <c r="BM768" s="34" t="s">
        <v>133</v>
      </c>
      <c r="BN768" s="34" t="s">
        <v>133</v>
      </c>
      <c r="BO768" s="34" t="s">
        <v>133</v>
      </c>
      <c r="BP768" s="34" t="s">
        <v>133</v>
      </c>
      <c r="BQ768" s="16" t="e">
        <f t="shared" si="108"/>
        <v>#VALUE!</v>
      </c>
      <c r="BR768" s="16">
        <f t="shared" si="104"/>
        <v>0.30066592756745814</v>
      </c>
      <c r="BS768" s="16">
        <f t="shared" si="105"/>
        <v>0.30066592756745814</v>
      </c>
      <c r="BT768" s="35" t="s">
        <v>133</v>
      </c>
      <c r="BU768" s="35" t="s">
        <v>133</v>
      </c>
      <c r="BV768" s="35" t="s">
        <v>133</v>
      </c>
      <c r="BW768" s="35" t="s">
        <v>133</v>
      </c>
      <c r="BX768" s="36">
        <v>0</v>
      </c>
      <c r="BY768" s="37" t="s">
        <v>133</v>
      </c>
      <c r="BZ768" s="38" t="s">
        <v>133</v>
      </c>
    </row>
    <row r="769" spans="1:78" ht="50.1" customHeight="1">
      <c r="A769" s="19" t="s">
        <v>1859</v>
      </c>
      <c r="B769" s="154" t="s">
        <v>11623</v>
      </c>
      <c r="C769" s="21">
        <v>7</v>
      </c>
      <c r="D769" s="21" t="s">
        <v>11637</v>
      </c>
      <c r="E769" s="40">
        <v>6.0055560000000003</v>
      </c>
      <c r="F769" s="40">
        <v>80.263889000000006</v>
      </c>
      <c r="G769" s="41">
        <v>1</v>
      </c>
      <c r="H769" s="22">
        <v>6016.4130000000005</v>
      </c>
      <c r="I769" s="22">
        <v>70</v>
      </c>
      <c r="J769" s="23">
        <v>5884</v>
      </c>
      <c r="K769" s="23">
        <v>6120</v>
      </c>
      <c r="L769" s="23">
        <v>5648</v>
      </c>
      <c r="M769" s="24" t="s">
        <v>408</v>
      </c>
      <c r="N769" s="25" t="s">
        <v>11674</v>
      </c>
      <c r="O769" s="155" t="s">
        <v>11675</v>
      </c>
      <c r="P769" s="25" t="s">
        <v>133</v>
      </c>
      <c r="Q769" s="25" t="s">
        <v>133</v>
      </c>
      <c r="R769" s="25" t="s">
        <v>133</v>
      </c>
      <c r="S769" s="44" t="s">
        <v>133</v>
      </c>
      <c r="T769" s="27" t="s">
        <v>133</v>
      </c>
      <c r="U769" s="27" t="s">
        <v>133</v>
      </c>
      <c r="V769" s="27">
        <v>0.01</v>
      </c>
      <c r="W769" s="27" t="s">
        <v>133</v>
      </c>
      <c r="X769" s="27" t="s">
        <v>133</v>
      </c>
      <c r="Y769" s="27">
        <v>0</v>
      </c>
      <c r="Z769" s="27" t="s">
        <v>133</v>
      </c>
      <c r="AA769" s="27" t="s">
        <v>133</v>
      </c>
      <c r="AB769" s="28" t="s">
        <v>133</v>
      </c>
      <c r="AC769" s="28" t="s">
        <v>133</v>
      </c>
      <c r="AD769" s="28">
        <v>0.3</v>
      </c>
      <c r="AE769" s="28" t="s">
        <v>133</v>
      </c>
      <c r="AF769" s="28">
        <v>0.02</v>
      </c>
      <c r="AG769" s="39" t="s">
        <v>133</v>
      </c>
      <c r="AH769" s="39" t="s">
        <v>133</v>
      </c>
      <c r="AI769" s="39" t="s">
        <v>133</v>
      </c>
      <c r="AJ769" s="39" t="s">
        <v>133</v>
      </c>
      <c r="AK769" s="39" t="s">
        <v>133</v>
      </c>
      <c r="AL769" s="39">
        <v>-1.2</v>
      </c>
      <c r="AM769" s="55" t="s">
        <v>133</v>
      </c>
      <c r="AN769" s="15">
        <f t="shared" si="112"/>
        <v>0.30066592756745814</v>
      </c>
      <c r="AO769" s="15">
        <f t="shared" si="111"/>
        <v>0.30066592756745814</v>
      </c>
      <c r="AP769" s="47">
        <v>-0.88040257220600004</v>
      </c>
      <c r="AQ769" s="29" t="s">
        <v>133</v>
      </c>
      <c r="AR769" s="29" t="s">
        <v>133</v>
      </c>
      <c r="AS769" s="148">
        <v>-0.28361338290482763</v>
      </c>
      <c r="AT769" s="148">
        <v>-0.17288661709517025</v>
      </c>
      <c r="AU769" s="48" t="s">
        <v>133</v>
      </c>
      <c r="AV769" s="47" t="s">
        <v>133</v>
      </c>
      <c r="AW769" s="47" t="s">
        <v>133</v>
      </c>
      <c r="AX769" s="29" t="s">
        <v>133</v>
      </c>
      <c r="AY769" s="29" t="s">
        <v>133</v>
      </c>
      <c r="AZ769" s="47" t="s">
        <v>133</v>
      </c>
      <c r="BA769" s="30">
        <v>-1</v>
      </c>
      <c r="BB769" s="42">
        <v>1</v>
      </c>
      <c r="BC769" s="31" t="s">
        <v>1019</v>
      </c>
      <c r="BD769" s="31" t="s">
        <v>11664</v>
      </c>
      <c r="BE769" s="31" t="s">
        <v>1711</v>
      </c>
      <c r="BF769" s="32" t="s">
        <v>133</v>
      </c>
      <c r="BG769" s="32" t="s">
        <v>133</v>
      </c>
      <c r="BH769" s="32" t="s">
        <v>133</v>
      </c>
      <c r="BI769" s="32" t="s">
        <v>133</v>
      </c>
      <c r="BJ769" s="32" t="s">
        <v>133</v>
      </c>
      <c r="BK769" s="32" t="s">
        <v>133</v>
      </c>
      <c r="BL769" s="32" t="s">
        <v>133</v>
      </c>
      <c r="BM769" s="34" t="s">
        <v>133</v>
      </c>
      <c r="BN769" s="34" t="s">
        <v>133</v>
      </c>
      <c r="BO769" s="34" t="s">
        <v>133</v>
      </c>
      <c r="BP769" s="34" t="s">
        <v>133</v>
      </c>
      <c r="BQ769" s="16" t="e">
        <f t="shared" si="108"/>
        <v>#VALUE!</v>
      </c>
      <c r="BR769" s="16">
        <f t="shared" si="104"/>
        <v>0.30066592756745814</v>
      </c>
      <c r="BS769" s="16">
        <f t="shared" si="105"/>
        <v>0.30066592756745814</v>
      </c>
      <c r="BT769" s="35" t="s">
        <v>133</v>
      </c>
      <c r="BU769" s="35" t="s">
        <v>133</v>
      </c>
      <c r="BV769" s="35" t="s">
        <v>133</v>
      </c>
      <c r="BW769" s="35" t="s">
        <v>133</v>
      </c>
      <c r="BX769" s="36">
        <v>0</v>
      </c>
      <c r="BY769" s="37" t="s">
        <v>133</v>
      </c>
      <c r="BZ769" s="38" t="s">
        <v>133</v>
      </c>
    </row>
    <row r="770" spans="1:78" ht="50.1" customHeight="1">
      <c r="A770" s="19" t="s">
        <v>1860</v>
      </c>
      <c r="B770" s="154" t="s">
        <v>11623</v>
      </c>
      <c r="C770" s="21">
        <v>7</v>
      </c>
      <c r="D770" s="21" t="s">
        <v>11637</v>
      </c>
      <c r="E770" s="40">
        <v>6.0055560000000003</v>
      </c>
      <c r="F770" s="40">
        <v>80.263889000000006</v>
      </c>
      <c r="G770" s="41">
        <v>1</v>
      </c>
      <c r="H770" s="22">
        <v>6356.4130000000005</v>
      </c>
      <c r="I770" s="22">
        <v>70</v>
      </c>
      <c r="J770" s="23">
        <v>6255</v>
      </c>
      <c r="K770" s="23">
        <v>6469</v>
      </c>
      <c r="L770" s="23">
        <v>6041</v>
      </c>
      <c r="M770" s="24" t="s">
        <v>408</v>
      </c>
      <c r="N770" s="25" t="s">
        <v>11674</v>
      </c>
      <c r="O770" s="155" t="s">
        <v>11675</v>
      </c>
      <c r="P770" s="25" t="s">
        <v>133</v>
      </c>
      <c r="Q770" s="25" t="s">
        <v>133</v>
      </c>
      <c r="R770" s="25" t="s">
        <v>133</v>
      </c>
      <c r="S770" s="44" t="s">
        <v>133</v>
      </c>
      <c r="T770" s="27" t="s">
        <v>133</v>
      </c>
      <c r="U770" s="27" t="s">
        <v>133</v>
      </c>
      <c r="V770" s="27">
        <v>0.01</v>
      </c>
      <c r="W770" s="27" t="s">
        <v>133</v>
      </c>
      <c r="X770" s="27" t="s">
        <v>133</v>
      </c>
      <c r="Y770" s="27">
        <v>0</v>
      </c>
      <c r="Z770" s="27" t="s">
        <v>133</v>
      </c>
      <c r="AA770" s="27" t="s">
        <v>133</v>
      </c>
      <c r="AB770" s="28" t="s">
        <v>133</v>
      </c>
      <c r="AC770" s="28" t="s">
        <v>133</v>
      </c>
      <c r="AD770" s="28">
        <v>0.3</v>
      </c>
      <c r="AE770" s="28" t="s">
        <v>133</v>
      </c>
      <c r="AF770" s="28">
        <v>0.02</v>
      </c>
      <c r="AG770" s="39" t="s">
        <v>133</v>
      </c>
      <c r="AH770" s="39" t="s">
        <v>133</v>
      </c>
      <c r="AI770" s="39" t="s">
        <v>133</v>
      </c>
      <c r="AJ770" s="39" t="s">
        <v>133</v>
      </c>
      <c r="AK770" s="39" t="s">
        <v>133</v>
      </c>
      <c r="AL770" s="39">
        <v>-1.4</v>
      </c>
      <c r="AM770" s="55" t="s">
        <v>133</v>
      </c>
      <c r="AN770" s="15">
        <f t="shared" si="112"/>
        <v>0.30066592756745814</v>
      </c>
      <c r="AO770" s="15">
        <f t="shared" si="111"/>
        <v>0.30066592756745814</v>
      </c>
      <c r="AP770" s="47">
        <v>-0.88040257220600004</v>
      </c>
      <c r="AQ770" s="29" t="s">
        <v>133</v>
      </c>
      <c r="AR770" s="29" t="s">
        <v>133</v>
      </c>
      <c r="AS770" s="148">
        <v>-0.28361338290482763</v>
      </c>
      <c r="AT770" s="148">
        <v>-0.17288661709517025</v>
      </c>
      <c r="AU770" s="48" t="s">
        <v>133</v>
      </c>
      <c r="AV770" s="47" t="s">
        <v>133</v>
      </c>
      <c r="AW770" s="47" t="s">
        <v>133</v>
      </c>
      <c r="AX770" s="29" t="s">
        <v>133</v>
      </c>
      <c r="AY770" s="29" t="s">
        <v>133</v>
      </c>
      <c r="AZ770" s="47" t="s">
        <v>133</v>
      </c>
      <c r="BA770" s="30">
        <v>-1</v>
      </c>
      <c r="BB770" s="42">
        <v>1</v>
      </c>
      <c r="BC770" s="31" t="s">
        <v>1019</v>
      </c>
      <c r="BD770" s="31" t="s">
        <v>1028</v>
      </c>
      <c r="BE770" s="31" t="s">
        <v>1711</v>
      </c>
      <c r="BF770" s="32" t="s">
        <v>133</v>
      </c>
      <c r="BG770" s="32" t="s">
        <v>133</v>
      </c>
      <c r="BH770" s="32" t="s">
        <v>133</v>
      </c>
      <c r="BI770" s="32" t="s">
        <v>133</v>
      </c>
      <c r="BJ770" s="32" t="s">
        <v>133</v>
      </c>
      <c r="BK770" s="32" t="s">
        <v>133</v>
      </c>
      <c r="BL770" s="32" t="s">
        <v>133</v>
      </c>
      <c r="BM770" s="34" t="s">
        <v>133</v>
      </c>
      <c r="BN770" s="34" t="s">
        <v>133</v>
      </c>
      <c r="BO770" s="34" t="s">
        <v>133</v>
      </c>
      <c r="BP770" s="34" t="s">
        <v>133</v>
      </c>
      <c r="BQ770" s="16" t="e">
        <f t="shared" si="108"/>
        <v>#VALUE!</v>
      </c>
      <c r="BR770" s="16">
        <f t="shared" si="104"/>
        <v>0.30066592756745814</v>
      </c>
      <c r="BS770" s="16">
        <f t="shared" si="105"/>
        <v>0.30066592756745814</v>
      </c>
      <c r="BT770" s="35" t="s">
        <v>133</v>
      </c>
      <c r="BU770" s="35" t="s">
        <v>133</v>
      </c>
      <c r="BV770" s="35" t="s">
        <v>133</v>
      </c>
      <c r="BW770" s="35" t="s">
        <v>133</v>
      </c>
      <c r="BX770" s="36">
        <v>0</v>
      </c>
      <c r="BY770" s="37" t="s">
        <v>133</v>
      </c>
      <c r="BZ770" s="38" t="s">
        <v>133</v>
      </c>
    </row>
    <row r="771" spans="1:78" ht="50.1" customHeight="1">
      <c r="A771" s="19" t="s">
        <v>1861</v>
      </c>
      <c r="B771" s="154" t="s">
        <v>11623</v>
      </c>
      <c r="C771" s="21">
        <v>7</v>
      </c>
      <c r="D771" s="21" t="s">
        <v>11637</v>
      </c>
      <c r="E771" s="40">
        <v>6.0055560000000003</v>
      </c>
      <c r="F771" s="40">
        <v>80.263889000000006</v>
      </c>
      <c r="G771" s="41">
        <v>1</v>
      </c>
      <c r="H771" s="22">
        <v>6296.4130000000005</v>
      </c>
      <c r="I771" s="22">
        <v>70</v>
      </c>
      <c r="J771" s="23">
        <v>6184</v>
      </c>
      <c r="K771" s="23">
        <v>6400</v>
      </c>
      <c r="L771" s="23">
        <v>5968</v>
      </c>
      <c r="M771" s="24" t="s">
        <v>408</v>
      </c>
      <c r="N771" s="25" t="s">
        <v>11674</v>
      </c>
      <c r="O771" s="155" t="s">
        <v>11675</v>
      </c>
      <c r="P771" s="25" t="s">
        <v>133</v>
      </c>
      <c r="Q771" s="25" t="s">
        <v>133</v>
      </c>
      <c r="R771" s="25" t="s">
        <v>133</v>
      </c>
      <c r="S771" s="44" t="s">
        <v>133</v>
      </c>
      <c r="T771" s="27" t="s">
        <v>133</v>
      </c>
      <c r="U771" s="27" t="s">
        <v>133</v>
      </c>
      <c r="V771" s="27">
        <v>0.01</v>
      </c>
      <c r="W771" s="27" t="s">
        <v>133</v>
      </c>
      <c r="X771" s="27" t="s">
        <v>133</v>
      </c>
      <c r="Y771" s="27">
        <v>0</v>
      </c>
      <c r="Z771" s="27" t="s">
        <v>133</v>
      </c>
      <c r="AA771" s="27" t="s">
        <v>133</v>
      </c>
      <c r="AB771" s="28" t="s">
        <v>133</v>
      </c>
      <c r="AC771" s="28" t="s">
        <v>133</v>
      </c>
      <c r="AD771" s="28">
        <v>0.3</v>
      </c>
      <c r="AE771" s="28" t="s">
        <v>133</v>
      </c>
      <c r="AF771" s="28">
        <v>0.02</v>
      </c>
      <c r="AG771" s="39" t="s">
        <v>133</v>
      </c>
      <c r="AH771" s="39" t="s">
        <v>133</v>
      </c>
      <c r="AI771" s="39" t="s">
        <v>133</v>
      </c>
      <c r="AJ771" s="39" t="s">
        <v>133</v>
      </c>
      <c r="AK771" s="39" t="s">
        <v>133</v>
      </c>
      <c r="AL771" s="39">
        <v>-2</v>
      </c>
      <c r="AM771" s="55" t="s">
        <v>133</v>
      </c>
      <c r="AN771" s="15">
        <f t="shared" si="112"/>
        <v>0.30066592756745814</v>
      </c>
      <c r="AO771" s="15">
        <f t="shared" si="111"/>
        <v>0.30066592756745814</v>
      </c>
      <c r="AP771" s="47">
        <v>-0.88040257220600004</v>
      </c>
      <c r="AQ771" s="29" t="s">
        <v>133</v>
      </c>
      <c r="AR771" s="29" t="s">
        <v>133</v>
      </c>
      <c r="AS771" s="148">
        <v>-0.28361338290482763</v>
      </c>
      <c r="AT771" s="148">
        <v>-0.17288661709517025</v>
      </c>
      <c r="AU771" s="48" t="s">
        <v>133</v>
      </c>
      <c r="AV771" s="47" t="s">
        <v>133</v>
      </c>
      <c r="AW771" s="47" t="s">
        <v>133</v>
      </c>
      <c r="AX771" s="29" t="s">
        <v>133</v>
      </c>
      <c r="AY771" s="29" t="s">
        <v>133</v>
      </c>
      <c r="AZ771" s="47" t="s">
        <v>133</v>
      </c>
      <c r="BA771" s="30">
        <v>-1</v>
      </c>
      <c r="BB771" s="42">
        <v>1</v>
      </c>
      <c r="BC771" s="31" t="s">
        <v>1019</v>
      </c>
      <c r="BD771" s="31" t="s">
        <v>11656</v>
      </c>
      <c r="BE771" s="31" t="s">
        <v>1711</v>
      </c>
      <c r="BF771" s="32" t="s">
        <v>133</v>
      </c>
      <c r="BG771" s="32" t="s">
        <v>133</v>
      </c>
      <c r="BH771" s="32" t="s">
        <v>133</v>
      </c>
      <c r="BI771" s="32" t="s">
        <v>133</v>
      </c>
      <c r="BJ771" s="32" t="s">
        <v>133</v>
      </c>
      <c r="BK771" s="32" t="s">
        <v>133</v>
      </c>
      <c r="BL771" s="32" t="s">
        <v>133</v>
      </c>
      <c r="BM771" s="34" t="s">
        <v>133</v>
      </c>
      <c r="BN771" s="34" t="s">
        <v>133</v>
      </c>
      <c r="BO771" s="34" t="s">
        <v>133</v>
      </c>
      <c r="BP771" s="34" t="s">
        <v>133</v>
      </c>
      <c r="BQ771" s="16" t="e">
        <f t="shared" ref="BQ771:BQ858" si="113">AL771-BF771</f>
        <v>#VALUE!</v>
      </c>
      <c r="BR771" s="16">
        <f t="shared" ref="BR771:BR858" si="114">SQRT(SUMSQ(AN771,BG771,IF(OR(BH771="n/a",BH771="nd"),0,BH771),IF(OR(BI771="n/a",BI771="nd"),0,BI771)))</f>
        <v>0.30066592756745814</v>
      </c>
      <c r="BS771" s="16">
        <f t="shared" ref="BS771:BS858" si="115">SQRT(SUMSQ(AO771,BG771,IF(OR(BH771="n/a",BH771="nd"),0,BH771),IF(OR(BI771="n/a",BI771="nd"),0,BI771)))</f>
        <v>0.30066592756745814</v>
      </c>
      <c r="BT771" s="35" t="s">
        <v>133</v>
      </c>
      <c r="BU771" s="35" t="s">
        <v>133</v>
      </c>
      <c r="BV771" s="35" t="s">
        <v>133</v>
      </c>
      <c r="BW771" s="35" t="s">
        <v>133</v>
      </c>
      <c r="BX771" s="36">
        <v>0</v>
      </c>
      <c r="BY771" s="37" t="s">
        <v>133</v>
      </c>
      <c r="BZ771" s="38" t="s">
        <v>133</v>
      </c>
    </row>
    <row r="772" spans="1:78" s="156" customFormat="1" ht="50.1" customHeight="1">
      <c r="A772" s="19" t="s">
        <v>1862</v>
      </c>
      <c r="B772" s="154" t="s">
        <v>11623</v>
      </c>
      <c r="C772" s="21">
        <v>7</v>
      </c>
      <c r="D772" s="21" t="s">
        <v>11638</v>
      </c>
      <c r="E772" s="40">
        <v>5.9972219999999998</v>
      </c>
      <c r="F772" s="40">
        <v>80.283332999999999</v>
      </c>
      <c r="G772" s="41">
        <v>1</v>
      </c>
      <c r="H772" s="22">
        <v>5946.4130000000005</v>
      </c>
      <c r="I772" s="22">
        <v>70</v>
      </c>
      <c r="J772" s="23">
        <v>5803</v>
      </c>
      <c r="K772" s="23">
        <v>6017</v>
      </c>
      <c r="L772" s="23">
        <v>5589</v>
      </c>
      <c r="M772" s="24" t="s">
        <v>408</v>
      </c>
      <c r="N772" s="25" t="s">
        <v>11674</v>
      </c>
      <c r="O772" s="155" t="s">
        <v>11675</v>
      </c>
      <c r="P772" s="25" t="s">
        <v>133</v>
      </c>
      <c r="Q772" s="25" t="s">
        <v>133</v>
      </c>
      <c r="R772" s="25" t="s">
        <v>133</v>
      </c>
      <c r="S772" s="44" t="s">
        <v>133</v>
      </c>
      <c r="T772" s="27" t="s">
        <v>133</v>
      </c>
      <c r="U772" s="27" t="s">
        <v>133</v>
      </c>
      <c r="V772" s="27">
        <v>0.01</v>
      </c>
      <c r="W772" s="27" t="s">
        <v>133</v>
      </c>
      <c r="X772" s="27" t="s">
        <v>133</v>
      </c>
      <c r="Y772" s="27">
        <v>0</v>
      </c>
      <c r="Z772" s="27" t="s">
        <v>133</v>
      </c>
      <c r="AA772" s="27" t="s">
        <v>133</v>
      </c>
      <c r="AB772" s="28" t="s">
        <v>133</v>
      </c>
      <c r="AC772" s="28" t="s">
        <v>133</v>
      </c>
      <c r="AD772" s="28">
        <v>0.3</v>
      </c>
      <c r="AE772" s="28" t="s">
        <v>133</v>
      </c>
      <c r="AF772" s="28">
        <v>0.02</v>
      </c>
      <c r="AG772" s="39" t="s">
        <v>133</v>
      </c>
      <c r="AH772" s="39" t="s">
        <v>133</v>
      </c>
      <c r="AI772" s="39" t="s">
        <v>133</v>
      </c>
      <c r="AJ772" s="39" t="s">
        <v>133</v>
      </c>
      <c r="AK772" s="39" t="s">
        <v>133</v>
      </c>
      <c r="AL772" s="153">
        <v>-1</v>
      </c>
      <c r="AM772" s="55" t="s">
        <v>133</v>
      </c>
      <c r="AN772" s="15">
        <f t="shared" si="112"/>
        <v>0.30066592756745814</v>
      </c>
      <c r="AO772" s="15">
        <f t="shared" si="111"/>
        <v>0.30066592756745814</v>
      </c>
      <c r="AP772" s="47">
        <v>-0.88040257220600004</v>
      </c>
      <c r="AQ772" s="29" t="s">
        <v>133</v>
      </c>
      <c r="AR772" s="29" t="s">
        <v>133</v>
      </c>
      <c r="AS772" s="148">
        <v>-0.28361338290482763</v>
      </c>
      <c r="AT772" s="148">
        <v>-0.17288661709517025</v>
      </c>
      <c r="AU772" s="48" t="s">
        <v>133</v>
      </c>
      <c r="AV772" s="47" t="s">
        <v>133</v>
      </c>
      <c r="AW772" s="47" t="s">
        <v>133</v>
      </c>
      <c r="AX772" s="29" t="s">
        <v>133</v>
      </c>
      <c r="AY772" s="29" t="s">
        <v>133</v>
      </c>
      <c r="AZ772" s="47" t="s">
        <v>133</v>
      </c>
      <c r="BA772" s="30">
        <v>-1</v>
      </c>
      <c r="BB772" s="42">
        <v>1</v>
      </c>
      <c r="BC772" s="31" t="s">
        <v>1019</v>
      </c>
      <c r="BD772" s="31" t="s">
        <v>11656</v>
      </c>
      <c r="BE772" s="31" t="s">
        <v>1711</v>
      </c>
      <c r="BF772" s="32" t="s">
        <v>133</v>
      </c>
      <c r="BG772" s="32" t="s">
        <v>133</v>
      </c>
      <c r="BH772" s="32" t="s">
        <v>133</v>
      </c>
      <c r="BI772" s="32" t="s">
        <v>133</v>
      </c>
      <c r="BJ772" s="32" t="s">
        <v>133</v>
      </c>
      <c r="BK772" s="32" t="s">
        <v>133</v>
      </c>
      <c r="BL772" s="32" t="s">
        <v>133</v>
      </c>
      <c r="BM772" s="34" t="s">
        <v>133</v>
      </c>
      <c r="BN772" s="34" t="s">
        <v>133</v>
      </c>
      <c r="BO772" s="34" t="s">
        <v>133</v>
      </c>
      <c r="BP772" s="34" t="s">
        <v>133</v>
      </c>
      <c r="BQ772" s="16" t="e">
        <f t="shared" si="113"/>
        <v>#VALUE!</v>
      </c>
      <c r="BR772" s="16">
        <f t="shared" si="114"/>
        <v>0.30066592756745814</v>
      </c>
      <c r="BS772" s="16">
        <f t="shared" si="115"/>
        <v>0.30066592756745814</v>
      </c>
      <c r="BT772" s="35" t="s">
        <v>133</v>
      </c>
      <c r="BU772" s="35" t="s">
        <v>133</v>
      </c>
      <c r="BV772" s="35" t="s">
        <v>133</v>
      </c>
      <c r="BW772" s="35" t="s">
        <v>133</v>
      </c>
      <c r="BX772" s="36">
        <v>0</v>
      </c>
      <c r="BY772" s="37" t="s">
        <v>133</v>
      </c>
      <c r="BZ772" s="38" t="s">
        <v>11668</v>
      </c>
    </row>
    <row r="773" spans="1:78" ht="50.1" customHeight="1">
      <c r="A773" s="19" t="s">
        <v>1863</v>
      </c>
      <c r="B773" s="154" t="s">
        <v>11623</v>
      </c>
      <c r="C773" s="21">
        <v>7</v>
      </c>
      <c r="D773" s="21" t="s">
        <v>11639</v>
      </c>
      <c r="E773" s="40">
        <v>5.983333</v>
      </c>
      <c r="F773" s="40">
        <v>80.323611</v>
      </c>
      <c r="G773" s="41">
        <v>1</v>
      </c>
      <c r="H773" s="22">
        <v>5826.4130000000005</v>
      </c>
      <c r="I773" s="22">
        <v>70</v>
      </c>
      <c r="J773" s="23">
        <v>5690</v>
      </c>
      <c r="K773" s="23">
        <v>5898</v>
      </c>
      <c r="L773" s="23">
        <v>5482</v>
      </c>
      <c r="M773" s="24" t="s">
        <v>408</v>
      </c>
      <c r="N773" s="25" t="s">
        <v>11673</v>
      </c>
      <c r="O773" s="25" t="s">
        <v>133</v>
      </c>
      <c r="P773" s="25" t="s">
        <v>133</v>
      </c>
      <c r="Q773" s="25" t="s">
        <v>133</v>
      </c>
      <c r="R773" s="25" t="s">
        <v>133</v>
      </c>
      <c r="S773" s="44" t="s">
        <v>133</v>
      </c>
      <c r="T773" s="27" t="s">
        <v>133</v>
      </c>
      <c r="U773" s="27" t="s">
        <v>133</v>
      </c>
      <c r="V773" s="27">
        <v>0.01</v>
      </c>
      <c r="W773" s="27" t="s">
        <v>133</v>
      </c>
      <c r="X773" s="27" t="s">
        <v>133</v>
      </c>
      <c r="Y773" s="27">
        <v>0</v>
      </c>
      <c r="Z773" s="27" t="s">
        <v>133</v>
      </c>
      <c r="AA773" s="27" t="s">
        <v>133</v>
      </c>
      <c r="AB773" s="28" t="s">
        <v>133</v>
      </c>
      <c r="AC773" s="28" t="s">
        <v>133</v>
      </c>
      <c r="AD773" s="28">
        <v>0.3</v>
      </c>
      <c r="AE773" s="28" t="s">
        <v>133</v>
      </c>
      <c r="AF773" s="28">
        <v>0.02</v>
      </c>
      <c r="AG773" s="39" t="s">
        <v>133</v>
      </c>
      <c r="AH773" s="39" t="s">
        <v>133</v>
      </c>
      <c r="AI773" s="39" t="s">
        <v>133</v>
      </c>
      <c r="AJ773" s="39" t="s">
        <v>133</v>
      </c>
      <c r="AK773" s="39" t="s">
        <v>133</v>
      </c>
      <c r="AL773" s="39">
        <v>0.4</v>
      </c>
      <c r="AM773" s="55" t="s">
        <v>133</v>
      </c>
      <c r="AN773" s="15">
        <f t="shared" si="112"/>
        <v>0.30066592756745814</v>
      </c>
      <c r="AO773" s="15">
        <f t="shared" si="111"/>
        <v>0.30066592756745814</v>
      </c>
      <c r="AP773" s="47">
        <v>-0.88040257220600004</v>
      </c>
      <c r="AQ773" s="29" t="s">
        <v>133</v>
      </c>
      <c r="AR773" s="29" t="s">
        <v>133</v>
      </c>
      <c r="AS773" s="148">
        <v>-0.28361338290482763</v>
      </c>
      <c r="AT773" s="148">
        <v>-0.17288661709517025</v>
      </c>
      <c r="AU773" s="48" t="s">
        <v>133</v>
      </c>
      <c r="AV773" s="47" t="s">
        <v>133</v>
      </c>
      <c r="AW773" s="47" t="s">
        <v>133</v>
      </c>
      <c r="AX773" s="29" t="s">
        <v>133</v>
      </c>
      <c r="AY773" s="29" t="s">
        <v>133</v>
      </c>
      <c r="AZ773" s="47" t="s">
        <v>133</v>
      </c>
      <c r="BA773" s="30">
        <v>-1</v>
      </c>
      <c r="BB773" s="42">
        <v>1</v>
      </c>
      <c r="BC773" s="31" t="s">
        <v>1019</v>
      </c>
      <c r="BD773" s="31" t="s">
        <v>11665</v>
      </c>
      <c r="BE773" s="31" t="s">
        <v>1711</v>
      </c>
      <c r="BF773" s="32" t="s">
        <v>133</v>
      </c>
      <c r="BG773" s="32" t="s">
        <v>133</v>
      </c>
      <c r="BH773" s="32" t="s">
        <v>133</v>
      </c>
      <c r="BI773" s="32" t="s">
        <v>133</v>
      </c>
      <c r="BJ773" s="32" t="s">
        <v>133</v>
      </c>
      <c r="BK773" s="32" t="s">
        <v>133</v>
      </c>
      <c r="BL773" s="32" t="s">
        <v>133</v>
      </c>
      <c r="BM773" s="34" t="s">
        <v>133</v>
      </c>
      <c r="BN773" s="34" t="s">
        <v>133</v>
      </c>
      <c r="BO773" s="34" t="s">
        <v>133</v>
      </c>
      <c r="BP773" s="34" t="s">
        <v>133</v>
      </c>
      <c r="BQ773" s="16" t="e">
        <f t="shared" si="113"/>
        <v>#VALUE!</v>
      </c>
      <c r="BR773" s="16">
        <f t="shared" si="114"/>
        <v>0.30066592756745814</v>
      </c>
      <c r="BS773" s="16">
        <f t="shared" si="115"/>
        <v>0.30066592756745814</v>
      </c>
      <c r="BT773" s="35" t="s">
        <v>133</v>
      </c>
      <c r="BU773" s="35" t="s">
        <v>133</v>
      </c>
      <c r="BV773" s="35" t="s">
        <v>133</v>
      </c>
      <c r="BW773" s="35" t="s">
        <v>133</v>
      </c>
      <c r="BX773" s="36">
        <v>0</v>
      </c>
      <c r="BY773" s="37" t="s">
        <v>133</v>
      </c>
      <c r="BZ773" s="38" t="s">
        <v>133</v>
      </c>
    </row>
    <row r="774" spans="1:78" ht="50.1" customHeight="1">
      <c r="A774" s="19" t="s">
        <v>1864</v>
      </c>
      <c r="B774" s="154" t="s">
        <v>11623</v>
      </c>
      <c r="C774" s="21">
        <v>7</v>
      </c>
      <c r="D774" s="21" t="s">
        <v>11640</v>
      </c>
      <c r="E774" s="40">
        <v>5.9666670000000002</v>
      </c>
      <c r="F774" s="40">
        <v>80.375</v>
      </c>
      <c r="G774" s="41">
        <v>1</v>
      </c>
      <c r="H774" s="22">
        <v>2716.413</v>
      </c>
      <c r="I774" s="22">
        <v>60</v>
      </c>
      <c r="J774" s="23">
        <v>1797</v>
      </c>
      <c r="K774" s="23">
        <v>2015</v>
      </c>
      <c r="L774" s="23">
        <v>1579</v>
      </c>
      <c r="M774" s="24" t="s">
        <v>408</v>
      </c>
      <c r="N774" s="25" t="s">
        <v>11676</v>
      </c>
      <c r="O774" s="25" t="s">
        <v>133</v>
      </c>
      <c r="P774" s="25" t="s">
        <v>133</v>
      </c>
      <c r="Q774" s="25" t="s">
        <v>133</v>
      </c>
      <c r="R774" s="25" t="s">
        <v>133</v>
      </c>
      <c r="S774" s="44" t="s">
        <v>133</v>
      </c>
      <c r="T774" s="27" t="s">
        <v>133</v>
      </c>
      <c r="U774" s="27" t="s">
        <v>133</v>
      </c>
      <c r="V774" s="27">
        <v>0.01</v>
      </c>
      <c r="W774" s="27" t="s">
        <v>133</v>
      </c>
      <c r="X774" s="27" t="s">
        <v>133</v>
      </c>
      <c r="Y774" s="27">
        <v>0</v>
      </c>
      <c r="Z774" s="27" t="s">
        <v>133</v>
      </c>
      <c r="AA774" s="27" t="s">
        <v>133</v>
      </c>
      <c r="AB774" s="28" t="s">
        <v>133</v>
      </c>
      <c r="AC774" s="28" t="s">
        <v>133</v>
      </c>
      <c r="AD774" s="28">
        <v>0.3</v>
      </c>
      <c r="AE774" s="28" t="s">
        <v>133</v>
      </c>
      <c r="AF774" s="28">
        <v>0.02</v>
      </c>
      <c r="AG774" s="39" t="s">
        <v>133</v>
      </c>
      <c r="AH774" s="39" t="s">
        <v>133</v>
      </c>
      <c r="AI774" s="39" t="s">
        <v>133</v>
      </c>
      <c r="AJ774" s="39" t="s">
        <v>133</v>
      </c>
      <c r="AK774" s="39" t="s">
        <v>133</v>
      </c>
      <c r="AL774" s="39">
        <v>0.4</v>
      </c>
      <c r="AM774" s="55" t="s">
        <v>133</v>
      </c>
      <c r="AN774" s="15">
        <f t="shared" si="112"/>
        <v>0.30066592756745814</v>
      </c>
      <c r="AO774" s="15">
        <f t="shared" si="111"/>
        <v>0.30066592756745814</v>
      </c>
      <c r="AP774" s="47">
        <v>-0.88040257220600004</v>
      </c>
      <c r="AQ774" s="29" t="s">
        <v>133</v>
      </c>
      <c r="AR774" s="29" t="s">
        <v>133</v>
      </c>
      <c r="AS774" s="148">
        <v>-0.28361338290482763</v>
      </c>
      <c r="AT774" s="148">
        <v>-0.17288661709517025</v>
      </c>
      <c r="AU774" s="48" t="s">
        <v>133</v>
      </c>
      <c r="AV774" s="47" t="s">
        <v>133</v>
      </c>
      <c r="AW774" s="47" t="s">
        <v>133</v>
      </c>
      <c r="AX774" s="29" t="s">
        <v>133</v>
      </c>
      <c r="AY774" s="29" t="s">
        <v>133</v>
      </c>
      <c r="AZ774" s="47" t="s">
        <v>133</v>
      </c>
      <c r="BA774" s="30">
        <v>-1</v>
      </c>
      <c r="BB774" s="42">
        <v>1</v>
      </c>
      <c r="BC774" s="31" t="s">
        <v>1019</v>
      </c>
      <c r="BD774" s="31" t="s">
        <v>11661</v>
      </c>
      <c r="BE774" s="31" t="s">
        <v>1711</v>
      </c>
      <c r="BF774" s="32" t="s">
        <v>133</v>
      </c>
      <c r="BG774" s="32" t="s">
        <v>133</v>
      </c>
      <c r="BH774" s="32" t="s">
        <v>133</v>
      </c>
      <c r="BI774" s="32" t="s">
        <v>133</v>
      </c>
      <c r="BJ774" s="32" t="s">
        <v>133</v>
      </c>
      <c r="BK774" s="32" t="s">
        <v>133</v>
      </c>
      <c r="BL774" s="32" t="s">
        <v>133</v>
      </c>
      <c r="BM774" s="34" t="s">
        <v>133</v>
      </c>
      <c r="BN774" s="34" t="s">
        <v>133</v>
      </c>
      <c r="BO774" s="34" t="s">
        <v>133</v>
      </c>
      <c r="BP774" s="34" t="s">
        <v>133</v>
      </c>
      <c r="BQ774" s="16" t="e">
        <f t="shared" si="113"/>
        <v>#VALUE!</v>
      </c>
      <c r="BR774" s="16">
        <f t="shared" si="114"/>
        <v>0.30066592756745814</v>
      </c>
      <c r="BS774" s="16">
        <f t="shared" si="115"/>
        <v>0.30066592756745814</v>
      </c>
      <c r="BT774" s="35" t="s">
        <v>133</v>
      </c>
      <c r="BU774" s="35" t="s">
        <v>133</v>
      </c>
      <c r="BV774" s="35" t="s">
        <v>133</v>
      </c>
      <c r="BW774" s="35" t="s">
        <v>133</v>
      </c>
      <c r="BX774" s="36">
        <v>0</v>
      </c>
      <c r="BY774" s="37" t="s">
        <v>133</v>
      </c>
      <c r="BZ774" s="38" t="s">
        <v>133</v>
      </c>
    </row>
    <row r="775" spans="1:78" ht="50.1" customHeight="1">
      <c r="A775" s="19" t="s">
        <v>1865</v>
      </c>
      <c r="B775" s="154" t="s">
        <v>11623</v>
      </c>
      <c r="C775" s="21">
        <v>7</v>
      </c>
      <c r="E775" s="40" t="s">
        <v>11641</v>
      </c>
      <c r="G775" s="41">
        <v>1</v>
      </c>
      <c r="H775" s="22">
        <v>5926.4130000000005</v>
      </c>
      <c r="I775" s="22">
        <v>70</v>
      </c>
      <c r="J775" s="23">
        <v>5783</v>
      </c>
      <c r="K775" s="23">
        <v>5991</v>
      </c>
      <c r="L775" s="23">
        <v>5575</v>
      </c>
      <c r="M775" s="24" t="s">
        <v>408</v>
      </c>
      <c r="N775" s="25" t="s">
        <v>11676</v>
      </c>
      <c r="O775" s="25" t="s">
        <v>133</v>
      </c>
      <c r="P775" s="25" t="s">
        <v>133</v>
      </c>
      <c r="Q775" s="25" t="s">
        <v>133</v>
      </c>
      <c r="R775" s="25" t="s">
        <v>133</v>
      </c>
      <c r="S775" s="44" t="s">
        <v>133</v>
      </c>
      <c r="T775" s="27" t="s">
        <v>133</v>
      </c>
      <c r="U775" s="27" t="s">
        <v>133</v>
      </c>
      <c r="V775" s="27">
        <v>0.01</v>
      </c>
      <c r="W775" s="27" t="s">
        <v>133</v>
      </c>
      <c r="X775" s="27" t="s">
        <v>133</v>
      </c>
      <c r="Y775" s="27">
        <v>0</v>
      </c>
      <c r="Z775" s="27" t="s">
        <v>133</v>
      </c>
      <c r="AA775" s="27" t="s">
        <v>133</v>
      </c>
      <c r="AB775" s="28" t="s">
        <v>133</v>
      </c>
      <c r="AC775" s="28" t="s">
        <v>133</v>
      </c>
      <c r="AD775" s="28">
        <v>0.3</v>
      </c>
      <c r="AE775" s="28" t="s">
        <v>133</v>
      </c>
      <c r="AF775" s="28">
        <v>0.02</v>
      </c>
      <c r="AG775" s="39" t="s">
        <v>133</v>
      </c>
      <c r="AH775" s="39" t="s">
        <v>133</v>
      </c>
      <c r="AI775" s="39" t="s">
        <v>133</v>
      </c>
      <c r="AJ775" s="39" t="s">
        <v>133</v>
      </c>
      <c r="AK775" s="39" t="s">
        <v>133</v>
      </c>
      <c r="AL775" s="39">
        <v>0.3</v>
      </c>
      <c r="AM775" s="55" t="s">
        <v>133</v>
      </c>
      <c r="AN775" s="15">
        <f t="shared" si="112"/>
        <v>0.30066592756745814</v>
      </c>
      <c r="AO775" s="15">
        <f t="shared" si="111"/>
        <v>0.30066592756745814</v>
      </c>
      <c r="AP775" s="47">
        <v>-0.88040257220600004</v>
      </c>
      <c r="AQ775" s="29" t="s">
        <v>133</v>
      </c>
      <c r="AR775" s="29" t="s">
        <v>133</v>
      </c>
      <c r="AS775" s="148">
        <v>-0.28361338290482763</v>
      </c>
      <c r="AT775" s="148">
        <v>-0.17288661709517025</v>
      </c>
      <c r="AU775" s="48" t="s">
        <v>133</v>
      </c>
      <c r="AV775" s="47" t="s">
        <v>133</v>
      </c>
      <c r="AW775" s="47" t="s">
        <v>133</v>
      </c>
      <c r="AX775" s="29" t="s">
        <v>133</v>
      </c>
      <c r="AY775" s="29" t="s">
        <v>133</v>
      </c>
      <c r="AZ775" s="47" t="s">
        <v>133</v>
      </c>
      <c r="BA775" s="30">
        <v>-1</v>
      </c>
      <c r="BB775" s="42">
        <v>1</v>
      </c>
      <c r="BC775" s="31" t="s">
        <v>1019</v>
      </c>
      <c r="BD775" s="31" t="s">
        <v>11665</v>
      </c>
      <c r="BE775" s="31" t="s">
        <v>1711</v>
      </c>
      <c r="BF775" s="32" t="s">
        <v>133</v>
      </c>
      <c r="BG775" s="32" t="s">
        <v>133</v>
      </c>
      <c r="BH775" s="32" t="s">
        <v>133</v>
      </c>
      <c r="BI775" s="32" t="s">
        <v>133</v>
      </c>
      <c r="BJ775" s="32" t="s">
        <v>133</v>
      </c>
      <c r="BK775" s="32" t="s">
        <v>133</v>
      </c>
      <c r="BL775" s="32" t="s">
        <v>133</v>
      </c>
      <c r="BM775" s="34" t="s">
        <v>133</v>
      </c>
      <c r="BN775" s="34" t="s">
        <v>133</v>
      </c>
      <c r="BO775" s="34" t="s">
        <v>133</v>
      </c>
      <c r="BP775" s="34" t="s">
        <v>133</v>
      </c>
      <c r="BQ775" s="16" t="e">
        <f t="shared" si="113"/>
        <v>#VALUE!</v>
      </c>
      <c r="BR775" s="16">
        <f t="shared" si="114"/>
        <v>0.30066592756745814</v>
      </c>
      <c r="BS775" s="16">
        <f t="shared" si="115"/>
        <v>0.30066592756745814</v>
      </c>
      <c r="BT775" s="35" t="s">
        <v>133</v>
      </c>
      <c r="BU775" s="35" t="s">
        <v>133</v>
      </c>
      <c r="BV775" s="35" t="s">
        <v>133</v>
      </c>
      <c r="BW775" s="35" t="s">
        <v>133</v>
      </c>
      <c r="BX775" s="36">
        <v>0</v>
      </c>
      <c r="BY775" s="37" t="s">
        <v>133</v>
      </c>
      <c r="BZ775" s="38" t="s">
        <v>133</v>
      </c>
    </row>
    <row r="776" spans="1:78" ht="50.1" customHeight="1">
      <c r="A776" s="19" t="s">
        <v>1866</v>
      </c>
      <c r="B776" s="154" t="s">
        <v>11623</v>
      </c>
      <c r="C776" s="21">
        <v>7</v>
      </c>
      <c r="E776" s="40" t="s">
        <v>11642</v>
      </c>
      <c r="G776" s="41">
        <v>1</v>
      </c>
      <c r="H776" s="22">
        <v>2636.413</v>
      </c>
      <c r="I776" s="22">
        <v>60</v>
      </c>
      <c r="J776" s="23">
        <v>1705</v>
      </c>
      <c r="K776" s="23">
        <v>1917</v>
      </c>
      <c r="L776" s="23">
        <v>1493</v>
      </c>
      <c r="M776" s="24" t="s">
        <v>408</v>
      </c>
      <c r="N776" s="25" t="s">
        <v>11676</v>
      </c>
      <c r="O776" s="25" t="s">
        <v>133</v>
      </c>
      <c r="P776" s="25" t="s">
        <v>133</v>
      </c>
      <c r="Q776" s="25" t="s">
        <v>133</v>
      </c>
      <c r="R776" s="25" t="s">
        <v>133</v>
      </c>
      <c r="S776" s="44" t="s">
        <v>133</v>
      </c>
      <c r="T776" s="27" t="s">
        <v>133</v>
      </c>
      <c r="U776" s="27" t="s">
        <v>133</v>
      </c>
      <c r="V776" s="27">
        <v>0.01</v>
      </c>
      <c r="W776" s="27" t="s">
        <v>133</v>
      </c>
      <c r="X776" s="27" t="s">
        <v>133</v>
      </c>
      <c r="Y776" s="27">
        <v>0</v>
      </c>
      <c r="Z776" s="27" t="s">
        <v>133</v>
      </c>
      <c r="AA776" s="27" t="s">
        <v>133</v>
      </c>
      <c r="AB776" s="28" t="s">
        <v>133</v>
      </c>
      <c r="AC776" s="28" t="s">
        <v>133</v>
      </c>
      <c r="AD776" s="28">
        <v>0.3</v>
      </c>
      <c r="AE776" s="28" t="s">
        <v>133</v>
      </c>
      <c r="AF776" s="28">
        <v>0.02</v>
      </c>
      <c r="AG776" s="39" t="s">
        <v>133</v>
      </c>
      <c r="AH776" s="39" t="s">
        <v>133</v>
      </c>
      <c r="AI776" s="39" t="s">
        <v>133</v>
      </c>
      <c r="AJ776" s="39" t="s">
        <v>133</v>
      </c>
      <c r="AK776" s="39" t="s">
        <v>133</v>
      </c>
      <c r="AL776" s="39">
        <v>0.1</v>
      </c>
      <c r="AM776" s="55" t="s">
        <v>133</v>
      </c>
      <c r="AN776" s="15">
        <f t="shared" si="112"/>
        <v>0.30066592756745814</v>
      </c>
      <c r="AO776" s="15">
        <f t="shared" si="111"/>
        <v>0.30066592756745814</v>
      </c>
      <c r="AP776" s="47">
        <v>-0.88040257220600004</v>
      </c>
      <c r="AQ776" s="29" t="s">
        <v>133</v>
      </c>
      <c r="AR776" s="29" t="s">
        <v>133</v>
      </c>
      <c r="AS776" s="148">
        <v>-0.28361338290482763</v>
      </c>
      <c r="AT776" s="148">
        <v>-0.17288661709517025</v>
      </c>
      <c r="AU776" s="48" t="s">
        <v>133</v>
      </c>
      <c r="AV776" s="47" t="s">
        <v>133</v>
      </c>
      <c r="AW776" s="47" t="s">
        <v>133</v>
      </c>
      <c r="AX776" s="29" t="s">
        <v>133</v>
      </c>
      <c r="AY776" s="29" t="s">
        <v>133</v>
      </c>
      <c r="AZ776" s="47" t="s">
        <v>133</v>
      </c>
      <c r="BA776" s="30">
        <v>-1</v>
      </c>
      <c r="BB776" s="42">
        <v>1</v>
      </c>
      <c r="BC776" s="31" t="s">
        <v>1019</v>
      </c>
      <c r="BD776" s="31" t="s">
        <v>11661</v>
      </c>
      <c r="BE776" s="31" t="s">
        <v>1711</v>
      </c>
      <c r="BF776" s="32" t="s">
        <v>133</v>
      </c>
      <c r="BG776" s="32" t="s">
        <v>133</v>
      </c>
      <c r="BH776" s="32" t="s">
        <v>133</v>
      </c>
      <c r="BI776" s="32" t="s">
        <v>133</v>
      </c>
      <c r="BJ776" s="32" t="s">
        <v>133</v>
      </c>
      <c r="BK776" s="32" t="s">
        <v>133</v>
      </c>
      <c r="BL776" s="32" t="s">
        <v>133</v>
      </c>
      <c r="BM776" s="34" t="s">
        <v>133</v>
      </c>
      <c r="BN776" s="34" t="s">
        <v>133</v>
      </c>
      <c r="BO776" s="34" t="s">
        <v>133</v>
      </c>
      <c r="BP776" s="34" t="s">
        <v>133</v>
      </c>
      <c r="BQ776" s="16" t="e">
        <f t="shared" si="113"/>
        <v>#VALUE!</v>
      </c>
      <c r="BR776" s="16">
        <f t="shared" si="114"/>
        <v>0.30066592756745814</v>
      </c>
      <c r="BS776" s="16">
        <f t="shared" si="115"/>
        <v>0.30066592756745814</v>
      </c>
      <c r="BT776" s="35" t="s">
        <v>133</v>
      </c>
      <c r="BU776" s="35" t="s">
        <v>133</v>
      </c>
      <c r="BV776" s="35" t="s">
        <v>133</v>
      </c>
      <c r="BW776" s="35" t="s">
        <v>133</v>
      </c>
      <c r="BX776" s="36">
        <v>0</v>
      </c>
      <c r="BY776" s="37" t="s">
        <v>133</v>
      </c>
      <c r="BZ776" s="38" t="s">
        <v>133</v>
      </c>
    </row>
    <row r="777" spans="1:78" ht="50.1" customHeight="1">
      <c r="A777" s="19" t="s">
        <v>1867</v>
      </c>
      <c r="B777" s="154" t="s">
        <v>11623</v>
      </c>
      <c r="C777" s="21">
        <v>7</v>
      </c>
      <c r="D777" s="21" t="s">
        <v>11643</v>
      </c>
      <c r="E777" s="40">
        <v>5.9652779999999996</v>
      </c>
      <c r="F777" s="40">
        <v>80.386111</v>
      </c>
      <c r="G777" s="41">
        <v>1</v>
      </c>
      <c r="H777" s="22">
        <v>2926.413</v>
      </c>
      <c r="I777" s="22">
        <v>60</v>
      </c>
      <c r="J777" s="23">
        <v>2057</v>
      </c>
      <c r="K777" s="23">
        <v>2285</v>
      </c>
      <c r="L777" s="23">
        <v>1829</v>
      </c>
      <c r="M777" s="24" t="s">
        <v>408</v>
      </c>
      <c r="N777" s="25" t="s">
        <v>11676</v>
      </c>
      <c r="O777" s="25" t="s">
        <v>133</v>
      </c>
      <c r="P777" s="25" t="s">
        <v>133</v>
      </c>
      <c r="Q777" s="25" t="s">
        <v>133</v>
      </c>
      <c r="R777" s="25" t="s">
        <v>133</v>
      </c>
      <c r="S777" s="44" t="s">
        <v>133</v>
      </c>
      <c r="T777" s="27" t="s">
        <v>133</v>
      </c>
      <c r="U777" s="27" t="s">
        <v>133</v>
      </c>
      <c r="V777" s="27">
        <v>0.01</v>
      </c>
      <c r="W777" s="27" t="s">
        <v>133</v>
      </c>
      <c r="X777" s="27" t="s">
        <v>133</v>
      </c>
      <c r="Y777" s="27">
        <v>0</v>
      </c>
      <c r="Z777" s="27" t="s">
        <v>133</v>
      </c>
      <c r="AA777" s="27" t="s">
        <v>133</v>
      </c>
      <c r="AB777" s="28" t="s">
        <v>133</v>
      </c>
      <c r="AC777" s="28" t="s">
        <v>133</v>
      </c>
      <c r="AD777" s="28">
        <v>0.3</v>
      </c>
      <c r="AE777" s="28" t="s">
        <v>133</v>
      </c>
      <c r="AF777" s="28">
        <v>0.02</v>
      </c>
      <c r="AG777" s="39" t="s">
        <v>133</v>
      </c>
      <c r="AH777" s="39" t="s">
        <v>133</v>
      </c>
      <c r="AI777" s="39" t="s">
        <v>133</v>
      </c>
      <c r="AJ777" s="39" t="s">
        <v>133</v>
      </c>
      <c r="AK777" s="39" t="s">
        <v>133</v>
      </c>
      <c r="AL777" s="39">
        <v>0.7</v>
      </c>
      <c r="AM777" s="55" t="s">
        <v>133</v>
      </c>
      <c r="AN777" s="15">
        <f t="shared" si="112"/>
        <v>0.30066592756745814</v>
      </c>
      <c r="AO777" s="15">
        <f t="shared" si="111"/>
        <v>0.30066592756745814</v>
      </c>
      <c r="AP777" s="47">
        <v>-0.88040257220600004</v>
      </c>
      <c r="AQ777" s="29" t="s">
        <v>133</v>
      </c>
      <c r="AR777" s="29" t="s">
        <v>133</v>
      </c>
      <c r="AS777" s="148">
        <v>-0.28361338290482763</v>
      </c>
      <c r="AT777" s="148">
        <v>-0.17288661709517025</v>
      </c>
      <c r="AU777" s="48" t="s">
        <v>133</v>
      </c>
      <c r="AV777" s="47" t="s">
        <v>133</v>
      </c>
      <c r="AW777" s="47" t="s">
        <v>133</v>
      </c>
      <c r="AX777" s="29" t="s">
        <v>133</v>
      </c>
      <c r="AY777" s="29" t="s">
        <v>133</v>
      </c>
      <c r="AZ777" s="47" t="s">
        <v>133</v>
      </c>
      <c r="BA777" s="30">
        <v>-1</v>
      </c>
      <c r="BB777" s="42">
        <v>1</v>
      </c>
      <c r="BC777" s="31" t="s">
        <v>1019</v>
      </c>
      <c r="BD777" s="31" t="s">
        <v>11656</v>
      </c>
      <c r="BE777" s="31" t="s">
        <v>1711</v>
      </c>
      <c r="BF777" s="32" t="s">
        <v>133</v>
      </c>
      <c r="BG777" s="32" t="s">
        <v>133</v>
      </c>
      <c r="BH777" s="32" t="s">
        <v>133</v>
      </c>
      <c r="BI777" s="32" t="s">
        <v>133</v>
      </c>
      <c r="BJ777" s="32" t="s">
        <v>133</v>
      </c>
      <c r="BK777" s="32" t="s">
        <v>133</v>
      </c>
      <c r="BL777" s="32" t="s">
        <v>133</v>
      </c>
      <c r="BM777" s="34" t="s">
        <v>133</v>
      </c>
      <c r="BN777" s="34" t="s">
        <v>133</v>
      </c>
      <c r="BO777" s="34" t="s">
        <v>133</v>
      </c>
      <c r="BP777" s="34" t="s">
        <v>133</v>
      </c>
      <c r="BQ777" s="16" t="e">
        <f t="shared" si="113"/>
        <v>#VALUE!</v>
      </c>
      <c r="BR777" s="16">
        <f t="shared" si="114"/>
        <v>0.30066592756745814</v>
      </c>
      <c r="BS777" s="16">
        <f t="shared" si="115"/>
        <v>0.30066592756745814</v>
      </c>
      <c r="BT777" s="35" t="s">
        <v>133</v>
      </c>
      <c r="BU777" s="35" t="s">
        <v>133</v>
      </c>
      <c r="BV777" s="35" t="s">
        <v>133</v>
      </c>
      <c r="BW777" s="35" t="s">
        <v>133</v>
      </c>
      <c r="BX777" s="36">
        <v>0</v>
      </c>
      <c r="BY777" s="37" t="s">
        <v>133</v>
      </c>
      <c r="BZ777" s="38" t="s">
        <v>133</v>
      </c>
    </row>
    <row r="778" spans="1:78" ht="50.1" customHeight="1">
      <c r="A778" s="19" t="s">
        <v>1868</v>
      </c>
      <c r="B778" s="154" t="s">
        <v>11623</v>
      </c>
      <c r="C778" s="21">
        <v>7</v>
      </c>
      <c r="E778" s="40" t="s">
        <v>11644</v>
      </c>
      <c r="G778" s="41">
        <v>1</v>
      </c>
      <c r="H778" s="22">
        <v>2966.413</v>
      </c>
      <c r="I778" s="22">
        <v>60</v>
      </c>
      <c r="J778" s="23">
        <v>2104</v>
      </c>
      <c r="K778" s="23">
        <v>2328</v>
      </c>
      <c r="L778" s="23">
        <v>1880</v>
      </c>
      <c r="M778" s="24" t="s">
        <v>408</v>
      </c>
      <c r="N778" s="25" t="s">
        <v>11676</v>
      </c>
      <c r="O778" s="25" t="s">
        <v>133</v>
      </c>
      <c r="P778" s="25" t="s">
        <v>133</v>
      </c>
      <c r="Q778" s="25" t="s">
        <v>133</v>
      </c>
      <c r="R778" s="25" t="s">
        <v>133</v>
      </c>
      <c r="S778" s="44" t="s">
        <v>133</v>
      </c>
      <c r="T778" s="27" t="s">
        <v>133</v>
      </c>
      <c r="U778" s="27" t="s">
        <v>133</v>
      </c>
      <c r="V778" s="27">
        <v>0.01</v>
      </c>
      <c r="W778" s="27" t="s">
        <v>133</v>
      </c>
      <c r="X778" s="27" t="s">
        <v>133</v>
      </c>
      <c r="Y778" s="27">
        <v>0</v>
      </c>
      <c r="Z778" s="27" t="s">
        <v>133</v>
      </c>
      <c r="AA778" s="27" t="s">
        <v>133</v>
      </c>
      <c r="AB778" s="28" t="s">
        <v>133</v>
      </c>
      <c r="AC778" s="28" t="s">
        <v>133</v>
      </c>
      <c r="AD778" s="28">
        <v>0.3</v>
      </c>
      <c r="AE778" s="28" t="s">
        <v>133</v>
      </c>
      <c r="AF778" s="28">
        <v>0.02</v>
      </c>
      <c r="AG778" s="39" t="s">
        <v>133</v>
      </c>
      <c r="AH778" s="39" t="s">
        <v>133</v>
      </c>
      <c r="AI778" s="39" t="s">
        <v>133</v>
      </c>
      <c r="AJ778" s="39" t="s">
        <v>133</v>
      </c>
      <c r="AK778" s="39" t="s">
        <v>133</v>
      </c>
      <c r="AL778" s="39">
        <v>0.5</v>
      </c>
      <c r="AM778" s="55" t="s">
        <v>133</v>
      </c>
      <c r="AN778" s="15">
        <f t="shared" si="112"/>
        <v>0.30066592756745814</v>
      </c>
      <c r="AO778" s="15">
        <f t="shared" si="111"/>
        <v>0.30066592756745814</v>
      </c>
      <c r="AP778" s="47">
        <v>-0.88040257220600004</v>
      </c>
      <c r="AQ778" s="29" t="s">
        <v>133</v>
      </c>
      <c r="AR778" s="29" t="s">
        <v>133</v>
      </c>
      <c r="AS778" s="148">
        <v>-0.28361338290482763</v>
      </c>
      <c r="AT778" s="148">
        <v>-0.17288661709517025</v>
      </c>
      <c r="AU778" s="48" t="s">
        <v>133</v>
      </c>
      <c r="AV778" s="47" t="s">
        <v>133</v>
      </c>
      <c r="AW778" s="47" t="s">
        <v>133</v>
      </c>
      <c r="AX778" s="29" t="s">
        <v>133</v>
      </c>
      <c r="AY778" s="29" t="s">
        <v>133</v>
      </c>
      <c r="AZ778" s="47" t="s">
        <v>133</v>
      </c>
      <c r="BA778" s="30">
        <v>-1</v>
      </c>
      <c r="BB778" s="42">
        <v>1</v>
      </c>
      <c r="BC778" s="31" t="s">
        <v>1019</v>
      </c>
      <c r="BD778" s="31" t="s">
        <v>11666</v>
      </c>
      <c r="BE778" s="31" t="s">
        <v>1711</v>
      </c>
      <c r="BF778" s="32" t="s">
        <v>133</v>
      </c>
      <c r="BG778" s="32" t="s">
        <v>133</v>
      </c>
      <c r="BH778" s="32" t="s">
        <v>133</v>
      </c>
      <c r="BI778" s="32" t="s">
        <v>133</v>
      </c>
      <c r="BJ778" s="32" t="s">
        <v>133</v>
      </c>
      <c r="BK778" s="32" t="s">
        <v>133</v>
      </c>
      <c r="BL778" s="32" t="s">
        <v>133</v>
      </c>
      <c r="BM778" s="34" t="s">
        <v>133</v>
      </c>
      <c r="BN778" s="34" t="s">
        <v>133</v>
      </c>
      <c r="BO778" s="34" t="s">
        <v>133</v>
      </c>
      <c r="BP778" s="34" t="s">
        <v>133</v>
      </c>
      <c r="BQ778" s="16" t="e">
        <f t="shared" si="113"/>
        <v>#VALUE!</v>
      </c>
      <c r="BR778" s="16">
        <f t="shared" si="114"/>
        <v>0.30066592756745814</v>
      </c>
      <c r="BS778" s="16">
        <f t="shared" si="115"/>
        <v>0.30066592756745814</v>
      </c>
      <c r="BT778" s="35" t="s">
        <v>133</v>
      </c>
      <c r="BU778" s="35" t="s">
        <v>133</v>
      </c>
      <c r="BV778" s="35" t="s">
        <v>133</v>
      </c>
      <c r="BW778" s="35" t="s">
        <v>133</v>
      </c>
      <c r="BX778" s="36">
        <v>0</v>
      </c>
      <c r="BY778" s="37" t="s">
        <v>133</v>
      </c>
      <c r="BZ778" s="38" t="s">
        <v>133</v>
      </c>
    </row>
    <row r="779" spans="1:78" ht="50.1" customHeight="1">
      <c r="A779" s="19" t="s">
        <v>1869</v>
      </c>
      <c r="B779" s="154" t="s">
        <v>11623</v>
      </c>
      <c r="C779" s="21">
        <v>7</v>
      </c>
      <c r="E779" s="40" t="s">
        <v>11645</v>
      </c>
      <c r="G779" s="41">
        <v>1</v>
      </c>
      <c r="H779" s="22">
        <v>2896.413</v>
      </c>
      <c r="I779" s="22">
        <v>60</v>
      </c>
      <c r="J779" s="23">
        <v>2021</v>
      </c>
      <c r="K779" s="23">
        <v>2247</v>
      </c>
      <c r="L779" s="23">
        <v>1795</v>
      </c>
      <c r="M779" s="24" t="s">
        <v>408</v>
      </c>
      <c r="N779" s="25" t="s">
        <v>11676</v>
      </c>
      <c r="O779" s="25" t="s">
        <v>133</v>
      </c>
      <c r="P779" s="25" t="s">
        <v>133</v>
      </c>
      <c r="Q779" s="25" t="s">
        <v>133</v>
      </c>
      <c r="R779" s="25" t="s">
        <v>133</v>
      </c>
      <c r="S779" s="44" t="s">
        <v>133</v>
      </c>
      <c r="T779" s="27" t="s">
        <v>133</v>
      </c>
      <c r="U779" s="27" t="s">
        <v>133</v>
      </c>
      <c r="V779" s="27">
        <v>0.01</v>
      </c>
      <c r="W779" s="27" t="s">
        <v>133</v>
      </c>
      <c r="X779" s="27" t="s">
        <v>133</v>
      </c>
      <c r="Y779" s="27">
        <v>0</v>
      </c>
      <c r="Z779" s="27" t="s">
        <v>133</v>
      </c>
      <c r="AA779" s="27" t="s">
        <v>133</v>
      </c>
      <c r="AB779" s="28" t="s">
        <v>133</v>
      </c>
      <c r="AC779" s="28" t="s">
        <v>133</v>
      </c>
      <c r="AD779" s="28">
        <v>0.3</v>
      </c>
      <c r="AE779" s="28" t="s">
        <v>133</v>
      </c>
      <c r="AF779" s="28">
        <v>0.02</v>
      </c>
      <c r="AG779" s="39" t="s">
        <v>133</v>
      </c>
      <c r="AH779" s="39" t="s">
        <v>133</v>
      </c>
      <c r="AI779" s="39" t="s">
        <v>133</v>
      </c>
      <c r="AJ779" s="39" t="s">
        <v>133</v>
      </c>
      <c r="AK779" s="39" t="s">
        <v>133</v>
      </c>
      <c r="AL779" s="39">
        <v>0.6</v>
      </c>
      <c r="AM779" s="55" t="s">
        <v>133</v>
      </c>
      <c r="AN779" s="15">
        <f t="shared" si="112"/>
        <v>0.30066592756745814</v>
      </c>
      <c r="AO779" s="15">
        <f t="shared" si="111"/>
        <v>0.30066592756745814</v>
      </c>
      <c r="AP779" s="47">
        <v>-0.88040257220600004</v>
      </c>
      <c r="AQ779" s="29" t="s">
        <v>133</v>
      </c>
      <c r="AR779" s="29" t="s">
        <v>133</v>
      </c>
      <c r="AS779" s="148">
        <v>-0.28361338290482763</v>
      </c>
      <c r="AT779" s="148">
        <v>-0.17288661709517025</v>
      </c>
      <c r="AU779" s="48" t="s">
        <v>133</v>
      </c>
      <c r="AV779" s="47" t="s">
        <v>133</v>
      </c>
      <c r="AW779" s="47" t="s">
        <v>133</v>
      </c>
      <c r="AX779" s="29" t="s">
        <v>133</v>
      </c>
      <c r="AY779" s="29" t="s">
        <v>133</v>
      </c>
      <c r="AZ779" s="47" t="s">
        <v>133</v>
      </c>
      <c r="BA779" s="30">
        <v>-1</v>
      </c>
      <c r="BB779" s="42">
        <v>1</v>
      </c>
      <c r="BC779" s="31" t="s">
        <v>1019</v>
      </c>
      <c r="BD779" s="31" t="s">
        <v>11656</v>
      </c>
      <c r="BE779" s="31" t="s">
        <v>1711</v>
      </c>
      <c r="BF779" s="32" t="s">
        <v>133</v>
      </c>
      <c r="BG779" s="32" t="s">
        <v>133</v>
      </c>
      <c r="BH779" s="32" t="s">
        <v>133</v>
      </c>
      <c r="BI779" s="32" t="s">
        <v>133</v>
      </c>
      <c r="BJ779" s="32" t="s">
        <v>133</v>
      </c>
      <c r="BK779" s="32" t="s">
        <v>133</v>
      </c>
      <c r="BL779" s="32" t="s">
        <v>133</v>
      </c>
      <c r="BM779" s="34" t="s">
        <v>133</v>
      </c>
      <c r="BN779" s="34" t="s">
        <v>133</v>
      </c>
      <c r="BO779" s="34" t="s">
        <v>133</v>
      </c>
      <c r="BP779" s="34" t="s">
        <v>133</v>
      </c>
      <c r="BQ779" s="16" t="e">
        <f t="shared" si="113"/>
        <v>#VALUE!</v>
      </c>
      <c r="BR779" s="16">
        <f t="shared" si="114"/>
        <v>0.30066592756745814</v>
      </c>
      <c r="BS779" s="16">
        <f t="shared" si="115"/>
        <v>0.30066592756745814</v>
      </c>
      <c r="BT779" s="35" t="s">
        <v>133</v>
      </c>
      <c r="BU779" s="35" t="s">
        <v>133</v>
      </c>
      <c r="BV779" s="35" t="s">
        <v>133</v>
      </c>
      <c r="BW779" s="35" t="s">
        <v>133</v>
      </c>
      <c r="BX779" s="36">
        <v>0</v>
      </c>
      <c r="BY779" s="37" t="s">
        <v>133</v>
      </c>
      <c r="BZ779" s="38" t="s">
        <v>133</v>
      </c>
    </row>
    <row r="780" spans="1:78" ht="50.1" customHeight="1">
      <c r="A780" s="19" t="s">
        <v>1870</v>
      </c>
      <c r="B780" s="154" t="s">
        <v>11623</v>
      </c>
      <c r="C780" s="21">
        <v>7</v>
      </c>
      <c r="E780" s="40" t="s">
        <v>11646</v>
      </c>
      <c r="G780" s="41">
        <v>1</v>
      </c>
      <c r="H780" s="22">
        <v>2906.413</v>
      </c>
      <c r="I780" s="22">
        <v>60</v>
      </c>
      <c r="J780" s="23">
        <v>2033</v>
      </c>
      <c r="K780" s="23">
        <v>2259</v>
      </c>
      <c r="L780" s="23">
        <v>1807</v>
      </c>
      <c r="M780" s="24" t="s">
        <v>408</v>
      </c>
      <c r="N780" s="25" t="s">
        <v>11676</v>
      </c>
      <c r="O780" s="25" t="s">
        <v>133</v>
      </c>
      <c r="P780" s="25" t="s">
        <v>133</v>
      </c>
      <c r="Q780" s="25" t="s">
        <v>133</v>
      </c>
      <c r="R780" s="25" t="s">
        <v>133</v>
      </c>
      <c r="S780" s="44" t="s">
        <v>133</v>
      </c>
      <c r="T780" s="27" t="s">
        <v>133</v>
      </c>
      <c r="U780" s="27" t="s">
        <v>133</v>
      </c>
      <c r="V780" s="27">
        <v>0.01</v>
      </c>
      <c r="W780" s="27" t="s">
        <v>133</v>
      </c>
      <c r="X780" s="27" t="s">
        <v>133</v>
      </c>
      <c r="Y780" s="27">
        <v>0</v>
      </c>
      <c r="Z780" s="27" t="s">
        <v>133</v>
      </c>
      <c r="AA780" s="27" t="s">
        <v>133</v>
      </c>
      <c r="AB780" s="28" t="s">
        <v>133</v>
      </c>
      <c r="AC780" s="28" t="s">
        <v>133</v>
      </c>
      <c r="AD780" s="28">
        <v>0.3</v>
      </c>
      <c r="AE780" s="28" t="s">
        <v>133</v>
      </c>
      <c r="AF780" s="28">
        <v>0.02</v>
      </c>
      <c r="AG780" s="39" t="s">
        <v>133</v>
      </c>
      <c r="AH780" s="39" t="s">
        <v>133</v>
      </c>
      <c r="AI780" s="39" t="s">
        <v>133</v>
      </c>
      <c r="AJ780" s="39" t="s">
        <v>133</v>
      </c>
      <c r="AK780" s="39" t="s">
        <v>133</v>
      </c>
      <c r="AL780" s="39">
        <v>0.4</v>
      </c>
      <c r="AM780" s="55" t="s">
        <v>133</v>
      </c>
      <c r="AN780" s="15">
        <f t="shared" si="112"/>
        <v>0.30066592756745814</v>
      </c>
      <c r="AO780" s="15">
        <f t="shared" si="111"/>
        <v>0.30066592756745814</v>
      </c>
      <c r="AP780" s="47">
        <v>-0.88040257220600004</v>
      </c>
      <c r="AQ780" s="29" t="s">
        <v>133</v>
      </c>
      <c r="AR780" s="29" t="s">
        <v>133</v>
      </c>
      <c r="AS780" s="148">
        <v>-0.28361338290482763</v>
      </c>
      <c r="AT780" s="148">
        <v>-0.17288661709517025</v>
      </c>
      <c r="AU780" s="48" t="s">
        <v>133</v>
      </c>
      <c r="AV780" s="47" t="s">
        <v>133</v>
      </c>
      <c r="AW780" s="47" t="s">
        <v>133</v>
      </c>
      <c r="AX780" s="29" t="s">
        <v>133</v>
      </c>
      <c r="AY780" s="29" t="s">
        <v>133</v>
      </c>
      <c r="AZ780" s="47" t="s">
        <v>133</v>
      </c>
      <c r="BA780" s="30">
        <v>-1</v>
      </c>
      <c r="BB780" s="42">
        <v>1</v>
      </c>
      <c r="BC780" s="31" t="s">
        <v>1019</v>
      </c>
      <c r="BD780" s="31" t="s">
        <v>11662</v>
      </c>
      <c r="BE780" s="31" t="s">
        <v>1711</v>
      </c>
      <c r="BF780" s="32" t="s">
        <v>133</v>
      </c>
      <c r="BG780" s="32" t="s">
        <v>133</v>
      </c>
      <c r="BH780" s="32" t="s">
        <v>133</v>
      </c>
      <c r="BI780" s="32" t="s">
        <v>133</v>
      </c>
      <c r="BJ780" s="32" t="s">
        <v>133</v>
      </c>
      <c r="BK780" s="32" t="s">
        <v>133</v>
      </c>
      <c r="BL780" s="32" t="s">
        <v>133</v>
      </c>
      <c r="BM780" s="34" t="s">
        <v>133</v>
      </c>
      <c r="BN780" s="34" t="s">
        <v>133</v>
      </c>
      <c r="BO780" s="34" t="s">
        <v>133</v>
      </c>
      <c r="BP780" s="34" t="s">
        <v>133</v>
      </c>
      <c r="BQ780" s="16" t="e">
        <f t="shared" si="113"/>
        <v>#VALUE!</v>
      </c>
      <c r="BR780" s="16">
        <f t="shared" si="114"/>
        <v>0.30066592756745814</v>
      </c>
      <c r="BS780" s="16">
        <f t="shared" si="115"/>
        <v>0.30066592756745814</v>
      </c>
      <c r="BT780" s="35" t="s">
        <v>133</v>
      </c>
      <c r="BU780" s="35" t="s">
        <v>133</v>
      </c>
      <c r="BV780" s="35" t="s">
        <v>133</v>
      </c>
      <c r="BW780" s="35" t="s">
        <v>133</v>
      </c>
      <c r="BX780" s="36">
        <v>0</v>
      </c>
      <c r="BY780" s="37" t="s">
        <v>133</v>
      </c>
      <c r="BZ780" s="38" t="s">
        <v>133</v>
      </c>
    </row>
    <row r="781" spans="1:78" ht="50.1" customHeight="1">
      <c r="A781" s="19" t="s">
        <v>1871</v>
      </c>
      <c r="B781" s="154" t="s">
        <v>11623</v>
      </c>
      <c r="C781" s="21">
        <v>7</v>
      </c>
      <c r="D781" s="21" t="s">
        <v>11647</v>
      </c>
      <c r="E781" s="40">
        <v>5.9972219999999998</v>
      </c>
      <c r="F781" s="40">
        <v>80.431944000000001</v>
      </c>
      <c r="G781" s="41">
        <v>1</v>
      </c>
      <c r="H781" s="22">
        <v>4806.4130000000005</v>
      </c>
      <c r="I781" s="22">
        <v>70</v>
      </c>
      <c r="J781" s="23">
        <v>4414</v>
      </c>
      <c r="K781" s="23">
        <v>4694</v>
      </c>
      <c r="L781" s="23">
        <v>4134</v>
      </c>
      <c r="M781" s="24" t="s">
        <v>783</v>
      </c>
      <c r="N781" s="155" t="s">
        <v>11680</v>
      </c>
      <c r="O781" s="25" t="s">
        <v>133</v>
      </c>
      <c r="P781" s="25" t="s">
        <v>133</v>
      </c>
      <c r="Q781" s="25" t="s">
        <v>133</v>
      </c>
      <c r="R781" s="25" t="s">
        <v>133</v>
      </c>
      <c r="S781" s="44" t="s">
        <v>133</v>
      </c>
      <c r="T781" s="27" t="s">
        <v>11677</v>
      </c>
      <c r="U781" s="27" t="s">
        <v>133</v>
      </c>
      <c r="V781" s="27">
        <v>0.01</v>
      </c>
      <c r="W781" s="27" t="s">
        <v>133</v>
      </c>
      <c r="X781" s="27" t="s">
        <v>133</v>
      </c>
      <c r="Y781" s="27">
        <v>0</v>
      </c>
      <c r="Z781" s="27" t="s">
        <v>133</v>
      </c>
      <c r="AA781" s="27" t="s">
        <v>133</v>
      </c>
      <c r="AB781" s="28" t="s">
        <v>133</v>
      </c>
      <c r="AC781" s="28" t="s">
        <v>133</v>
      </c>
      <c r="AD781" s="28">
        <v>0.3</v>
      </c>
      <c r="AE781" s="28" t="s">
        <v>133</v>
      </c>
      <c r="AF781" s="28">
        <v>0.02</v>
      </c>
      <c r="AG781" s="39" t="s">
        <v>133</v>
      </c>
      <c r="AH781" s="39" t="s">
        <v>133</v>
      </c>
      <c r="AI781" s="39" t="s">
        <v>133</v>
      </c>
      <c r="AJ781" s="39" t="s">
        <v>133</v>
      </c>
      <c r="AK781" s="39" t="s">
        <v>133</v>
      </c>
      <c r="AL781" s="39">
        <v>1.8</v>
      </c>
      <c r="AM781" s="55" t="s">
        <v>133</v>
      </c>
      <c r="AN781" s="15">
        <f t="shared" si="112"/>
        <v>0.30066592756745814</v>
      </c>
      <c r="AO781" s="15">
        <f t="shared" si="111"/>
        <v>0.30066592756745814</v>
      </c>
      <c r="AP781" s="47">
        <v>-0.88040257220600004</v>
      </c>
      <c r="AQ781" s="29" t="s">
        <v>133</v>
      </c>
      <c r="AR781" s="29" t="s">
        <v>133</v>
      </c>
      <c r="AS781" s="148">
        <v>-0.28361338290482763</v>
      </c>
      <c r="AT781" s="148">
        <v>-0.17288661709517025</v>
      </c>
      <c r="AU781" s="48" t="s">
        <v>133</v>
      </c>
      <c r="AV781" s="47" t="s">
        <v>133</v>
      </c>
      <c r="AW781" s="47" t="s">
        <v>133</v>
      </c>
      <c r="AX781" s="29" t="s">
        <v>133</v>
      </c>
      <c r="AY781" s="29" t="s">
        <v>133</v>
      </c>
      <c r="AZ781" s="47" t="s">
        <v>133</v>
      </c>
      <c r="BA781" s="30">
        <v>-1</v>
      </c>
      <c r="BB781" s="42">
        <v>1</v>
      </c>
      <c r="BC781" s="31" t="s">
        <v>11663</v>
      </c>
      <c r="BD781" s="31" t="s">
        <v>11667</v>
      </c>
      <c r="BE781" s="31" t="s">
        <v>1711</v>
      </c>
      <c r="BF781" s="32" t="s">
        <v>133</v>
      </c>
      <c r="BG781" s="32" t="s">
        <v>133</v>
      </c>
      <c r="BH781" s="32" t="s">
        <v>133</v>
      </c>
      <c r="BI781" s="32" t="s">
        <v>133</v>
      </c>
      <c r="BJ781" s="32" t="s">
        <v>133</v>
      </c>
      <c r="BK781" s="32" t="s">
        <v>133</v>
      </c>
      <c r="BL781" s="32" t="s">
        <v>133</v>
      </c>
      <c r="BM781" s="34" t="s">
        <v>133</v>
      </c>
      <c r="BN781" s="34" t="s">
        <v>133</v>
      </c>
      <c r="BO781" s="34" t="s">
        <v>133</v>
      </c>
      <c r="BP781" s="34" t="s">
        <v>133</v>
      </c>
      <c r="BQ781" s="16" t="e">
        <f t="shared" si="113"/>
        <v>#VALUE!</v>
      </c>
      <c r="BR781" s="16">
        <f t="shared" si="114"/>
        <v>0.30066592756745814</v>
      </c>
      <c r="BS781" s="16">
        <f t="shared" si="115"/>
        <v>0.30066592756745814</v>
      </c>
      <c r="BT781" s="35" t="s">
        <v>133</v>
      </c>
      <c r="BU781" s="35" t="s">
        <v>133</v>
      </c>
      <c r="BV781" s="35" t="s">
        <v>133</v>
      </c>
      <c r="BW781" s="35" t="s">
        <v>133</v>
      </c>
      <c r="BX781" s="36">
        <v>0</v>
      </c>
      <c r="BY781" s="37" t="s">
        <v>133</v>
      </c>
      <c r="BZ781" s="38" t="s">
        <v>133</v>
      </c>
    </row>
    <row r="782" spans="1:78" ht="50.1" customHeight="1">
      <c r="A782" s="19" t="s">
        <v>1872</v>
      </c>
      <c r="B782" s="154" t="s">
        <v>11623</v>
      </c>
      <c r="C782" s="21">
        <v>7</v>
      </c>
      <c r="E782" s="40" t="s">
        <v>11648</v>
      </c>
      <c r="G782" s="41">
        <v>1</v>
      </c>
      <c r="H782" s="22">
        <v>4946.4130000000005</v>
      </c>
      <c r="I782" s="22">
        <v>60</v>
      </c>
      <c r="J782" s="23">
        <v>4607</v>
      </c>
      <c r="K782" s="23">
        <v>4845</v>
      </c>
      <c r="L782" s="23">
        <v>4369</v>
      </c>
      <c r="M782" s="24" t="s">
        <v>783</v>
      </c>
      <c r="N782" s="155" t="s">
        <v>11678</v>
      </c>
      <c r="O782" s="25" t="s">
        <v>133</v>
      </c>
      <c r="P782" s="25" t="s">
        <v>133</v>
      </c>
      <c r="Q782" s="25" t="s">
        <v>133</v>
      </c>
      <c r="R782" s="25" t="s">
        <v>133</v>
      </c>
      <c r="S782" s="44" t="s">
        <v>133</v>
      </c>
      <c r="T782" s="27" t="s">
        <v>11677</v>
      </c>
      <c r="U782" s="27" t="s">
        <v>133</v>
      </c>
      <c r="V782" s="27">
        <v>0.01</v>
      </c>
      <c r="W782" s="27" t="s">
        <v>133</v>
      </c>
      <c r="X782" s="27" t="s">
        <v>133</v>
      </c>
      <c r="Y782" s="27">
        <v>0</v>
      </c>
      <c r="Z782" s="27" t="s">
        <v>133</v>
      </c>
      <c r="AA782" s="27" t="s">
        <v>133</v>
      </c>
      <c r="AB782" s="28" t="s">
        <v>133</v>
      </c>
      <c r="AC782" s="28" t="s">
        <v>133</v>
      </c>
      <c r="AD782" s="28">
        <v>0.3</v>
      </c>
      <c r="AE782" s="28" t="s">
        <v>133</v>
      </c>
      <c r="AF782" s="28">
        <v>0.02</v>
      </c>
      <c r="AG782" s="39" t="s">
        <v>133</v>
      </c>
      <c r="AH782" s="39" t="s">
        <v>133</v>
      </c>
      <c r="AI782" s="39" t="s">
        <v>133</v>
      </c>
      <c r="AJ782" s="39" t="s">
        <v>133</v>
      </c>
      <c r="AK782" s="39" t="s">
        <v>133</v>
      </c>
      <c r="AL782" s="39">
        <v>1.3</v>
      </c>
      <c r="AM782" s="55" t="s">
        <v>133</v>
      </c>
      <c r="AN782" s="15">
        <f t="shared" si="112"/>
        <v>0.30066592756745814</v>
      </c>
      <c r="AO782" s="15">
        <f t="shared" si="111"/>
        <v>0.30066592756745814</v>
      </c>
      <c r="AP782" s="47">
        <v>-0.88040257220600004</v>
      </c>
      <c r="AQ782" s="29" t="s">
        <v>133</v>
      </c>
      <c r="AR782" s="29" t="s">
        <v>133</v>
      </c>
      <c r="AS782" s="148">
        <v>-0.28361338290482763</v>
      </c>
      <c r="AT782" s="148">
        <v>-0.17288661709517025</v>
      </c>
      <c r="AU782" s="48" t="s">
        <v>133</v>
      </c>
      <c r="AV782" s="47" t="s">
        <v>133</v>
      </c>
      <c r="AW782" s="47" t="s">
        <v>133</v>
      </c>
      <c r="AX782" s="29" t="s">
        <v>133</v>
      </c>
      <c r="AY782" s="29" t="s">
        <v>133</v>
      </c>
      <c r="AZ782" s="47" t="s">
        <v>133</v>
      </c>
      <c r="BA782" s="30">
        <v>-1</v>
      </c>
      <c r="BB782" s="42">
        <v>1</v>
      </c>
      <c r="BC782" s="31" t="s">
        <v>11663</v>
      </c>
      <c r="BD782" s="31" t="s">
        <v>11667</v>
      </c>
      <c r="BE782" s="31" t="s">
        <v>1711</v>
      </c>
      <c r="BF782" s="32" t="s">
        <v>133</v>
      </c>
      <c r="BG782" s="32" t="s">
        <v>133</v>
      </c>
      <c r="BH782" s="32" t="s">
        <v>133</v>
      </c>
      <c r="BI782" s="32" t="s">
        <v>133</v>
      </c>
      <c r="BJ782" s="32" t="s">
        <v>133</v>
      </c>
      <c r="BK782" s="32" t="s">
        <v>133</v>
      </c>
      <c r="BL782" s="32" t="s">
        <v>133</v>
      </c>
      <c r="BM782" s="34" t="s">
        <v>133</v>
      </c>
      <c r="BN782" s="34" t="s">
        <v>133</v>
      </c>
      <c r="BO782" s="34" t="s">
        <v>133</v>
      </c>
      <c r="BP782" s="34" t="s">
        <v>133</v>
      </c>
      <c r="BQ782" s="16" t="e">
        <f t="shared" si="113"/>
        <v>#VALUE!</v>
      </c>
      <c r="BR782" s="16">
        <f t="shared" si="114"/>
        <v>0.30066592756745814</v>
      </c>
      <c r="BS782" s="16">
        <f t="shared" si="115"/>
        <v>0.30066592756745814</v>
      </c>
      <c r="BT782" s="35" t="s">
        <v>133</v>
      </c>
      <c r="BU782" s="35" t="s">
        <v>133</v>
      </c>
      <c r="BV782" s="35" t="s">
        <v>133</v>
      </c>
      <c r="BW782" s="35" t="s">
        <v>133</v>
      </c>
      <c r="BX782" s="36">
        <v>0</v>
      </c>
      <c r="BY782" s="37" t="s">
        <v>133</v>
      </c>
      <c r="BZ782" s="38" t="s">
        <v>133</v>
      </c>
    </row>
    <row r="783" spans="1:78" ht="50.1" customHeight="1">
      <c r="A783" s="19" t="s">
        <v>1873</v>
      </c>
      <c r="B783" s="154" t="s">
        <v>11623</v>
      </c>
      <c r="C783" s="21">
        <v>7</v>
      </c>
      <c r="D783" s="21" t="s">
        <v>11649</v>
      </c>
      <c r="E783" s="40">
        <v>6.016667</v>
      </c>
      <c r="F783" s="40">
        <v>80.791667000000004</v>
      </c>
      <c r="G783" s="41">
        <v>1</v>
      </c>
      <c r="H783" s="22">
        <v>5996.4130000000005</v>
      </c>
      <c r="I783" s="22">
        <v>70</v>
      </c>
      <c r="J783" s="23">
        <v>5859</v>
      </c>
      <c r="K783" s="23">
        <v>6089</v>
      </c>
      <c r="L783" s="23">
        <v>5629</v>
      </c>
      <c r="M783" s="24" t="s">
        <v>408</v>
      </c>
      <c r="N783" s="25" t="s">
        <v>11676</v>
      </c>
      <c r="O783" s="25" t="s">
        <v>133</v>
      </c>
      <c r="P783" s="25" t="s">
        <v>133</v>
      </c>
      <c r="Q783" s="25" t="s">
        <v>133</v>
      </c>
      <c r="R783" s="25" t="s">
        <v>133</v>
      </c>
      <c r="S783" s="44" t="s">
        <v>133</v>
      </c>
      <c r="T783" s="27" t="s">
        <v>133</v>
      </c>
      <c r="U783" s="27" t="s">
        <v>133</v>
      </c>
      <c r="V783" s="27">
        <v>0.01</v>
      </c>
      <c r="W783" s="27" t="s">
        <v>133</v>
      </c>
      <c r="X783" s="27" t="s">
        <v>133</v>
      </c>
      <c r="Y783" s="27">
        <v>0</v>
      </c>
      <c r="Z783" s="27" t="s">
        <v>133</v>
      </c>
      <c r="AA783" s="27" t="s">
        <v>133</v>
      </c>
      <c r="AB783" s="28" t="s">
        <v>133</v>
      </c>
      <c r="AC783" s="28" t="s">
        <v>133</v>
      </c>
      <c r="AD783" s="28">
        <v>0.3</v>
      </c>
      <c r="AE783" s="28" t="s">
        <v>133</v>
      </c>
      <c r="AF783" s="28">
        <v>0.02</v>
      </c>
      <c r="AG783" s="39" t="s">
        <v>133</v>
      </c>
      <c r="AH783" s="39" t="s">
        <v>133</v>
      </c>
      <c r="AI783" s="39" t="s">
        <v>133</v>
      </c>
      <c r="AJ783" s="39" t="s">
        <v>133</v>
      </c>
      <c r="AK783" s="39" t="s">
        <v>133</v>
      </c>
      <c r="AL783" s="39">
        <v>0.4</v>
      </c>
      <c r="AM783" s="55" t="s">
        <v>133</v>
      </c>
      <c r="AN783" s="15">
        <f t="shared" si="112"/>
        <v>0.30066592756745814</v>
      </c>
      <c r="AO783" s="15">
        <f t="shared" si="111"/>
        <v>0.30066592756745814</v>
      </c>
      <c r="AP783" s="47">
        <v>-0.88040257220600004</v>
      </c>
      <c r="AQ783" s="29" t="s">
        <v>133</v>
      </c>
      <c r="AR783" s="29" t="s">
        <v>133</v>
      </c>
      <c r="AS783" s="148">
        <v>-0.28361338290482763</v>
      </c>
      <c r="AT783" s="148">
        <v>-0.17288661709517025</v>
      </c>
      <c r="AU783" s="48" t="s">
        <v>133</v>
      </c>
      <c r="AV783" s="47" t="s">
        <v>133</v>
      </c>
      <c r="AW783" s="47" t="s">
        <v>133</v>
      </c>
      <c r="AX783" s="29" t="s">
        <v>133</v>
      </c>
      <c r="AY783" s="29" t="s">
        <v>133</v>
      </c>
      <c r="AZ783" s="47" t="s">
        <v>133</v>
      </c>
      <c r="BA783" s="30">
        <v>-1</v>
      </c>
      <c r="BB783" s="42">
        <v>1</v>
      </c>
      <c r="BC783" s="31" t="s">
        <v>1019</v>
      </c>
      <c r="BD783" s="31" t="s">
        <v>11661</v>
      </c>
      <c r="BE783" s="31" t="s">
        <v>1711</v>
      </c>
      <c r="BF783" s="32" t="s">
        <v>133</v>
      </c>
      <c r="BG783" s="32" t="s">
        <v>133</v>
      </c>
      <c r="BH783" s="32" t="s">
        <v>133</v>
      </c>
      <c r="BI783" s="32" t="s">
        <v>133</v>
      </c>
      <c r="BJ783" s="32" t="s">
        <v>133</v>
      </c>
      <c r="BK783" s="32" t="s">
        <v>133</v>
      </c>
      <c r="BL783" s="32" t="s">
        <v>133</v>
      </c>
      <c r="BM783" s="34" t="s">
        <v>133</v>
      </c>
      <c r="BN783" s="34" t="s">
        <v>133</v>
      </c>
      <c r="BO783" s="34" t="s">
        <v>133</v>
      </c>
      <c r="BP783" s="34" t="s">
        <v>133</v>
      </c>
      <c r="BQ783" s="16" t="e">
        <f t="shared" si="113"/>
        <v>#VALUE!</v>
      </c>
      <c r="BR783" s="16">
        <f t="shared" si="114"/>
        <v>0.30066592756745814</v>
      </c>
      <c r="BS783" s="16">
        <f t="shared" si="115"/>
        <v>0.30066592756745814</v>
      </c>
      <c r="BT783" s="35" t="s">
        <v>133</v>
      </c>
      <c r="BU783" s="35" t="s">
        <v>133</v>
      </c>
      <c r="BV783" s="35" t="s">
        <v>133</v>
      </c>
      <c r="BW783" s="35" t="s">
        <v>133</v>
      </c>
      <c r="BX783" s="36">
        <v>0</v>
      </c>
      <c r="BY783" s="37" t="s">
        <v>133</v>
      </c>
      <c r="BZ783" s="38" t="s">
        <v>133</v>
      </c>
    </row>
    <row r="784" spans="1:78" ht="50.1" customHeight="1">
      <c r="A784" s="19" t="s">
        <v>1874</v>
      </c>
      <c r="B784" s="154" t="s">
        <v>11623</v>
      </c>
      <c r="C784" s="21">
        <v>7</v>
      </c>
      <c r="E784" s="40" t="s">
        <v>11650</v>
      </c>
      <c r="G784" s="41">
        <v>1</v>
      </c>
      <c r="H784" s="22">
        <v>5856.4130000000005</v>
      </c>
      <c r="I784" s="22">
        <v>70</v>
      </c>
      <c r="J784" s="23">
        <v>5719</v>
      </c>
      <c r="K784" s="23">
        <v>5923</v>
      </c>
      <c r="L784" s="23">
        <v>5515</v>
      </c>
      <c r="M784" s="24" t="s">
        <v>408</v>
      </c>
      <c r="N784" s="25" t="s">
        <v>11676</v>
      </c>
      <c r="O784" s="25" t="s">
        <v>133</v>
      </c>
      <c r="P784" s="25" t="s">
        <v>133</v>
      </c>
      <c r="Q784" s="25" t="s">
        <v>133</v>
      </c>
      <c r="R784" s="25" t="s">
        <v>133</v>
      </c>
      <c r="S784" s="44" t="s">
        <v>133</v>
      </c>
      <c r="T784" s="27" t="s">
        <v>133</v>
      </c>
      <c r="U784" s="27" t="s">
        <v>133</v>
      </c>
      <c r="V784" s="27">
        <v>0.01</v>
      </c>
      <c r="W784" s="27" t="s">
        <v>133</v>
      </c>
      <c r="X784" s="27" t="s">
        <v>133</v>
      </c>
      <c r="Y784" s="27">
        <v>0</v>
      </c>
      <c r="Z784" s="27" t="s">
        <v>133</v>
      </c>
      <c r="AA784" s="27" t="s">
        <v>133</v>
      </c>
      <c r="AB784" s="28" t="s">
        <v>133</v>
      </c>
      <c r="AC784" s="28" t="s">
        <v>133</v>
      </c>
      <c r="AD784" s="28">
        <v>0.3</v>
      </c>
      <c r="AE784" s="28" t="s">
        <v>133</v>
      </c>
      <c r="AF784" s="28">
        <v>0.02</v>
      </c>
      <c r="AG784" s="39" t="s">
        <v>133</v>
      </c>
      <c r="AH784" s="39" t="s">
        <v>133</v>
      </c>
      <c r="AI784" s="39" t="s">
        <v>133</v>
      </c>
      <c r="AJ784" s="39" t="s">
        <v>133</v>
      </c>
      <c r="AK784" s="39" t="s">
        <v>133</v>
      </c>
      <c r="AL784" s="39">
        <v>0.7</v>
      </c>
      <c r="AM784" s="55" t="s">
        <v>133</v>
      </c>
      <c r="AN784" s="15">
        <f t="shared" si="112"/>
        <v>0.30066592756745814</v>
      </c>
      <c r="AO784" s="15">
        <f t="shared" si="111"/>
        <v>0.30066592756745814</v>
      </c>
      <c r="AP784" s="47">
        <v>-0.88040257220600004</v>
      </c>
      <c r="AQ784" s="29" t="s">
        <v>133</v>
      </c>
      <c r="AR784" s="29" t="s">
        <v>133</v>
      </c>
      <c r="AS784" s="148">
        <v>-0.28361338290482763</v>
      </c>
      <c r="AT784" s="148">
        <v>-0.17288661709517025</v>
      </c>
      <c r="AU784" s="48" t="s">
        <v>133</v>
      </c>
      <c r="AV784" s="47" t="s">
        <v>133</v>
      </c>
      <c r="AW784" s="47" t="s">
        <v>133</v>
      </c>
      <c r="AX784" s="29" t="s">
        <v>133</v>
      </c>
      <c r="AY784" s="29" t="s">
        <v>133</v>
      </c>
      <c r="AZ784" s="47" t="s">
        <v>133</v>
      </c>
      <c r="BA784" s="30">
        <v>-1</v>
      </c>
      <c r="BB784" s="42">
        <v>1</v>
      </c>
      <c r="BC784" s="31" t="s">
        <v>1019</v>
      </c>
      <c r="BD784" s="31" t="s">
        <v>11659</v>
      </c>
      <c r="BE784" s="31" t="s">
        <v>1711</v>
      </c>
      <c r="BF784" s="32" t="s">
        <v>133</v>
      </c>
      <c r="BG784" s="32" t="s">
        <v>133</v>
      </c>
      <c r="BH784" s="32" t="s">
        <v>133</v>
      </c>
      <c r="BI784" s="32" t="s">
        <v>133</v>
      </c>
      <c r="BJ784" s="32" t="s">
        <v>133</v>
      </c>
      <c r="BK784" s="32" t="s">
        <v>133</v>
      </c>
      <c r="BL784" s="32" t="s">
        <v>133</v>
      </c>
      <c r="BM784" s="34" t="s">
        <v>133</v>
      </c>
      <c r="BN784" s="34" t="s">
        <v>133</v>
      </c>
      <c r="BO784" s="34" t="s">
        <v>133</v>
      </c>
      <c r="BP784" s="34" t="s">
        <v>133</v>
      </c>
      <c r="BQ784" s="16" t="e">
        <f t="shared" si="113"/>
        <v>#VALUE!</v>
      </c>
      <c r="BR784" s="16">
        <f t="shared" si="114"/>
        <v>0.30066592756745814</v>
      </c>
      <c r="BS784" s="16">
        <f t="shared" si="115"/>
        <v>0.30066592756745814</v>
      </c>
      <c r="BT784" s="35" t="s">
        <v>133</v>
      </c>
      <c r="BU784" s="35" t="s">
        <v>133</v>
      </c>
      <c r="BV784" s="35" t="s">
        <v>133</v>
      </c>
      <c r="BW784" s="35" t="s">
        <v>133</v>
      </c>
      <c r="BX784" s="36">
        <v>0</v>
      </c>
      <c r="BY784" s="37" t="s">
        <v>133</v>
      </c>
      <c r="BZ784" s="38" t="s">
        <v>133</v>
      </c>
    </row>
    <row r="785" spans="1:78" ht="50.1" customHeight="1">
      <c r="A785" s="19" t="s">
        <v>1875</v>
      </c>
      <c r="B785" s="154" t="s">
        <v>11623</v>
      </c>
      <c r="C785" s="21">
        <v>7</v>
      </c>
      <c r="D785" s="21" t="s">
        <v>11651</v>
      </c>
      <c r="E785" s="40">
        <v>6.108333</v>
      </c>
      <c r="F785" s="40">
        <v>80.924999999999997</v>
      </c>
      <c r="G785" s="41">
        <v>1</v>
      </c>
      <c r="H785" s="22">
        <v>6166.4130000000005</v>
      </c>
      <c r="I785" s="22">
        <v>110</v>
      </c>
      <c r="J785" s="23">
        <v>6053</v>
      </c>
      <c r="K785" s="23">
        <v>6331</v>
      </c>
      <c r="L785" s="23">
        <v>5775</v>
      </c>
      <c r="M785" s="24" t="s">
        <v>783</v>
      </c>
      <c r="N785" s="155" t="s">
        <v>11679</v>
      </c>
      <c r="O785" s="155" t="s">
        <v>11679</v>
      </c>
      <c r="P785" s="25" t="s">
        <v>133</v>
      </c>
      <c r="Q785" s="25" t="s">
        <v>133</v>
      </c>
      <c r="R785" s="25" t="s">
        <v>133</v>
      </c>
      <c r="S785" s="44" t="s">
        <v>133</v>
      </c>
      <c r="T785" s="27" t="s">
        <v>133</v>
      </c>
      <c r="U785" s="27" t="s">
        <v>133</v>
      </c>
      <c r="V785" s="27">
        <v>0.01</v>
      </c>
      <c r="W785" s="27" t="s">
        <v>133</v>
      </c>
      <c r="X785" s="27" t="s">
        <v>133</v>
      </c>
      <c r="Y785" s="27">
        <v>0</v>
      </c>
      <c r="Z785" s="27" t="s">
        <v>133</v>
      </c>
      <c r="AA785" s="27" t="s">
        <v>133</v>
      </c>
      <c r="AB785" s="28" t="s">
        <v>133</v>
      </c>
      <c r="AC785" s="28" t="s">
        <v>133</v>
      </c>
      <c r="AD785" s="28">
        <v>0.3</v>
      </c>
      <c r="AE785" s="28" t="s">
        <v>133</v>
      </c>
      <c r="AF785" s="28">
        <v>0.02</v>
      </c>
      <c r="AG785" s="39" t="s">
        <v>133</v>
      </c>
      <c r="AH785" s="39" t="s">
        <v>133</v>
      </c>
      <c r="AI785" s="39" t="s">
        <v>133</v>
      </c>
      <c r="AJ785" s="39" t="s">
        <v>133</v>
      </c>
      <c r="AK785" s="39" t="s">
        <v>133</v>
      </c>
      <c r="AL785" s="39">
        <v>1.3</v>
      </c>
      <c r="AM785" s="55" t="s">
        <v>133</v>
      </c>
      <c r="AN785" s="15">
        <f t="shared" si="112"/>
        <v>0.30066592756745814</v>
      </c>
      <c r="AO785" s="15">
        <f t="shared" si="111"/>
        <v>0.30066592756745814</v>
      </c>
      <c r="AP785" s="47">
        <v>-0.88040257220600004</v>
      </c>
      <c r="AQ785" s="29" t="s">
        <v>133</v>
      </c>
      <c r="AR785" s="29" t="s">
        <v>133</v>
      </c>
      <c r="AS785" s="148">
        <v>-0.28361338290482763</v>
      </c>
      <c r="AT785" s="148">
        <v>-0.17288661709517025</v>
      </c>
      <c r="AU785" s="48" t="s">
        <v>133</v>
      </c>
      <c r="AV785" s="47" t="s">
        <v>133</v>
      </c>
      <c r="AW785" s="47" t="s">
        <v>133</v>
      </c>
      <c r="AX785" s="29" t="s">
        <v>133</v>
      </c>
      <c r="AY785" s="29" t="s">
        <v>133</v>
      </c>
      <c r="AZ785" s="47" t="s">
        <v>133</v>
      </c>
      <c r="BA785" s="30">
        <v>-1</v>
      </c>
      <c r="BB785" s="42">
        <v>1</v>
      </c>
      <c r="BC785" s="31" t="s">
        <v>783</v>
      </c>
      <c r="BD785" s="31" t="s">
        <v>11667</v>
      </c>
      <c r="BE785" s="31" t="s">
        <v>1711</v>
      </c>
      <c r="BF785" s="32" t="s">
        <v>133</v>
      </c>
      <c r="BG785" s="32" t="s">
        <v>133</v>
      </c>
      <c r="BH785" s="32" t="s">
        <v>133</v>
      </c>
      <c r="BI785" s="32" t="s">
        <v>133</v>
      </c>
      <c r="BJ785" s="32" t="s">
        <v>133</v>
      </c>
      <c r="BK785" s="32" t="s">
        <v>133</v>
      </c>
      <c r="BL785" s="32" t="s">
        <v>133</v>
      </c>
      <c r="BM785" s="34" t="s">
        <v>133</v>
      </c>
      <c r="BN785" s="34" t="s">
        <v>133</v>
      </c>
      <c r="BO785" s="34" t="s">
        <v>133</v>
      </c>
      <c r="BP785" s="34" t="s">
        <v>133</v>
      </c>
      <c r="BQ785" s="16" t="e">
        <f t="shared" si="113"/>
        <v>#VALUE!</v>
      </c>
      <c r="BR785" s="16">
        <f t="shared" si="114"/>
        <v>0.30066592756745814</v>
      </c>
      <c r="BS785" s="16">
        <f t="shared" si="115"/>
        <v>0.30066592756745814</v>
      </c>
      <c r="BT785" s="35" t="s">
        <v>133</v>
      </c>
      <c r="BU785" s="35" t="s">
        <v>133</v>
      </c>
      <c r="BV785" s="35" t="s">
        <v>133</v>
      </c>
      <c r="BW785" s="35" t="s">
        <v>133</v>
      </c>
      <c r="BX785" s="36">
        <v>0</v>
      </c>
      <c r="BY785" s="37" t="s">
        <v>133</v>
      </c>
      <c r="BZ785" s="38" t="s">
        <v>133</v>
      </c>
    </row>
    <row r="786" spans="1:78" ht="50.1" customHeight="1">
      <c r="A786" s="19" t="s">
        <v>1876</v>
      </c>
      <c r="B786" s="154" t="s">
        <v>11623</v>
      </c>
      <c r="C786" s="21">
        <v>7</v>
      </c>
      <c r="D786" s="21" t="s">
        <v>11652</v>
      </c>
      <c r="E786" s="40">
        <v>6.0855560000000004</v>
      </c>
      <c r="F786" s="40">
        <v>80.945832999999993</v>
      </c>
      <c r="G786" s="41">
        <v>1</v>
      </c>
      <c r="H786" s="22">
        <v>3956.413</v>
      </c>
      <c r="I786" s="22">
        <v>60</v>
      </c>
      <c r="J786" s="23">
        <v>3308</v>
      </c>
      <c r="K786" s="23">
        <v>3530</v>
      </c>
      <c r="L786" s="23">
        <v>3086</v>
      </c>
      <c r="M786" s="24" t="s">
        <v>783</v>
      </c>
      <c r="N786" s="155" t="s">
        <v>11679</v>
      </c>
      <c r="O786" s="155" t="s">
        <v>11679</v>
      </c>
      <c r="P786" s="25" t="s">
        <v>133</v>
      </c>
      <c r="Q786" s="25" t="s">
        <v>133</v>
      </c>
      <c r="R786" s="25" t="s">
        <v>133</v>
      </c>
      <c r="S786" s="44" t="s">
        <v>133</v>
      </c>
      <c r="T786" s="27" t="s">
        <v>133</v>
      </c>
      <c r="U786" s="27" t="s">
        <v>133</v>
      </c>
      <c r="V786" s="27">
        <v>0.01</v>
      </c>
      <c r="W786" s="27" t="s">
        <v>133</v>
      </c>
      <c r="X786" s="27" t="s">
        <v>133</v>
      </c>
      <c r="Y786" s="27">
        <v>0</v>
      </c>
      <c r="Z786" s="27" t="s">
        <v>133</v>
      </c>
      <c r="AA786" s="27" t="s">
        <v>133</v>
      </c>
      <c r="AB786" s="28" t="s">
        <v>133</v>
      </c>
      <c r="AC786" s="28" t="s">
        <v>133</v>
      </c>
      <c r="AD786" s="28">
        <v>0.3</v>
      </c>
      <c r="AE786" s="28" t="s">
        <v>133</v>
      </c>
      <c r="AF786" s="28">
        <v>0.02</v>
      </c>
      <c r="AG786" s="39" t="s">
        <v>133</v>
      </c>
      <c r="AH786" s="39" t="s">
        <v>133</v>
      </c>
      <c r="AI786" s="39" t="s">
        <v>133</v>
      </c>
      <c r="AJ786" s="39" t="s">
        <v>133</v>
      </c>
      <c r="AK786" s="39" t="s">
        <v>133</v>
      </c>
      <c r="AL786" s="39">
        <v>1.2</v>
      </c>
      <c r="AM786" s="55" t="s">
        <v>133</v>
      </c>
      <c r="AN786" s="15">
        <f t="shared" si="112"/>
        <v>0.30066592756745814</v>
      </c>
      <c r="AO786" s="15">
        <f t="shared" si="111"/>
        <v>0.30066592756745814</v>
      </c>
      <c r="AP786" s="47">
        <v>-0.88040257220600004</v>
      </c>
      <c r="AQ786" s="29" t="s">
        <v>133</v>
      </c>
      <c r="AR786" s="29" t="s">
        <v>133</v>
      </c>
      <c r="AS786" s="148">
        <v>-0.28361338290482763</v>
      </c>
      <c r="AT786" s="148">
        <v>-0.17288661709517025</v>
      </c>
      <c r="AU786" s="48" t="s">
        <v>133</v>
      </c>
      <c r="AV786" s="47" t="s">
        <v>133</v>
      </c>
      <c r="AW786" s="47" t="s">
        <v>133</v>
      </c>
      <c r="AX786" s="29" t="s">
        <v>133</v>
      </c>
      <c r="AY786" s="29" t="s">
        <v>133</v>
      </c>
      <c r="AZ786" s="47" t="s">
        <v>133</v>
      </c>
      <c r="BA786" s="30">
        <v>-1</v>
      </c>
      <c r="BB786" s="42">
        <v>1</v>
      </c>
      <c r="BC786" s="31" t="s">
        <v>783</v>
      </c>
      <c r="BD786" s="31" t="s">
        <v>11667</v>
      </c>
      <c r="BE786" s="31" t="s">
        <v>1711</v>
      </c>
      <c r="BF786" s="32" t="s">
        <v>133</v>
      </c>
      <c r="BG786" s="32" t="s">
        <v>133</v>
      </c>
      <c r="BH786" s="32" t="s">
        <v>133</v>
      </c>
      <c r="BI786" s="32" t="s">
        <v>133</v>
      </c>
      <c r="BJ786" s="32" t="s">
        <v>133</v>
      </c>
      <c r="BK786" s="32" t="s">
        <v>133</v>
      </c>
      <c r="BL786" s="32" t="s">
        <v>133</v>
      </c>
      <c r="BM786" s="34" t="s">
        <v>133</v>
      </c>
      <c r="BN786" s="34" t="s">
        <v>133</v>
      </c>
      <c r="BO786" s="34" t="s">
        <v>133</v>
      </c>
      <c r="BP786" s="34" t="s">
        <v>133</v>
      </c>
      <c r="BQ786" s="16" t="e">
        <f t="shared" si="113"/>
        <v>#VALUE!</v>
      </c>
      <c r="BR786" s="16">
        <f t="shared" si="114"/>
        <v>0.30066592756745814</v>
      </c>
      <c r="BS786" s="16">
        <f t="shared" si="115"/>
        <v>0.30066592756745814</v>
      </c>
      <c r="BT786" s="35" t="s">
        <v>133</v>
      </c>
      <c r="BU786" s="35" t="s">
        <v>133</v>
      </c>
      <c r="BV786" s="35" t="s">
        <v>133</v>
      </c>
      <c r="BW786" s="35" t="s">
        <v>133</v>
      </c>
      <c r="BX786" s="36">
        <v>0</v>
      </c>
      <c r="BY786" s="37" t="s">
        <v>133</v>
      </c>
      <c r="BZ786" s="38" t="s">
        <v>133</v>
      </c>
    </row>
    <row r="787" spans="1:78" ht="50.1" customHeight="1">
      <c r="A787" s="19" t="s">
        <v>1877</v>
      </c>
      <c r="B787" s="154" t="s">
        <v>11623</v>
      </c>
      <c r="C787" s="21">
        <v>7</v>
      </c>
      <c r="D787" s="21" t="s">
        <v>11652</v>
      </c>
      <c r="E787" s="40">
        <v>6.0875000000000004</v>
      </c>
      <c r="F787" s="40">
        <v>80.952222000000006</v>
      </c>
      <c r="G787" s="41">
        <v>1</v>
      </c>
      <c r="H787" s="22">
        <v>4846.4130000000005</v>
      </c>
      <c r="I787" s="22">
        <v>60</v>
      </c>
      <c r="J787" s="23">
        <v>4474</v>
      </c>
      <c r="K787" s="23">
        <v>4736</v>
      </c>
      <c r="L787" s="23">
        <v>4212</v>
      </c>
      <c r="M787" s="24" t="s">
        <v>783</v>
      </c>
      <c r="N787" s="155" t="s">
        <v>11679</v>
      </c>
      <c r="O787" s="155" t="s">
        <v>11679</v>
      </c>
      <c r="P787" s="25" t="s">
        <v>133</v>
      </c>
      <c r="Q787" s="25" t="s">
        <v>133</v>
      </c>
      <c r="R787" s="25" t="s">
        <v>133</v>
      </c>
      <c r="S787" s="44" t="s">
        <v>133</v>
      </c>
      <c r="T787" s="27" t="s">
        <v>133</v>
      </c>
      <c r="U787" s="27" t="s">
        <v>133</v>
      </c>
      <c r="V787" s="27">
        <v>0.01</v>
      </c>
      <c r="W787" s="27" t="s">
        <v>133</v>
      </c>
      <c r="X787" s="27" t="s">
        <v>133</v>
      </c>
      <c r="Y787" s="27">
        <v>0</v>
      </c>
      <c r="Z787" s="27" t="s">
        <v>133</v>
      </c>
      <c r="AA787" s="27" t="s">
        <v>133</v>
      </c>
      <c r="AB787" s="28" t="s">
        <v>133</v>
      </c>
      <c r="AC787" s="28" t="s">
        <v>133</v>
      </c>
      <c r="AD787" s="28">
        <v>0.3</v>
      </c>
      <c r="AE787" s="28" t="s">
        <v>133</v>
      </c>
      <c r="AF787" s="28">
        <v>0.02</v>
      </c>
      <c r="AG787" s="39" t="s">
        <v>133</v>
      </c>
      <c r="AH787" s="39" t="s">
        <v>133</v>
      </c>
      <c r="AI787" s="39" t="s">
        <v>133</v>
      </c>
      <c r="AJ787" s="39" t="s">
        <v>133</v>
      </c>
      <c r="AK787" s="39" t="s">
        <v>133</v>
      </c>
      <c r="AL787" s="39">
        <v>2.2000000000000002</v>
      </c>
      <c r="AM787" s="55" t="s">
        <v>133</v>
      </c>
      <c r="AN787" s="15">
        <f t="shared" si="112"/>
        <v>0.30066592756745814</v>
      </c>
      <c r="AO787" s="15">
        <f t="shared" si="111"/>
        <v>0.30066592756745814</v>
      </c>
      <c r="AP787" s="47">
        <v>-0.88040257220600004</v>
      </c>
      <c r="AQ787" s="29" t="s">
        <v>133</v>
      </c>
      <c r="AR787" s="29" t="s">
        <v>133</v>
      </c>
      <c r="AS787" s="148">
        <v>-0.28361338290482763</v>
      </c>
      <c r="AT787" s="148">
        <v>-0.17288661709517025</v>
      </c>
      <c r="AU787" s="48" t="s">
        <v>133</v>
      </c>
      <c r="AV787" s="47" t="s">
        <v>133</v>
      </c>
      <c r="AW787" s="47" t="s">
        <v>133</v>
      </c>
      <c r="AX787" s="29" t="s">
        <v>133</v>
      </c>
      <c r="AY787" s="29" t="s">
        <v>133</v>
      </c>
      <c r="AZ787" s="47" t="s">
        <v>133</v>
      </c>
      <c r="BA787" s="30">
        <v>-1</v>
      </c>
      <c r="BB787" s="42">
        <v>1</v>
      </c>
      <c r="BC787" s="31" t="s">
        <v>783</v>
      </c>
      <c r="BD787" s="31" t="s">
        <v>11667</v>
      </c>
      <c r="BE787" s="31" t="s">
        <v>1711</v>
      </c>
      <c r="BF787" s="32" t="s">
        <v>133</v>
      </c>
      <c r="BG787" s="32" t="s">
        <v>133</v>
      </c>
      <c r="BH787" s="32" t="s">
        <v>133</v>
      </c>
      <c r="BI787" s="32" t="s">
        <v>133</v>
      </c>
      <c r="BJ787" s="32" t="s">
        <v>133</v>
      </c>
      <c r="BK787" s="32" t="s">
        <v>133</v>
      </c>
      <c r="BL787" s="32" t="s">
        <v>133</v>
      </c>
      <c r="BM787" s="34" t="s">
        <v>133</v>
      </c>
      <c r="BN787" s="34" t="s">
        <v>133</v>
      </c>
      <c r="BO787" s="34" t="s">
        <v>133</v>
      </c>
      <c r="BP787" s="34" t="s">
        <v>133</v>
      </c>
      <c r="BQ787" s="16" t="e">
        <f t="shared" si="113"/>
        <v>#VALUE!</v>
      </c>
      <c r="BR787" s="16">
        <f t="shared" si="114"/>
        <v>0.30066592756745814</v>
      </c>
      <c r="BS787" s="16">
        <f t="shared" si="115"/>
        <v>0.30066592756745814</v>
      </c>
      <c r="BT787" s="35" t="s">
        <v>133</v>
      </c>
      <c r="BU787" s="35" t="s">
        <v>133</v>
      </c>
      <c r="BV787" s="35" t="s">
        <v>133</v>
      </c>
      <c r="BW787" s="35" t="s">
        <v>133</v>
      </c>
      <c r="BX787" s="36">
        <v>0</v>
      </c>
      <c r="BY787" s="37" t="s">
        <v>133</v>
      </c>
      <c r="BZ787" s="38" t="s">
        <v>133</v>
      </c>
    </row>
    <row r="788" spans="1:78" ht="50.1" customHeight="1">
      <c r="A788" s="19" t="s">
        <v>1878</v>
      </c>
      <c r="B788" s="154" t="s">
        <v>11623</v>
      </c>
      <c r="C788" s="21">
        <v>7</v>
      </c>
      <c r="D788" s="21" t="s">
        <v>11652</v>
      </c>
      <c r="E788" s="40">
        <v>6.1027779999999998</v>
      </c>
      <c r="F788" s="40">
        <v>80.954166999999998</v>
      </c>
      <c r="G788" s="41">
        <v>1</v>
      </c>
      <c r="H788" s="22">
        <v>4346.4130000000005</v>
      </c>
      <c r="I788" s="22">
        <v>60</v>
      </c>
      <c r="J788" s="23">
        <v>3788</v>
      </c>
      <c r="K788" s="23">
        <v>4026</v>
      </c>
      <c r="L788" s="23">
        <v>3550</v>
      </c>
      <c r="M788" s="24" t="s">
        <v>783</v>
      </c>
      <c r="N788" s="155" t="s">
        <v>11679</v>
      </c>
      <c r="O788" s="155" t="s">
        <v>11679</v>
      </c>
      <c r="P788" s="25" t="s">
        <v>133</v>
      </c>
      <c r="Q788" s="25" t="s">
        <v>133</v>
      </c>
      <c r="R788" s="25" t="s">
        <v>133</v>
      </c>
      <c r="S788" s="44" t="s">
        <v>133</v>
      </c>
      <c r="T788" s="27" t="s">
        <v>133</v>
      </c>
      <c r="U788" s="27" t="s">
        <v>133</v>
      </c>
      <c r="V788" s="27">
        <v>0.01</v>
      </c>
      <c r="W788" s="27" t="s">
        <v>133</v>
      </c>
      <c r="X788" s="27" t="s">
        <v>133</v>
      </c>
      <c r="Y788" s="27">
        <v>0</v>
      </c>
      <c r="Z788" s="27" t="s">
        <v>133</v>
      </c>
      <c r="AA788" s="27" t="s">
        <v>133</v>
      </c>
      <c r="AB788" s="28" t="s">
        <v>133</v>
      </c>
      <c r="AC788" s="28" t="s">
        <v>133</v>
      </c>
      <c r="AD788" s="28">
        <v>0.3</v>
      </c>
      <c r="AE788" s="28" t="s">
        <v>133</v>
      </c>
      <c r="AF788" s="28">
        <v>0.02</v>
      </c>
      <c r="AG788" s="39" t="s">
        <v>133</v>
      </c>
      <c r="AH788" s="39" t="s">
        <v>133</v>
      </c>
      <c r="AI788" s="39" t="s">
        <v>133</v>
      </c>
      <c r="AJ788" s="39" t="s">
        <v>133</v>
      </c>
      <c r="AK788" s="39" t="s">
        <v>133</v>
      </c>
      <c r="AL788" s="39">
        <v>2</v>
      </c>
      <c r="AM788" s="55" t="s">
        <v>133</v>
      </c>
      <c r="AN788" s="15">
        <f t="shared" si="112"/>
        <v>0.30066592756745814</v>
      </c>
      <c r="AO788" s="15">
        <f t="shared" si="111"/>
        <v>0.30066592756745814</v>
      </c>
      <c r="AP788" s="47">
        <v>-0.88040257220600004</v>
      </c>
      <c r="AQ788" s="29" t="s">
        <v>133</v>
      </c>
      <c r="AR788" s="29" t="s">
        <v>133</v>
      </c>
      <c r="AS788" s="148">
        <v>-0.28361338290482763</v>
      </c>
      <c r="AT788" s="148">
        <v>-0.17288661709517025</v>
      </c>
      <c r="AU788" s="48" t="s">
        <v>133</v>
      </c>
      <c r="AV788" s="47" t="s">
        <v>133</v>
      </c>
      <c r="AW788" s="47" t="s">
        <v>133</v>
      </c>
      <c r="AX788" s="29" t="s">
        <v>133</v>
      </c>
      <c r="AY788" s="29" t="s">
        <v>133</v>
      </c>
      <c r="AZ788" s="47" t="s">
        <v>133</v>
      </c>
      <c r="BA788" s="30">
        <v>-1</v>
      </c>
      <c r="BB788" s="42">
        <v>1</v>
      </c>
      <c r="BC788" s="31" t="s">
        <v>783</v>
      </c>
      <c r="BD788" s="31" t="s">
        <v>11667</v>
      </c>
      <c r="BE788" s="31" t="s">
        <v>1711</v>
      </c>
      <c r="BF788" s="32" t="s">
        <v>133</v>
      </c>
      <c r="BG788" s="32" t="s">
        <v>133</v>
      </c>
      <c r="BH788" s="32" t="s">
        <v>133</v>
      </c>
      <c r="BI788" s="32" t="s">
        <v>133</v>
      </c>
      <c r="BJ788" s="32" t="s">
        <v>133</v>
      </c>
      <c r="BK788" s="32" t="s">
        <v>133</v>
      </c>
      <c r="BL788" s="32" t="s">
        <v>133</v>
      </c>
      <c r="BM788" s="34" t="s">
        <v>133</v>
      </c>
      <c r="BN788" s="34" t="s">
        <v>133</v>
      </c>
      <c r="BO788" s="34" t="s">
        <v>133</v>
      </c>
      <c r="BP788" s="34" t="s">
        <v>133</v>
      </c>
      <c r="BQ788" s="16" t="e">
        <f t="shared" si="113"/>
        <v>#VALUE!</v>
      </c>
      <c r="BR788" s="16">
        <f t="shared" si="114"/>
        <v>0.30066592756745814</v>
      </c>
      <c r="BS788" s="16">
        <f t="shared" si="115"/>
        <v>0.30066592756745814</v>
      </c>
      <c r="BT788" s="35" t="s">
        <v>133</v>
      </c>
      <c r="BU788" s="35" t="s">
        <v>133</v>
      </c>
      <c r="BV788" s="35" t="s">
        <v>133</v>
      </c>
      <c r="BW788" s="35" t="s">
        <v>133</v>
      </c>
      <c r="BX788" s="36">
        <v>0</v>
      </c>
      <c r="BY788" s="37" t="s">
        <v>133</v>
      </c>
      <c r="BZ788" s="38" t="s">
        <v>133</v>
      </c>
    </row>
    <row r="789" spans="1:78" ht="50.1" customHeight="1">
      <c r="A789" s="19" t="s">
        <v>1879</v>
      </c>
      <c r="B789" s="154" t="s">
        <v>11623</v>
      </c>
      <c r="C789" s="21">
        <v>7</v>
      </c>
      <c r="D789" s="21" t="s">
        <v>11653</v>
      </c>
      <c r="E789" s="40">
        <v>6.1222219999999998</v>
      </c>
      <c r="F789" s="40">
        <v>80.086111000000002</v>
      </c>
      <c r="G789" s="41">
        <v>1</v>
      </c>
      <c r="H789" s="22">
        <v>3436.413</v>
      </c>
      <c r="I789" s="22">
        <v>100</v>
      </c>
      <c r="J789" s="23">
        <v>2666</v>
      </c>
      <c r="K789" s="23">
        <v>2972</v>
      </c>
      <c r="L789" s="23">
        <v>2360</v>
      </c>
      <c r="M789" s="24" t="s">
        <v>783</v>
      </c>
      <c r="N789" s="155" t="s">
        <v>11679</v>
      </c>
      <c r="O789" s="155" t="s">
        <v>11679</v>
      </c>
      <c r="P789" s="25" t="s">
        <v>133</v>
      </c>
      <c r="Q789" s="25" t="s">
        <v>133</v>
      </c>
      <c r="R789" s="25" t="s">
        <v>133</v>
      </c>
      <c r="S789" s="44" t="s">
        <v>133</v>
      </c>
      <c r="T789" s="27" t="s">
        <v>133</v>
      </c>
      <c r="U789" s="27" t="s">
        <v>133</v>
      </c>
      <c r="V789" s="27">
        <v>0.01</v>
      </c>
      <c r="W789" s="27" t="s">
        <v>133</v>
      </c>
      <c r="X789" s="27" t="s">
        <v>133</v>
      </c>
      <c r="Y789" s="27">
        <v>0</v>
      </c>
      <c r="Z789" s="27" t="s">
        <v>133</v>
      </c>
      <c r="AA789" s="27" t="s">
        <v>133</v>
      </c>
      <c r="AB789" s="28" t="s">
        <v>133</v>
      </c>
      <c r="AC789" s="28" t="s">
        <v>133</v>
      </c>
      <c r="AD789" s="28">
        <v>0.3</v>
      </c>
      <c r="AE789" s="28" t="s">
        <v>133</v>
      </c>
      <c r="AF789" s="28">
        <v>0.02</v>
      </c>
      <c r="AG789" s="39" t="s">
        <v>133</v>
      </c>
      <c r="AH789" s="39" t="s">
        <v>133</v>
      </c>
      <c r="AI789" s="39" t="s">
        <v>133</v>
      </c>
      <c r="AJ789" s="39" t="s">
        <v>133</v>
      </c>
      <c r="AK789" s="39" t="s">
        <v>133</v>
      </c>
      <c r="AL789" s="39">
        <v>2.2999999999999998</v>
      </c>
      <c r="AM789" s="55" t="s">
        <v>133</v>
      </c>
      <c r="AN789" s="15">
        <f t="shared" si="112"/>
        <v>0.30066592756745814</v>
      </c>
      <c r="AO789" s="15">
        <f t="shared" si="111"/>
        <v>0.30066592756745814</v>
      </c>
      <c r="AP789" s="47">
        <v>-0.88040257220600004</v>
      </c>
      <c r="AQ789" s="29" t="s">
        <v>133</v>
      </c>
      <c r="AR789" s="29" t="s">
        <v>133</v>
      </c>
      <c r="AS789" s="148">
        <v>-0.28361338290482763</v>
      </c>
      <c r="AT789" s="148">
        <v>-0.17288661709517025</v>
      </c>
      <c r="AU789" s="48" t="s">
        <v>133</v>
      </c>
      <c r="AV789" s="47" t="s">
        <v>133</v>
      </c>
      <c r="AW789" s="47" t="s">
        <v>133</v>
      </c>
      <c r="AX789" s="29" t="s">
        <v>133</v>
      </c>
      <c r="AY789" s="29" t="s">
        <v>133</v>
      </c>
      <c r="AZ789" s="47" t="s">
        <v>133</v>
      </c>
      <c r="BA789" s="30">
        <v>-1</v>
      </c>
      <c r="BB789" s="42">
        <v>1</v>
      </c>
      <c r="BC789" s="31" t="s">
        <v>783</v>
      </c>
      <c r="BD789" s="31" t="s">
        <v>11667</v>
      </c>
      <c r="BE789" s="31" t="s">
        <v>1711</v>
      </c>
      <c r="BF789" s="32" t="s">
        <v>133</v>
      </c>
      <c r="BG789" s="32" t="s">
        <v>133</v>
      </c>
      <c r="BH789" s="32" t="s">
        <v>133</v>
      </c>
      <c r="BI789" s="32" t="s">
        <v>133</v>
      </c>
      <c r="BJ789" s="32" t="s">
        <v>133</v>
      </c>
      <c r="BK789" s="32" t="s">
        <v>133</v>
      </c>
      <c r="BL789" s="32" t="s">
        <v>133</v>
      </c>
      <c r="BM789" s="34" t="s">
        <v>133</v>
      </c>
      <c r="BN789" s="34" t="s">
        <v>133</v>
      </c>
      <c r="BO789" s="34" t="s">
        <v>133</v>
      </c>
      <c r="BP789" s="34" t="s">
        <v>133</v>
      </c>
      <c r="BQ789" s="16" t="e">
        <f t="shared" si="113"/>
        <v>#VALUE!</v>
      </c>
      <c r="BR789" s="16">
        <f t="shared" si="114"/>
        <v>0.30066592756745814</v>
      </c>
      <c r="BS789" s="16">
        <f t="shared" si="115"/>
        <v>0.30066592756745814</v>
      </c>
      <c r="BT789" s="35" t="s">
        <v>133</v>
      </c>
      <c r="BU789" s="35" t="s">
        <v>133</v>
      </c>
      <c r="BV789" s="35" t="s">
        <v>133</v>
      </c>
      <c r="BW789" s="35" t="s">
        <v>133</v>
      </c>
      <c r="BX789" s="36">
        <v>0</v>
      </c>
      <c r="BY789" s="37" t="s">
        <v>133</v>
      </c>
      <c r="BZ789" s="38" t="s">
        <v>133</v>
      </c>
    </row>
    <row r="790" spans="1:78" ht="50.1" customHeight="1">
      <c r="A790" s="19" t="s">
        <v>1880</v>
      </c>
      <c r="B790" s="154" t="s">
        <v>11623</v>
      </c>
      <c r="C790" s="21">
        <v>7</v>
      </c>
      <c r="D790" s="21" t="s">
        <v>11654</v>
      </c>
      <c r="E790" s="40">
        <v>6.170833</v>
      </c>
      <c r="F790" s="40">
        <v>88.166667000000004</v>
      </c>
      <c r="G790" s="41">
        <v>1</v>
      </c>
      <c r="H790" s="22">
        <v>4436.4130000000005</v>
      </c>
      <c r="I790" s="22">
        <v>60</v>
      </c>
      <c r="J790" s="23">
        <v>3909</v>
      </c>
      <c r="K790" s="23">
        <v>4157</v>
      </c>
      <c r="L790" s="23">
        <v>3661</v>
      </c>
      <c r="M790" s="24" t="s">
        <v>783</v>
      </c>
      <c r="N790" s="155" t="s">
        <v>11679</v>
      </c>
      <c r="O790" s="155" t="s">
        <v>11679</v>
      </c>
      <c r="P790" s="25" t="s">
        <v>133</v>
      </c>
      <c r="Q790" s="25" t="s">
        <v>133</v>
      </c>
      <c r="R790" s="25" t="s">
        <v>133</v>
      </c>
      <c r="S790" s="44" t="s">
        <v>133</v>
      </c>
      <c r="T790" s="27" t="s">
        <v>133</v>
      </c>
      <c r="U790" s="27" t="s">
        <v>133</v>
      </c>
      <c r="V790" s="27">
        <v>0.01</v>
      </c>
      <c r="W790" s="27" t="s">
        <v>133</v>
      </c>
      <c r="X790" s="27" t="s">
        <v>133</v>
      </c>
      <c r="Y790" s="27">
        <v>0</v>
      </c>
      <c r="Z790" s="27" t="s">
        <v>133</v>
      </c>
      <c r="AA790" s="27" t="s">
        <v>133</v>
      </c>
      <c r="AB790" s="28" t="s">
        <v>133</v>
      </c>
      <c r="AC790" s="28" t="s">
        <v>133</v>
      </c>
      <c r="AD790" s="28">
        <v>0.3</v>
      </c>
      <c r="AE790" s="28" t="s">
        <v>133</v>
      </c>
      <c r="AF790" s="28">
        <v>0.02</v>
      </c>
      <c r="AG790" s="39" t="s">
        <v>133</v>
      </c>
      <c r="AH790" s="39" t="s">
        <v>133</v>
      </c>
      <c r="AI790" s="39" t="s">
        <v>133</v>
      </c>
      <c r="AJ790" s="39" t="s">
        <v>133</v>
      </c>
      <c r="AK790" s="39" t="s">
        <v>133</v>
      </c>
      <c r="AL790" s="39">
        <v>6.5</v>
      </c>
      <c r="AM790" s="55" t="s">
        <v>133</v>
      </c>
      <c r="AN790" s="15">
        <f t="shared" si="112"/>
        <v>0.30066592756745814</v>
      </c>
      <c r="AO790" s="15">
        <f t="shared" si="111"/>
        <v>0.30066592756745814</v>
      </c>
      <c r="AP790" s="47">
        <v>-0.88040257220600004</v>
      </c>
      <c r="AQ790" s="29" t="s">
        <v>133</v>
      </c>
      <c r="AR790" s="29" t="s">
        <v>133</v>
      </c>
      <c r="AS790" s="148">
        <v>-0.28361338290482763</v>
      </c>
      <c r="AT790" s="148">
        <v>-0.17288661709517025</v>
      </c>
      <c r="AU790" s="48" t="s">
        <v>133</v>
      </c>
      <c r="AV790" s="47" t="s">
        <v>133</v>
      </c>
      <c r="AW790" s="47" t="s">
        <v>133</v>
      </c>
      <c r="AX790" s="29" t="s">
        <v>133</v>
      </c>
      <c r="AY790" s="29" t="s">
        <v>133</v>
      </c>
      <c r="AZ790" s="47" t="s">
        <v>133</v>
      </c>
      <c r="BA790" s="30">
        <v>-1</v>
      </c>
      <c r="BB790" s="42">
        <v>1</v>
      </c>
      <c r="BC790" s="31" t="s">
        <v>783</v>
      </c>
      <c r="BD790" s="31" t="s">
        <v>11667</v>
      </c>
      <c r="BE790" s="31" t="s">
        <v>1711</v>
      </c>
      <c r="BF790" s="32" t="s">
        <v>133</v>
      </c>
      <c r="BG790" s="32" t="s">
        <v>133</v>
      </c>
      <c r="BH790" s="32" t="s">
        <v>133</v>
      </c>
      <c r="BI790" s="32" t="s">
        <v>133</v>
      </c>
      <c r="BJ790" s="32" t="s">
        <v>133</v>
      </c>
      <c r="BK790" s="32" t="s">
        <v>133</v>
      </c>
      <c r="BL790" s="32" t="s">
        <v>133</v>
      </c>
      <c r="BM790" s="34" t="s">
        <v>133</v>
      </c>
      <c r="BN790" s="34" t="s">
        <v>133</v>
      </c>
      <c r="BO790" s="34" t="s">
        <v>133</v>
      </c>
      <c r="BP790" s="34" t="s">
        <v>133</v>
      </c>
      <c r="BQ790" s="16" t="e">
        <f t="shared" si="113"/>
        <v>#VALUE!</v>
      </c>
      <c r="BR790" s="16">
        <f t="shared" si="114"/>
        <v>0.30066592756745814</v>
      </c>
      <c r="BS790" s="16">
        <f t="shared" si="115"/>
        <v>0.30066592756745814</v>
      </c>
      <c r="BT790" s="35" t="s">
        <v>133</v>
      </c>
      <c r="BU790" s="35" t="s">
        <v>133</v>
      </c>
      <c r="BV790" s="35" t="s">
        <v>133</v>
      </c>
      <c r="BW790" s="35" t="s">
        <v>133</v>
      </c>
      <c r="BX790" s="36">
        <v>0</v>
      </c>
      <c r="BY790" s="37" t="s">
        <v>133</v>
      </c>
      <c r="BZ790" s="38" t="s">
        <v>133</v>
      </c>
    </row>
    <row r="791" spans="1:78" ht="50.1" customHeight="1">
      <c r="A791" s="19" t="s">
        <v>1881</v>
      </c>
      <c r="B791" s="154" t="s">
        <v>11623</v>
      </c>
      <c r="C791" s="21">
        <v>7</v>
      </c>
      <c r="E791" s="40" t="s">
        <v>11655</v>
      </c>
      <c r="G791" s="41">
        <v>1</v>
      </c>
      <c r="H791" s="22">
        <v>5036.4130000000005</v>
      </c>
      <c r="I791" s="22">
        <v>70</v>
      </c>
      <c r="J791" s="23">
        <v>4703</v>
      </c>
      <c r="K791" s="23">
        <v>4951</v>
      </c>
      <c r="L791" s="23">
        <v>4455</v>
      </c>
      <c r="M791" s="24" t="s">
        <v>783</v>
      </c>
      <c r="N791" s="155" t="s">
        <v>11679</v>
      </c>
      <c r="O791" s="155" t="s">
        <v>11679</v>
      </c>
      <c r="P791" s="25" t="s">
        <v>133</v>
      </c>
      <c r="Q791" s="25" t="s">
        <v>133</v>
      </c>
      <c r="R791" s="25" t="s">
        <v>133</v>
      </c>
      <c r="S791" s="44" t="s">
        <v>133</v>
      </c>
      <c r="T791" s="27" t="s">
        <v>133</v>
      </c>
      <c r="U791" s="27" t="s">
        <v>133</v>
      </c>
      <c r="V791" s="27">
        <v>0.01</v>
      </c>
      <c r="W791" s="27" t="s">
        <v>133</v>
      </c>
      <c r="X791" s="27" t="s">
        <v>133</v>
      </c>
      <c r="Y791" s="27">
        <v>0</v>
      </c>
      <c r="Z791" s="27" t="s">
        <v>133</v>
      </c>
      <c r="AA791" s="27" t="s">
        <v>133</v>
      </c>
      <c r="AB791" s="28" t="s">
        <v>133</v>
      </c>
      <c r="AC791" s="28" t="s">
        <v>133</v>
      </c>
      <c r="AD791" s="28">
        <v>0.3</v>
      </c>
      <c r="AE791" s="28" t="s">
        <v>133</v>
      </c>
      <c r="AF791" s="28">
        <v>0.02</v>
      </c>
      <c r="AG791" s="39" t="s">
        <v>133</v>
      </c>
      <c r="AH791" s="39" t="s">
        <v>133</v>
      </c>
      <c r="AI791" s="39" t="s">
        <v>133</v>
      </c>
      <c r="AJ791" s="39" t="s">
        <v>133</v>
      </c>
      <c r="AK791" s="39" t="s">
        <v>133</v>
      </c>
      <c r="AL791" s="39">
        <v>5</v>
      </c>
      <c r="AM791" s="55" t="s">
        <v>133</v>
      </c>
      <c r="AN791" s="15">
        <f t="shared" si="112"/>
        <v>0.30066592756745814</v>
      </c>
      <c r="AO791" s="15">
        <f t="shared" si="111"/>
        <v>0.30066592756745814</v>
      </c>
      <c r="AP791" s="47">
        <v>-0.88040257220600004</v>
      </c>
      <c r="AQ791" s="29" t="s">
        <v>133</v>
      </c>
      <c r="AR791" s="29" t="s">
        <v>133</v>
      </c>
      <c r="AS791" s="148">
        <v>-0.28361338290482763</v>
      </c>
      <c r="AT791" s="148">
        <v>-0.17288661709517025</v>
      </c>
      <c r="AU791" s="48" t="s">
        <v>133</v>
      </c>
      <c r="AV791" s="47" t="s">
        <v>133</v>
      </c>
      <c r="AW791" s="47" t="s">
        <v>133</v>
      </c>
      <c r="AX791" s="29" t="s">
        <v>133</v>
      </c>
      <c r="AY791" s="29" t="s">
        <v>133</v>
      </c>
      <c r="AZ791" s="47" t="s">
        <v>133</v>
      </c>
      <c r="BA791" s="30">
        <v>-1</v>
      </c>
      <c r="BB791" s="42">
        <v>1</v>
      </c>
      <c r="BC791" s="31" t="s">
        <v>783</v>
      </c>
      <c r="BD791" s="31" t="s">
        <v>11667</v>
      </c>
      <c r="BE791" s="31" t="s">
        <v>1711</v>
      </c>
      <c r="BF791" s="32" t="s">
        <v>133</v>
      </c>
      <c r="BG791" s="32" t="s">
        <v>133</v>
      </c>
      <c r="BH791" s="32" t="s">
        <v>133</v>
      </c>
      <c r="BI791" s="32" t="s">
        <v>133</v>
      </c>
      <c r="BJ791" s="32" t="s">
        <v>133</v>
      </c>
      <c r="BK791" s="32" t="s">
        <v>133</v>
      </c>
      <c r="BL791" s="32" t="s">
        <v>133</v>
      </c>
      <c r="BM791" s="34" t="s">
        <v>133</v>
      </c>
      <c r="BN791" s="34" t="s">
        <v>133</v>
      </c>
      <c r="BO791" s="34" t="s">
        <v>133</v>
      </c>
      <c r="BP791" s="34" t="s">
        <v>133</v>
      </c>
      <c r="BQ791" s="16" t="e">
        <f t="shared" si="113"/>
        <v>#VALUE!</v>
      </c>
      <c r="BR791" s="16">
        <f t="shared" si="114"/>
        <v>0.30066592756745814</v>
      </c>
      <c r="BS791" s="16">
        <f t="shared" si="115"/>
        <v>0.30066592756745814</v>
      </c>
      <c r="BT791" s="35" t="s">
        <v>133</v>
      </c>
      <c r="BU791" s="35" t="s">
        <v>133</v>
      </c>
      <c r="BV791" s="35" t="s">
        <v>133</v>
      </c>
      <c r="BW791" s="35" t="s">
        <v>133</v>
      </c>
      <c r="BX791" s="36">
        <v>0</v>
      </c>
      <c r="BY791" s="37" t="s">
        <v>133</v>
      </c>
      <c r="BZ791" s="38" t="s">
        <v>133</v>
      </c>
    </row>
    <row r="792" spans="1:78" ht="50.1" customHeight="1">
      <c r="A792" s="19" t="s">
        <v>1882</v>
      </c>
      <c r="B792" s="20" t="s">
        <v>11912</v>
      </c>
      <c r="C792" s="21">
        <v>8</v>
      </c>
      <c r="D792" s="21" t="s">
        <v>11684</v>
      </c>
      <c r="E792" s="40">
        <v>-12.2</v>
      </c>
      <c r="F792" s="40">
        <v>96.9</v>
      </c>
      <c r="G792" s="41">
        <v>1</v>
      </c>
      <c r="H792" s="22">
        <v>3400</v>
      </c>
      <c r="I792" s="22">
        <v>80</v>
      </c>
      <c r="J792" s="23">
        <v>2950</v>
      </c>
      <c r="K792" s="23">
        <f>J792+85</f>
        <v>3035</v>
      </c>
      <c r="L792" s="23">
        <f>J792-85</f>
        <v>2865</v>
      </c>
      <c r="M792" s="24" t="s">
        <v>11688</v>
      </c>
      <c r="N792" s="25" t="s">
        <v>133</v>
      </c>
      <c r="O792" s="25" t="s">
        <v>133</v>
      </c>
      <c r="P792" s="25" t="s">
        <v>133</v>
      </c>
      <c r="Q792" s="25" t="s">
        <v>133</v>
      </c>
      <c r="R792" s="25" t="s">
        <v>133</v>
      </c>
      <c r="S792" s="44" t="s">
        <v>133</v>
      </c>
      <c r="T792" s="27" t="s">
        <v>133</v>
      </c>
      <c r="U792" s="27" t="s">
        <v>133</v>
      </c>
      <c r="V792" s="27">
        <v>0.01</v>
      </c>
      <c r="W792" s="27" t="s">
        <v>133</v>
      </c>
      <c r="X792" s="27" t="s">
        <v>133</v>
      </c>
      <c r="Y792" s="27">
        <v>0</v>
      </c>
      <c r="Z792" s="27" t="s">
        <v>133</v>
      </c>
      <c r="AA792" s="27" t="s">
        <v>133</v>
      </c>
      <c r="AB792" s="28" t="s">
        <v>133</v>
      </c>
      <c r="AC792" s="28" t="s">
        <v>133</v>
      </c>
      <c r="AD792" s="28">
        <v>0.3</v>
      </c>
      <c r="AE792" s="28" t="s">
        <v>133</v>
      </c>
      <c r="AF792" s="28">
        <v>0.02</v>
      </c>
      <c r="AG792" s="39" t="s">
        <v>133</v>
      </c>
      <c r="AH792" s="39" t="s">
        <v>133</v>
      </c>
      <c r="AI792" s="39" t="s">
        <v>133</v>
      </c>
      <c r="AJ792" s="39" t="s">
        <v>133</v>
      </c>
      <c r="AK792" s="39" t="s">
        <v>133</v>
      </c>
      <c r="AL792" s="39">
        <v>0.6</v>
      </c>
      <c r="AM792" s="55" t="s">
        <v>133</v>
      </c>
      <c r="AN792" s="15">
        <f t="shared" ref="AN792:AN811" si="116">SQRT(SUMSQ(IF(OR(X792="n/a",X792="nd"),0,X792),IF(OR(Y792="n/a",Y792="nd"),0,Y792),IF(OR(Z792="n/a",Z792="nd"),0,Z792),IF(OR(AA792="n/a",AA792="nd"),0,AA792),IF(OR(AB792="n/a",AB792="nd"),0,AB792),IF(OR(AC792="n/a",AC792="nd"),0,AC792),IF(OR(AD792="n/a",AD792="nd"),0,AD792),IF(OR(AE792="n/a",AE792="nd"),0,AE792),IF(OR(AF792="n/a",AF792="nd"),0,AF792),IF(OR(AG792="n/a",AG792="nd"),0,AG792),IF(OR(AH792="n/a",AH792="nd"),0,AH792),IF(OR(AI792="n/a",AI792="nd"),0,AI792)))</f>
        <v>0.30066592756745814</v>
      </c>
      <c r="AO792" s="15">
        <f t="shared" ref="AO792:AO811" si="117">SQRT(SUMSQ(IF(OR(X792="n/a",X792="nd"),0,X792),IF(OR(Y792="n/a",Y792="nd"),0,Y792),IF(OR(Z792="n/a",Z792="nd"),0,Z792),IF(OR(AB792="n/a",AB792="nd"),0,AB792),IF(OR(AC792="n/a",AC792="nd"),0,AC792),IF(OR(AD792="n/a",AD792="nd"),0,AD792),IF(OR(AE792="n/a",AE792="nd"),0,AE792),IF(OR(AF792="n/a",AF792="nd"),0,AF792),IF(OR(AG792="n/a",AG792="nd"),0,AG792),IF(OR(AH792="n/a",AH792="nd"),0,AH792),IF(OR(AI792="n/a",AI792="nd"),0,AI792)))</f>
        <v>0.30066592756745814</v>
      </c>
      <c r="AP792" s="47">
        <v>-0.88040257220600004</v>
      </c>
      <c r="AQ792" s="29" t="s">
        <v>133</v>
      </c>
      <c r="AR792" s="29" t="s">
        <v>133</v>
      </c>
      <c r="AS792" s="148">
        <v>-0.28361338290482763</v>
      </c>
      <c r="AT792" s="148">
        <v>-0.17288661709517025</v>
      </c>
      <c r="AU792" s="48" t="s">
        <v>133</v>
      </c>
      <c r="AV792" s="47" t="s">
        <v>133</v>
      </c>
      <c r="AW792" s="47" t="s">
        <v>133</v>
      </c>
      <c r="AX792" s="29" t="s">
        <v>133</v>
      </c>
      <c r="AY792" s="29" t="s">
        <v>133</v>
      </c>
      <c r="AZ792" s="47" t="s">
        <v>133</v>
      </c>
      <c r="BA792" s="30">
        <v>0</v>
      </c>
      <c r="BB792" s="42">
        <v>1</v>
      </c>
      <c r="BC792" s="31" t="s">
        <v>408</v>
      </c>
      <c r="BD792" s="31" t="s">
        <v>11701</v>
      </c>
      <c r="BE792" s="31" t="s">
        <v>6046</v>
      </c>
      <c r="BF792" s="32">
        <f t="shared" ref="BF792:BF793" si="118">(AT792+AS792)/2</f>
        <v>-0.22824999999999895</v>
      </c>
      <c r="BG792" s="32">
        <f t="shared" ref="BG792:BG793" si="119">(AT792-AS792)/2</f>
        <v>5.5363382904828687E-2</v>
      </c>
      <c r="BH792" s="32" t="s">
        <v>133</v>
      </c>
      <c r="BI792" s="32" t="s">
        <v>133</v>
      </c>
      <c r="BJ792" s="32" t="s">
        <v>133</v>
      </c>
      <c r="BK792" s="32" t="s">
        <v>133</v>
      </c>
      <c r="BL792" s="32" t="s">
        <v>133</v>
      </c>
      <c r="BM792" s="34" t="s">
        <v>133</v>
      </c>
      <c r="BN792" s="34" t="s">
        <v>133</v>
      </c>
      <c r="BO792" s="34" t="s">
        <v>133</v>
      </c>
      <c r="BP792" s="34" t="s">
        <v>133</v>
      </c>
      <c r="BQ792" s="16">
        <f t="shared" si="113"/>
        <v>0.82824999999999893</v>
      </c>
      <c r="BR792" s="16">
        <f t="shared" si="114"/>
        <v>0.30572063091434748</v>
      </c>
      <c r="BS792" s="16">
        <f t="shared" si="115"/>
        <v>0.30572063091434748</v>
      </c>
      <c r="BT792" s="35" t="s">
        <v>133</v>
      </c>
      <c r="BU792" s="35" t="s">
        <v>133</v>
      </c>
      <c r="BV792" s="35" t="s">
        <v>133</v>
      </c>
      <c r="BW792" s="35" t="s">
        <v>133</v>
      </c>
      <c r="BX792" s="36">
        <v>0</v>
      </c>
      <c r="BY792" s="37" t="s">
        <v>133</v>
      </c>
      <c r="BZ792" s="38" t="s">
        <v>133</v>
      </c>
    </row>
    <row r="793" spans="1:78" ht="50.1" customHeight="1">
      <c r="A793" s="19" t="s">
        <v>1883</v>
      </c>
      <c r="B793" s="20" t="s">
        <v>11912</v>
      </c>
      <c r="C793" s="21">
        <v>8</v>
      </c>
      <c r="D793" s="21" t="s">
        <v>11685</v>
      </c>
      <c r="E793" s="40">
        <v>-12.2</v>
      </c>
      <c r="F793" s="40">
        <v>96.9</v>
      </c>
      <c r="G793" s="41">
        <v>1</v>
      </c>
      <c r="H793" s="22">
        <v>3180</v>
      </c>
      <c r="I793" s="22">
        <v>80</v>
      </c>
      <c r="J793" s="23">
        <v>2730</v>
      </c>
      <c r="K793" s="23">
        <f>J793+85</f>
        <v>2815</v>
      </c>
      <c r="L793" s="23">
        <f>J793-85</f>
        <v>2645</v>
      </c>
      <c r="M793" s="24" t="s">
        <v>11689</v>
      </c>
      <c r="N793" s="25" t="s">
        <v>133</v>
      </c>
      <c r="O793" s="25" t="s">
        <v>133</v>
      </c>
      <c r="P793" s="25" t="s">
        <v>133</v>
      </c>
      <c r="Q793" s="25" t="s">
        <v>133</v>
      </c>
      <c r="R793" s="25" t="s">
        <v>133</v>
      </c>
      <c r="S793" s="44" t="s">
        <v>133</v>
      </c>
      <c r="T793" s="27" t="s">
        <v>133</v>
      </c>
      <c r="U793" s="27" t="s">
        <v>133</v>
      </c>
      <c r="V793" s="27">
        <v>0.01</v>
      </c>
      <c r="W793" s="27" t="s">
        <v>133</v>
      </c>
      <c r="X793" s="27" t="s">
        <v>133</v>
      </c>
      <c r="Y793" s="27">
        <v>0</v>
      </c>
      <c r="Z793" s="27" t="s">
        <v>133</v>
      </c>
      <c r="AA793" s="27" t="s">
        <v>133</v>
      </c>
      <c r="AB793" s="28" t="s">
        <v>133</v>
      </c>
      <c r="AC793" s="28" t="s">
        <v>133</v>
      </c>
      <c r="AD793" s="28">
        <v>0.3</v>
      </c>
      <c r="AE793" s="28" t="s">
        <v>133</v>
      </c>
      <c r="AF793" s="28">
        <v>0.02</v>
      </c>
      <c r="AG793" s="39" t="s">
        <v>133</v>
      </c>
      <c r="AH793" s="39" t="s">
        <v>133</v>
      </c>
      <c r="AI793" s="39" t="s">
        <v>133</v>
      </c>
      <c r="AJ793" s="39" t="s">
        <v>133</v>
      </c>
      <c r="AK793" s="39" t="s">
        <v>133</v>
      </c>
      <c r="AL793" s="39">
        <v>0.15</v>
      </c>
      <c r="AM793" s="55" t="s">
        <v>133</v>
      </c>
      <c r="AN793" s="15">
        <f t="shared" si="116"/>
        <v>0.30066592756745814</v>
      </c>
      <c r="AO793" s="15">
        <f t="shared" si="117"/>
        <v>0.30066592756745814</v>
      </c>
      <c r="AP793" s="47">
        <v>-0.88040257220600004</v>
      </c>
      <c r="AQ793" s="29" t="s">
        <v>133</v>
      </c>
      <c r="AR793" s="29" t="s">
        <v>133</v>
      </c>
      <c r="AS793" s="148">
        <v>-0.28361338290482802</v>
      </c>
      <c r="AT793" s="148">
        <v>-0.17288661709517</v>
      </c>
      <c r="AU793" s="48" t="s">
        <v>133</v>
      </c>
      <c r="AV793" s="47" t="s">
        <v>133</v>
      </c>
      <c r="AW793" s="47" t="s">
        <v>133</v>
      </c>
      <c r="AX793" s="29" t="s">
        <v>133</v>
      </c>
      <c r="AY793" s="29" t="s">
        <v>133</v>
      </c>
      <c r="AZ793" s="47" t="s">
        <v>133</v>
      </c>
      <c r="BA793" s="30">
        <v>0</v>
      </c>
      <c r="BB793" s="42">
        <v>1</v>
      </c>
      <c r="BC793" s="31" t="s">
        <v>408</v>
      </c>
      <c r="BD793" s="31" t="s">
        <v>11702</v>
      </c>
      <c r="BE793" s="31" t="s">
        <v>6046</v>
      </c>
      <c r="BF793" s="32">
        <f t="shared" si="118"/>
        <v>-0.22824999999999901</v>
      </c>
      <c r="BG793" s="32">
        <f t="shared" si="119"/>
        <v>5.5363382904829006E-2</v>
      </c>
      <c r="BH793" s="32" t="s">
        <v>133</v>
      </c>
      <c r="BI793" s="32" t="s">
        <v>133</v>
      </c>
      <c r="BJ793" s="32" t="s">
        <v>133</v>
      </c>
      <c r="BK793" s="32" t="s">
        <v>133</v>
      </c>
      <c r="BL793" s="32" t="s">
        <v>133</v>
      </c>
      <c r="BM793" s="34" t="s">
        <v>133</v>
      </c>
      <c r="BN793" s="34" t="s">
        <v>133</v>
      </c>
      <c r="BO793" s="34" t="s">
        <v>133</v>
      </c>
      <c r="BP793" s="34" t="s">
        <v>133</v>
      </c>
      <c r="BQ793" s="16">
        <f t="shared" si="113"/>
        <v>0.37824999999999898</v>
      </c>
      <c r="BR793" s="16">
        <f t="shared" si="114"/>
        <v>0.30572063091434748</v>
      </c>
      <c r="BS793" s="16">
        <f t="shared" si="115"/>
        <v>0.30572063091434748</v>
      </c>
      <c r="BT793" s="35" t="s">
        <v>133</v>
      </c>
      <c r="BU793" s="35" t="s">
        <v>133</v>
      </c>
      <c r="BV793" s="35" t="s">
        <v>133</v>
      </c>
      <c r="BW793" s="35" t="s">
        <v>133</v>
      </c>
      <c r="BX793" s="36">
        <v>0</v>
      </c>
      <c r="BY793" s="37" t="s">
        <v>133</v>
      </c>
      <c r="BZ793" s="38" t="s">
        <v>133</v>
      </c>
    </row>
    <row r="794" spans="1:78" ht="50.1" customHeight="1">
      <c r="A794" s="19" t="s">
        <v>1884</v>
      </c>
      <c r="B794" s="20" t="s">
        <v>11912</v>
      </c>
      <c r="C794" s="21">
        <v>8</v>
      </c>
      <c r="D794" s="21" t="s">
        <v>11686</v>
      </c>
      <c r="E794" s="40">
        <v>-12.2</v>
      </c>
      <c r="F794" s="40">
        <v>96.9</v>
      </c>
      <c r="G794" s="41">
        <v>1</v>
      </c>
      <c r="H794" s="22">
        <v>4010</v>
      </c>
      <c r="I794" s="22">
        <v>80</v>
      </c>
      <c r="J794" s="23">
        <v>3560</v>
      </c>
      <c r="K794" s="23">
        <f>J794+85</f>
        <v>3645</v>
      </c>
      <c r="L794" s="23">
        <f>J794-85</f>
        <v>3475</v>
      </c>
      <c r="M794" s="24" t="s">
        <v>11690</v>
      </c>
      <c r="N794" s="25" t="s">
        <v>133</v>
      </c>
      <c r="O794" s="25" t="s">
        <v>133</v>
      </c>
      <c r="P794" s="25" t="s">
        <v>133</v>
      </c>
      <c r="Q794" s="25" t="s">
        <v>133</v>
      </c>
      <c r="R794" s="25" t="s">
        <v>133</v>
      </c>
      <c r="S794" s="44" t="s">
        <v>133</v>
      </c>
      <c r="T794" s="27" t="s">
        <v>133</v>
      </c>
      <c r="U794" s="27" t="s">
        <v>133</v>
      </c>
      <c r="V794" s="27">
        <v>0.01</v>
      </c>
      <c r="W794" s="27" t="s">
        <v>133</v>
      </c>
      <c r="X794" s="27" t="s">
        <v>133</v>
      </c>
      <c r="Y794" s="27">
        <v>0</v>
      </c>
      <c r="Z794" s="27" t="s">
        <v>133</v>
      </c>
      <c r="AA794" s="27" t="s">
        <v>133</v>
      </c>
      <c r="AB794" s="28" t="s">
        <v>133</v>
      </c>
      <c r="AC794" s="28" t="s">
        <v>133</v>
      </c>
      <c r="AD794" s="28">
        <v>0.3</v>
      </c>
      <c r="AE794" s="28" t="s">
        <v>133</v>
      </c>
      <c r="AF794" s="28">
        <v>0.02</v>
      </c>
      <c r="AG794" s="39" t="s">
        <v>133</v>
      </c>
      <c r="AH794" s="39" t="s">
        <v>133</v>
      </c>
      <c r="AI794" s="39" t="s">
        <v>133</v>
      </c>
      <c r="AJ794" s="39" t="s">
        <v>133</v>
      </c>
      <c r="AK794" s="39" t="s">
        <v>133</v>
      </c>
      <c r="AL794" s="39">
        <v>-0.15</v>
      </c>
      <c r="AM794" s="55" t="s">
        <v>133</v>
      </c>
      <c r="AN794" s="15">
        <f t="shared" si="116"/>
        <v>0.30066592756745814</v>
      </c>
      <c r="AO794" s="15">
        <f t="shared" si="117"/>
        <v>0.30066592756745814</v>
      </c>
      <c r="AP794" s="47">
        <v>-0.88040257220600004</v>
      </c>
      <c r="AQ794" s="29" t="s">
        <v>133</v>
      </c>
      <c r="AR794" s="29" t="s">
        <v>133</v>
      </c>
      <c r="AS794" s="148">
        <v>-0.28361338290482802</v>
      </c>
      <c r="AT794" s="148">
        <v>-0.17288661709517</v>
      </c>
      <c r="AU794" s="48" t="s">
        <v>133</v>
      </c>
      <c r="AV794" s="47" t="s">
        <v>133</v>
      </c>
      <c r="AW794" s="47" t="s">
        <v>133</v>
      </c>
      <c r="AX794" s="29" t="s">
        <v>133</v>
      </c>
      <c r="AY794" s="29" t="s">
        <v>133</v>
      </c>
      <c r="AZ794" s="47" t="s">
        <v>133</v>
      </c>
      <c r="BA794" s="30">
        <v>-1</v>
      </c>
      <c r="BB794" s="42">
        <v>1</v>
      </c>
      <c r="BC794" s="31" t="s">
        <v>408</v>
      </c>
      <c r="BD794" s="31" t="s">
        <v>11703</v>
      </c>
      <c r="BE794" s="31" t="s">
        <v>1711</v>
      </c>
      <c r="BF794" s="32" t="s">
        <v>133</v>
      </c>
      <c r="BG794" s="32" t="s">
        <v>133</v>
      </c>
      <c r="BH794" s="32" t="s">
        <v>133</v>
      </c>
      <c r="BI794" s="32" t="s">
        <v>133</v>
      </c>
      <c r="BJ794" s="32" t="s">
        <v>133</v>
      </c>
      <c r="BK794" s="32" t="s">
        <v>133</v>
      </c>
      <c r="BL794" s="32" t="s">
        <v>133</v>
      </c>
      <c r="BM794" s="34" t="s">
        <v>133</v>
      </c>
      <c r="BN794" s="34" t="s">
        <v>133</v>
      </c>
      <c r="BO794" s="34" t="s">
        <v>133</v>
      </c>
      <c r="BP794" s="34" t="s">
        <v>133</v>
      </c>
      <c r="BQ794" s="16" t="e">
        <f t="shared" si="113"/>
        <v>#VALUE!</v>
      </c>
      <c r="BR794" s="16">
        <f t="shared" si="114"/>
        <v>0.30066592756745814</v>
      </c>
      <c r="BS794" s="16">
        <f t="shared" si="115"/>
        <v>0.30066592756745814</v>
      </c>
      <c r="BT794" s="35" t="s">
        <v>133</v>
      </c>
      <c r="BU794" s="35" t="s">
        <v>133</v>
      </c>
      <c r="BV794" s="35" t="s">
        <v>133</v>
      </c>
      <c r="BW794" s="35" t="s">
        <v>133</v>
      </c>
      <c r="BX794" s="36">
        <v>0</v>
      </c>
      <c r="BY794" s="37" t="s">
        <v>133</v>
      </c>
      <c r="BZ794" s="38" t="s">
        <v>133</v>
      </c>
    </row>
    <row r="795" spans="1:78" ht="50.1" customHeight="1">
      <c r="A795" s="19" t="s">
        <v>1885</v>
      </c>
      <c r="B795" s="20" t="s">
        <v>11912</v>
      </c>
      <c r="C795" s="21">
        <v>8</v>
      </c>
      <c r="D795" s="21" t="s">
        <v>11685</v>
      </c>
      <c r="E795" s="40">
        <v>-12.2</v>
      </c>
      <c r="F795" s="40">
        <v>96.9</v>
      </c>
      <c r="G795" s="41">
        <v>1</v>
      </c>
      <c r="H795" s="22">
        <v>3140</v>
      </c>
      <c r="I795" s="22">
        <v>80</v>
      </c>
      <c r="J795" s="23">
        <v>2690</v>
      </c>
      <c r="K795" s="23">
        <f>J795+85</f>
        <v>2775</v>
      </c>
      <c r="L795" s="23">
        <f>J795-85</f>
        <v>2605</v>
      </c>
      <c r="M795" s="24" t="s">
        <v>11691</v>
      </c>
      <c r="N795" s="25" t="s">
        <v>133</v>
      </c>
      <c r="O795" s="25" t="s">
        <v>133</v>
      </c>
      <c r="P795" s="25" t="s">
        <v>133</v>
      </c>
      <c r="Q795" s="25" t="s">
        <v>133</v>
      </c>
      <c r="R795" s="25" t="s">
        <v>133</v>
      </c>
      <c r="S795" s="44" t="s">
        <v>133</v>
      </c>
      <c r="T795" s="27" t="s">
        <v>133</v>
      </c>
      <c r="U795" s="27" t="s">
        <v>133</v>
      </c>
      <c r="V795" s="27">
        <v>0.01</v>
      </c>
      <c r="W795" s="27" t="s">
        <v>133</v>
      </c>
      <c r="X795" s="27" t="s">
        <v>133</v>
      </c>
      <c r="Y795" s="27">
        <v>0</v>
      </c>
      <c r="Z795" s="27" t="s">
        <v>133</v>
      </c>
      <c r="AA795" s="27" t="s">
        <v>133</v>
      </c>
      <c r="AB795" s="28" t="s">
        <v>133</v>
      </c>
      <c r="AC795" s="28" t="s">
        <v>133</v>
      </c>
      <c r="AD795" s="28">
        <v>0.3</v>
      </c>
      <c r="AE795" s="28" t="s">
        <v>133</v>
      </c>
      <c r="AF795" s="28">
        <v>0.02</v>
      </c>
      <c r="AG795" s="39" t="s">
        <v>133</v>
      </c>
      <c r="AH795" s="39" t="s">
        <v>133</v>
      </c>
      <c r="AI795" s="39" t="s">
        <v>133</v>
      </c>
      <c r="AJ795" s="39" t="s">
        <v>133</v>
      </c>
      <c r="AK795" s="39" t="s">
        <v>133</v>
      </c>
      <c r="AL795" s="39">
        <v>0.15</v>
      </c>
      <c r="AM795" s="55" t="s">
        <v>133</v>
      </c>
      <c r="AN795" s="15">
        <f t="shared" si="116"/>
        <v>0.30066592756745814</v>
      </c>
      <c r="AO795" s="15">
        <f t="shared" si="117"/>
        <v>0.30066592756745814</v>
      </c>
      <c r="AP795" s="47">
        <v>-0.88040257220600004</v>
      </c>
      <c r="AQ795" s="29" t="s">
        <v>133</v>
      </c>
      <c r="AR795" s="29" t="s">
        <v>133</v>
      </c>
      <c r="AS795" s="148">
        <v>-0.28361338290482802</v>
      </c>
      <c r="AT795" s="148">
        <v>-0.17288661709517</v>
      </c>
      <c r="AU795" s="48" t="s">
        <v>133</v>
      </c>
      <c r="AV795" s="47" t="s">
        <v>133</v>
      </c>
      <c r="AW795" s="47" t="s">
        <v>133</v>
      </c>
      <c r="AX795" s="29" t="s">
        <v>133</v>
      </c>
      <c r="AY795" s="29" t="s">
        <v>133</v>
      </c>
      <c r="AZ795" s="47" t="s">
        <v>133</v>
      </c>
      <c r="BA795" s="30">
        <v>0</v>
      </c>
      <c r="BB795" s="42">
        <v>1</v>
      </c>
      <c r="BC795" s="31" t="s">
        <v>408</v>
      </c>
      <c r="BD795" s="31" t="s">
        <v>11702</v>
      </c>
      <c r="BE795" s="31" t="s">
        <v>6046</v>
      </c>
      <c r="BF795" s="32">
        <f t="shared" ref="BF795:BF798" si="120">(AT795+AS795)/2</f>
        <v>-0.22824999999999901</v>
      </c>
      <c r="BG795" s="32">
        <f t="shared" ref="BG795:BG798" si="121">(AT795-AS795)/2</f>
        <v>5.5363382904829006E-2</v>
      </c>
      <c r="BH795" s="32" t="s">
        <v>133</v>
      </c>
      <c r="BI795" s="32" t="s">
        <v>133</v>
      </c>
      <c r="BJ795" s="32" t="s">
        <v>133</v>
      </c>
      <c r="BK795" s="32" t="s">
        <v>133</v>
      </c>
      <c r="BL795" s="32" t="s">
        <v>133</v>
      </c>
      <c r="BM795" s="34" t="s">
        <v>133</v>
      </c>
      <c r="BN795" s="34" t="s">
        <v>133</v>
      </c>
      <c r="BO795" s="34" t="s">
        <v>133</v>
      </c>
      <c r="BP795" s="34" t="s">
        <v>133</v>
      </c>
      <c r="BQ795" s="16">
        <f t="shared" si="113"/>
        <v>0.37824999999999898</v>
      </c>
      <c r="BR795" s="16">
        <f t="shared" si="114"/>
        <v>0.30572063091434748</v>
      </c>
      <c r="BS795" s="16">
        <f t="shared" si="115"/>
        <v>0.30572063091434748</v>
      </c>
      <c r="BT795" s="35" t="s">
        <v>133</v>
      </c>
      <c r="BU795" s="35" t="s">
        <v>133</v>
      </c>
      <c r="BV795" s="35" t="s">
        <v>133</v>
      </c>
      <c r="BW795" s="35" t="s">
        <v>133</v>
      </c>
      <c r="BX795" s="36">
        <v>0</v>
      </c>
      <c r="BY795" s="37" t="s">
        <v>133</v>
      </c>
      <c r="BZ795" s="38" t="s">
        <v>133</v>
      </c>
    </row>
    <row r="796" spans="1:78" ht="50.1" customHeight="1">
      <c r="A796" s="19" t="s">
        <v>1886</v>
      </c>
      <c r="B796" s="20" t="s">
        <v>11912</v>
      </c>
      <c r="C796" s="21">
        <v>8</v>
      </c>
      <c r="D796" s="21" t="s">
        <v>11685</v>
      </c>
      <c r="E796" s="40">
        <v>-12.2</v>
      </c>
      <c r="F796" s="40">
        <v>96.9</v>
      </c>
      <c r="G796" s="41">
        <v>1</v>
      </c>
      <c r="H796" s="22">
        <v>3690</v>
      </c>
      <c r="I796" s="22">
        <v>80</v>
      </c>
      <c r="J796" s="23">
        <v>3240</v>
      </c>
      <c r="K796" s="23">
        <f t="shared" ref="K796:K797" si="122">J796+85</f>
        <v>3325</v>
      </c>
      <c r="L796" s="23">
        <f t="shared" ref="L796:L797" si="123">J796-85</f>
        <v>3155</v>
      </c>
      <c r="M796" s="24" t="s">
        <v>11692</v>
      </c>
      <c r="N796" s="25" t="s">
        <v>133</v>
      </c>
      <c r="O796" s="25" t="s">
        <v>133</v>
      </c>
      <c r="P796" s="25" t="s">
        <v>133</v>
      </c>
      <c r="Q796" s="25" t="s">
        <v>133</v>
      </c>
      <c r="R796" s="25" t="s">
        <v>133</v>
      </c>
      <c r="S796" s="44" t="s">
        <v>133</v>
      </c>
      <c r="T796" s="27" t="s">
        <v>133</v>
      </c>
      <c r="U796" s="27" t="s">
        <v>133</v>
      </c>
      <c r="V796" s="27">
        <v>0.01</v>
      </c>
      <c r="W796" s="27" t="s">
        <v>133</v>
      </c>
      <c r="X796" s="27" t="s">
        <v>133</v>
      </c>
      <c r="Y796" s="27">
        <v>0</v>
      </c>
      <c r="Z796" s="27" t="s">
        <v>133</v>
      </c>
      <c r="AA796" s="27" t="s">
        <v>133</v>
      </c>
      <c r="AB796" s="28" t="s">
        <v>133</v>
      </c>
      <c r="AC796" s="28" t="s">
        <v>133</v>
      </c>
      <c r="AD796" s="28">
        <v>0.3</v>
      </c>
      <c r="AE796" s="28" t="s">
        <v>133</v>
      </c>
      <c r="AF796" s="28">
        <v>0.02</v>
      </c>
      <c r="AG796" s="39" t="s">
        <v>133</v>
      </c>
      <c r="AH796" s="39" t="s">
        <v>133</v>
      </c>
      <c r="AI796" s="39" t="s">
        <v>133</v>
      </c>
      <c r="AJ796" s="39" t="s">
        <v>133</v>
      </c>
      <c r="AK796" s="39" t="s">
        <v>133</v>
      </c>
      <c r="AL796" s="39">
        <v>0.35</v>
      </c>
      <c r="AM796" s="55" t="s">
        <v>133</v>
      </c>
      <c r="AN796" s="15">
        <f t="shared" si="116"/>
        <v>0.30066592756745814</v>
      </c>
      <c r="AO796" s="15">
        <f t="shared" si="117"/>
        <v>0.30066592756745814</v>
      </c>
      <c r="AP796" s="47">
        <v>-0.88040257220600004</v>
      </c>
      <c r="AQ796" s="29" t="s">
        <v>133</v>
      </c>
      <c r="AR796" s="29" t="s">
        <v>133</v>
      </c>
      <c r="AS796" s="148">
        <v>-0.28361338290482802</v>
      </c>
      <c r="AT796" s="148">
        <v>-0.17288661709517</v>
      </c>
      <c r="AU796" s="48" t="s">
        <v>133</v>
      </c>
      <c r="AV796" s="47" t="s">
        <v>133</v>
      </c>
      <c r="AW796" s="47" t="s">
        <v>133</v>
      </c>
      <c r="AX796" s="29" t="s">
        <v>133</v>
      </c>
      <c r="AY796" s="29" t="s">
        <v>133</v>
      </c>
      <c r="AZ796" s="47" t="s">
        <v>133</v>
      </c>
      <c r="BA796" s="30">
        <v>0</v>
      </c>
      <c r="BB796" s="42">
        <v>1</v>
      </c>
      <c r="BC796" s="31" t="s">
        <v>408</v>
      </c>
      <c r="BD796" s="31" t="s">
        <v>11702</v>
      </c>
      <c r="BE796" s="31" t="s">
        <v>6046</v>
      </c>
      <c r="BF796" s="32">
        <f t="shared" si="120"/>
        <v>-0.22824999999999901</v>
      </c>
      <c r="BG796" s="32">
        <f t="shared" si="121"/>
        <v>5.5363382904829006E-2</v>
      </c>
      <c r="BH796" s="32" t="s">
        <v>133</v>
      </c>
      <c r="BI796" s="32" t="s">
        <v>133</v>
      </c>
      <c r="BJ796" s="32" t="s">
        <v>133</v>
      </c>
      <c r="BK796" s="32" t="s">
        <v>133</v>
      </c>
      <c r="BL796" s="32" t="s">
        <v>133</v>
      </c>
      <c r="BM796" s="34" t="s">
        <v>133</v>
      </c>
      <c r="BN796" s="34" t="s">
        <v>133</v>
      </c>
      <c r="BO796" s="34" t="s">
        <v>133</v>
      </c>
      <c r="BP796" s="34" t="s">
        <v>133</v>
      </c>
      <c r="BQ796" s="16">
        <f t="shared" si="113"/>
        <v>0.57824999999999904</v>
      </c>
      <c r="BR796" s="16">
        <f t="shared" si="114"/>
        <v>0.30572063091434748</v>
      </c>
      <c r="BS796" s="16">
        <f t="shared" si="115"/>
        <v>0.30572063091434748</v>
      </c>
      <c r="BT796" s="35" t="s">
        <v>133</v>
      </c>
      <c r="BU796" s="35" t="s">
        <v>133</v>
      </c>
      <c r="BV796" s="35" t="s">
        <v>133</v>
      </c>
      <c r="BW796" s="35" t="s">
        <v>133</v>
      </c>
      <c r="BX796" s="36">
        <v>0</v>
      </c>
      <c r="BY796" s="37" t="s">
        <v>133</v>
      </c>
      <c r="BZ796" s="38" t="s">
        <v>133</v>
      </c>
    </row>
    <row r="797" spans="1:78" ht="50.1" customHeight="1">
      <c r="A797" s="19" t="s">
        <v>1887</v>
      </c>
      <c r="B797" s="20" t="s">
        <v>11912</v>
      </c>
      <c r="C797" s="21">
        <v>8</v>
      </c>
      <c r="D797" s="21" t="s">
        <v>11685</v>
      </c>
      <c r="E797" s="40">
        <v>-12.2</v>
      </c>
      <c r="F797" s="40">
        <v>96.9</v>
      </c>
      <c r="G797" s="41">
        <v>1</v>
      </c>
      <c r="H797" s="22">
        <v>3710</v>
      </c>
      <c r="I797" s="22">
        <v>80</v>
      </c>
      <c r="J797" s="23">
        <v>3260</v>
      </c>
      <c r="K797" s="23">
        <f t="shared" si="122"/>
        <v>3345</v>
      </c>
      <c r="L797" s="23">
        <f t="shared" si="123"/>
        <v>3175</v>
      </c>
      <c r="M797" s="24" t="s">
        <v>11692</v>
      </c>
      <c r="N797" s="25" t="s">
        <v>133</v>
      </c>
      <c r="O797" s="25" t="s">
        <v>133</v>
      </c>
      <c r="P797" s="25" t="s">
        <v>133</v>
      </c>
      <c r="Q797" s="25" t="s">
        <v>133</v>
      </c>
      <c r="R797" s="25" t="s">
        <v>133</v>
      </c>
      <c r="S797" s="44" t="s">
        <v>133</v>
      </c>
      <c r="T797" s="27" t="s">
        <v>133</v>
      </c>
      <c r="U797" s="27" t="s">
        <v>133</v>
      </c>
      <c r="V797" s="27">
        <v>0.01</v>
      </c>
      <c r="W797" s="27" t="s">
        <v>133</v>
      </c>
      <c r="X797" s="27" t="s">
        <v>133</v>
      </c>
      <c r="Y797" s="27">
        <v>0</v>
      </c>
      <c r="Z797" s="27" t="s">
        <v>133</v>
      </c>
      <c r="AA797" s="27" t="s">
        <v>133</v>
      </c>
      <c r="AB797" s="28" t="s">
        <v>133</v>
      </c>
      <c r="AC797" s="28" t="s">
        <v>133</v>
      </c>
      <c r="AD797" s="28">
        <v>0.3</v>
      </c>
      <c r="AE797" s="28" t="s">
        <v>133</v>
      </c>
      <c r="AF797" s="28">
        <v>0.02</v>
      </c>
      <c r="AG797" s="39" t="s">
        <v>133</v>
      </c>
      <c r="AH797" s="39" t="s">
        <v>133</v>
      </c>
      <c r="AI797" s="39" t="s">
        <v>133</v>
      </c>
      <c r="AJ797" s="39" t="s">
        <v>133</v>
      </c>
      <c r="AK797" s="39" t="s">
        <v>133</v>
      </c>
      <c r="AL797" s="39">
        <v>0.35</v>
      </c>
      <c r="AM797" s="55" t="s">
        <v>133</v>
      </c>
      <c r="AN797" s="15">
        <f t="shared" si="116"/>
        <v>0.30066592756745814</v>
      </c>
      <c r="AO797" s="15">
        <f t="shared" si="117"/>
        <v>0.30066592756745814</v>
      </c>
      <c r="AP797" s="47">
        <v>-0.88040257220600004</v>
      </c>
      <c r="AQ797" s="29" t="s">
        <v>133</v>
      </c>
      <c r="AR797" s="29" t="s">
        <v>133</v>
      </c>
      <c r="AS797" s="148">
        <v>-0.28361338290482802</v>
      </c>
      <c r="AT797" s="148">
        <v>-0.17288661709517</v>
      </c>
      <c r="AU797" s="48" t="s">
        <v>133</v>
      </c>
      <c r="AV797" s="47" t="s">
        <v>133</v>
      </c>
      <c r="AW797" s="47" t="s">
        <v>133</v>
      </c>
      <c r="AX797" s="29" t="s">
        <v>133</v>
      </c>
      <c r="AY797" s="29" t="s">
        <v>133</v>
      </c>
      <c r="AZ797" s="47" t="s">
        <v>133</v>
      </c>
      <c r="BA797" s="30">
        <v>-1</v>
      </c>
      <c r="BB797" s="42">
        <v>1</v>
      </c>
      <c r="BC797" s="31" t="s">
        <v>408</v>
      </c>
      <c r="BD797" s="31" t="s">
        <v>11704</v>
      </c>
      <c r="BE797" s="31" t="s">
        <v>1711</v>
      </c>
      <c r="BF797" s="32" t="s">
        <v>133</v>
      </c>
      <c r="BG797" s="32" t="s">
        <v>133</v>
      </c>
      <c r="BH797" s="32" t="s">
        <v>133</v>
      </c>
      <c r="BI797" s="32" t="s">
        <v>133</v>
      </c>
      <c r="BJ797" s="32" t="s">
        <v>133</v>
      </c>
      <c r="BK797" s="32" t="s">
        <v>133</v>
      </c>
      <c r="BL797" s="32" t="s">
        <v>133</v>
      </c>
      <c r="BM797" s="34" t="s">
        <v>133</v>
      </c>
      <c r="BN797" s="34" t="s">
        <v>133</v>
      </c>
      <c r="BO797" s="34" t="s">
        <v>133</v>
      </c>
      <c r="BP797" s="34" t="s">
        <v>133</v>
      </c>
      <c r="BQ797" s="16" t="e">
        <f t="shared" si="113"/>
        <v>#VALUE!</v>
      </c>
      <c r="BR797" s="16">
        <f t="shared" si="114"/>
        <v>0.30066592756745814</v>
      </c>
      <c r="BS797" s="16">
        <f t="shared" si="115"/>
        <v>0.30066592756745814</v>
      </c>
      <c r="BT797" s="35" t="s">
        <v>133</v>
      </c>
      <c r="BU797" s="35" t="s">
        <v>133</v>
      </c>
      <c r="BV797" s="35" t="s">
        <v>133</v>
      </c>
      <c r="BW797" s="35" t="s">
        <v>133</v>
      </c>
      <c r="BX797" s="36">
        <v>0</v>
      </c>
      <c r="BY797" s="37" t="s">
        <v>133</v>
      </c>
      <c r="BZ797" s="38" t="s">
        <v>133</v>
      </c>
    </row>
    <row r="798" spans="1:78" ht="50.1" customHeight="1">
      <c r="A798" s="19" t="s">
        <v>1888</v>
      </c>
      <c r="B798" s="20" t="s">
        <v>11912</v>
      </c>
      <c r="C798" s="21">
        <v>8</v>
      </c>
      <c r="D798" s="21" t="s">
        <v>11685</v>
      </c>
      <c r="E798" s="40">
        <v>-12.2</v>
      </c>
      <c r="F798" s="40">
        <v>96.9</v>
      </c>
      <c r="G798" s="41">
        <v>1</v>
      </c>
      <c r="H798" s="22">
        <v>1500</v>
      </c>
      <c r="I798" s="22">
        <v>60</v>
      </c>
      <c r="J798" s="23">
        <v>1050</v>
      </c>
      <c r="K798" s="23">
        <f>J798+70</f>
        <v>1120</v>
      </c>
      <c r="L798" s="23">
        <f>J798-70</f>
        <v>980</v>
      </c>
      <c r="M798" s="24" t="s">
        <v>11693</v>
      </c>
      <c r="N798" s="25" t="s">
        <v>133</v>
      </c>
      <c r="O798" s="25" t="s">
        <v>133</v>
      </c>
      <c r="P798" s="25" t="s">
        <v>133</v>
      </c>
      <c r="Q798" s="25" t="s">
        <v>133</v>
      </c>
      <c r="R798" s="25" t="s">
        <v>133</v>
      </c>
      <c r="S798" s="44" t="s">
        <v>133</v>
      </c>
      <c r="T798" s="27" t="s">
        <v>133</v>
      </c>
      <c r="U798" s="27" t="s">
        <v>133</v>
      </c>
      <c r="V798" s="27">
        <v>0.01</v>
      </c>
      <c r="W798" s="27" t="s">
        <v>133</v>
      </c>
      <c r="X798" s="27" t="s">
        <v>133</v>
      </c>
      <c r="Y798" s="27">
        <v>0</v>
      </c>
      <c r="Z798" s="27" t="s">
        <v>133</v>
      </c>
      <c r="AA798" s="27" t="s">
        <v>133</v>
      </c>
      <c r="AB798" s="28" t="s">
        <v>133</v>
      </c>
      <c r="AC798" s="28" t="s">
        <v>133</v>
      </c>
      <c r="AD798" s="28">
        <v>0.3</v>
      </c>
      <c r="AE798" s="28" t="s">
        <v>133</v>
      </c>
      <c r="AF798" s="28">
        <v>0.02</v>
      </c>
      <c r="AG798" s="39" t="s">
        <v>133</v>
      </c>
      <c r="AH798" s="39" t="s">
        <v>133</v>
      </c>
      <c r="AI798" s="39" t="s">
        <v>133</v>
      </c>
      <c r="AJ798" s="39" t="s">
        <v>133</v>
      </c>
      <c r="AK798" s="39" t="s">
        <v>133</v>
      </c>
      <c r="AL798" s="39">
        <v>-0.2</v>
      </c>
      <c r="AM798" s="55" t="s">
        <v>133</v>
      </c>
      <c r="AN798" s="15">
        <f t="shared" si="116"/>
        <v>0.30066592756745814</v>
      </c>
      <c r="AO798" s="15">
        <f t="shared" si="117"/>
        <v>0.30066592756745814</v>
      </c>
      <c r="AP798" s="47">
        <v>-0.88040257220600004</v>
      </c>
      <c r="AQ798" s="29" t="s">
        <v>133</v>
      </c>
      <c r="AR798" s="29" t="s">
        <v>133</v>
      </c>
      <c r="AS798" s="148">
        <v>-0.28361338290482802</v>
      </c>
      <c r="AT798" s="148">
        <v>-0.17288661709517</v>
      </c>
      <c r="AU798" s="48" t="s">
        <v>133</v>
      </c>
      <c r="AV798" s="47" t="s">
        <v>133</v>
      </c>
      <c r="AW798" s="47" t="s">
        <v>133</v>
      </c>
      <c r="AX798" s="29" t="s">
        <v>133</v>
      </c>
      <c r="AY798" s="29" t="s">
        <v>133</v>
      </c>
      <c r="AZ798" s="47" t="s">
        <v>133</v>
      </c>
      <c r="BA798" s="30">
        <v>0</v>
      </c>
      <c r="BB798" s="42">
        <v>1</v>
      </c>
      <c r="BC798" s="31" t="s">
        <v>408</v>
      </c>
      <c r="BD798" s="31" t="s">
        <v>11705</v>
      </c>
      <c r="BE798" s="31" t="s">
        <v>6046</v>
      </c>
      <c r="BF798" s="32">
        <f t="shared" si="120"/>
        <v>-0.22824999999999901</v>
      </c>
      <c r="BG798" s="32">
        <f t="shared" si="121"/>
        <v>5.5363382904829006E-2</v>
      </c>
      <c r="BH798" s="32" t="s">
        <v>133</v>
      </c>
      <c r="BI798" s="32" t="s">
        <v>133</v>
      </c>
      <c r="BJ798" s="32" t="s">
        <v>133</v>
      </c>
      <c r="BK798" s="32" t="s">
        <v>133</v>
      </c>
      <c r="BL798" s="32" t="s">
        <v>133</v>
      </c>
      <c r="BM798" s="34" t="s">
        <v>133</v>
      </c>
      <c r="BN798" s="34" t="s">
        <v>133</v>
      </c>
      <c r="BO798" s="34" t="s">
        <v>133</v>
      </c>
      <c r="BP798" s="34" t="s">
        <v>133</v>
      </c>
      <c r="BQ798" s="16">
        <f t="shared" si="113"/>
        <v>2.8249999999998998E-2</v>
      </c>
      <c r="BR798" s="16">
        <f t="shared" si="114"/>
        <v>0.30572063091434748</v>
      </c>
      <c r="BS798" s="16">
        <f t="shared" si="115"/>
        <v>0.30572063091434748</v>
      </c>
      <c r="BT798" s="35" t="s">
        <v>133</v>
      </c>
      <c r="BU798" s="35" t="s">
        <v>133</v>
      </c>
      <c r="BV798" s="35" t="s">
        <v>133</v>
      </c>
      <c r="BW798" s="35" t="s">
        <v>133</v>
      </c>
      <c r="BX798" s="36">
        <v>0</v>
      </c>
      <c r="BY798" s="37" t="s">
        <v>133</v>
      </c>
      <c r="BZ798" s="38" t="s">
        <v>133</v>
      </c>
    </row>
    <row r="799" spans="1:78" ht="50.1" customHeight="1">
      <c r="A799" s="19" t="s">
        <v>1889</v>
      </c>
      <c r="B799" s="20" t="s">
        <v>11912</v>
      </c>
      <c r="C799" s="21">
        <v>8</v>
      </c>
      <c r="D799" s="21" t="s">
        <v>11685</v>
      </c>
      <c r="E799" s="40">
        <v>-12.2</v>
      </c>
      <c r="F799" s="40">
        <v>96.9</v>
      </c>
      <c r="G799" s="41">
        <v>1</v>
      </c>
      <c r="H799" s="22">
        <v>2990</v>
      </c>
      <c r="I799" s="22">
        <v>70</v>
      </c>
      <c r="J799" s="23">
        <v>2540</v>
      </c>
      <c r="K799" s="23">
        <f>J799+80</f>
        <v>2620</v>
      </c>
      <c r="L799" s="23">
        <f>J799-80</f>
        <v>2460</v>
      </c>
      <c r="M799" s="24" t="s">
        <v>11693</v>
      </c>
      <c r="N799" s="25" t="s">
        <v>133</v>
      </c>
      <c r="O799" s="25" t="s">
        <v>133</v>
      </c>
      <c r="P799" s="25" t="s">
        <v>133</v>
      </c>
      <c r="Q799" s="25" t="s">
        <v>133</v>
      </c>
      <c r="R799" s="25" t="s">
        <v>133</v>
      </c>
      <c r="S799" s="44" t="s">
        <v>133</v>
      </c>
      <c r="T799" s="27" t="s">
        <v>133</v>
      </c>
      <c r="U799" s="27" t="s">
        <v>133</v>
      </c>
      <c r="V799" s="27">
        <v>0.01</v>
      </c>
      <c r="W799" s="27" t="s">
        <v>133</v>
      </c>
      <c r="X799" s="27" t="s">
        <v>133</v>
      </c>
      <c r="Y799" s="27">
        <v>0</v>
      </c>
      <c r="Z799" s="27" t="s">
        <v>133</v>
      </c>
      <c r="AA799" s="27" t="s">
        <v>133</v>
      </c>
      <c r="AB799" s="28" t="s">
        <v>133</v>
      </c>
      <c r="AC799" s="28" t="s">
        <v>133</v>
      </c>
      <c r="AD799" s="28">
        <v>0.3</v>
      </c>
      <c r="AE799" s="28" t="s">
        <v>133</v>
      </c>
      <c r="AF799" s="28">
        <v>0.02</v>
      </c>
      <c r="AG799" s="39" t="s">
        <v>133</v>
      </c>
      <c r="AH799" s="39" t="s">
        <v>133</v>
      </c>
      <c r="AI799" s="39" t="s">
        <v>133</v>
      </c>
      <c r="AJ799" s="39" t="s">
        <v>133</v>
      </c>
      <c r="AK799" s="39" t="s">
        <v>133</v>
      </c>
      <c r="AL799" s="39">
        <v>0.1</v>
      </c>
      <c r="AM799" s="55" t="s">
        <v>133</v>
      </c>
      <c r="AN799" s="15">
        <f t="shared" si="116"/>
        <v>0.30066592756745814</v>
      </c>
      <c r="AO799" s="15">
        <f t="shared" si="117"/>
        <v>0.30066592756745814</v>
      </c>
      <c r="AP799" s="47">
        <v>-0.88040257220600004</v>
      </c>
      <c r="AQ799" s="29" t="s">
        <v>133</v>
      </c>
      <c r="AR799" s="29" t="s">
        <v>133</v>
      </c>
      <c r="AS799" s="148">
        <v>-0.28361338290482802</v>
      </c>
      <c r="AT799" s="148">
        <v>-0.17288661709517</v>
      </c>
      <c r="AU799" s="48" t="s">
        <v>133</v>
      </c>
      <c r="AV799" s="47" t="s">
        <v>133</v>
      </c>
      <c r="AW799" s="47" t="s">
        <v>133</v>
      </c>
      <c r="AX799" s="29" t="s">
        <v>133</v>
      </c>
      <c r="AY799" s="29" t="s">
        <v>133</v>
      </c>
      <c r="AZ799" s="47" t="s">
        <v>133</v>
      </c>
      <c r="BA799" s="30">
        <v>0</v>
      </c>
      <c r="BB799" s="42">
        <v>1</v>
      </c>
      <c r="BC799" s="31" t="s">
        <v>408</v>
      </c>
      <c r="BD799" s="31" t="s">
        <v>11705</v>
      </c>
      <c r="BE799" s="31" t="s">
        <v>6046</v>
      </c>
      <c r="BF799" s="32">
        <f t="shared" ref="BF799:BF802" si="124">(AT799+AS799)/2</f>
        <v>-0.22824999999999901</v>
      </c>
      <c r="BG799" s="32">
        <f t="shared" ref="BG799:BG802" si="125">(AT799-AS799)/2</f>
        <v>5.5363382904829006E-2</v>
      </c>
      <c r="BH799" s="32" t="s">
        <v>133</v>
      </c>
      <c r="BI799" s="32" t="s">
        <v>133</v>
      </c>
      <c r="BJ799" s="32" t="s">
        <v>133</v>
      </c>
      <c r="BK799" s="32" t="s">
        <v>133</v>
      </c>
      <c r="BL799" s="32" t="s">
        <v>133</v>
      </c>
      <c r="BM799" s="34" t="s">
        <v>133</v>
      </c>
      <c r="BN799" s="34" t="s">
        <v>133</v>
      </c>
      <c r="BO799" s="34" t="s">
        <v>133</v>
      </c>
      <c r="BP799" s="34" t="s">
        <v>133</v>
      </c>
      <c r="BQ799" s="16">
        <f t="shared" si="113"/>
        <v>0.32824999999999904</v>
      </c>
      <c r="BR799" s="16">
        <f t="shared" si="114"/>
        <v>0.30572063091434748</v>
      </c>
      <c r="BS799" s="16">
        <f t="shared" si="115"/>
        <v>0.30572063091434748</v>
      </c>
      <c r="BT799" s="35" t="s">
        <v>133</v>
      </c>
      <c r="BU799" s="35" t="s">
        <v>133</v>
      </c>
      <c r="BV799" s="35" t="s">
        <v>133</v>
      </c>
      <c r="BW799" s="35" t="s">
        <v>133</v>
      </c>
      <c r="BX799" s="36">
        <v>0</v>
      </c>
      <c r="BY799" s="37" t="s">
        <v>133</v>
      </c>
      <c r="BZ799" s="38" t="s">
        <v>133</v>
      </c>
    </row>
    <row r="800" spans="1:78" ht="50.1" customHeight="1">
      <c r="A800" s="19" t="s">
        <v>1890</v>
      </c>
      <c r="B800" s="20" t="s">
        <v>11912</v>
      </c>
      <c r="C800" s="21">
        <v>8</v>
      </c>
      <c r="D800" s="21" t="s">
        <v>11685</v>
      </c>
      <c r="E800" s="40">
        <v>-12.2</v>
      </c>
      <c r="F800" s="40">
        <v>96.9</v>
      </c>
      <c r="G800" s="41">
        <v>1</v>
      </c>
      <c r="H800" s="22">
        <v>3470</v>
      </c>
      <c r="I800" s="22">
        <v>80</v>
      </c>
      <c r="J800" s="23">
        <v>3020</v>
      </c>
      <c r="K800" s="23">
        <f>J800+85</f>
        <v>3105</v>
      </c>
      <c r="L800" s="23">
        <f>J800-85</f>
        <v>2935</v>
      </c>
      <c r="M800" s="24" t="s">
        <v>11693</v>
      </c>
      <c r="N800" s="25" t="s">
        <v>133</v>
      </c>
      <c r="O800" s="25" t="s">
        <v>133</v>
      </c>
      <c r="P800" s="25" t="s">
        <v>133</v>
      </c>
      <c r="Q800" s="25" t="s">
        <v>133</v>
      </c>
      <c r="R800" s="25" t="s">
        <v>133</v>
      </c>
      <c r="S800" s="44" t="s">
        <v>133</v>
      </c>
      <c r="T800" s="27" t="s">
        <v>133</v>
      </c>
      <c r="U800" s="27" t="s">
        <v>133</v>
      </c>
      <c r="V800" s="27">
        <v>0.01</v>
      </c>
      <c r="W800" s="27" t="s">
        <v>133</v>
      </c>
      <c r="X800" s="27" t="s">
        <v>133</v>
      </c>
      <c r="Y800" s="27">
        <v>0</v>
      </c>
      <c r="Z800" s="27" t="s">
        <v>133</v>
      </c>
      <c r="AA800" s="27" t="s">
        <v>133</v>
      </c>
      <c r="AB800" s="28" t="s">
        <v>133</v>
      </c>
      <c r="AC800" s="28" t="s">
        <v>133</v>
      </c>
      <c r="AD800" s="28">
        <v>0.3</v>
      </c>
      <c r="AE800" s="28" t="s">
        <v>133</v>
      </c>
      <c r="AF800" s="28">
        <v>0.02</v>
      </c>
      <c r="AG800" s="39" t="s">
        <v>133</v>
      </c>
      <c r="AH800" s="39" t="s">
        <v>133</v>
      </c>
      <c r="AI800" s="39" t="s">
        <v>133</v>
      </c>
      <c r="AJ800" s="39" t="s">
        <v>133</v>
      </c>
      <c r="AK800" s="39" t="s">
        <v>133</v>
      </c>
      <c r="AL800" s="39">
        <v>0.15</v>
      </c>
      <c r="AM800" s="55" t="s">
        <v>133</v>
      </c>
      <c r="AN800" s="15">
        <f t="shared" si="116"/>
        <v>0.30066592756745814</v>
      </c>
      <c r="AO800" s="15">
        <f t="shared" si="117"/>
        <v>0.30066592756745814</v>
      </c>
      <c r="AP800" s="47">
        <v>-0.88040257220600004</v>
      </c>
      <c r="AQ800" s="29" t="s">
        <v>133</v>
      </c>
      <c r="AR800" s="29" t="s">
        <v>133</v>
      </c>
      <c r="AS800" s="148">
        <v>-0.28361338290482802</v>
      </c>
      <c r="AT800" s="148">
        <v>-0.17288661709517</v>
      </c>
      <c r="AU800" s="48" t="s">
        <v>133</v>
      </c>
      <c r="AV800" s="47" t="s">
        <v>133</v>
      </c>
      <c r="AW800" s="47" t="s">
        <v>133</v>
      </c>
      <c r="AX800" s="29" t="s">
        <v>133</v>
      </c>
      <c r="AY800" s="29" t="s">
        <v>133</v>
      </c>
      <c r="AZ800" s="47" t="s">
        <v>133</v>
      </c>
      <c r="BA800" s="30">
        <v>0</v>
      </c>
      <c r="BB800" s="42">
        <v>1</v>
      </c>
      <c r="BC800" s="31" t="s">
        <v>408</v>
      </c>
      <c r="BD800" s="31" t="s">
        <v>11705</v>
      </c>
      <c r="BE800" s="31" t="s">
        <v>6046</v>
      </c>
      <c r="BF800" s="32">
        <f t="shared" si="124"/>
        <v>-0.22824999999999901</v>
      </c>
      <c r="BG800" s="32">
        <f t="shared" si="125"/>
        <v>5.5363382904829006E-2</v>
      </c>
      <c r="BH800" s="32" t="s">
        <v>133</v>
      </c>
      <c r="BI800" s="32" t="s">
        <v>133</v>
      </c>
      <c r="BJ800" s="32" t="s">
        <v>133</v>
      </c>
      <c r="BK800" s="32" t="s">
        <v>133</v>
      </c>
      <c r="BL800" s="32" t="s">
        <v>133</v>
      </c>
      <c r="BM800" s="34" t="s">
        <v>133</v>
      </c>
      <c r="BN800" s="34" t="s">
        <v>133</v>
      </c>
      <c r="BO800" s="34" t="s">
        <v>133</v>
      </c>
      <c r="BP800" s="34" t="s">
        <v>133</v>
      </c>
      <c r="BQ800" s="16">
        <f t="shared" si="113"/>
        <v>0.37824999999999898</v>
      </c>
      <c r="BR800" s="16">
        <f t="shared" si="114"/>
        <v>0.30572063091434748</v>
      </c>
      <c r="BS800" s="16">
        <f t="shared" si="115"/>
        <v>0.30572063091434748</v>
      </c>
      <c r="BT800" s="35" t="s">
        <v>133</v>
      </c>
      <c r="BU800" s="35" t="s">
        <v>133</v>
      </c>
      <c r="BV800" s="35" t="s">
        <v>133</v>
      </c>
      <c r="BW800" s="35" t="s">
        <v>133</v>
      </c>
      <c r="BX800" s="36">
        <v>0</v>
      </c>
      <c r="BY800" s="37" t="s">
        <v>133</v>
      </c>
      <c r="BZ800" s="38" t="s">
        <v>133</v>
      </c>
    </row>
    <row r="801" spans="1:78" ht="50.1" customHeight="1">
      <c r="A801" s="19" t="s">
        <v>1891</v>
      </c>
      <c r="B801" s="20" t="s">
        <v>11912</v>
      </c>
      <c r="C801" s="21">
        <v>8</v>
      </c>
      <c r="D801" s="21" t="s">
        <v>11685</v>
      </c>
      <c r="E801" s="40">
        <v>-12.2</v>
      </c>
      <c r="F801" s="40">
        <v>96.9</v>
      </c>
      <c r="G801" s="41">
        <v>1</v>
      </c>
      <c r="H801" s="22">
        <v>3160</v>
      </c>
      <c r="I801" s="22">
        <v>50</v>
      </c>
      <c r="J801" s="23">
        <v>2710</v>
      </c>
      <c r="K801" s="23">
        <f>J801+60</f>
        <v>2770</v>
      </c>
      <c r="L801" s="23">
        <f>J801-60</f>
        <v>2650</v>
      </c>
      <c r="M801" s="24" t="s">
        <v>11693</v>
      </c>
      <c r="N801" s="25" t="s">
        <v>133</v>
      </c>
      <c r="O801" s="25" t="s">
        <v>133</v>
      </c>
      <c r="P801" s="25" t="s">
        <v>133</v>
      </c>
      <c r="Q801" s="25" t="s">
        <v>133</v>
      </c>
      <c r="R801" s="25" t="s">
        <v>133</v>
      </c>
      <c r="S801" s="44" t="s">
        <v>133</v>
      </c>
      <c r="T801" s="27" t="s">
        <v>133</v>
      </c>
      <c r="U801" s="27" t="s">
        <v>133</v>
      </c>
      <c r="V801" s="27">
        <v>0.01</v>
      </c>
      <c r="W801" s="27" t="s">
        <v>133</v>
      </c>
      <c r="X801" s="27" t="s">
        <v>133</v>
      </c>
      <c r="Y801" s="27">
        <v>0</v>
      </c>
      <c r="Z801" s="27" t="s">
        <v>133</v>
      </c>
      <c r="AA801" s="27" t="s">
        <v>133</v>
      </c>
      <c r="AB801" s="28" t="s">
        <v>133</v>
      </c>
      <c r="AC801" s="28" t="s">
        <v>133</v>
      </c>
      <c r="AD801" s="28">
        <v>0.3</v>
      </c>
      <c r="AE801" s="28" t="s">
        <v>133</v>
      </c>
      <c r="AF801" s="28">
        <v>0.02</v>
      </c>
      <c r="AG801" s="39" t="s">
        <v>133</v>
      </c>
      <c r="AH801" s="39" t="s">
        <v>133</v>
      </c>
      <c r="AI801" s="39" t="s">
        <v>133</v>
      </c>
      <c r="AJ801" s="39" t="s">
        <v>133</v>
      </c>
      <c r="AK801" s="39" t="s">
        <v>133</v>
      </c>
      <c r="AL801" s="39">
        <v>0.1</v>
      </c>
      <c r="AM801" s="55" t="s">
        <v>133</v>
      </c>
      <c r="AN801" s="15">
        <f t="shared" si="116"/>
        <v>0.30066592756745814</v>
      </c>
      <c r="AO801" s="15">
        <f t="shared" si="117"/>
        <v>0.30066592756745814</v>
      </c>
      <c r="AP801" s="47">
        <v>-0.88040257220600004</v>
      </c>
      <c r="AQ801" s="29" t="s">
        <v>133</v>
      </c>
      <c r="AR801" s="29" t="s">
        <v>133</v>
      </c>
      <c r="AS801" s="148">
        <v>-0.28361338290482802</v>
      </c>
      <c r="AT801" s="148">
        <v>-0.17288661709517</v>
      </c>
      <c r="AU801" s="48" t="s">
        <v>133</v>
      </c>
      <c r="AV801" s="47" t="s">
        <v>133</v>
      </c>
      <c r="AW801" s="47" t="s">
        <v>133</v>
      </c>
      <c r="AX801" s="29" t="s">
        <v>133</v>
      </c>
      <c r="AY801" s="29" t="s">
        <v>133</v>
      </c>
      <c r="AZ801" s="47" t="s">
        <v>133</v>
      </c>
      <c r="BA801" s="30">
        <v>0</v>
      </c>
      <c r="BB801" s="42">
        <v>1</v>
      </c>
      <c r="BC801" s="31" t="s">
        <v>408</v>
      </c>
      <c r="BD801" s="31" t="s">
        <v>11705</v>
      </c>
      <c r="BE801" s="31" t="s">
        <v>6046</v>
      </c>
      <c r="BF801" s="32">
        <f t="shared" si="124"/>
        <v>-0.22824999999999901</v>
      </c>
      <c r="BG801" s="32">
        <f t="shared" si="125"/>
        <v>5.5363382904829006E-2</v>
      </c>
      <c r="BH801" s="32" t="s">
        <v>133</v>
      </c>
      <c r="BI801" s="32" t="s">
        <v>133</v>
      </c>
      <c r="BJ801" s="32" t="s">
        <v>133</v>
      </c>
      <c r="BK801" s="32" t="s">
        <v>133</v>
      </c>
      <c r="BL801" s="32" t="s">
        <v>133</v>
      </c>
      <c r="BM801" s="34" t="s">
        <v>133</v>
      </c>
      <c r="BN801" s="34" t="s">
        <v>133</v>
      </c>
      <c r="BO801" s="34" t="s">
        <v>133</v>
      </c>
      <c r="BP801" s="34" t="s">
        <v>133</v>
      </c>
      <c r="BQ801" s="16">
        <f t="shared" si="113"/>
        <v>0.32824999999999904</v>
      </c>
      <c r="BR801" s="16">
        <f t="shared" si="114"/>
        <v>0.30572063091434748</v>
      </c>
      <c r="BS801" s="16">
        <f t="shared" si="115"/>
        <v>0.30572063091434748</v>
      </c>
      <c r="BT801" s="35" t="s">
        <v>133</v>
      </c>
      <c r="BU801" s="35" t="s">
        <v>133</v>
      </c>
      <c r="BV801" s="35" t="s">
        <v>133</v>
      </c>
      <c r="BW801" s="35" t="s">
        <v>133</v>
      </c>
      <c r="BX801" s="36">
        <v>0</v>
      </c>
      <c r="BY801" s="37" t="s">
        <v>133</v>
      </c>
      <c r="BZ801" s="38" t="s">
        <v>133</v>
      </c>
    </row>
    <row r="802" spans="1:78" ht="50.1" customHeight="1">
      <c r="A802" s="19" t="s">
        <v>1892</v>
      </c>
      <c r="B802" s="20" t="s">
        <v>11912</v>
      </c>
      <c r="C802" s="21">
        <v>8</v>
      </c>
      <c r="D802" s="21" t="s">
        <v>11685</v>
      </c>
      <c r="E802" s="40">
        <v>-12.2</v>
      </c>
      <c r="F802" s="40">
        <v>96.9</v>
      </c>
      <c r="G802" s="41">
        <v>1</v>
      </c>
      <c r="H802" s="22">
        <v>3430</v>
      </c>
      <c r="I802" s="22">
        <v>60</v>
      </c>
      <c r="J802" s="23">
        <v>2980</v>
      </c>
      <c r="K802" s="23">
        <f>J802+70</f>
        <v>3050</v>
      </c>
      <c r="L802" s="23">
        <f>J802-70</f>
        <v>2910</v>
      </c>
      <c r="M802" s="24" t="s">
        <v>11693</v>
      </c>
      <c r="N802" s="25" t="s">
        <v>133</v>
      </c>
      <c r="O802" s="25" t="s">
        <v>133</v>
      </c>
      <c r="P802" s="25" t="s">
        <v>133</v>
      </c>
      <c r="Q802" s="25" t="s">
        <v>133</v>
      </c>
      <c r="R802" s="25" t="s">
        <v>133</v>
      </c>
      <c r="S802" s="44" t="s">
        <v>133</v>
      </c>
      <c r="T802" s="27" t="s">
        <v>133</v>
      </c>
      <c r="U802" s="27" t="s">
        <v>133</v>
      </c>
      <c r="V802" s="27">
        <v>0.01</v>
      </c>
      <c r="W802" s="27" t="s">
        <v>133</v>
      </c>
      <c r="X802" s="27" t="s">
        <v>133</v>
      </c>
      <c r="Y802" s="27">
        <v>0</v>
      </c>
      <c r="Z802" s="27" t="s">
        <v>133</v>
      </c>
      <c r="AA802" s="27" t="s">
        <v>133</v>
      </c>
      <c r="AB802" s="28" t="s">
        <v>133</v>
      </c>
      <c r="AC802" s="28" t="s">
        <v>133</v>
      </c>
      <c r="AD802" s="28">
        <v>0.3</v>
      </c>
      <c r="AE802" s="28" t="s">
        <v>133</v>
      </c>
      <c r="AF802" s="28">
        <v>0.02</v>
      </c>
      <c r="AG802" s="39" t="s">
        <v>133</v>
      </c>
      <c r="AH802" s="39" t="s">
        <v>133</v>
      </c>
      <c r="AI802" s="39" t="s">
        <v>133</v>
      </c>
      <c r="AJ802" s="39" t="s">
        <v>133</v>
      </c>
      <c r="AK802" s="39" t="s">
        <v>133</v>
      </c>
      <c r="AL802" s="39">
        <v>7.0000000000000007E-2</v>
      </c>
      <c r="AM802" s="55" t="s">
        <v>133</v>
      </c>
      <c r="AN802" s="15">
        <f t="shared" si="116"/>
        <v>0.30066592756745814</v>
      </c>
      <c r="AO802" s="15">
        <f t="shared" si="117"/>
        <v>0.30066592756745814</v>
      </c>
      <c r="AP802" s="47">
        <v>-0.88040257220600004</v>
      </c>
      <c r="AQ802" s="29" t="s">
        <v>133</v>
      </c>
      <c r="AR802" s="29" t="s">
        <v>133</v>
      </c>
      <c r="AS802" s="148">
        <v>-0.28361338290482802</v>
      </c>
      <c r="AT802" s="148">
        <v>-0.17288661709517</v>
      </c>
      <c r="AU802" s="48" t="s">
        <v>133</v>
      </c>
      <c r="AV802" s="47" t="s">
        <v>133</v>
      </c>
      <c r="AW802" s="47" t="s">
        <v>133</v>
      </c>
      <c r="AX802" s="29" t="s">
        <v>133</v>
      </c>
      <c r="AY802" s="29" t="s">
        <v>133</v>
      </c>
      <c r="AZ802" s="47" t="s">
        <v>133</v>
      </c>
      <c r="BA802" s="30">
        <v>0</v>
      </c>
      <c r="BB802" s="42">
        <v>1</v>
      </c>
      <c r="BC802" s="31" t="s">
        <v>408</v>
      </c>
      <c r="BD802" s="31" t="s">
        <v>11705</v>
      </c>
      <c r="BE802" s="31" t="s">
        <v>6046</v>
      </c>
      <c r="BF802" s="32">
        <f t="shared" si="124"/>
        <v>-0.22824999999999901</v>
      </c>
      <c r="BG802" s="32">
        <f t="shared" si="125"/>
        <v>5.5363382904829006E-2</v>
      </c>
      <c r="BH802" s="32" t="s">
        <v>133</v>
      </c>
      <c r="BI802" s="32" t="s">
        <v>133</v>
      </c>
      <c r="BJ802" s="32" t="s">
        <v>133</v>
      </c>
      <c r="BK802" s="32" t="s">
        <v>133</v>
      </c>
      <c r="BL802" s="32" t="s">
        <v>133</v>
      </c>
      <c r="BM802" s="34" t="s">
        <v>133</v>
      </c>
      <c r="BN802" s="34" t="s">
        <v>133</v>
      </c>
      <c r="BO802" s="34" t="s">
        <v>133</v>
      </c>
      <c r="BP802" s="34" t="s">
        <v>133</v>
      </c>
      <c r="BQ802" s="16">
        <f t="shared" si="113"/>
        <v>0.29824999999999902</v>
      </c>
      <c r="BR802" s="16">
        <f t="shared" si="114"/>
        <v>0.30572063091434748</v>
      </c>
      <c r="BS802" s="16">
        <f t="shared" si="115"/>
        <v>0.30572063091434748</v>
      </c>
      <c r="BT802" s="35" t="s">
        <v>133</v>
      </c>
      <c r="BU802" s="35" t="s">
        <v>133</v>
      </c>
      <c r="BV802" s="35" t="s">
        <v>133</v>
      </c>
      <c r="BW802" s="35" t="s">
        <v>133</v>
      </c>
      <c r="BX802" s="36">
        <v>0</v>
      </c>
      <c r="BY802" s="37" t="s">
        <v>133</v>
      </c>
      <c r="BZ802" s="38" t="s">
        <v>133</v>
      </c>
    </row>
    <row r="803" spans="1:78" ht="50.1" customHeight="1">
      <c r="A803" s="19" t="s">
        <v>1893</v>
      </c>
      <c r="B803" s="20" t="s">
        <v>11912</v>
      </c>
      <c r="C803" s="21">
        <v>8</v>
      </c>
      <c r="D803" s="21" t="s">
        <v>11687</v>
      </c>
      <c r="E803" s="40">
        <v>-12.2</v>
      </c>
      <c r="F803" s="40">
        <v>96.9</v>
      </c>
      <c r="G803" s="41">
        <v>1</v>
      </c>
      <c r="H803" s="22">
        <v>1890</v>
      </c>
      <c r="I803" s="22">
        <v>70</v>
      </c>
      <c r="J803" s="23">
        <v>1440</v>
      </c>
      <c r="K803" s="23">
        <f>J803+80</f>
        <v>1520</v>
      </c>
      <c r="L803" s="23">
        <f>J803-80</f>
        <v>1360</v>
      </c>
      <c r="M803" s="24" t="s">
        <v>11694</v>
      </c>
      <c r="N803" s="25" t="s">
        <v>133</v>
      </c>
      <c r="O803" s="25" t="s">
        <v>133</v>
      </c>
      <c r="P803" s="25" t="s">
        <v>133</v>
      </c>
      <c r="Q803" s="25" t="s">
        <v>133</v>
      </c>
      <c r="R803" s="25" t="s">
        <v>133</v>
      </c>
      <c r="S803" s="44" t="s">
        <v>133</v>
      </c>
      <c r="T803" s="27" t="s">
        <v>133</v>
      </c>
      <c r="U803" s="27" t="s">
        <v>133</v>
      </c>
      <c r="V803" s="27">
        <v>0.01</v>
      </c>
      <c r="W803" s="27" t="s">
        <v>133</v>
      </c>
      <c r="X803" s="27" t="s">
        <v>133</v>
      </c>
      <c r="Y803" s="27">
        <v>0</v>
      </c>
      <c r="Z803" s="27" t="s">
        <v>133</v>
      </c>
      <c r="AA803" s="27" t="s">
        <v>133</v>
      </c>
      <c r="AB803" s="28" t="s">
        <v>133</v>
      </c>
      <c r="AC803" s="28" t="s">
        <v>133</v>
      </c>
      <c r="AD803" s="28">
        <v>0.3</v>
      </c>
      <c r="AE803" s="28" t="s">
        <v>133</v>
      </c>
      <c r="AF803" s="28">
        <v>0.02</v>
      </c>
      <c r="AG803" s="39" t="s">
        <v>133</v>
      </c>
      <c r="AH803" s="39" t="s">
        <v>133</v>
      </c>
      <c r="AI803" s="39" t="s">
        <v>133</v>
      </c>
      <c r="AJ803" s="39" t="s">
        <v>133</v>
      </c>
      <c r="AK803" s="39" t="s">
        <v>133</v>
      </c>
      <c r="AL803" s="39" t="s">
        <v>133</v>
      </c>
      <c r="AM803" s="55" t="s">
        <v>133</v>
      </c>
      <c r="AN803" s="15">
        <f t="shared" si="116"/>
        <v>0.30066592756745814</v>
      </c>
      <c r="AO803" s="15">
        <f t="shared" si="117"/>
        <v>0.30066592756745814</v>
      </c>
      <c r="AP803" s="47">
        <v>-0.88040257220600004</v>
      </c>
      <c r="AQ803" s="29" t="s">
        <v>133</v>
      </c>
      <c r="AR803" s="29" t="s">
        <v>133</v>
      </c>
      <c r="AS803" s="148">
        <v>-0.28361338290482802</v>
      </c>
      <c r="AT803" s="148">
        <v>-0.17288661709517</v>
      </c>
      <c r="AU803" s="48" t="s">
        <v>133</v>
      </c>
      <c r="AV803" s="47" t="s">
        <v>133</v>
      </c>
      <c r="AW803" s="47" t="s">
        <v>133</v>
      </c>
      <c r="AX803" s="29" t="s">
        <v>133</v>
      </c>
      <c r="AY803" s="29" t="s">
        <v>133</v>
      </c>
      <c r="AZ803" s="47" t="s">
        <v>133</v>
      </c>
      <c r="BA803" s="30">
        <v>-1</v>
      </c>
      <c r="BB803" s="42">
        <v>1</v>
      </c>
      <c r="BC803" s="31" t="s">
        <v>408</v>
      </c>
      <c r="BD803" s="31" t="s">
        <v>11706</v>
      </c>
      <c r="BE803" s="31" t="s">
        <v>1711</v>
      </c>
      <c r="BF803" s="32" t="s">
        <v>133</v>
      </c>
      <c r="BG803" s="32" t="s">
        <v>133</v>
      </c>
      <c r="BH803" s="32" t="s">
        <v>133</v>
      </c>
      <c r="BI803" s="32" t="s">
        <v>133</v>
      </c>
      <c r="BJ803" s="32" t="s">
        <v>133</v>
      </c>
      <c r="BK803" s="32" t="s">
        <v>133</v>
      </c>
      <c r="BL803" s="32" t="s">
        <v>133</v>
      </c>
      <c r="BM803" s="34" t="s">
        <v>133</v>
      </c>
      <c r="BN803" s="34" t="s">
        <v>133</v>
      </c>
      <c r="BO803" s="34" t="s">
        <v>133</v>
      </c>
      <c r="BP803" s="34" t="s">
        <v>133</v>
      </c>
      <c r="BQ803" s="16" t="e">
        <f t="shared" si="113"/>
        <v>#VALUE!</v>
      </c>
      <c r="BR803" s="16">
        <f t="shared" si="114"/>
        <v>0.30066592756745814</v>
      </c>
      <c r="BS803" s="16">
        <f t="shared" si="115"/>
        <v>0.30066592756745814</v>
      </c>
      <c r="BT803" s="35" t="s">
        <v>133</v>
      </c>
      <c r="BU803" s="35" t="s">
        <v>133</v>
      </c>
      <c r="BV803" s="35" t="s">
        <v>133</v>
      </c>
      <c r="BW803" s="35" t="s">
        <v>133</v>
      </c>
      <c r="BX803" s="36">
        <v>0</v>
      </c>
      <c r="BY803" s="37" t="s">
        <v>133</v>
      </c>
      <c r="BZ803" s="38" t="s">
        <v>133</v>
      </c>
    </row>
    <row r="804" spans="1:78" ht="50.1" customHeight="1">
      <c r="A804" s="19" t="s">
        <v>1894</v>
      </c>
      <c r="B804" s="20" t="s">
        <v>11912</v>
      </c>
      <c r="C804" s="21">
        <v>8</v>
      </c>
      <c r="D804" s="21" t="s">
        <v>11685</v>
      </c>
      <c r="E804" s="40">
        <v>-12.2</v>
      </c>
      <c r="F804" s="40">
        <v>96.9</v>
      </c>
      <c r="G804" s="41">
        <v>1</v>
      </c>
      <c r="H804" s="22">
        <v>1570</v>
      </c>
      <c r="I804" s="22">
        <v>80</v>
      </c>
      <c r="J804" s="23">
        <v>1120</v>
      </c>
      <c r="K804" s="23">
        <f>J804+85</f>
        <v>1205</v>
      </c>
      <c r="L804" s="23">
        <f>J804-85</f>
        <v>1035</v>
      </c>
      <c r="M804" s="24" t="s">
        <v>11695</v>
      </c>
      <c r="N804" s="25" t="s">
        <v>133</v>
      </c>
      <c r="O804" s="25" t="s">
        <v>133</v>
      </c>
      <c r="P804" s="25" t="s">
        <v>133</v>
      </c>
      <c r="Q804" s="25" t="s">
        <v>133</v>
      </c>
      <c r="R804" s="25" t="s">
        <v>133</v>
      </c>
      <c r="S804" s="44" t="s">
        <v>133</v>
      </c>
      <c r="T804" s="27" t="s">
        <v>133</v>
      </c>
      <c r="U804" s="27" t="s">
        <v>133</v>
      </c>
      <c r="V804" s="27">
        <v>0.01</v>
      </c>
      <c r="W804" s="27" t="s">
        <v>133</v>
      </c>
      <c r="X804" s="27" t="s">
        <v>133</v>
      </c>
      <c r="Y804" s="27">
        <v>0</v>
      </c>
      <c r="Z804" s="27" t="s">
        <v>133</v>
      </c>
      <c r="AA804" s="27" t="s">
        <v>133</v>
      </c>
      <c r="AB804" s="28" t="s">
        <v>133</v>
      </c>
      <c r="AC804" s="28" t="s">
        <v>133</v>
      </c>
      <c r="AD804" s="28">
        <v>0.3</v>
      </c>
      <c r="AE804" s="28" t="s">
        <v>133</v>
      </c>
      <c r="AF804" s="28">
        <v>0.02</v>
      </c>
      <c r="AG804" s="39" t="s">
        <v>133</v>
      </c>
      <c r="AH804" s="39" t="s">
        <v>133</v>
      </c>
      <c r="AI804" s="39" t="s">
        <v>133</v>
      </c>
      <c r="AJ804" s="39" t="s">
        <v>133</v>
      </c>
      <c r="AK804" s="39" t="s">
        <v>133</v>
      </c>
      <c r="AL804" s="39" t="s">
        <v>133</v>
      </c>
      <c r="AM804" s="55" t="s">
        <v>133</v>
      </c>
      <c r="AN804" s="15">
        <f t="shared" si="116"/>
        <v>0.30066592756745814</v>
      </c>
      <c r="AO804" s="15">
        <f t="shared" si="117"/>
        <v>0.30066592756745814</v>
      </c>
      <c r="AP804" s="47">
        <v>-0.88040257220600004</v>
      </c>
      <c r="AQ804" s="29" t="s">
        <v>133</v>
      </c>
      <c r="AR804" s="29" t="s">
        <v>133</v>
      </c>
      <c r="AS804" s="148">
        <v>-0.28361338290482802</v>
      </c>
      <c r="AT804" s="148">
        <v>-0.17288661709517</v>
      </c>
      <c r="AU804" s="48" t="s">
        <v>133</v>
      </c>
      <c r="AV804" s="47" t="s">
        <v>133</v>
      </c>
      <c r="AW804" s="47" t="s">
        <v>133</v>
      </c>
      <c r="AX804" s="29" t="s">
        <v>133</v>
      </c>
      <c r="AY804" s="29" t="s">
        <v>133</v>
      </c>
      <c r="AZ804" s="47" t="s">
        <v>133</v>
      </c>
      <c r="BA804" s="30">
        <v>-1</v>
      </c>
      <c r="BB804" s="42">
        <v>1</v>
      </c>
      <c r="BC804" s="31" t="s">
        <v>408</v>
      </c>
      <c r="BD804" s="31" t="s">
        <v>11703</v>
      </c>
      <c r="BE804" s="31" t="s">
        <v>1711</v>
      </c>
      <c r="BF804" s="32" t="s">
        <v>133</v>
      </c>
      <c r="BG804" s="32" t="s">
        <v>133</v>
      </c>
      <c r="BH804" s="32" t="s">
        <v>133</v>
      </c>
      <c r="BI804" s="32" t="s">
        <v>133</v>
      </c>
      <c r="BJ804" s="32" t="s">
        <v>133</v>
      </c>
      <c r="BK804" s="32" t="s">
        <v>133</v>
      </c>
      <c r="BL804" s="32" t="s">
        <v>133</v>
      </c>
      <c r="BM804" s="34" t="s">
        <v>133</v>
      </c>
      <c r="BN804" s="34" t="s">
        <v>133</v>
      </c>
      <c r="BO804" s="34" t="s">
        <v>133</v>
      </c>
      <c r="BP804" s="34" t="s">
        <v>133</v>
      </c>
      <c r="BQ804" s="16" t="e">
        <f t="shared" si="113"/>
        <v>#VALUE!</v>
      </c>
      <c r="BR804" s="16">
        <f t="shared" si="114"/>
        <v>0.30066592756745814</v>
      </c>
      <c r="BS804" s="16">
        <f t="shared" si="115"/>
        <v>0.30066592756745814</v>
      </c>
      <c r="BT804" s="35" t="s">
        <v>133</v>
      </c>
      <c r="BU804" s="35" t="s">
        <v>133</v>
      </c>
      <c r="BV804" s="35" t="s">
        <v>133</v>
      </c>
      <c r="BW804" s="35" t="s">
        <v>133</v>
      </c>
      <c r="BX804" s="36">
        <v>0</v>
      </c>
      <c r="BY804" s="37" t="s">
        <v>133</v>
      </c>
      <c r="BZ804" s="38" t="s">
        <v>133</v>
      </c>
    </row>
    <row r="805" spans="1:78" s="63" customFormat="1" ht="50.1" customHeight="1">
      <c r="A805" s="49" t="s">
        <v>1895</v>
      </c>
      <c r="B805" s="20" t="s">
        <v>11912</v>
      </c>
      <c r="C805" s="21">
        <v>8</v>
      </c>
      <c r="D805" s="21" t="s">
        <v>11685</v>
      </c>
      <c r="E805" s="40">
        <v>-12.2</v>
      </c>
      <c r="F805" s="40">
        <v>96.9</v>
      </c>
      <c r="G805" s="41">
        <v>1</v>
      </c>
      <c r="H805" s="41" t="s">
        <v>859</v>
      </c>
      <c r="I805" s="41" t="s">
        <v>859</v>
      </c>
      <c r="J805" s="50" t="s">
        <v>859</v>
      </c>
      <c r="K805" s="50" t="s">
        <v>859</v>
      </c>
      <c r="L805" s="50" t="s">
        <v>859</v>
      </c>
      <c r="M805" s="51" t="s">
        <v>11696</v>
      </c>
      <c r="N805" s="52" t="s">
        <v>133</v>
      </c>
      <c r="O805" s="52" t="s">
        <v>133</v>
      </c>
      <c r="P805" s="52" t="s">
        <v>133</v>
      </c>
      <c r="Q805" s="52" t="s">
        <v>133</v>
      </c>
      <c r="R805" s="52" t="s">
        <v>133</v>
      </c>
      <c r="S805" s="53" t="s">
        <v>133</v>
      </c>
      <c r="T805" s="27" t="s">
        <v>133</v>
      </c>
      <c r="U805" s="27" t="s">
        <v>133</v>
      </c>
      <c r="V805" s="27">
        <v>0.01</v>
      </c>
      <c r="W805" s="27" t="s">
        <v>133</v>
      </c>
      <c r="X805" s="27" t="s">
        <v>133</v>
      </c>
      <c r="Y805" s="27">
        <v>0</v>
      </c>
      <c r="Z805" s="27" t="s">
        <v>133</v>
      </c>
      <c r="AA805" s="27" t="s">
        <v>133</v>
      </c>
      <c r="AB805" s="28" t="s">
        <v>133</v>
      </c>
      <c r="AC805" s="28" t="s">
        <v>133</v>
      </c>
      <c r="AD805" s="28">
        <v>0.3</v>
      </c>
      <c r="AE805" s="28" t="s">
        <v>133</v>
      </c>
      <c r="AF805" s="28">
        <v>0.02</v>
      </c>
      <c r="AG805" s="28" t="s">
        <v>133</v>
      </c>
      <c r="AH805" s="28" t="s">
        <v>133</v>
      </c>
      <c r="AI805" s="28" t="s">
        <v>133</v>
      </c>
      <c r="AJ805" s="28" t="s">
        <v>133</v>
      </c>
      <c r="AK805" s="28" t="s">
        <v>133</v>
      </c>
      <c r="AL805" s="28" t="s">
        <v>133</v>
      </c>
      <c r="AM805" s="55" t="s">
        <v>133</v>
      </c>
      <c r="AN805" s="15">
        <f t="shared" si="116"/>
        <v>0.30066592756745814</v>
      </c>
      <c r="AO805" s="15">
        <f t="shared" si="117"/>
        <v>0.30066592756745814</v>
      </c>
      <c r="AP805" s="47">
        <v>-0.88040257220600004</v>
      </c>
      <c r="AQ805" s="56" t="s">
        <v>133</v>
      </c>
      <c r="AR805" s="56" t="s">
        <v>133</v>
      </c>
      <c r="AS805" s="47">
        <v>-0.28361338290482802</v>
      </c>
      <c r="AT805" s="47">
        <v>-0.17288661709517</v>
      </c>
      <c r="AU805" s="47" t="s">
        <v>133</v>
      </c>
      <c r="AV805" s="47" t="s">
        <v>133</v>
      </c>
      <c r="AW805" s="47" t="s">
        <v>133</v>
      </c>
      <c r="AX805" s="56" t="s">
        <v>133</v>
      </c>
      <c r="AY805" s="56" t="s">
        <v>133</v>
      </c>
      <c r="AZ805" s="47" t="s">
        <v>133</v>
      </c>
      <c r="BA805" s="30">
        <v>-1</v>
      </c>
      <c r="BB805" s="42">
        <v>1</v>
      </c>
      <c r="BC805" s="57" t="s">
        <v>11707</v>
      </c>
      <c r="BD805" s="57" t="s">
        <v>11708</v>
      </c>
      <c r="BE805" s="57" t="s">
        <v>1711</v>
      </c>
      <c r="BF805" s="33" t="s">
        <v>133</v>
      </c>
      <c r="BG805" s="33" t="s">
        <v>133</v>
      </c>
      <c r="BH805" s="33" t="s">
        <v>133</v>
      </c>
      <c r="BI805" s="33" t="s">
        <v>133</v>
      </c>
      <c r="BJ805" s="33" t="s">
        <v>133</v>
      </c>
      <c r="BK805" s="33" t="s">
        <v>133</v>
      </c>
      <c r="BL805" s="33" t="s">
        <v>133</v>
      </c>
      <c r="BM805" s="58" t="s">
        <v>133</v>
      </c>
      <c r="BN805" s="58" t="s">
        <v>133</v>
      </c>
      <c r="BO805" s="58" t="s">
        <v>133</v>
      </c>
      <c r="BP805" s="58" t="s">
        <v>133</v>
      </c>
      <c r="BQ805" s="16" t="e">
        <f t="shared" si="113"/>
        <v>#VALUE!</v>
      </c>
      <c r="BR805" s="16">
        <f t="shared" si="114"/>
        <v>0.30066592756745814</v>
      </c>
      <c r="BS805" s="16">
        <f t="shared" si="115"/>
        <v>0.30066592756745814</v>
      </c>
      <c r="BT805" s="59" t="s">
        <v>133</v>
      </c>
      <c r="BU805" s="59" t="s">
        <v>133</v>
      </c>
      <c r="BV805" s="59" t="s">
        <v>133</v>
      </c>
      <c r="BW805" s="59" t="s">
        <v>133</v>
      </c>
      <c r="BX805" s="60">
        <v>1</v>
      </c>
      <c r="BY805" s="61" t="s">
        <v>859</v>
      </c>
      <c r="BZ805" s="62" t="s">
        <v>133</v>
      </c>
    </row>
    <row r="806" spans="1:78" ht="50.1" customHeight="1">
      <c r="A806" s="19" t="s">
        <v>1896</v>
      </c>
      <c r="B806" s="20" t="s">
        <v>11912</v>
      </c>
      <c r="C806" s="21">
        <v>8</v>
      </c>
      <c r="D806" s="21" t="s">
        <v>11685</v>
      </c>
      <c r="E806" s="40">
        <v>-12.2</v>
      </c>
      <c r="F806" s="40">
        <v>96.9</v>
      </c>
      <c r="G806" s="41">
        <v>1</v>
      </c>
      <c r="H806" s="22">
        <v>1550</v>
      </c>
      <c r="I806" s="22">
        <v>90</v>
      </c>
      <c r="J806" s="23">
        <v>1100</v>
      </c>
      <c r="K806" s="23">
        <f>J806+95</f>
        <v>1195</v>
      </c>
      <c r="L806" s="23">
        <f>J806-95</f>
        <v>1005</v>
      </c>
      <c r="M806" s="24" t="s">
        <v>11697</v>
      </c>
      <c r="N806" s="25" t="s">
        <v>133</v>
      </c>
      <c r="O806" s="25" t="s">
        <v>133</v>
      </c>
      <c r="P806" s="25" t="s">
        <v>133</v>
      </c>
      <c r="Q806" s="25" t="s">
        <v>133</v>
      </c>
      <c r="R806" s="25" t="s">
        <v>133</v>
      </c>
      <c r="S806" s="44" t="s">
        <v>133</v>
      </c>
      <c r="T806" s="27" t="s">
        <v>133</v>
      </c>
      <c r="U806" s="27" t="s">
        <v>133</v>
      </c>
      <c r="V806" s="27">
        <v>0.01</v>
      </c>
      <c r="W806" s="27" t="s">
        <v>133</v>
      </c>
      <c r="X806" s="27" t="s">
        <v>133</v>
      </c>
      <c r="Y806" s="27">
        <v>0</v>
      </c>
      <c r="Z806" s="27" t="s">
        <v>133</v>
      </c>
      <c r="AA806" s="27" t="s">
        <v>133</v>
      </c>
      <c r="AB806" s="28" t="s">
        <v>133</v>
      </c>
      <c r="AC806" s="28" t="s">
        <v>133</v>
      </c>
      <c r="AD806" s="28">
        <v>0.3</v>
      </c>
      <c r="AE806" s="28" t="s">
        <v>133</v>
      </c>
      <c r="AF806" s="28">
        <v>0.02</v>
      </c>
      <c r="AG806" s="39" t="s">
        <v>133</v>
      </c>
      <c r="AH806" s="39" t="s">
        <v>133</v>
      </c>
      <c r="AI806" s="39" t="s">
        <v>133</v>
      </c>
      <c r="AJ806" s="39" t="s">
        <v>133</v>
      </c>
      <c r="AK806" s="39" t="s">
        <v>133</v>
      </c>
      <c r="AL806" s="39" t="s">
        <v>133</v>
      </c>
      <c r="AM806" s="55" t="s">
        <v>133</v>
      </c>
      <c r="AN806" s="15">
        <f t="shared" si="116"/>
        <v>0.30066592756745814</v>
      </c>
      <c r="AO806" s="15">
        <f t="shared" si="117"/>
        <v>0.30066592756745814</v>
      </c>
      <c r="AP806" s="47">
        <v>-0.88040257220600004</v>
      </c>
      <c r="AQ806" s="29" t="s">
        <v>133</v>
      </c>
      <c r="AR806" s="29" t="s">
        <v>133</v>
      </c>
      <c r="AS806" s="148">
        <v>-0.28361338290482802</v>
      </c>
      <c r="AT806" s="148">
        <v>-0.17288661709517</v>
      </c>
      <c r="AU806" s="48" t="s">
        <v>133</v>
      </c>
      <c r="AV806" s="47" t="s">
        <v>133</v>
      </c>
      <c r="AW806" s="47" t="s">
        <v>133</v>
      </c>
      <c r="AX806" s="29" t="s">
        <v>133</v>
      </c>
      <c r="AY806" s="29" t="s">
        <v>133</v>
      </c>
      <c r="AZ806" s="47" t="s">
        <v>133</v>
      </c>
      <c r="BA806" s="30">
        <v>-1</v>
      </c>
      <c r="BB806" s="42">
        <v>1</v>
      </c>
      <c r="BC806" s="31" t="s">
        <v>408</v>
      </c>
      <c r="BD806" s="31" t="s">
        <v>11706</v>
      </c>
      <c r="BE806" s="31" t="s">
        <v>1711</v>
      </c>
      <c r="BF806" s="32" t="s">
        <v>133</v>
      </c>
      <c r="BG806" s="32" t="s">
        <v>133</v>
      </c>
      <c r="BH806" s="32" t="s">
        <v>133</v>
      </c>
      <c r="BI806" s="32" t="s">
        <v>133</v>
      </c>
      <c r="BJ806" s="32" t="s">
        <v>133</v>
      </c>
      <c r="BK806" s="32" t="s">
        <v>133</v>
      </c>
      <c r="BL806" s="32" t="s">
        <v>133</v>
      </c>
      <c r="BM806" s="34" t="s">
        <v>133</v>
      </c>
      <c r="BN806" s="34" t="s">
        <v>133</v>
      </c>
      <c r="BO806" s="34" t="s">
        <v>133</v>
      </c>
      <c r="BP806" s="34" t="s">
        <v>133</v>
      </c>
      <c r="BQ806" s="16" t="e">
        <f t="shared" si="113"/>
        <v>#VALUE!</v>
      </c>
      <c r="BR806" s="16">
        <f t="shared" si="114"/>
        <v>0.30066592756745814</v>
      </c>
      <c r="BS806" s="16">
        <f t="shared" si="115"/>
        <v>0.30066592756745814</v>
      </c>
      <c r="BT806" s="35" t="s">
        <v>133</v>
      </c>
      <c r="BU806" s="35" t="s">
        <v>133</v>
      </c>
      <c r="BV806" s="35" t="s">
        <v>133</v>
      </c>
      <c r="BW806" s="35" t="s">
        <v>133</v>
      </c>
      <c r="BX806" s="36">
        <v>0</v>
      </c>
      <c r="BY806" s="37" t="s">
        <v>133</v>
      </c>
      <c r="BZ806" s="38" t="s">
        <v>133</v>
      </c>
    </row>
    <row r="807" spans="1:78" ht="50.1" customHeight="1">
      <c r="A807" s="19" t="s">
        <v>1897</v>
      </c>
      <c r="B807" s="20" t="s">
        <v>11912</v>
      </c>
      <c r="C807" s="21">
        <v>8</v>
      </c>
      <c r="D807" s="21" t="s">
        <v>11685</v>
      </c>
      <c r="E807" s="40">
        <v>-12.2</v>
      </c>
      <c r="F807" s="40">
        <v>96.9</v>
      </c>
      <c r="G807" s="41">
        <v>1</v>
      </c>
      <c r="H807" s="22">
        <v>830</v>
      </c>
      <c r="I807" s="22">
        <v>100</v>
      </c>
      <c r="J807" s="23">
        <v>380</v>
      </c>
      <c r="K807" s="23">
        <f>J807+105</f>
        <v>485</v>
      </c>
      <c r="L807" s="23">
        <f>J807-105</f>
        <v>275</v>
      </c>
      <c r="M807" s="24" t="s">
        <v>11698</v>
      </c>
      <c r="N807" s="25" t="s">
        <v>133</v>
      </c>
      <c r="O807" s="25" t="s">
        <v>133</v>
      </c>
      <c r="P807" s="25" t="s">
        <v>133</v>
      </c>
      <c r="Q807" s="25" t="s">
        <v>133</v>
      </c>
      <c r="R807" s="25" t="s">
        <v>133</v>
      </c>
      <c r="S807" s="44" t="s">
        <v>133</v>
      </c>
      <c r="T807" s="27" t="s">
        <v>133</v>
      </c>
      <c r="U807" s="27" t="s">
        <v>133</v>
      </c>
      <c r="V807" s="27">
        <v>0.01</v>
      </c>
      <c r="W807" s="27" t="s">
        <v>133</v>
      </c>
      <c r="X807" s="27" t="s">
        <v>133</v>
      </c>
      <c r="Y807" s="27">
        <v>0</v>
      </c>
      <c r="Z807" s="27" t="s">
        <v>133</v>
      </c>
      <c r="AA807" s="27" t="s">
        <v>133</v>
      </c>
      <c r="AB807" s="28" t="s">
        <v>133</v>
      </c>
      <c r="AC807" s="28" t="s">
        <v>133</v>
      </c>
      <c r="AD807" s="28">
        <v>0.3</v>
      </c>
      <c r="AE807" s="28" t="s">
        <v>133</v>
      </c>
      <c r="AF807" s="28">
        <v>0.02</v>
      </c>
      <c r="AG807" s="39" t="s">
        <v>133</v>
      </c>
      <c r="AH807" s="39" t="s">
        <v>133</v>
      </c>
      <c r="AI807" s="39" t="s">
        <v>133</v>
      </c>
      <c r="AJ807" s="39" t="s">
        <v>133</v>
      </c>
      <c r="AK807" s="39" t="s">
        <v>133</v>
      </c>
      <c r="AL807" s="39" t="s">
        <v>133</v>
      </c>
      <c r="AM807" s="55" t="s">
        <v>133</v>
      </c>
      <c r="AN807" s="15">
        <f t="shared" si="116"/>
        <v>0.30066592756745814</v>
      </c>
      <c r="AO807" s="15">
        <f t="shared" si="117"/>
        <v>0.30066592756745814</v>
      </c>
      <c r="AP807" s="47">
        <v>-0.88040257220600004</v>
      </c>
      <c r="AQ807" s="29" t="s">
        <v>133</v>
      </c>
      <c r="AR807" s="29" t="s">
        <v>133</v>
      </c>
      <c r="AS807" s="148">
        <v>-0.28361338290482802</v>
      </c>
      <c r="AT807" s="148">
        <v>-0.17288661709517</v>
      </c>
      <c r="AU807" s="48" t="s">
        <v>133</v>
      </c>
      <c r="AV807" s="47" t="s">
        <v>133</v>
      </c>
      <c r="AW807" s="47" t="s">
        <v>133</v>
      </c>
      <c r="AX807" s="29" t="s">
        <v>133</v>
      </c>
      <c r="AY807" s="29" t="s">
        <v>133</v>
      </c>
      <c r="AZ807" s="47" t="s">
        <v>133</v>
      </c>
      <c r="BA807" s="30">
        <v>-1</v>
      </c>
      <c r="BB807" s="42">
        <v>1</v>
      </c>
      <c r="BC807" s="31" t="s">
        <v>408</v>
      </c>
      <c r="BD807" s="31" t="s">
        <v>11709</v>
      </c>
      <c r="BE807" s="31" t="s">
        <v>1711</v>
      </c>
      <c r="BF807" s="32" t="s">
        <v>133</v>
      </c>
      <c r="BG807" s="32" t="s">
        <v>133</v>
      </c>
      <c r="BH807" s="32" t="s">
        <v>133</v>
      </c>
      <c r="BI807" s="32" t="s">
        <v>133</v>
      </c>
      <c r="BJ807" s="32" t="s">
        <v>133</v>
      </c>
      <c r="BK807" s="32" t="s">
        <v>133</v>
      </c>
      <c r="BL807" s="32" t="s">
        <v>133</v>
      </c>
      <c r="BM807" s="34" t="s">
        <v>133</v>
      </c>
      <c r="BN807" s="34" t="s">
        <v>133</v>
      </c>
      <c r="BO807" s="34" t="s">
        <v>133</v>
      </c>
      <c r="BP807" s="34" t="s">
        <v>133</v>
      </c>
      <c r="BQ807" s="16" t="e">
        <f t="shared" si="113"/>
        <v>#VALUE!</v>
      </c>
      <c r="BR807" s="16">
        <f t="shared" si="114"/>
        <v>0.30066592756745814</v>
      </c>
      <c r="BS807" s="16">
        <f t="shared" si="115"/>
        <v>0.30066592756745814</v>
      </c>
      <c r="BT807" s="35" t="s">
        <v>133</v>
      </c>
      <c r="BU807" s="35" t="s">
        <v>133</v>
      </c>
      <c r="BV807" s="35" t="s">
        <v>133</v>
      </c>
      <c r="BW807" s="35" t="s">
        <v>133</v>
      </c>
      <c r="BX807" s="36">
        <v>0</v>
      </c>
      <c r="BY807" s="37" t="s">
        <v>133</v>
      </c>
      <c r="BZ807" s="38" t="s">
        <v>133</v>
      </c>
    </row>
    <row r="808" spans="1:78" ht="50.1" customHeight="1">
      <c r="A808" s="19" t="s">
        <v>1898</v>
      </c>
      <c r="B808" s="20" t="s">
        <v>11912</v>
      </c>
      <c r="C808" s="21">
        <v>8</v>
      </c>
      <c r="D808" s="21" t="s">
        <v>11687</v>
      </c>
      <c r="E808" s="40">
        <v>-12.2</v>
      </c>
      <c r="F808" s="40">
        <v>96.9</v>
      </c>
      <c r="G808" s="41">
        <v>1</v>
      </c>
      <c r="H808" s="22">
        <v>2290</v>
      </c>
      <c r="I808" s="22">
        <v>120</v>
      </c>
      <c r="J808" s="23">
        <v>1840</v>
      </c>
      <c r="K808" s="23">
        <f>J808+125</f>
        <v>1965</v>
      </c>
      <c r="L808" s="23">
        <f>J808-125</f>
        <v>1715</v>
      </c>
      <c r="M808" s="24" t="s">
        <v>11699</v>
      </c>
      <c r="N808" s="25" t="s">
        <v>133</v>
      </c>
      <c r="O808" s="25" t="s">
        <v>133</v>
      </c>
      <c r="P808" s="25" t="s">
        <v>133</v>
      </c>
      <c r="Q808" s="25" t="s">
        <v>133</v>
      </c>
      <c r="R808" s="25" t="s">
        <v>133</v>
      </c>
      <c r="S808" s="44" t="s">
        <v>133</v>
      </c>
      <c r="T808" s="27" t="s">
        <v>133</v>
      </c>
      <c r="U808" s="27" t="s">
        <v>133</v>
      </c>
      <c r="V808" s="27">
        <v>0.01</v>
      </c>
      <c r="W808" s="27" t="s">
        <v>133</v>
      </c>
      <c r="X808" s="27" t="s">
        <v>133</v>
      </c>
      <c r="Y808" s="27">
        <v>0</v>
      </c>
      <c r="Z808" s="27" t="s">
        <v>133</v>
      </c>
      <c r="AA808" s="27" t="s">
        <v>133</v>
      </c>
      <c r="AB808" s="28" t="s">
        <v>133</v>
      </c>
      <c r="AC808" s="28" t="s">
        <v>133</v>
      </c>
      <c r="AD808" s="28">
        <v>0.3</v>
      </c>
      <c r="AE808" s="28" t="s">
        <v>133</v>
      </c>
      <c r="AF808" s="28">
        <v>0.02</v>
      </c>
      <c r="AG808" s="39" t="s">
        <v>133</v>
      </c>
      <c r="AH808" s="39" t="s">
        <v>133</v>
      </c>
      <c r="AI808" s="39" t="s">
        <v>133</v>
      </c>
      <c r="AJ808" s="39" t="s">
        <v>133</v>
      </c>
      <c r="AK808" s="39" t="s">
        <v>133</v>
      </c>
      <c r="AL808" s="39" t="s">
        <v>133</v>
      </c>
      <c r="AM808" s="55" t="s">
        <v>133</v>
      </c>
      <c r="AN808" s="15">
        <f t="shared" si="116"/>
        <v>0.30066592756745814</v>
      </c>
      <c r="AO808" s="15">
        <f t="shared" si="117"/>
        <v>0.30066592756745814</v>
      </c>
      <c r="AP808" s="47">
        <v>-0.88040257220600004</v>
      </c>
      <c r="AQ808" s="29" t="s">
        <v>133</v>
      </c>
      <c r="AR808" s="29" t="s">
        <v>133</v>
      </c>
      <c r="AS808" s="148">
        <v>-0.28361338290482802</v>
      </c>
      <c r="AT808" s="148">
        <v>-0.17288661709517</v>
      </c>
      <c r="AU808" s="48" t="s">
        <v>133</v>
      </c>
      <c r="AV808" s="47" t="s">
        <v>133</v>
      </c>
      <c r="AW808" s="47" t="s">
        <v>133</v>
      </c>
      <c r="AX808" s="29" t="s">
        <v>133</v>
      </c>
      <c r="AY808" s="29" t="s">
        <v>133</v>
      </c>
      <c r="AZ808" s="47" t="s">
        <v>133</v>
      </c>
      <c r="BA808" s="30">
        <v>-1</v>
      </c>
      <c r="BB808" s="42">
        <v>1</v>
      </c>
      <c r="BC808" s="31" t="s">
        <v>11672</v>
      </c>
      <c r="BD808" s="31" t="s">
        <v>11710</v>
      </c>
      <c r="BE808" s="31" t="s">
        <v>1711</v>
      </c>
      <c r="BF808" s="32" t="s">
        <v>133</v>
      </c>
      <c r="BG808" s="32" t="s">
        <v>133</v>
      </c>
      <c r="BH808" s="32" t="s">
        <v>133</v>
      </c>
      <c r="BI808" s="32" t="s">
        <v>133</v>
      </c>
      <c r="BJ808" s="32" t="s">
        <v>133</v>
      </c>
      <c r="BK808" s="32" t="s">
        <v>133</v>
      </c>
      <c r="BL808" s="32" t="s">
        <v>133</v>
      </c>
      <c r="BM808" s="34" t="s">
        <v>133</v>
      </c>
      <c r="BN808" s="34" t="s">
        <v>133</v>
      </c>
      <c r="BO808" s="34" t="s">
        <v>133</v>
      </c>
      <c r="BP808" s="34" t="s">
        <v>133</v>
      </c>
      <c r="BQ808" s="16" t="e">
        <f t="shared" si="113"/>
        <v>#VALUE!</v>
      </c>
      <c r="BR808" s="16">
        <f t="shared" si="114"/>
        <v>0.30066592756745814</v>
      </c>
      <c r="BS808" s="16">
        <f t="shared" si="115"/>
        <v>0.30066592756745814</v>
      </c>
      <c r="BT808" s="35" t="s">
        <v>133</v>
      </c>
      <c r="BU808" s="35" t="s">
        <v>133</v>
      </c>
      <c r="BV808" s="35" t="s">
        <v>133</v>
      </c>
      <c r="BW808" s="35" t="s">
        <v>133</v>
      </c>
      <c r="BX808" s="36">
        <v>0</v>
      </c>
      <c r="BY808" s="37" t="s">
        <v>133</v>
      </c>
      <c r="BZ808" s="38" t="s">
        <v>133</v>
      </c>
    </row>
    <row r="809" spans="1:78" ht="50.1" customHeight="1">
      <c r="A809" s="19" t="s">
        <v>1899</v>
      </c>
      <c r="B809" s="20" t="s">
        <v>11912</v>
      </c>
      <c r="C809" s="21">
        <v>8</v>
      </c>
      <c r="D809" s="21" t="s">
        <v>11687</v>
      </c>
      <c r="E809" s="40">
        <v>-12.2</v>
      </c>
      <c r="F809" s="40">
        <v>96.9</v>
      </c>
      <c r="G809" s="41">
        <v>1</v>
      </c>
      <c r="H809" s="22">
        <v>2020</v>
      </c>
      <c r="I809" s="22">
        <v>170</v>
      </c>
      <c r="J809" s="23">
        <v>1570</v>
      </c>
      <c r="K809" s="23">
        <f>J809+175</f>
        <v>1745</v>
      </c>
      <c r="L809" s="23">
        <f>J809-175</f>
        <v>1395</v>
      </c>
      <c r="M809" s="24" t="s">
        <v>11699</v>
      </c>
      <c r="N809" s="25" t="s">
        <v>133</v>
      </c>
      <c r="O809" s="25" t="s">
        <v>133</v>
      </c>
      <c r="P809" s="25" t="s">
        <v>133</v>
      </c>
      <c r="Q809" s="25" t="s">
        <v>133</v>
      </c>
      <c r="R809" s="25" t="s">
        <v>133</v>
      </c>
      <c r="S809" s="44" t="s">
        <v>133</v>
      </c>
      <c r="T809" s="27" t="s">
        <v>133</v>
      </c>
      <c r="U809" s="27" t="s">
        <v>133</v>
      </c>
      <c r="V809" s="27">
        <v>0.01</v>
      </c>
      <c r="W809" s="27" t="s">
        <v>133</v>
      </c>
      <c r="X809" s="27" t="s">
        <v>133</v>
      </c>
      <c r="Y809" s="27">
        <v>0</v>
      </c>
      <c r="Z809" s="27" t="s">
        <v>133</v>
      </c>
      <c r="AA809" s="27" t="s">
        <v>133</v>
      </c>
      <c r="AB809" s="28" t="s">
        <v>133</v>
      </c>
      <c r="AC809" s="28" t="s">
        <v>133</v>
      </c>
      <c r="AD809" s="28">
        <v>0.3</v>
      </c>
      <c r="AE809" s="28" t="s">
        <v>133</v>
      </c>
      <c r="AF809" s="28">
        <v>0.02</v>
      </c>
      <c r="AG809" s="39" t="s">
        <v>133</v>
      </c>
      <c r="AH809" s="39" t="s">
        <v>133</v>
      </c>
      <c r="AI809" s="39" t="s">
        <v>133</v>
      </c>
      <c r="AJ809" s="39" t="s">
        <v>133</v>
      </c>
      <c r="AK809" s="39" t="s">
        <v>133</v>
      </c>
      <c r="AL809" s="39" t="s">
        <v>133</v>
      </c>
      <c r="AM809" s="55" t="s">
        <v>133</v>
      </c>
      <c r="AN809" s="15">
        <f t="shared" si="116"/>
        <v>0.30066592756745814</v>
      </c>
      <c r="AO809" s="15">
        <f t="shared" si="117"/>
        <v>0.30066592756745814</v>
      </c>
      <c r="AP809" s="47">
        <v>-0.88040257220600004</v>
      </c>
      <c r="AQ809" s="29" t="s">
        <v>133</v>
      </c>
      <c r="AR809" s="29" t="s">
        <v>133</v>
      </c>
      <c r="AS809" s="148">
        <v>-0.28361338290482802</v>
      </c>
      <c r="AT809" s="148">
        <v>-0.17288661709517</v>
      </c>
      <c r="AU809" s="48" t="s">
        <v>133</v>
      </c>
      <c r="AV809" s="47" t="s">
        <v>133</v>
      </c>
      <c r="AW809" s="47" t="s">
        <v>133</v>
      </c>
      <c r="AX809" s="29" t="s">
        <v>133</v>
      </c>
      <c r="AY809" s="29" t="s">
        <v>133</v>
      </c>
      <c r="AZ809" s="47" t="s">
        <v>133</v>
      </c>
      <c r="BA809" s="30">
        <v>-1</v>
      </c>
      <c r="BB809" s="42">
        <v>1</v>
      </c>
      <c r="BC809" s="31" t="s">
        <v>11672</v>
      </c>
      <c r="BD809" s="31" t="s">
        <v>11710</v>
      </c>
      <c r="BE809" s="31" t="s">
        <v>1711</v>
      </c>
      <c r="BF809" s="32" t="s">
        <v>133</v>
      </c>
      <c r="BG809" s="32" t="s">
        <v>133</v>
      </c>
      <c r="BH809" s="32" t="s">
        <v>133</v>
      </c>
      <c r="BI809" s="32" t="s">
        <v>133</v>
      </c>
      <c r="BJ809" s="32" t="s">
        <v>133</v>
      </c>
      <c r="BK809" s="32" t="s">
        <v>133</v>
      </c>
      <c r="BL809" s="32" t="s">
        <v>133</v>
      </c>
      <c r="BM809" s="34" t="s">
        <v>133</v>
      </c>
      <c r="BN809" s="34" t="s">
        <v>133</v>
      </c>
      <c r="BO809" s="34" t="s">
        <v>133</v>
      </c>
      <c r="BP809" s="34" t="s">
        <v>133</v>
      </c>
      <c r="BQ809" s="16" t="e">
        <f t="shared" si="113"/>
        <v>#VALUE!</v>
      </c>
      <c r="BR809" s="16">
        <f t="shared" si="114"/>
        <v>0.30066592756745814</v>
      </c>
      <c r="BS809" s="16">
        <f t="shared" si="115"/>
        <v>0.30066592756745814</v>
      </c>
      <c r="BT809" s="35" t="s">
        <v>133</v>
      </c>
      <c r="BU809" s="35" t="s">
        <v>133</v>
      </c>
      <c r="BV809" s="35" t="s">
        <v>133</v>
      </c>
      <c r="BW809" s="35" t="s">
        <v>133</v>
      </c>
      <c r="BX809" s="36">
        <v>0</v>
      </c>
      <c r="BY809" s="37" t="s">
        <v>133</v>
      </c>
      <c r="BZ809" s="38" t="s">
        <v>133</v>
      </c>
    </row>
    <row r="810" spans="1:78" ht="50.1" customHeight="1">
      <c r="A810" s="19" t="s">
        <v>1900</v>
      </c>
      <c r="B810" s="20" t="s">
        <v>11912</v>
      </c>
      <c r="C810" s="21">
        <v>8</v>
      </c>
      <c r="D810" s="21" t="s">
        <v>11687</v>
      </c>
      <c r="E810" s="40">
        <v>-12.2</v>
      </c>
      <c r="F810" s="40">
        <v>96.9</v>
      </c>
      <c r="G810" s="41">
        <v>1</v>
      </c>
      <c r="H810" s="22">
        <v>1950</v>
      </c>
      <c r="I810" s="22">
        <v>70</v>
      </c>
      <c r="J810" s="23">
        <v>1500</v>
      </c>
      <c r="K810" s="23">
        <f>J810+70</f>
        <v>1570</v>
      </c>
      <c r="L810" s="23">
        <f>J810-70</f>
        <v>1430</v>
      </c>
      <c r="M810" s="24" t="s">
        <v>11699</v>
      </c>
      <c r="N810" s="25" t="s">
        <v>133</v>
      </c>
      <c r="O810" s="25" t="s">
        <v>133</v>
      </c>
      <c r="P810" s="25" t="s">
        <v>133</v>
      </c>
      <c r="Q810" s="25" t="s">
        <v>133</v>
      </c>
      <c r="R810" s="25" t="s">
        <v>133</v>
      </c>
      <c r="S810" s="44" t="s">
        <v>133</v>
      </c>
      <c r="T810" s="27" t="s">
        <v>133</v>
      </c>
      <c r="U810" s="27" t="s">
        <v>133</v>
      </c>
      <c r="V810" s="27">
        <v>0.01</v>
      </c>
      <c r="W810" s="27" t="s">
        <v>133</v>
      </c>
      <c r="X810" s="27" t="s">
        <v>133</v>
      </c>
      <c r="Y810" s="27">
        <v>0</v>
      </c>
      <c r="Z810" s="27" t="s">
        <v>133</v>
      </c>
      <c r="AA810" s="27" t="s">
        <v>133</v>
      </c>
      <c r="AB810" s="28" t="s">
        <v>133</v>
      </c>
      <c r="AC810" s="28" t="s">
        <v>133</v>
      </c>
      <c r="AD810" s="28">
        <v>0.3</v>
      </c>
      <c r="AE810" s="28" t="s">
        <v>133</v>
      </c>
      <c r="AF810" s="28">
        <v>0.02</v>
      </c>
      <c r="AG810" s="39" t="s">
        <v>133</v>
      </c>
      <c r="AH810" s="39" t="s">
        <v>133</v>
      </c>
      <c r="AI810" s="39" t="s">
        <v>133</v>
      </c>
      <c r="AJ810" s="39" t="s">
        <v>133</v>
      </c>
      <c r="AK810" s="39" t="s">
        <v>133</v>
      </c>
      <c r="AL810" s="39" t="s">
        <v>133</v>
      </c>
      <c r="AM810" s="55" t="s">
        <v>133</v>
      </c>
      <c r="AN810" s="15">
        <f t="shared" si="116"/>
        <v>0.30066592756745814</v>
      </c>
      <c r="AO810" s="15">
        <f t="shared" si="117"/>
        <v>0.30066592756745814</v>
      </c>
      <c r="AP810" s="47">
        <v>-0.88040257220600004</v>
      </c>
      <c r="AQ810" s="29" t="s">
        <v>133</v>
      </c>
      <c r="AR810" s="29" t="s">
        <v>133</v>
      </c>
      <c r="AS810" s="148">
        <v>-0.28361338290482802</v>
      </c>
      <c r="AT810" s="148">
        <v>-0.17288661709517</v>
      </c>
      <c r="AU810" s="48" t="s">
        <v>133</v>
      </c>
      <c r="AV810" s="47" t="s">
        <v>133</v>
      </c>
      <c r="AW810" s="47" t="s">
        <v>133</v>
      </c>
      <c r="AX810" s="29" t="s">
        <v>133</v>
      </c>
      <c r="AY810" s="29" t="s">
        <v>133</v>
      </c>
      <c r="AZ810" s="47" t="s">
        <v>133</v>
      </c>
      <c r="BA810" s="30">
        <v>-1</v>
      </c>
      <c r="BB810" s="42">
        <v>1</v>
      </c>
      <c r="BC810" s="31" t="s">
        <v>408</v>
      </c>
      <c r="BD810" s="31" t="s">
        <v>11884</v>
      </c>
      <c r="BE810" s="31" t="s">
        <v>1711</v>
      </c>
      <c r="BF810" s="32" t="s">
        <v>133</v>
      </c>
      <c r="BG810" s="32" t="s">
        <v>133</v>
      </c>
      <c r="BH810" s="32" t="s">
        <v>133</v>
      </c>
      <c r="BI810" s="32" t="s">
        <v>133</v>
      </c>
      <c r="BJ810" s="32" t="s">
        <v>133</v>
      </c>
      <c r="BK810" s="32" t="s">
        <v>133</v>
      </c>
      <c r="BL810" s="32" t="s">
        <v>133</v>
      </c>
      <c r="BM810" s="34" t="s">
        <v>133</v>
      </c>
      <c r="BN810" s="34" t="s">
        <v>133</v>
      </c>
      <c r="BO810" s="34" t="s">
        <v>133</v>
      </c>
      <c r="BP810" s="34" t="s">
        <v>133</v>
      </c>
      <c r="BQ810" s="16" t="e">
        <f t="shared" si="113"/>
        <v>#VALUE!</v>
      </c>
      <c r="BR810" s="16">
        <f t="shared" si="114"/>
        <v>0.30066592756745814</v>
      </c>
      <c r="BS810" s="16">
        <f t="shared" si="115"/>
        <v>0.30066592756745814</v>
      </c>
      <c r="BT810" s="35" t="s">
        <v>133</v>
      </c>
      <c r="BU810" s="35" t="s">
        <v>133</v>
      </c>
      <c r="BV810" s="35" t="s">
        <v>133</v>
      </c>
      <c r="BW810" s="35" t="s">
        <v>133</v>
      </c>
      <c r="BX810" s="36">
        <v>0</v>
      </c>
      <c r="BY810" s="37" t="s">
        <v>133</v>
      </c>
      <c r="BZ810" s="38" t="s">
        <v>133</v>
      </c>
    </row>
    <row r="811" spans="1:78" ht="50.1" customHeight="1">
      <c r="A811" s="19" t="s">
        <v>1901</v>
      </c>
      <c r="B811" s="20" t="s">
        <v>11912</v>
      </c>
      <c r="C811" s="21">
        <v>8</v>
      </c>
      <c r="D811" s="21" t="s">
        <v>11685</v>
      </c>
      <c r="E811" s="40">
        <v>-12.2</v>
      </c>
      <c r="F811" s="40">
        <v>96.9</v>
      </c>
      <c r="G811" s="41">
        <v>1</v>
      </c>
      <c r="H811" s="22">
        <v>1890</v>
      </c>
      <c r="I811" s="22">
        <v>60</v>
      </c>
      <c r="J811" s="23">
        <v>1440</v>
      </c>
      <c r="K811" s="23">
        <f>J811+60</f>
        <v>1500</v>
      </c>
      <c r="L811" s="23">
        <f>J811-60</f>
        <v>1380</v>
      </c>
      <c r="M811" s="24" t="s">
        <v>11700</v>
      </c>
      <c r="N811" s="25" t="s">
        <v>133</v>
      </c>
      <c r="O811" s="25" t="s">
        <v>133</v>
      </c>
      <c r="P811" s="25" t="s">
        <v>133</v>
      </c>
      <c r="Q811" s="25" t="s">
        <v>133</v>
      </c>
      <c r="R811" s="25" t="s">
        <v>133</v>
      </c>
      <c r="S811" s="44" t="s">
        <v>133</v>
      </c>
      <c r="T811" s="27" t="s">
        <v>133</v>
      </c>
      <c r="U811" s="27" t="s">
        <v>133</v>
      </c>
      <c r="V811" s="27">
        <v>0.01</v>
      </c>
      <c r="W811" s="27" t="s">
        <v>133</v>
      </c>
      <c r="X811" s="27" t="s">
        <v>133</v>
      </c>
      <c r="Y811" s="27">
        <v>0</v>
      </c>
      <c r="Z811" s="27" t="s">
        <v>133</v>
      </c>
      <c r="AA811" s="27" t="s">
        <v>133</v>
      </c>
      <c r="AB811" s="28" t="s">
        <v>133</v>
      </c>
      <c r="AC811" s="28" t="s">
        <v>133</v>
      </c>
      <c r="AD811" s="28">
        <v>0.3</v>
      </c>
      <c r="AE811" s="28" t="s">
        <v>133</v>
      </c>
      <c r="AF811" s="28">
        <v>0.02</v>
      </c>
      <c r="AG811" s="39" t="s">
        <v>133</v>
      </c>
      <c r="AH811" s="39" t="s">
        <v>133</v>
      </c>
      <c r="AI811" s="39" t="s">
        <v>133</v>
      </c>
      <c r="AJ811" s="39" t="s">
        <v>133</v>
      </c>
      <c r="AK811" s="39" t="s">
        <v>133</v>
      </c>
      <c r="AL811" s="39" t="s">
        <v>133</v>
      </c>
      <c r="AM811" s="55" t="s">
        <v>133</v>
      </c>
      <c r="AN811" s="15">
        <f t="shared" si="116"/>
        <v>0.30066592756745814</v>
      </c>
      <c r="AO811" s="15">
        <f t="shared" si="117"/>
        <v>0.30066592756745814</v>
      </c>
      <c r="AP811" s="47">
        <v>-0.88040257220600004</v>
      </c>
      <c r="AQ811" s="29" t="s">
        <v>133</v>
      </c>
      <c r="AR811" s="29" t="s">
        <v>133</v>
      </c>
      <c r="AS811" s="148">
        <v>-0.28361338290482802</v>
      </c>
      <c r="AT811" s="148">
        <v>-0.17288661709517</v>
      </c>
      <c r="AU811" s="48" t="s">
        <v>133</v>
      </c>
      <c r="AV811" s="47" t="s">
        <v>133</v>
      </c>
      <c r="AW811" s="47" t="s">
        <v>133</v>
      </c>
      <c r="AX811" s="29" t="s">
        <v>133</v>
      </c>
      <c r="AY811" s="29" t="s">
        <v>133</v>
      </c>
      <c r="AZ811" s="47" t="s">
        <v>133</v>
      </c>
      <c r="BA811" s="30">
        <v>-1</v>
      </c>
      <c r="BB811" s="42">
        <v>1</v>
      </c>
      <c r="BC811" s="31" t="s">
        <v>408</v>
      </c>
      <c r="BD811" s="31" t="s">
        <v>11703</v>
      </c>
      <c r="BE811" s="31" t="s">
        <v>1711</v>
      </c>
      <c r="BF811" s="32" t="s">
        <v>133</v>
      </c>
      <c r="BG811" s="32" t="s">
        <v>133</v>
      </c>
      <c r="BH811" s="32" t="s">
        <v>133</v>
      </c>
      <c r="BI811" s="32" t="s">
        <v>133</v>
      </c>
      <c r="BJ811" s="32" t="s">
        <v>133</v>
      </c>
      <c r="BK811" s="32" t="s">
        <v>133</v>
      </c>
      <c r="BL811" s="32" t="s">
        <v>133</v>
      </c>
      <c r="BM811" s="34" t="s">
        <v>133</v>
      </c>
      <c r="BN811" s="34" t="s">
        <v>133</v>
      </c>
      <c r="BO811" s="34" t="s">
        <v>133</v>
      </c>
      <c r="BP811" s="34" t="s">
        <v>133</v>
      </c>
      <c r="BQ811" s="16" t="e">
        <f t="shared" si="113"/>
        <v>#VALUE!</v>
      </c>
      <c r="BR811" s="16">
        <f t="shared" si="114"/>
        <v>0.30066592756745814</v>
      </c>
      <c r="BS811" s="16">
        <f t="shared" si="115"/>
        <v>0.30066592756745814</v>
      </c>
      <c r="BT811" s="35" t="s">
        <v>133</v>
      </c>
      <c r="BU811" s="35" t="s">
        <v>133</v>
      </c>
      <c r="BV811" s="35" t="s">
        <v>133</v>
      </c>
      <c r="BW811" s="35" t="s">
        <v>133</v>
      </c>
      <c r="BX811" s="36">
        <v>0</v>
      </c>
      <c r="BY811" s="37" t="s">
        <v>133</v>
      </c>
      <c r="BZ811" s="38" t="s">
        <v>133</v>
      </c>
    </row>
    <row r="812" spans="1:78" ht="50.1" customHeight="1">
      <c r="A812" s="19" t="s">
        <v>1902</v>
      </c>
      <c r="B812" s="20" t="s">
        <v>11912</v>
      </c>
      <c r="C812" s="21">
        <v>8</v>
      </c>
      <c r="D812" s="21" t="s">
        <v>11685</v>
      </c>
      <c r="E812" s="40">
        <v>-12.2</v>
      </c>
      <c r="F812" s="40">
        <v>96.9</v>
      </c>
      <c r="G812" s="41">
        <v>1</v>
      </c>
      <c r="H812" s="22">
        <v>2400</v>
      </c>
      <c r="I812" s="22">
        <v>130</v>
      </c>
      <c r="J812" s="23">
        <v>1950</v>
      </c>
      <c r="K812" s="23">
        <f>J812+135</f>
        <v>2085</v>
      </c>
      <c r="L812" s="23">
        <f>J812-135</f>
        <v>1815</v>
      </c>
      <c r="M812" s="24" t="s">
        <v>11711</v>
      </c>
      <c r="N812" s="25" t="s">
        <v>133</v>
      </c>
      <c r="O812" s="25" t="s">
        <v>133</v>
      </c>
      <c r="P812" s="25" t="s">
        <v>133</v>
      </c>
      <c r="Q812" s="25" t="s">
        <v>133</v>
      </c>
      <c r="R812" s="25" t="s">
        <v>133</v>
      </c>
      <c r="S812" s="44" t="s">
        <v>133</v>
      </c>
      <c r="T812" s="27" t="s">
        <v>133</v>
      </c>
      <c r="U812" s="27" t="s">
        <v>133</v>
      </c>
      <c r="V812" s="27">
        <v>0.01</v>
      </c>
      <c r="W812" s="27" t="s">
        <v>133</v>
      </c>
      <c r="X812" s="27" t="s">
        <v>133</v>
      </c>
      <c r="Y812" s="27">
        <v>0</v>
      </c>
      <c r="Z812" s="27" t="s">
        <v>133</v>
      </c>
      <c r="AA812" s="27" t="s">
        <v>133</v>
      </c>
      <c r="AB812" s="28" t="s">
        <v>133</v>
      </c>
      <c r="AC812" s="28" t="s">
        <v>133</v>
      </c>
      <c r="AD812" s="28">
        <v>0.3</v>
      </c>
      <c r="AE812" s="28" t="s">
        <v>133</v>
      </c>
      <c r="AF812" s="28">
        <v>0.02</v>
      </c>
      <c r="AG812" s="39" t="s">
        <v>133</v>
      </c>
      <c r="AH812" s="39" t="s">
        <v>133</v>
      </c>
      <c r="AI812" s="39" t="s">
        <v>133</v>
      </c>
      <c r="AJ812" s="39" t="s">
        <v>133</v>
      </c>
      <c r="AK812" s="39" t="s">
        <v>133</v>
      </c>
      <c r="AL812" s="39">
        <v>120</v>
      </c>
      <c r="AM812" s="55" t="s">
        <v>133</v>
      </c>
      <c r="AN812" s="15">
        <f t="shared" ref="AN812:AN822" si="126">SQRT(SUMSQ(IF(OR(X812="n/a",X812="nd"),0,X812),IF(OR(Y812="n/a",Y812="nd"),0,Y812),IF(OR(Z812="n/a",Z812="nd"),0,Z812),IF(OR(AA812="n/a",AA812="nd"),0,AA812),IF(OR(AB812="n/a",AB812="nd"),0,AB812),IF(OR(AC812="n/a",AC812="nd"),0,AC812),IF(OR(AD812="n/a",AD812="nd"),0,AD812),IF(OR(AE812="n/a",AE812="nd"),0,AE812),IF(OR(AF812="n/a",AF812="nd"),0,AF812),IF(OR(AG812="n/a",AG812="nd"),0,AG812),IF(OR(AH812="n/a",AH812="nd"),0,AH812),IF(OR(AI812="n/a",AI812="nd"),0,AI812)))</f>
        <v>0.30066592756745814</v>
      </c>
      <c r="AO812" s="15">
        <f t="shared" ref="AO812:AO822" si="127">SQRT(SUMSQ(IF(OR(X812="n/a",X812="nd"),0,X812),IF(OR(Y812="n/a",Y812="nd"),0,Y812),IF(OR(Z812="n/a",Z812="nd"),0,Z812),IF(OR(AB812="n/a",AB812="nd"),0,AB812),IF(OR(AC812="n/a",AC812="nd"),0,AC812),IF(OR(AD812="n/a",AD812="nd"),0,AD812),IF(OR(AE812="n/a",AE812="nd"),0,AE812),IF(OR(AF812="n/a",AF812="nd"),0,AF812),IF(OR(AG812="n/a",AG812="nd"),0,AG812),IF(OR(AH812="n/a",AH812="nd"),0,AH812),IF(OR(AI812="n/a",AI812="nd"),0,AI812)))</f>
        <v>0.30066592756745814</v>
      </c>
      <c r="AP812" s="47">
        <v>-0.88040257220600004</v>
      </c>
      <c r="AQ812" s="29" t="s">
        <v>133</v>
      </c>
      <c r="AR812" s="29" t="s">
        <v>133</v>
      </c>
      <c r="AS812" s="148">
        <v>-0.28361338290482802</v>
      </c>
      <c r="AT812" s="148">
        <v>-0.17288661709517</v>
      </c>
      <c r="AU812" s="48" t="s">
        <v>133</v>
      </c>
      <c r="AV812" s="47" t="s">
        <v>133</v>
      </c>
      <c r="AW812" s="47" t="s">
        <v>133</v>
      </c>
      <c r="AX812" s="29" t="s">
        <v>133</v>
      </c>
      <c r="AY812" s="29" t="s">
        <v>133</v>
      </c>
      <c r="AZ812" s="47" t="s">
        <v>133</v>
      </c>
      <c r="BA812" s="30">
        <v>-1</v>
      </c>
      <c r="BB812" s="42">
        <v>1</v>
      </c>
      <c r="BC812" s="31" t="s">
        <v>11707</v>
      </c>
      <c r="BD812" s="31" t="s">
        <v>133</v>
      </c>
      <c r="BE812" s="31" t="s">
        <v>1711</v>
      </c>
      <c r="BF812" s="32" t="s">
        <v>133</v>
      </c>
      <c r="BG812" s="32" t="s">
        <v>133</v>
      </c>
      <c r="BH812" s="32" t="s">
        <v>133</v>
      </c>
      <c r="BI812" s="32" t="s">
        <v>133</v>
      </c>
      <c r="BJ812" s="32" t="s">
        <v>133</v>
      </c>
      <c r="BK812" s="32" t="s">
        <v>133</v>
      </c>
      <c r="BL812" s="32" t="s">
        <v>133</v>
      </c>
      <c r="BM812" s="34" t="s">
        <v>133</v>
      </c>
      <c r="BN812" s="34" t="s">
        <v>133</v>
      </c>
      <c r="BO812" s="34" t="s">
        <v>133</v>
      </c>
      <c r="BP812" s="34" t="s">
        <v>133</v>
      </c>
      <c r="BQ812" s="16" t="e">
        <f t="shared" si="113"/>
        <v>#VALUE!</v>
      </c>
      <c r="BR812" s="16">
        <f t="shared" si="114"/>
        <v>0.30066592756745814</v>
      </c>
      <c r="BS812" s="16">
        <f t="shared" si="115"/>
        <v>0.30066592756745814</v>
      </c>
      <c r="BT812" s="35" t="s">
        <v>133</v>
      </c>
      <c r="BU812" s="35" t="s">
        <v>133</v>
      </c>
      <c r="BV812" s="35" t="s">
        <v>133</v>
      </c>
      <c r="BW812" s="35" t="s">
        <v>133</v>
      </c>
      <c r="BX812" s="36">
        <v>0</v>
      </c>
      <c r="BY812" s="37" t="s">
        <v>133</v>
      </c>
      <c r="BZ812" s="38" t="s">
        <v>133</v>
      </c>
    </row>
    <row r="813" spans="1:78" ht="50.1" customHeight="1">
      <c r="A813" s="19" t="s">
        <v>1903</v>
      </c>
      <c r="B813" s="20" t="s">
        <v>11912</v>
      </c>
      <c r="C813" s="21">
        <v>8</v>
      </c>
      <c r="D813" s="21" t="s">
        <v>11685</v>
      </c>
      <c r="E813" s="40">
        <v>-12.2</v>
      </c>
      <c r="F813" s="40">
        <v>96.9</v>
      </c>
      <c r="G813" s="41">
        <v>1</v>
      </c>
      <c r="H813" s="22">
        <v>2400</v>
      </c>
      <c r="I813" s="22">
        <v>70</v>
      </c>
      <c r="J813" s="23">
        <v>1950</v>
      </c>
      <c r="K813" s="23">
        <f>J813+80</f>
        <v>2030</v>
      </c>
      <c r="L813" s="23">
        <f>J813-80</f>
        <v>1870</v>
      </c>
      <c r="M813" s="24" t="s">
        <v>11712</v>
      </c>
      <c r="N813" s="25" t="s">
        <v>133</v>
      </c>
      <c r="O813" s="25" t="s">
        <v>133</v>
      </c>
      <c r="P813" s="25" t="s">
        <v>133</v>
      </c>
      <c r="Q813" s="25" t="s">
        <v>133</v>
      </c>
      <c r="R813" s="25" t="s">
        <v>133</v>
      </c>
      <c r="S813" s="44" t="s">
        <v>133</v>
      </c>
      <c r="T813" s="27" t="s">
        <v>133</v>
      </c>
      <c r="U813" s="27" t="s">
        <v>133</v>
      </c>
      <c r="V813" s="27">
        <v>0.01</v>
      </c>
      <c r="W813" s="27" t="s">
        <v>133</v>
      </c>
      <c r="X813" s="27" t="s">
        <v>133</v>
      </c>
      <c r="Y813" s="27">
        <v>0</v>
      </c>
      <c r="Z813" s="27" t="s">
        <v>133</v>
      </c>
      <c r="AA813" s="27" t="s">
        <v>133</v>
      </c>
      <c r="AB813" s="28" t="s">
        <v>133</v>
      </c>
      <c r="AC813" s="28" t="s">
        <v>133</v>
      </c>
      <c r="AD813" s="28">
        <v>0.3</v>
      </c>
      <c r="AE813" s="28" t="s">
        <v>133</v>
      </c>
      <c r="AF813" s="28">
        <v>0.02</v>
      </c>
      <c r="AG813" s="39" t="s">
        <v>133</v>
      </c>
      <c r="AH813" s="39" t="s">
        <v>133</v>
      </c>
      <c r="AI813" s="39" t="s">
        <v>133</v>
      </c>
      <c r="AJ813" s="39" t="s">
        <v>133</v>
      </c>
      <c r="AK813" s="39" t="s">
        <v>133</v>
      </c>
      <c r="AL813" s="39">
        <v>120</v>
      </c>
      <c r="AM813" s="55" t="s">
        <v>133</v>
      </c>
      <c r="AN813" s="15">
        <f t="shared" si="126"/>
        <v>0.30066592756745814</v>
      </c>
      <c r="AO813" s="15">
        <f t="shared" si="127"/>
        <v>0.30066592756745814</v>
      </c>
      <c r="AP813" s="47">
        <v>-0.88040257220600004</v>
      </c>
      <c r="AQ813" s="29" t="s">
        <v>133</v>
      </c>
      <c r="AR813" s="29" t="s">
        <v>133</v>
      </c>
      <c r="AS813" s="148">
        <v>-0.28361338290482802</v>
      </c>
      <c r="AT813" s="148">
        <v>-0.17288661709517</v>
      </c>
      <c r="AU813" s="48" t="s">
        <v>133</v>
      </c>
      <c r="AV813" s="47" t="s">
        <v>133</v>
      </c>
      <c r="AW813" s="47" t="s">
        <v>133</v>
      </c>
      <c r="AX813" s="29" t="s">
        <v>133</v>
      </c>
      <c r="AY813" s="29" t="s">
        <v>133</v>
      </c>
      <c r="AZ813" s="47" t="s">
        <v>133</v>
      </c>
      <c r="BA813" s="30">
        <v>-1</v>
      </c>
      <c r="BB813" s="42">
        <v>1</v>
      </c>
      <c r="BC813" s="31" t="s">
        <v>11713</v>
      </c>
      <c r="BD813" s="31" t="s">
        <v>133</v>
      </c>
      <c r="BE813" s="31" t="s">
        <v>1711</v>
      </c>
      <c r="BF813" s="32" t="s">
        <v>133</v>
      </c>
      <c r="BG813" s="32" t="s">
        <v>133</v>
      </c>
      <c r="BH813" s="32" t="s">
        <v>133</v>
      </c>
      <c r="BI813" s="32" t="s">
        <v>133</v>
      </c>
      <c r="BJ813" s="32" t="s">
        <v>133</v>
      </c>
      <c r="BK813" s="32" t="s">
        <v>133</v>
      </c>
      <c r="BL813" s="32" t="s">
        <v>133</v>
      </c>
      <c r="BM813" s="34" t="s">
        <v>133</v>
      </c>
      <c r="BN813" s="34" t="s">
        <v>133</v>
      </c>
      <c r="BO813" s="34" t="s">
        <v>133</v>
      </c>
      <c r="BP813" s="34" t="s">
        <v>133</v>
      </c>
      <c r="BQ813" s="16" t="e">
        <f t="shared" si="113"/>
        <v>#VALUE!</v>
      </c>
      <c r="BR813" s="16">
        <f t="shared" si="114"/>
        <v>0.30066592756745814</v>
      </c>
      <c r="BS813" s="16">
        <f t="shared" si="115"/>
        <v>0.30066592756745814</v>
      </c>
      <c r="BT813" s="35" t="s">
        <v>133</v>
      </c>
      <c r="BU813" s="35" t="s">
        <v>133</v>
      </c>
      <c r="BV813" s="35" t="s">
        <v>133</v>
      </c>
      <c r="BW813" s="35" t="s">
        <v>133</v>
      </c>
      <c r="BX813" s="36">
        <v>0</v>
      </c>
      <c r="BY813" s="37" t="s">
        <v>133</v>
      </c>
      <c r="BZ813" s="38" t="s">
        <v>133</v>
      </c>
    </row>
    <row r="814" spans="1:78" ht="50.1" customHeight="1">
      <c r="A814" s="19" t="s">
        <v>1904</v>
      </c>
      <c r="B814" s="20" t="s">
        <v>11912</v>
      </c>
      <c r="C814" s="21">
        <v>8</v>
      </c>
      <c r="D814" s="21" t="s">
        <v>11685</v>
      </c>
      <c r="E814" s="40">
        <v>-12.2</v>
      </c>
      <c r="F814" s="40">
        <v>96.9</v>
      </c>
      <c r="G814" s="41">
        <v>1</v>
      </c>
      <c r="H814" s="22">
        <v>6180</v>
      </c>
      <c r="I814" s="22">
        <v>70</v>
      </c>
      <c r="J814" s="23">
        <v>5730</v>
      </c>
      <c r="K814" s="23">
        <f>J814+80</f>
        <v>5810</v>
      </c>
      <c r="L814" s="23">
        <f>J814-80</f>
        <v>5650</v>
      </c>
      <c r="M814" s="24" t="s">
        <v>1019</v>
      </c>
      <c r="N814" s="25" t="s">
        <v>133</v>
      </c>
      <c r="O814" s="25" t="s">
        <v>133</v>
      </c>
      <c r="P814" s="25" t="s">
        <v>133</v>
      </c>
      <c r="Q814" s="25" t="s">
        <v>133</v>
      </c>
      <c r="R814" s="25" t="s">
        <v>133</v>
      </c>
      <c r="S814" s="44" t="s">
        <v>133</v>
      </c>
      <c r="T814" s="27" t="s">
        <v>133</v>
      </c>
      <c r="U814" s="27" t="s">
        <v>133</v>
      </c>
      <c r="V814" s="27">
        <v>0.01</v>
      </c>
      <c r="W814" s="27" t="s">
        <v>133</v>
      </c>
      <c r="X814" s="27" t="s">
        <v>133</v>
      </c>
      <c r="Y814" s="27">
        <v>0</v>
      </c>
      <c r="Z814" s="27" t="s">
        <v>133</v>
      </c>
      <c r="AA814" s="27" t="s">
        <v>133</v>
      </c>
      <c r="AB814" s="28" t="s">
        <v>133</v>
      </c>
      <c r="AC814" s="28" t="s">
        <v>133</v>
      </c>
      <c r="AD814" s="28">
        <v>0.3</v>
      </c>
      <c r="AE814" s="28" t="s">
        <v>133</v>
      </c>
      <c r="AF814" s="28">
        <v>0.02</v>
      </c>
      <c r="AG814" s="39" t="s">
        <v>133</v>
      </c>
      <c r="AH814" s="39" t="s">
        <v>133</v>
      </c>
      <c r="AI814" s="39" t="s">
        <v>133</v>
      </c>
      <c r="AJ814" s="39" t="s">
        <v>133</v>
      </c>
      <c r="AK814" s="39" t="s">
        <v>133</v>
      </c>
      <c r="AL814" s="39">
        <v>1.2</v>
      </c>
      <c r="AM814" s="55" t="s">
        <v>133</v>
      </c>
      <c r="AN814" s="15">
        <f t="shared" si="126"/>
        <v>0.30066592756745814</v>
      </c>
      <c r="AO814" s="15">
        <f t="shared" si="127"/>
        <v>0.30066592756745814</v>
      </c>
      <c r="AP814" s="47">
        <v>-0.88040257220600004</v>
      </c>
      <c r="AQ814" s="29" t="s">
        <v>133</v>
      </c>
      <c r="AR814" s="29" t="s">
        <v>133</v>
      </c>
      <c r="AS814" s="148">
        <v>-0.28361338290482802</v>
      </c>
      <c r="AT814" s="148">
        <v>-0.17288661709517</v>
      </c>
      <c r="AU814" s="48" t="s">
        <v>133</v>
      </c>
      <c r="AV814" s="47" t="s">
        <v>133</v>
      </c>
      <c r="AW814" s="47" t="s">
        <v>133</v>
      </c>
      <c r="AX814" s="29" t="s">
        <v>133</v>
      </c>
      <c r="AY814" s="29" t="s">
        <v>133</v>
      </c>
      <c r="AZ814" s="47" t="s">
        <v>133</v>
      </c>
      <c r="BA814" s="30">
        <v>-1</v>
      </c>
      <c r="BB814" s="42">
        <v>1</v>
      </c>
      <c r="BC814" s="31" t="s">
        <v>408</v>
      </c>
      <c r="BD814" s="31" t="s">
        <v>133</v>
      </c>
      <c r="BE814" s="31" t="s">
        <v>1711</v>
      </c>
      <c r="BF814" s="32" t="s">
        <v>133</v>
      </c>
      <c r="BG814" s="32" t="s">
        <v>133</v>
      </c>
      <c r="BH814" s="32" t="s">
        <v>133</v>
      </c>
      <c r="BI814" s="32" t="s">
        <v>133</v>
      </c>
      <c r="BJ814" s="32" t="s">
        <v>133</v>
      </c>
      <c r="BK814" s="32" t="s">
        <v>133</v>
      </c>
      <c r="BL814" s="32" t="s">
        <v>133</v>
      </c>
      <c r="BM814" s="34" t="s">
        <v>133</v>
      </c>
      <c r="BN814" s="34" t="s">
        <v>133</v>
      </c>
      <c r="BO814" s="34" t="s">
        <v>133</v>
      </c>
      <c r="BP814" s="34" t="s">
        <v>133</v>
      </c>
      <c r="BQ814" s="16" t="e">
        <f t="shared" si="113"/>
        <v>#VALUE!</v>
      </c>
      <c r="BR814" s="16">
        <f t="shared" si="114"/>
        <v>0.30066592756745814</v>
      </c>
      <c r="BS814" s="16">
        <f t="shared" si="115"/>
        <v>0.30066592756745814</v>
      </c>
      <c r="BT814" s="35" t="s">
        <v>133</v>
      </c>
      <c r="BU814" s="35" t="s">
        <v>133</v>
      </c>
      <c r="BV814" s="35" t="s">
        <v>133</v>
      </c>
      <c r="BW814" s="35" t="s">
        <v>133</v>
      </c>
      <c r="BX814" s="36">
        <v>0</v>
      </c>
      <c r="BY814" s="37" t="s">
        <v>133</v>
      </c>
      <c r="BZ814" s="38" t="s">
        <v>133</v>
      </c>
    </row>
    <row r="815" spans="1:78" ht="50.1" customHeight="1">
      <c r="A815" s="19" t="s">
        <v>1905</v>
      </c>
      <c r="B815" s="20" t="s">
        <v>11912</v>
      </c>
      <c r="C815" s="21">
        <v>8</v>
      </c>
      <c r="D815" s="21" t="s">
        <v>11685</v>
      </c>
      <c r="E815" s="40">
        <v>-12.2</v>
      </c>
      <c r="F815" s="40">
        <v>96.9</v>
      </c>
      <c r="G815" s="41">
        <v>1</v>
      </c>
      <c r="H815" s="22">
        <v>2410</v>
      </c>
      <c r="I815" s="22">
        <v>90</v>
      </c>
      <c r="J815" s="23">
        <v>1960</v>
      </c>
      <c r="K815" s="23">
        <f>J815+95</f>
        <v>2055</v>
      </c>
      <c r="L815" s="23">
        <f>J815-95</f>
        <v>1865</v>
      </c>
      <c r="M815" s="24" t="s">
        <v>1050</v>
      </c>
      <c r="N815" s="25" t="s">
        <v>133</v>
      </c>
      <c r="O815" s="25" t="s">
        <v>133</v>
      </c>
      <c r="P815" s="25" t="s">
        <v>133</v>
      </c>
      <c r="Q815" s="25" t="s">
        <v>133</v>
      </c>
      <c r="R815" s="25" t="s">
        <v>133</v>
      </c>
      <c r="S815" s="44" t="s">
        <v>133</v>
      </c>
      <c r="T815" s="27" t="s">
        <v>133</v>
      </c>
      <c r="U815" s="27" t="s">
        <v>133</v>
      </c>
      <c r="V815" s="27">
        <v>0.01</v>
      </c>
      <c r="W815" s="27" t="s">
        <v>133</v>
      </c>
      <c r="X815" s="27" t="s">
        <v>133</v>
      </c>
      <c r="Y815" s="27">
        <v>0</v>
      </c>
      <c r="Z815" s="27" t="s">
        <v>133</v>
      </c>
      <c r="AA815" s="27" t="s">
        <v>133</v>
      </c>
      <c r="AB815" s="28" t="s">
        <v>133</v>
      </c>
      <c r="AC815" s="28" t="s">
        <v>133</v>
      </c>
      <c r="AD815" s="28">
        <v>0.3</v>
      </c>
      <c r="AE815" s="28" t="s">
        <v>133</v>
      </c>
      <c r="AF815" s="28">
        <v>0.02</v>
      </c>
      <c r="AG815" s="39" t="s">
        <v>133</v>
      </c>
      <c r="AH815" s="39" t="s">
        <v>133</v>
      </c>
      <c r="AI815" s="39" t="s">
        <v>133</v>
      </c>
      <c r="AJ815" s="39" t="s">
        <v>133</v>
      </c>
      <c r="AK815" s="39" t="s">
        <v>133</v>
      </c>
      <c r="AL815" s="39">
        <v>1.2</v>
      </c>
      <c r="AM815" s="55" t="s">
        <v>133</v>
      </c>
      <c r="AN815" s="15">
        <f t="shared" si="126"/>
        <v>0.30066592756745814</v>
      </c>
      <c r="AO815" s="15">
        <f t="shared" si="127"/>
        <v>0.30066592756745814</v>
      </c>
      <c r="AP815" s="47">
        <v>-0.88040257220600004</v>
      </c>
      <c r="AQ815" s="29" t="s">
        <v>133</v>
      </c>
      <c r="AR815" s="29" t="s">
        <v>133</v>
      </c>
      <c r="AS815" s="148">
        <v>-0.28361338290482802</v>
      </c>
      <c r="AT815" s="148">
        <v>-0.17288661709517</v>
      </c>
      <c r="AU815" s="48" t="s">
        <v>133</v>
      </c>
      <c r="AV815" s="47" t="s">
        <v>133</v>
      </c>
      <c r="AW815" s="47" t="s">
        <v>133</v>
      </c>
      <c r="AX815" s="29" t="s">
        <v>133</v>
      </c>
      <c r="AY815" s="29" t="s">
        <v>133</v>
      </c>
      <c r="AZ815" s="47" t="s">
        <v>133</v>
      </c>
      <c r="BA815" s="30">
        <v>-1</v>
      </c>
      <c r="BB815" s="42">
        <v>1</v>
      </c>
      <c r="BC815" s="31" t="s">
        <v>11714</v>
      </c>
      <c r="BD815" s="31" t="s">
        <v>133</v>
      </c>
      <c r="BE815" s="31" t="s">
        <v>1711</v>
      </c>
      <c r="BF815" s="32" t="s">
        <v>133</v>
      </c>
      <c r="BG815" s="32" t="s">
        <v>133</v>
      </c>
      <c r="BH815" s="32" t="s">
        <v>133</v>
      </c>
      <c r="BI815" s="32" t="s">
        <v>133</v>
      </c>
      <c r="BJ815" s="32" t="s">
        <v>133</v>
      </c>
      <c r="BK815" s="32" t="s">
        <v>133</v>
      </c>
      <c r="BL815" s="32" t="s">
        <v>133</v>
      </c>
      <c r="BM815" s="34" t="s">
        <v>133</v>
      </c>
      <c r="BN815" s="34" t="s">
        <v>133</v>
      </c>
      <c r="BO815" s="34" t="s">
        <v>133</v>
      </c>
      <c r="BP815" s="34" t="s">
        <v>133</v>
      </c>
      <c r="BQ815" s="16" t="e">
        <f t="shared" si="113"/>
        <v>#VALUE!</v>
      </c>
      <c r="BR815" s="16">
        <f t="shared" si="114"/>
        <v>0.30066592756745814</v>
      </c>
      <c r="BS815" s="16">
        <f t="shared" si="115"/>
        <v>0.30066592756745814</v>
      </c>
      <c r="BT815" s="35" t="s">
        <v>133</v>
      </c>
      <c r="BU815" s="35" t="s">
        <v>133</v>
      </c>
      <c r="BV815" s="35" t="s">
        <v>133</v>
      </c>
      <c r="BW815" s="35" t="s">
        <v>133</v>
      </c>
      <c r="BX815" s="36">
        <v>0</v>
      </c>
      <c r="BY815" s="37" t="s">
        <v>133</v>
      </c>
      <c r="BZ815" s="38" t="s">
        <v>133</v>
      </c>
    </row>
    <row r="816" spans="1:78" ht="50.1" customHeight="1">
      <c r="A816" s="19" t="s">
        <v>1906</v>
      </c>
      <c r="B816" s="20" t="s">
        <v>11912</v>
      </c>
      <c r="C816" s="21">
        <v>8</v>
      </c>
      <c r="D816" s="21" t="s">
        <v>11685</v>
      </c>
      <c r="E816" s="40">
        <v>-12.2</v>
      </c>
      <c r="F816" s="40">
        <v>96.9</v>
      </c>
      <c r="G816" s="41">
        <v>1</v>
      </c>
      <c r="H816" s="22">
        <v>2150</v>
      </c>
      <c r="I816" s="22">
        <v>120</v>
      </c>
      <c r="J816" s="23">
        <v>1700</v>
      </c>
      <c r="K816" s="23">
        <f>J816+125</f>
        <v>1825</v>
      </c>
      <c r="L816" s="23">
        <f>J816-125</f>
        <v>1575</v>
      </c>
      <c r="M816" s="24" t="s">
        <v>1019</v>
      </c>
      <c r="N816" s="25" t="s">
        <v>133</v>
      </c>
      <c r="O816" s="25" t="s">
        <v>133</v>
      </c>
      <c r="P816" s="25" t="s">
        <v>133</v>
      </c>
      <c r="Q816" s="25" t="s">
        <v>133</v>
      </c>
      <c r="R816" s="25" t="s">
        <v>133</v>
      </c>
      <c r="S816" s="44" t="s">
        <v>133</v>
      </c>
      <c r="T816" s="27" t="s">
        <v>133</v>
      </c>
      <c r="U816" s="27" t="s">
        <v>133</v>
      </c>
      <c r="V816" s="27">
        <v>0.01</v>
      </c>
      <c r="W816" s="27" t="s">
        <v>133</v>
      </c>
      <c r="X816" s="27" t="s">
        <v>133</v>
      </c>
      <c r="Y816" s="27">
        <v>0</v>
      </c>
      <c r="Z816" s="27" t="s">
        <v>133</v>
      </c>
      <c r="AA816" s="27" t="s">
        <v>133</v>
      </c>
      <c r="AB816" s="28" t="s">
        <v>133</v>
      </c>
      <c r="AC816" s="28" t="s">
        <v>133</v>
      </c>
      <c r="AD816" s="28">
        <v>0.3</v>
      </c>
      <c r="AE816" s="28" t="s">
        <v>133</v>
      </c>
      <c r="AF816" s="28">
        <v>0.02</v>
      </c>
      <c r="AG816" s="39" t="s">
        <v>133</v>
      </c>
      <c r="AH816" s="39" t="s">
        <v>133</v>
      </c>
      <c r="AI816" s="39" t="s">
        <v>133</v>
      </c>
      <c r="AJ816" s="39" t="s">
        <v>133</v>
      </c>
      <c r="AK816" s="39" t="s">
        <v>133</v>
      </c>
      <c r="AL816" s="39">
        <v>1.2</v>
      </c>
      <c r="AM816" s="55" t="s">
        <v>133</v>
      </c>
      <c r="AN816" s="15">
        <f t="shared" si="126"/>
        <v>0.30066592756745814</v>
      </c>
      <c r="AO816" s="15">
        <f t="shared" si="127"/>
        <v>0.30066592756745814</v>
      </c>
      <c r="AP816" s="47">
        <v>-0.88040257220600004</v>
      </c>
      <c r="AQ816" s="29" t="s">
        <v>133</v>
      </c>
      <c r="AR816" s="29" t="s">
        <v>133</v>
      </c>
      <c r="AS816" s="148">
        <v>-0.28361338290482802</v>
      </c>
      <c r="AT816" s="148">
        <v>-0.17288661709517</v>
      </c>
      <c r="AU816" s="48" t="s">
        <v>133</v>
      </c>
      <c r="AV816" s="47" t="s">
        <v>133</v>
      </c>
      <c r="AW816" s="47" t="s">
        <v>133</v>
      </c>
      <c r="AX816" s="29" t="s">
        <v>133</v>
      </c>
      <c r="AY816" s="29" t="s">
        <v>133</v>
      </c>
      <c r="AZ816" s="47" t="s">
        <v>133</v>
      </c>
      <c r="BA816" s="30">
        <v>-1</v>
      </c>
      <c r="BB816" s="42">
        <v>1</v>
      </c>
      <c r="BC816" s="31" t="s">
        <v>408</v>
      </c>
      <c r="BD816" s="31" t="s">
        <v>133</v>
      </c>
      <c r="BE816" s="31" t="s">
        <v>1711</v>
      </c>
      <c r="BF816" s="32" t="s">
        <v>133</v>
      </c>
      <c r="BG816" s="32" t="s">
        <v>133</v>
      </c>
      <c r="BH816" s="32" t="s">
        <v>133</v>
      </c>
      <c r="BI816" s="32" t="s">
        <v>133</v>
      </c>
      <c r="BJ816" s="32" t="s">
        <v>133</v>
      </c>
      <c r="BK816" s="32" t="s">
        <v>133</v>
      </c>
      <c r="BL816" s="32" t="s">
        <v>133</v>
      </c>
      <c r="BM816" s="34" t="s">
        <v>133</v>
      </c>
      <c r="BN816" s="34" t="s">
        <v>133</v>
      </c>
      <c r="BO816" s="34" t="s">
        <v>133</v>
      </c>
      <c r="BP816" s="34" t="s">
        <v>133</v>
      </c>
      <c r="BQ816" s="16" t="e">
        <f t="shared" si="113"/>
        <v>#VALUE!</v>
      </c>
      <c r="BR816" s="16">
        <f t="shared" si="114"/>
        <v>0.30066592756745814</v>
      </c>
      <c r="BS816" s="16">
        <f t="shared" si="115"/>
        <v>0.30066592756745814</v>
      </c>
      <c r="BT816" s="35" t="s">
        <v>133</v>
      </c>
      <c r="BU816" s="35" t="s">
        <v>133</v>
      </c>
      <c r="BV816" s="35" t="s">
        <v>133</v>
      </c>
      <c r="BW816" s="35" t="s">
        <v>133</v>
      </c>
      <c r="BX816" s="36">
        <v>0</v>
      </c>
      <c r="BY816" s="37" t="s">
        <v>133</v>
      </c>
      <c r="BZ816" s="38" t="s">
        <v>133</v>
      </c>
    </row>
    <row r="817" spans="1:78" ht="50.1" customHeight="1">
      <c r="A817" s="19" t="s">
        <v>1907</v>
      </c>
      <c r="B817" s="20" t="s">
        <v>11912</v>
      </c>
      <c r="C817" s="21">
        <v>8</v>
      </c>
      <c r="D817" s="21" t="s">
        <v>11685</v>
      </c>
      <c r="E817" s="40">
        <v>-12.2</v>
      </c>
      <c r="F817" s="40">
        <v>96.9</v>
      </c>
      <c r="G817" s="41">
        <v>1</v>
      </c>
      <c r="H817" s="22">
        <v>2610</v>
      </c>
      <c r="I817" s="22">
        <v>120</v>
      </c>
      <c r="J817" s="23">
        <v>2160</v>
      </c>
      <c r="K817" s="23">
        <f t="shared" ref="K817:K818" si="128">J817+125</f>
        <v>2285</v>
      </c>
      <c r="L817" s="23">
        <f t="shared" ref="L817:L818" si="129">J817-125</f>
        <v>2035</v>
      </c>
      <c r="M817" s="24" t="s">
        <v>1019</v>
      </c>
      <c r="N817" s="25" t="s">
        <v>133</v>
      </c>
      <c r="O817" s="25" t="s">
        <v>133</v>
      </c>
      <c r="P817" s="25" t="s">
        <v>133</v>
      </c>
      <c r="Q817" s="25" t="s">
        <v>133</v>
      </c>
      <c r="R817" s="25" t="s">
        <v>133</v>
      </c>
      <c r="S817" s="44" t="s">
        <v>133</v>
      </c>
      <c r="T817" s="27" t="s">
        <v>133</v>
      </c>
      <c r="U817" s="27" t="s">
        <v>133</v>
      </c>
      <c r="V817" s="27">
        <v>0.01</v>
      </c>
      <c r="W817" s="27" t="s">
        <v>133</v>
      </c>
      <c r="X817" s="27" t="s">
        <v>133</v>
      </c>
      <c r="Y817" s="27">
        <v>0</v>
      </c>
      <c r="Z817" s="27" t="s">
        <v>133</v>
      </c>
      <c r="AA817" s="27" t="s">
        <v>133</v>
      </c>
      <c r="AB817" s="28" t="s">
        <v>133</v>
      </c>
      <c r="AC817" s="28" t="s">
        <v>133</v>
      </c>
      <c r="AD817" s="28">
        <v>0.3</v>
      </c>
      <c r="AE817" s="28" t="s">
        <v>133</v>
      </c>
      <c r="AF817" s="28">
        <v>0.02</v>
      </c>
      <c r="AG817" s="39" t="s">
        <v>133</v>
      </c>
      <c r="AH817" s="39" t="s">
        <v>133</v>
      </c>
      <c r="AI817" s="39" t="s">
        <v>133</v>
      </c>
      <c r="AJ817" s="39" t="s">
        <v>133</v>
      </c>
      <c r="AK817" s="39" t="s">
        <v>133</v>
      </c>
      <c r="AL817" s="39">
        <v>1.2</v>
      </c>
      <c r="AM817" s="55" t="s">
        <v>133</v>
      </c>
      <c r="AN817" s="15">
        <f t="shared" si="126"/>
        <v>0.30066592756745814</v>
      </c>
      <c r="AO817" s="15">
        <f t="shared" si="127"/>
        <v>0.30066592756745814</v>
      </c>
      <c r="AP817" s="47">
        <v>-0.88040257220600004</v>
      </c>
      <c r="AQ817" s="29" t="s">
        <v>133</v>
      </c>
      <c r="AR817" s="29" t="s">
        <v>133</v>
      </c>
      <c r="AS817" s="148">
        <v>-0.28361338290482802</v>
      </c>
      <c r="AT817" s="148">
        <v>-0.17288661709517</v>
      </c>
      <c r="AU817" s="48" t="s">
        <v>133</v>
      </c>
      <c r="AV817" s="47" t="s">
        <v>133</v>
      </c>
      <c r="AW817" s="47" t="s">
        <v>133</v>
      </c>
      <c r="AX817" s="29" t="s">
        <v>133</v>
      </c>
      <c r="AY817" s="29" t="s">
        <v>133</v>
      </c>
      <c r="AZ817" s="47" t="s">
        <v>133</v>
      </c>
      <c r="BA817" s="30">
        <v>-1</v>
      </c>
      <c r="BB817" s="42">
        <v>1</v>
      </c>
      <c r="BC817" s="31" t="s">
        <v>408</v>
      </c>
      <c r="BD817" s="31" t="s">
        <v>133</v>
      </c>
      <c r="BE817" s="31" t="s">
        <v>1711</v>
      </c>
      <c r="BF817" s="32" t="s">
        <v>133</v>
      </c>
      <c r="BG817" s="32" t="s">
        <v>133</v>
      </c>
      <c r="BH817" s="32" t="s">
        <v>133</v>
      </c>
      <c r="BI817" s="32" t="s">
        <v>133</v>
      </c>
      <c r="BJ817" s="32" t="s">
        <v>133</v>
      </c>
      <c r="BK817" s="32" t="s">
        <v>133</v>
      </c>
      <c r="BL817" s="32" t="s">
        <v>133</v>
      </c>
      <c r="BM817" s="34" t="s">
        <v>133</v>
      </c>
      <c r="BN817" s="34" t="s">
        <v>133</v>
      </c>
      <c r="BO817" s="34" t="s">
        <v>133</v>
      </c>
      <c r="BP817" s="34" t="s">
        <v>133</v>
      </c>
      <c r="BQ817" s="16" t="e">
        <f t="shared" si="113"/>
        <v>#VALUE!</v>
      </c>
      <c r="BR817" s="16">
        <f t="shared" si="114"/>
        <v>0.30066592756745814</v>
      </c>
      <c r="BS817" s="16">
        <f t="shared" si="115"/>
        <v>0.30066592756745814</v>
      </c>
      <c r="BT817" s="35" t="s">
        <v>133</v>
      </c>
      <c r="BU817" s="35" t="s">
        <v>133</v>
      </c>
      <c r="BV817" s="35" t="s">
        <v>133</v>
      </c>
      <c r="BW817" s="35" t="s">
        <v>133</v>
      </c>
      <c r="BX817" s="36">
        <v>0</v>
      </c>
      <c r="BY817" s="37" t="s">
        <v>133</v>
      </c>
      <c r="BZ817" s="38" t="s">
        <v>133</v>
      </c>
    </row>
    <row r="818" spans="1:78" ht="50.1" customHeight="1">
      <c r="A818" s="19" t="s">
        <v>1908</v>
      </c>
      <c r="B818" s="20" t="s">
        <v>11912</v>
      </c>
      <c r="C818" s="21">
        <v>8</v>
      </c>
      <c r="D818" s="21" t="s">
        <v>11685</v>
      </c>
      <c r="E818" s="40">
        <v>-12.2</v>
      </c>
      <c r="F818" s="40">
        <v>96.9</v>
      </c>
      <c r="G818" s="41">
        <v>1</v>
      </c>
      <c r="H818" s="22">
        <v>3590</v>
      </c>
      <c r="I818" s="22">
        <v>120</v>
      </c>
      <c r="J818" s="23">
        <v>3140</v>
      </c>
      <c r="K818" s="23">
        <f t="shared" si="128"/>
        <v>3265</v>
      </c>
      <c r="L818" s="23">
        <f t="shared" si="129"/>
        <v>3015</v>
      </c>
      <c r="M818" s="24" t="s">
        <v>1019</v>
      </c>
      <c r="N818" s="25" t="s">
        <v>133</v>
      </c>
      <c r="O818" s="25" t="s">
        <v>133</v>
      </c>
      <c r="P818" s="25" t="s">
        <v>133</v>
      </c>
      <c r="Q818" s="25" t="s">
        <v>133</v>
      </c>
      <c r="R818" s="25" t="s">
        <v>133</v>
      </c>
      <c r="S818" s="44" t="s">
        <v>133</v>
      </c>
      <c r="T818" s="27" t="s">
        <v>133</v>
      </c>
      <c r="U818" s="27" t="s">
        <v>133</v>
      </c>
      <c r="V818" s="27">
        <v>0.01</v>
      </c>
      <c r="W818" s="27" t="s">
        <v>133</v>
      </c>
      <c r="X818" s="27" t="s">
        <v>133</v>
      </c>
      <c r="Y818" s="27">
        <v>0</v>
      </c>
      <c r="Z818" s="27" t="s">
        <v>133</v>
      </c>
      <c r="AA818" s="27" t="s">
        <v>133</v>
      </c>
      <c r="AB818" s="28" t="s">
        <v>133</v>
      </c>
      <c r="AC818" s="28" t="s">
        <v>133</v>
      </c>
      <c r="AD818" s="28">
        <v>0.3</v>
      </c>
      <c r="AE818" s="28" t="s">
        <v>133</v>
      </c>
      <c r="AF818" s="28">
        <v>0.02</v>
      </c>
      <c r="AG818" s="39" t="s">
        <v>133</v>
      </c>
      <c r="AH818" s="39" t="s">
        <v>133</v>
      </c>
      <c r="AI818" s="39" t="s">
        <v>133</v>
      </c>
      <c r="AJ818" s="39" t="s">
        <v>133</v>
      </c>
      <c r="AK818" s="39" t="s">
        <v>133</v>
      </c>
      <c r="AL818" s="39">
        <v>0.3</v>
      </c>
      <c r="AM818" s="55" t="s">
        <v>133</v>
      </c>
      <c r="AN818" s="15">
        <f t="shared" si="126"/>
        <v>0.30066592756745814</v>
      </c>
      <c r="AO818" s="15">
        <f t="shared" si="127"/>
        <v>0.30066592756745814</v>
      </c>
      <c r="AP818" s="47">
        <v>-0.88040257220600004</v>
      </c>
      <c r="AQ818" s="29" t="s">
        <v>133</v>
      </c>
      <c r="AR818" s="29" t="s">
        <v>133</v>
      </c>
      <c r="AS818" s="148">
        <v>-0.28361338290482802</v>
      </c>
      <c r="AT818" s="148">
        <v>-0.17288661709517</v>
      </c>
      <c r="AU818" s="48" t="s">
        <v>133</v>
      </c>
      <c r="AV818" s="47" t="s">
        <v>133</v>
      </c>
      <c r="AW818" s="47" t="s">
        <v>133</v>
      </c>
      <c r="AX818" s="29" t="s">
        <v>133</v>
      </c>
      <c r="AY818" s="29" t="s">
        <v>133</v>
      </c>
      <c r="AZ818" s="47" t="s">
        <v>133</v>
      </c>
      <c r="BA818" s="30">
        <v>-1</v>
      </c>
      <c r="BB818" s="42">
        <v>1</v>
      </c>
      <c r="BC818" s="31" t="s">
        <v>408</v>
      </c>
      <c r="BD818" s="31" t="s">
        <v>133</v>
      </c>
      <c r="BE818" s="31" t="s">
        <v>1711</v>
      </c>
      <c r="BF818" s="32" t="s">
        <v>133</v>
      </c>
      <c r="BG818" s="32" t="s">
        <v>133</v>
      </c>
      <c r="BH818" s="32" t="s">
        <v>133</v>
      </c>
      <c r="BI818" s="32" t="s">
        <v>133</v>
      </c>
      <c r="BJ818" s="32" t="s">
        <v>133</v>
      </c>
      <c r="BK818" s="32" t="s">
        <v>133</v>
      </c>
      <c r="BL818" s="32" t="s">
        <v>133</v>
      </c>
      <c r="BM818" s="34" t="s">
        <v>133</v>
      </c>
      <c r="BN818" s="34" t="s">
        <v>133</v>
      </c>
      <c r="BO818" s="34" t="s">
        <v>133</v>
      </c>
      <c r="BP818" s="34" t="s">
        <v>133</v>
      </c>
      <c r="BQ818" s="16" t="e">
        <f t="shared" si="113"/>
        <v>#VALUE!</v>
      </c>
      <c r="BR818" s="16">
        <f t="shared" si="114"/>
        <v>0.30066592756745814</v>
      </c>
      <c r="BS818" s="16">
        <f t="shared" si="115"/>
        <v>0.30066592756745814</v>
      </c>
      <c r="BT818" s="35" t="s">
        <v>133</v>
      </c>
      <c r="BU818" s="35" t="s">
        <v>133</v>
      </c>
      <c r="BV818" s="35" t="s">
        <v>133</v>
      </c>
      <c r="BW818" s="35" t="s">
        <v>133</v>
      </c>
      <c r="BX818" s="36">
        <v>0</v>
      </c>
      <c r="BY818" s="37" t="s">
        <v>133</v>
      </c>
      <c r="BZ818" s="38" t="s">
        <v>133</v>
      </c>
    </row>
    <row r="819" spans="1:78" ht="50.1" customHeight="1">
      <c r="A819" s="19" t="s">
        <v>1909</v>
      </c>
      <c r="B819" s="20" t="s">
        <v>11912</v>
      </c>
      <c r="C819" s="21">
        <v>8</v>
      </c>
      <c r="D819" s="21" t="s">
        <v>11685</v>
      </c>
      <c r="E819" s="40">
        <v>-12.2</v>
      </c>
      <c r="F819" s="40">
        <v>96.9</v>
      </c>
      <c r="G819" s="41">
        <v>1</v>
      </c>
      <c r="H819" s="22">
        <v>3150</v>
      </c>
      <c r="I819" s="22">
        <v>210</v>
      </c>
      <c r="J819" s="23">
        <v>2700</v>
      </c>
      <c r="K819" s="23">
        <f>J819+210</f>
        <v>2910</v>
      </c>
      <c r="L819" s="23">
        <f>J819-210</f>
        <v>2490</v>
      </c>
      <c r="M819" s="24" t="s">
        <v>1019</v>
      </c>
      <c r="N819" s="25" t="s">
        <v>133</v>
      </c>
      <c r="O819" s="25" t="s">
        <v>133</v>
      </c>
      <c r="P819" s="25" t="s">
        <v>133</v>
      </c>
      <c r="Q819" s="25" t="s">
        <v>133</v>
      </c>
      <c r="R819" s="25" t="s">
        <v>133</v>
      </c>
      <c r="S819" s="44" t="s">
        <v>133</v>
      </c>
      <c r="T819" s="27" t="s">
        <v>133</v>
      </c>
      <c r="U819" s="27" t="s">
        <v>133</v>
      </c>
      <c r="V819" s="27">
        <v>0.01</v>
      </c>
      <c r="W819" s="27" t="s">
        <v>133</v>
      </c>
      <c r="X819" s="27" t="s">
        <v>133</v>
      </c>
      <c r="Y819" s="27">
        <v>0</v>
      </c>
      <c r="Z819" s="27" t="s">
        <v>133</v>
      </c>
      <c r="AA819" s="27" t="s">
        <v>133</v>
      </c>
      <c r="AB819" s="28" t="s">
        <v>133</v>
      </c>
      <c r="AC819" s="28" t="s">
        <v>133</v>
      </c>
      <c r="AD819" s="28">
        <v>0.3</v>
      </c>
      <c r="AE819" s="28" t="s">
        <v>133</v>
      </c>
      <c r="AF819" s="28">
        <v>0.02</v>
      </c>
      <c r="AG819" s="39" t="s">
        <v>133</v>
      </c>
      <c r="AH819" s="39" t="s">
        <v>133</v>
      </c>
      <c r="AI819" s="39" t="s">
        <v>133</v>
      </c>
      <c r="AJ819" s="39" t="s">
        <v>133</v>
      </c>
      <c r="AK819" s="39" t="s">
        <v>133</v>
      </c>
      <c r="AL819" s="39">
        <v>1.3</v>
      </c>
      <c r="AM819" s="55" t="s">
        <v>133</v>
      </c>
      <c r="AN819" s="15">
        <f t="shared" si="126"/>
        <v>0.30066592756745814</v>
      </c>
      <c r="AO819" s="15">
        <f t="shared" si="127"/>
        <v>0.30066592756745814</v>
      </c>
      <c r="AP819" s="47">
        <v>-0.88040257220600004</v>
      </c>
      <c r="AQ819" s="29" t="s">
        <v>133</v>
      </c>
      <c r="AR819" s="29" t="s">
        <v>133</v>
      </c>
      <c r="AS819" s="148">
        <v>-0.28361338290482802</v>
      </c>
      <c r="AT819" s="148">
        <v>-0.17288661709517</v>
      </c>
      <c r="AU819" s="48" t="s">
        <v>133</v>
      </c>
      <c r="AV819" s="47" t="s">
        <v>133</v>
      </c>
      <c r="AW819" s="47" t="s">
        <v>133</v>
      </c>
      <c r="AX819" s="29" t="s">
        <v>133</v>
      </c>
      <c r="AY819" s="29" t="s">
        <v>133</v>
      </c>
      <c r="AZ819" s="47" t="s">
        <v>133</v>
      </c>
      <c r="BA819" s="30">
        <v>-1</v>
      </c>
      <c r="BB819" s="42">
        <v>1</v>
      </c>
      <c r="BC819" s="31" t="s">
        <v>408</v>
      </c>
      <c r="BD819" s="31" t="s">
        <v>133</v>
      </c>
      <c r="BE819" s="31" t="s">
        <v>1711</v>
      </c>
      <c r="BF819" s="32" t="s">
        <v>133</v>
      </c>
      <c r="BG819" s="32" t="s">
        <v>133</v>
      </c>
      <c r="BH819" s="32" t="s">
        <v>133</v>
      </c>
      <c r="BI819" s="32" t="s">
        <v>133</v>
      </c>
      <c r="BJ819" s="32" t="s">
        <v>133</v>
      </c>
      <c r="BK819" s="32" t="s">
        <v>133</v>
      </c>
      <c r="BL819" s="32" t="s">
        <v>133</v>
      </c>
      <c r="BM819" s="34" t="s">
        <v>133</v>
      </c>
      <c r="BN819" s="34" t="s">
        <v>133</v>
      </c>
      <c r="BO819" s="34" t="s">
        <v>133</v>
      </c>
      <c r="BP819" s="34" t="s">
        <v>133</v>
      </c>
      <c r="BQ819" s="16" t="e">
        <f t="shared" si="113"/>
        <v>#VALUE!</v>
      </c>
      <c r="BR819" s="16">
        <f t="shared" si="114"/>
        <v>0.30066592756745814</v>
      </c>
      <c r="BS819" s="16">
        <f t="shared" si="115"/>
        <v>0.30066592756745814</v>
      </c>
      <c r="BT819" s="35" t="s">
        <v>133</v>
      </c>
      <c r="BU819" s="35" t="s">
        <v>133</v>
      </c>
      <c r="BV819" s="35" t="s">
        <v>133</v>
      </c>
      <c r="BW819" s="35" t="s">
        <v>133</v>
      </c>
      <c r="BX819" s="36">
        <v>0</v>
      </c>
      <c r="BY819" s="37" t="s">
        <v>133</v>
      </c>
      <c r="BZ819" s="38" t="s">
        <v>133</v>
      </c>
    </row>
    <row r="820" spans="1:78" ht="50.1" customHeight="1">
      <c r="A820" s="19" t="s">
        <v>1910</v>
      </c>
      <c r="B820" s="20" t="s">
        <v>11912</v>
      </c>
      <c r="C820" s="21">
        <v>8</v>
      </c>
      <c r="D820" s="21" t="s">
        <v>11685</v>
      </c>
      <c r="E820" s="40">
        <v>-12.2</v>
      </c>
      <c r="F820" s="40">
        <v>96.9</v>
      </c>
      <c r="G820" s="41">
        <v>1</v>
      </c>
      <c r="H820" s="22">
        <v>2190</v>
      </c>
      <c r="I820" s="22">
        <v>110</v>
      </c>
      <c r="J820" s="23">
        <v>1740</v>
      </c>
      <c r="K820" s="23">
        <f>J820+115</f>
        <v>1855</v>
      </c>
      <c r="L820" s="23">
        <f>J820-115</f>
        <v>1625</v>
      </c>
      <c r="M820" s="24" t="s">
        <v>1019</v>
      </c>
      <c r="N820" s="25" t="s">
        <v>133</v>
      </c>
      <c r="O820" s="25" t="s">
        <v>133</v>
      </c>
      <c r="P820" s="25" t="s">
        <v>133</v>
      </c>
      <c r="Q820" s="25" t="s">
        <v>133</v>
      </c>
      <c r="R820" s="25" t="s">
        <v>133</v>
      </c>
      <c r="S820" s="44" t="s">
        <v>133</v>
      </c>
      <c r="T820" s="27" t="s">
        <v>133</v>
      </c>
      <c r="U820" s="27" t="s">
        <v>133</v>
      </c>
      <c r="V820" s="27">
        <v>0.01</v>
      </c>
      <c r="W820" s="27" t="s">
        <v>133</v>
      </c>
      <c r="X820" s="27" t="s">
        <v>133</v>
      </c>
      <c r="Y820" s="27">
        <v>0</v>
      </c>
      <c r="Z820" s="27" t="s">
        <v>133</v>
      </c>
      <c r="AA820" s="27" t="s">
        <v>133</v>
      </c>
      <c r="AB820" s="28" t="s">
        <v>133</v>
      </c>
      <c r="AC820" s="28" t="s">
        <v>133</v>
      </c>
      <c r="AD820" s="28">
        <v>0.3</v>
      </c>
      <c r="AE820" s="28" t="s">
        <v>133</v>
      </c>
      <c r="AF820" s="28">
        <v>0.02</v>
      </c>
      <c r="AG820" s="39" t="s">
        <v>133</v>
      </c>
      <c r="AH820" s="39" t="s">
        <v>133</v>
      </c>
      <c r="AI820" s="39" t="s">
        <v>133</v>
      </c>
      <c r="AJ820" s="39" t="s">
        <v>133</v>
      </c>
      <c r="AK820" s="39" t="s">
        <v>133</v>
      </c>
      <c r="AL820" s="39">
        <v>0.2</v>
      </c>
      <c r="AM820" s="55" t="s">
        <v>133</v>
      </c>
      <c r="AN820" s="15">
        <f t="shared" si="126"/>
        <v>0.30066592756745814</v>
      </c>
      <c r="AO820" s="15">
        <f t="shared" si="127"/>
        <v>0.30066592756745814</v>
      </c>
      <c r="AP820" s="47">
        <v>-0.88040257220600004</v>
      </c>
      <c r="AQ820" s="29" t="s">
        <v>133</v>
      </c>
      <c r="AR820" s="29" t="s">
        <v>133</v>
      </c>
      <c r="AS820" s="148">
        <v>-0.28361338290482802</v>
      </c>
      <c r="AT820" s="148">
        <v>-0.17288661709517</v>
      </c>
      <c r="AU820" s="48" t="s">
        <v>133</v>
      </c>
      <c r="AV820" s="47" t="s">
        <v>133</v>
      </c>
      <c r="AW820" s="47" t="s">
        <v>133</v>
      </c>
      <c r="AX820" s="29" t="s">
        <v>133</v>
      </c>
      <c r="AY820" s="29" t="s">
        <v>133</v>
      </c>
      <c r="AZ820" s="47" t="s">
        <v>133</v>
      </c>
      <c r="BA820" s="30">
        <v>-1</v>
      </c>
      <c r="BB820" s="42">
        <v>1</v>
      </c>
      <c r="BC820" s="31" t="s">
        <v>408</v>
      </c>
      <c r="BD820" s="31" t="s">
        <v>133</v>
      </c>
      <c r="BE820" s="31" t="s">
        <v>1711</v>
      </c>
      <c r="BF820" s="32" t="s">
        <v>133</v>
      </c>
      <c r="BG820" s="32" t="s">
        <v>133</v>
      </c>
      <c r="BH820" s="32" t="s">
        <v>133</v>
      </c>
      <c r="BI820" s="32" t="s">
        <v>133</v>
      </c>
      <c r="BJ820" s="32" t="s">
        <v>133</v>
      </c>
      <c r="BK820" s="32" t="s">
        <v>133</v>
      </c>
      <c r="BL820" s="32" t="s">
        <v>133</v>
      </c>
      <c r="BM820" s="34" t="s">
        <v>133</v>
      </c>
      <c r="BN820" s="34" t="s">
        <v>133</v>
      </c>
      <c r="BO820" s="34" t="s">
        <v>133</v>
      </c>
      <c r="BP820" s="34" t="s">
        <v>133</v>
      </c>
      <c r="BQ820" s="16" t="e">
        <f t="shared" si="113"/>
        <v>#VALUE!</v>
      </c>
      <c r="BR820" s="16">
        <f t="shared" si="114"/>
        <v>0.30066592756745814</v>
      </c>
      <c r="BS820" s="16">
        <f t="shared" si="115"/>
        <v>0.30066592756745814</v>
      </c>
      <c r="BT820" s="35" t="s">
        <v>133</v>
      </c>
      <c r="BU820" s="35" t="s">
        <v>133</v>
      </c>
      <c r="BV820" s="35" t="s">
        <v>133</v>
      </c>
      <c r="BW820" s="35" t="s">
        <v>133</v>
      </c>
      <c r="BX820" s="36">
        <v>0</v>
      </c>
      <c r="BY820" s="37" t="s">
        <v>133</v>
      </c>
      <c r="BZ820" s="38" t="s">
        <v>133</v>
      </c>
    </row>
    <row r="821" spans="1:78" ht="50.1" customHeight="1">
      <c r="A821" s="19" t="s">
        <v>1911</v>
      </c>
      <c r="B821" s="20" t="s">
        <v>11912</v>
      </c>
      <c r="C821" s="21">
        <v>8</v>
      </c>
      <c r="D821" s="21" t="s">
        <v>11685</v>
      </c>
      <c r="E821" s="40">
        <v>-12.2</v>
      </c>
      <c r="F821" s="40">
        <v>96.9</v>
      </c>
      <c r="G821" s="41">
        <v>1</v>
      </c>
      <c r="H821" s="22">
        <v>2340</v>
      </c>
      <c r="I821" s="22">
        <v>90</v>
      </c>
      <c r="J821" s="23">
        <v>1890</v>
      </c>
      <c r="K821" s="23">
        <f>J821+95</f>
        <v>1985</v>
      </c>
      <c r="L821" s="23">
        <f>J821-95</f>
        <v>1795</v>
      </c>
      <c r="M821" s="24" t="s">
        <v>1019</v>
      </c>
      <c r="N821" s="25" t="s">
        <v>133</v>
      </c>
      <c r="O821" s="25" t="s">
        <v>133</v>
      </c>
      <c r="P821" s="25" t="s">
        <v>133</v>
      </c>
      <c r="Q821" s="25" t="s">
        <v>133</v>
      </c>
      <c r="R821" s="25" t="s">
        <v>133</v>
      </c>
      <c r="S821" s="44" t="s">
        <v>133</v>
      </c>
      <c r="T821" s="27" t="s">
        <v>133</v>
      </c>
      <c r="U821" s="27" t="s">
        <v>133</v>
      </c>
      <c r="V821" s="27">
        <v>0.01</v>
      </c>
      <c r="W821" s="27" t="s">
        <v>133</v>
      </c>
      <c r="X821" s="27" t="s">
        <v>133</v>
      </c>
      <c r="Y821" s="27">
        <v>0</v>
      </c>
      <c r="Z821" s="27" t="s">
        <v>133</v>
      </c>
      <c r="AA821" s="27" t="s">
        <v>133</v>
      </c>
      <c r="AB821" s="28" t="s">
        <v>133</v>
      </c>
      <c r="AC821" s="28" t="s">
        <v>133</v>
      </c>
      <c r="AD821" s="28">
        <v>0.3</v>
      </c>
      <c r="AE821" s="28" t="s">
        <v>133</v>
      </c>
      <c r="AF821" s="28">
        <v>0.02</v>
      </c>
      <c r="AG821" s="39" t="s">
        <v>133</v>
      </c>
      <c r="AH821" s="39" t="s">
        <v>133</v>
      </c>
      <c r="AI821" s="39" t="s">
        <v>133</v>
      </c>
      <c r="AJ821" s="39" t="s">
        <v>133</v>
      </c>
      <c r="AK821" s="39" t="s">
        <v>133</v>
      </c>
      <c r="AL821" s="39">
        <v>0.8</v>
      </c>
      <c r="AM821" s="55" t="s">
        <v>133</v>
      </c>
      <c r="AN821" s="15">
        <f t="shared" si="126"/>
        <v>0.30066592756745814</v>
      </c>
      <c r="AO821" s="15">
        <f t="shared" si="127"/>
        <v>0.30066592756745814</v>
      </c>
      <c r="AP821" s="47">
        <v>-0.88040257220600004</v>
      </c>
      <c r="AQ821" s="29" t="s">
        <v>133</v>
      </c>
      <c r="AR821" s="29" t="s">
        <v>133</v>
      </c>
      <c r="AS821" s="148">
        <v>-0.28361338290482802</v>
      </c>
      <c r="AT821" s="148">
        <v>-0.17288661709517</v>
      </c>
      <c r="AU821" s="48" t="s">
        <v>133</v>
      </c>
      <c r="AV821" s="47" t="s">
        <v>133</v>
      </c>
      <c r="AW821" s="47" t="s">
        <v>133</v>
      </c>
      <c r="AX821" s="29" t="s">
        <v>133</v>
      </c>
      <c r="AY821" s="29" t="s">
        <v>133</v>
      </c>
      <c r="AZ821" s="47" t="s">
        <v>133</v>
      </c>
      <c r="BA821" s="30">
        <v>-1</v>
      </c>
      <c r="BB821" s="42">
        <v>1</v>
      </c>
      <c r="BC821" s="31" t="s">
        <v>408</v>
      </c>
      <c r="BD821" s="31" t="s">
        <v>133</v>
      </c>
      <c r="BE821" s="31" t="s">
        <v>1711</v>
      </c>
      <c r="BF821" s="32" t="s">
        <v>133</v>
      </c>
      <c r="BG821" s="32" t="s">
        <v>133</v>
      </c>
      <c r="BH821" s="32" t="s">
        <v>133</v>
      </c>
      <c r="BI821" s="32" t="s">
        <v>133</v>
      </c>
      <c r="BJ821" s="32" t="s">
        <v>133</v>
      </c>
      <c r="BK821" s="32" t="s">
        <v>133</v>
      </c>
      <c r="BL821" s="32" t="s">
        <v>133</v>
      </c>
      <c r="BM821" s="34" t="s">
        <v>133</v>
      </c>
      <c r="BN821" s="34" t="s">
        <v>133</v>
      </c>
      <c r="BO821" s="34" t="s">
        <v>133</v>
      </c>
      <c r="BP821" s="34" t="s">
        <v>133</v>
      </c>
      <c r="BQ821" s="16" t="e">
        <f t="shared" si="113"/>
        <v>#VALUE!</v>
      </c>
      <c r="BR821" s="16">
        <f t="shared" si="114"/>
        <v>0.30066592756745814</v>
      </c>
      <c r="BS821" s="16">
        <f t="shared" si="115"/>
        <v>0.30066592756745814</v>
      </c>
      <c r="BT821" s="35" t="s">
        <v>133</v>
      </c>
      <c r="BU821" s="35" t="s">
        <v>133</v>
      </c>
      <c r="BV821" s="35" t="s">
        <v>133</v>
      </c>
      <c r="BW821" s="35" t="s">
        <v>133</v>
      </c>
      <c r="BX821" s="36">
        <v>0</v>
      </c>
      <c r="BY821" s="37" t="s">
        <v>133</v>
      </c>
      <c r="BZ821" s="38" t="s">
        <v>133</v>
      </c>
    </row>
    <row r="822" spans="1:78" ht="50.1" customHeight="1">
      <c r="A822" s="19" t="s">
        <v>1912</v>
      </c>
      <c r="B822" s="20" t="s">
        <v>11912</v>
      </c>
      <c r="C822" s="21">
        <v>8</v>
      </c>
      <c r="D822" s="21" t="s">
        <v>11685</v>
      </c>
      <c r="E822" s="40">
        <v>-12.2</v>
      </c>
      <c r="F822" s="40">
        <v>96.9</v>
      </c>
      <c r="G822" s="41">
        <v>1</v>
      </c>
      <c r="H822" s="22">
        <v>2620</v>
      </c>
      <c r="I822" s="22">
        <v>150</v>
      </c>
      <c r="J822" s="23">
        <v>2170</v>
      </c>
      <c r="K822" s="23">
        <f>J822+155</f>
        <v>2325</v>
      </c>
      <c r="L822" s="23">
        <f>J822-155</f>
        <v>2015</v>
      </c>
      <c r="M822" s="24" t="s">
        <v>1019</v>
      </c>
      <c r="N822" s="25" t="s">
        <v>133</v>
      </c>
      <c r="O822" s="25" t="s">
        <v>133</v>
      </c>
      <c r="P822" s="25" t="s">
        <v>133</v>
      </c>
      <c r="Q822" s="25" t="s">
        <v>133</v>
      </c>
      <c r="R822" s="25" t="s">
        <v>133</v>
      </c>
      <c r="S822" s="44" t="s">
        <v>133</v>
      </c>
      <c r="T822" s="27" t="s">
        <v>133</v>
      </c>
      <c r="U822" s="27" t="s">
        <v>133</v>
      </c>
      <c r="V822" s="27">
        <v>0.01</v>
      </c>
      <c r="W822" s="27" t="s">
        <v>133</v>
      </c>
      <c r="X822" s="27" t="s">
        <v>133</v>
      </c>
      <c r="Y822" s="27">
        <v>0</v>
      </c>
      <c r="Z822" s="27" t="s">
        <v>133</v>
      </c>
      <c r="AA822" s="27" t="s">
        <v>133</v>
      </c>
      <c r="AB822" s="28" t="s">
        <v>133</v>
      </c>
      <c r="AC822" s="28" t="s">
        <v>133</v>
      </c>
      <c r="AD822" s="28">
        <v>0.3</v>
      </c>
      <c r="AE822" s="28" t="s">
        <v>133</v>
      </c>
      <c r="AF822" s="28">
        <v>0.02</v>
      </c>
      <c r="AG822" s="39" t="s">
        <v>133</v>
      </c>
      <c r="AH822" s="39" t="s">
        <v>133</v>
      </c>
      <c r="AI822" s="39" t="s">
        <v>133</v>
      </c>
      <c r="AJ822" s="39" t="s">
        <v>133</v>
      </c>
      <c r="AK822" s="39" t="s">
        <v>133</v>
      </c>
      <c r="AL822" s="39">
        <v>1.7</v>
      </c>
      <c r="AM822" s="55" t="s">
        <v>133</v>
      </c>
      <c r="AN822" s="15">
        <f t="shared" si="126"/>
        <v>0.30066592756745814</v>
      </c>
      <c r="AO822" s="15">
        <f t="shared" si="127"/>
        <v>0.30066592756745814</v>
      </c>
      <c r="AP822" s="47">
        <v>-0.88040257220600004</v>
      </c>
      <c r="AQ822" s="29" t="s">
        <v>133</v>
      </c>
      <c r="AR822" s="29" t="s">
        <v>133</v>
      </c>
      <c r="AS822" s="148">
        <v>-0.28361338290482802</v>
      </c>
      <c r="AT822" s="148">
        <v>-0.17288661709517</v>
      </c>
      <c r="AU822" s="48" t="s">
        <v>133</v>
      </c>
      <c r="AV822" s="47" t="s">
        <v>133</v>
      </c>
      <c r="AW822" s="47" t="s">
        <v>133</v>
      </c>
      <c r="AX822" s="29" t="s">
        <v>133</v>
      </c>
      <c r="AY822" s="29" t="s">
        <v>133</v>
      </c>
      <c r="AZ822" s="47" t="s">
        <v>133</v>
      </c>
      <c r="BA822" s="30">
        <v>-1</v>
      </c>
      <c r="BB822" s="42">
        <v>1</v>
      </c>
      <c r="BC822" s="31" t="s">
        <v>408</v>
      </c>
      <c r="BD822" s="31" t="s">
        <v>133</v>
      </c>
      <c r="BE822" s="31" t="s">
        <v>1711</v>
      </c>
      <c r="BF822" s="32" t="s">
        <v>133</v>
      </c>
      <c r="BG822" s="32" t="s">
        <v>133</v>
      </c>
      <c r="BH822" s="32" t="s">
        <v>133</v>
      </c>
      <c r="BI822" s="32" t="s">
        <v>133</v>
      </c>
      <c r="BJ822" s="32" t="s">
        <v>133</v>
      </c>
      <c r="BK822" s="32" t="s">
        <v>133</v>
      </c>
      <c r="BL822" s="32" t="s">
        <v>133</v>
      </c>
      <c r="BM822" s="34" t="s">
        <v>133</v>
      </c>
      <c r="BN822" s="34" t="s">
        <v>133</v>
      </c>
      <c r="BO822" s="34" t="s">
        <v>133</v>
      </c>
      <c r="BP822" s="34" t="s">
        <v>133</v>
      </c>
      <c r="BQ822" s="16" t="e">
        <f t="shared" si="113"/>
        <v>#VALUE!</v>
      </c>
      <c r="BR822" s="16">
        <f t="shared" si="114"/>
        <v>0.30066592756745814</v>
      </c>
      <c r="BS822" s="16">
        <f t="shared" si="115"/>
        <v>0.30066592756745814</v>
      </c>
      <c r="BT822" s="35" t="s">
        <v>133</v>
      </c>
      <c r="BU822" s="35" t="s">
        <v>133</v>
      </c>
      <c r="BV822" s="35" t="s">
        <v>133</v>
      </c>
      <c r="BW822" s="35" t="s">
        <v>133</v>
      </c>
      <c r="BX822" s="36">
        <v>0</v>
      </c>
      <c r="BY822" s="37" t="s">
        <v>133</v>
      </c>
      <c r="BZ822" s="38" t="s">
        <v>133</v>
      </c>
    </row>
    <row r="823" spans="1:78" ht="50.1" customHeight="1">
      <c r="A823" s="19" t="s">
        <v>1913</v>
      </c>
      <c r="B823" s="20" t="s">
        <v>11912</v>
      </c>
      <c r="C823" s="21">
        <v>8</v>
      </c>
      <c r="D823" s="21" t="s">
        <v>11685</v>
      </c>
      <c r="E823" s="40">
        <v>-12.2</v>
      </c>
      <c r="F823" s="40">
        <v>96.9</v>
      </c>
      <c r="G823" s="41">
        <v>1</v>
      </c>
      <c r="H823" s="22">
        <v>6290</v>
      </c>
      <c r="I823" s="22">
        <v>80</v>
      </c>
      <c r="J823" s="23">
        <v>5840</v>
      </c>
      <c r="K823" s="23">
        <f>J823+85</f>
        <v>5925</v>
      </c>
      <c r="L823" s="23">
        <f>J823-85</f>
        <v>5755</v>
      </c>
      <c r="M823" s="24" t="s">
        <v>1019</v>
      </c>
      <c r="N823" s="25" t="s">
        <v>133</v>
      </c>
      <c r="O823" s="25" t="s">
        <v>133</v>
      </c>
      <c r="P823" s="25" t="s">
        <v>133</v>
      </c>
      <c r="Q823" s="25" t="s">
        <v>133</v>
      </c>
      <c r="R823" s="25" t="s">
        <v>133</v>
      </c>
      <c r="S823" s="44" t="s">
        <v>133</v>
      </c>
      <c r="T823" s="27" t="s">
        <v>133</v>
      </c>
      <c r="U823" s="27" t="s">
        <v>133</v>
      </c>
      <c r="V823" s="27">
        <v>0.01</v>
      </c>
      <c r="W823" s="27" t="s">
        <v>133</v>
      </c>
      <c r="X823" s="27" t="s">
        <v>133</v>
      </c>
      <c r="Y823" s="27">
        <v>0</v>
      </c>
      <c r="Z823" s="27" t="s">
        <v>133</v>
      </c>
      <c r="AA823" s="27" t="s">
        <v>133</v>
      </c>
      <c r="AB823" s="28" t="s">
        <v>133</v>
      </c>
      <c r="AC823" s="28" t="s">
        <v>133</v>
      </c>
      <c r="AD823" s="28">
        <v>0.3</v>
      </c>
      <c r="AE823" s="28" t="s">
        <v>133</v>
      </c>
      <c r="AF823" s="28">
        <v>0.02</v>
      </c>
      <c r="AG823" s="39" t="s">
        <v>133</v>
      </c>
      <c r="AH823" s="39" t="s">
        <v>133</v>
      </c>
      <c r="AI823" s="39" t="s">
        <v>133</v>
      </c>
      <c r="AJ823" s="39" t="s">
        <v>133</v>
      </c>
      <c r="AK823" s="39" t="s">
        <v>133</v>
      </c>
      <c r="AL823" s="39">
        <v>0.5</v>
      </c>
      <c r="AM823" s="55" t="s">
        <v>133</v>
      </c>
      <c r="AN823" s="15">
        <f>SQRT(SUMSQ(IF(OR(X823="n/a",X823="nd"),0,X823),IF(OR(Y823="n/a",Y823="nd"),0,Y823),IF(OR(Z823="n/a",Z823="nd"),0,Z823),IF(OR(AA823="n/a",AA823="nd"),0,AA823),IF(OR(AB823="n/a",AB823="nd"),0,AB823),IF(OR(AC823="n/a",AC823="nd"),0,AC823),IF(OR(AD823="n/a",AD823="nd"),0,AD823),IF(OR(AE823="n/a",AE823="nd"),0,AE823),IF(OR(AF823="n/a",AF823="nd"),0,AF823),IF(OR(AG823="n/a",AG823="nd"),0,AG823),IF(OR(AH823="n/a",AH823="nd"),0,AH823),IF(OR(AI823="n/a",AI823="nd"),0,AI823)))</f>
        <v>0.30066592756745814</v>
      </c>
      <c r="AO823" s="15">
        <f>SQRT(SUMSQ(IF(OR(X823="n/a",X823="nd"),0,X823),IF(OR(Y823="n/a",Y823="nd"),0,Y823),IF(OR(Z823="n/a",Z823="nd"),0,Z823),IF(OR(AB823="n/a",AB823="nd"),0,AB823),IF(OR(AC823="n/a",AC823="nd"),0,AC823),IF(OR(AD823="n/a",AD823="nd"),0,AD823),IF(OR(AE823="n/a",AE823="nd"),0,AE823),IF(OR(AF823="n/a",AF823="nd"),0,AF823),IF(OR(AG823="n/a",AG823="nd"),0,AG823),IF(OR(AH823="n/a",AH823="nd"),0,AH823),IF(OR(AI823="n/a",AI823="nd"),0,AI823)))</f>
        <v>0.30066592756745814</v>
      </c>
      <c r="AP823" s="47">
        <v>-0.88040257220600004</v>
      </c>
      <c r="AQ823" s="29" t="s">
        <v>133</v>
      </c>
      <c r="AR823" s="29" t="s">
        <v>133</v>
      </c>
      <c r="AS823" s="148">
        <v>-0.28361338290482802</v>
      </c>
      <c r="AT823" s="148">
        <v>-0.17288661709517</v>
      </c>
      <c r="AU823" s="48" t="s">
        <v>133</v>
      </c>
      <c r="AV823" s="47" t="s">
        <v>133</v>
      </c>
      <c r="AW823" s="47" t="s">
        <v>133</v>
      </c>
      <c r="AX823" s="29" t="s">
        <v>133</v>
      </c>
      <c r="AY823" s="29" t="s">
        <v>133</v>
      </c>
      <c r="AZ823" s="47" t="s">
        <v>133</v>
      </c>
      <c r="BA823" s="30">
        <v>-1</v>
      </c>
      <c r="BB823" s="42">
        <v>1</v>
      </c>
      <c r="BC823" s="31" t="s">
        <v>408</v>
      </c>
      <c r="BD823" s="31" t="s">
        <v>133</v>
      </c>
      <c r="BE823" s="31" t="s">
        <v>1711</v>
      </c>
      <c r="BF823" s="32" t="s">
        <v>133</v>
      </c>
      <c r="BG823" s="32" t="s">
        <v>133</v>
      </c>
      <c r="BH823" s="32" t="s">
        <v>133</v>
      </c>
      <c r="BI823" s="32" t="s">
        <v>133</v>
      </c>
      <c r="BJ823" s="32" t="s">
        <v>133</v>
      </c>
      <c r="BK823" s="32" t="s">
        <v>133</v>
      </c>
      <c r="BL823" s="32" t="s">
        <v>133</v>
      </c>
      <c r="BM823" s="34" t="s">
        <v>133</v>
      </c>
      <c r="BN823" s="34" t="s">
        <v>133</v>
      </c>
      <c r="BO823" s="34" t="s">
        <v>133</v>
      </c>
      <c r="BP823" s="34" t="s">
        <v>133</v>
      </c>
      <c r="BQ823" s="16" t="e">
        <f>AL823-BF823</f>
        <v>#VALUE!</v>
      </c>
      <c r="BR823" s="16">
        <f>SQRT(SUMSQ(AN823,BG823,IF(OR(BH823="n/a",BH823="nd"),0,BH823),IF(OR(BI823="n/a",BI823="nd"),0,BI823)))</f>
        <v>0.30066592756745814</v>
      </c>
      <c r="BS823" s="16">
        <f>SQRT(SUMSQ(AO823,BG823,IF(OR(BH823="n/a",BH823="nd"),0,BH823),IF(OR(BI823="n/a",BI823="nd"),0,BI823)))</f>
        <v>0.30066592756745814</v>
      </c>
      <c r="BT823" s="35" t="s">
        <v>133</v>
      </c>
      <c r="BU823" s="35" t="s">
        <v>133</v>
      </c>
      <c r="BV823" s="35" t="s">
        <v>133</v>
      </c>
      <c r="BW823" s="35" t="s">
        <v>133</v>
      </c>
      <c r="BX823" s="36">
        <v>0</v>
      </c>
      <c r="BY823" s="37" t="s">
        <v>133</v>
      </c>
      <c r="BZ823" s="38" t="s">
        <v>133</v>
      </c>
    </row>
    <row r="824" spans="1:78" ht="50.1" customHeight="1">
      <c r="A824" s="19" t="s">
        <v>1914</v>
      </c>
      <c r="B824" s="20" t="s">
        <v>11912</v>
      </c>
      <c r="C824" s="21">
        <v>8</v>
      </c>
      <c r="D824" s="21" t="s">
        <v>11685</v>
      </c>
      <c r="E824" s="40">
        <v>-12.2</v>
      </c>
      <c r="F824" s="40">
        <v>96.9</v>
      </c>
      <c r="G824" s="41">
        <v>1</v>
      </c>
      <c r="H824" s="22">
        <v>570</v>
      </c>
      <c r="I824" s="22">
        <v>60</v>
      </c>
      <c r="J824" s="23" t="s">
        <v>133</v>
      </c>
      <c r="K824" s="23" t="s">
        <v>133</v>
      </c>
      <c r="L824" s="23" t="s">
        <v>133</v>
      </c>
      <c r="M824" s="24" t="s">
        <v>11884</v>
      </c>
      <c r="N824" s="25" t="s">
        <v>133</v>
      </c>
      <c r="O824" s="25" t="s">
        <v>133</v>
      </c>
      <c r="P824" s="25" t="s">
        <v>133</v>
      </c>
      <c r="Q824" s="25" t="s">
        <v>133</v>
      </c>
      <c r="R824" s="25" t="s">
        <v>133</v>
      </c>
      <c r="S824" s="44" t="s">
        <v>133</v>
      </c>
      <c r="T824" s="27" t="s">
        <v>133</v>
      </c>
      <c r="U824" s="27" t="s">
        <v>133</v>
      </c>
      <c r="V824" s="27">
        <v>0.01</v>
      </c>
      <c r="W824" s="27" t="s">
        <v>133</v>
      </c>
      <c r="X824" s="27" t="s">
        <v>133</v>
      </c>
      <c r="Y824" s="27">
        <v>0</v>
      </c>
      <c r="Z824" s="27" t="s">
        <v>133</v>
      </c>
      <c r="AA824" s="27" t="s">
        <v>133</v>
      </c>
      <c r="AB824" s="28" t="s">
        <v>133</v>
      </c>
      <c r="AC824" s="28" t="s">
        <v>133</v>
      </c>
      <c r="AD824" s="28">
        <v>0.3</v>
      </c>
      <c r="AE824" s="28" t="s">
        <v>133</v>
      </c>
      <c r="AF824" s="28">
        <v>0.02</v>
      </c>
      <c r="AG824" s="39" t="s">
        <v>133</v>
      </c>
      <c r="AH824" s="39" t="s">
        <v>133</v>
      </c>
      <c r="AI824" s="39" t="s">
        <v>133</v>
      </c>
      <c r="AJ824" s="39" t="s">
        <v>133</v>
      </c>
      <c r="AK824" s="39" t="s">
        <v>133</v>
      </c>
      <c r="AL824" s="39">
        <v>0.95</v>
      </c>
      <c r="AM824" s="55" t="s">
        <v>133</v>
      </c>
      <c r="AN824" s="15">
        <f>SQRT(SUMSQ(IF(OR(X824="n/a",X824="nd"),0,X824),IF(OR(Y824="n/a",Y824="nd"),0,Y824),IF(OR(Z824="n/a",Z824="nd"),0,Z824),IF(OR(AA824="n/a",AA824="nd"),0,AA824),IF(OR(AB824="n/a",AB824="nd"),0,AB824),IF(OR(AC824="n/a",AC824="nd"),0,AC824),IF(OR(AD824="n/a",AD824="nd"),0,AD824),IF(OR(AE824="n/a",AE824="nd"),0,AE824),IF(OR(AF824="n/a",AF824="nd"),0,AF824),IF(OR(AG824="n/a",AG824="nd"),0,AG824),IF(OR(AH824="n/a",AH824="nd"),0,AH824),IF(OR(AI824="n/a",AI824="nd"),0,AI824)))</f>
        <v>0.30066592756745814</v>
      </c>
      <c r="AO824" s="15">
        <f>SQRT(SUMSQ(IF(OR(X824="n/a",X824="nd"),0,X824),IF(OR(Y824="n/a",Y824="nd"),0,Y824),IF(OR(Z824="n/a",Z824="nd"),0,Z824),IF(OR(AB824="n/a",AB824="nd"),0,AB824),IF(OR(AC824="n/a",AC824="nd"),0,AC824),IF(OR(AD824="n/a",AD824="nd"),0,AD824),IF(OR(AE824="n/a",AE824="nd"),0,AE824),IF(OR(AF824="n/a",AF824="nd"),0,AF824),IF(OR(AG824="n/a",AG824="nd"),0,AG824),IF(OR(AH824="n/a",AH824="nd"),0,AH824),IF(OR(AI824="n/a",AI824="nd"),0,AI824)))</f>
        <v>0.30066592756745814</v>
      </c>
      <c r="AP824" s="47">
        <v>-0.88040257220600004</v>
      </c>
      <c r="AQ824" s="29" t="s">
        <v>133</v>
      </c>
      <c r="AR824" s="29" t="s">
        <v>133</v>
      </c>
      <c r="AS824" s="148">
        <v>-0.28361338290482802</v>
      </c>
      <c r="AT824" s="148">
        <v>-0.17288661709517</v>
      </c>
      <c r="AU824" s="48" t="s">
        <v>133</v>
      </c>
      <c r="AV824" s="47" t="s">
        <v>133</v>
      </c>
      <c r="AW824" s="47" t="s">
        <v>133</v>
      </c>
      <c r="AX824" s="29" t="s">
        <v>133</v>
      </c>
      <c r="AY824" s="29" t="s">
        <v>133</v>
      </c>
      <c r="AZ824" s="47" t="s">
        <v>133</v>
      </c>
      <c r="BA824" s="30">
        <v>-1</v>
      </c>
      <c r="BB824" s="42">
        <v>1</v>
      </c>
      <c r="BC824" s="31" t="s">
        <v>408</v>
      </c>
      <c r="BD824" s="31" t="s">
        <v>11884</v>
      </c>
      <c r="BE824" s="31" t="s">
        <v>1711</v>
      </c>
      <c r="BF824" s="32" t="s">
        <v>133</v>
      </c>
      <c r="BG824" s="32" t="s">
        <v>133</v>
      </c>
      <c r="BH824" s="32" t="s">
        <v>133</v>
      </c>
      <c r="BI824" s="32" t="s">
        <v>133</v>
      </c>
      <c r="BJ824" s="32" t="s">
        <v>133</v>
      </c>
      <c r="BK824" s="32" t="s">
        <v>133</v>
      </c>
      <c r="BL824" s="32" t="s">
        <v>133</v>
      </c>
      <c r="BM824" s="34" t="s">
        <v>133</v>
      </c>
      <c r="BN824" s="34" t="s">
        <v>133</v>
      </c>
      <c r="BO824" s="34" t="s">
        <v>133</v>
      </c>
      <c r="BP824" s="34" t="s">
        <v>133</v>
      </c>
      <c r="BQ824" s="16" t="e">
        <f t="shared" ref="BQ824:BQ847" si="130">AL824-BF824</f>
        <v>#VALUE!</v>
      </c>
      <c r="BR824" s="16">
        <f t="shared" ref="BR824:BR847" si="131">SQRT(SUMSQ(AN824,BG824,IF(OR(BH824="n/a",BH824="nd"),0,BH824),IF(OR(BI824="n/a",BI824="nd"),0,BI824)))</f>
        <v>0.30066592756745814</v>
      </c>
      <c r="BS824" s="16">
        <f t="shared" ref="BS824:BS847" si="132">SQRT(SUMSQ(AO824,BG824,IF(OR(BH824="n/a",BH824="nd"),0,BH824),IF(OR(BI824="n/a",BI824="nd"),0,BI824)))</f>
        <v>0.30066592756745814</v>
      </c>
      <c r="BT824" s="35" t="s">
        <v>133</v>
      </c>
      <c r="BU824" s="35" t="s">
        <v>133</v>
      </c>
      <c r="BV824" s="35" t="s">
        <v>133</v>
      </c>
      <c r="BW824" s="35" t="s">
        <v>133</v>
      </c>
      <c r="BX824" s="36">
        <v>1</v>
      </c>
      <c r="BY824" s="37" t="s">
        <v>133</v>
      </c>
      <c r="BZ824" s="38" t="s">
        <v>133</v>
      </c>
    </row>
    <row r="825" spans="1:78" ht="50.1" customHeight="1">
      <c r="A825" s="19" t="s">
        <v>1915</v>
      </c>
      <c r="B825" s="20" t="s">
        <v>11912</v>
      </c>
      <c r="C825" s="21">
        <v>8</v>
      </c>
      <c r="D825" s="21" t="s">
        <v>11685</v>
      </c>
      <c r="E825" s="40">
        <v>-12.2</v>
      </c>
      <c r="F825" s="40">
        <v>96.9</v>
      </c>
      <c r="G825" s="41">
        <v>1</v>
      </c>
      <c r="H825" s="22">
        <v>1990</v>
      </c>
      <c r="I825" s="22">
        <v>70</v>
      </c>
      <c r="J825" s="23" t="s">
        <v>133</v>
      </c>
      <c r="K825" s="23" t="s">
        <v>133</v>
      </c>
      <c r="L825" s="23" t="s">
        <v>133</v>
      </c>
      <c r="M825" s="24" t="s">
        <v>11884</v>
      </c>
      <c r="N825" s="25" t="s">
        <v>133</v>
      </c>
      <c r="O825" s="25" t="s">
        <v>133</v>
      </c>
      <c r="P825" s="25" t="s">
        <v>133</v>
      </c>
      <c r="Q825" s="25" t="s">
        <v>133</v>
      </c>
      <c r="R825" s="25" t="s">
        <v>133</v>
      </c>
      <c r="S825" s="44" t="s">
        <v>133</v>
      </c>
      <c r="T825" s="27" t="s">
        <v>133</v>
      </c>
      <c r="U825" s="27" t="s">
        <v>133</v>
      </c>
      <c r="V825" s="27">
        <v>0.01</v>
      </c>
      <c r="W825" s="27" t="s">
        <v>133</v>
      </c>
      <c r="X825" s="27" t="s">
        <v>133</v>
      </c>
      <c r="Y825" s="27">
        <v>0</v>
      </c>
      <c r="Z825" s="27" t="s">
        <v>133</v>
      </c>
      <c r="AA825" s="27" t="s">
        <v>133</v>
      </c>
      <c r="AB825" s="28" t="s">
        <v>133</v>
      </c>
      <c r="AC825" s="28" t="s">
        <v>133</v>
      </c>
      <c r="AD825" s="28">
        <v>0.3</v>
      </c>
      <c r="AE825" s="28" t="s">
        <v>133</v>
      </c>
      <c r="AF825" s="28">
        <v>0.02</v>
      </c>
      <c r="AG825" s="39" t="s">
        <v>133</v>
      </c>
      <c r="AH825" s="39" t="s">
        <v>133</v>
      </c>
      <c r="AI825" s="39" t="s">
        <v>133</v>
      </c>
      <c r="AJ825" s="39" t="s">
        <v>133</v>
      </c>
      <c r="AK825" s="39" t="s">
        <v>133</v>
      </c>
      <c r="AL825" s="39">
        <v>0.85</v>
      </c>
      <c r="AM825" s="55" t="s">
        <v>133</v>
      </c>
      <c r="AN825" s="15">
        <f t="shared" ref="AN825:AN847" si="133">SQRT(SUMSQ(IF(OR(X825="n/a",X825="nd"),0,X825),IF(OR(Y825="n/a",Y825="nd"),0,Y825),IF(OR(Z825="n/a",Z825="nd"),0,Z825),IF(OR(AA825="n/a",AA825="nd"),0,AA825),IF(OR(AB825="n/a",AB825="nd"),0,AB825),IF(OR(AC825="n/a",AC825="nd"),0,AC825),IF(OR(AD825="n/a",AD825="nd"),0,AD825),IF(OR(AE825="n/a",AE825="nd"),0,AE825),IF(OR(AF825="n/a",AF825="nd"),0,AF825),IF(OR(AG825="n/a",AG825="nd"),0,AG825),IF(OR(AH825="n/a",AH825="nd"),0,AH825),IF(OR(AI825="n/a",AI825="nd"),0,AI825)))</f>
        <v>0.30066592756745814</v>
      </c>
      <c r="AO825" s="15">
        <f t="shared" ref="AO825:AO847" si="134">SQRT(SUMSQ(IF(OR(X825="n/a",X825="nd"),0,X825),IF(OR(Y825="n/a",Y825="nd"),0,Y825),IF(OR(Z825="n/a",Z825="nd"),0,Z825),IF(OR(AB825="n/a",AB825="nd"),0,AB825),IF(OR(AC825="n/a",AC825="nd"),0,AC825),IF(OR(AD825="n/a",AD825="nd"),0,AD825),IF(OR(AE825="n/a",AE825="nd"),0,AE825),IF(OR(AF825="n/a",AF825="nd"),0,AF825),IF(OR(AG825="n/a",AG825="nd"),0,AG825),IF(OR(AH825="n/a",AH825="nd"),0,AH825),IF(OR(AI825="n/a",AI825="nd"),0,AI825)))</f>
        <v>0.30066592756745814</v>
      </c>
      <c r="AP825" s="47">
        <v>-0.88040257220600004</v>
      </c>
      <c r="AQ825" s="29" t="s">
        <v>133</v>
      </c>
      <c r="AR825" s="29" t="s">
        <v>133</v>
      </c>
      <c r="AS825" s="148">
        <v>-0.28361338290482802</v>
      </c>
      <c r="AT825" s="148">
        <v>-0.17288661709517</v>
      </c>
      <c r="AU825" s="48" t="s">
        <v>133</v>
      </c>
      <c r="AV825" s="47" t="s">
        <v>133</v>
      </c>
      <c r="AW825" s="47" t="s">
        <v>133</v>
      </c>
      <c r="AX825" s="29" t="s">
        <v>133</v>
      </c>
      <c r="AY825" s="29" t="s">
        <v>133</v>
      </c>
      <c r="AZ825" s="47" t="s">
        <v>133</v>
      </c>
      <c r="BA825" s="30">
        <v>-1</v>
      </c>
      <c r="BB825" s="42">
        <v>1</v>
      </c>
      <c r="BC825" s="31" t="s">
        <v>408</v>
      </c>
      <c r="BD825" s="31" t="s">
        <v>11884</v>
      </c>
      <c r="BE825" s="31" t="s">
        <v>1711</v>
      </c>
      <c r="BF825" s="32" t="s">
        <v>133</v>
      </c>
      <c r="BG825" s="32" t="s">
        <v>133</v>
      </c>
      <c r="BH825" s="32" t="s">
        <v>133</v>
      </c>
      <c r="BI825" s="32" t="s">
        <v>133</v>
      </c>
      <c r="BJ825" s="32" t="s">
        <v>133</v>
      </c>
      <c r="BK825" s="32" t="s">
        <v>133</v>
      </c>
      <c r="BL825" s="32" t="s">
        <v>133</v>
      </c>
      <c r="BM825" s="34" t="s">
        <v>133</v>
      </c>
      <c r="BN825" s="34" t="s">
        <v>133</v>
      </c>
      <c r="BO825" s="34" t="s">
        <v>133</v>
      </c>
      <c r="BP825" s="34" t="s">
        <v>133</v>
      </c>
      <c r="BQ825" s="16" t="e">
        <f t="shared" si="130"/>
        <v>#VALUE!</v>
      </c>
      <c r="BR825" s="16">
        <f t="shared" si="131"/>
        <v>0.30066592756745814</v>
      </c>
      <c r="BS825" s="16">
        <f t="shared" si="132"/>
        <v>0.30066592756745814</v>
      </c>
      <c r="BT825" s="35" t="s">
        <v>133</v>
      </c>
      <c r="BU825" s="35" t="s">
        <v>133</v>
      </c>
      <c r="BV825" s="35" t="s">
        <v>133</v>
      </c>
      <c r="BW825" s="35" t="s">
        <v>133</v>
      </c>
      <c r="BX825" s="36">
        <v>1</v>
      </c>
      <c r="BY825" s="37" t="s">
        <v>133</v>
      </c>
      <c r="BZ825" s="38" t="s">
        <v>133</v>
      </c>
    </row>
    <row r="826" spans="1:78" ht="50.1" customHeight="1">
      <c r="A826" s="19" t="s">
        <v>1916</v>
      </c>
      <c r="B826" s="20" t="s">
        <v>11912</v>
      </c>
      <c r="C826" s="21">
        <v>8</v>
      </c>
      <c r="D826" s="21" t="s">
        <v>11685</v>
      </c>
      <c r="E826" s="40">
        <v>-12.2</v>
      </c>
      <c r="F826" s="40">
        <v>96.9</v>
      </c>
      <c r="G826" s="41">
        <v>1</v>
      </c>
      <c r="H826" s="22">
        <v>2010</v>
      </c>
      <c r="I826" s="22">
        <v>60</v>
      </c>
      <c r="J826" s="23" t="s">
        <v>133</v>
      </c>
      <c r="K826" s="23" t="s">
        <v>133</v>
      </c>
      <c r="L826" s="23" t="s">
        <v>133</v>
      </c>
      <c r="M826" s="24" t="s">
        <v>11884</v>
      </c>
      <c r="N826" s="25" t="s">
        <v>133</v>
      </c>
      <c r="O826" s="25" t="s">
        <v>133</v>
      </c>
      <c r="P826" s="25" t="s">
        <v>133</v>
      </c>
      <c r="Q826" s="25" t="s">
        <v>133</v>
      </c>
      <c r="R826" s="25" t="s">
        <v>133</v>
      </c>
      <c r="S826" s="44" t="s">
        <v>133</v>
      </c>
      <c r="T826" s="27" t="s">
        <v>133</v>
      </c>
      <c r="U826" s="27" t="s">
        <v>133</v>
      </c>
      <c r="V826" s="27">
        <v>0.01</v>
      </c>
      <c r="W826" s="27" t="s">
        <v>133</v>
      </c>
      <c r="X826" s="27" t="s">
        <v>133</v>
      </c>
      <c r="Y826" s="27">
        <v>0</v>
      </c>
      <c r="Z826" s="27" t="s">
        <v>133</v>
      </c>
      <c r="AA826" s="27" t="s">
        <v>133</v>
      </c>
      <c r="AB826" s="28" t="s">
        <v>133</v>
      </c>
      <c r="AC826" s="28" t="s">
        <v>133</v>
      </c>
      <c r="AD826" s="28">
        <v>0.3</v>
      </c>
      <c r="AE826" s="28" t="s">
        <v>133</v>
      </c>
      <c r="AF826" s="28">
        <v>0.02</v>
      </c>
      <c r="AG826" s="39" t="s">
        <v>133</v>
      </c>
      <c r="AH826" s="39" t="s">
        <v>133</v>
      </c>
      <c r="AI826" s="39" t="s">
        <v>133</v>
      </c>
      <c r="AJ826" s="39" t="s">
        <v>133</v>
      </c>
      <c r="AK826" s="39" t="s">
        <v>133</v>
      </c>
      <c r="AL826" s="39">
        <v>1.2</v>
      </c>
      <c r="AM826" s="55" t="s">
        <v>133</v>
      </c>
      <c r="AN826" s="15">
        <f t="shared" si="133"/>
        <v>0.30066592756745814</v>
      </c>
      <c r="AO826" s="15">
        <f t="shared" si="134"/>
        <v>0.30066592756745814</v>
      </c>
      <c r="AP826" s="47">
        <v>-0.88040257220600004</v>
      </c>
      <c r="AQ826" s="29" t="s">
        <v>133</v>
      </c>
      <c r="AR826" s="29" t="s">
        <v>133</v>
      </c>
      <c r="AS826" s="148">
        <v>-0.28361338290482802</v>
      </c>
      <c r="AT826" s="148">
        <v>-0.17288661709517</v>
      </c>
      <c r="AU826" s="48" t="s">
        <v>133</v>
      </c>
      <c r="AV826" s="47" t="s">
        <v>133</v>
      </c>
      <c r="AW826" s="47" t="s">
        <v>133</v>
      </c>
      <c r="AX826" s="29" t="s">
        <v>133</v>
      </c>
      <c r="AY826" s="29" t="s">
        <v>133</v>
      </c>
      <c r="AZ826" s="47" t="s">
        <v>133</v>
      </c>
      <c r="BA826" s="30">
        <v>-1</v>
      </c>
      <c r="BB826" s="42">
        <v>1</v>
      </c>
      <c r="BC826" s="31" t="s">
        <v>408</v>
      </c>
      <c r="BD826" s="31" t="s">
        <v>11884</v>
      </c>
      <c r="BE826" s="31" t="s">
        <v>1711</v>
      </c>
      <c r="BF826" s="32" t="s">
        <v>133</v>
      </c>
      <c r="BG826" s="32" t="s">
        <v>133</v>
      </c>
      <c r="BH826" s="32" t="s">
        <v>133</v>
      </c>
      <c r="BI826" s="32" t="s">
        <v>133</v>
      </c>
      <c r="BJ826" s="32" t="s">
        <v>133</v>
      </c>
      <c r="BK826" s="32" t="s">
        <v>133</v>
      </c>
      <c r="BL826" s="32" t="s">
        <v>133</v>
      </c>
      <c r="BM826" s="34" t="s">
        <v>133</v>
      </c>
      <c r="BN826" s="34" t="s">
        <v>133</v>
      </c>
      <c r="BO826" s="34" t="s">
        <v>133</v>
      </c>
      <c r="BP826" s="34" t="s">
        <v>133</v>
      </c>
      <c r="BQ826" s="16" t="e">
        <f t="shared" si="130"/>
        <v>#VALUE!</v>
      </c>
      <c r="BR826" s="16">
        <f t="shared" si="131"/>
        <v>0.30066592756745814</v>
      </c>
      <c r="BS826" s="16">
        <f t="shared" si="132"/>
        <v>0.30066592756745814</v>
      </c>
      <c r="BT826" s="35" t="s">
        <v>133</v>
      </c>
      <c r="BU826" s="35" t="s">
        <v>133</v>
      </c>
      <c r="BV826" s="35" t="s">
        <v>133</v>
      </c>
      <c r="BW826" s="35" t="s">
        <v>133</v>
      </c>
      <c r="BX826" s="36">
        <v>1</v>
      </c>
      <c r="BY826" s="37" t="s">
        <v>133</v>
      </c>
      <c r="BZ826" s="38" t="s">
        <v>133</v>
      </c>
    </row>
    <row r="827" spans="1:78" ht="50.1" customHeight="1">
      <c r="A827" s="19" t="s">
        <v>1917</v>
      </c>
      <c r="B827" s="20" t="s">
        <v>11912</v>
      </c>
      <c r="C827" s="21">
        <v>8</v>
      </c>
      <c r="D827" s="21" t="s">
        <v>11685</v>
      </c>
      <c r="E827" s="40">
        <v>-12.2</v>
      </c>
      <c r="F827" s="40">
        <v>96.9</v>
      </c>
      <c r="G827" s="41">
        <v>1</v>
      </c>
      <c r="H827" s="22">
        <v>2110</v>
      </c>
      <c r="I827" s="22">
        <v>60</v>
      </c>
      <c r="J827" s="23" t="s">
        <v>133</v>
      </c>
      <c r="K827" s="23" t="s">
        <v>133</v>
      </c>
      <c r="L827" s="23" t="s">
        <v>133</v>
      </c>
      <c r="M827" s="24" t="s">
        <v>11884</v>
      </c>
      <c r="N827" s="25" t="s">
        <v>133</v>
      </c>
      <c r="O827" s="25" t="s">
        <v>133</v>
      </c>
      <c r="P827" s="25" t="s">
        <v>133</v>
      </c>
      <c r="Q827" s="25" t="s">
        <v>133</v>
      </c>
      <c r="R827" s="25" t="s">
        <v>133</v>
      </c>
      <c r="S827" s="44" t="s">
        <v>133</v>
      </c>
      <c r="T827" s="27" t="s">
        <v>133</v>
      </c>
      <c r="U827" s="27" t="s">
        <v>133</v>
      </c>
      <c r="V827" s="27">
        <v>0.01</v>
      </c>
      <c r="W827" s="27" t="s">
        <v>133</v>
      </c>
      <c r="X827" s="27" t="s">
        <v>133</v>
      </c>
      <c r="Y827" s="27">
        <v>0</v>
      </c>
      <c r="Z827" s="27" t="s">
        <v>133</v>
      </c>
      <c r="AA827" s="27" t="s">
        <v>133</v>
      </c>
      <c r="AB827" s="28" t="s">
        <v>133</v>
      </c>
      <c r="AC827" s="28" t="s">
        <v>133</v>
      </c>
      <c r="AD827" s="28">
        <v>0.3</v>
      </c>
      <c r="AE827" s="28" t="s">
        <v>133</v>
      </c>
      <c r="AF827" s="28">
        <v>0.02</v>
      </c>
      <c r="AG827" s="39" t="s">
        <v>133</v>
      </c>
      <c r="AH827" s="39" t="s">
        <v>133</v>
      </c>
      <c r="AI827" s="39" t="s">
        <v>133</v>
      </c>
      <c r="AJ827" s="39" t="s">
        <v>133</v>
      </c>
      <c r="AK827" s="39" t="s">
        <v>133</v>
      </c>
      <c r="AL827" s="39">
        <v>1.6</v>
      </c>
      <c r="AM827" s="55" t="s">
        <v>133</v>
      </c>
      <c r="AN827" s="15">
        <f t="shared" si="133"/>
        <v>0.30066592756745814</v>
      </c>
      <c r="AO827" s="15">
        <f t="shared" si="134"/>
        <v>0.30066592756745814</v>
      </c>
      <c r="AP827" s="47">
        <v>-0.88040257220600004</v>
      </c>
      <c r="AQ827" s="29" t="s">
        <v>133</v>
      </c>
      <c r="AR827" s="29" t="s">
        <v>133</v>
      </c>
      <c r="AS827" s="148">
        <v>-0.28361338290482802</v>
      </c>
      <c r="AT827" s="148">
        <v>-0.17288661709517</v>
      </c>
      <c r="AU827" s="48" t="s">
        <v>133</v>
      </c>
      <c r="AV827" s="47" t="s">
        <v>133</v>
      </c>
      <c r="AW827" s="47" t="s">
        <v>133</v>
      </c>
      <c r="AX827" s="29" t="s">
        <v>133</v>
      </c>
      <c r="AY827" s="29" t="s">
        <v>133</v>
      </c>
      <c r="AZ827" s="47" t="s">
        <v>133</v>
      </c>
      <c r="BA827" s="30">
        <v>-1</v>
      </c>
      <c r="BB827" s="42">
        <v>1</v>
      </c>
      <c r="BC827" s="31" t="s">
        <v>408</v>
      </c>
      <c r="BD827" s="31" t="s">
        <v>11884</v>
      </c>
      <c r="BE827" s="31" t="s">
        <v>1711</v>
      </c>
      <c r="BF827" s="32" t="s">
        <v>133</v>
      </c>
      <c r="BG827" s="32" t="s">
        <v>133</v>
      </c>
      <c r="BH827" s="32" t="s">
        <v>133</v>
      </c>
      <c r="BI827" s="32" t="s">
        <v>133</v>
      </c>
      <c r="BJ827" s="32" t="s">
        <v>133</v>
      </c>
      <c r="BK827" s="32" t="s">
        <v>133</v>
      </c>
      <c r="BL827" s="32" t="s">
        <v>133</v>
      </c>
      <c r="BM827" s="34" t="s">
        <v>133</v>
      </c>
      <c r="BN827" s="34" t="s">
        <v>133</v>
      </c>
      <c r="BO827" s="34" t="s">
        <v>133</v>
      </c>
      <c r="BP827" s="34" t="s">
        <v>133</v>
      </c>
      <c r="BQ827" s="16" t="e">
        <f t="shared" si="130"/>
        <v>#VALUE!</v>
      </c>
      <c r="BR827" s="16">
        <f t="shared" si="131"/>
        <v>0.30066592756745814</v>
      </c>
      <c r="BS827" s="16">
        <f t="shared" si="132"/>
        <v>0.30066592756745814</v>
      </c>
      <c r="BT827" s="35" t="s">
        <v>133</v>
      </c>
      <c r="BU827" s="35" t="s">
        <v>133</v>
      </c>
      <c r="BV827" s="35" t="s">
        <v>133</v>
      </c>
      <c r="BW827" s="35" t="s">
        <v>133</v>
      </c>
      <c r="BX827" s="36">
        <v>1</v>
      </c>
      <c r="BY827" s="37" t="s">
        <v>133</v>
      </c>
      <c r="BZ827" s="38" t="s">
        <v>133</v>
      </c>
    </row>
    <row r="828" spans="1:78" ht="50.1" customHeight="1">
      <c r="A828" s="19" t="s">
        <v>1918</v>
      </c>
      <c r="B828" s="20" t="s">
        <v>11912</v>
      </c>
      <c r="C828" s="21">
        <v>8</v>
      </c>
      <c r="D828" s="21" t="s">
        <v>11685</v>
      </c>
      <c r="E828" s="40">
        <v>-12.2</v>
      </c>
      <c r="F828" s="40">
        <v>96.9</v>
      </c>
      <c r="G828" s="41">
        <v>1</v>
      </c>
      <c r="H828" s="22">
        <v>2130</v>
      </c>
      <c r="I828" s="22">
        <v>60</v>
      </c>
      <c r="J828" s="23" t="s">
        <v>133</v>
      </c>
      <c r="K828" s="23" t="s">
        <v>133</v>
      </c>
      <c r="L828" s="23" t="s">
        <v>133</v>
      </c>
      <c r="M828" s="24" t="s">
        <v>11884</v>
      </c>
      <c r="N828" s="25" t="s">
        <v>133</v>
      </c>
      <c r="O828" s="25" t="s">
        <v>133</v>
      </c>
      <c r="P828" s="25" t="s">
        <v>133</v>
      </c>
      <c r="Q828" s="25" t="s">
        <v>133</v>
      </c>
      <c r="R828" s="25" t="s">
        <v>133</v>
      </c>
      <c r="S828" s="44" t="s">
        <v>133</v>
      </c>
      <c r="T828" s="27" t="s">
        <v>133</v>
      </c>
      <c r="U828" s="27" t="s">
        <v>133</v>
      </c>
      <c r="V828" s="27">
        <v>0.01</v>
      </c>
      <c r="W828" s="27" t="s">
        <v>133</v>
      </c>
      <c r="X828" s="27" t="s">
        <v>133</v>
      </c>
      <c r="Y828" s="27">
        <v>0</v>
      </c>
      <c r="Z828" s="27" t="s">
        <v>133</v>
      </c>
      <c r="AA828" s="27" t="s">
        <v>133</v>
      </c>
      <c r="AB828" s="28" t="s">
        <v>133</v>
      </c>
      <c r="AC828" s="28" t="s">
        <v>133</v>
      </c>
      <c r="AD828" s="28">
        <v>0.3</v>
      </c>
      <c r="AE828" s="28" t="s">
        <v>133</v>
      </c>
      <c r="AF828" s="28">
        <v>0.02</v>
      </c>
      <c r="AG828" s="39" t="s">
        <v>133</v>
      </c>
      <c r="AH828" s="39" t="s">
        <v>133</v>
      </c>
      <c r="AI828" s="39" t="s">
        <v>133</v>
      </c>
      <c r="AJ828" s="39" t="s">
        <v>133</v>
      </c>
      <c r="AK828" s="39" t="s">
        <v>133</v>
      </c>
      <c r="AL828" s="39">
        <v>1.4</v>
      </c>
      <c r="AM828" s="55" t="s">
        <v>133</v>
      </c>
      <c r="AN828" s="15">
        <f t="shared" si="133"/>
        <v>0.30066592756745814</v>
      </c>
      <c r="AO828" s="15">
        <f t="shared" si="134"/>
        <v>0.30066592756745814</v>
      </c>
      <c r="AP828" s="47">
        <v>-0.88040257220600004</v>
      </c>
      <c r="AQ828" s="29" t="s">
        <v>133</v>
      </c>
      <c r="AR828" s="29" t="s">
        <v>133</v>
      </c>
      <c r="AS828" s="148">
        <v>-0.28361338290482802</v>
      </c>
      <c r="AT828" s="148">
        <v>-0.17288661709517</v>
      </c>
      <c r="AU828" s="48" t="s">
        <v>133</v>
      </c>
      <c r="AV828" s="47" t="s">
        <v>133</v>
      </c>
      <c r="AW828" s="47" t="s">
        <v>133</v>
      </c>
      <c r="AX828" s="29" t="s">
        <v>133</v>
      </c>
      <c r="AY828" s="29" t="s">
        <v>133</v>
      </c>
      <c r="AZ828" s="47" t="s">
        <v>133</v>
      </c>
      <c r="BA828" s="30">
        <v>-1</v>
      </c>
      <c r="BB828" s="42">
        <v>1</v>
      </c>
      <c r="BC828" s="31" t="s">
        <v>408</v>
      </c>
      <c r="BD828" s="31" t="s">
        <v>11884</v>
      </c>
      <c r="BE828" s="31" t="s">
        <v>1711</v>
      </c>
      <c r="BF828" s="32" t="s">
        <v>133</v>
      </c>
      <c r="BG828" s="32" t="s">
        <v>133</v>
      </c>
      <c r="BH828" s="32" t="s">
        <v>133</v>
      </c>
      <c r="BI828" s="32" t="s">
        <v>133</v>
      </c>
      <c r="BJ828" s="32" t="s">
        <v>133</v>
      </c>
      <c r="BK828" s="32" t="s">
        <v>133</v>
      </c>
      <c r="BL828" s="32" t="s">
        <v>133</v>
      </c>
      <c r="BM828" s="34" t="s">
        <v>133</v>
      </c>
      <c r="BN828" s="34" t="s">
        <v>133</v>
      </c>
      <c r="BO828" s="34" t="s">
        <v>133</v>
      </c>
      <c r="BP828" s="34" t="s">
        <v>133</v>
      </c>
      <c r="BQ828" s="16" t="e">
        <f t="shared" si="130"/>
        <v>#VALUE!</v>
      </c>
      <c r="BR828" s="16">
        <f t="shared" si="131"/>
        <v>0.30066592756745814</v>
      </c>
      <c r="BS828" s="16">
        <f t="shared" si="132"/>
        <v>0.30066592756745814</v>
      </c>
      <c r="BT828" s="35" t="s">
        <v>133</v>
      </c>
      <c r="BU828" s="35" t="s">
        <v>133</v>
      </c>
      <c r="BV828" s="35" t="s">
        <v>133</v>
      </c>
      <c r="BW828" s="35" t="s">
        <v>133</v>
      </c>
      <c r="BX828" s="36">
        <v>1</v>
      </c>
      <c r="BY828" s="37" t="s">
        <v>133</v>
      </c>
      <c r="BZ828" s="38" t="s">
        <v>133</v>
      </c>
    </row>
    <row r="829" spans="1:78" ht="50.1" customHeight="1">
      <c r="A829" s="19" t="s">
        <v>1919</v>
      </c>
      <c r="B829" s="20" t="s">
        <v>11912</v>
      </c>
      <c r="C829" s="21">
        <v>8</v>
      </c>
      <c r="D829" s="21" t="s">
        <v>11685</v>
      </c>
      <c r="E829" s="40">
        <v>-12.2</v>
      </c>
      <c r="F829" s="40">
        <v>96.9</v>
      </c>
      <c r="G829" s="41">
        <v>1</v>
      </c>
      <c r="H829" s="22">
        <v>2710</v>
      </c>
      <c r="I829" s="22">
        <v>90</v>
      </c>
      <c r="J829" s="23" t="s">
        <v>133</v>
      </c>
      <c r="K829" s="23" t="s">
        <v>133</v>
      </c>
      <c r="L829" s="23" t="s">
        <v>133</v>
      </c>
      <c r="M829" s="24" t="s">
        <v>11884</v>
      </c>
      <c r="N829" s="25" t="s">
        <v>133</v>
      </c>
      <c r="O829" s="25" t="s">
        <v>133</v>
      </c>
      <c r="P829" s="25" t="s">
        <v>133</v>
      </c>
      <c r="Q829" s="25" t="s">
        <v>133</v>
      </c>
      <c r="R829" s="25" t="s">
        <v>133</v>
      </c>
      <c r="S829" s="44" t="s">
        <v>133</v>
      </c>
      <c r="T829" s="27" t="s">
        <v>133</v>
      </c>
      <c r="U829" s="27" t="s">
        <v>133</v>
      </c>
      <c r="V829" s="27">
        <v>0.01</v>
      </c>
      <c r="W829" s="27" t="s">
        <v>133</v>
      </c>
      <c r="X829" s="27" t="s">
        <v>133</v>
      </c>
      <c r="Y829" s="27">
        <v>0</v>
      </c>
      <c r="Z829" s="27" t="s">
        <v>133</v>
      </c>
      <c r="AA829" s="27" t="s">
        <v>133</v>
      </c>
      <c r="AB829" s="28" t="s">
        <v>133</v>
      </c>
      <c r="AC829" s="28" t="s">
        <v>133</v>
      </c>
      <c r="AD829" s="28">
        <v>0.3</v>
      </c>
      <c r="AE829" s="28" t="s">
        <v>133</v>
      </c>
      <c r="AF829" s="28">
        <v>0.02</v>
      </c>
      <c r="AG829" s="39" t="s">
        <v>133</v>
      </c>
      <c r="AH829" s="39" t="s">
        <v>133</v>
      </c>
      <c r="AI829" s="39" t="s">
        <v>133</v>
      </c>
      <c r="AJ829" s="39" t="s">
        <v>133</v>
      </c>
      <c r="AK829" s="39" t="s">
        <v>133</v>
      </c>
      <c r="AL829" s="39">
        <v>0.75</v>
      </c>
      <c r="AM829" s="55" t="s">
        <v>133</v>
      </c>
      <c r="AN829" s="15">
        <f t="shared" si="133"/>
        <v>0.30066592756745814</v>
      </c>
      <c r="AO829" s="15">
        <f t="shared" si="134"/>
        <v>0.30066592756745814</v>
      </c>
      <c r="AP829" s="47">
        <v>-0.88040257220600004</v>
      </c>
      <c r="AQ829" s="29" t="s">
        <v>133</v>
      </c>
      <c r="AR829" s="29" t="s">
        <v>133</v>
      </c>
      <c r="AS829" s="148">
        <v>-0.28361338290482802</v>
      </c>
      <c r="AT829" s="148">
        <v>-0.17288661709517</v>
      </c>
      <c r="AU829" s="48" t="s">
        <v>133</v>
      </c>
      <c r="AV829" s="47" t="s">
        <v>133</v>
      </c>
      <c r="AW829" s="47" t="s">
        <v>133</v>
      </c>
      <c r="AX829" s="29" t="s">
        <v>133</v>
      </c>
      <c r="AY829" s="29" t="s">
        <v>133</v>
      </c>
      <c r="AZ829" s="47" t="s">
        <v>133</v>
      </c>
      <c r="BA829" s="30">
        <v>-1</v>
      </c>
      <c r="BB829" s="42">
        <v>1</v>
      </c>
      <c r="BC829" s="31" t="s">
        <v>408</v>
      </c>
      <c r="BD829" s="31" t="s">
        <v>11884</v>
      </c>
      <c r="BE829" s="31" t="s">
        <v>1711</v>
      </c>
      <c r="BF829" s="32" t="s">
        <v>133</v>
      </c>
      <c r="BG829" s="32" t="s">
        <v>133</v>
      </c>
      <c r="BH829" s="32" t="s">
        <v>133</v>
      </c>
      <c r="BI829" s="32" t="s">
        <v>133</v>
      </c>
      <c r="BJ829" s="32" t="s">
        <v>133</v>
      </c>
      <c r="BK829" s="32" t="s">
        <v>133</v>
      </c>
      <c r="BL829" s="32" t="s">
        <v>133</v>
      </c>
      <c r="BM829" s="34" t="s">
        <v>133</v>
      </c>
      <c r="BN829" s="34" t="s">
        <v>133</v>
      </c>
      <c r="BO829" s="34" t="s">
        <v>133</v>
      </c>
      <c r="BP829" s="34" t="s">
        <v>133</v>
      </c>
      <c r="BQ829" s="16" t="e">
        <f t="shared" si="130"/>
        <v>#VALUE!</v>
      </c>
      <c r="BR829" s="16">
        <f t="shared" si="131"/>
        <v>0.30066592756745814</v>
      </c>
      <c r="BS829" s="16">
        <f t="shared" si="132"/>
        <v>0.30066592756745814</v>
      </c>
      <c r="BT829" s="35" t="s">
        <v>133</v>
      </c>
      <c r="BU829" s="35" t="s">
        <v>133</v>
      </c>
      <c r="BV829" s="35" t="s">
        <v>133</v>
      </c>
      <c r="BW829" s="35" t="s">
        <v>133</v>
      </c>
      <c r="BX829" s="36">
        <v>1</v>
      </c>
      <c r="BY829" s="37" t="s">
        <v>133</v>
      </c>
      <c r="BZ829" s="38" t="s">
        <v>133</v>
      </c>
    </row>
    <row r="830" spans="1:78" ht="50.1" customHeight="1">
      <c r="A830" s="19" t="s">
        <v>1920</v>
      </c>
      <c r="B830" s="20" t="s">
        <v>11912</v>
      </c>
      <c r="C830" s="21">
        <v>8</v>
      </c>
      <c r="D830" s="21" t="s">
        <v>11685</v>
      </c>
      <c r="E830" s="40">
        <v>-12.2</v>
      </c>
      <c r="F830" s="40">
        <v>96.9</v>
      </c>
      <c r="G830" s="41">
        <v>1</v>
      </c>
      <c r="H830" s="22">
        <v>3030</v>
      </c>
      <c r="I830" s="22">
        <v>70</v>
      </c>
      <c r="J830" s="23" t="s">
        <v>133</v>
      </c>
      <c r="K830" s="23" t="s">
        <v>133</v>
      </c>
      <c r="L830" s="23" t="s">
        <v>133</v>
      </c>
      <c r="M830" s="24" t="s">
        <v>11884</v>
      </c>
      <c r="N830" s="25" t="s">
        <v>133</v>
      </c>
      <c r="O830" s="25" t="s">
        <v>133</v>
      </c>
      <c r="P830" s="25" t="s">
        <v>133</v>
      </c>
      <c r="Q830" s="25" t="s">
        <v>133</v>
      </c>
      <c r="R830" s="25" t="s">
        <v>133</v>
      </c>
      <c r="S830" s="44" t="s">
        <v>133</v>
      </c>
      <c r="T830" s="27" t="s">
        <v>133</v>
      </c>
      <c r="U830" s="27" t="s">
        <v>133</v>
      </c>
      <c r="V830" s="27">
        <v>0.01</v>
      </c>
      <c r="W830" s="27" t="s">
        <v>133</v>
      </c>
      <c r="X830" s="27" t="s">
        <v>133</v>
      </c>
      <c r="Y830" s="27">
        <v>0</v>
      </c>
      <c r="Z830" s="27" t="s">
        <v>133</v>
      </c>
      <c r="AA830" s="27" t="s">
        <v>133</v>
      </c>
      <c r="AB830" s="28" t="s">
        <v>133</v>
      </c>
      <c r="AC830" s="28" t="s">
        <v>133</v>
      </c>
      <c r="AD830" s="28">
        <v>0.3</v>
      </c>
      <c r="AE830" s="28" t="s">
        <v>133</v>
      </c>
      <c r="AF830" s="28">
        <v>0.02</v>
      </c>
      <c r="AG830" s="39" t="s">
        <v>133</v>
      </c>
      <c r="AH830" s="39" t="s">
        <v>133</v>
      </c>
      <c r="AI830" s="39" t="s">
        <v>133</v>
      </c>
      <c r="AJ830" s="39" t="s">
        <v>133</v>
      </c>
      <c r="AK830" s="39" t="s">
        <v>133</v>
      </c>
      <c r="AL830" s="39">
        <v>0.6</v>
      </c>
      <c r="AM830" s="55" t="s">
        <v>133</v>
      </c>
      <c r="AN830" s="15">
        <f t="shared" si="133"/>
        <v>0.30066592756745814</v>
      </c>
      <c r="AO830" s="15">
        <f t="shared" si="134"/>
        <v>0.30066592756745814</v>
      </c>
      <c r="AP830" s="47">
        <v>-0.88040257220600004</v>
      </c>
      <c r="AQ830" s="29" t="s">
        <v>133</v>
      </c>
      <c r="AR830" s="29" t="s">
        <v>133</v>
      </c>
      <c r="AS830" s="148">
        <v>-0.28361338290482802</v>
      </c>
      <c r="AT830" s="148">
        <v>-0.17288661709517</v>
      </c>
      <c r="AU830" s="48" t="s">
        <v>133</v>
      </c>
      <c r="AV830" s="47" t="s">
        <v>133</v>
      </c>
      <c r="AW830" s="47" t="s">
        <v>133</v>
      </c>
      <c r="AX830" s="29" t="s">
        <v>133</v>
      </c>
      <c r="AY830" s="29" t="s">
        <v>133</v>
      </c>
      <c r="AZ830" s="47" t="s">
        <v>133</v>
      </c>
      <c r="BA830" s="30">
        <v>-1</v>
      </c>
      <c r="BB830" s="42">
        <v>1</v>
      </c>
      <c r="BC830" s="31" t="s">
        <v>408</v>
      </c>
      <c r="BD830" s="31" t="s">
        <v>11884</v>
      </c>
      <c r="BE830" s="31" t="s">
        <v>1711</v>
      </c>
      <c r="BF830" s="32" t="s">
        <v>133</v>
      </c>
      <c r="BG830" s="32" t="s">
        <v>133</v>
      </c>
      <c r="BH830" s="32" t="s">
        <v>133</v>
      </c>
      <c r="BI830" s="32" t="s">
        <v>133</v>
      </c>
      <c r="BJ830" s="32" t="s">
        <v>133</v>
      </c>
      <c r="BK830" s="32" t="s">
        <v>133</v>
      </c>
      <c r="BL830" s="32" t="s">
        <v>133</v>
      </c>
      <c r="BM830" s="34" t="s">
        <v>133</v>
      </c>
      <c r="BN830" s="34" t="s">
        <v>133</v>
      </c>
      <c r="BO830" s="34" t="s">
        <v>133</v>
      </c>
      <c r="BP830" s="34" t="s">
        <v>133</v>
      </c>
      <c r="BQ830" s="16" t="e">
        <f t="shared" si="130"/>
        <v>#VALUE!</v>
      </c>
      <c r="BR830" s="16">
        <f t="shared" si="131"/>
        <v>0.30066592756745814</v>
      </c>
      <c r="BS830" s="16">
        <f t="shared" si="132"/>
        <v>0.30066592756745814</v>
      </c>
      <c r="BT830" s="35" t="s">
        <v>133</v>
      </c>
      <c r="BU830" s="35" t="s">
        <v>133</v>
      </c>
      <c r="BV830" s="35" t="s">
        <v>133</v>
      </c>
      <c r="BW830" s="35" t="s">
        <v>133</v>
      </c>
      <c r="BX830" s="36">
        <v>1</v>
      </c>
      <c r="BY830" s="37" t="s">
        <v>133</v>
      </c>
      <c r="BZ830" s="38" t="s">
        <v>133</v>
      </c>
    </row>
    <row r="831" spans="1:78" ht="50.1" customHeight="1">
      <c r="A831" s="19" t="s">
        <v>1921</v>
      </c>
      <c r="B831" s="20" t="s">
        <v>11912</v>
      </c>
      <c r="C831" s="21">
        <v>8</v>
      </c>
      <c r="D831" s="21" t="s">
        <v>11685</v>
      </c>
      <c r="E831" s="40">
        <v>-12.2</v>
      </c>
      <c r="F831" s="40">
        <v>96.9</v>
      </c>
      <c r="G831" s="41">
        <v>1</v>
      </c>
      <c r="H831" s="22">
        <v>4280</v>
      </c>
      <c r="I831" s="22">
        <v>70</v>
      </c>
      <c r="J831" s="23" t="s">
        <v>133</v>
      </c>
      <c r="K831" s="23" t="s">
        <v>133</v>
      </c>
      <c r="L831" s="23" t="s">
        <v>133</v>
      </c>
      <c r="M831" s="24" t="s">
        <v>11884</v>
      </c>
      <c r="N831" s="25" t="s">
        <v>133</v>
      </c>
      <c r="O831" s="25" t="s">
        <v>133</v>
      </c>
      <c r="P831" s="25" t="s">
        <v>133</v>
      </c>
      <c r="Q831" s="25" t="s">
        <v>133</v>
      </c>
      <c r="R831" s="25" t="s">
        <v>133</v>
      </c>
      <c r="S831" s="44" t="s">
        <v>133</v>
      </c>
      <c r="T831" s="27" t="s">
        <v>133</v>
      </c>
      <c r="U831" s="27" t="s">
        <v>133</v>
      </c>
      <c r="V831" s="27">
        <v>0.01</v>
      </c>
      <c r="W831" s="27" t="s">
        <v>133</v>
      </c>
      <c r="X831" s="27" t="s">
        <v>133</v>
      </c>
      <c r="Y831" s="27">
        <v>0</v>
      </c>
      <c r="Z831" s="27" t="s">
        <v>133</v>
      </c>
      <c r="AA831" s="27" t="s">
        <v>133</v>
      </c>
      <c r="AB831" s="28" t="s">
        <v>133</v>
      </c>
      <c r="AC831" s="28" t="s">
        <v>133</v>
      </c>
      <c r="AD831" s="28">
        <v>0.3</v>
      </c>
      <c r="AE831" s="28" t="s">
        <v>133</v>
      </c>
      <c r="AF831" s="28">
        <v>0.02</v>
      </c>
      <c r="AG831" s="39" t="s">
        <v>133</v>
      </c>
      <c r="AH831" s="39" t="s">
        <v>133</v>
      </c>
      <c r="AI831" s="39" t="s">
        <v>133</v>
      </c>
      <c r="AJ831" s="39" t="s">
        <v>133</v>
      </c>
      <c r="AK831" s="39" t="s">
        <v>133</v>
      </c>
      <c r="AL831" s="39">
        <v>1.4</v>
      </c>
      <c r="AM831" s="55" t="s">
        <v>133</v>
      </c>
      <c r="AN831" s="15">
        <f t="shared" si="133"/>
        <v>0.30066592756745814</v>
      </c>
      <c r="AO831" s="15">
        <f t="shared" si="134"/>
        <v>0.30066592756745814</v>
      </c>
      <c r="AP831" s="47">
        <v>-0.88040257220600004</v>
      </c>
      <c r="AQ831" s="29" t="s">
        <v>133</v>
      </c>
      <c r="AR831" s="29" t="s">
        <v>133</v>
      </c>
      <c r="AS831" s="148">
        <v>-0.28361338290482802</v>
      </c>
      <c r="AT831" s="148">
        <v>-0.17288661709517</v>
      </c>
      <c r="AU831" s="48" t="s">
        <v>133</v>
      </c>
      <c r="AV831" s="47" t="s">
        <v>133</v>
      </c>
      <c r="AW831" s="47" t="s">
        <v>133</v>
      </c>
      <c r="AX831" s="29" t="s">
        <v>133</v>
      </c>
      <c r="AY831" s="29" t="s">
        <v>133</v>
      </c>
      <c r="AZ831" s="47" t="s">
        <v>133</v>
      </c>
      <c r="BA831" s="30">
        <v>-1</v>
      </c>
      <c r="BB831" s="42">
        <v>1</v>
      </c>
      <c r="BC831" s="31" t="s">
        <v>408</v>
      </c>
      <c r="BD831" s="31" t="s">
        <v>11884</v>
      </c>
      <c r="BE831" s="31" t="s">
        <v>1711</v>
      </c>
      <c r="BF831" s="32" t="s">
        <v>133</v>
      </c>
      <c r="BG831" s="32" t="s">
        <v>133</v>
      </c>
      <c r="BH831" s="32" t="s">
        <v>133</v>
      </c>
      <c r="BI831" s="32" t="s">
        <v>133</v>
      </c>
      <c r="BJ831" s="32" t="s">
        <v>133</v>
      </c>
      <c r="BK831" s="32" t="s">
        <v>133</v>
      </c>
      <c r="BL831" s="32" t="s">
        <v>133</v>
      </c>
      <c r="BM831" s="34" t="s">
        <v>133</v>
      </c>
      <c r="BN831" s="34" t="s">
        <v>133</v>
      </c>
      <c r="BO831" s="34" t="s">
        <v>133</v>
      </c>
      <c r="BP831" s="34" t="s">
        <v>133</v>
      </c>
      <c r="BQ831" s="16" t="e">
        <f t="shared" si="130"/>
        <v>#VALUE!</v>
      </c>
      <c r="BR831" s="16">
        <f t="shared" si="131"/>
        <v>0.30066592756745814</v>
      </c>
      <c r="BS831" s="16">
        <f t="shared" si="132"/>
        <v>0.30066592756745814</v>
      </c>
      <c r="BT831" s="35" t="s">
        <v>133</v>
      </c>
      <c r="BU831" s="35" t="s">
        <v>133</v>
      </c>
      <c r="BV831" s="35" t="s">
        <v>133</v>
      </c>
      <c r="BW831" s="35" t="s">
        <v>133</v>
      </c>
      <c r="BX831" s="36">
        <v>1</v>
      </c>
      <c r="BY831" s="37" t="s">
        <v>133</v>
      </c>
      <c r="BZ831" s="38" t="s">
        <v>133</v>
      </c>
    </row>
    <row r="832" spans="1:78" ht="50.1" customHeight="1">
      <c r="A832" s="19" t="s">
        <v>1922</v>
      </c>
      <c r="B832" s="20" t="s">
        <v>11912</v>
      </c>
      <c r="C832" s="21">
        <v>8</v>
      </c>
      <c r="D832" s="21" t="s">
        <v>11685</v>
      </c>
      <c r="E832" s="40">
        <v>-12.2</v>
      </c>
      <c r="F832" s="40">
        <v>96.9</v>
      </c>
      <c r="G832" s="41">
        <v>1</v>
      </c>
      <c r="H832" s="22">
        <v>420</v>
      </c>
      <c r="I832" s="22">
        <v>50</v>
      </c>
      <c r="J832" s="23" t="s">
        <v>133</v>
      </c>
      <c r="K832" s="23" t="s">
        <v>133</v>
      </c>
      <c r="L832" s="23" t="s">
        <v>133</v>
      </c>
      <c r="M832" s="24" t="s">
        <v>11884</v>
      </c>
      <c r="N832" s="25" t="s">
        <v>133</v>
      </c>
      <c r="O832" s="25" t="s">
        <v>133</v>
      </c>
      <c r="P832" s="25" t="s">
        <v>133</v>
      </c>
      <c r="Q832" s="25" t="s">
        <v>133</v>
      </c>
      <c r="R832" s="25" t="s">
        <v>133</v>
      </c>
      <c r="S832" s="44" t="s">
        <v>133</v>
      </c>
      <c r="T832" s="27" t="s">
        <v>133</v>
      </c>
      <c r="U832" s="27" t="s">
        <v>133</v>
      </c>
      <c r="V832" s="27">
        <v>0.01</v>
      </c>
      <c r="W832" s="27" t="s">
        <v>133</v>
      </c>
      <c r="X832" s="27" t="s">
        <v>133</v>
      </c>
      <c r="Y832" s="27">
        <v>0</v>
      </c>
      <c r="Z832" s="27" t="s">
        <v>133</v>
      </c>
      <c r="AA832" s="27" t="s">
        <v>133</v>
      </c>
      <c r="AB832" s="28" t="s">
        <v>133</v>
      </c>
      <c r="AC832" s="28" t="s">
        <v>133</v>
      </c>
      <c r="AD832" s="28">
        <v>0.3</v>
      </c>
      <c r="AE832" s="28" t="s">
        <v>133</v>
      </c>
      <c r="AF832" s="28">
        <v>0.02</v>
      </c>
      <c r="AG832" s="39" t="s">
        <v>133</v>
      </c>
      <c r="AH832" s="39" t="s">
        <v>133</v>
      </c>
      <c r="AI832" s="39" t="s">
        <v>133</v>
      </c>
      <c r="AJ832" s="39" t="s">
        <v>133</v>
      </c>
      <c r="AK832" s="39" t="s">
        <v>133</v>
      </c>
      <c r="AL832" s="39">
        <v>2</v>
      </c>
      <c r="AM832" s="55" t="s">
        <v>133</v>
      </c>
      <c r="AN832" s="15">
        <f t="shared" si="133"/>
        <v>0.30066592756745814</v>
      </c>
      <c r="AO832" s="15">
        <f t="shared" si="134"/>
        <v>0.30066592756745814</v>
      </c>
      <c r="AP832" s="47">
        <v>-0.88040257220600004</v>
      </c>
      <c r="AQ832" s="29" t="s">
        <v>133</v>
      </c>
      <c r="AR832" s="29" t="s">
        <v>133</v>
      </c>
      <c r="AS832" s="148">
        <v>-0.28361338290482802</v>
      </c>
      <c r="AT832" s="148">
        <v>-0.17288661709517</v>
      </c>
      <c r="AU832" s="48" t="s">
        <v>133</v>
      </c>
      <c r="AV832" s="47" t="s">
        <v>133</v>
      </c>
      <c r="AW832" s="47" t="s">
        <v>133</v>
      </c>
      <c r="AX832" s="29" t="s">
        <v>133</v>
      </c>
      <c r="AY832" s="29" t="s">
        <v>133</v>
      </c>
      <c r="AZ832" s="47" t="s">
        <v>133</v>
      </c>
      <c r="BA832" s="30">
        <v>-1</v>
      </c>
      <c r="BB832" s="42">
        <v>1</v>
      </c>
      <c r="BC832" s="31" t="s">
        <v>408</v>
      </c>
      <c r="BD832" s="31" t="s">
        <v>11884</v>
      </c>
      <c r="BE832" s="31" t="s">
        <v>1711</v>
      </c>
      <c r="BF832" s="32" t="s">
        <v>133</v>
      </c>
      <c r="BG832" s="32" t="s">
        <v>133</v>
      </c>
      <c r="BH832" s="32" t="s">
        <v>133</v>
      </c>
      <c r="BI832" s="32" t="s">
        <v>133</v>
      </c>
      <c r="BJ832" s="32" t="s">
        <v>133</v>
      </c>
      <c r="BK832" s="32" t="s">
        <v>133</v>
      </c>
      <c r="BL832" s="32" t="s">
        <v>133</v>
      </c>
      <c r="BM832" s="34" t="s">
        <v>133</v>
      </c>
      <c r="BN832" s="34" t="s">
        <v>133</v>
      </c>
      <c r="BO832" s="34" t="s">
        <v>133</v>
      </c>
      <c r="BP832" s="34" t="s">
        <v>133</v>
      </c>
      <c r="BQ832" s="16" t="e">
        <f t="shared" si="130"/>
        <v>#VALUE!</v>
      </c>
      <c r="BR832" s="16">
        <f t="shared" si="131"/>
        <v>0.30066592756745814</v>
      </c>
      <c r="BS832" s="16">
        <f t="shared" si="132"/>
        <v>0.30066592756745814</v>
      </c>
      <c r="BT832" s="35" t="s">
        <v>133</v>
      </c>
      <c r="BU832" s="35" t="s">
        <v>133</v>
      </c>
      <c r="BV832" s="35" t="s">
        <v>133</v>
      </c>
      <c r="BW832" s="35" t="s">
        <v>133</v>
      </c>
      <c r="BX832" s="36">
        <v>1</v>
      </c>
      <c r="BY832" s="37" t="s">
        <v>133</v>
      </c>
      <c r="BZ832" s="38" t="s">
        <v>133</v>
      </c>
    </row>
    <row r="833" spans="1:78" ht="50.1" customHeight="1">
      <c r="A833" s="19" t="s">
        <v>1923</v>
      </c>
      <c r="B833" s="20" t="s">
        <v>11912</v>
      </c>
      <c r="C833" s="21">
        <v>8</v>
      </c>
      <c r="D833" s="21" t="s">
        <v>11685</v>
      </c>
      <c r="E833" s="40">
        <v>-12.2</v>
      </c>
      <c r="F833" s="40">
        <v>96.9</v>
      </c>
      <c r="G833" s="41">
        <v>1</v>
      </c>
      <c r="H833" s="22">
        <v>1970</v>
      </c>
      <c r="I833" s="22">
        <v>70</v>
      </c>
      <c r="J833" s="23" t="s">
        <v>133</v>
      </c>
      <c r="K833" s="23" t="s">
        <v>133</v>
      </c>
      <c r="L833" s="23" t="s">
        <v>133</v>
      </c>
      <c r="M833" s="24" t="s">
        <v>11884</v>
      </c>
      <c r="N833" s="25" t="s">
        <v>133</v>
      </c>
      <c r="O833" s="25" t="s">
        <v>133</v>
      </c>
      <c r="P833" s="25" t="s">
        <v>133</v>
      </c>
      <c r="Q833" s="25" t="s">
        <v>133</v>
      </c>
      <c r="R833" s="25" t="s">
        <v>133</v>
      </c>
      <c r="S833" s="44" t="s">
        <v>133</v>
      </c>
      <c r="T833" s="27" t="s">
        <v>133</v>
      </c>
      <c r="U833" s="27" t="s">
        <v>133</v>
      </c>
      <c r="V833" s="27">
        <v>0.01</v>
      </c>
      <c r="W833" s="27" t="s">
        <v>133</v>
      </c>
      <c r="X833" s="27" t="s">
        <v>133</v>
      </c>
      <c r="Y833" s="27">
        <v>0</v>
      </c>
      <c r="Z833" s="27" t="s">
        <v>133</v>
      </c>
      <c r="AA833" s="27" t="s">
        <v>133</v>
      </c>
      <c r="AB833" s="28" t="s">
        <v>133</v>
      </c>
      <c r="AC833" s="28" t="s">
        <v>133</v>
      </c>
      <c r="AD833" s="28">
        <v>0.3</v>
      </c>
      <c r="AE833" s="28" t="s">
        <v>133</v>
      </c>
      <c r="AF833" s="28">
        <v>0.02</v>
      </c>
      <c r="AG833" s="39" t="s">
        <v>133</v>
      </c>
      <c r="AH833" s="39" t="s">
        <v>133</v>
      </c>
      <c r="AI833" s="39" t="s">
        <v>133</v>
      </c>
      <c r="AJ833" s="39" t="s">
        <v>133</v>
      </c>
      <c r="AK833" s="39" t="s">
        <v>133</v>
      </c>
      <c r="AL833" s="39">
        <v>0.7</v>
      </c>
      <c r="AM833" s="55" t="s">
        <v>133</v>
      </c>
      <c r="AN833" s="15">
        <f t="shared" si="133"/>
        <v>0.30066592756745814</v>
      </c>
      <c r="AO833" s="15">
        <f t="shared" si="134"/>
        <v>0.30066592756745814</v>
      </c>
      <c r="AP833" s="47">
        <v>-0.88040257220600004</v>
      </c>
      <c r="AQ833" s="29" t="s">
        <v>133</v>
      </c>
      <c r="AR833" s="29" t="s">
        <v>133</v>
      </c>
      <c r="AS833" s="148">
        <v>-0.28361338290482802</v>
      </c>
      <c r="AT833" s="148">
        <v>-0.17288661709517</v>
      </c>
      <c r="AU833" s="48" t="s">
        <v>133</v>
      </c>
      <c r="AV833" s="47" t="s">
        <v>133</v>
      </c>
      <c r="AW833" s="47" t="s">
        <v>133</v>
      </c>
      <c r="AX833" s="29" t="s">
        <v>133</v>
      </c>
      <c r="AY833" s="29" t="s">
        <v>133</v>
      </c>
      <c r="AZ833" s="47" t="s">
        <v>133</v>
      </c>
      <c r="BA833" s="30">
        <v>-1</v>
      </c>
      <c r="BB833" s="42">
        <v>1</v>
      </c>
      <c r="BC833" s="31" t="s">
        <v>408</v>
      </c>
      <c r="BD833" s="31" t="s">
        <v>11884</v>
      </c>
      <c r="BE833" s="31" t="s">
        <v>1711</v>
      </c>
      <c r="BF833" s="32" t="s">
        <v>133</v>
      </c>
      <c r="BG833" s="32" t="s">
        <v>133</v>
      </c>
      <c r="BH833" s="32" t="s">
        <v>133</v>
      </c>
      <c r="BI833" s="32" t="s">
        <v>133</v>
      </c>
      <c r="BJ833" s="32" t="s">
        <v>133</v>
      </c>
      <c r="BK833" s="32" t="s">
        <v>133</v>
      </c>
      <c r="BL833" s="32" t="s">
        <v>133</v>
      </c>
      <c r="BM833" s="34" t="s">
        <v>133</v>
      </c>
      <c r="BN833" s="34" t="s">
        <v>133</v>
      </c>
      <c r="BO833" s="34" t="s">
        <v>133</v>
      </c>
      <c r="BP833" s="34" t="s">
        <v>133</v>
      </c>
      <c r="BQ833" s="16" t="e">
        <f t="shared" si="130"/>
        <v>#VALUE!</v>
      </c>
      <c r="BR833" s="16">
        <f t="shared" si="131"/>
        <v>0.30066592756745814</v>
      </c>
      <c r="BS833" s="16">
        <f t="shared" si="132"/>
        <v>0.30066592756745814</v>
      </c>
      <c r="BT833" s="35" t="s">
        <v>133</v>
      </c>
      <c r="BU833" s="35" t="s">
        <v>133</v>
      </c>
      <c r="BV833" s="35" t="s">
        <v>133</v>
      </c>
      <c r="BW833" s="35" t="s">
        <v>133</v>
      </c>
      <c r="BX833" s="36">
        <v>1</v>
      </c>
      <c r="BY833" s="37" t="s">
        <v>133</v>
      </c>
      <c r="BZ833" s="38" t="s">
        <v>133</v>
      </c>
    </row>
    <row r="834" spans="1:78" ht="50.1" customHeight="1">
      <c r="A834" s="19" t="s">
        <v>1924</v>
      </c>
      <c r="B834" s="20" t="s">
        <v>11912</v>
      </c>
      <c r="C834" s="21">
        <v>8</v>
      </c>
      <c r="D834" s="21" t="s">
        <v>11685</v>
      </c>
      <c r="E834" s="40">
        <v>-12.2</v>
      </c>
      <c r="F834" s="40">
        <v>96.9</v>
      </c>
      <c r="G834" s="41">
        <v>1</v>
      </c>
      <c r="H834" s="22">
        <v>3100</v>
      </c>
      <c r="I834" s="22">
        <v>70</v>
      </c>
      <c r="J834" s="23" t="s">
        <v>133</v>
      </c>
      <c r="K834" s="23" t="s">
        <v>133</v>
      </c>
      <c r="L834" s="23" t="s">
        <v>133</v>
      </c>
      <c r="M834" s="24" t="s">
        <v>11884</v>
      </c>
      <c r="N834" s="25" t="s">
        <v>133</v>
      </c>
      <c r="O834" s="25" t="s">
        <v>133</v>
      </c>
      <c r="P834" s="25" t="s">
        <v>133</v>
      </c>
      <c r="Q834" s="25" t="s">
        <v>133</v>
      </c>
      <c r="R834" s="25" t="s">
        <v>133</v>
      </c>
      <c r="S834" s="44" t="s">
        <v>133</v>
      </c>
      <c r="T834" s="27" t="s">
        <v>133</v>
      </c>
      <c r="U834" s="27" t="s">
        <v>133</v>
      </c>
      <c r="V834" s="27">
        <v>0.01</v>
      </c>
      <c r="W834" s="27" t="s">
        <v>133</v>
      </c>
      <c r="X834" s="27" t="s">
        <v>133</v>
      </c>
      <c r="Y834" s="27">
        <v>0</v>
      </c>
      <c r="Z834" s="27" t="s">
        <v>133</v>
      </c>
      <c r="AA834" s="27" t="s">
        <v>133</v>
      </c>
      <c r="AB834" s="28" t="s">
        <v>133</v>
      </c>
      <c r="AC834" s="28" t="s">
        <v>133</v>
      </c>
      <c r="AD834" s="28">
        <v>0.3</v>
      </c>
      <c r="AE834" s="28" t="s">
        <v>133</v>
      </c>
      <c r="AF834" s="28">
        <v>0.02</v>
      </c>
      <c r="AG834" s="39" t="s">
        <v>133</v>
      </c>
      <c r="AH834" s="39" t="s">
        <v>133</v>
      </c>
      <c r="AI834" s="39" t="s">
        <v>133</v>
      </c>
      <c r="AJ834" s="39" t="s">
        <v>133</v>
      </c>
      <c r="AK834" s="39" t="s">
        <v>133</v>
      </c>
      <c r="AL834" s="39">
        <v>0.55000000000000004</v>
      </c>
      <c r="AM834" s="55" t="s">
        <v>133</v>
      </c>
      <c r="AN834" s="15">
        <f t="shared" si="133"/>
        <v>0.30066592756745814</v>
      </c>
      <c r="AO834" s="15">
        <f t="shared" si="134"/>
        <v>0.30066592756745814</v>
      </c>
      <c r="AP834" s="47">
        <v>-0.88040257220600004</v>
      </c>
      <c r="AQ834" s="29" t="s">
        <v>133</v>
      </c>
      <c r="AR834" s="29" t="s">
        <v>133</v>
      </c>
      <c r="AS834" s="148">
        <v>-0.28361338290482802</v>
      </c>
      <c r="AT834" s="148">
        <v>-0.17288661709517</v>
      </c>
      <c r="AU834" s="48" t="s">
        <v>133</v>
      </c>
      <c r="AV834" s="47" t="s">
        <v>133</v>
      </c>
      <c r="AW834" s="47" t="s">
        <v>133</v>
      </c>
      <c r="AX834" s="29" t="s">
        <v>133</v>
      </c>
      <c r="AY834" s="29" t="s">
        <v>133</v>
      </c>
      <c r="AZ834" s="47" t="s">
        <v>133</v>
      </c>
      <c r="BA834" s="30">
        <v>-1</v>
      </c>
      <c r="BB834" s="42">
        <v>1</v>
      </c>
      <c r="BC834" s="31" t="s">
        <v>408</v>
      </c>
      <c r="BD834" s="31" t="s">
        <v>11884</v>
      </c>
      <c r="BE834" s="31" t="s">
        <v>1711</v>
      </c>
      <c r="BF834" s="32" t="s">
        <v>133</v>
      </c>
      <c r="BG834" s="32" t="s">
        <v>133</v>
      </c>
      <c r="BH834" s="32" t="s">
        <v>133</v>
      </c>
      <c r="BI834" s="32" t="s">
        <v>133</v>
      </c>
      <c r="BJ834" s="32" t="s">
        <v>133</v>
      </c>
      <c r="BK834" s="32" t="s">
        <v>133</v>
      </c>
      <c r="BL834" s="32" t="s">
        <v>133</v>
      </c>
      <c r="BM834" s="34" t="s">
        <v>133</v>
      </c>
      <c r="BN834" s="34" t="s">
        <v>133</v>
      </c>
      <c r="BO834" s="34" t="s">
        <v>133</v>
      </c>
      <c r="BP834" s="34" t="s">
        <v>133</v>
      </c>
      <c r="BQ834" s="16" t="e">
        <f t="shared" si="130"/>
        <v>#VALUE!</v>
      </c>
      <c r="BR834" s="16">
        <f t="shared" si="131"/>
        <v>0.30066592756745814</v>
      </c>
      <c r="BS834" s="16">
        <f t="shared" si="132"/>
        <v>0.30066592756745814</v>
      </c>
      <c r="BT834" s="35" t="s">
        <v>133</v>
      </c>
      <c r="BU834" s="35" t="s">
        <v>133</v>
      </c>
      <c r="BV834" s="35" t="s">
        <v>133</v>
      </c>
      <c r="BW834" s="35" t="s">
        <v>133</v>
      </c>
      <c r="BX834" s="36">
        <v>1</v>
      </c>
      <c r="BY834" s="37" t="s">
        <v>133</v>
      </c>
      <c r="BZ834" s="38" t="s">
        <v>133</v>
      </c>
    </row>
    <row r="835" spans="1:78" ht="50.1" customHeight="1">
      <c r="A835" s="19" t="s">
        <v>1925</v>
      </c>
      <c r="B835" s="20" t="s">
        <v>11912</v>
      </c>
      <c r="C835" s="21">
        <v>8</v>
      </c>
      <c r="D835" s="21" t="s">
        <v>11685</v>
      </c>
      <c r="E835" s="40">
        <v>-12.2</v>
      </c>
      <c r="F835" s="40">
        <v>96.9</v>
      </c>
      <c r="G835" s="41">
        <v>1</v>
      </c>
      <c r="H835" s="22">
        <v>840</v>
      </c>
      <c r="I835" s="22">
        <v>50</v>
      </c>
      <c r="J835" s="23" t="s">
        <v>133</v>
      </c>
      <c r="K835" s="23" t="s">
        <v>133</v>
      </c>
      <c r="L835" s="23" t="s">
        <v>133</v>
      </c>
      <c r="M835" s="24" t="s">
        <v>11884</v>
      </c>
      <c r="N835" s="25" t="s">
        <v>133</v>
      </c>
      <c r="O835" s="25" t="s">
        <v>133</v>
      </c>
      <c r="P835" s="25" t="s">
        <v>133</v>
      </c>
      <c r="Q835" s="25" t="s">
        <v>133</v>
      </c>
      <c r="R835" s="25" t="s">
        <v>133</v>
      </c>
      <c r="S835" s="44" t="s">
        <v>133</v>
      </c>
      <c r="T835" s="27" t="s">
        <v>133</v>
      </c>
      <c r="U835" s="27" t="s">
        <v>133</v>
      </c>
      <c r="V835" s="27">
        <v>0.01</v>
      </c>
      <c r="W835" s="27" t="s">
        <v>133</v>
      </c>
      <c r="X835" s="27" t="s">
        <v>133</v>
      </c>
      <c r="Y835" s="27">
        <v>0</v>
      </c>
      <c r="Z835" s="27" t="s">
        <v>133</v>
      </c>
      <c r="AA835" s="27" t="s">
        <v>133</v>
      </c>
      <c r="AB835" s="28" t="s">
        <v>133</v>
      </c>
      <c r="AC835" s="28" t="s">
        <v>133</v>
      </c>
      <c r="AD835" s="28">
        <v>0.3</v>
      </c>
      <c r="AE835" s="28" t="s">
        <v>133</v>
      </c>
      <c r="AF835" s="28">
        <v>0.02</v>
      </c>
      <c r="AG835" s="39" t="s">
        <v>133</v>
      </c>
      <c r="AH835" s="39" t="s">
        <v>133</v>
      </c>
      <c r="AI835" s="39" t="s">
        <v>133</v>
      </c>
      <c r="AJ835" s="39" t="s">
        <v>133</v>
      </c>
      <c r="AK835" s="39" t="s">
        <v>133</v>
      </c>
      <c r="AL835" s="39">
        <v>2.4</v>
      </c>
      <c r="AM835" s="55" t="s">
        <v>133</v>
      </c>
      <c r="AN835" s="15">
        <f t="shared" si="133"/>
        <v>0.30066592756745814</v>
      </c>
      <c r="AO835" s="15">
        <f t="shared" si="134"/>
        <v>0.30066592756745814</v>
      </c>
      <c r="AP835" s="47">
        <v>-0.88040257220600004</v>
      </c>
      <c r="AQ835" s="29" t="s">
        <v>133</v>
      </c>
      <c r="AR835" s="29" t="s">
        <v>133</v>
      </c>
      <c r="AS835" s="148">
        <v>-0.28361338290482802</v>
      </c>
      <c r="AT835" s="148">
        <v>-0.17288661709517</v>
      </c>
      <c r="AU835" s="48" t="s">
        <v>133</v>
      </c>
      <c r="AV835" s="47" t="s">
        <v>133</v>
      </c>
      <c r="AW835" s="47" t="s">
        <v>133</v>
      </c>
      <c r="AX835" s="29" t="s">
        <v>133</v>
      </c>
      <c r="AY835" s="29" t="s">
        <v>133</v>
      </c>
      <c r="AZ835" s="47" t="s">
        <v>133</v>
      </c>
      <c r="BA835" s="30">
        <v>-1</v>
      </c>
      <c r="BB835" s="42">
        <v>1</v>
      </c>
      <c r="BC835" s="31" t="s">
        <v>408</v>
      </c>
      <c r="BD835" s="31" t="s">
        <v>11884</v>
      </c>
      <c r="BE835" s="31" t="s">
        <v>1711</v>
      </c>
      <c r="BF835" s="32" t="s">
        <v>133</v>
      </c>
      <c r="BG835" s="32" t="s">
        <v>133</v>
      </c>
      <c r="BH835" s="32" t="s">
        <v>133</v>
      </c>
      <c r="BI835" s="32" t="s">
        <v>133</v>
      </c>
      <c r="BJ835" s="32" t="s">
        <v>133</v>
      </c>
      <c r="BK835" s="32" t="s">
        <v>133</v>
      </c>
      <c r="BL835" s="32" t="s">
        <v>133</v>
      </c>
      <c r="BM835" s="34" t="s">
        <v>133</v>
      </c>
      <c r="BN835" s="34" t="s">
        <v>133</v>
      </c>
      <c r="BO835" s="34" t="s">
        <v>133</v>
      </c>
      <c r="BP835" s="34" t="s">
        <v>133</v>
      </c>
      <c r="BQ835" s="16" t="e">
        <f t="shared" si="130"/>
        <v>#VALUE!</v>
      </c>
      <c r="BR835" s="16">
        <f t="shared" si="131"/>
        <v>0.30066592756745814</v>
      </c>
      <c r="BS835" s="16">
        <f t="shared" si="132"/>
        <v>0.30066592756745814</v>
      </c>
      <c r="BT835" s="35" t="s">
        <v>133</v>
      </c>
      <c r="BU835" s="35" t="s">
        <v>133</v>
      </c>
      <c r="BV835" s="35" t="s">
        <v>133</v>
      </c>
      <c r="BW835" s="35" t="s">
        <v>133</v>
      </c>
      <c r="BX835" s="36">
        <v>1</v>
      </c>
      <c r="BY835" s="37" t="s">
        <v>133</v>
      </c>
      <c r="BZ835" s="38" t="s">
        <v>133</v>
      </c>
    </row>
    <row r="836" spans="1:78" ht="50.1" customHeight="1">
      <c r="A836" s="19" t="s">
        <v>1926</v>
      </c>
      <c r="B836" s="20" t="s">
        <v>11912</v>
      </c>
      <c r="C836" s="21">
        <v>8</v>
      </c>
      <c r="D836" s="21" t="s">
        <v>11685</v>
      </c>
      <c r="E836" s="40">
        <v>-12.2</v>
      </c>
      <c r="F836" s="40">
        <v>96.9</v>
      </c>
      <c r="G836" s="41">
        <v>1</v>
      </c>
      <c r="H836" s="22">
        <v>850</v>
      </c>
      <c r="I836" s="22">
        <v>60</v>
      </c>
      <c r="J836" s="23" t="s">
        <v>133</v>
      </c>
      <c r="K836" s="23" t="s">
        <v>133</v>
      </c>
      <c r="L836" s="23" t="s">
        <v>133</v>
      </c>
      <c r="M836" s="24" t="s">
        <v>11884</v>
      </c>
      <c r="N836" s="25" t="s">
        <v>133</v>
      </c>
      <c r="O836" s="25" t="s">
        <v>133</v>
      </c>
      <c r="P836" s="25" t="s">
        <v>133</v>
      </c>
      <c r="Q836" s="25" t="s">
        <v>133</v>
      </c>
      <c r="R836" s="25" t="s">
        <v>133</v>
      </c>
      <c r="S836" s="44" t="s">
        <v>133</v>
      </c>
      <c r="T836" s="27" t="s">
        <v>133</v>
      </c>
      <c r="U836" s="27" t="s">
        <v>133</v>
      </c>
      <c r="V836" s="27">
        <v>0.01</v>
      </c>
      <c r="W836" s="27" t="s">
        <v>133</v>
      </c>
      <c r="X836" s="27" t="s">
        <v>133</v>
      </c>
      <c r="Y836" s="27">
        <v>0</v>
      </c>
      <c r="Z836" s="27" t="s">
        <v>133</v>
      </c>
      <c r="AA836" s="27" t="s">
        <v>133</v>
      </c>
      <c r="AB836" s="28" t="s">
        <v>133</v>
      </c>
      <c r="AC836" s="28" t="s">
        <v>133</v>
      </c>
      <c r="AD836" s="28">
        <v>0.3</v>
      </c>
      <c r="AE836" s="28" t="s">
        <v>133</v>
      </c>
      <c r="AF836" s="28">
        <v>0.02</v>
      </c>
      <c r="AG836" s="39" t="s">
        <v>133</v>
      </c>
      <c r="AH836" s="39" t="s">
        <v>133</v>
      </c>
      <c r="AI836" s="39" t="s">
        <v>133</v>
      </c>
      <c r="AJ836" s="39" t="s">
        <v>133</v>
      </c>
      <c r="AK836" s="39" t="s">
        <v>133</v>
      </c>
      <c r="AL836" s="39">
        <v>1.4</v>
      </c>
      <c r="AM836" s="55" t="s">
        <v>133</v>
      </c>
      <c r="AN836" s="15">
        <f t="shared" si="133"/>
        <v>0.30066592756745814</v>
      </c>
      <c r="AO836" s="15">
        <f t="shared" si="134"/>
        <v>0.30066592756745814</v>
      </c>
      <c r="AP836" s="47">
        <v>-0.88040257220600004</v>
      </c>
      <c r="AQ836" s="29" t="s">
        <v>133</v>
      </c>
      <c r="AR836" s="29" t="s">
        <v>133</v>
      </c>
      <c r="AS836" s="148">
        <v>-0.28361338290482802</v>
      </c>
      <c r="AT836" s="148">
        <v>-0.17288661709517</v>
      </c>
      <c r="AU836" s="48" t="s">
        <v>133</v>
      </c>
      <c r="AV836" s="47" t="s">
        <v>133</v>
      </c>
      <c r="AW836" s="47" t="s">
        <v>133</v>
      </c>
      <c r="AX836" s="29" t="s">
        <v>133</v>
      </c>
      <c r="AY836" s="29" t="s">
        <v>133</v>
      </c>
      <c r="AZ836" s="47" t="s">
        <v>133</v>
      </c>
      <c r="BA836" s="30">
        <v>-1</v>
      </c>
      <c r="BB836" s="42">
        <v>1</v>
      </c>
      <c r="BC836" s="31" t="s">
        <v>408</v>
      </c>
      <c r="BD836" s="31" t="s">
        <v>11884</v>
      </c>
      <c r="BE836" s="31" t="s">
        <v>1711</v>
      </c>
      <c r="BF836" s="32" t="s">
        <v>133</v>
      </c>
      <c r="BG836" s="32" t="s">
        <v>133</v>
      </c>
      <c r="BH836" s="32" t="s">
        <v>133</v>
      </c>
      <c r="BI836" s="32" t="s">
        <v>133</v>
      </c>
      <c r="BJ836" s="32" t="s">
        <v>133</v>
      </c>
      <c r="BK836" s="32" t="s">
        <v>133</v>
      </c>
      <c r="BL836" s="32" t="s">
        <v>133</v>
      </c>
      <c r="BM836" s="34" t="s">
        <v>133</v>
      </c>
      <c r="BN836" s="34" t="s">
        <v>133</v>
      </c>
      <c r="BO836" s="34" t="s">
        <v>133</v>
      </c>
      <c r="BP836" s="34" t="s">
        <v>133</v>
      </c>
      <c r="BQ836" s="16" t="e">
        <f t="shared" si="130"/>
        <v>#VALUE!</v>
      </c>
      <c r="BR836" s="16">
        <f t="shared" si="131"/>
        <v>0.30066592756745814</v>
      </c>
      <c r="BS836" s="16">
        <f t="shared" si="132"/>
        <v>0.30066592756745814</v>
      </c>
      <c r="BT836" s="35" t="s">
        <v>133</v>
      </c>
      <c r="BU836" s="35" t="s">
        <v>133</v>
      </c>
      <c r="BV836" s="35" t="s">
        <v>133</v>
      </c>
      <c r="BW836" s="35" t="s">
        <v>133</v>
      </c>
      <c r="BX836" s="36">
        <v>1</v>
      </c>
      <c r="BY836" s="37" t="s">
        <v>133</v>
      </c>
      <c r="BZ836" s="38" t="s">
        <v>133</v>
      </c>
    </row>
    <row r="837" spans="1:78" ht="50.1" customHeight="1">
      <c r="A837" s="19" t="s">
        <v>1927</v>
      </c>
      <c r="B837" s="20" t="s">
        <v>11912</v>
      </c>
      <c r="C837" s="21">
        <v>8</v>
      </c>
      <c r="D837" s="21" t="s">
        <v>11685</v>
      </c>
      <c r="E837" s="40">
        <v>-12.2</v>
      </c>
      <c r="F837" s="40">
        <v>96.9</v>
      </c>
      <c r="G837" s="41">
        <v>1</v>
      </c>
      <c r="H837" s="22">
        <v>2320</v>
      </c>
      <c r="I837" s="22">
        <v>70</v>
      </c>
      <c r="J837" s="23" t="s">
        <v>133</v>
      </c>
      <c r="K837" s="23" t="s">
        <v>133</v>
      </c>
      <c r="L837" s="23" t="s">
        <v>133</v>
      </c>
      <c r="M837" s="24" t="s">
        <v>11884</v>
      </c>
      <c r="N837" s="25" t="s">
        <v>133</v>
      </c>
      <c r="O837" s="25" t="s">
        <v>133</v>
      </c>
      <c r="P837" s="25" t="s">
        <v>133</v>
      </c>
      <c r="Q837" s="25" t="s">
        <v>133</v>
      </c>
      <c r="R837" s="25" t="s">
        <v>133</v>
      </c>
      <c r="S837" s="44" t="s">
        <v>133</v>
      </c>
      <c r="T837" s="27" t="s">
        <v>133</v>
      </c>
      <c r="U837" s="27" t="s">
        <v>133</v>
      </c>
      <c r="V837" s="27">
        <v>0.01</v>
      </c>
      <c r="W837" s="27" t="s">
        <v>133</v>
      </c>
      <c r="X837" s="27" t="s">
        <v>133</v>
      </c>
      <c r="Y837" s="27">
        <v>0</v>
      </c>
      <c r="Z837" s="27" t="s">
        <v>133</v>
      </c>
      <c r="AA837" s="27" t="s">
        <v>133</v>
      </c>
      <c r="AB837" s="28" t="s">
        <v>133</v>
      </c>
      <c r="AC837" s="28" t="s">
        <v>133</v>
      </c>
      <c r="AD837" s="28">
        <v>0.3</v>
      </c>
      <c r="AE837" s="28" t="s">
        <v>133</v>
      </c>
      <c r="AF837" s="28">
        <v>0.02</v>
      </c>
      <c r="AG837" s="39" t="s">
        <v>133</v>
      </c>
      <c r="AH837" s="39" t="s">
        <v>133</v>
      </c>
      <c r="AI837" s="39" t="s">
        <v>133</v>
      </c>
      <c r="AJ837" s="39" t="s">
        <v>133</v>
      </c>
      <c r="AK837" s="39" t="s">
        <v>133</v>
      </c>
      <c r="AL837" s="39">
        <v>1.2</v>
      </c>
      <c r="AM837" s="55" t="s">
        <v>133</v>
      </c>
      <c r="AN837" s="15">
        <f t="shared" si="133"/>
        <v>0.30066592756745814</v>
      </c>
      <c r="AO837" s="15">
        <f t="shared" si="134"/>
        <v>0.30066592756745814</v>
      </c>
      <c r="AP837" s="47">
        <v>-0.88040257220600004</v>
      </c>
      <c r="AQ837" s="29" t="s">
        <v>133</v>
      </c>
      <c r="AR837" s="29" t="s">
        <v>133</v>
      </c>
      <c r="AS837" s="148">
        <v>-0.28361338290482802</v>
      </c>
      <c r="AT837" s="148">
        <v>-0.17288661709517</v>
      </c>
      <c r="AU837" s="48" t="s">
        <v>133</v>
      </c>
      <c r="AV837" s="47" t="s">
        <v>133</v>
      </c>
      <c r="AW837" s="47" t="s">
        <v>133</v>
      </c>
      <c r="AX837" s="29" t="s">
        <v>133</v>
      </c>
      <c r="AY837" s="29" t="s">
        <v>133</v>
      </c>
      <c r="AZ837" s="47" t="s">
        <v>133</v>
      </c>
      <c r="BA837" s="30">
        <v>-1</v>
      </c>
      <c r="BB837" s="42">
        <v>1</v>
      </c>
      <c r="BC837" s="31" t="s">
        <v>408</v>
      </c>
      <c r="BD837" s="31" t="s">
        <v>11884</v>
      </c>
      <c r="BE837" s="31" t="s">
        <v>1711</v>
      </c>
      <c r="BF837" s="32" t="s">
        <v>133</v>
      </c>
      <c r="BG837" s="32" t="s">
        <v>133</v>
      </c>
      <c r="BH837" s="32" t="s">
        <v>133</v>
      </c>
      <c r="BI837" s="32" t="s">
        <v>133</v>
      </c>
      <c r="BJ837" s="32" t="s">
        <v>133</v>
      </c>
      <c r="BK837" s="32" t="s">
        <v>133</v>
      </c>
      <c r="BL837" s="32" t="s">
        <v>133</v>
      </c>
      <c r="BM837" s="34" t="s">
        <v>133</v>
      </c>
      <c r="BN837" s="34" t="s">
        <v>133</v>
      </c>
      <c r="BO837" s="34" t="s">
        <v>133</v>
      </c>
      <c r="BP837" s="34" t="s">
        <v>133</v>
      </c>
      <c r="BQ837" s="16" t="e">
        <f t="shared" si="130"/>
        <v>#VALUE!</v>
      </c>
      <c r="BR837" s="16">
        <f t="shared" si="131"/>
        <v>0.30066592756745814</v>
      </c>
      <c r="BS837" s="16">
        <f t="shared" si="132"/>
        <v>0.30066592756745814</v>
      </c>
      <c r="BT837" s="35" t="s">
        <v>133</v>
      </c>
      <c r="BU837" s="35" t="s">
        <v>133</v>
      </c>
      <c r="BV837" s="35" t="s">
        <v>133</v>
      </c>
      <c r="BW837" s="35" t="s">
        <v>133</v>
      </c>
      <c r="BX837" s="36">
        <v>1</v>
      </c>
      <c r="BY837" s="37" t="s">
        <v>133</v>
      </c>
      <c r="BZ837" s="38" t="s">
        <v>133</v>
      </c>
    </row>
    <row r="838" spans="1:78" ht="50.1" customHeight="1">
      <c r="A838" s="19" t="s">
        <v>1928</v>
      </c>
      <c r="B838" s="20" t="s">
        <v>11912</v>
      </c>
      <c r="C838" s="21">
        <v>8</v>
      </c>
      <c r="D838" s="21" t="s">
        <v>11685</v>
      </c>
      <c r="E838" s="40">
        <v>-12.2</v>
      </c>
      <c r="F838" s="40">
        <v>96.9</v>
      </c>
      <c r="G838" s="41">
        <v>1</v>
      </c>
      <c r="H838" s="22">
        <v>2420</v>
      </c>
      <c r="I838" s="22">
        <v>60</v>
      </c>
      <c r="J838" s="23" t="s">
        <v>133</v>
      </c>
      <c r="K838" s="23" t="s">
        <v>133</v>
      </c>
      <c r="L838" s="23" t="s">
        <v>133</v>
      </c>
      <c r="M838" s="24" t="s">
        <v>11884</v>
      </c>
      <c r="N838" s="25" t="s">
        <v>133</v>
      </c>
      <c r="O838" s="25" t="s">
        <v>133</v>
      </c>
      <c r="P838" s="25" t="s">
        <v>133</v>
      </c>
      <c r="Q838" s="25" t="s">
        <v>133</v>
      </c>
      <c r="R838" s="25" t="s">
        <v>133</v>
      </c>
      <c r="S838" s="44" t="s">
        <v>133</v>
      </c>
      <c r="T838" s="27" t="s">
        <v>133</v>
      </c>
      <c r="U838" s="27" t="s">
        <v>133</v>
      </c>
      <c r="V838" s="27">
        <v>0.01</v>
      </c>
      <c r="W838" s="27" t="s">
        <v>133</v>
      </c>
      <c r="X838" s="27" t="s">
        <v>133</v>
      </c>
      <c r="Y838" s="27">
        <v>0</v>
      </c>
      <c r="Z838" s="27" t="s">
        <v>133</v>
      </c>
      <c r="AA838" s="27" t="s">
        <v>133</v>
      </c>
      <c r="AB838" s="28" t="s">
        <v>133</v>
      </c>
      <c r="AC838" s="28" t="s">
        <v>133</v>
      </c>
      <c r="AD838" s="28">
        <v>0.3</v>
      </c>
      <c r="AE838" s="28" t="s">
        <v>133</v>
      </c>
      <c r="AF838" s="28">
        <v>0.02</v>
      </c>
      <c r="AG838" s="39" t="s">
        <v>133</v>
      </c>
      <c r="AH838" s="39" t="s">
        <v>133</v>
      </c>
      <c r="AI838" s="39" t="s">
        <v>133</v>
      </c>
      <c r="AJ838" s="39" t="s">
        <v>133</v>
      </c>
      <c r="AK838" s="39" t="s">
        <v>133</v>
      </c>
      <c r="AL838" s="39">
        <v>1.2</v>
      </c>
      <c r="AM838" s="55" t="s">
        <v>133</v>
      </c>
      <c r="AN838" s="15">
        <f t="shared" si="133"/>
        <v>0.30066592756745814</v>
      </c>
      <c r="AO838" s="15">
        <f t="shared" si="134"/>
        <v>0.30066592756745814</v>
      </c>
      <c r="AP838" s="47">
        <v>-0.88040257220600004</v>
      </c>
      <c r="AQ838" s="29" t="s">
        <v>133</v>
      </c>
      <c r="AR838" s="29" t="s">
        <v>133</v>
      </c>
      <c r="AS838" s="148">
        <v>-0.28361338290482802</v>
      </c>
      <c r="AT838" s="148">
        <v>-0.17288661709517</v>
      </c>
      <c r="AU838" s="48" t="s">
        <v>133</v>
      </c>
      <c r="AV838" s="47" t="s">
        <v>133</v>
      </c>
      <c r="AW838" s="47" t="s">
        <v>133</v>
      </c>
      <c r="AX838" s="29" t="s">
        <v>133</v>
      </c>
      <c r="AY838" s="29" t="s">
        <v>133</v>
      </c>
      <c r="AZ838" s="47" t="s">
        <v>133</v>
      </c>
      <c r="BA838" s="30">
        <v>-1</v>
      </c>
      <c r="BB838" s="42">
        <v>1</v>
      </c>
      <c r="BC838" s="31" t="s">
        <v>408</v>
      </c>
      <c r="BD838" s="31" t="s">
        <v>11884</v>
      </c>
      <c r="BE838" s="31" t="s">
        <v>1711</v>
      </c>
      <c r="BF838" s="32" t="s">
        <v>133</v>
      </c>
      <c r="BG838" s="32" t="s">
        <v>133</v>
      </c>
      <c r="BH838" s="32" t="s">
        <v>133</v>
      </c>
      <c r="BI838" s="32" t="s">
        <v>133</v>
      </c>
      <c r="BJ838" s="32" t="s">
        <v>133</v>
      </c>
      <c r="BK838" s="32" t="s">
        <v>133</v>
      </c>
      <c r="BL838" s="32" t="s">
        <v>133</v>
      </c>
      <c r="BM838" s="34" t="s">
        <v>133</v>
      </c>
      <c r="BN838" s="34" t="s">
        <v>133</v>
      </c>
      <c r="BO838" s="34" t="s">
        <v>133</v>
      </c>
      <c r="BP838" s="34" t="s">
        <v>133</v>
      </c>
      <c r="BQ838" s="16" t="e">
        <f t="shared" si="130"/>
        <v>#VALUE!</v>
      </c>
      <c r="BR838" s="16">
        <f t="shared" si="131"/>
        <v>0.30066592756745814</v>
      </c>
      <c r="BS838" s="16">
        <f t="shared" si="132"/>
        <v>0.30066592756745814</v>
      </c>
      <c r="BT838" s="35" t="s">
        <v>133</v>
      </c>
      <c r="BU838" s="35" t="s">
        <v>133</v>
      </c>
      <c r="BV838" s="35" t="s">
        <v>133</v>
      </c>
      <c r="BW838" s="35" t="s">
        <v>133</v>
      </c>
      <c r="BX838" s="36">
        <v>1</v>
      </c>
      <c r="BY838" s="37" t="s">
        <v>133</v>
      </c>
      <c r="BZ838" s="38" t="s">
        <v>133</v>
      </c>
    </row>
    <row r="839" spans="1:78" ht="50.1" customHeight="1">
      <c r="A839" s="19" t="s">
        <v>1929</v>
      </c>
      <c r="B839" s="20" t="s">
        <v>11912</v>
      </c>
      <c r="C839" s="21">
        <v>8</v>
      </c>
      <c r="D839" s="21" t="s">
        <v>11685</v>
      </c>
      <c r="E839" s="40">
        <v>-12.2</v>
      </c>
      <c r="F839" s="40">
        <v>96.9</v>
      </c>
      <c r="G839" s="41">
        <v>1</v>
      </c>
      <c r="H839" s="22">
        <v>3400</v>
      </c>
      <c r="I839" s="22">
        <v>70</v>
      </c>
      <c r="J839" s="23" t="s">
        <v>133</v>
      </c>
      <c r="K839" s="23" t="s">
        <v>133</v>
      </c>
      <c r="L839" s="23" t="s">
        <v>133</v>
      </c>
      <c r="M839" s="24" t="s">
        <v>11884</v>
      </c>
      <c r="N839" s="25" t="s">
        <v>133</v>
      </c>
      <c r="O839" s="25" t="s">
        <v>133</v>
      </c>
      <c r="P839" s="25" t="s">
        <v>133</v>
      </c>
      <c r="Q839" s="25" t="s">
        <v>133</v>
      </c>
      <c r="R839" s="25" t="s">
        <v>133</v>
      </c>
      <c r="S839" s="44" t="s">
        <v>133</v>
      </c>
      <c r="T839" s="27" t="s">
        <v>133</v>
      </c>
      <c r="U839" s="27" t="s">
        <v>133</v>
      </c>
      <c r="V839" s="27">
        <v>0.01</v>
      </c>
      <c r="W839" s="27" t="s">
        <v>133</v>
      </c>
      <c r="X839" s="27" t="s">
        <v>133</v>
      </c>
      <c r="Y839" s="27">
        <v>0</v>
      </c>
      <c r="Z839" s="27" t="s">
        <v>133</v>
      </c>
      <c r="AA839" s="27" t="s">
        <v>133</v>
      </c>
      <c r="AB839" s="28" t="s">
        <v>133</v>
      </c>
      <c r="AC839" s="28" t="s">
        <v>133</v>
      </c>
      <c r="AD839" s="28">
        <v>0.3</v>
      </c>
      <c r="AE839" s="28" t="s">
        <v>133</v>
      </c>
      <c r="AF839" s="28">
        <v>0.02</v>
      </c>
      <c r="AG839" s="39" t="s">
        <v>133</v>
      </c>
      <c r="AH839" s="39" t="s">
        <v>133</v>
      </c>
      <c r="AI839" s="39" t="s">
        <v>133</v>
      </c>
      <c r="AJ839" s="39" t="s">
        <v>133</v>
      </c>
      <c r="AK839" s="39" t="s">
        <v>133</v>
      </c>
      <c r="AL839" s="39">
        <v>1.3</v>
      </c>
      <c r="AM839" s="55" t="s">
        <v>133</v>
      </c>
      <c r="AN839" s="15">
        <f t="shared" si="133"/>
        <v>0.30066592756745814</v>
      </c>
      <c r="AO839" s="15">
        <f t="shared" si="134"/>
        <v>0.30066592756745814</v>
      </c>
      <c r="AP839" s="47">
        <v>-0.88040257220600004</v>
      </c>
      <c r="AQ839" s="29" t="s">
        <v>133</v>
      </c>
      <c r="AR839" s="29" t="s">
        <v>133</v>
      </c>
      <c r="AS839" s="148">
        <v>-0.28361338290482802</v>
      </c>
      <c r="AT839" s="148">
        <v>-0.17288661709517</v>
      </c>
      <c r="AU839" s="48" t="s">
        <v>133</v>
      </c>
      <c r="AV839" s="47" t="s">
        <v>133</v>
      </c>
      <c r="AW839" s="47" t="s">
        <v>133</v>
      </c>
      <c r="AX839" s="29" t="s">
        <v>133</v>
      </c>
      <c r="AY839" s="29" t="s">
        <v>133</v>
      </c>
      <c r="AZ839" s="47" t="s">
        <v>133</v>
      </c>
      <c r="BA839" s="30">
        <v>-1</v>
      </c>
      <c r="BB839" s="42">
        <v>1</v>
      </c>
      <c r="BC839" s="31" t="s">
        <v>408</v>
      </c>
      <c r="BD839" s="31" t="s">
        <v>11884</v>
      </c>
      <c r="BE839" s="31" t="s">
        <v>1711</v>
      </c>
      <c r="BF839" s="32" t="s">
        <v>133</v>
      </c>
      <c r="BG839" s="32" t="s">
        <v>133</v>
      </c>
      <c r="BH839" s="32" t="s">
        <v>133</v>
      </c>
      <c r="BI839" s="32" t="s">
        <v>133</v>
      </c>
      <c r="BJ839" s="32" t="s">
        <v>133</v>
      </c>
      <c r="BK839" s="32" t="s">
        <v>133</v>
      </c>
      <c r="BL839" s="32" t="s">
        <v>133</v>
      </c>
      <c r="BM839" s="34" t="s">
        <v>133</v>
      </c>
      <c r="BN839" s="34" t="s">
        <v>133</v>
      </c>
      <c r="BO839" s="34" t="s">
        <v>133</v>
      </c>
      <c r="BP839" s="34" t="s">
        <v>133</v>
      </c>
      <c r="BQ839" s="16" t="e">
        <f t="shared" si="130"/>
        <v>#VALUE!</v>
      </c>
      <c r="BR839" s="16">
        <f t="shared" si="131"/>
        <v>0.30066592756745814</v>
      </c>
      <c r="BS839" s="16">
        <f t="shared" si="132"/>
        <v>0.30066592756745814</v>
      </c>
      <c r="BT839" s="35" t="s">
        <v>133</v>
      </c>
      <c r="BU839" s="35" t="s">
        <v>133</v>
      </c>
      <c r="BV839" s="35" t="s">
        <v>133</v>
      </c>
      <c r="BW839" s="35" t="s">
        <v>133</v>
      </c>
      <c r="BX839" s="36">
        <v>1</v>
      </c>
      <c r="BY839" s="37" t="s">
        <v>133</v>
      </c>
      <c r="BZ839" s="38" t="s">
        <v>133</v>
      </c>
    </row>
    <row r="840" spans="1:78" ht="50.1" customHeight="1">
      <c r="A840" s="19" t="s">
        <v>1930</v>
      </c>
      <c r="B840" s="20" t="s">
        <v>11912</v>
      </c>
      <c r="C840" s="21">
        <v>8</v>
      </c>
      <c r="D840" s="21" t="s">
        <v>11685</v>
      </c>
      <c r="E840" s="40">
        <v>-12.2</v>
      </c>
      <c r="F840" s="40">
        <v>96.9</v>
      </c>
      <c r="G840" s="41">
        <v>1</v>
      </c>
      <c r="H840" s="22">
        <v>2800</v>
      </c>
      <c r="I840" s="22">
        <v>60</v>
      </c>
      <c r="J840" s="23" t="s">
        <v>133</v>
      </c>
      <c r="K840" s="23" t="s">
        <v>133</v>
      </c>
      <c r="L840" s="23" t="s">
        <v>133</v>
      </c>
      <c r="M840" s="24" t="s">
        <v>11884</v>
      </c>
      <c r="N840" s="25" t="s">
        <v>133</v>
      </c>
      <c r="O840" s="25" t="s">
        <v>133</v>
      </c>
      <c r="P840" s="25" t="s">
        <v>133</v>
      </c>
      <c r="Q840" s="25" t="s">
        <v>133</v>
      </c>
      <c r="R840" s="25" t="s">
        <v>133</v>
      </c>
      <c r="S840" s="44" t="s">
        <v>133</v>
      </c>
      <c r="T840" s="27" t="s">
        <v>133</v>
      </c>
      <c r="U840" s="27" t="s">
        <v>133</v>
      </c>
      <c r="V840" s="27">
        <v>0.01</v>
      </c>
      <c r="W840" s="27" t="s">
        <v>133</v>
      </c>
      <c r="X840" s="27" t="s">
        <v>133</v>
      </c>
      <c r="Y840" s="27">
        <v>0</v>
      </c>
      <c r="Z840" s="27" t="s">
        <v>133</v>
      </c>
      <c r="AA840" s="27" t="s">
        <v>133</v>
      </c>
      <c r="AB840" s="28" t="s">
        <v>133</v>
      </c>
      <c r="AC840" s="28" t="s">
        <v>133</v>
      </c>
      <c r="AD840" s="28">
        <v>0.3</v>
      </c>
      <c r="AE840" s="28" t="s">
        <v>133</v>
      </c>
      <c r="AF840" s="28">
        <v>0.02</v>
      </c>
      <c r="AG840" s="39" t="s">
        <v>133</v>
      </c>
      <c r="AH840" s="39" t="s">
        <v>133</v>
      </c>
      <c r="AI840" s="39" t="s">
        <v>133</v>
      </c>
      <c r="AJ840" s="39" t="s">
        <v>133</v>
      </c>
      <c r="AK840" s="39" t="s">
        <v>133</v>
      </c>
      <c r="AL840" s="39">
        <v>1</v>
      </c>
      <c r="AM840" s="55" t="s">
        <v>133</v>
      </c>
      <c r="AN840" s="15">
        <f t="shared" si="133"/>
        <v>0.30066592756745814</v>
      </c>
      <c r="AO840" s="15">
        <f t="shared" si="134"/>
        <v>0.30066592756745814</v>
      </c>
      <c r="AP840" s="47">
        <v>-0.88040257220600004</v>
      </c>
      <c r="AQ840" s="29" t="s">
        <v>133</v>
      </c>
      <c r="AR840" s="29" t="s">
        <v>133</v>
      </c>
      <c r="AS840" s="148">
        <v>-0.28361338290482802</v>
      </c>
      <c r="AT840" s="148">
        <v>-0.17288661709517</v>
      </c>
      <c r="AU840" s="48" t="s">
        <v>133</v>
      </c>
      <c r="AV840" s="47" t="s">
        <v>133</v>
      </c>
      <c r="AW840" s="47" t="s">
        <v>133</v>
      </c>
      <c r="AX840" s="29" t="s">
        <v>133</v>
      </c>
      <c r="AY840" s="29" t="s">
        <v>133</v>
      </c>
      <c r="AZ840" s="47" t="s">
        <v>133</v>
      </c>
      <c r="BA840" s="30">
        <v>-1</v>
      </c>
      <c r="BB840" s="42">
        <v>1</v>
      </c>
      <c r="BC840" s="31" t="s">
        <v>408</v>
      </c>
      <c r="BD840" s="31" t="s">
        <v>11884</v>
      </c>
      <c r="BE840" s="31" t="s">
        <v>1711</v>
      </c>
      <c r="BF840" s="32" t="s">
        <v>133</v>
      </c>
      <c r="BG840" s="32" t="s">
        <v>133</v>
      </c>
      <c r="BH840" s="32" t="s">
        <v>133</v>
      </c>
      <c r="BI840" s="32" t="s">
        <v>133</v>
      </c>
      <c r="BJ840" s="32" t="s">
        <v>133</v>
      </c>
      <c r="BK840" s="32" t="s">
        <v>133</v>
      </c>
      <c r="BL840" s="32" t="s">
        <v>133</v>
      </c>
      <c r="BM840" s="34" t="s">
        <v>133</v>
      </c>
      <c r="BN840" s="34" t="s">
        <v>133</v>
      </c>
      <c r="BO840" s="34" t="s">
        <v>133</v>
      </c>
      <c r="BP840" s="34" t="s">
        <v>133</v>
      </c>
      <c r="BQ840" s="16" t="e">
        <f t="shared" si="130"/>
        <v>#VALUE!</v>
      </c>
      <c r="BR840" s="16">
        <f t="shared" si="131"/>
        <v>0.30066592756745814</v>
      </c>
      <c r="BS840" s="16">
        <f t="shared" si="132"/>
        <v>0.30066592756745814</v>
      </c>
      <c r="BT840" s="35" t="s">
        <v>133</v>
      </c>
      <c r="BU840" s="35" t="s">
        <v>133</v>
      </c>
      <c r="BV840" s="35" t="s">
        <v>133</v>
      </c>
      <c r="BW840" s="35" t="s">
        <v>133</v>
      </c>
      <c r="BX840" s="36">
        <v>1</v>
      </c>
      <c r="BY840" s="37" t="s">
        <v>133</v>
      </c>
      <c r="BZ840" s="38" t="s">
        <v>133</v>
      </c>
    </row>
    <row r="841" spans="1:78" ht="50.1" customHeight="1">
      <c r="A841" s="19" t="s">
        <v>1931</v>
      </c>
      <c r="B841" s="20" t="s">
        <v>11912</v>
      </c>
      <c r="C841" s="21">
        <v>8</v>
      </c>
      <c r="D841" s="21" t="s">
        <v>11685</v>
      </c>
      <c r="E841" s="40">
        <v>-12.2</v>
      </c>
      <c r="F841" s="40">
        <v>96.9</v>
      </c>
      <c r="G841" s="41">
        <v>1</v>
      </c>
      <c r="H841" s="22">
        <v>3030</v>
      </c>
      <c r="I841" s="22">
        <v>60</v>
      </c>
      <c r="J841" s="23" t="s">
        <v>133</v>
      </c>
      <c r="K841" s="23" t="s">
        <v>133</v>
      </c>
      <c r="L841" s="23" t="s">
        <v>133</v>
      </c>
      <c r="M841" s="24" t="s">
        <v>11884</v>
      </c>
      <c r="N841" s="25" t="s">
        <v>133</v>
      </c>
      <c r="O841" s="25" t="s">
        <v>133</v>
      </c>
      <c r="P841" s="25" t="s">
        <v>133</v>
      </c>
      <c r="Q841" s="25" t="s">
        <v>133</v>
      </c>
      <c r="R841" s="25" t="s">
        <v>133</v>
      </c>
      <c r="S841" s="44" t="s">
        <v>133</v>
      </c>
      <c r="T841" s="27" t="s">
        <v>133</v>
      </c>
      <c r="U841" s="27" t="s">
        <v>133</v>
      </c>
      <c r="V841" s="27">
        <v>0.01</v>
      </c>
      <c r="W841" s="27" t="s">
        <v>133</v>
      </c>
      <c r="X841" s="27" t="s">
        <v>133</v>
      </c>
      <c r="Y841" s="27">
        <v>0</v>
      </c>
      <c r="Z841" s="27" t="s">
        <v>133</v>
      </c>
      <c r="AA841" s="27" t="s">
        <v>133</v>
      </c>
      <c r="AB841" s="28" t="s">
        <v>133</v>
      </c>
      <c r="AC841" s="28" t="s">
        <v>133</v>
      </c>
      <c r="AD841" s="28">
        <v>0.3</v>
      </c>
      <c r="AE841" s="28" t="s">
        <v>133</v>
      </c>
      <c r="AF841" s="28">
        <v>0.02</v>
      </c>
      <c r="AG841" s="39" t="s">
        <v>133</v>
      </c>
      <c r="AH841" s="39" t="s">
        <v>133</v>
      </c>
      <c r="AI841" s="39" t="s">
        <v>133</v>
      </c>
      <c r="AJ841" s="39" t="s">
        <v>133</v>
      </c>
      <c r="AK841" s="39" t="s">
        <v>133</v>
      </c>
      <c r="AL841" s="39">
        <v>1.3</v>
      </c>
      <c r="AM841" s="55" t="s">
        <v>133</v>
      </c>
      <c r="AN841" s="15">
        <f t="shared" si="133"/>
        <v>0.30066592756745814</v>
      </c>
      <c r="AO841" s="15">
        <f t="shared" si="134"/>
        <v>0.30066592756745814</v>
      </c>
      <c r="AP841" s="47">
        <v>-0.88040257220600004</v>
      </c>
      <c r="AQ841" s="29" t="s">
        <v>133</v>
      </c>
      <c r="AR841" s="29" t="s">
        <v>133</v>
      </c>
      <c r="AS841" s="148">
        <v>-0.28361338290482802</v>
      </c>
      <c r="AT841" s="148">
        <v>-0.17288661709517</v>
      </c>
      <c r="AU841" s="48" t="s">
        <v>133</v>
      </c>
      <c r="AV841" s="47" t="s">
        <v>133</v>
      </c>
      <c r="AW841" s="47" t="s">
        <v>133</v>
      </c>
      <c r="AX841" s="29" t="s">
        <v>133</v>
      </c>
      <c r="AY841" s="29" t="s">
        <v>133</v>
      </c>
      <c r="AZ841" s="47" t="s">
        <v>133</v>
      </c>
      <c r="BA841" s="30">
        <v>-1</v>
      </c>
      <c r="BB841" s="42">
        <v>1</v>
      </c>
      <c r="BC841" s="31" t="s">
        <v>408</v>
      </c>
      <c r="BD841" s="31" t="s">
        <v>11884</v>
      </c>
      <c r="BE841" s="31" t="s">
        <v>1711</v>
      </c>
      <c r="BF841" s="32" t="s">
        <v>133</v>
      </c>
      <c r="BG841" s="32" t="s">
        <v>133</v>
      </c>
      <c r="BH841" s="32" t="s">
        <v>133</v>
      </c>
      <c r="BI841" s="32" t="s">
        <v>133</v>
      </c>
      <c r="BJ841" s="32" t="s">
        <v>133</v>
      </c>
      <c r="BK841" s="32" t="s">
        <v>133</v>
      </c>
      <c r="BL841" s="32" t="s">
        <v>133</v>
      </c>
      <c r="BM841" s="34" t="s">
        <v>133</v>
      </c>
      <c r="BN841" s="34" t="s">
        <v>133</v>
      </c>
      <c r="BO841" s="34" t="s">
        <v>133</v>
      </c>
      <c r="BP841" s="34" t="s">
        <v>133</v>
      </c>
      <c r="BQ841" s="16" t="e">
        <f t="shared" si="130"/>
        <v>#VALUE!</v>
      </c>
      <c r="BR841" s="16">
        <f t="shared" si="131"/>
        <v>0.30066592756745814</v>
      </c>
      <c r="BS841" s="16">
        <f t="shared" si="132"/>
        <v>0.30066592756745814</v>
      </c>
      <c r="BT841" s="35" t="s">
        <v>133</v>
      </c>
      <c r="BU841" s="35" t="s">
        <v>133</v>
      </c>
      <c r="BV841" s="35" t="s">
        <v>133</v>
      </c>
      <c r="BW841" s="35" t="s">
        <v>133</v>
      </c>
      <c r="BX841" s="36">
        <v>1</v>
      </c>
      <c r="BY841" s="37" t="s">
        <v>133</v>
      </c>
      <c r="BZ841" s="38" t="s">
        <v>133</v>
      </c>
    </row>
    <row r="842" spans="1:78" ht="50.1" customHeight="1">
      <c r="A842" s="19" t="s">
        <v>1932</v>
      </c>
      <c r="B842" s="20" t="s">
        <v>11912</v>
      </c>
      <c r="C842" s="21">
        <v>8</v>
      </c>
      <c r="D842" s="21" t="s">
        <v>11685</v>
      </c>
      <c r="E842" s="40">
        <v>-12.2</v>
      </c>
      <c r="F842" s="40">
        <v>96.9</v>
      </c>
      <c r="G842" s="41">
        <v>1</v>
      </c>
      <c r="H842" s="22">
        <v>3450</v>
      </c>
      <c r="I842" s="22">
        <v>70</v>
      </c>
      <c r="J842" s="23" t="s">
        <v>133</v>
      </c>
      <c r="K842" s="23" t="s">
        <v>133</v>
      </c>
      <c r="L842" s="23" t="s">
        <v>133</v>
      </c>
      <c r="M842" s="24" t="s">
        <v>11884</v>
      </c>
      <c r="N842" s="25" t="s">
        <v>133</v>
      </c>
      <c r="O842" s="25" t="s">
        <v>133</v>
      </c>
      <c r="P842" s="25" t="s">
        <v>133</v>
      </c>
      <c r="Q842" s="25" t="s">
        <v>133</v>
      </c>
      <c r="R842" s="25" t="s">
        <v>133</v>
      </c>
      <c r="S842" s="44" t="s">
        <v>133</v>
      </c>
      <c r="T842" s="27" t="s">
        <v>133</v>
      </c>
      <c r="U842" s="27" t="s">
        <v>133</v>
      </c>
      <c r="V842" s="27">
        <v>0.01</v>
      </c>
      <c r="W842" s="27" t="s">
        <v>133</v>
      </c>
      <c r="X842" s="27" t="s">
        <v>133</v>
      </c>
      <c r="Y842" s="27">
        <v>0</v>
      </c>
      <c r="Z842" s="27" t="s">
        <v>133</v>
      </c>
      <c r="AA842" s="27" t="s">
        <v>133</v>
      </c>
      <c r="AB842" s="28" t="s">
        <v>133</v>
      </c>
      <c r="AC842" s="28" t="s">
        <v>133</v>
      </c>
      <c r="AD842" s="28">
        <v>0.3</v>
      </c>
      <c r="AE842" s="28" t="s">
        <v>133</v>
      </c>
      <c r="AF842" s="28">
        <v>0.02</v>
      </c>
      <c r="AG842" s="39" t="s">
        <v>133</v>
      </c>
      <c r="AH842" s="39" t="s">
        <v>133</v>
      </c>
      <c r="AI842" s="39" t="s">
        <v>133</v>
      </c>
      <c r="AJ842" s="39" t="s">
        <v>133</v>
      </c>
      <c r="AK842" s="39" t="s">
        <v>133</v>
      </c>
      <c r="AL842" s="39">
        <v>0.9</v>
      </c>
      <c r="AM842" s="55" t="s">
        <v>133</v>
      </c>
      <c r="AN842" s="15">
        <f t="shared" si="133"/>
        <v>0.30066592756745814</v>
      </c>
      <c r="AO842" s="15">
        <f t="shared" si="134"/>
        <v>0.30066592756745814</v>
      </c>
      <c r="AP842" s="47">
        <v>-0.88040257220600004</v>
      </c>
      <c r="AQ842" s="29" t="s">
        <v>133</v>
      </c>
      <c r="AR842" s="29" t="s">
        <v>133</v>
      </c>
      <c r="AS842" s="148">
        <v>-0.28361338290482802</v>
      </c>
      <c r="AT842" s="148">
        <v>-0.17288661709517</v>
      </c>
      <c r="AU842" s="48" t="s">
        <v>133</v>
      </c>
      <c r="AV842" s="47" t="s">
        <v>133</v>
      </c>
      <c r="AW842" s="47" t="s">
        <v>133</v>
      </c>
      <c r="AX842" s="29" t="s">
        <v>133</v>
      </c>
      <c r="AY842" s="29" t="s">
        <v>133</v>
      </c>
      <c r="AZ842" s="47" t="s">
        <v>133</v>
      </c>
      <c r="BA842" s="30">
        <v>-1</v>
      </c>
      <c r="BB842" s="42">
        <v>1</v>
      </c>
      <c r="BC842" s="31" t="s">
        <v>408</v>
      </c>
      <c r="BD842" s="31" t="s">
        <v>11884</v>
      </c>
      <c r="BE842" s="31" t="s">
        <v>1711</v>
      </c>
      <c r="BF842" s="32" t="s">
        <v>133</v>
      </c>
      <c r="BG842" s="32" t="s">
        <v>133</v>
      </c>
      <c r="BH842" s="32" t="s">
        <v>133</v>
      </c>
      <c r="BI842" s="32" t="s">
        <v>133</v>
      </c>
      <c r="BJ842" s="32" t="s">
        <v>133</v>
      </c>
      <c r="BK842" s="32" t="s">
        <v>133</v>
      </c>
      <c r="BL842" s="32" t="s">
        <v>133</v>
      </c>
      <c r="BM842" s="34" t="s">
        <v>133</v>
      </c>
      <c r="BN842" s="34" t="s">
        <v>133</v>
      </c>
      <c r="BO842" s="34" t="s">
        <v>133</v>
      </c>
      <c r="BP842" s="34" t="s">
        <v>133</v>
      </c>
      <c r="BQ842" s="16" t="e">
        <f t="shared" si="130"/>
        <v>#VALUE!</v>
      </c>
      <c r="BR842" s="16">
        <f t="shared" si="131"/>
        <v>0.30066592756745814</v>
      </c>
      <c r="BS842" s="16">
        <f t="shared" si="132"/>
        <v>0.30066592756745814</v>
      </c>
      <c r="BT842" s="35" t="s">
        <v>133</v>
      </c>
      <c r="BU842" s="35" t="s">
        <v>133</v>
      </c>
      <c r="BV842" s="35" t="s">
        <v>133</v>
      </c>
      <c r="BW842" s="35" t="s">
        <v>133</v>
      </c>
      <c r="BX842" s="36">
        <v>1</v>
      </c>
      <c r="BY842" s="37" t="s">
        <v>133</v>
      </c>
      <c r="BZ842" s="38" t="s">
        <v>133</v>
      </c>
    </row>
    <row r="843" spans="1:78" ht="50.1" customHeight="1">
      <c r="A843" s="19" t="s">
        <v>1933</v>
      </c>
      <c r="B843" s="20" t="s">
        <v>11912</v>
      </c>
      <c r="C843" s="21">
        <v>8</v>
      </c>
      <c r="D843" s="21" t="s">
        <v>11685</v>
      </c>
      <c r="E843" s="40">
        <v>-12.2</v>
      </c>
      <c r="F843" s="40">
        <v>96.9</v>
      </c>
      <c r="G843" s="41">
        <v>1</v>
      </c>
      <c r="H843" s="22">
        <v>3640</v>
      </c>
      <c r="I843" s="22">
        <v>60</v>
      </c>
      <c r="J843" s="23" t="s">
        <v>133</v>
      </c>
      <c r="K843" s="23" t="s">
        <v>133</v>
      </c>
      <c r="L843" s="23" t="s">
        <v>133</v>
      </c>
      <c r="M843" s="24" t="s">
        <v>11884</v>
      </c>
      <c r="N843" s="25" t="s">
        <v>133</v>
      </c>
      <c r="O843" s="25" t="s">
        <v>133</v>
      </c>
      <c r="P843" s="25" t="s">
        <v>133</v>
      </c>
      <c r="Q843" s="25" t="s">
        <v>133</v>
      </c>
      <c r="R843" s="25" t="s">
        <v>133</v>
      </c>
      <c r="S843" s="44" t="s">
        <v>133</v>
      </c>
      <c r="T843" s="27" t="s">
        <v>133</v>
      </c>
      <c r="U843" s="27" t="s">
        <v>133</v>
      </c>
      <c r="V843" s="27">
        <v>0.01</v>
      </c>
      <c r="W843" s="27" t="s">
        <v>133</v>
      </c>
      <c r="X843" s="27" t="s">
        <v>133</v>
      </c>
      <c r="Y843" s="27">
        <v>0</v>
      </c>
      <c r="Z843" s="27" t="s">
        <v>133</v>
      </c>
      <c r="AA843" s="27" t="s">
        <v>133</v>
      </c>
      <c r="AB843" s="28" t="s">
        <v>133</v>
      </c>
      <c r="AC843" s="28" t="s">
        <v>133</v>
      </c>
      <c r="AD843" s="28">
        <v>0.3</v>
      </c>
      <c r="AE843" s="28" t="s">
        <v>133</v>
      </c>
      <c r="AF843" s="28">
        <v>0.02</v>
      </c>
      <c r="AG843" s="39" t="s">
        <v>133</v>
      </c>
      <c r="AH843" s="39" t="s">
        <v>133</v>
      </c>
      <c r="AI843" s="39" t="s">
        <v>133</v>
      </c>
      <c r="AJ843" s="39" t="s">
        <v>133</v>
      </c>
      <c r="AK843" s="39" t="s">
        <v>133</v>
      </c>
      <c r="AL843" s="39">
        <v>0.35</v>
      </c>
      <c r="AM843" s="55" t="s">
        <v>133</v>
      </c>
      <c r="AN843" s="15">
        <f t="shared" si="133"/>
        <v>0.30066592756745814</v>
      </c>
      <c r="AO843" s="15">
        <f t="shared" si="134"/>
        <v>0.30066592756745814</v>
      </c>
      <c r="AP843" s="47">
        <v>-0.88040257220600004</v>
      </c>
      <c r="AQ843" s="29" t="s">
        <v>133</v>
      </c>
      <c r="AR843" s="29" t="s">
        <v>133</v>
      </c>
      <c r="AS843" s="148">
        <v>-0.28361338290482802</v>
      </c>
      <c r="AT843" s="148">
        <v>-0.17288661709517</v>
      </c>
      <c r="AU843" s="48" t="s">
        <v>133</v>
      </c>
      <c r="AV843" s="47" t="s">
        <v>133</v>
      </c>
      <c r="AW843" s="47" t="s">
        <v>133</v>
      </c>
      <c r="AX843" s="29" t="s">
        <v>133</v>
      </c>
      <c r="AY843" s="29" t="s">
        <v>133</v>
      </c>
      <c r="AZ843" s="47" t="s">
        <v>133</v>
      </c>
      <c r="BA843" s="30">
        <v>-1</v>
      </c>
      <c r="BB843" s="42">
        <v>1</v>
      </c>
      <c r="BC843" s="31" t="s">
        <v>408</v>
      </c>
      <c r="BD843" s="31" t="s">
        <v>11884</v>
      </c>
      <c r="BE843" s="31" t="s">
        <v>1711</v>
      </c>
      <c r="BF843" s="32" t="s">
        <v>133</v>
      </c>
      <c r="BG843" s="32" t="s">
        <v>133</v>
      </c>
      <c r="BH843" s="32" t="s">
        <v>133</v>
      </c>
      <c r="BI843" s="32" t="s">
        <v>133</v>
      </c>
      <c r="BJ843" s="32" t="s">
        <v>133</v>
      </c>
      <c r="BK843" s="32" t="s">
        <v>133</v>
      </c>
      <c r="BL843" s="32" t="s">
        <v>133</v>
      </c>
      <c r="BM843" s="34" t="s">
        <v>133</v>
      </c>
      <c r="BN843" s="34" t="s">
        <v>133</v>
      </c>
      <c r="BO843" s="34" t="s">
        <v>133</v>
      </c>
      <c r="BP843" s="34" t="s">
        <v>133</v>
      </c>
      <c r="BQ843" s="16" t="e">
        <f t="shared" si="130"/>
        <v>#VALUE!</v>
      </c>
      <c r="BR843" s="16">
        <f t="shared" si="131"/>
        <v>0.30066592756745814</v>
      </c>
      <c r="BS843" s="16">
        <f t="shared" si="132"/>
        <v>0.30066592756745814</v>
      </c>
      <c r="BT843" s="35" t="s">
        <v>133</v>
      </c>
      <c r="BU843" s="35" t="s">
        <v>133</v>
      </c>
      <c r="BV843" s="35" t="s">
        <v>133</v>
      </c>
      <c r="BW843" s="35" t="s">
        <v>133</v>
      </c>
      <c r="BX843" s="36">
        <v>1</v>
      </c>
      <c r="BY843" s="37" t="s">
        <v>133</v>
      </c>
      <c r="BZ843" s="38" t="s">
        <v>133</v>
      </c>
    </row>
    <row r="844" spans="1:78" ht="50.1" customHeight="1">
      <c r="A844" s="19" t="s">
        <v>1934</v>
      </c>
      <c r="B844" s="20" t="s">
        <v>11912</v>
      </c>
      <c r="C844" s="21">
        <v>8</v>
      </c>
      <c r="D844" s="21" t="s">
        <v>11685</v>
      </c>
      <c r="E844" s="40">
        <v>-12.2</v>
      </c>
      <c r="F844" s="40">
        <v>96.9</v>
      </c>
      <c r="G844" s="41">
        <v>1</v>
      </c>
      <c r="H844" s="22">
        <v>4260</v>
      </c>
      <c r="I844" s="22">
        <v>70</v>
      </c>
      <c r="J844" s="23" t="s">
        <v>133</v>
      </c>
      <c r="K844" s="23" t="s">
        <v>133</v>
      </c>
      <c r="L844" s="23" t="s">
        <v>133</v>
      </c>
      <c r="M844" s="24" t="s">
        <v>11884</v>
      </c>
      <c r="N844" s="25" t="s">
        <v>133</v>
      </c>
      <c r="O844" s="25" t="s">
        <v>133</v>
      </c>
      <c r="P844" s="25" t="s">
        <v>133</v>
      </c>
      <c r="Q844" s="25" t="s">
        <v>133</v>
      </c>
      <c r="R844" s="25" t="s">
        <v>133</v>
      </c>
      <c r="S844" s="44" t="s">
        <v>133</v>
      </c>
      <c r="T844" s="27" t="s">
        <v>133</v>
      </c>
      <c r="U844" s="27" t="s">
        <v>133</v>
      </c>
      <c r="V844" s="27">
        <v>0.01</v>
      </c>
      <c r="W844" s="27" t="s">
        <v>133</v>
      </c>
      <c r="X844" s="27" t="s">
        <v>133</v>
      </c>
      <c r="Y844" s="27">
        <v>0</v>
      </c>
      <c r="Z844" s="27" t="s">
        <v>133</v>
      </c>
      <c r="AA844" s="27" t="s">
        <v>133</v>
      </c>
      <c r="AB844" s="28" t="s">
        <v>133</v>
      </c>
      <c r="AC844" s="28" t="s">
        <v>133</v>
      </c>
      <c r="AD844" s="28">
        <v>0.3</v>
      </c>
      <c r="AE844" s="28" t="s">
        <v>133</v>
      </c>
      <c r="AF844" s="28">
        <v>0.02</v>
      </c>
      <c r="AG844" s="39" t="s">
        <v>133</v>
      </c>
      <c r="AH844" s="39" t="s">
        <v>133</v>
      </c>
      <c r="AI844" s="39" t="s">
        <v>133</v>
      </c>
      <c r="AJ844" s="39" t="s">
        <v>133</v>
      </c>
      <c r="AK844" s="39" t="s">
        <v>133</v>
      </c>
      <c r="AL844" s="39">
        <v>0.4</v>
      </c>
      <c r="AM844" s="55" t="s">
        <v>133</v>
      </c>
      <c r="AN844" s="15">
        <f t="shared" si="133"/>
        <v>0.30066592756745814</v>
      </c>
      <c r="AO844" s="15">
        <f t="shared" si="134"/>
        <v>0.30066592756745814</v>
      </c>
      <c r="AP844" s="47">
        <v>-0.88040257220600004</v>
      </c>
      <c r="AQ844" s="29" t="s">
        <v>133</v>
      </c>
      <c r="AR844" s="29" t="s">
        <v>133</v>
      </c>
      <c r="AS844" s="148">
        <v>-0.28361338290482802</v>
      </c>
      <c r="AT844" s="148">
        <v>-0.17288661709517</v>
      </c>
      <c r="AU844" s="48" t="s">
        <v>133</v>
      </c>
      <c r="AV844" s="47" t="s">
        <v>133</v>
      </c>
      <c r="AW844" s="47" t="s">
        <v>133</v>
      </c>
      <c r="AX844" s="29" t="s">
        <v>133</v>
      </c>
      <c r="AY844" s="29" t="s">
        <v>133</v>
      </c>
      <c r="AZ844" s="47" t="s">
        <v>133</v>
      </c>
      <c r="BA844" s="30">
        <v>-1</v>
      </c>
      <c r="BB844" s="42">
        <v>1</v>
      </c>
      <c r="BC844" s="31" t="s">
        <v>408</v>
      </c>
      <c r="BD844" s="31" t="s">
        <v>11884</v>
      </c>
      <c r="BE844" s="31" t="s">
        <v>1711</v>
      </c>
      <c r="BF844" s="32" t="s">
        <v>133</v>
      </c>
      <c r="BG844" s="32" t="s">
        <v>133</v>
      </c>
      <c r="BH844" s="32" t="s">
        <v>133</v>
      </c>
      <c r="BI844" s="32" t="s">
        <v>133</v>
      </c>
      <c r="BJ844" s="32" t="s">
        <v>133</v>
      </c>
      <c r="BK844" s="32" t="s">
        <v>133</v>
      </c>
      <c r="BL844" s="32" t="s">
        <v>133</v>
      </c>
      <c r="BM844" s="34" t="s">
        <v>133</v>
      </c>
      <c r="BN844" s="34" t="s">
        <v>133</v>
      </c>
      <c r="BO844" s="34" t="s">
        <v>133</v>
      </c>
      <c r="BP844" s="34" t="s">
        <v>133</v>
      </c>
      <c r="BQ844" s="16" t="e">
        <f t="shared" si="130"/>
        <v>#VALUE!</v>
      </c>
      <c r="BR844" s="16">
        <f t="shared" si="131"/>
        <v>0.30066592756745814</v>
      </c>
      <c r="BS844" s="16">
        <f t="shared" si="132"/>
        <v>0.30066592756745814</v>
      </c>
      <c r="BT844" s="35" t="s">
        <v>133</v>
      </c>
      <c r="BU844" s="35" t="s">
        <v>133</v>
      </c>
      <c r="BV844" s="35" t="s">
        <v>133</v>
      </c>
      <c r="BW844" s="35" t="s">
        <v>133</v>
      </c>
      <c r="BX844" s="36">
        <v>1</v>
      </c>
      <c r="BY844" s="37" t="s">
        <v>133</v>
      </c>
      <c r="BZ844" s="38" t="s">
        <v>133</v>
      </c>
    </row>
    <row r="845" spans="1:78" ht="50.1" customHeight="1">
      <c r="A845" s="19" t="s">
        <v>1935</v>
      </c>
      <c r="B845" s="20" t="s">
        <v>11912</v>
      </c>
      <c r="C845" s="21">
        <v>8</v>
      </c>
      <c r="D845" s="21" t="s">
        <v>11685</v>
      </c>
      <c r="E845" s="40">
        <v>-12.2</v>
      </c>
      <c r="F845" s="40">
        <v>96.9</v>
      </c>
      <c r="G845" s="41">
        <v>1</v>
      </c>
      <c r="H845" s="22">
        <v>1880</v>
      </c>
      <c r="I845" s="22">
        <v>70</v>
      </c>
      <c r="J845" s="23" t="s">
        <v>133</v>
      </c>
      <c r="K845" s="23" t="s">
        <v>133</v>
      </c>
      <c r="L845" s="23" t="s">
        <v>133</v>
      </c>
      <c r="M845" s="24" t="s">
        <v>11884</v>
      </c>
      <c r="N845" s="25" t="s">
        <v>133</v>
      </c>
      <c r="O845" s="25" t="s">
        <v>133</v>
      </c>
      <c r="P845" s="25" t="s">
        <v>133</v>
      </c>
      <c r="Q845" s="25" t="s">
        <v>133</v>
      </c>
      <c r="R845" s="25" t="s">
        <v>133</v>
      </c>
      <c r="S845" s="44" t="s">
        <v>133</v>
      </c>
      <c r="T845" s="27" t="s">
        <v>133</v>
      </c>
      <c r="U845" s="27" t="s">
        <v>133</v>
      </c>
      <c r="V845" s="27">
        <v>0.01</v>
      </c>
      <c r="W845" s="27" t="s">
        <v>133</v>
      </c>
      <c r="X845" s="27" t="s">
        <v>133</v>
      </c>
      <c r="Y845" s="27">
        <v>0</v>
      </c>
      <c r="Z845" s="27" t="s">
        <v>133</v>
      </c>
      <c r="AA845" s="27" t="s">
        <v>133</v>
      </c>
      <c r="AB845" s="28" t="s">
        <v>133</v>
      </c>
      <c r="AC845" s="28" t="s">
        <v>133</v>
      </c>
      <c r="AD845" s="28">
        <v>0.3</v>
      </c>
      <c r="AE845" s="28" t="s">
        <v>133</v>
      </c>
      <c r="AF845" s="28">
        <v>0.02</v>
      </c>
      <c r="AG845" s="39" t="s">
        <v>133</v>
      </c>
      <c r="AH845" s="39" t="s">
        <v>133</v>
      </c>
      <c r="AI845" s="39" t="s">
        <v>133</v>
      </c>
      <c r="AJ845" s="39" t="s">
        <v>133</v>
      </c>
      <c r="AK845" s="39" t="s">
        <v>133</v>
      </c>
      <c r="AL845" s="39">
        <v>0.75</v>
      </c>
      <c r="AM845" s="55" t="s">
        <v>133</v>
      </c>
      <c r="AN845" s="15">
        <f t="shared" si="133"/>
        <v>0.30066592756745814</v>
      </c>
      <c r="AO845" s="15">
        <f t="shared" si="134"/>
        <v>0.30066592756745814</v>
      </c>
      <c r="AP845" s="47">
        <v>-0.88040257220600004</v>
      </c>
      <c r="AQ845" s="29" t="s">
        <v>133</v>
      </c>
      <c r="AR845" s="29" t="s">
        <v>133</v>
      </c>
      <c r="AS845" s="148">
        <v>-0.28361338290482802</v>
      </c>
      <c r="AT845" s="148">
        <v>-0.17288661709517</v>
      </c>
      <c r="AU845" s="48" t="s">
        <v>133</v>
      </c>
      <c r="AV845" s="47" t="s">
        <v>133</v>
      </c>
      <c r="AW845" s="47" t="s">
        <v>133</v>
      </c>
      <c r="AX845" s="29" t="s">
        <v>133</v>
      </c>
      <c r="AY845" s="29" t="s">
        <v>133</v>
      </c>
      <c r="AZ845" s="47" t="s">
        <v>133</v>
      </c>
      <c r="BA845" s="30">
        <v>-1</v>
      </c>
      <c r="BB845" s="42">
        <v>1</v>
      </c>
      <c r="BC845" s="31" t="s">
        <v>408</v>
      </c>
      <c r="BD845" s="31" t="s">
        <v>11884</v>
      </c>
      <c r="BE845" s="31" t="s">
        <v>1711</v>
      </c>
      <c r="BF845" s="32" t="s">
        <v>133</v>
      </c>
      <c r="BG845" s="32" t="s">
        <v>133</v>
      </c>
      <c r="BH845" s="32" t="s">
        <v>133</v>
      </c>
      <c r="BI845" s="32" t="s">
        <v>133</v>
      </c>
      <c r="BJ845" s="32" t="s">
        <v>133</v>
      </c>
      <c r="BK845" s="32" t="s">
        <v>133</v>
      </c>
      <c r="BL845" s="32" t="s">
        <v>133</v>
      </c>
      <c r="BM845" s="34" t="s">
        <v>133</v>
      </c>
      <c r="BN845" s="34" t="s">
        <v>133</v>
      </c>
      <c r="BO845" s="34" t="s">
        <v>133</v>
      </c>
      <c r="BP845" s="34" t="s">
        <v>133</v>
      </c>
      <c r="BQ845" s="16" t="e">
        <f t="shared" si="130"/>
        <v>#VALUE!</v>
      </c>
      <c r="BR845" s="16">
        <f t="shared" si="131"/>
        <v>0.30066592756745814</v>
      </c>
      <c r="BS845" s="16">
        <f t="shared" si="132"/>
        <v>0.30066592756745814</v>
      </c>
      <c r="BT845" s="35" t="s">
        <v>133</v>
      </c>
      <c r="BU845" s="35" t="s">
        <v>133</v>
      </c>
      <c r="BV845" s="35" t="s">
        <v>133</v>
      </c>
      <c r="BW845" s="35" t="s">
        <v>133</v>
      </c>
      <c r="BX845" s="36">
        <v>1</v>
      </c>
      <c r="BY845" s="37" t="s">
        <v>133</v>
      </c>
      <c r="BZ845" s="38" t="s">
        <v>133</v>
      </c>
    </row>
    <row r="846" spans="1:78" ht="50.1" customHeight="1">
      <c r="A846" s="19" t="s">
        <v>1936</v>
      </c>
      <c r="B846" s="20" t="s">
        <v>11912</v>
      </c>
      <c r="C846" s="21">
        <v>8</v>
      </c>
      <c r="D846" s="21" t="s">
        <v>11685</v>
      </c>
      <c r="E846" s="40">
        <v>-12.2</v>
      </c>
      <c r="F846" s="40">
        <v>96.9</v>
      </c>
      <c r="G846" s="41">
        <v>1</v>
      </c>
      <c r="H846" s="22">
        <v>2820</v>
      </c>
      <c r="I846" s="22">
        <v>60</v>
      </c>
      <c r="J846" s="23" t="s">
        <v>133</v>
      </c>
      <c r="K846" s="23" t="s">
        <v>133</v>
      </c>
      <c r="L846" s="23" t="s">
        <v>133</v>
      </c>
      <c r="M846" s="24" t="s">
        <v>11884</v>
      </c>
      <c r="N846" s="25" t="s">
        <v>133</v>
      </c>
      <c r="O846" s="25" t="s">
        <v>133</v>
      </c>
      <c r="P846" s="25" t="s">
        <v>133</v>
      </c>
      <c r="Q846" s="25" t="s">
        <v>133</v>
      </c>
      <c r="R846" s="25" t="s">
        <v>133</v>
      </c>
      <c r="S846" s="44" t="s">
        <v>133</v>
      </c>
      <c r="T846" s="27" t="s">
        <v>133</v>
      </c>
      <c r="U846" s="27" t="s">
        <v>133</v>
      </c>
      <c r="V846" s="27">
        <v>0.01</v>
      </c>
      <c r="W846" s="27" t="s">
        <v>133</v>
      </c>
      <c r="X846" s="27" t="s">
        <v>133</v>
      </c>
      <c r="Y846" s="27">
        <v>0</v>
      </c>
      <c r="Z846" s="27" t="s">
        <v>133</v>
      </c>
      <c r="AA846" s="27" t="s">
        <v>133</v>
      </c>
      <c r="AB846" s="28" t="s">
        <v>133</v>
      </c>
      <c r="AC846" s="28" t="s">
        <v>133</v>
      </c>
      <c r="AD846" s="28">
        <v>0.3</v>
      </c>
      <c r="AE846" s="28" t="s">
        <v>133</v>
      </c>
      <c r="AF846" s="28">
        <v>0.02</v>
      </c>
      <c r="AG846" s="39" t="s">
        <v>133</v>
      </c>
      <c r="AH846" s="39" t="s">
        <v>133</v>
      </c>
      <c r="AI846" s="39" t="s">
        <v>133</v>
      </c>
      <c r="AJ846" s="39" t="s">
        <v>133</v>
      </c>
      <c r="AK846" s="39" t="s">
        <v>133</v>
      </c>
      <c r="AL846" s="39">
        <v>0.2</v>
      </c>
      <c r="AM846" s="55" t="s">
        <v>133</v>
      </c>
      <c r="AN846" s="15">
        <f t="shared" si="133"/>
        <v>0.30066592756745814</v>
      </c>
      <c r="AO846" s="15">
        <f t="shared" si="134"/>
        <v>0.30066592756745814</v>
      </c>
      <c r="AP846" s="47">
        <v>-0.88040257220600004</v>
      </c>
      <c r="AQ846" s="29" t="s">
        <v>133</v>
      </c>
      <c r="AR846" s="29" t="s">
        <v>133</v>
      </c>
      <c r="AS846" s="148">
        <v>-0.28361338290482802</v>
      </c>
      <c r="AT846" s="148">
        <v>-0.17288661709517</v>
      </c>
      <c r="AU846" s="48" t="s">
        <v>133</v>
      </c>
      <c r="AV846" s="47" t="s">
        <v>133</v>
      </c>
      <c r="AW846" s="47" t="s">
        <v>133</v>
      </c>
      <c r="AX846" s="29" t="s">
        <v>133</v>
      </c>
      <c r="AY846" s="29" t="s">
        <v>133</v>
      </c>
      <c r="AZ846" s="47" t="s">
        <v>133</v>
      </c>
      <c r="BA846" s="30">
        <v>-1</v>
      </c>
      <c r="BB846" s="42">
        <v>1</v>
      </c>
      <c r="BC846" s="31" t="s">
        <v>408</v>
      </c>
      <c r="BD846" s="31" t="s">
        <v>11884</v>
      </c>
      <c r="BE846" s="31" t="s">
        <v>1711</v>
      </c>
      <c r="BF846" s="32" t="s">
        <v>133</v>
      </c>
      <c r="BG846" s="32" t="s">
        <v>133</v>
      </c>
      <c r="BH846" s="32" t="s">
        <v>133</v>
      </c>
      <c r="BI846" s="32" t="s">
        <v>133</v>
      </c>
      <c r="BJ846" s="32" t="s">
        <v>133</v>
      </c>
      <c r="BK846" s="32" t="s">
        <v>133</v>
      </c>
      <c r="BL846" s="32" t="s">
        <v>133</v>
      </c>
      <c r="BM846" s="34" t="s">
        <v>133</v>
      </c>
      <c r="BN846" s="34" t="s">
        <v>133</v>
      </c>
      <c r="BO846" s="34" t="s">
        <v>133</v>
      </c>
      <c r="BP846" s="34" t="s">
        <v>133</v>
      </c>
      <c r="BQ846" s="16" t="e">
        <f t="shared" si="130"/>
        <v>#VALUE!</v>
      </c>
      <c r="BR846" s="16">
        <f t="shared" si="131"/>
        <v>0.30066592756745814</v>
      </c>
      <c r="BS846" s="16">
        <f t="shared" si="132"/>
        <v>0.30066592756745814</v>
      </c>
      <c r="BT846" s="35" t="s">
        <v>133</v>
      </c>
      <c r="BU846" s="35" t="s">
        <v>133</v>
      </c>
      <c r="BV846" s="35" t="s">
        <v>133</v>
      </c>
      <c r="BW846" s="35" t="s">
        <v>133</v>
      </c>
      <c r="BX846" s="36">
        <v>1</v>
      </c>
      <c r="BY846" s="37" t="s">
        <v>133</v>
      </c>
      <c r="BZ846" s="38" t="s">
        <v>133</v>
      </c>
    </row>
    <row r="847" spans="1:78" ht="50.1" customHeight="1">
      <c r="A847" s="19" t="s">
        <v>1937</v>
      </c>
      <c r="B847" s="20" t="s">
        <v>11912</v>
      </c>
      <c r="C847" s="21">
        <v>8</v>
      </c>
      <c r="D847" s="21" t="s">
        <v>11685</v>
      </c>
      <c r="E847" s="40">
        <v>-12.2</v>
      </c>
      <c r="F847" s="40">
        <v>96.9</v>
      </c>
      <c r="G847" s="41" t="s">
        <v>41</v>
      </c>
      <c r="H847" s="22">
        <v>2130</v>
      </c>
      <c r="I847" s="22">
        <v>70</v>
      </c>
      <c r="J847" s="23" t="s">
        <v>133</v>
      </c>
      <c r="K847" s="23" t="s">
        <v>133</v>
      </c>
      <c r="L847" s="23" t="s">
        <v>133</v>
      </c>
      <c r="M847" s="24" t="s">
        <v>11884</v>
      </c>
      <c r="N847" s="25" t="s">
        <v>133</v>
      </c>
      <c r="O847" s="25" t="s">
        <v>133</v>
      </c>
      <c r="P847" s="25" t="s">
        <v>133</v>
      </c>
      <c r="Q847" s="25" t="s">
        <v>133</v>
      </c>
      <c r="R847" s="25" t="s">
        <v>133</v>
      </c>
      <c r="S847" s="44" t="s">
        <v>133</v>
      </c>
      <c r="T847" s="27" t="s">
        <v>133</v>
      </c>
      <c r="U847" s="27" t="s">
        <v>133</v>
      </c>
      <c r="V847" s="27">
        <v>0.01</v>
      </c>
      <c r="W847" s="27" t="s">
        <v>133</v>
      </c>
      <c r="X847" s="27" t="s">
        <v>133</v>
      </c>
      <c r="Y847" s="27">
        <v>0</v>
      </c>
      <c r="Z847" s="27" t="s">
        <v>133</v>
      </c>
      <c r="AA847" s="27" t="s">
        <v>133</v>
      </c>
      <c r="AB847" s="28" t="s">
        <v>133</v>
      </c>
      <c r="AC847" s="28" t="s">
        <v>133</v>
      </c>
      <c r="AD847" s="28">
        <v>0.3</v>
      </c>
      <c r="AE847" s="28" t="s">
        <v>133</v>
      </c>
      <c r="AF847" s="28">
        <v>0.02</v>
      </c>
      <c r="AG847" s="39" t="s">
        <v>133</v>
      </c>
      <c r="AH847" s="39" t="s">
        <v>133</v>
      </c>
      <c r="AI847" s="39" t="s">
        <v>133</v>
      </c>
      <c r="AJ847" s="39" t="s">
        <v>133</v>
      </c>
      <c r="AK847" s="39" t="s">
        <v>133</v>
      </c>
      <c r="AL847" s="39">
        <v>0.2</v>
      </c>
      <c r="AM847" s="55" t="s">
        <v>133</v>
      </c>
      <c r="AN847" s="15">
        <f t="shared" si="133"/>
        <v>0.30066592756745814</v>
      </c>
      <c r="AO847" s="15">
        <f t="shared" si="134"/>
        <v>0.30066592756745814</v>
      </c>
      <c r="AP847" s="47">
        <v>-0.88040257220600004</v>
      </c>
      <c r="AQ847" s="29" t="s">
        <v>133</v>
      </c>
      <c r="AR847" s="29" t="s">
        <v>133</v>
      </c>
      <c r="AS847" s="148">
        <v>-0.28361338290482802</v>
      </c>
      <c r="AT847" s="148">
        <v>-0.17288661709517</v>
      </c>
      <c r="AU847" s="48" t="s">
        <v>133</v>
      </c>
      <c r="AV847" s="47" t="s">
        <v>133</v>
      </c>
      <c r="AW847" s="47" t="s">
        <v>133</v>
      </c>
      <c r="AX847" s="29" t="s">
        <v>133</v>
      </c>
      <c r="AY847" s="29" t="s">
        <v>133</v>
      </c>
      <c r="AZ847" s="47" t="s">
        <v>133</v>
      </c>
      <c r="BA847" s="30">
        <v>-1</v>
      </c>
      <c r="BB847" s="42">
        <v>1</v>
      </c>
      <c r="BC847" s="31" t="s">
        <v>408</v>
      </c>
      <c r="BD847" s="31" t="s">
        <v>11884</v>
      </c>
      <c r="BE847" s="31" t="s">
        <v>1711</v>
      </c>
      <c r="BF847" s="32" t="s">
        <v>133</v>
      </c>
      <c r="BG847" s="32" t="s">
        <v>133</v>
      </c>
      <c r="BH847" s="32" t="s">
        <v>133</v>
      </c>
      <c r="BI847" s="32" t="s">
        <v>133</v>
      </c>
      <c r="BJ847" s="32" t="s">
        <v>133</v>
      </c>
      <c r="BK847" s="32" t="s">
        <v>133</v>
      </c>
      <c r="BL847" s="32" t="s">
        <v>133</v>
      </c>
      <c r="BM847" s="34" t="s">
        <v>133</v>
      </c>
      <c r="BN847" s="34" t="s">
        <v>133</v>
      </c>
      <c r="BO847" s="34" t="s">
        <v>133</v>
      </c>
      <c r="BP847" s="34" t="s">
        <v>133</v>
      </c>
      <c r="BQ847" s="16" t="e">
        <f t="shared" si="130"/>
        <v>#VALUE!</v>
      </c>
      <c r="BR847" s="16">
        <f t="shared" si="131"/>
        <v>0.30066592756745814</v>
      </c>
      <c r="BS847" s="16">
        <f t="shared" si="132"/>
        <v>0.30066592756745814</v>
      </c>
      <c r="BT847" s="35" t="s">
        <v>133</v>
      </c>
      <c r="BU847" s="35" t="s">
        <v>133</v>
      </c>
      <c r="BV847" s="35" t="s">
        <v>133</v>
      </c>
      <c r="BW847" s="35" t="s">
        <v>133</v>
      </c>
      <c r="BX847" s="36">
        <v>1</v>
      </c>
      <c r="BY847" s="37" t="s">
        <v>133</v>
      </c>
      <c r="BZ847" s="38" t="s">
        <v>133</v>
      </c>
    </row>
    <row r="848" spans="1:78" ht="50.1" customHeight="1">
      <c r="A848" s="19" t="s">
        <v>1938</v>
      </c>
      <c r="B848" s="20" t="s">
        <v>11720</v>
      </c>
      <c r="C848" s="21">
        <v>7</v>
      </c>
      <c r="D848" s="21" t="s">
        <v>11721</v>
      </c>
      <c r="E848" s="40" t="s">
        <v>11722</v>
      </c>
      <c r="F848" s="40" t="s">
        <v>11723</v>
      </c>
      <c r="G848" s="41" t="s">
        <v>42</v>
      </c>
      <c r="H848" s="22" t="s">
        <v>133</v>
      </c>
      <c r="I848" s="22" t="s">
        <v>133</v>
      </c>
      <c r="J848" s="23">
        <v>445</v>
      </c>
      <c r="K848" s="23">
        <v>3</v>
      </c>
      <c r="L848" s="23">
        <v>3</v>
      </c>
      <c r="M848" s="24" t="s">
        <v>132</v>
      </c>
      <c r="N848" s="25" t="s">
        <v>133</v>
      </c>
      <c r="O848" s="25" t="s">
        <v>133</v>
      </c>
      <c r="P848" s="25" t="s">
        <v>133</v>
      </c>
      <c r="Q848" s="25" t="s">
        <v>133</v>
      </c>
      <c r="R848" s="25" t="s">
        <v>133</v>
      </c>
      <c r="S848" s="44" t="s">
        <v>133</v>
      </c>
      <c r="T848" s="26" t="s">
        <v>11799</v>
      </c>
      <c r="U848" s="27" t="s">
        <v>11810</v>
      </c>
      <c r="V848" s="27" t="s">
        <v>133</v>
      </c>
      <c r="W848" s="27" t="s">
        <v>133</v>
      </c>
      <c r="X848" s="27" t="s">
        <v>133</v>
      </c>
      <c r="Y848" s="27" t="s">
        <v>133</v>
      </c>
      <c r="Z848" s="27" t="s">
        <v>133</v>
      </c>
      <c r="AA848" s="27" t="s">
        <v>133</v>
      </c>
      <c r="AB848" s="28" t="s">
        <v>133</v>
      </c>
      <c r="AC848" s="28" t="s">
        <v>133</v>
      </c>
      <c r="AD848" s="28">
        <v>0.03</v>
      </c>
      <c r="AE848" s="28">
        <v>1.5</v>
      </c>
      <c r="AF848" s="28">
        <v>0.02</v>
      </c>
      <c r="AG848" s="39" t="s">
        <v>133</v>
      </c>
      <c r="AH848" s="39" t="s">
        <v>133</v>
      </c>
      <c r="AI848" s="39" t="s">
        <v>133</v>
      </c>
      <c r="AJ848" s="39" t="s">
        <v>133</v>
      </c>
      <c r="AK848" s="39" t="s">
        <v>133</v>
      </c>
      <c r="AL848" s="39">
        <v>-1.19</v>
      </c>
      <c r="AM848" s="45" t="s">
        <v>11800</v>
      </c>
      <c r="AN848" s="15">
        <v>0.14000000000000001</v>
      </c>
      <c r="AO848" s="15">
        <v>0.14000000000000001</v>
      </c>
      <c r="AP848" s="47">
        <v>-0.58382891273500004</v>
      </c>
      <c r="AQ848" s="29" t="s">
        <v>133</v>
      </c>
      <c r="AR848" s="29" t="s">
        <v>133</v>
      </c>
      <c r="AS848" s="148">
        <v>-0.34188018798399999</v>
      </c>
      <c r="AT848" s="148">
        <v>-0.28084074738600001</v>
      </c>
      <c r="AU848" s="48">
        <v>1.01980096185E-3</v>
      </c>
      <c r="AV848" s="47">
        <v>0.28288034931</v>
      </c>
      <c r="AW848" s="47">
        <v>0.34270493968100002</v>
      </c>
      <c r="AX848" s="29">
        <v>0.4</v>
      </c>
      <c r="AY848" s="29">
        <v>1.1000000000000001</v>
      </c>
      <c r="AZ848" s="47">
        <v>0.582134107874</v>
      </c>
      <c r="BA848" s="30">
        <v>0</v>
      </c>
      <c r="BB848" s="42">
        <v>1</v>
      </c>
      <c r="BC848" s="31" t="s">
        <v>11801</v>
      </c>
      <c r="BD848" s="31" t="s">
        <v>11802</v>
      </c>
      <c r="BE848" s="31" t="s">
        <v>11718</v>
      </c>
      <c r="BF848" s="32">
        <f>(AT848+AP848)/2</f>
        <v>-0.4323348300605</v>
      </c>
      <c r="BG848" s="32">
        <f>(AT848-AP848)/2</f>
        <v>0.15149408267450001</v>
      </c>
      <c r="BH848" s="33">
        <v>0.05</v>
      </c>
      <c r="BI848" s="33">
        <v>0.05</v>
      </c>
      <c r="BJ848" s="32" t="s">
        <v>133</v>
      </c>
      <c r="BK848" s="32" t="s">
        <v>133</v>
      </c>
      <c r="BL848" s="32" t="s">
        <v>133</v>
      </c>
      <c r="BM848" s="34" t="s">
        <v>133</v>
      </c>
      <c r="BN848" s="34" t="s">
        <v>133</v>
      </c>
      <c r="BO848" s="34" t="s">
        <v>133</v>
      </c>
      <c r="BP848" s="34" t="s">
        <v>133</v>
      </c>
      <c r="BQ848" s="16">
        <f t="shared" si="113"/>
        <v>-0.75766516993949995</v>
      </c>
      <c r="BR848" s="16">
        <f t="shared" si="114"/>
        <v>0.21806067294537146</v>
      </c>
      <c r="BS848" s="16">
        <f t="shared" si="115"/>
        <v>0.21806067294537146</v>
      </c>
      <c r="BT848" s="35" t="s">
        <v>133</v>
      </c>
      <c r="BU848" s="35" t="s">
        <v>133</v>
      </c>
      <c r="BV848" s="35" t="s">
        <v>133</v>
      </c>
      <c r="BW848" s="35" t="s">
        <v>133</v>
      </c>
      <c r="BX848" s="36">
        <v>0</v>
      </c>
      <c r="BY848" s="37" t="s">
        <v>133</v>
      </c>
      <c r="BZ848" s="38" t="s">
        <v>11811</v>
      </c>
    </row>
    <row r="849" spans="1:78" ht="50.1" customHeight="1">
      <c r="A849" s="19" t="s">
        <v>1939</v>
      </c>
      <c r="B849" s="20" t="s">
        <v>11720</v>
      </c>
      <c r="C849" s="21">
        <v>7</v>
      </c>
      <c r="D849" s="21" t="s">
        <v>11721</v>
      </c>
      <c r="E849" s="40" t="s">
        <v>11724</v>
      </c>
      <c r="F849" s="40" t="s">
        <v>11725</v>
      </c>
      <c r="G849" s="41" t="s">
        <v>42</v>
      </c>
      <c r="H849" s="22" t="s">
        <v>133</v>
      </c>
      <c r="I849" s="22" t="s">
        <v>133</v>
      </c>
      <c r="J849" s="23">
        <v>461</v>
      </c>
      <c r="K849" s="23">
        <v>4</v>
      </c>
      <c r="L849" s="23">
        <v>4</v>
      </c>
      <c r="M849" s="24" t="s">
        <v>132</v>
      </c>
      <c r="N849" s="25" t="s">
        <v>133</v>
      </c>
      <c r="O849" s="25" t="s">
        <v>133</v>
      </c>
      <c r="P849" s="25" t="s">
        <v>133</v>
      </c>
      <c r="Q849" s="25" t="s">
        <v>133</v>
      </c>
      <c r="R849" s="25" t="s">
        <v>133</v>
      </c>
      <c r="S849" s="44" t="s">
        <v>133</v>
      </c>
      <c r="T849" s="26" t="s">
        <v>11799</v>
      </c>
      <c r="U849" s="27" t="s">
        <v>11810</v>
      </c>
      <c r="V849" s="27" t="s">
        <v>133</v>
      </c>
      <c r="W849" s="27" t="s">
        <v>133</v>
      </c>
      <c r="X849" s="27" t="s">
        <v>133</v>
      </c>
      <c r="Y849" s="27" t="s">
        <v>133</v>
      </c>
      <c r="Z849" s="27" t="s">
        <v>133</v>
      </c>
      <c r="AA849" s="27" t="s">
        <v>133</v>
      </c>
      <c r="AB849" s="28" t="s">
        <v>133</v>
      </c>
      <c r="AC849" s="28" t="s">
        <v>133</v>
      </c>
      <c r="AD849" s="28">
        <v>0.03</v>
      </c>
      <c r="AE849" s="28">
        <v>1.5</v>
      </c>
      <c r="AF849" s="28">
        <v>0.02</v>
      </c>
      <c r="AG849" s="39" t="s">
        <v>133</v>
      </c>
      <c r="AH849" s="39" t="s">
        <v>133</v>
      </c>
      <c r="AI849" s="39" t="s">
        <v>133</v>
      </c>
      <c r="AJ849" s="39" t="s">
        <v>133</v>
      </c>
      <c r="AK849" s="39" t="s">
        <v>133</v>
      </c>
      <c r="AL849" s="39">
        <v>-1.06</v>
      </c>
      <c r="AM849" s="45" t="s">
        <v>11800</v>
      </c>
      <c r="AN849" s="15">
        <v>0.14000000000000001</v>
      </c>
      <c r="AO849" s="15">
        <v>0.14000000000000001</v>
      </c>
      <c r="AP849" s="47">
        <v>-0.58382891273500004</v>
      </c>
      <c r="AQ849" s="29" t="s">
        <v>133</v>
      </c>
      <c r="AR849" s="29" t="s">
        <v>133</v>
      </c>
      <c r="AS849" s="148">
        <v>-0.34188018798399999</v>
      </c>
      <c r="AT849" s="148">
        <v>-0.28084074738600001</v>
      </c>
      <c r="AU849" s="48">
        <v>1.01980096185E-3</v>
      </c>
      <c r="AV849" s="47">
        <v>0.28288034931</v>
      </c>
      <c r="AW849" s="47">
        <v>0.34270493968100002</v>
      </c>
      <c r="AX849" s="29">
        <v>0.4</v>
      </c>
      <c r="AY849" s="29">
        <v>1.1000000000000001</v>
      </c>
      <c r="AZ849" s="47">
        <v>0.582134107874</v>
      </c>
      <c r="BA849" s="30">
        <v>0</v>
      </c>
      <c r="BB849" s="42">
        <v>1</v>
      </c>
      <c r="BC849" s="31" t="s">
        <v>11801</v>
      </c>
      <c r="BD849" s="31" t="s">
        <v>11802</v>
      </c>
      <c r="BE849" s="31" t="s">
        <v>11718</v>
      </c>
      <c r="BF849" s="32">
        <f t="shared" ref="BF849:BF886" si="135">(AT849+AP849)/2</f>
        <v>-0.4323348300605</v>
      </c>
      <c r="BG849" s="32">
        <f t="shared" ref="BG849:BG886" si="136">(AT849-AP849)/2</f>
        <v>0.15149408267450001</v>
      </c>
      <c r="BH849" s="33">
        <v>0.05</v>
      </c>
      <c r="BI849" s="33">
        <v>0.05</v>
      </c>
      <c r="BJ849" s="32" t="s">
        <v>133</v>
      </c>
      <c r="BK849" s="32" t="s">
        <v>133</v>
      </c>
      <c r="BL849" s="32" t="s">
        <v>133</v>
      </c>
      <c r="BM849" s="34" t="s">
        <v>133</v>
      </c>
      <c r="BN849" s="34" t="s">
        <v>133</v>
      </c>
      <c r="BO849" s="34" t="s">
        <v>133</v>
      </c>
      <c r="BP849" s="34" t="s">
        <v>133</v>
      </c>
      <c r="BQ849" s="16">
        <f t="shared" si="113"/>
        <v>-0.62766516993950006</v>
      </c>
      <c r="BR849" s="16">
        <f t="shared" si="114"/>
        <v>0.21806067294537146</v>
      </c>
      <c r="BS849" s="16">
        <f t="shared" si="115"/>
        <v>0.21806067294537146</v>
      </c>
      <c r="BT849" s="35" t="s">
        <v>133</v>
      </c>
      <c r="BU849" s="35" t="s">
        <v>133</v>
      </c>
      <c r="BV849" s="35" t="s">
        <v>133</v>
      </c>
      <c r="BW849" s="35" t="s">
        <v>133</v>
      </c>
      <c r="BX849" s="36">
        <v>0</v>
      </c>
      <c r="BY849" s="37" t="s">
        <v>133</v>
      </c>
      <c r="BZ849" s="38" t="s">
        <v>11811</v>
      </c>
    </row>
    <row r="850" spans="1:78" ht="50.1" customHeight="1">
      <c r="A850" s="19" t="s">
        <v>1940</v>
      </c>
      <c r="B850" s="20" t="s">
        <v>11720</v>
      </c>
      <c r="C850" s="21">
        <v>7</v>
      </c>
      <c r="D850" s="21" t="s">
        <v>11721</v>
      </c>
      <c r="E850" s="40" t="s">
        <v>11726</v>
      </c>
      <c r="F850" s="40" t="s">
        <v>11727</v>
      </c>
      <c r="G850" s="41" t="s">
        <v>42</v>
      </c>
      <c r="H850" s="22" t="s">
        <v>133</v>
      </c>
      <c r="I850" s="22" t="s">
        <v>133</v>
      </c>
      <c r="J850" s="23">
        <v>403</v>
      </c>
      <c r="K850" s="23">
        <v>4</v>
      </c>
      <c r="L850" s="23">
        <v>4</v>
      </c>
      <c r="M850" s="24" t="s">
        <v>132</v>
      </c>
      <c r="N850" s="25" t="s">
        <v>133</v>
      </c>
      <c r="O850" s="25" t="s">
        <v>133</v>
      </c>
      <c r="P850" s="25" t="s">
        <v>133</v>
      </c>
      <c r="Q850" s="25" t="s">
        <v>133</v>
      </c>
      <c r="R850" s="25" t="s">
        <v>133</v>
      </c>
      <c r="S850" s="44" t="s">
        <v>133</v>
      </c>
      <c r="T850" s="26" t="s">
        <v>11799</v>
      </c>
      <c r="U850" s="27" t="s">
        <v>11810</v>
      </c>
      <c r="V850" s="27" t="s">
        <v>133</v>
      </c>
      <c r="W850" s="27" t="s">
        <v>133</v>
      </c>
      <c r="X850" s="27" t="s">
        <v>133</v>
      </c>
      <c r="Y850" s="27" t="s">
        <v>133</v>
      </c>
      <c r="Z850" s="27" t="s">
        <v>133</v>
      </c>
      <c r="AA850" s="27" t="s">
        <v>133</v>
      </c>
      <c r="AB850" s="28" t="s">
        <v>133</v>
      </c>
      <c r="AC850" s="28" t="s">
        <v>133</v>
      </c>
      <c r="AD850" s="28">
        <v>0.03</v>
      </c>
      <c r="AE850" s="28">
        <v>1.5</v>
      </c>
      <c r="AF850" s="28">
        <v>0.02</v>
      </c>
      <c r="AG850" s="39" t="s">
        <v>133</v>
      </c>
      <c r="AH850" s="39" t="s">
        <v>133</v>
      </c>
      <c r="AI850" s="39" t="s">
        <v>133</v>
      </c>
      <c r="AJ850" s="39" t="s">
        <v>133</v>
      </c>
      <c r="AK850" s="39" t="s">
        <v>133</v>
      </c>
      <c r="AL850" s="39">
        <v>-1.31</v>
      </c>
      <c r="AM850" s="45" t="s">
        <v>11800</v>
      </c>
      <c r="AN850" s="15">
        <v>0.14000000000000001</v>
      </c>
      <c r="AO850" s="15">
        <v>0.14000000000000001</v>
      </c>
      <c r="AP850" s="47">
        <v>-0.58382891273500004</v>
      </c>
      <c r="AQ850" s="29" t="s">
        <v>133</v>
      </c>
      <c r="AR850" s="29" t="s">
        <v>133</v>
      </c>
      <c r="AS850" s="148">
        <v>-0.34188018798399999</v>
      </c>
      <c r="AT850" s="148">
        <v>-0.28084074738600001</v>
      </c>
      <c r="AU850" s="48">
        <v>1.01980096185E-3</v>
      </c>
      <c r="AV850" s="47">
        <v>0.28288034931</v>
      </c>
      <c r="AW850" s="47">
        <v>0.34270493968100002</v>
      </c>
      <c r="AX850" s="29">
        <v>0.4</v>
      </c>
      <c r="AY850" s="29">
        <v>1.1000000000000001</v>
      </c>
      <c r="AZ850" s="47">
        <v>0.582134107874</v>
      </c>
      <c r="BA850" s="30">
        <v>0</v>
      </c>
      <c r="BB850" s="42">
        <v>1</v>
      </c>
      <c r="BC850" s="31" t="s">
        <v>11801</v>
      </c>
      <c r="BD850" s="31" t="s">
        <v>11802</v>
      </c>
      <c r="BE850" s="31" t="s">
        <v>11718</v>
      </c>
      <c r="BF850" s="32">
        <f t="shared" si="135"/>
        <v>-0.4323348300605</v>
      </c>
      <c r="BG850" s="32">
        <f t="shared" si="136"/>
        <v>0.15149408267450001</v>
      </c>
      <c r="BH850" s="33">
        <v>0.05</v>
      </c>
      <c r="BI850" s="33">
        <v>0.05</v>
      </c>
      <c r="BJ850" s="32" t="s">
        <v>133</v>
      </c>
      <c r="BK850" s="32" t="s">
        <v>133</v>
      </c>
      <c r="BL850" s="32" t="s">
        <v>133</v>
      </c>
      <c r="BM850" s="34" t="s">
        <v>133</v>
      </c>
      <c r="BN850" s="34" t="s">
        <v>133</v>
      </c>
      <c r="BO850" s="34" t="s">
        <v>133</v>
      </c>
      <c r="BP850" s="34" t="s">
        <v>133</v>
      </c>
      <c r="BQ850" s="16">
        <f t="shared" si="113"/>
        <v>-0.87766516993950006</v>
      </c>
      <c r="BR850" s="16">
        <f t="shared" si="114"/>
        <v>0.21806067294537146</v>
      </c>
      <c r="BS850" s="16">
        <f t="shared" si="115"/>
        <v>0.21806067294537146</v>
      </c>
      <c r="BT850" s="35" t="s">
        <v>133</v>
      </c>
      <c r="BU850" s="35" t="s">
        <v>133</v>
      </c>
      <c r="BV850" s="35" t="s">
        <v>133</v>
      </c>
      <c r="BW850" s="35" t="s">
        <v>133</v>
      </c>
      <c r="BX850" s="36">
        <v>0</v>
      </c>
      <c r="BY850" s="37" t="s">
        <v>133</v>
      </c>
      <c r="BZ850" s="38" t="s">
        <v>11811</v>
      </c>
    </row>
    <row r="851" spans="1:78" ht="50.1" customHeight="1">
      <c r="A851" s="19" t="s">
        <v>1941</v>
      </c>
      <c r="B851" s="20" t="s">
        <v>11720</v>
      </c>
      <c r="C851" s="21">
        <v>7</v>
      </c>
      <c r="D851" s="21" t="s">
        <v>11721</v>
      </c>
      <c r="E851" s="40" t="s">
        <v>11728</v>
      </c>
      <c r="F851" s="40" t="s">
        <v>11729</v>
      </c>
      <c r="G851" s="41" t="s">
        <v>42</v>
      </c>
      <c r="H851" s="22" t="s">
        <v>133</v>
      </c>
      <c r="I851" s="22" t="s">
        <v>133</v>
      </c>
      <c r="J851" s="23">
        <v>1590</v>
      </c>
      <c r="K851" s="23">
        <v>8</v>
      </c>
      <c r="L851" s="23">
        <v>8</v>
      </c>
      <c r="M851" s="24" t="s">
        <v>132</v>
      </c>
      <c r="N851" s="25" t="s">
        <v>133</v>
      </c>
      <c r="O851" s="25" t="s">
        <v>133</v>
      </c>
      <c r="P851" s="25" t="s">
        <v>133</v>
      </c>
      <c r="Q851" s="25" t="s">
        <v>133</v>
      </c>
      <c r="R851" s="25" t="s">
        <v>133</v>
      </c>
      <c r="S851" s="44" t="s">
        <v>133</v>
      </c>
      <c r="T851" s="26" t="s">
        <v>11799</v>
      </c>
      <c r="U851" s="27" t="s">
        <v>11810</v>
      </c>
      <c r="V851" s="27" t="s">
        <v>133</v>
      </c>
      <c r="W851" s="27" t="s">
        <v>133</v>
      </c>
      <c r="X851" s="27" t="s">
        <v>133</v>
      </c>
      <c r="Y851" s="27" t="s">
        <v>133</v>
      </c>
      <c r="Z851" s="27" t="s">
        <v>133</v>
      </c>
      <c r="AA851" s="27" t="s">
        <v>133</v>
      </c>
      <c r="AB851" s="28" t="s">
        <v>133</v>
      </c>
      <c r="AC851" s="28" t="s">
        <v>133</v>
      </c>
      <c r="AD851" s="28">
        <v>0.03</v>
      </c>
      <c r="AE851" s="28">
        <v>1.5</v>
      </c>
      <c r="AF851" s="28">
        <v>0.02</v>
      </c>
      <c r="AG851" s="39" t="s">
        <v>133</v>
      </c>
      <c r="AH851" s="39" t="s">
        <v>133</v>
      </c>
      <c r="AI851" s="39" t="s">
        <v>133</v>
      </c>
      <c r="AJ851" s="39" t="s">
        <v>133</v>
      </c>
      <c r="AK851" s="39" t="s">
        <v>133</v>
      </c>
      <c r="AL851" s="39">
        <v>-1.37</v>
      </c>
      <c r="AM851" s="45" t="s">
        <v>11800</v>
      </c>
      <c r="AN851" s="15">
        <v>0.14000000000000001</v>
      </c>
      <c r="AO851" s="15">
        <v>0.14000000000000001</v>
      </c>
      <c r="AP851" s="47">
        <v>-0.58382891273500004</v>
      </c>
      <c r="AQ851" s="29" t="s">
        <v>133</v>
      </c>
      <c r="AR851" s="29" t="s">
        <v>133</v>
      </c>
      <c r="AS851" s="148">
        <v>-0.34188018798399999</v>
      </c>
      <c r="AT851" s="148">
        <v>-0.28084074738600001</v>
      </c>
      <c r="AU851" s="48">
        <v>1.01980096185E-3</v>
      </c>
      <c r="AV851" s="47">
        <v>0.28288034931</v>
      </c>
      <c r="AW851" s="47">
        <v>0.34270493968100002</v>
      </c>
      <c r="AX851" s="29">
        <v>0.4</v>
      </c>
      <c r="AY851" s="29">
        <v>1.1000000000000001</v>
      </c>
      <c r="AZ851" s="47">
        <v>0.582134107874</v>
      </c>
      <c r="BA851" s="30">
        <v>0</v>
      </c>
      <c r="BB851" s="42">
        <v>1</v>
      </c>
      <c r="BC851" s="31" t="s">
        <v>11801</v>
      </c>
      <c r="BD851" s="31" t="s">
        <v>11802</v>
      </c>
      <c r="BE851" s="31" t="s">
        <v>11718</v>
      </c>
      <c r="BF851" s="32">
        <f t="shared" si="135"/>
        <v>-0.4323348300605</v>
      </c>
      <c r="BG851" s="32">
        <f t="shared" si="136"/>
        <v>0.15149408267450001</v>
      </c>
      <c r="BH851" s="33">
        <v>0.05</v>
      </c>
      <c r="BI851" s="33">
        <v>0.05</v>
      </c>
      <c r="BJ851" s="32" t="s">
        <v>133</v>
      </c>
      <c r="BK851" s="32" t="s">
        <v>133</v>
      </c>
      <c r="BL851" s="32" t="s">
        <v>133</v>
      </c>
      <c r="BM851" s="34" t="s">
        <v>133</v>
      </c>
      <c r="BN851" s="34" t="s">
        <v>133</v>
      </c>
      <c r="BO851" s="34" t="s">
        <v>133</v>
      </c>
      <c r="BP851" s="34" t="s">
        <v>133</v>
      </c>
      <c r="BQ851" s="16">
        <f t="shared" si="113"/>
        <v>-0.93766516993950011</v>
      </c>
      <c r="BR851" s="16">
        <f t="shared" si="114"/>
        <v>0.21806067294537146</v>
      </c>
      <c r="BS851" s="16">
        <f t="shared" si="115"/>
        <v>0.21806067294537146</v>
      </c>
      <c r="BT851" s="35" t="s">
        <v>133</v>
      </c>
      <c r="BU851" s="35" t="s">
        <v>133</v>
      </c>
      <c r="BV851" s="35" t="s">
        <v>133</v>
      </c>
      <c r="BW851" s="35" t="s">
        <v>133</v>
      </c>
      <c r="BX851" s="36">
        <v>0</v>
      </c>
      <c r="BY851" s="37" t="s">
        <v>133</v>
      </c>
      <c r="BZ851" s="38" t="s">
        <v>11811</v>
      </c>
    </row>
    <row r="852" spans="1:78" ht="50.1" customHeight="1">
      <c r="A852" s="19" t="s">
        <v>1942</v>
      </c>
      <c r="B852" s="20" t="s">
        <v>11720</v>
      </c>
      <c r="C852" s="21">
        <v>7</v>
      </c>
      <c r="D852" s="21" t="s">
        <v>11721</v>
      </c>
      <c r="E852" s="40" t="s">
        <v>11730</v>
      </c>
      <c r="F852" s="40" t="s">
        <v>11731</v>
      </c>
      <c r="G852" s="41" t="s">
        <v>42</v>
      </c>
      <c r="H852" s="22">
        <v>766</v>
      </c>
      <c r="I852" s="22">
        <v>54</v>
      </c>
      <c r="J852" s="23">
        <v>404</v>
      </c>
      <c r="K852" s="23">
        <v>5</v>
      </c>
      <c r="L852" s="23">
        <v>5</v>
      </c>
      <c r="M852" s="24" t="s">
        <v>132</v>
      </c>
      <c r="N852" s="25" t="s">
        <v>133</v>
      </c>
      <c r="O852" s="25" t="s">
        <v>133</v>
      </c>
      <c r="P852" s="25" t="s">
        <v>133</v>
      </c>
      <c r="Q852" s="25" t="s">
        <v>133</v>
      </c>
      <c r="R852" s="25" t="s">
        <v>133</v>
      </c>
      <c r="S852" s="44" t="s">
        <v>133</v>
      </c>
      <c r="T852" s="26" t="s">
        <v>11799</v>
      </c>
      <c r="U852" s="27" t="s">
        <v>11810</v>
      </c>
      <c r="V852" s="27" t="s">
        <v>133</v>
      </c>
      <c r="W852" s="27" t="s">
        <v>133</v>
      </c>
      <c r="X852" s="27" t="s">
        <v>133</v>
      </c>
      <c r="Y852" s="27" t="s">
        <v>133</v>
      </c>
      <c r="Z852" s="27" t="s">
        <v>133</v>
      </c>
      <c r="AA852" s="27" t="s">
        <v>133</v>
      </c>
      <c r="AB852" s="28" t="s">
        <v>133</v>
      </c>
      <c r="AC852" s="28" t="s">
        <v>133</v>
      </c>
      <c r="AD852" s="28">
        <v>0.03</v>
      </c>
      <c r="AE852" s="28">
        <v>1.5</v>
      </c>
      <c r="AF852" s="28">
        <v>0.02</v>
      </c>
      <c r="AG852" s="39" t="s">
        <v>133</v>
      </c>
      <c r="AH852" s="39" t="s">
        <v>133</v>
      </c>
      <c r="AI852" s="39" t="s">
        <v>133</v>
      </c>
      <c r="AJ852" s="39" t="s">
        <v>133</v>
      </c>
      <c r="AK852" s="39" t="s">
        <v>133</v>
      </c>
      <c r="AL852" s="39">
        <v>-1.33</v>
      </c>
      <c r="AM852" s="45" t="s">
        <v>11800</v>
      </c>
      <c r="AN852" s="15">
        <v>0.14000000000000001</v>
      </c>
      <c r="AO852" s="15">
        <v>0.14000000000000001</v>
      </c>
      <c r="AP852" s="47">
        <v>-0.58382891273500004</v>
      </c>
      <c r="AQ852" s="29" t="s">
        <v>133</v>
      </c>
      <c r="AR852" s="29" t="s">
        <v>133</v>
      </c>
      <c r="AS852" s="148">
        <v>-0.34188018798399999</v>
      </c>
      <c r="AT852" s="148">
        <v>-0.28084074738600001</v>
      </c>
      <c r="AU852" s="48">
        <v>1.01980096185E-3</v>
      </c>
      <c r="AV852" s="47">
        <v>0.28288034931</v>
      </c>
      <c r="AW852" s="47">
        <v>0.34270493968100002</v>
      </c>
      <c r="AX852" s="29">
        <v>0.4</v>
      </c>
      <c r="AY852" s="29">
        <v>1.1000000000000001</v>
      </c>
      <c r="AZ852" s="47">
        <v>0.582134107874</v>
      </c>
      <c r="BA852" s="30">
        <v>0</v>
      </c>
      <c r="BB852" s="42">
        <v>1</v>
      </c>
      <c r="BC852" s="31" t="s">
        <v>11801</v>
      </c>
      <c r="BD852" s="31" t="s">
        <v>11802</v>
      </c>
      <c r="BE852" s="31" t="s">
        <v>11718</v>
      </c>
      <c r="BF852" s="32">
        <f t="shared" si="135"/>
        <v>-0.4323348300605</v>
      </c>
      <c r="BG852" s="32">
        <f t="shared" si="136"/>
        <v>0.15149408267450001</v>
      </c>
      <c r="BH852" s="33">
        <v>0.05</v>
      </c>
      <c r="BI852" s="33">
        <v>0.05</v>
      </c>
      <c r="BJ852" s="32" t="s">
        <v>133</v>
      </c>
      <c r="BK852" s="32" t="s">
        <v>133</v>
      </c>
      <c r="BL852" s="32" t="s">
        <v>133</v>
      </c>
      <c r="BM852" s="34" t="s">
        <v>133</v>
      </c>
      <c r="BN852" s="34" t="s">
        <v>133</v>
      </c>
      <c r="BO852" s="34" t="s">
        <v>133</v>
      </c>
      <c r="BP852" s="34" t="s">
        <v>133</v>
      </c>
      <c r="BQ852" s="16">
        <f t="shared" si="113"/>
        <v>-0.89766516993950007</v>
      </c>
      <c r="BR852" s="16">
        <f t="shared" si="114"/>
        <v>0.21806067294537146</v>
      </c>
      <c r="BS852" s="16">
        <f t="shared" si="115"/>
        <v>0.21806067294537146</v>
      </c>
      <c r="BT852" s="35" t="s">
        <v>133</v>
      </c>
      <c r="BU852" s="35" t="s">
        <v>133</v>
      </c>
      <c r="BV852" s="35" t="s">
        <v>133</v>
      </c>
      <c r="BW852" s="35" t="s">
        <v>133</v>
      </c>
      <c r="BX852" s="36">
        <v>0</v>
      </c>
      <c r="BY852" s="37" t="s">
        <v>133</v>
      </c>
      <c r="BZ852" s="38" t="s">
        <v>11812</v>
      </c>
    </row>
    <row r="853" spans="1:78" ht="50.1" customHeight="1">
      <c r="A853" s="19" t="s">
        <v>1943</v>
      </c>
      <c r="B853" s="20" t="s">
        <v>11720</v>
      </c>
      <c r="C853" s="21">
        <v>7</v>
      </c>
      <c r="D853" s="21" t="s">
        <v>11721</v>
      </c>
      <c r="E853" s="40" t="s">
        <v>11732</v>
      </c>
      <c r="F853" s="40" t="s">
        <v>11733</v>
      </c>
      <c r="G853" s="41" t="s">
        <v>42</v>
      </c>
      <c r="H853" s="22" t="s">
        <v>133</v>
      </c>
      <c r="I853" s="22" t="s">
        <v>133</v>
      </c>
      <c r="J853" s="23">
        <v>1583</v>
      </c>
      <c r="K853" s="23">
        <v>8</v>
      </c>
      <c r="L853" s="23">
        <v>8</v>
      </c>
      <c r="M853" s="24" t="s">
        <v>132</v>
      </c>
      <c r="N853" s="25" t="s">
        <v>133</v>
      </c>
      <c r="O853" s="25" t="s">
        <v>133</v>
      </c>
      <c r="P853" s="25" t="s">
        <v>133</v>
      </c>
      <c r="Q853" s="25" t="s">
        <v>133</v>
      </c>
      <c r="R853" s="25" t="s">
        <v>133</v>
      </c>
      <c r="S853" s="44" t="s">
        <v>133</v>
      </c>
      <c r="T853" s="26" t="s">
        <v>11799</v>
      </c>
      <c r="U853" s="27" t="s">
        <v>11810</v>
      </c>
      <c r="V853" s="27" t="s">
        <v>133</v>
      </c>
      <c r="W853" s="27" t="s">
        <v>133</v>
      </c>
      <c r="X853" s="27" t="s">
        <v>133</v>
      </c>
      <c r="Y853" s="27" t="s">
        <v>133</v>
      </c>
      <c r="Z853" s="27" t="s">
        <v>133</v>
      </c>
      <c r="AA853" s="27" t="s">
        <v>133</v>
      </c>
      <c r="AB853" s="28" t="s">
        <v>133</v>
      </c>
      <c r="AC853" s="28" t="s">
        <v>133</v>
      </c>
      <c r="AD853" s="28">
        <v>0.03</v>
      </c>
      <c r="AE853" s="28">
        <v>1.5</v>
      </c>
      <c r="AF853" s="28">
        <v>0.02</v>
      </c>
      <c r="AG853" s="39" t="s">
        <v>133</v>
      </c>
      <c r="AH853" s="39" t="s">
        <v>133</v>
      </c>
      <c r="AI853" s="39" t="s">
        <v>133</v>
      </c>
      <c r="AJ853" s="39" t="s">
        <v>133</v>
      </c>
      <c r="AK853" s="39" t="s">
        <v>133</v>
      </c>
      <c r="AL853" s="39">
        <v>-1.04</v>
      </c>
      <c r="AM853" s="45" t="s">
        <v>11800</v>
      </c>
      <c r="AN853" s="15">
        <v>0.14000000000000001</v>
      </c>
      <c r="AO853" s="15">
        <v>0.14000000000000001</v>
      </c>
      <c r="AP853" s="47">
        <v>-0.58382891273500004</v>
      </c>
      <c r="AQ853" s="29" t="s">
        <v>133</v>
      </c>
      <c r="AR853" s="29" t="s">
        <v>133</v>
      </c>
      <c r="AS853" s="148">
        <v>-0.34188018798399999</v>
      </c>
      <c r="AT853" s="148">
        <v>-0.28084074738600001</v>
      </c>
      <c r="AU853" s="48">
        <v>1.01980096185E-3</v>
      </c>
      <c r="AV853" s="47">
        <v>0.28288034931</v>
      </c>
      <c r="AW853" s="47">
        <v>0.34270493968100002</v>
      </c>
      <c r="AX853" s="29">
        <v>0.4</v>
      </c>
      <c r="AY853" s="29">
        <v>1.1000000000000001</v>
      </c>
      <c r="AZ853" s="47">
        <v>0.582134107874</v>
      </c>
      <c r="BA853" s="30">
        <v>0</v>
      </c>
      <c r="BB853" s="42">
        <v>1</v>
      </c>
      <c r="BC853" s="31" t="s">
        <v>11801</v>
      </c>
      <c r="BD853" s="31" t="s">
        <v>11802</v>
      </c>
      <c r="BE853" s="31" t="s">
        <v>11718</v>
      </c>
      <c r="BF853" s="32">
        <f t="shared" si="135"/>
        <v>-0.4323348300605</v>
      </c>
      <c r="BG853" s="32">
        <f t="shared" si="136"/>
        <v>0.15149408267450001</v>
      </c>
      <c r="BH853" s="33">
        <v>0.05</v>
      </c>
      <c r="BI853" s="33">
        <v>0.05</v>
      </c>
      <c r="BJ853" s="32" t="s">
        <v>133</v>
      </c>
      <c r="BK853" s="32" t="s">
        <v>133</v>
      </c>
      <c r="BL853" s="32" t="s">
        <v>133</v>
      </c>
      <c r="BM853" s="34" t="s">
        <v>133</v>
      </c>
      <c r="BN853" s="34" t="s">
        <v>133</v>
      </c>
      <c r="BO853" s="34" t="s">
        <v>133</v>
      </c>
      <c r="BP853" s="34" t="s">
        <v>133</v>
      </c>
      <c r="BQ853" s="16">
        <f t="shared" si="113"/>
        <v>-0.60766516993950004</v>
      </c>
      <c r="BR853" s="16">
        <f t="shared" si="114"/>
        <v>0.21806067294537146</v>
      </c>
      <c r="BS853" s="16">
        <f t="shared" si="115"/>
        <v>0.21806067294537146</v>
      </c>
      <c r="BT853" s="35" t="s">
        <v>133</v>
      </c>
      <c r="BU853" s="35" t="s">
        <v>133</v>
      </c>
      <c r="BV853" s="35" t="s">
        <v>133</v>
      </c>
      <c r="BW853" s="35" t="s">
        <v>133</v>
      </c>
      <c r="BX853" s="36">
        <v>0</v>
      </c>
      <c r="BY853" s="37" t="s">
        <v>133</v>
      </c>
      <c r="BZ853" s="38" t="s">
        <v>11811</v>
      </c>
    </row>
    <row r="854" spans="1:78" ht="50.1" customHeight="1">
      <c r="A854" s="19" t="s">
        <v>1944</v>
      </c>
      <c r="B854" s="20" t="s">
        <v>11720</v>
      </c>
      <c r="C854" s="21">
        <v>7</v>
      </c>
      <c r="D854" s="21" t="s">
        <v>11721</v>
      </c>
      <c r="E854" s="40" t="s">
        <v>11734</v>
      </c>
      <c r="F854" s="40" t="s">
        <v>11735</v>
      </c>
      <c r="G854" s="41" t="s">
        <v>42</v>
      </c>
      <c r="H854" s="22" t="s">
        <v>133</v>
      </c>
      <c r="I854" s="22" t="s">
        <v>133</v>
      </c>
      <c r="J854" s="23">
        <v>93</v>
      </c>
      <c r="K854" s="23">
        <v>3</v>
      </c>
      <c r="L854" s="23">
        <v>3</v>
      </c>
      <c r="M854" s="24" t="s">
        <v>132</v>
      </c>
      <c r="N854" s="25" t="s">
        <v>133</v>
      </c>
      <c r="O854" s="25" t="s">
        <v>133</v>
      </c>
      <c r="P854" s="25" t="s">
        <v>133</v>
      </c>
      <c r="Q854" s="25" t="s">
        <v>133</v>
      </c>
      <c r="R854" s="25" t="s">
        <v>133</v>
      </c>
      <c r="S854" s="44" t="s">
        <v>133</v>
      </c>
      <c r="T854" s="26" t="s">
        <v>11799</v>
      </c>
      <c r="U854" s="27" t="s">
        <v>11810</v>
      </c>
      <c r="V854" s="27" t="s">
        <v>133</v>
      </c>
      <c r="W854" s="27" t="s">
        <v>133</v>
      </c>
      <c r="X854" s="27" t="s">
        <v>133</v>
      </c>
      <c r="Y854" s="27" t="s">
        <v>133</v>
      </c>
      <c r="Z854" s="27" t="s">
        <v>133</v>
      </c>
      <c r="AA854" s="27" t="s">
        <v>133</v>
      </c>
      <c r="AB854" s="28" t="s">
        <v>133</v>
      </c>
      <c r="AC854" s="28" t="s">
        <v>133</v>
      </c>
      <c r="AD854" s="28">
        <v>0.03</v>
      </c>
      <c r="AE854" s="28">
        <v>1.5</v>
      </c>
      <c r="AF854" s="28">
        <v>0.02</v>
      </c>
      <c r="AG854" s="39" t="s">
        <v>133</v>
      </c>
      <c r="AH854" s="39" t="s">
        <v>133</v>
      </c>
      <c r="AI854" s="39" t="s">
        <v>133</v>
      </c>
      <c r="AJ854" s="39" t="s">
        <v>133</v>
      </c>
      <c r="AK854" s="39" t="s">
        <v>133</v>
      </c>
      <c r="AL854" s="39">
        <v>-1.1599999999999999</v>
      </c>
      <c r="AM854" s="45" t="s">
        <v>11800</v>
      </c>
      <c r="AN854" s="15">
        <v>0.14000000000000001</v>
      </c>
      <c r="AO854" s="15">
        <v>0.14000000000000001</v>
      </c>
      <c r="AP854" s="47">
        <v>-0.58382891273500004</v>
      </c>
      <c r="AQ854" s="29" t="s">
        <v>133</v>
      </c>
      <c r="AR854" s="29" t="s">
        <v>133</v>
      </c>
      <c r="AS854" s="148">
        <v>-0.34188018798399999</v>
      </c>
      <c r="AT854" s="148">
        <v>-0.28084074738600001</v>
      </c>
      <c r="AU854" s="48">
        <v>1.01980096185E-3</v>
      </c>
      <c r="AV854" s="47">
        <v>0.28288034931</v>
      </c>
      <c r="AW854" s="47">
        <v>0.34270493968100002</v>
      </c>
      <c r="AX854" s="29">
        <v>0.4</v>
      </c>
      <c r="AY854" s="29">
        <v>1.1000000000000001</v>
      </c>
      <c r="AZ854" s="47">
        <v>0.582134107874</v>
      </c>
      <c r="BA854" s="30">
        <v>0</v>
      </c>
      <c r="BB854" s="42">
        <v>1</v>
      </c>
      <c r="BC854" s="31" t="s">
        <v>11801</v>
      </c>
      <c r="BD854" s="31" t="s">
        <v>11802</v>
      </c>
      <c r="BE854" s="31" t="s">
        <v>11718</v>
      </c>
      <c r="BF854" s="32">
        <f t="shared" si="135"/>
        <v>-0.4323348300605</v>
      </c>
      <c r="BG854" s="32">
        <f t="shared" si="136"/>
        <v>0.15149408267450001</v>
      </c>
      <c r="BH854" s="33">
        <v>0.05</v>
      </c>
      <c r="BI854" s="33">
        <v>0.05</v>
      </c>
      <c r="BJ854" s="32" t="s">
        <v>133</v>
      </c>
      <c r="BK854" s="32" t="s">
        <v>133</v>
      </c>
      <c r="BL854" s="32" t="s">
        <v>133</v>
      </c>
      <c r="BM854" s="34" t="s">
        <v>133</v>
      </c>
      <c r="BN854" s="34" t="s">
        <v>133</v>
      </c>
      <c r="BO854" s="34" t="s">
        <v>133</v>
      </c>
      <c r="BP854" s="34" t="s">
        <v>133</v>
      </c>
      <c r="BQ854" s="16">
        <f t="shared" si="113"/>
        <v>-0.72766516993949992</v>
      </c>
      <c r="BR854" s="16">
        <f t="shared" si="114"/>
        <v>0.21806067294537146</v>
      </c>
      <c r="BS854" s="16">
        <f t="shared" si="115"/>
        <v>0.21806067294537146</v>
      </c>
      <c r="BT854" s="35" t="s">
        <v>133</v>
      </c>
      <c r="BU854" s="35" t="s">
        <v>133</v>
      </c>
      <c r="BV854" s="35" t="s">
        <v>133</v>
      </c>
      <c r="BW854" s="35" t="s">
        <v>133</v>
      </c>
      <c r="BX854" s="36">
        <v>0</v>
      </c>
      <c r="BY854" s="37" t="s">
        <v>133</v>
      </c>
      <c r="BZ854" s="38" t="s">
        <v>11811</v>
      </c>
    </row>
    <row r="855" spans="1:78" ht="50.1" customHeight="1">
      <c r="A855" s="19" t="s">
        <v>1945</v>
      </c>
      <c r="B855" s="20" t="s">
        <v>11720</v>
      </c>
      <c r="C855" s="21">
        <v>7</v>
      </c>
      <c r="D855" s="21" t="s">
        <v>11721</v>
      </c>
      <c r="E855" s="40" t="s">
        <v>11736</v>
      </c>
      <c r="F855" s="40" t="s">
        <v>11737</v>
      </c>
      <c r="G855" s="41" t="s">
        <v>42</v>
      </c>
      <c r="H855" s="22" t="s">
        <v>133</v>
      </c>
      <c r="I855" s="22" t="s">
        <v>133</v>
      </c>
      <c r="J855" s="23">
        <v>193</v>
      </c>
      <c r="K855" s="23">
        <v>3</v>
      </c>
      <c r="L855" s="23">
        <v>3</v>
      </c>
      <c r="M855" s="24" t="s">
        <v>132</v>
      </c>
      <c r="N855" s="25" t="s">
        <v>133</v>
      </c>
      <c r="O855" s="25" t="s">
        <v>133</v>
      </c>
      <c r="P855" s="25" t="s">
        <v>133</v>
      </c>
      <c r="Q855" s="25" t="s">
        <v>133</v>
      </c>
      <c r="R855" s="25" t="s">
        <v>133</v>
      </c>
      <c r="S855" s="44" t="s">
        <v>133</v>
      </c>
      <c r="T855" s="26" t="s">
        <v>11799</v>
      </c>
      <c r="U855" s="27" t="s">
        <v>11810</v>
      </c>
      <c r="V855" s="27" t="s">
        <v>133</v>
      </c>
      <c r="W855" s="27" t="s">
        <v>133</v>
      </c>
      <c r="X855" s="27" t="s">
        <v>133</v>
      </c>
      <c r="Y855" s="27" t="s">
        <v>133</v>
      </c>
      <c r="Z855" s="27" t="s">
        <v>133</v>
      </c>
      <c r="AA855" s="27" t="s">
        <v>133</v>
      </c>
      <c r="AB855" s="28" t="s">
        <v>133</v>
      </c>
      <c r="AC855" s="28" t="s">
        <v>133</v>
      </c>
      <c r="AD855" s="28">
        <v>0.03</v>
      </c>
      <c r="AE855" s="28">
        <v>1.5</v>
      </c>
      <c r="AF855" s="28">
        <v>0.02</v>
      </c>
      <c r="AG855" s="39" t="s">
        <v>133</v>
      </c>
      <c r="AH855" s="39" t="s">
        <v>133</v>
      </c>
      <c r="AI855" s="39" t="s">
        <v>133</v>
      </c>
      <c r="AJ855" s="39" t="s">
        <v>133</v>
      </c>
      <c r="AK855" s="39" t="s">
        <v>133</v>
      </c>
      <c r="AL855" s="39">
        <v>-1.44</v>
      </c>
      <c r="AM855" s="45" t="s">
        <v>11800</v>
      </c>
      <c r="AN855" s="15">
        <v>0.14000000000000001</v>
      </c>
      <c r="AO855" s="15">
        <v>0.14000000000000001</v>
      </c>
      <c r="AP855" s="47">
        <v>-0.58382891273500004</v>
      </c>
      <c r="AQ855" s="29" t="s">
        <v>133</v>
      </c>
      <c r="AR855" s="29" t="s">
        <v>133</v>
      </c>
      <c r="AS855" s="148">
        <v>-0.34188018798399999</v>
      </c>
      <c r="AT855" s="148">
        <v>-0.28084074738600001</v>
      </c>
      <c r="AU855" s="48">
        <v>1.01980096185E-3</v>
      </c>
      <c r="AV855" s="47">
        <v>0.28288034931</v>
      </c>
      <c r="AW855" s="47">
        <v>0.34270493968100002</v>
      </c>
      <c r="AX855" s="29">
        <v>0.4</v>
      </c>
      <c r="AY855" s="29">
        <v>1.1000000000000001</v>
      </c>
      <c r="AZ855" s="47">
        <v>0.582134107874</v>
      </c>
      <c r="BA855" s="30">
        <v>0</v>
      </c>
      <c r="BB855" s="42">
        <v>1</v>
      </c>
      <c r="BC855" s="31" t="s">
        <v>11801</v>
      </c>
      <c r="BD855" s="31" t="s">
        <v>11802</v>
      </c>
      <c r="BE855" s="31" t="s">
        <v>11718</v>
      </c>
      <c r="BF855" s="32">
        <f t="shared" si="135"/>
        <v>-0.4323348300605</v>
      </c>
      <c r="BG855" s="32">
        <f t="shared" si="136"/>
        <v>0.15149408267450001</v>
      </c>
      <c r="BH855" s="33">
        <v>0.05</v>
      </c>
      <c r="BI855" s="33">
        <v>0.05</v>
      </c>
      <c r="BJ855" s="32" t="s">
        <v>133</v>
      </c>
      <c r="BK855" s="32" t="s">
        <v>133</v>
      </c>
      <c r="BL855" s="32" t="s">
        <v>133</v>
      </c>
      <c r="BM855" s="34" t="s">
        <v>133</v>
      </c>
      <c r="BN855" s="34" t="s">
        <v>133</v>
      </c>
      <c r="BO855" s="34" t="s">
        <v>133</v>
      </c>
      <c r="BP855" s="34" t="s">
        <v>133</v>
      </c>
      <c r="BQ855" s="16">
        <f t="shared" si="113"/>
        <v>-1.0076651699395001</v>
      </c>
      <c r="BR855" s="16">
        <f t="shared" si="114"/>
        <v>0.21806067294537146</v>
      </c>
      <c r="BS855" s="16">
        <f t="shared" si="115"/>
        <v>0.21806067294537146</v>
      </c>
      <c r="BT855" s="35" t="s">
        <v>133</v>
      </c>
      <c r="BU855" s="35" t="s">
        <v>133</v>
      </c>
      <c r="BV855" s="35" t="s">
        <v>133</v>
      </c>
      <c r="BW855" s="35" t="s">
        <v>133</v>
      </c>
      <c r="BX855" s="36">
        <v>0</v>
      </c>
      <c r="BY855" s="37" t="s">
        <v>133</v>
      </c>
      <c r="BZ855" s="38" t="s">
        <v>11811</v>
      </c>
    </row>
    <row r="856" spans="1:78" ht="50.1" customHeight="1">
      <c r="A856" s="19" t="s">
        <v>1946</v>
      </c>
      <c r="B856" s="20" t="s">
        <v>11720</v>
      </c>
      <c r="C856" s="21">
        <v>7</v>
      </c>
      <c r="D856" s="21" t="s">
        <v>11721</v>
      </c>
      <c r="E856" s="40" t="s">
        <v>11738</v>
      </c>
      <c r="F856" s="40" t="s">
        <v>11739</v>
      </c>
      <c r="G856" s="41" t="s">
        <v>42</v>
      </c>
      <c r="H856" s="22">
        <v>2003</v>
      </c>
      <c r="I856" s="22">
        <v>52</v>
      </c>
      <c r="J856" s="23">
        <v>1716</v>
      </c>
      <c r="K856" s="23">
        <v>8</v>
      </c>
      <c r="L856" s="23">
        <v>8</v>
      </c>
      <c r="M856" s="24" t="s">
        <v>132</v>
      </c>
      <c r="N856" s="25" t="s">
        <v>133</v>
      </c>
      <c r="O856" s="25" t="s">
        <v>133</v>
      </c>
      <c r="P856" s="25" t="s">
        <v>133</v>
      </c>
      <c r="Q856" s="25" t="s">
        <v>133</v>
      </c>
      <c r="R856" s="25" t="s">
        <v>133</v>
      </c>
      <c r="S856" s="44" t="s">
        <v>133</v>
      </c>
      <c r="T856" s="26" t="s">
        <v>11799</v>
      </c>
      <c r="U856" s="27" t="s">
        <v>11810</v>
      </c>
      <c r="V856" s="27" t="s">
        <v>133</v>
      </c>
      <c r="W856" s="27" t="s">
        <v>133</v>
      </c>
      <c r="X856" s="27" t="s">
        <v>133</v>
      </c>
      <c r="Y856" s="27" t="s">
        <v>133</v>
      </c>
      <c r="Z856" s="27" t="s">
        <v>133</v>
      </c>
      <c r="AA856" s="27" t="s">
        <v>133</v>
      </c>
      <c r="AB856" s="28" t="s">
        <v>133</v>
      </c>
      <c r="AC856" s="28" t="s">
        <v>133</v>
      </c>
      <c r="AD856" s="28">
        <v>0.03</v>
      </c>
      <c r="AE856" s="28">
        <v>1.5</v>
      </c>
      <c r="AF856" s="28">
        <v>0.02</v>
      </c>
      <c r="AG856" s="39" t="s">
        <v>133</v>
      </c>
      <c r="AH856" s="39" t="s">
        <v>133</v>
      </c>
      <c r="AI856" s="39" t="s">
        <v>133</v>
      </c>
      <c r="AJ856" s="39" t="s">
        <v>133</v>
      </c>
      <c r="AK856" s="39" t="s">
        <v>133</v>
      </c>
      <c r="AL856" s="39">
        <v>-1.39</v>
      </c>
      <c r="AM856" s="45" t="s">
        <v>11800</v>
      </c>
      <c r="AN856" s="15">
        <v>0.14000000000000001</v>
      </c>
      <c r="AO856" s="15">
        <v>0.14000000000000001</v>
      </c>
      <c r="AP856" s="47">
        <v>-0.58382891273500004</v>
      </c>
      <c r="AQ856" s="29" t="s">
        <v>133</v>
      </c>
      <c r="AR856" s="29" t="s">
        <v>133</v>
      </c>
      <c r="AS856" s="148">
        <v>-0.34188018798399999</v>
      </c>
      <c r="AT856" s="148">
        <v>-0.28084074738600001</v>
      </c>
      <c r="AU856" s="48">
        <v>1.01980096185E-3</v>
      </c>
      <c r="AV856" s="47">
        <v>0.28288034931</v>
      </c>
      <c r="AW856" s="47">
        <v>0.34270493968100002</v>
      </c>
      <c r="AX856" s="29">
        <v>0.4</v>
      </c>
      <c r="AY856" s="29">
        <v>1.1000000000000001</v>
      </c>
      <c r="AZ856" s="47">
        <v>0.582134107874</v>
      </c>
      <c r="BA856" s="30">
        <v>0</v>
      </c>
      <c r="BB856" s="42">
        <v>1</v>
      </c>
      <c r="BC856" s="31" t="s">
        <v>11801</v>
      </c>
      <c r="BD856" s="31" t="s">
        <v>11802</v>
      </c>
      <c r="BE856" s="31" t="s">
        <v>11718</v>
      </c>
      <c r="BF856" s="32">
        <f t="shared" si="135"/>
        <v>-0.4323348300605</v>
      </c>
      <c r="BG856" s="32">
        <f t="shared" si="136"/>
        <v>0.15149408267450001</v>
      </c>
      <c r="BH856" s="33">
        <v>0.05</v>
      </c>
      <c r="BI856" s="33">
        <v>0.05</v>
      </c>
      <c r="BJ856" s="32" t="s">
        <v>133</v>
      </c>
      <c r="BK856" s="32" t="s">
        <v>133</v>
      </c>
      <c r="BL856" s="32" t="s">
        <v>133</v>
      </c>
      <c r="BM856" s="34" t="s">
        <v>133</v>
      </c>
      <c r="BN856" s="34" t="s">
        <v>133</v>
      </c>
      <c r="BO856" s="34" t="s">
        <v>133</v>
      </c>
      <c r="BP856" s="34" t="s">
        <v>133</v>
      </c>
      <c r="BQ856" s="16">
        <f t="shared" si="113"/>
        <v>-0.95766516993949991</v>
      </c>
      <c r="BR856" s="16">
        <f t="shared" si="114"/>
        <v>0.21806067294537146</v>
      </c>
      <c r="BS856" s="16">
        <f t="shared" si="115"/>
        <v>0.21806067294537146</v>
      </c>
      <c r="BT856" s="35" t="s">
        <v>133</v>
      </c>
      <c r="BU856" s="35" t="s">
        <v>133</v>
      </c>
      <c r="BV856" s="35" t="s">
        <v>133</v>
      </c>
      <c r="BW856" s="35" t="s">
        <v>133</v>
      </c>
      <c r="BX856" s="36">
        <v>0</v>
      </c>
      <c r="BY856" s="37" t="s">
        <v>133</v>
      </c>
      <c r="BZ856" s="38" t="s">
        <v>11812</v>
      </c>
    </row>
    <row r="857" spans="1:78" ht="50.1" customHeight="1">
      <c r="A857" s="19" t="s">
        <v>1947</v>
      </c>
      <c r="B857" s="20" t="s">
        <v>11720</v>
      </c>
      <c r="C857" s="21">
        <v>7</v>
      </c>
      <c r="D857" s="21" t="s">
        <v>11721</v>
      </c>
      <c r="E857" s="40" t="s">
        <v>11740</v>
      </c>
      <c r="F857" s="40" t="s">
        <v>11741</v>
      </c>
      <c r="G857" s="41" t="s">
        <v>42</v>
      </c>
      <c r="H857" s="22">
        <v>1849</v>
      </c>
      <c r="I857" s="22">
        <v>46</v>
      </c>
      <c r="J857" s="23">
        <v>1570</v>
      </c>
      <c r="K857" s="23">
        <v>6</v>
      </c>
      <c r="L857" s="23">
        <v>6</v>
      </c>
      <c r="M857" s="24" t="s">
        <v>132</v>
      </c>
      <c r="N857" s="25" t="s">
        <v>133</v>
      </c>
      <c r="O857" s="25" t="s">
        <v>133</v>
      </c>
      <c r="P857" s="25" t="s">
        <v>133</v>
      </c>
      <c r="Q857" s="25" t="s">
        <v>133</v>
      </c>
      <c r="R857" s="25" t="s">
        <v>133</v>
      </c>
      <c r="S857" s="44" t="s">
        <v>133</v>
      </c>
      <c r="T857" s="26" t="s">
        <v>11799</v>
      </c>
      <c r="U857" s="27" t="s">
        <v>11810</v>
      </c>
      <c r="V857" s="27" t="s">
        <v>133</v>
      </c>
      <c r="W857" s="27" t="s">
        <v>133</v>
      </c>
      <c r="X857" s="27" t="s">
        <v>133</v>
      </c>
      <c r="Y857" s="27" t="s">
        <v>133</v>
      </c>
      <c r="Z857" s="27" t="s">
        <v>133</v>
      </c>
      <c r="AA857" s="27" t="s">
        <v>133</v>
      </c>
      <c r="AB857" s="28" t="s">
        <v>133</v>
      </c>
      <c r="AC857" s="28" t="s">
        <v>133</v>
      </c>
      <c r="AD857" s="28">
        <v>0.03</v>
      </c>
      <c r="AE857" s="28">
        <v>1.5</v>
      </c>
      <c r="AF857" s="28">
        <v>0.02</v>
      </c>
      <c r="AG857" s="39" t="s">
        <v>133</v>
      </c>
      <c r="AH857" s="39" t="s">
        <v>133</v>
      </c>
      <c r="AI857" s="39" t="s">
        <v>133</v>
      </c>
      <c r="AJ857" s="39" t="s">
        <v>133</v>
      </c>
      <c r="AK857" s="39" t="s">
        <v>133</v>
      </c>
      <c r="AL857" s="39">
        <v>-1.07</v>
      </c>
      <c r="AM857" s="45" t="s">
        <v>11800</v>
      </c>
      <c r="AN857" s="15">
        <v>0.14000000000000001</v>
      </c>
      <c r="AO857" s="15">
        <v>0.14000000000000001</v>
      </c>
      <c r="AP857" s="47">
        <v>-0.58382891273500004</v>
      </c>
      <c r="AQ857" s="29" t="s">
        <v>133</v>
      </c>
      <c r="AR857" s="29" t="s">
        <v>133</v>
      </c>
      <c r="AS857" s="148">
        <v>-0.34188018798399999</v>
      </c>
      <c r="AT857" s="148">
        <v>-0.28084074738600001</v>
      </c>
      <c r="AU857" s="48">
        <v>1.01980096185E-3</v>
      </c>
      <c r="AV857" s="47">
        <v>0.28288034931</v>
      </c>
      <c r="AW857" s="47">
        <v>0.34270493968100002</v>
      </c>
      <c r="AX857" s="29">
        <v>0.4</v>
      </c>
      <c r="AY857" s="29">
        <v>1.1000000000000001</v>
      </c>
      <c r="AZ857" s="47">
        <v>0.582134107874</v>
      </c>
      <c r="BA857" s="30">
        <v>0</v>
      </c>
      <c r="BB857" s="42">
        <v>1</v>
      </c>
      <c r="BC857" s="31" t="s">
        <v>11801</v>
      </c>
      <c r="BD857" s="31" t="s">
        <v>11802</v>
      </c>
      <c r="BE857" s="31" t="s">
        <v>11718</v>
      </c>
      <c r="BF857" s="32">
        <f t="shared" si="135"/>
        <v>-0.4323348300605</v>
      </c>
      <c r="BG857" s="32">
        <f t="shared" si="136"/>
        <v>0.15149408267450001</v>
      </c>
      <c r="BH857" s="33">
        <v>0.05</v>
      </c>
      <c r="BI857" s="33">
        <v>0.05</v>
      </c>
      <c r="BJ857" s="32" t="s">
        <v>133</v>
      </c>
      <c r="BK857" s="32" t="s">
        <v>133</v>
      </c>
      <c r="BL857" s="32" t="s">
        <v>133</v>
      </c>
      <c r="BM857" s="34" t="s">
        <v>133</v>
      </c>
      <c r="BN857" s="34" t="s">
        <v>133</v>
      </c>
      <c r="BO857" s="34" t="s">
        <v>133</v>
      </c>
      <c r="BP857" s="34" t="s">
        <v>133</v>
      </c>
      <c r="BQ857" s="16">
        <f t="shared" si="113"/>
        <v>-0.63766516993950006</v>
      </c>
      <c r="BR857" s="16">
        <f t="shared" si="114"/>
        <v>0.21806067294537146</v>
      </c>
      <c r="BS857" s="16">
        <f t="shared" si="115"/>
        <v>0.21806067294537146</v>
      </c>
      <c r="BT857" s="35" t="s">
        <v>133</v>
      </c>
      <c r="BU857" s="35" t="s">
        <v>133</v>
      </c>
      <c r="BV857" s="35" t="s">
        <v>133</v>
      </c>
      <c r="BW857" s="35" t="s">
        <v>133</v>
      </c>
      <c r="BX857" s="36">
        <v>0</v>
      </c>
      <c r="BY857" s="37" t="s">
        <v>133</v>
      </c>
      <c r="BZ857" s="38" t="s">
        <v>11812</v>
      </c>
    </row>
    <row r="858" spans="1:78" ht="50.1" customHeight="1">
      <c r="A858" s="19" t="s">
        <v>1948</v>
      </c>
      <c r="B858" s="20" t="s">
        <v>11720</v>
      </c>
      <c r="C858" s="21">
        <v>7</v>
      </c>
      <c r="D858" s="21" t="s">
        <v>11721</v>
      </c>
      <c r="E858" s="40" t="s">
        <v>11742</v>
      </c>
      <c r="F858" s="40" t="s">
        <v>11743</v>
      </c>
      <c r="G858" s="41" t="s">
        <v>42</v>
      </c>
      <c r="H858" s="22" t="s">
        <v>133</v>
      </c>
      <c r="I858" s="22" t="s">
        <v>133</v>
      </c>
      <c r="J858" s="23">
        <v>1444</v>
      </c>
      <c r="K858" s="23">
        <v>5</v>
      </c>
      <c r="L858" s="23">
        <v>5</v>
      </c>
      <c r="M858" s="24" t="s">
        <v>132</v>
      </c>
      <c r="N858" s="25" t="s">
        <v>133</v>
      </c>
      <c r="O858" s="25" t="s">
        <v>133</v>
      </c>
      <c r="P858" s="25" t="s">
        <v>133</v>
      </c>
      <c r="Q858" s="25" t="s">
        <v>133</v>
      </c>
      <c r="R858" s="25" t="s">
        <v>133</v>
      </c>
      <c r="S858" s="44" t="s">
        <v>133</v>
      </c>
      <c r="T858" s="26" t="s">
        <v>11799</v>
      </c>
      <c r="U858" s="27" t="s">
        <v>11810</v>
      </c>
      <c r="V858" s="27" t="s">
        <v>133</v>
      </c>
      <c r="W858" s="27" t="s">
        <v>133</v>
      </c>
      <c r="X858" s="27" t="s">
        <v>133</v>
      </c>
      <c r="Y858" s="27" t="s">
        <v>133</v>
      </c>
      <c r="Z858" s="27" t="s">
        <v>133</v>
      </c>
      <c r="AA858" s="27" t="s">
        <v>133</v>
      </c>
      <c r="AB858" s="28" t="s">
        <v>133</v>
      </c>
      <c r="AC858" s="28" t="s">
        <v>133</v>
      </c>
      <c r="AD858" s="28">
        <v>0.03</v>
      </c>
      <c r="AE858" s="28">
        <v>1.5</v>
      </c>
      <c r="AF858" s="28">
        <v>0.02</v>
      </c>
      <c r="AG858" s="39" t="s">
        <v>133</v>
      </c>
      <c r="AH858" s="39" t="s">
        <v>133</v>
      </c>
      <c r="AI858" s="39" t="s">
        <v>133</v>
      </c>
      <c r="AJ858" s="39" t="s">
        <v>133</v>
      </c>
      <c r="AK858" s="39" t="s">
        <v>133</v>
      </c>
      <c r="AL858" s="39">
        <v>-1.02</v>
      </c>
      <c r="AM858" s="45" t="s">
        <v>11800</v>
      </c>
      <c r="AN858" s="15">
        <v>0.14000000000000001</v>
      </c>
      <c r="AO858" s="15">
        <v>0.14000000000000001</v>
      </c>
      <c r="AP858" s="47">
        <v>-0.58382891273500004</v>
      </c>
      <c r="AQ858" s="29" t="s">
        <v>133</v>
      </c>
      <c r="AR858" s="29" t="s">
        <v>133</v>
      </c>
      <c r="AS858" s="148">
        <v>-0.34188018798399999</v>
      </c>
      <c r="AT858" s="148">
        <v>-0.28084074738600001</v>
      </c>
      <c r="AU858" s="48">
        <v>1.01980096185E-3</v>
      </c>
      <c r="AV858" s="47">
        <v>0.28288034931</v>
      </c>
      <c r="AW858" s="47">
        <v>0.34270493968100002</v>
      </c>
      <c r="AX858" s="29">
        <v>0.4</v>
      </c>
      <c r="AY858" s="29">
        <v>1.1000000000000001</v>
      </c>
      <c r="AZ858" s="47">
        <v>0.582134107874</v>
      </c>
      <c r="BA858" s="30">
        <v>0</v>
      </c>
      <c r="BB858" s="42">
        <v>1</v>
      </c>
      <c r="BC858" s="31" t="s">
        <v>11801</v>
      </c>
      <c r="BD858" s="31" t="s">
        <v>11802</v>
      </c>
      <c r="BE858" s="31" t="s">
        <v>11718</v>
      </c>
      <c r="BF858" s="32">
        <f t="shared" si="135"/>
        <v>-0.4323348300605</v>
      </c>
      <c r="BG858" s="32">
        <f t="shared" si="136"/>
        <v>0.15149408267450001</v>
      </c>
      <c r="BH858" s="33">
        <v>0.05</v>
      </c>
      <c r="BI858" s="33">
        <v>0.05</v>
      </c>
      <c r="BJ858" s="32" t="s">
        <v>133</v>
      </c>
      <c r="BK858" s="32" t="s">
        <v>133</v>
      </c>
      <c r="BL858" s="32" t="s">
        <v>133</v>
      </c>
      <c r="BM858" s="34" t="s">
        <v>133</v>
      </c>
      <c r="BN858" s="34" t="s">
        <v>133</v>
      </c>
      <c r="BO858" s="34" t="s">
        <v>133</v>
      </c>
      <c r="BP858" s="34" t="s">
        <v>133</v>
      </c>
      <c r="BQ858" s="16">
        <f t="shared" si="113"/>
        <v>-0.58766516993950002</v>
      </c>
      <c r="BR858" s="16">
        <f t="shared" si="114"/>
        <v>0.21806067294537146</v>
      </c>
      <c r="BS858" s="16">
        <f t="shared" si="115"/>
        <v>0.21806067294537146</v>
      </c>
      <c r="BT858" s="35" t="s">
        <v>133</v>
      </c>
      <c r="BU858" s="35" t="s">
        <v>133</v>
      </c>
      <c r="BV858" s="35" t="s">
        <v>133</v>
      </c>
      <c r="BW858" s="35" t="s">
        <v>133</v>
      </c>
      <c r="BX858" s="36">
        <v>0</v>
      </c>
      <c r="BY858" s="37" t="s">
        <v>133</v>
      </c>
      <c r="BZ858" s="38" t="s">
        <v>11811</v>
      </c>
    </row>
    <row r="859" spans="1:78" ht="50.1" customHeight="1">
      <c r="A859" s="19" t="s">
        <v>1949</v>
      </c>
      <c r="B859" s="20" t="s">
        <v>11720</v>
      </c>
      <c r="C859" s="21">
        <v>7</v>
      </c>
      <c r="D859" s="21" t="s">
        <v>11721</v>
      </c>
      <c r="E859" s="40" t="s">
        <v>11744</v>
      </c>
      <c r="F859" s="40" t="s">
        <v>11745</v>
      </c>
      <c r="G859" s="41" t="s">
        <v>42</v>
      </c>
      <c r="H859" s="22" t="s">
        <v>133</v>
      </c>
      <c r="I859" s="22" t="s">
        <v>133</v>
      </c>
      <c r="J859" s="23">
        <v>1428</v>
      </c>
      <c r="K859" s="23">
        <v>5</v>
      </c>
      <c r="L859" s="23">
        <v>5</v>
      </c>
      <c r="M859" s="24" t="s">
        <v>132</v>
      </c>
      <c r="N859" s="25" t="s">
        <v>133</v>
      </c>
      <c r="O859" s="25" t="s">
        <v>133</v>
      </c>
      <c r="P859" s="25" t="s">
        <v>133</v>
      </c>
      <c r="Q859" s="25" t="s">
        <v>133</v>
      </c>
      <c r="R859" s="25" t="s">
        <v>133</v>
      </c>
      <c r="S859" s="44" t="s">
        <v>133</v>
      </c>
      <c r="T859" s="26" t="s">
        <v>11799</v>
      </c>
      <c r="U859" s="27" t="s">
        <v>11810</v>
      </c>
      <c r="V859" s="27" t="s">
        <v>133</v>
      </c>
      <c r="W859" s="27" t="s">
        <v>133</v>
      </c>
      <c r="X859" s="27" t="s">
        <v>133</v>
      </c>
      <c r="Y859" s="27" t="s">
        <v>133</v>
      </c>
      <c r="Z859" s="27" t="s">
        <v>133</v>
      </c>
      <c r="AA859" s="27" t="s">
        <v>133</v>
      </c>
      <c r="AB859" s="28" t="s">
        <v>133</v>
      </c>
      <c r="AC859" s="28" t="s">
        <v>133</v>
      </c>
      <c r="AD859" s="28">
        <v>0.03</v>
      </c>
      <c r="AE859" s="28">
        <v>1.5</v>
      </c>
      <c r="AF859" s="28">
        <v>0.02</v>
      </c>
      <c r="AG859" s="39" t="s">
        <v>133</v>
      </c>
      <c r="AH859" s="39" t="s">
        <v>133</v>
      </c>
      <c r="AI859" s="39" t="s">
        <v>133</v>
      </c>
      <c r="AJ859" s="39" t="s">
        <v>133</v>
      </c>
      <c r="AK859" s="39" t="s">
        <v>133</v>
      </c>
      <c r="AL859" s="39">
        <v>-1.21</v>
      </c>
      <c r="AM859" s="45" t="s">
        <v>11800</v>
      </c>
      <c r="AN859" s="15">
        <v>0.14000000000000001</v>
      </c>
      <c r="AO859" s="15">
        <v>0.14000000000000001</v>
      </c>
      <c r="AP859" s="47">
        <v>-0.58382891273500004</v>
      </c>
      <c r="AQ859" s="29" t="s">
        <v>133</v>
      </c>
      <c r="AR859" s="29" t="s">
        <v>133</v>
      </c>
      <c r="AS859" s="148">
        <v>-0.34188018798399999</v>
      </c>
      <c r="AT859" s="148">
        <v>-0.28084074738600001</v>
      </c>
      <c r="AU859" s="48">
        <v>1.01980096185E-3</v>
      </c>
      <c r="AV859" s="47">
        <v>0.28288034931</v>
      </c>
      <c r="AW859" s="47">
        <v>0.34270493968100002</v>
      </c>
      <c r="AX859" s="29">
        <v>0.4</v>
      </c>
      <c r="AY859" s="29">
        <v>1.1000000000000001</v>
      </c>
      <c r="AZ859" s="47">
        <v>0.582134107874</v>
      </c>
      <c r="BA859" s="30">
        <v>0</v>
      </c>
      <c r="BB859" s="42">
        <v>1</v>
      </c>
      <c r="BC859" s="31" t="s">
        <v>11801</v>
      </c>
      <c r="BD859" s="31" t="s">
        <v>11802</v>
      </c>
      <c r="BE859" s="31" t="s">
        <v>11718</v>
      </c>
      <c r="BF859" s="32">
        <f t="shared" si="135"/>
        <v>-0.4323348300605</v>
      </c>
      <c r="BG859" s="32">
        <f t="shared" si="136"/>
        <v>0.15149408267450001</v>
      </c>
      <c r="BH859" s="33">
        <v>0.05</v>
      </c>
      <c r="BI859" s="33">
        <v>0.05</v>
      </c>
      <c r="BJ859" s="32" t="s">
        <v>133</v>
      </c>
      <c r="BK859" s="32" t="s">
        <v>133</v>
      </c>
      <c r="BL859" s="32" t="s">
        <v>133</v>
      </c>
      <c r="BM859" s="34" t="s">
        <v>133</v>
      </c>
      <c r="BN859" s="34" t="s">
        <v>133</v>
      </c>
      <c r="BO859" s="34" t="s">
        <v>133</v>
      </c>
      <c r="BP859" s="34" t="s">
        <v>133</v>
      </c>
      <c r="BQ859" s="16">
        <f t="shared" ref="BQ859:BQ886" si="137">AL859-BF859</f>
        <v>-0.77766516993949997</v>
      </c>
      <c r="BR859" s="16">
        <f t="shared" ref="BR859:BR886" si="138">SQRT(SUMSQ(AN859,BG859,IF(OR(BH859="n/a",BH859="nd"),0,BH859),IF(OR(BI859="n/a",BI859="nd"),0,BI859)))</f>
        <v>0.21806067294537146</v>
      </c>
      <c r="BS859" s="16">
        <f t="shared" ref="BS859:BS886" si="139">SQRT(SUMSQ(AO859,BG859,IF(OR(BH859="n/a",BH859="nd"),0,BH859),IF(OR(BI859="n/a",BI859="nd"),0,BI859)))</f>
        <v>0.21806067294537146</v>
      </c>
      <c r="BT859" s="35" t="s">
        <v>133</v>
      </c>
      <c r="BU859" s="35" t="s">
        <v>133</v>
      </c>
      <c r="BV859" s="35" t="s">
        <v>133</v>
      </c>
      <c r="BW859" s="35" t="s">
        <v>133</v>
      </c>
      <c r="BX859" s="36">
        <v>0</v>
      </c>
      <c r="BY859" s="37" t="s">
        <v>133</v>
      </c>
      <c r="BZ859" s="38" t="s">
        <v>11811</v>
      </c>
    </row>
    <row r="860" spans="1:78" ht="50.1" customHeight="1">
      <c r="A860" s="19" t="s">
        <v>1950</v>
      </c>
      <c r="B860" s="20" t="s">
        <v>11720</v>
      </c>
      <c r="C860" s="21">
        <v>7</v>
      </c>
      <c r="D860" s="21" t="s">
        <v>11721</v>
      </c>
      <c r="E860" s="40" t="s">
        <v>11746</v>
      </c>
      <c r="F860" s="40" t="s">
        <v>11747</v>
      </c>
      <c r="G860" s="41" t="s">
        <v>42</v>
      </c>
      <c r="H860" s="22" t="s">
        <v>133</v>
      </c>
      <c r="I860" s="22" t="s">
        <v>133</v>
      </c>
      <c r="J860" s="23">
        <v>1435</v>
      </c>
      <c r="K860" s="23">
        <v>5</v>
      </c>
      <c r="L860" s="23">
        <v>5</v>
      </c>
      <c r="M860" s="24" t="s">
        <v>132</v>
      </c>
      <c r="N860" s="25" t="s">
        <v>133</v>
      </c>
      <c r="O860" s="25" t="s">
        <v>133</v>
      </c>
      <c r="P860" s="25" t="s">
        <v>133</v>
      </c>
      <c r="Q860" s="25" t="s">
        <v>133</v>
      </c>
      <c r="R860" s="25" t="s">
        <v>133</v>
      </c>
      <c r="S860" s="44" t="s">
        <v>133</v>
      </c>
      <c r="T860" s="26" t="s">
        <v>11799</v>
      </c>
      <c r="U860" s="27" t="s">
        <v>11810</v>
      </c>
      <c r="V860" s="27" t="s">
        <v>133</v>
      </c>
      <c r="W860" s="27" t="s">
        <v>133</v>
      </c>
      <c r="X860" s="27" t="s">
        <v>133</v>
      </c>
      <c r="Y860" s="27" t="s">
        <v>133</v>
      </c>
      <c r="Z860" s="27" t="s">
        <v>133</v>
      </c>
      <c r="AA860" s="27" t="s">
        <v>133</v>
      </c>
      <c r="AB860" s="28" t="s">
        <v>133</v>
      </c>
      <c r="AC860" s="28" t="s">
        <v>133</v>
      </c>
      <c r="AD860" s="28">
        <v>0.03</v>
      </c>
      <c r="AE860" s="28">
        <v>1.5</v>
      </c>
      <c r="AF860" s="28">
        <v>0.02</v>
      </c>
      <c r="AG860" s="39" t="s">
        <v>133</v>
      </c>
      <c r="AH860" s="39" t="s">
        <v>133</v>
      </c>
      <c r="AI860" s="39" t="s">
        <v>133</v>
      </c>
      <c r="AJ860" s="39" t="s">
        <v>133</v>
      </c>
      <c r="AK860" s="39" t="s">
        <v>133</v>
      </c>
      <c r="AL860" s="39">
        <v>-1.4</v>
      </c>
      <c r="AM860" s="45" t="s">
        <v>11800</v>
      </c>
      <c r="AN860" s="15">
        <v>0.14000000000000001</v>
      </c>
      <c r="AO860" s="15">
        <v>0.14000000000000001</v>
      </c>
      <c r="AP860" s="47">
        <v>-0.58382891273500004</v>
      </c>
      <c r="AQ860" s="29" t="s">
        <v>133</v>
      </c>
      <c r="AR860" s="29" t="s">
        <v>133</v>
      </c>
      <c r="AS860" s="148">
        <v>-0.34188018798399999</v>
      </c>
      <c r="AT860" s="148">
        <v>-0.28084074738600001</v>
      </c>
      <c r="AU860" s="48">
        <v>1.01980096185E-3</v>
      </c>
      <c r="AV860" s="47">
        <v>0.28288034931</v>
      </c>
      <c r="AW860" s="47">
        <v>0.34270493968100002</v>
      </c>
      <c r="AX860" s="29">
        <v>0.4</v>
      </c>
      <c r="AY860" s="29">
        <v>1.1000000000000001</v>
      </c>
      <c r="AZ860" s="47">
        <v>0.582134107874</v>
      </c>
      <c r="BA860" s="30">
        <v>0</v>
      </c>
      <c r="BB860" s="42">
        <v>1</v>
      </c>
      <c r="BC860" s="31" t="s">
        <v>11801</v>
      </c>
      <c r="BD860" s="31" t="s">
        <v>11802</v>
      </c>
      <c r="BE860" s="31" t="s">
        <v>11718</v>
      </c>
      <c r="BF860" s="32">
        <f t="shared" si="135"/>
        <v>-0.4323348300605</v>
      </c>
      <c r="BG860" s="32">
        <f t="shared" si="136"/>
        <v>0.15149408267450001</v>
      </c>
      <c r="BH860" s="33">
        <v>0.05</v>
      </c>
      <c r="BI860" s="33">
        <v>0.05</v>
      </c>
      <c r="BJ860" s="32" t="s">
        <v>133</v>
      </c>
      <c r="BK860" s="32" t="s">
        <v>133</v>
      </c>
      <c r="BL860" s="32" t="s">
        <v>133</v>
      </c>
      <c r="BM860" s="34" t="s">
        <v>133</v>
      </c>
      <c r="BN860" s="34" t="s">
        <v>133</v>
      </c>
      <c r="BO860" s="34" t="s">
        <v>133</v>
      </c>
      <c r="BP860" s="34" t="s">
        <v>133</v>
      </c>
      <c r="BQ860" s="16">
        <f t="shared" si="137"/>
        <v>-0.96766516993949991</v>
      </c>
      <c r="BR860" s="16">
        <f t="shared" si="138"/>
        <v>0.21806067294537146</v>
      </c>
      <c r="BS860" s="16">
        <f t="shared" si="139"/>
        <v>0.21806067294537146</v>
      </c>
      <c r="BT860" s="35" t="s">
        <v>133</v>
      </c>
      <c r="BU860" s="35" t="s">
        <v>133</v>
      </c>
      <c r="BV860" s="35" t="s">
        <v>133</v>
      </c>
      <c r="BW860" s="35" t="s">
        <v>133</v>
      </c>
      <c r="BX860" s="36">
        <v>0</v>
      </c>
      <c r="BY860" s="37" t="s">
        <v>133</v>
      </c>
      <c r="BZ860" s="38" t="s">
        <v>11811</v>
      </c>
    </row>
    <row r="861" spans="1:78" ht="50.1" customHeight="1">
      <c r="A861" s="19" t="s">
        <v>1951</v>
      </c>
      <c r="B861" s="20" t="s">
        <v>11720</v>
      </c>
      <c r="C861" s="21">
        <v>7</v>
      </c>
      <c r="D861" s="21" t="s">
        <v>11721</v>
      </c>
      <c r="E861" s="40" t="s">
        <v>11748</v>
      </c>
      <c r="F861" s="40" t="s">
        <v>11749</v>
      </c>
      <c r="G861" s="41" t="s">
        <v>42</v>
      </c>
      <c r="H861" s="22" t="s">
        <v>133</v>
      </c>
      <c r="I861" s="22" t="s">
        <v>133</v>
      </c>
      <c r="J861" s="23">
        <v>1607</v>
      </c>
      <c r="K861" s="23">
        <v>5</v>
      </c>
      <c r="L861" s="23">
        <v>5</v>
      </c>
      <c r="M861" s="24" t="s">
        <v>132</v>
      </c>
      <c r="N861" s="25" t="s">
        <v>133</v>
      </c>
      <c r="O861" s="25" t="s">
        <v>133</v>
      </c>
      <c r="P861" s="25" t="s">
        <v>133</v>
      </c>
      <c r="Q861" s="25" t="s">
        <v>133</v>
      </c>
      <c r="R861" s="25" t="s">
        <v>133</v>
      </c>
      <c r="S861" s="44" t="s">
        <v>133</v>
      </c>
      <c r="T861" s="26" t="s">
        <v>11799</v>
      </c>
      <c r="U861" s="27" t="s">
        <v>11810</v>
      </c>
      <c r="V861" s="27" t="s">
        <v>133</v>
      </c>
      <c r="W861" s="27" t="s">
        <v>133</v>
      </c>
      <c r="X861" s="27" t="s">
        <v>133</v>
      </c>
      <c r="Y861" s="27" t="s">
        <v>133</v>
      </c>
      <c r="Z861" s="27" t="s">
        <v>133</v>
      </c>
      <c r="AA861" s="27" t="s">
        <v>133</v>
      </c>
      <c r="AB861" s="28" t="s">
        <v>133</v>
      </c>
      <c r="AC861" s="28" t="s">
        <v>133</v>
      </c>
      <c r="AD861" s="28">
        <v>0.03</v>
      </c>
      <c r="AE861" s="28">
        <v>1.5</v>
      </c>
      <c r="AF861" s="28">
        <v>0.02</v>
      </c>
      <c r="AG861" s="39" t="s">
        <v>133</v>
      </c>
      <c r="AH861" s="39" t="s">
        <v>133</v>
      </c>
      <c r="AI861" s="39" t="s">
        <v>133</v>
      </c>
      <c r="AJ861" s="39" t="s">
        <v>133</v>
      </c>
      <c r="AK861" s="39" t="s">
        <v>133</v>
      </c>
      <c r="AL861" s="39">
        <v>-1.34</v>
      </c>
      <c r="AM861" s="45" t="s">
        <v>11800</v>
      </c>
      <c r="AN861" s="15">
        <v>0.14000000000000001</v>
      </c>
      <c r="AO861" s="15">
        <v>0.14000000000000001</v>
      </c>
      <c r="AP861" s="47">
        <v>-0.58382891273500004</v>
      </c>
      <c r="AQ861" s="29" t="s">
        <v>133</v>
      </c>
      <c r="AR861" s="29" t="s">
        <v>133</v>
      </c>
      <c r="AS861" s="148">
        <v>-0.34188018798399999</v>
      </c>
      <c r="AT861" s="148">
        <v>-0.28084074738600001</v>
      </c>
      <c r="AU861" s="48">
        <v>1.01980096185E-3</v>
      </c>
      <c r="AV861" s="47">
        <v>0.28288034931</v>
      </c>
      <c r="AW861" s="47">
        <v>0.34270493968100002</v>
      </c>
      <c r="AX861" s="29">
        <v>0.4</v>
      </c>
      <c r="AY861" s="29">
        <v>1.1000000000000001</v>
      </c>
      <c r="AZ861" s="47">
        <v>0.582134107874</v>
      </c>
      <c r="BA861" s="30">
        <v>0</v>
      </c>
      <c r="BB861" s="42">
        <v>1</v>
      </c>
      <c r="BC861" s="31" t="s">
        <v>11801</v>
      </c>
      <c r="BD861" s="31" t="s">
        <v>11802</v>
      </c>
      <c r="BE861" s="31" t="s">
        <v>11718</v>
      </c>
      <c r="BF861" s="32">
        <f t="shared" si="135"/>
        <v>-0.4323348300605</v>
      </c>
      <c r="BG861" s="32">
        <f t="shared" si="136"/>
        <v>0.15149408267450001</v>
      </c>
      <c r="BH861" s="33">
        <v>0.05</v>
      </c>
      <c r="BI861" s="33">
        <v>0.05</v>
      </c>
      <c r="BJ861" s="32" t="s">
        <v>133</v>
      </c>
      <c r="BK861" s="32" t="s">
        <v>133</v>
      </c>
      <c r="BL861" s="32" t="s">
        <v>133</v>
      </c>
      <c r="BM861" s="34" t="s">
        <v>133</v>
      </c>
      <c r="BN861" s="34" t="s">
        <v>133</v>
      </c>
      <c r="BO861" s="34" t="s">
        <v>133</v>
      </c>
      <c r="BP861" s="34" t="s">
        <v>133</v>
      </c>
      <c r="BQ861" s="16">
        <f t="shared" si="137"/>
        <v>-0.90766516993950008</v>
      </c>
      <c r="BR861" s="16">
        <f t="shared" si="138"/>
        <v>0.21806067294537146</v>
      </c>
      <c r="BS861" s="16">
        <f t="shared" si="139"/>
        <v>0.21806067294537146</v>
      </c>
      <c r="BT861" s="35" t="s">
        <v>133</v>
      </c>
      <c r="BU861" s="35" t="s">
        <v>133</v>
      </c>
      <c r="BV861" s="35" t="s">
        <v>133</v>
      </c>
      <c r="BW861" s="35" t="s">
        <v>133</v>
      </c>
      <c r="BX861" s="36">
        <v>0</v>
      </c>
      <c r="BY861" s="37" t="s">
        <v>133</v>
      </c>
      <c r="BZ861" s="38" t="s">
        <v>11811</v>
      </c>
    </row>
    <row r="862" spans="1:78" ht="50.1" customHeight="1">
      <c r="A862" s="19" t="s">
        <v>1952</v>
      </c>
      <c r="B862" s="20" t="s">
        <v>11720</v>
      </c>
      <c r="C862" s="21">
        <v>7</v>
      </c>
      <c r="D862" s="21" t="s">
        <v>11721</v>
      </c>
      <c r="E862" s="40" t="s">
        <v>11750</v>
      </c>
      <c r="F862" s="40" t="s">
        <v>11751</v>
      </c>
      <c r="G862" s="41" t="s">
        <v>42</v>
      </c>
      <c r="H862" s="22">
        <v>1966</v>
      </c>
      <c r="I862" s="22">
        <v>34</v>
      </c>
      <c r="J862" s="23">
        <v>1394</v>
      </c>
      <c r="K862" s="23">
        <v>7</v>
      </c>
      <c r="L862" s="23">
        <v>7</v>
      </c>
      <c r="M862" s="24" t="s">
        <v>132</v>
      </c>
      <c r="N862" s="25" t="s">
        <v>133</v>
      </c>
      <c r="O862" s="25" t="s">
        <v>133</v>
      </c>
      <c r="P862" s="25" t="s">
        <v>133</v>
      </c>
      <c r="Q862" s="25" t="s">
        <v>133</v>
      </c>
      <c r="R862" s="25" t="s">
        <v>133</v>
      </c>
      <c r="S862" s="44" t="s">
        <v>133</v>
      </c>
      <c r="T862" s="26" t="s">
        <v>11799</v>
      </c>
      <c r="U862" s="27" t="s">
        <v>11810</v>
      </c>
      <c r="V862" s="27" t="s">
        <v>133</v>
      </c>
      <c r="W862" s="27" t="s">
        <v>133</v>
      </c>
      <c r="X862" s="27" t="s">
        <v>133</v>
      </c>
      <c r="Y862" s="27" t="s">
        <v>133</v>
      </c>
      <c r="Z862" s="27" t="s">
        <v>133</v>
      </c>
      <c r="AA862" s="27" t="s">
        <v>133</v>
      </c>
      <c r="AB862" s="28" t="s">
        <v>133</v>
      </c>
      <c r="AC862" s="28" t="s">
        <v>133</v>
      </c>
      <c r="AD862" s="28">
        <v>0.03</v>
      </c>
      <c r="AE862" s="28">
        <v>1.5</v>
      </c>
      <c r="AF862" s="28">
        <v>0.02</v>
      </c>
      <c r="AG862" s="39" t="s">
        <v>133</v>
      </c>
      <c r="AH862" s="39" t="s">
        <v>133</v>
      </c>
      <c r="AI862" s="39" t="s">
        <v>133</v>
      </c>
      <c r="AJ862" s="39" t="s">
        <v>133</v>
      </c>
      <c r="AK862" s="39" t="s">
        <v>133</v>
      </c>
      <c r="AL862" s="39">
        <v>-1.25</v>
      </c>
      <c r="AM862" s="45" t="s">
        <v>11800</v>
      </c>
      <c r="AN862" s="15">
        <v>0.14000000000000001</v>
      </c>
      <c r="AO862" s="15">
        <v>0.14000000000000001</v>
      </c>
      <c r="AP862" s="47">
        <v>-0.58382891273500004</v>
      </c>
      <c r="AQ862" s="29" t="s">
        <v>133</v>
      </c>
      <c r="AR862" s="29" t="s">
        <v>133</v>
      </c>
      <c r="AS862" s="148">
        <v>-0.34188018798399999</v>
      </c>
      <c r="AT862" s="148">
        <v>-0.28084074738600001</v>
      </c>
      <c r="AU862" s="48">
        <v>1.01980096185E-3</v>
      </c>
      <c r="AV862" s="47">
        <v>0.28288034931</v>
      </c>
      <c r="AW862" s="47">
        <v>0.34270493968100002</v>
      </c>
      <c r="AX862" s="29">
        <v>0.4</v>
      </c>
      <c r="AY862" s="29">
        <v>1.1000000000000001</v>
      </c>
      <c r="AZ862" s="47">
        <v>0.582134107874</v>
      </c>
      <c r="BA862" s="30">
        <v>0</v>
      </c>
      <c r="BB862" s="42">
        <v>1</v>
      </c>
      <c r="BC862" s="31" t="s">
        <v>11801</v>
      </c>
      <c r="BD862" s="31" t="s">
        <v>11802</v>
      </c>
      <c r="BE862" s="31" t="s">
        <v>11718</v>
      </c>
      <c r="BF862" s="32">
        <f t="shared" si="135"/>
        <v>-0.4323348300605</v>
      </c>
      <c r="BG862" s="32">
        <f t="shared" si="136"/>
        <v>0.15149408267450001</v>
      </c>
      <c r="BH862" s="33">
        <v>0.05</v>
      </c>
      <c r="BI862" s="33">
        <v>0.05</v>
      </c>
      <c r="BJ862" s="32" t="s">
        <v>133</v>
      </c>
      <c r="BK862" s="32" t="s">
        <v>133</v>
      </c>
      <c r="BL862" s="32" t="s">
        <v>133</v>
      </c>
      <c r="BM862" s="34" t="s">
        <v>133</v>
      </c>
      <c r="BN862" s="34" t="s">
        <v>133</v>
      </c>
      <c r="BO862" s="34" t="s">
        <v>133</v>
      </c>
      <c r="BP862" s="34" t="s">
        <v>133</v>
      </c>
      <c r="BQ862" s="16">
        <f t="shared" si="137"/>
        <v>-0.8176651699395</v>
      </c>
      <c r="BR862" s="16">
        <f t="shared" si="138"/>
        <v>0.21806067294537146</v>
      </c>
      <c r="BS862" s="16">
        <f t="shared" si="139"/>
        <v>0.21806067294537146</v>
      </c>
      <c r="BT862" s="35" t="s">
        <v>133</v>
      </c>
      <c r="BU862" s="35" t="s">
        <v>133</v>
      </c>
      <c r="BV862" s="35" t="s">
        <v>133</v>
      </c>
      <c r="BW862" s="35" t="s">
        <v>133</v>
      </c>
      <c r="BX862" s="36">
        <v>0</v>
      </c>
      <c r="BY862" s="37" t="s">
        <v>133</v>
      </c>
      <c r="BZ862" s="38" t="s">
        <v>11812</v>
      </c>
    </row>
    <row r="863" spans="1:78" ht="50.1" customHeight="1">
      <c r="A863" s="19" t="s">
        <v>1953</v>
      </c>
      <c r="B863" s="20" t="s">
        <v>11720</v>
      </c>
      <c r="C863" s="21">
        <v>7</v>
      </c>
      <c r="D863" s="21" t="s">
        <v>11721</v>
      </c>
      <c r="E863" s="40" t="s">
        <v>11752</v>
      </c>
      <c r="F863" s="40" t="s">
        <v>11753</v>
      </c>
      <c r="G863" s="41" t="s">
        <v>42</v>
      </c>
      <c r="H863" s="22" t="s">
        <v>133</v>
      </c>
      <c r="I863" s="22" t="s">
        <v>133</v>
      </c>
      <c r="J863" s="23">
        <v>1528</v>
      </c>
      <c r="K863" s="23">
        <v>7</v>
      </c>
      <c r="L863" s="23">
        <v>7</v>
      </c>
      <c r="M863" s="24" t="s">
        <v>132</v>
      </c>
      <c r="N863" s="25" t="s">
        <v>133</v>
      </c>
      <c r="O863" s="25" t="s">
        <v>133</v>
      </c>
      <c r="P863" s="25" t="s">
        <v>133</v>
      </c>
      <c r="Q863" s="25" t="s">
        <v>133</v>
      </c>
      <c r="R863" s="25" t="s">
        <v>133</v>
      </c>
      <c r="S863" s="44" t="s">
        <v>133</v>
      </c>
      <c r="T863" s="26" t="s">
        <v>11799</v>
      </c>
      <c r="U863" s="27" t="s">
        <v>11810</v>
      </c>
      <c r="V863" s="27" t="s">
        <v>133</v>
      </c>
      <c r="W863" s="27" t="s">
        <v>133</v>
      </c>
      <c r="X863" s="27" t="s">
        <v>133</v>
      </c>
      <c r="Y863" s="27" t="s">
        <v>133</v>
      </c>
      <c r="Z863" s="27" t="s">
        <v>133</v>
      </c>
      <c r="AA863" s="27" t="s">
        <v>133</v>
      </c>
      <c r="AB863" s="28" t="s">
        <v>133</v>
      </c>
      <c r="AC863" s="28" t="s">
        <v>133</v>
      </c>
      <c r="AD863" s="28">
        <v>0.03</v>
      </c>
      <c r="AE863" s="28">
        <v>1.5</v>
      </c>
      <c r="AF863" s="28">
        <v>0.02</v>
      </c>
      <c r="AG863" s="39" t="s">
        <v>133</v>
      </c>
      <c r="AH863" s="39" t="s">
        <v>133</v>
      </c>
      <c r="AI863" s="39" t="s">
        <v>133</v>
      </c>
      <c r="AJ863" s="39" t="s">
        <v>133</v>
      </c>
      <c r="AK863" s="39" t="s">
        <v>133</v>
      </c>
      <c r="AL863" s="39">
        <v>-1.3</v>
      </c>
      <c r="AM863" s="45" t="s">
        <v>11800</v>
      </c>
      <c r="AN863" s="15">
        <v>0.14000000000000001</v>
      </c>
      <c r="AO863" s="15">
        <v>0.14000000000000001</v>
      </c>
      <c r="AP863" s="47">
        <v>-0.58382891273500004</v>
      </c>
      <c r="AQ863" s="29" t="s">
        <v>133</v>
      </c>
      <c r="AR863" s="29" t="s">
        <v>133</v>
      </c>
      <c r="AS863" s="148">
        <v>-0.34188018798399999</v>
      </c>
      <c r="AT863" s="148">
        <v>-0.28084074738600001</v>
      </c>
      <c r="AU863" s="48">
        <v>1.01980096185E-3</v>
      </c>
      <c r="AV863" s="47">
        <v>0.28288034931</v>
      </c>
      <c r="AW863" s="47">
        <v>0.34270493968100002</v>
      </c>
      <c r="AX863" s="29">
        <v>0.4</v>
      </c>
      <c r="AY863" s="29">
        <v>1.1000000000000001</v>
      </c>
      <c r="AZ863" s="47">
        <v>0.582134107874</v>
      </c>
      <c r="BA863" s="30">
        <v>0</v>
      </c>
      <c r="BB863" s="42">
        <v>1</v>
      </c>
      <c r="BC863" s="31" t="s">
        <v>11801</v>
      </c>
      <c r="BD863" s="31" t="s">
        <v>11802</v>
      </c>
      <c r="BE863" s="31" t="s">
        <v>11718</v>
      </c>
      <c r="BF863" s="32">
        <f t="shared" si="135"/>
        <v>-0.4323348300605</v>
      </c>
      <c r="BG863" s="32">
        <f t="shared" si="136"/>
        <v>0.15149408267450001</v>
      </c>
      <c r="BH863" s="33">
        <v>0.05</v>
      </c>
      <c r="BI863" s="33">
        <v>0.05</v>
      </c>
      <c r="BJ863" s="32" t="s">
        <v>133</v>
      </c>
      <c r="BK863" s="32" t="s">
        <v>133</v>
      </c>
      <c r="BL863" s="32" t="s">
        <v>133</v>
      </c>
      <c r="BM863" s="34" t="s">
        <v>133</v>
      </c>
      <c r="BN863" s="34" t="s">
        <v>133</v>
      </c>
      <c r="BO863" s="34" t="s">
        <v>133</v>
      </c>
      <c r="BP863" s="34" t="s">
        <v>133</v>
      </c>
      <c r="BQ863" s="16">
        <f t="shared" si="137"/>
        <v>-0.86766516993950005</v>
      </c>
      <c r="BR863" s="16">
        <f t="shared" si="138"/>
        <v>0.21806067294537146</v>
      </c>
      <c r="BS863" s="16">
        <f t="shared" si="139"/>
        <v>0.21806067294537146</v>
      </c>
      <c r="BT863" s="35" t="s">
        <v>133</v>
      </c>
      <c r="BU863" s="35" t="s">
        <v>133</v>
      </c>
      <c r="BV863" s="35" t="s">
        <v>133</v>
      </c>
      <c r="BW863" s="35" t="s">
        <v>133</v>
      </c>
      <c r="BX863" s="36">
        <v>0</v>
      </c>
      <c r="BY863" s="37" t="s">
        <v>133</v>
      </c>
      <c r="BZ863" s="38" t="s">
        <v>11811</v>
      </c>
    </row>
    <row r="864" spans="1:78" ht="50.1" customHeight="1">
      <c r="A864" s="19" t="s">
        <v>1954</v>
      </c>
      <c r="B864" s="20" t="s">
        <v>11720</v>
      </c>
      <c r="C864" s="21">
        <v>7</v>
      </c>
      <c r="D864" s="21" t="s">
        <v>11721</v>
      </c>
      <c r="E864" s="40" t="s">
        <v>11754</v>
      </c>
      <c r="F864" s="40" t="s">
        <v>11755</v>
      </c>
      <c r="G864" s="41" t="s">
        <v>42</v>
      </c>
      <c r="H864" s="22" t="s">
        <v>133</v>
      </c>
      <c r="I864" s="22" t="s">
        <v>133</v>
      </c>
      <c r="J864" s="23">
        <v>1623</v>
      </c>
      <c r="K864" s="23">
        <v>8</v>
      </c>
      <c r="L864" s="23">
        <v>8</v>
      </c>
      <c r="M864" s="24" t="s">
        <v>132</v>
      </c>
      <c r="N864" s="25" t="s">
        <v>133</v>
      </c>
      <c r="O864" s="25" t="s">
        <v>133</v>
      </c>
      <c r="P864" s="25" t="s">
        <v>133</v>
      </c>
      <c r="Q864" s="25" t="s">
        <v>133</v>
      </c>
      <c r="R864" s="25" t="s">
        <v>133</v>
      </c>
      <c r="S864" s="44" t="s">
        <v>133</v>
      </c>
      <c r="T864" s="26" t="s">
        <v>11799</v>
      </c>
      <c r="U864" s="27" t="s">
        <v>11810</v>
      </c>
      <c r="V864" s="27" t="s">
        <v>133</v>
      </c>
      <c r="W864" s="27" t="s">
        <v>133</v>
      </c>
      <c r="X864" s="27" t="s">
        <v>133</v>
      </c>
      <c r="Y864" s="27" t="s">
        <v>133</v>
      </c>
      <c r="Z864" s="27" t="s">
        <v>133</v>
      </c>
      <c r="AA864" s="27" t="s">
        <v>133</v>
      </c>
      <c r="AB864" s="28" t="s">
        <v>133</v>
      </c>
      <c r="AC864" s="28" t="s">
        <v>133</v>
      </c>
      <c r="AD864" s="28">
        <v>0.03</v>
      </c>
      <c r="AE864" s="28">
        <v>1.5</v>
      </c>
      <c r="AF864" s="28">
        <v>0.02</v>
      </c>
      <c r="AG864" s="39" t="s">
        <v>133</v>
      </c>
      <c r="AH864" s="39" t="s">
        <v>133</v>
      </c>
      <c r="AI864" s="39" t="s">
        <v>133</v>
      </c>
      <c r="AJ864" s="39" t="s">
        <v>133</v>
      </c>
      <c r="AK864" s="39" t="s">
        <v>133</v>
      </c>
      <c r="AL864" s="39">
        <v>-1.29</v>
      </c>
      <c r="AM864" s="45" t="s">
        <v>11800</v>
      </c>
      <c r="AN864" s="15">
        <v>0.14000000000000001</v>
      </c>
      <c r="AO864" s="15">
        <v>0.14000000000000001</v>
      </c>
      <c r="AP864" s="47">
        <v>-0.58382891273500004</v>
      </c>
      <c r="AQ864" s="29" t="s">
        <v>133</v>
      </c>
      <c r="AR864" s="29" t="s">
        <v>133</v>
      </c>
      <c r="AS864" s="148">
        <v>-0.34188018798399999</v>
      </c>
      <c r="AT864" s="148">
        <v>-0.28084074738600001</v>
      </c>
      <c r="AU864" s="48">
        <v>1.01980096185E-3</v>
      </c>
      <c r="AV864" s="47">
        <v>0.28288034931</v>
      </c>
      <c r="AW864" s="47">
        <v>0.34270493968100002</v>
      </c>
      <c r="AX864" s="29">
        <v>0.4</v>
      </c>
      <c r="AY864" s="29">
        <v>1.1000000000000001</v>
      </c>
      <c r="AZ864" s="47">
        <v>0.582134107874</v>
      </c>
      <c r="BA864" s="30">
        <v>0</v>
      </c>
      <c r="BB864" s="42">
        <v>1</v>
      </c>
      <c r="BC864" s="31" t="s">
        <v>11801</v>
      </c>
      <c r="BD864" s="31" t="s">
        <v>11802</v>
      </c>
      <c r="BE864" s="31" t="s">
        <v>11718</v>
      </c>
      <c r="BF864" s="32">
        <f t="shared" si="135"/>
        <v>-0.4323348300605</v>
      </c>
      <c r="BG864" s="32">
        <f t="shared" si="136"/>
        <v>0.15149408267450001</v>
      </c>
      <c r="BH864" s="33">
        <v>0.05</v>
      </c>
      <c r="BI864" s="33">
        <v>0.05</v>
      </c>
      <c r="BJ864" s="32" t="s">
        <v>133</v>
      </c>
      <c r="BK864" s="32" t="s">
        <v>133</v>
      </c>
      <c r="BL864" s="32" t="s">
        <v>133</v>
      </c>
      <c r="BM864" s="34" t="s">
        <v>133</v>
      </c>
      <c r="BN864" s="34" t="s">
        <v>133</v>
      </c>
      <c r="BO864" s="34" t="s">
        <v>133</v>
      </c>
      <c r="BP864" s="34" t="s">
        <v>133</v>
      </c>
      <c r="BQ864" s="16">
        <f t="shared" si="137"/>
        <v>-0.85766516993950004</v>
      </c>
      <c r="BR864" s="16">
        <f t="shared" si="138"/>
        <v>0.21806067294537146</v>
      </c>
      <c r="BS864" s="16">
        <f t="shared" si="139"/>
        <v>0.21806067294537146</v>
      </c>
      <c r="BT864" s="35" t="s">
        <v>133</v>
      </c>
      <c r="BU864" s="35" t="s">
        <v>133</v>
      </c>
      <c r="BV864" s="35" t="s">
        <v>133</v>
      </c>
      <c r="BW864" s="35" t="s">
        <v>133</v>
      </c>
      <c r="BX864" s="36">
        <v>0</v>
      </c>
      <c r="BY864" s="37" t="s">
        <v>133</v>
      </c>
      <c r="BZ864" s="38" t="s">
        <v>11811</v>
      </c>
    </row>
    <row r="865" spans="1:78" ht="50.1" customHeight="1">
      <c r="A865" s="19" t="s">
        <v>1955</v>
      </c>
      <c r="B865" s="20" t="s">
        <v>11720</v>
      </c>
      <c r="C865" s="21">
        <v>7</v>
      </c>
      <c r="D865" s="21" t="s">
        <v>11721</v>
      </c>
      <c r="E865" s="40" t="s">
        <v>11756</v>
      </c>
      <c r="F865" s="40" t="s">
        <v>11757</v>
      </c>
      <c r="G865" s="41" t="s">
        <v>42</v>
      </c>
      <c r="H865" s="22">
        <v>1856</v>
      </c>
      <c r="I865" s="22">
        <v>50</v>
      </c>
      <c r="J865" s="23">
        <v>1549</v>
      </c>
      <c r="K865" s="23">
        <v>8</v>
      </c>
      <c r="L865" s="23">
        <v>8</v>
      </c>
      <c r="M865" s="24" t="s">
        <v>132</v>
      </c>
      <c r="N865" s="25" t="s">
        <v>133</v>
      </c>
      <c r="O865" s="25" t="s">
        <v>133</v>
      </c>
      <c r="P865" s="25" t="s">
        <v>133</v>
      </c>
      <c r="Q865" s="25" t="s">
        <v>133</v>
      </c>
      <c r="R865" s="25" t="s">
        <v>133</v>
      </c>
      <c r="S865" s="44" t="s">
        <v>133</v>
      </c>
      <c r="T865" s="26" t="s">
        <v>11799</v>
      </c>
      <c r="U865" s="27" t="s">
        <v>11810</v>
      </c>
      <c r="V865" s="27" t="s">
        <v>133</v>
      </c>
      <c r="W865" s="27" t="s">
        <v>133</v>
      </c>
      <c r="X865" s="27" t="s">
        <v>133</v>
      </c>
      <c r="Y865" s="27" t="s">
        <v>133</v>
      </c>
      <c r="Z865" s="27" t="s">
        <v>133</v>
      </c>
      <c r="AA865" s="27" t="s">
        <v>133</v>
      </c>
      <c r="AB865" s="28" t="s">
        <v>133</v>
      </c>
      <c r="AC865" s="28" t="s">
        <v>133</v>
      </c>
      <c r="AD865" s="28">
        <v>0.03</v>
      </c>
      <c r="AE865" s="28">
        <v>1.5</v>
      </c>
      <c r="AF865" s="28">
        <v>0.02</v>
      </c>
      <c r="AG865" s="39" t="s">
        <v>133</v>
      </c>
      <c r="AH865" s="39" t="s">
        <v>133</v>
      </c>
      <c r="AI865" s="39" t="s">
        <v>133</v>
      </c>
      <c r="AJ865" s="39" t="s">
        <v>133</v>
      </c>
      <c r="AK865" s="39" t="s">
        <v>133</v>
      </c>
      <c r="AL865" s="39">
        <v>-1.45</v>
      </c>
      <c r="AM865" s="45" t="s">
        <v>11800</v>
      </c>
      <c r="AN865" s="15">
        <v>0.14000000000000001</v>
      </c>
      <c r="AO865" s="15">
        <v>0.14000000000000001</v>
      </c>
      <c r="AP865" s="47">
        <v>-0.58382891273500004</v>
      </c>
      <c r="AQ865" s="29" t="s">
        <v>133</v>
      </c>
      <c r="AR865" s="29" t="s">
        <v>133</v>
      </c>
      <c r="AS865" s="148">
        <v>-0.34188018798399999</v>
      </c>
      <c r="AT865" s="148">
        <v>-0.28084074738600001</v>
      </c>
      <c r="AU865" s="48">
        <v>1.01980096185E-3</v>
      </c>
      <c r="AV865" s="47">
        <v>0.28288034931</v>
      </c>
      <c r="AW865" s="47">
        <v>0.34270493968100002</v>
      </c>
      <c r="AX865" s="29">
        <v>0.4</v>
      </c>
      <c r="AY865" s="29">
        <v>1.1000000000000001</v>
      </c>
      <c r="AZ865" s="47">
        <v>0.582134107874</v>
      </c>
      <c r="BA865" s="30">
        <v>0</v>
      </c>
      <c r="BB865" s="42">
        <v>1</v>
      </c>
      <c r="BC865" s="31" t="s">
        <v>11801</v>
      </c>
      <c r="BD865" s="31" t="s">
        <v>11802</v>
      </c>
      <c r="BE865" s="31" t="s">
        <v>11718</v>
      </c>
      <c r="BF865" s="32">
        <f t="shared" si="135"/>
        <v>-0.4323348300605</v>
      </c>
      <c r="BG865" s="32">
        <f t="shared" si="136"/>
        <v>0.15149408267450001</v>
      </c>
      <c r="BH865" s="33">
        <v>0.05</v>
      </c>
      <c r="BI865" s="33">
        <v>0.05</v>
      </c>
      <c r="BJ865" s="32" t="s">
        <v>133</v>
      </c>
      <c r="BK865" s="32" t="s">
        <v>133</v>
      </c>
      <c r="BL865" s="32" t="s">
        <v>133</v>
      </c>
      <c r="BM865" s="34" t="s">
        <v>133</v>
      </c>
      <c r="BN865" s="34" t="s">
        <v>133</v>
      </c>
      <c r="BO865" s="34" t="s">
        <v>133</v>
      </c>
      <c r="BP865" s="34" t="s">
        <v>133</v>
      </c>
      <c r="BQ865" s="16">
        <f t="shared" si="137"/>
        <v>-1.0176651699394998</v>
      </c>
      <c r="BR865" s="16">
        <f t="shared" si="138"/>
        <v>0.21806067294537146</v>
      </c>
      <c r="BS865" s="16">
        <f t="shared" si="139"/>
        <v>0.21806067294537146</v>
      </c>
      <c r="BT865" s="35" t="s">
        <v>133</v>
      </c>
      <c r="BU865" s="35" t="s">
        <v>133</v>
      </c>
      <c r="BV865" s="35" t="s">
        <v>133</v>
      </c>
      <c r="BW865" s="35" t="s">
        <v>133</v>
      </c>
      <c r="BX865" s="36">
        <v>0</v>
      </c>
      <c r="BY865" s="37" t="s">
        <v>133</v>
      </c>
      <c r="BZ865" s="38" t="s">
        <v>11812</v>
      </c>
    </row>
    <row r="866" spans="1:78" ht="50.1" customHeight="1">
      <c r="A866" s="19" t="s">
        <v>1956</v>
      </c>
      <c r="B866" s="20" t="s">
        <v>11720</v>
      </c>
      <c r="C866" s="21">
        <v>7</v>
      </c>
      <c r="D866" s="21" t="s">
        <v>11721</v>
      </c>
      <c r="E866" s="40" t="s">
        <v>11758</v>
      </c>
      <c r="F866" s="40" t="s">
        <v>11759</v>
      </c>
      <c r="G866" s="41" t="s">
        <v>42</v>
      </c>
      <c r="H866" s="22" t="s">
        <v>133</v>
      </c>
      <c r="I866" s="22" t="s">
        <v>133</v>
      </c>
      <c r="J866" s="23">
        <v>359</v>
      </c>
      <c r="K866" s="23">
        <v>4</v>
      </c>
      <c r="L866" s="23">
        <v>4</v>
      </c>
      <c r="M866" s="24" t="s">
        <v>132</v>
      </c>
      <c r="N866" s="25" t="s">
        <v>133</v>
      </c>
      <c r="O866" s="25" t="s">
        <v>133</v>
      </c>
      <c r="P866" s="25" t="s">
        <v>133</v>
      </c>
      <c r="Q866" s="25" t="s">
        <v>133</v>
      </c>
      <c r="R866" s="25" t="s">
        <v>133</v>
      </c>
      <c r="S866" s="44" t="s">
        <v>133</v>
      </c>
      <c r="T866" s="26" t="s">
        <v>11799</v>
      </c>
      <c r="U866" s="27" t="s">
        <v>11810</v>
      </c>
      <c r="V866" s="27" t="s">
        <v>133</v>
      </c>
      <c r="W866" s="27" t="s">
        <v>133</v>
      </c>
      <c r="X866" s="27" t="s">
        <v>133</v>
      </c>
      <c r="Y866" s="27" t="s">
        <v>133</v>
      </c>
      <c r="Z866" s="27" t="s">
        <v>133</v>
      </c>
      <c r="AA866" s="27" t="s">
        <v>133</v>
      </c>
      <c r="AB866" s="28" t="s">
        <v>133</v>
      </c>
      <c r="AC866" s="28" t="s">
        <v>133</v>
      </c>
      <c r="AD866" s="28">
        <v>0.03</v>
      </c>
      <c r="AE866" s="28">
        <v>1.5</v>
      </c>
      <c r="AF866" s="28">
        <v>0.02</v>
      </c>
      <c r="AG866" s="39" t="s">
        <v>133</v>
      </c>
      <c r="AH866" s="39" t="s">
        <v>133</v>
      </c>
      <c r="AI866" s="39" t="s">
        <v>133</v>
      </c>
      <c r="AJ866" s="39" t="s">
        <v>133</v>
      </c>
      <c r="AK866" s="39" t="s">
        <v>133</v>
      </c>
      <c r="AL866" s="39">
        <v>-1.26</v>
      </c>
      <c r="AM866" s="45" t="s">
        <v>11800</v>
      </c>
      <c r="AN866" s="15">
        <v>0.14000000000000001</v>
      </c>
      <c r="AO866" s="15">
        <v>0.14000000000000001</v>
      </c>
      <c r="AP866" s="47">
        <v>-0.58382891273500004</v>
      </c>
      <c r="AQ866" s="29" t="s">
        <v>133</v>
      </c>
      <c r="AR866" s="29" t="s">
        <v>133</v>
      </c>
      <c r="AS866" s="148">
        <v>-0.34188018798399999</v>
      </c>
      <c r="AT866" s="148">
        <v>-0.28084074738600001</v>
      </c>
      <c r="AU866" s="48">
        <v>1.01980096185E-3</v>
      </c>
      <c r="AV866" s="47">
        <v>0.28288034931</v>
      </c>
      <c r="AW866" s="47">
        <v>0.34270493968100002</v>
      </c>
      <c r="AX866" s="29">
        <v>0.4</v>
      </c>
      <c r="AY866" s="29">
        <v>1.1000000000000001</v>
      </c>
      <c r="AZ866" s="47">
        <v>0.582134107874</v>
      </c>
      <c r="BA866" s="30">
        <v>0</v>
      </c>
      <c r="BB866" s="42">
        <v>1</v>
      </c>
      <c r="BC866" s="31" t="s">
        <v>11801</v>
      </c>
      <c r="BD866" s="31" t="s">
        <v>11802</v>
      </c>
      <c r="BE866" s="31" t="s">
        <v>11718</v>
      </c>
      <c r="BF866" s="32">
        <f t="shared" si="135"/>
        <v>-0.4323348300605</v>
      </c>
      <c r="BG866" s="32">
        <f t="shared" si="136"/>
        <v>0.15149408267450001</v>
      </c>
      <c r="BH866" s="33">
        <v>0.05</v>
      </c>
      <c r="BI866" s="33">
        <v>0.05</v>
      </c>
      <c r="BJ866" s="32" t="s">
        <v>133</v>
      </c>
      <c r="BK866" s="32" t="s">
        <v>133</v>
      </c>
      <c r="BL866" s="32" t="s">
        <v>133</v>
      </c>
      <c r="BM866" s="34" t="s">
        <v>133</v>
      </c>
      <c r="BN866" s="34" t="s">
        <v>133</v>
      </c>
      <c r="BO866" s="34" t="s">
        <v>133</v>
      </c>
      <c r="BP866" s="34" t="s">
        <v>133</v>
      </c>
      <c r="BQ866" s="16">
        <f t="shared" si="137"/>
        <v>-0.82766516993950001</v>
      </c>
      <c r="BR866" s="16">
        <f t="shared" si="138"/>
        <v>0.21806067294537146</v>
      </c>
      <c r="BS866" s="16">
        <f t="shared" si="139"/>
        <v>0.21806067294537146</v>
      </c>
      <c r="BT866" s="35" t="s">
        <v>133</v>
      </c>
      <c r="BU866" s="35" t="s">
        <v>133</v>
      </c>
      <c r="BV866" s="35" t="s">
        <v>133</v>
      </c>
      <c r="BW866" s="35" t="s">
        <v>133</v>
      </c>
      <c r="BX866" s="36">
        <v>0</v>
      </c>
      <c r="BY866" s="37" t="s">
        <v>133</v>
      </c>
      <c r="BZ866" s="38" t="s">
        <v>11811</v>
      </c>
    </row>
    <row r="867" spans="1:78" ht="50.1" customHeight="1">
      <c r="A867" s="19" t="s">
        <v>1957</v>
      </c>
      <c r="B867" s="20" t="s">
        <v>11720</v>
      </c>
      <c r="C867" s="21">
        <v>7</v>
      </c>
      <c r="D867" s="21" t="s">
        <v>11721</v>
      </c>
      <c r="E867" s="40" t="s">
        <v>11760</v>
      </c>
      <c r="F867" s="40" t="s">
        <v>11761</v>
      </c>
      <c r="G867" s="41" t="s">
        <v>42</v>
      </c>
      <c r="H867" s="22" t="s">
        <v>133</v>
      </c>
      <c r="I867" s="22" t="s">
        <v>133</v>
      </c>
      <c r="J867" s="23">
        <v>397</v>
      </c>
      <c r="K867" s="23">
        <v>4</v>
      </c>
      <c r="L867" s="23">
        <v>4</v>
      </c>
      <c r="M867" s="24" t="s">
        <v>132</v>
      </c>
      <c r="N867" s="25" t="s">
        <v>133</v>
      </c>
      <c r="O867" s="25" t="s">
        <v>133</v>
      </c>
      <c r="P867" s="25" t="s">
        <v>133</v>
      </c>
      <c r="Q867" s="25" t="s">
        <v>133</v>
      </c>
      <c r="R867" s="25" t="s">
        <v>133</v>
      </c>
      <c r="S867" s="44" t="s">
        <v>133</v>
      </c>
      <c r="T867" s="26" t="s">
        <v>11799</v>
      </c>
      <c r="U867" s="27" t="s">
        <v>11810</v>
      </c>
      <c r="V867" s="27" t="s">
        <v>133</v>
      </c>
      <c r="W867" s="27" t="s">
        <v>133</v>
      </c>
      <c r="X867" s="27" t="s">
        <v>133</v>
      </c>
      <c r="Y867" s="27" t="s">
        <v>133</v>
      </c>
      <c r="Z867" s="27" t="s">
        <v>133</v>
      </c>
      <c r="AA867" s="27" t="s">
        <v>133</v>
      </c>
      <c r="AB867" s="28" t="s">
        <v>133</v>
      </c>
      <c r="AC867" s="28" t="s">
        <v>133</v>
      </c>
      <c r="AD867" s="28">
        <v>0.03</v>
      </c>
      <c r="AE867" s="28">
        <v>1.5</v>
      </c>
      <c r="AF867" s="28">
        <v>0.02</v>
      </c>
      <c r="AG867" s="39" t="s">
        <v>133</v>
      </c>
      <c r="AH867" s="39" t="s">
        <v>133</v>
      </c>
      <c r="AI867" s="39" t="s">
        <v>133</v>
      </c>
      <c r="AJ867" s="39" t="s">
        <v>133</v>
      </c>
      <c r="AK867" s="39" t="s">
        <v>133</v>
      </c>
      <c r="AL867" s="39">
        <v>-1.3</v>
      </c>
      <c r="AM867" s="45" t="s">
        <v>11800</v>
      </c>
      <c r="AN867" s="15">
        <v>0.14000000000000001</v>
      </c>
      <c r="AO867" s="15">
        <v>0.14000000000000001</v>
      </c>
      <c r="AP867" s="47">
        <v>-0.58382891273500004</v>
      </c>
      <c r="AQ867" s="29" t="s">
        <v>133</v>
      </c>
      <c r="AR867" s="29" t="s">
        <v>133</v>
      </c>
      <c r="AS867" s="148">
        <v>-0.34188018798399999</v>
      </c>
      <c r="AT867" s="148">
        <v>-0.28084074738600001</v>
      </c>
      <c r="AU867" s="48">
        <v>1.01980096185E-3</v>
      </c>
      <c r="AV867" s="47">
        <v>0.28288034931</v>
      </c>
      <c r="AW867" s="47">
        <v>0.34270493968100002</v>
      </c>
      <c r="AX867" s="29">
        <v>0.4</v>
      </c>
      <c r="AY867" s="29">
        <v>1.1000000000000001</v>
      </c>
      <c r="AZ867" s="47">
        <v>0.582134107874</v>
      </c>
      <c r="BA867" s="30">
        <v>0</v>
      </c>
      <c r="BB867" s="42">
        <v>1</v>
      </c>
      <c r="BC867" s="31" t="s">
        <v>11801</v>
      </c>
      <c r="BD867" s="31" t="s">
        <v>11802</v>
      </c>
      <c r="BE867" s="31" t="s">
        <v>11718</v>
      </c>
      <c r="BF867" s="32">
        <f t="shared" si="135"/>
        <v>-0.4323348300605</v>
      </c>
      <c r="BG867" s="32">
        <f t="shared" si="136"/>
        <v>0.15149408267450001</v>
      </c>
      <c r="BH867" s="33">
        <v>0.05</v>
      </c>
      <c r="BI867" s="33">
        <v>0.05</v>
      </c>
      <c r="BJ867" s="32" t="s">
        <v>133</v>
      </c>
      <c r="BK867" s="32" t="s">
        <v>133</v>
      </c>
      <c r="BL867" s="32" t="s">
        <v>133</v>
      </c>
      <c r="BM867" s="34" t="s">
        <v>133</v>
      </c>
      <c r="BN867" s="34" t="s">
        <v>133</v>
      </c>
      <c r="BO867" s="34" t="s">
        <v>133</v>
      </c>
      <c r="BP867" s="34" t="s">
        <v>133</v>
      </c>
      <c r="BQ867" s="16">
        <f t="shared" si="137"/>
        <v>-0.86766516993950005</v>
      </c>
      <c r="BR867" s="16">
        <f t="shared" si="138"/>
        <v>0.21806067294537146</v>
      </c>
      <c r="BS867" s="16">
        <f t="shared" si="139"/>
        <v>0.21806067294537146</v>
      </c>
      <c r="BT867" s="35" t="s">
        <v>133</v>
      </c>
      <c r="BU867" s="35" t="s">
        <v>133</v>
      </c>
      <c r="BV867" s="35" t="s">
        <v>133</v>
      </c>
      <c r="BW867" s="35" t="s">
        <v>133</v>
      </c>
      <c r="BX867" s="36">
        <v>0</v>
      </c>
      <c r="BY867" s="37" t="s">
        <v>133</v>
      </c>
      <c r="BZ867" s="38" t="s">
        <v>11811</v>
      </c>
    </row>
    <row r="868" spans="1:78" ht="50.1" customHeight="1">
      <c r="A868" s="19" t="s">
        <v>1958</v>
      </c>
      <c r="B868" s="20" t="s">
        <v>11720</v>
      </c>
      <c r="C868" s="21">
        <v>7</v>
      </c>
      <c r="D868" s="21" t="s">
        <v>11721</v>
      </c>
      <c r="E868" s="40" t="s">
        <v>11762</v>
      </c>
      <c r="F868" s="40" t="s">
        <v>11763</v>
      </c>
      <c r="G868" s="41" t="s">
        <v>42</v>
      </c>
      <c r="H868" s="22" t="s">
        <v>133</v>
      </c>
      <c r="I868" s="22" t="s">
        <v>133</v>
      </c>
      <c r="J868" s="23">
        <v>364</v>
      </c>
      <c r="K868" s="23">
        <v>4</v>
      </c>
      <c r="L868" s="23">
        <v>4</v>
      </c>
      <c r="M868" s="24" t="s">
        <v>132</v>
      </c>
      <c r="N868" s="25" t="s">
        <v>133</v>
      </c>
      <c r="O868" s="25" t="s">
        <v>133</v>
      </c>
      <c r="P868" s="25" t="s">
        <v>133</v>
      </c>
      <c r="Q868" s="25" t="s">
        <v>133</v>
      </c>
      <c r="R868" s="25" t="s">
        <v>133</v>
      </c>
      <c r="S868" s="44" t="s">
        <v>133</v>
      </c>
      <c r="T868" s="26" t="s">
        <v>11799</v>
      </c>
      <c r="U868" s="27" t="s">
        <v>11810</v>
      </c>
      <c r="V868" s="27" t="s">
        <v>133</v>
      </c>
      <c r="W868" s="27" t="s">
        <v>133</v>
      </c>
      <c r="X868" s="27" t="s">
        <v>133</v>
      </c>
      <c r="Y868" s="27" t="s">
        <v>133</v>
      </c>
      <c r="Z868" s="27" t="s">
        <v>133</v>
      </c>
      <c r="AA868" s="27" t="s">
        <v>133</v>
      </c>
      <c r="AB868" s="28" t="s">
        <v>133</v>
      </c>
      <c r="AC868" s="28" t="s">
        <v>133</v>
      </c>
      <c r="AD868" s="28">
        <v>0.03</v>
      </c>
      <c r="AE868" s="28">
        <v>1.5</v>
      </c>
      <c r="AF868" s="28">
        <v>0.02</v>
      </c>
      <c r="AG868" s="39" t="s">
        <v>133</v>
      </c>
      <c r="AH868" s="39" t="s">
        <v>133</v>
      </c>
      <c r="AI868" s="39" t="s">
        <v>133</v>
      </c>
      <c r="AJ868" s="39" t="s">
        <v>133</v>
      </c>
      <c r="AK868" s="39" t="s">
        <v>133</v>
      </c>
      <c r="AL868" s="39">
        <v>-1.19</v>
      </c>
      <c r="AM868" s="45" t="s">
        <v>11800</v>
      </c>
      <c r="AN868" s="15">
        <v>0.14000000000000001</v>
      </c>
      <c r="AO868" s="15">
        <v>0.14000000000000001</v>
      </c>
      <c r="AP868" s="47">
        <v>-0.58382891273500004</v>
      </c>
      <c r="AQ868" s="29" t="s">
        <v>133</v>
      </c>
      <c r="AR868" s="29" t="s">
        <v>133</v>
      </c>
      <c r="AS868" s="148">
        <v>-0.34188018798399999</v>
      </c>
      <c r="AT868" s="148">
        <v>-0.28084074738600001</v>
      </c>
      <c r="AU868" s="48">
        <v>1.01980096185E-3</v>
      </c>
      <c r="AV868" s="47">
        <v>0.28288034931</v>
      </c>
      <c r="AW868" s="47">
        <v>0.34270493968100002</v>
      </c>
      <c r="AX868" s="29">
        <v>0.4</v>
      </c>
      <c r="AY868" s="29">
        <v>1.1000000000000001</v>
      </c>
      <c r="AZ868" s="47">
        <v>0.582134107874</v>
      </c>
      <c r="BA868" s="30">
        <v>0</v>
      </c>
      <c r="BB868" s="42">
        <v>1</v>
      </c>
      <c r="BC868" s="31" t="s">
        <v>11801</v>
      </c>
      <c r="BD868" s="31" t="s">
        <v>11802</v>
      </c>
      <c r="BE868" s="31" t="s">
        <v>11718</v>
      </c>
      <c r="BF868" s="32">
        <f t="shared" si="135"/>
        <v>-0.4323348300605</v>
      </c>
      <c r="BG868" s="32">
        <f t="shared" si="136"/>
        <v>0.15149408267450001</v>
      </c>
      <c r="BH868" s="33">
        <v>0.05</v>
      </c>
      <c r="BI868" s="33">
        <v>0.05</v>
      </c>
      <c r="BJ868" s="32" t="s">
        <v>133</v>
      </c>
      <c r="BK868" s="32" t="s">
        <v>133</v>
      </c>
      <c r="BL868" s="32" t="s">
        <v>133</v>
      </c>
      <c r="BM868" s="34" t="s">
        <v>133</v>
      </c>
      <c r="BN868" s="34" t="s">
        <v>133</v>
      </c>
      <c r="BO868" s="34" t="s">
        <v>133</v>
      </c>
      <c r="BP868" s="34" t="s">
        <v>133</v>
      </c>
      <c r="BQ868" s="16">
        <f t="shared" si="137"/>
        <v>-0.75766516993949995</v>
      </c>
      <c r="BR868" s="16">
        <f t="shared" si="138"/>
        <v>0.21806067294537146</v>
      </c>
      <c r="BS868" s="16">
        <f t="shared" si="139"/>
        <v>0.21806067294537146</v>
      </c>
      <c r="BT868" s="35" t="s">
        <v>133</v>
      </c>
      <c r="BU868" s="35" t="s">
        <v>133</v>
      </c>
      <c r="BV868" s="35" t="s">
        <v>133</v>
      </c>
      <c r="BW868" s="35" t="s">
        <v>133</v>
      </c>
      <c r="BX868" s="36">
        <v>0</v>
      </c>
      <c r="BY868" s="37" t="s">
        <v>133</v>
      </c>
      <c r="BZ868" s="38" t="s">
        <v>11811</v>
      </c>
    </row>
    <row r="869" spans="1:78" ht="50.1" customHeight="1">
      <c r="A869" s="19" t="s">
        <v>1959</v>
      </c>
      <c r="B869" s="20" t="s">
        <v>11720</v>
      </c>
      <c r="C869" s="21">
        <v>7</v>
      </c>
      <c r="D869" s="21" t="s">
        <v>11721</v>
      </c>
      <c r="E869" s="40" t="s">
        <v>11764</v>
      </c>
      <c r="F869" s="40" t="s">
        <v>11765</v>
      </c>
      <c r="G869" s="41" t="s">
        <v>42</v>
      </c>
      <c r="H869" s="22" t="s">
        <v>133</v>
      </c>
      <c r="I869" s="22" t="s">
        <v>133</v>
      </c>
      <c r="J869" s="23">
        <v>356</v>
      </c>
      <c r="K869" s="23">
        <v>4</v>
      </c>
      <c r="L869" s="23">
        <v>4</v>
      </c>
      <c r="M869" s="24" t="s">
        <v>132</v>
      </c>
      <c r="N869" s="25" t="s">
        <v>133</v>
      </c>
      <c r="O869" s="25" t="s">
        <v>133</v>
      </c>
      <c r="P869" s="25" t="s">
        <v>133</v>
      </c>
      <c r="Q869" s="25" t="s">
        <v>133</v>
      </c>
      <c r="R869" s="25" t="s">
        <v>133</v>
      </c>
      <c r="S869" s="44" t="s">
        <v>133</v>
      </c>
      <c r="T869" s="26" t="s">
        <v>11799</v>
      </c>
      <c r="U869" s="27" t="s">
        <v>11810</v>
      </c>
      <c r="V869" s="27" t="s">
        <v>133</v>
      </c>
      <c r="W869" s="27" t="s">
        <v>133</v>
      </c>
      <c r="X869" s="27" t="s">
        <v>133</v>
      </c>
      <c r="Y869" s="27" t="s">
        <v>133</v>
      </c>
      <c r="Z869" s="27" t="s">
        <v>133</v>
      </c>
      <c r="AA869" s="27" t="s">
        <v>133</v>
      </c>
      <c r="AB869" s="28" t="s">
        <v>133</v>
      </c>
      <c r="AC869" s="28" t="s">
        <v>133</v>
      </c>
      <c r="AD869" s="28">
        <v>0.03</v>
      </c>
      <c r="AE869" s="28">
        <v>1.5</v>
      </c>
      <c r="AF869" s="28">
        <v>0.02</v>
      </c>
      <c r="AG869" s="39" t="s">
        <v>133</v>
      </c>
      <c r="AH869" s="39" t="s">
        <v>133</v>
      </c>
      <c r="AI869" s="39" t="s">
        <v>133</v>
      </c>
      <c r="AJ869" s="39" t="s">
        <v>133</v>
      </c>
      <c r="AK869" s="39" t="s">
        <v>133</v>
      </c>
      <c r="AL869" s="39">
        <v>-1</v>
      </c>
      <c r="AM869" s="45" t="s">
        <v>11800</v>
      </c>
      <c r="AN869" s="15">
        <v>0.14000000000000001</v>
      </c>
      <c r="AO869" s="15">
        <v>0.14000000000000001</v>
      </c>
      <c r="AP869" s="47">
        <v>-0.58382891273500004</v>
      </c>
      <c r="AQ869" s="29" t="s">
        <v>133</v>
      </c>
      <c r="AR869" s="29" t="s">
        <v>133</v>
      </c>
      <c r="AS869" s="148">
        <v>-0.34188018798399999</v>
      </c>
      <c r="AT869" s="148">
        <v>-0.28084074738600001</v>
      </c>
      <c r="AU869" s="48">
        <v>1.01980096185E-3</v>
      </c>
      <c r="AV869" s="47">
        <v>0.28288034931</v>
      </c>
      <c r="AW869" s="47">
        <v>0.34270493968100002</v>
      </c>
      <c r="AX869" s="29">
        <v>0.4</v>
      </c>
      <c r="AY869" s="29">
        <v>1.1000000000000001</v>
      </c>
      <c r="AZ869" s="47">
        <v>0.582134107874</v>
      </c>
      <c r="BA869" s="30">
        <v>0</v>
      </c>
      <c r="BB869" s="42">
        <v>1</v>
      </c>
      <c r="BC869" s="31" t="s">
        <v>11801</v>
      </c>
      <c r="BD869" s="31" t="s">
        <v>11802</v>
      </c>
      <c r="BE869" s="31" t="s">
        <v>11718</v>
      </c>
      <c r="BF869" s="32">
        <f t="shared" si="135"/>
        <v>-0.4323348300605</v>
      </c>
      <c r="BG869" s="32">
        <f t="shared" si="136"/>
        <v>0.15149408267450001</v>
      </c>
      <c r="BH869" s="33">
        <v>0.05</v>
      </c>
      <c r="BI869" s="33">
        <v>0.05</v>
      </c>
      <c r="BJ869" s="32" t="s">
        <v>133</v>
      </c>
      <c r="BK869" s="32" t="s">
        <v>133</v>
      </c>
      <c r="BL869" s="32" t="s">
        <v>133</v>
      </c>
      <c r="BM869" s="34" t="s">
        <v>133</v>
      </c>
      <c r="BN869" s="34" t="s">
        <v>133</v>
      </c>
      <c r="BO869" s="34" t="s">
        <v>133</v>
      </c>
      <c r="BP869" s="34" t="s">
        <v>133</v>
      </c>
      <c r="BQ869" s="16">
        <f t="shared" si="137"/>
        <v>-0.5676651699395</v>
      </c>
      <c r="BR869" s="16">
        <f t="shared" si="138"/>
        <v>0.21806067294537146</v>
      </c>
      <c r="BS869" s="16">
        <f t="shared" si="139"/>
        <v>0.21806067294537146</v>
      </c>
      <c r="BT869" s="35" t="s">
        <v>133</v>
      </c>
      <c r="BU869" s="35" t="s">
        <v>133</v>
      </c>
      <c r="BV869" s="35" t="s">
        <v>133</v>
      </c>
      <c r="BW869" s="35" t="s">
        <v>133</v>
      </c>
      <c r="BX869" s="36">
        <v>0</v>
      </c>
      <c r="BY869" s="37" t="s">
        <v>133</v>
      </c>
      <c r="BZ869" s="38" t="s">
        <v>11811</v>
      </c>
    </row>
    <row r="870" spans="1:78" ht="50.1" customHeight="1">
      <c r="A870" s="19" t="s">
        <v>1960</v>
      </c>
      <c r="B870" s="20" t="s">
        <v>11720</v>
      </c>
      <c r="C870" s="21">
        <v>7</v>
      </c>
      <c r="D870" s="21" t="s">
        <v>11721</v>
      </c>
      <c r="E870" s="40" t="s">
        <v>11766</v>
      </c>
      <c r="F870" s="40" t="s">
        <v>11767</v>
      </c>
      <c r="G870" s="41" t="s">
        <v>42</v>
      </c>
      <c r="H870" s="22" t="s">
        <v>133</v>
      </c>
      <c r="I870" s="22" t="s">
        <v>133</v>
      </c>
      <c r="J870" s="23">
        <v>408</v>
      </c>
      <c r="K870" s="23">
        <v>4</v>
      </c>
      <c r="L870" s="23">
        <v>4</v>
      </c>
      <c r="M870" s="24" t="s">
        <v>132</v>
      </c>
      <c r="N870" s="25" t="s">
        <v>133</v>
      </c>
      <c r="O870" s="25" t="s">
        <v>133</v>
      </c>
      <c r="P870" s="25" t="s">
        <v>133</v>
      </c>
      <c r="Q870" s="25" t="s">
        <v>133</v>
      </c>
      <c r="R870" s="25" t="s">
        <v>133</v>
      </c>
      <c r="S870" s="44" t="s">
        <v>133</v>
      </c>
      <c r="T870" s="26" t="s">
        <v>11799</v>
      </c>
      <c r="U870" s="27" t="s">
        <v>11810</v>
      </c>
      <c r="V870" s="27" t="s">
        <v>133</v>
      </c>
      <c r="W870" s="27" t="s">
        <v>133</v>
      </c>
      <c r="X870" s="27" t="s">
        <v>133</v>
      </c>
      <c r="Y870" s="27" t="s">
        <v>133</v>
      </c>
      <c r="Z870" s="27" t="s">
        <v>133</v>
      </c>
      <c r="AA870" s="27" t="s">
        <v>133</v>
      </c>
      <c r="AB870" s="28" t="s">
        <v>133</v>
      </c>
      <c r="AC870" s="28" t="s">
        <v>133</v>
      </c>
      <c r="AD870" s="28">
        <v>0.03</v>
      </c>
      <c r="AE870" s="28">
        <v>1.5</v>
      </c>
      <c r="AF870" s="28">
        <v>0.02</v>
      </c>
      <c r="AG870" s="39" t="s">
        <v>133</v>
      </c>
      <c r="AH870" s="39" t="s">
        <v>133</v>
      </c>
      <c r="AI870" s="39" t="s">
        <v>133</v>
      </c>
      <c r="AJ870" s="39" t="s">
        <v>133</v>
      </c>
      <c r="AK870" s="39" t="s">
        <v>133</v>
      </c>
      <c r="AL870" s="39">
        <v>-1.25</v>
      </c>
      <c r="AM870" s="45" t="s">
        <v>11800</v>
      </c>
      <c r="AN870" s="15">
        <v>0.14000000000000001</v>
      </c>
      <c r="AO870" s="15">
        <v>0.14000000000000001</v>
      </c>
      <c r="AP870" s="47">
        <v>-0.58382891273500004</v>
      </c>
      <c r="AQ870" s="29" t="s">
        <v>133</v>
      </c>
      <c r="AR870" s="29" t="s">
        <v>133</v>
      </c>
      <c r="AS870" s="148">
        <v>-0.34188018798399999</v>
      </c>
      <c r="AT870" s="148">
        <v>-0.28084074738600001</v>
      </c>
      <c r="AU870" s="48">
        <v>1.01980096185E-3</v>
      </c>
      <c r="AV870" s="47">
        <v>0.28288034931</v>
      </c>
      <c r="AW870" s="47">
        <v>0.34270493968100002</v>
      </c>
      <c r="AX870" s="29">
        <v>0.4</v>
      </c>
      <c r="AY870" s="29">
        <v>1.1000000000000001</v>
      </c>
      <c r="AZ870" s="47">
        <v>0.582134107874</v>
      </c>
      <c r="BA870" s="30">
        <v>0</v>
      </c>
      <c r="BB870" s="42">
        <v>1</v>
      </c>
      <c r="BC870" s="31" t="s">
        <v>11801</v>
      </c>
      <c r="BD870" s="31" t="s">
        <v>11802</v>
      </c>
      <c r="BE870" s="31" t="s">
        <v>11718</v>
      </c>
      <c r="BF870" s="32">
        <f t="shared" si="135"/>
        <v>-0.4323348300605</v>
      </c>
      <c r="BG870" s="32">
        <f t="shared" si="136"/>
        <v>0.15149408267450001</v>
      </c>
      <c r="BH870" s="33">
        <v>0.05</v>
      </c>
      <c r="BI870" s="33">
        <v>0.05</v>
      </c>
      <c r="BJ870" s="32" t="s">
        <v>133</v>
      </c>
      <c r="BK870" s="32" t="s">
        <v>133</v>
      </c>
      <c r="BL870" s="32" t="s">
        <v>133</v>
      </c>
      <c r="BM870" s="34" t="s">
        <v>133</v>
      </c>
      <c r="BN870" s="34" t="s">
        <v>133</v>
      </c>
      <c r="BO870" s="34" t="s">
        <v>133</v>
      </c>
      <c r="BP870" s="34" t="s">
        <v>133</v>
      </c>
      <c r="BQ870" s="16">
        <f t="shared" si="137"/>
        <v>-0.8176651699395</v>
      </c>
      <c r="BR870" s="16">
        <f t="shared" si="138"/>
        <v>0.21806067294537146</v>
      </c>
      <c r="BS870" s="16">
        <f t="shared" si="139"/>
        <v>0.21806067294537146</v>
      </c>
      <c r="BT870" s="35" t="s">
        <v>133</v>
      </c>
      <c r="BU870" s="35" t="s">
        <v>133</v>
      </c>
      <c r="BV870" s="35" t="s">
        <v>133</v>
      </c>
      <c r="BW870" s="35" t="s">
        <v>133</v>
      </c>
      <c r="BX870" s="36">
        <v>0</v>
      </c>
      <c r="BY870" s="37" t="s">
        <v>133</v>
      </c>
      <c r="BZ870" s="38" t="s">
        <v>11811</v>
      </c>
    </row>
    <row r="871" spans="1:78" ht="50.1" customHeight="1">
      <c r="A871" s="19" t="s">
        <v>1961</v>
      </c>
      <c r="B871" s="20" t="s">
        <v>11720</v>
      </c>
      <c r="C871" s="21">
        <v>7</v>
      </c>
      <c r="D871" s="21" t="s">
        <v>11721</v>
      </c>
      <c r="E871" s="40" t="s">
        <v>11768</v>
      </c>
      <c r="F871" s="40" t="s">
        <v>11769</v>
      </c>
      <c r="G871" s="41" t="s">
        <v>42</v>
      </c>
      <c r="H871" s="22">
        <v>671</v>
      </c>
      <c r="I871" s="22">
        <v>46</v>
      </c>
      <c r="J871" s="23">
        <v>469</v>
      </c>
      <c r="K871" s="23">
        <v>4</v>
      </c>
      <c r="L871" s="23">
        <v>4</v>
      </c>
      <c r="M871" s="24" t="s">
        <v>132</v>
      </c>
      <c r="N871" s="25" t="s">
        <v>133</v>
      </c>
      <c r="O871" s="25" t="s">
        <v>133</v>
      </c>
      <c r="P871" s="25" t="s">
        <v>133</v>
      </c>
      <c r="Q871" s="25" t="s">
        <v>133</v>
      </c>
      <c r="R871" s="25" t="s">
        <v>133</v>
      </c>
      <c r="S871" s="44" t="s">
        <v>133</v>
      </c>
      <c r="T871" s="26" t="s">
        <v>11799</v>
      </c>
      <c r="U871" s="27" t="s">
        <v>11810</v>
      </c>
      <c r="V871" s="27" t="s">
        <v>133</v>
      </c>
      <c r="W871" s="27" t="s">
        <v>133</v>
      </c>
      <c r="X871" s="27" t="s">
        <v>133</v>
      </c>
      <c r="Y871" s="27" t="s">
        <v>133</v>
      </c>
      <c r="Z871" s="27" t="s">
        <v>133</v>
      </c>
      <c r="AA871" s="27" t="s">
        <v>133</v>
      </c>
      <c r="AB871" s="28" t="s">
        <v>133</v>
      </c>
      <c r="AC871" s="28" t="s">
        <v>133</v>
      </c>
      <c r="AD871" s="28">
        <v>0.03</v>
      </c>
      <c r="AE871" s="28">
        <v>1.5</v>
      </c>
      <c r="AF871" s="28">
        <v>0.02</v>
      </c>
      <c r="AG871" s="39" t="s">
        <v>133</v>
      </c>
      <c r="AH871" s="39" t="s">
        <v>133</v>
      </c>
      <c r="AI871" s="39" t="s">
        <v>133</v>
      </c>
      <c r="AJ871" s="39" t="s">
        <v>133</v>
      </c>
      <c r="AK871" s="39" t="s">
        <v>133</v>
      </c>
      <c r="AL871" s="39">
        <v>-1.31</v>
      </c>
      <c r="AM871" s="45" t="s">
        <v>11800</v>
      </c>
      <c r="AN871" s="15">
        <v>0.14000000000000001</v>
      </c>
      <c r="AO871" s="15">
        <v>0.14000000000000001</v>
      </c>
      <c r="AP871" s="47">
        <v>-0.58382891273500004</v>
      </c>
      <c r="AQ871" s="29" t="s">
        <v>133</v>
      </c>
      <c r="AR871" s="29" t="s">
        <v>133</v>
      </c>
      <c r="AS871" s="148">
        <v>-0.34188018798399999</v>
      </c>
      <c r="AT871" s="148">
        <v>-0.28084074738600001</v>
      </c>
      <c r="AU871" s="48">
        <v>1.01980096185E-3</v>
      </c>
      <c r="AV871" s="47">
        <v>0.28288034931</v>
      </c>
      <c r="AW871" s="47">
        <v>0.34270493968100002</v>
      </c>
      <c r="AX871" s="29">
        <v>0.4</v>
      </c>
      <c r="AY871" s="29">
        <v>1.1000000000000001</v>
      </c>
      <c r="AZ871" s="47">
        <v>0.582134107874</v>
      </c>
      <c r="BA871" s="30">
        <v>0</v>
      </c>
      <c r="BB871" s="42">
        <v>1</v>
      </c>
      <c r="BC871" s="31" t="s">
        <v>11801</v>
      </c>
      <c r="BD871" s="31" t="s">
        <v>11802</v>
      </c>
      <c r="BE871" s="31" t="s">
        <v>11718</v>
      </c>
      <c r="BF871" s="32">
        <f t="shared" si="135"/>
        <v>-0.4323348300605</v>
      </c>
      <c r="BG871" s="32">
        <f t="shared" si="136"/>
        <v>0.15149408267450001</v>
      </c>
      <c r="BH871" s="33">
        <v>0.05</v>
      </c>
      <c r="BI871" s="33">
        <v>0.05</v>
      </c>
      <c r="BJ871" s="32" t="s">
        <v>133</v>
      </c>
      <c r="BK871" s="32" t="s">
        <v>133</v>
      </c>
      <c r="BL871" s="32" t="s">
        <v>133</v>
      </c>
      <c r="BM871" s="34" t="s">
        <v>133</v>
      </c>
      <c r="BN871" s="34" t="s">
        <v>133</v>
      </c>
      <c r="BO871" s="34" t="s">
        <v>133</v>
      </c>
      <c r="BP871" s="34" t="s">
        <v>133</v>
      </c>
      <c r="BQ871" s="16">
        <f t="shared" si="137"/>
        <v>-0.87766516993950006</v>
      </c>
      <c r="BR871" s="16">
        <f t="shared" si="138"/>
        <v>0.21806067294537146</v>
      </c>
      <c r="BS871" s="16">
        <f t="shared" si="139"/>
        <v>0.21806067294537146</v>
      </c>
      <c r="BT871" s="35" t="s">
        <v>133</v>
      </c>
      <c r="BU871" s="35" t="s">
        <v>133</v>
      </c>
      <c r="BV871" s="35" t="s">
        <v>133</v>
      </c>
      <c r="BW871" s="35" t="s">
        <v>133</v>
      </c>
      <c r="BX871" s="36">
        <v>0</v>
      </c>
      <c r="BY871" s="37" t="s">
        <v>133</v>
      </c>
      <c r="BZ871" s="38" t="s">
        <v>11812</v>
      </c>
    </row>
    <row r="872" spans="1:78" ht="50.1" customHeight="1">
      <c r="A872" s="19" t="s">
        <v>1962</v>
      </c>
      <c r="B872" s="20" t="s">
        <v>11720</v>
      </c>
      <c r="C872" s="21">
        <v>7</v>
      </c>
      <c r="D872" s="21" t="s">
        <v>11721</v>
      </c>
      <c r="E872" s="40" t="s">
        <v>11770</v>
      </c>
      <c r="F872" s="40" t="s">
        <v>11771</v>
      </c>
      <c r="G872" s="41" t="s">
        <v>42</v>
      </c>
      <c r="H872" s="22" t="s">
        <v>133</v>
      </c>
      <c r="I872" s="22" t="s">
        <v>133</v>
      </c>
      <c r="J872" s="23">
        <v>429</v>
      </c>
      <c r="K872" s="23">
        <v>4</v>
      </c>
      <c r="L872" s="23">
        <v>4</v>
      </c>
      <c r="M872" s="24" t="s">
        <v>132</v>
      </c>
      <c r="N872" s="25" t="s">
        <v>133</v>
      </c>
      <c r="O872" s="25" t="s">
        <v>133</v>
      </c>
      <c r="P872" s="25" t="s">
        <v>133</v>
      </c>
      <c r="Q872" s="25" t="s">
        <v>133</v>
      </c>
      <c r="R872" s="25" t="s">
        <v>133</v>
      </c>
      <c r="S872" s="44" t="s">
        <v>133</v>
      </c>
      <c r="T872" s="26" t="s">
        <v>11799</v>
      </c>
      <c r="U872" s="27" t="s">
        <v>11810</v>
      </c>
      <c r="V872" s="27" t="s">
        <v>133</v>
      </c>
      <c r="W872" s="27" t="s">
        <v>133</v>
      </c>
      <c r="X872" s="27" t="s">
        <v>133</v>
      </c>
      <c r="Y872" s="27" t="s">
        <v>133</v>
      </c>
      <c r="Z872" s="27" t="s">
        <v>133</v>
      </c>
      <c r="AA872" s="27" t="s">
        <v>133</v>
      </c>
      <c r="AB872" s="28" t="s">
        <v>133</v>
      </c>
      <c r="AC872" s="28" t="s">
        <v>133</v>
      </c>
      <c r="AD872" s="28">
        <v>0.03</v>
      </c>
      <c r="AE872" s="28">
        <v>1.5</v>
      </c>
      <c r="AF872" s="28">
        <v>0.02</v>
      </c>
      <c r="AG872" s="39" t="s">
        <v>133</v>
      </c>
      <c r="AH872" s="39" t="s">
        <v>133</v>
      </c>
      <c r="AI872" s="39" t="s">
        <v>133</v>
      </c>
      <c r="AJ872" s="39" t="s">
        <v>133</v>
      </c>
      <c r="AK872" s="39" t="s">
        <v>133</v>
      </c>
      <c r="AL872" s="39">
        <v>-1.28</v>
      </c>
      <c r="AM872" s="45" t="s">
        <v>11800</v>
      </c>
      <c r="AN872" s="15">
        <v>0.14000000000000001</v>
      </c>
      <c r="AO872" s="15">
        <v>0.14000000000000001</v>
      </c>
      <c r="AP872" s="47">
        <v>-0.58382891273500004</v>
      </c>
      <c r="AQ872" s="29" t="s">
        <v>133</v>
      </c>
      <c r="AR872" s="29" t="s">
        <v>133</v>
      </c>
      <c r="AS872" s="148">
        <v>-0.34188018798399999</v>
      </c>
      <c r="AT872" s="148">
        <v>-0.28084074738600001</v>
      </c>
      <c r="AU872" s="48">
        <v>1.01980096185E-3</v>
      </c>
      <c r="AV872" s="47">
        <v>0.28288034931</v>
      </c>
      <c r="AW872" s="47">
        <v>0.34270493968100002</v>
      </c>
      <c r="AX872" s="29">
        <v>0.4</v>
      </c>
      <c r="AY872" s="29">
        <v>1.1000000000000001</v>
      </c>
      <c r="AZ872" s="47">
        <v>0.582134107874</v>
      </c>
      <c r="BA872" s="30">
        <v>0</v>
      </c>
      <c r="BB872" s="42">
        <v>1</v>
      </c>
      <c r="BC872" s="31" t="s">
        <v>11801</v>
      </c>
      <c r="BD872" s="31" t="s">
        <v>11802</v>
      </c>
      <c r="BE872" s="31" t="s">
        <v>11718</v>
      </c>
      <c r="BF872" s="32">
        <f t="shared" si="135"/>
        <v>-0.4323348300605</v>
      </c>
      <c r="BG872" s="32">
        <f t="shared" si="136"/>
        <v>0.15149408267450001</v>
      </c>
      <c r="BH872" s="33">
        <v>0.05</v>
      </c>
      <c r="BI872" s="33">
        <v>0.05</v>
      </c>
      <c r="BJ872" s="32" t="s">
        <v>133</v>
      </c>
      <c r="BK872" s="32" t="s">
        <v>133</v>
      </c>
      <c r="BL872" s="32" t="s">
        <v>133</v>
      </c>
      <c r="BM872" s="34" t="s">
        <v>133</v>
      </c>
      <c r="BN872" s="34" t="s">
        <v>133</v>
      </c>
      <c r="BO872" s="34" t="s">
        <v>133</v>
      </c>
      <c r="BP872" s="34" t="s">
        <v>133</v>
      </c>
      <c r="BQ872" s="16">
        <f t="shared" si="137"/>
        <v>-0.84766516993950003</v>
      </c>
      <c r="BR872" s="16">
        <f t="shared" si="138"/>
        <v>0.21806067294537146</v>
      </c>
      <c r="BS872" s="16">
        <f t="shared" si="139"/>
        <v>0.21806067294537146</v>
      </c>
      <c r="BT872" s="35" t="s">
        <v>133</v>
      </c>
      <c r="BU872" s="35" t="s">
        <v>133</v>
      </c>
      <c r="BV872" s="35" t="s">
        <v>133</v>
      </c>
      <c r="BW872" s="35" t="s">
        <v>133</v>
      </c>
      <c r="BX872" s="36">
        <v>0</v>
      </c>
      <c r="BY872" s="37" t="s">
        <v>133</v>
      </c>
      <c r="BZ872" s="38" t="s">
        <v>11811</v>
      </c>
    </row>
    <row r="873" spans="1:78" ht="50.1" customHeight="1">
      <c r="A873" s="19" t="s">
        <v>1963</v>
      </c>
      <c r="B873" s="20" t="s">
        <v>11720</v>
      </c>
      <c r="C873" s="21">
        <v>7</v>
      </c>
      <c r="D873" s="21" t="s">
        <v>11721</v>
      </c>
      <c r="E873" s="40" t="s">
        <v>11772</v>
      </c>
      <c r="F873" s="40" t="s">
        <v>11773</v>
      </c>
      <c r="G873" s="41" t="s">
        <v>42</v>
      </c>
      <c r="H873" s="22" t="s">
        <v>133</v>
      </c>
      <c r="I873" s="22" t="s">
        <v>133</v>
      </c>
      <c r="J873" s="23">
        <v>355</v>
      </c>
      <c r="K873" s="23">
        <v>8</v>
      </c>
      <c r="L873" s="23">
        <v>8</v>
      </c>
      <c r="M873" s="24" t="s">
        <v>132</v>
      </c>
      <c r="N873" s="25" t="s">
        <v>133</v>
      </c>
      <c r="O873" s="25" t="s">
        <v>133</v>
      </c>
      <c r="P873" s="25" t="s">
        <v>133</v>
      </c>
      <c r="Q873" s="25" t="s">
        <v>133</v>
      </c>
      <c r="R873" s="25" t="s">
        <v>133</v>
      </c>
      <c r="S873" s="44" t="s">
        <v>133</v>
      </c>
      <c r="T873" s="26" t="s">
        <v>11799</v>
      </c>
      <c r="U873" s="27" t="s">
        <v>11810</v>
      </c>
      <c r="V873" s="27" t="s">
        <v>133</v>
      </c>
      <c r="W873" s="27" t="s">
        <v>133</v>
      </c>
      <c r="X873" s="27" t="s">
        <v>133</v>
      </c>
      <c r="Y873" s="27" t="s">
        <v>133</v>
      </c>
      <c r="Z873" s="27" t="s">
        <v>133</v>
      </c>
      <c r="AA873" s="27" t="s">
        <v>133</v>
      </c>
      <c r="AB873" s="28" t="s">
        <v>133</v>
      </c>
      <c r="AC873" s="28" t="s">
        <v>133</v>
      </c>
      <c r="AD873" s="28">
        <v>0.03</v>
      </c>
      <c r="AE873" s="28">
        <v>1.5</v>
      </c>
      <c r="AF873" s="28">
        <v>0.02</v>
      </c>
      <c r="AG873" s="39" t="s">
        <v>133</v>
      </c>
      <c r="AH873" s="39" t="s">
        <v>133</v>
      </c>
      <c r="AI873" s="39" t="s">
        <v>133</v>
      </c>
      <c r="AJ873" s="39" t="s">
        <v>133</v>
      </c>
      <c r="AK873" s="39" t="s">
        <v>133</v>
      </c>
      <c r="AL873" s="39">
        <v>-1.23</v>
      </c>
      <c r="AM873" s="45" t="s">
        <v>11800</v>
      </c>
      <c r="AN873" s="15">
        <v>0.14000000000000001</v>
      </c>
      <c r="AO873" s="15">
        <v>0.14000000000000001</v>
      </c>
      <c r="AP873" s="47">
        <v>-0.58382891273500004</v>
      </c>
      <c r="AQ873" s="29" t="s">
        <v>133</v>
      </c>
      <c r="AR873" s="29" t="s">
        <v>133</v>
      </c>
      <c r="AS873" s="148">
        <v>-0.34188018798399999</v>
      </c>
      <c r="AT873" s="148">
        <v>-0.28084074738600001</v>
      </c>
      <c r="AU873" s="48">
        <v>1.01980096185E-3</v>
      </c>
      <c r="AV873" s="47">
        <v>0.28288034931</v>
      </c>
      <c r="AW873" s="47">
        <v>0.34270493968100002</v>
      </c>
      <c r="AX873" s="29">
        <v>0.4</v>
      </c>
      <c r="AY873" s="29">
        <v>1.1000000000000001</v>
      </c>
      <c r="AZ873" s="47">
        <v>0.582134107874</v>
      </c>
      <c r="BA873" s="30">
        <v>0</v>
      </c>
      <c r="BB873" s="42">
        <v>1</v>
      </c>
      <c r="BC873" s="31" t="s">
        <v>11801</v>
      </c>
      <c r="BD873" s="31" t="s">
        <v>11802</v>
      </c>
      <c r="BE873" s="31" t="s">
        <v>11718</v>
      </c>
      <c r="BF873" s="32">
        <f t="shared" si="135"/>
        <v>-0.4323348300605</v>
      </c>
      <c r="BG873" s="32">
        <f t="shared" si="136"/>
        <v>0.15149408267450001</v>
      </c>
      <c r="BH873" s="33">
        <v>0.05</v>
      </c>
      <c r="BI873" s="33">
        <v>0.05</v>
      </c>
      <c r="BJ873" s="32" t="s">
        <v>133</v>
      </c>
      <c r="BK873" s="32" t="s">
        <v>133</v>
      </c>
      <c r="BL873" s="32" t="s">
        <v>133</v>
      </c>
      <c r="BM873" s="34" t="s">
        <v>133</v>
      </c>
      <c r="BN873" s="34" t="s">
        <v>133</v>
      </c>
      <c r="BO873" s="34" t="s">
        <v>133</v>
      </c>
      <c r="BP873" s="34" t="s">
        <v>133</v>
      </c>
      <c r="BQ873" s="16">
        <f t="shared" si="137"/>
        <v>-0.79766516993949999</v>
      </c>
      <c r="BR873" s="16">
        <f t="shared" si="138"/>
        <v>0.21806067294537146</v>
      </c>
      <c r="BS873" s="16">
        <f t="shared" si="139"/>
        <v>0.21806067294537146</v>
      </c>
      <c r="BT873" s="35" t="s">
        <v>133</v>
      </c>
      <c r="BU873" s="35" t="s">
        <v>133</v>
      </c>
      <c r="BV873" s="35" t="s">
        <v>133</v>
      </c>
      <c r="BW873" s="35" t="s">
        <v>133</v>
      </c>
      <c r="BX873" s="36">
        <v>0</v>
      </c>
      <c r="BY873" s="37" t="s">
        <v>133</v>
      </c>
      <c r="BZ873" s="38" t="s">
        <v>11811</v>
      </c>
    </row>
    <row r="874" spans="1:78" ht="50.1" customHeight="1">
      <c r="A874" s="19" t="s">
        <v>1964</v>
      </c>
      <c r="B874" s="20" t="s">
        <v>11720</v>
      </c>
      <c r="C874" s="21">
        <v>7</v>
      </c>
      <c r="D874" s="21" t="s">
        <v>11721</v>
      </c>
      <c r="E874" s="40" t="s">
        <v>11774</v>
      </c>
      <c r="F874" s="40" t="s">
        <v>11775</v>
      </c>
      <c r="G874" s="41" t="s">
        <v>42</v>
      </c>
      <c r="H874" s="22" t="s">
        <v>133</v>
      </c>
      <c r="I874" s="22" t="s">
        <v>133</v>
      </c>
      <c r="J874" s="23">
        <v>333</v>
      </c>
      <c r="K874" s="23">
        <v>4</v>
      </c>
      <c r="L874" s="23">
        <v>4</v>
      </c>
      <c r="M874" s="24" t="s">
        <v>132</v>
      </c>
      <c r="N874" s="25" t="s">
        <v>133</v>
      </c>
      <c r="O874" s="25" t="s">
        <v>133</v>
      </c>
      <c r="P874" s="25" t="s">
        <v>133</v>
      </c>
      <c r="Q874" s="25" t="s">
        <v>133</v>
      </c>
      <c r="R874" s="25" t="s">
        <v>133</v>
      </c>
      <c r="S874" s="44" t="s">
        <v>133</v>
      </c>
      <c r="T874" s="26" t="s">
        <v>11799</v>
      </c>
      <c r="U874" s="27" t="s">
        <v>11810</v>
      </c>
      <c r="V874" s="27" t="s">
        <v>133</v>
      </c>
      <c r="W874" s="27" t="s">
        <v>133</v>
      </c>
      <c r="X874" s="27" t="s">
        <v>133</v>
      </c>
      <c r="Y874" s="27" t="s">
        <v>133</v>
      </c>
      <c r="Z874" s="27" t="s">
        <v>133</v>
      </c>
      <c r="AA874" s="27" t="s">
        <v>133</v>
      </c>
      <c r="AB874" s="28" t="s">
        <v>133</v>
      </c>
      <c r="AC874" s="28" t="s">
        <v>133</v>
      </c>
      <c r="AD874" s="28">
        <v>0.03</v>
      </c>
      <c r="AE874" s="28">
        <v>1.5</v>
      </c>
      <c r="AF874" s="28">
        <v>0.02</v>
      </c>
      <c r="AG874" s="39" t="s">
        <v>133</v>
      </c>
      <c r="AH874" s="39" t="s">
        <v>133</v>
      </c>
      <c r="AI874" s="39" t="s">
        <v>133</v>
      </c>
      <c r="AJ874" s="39" t="s">
        <v>133</v>
      </c>
      <c r="AK874" s="39" t="s">
        <v>133</v>
      </c>
      <c r="AL874" s="39">
        <v>-1.21</v>
      </c>
      <c r="AM874" s="45" t="s">
        <v>11800</v>
      </c>
      <c r="AN874" s="15">
        <v>0.14000000000000001</v>
      </c>
      <c r="AO874" s="15">
        <v>0.14000000000000001</v>
      </c>
      <c r="AP874" s="47">
        <v>-0.58382891273500004</v>
      </c>
      <c r="AQ874" s="29" t="s">
        <v>133</v>
      </c>
      <c r="AR874" s="29" t="s">
        <v>133</v>
      </c>
      <c r="AS874" s="148">
        <v>-0.34188018798399999</v>
      </c>
      <c r="AT874" s="148">
        <v>-0.28084074738600001</v>
      </c>
      <c r="AU874" s="48">
        <v>1.01980096185E-3</v>
      </c>
      <c r="AV874" s="47">
        <v>0.28288034931</v>
      </c>
      <c r="AW874" s="47">
        <v>0.34270493968100002</v>
      </c>
      <c r="AX874" s="29">
        <v>0.4</v>
      </c>
      <c r="AY874" s="29">
        <v>1.1000000000000001</v>
      </c>
      <c r="AZ874" s="47">
        <v>0.582134107874</v>
      </c>
      <c r="BA874" s="30">
        <v>0</v>
      </c>
      <c r="BB874" s="42">
        <v>1</v>
      </c>
      <c r="BC874" s="31" t="s">
        <v>11801</v>
      </c>
      <c r="BD874" s="31" t="s">
        <v>11802</v>
      </c>
      <c r="BE874" s="31" t="s">
        <v>11718</v>
      </c>
      <c r="BF874" s="32">
        <f t="shared" si="135"/>
        <v>-0.4323348300605</v>
      </c>
      <c r="BG874" s="32">
        <f t="shared" si="136"/>
        <v>0.15149408267450001</v>
      </c>
      <c r="BH874" s="33">
        <v>0.05</v>
      </c>
      <c r="BI874" s="33">
        <v>0.05</v>
      </c>
      <c r="BJ874" s="32" t="s">
        <v>133</v>
      </c>
      <c r="BK874" s="32" t="s">
        <v>133</v>
      </c>
      <c r="BL874" s="32" t="s">
        <v>133</v>
      </c>
      <c r="BM874" s="34" t="s">
        <v>133</v>
      </c>
      <c r="BN874" s="34" t="s">
        <v>133</v>
      </c>
      <c r="BO874" s="34" t="s">
        <v>133</v>
      </c>
      <c r="BP874" s="34" t="s">
        <v>133</v>
      </c>
      <c r="BQ874" s="16">
        <f t="shared" si="137"/>
        <v>-0.77766516993949997</v>
      </c>
      <c r="BR874" s="16">
        <f t="shared" si="138"/>
        <v>0.21806067294537146</v>
      </c>
      <c r="BS874" s="16">
        <f t="shared" si="139"/>
        <v>0.21806067294537146</v>
      </c>
      <c r="BT874" s="35" t="s">
        <v>133</v>
      </c>
      <c r="BU874" s="35" t="s">
        <v>133</v>
      </c>
      <c r="BV874" s="35" t="s">
        <v>133</v>
      </c>
      <c r="BW874" s="35" t="s">
        <v>133</v>
      </c>
      <c r="BX874" s="36">
        <v>0</v>
      </c>
      <c r="BY874" s="37" t="s">
        <v>133</v>
      </c>
      <c r="BZ874" s="38" t="s">
        <v>11811</v>
      </c>
    </row>
    <row r="875" spans="1:78" ht="50.1" customHeight="1">
      <c r="A875" s="19" t="s">
        <v>1965</v>
      </c>
      <c r="B875" s="20" t="s">
        <v>11720</v>
      </c>
      <c r="C875" s="21">
        <v>7</v>
      </c>
      <c r="D875" s="21" t="s">
        <v>11721</v>
      </c>
      <c r="E875" s="40" t="s">
        <v>11776</v>
      </c>
      <c r="F875" s="40" t="s">
        <v>11777</v>
      </c>
      <c r="G875" s="41" t="s">
        <v>42</v>
      </c>
      <c r="H875" s="22" t="s">
        <v>133</v>
      </c>
      <c r="I875" s="22" t="s">
        <v>133</v>
      </c>
      <c r="J875" s="23">
        <v>38</v>
      </c>
      <c r="K875" s="23">
        <v>3</v>
      </c>
      <c r="L875" s="23">
        <v>3</v>
      </c>
      <c r="M875" s="24" t="s">
        <v>132</v>
      </c>
      <c r="N875" s="25" t="s">
        <v>133</v>
      </c>
      <c r="O875" s="25" t="s">
        <v>133</v>
      </c>
      <c r="P875" s="25" t="s">
        <v>133</v>
      </c>
      <c r="Q875" s="25" t="s">
        <v>133</v>
      </c>
      <c r="R875" s="25" t="s">
        <v>133</v>
      </c>
      <c r="S875" s="44" t="s">
        <v>133</v>
      </c>
      <c r="T875" s="26" t="s">
        <v>11799</v>
      </c>
      <c r="U875" s="27" t="s">
        <v>11810</v>
      </c>
      <c r="V875" s="27" t="s">
        <v>133</v>
      </c>
      <c r="W875" s="27" t="s">
        <v>133</v>
      </c>
      <c r="X875" s="27" t="s">
        <v>133</v>
      </c>
      <c r="Y875" s="27" t="s">
        <v>133</v>
      </c>
      <c r="Z875" s="27" t="s">
        <v>133</v>
      </c>
      <c r="AA875" s="27" t="s">
        <v>133</v>
      </c>
      <c r="AB875" s="28" t="s">
        <v>133</v>
      </c>
      <c r="AC875" s="28" t="s">
        <v>133</v>
      </c>
      <c r="AD875" s="28">
        <v>0.03</v>
      </c>
      <c r="AE875" s="28">
        <v>1.5</v>
      </c>
      <c r="AF875" s="28">
        <v>0.02</v>
      </c>
      <c r="AG875" s="39" t="s">
        <v>133</v>
      </c>
      <c r="AH875" s="39" t="s">
        <v>133</v>
      </c>
      <c r="AI875" s="39" t="s">
        <v>133</v>
      </c>
      <c r="AJ875" s="39" t="s">
        <v>133</v>
      </c>
      <c r="AK875" s="39" t="s">
        <v>133</v>
      </c>
      <c r="AL875" s="39">
        <v>-0.89</v>
      </c>
      <c r="AM875" s="45" t="s">
        <v>11800</v>
      </c>
      <c r="AN875" s="15">
        <v>0.14000000000000001</v>
      </c>
      <c r="AO875" s="15">
        <v>0.14000000000000001</v>
      </c>
      <c r="AP875" s="47">
        <v>-0.58382891273500004</v>
      </c>
      <c r="AQ875" s="29" t="s">
        <v>133</v>
      </c>
      <c r="AR875" s="29" t="s">
        <v>133</v>
      </c>
      <c r="AS875" s="148">
        <v>-0.34188018798399999</v>
      </c>
      <c r="AT875" s="148">
        <v>-0.28084074738600001</v>
      </c>
      <c r="AU875" s="48">
        <v>1.01980096185E-3</v>
      </c>
      <c r="AV875" s="47">
        <v>0.28288034931</v>
      </c>
      <c r="AW875" s="47">
        <v>0.34270493968100002</v>
      </c>
      <c r="AX875" s="29">
        <v>0.4</v>
      </c>
      <c r="AY875" s="29">
        <v>1.1000000000000001</v>
      </c>
      <c r="AZ875" s="47">
        <v>0.582134107874</v>
      </c>
      <c r="BA875" s="30">
        <v>0</v>
      </c>
      <c r="BB875" s="42">
        <v>1</v>
      </c>
      <c r="BC875" s="31" t="s">
        <v>11801</v>
      </c>
      <c r="BD875" s="31" t="s">
        <v>11802</v>
      </c>
      <c r="BE875" s="31" t="s">
        <v>11718</v>
      </c>
      <c r="BF875" s="32">
        <f t="shared" si="135"/>
        <v>-0.4323348300605</v>
      </c>
      <c r="BG875" s="32">
        <f t="shared" si="136"/>
        <v>0.15149408267450001</v>
      </c>
      <c r="BH875" s="33">
        <v>0.05</v>
      </c>
      <c r="BI875" s="33">
        <v>0.05</v>
      </c>
      <c r="BJ875" s="32" t="s">
        <v>133</v>
      </c>
      <c r="BK875" s="32" t="s">
        <v>133</v>
      </c>
      <c r="BL875" s="32" t="s">
        <v>133</v>
      </c>
      <c r="BM875" s="34" t="s">
        <v>133</v>
      </c>
      <c r="BN875" s="34" t="s">
        <v>133</v>
      </c>
      <c r="BO875" s="34" t="s">
        <v>133</v>
      </c>
      <c r="BP875" s="34" t="s">
        <v>133</v>
      </c>
      <c r="BQ875" s="16">
        <f t="shared" si="137"/>
        <v>-0.45766516993950002</v>
      </c>
      <c r="BR875" s="16">
        <f t="shared" si="138"/>
        <v>0.21806067294537146</v>
      </c>
      <c r="BS875" s="16">
        <f t="shared" si="139"/>
        <v>0.21806067294537146</v>
      </c>
      <c r="BT875" s="35" t="s">
        <v>133</v>
      </c>
      <c r="BU875" s="35" t="s">
        <v>133</v>
      </c>
      <c r="BV875" s="35" t="s">
        <v>133</v>
      </c>
      <c r="BW875" s="35" t="s">
        <v>133</v>
      </c>
      <c r="BX875" s="36">
        <v>0</v>
      </c>
      <c r="BY875" s="37" t="s">
        <v>133</v>
      </c>
      <c r="BZ875" s="38" t="s">
        <v>11811</v>
      </c>
    </row>
    <row r="876" spans="1:78" ht="50.1" customHeight="1">
      <c r="A876" s="19" t="s">
        <v>1966</v>
      </c>
      <c r="B876" s="20" t="s">
        <v>11720</v>
      </c>
      <c r="C876" s="21">
        <v>7</v>
      </c>
      <c r="D876" s="21" t="s">
        <v>11721</v>
      </c>
      <c r="E876" s="40" t="s">
        <v>11778</v>
      </c>
      <c r="F876" s="40" t="s">
        <v>11779</v>
      </c>
      <c r="G876" s="41" t="s">
        <v>42</v>
      </c>
      <c r="H876" s="22" t="s">
        <v>133</v>
      </c>
      <c r="I876" s="22" t="s">
        <v>133</v>
      </c>
      <c r="J876" s="23">
        <v>31</v>
      </c>
      <c r="K876" s="23">
        <v>2</v>
      </c>
      <c r="L876" s="23">
        <v>2</v>
      </c>
      <c r="M876" s="24" t="s">
        <v>132</v>
      </c>
      <c r="N876" s="25" t="s">
        <v>133</v>
      </c>
      <c r="O876" s="25" t="s">
        <v>133</v>
      </c>
      <c r="P876" s="25" t="s">
        <v>133</v>
      </c>
      <c r="Q876" s="25" t="s">
        <v>133</v>
      </c>
      <c r="R876" s="25" t="s">
        <v>133</v>
      </c>
      <c r="S876" s="44" t="s">
        <v>133</v>
      </c>
      <c r="T876" s="26" t="s">
        <v>11799</v>
      </c>
      <c r="U876" s="27" t="s">
        <v>11810</v>
      </c>
      <c r="V876" s="27" t="s">
        <v>133</v>
      </c>
      <c r="W876" s="27" t="s">
        <v>133</v>
      </c>
      <c r="X876" s="27" t="s">
        <v>133</v>
      </c>
      <c r="Y876" s="27" t="s">
        <v>133</v>
      </c>
      <c r="Z876" s="27" t="s">
        <v>133</v>
      </c>
      <c r="AA876" s="27" t="s">
        <v>133</v>
      </c>
      <c r="AB876" s="28" t="s">
        <v>133</v>
      </c>
      <c r="AC876" s="28" t="s">
        <v>133</v>
      </c>
      <c r="AD876" s="28">
        <v>0.03</v>
      </c>
      <c r="AE876" s="28">
        <v>1.5</v>
      </c>
      <c r="AF876" s="28">
        <v>0.02</v>
      </c>
      <c r="AG876" s="39" t="s">
        <v>133</v>
      </c>
      <c r="AH876" s="39" t="s">
        <v>133</v>
      </c>
      <c r="AI876" s="39" t="s">
        <v>133</v>
      </c>
      <c r="AJ876" s="39" t="s">
        <v>133</v>
      </c>
      <c r="AK876" s="39" t="s">
        <v>133</v>
      </c>
      <c r="AL876" s="39">
        <v>-1</v>
      </c>
      <c r="AM876" s="45" t="s">
        <v>11800</v>
      </c>
      <c r="AN876" s="15">
        <v>0.14000000000000001</v>
      </c>
      <c r="AO876" s="15">
        <v>0.14000000000000001</v>
      </c>
      <c r="AP876" s="47">
        <v>-0.58382891273500004</v>
      </c>
      <c r="AQ876" s="29" t="s">
        <v>133</v>
      </c>
      <c r="AR876" s="29" t="s">
        <v>133</v>
      </c>
      <c r="AS876" s="148">
        <v>-0.34188018798399999</v>
      </c>
      <c r="AT876" s="148">
        <v>-0.28084074738600001</v>
      </c>
      <c r="AU876" s="48">
        <v>1.01980096185E-3</v>
      </c>
      <c r="AV876" s="47">
        <v>0.28288034931</v>
      </c>
      <c r="AW876" s="47">
        <v>0.34270493968100002</v>
      </c>
      <c r="AX876" s="29">
        <v>0.4</v>
      </c>
      <c r="AY876" s="29">
        <v>1.1000000000000001</v>
      </c>
      <c r="AZ876" s="47">
        <v>0.582134107874</v>
      </c>
      <c r="BA876" s="30">
        <v>0</v>
      </c>
      <c r="BB876" s="42">
        <v>1</v>
      </c>
      <c r="BC876" s="31" t="s">
        <v>11801</v>
      </c>
      <c r="BD876" s="31" t="s">
        <v>11802</v>
      </c>
      <c r="BE876" s="31" t="s">
        <v>11718</v>
      </c>
      <c r="BF876" s="32">
        <f t="shared" si="135"/>
        <v>-0.4323348300605</v>
      </c>
      <c r="BG876" s="32">
        <f t="shared" si="136"/>
        <v>0.15149408267450001</v>
      </c>
      <c r="BH876" s="33">
        <v>0.05</v>
      </c>
      <c r="BI876" s="33">
        <v>0.05</v>
      </c>
      <c r="BJ876" s="32" t="s">
        <v>133</v>
      </c>
      <c r="BK876" s="32" t="s">
        <v>133</v>
      </c>
      <c r="BL876" s="32" t="s">
        <v>133</v>
      </c>
      <c r="BM876" s="34" t="s">
        <v>133</v>
      </c>
      <c r="BN876" s="34" t="s">
        <v>133</v>
      </c>
      <c r="BO876" s="34" t="s">
        <v>133</v>
      </c>
      <c r="BP876" s="34" t="s">
        <v>133</v>
      </c>
      <c r="BQ876" s="16">
        <f t="shared" si="137"/>
        <v>-0.5676651699395</v>
      </c>
      <c r="BR876" s="16">
        <f t="shared" si="138"/>
        <v>0.21806067294537146</v>
      </c>
      <c r="BS876" s="16">
        <f t="shared" si="139"/>
        <v>0.21806067294537146</v>
      </c>
      <c r="BT876" s="35" t="s">
        <v>133</v>
      </c>
      <c r="BU876" s="35" t="s">
        <v>133</v>
      </c>
      <c r="BV876" s="35" t="s">
        <v>133</v>
      </c>
      <c r="BW876" s="35" t="s">
        <v>133</v>
      </c>
      <c r="BX876" s="36">
        <v>0</v>
      </c>
      <c r="BY876" s="37" t="s">
        <v>133</v>
      </c>
      <c r="BZ876" s="38" t="s">
        <v>11811</v>
      </c>
    </row>
    <row r="877" spans="1:78" ht="50.1" customHeight="1">
      <c r="A877" s="19" t="s">
        <v>1967</v>
      </c>
      <c r="B877" s="20" t="s">
        <v>11720</v>
      </c>
      <c r="C877" s="21">
        <v>7</v>
      </c>
      <c r="D877" s="21" t="s">
        <v>11721</v>
      </c>
      <c r="E877" s="40" t="s">
        <v>11780</v>
      </c>
      <c r="F877" s="40" t="s">
        <v>11781</v>
      </c>
      <c r="G877" s="41" t="s">
        <v>42</v>
      </c>
      <c r="H877" s="22" t="s">
        <v>133</v>
      </c>
      <c r="I877" s="22" t="s">
        <v>133</v>
      </c>
      <c r="J877" s="23">
        <v>87</v>
      </c>
      <c r="K877" s="23">
        <v>3</v>
      </c>
      <c r="L877" s="23">
        <v>3</v>
      </c>
      <c r="M877" s="24" t="s">
        <v>132</v>
      </c>
      <c r="N877" s="25" t="s">
        <v>133</v>
      </c>
      <c r="O877" s="25" t="s">
        <v>133</v>
      </c>
      <c r="P877" s="25" t="s">
        <v>133</v>
      </c>
      <c r="Q877" s="25" t="s">
        <v>133</v>
      </c>
      <c r="R877" s="25" t="s">
        <v>133</v>
      </c>
      <c r="S877" s="44" t="s">
        <v>133</v>
      </c>
      <c r="T877" s="26" t="s">
        <v>11799</v>
      </c>
      <c r="U877" s="27" t="s">
        <v>11810</v>
      </c>
      <c r="V877" s="27" t="s">
        <v>133</v>
      </c>
      <c r="W877" s="27" t="s">
        <v>133</v>
      </c>
      <c r="X877" s="27" t="s">
        <v>133</v>
      </c>
      <c r="Y877" s="27" t="s">
        <v>133</v>
      </c>
      <c r="Z877" s="27" t="s">
        <v>133</v>
      </c>
      <c r="AA877" s="27" t="s">
        <v>133</v>
      </c>
      <c r="AB877" s="28" t="s">
        <v>133</v>
      </c>
      <c r="AC877" s="28" t="s">
        <v>133</v>
      </c>
      <c r="AD877" s="28">
        <v>0.03</v>
      </c>
      <c r="AE877" s="28">
        <v>1.5</v>
      </c>
      <c r="AF877" s="28">
        <v>0.02</v>
      </c>
      <c r="AG877" s="39" t="s">
        <v>133</v>
      </c>
      <c r="AH877" s="39" t="s">
        <v>133</v>
      </c>
      <c r="AI877" s="39" t="s">
        <v>133</v>
      </c>
      <c r="AJ877" s="39" t="s">
        <v>133</v>
      </c>
      <c r="AK877" s="39" t="s">
        <v>133</v>
      </c>
      <c r="AL877" s="39">
        <v>-1.01</v>
      </c>
      <c r="AM877" s="45" t="s">
        <v>11800</v>
      </c>
      <c r="AN877" s="15">
        <v>0.14000000000000001</v>
      </c>
      <c r="AO877" s="15">
        <v>0.14000000000000001</v>
      </c>
      <c r="AP877" s="47">
        <v>-0.58382891273500004</v>
      </c>
      <c r="AQ877" s="29" t="s">
        <v>133</v>
      </c>
      <c r="AR877" s="29" t="s">
        <v>133</v>
      </c>
      <c r="AS877" s="148">
        <v>-0.34188018798399999</v>
      </c>
      <c r="AT877" s="148">
        <v>-0.28084074738600001</v>
      </c>
      <c r="AU877" s="48">
        <v>1.01980096185E-3</v>
      </c>
      <c r="AV877" s="47">
        <v>0.28288034931</v>
      </c>
      <c r="AW877" s="47">
        <v>0.34270493968100002</v>
      </c>
      <c r="AX877" s="29">
        <v>0.4</v>
      </c>
      <c r="AY877" s="29">
        <v>1.1000000000000001</v>
      </c>
      <c r="AZ877" s="47">
        <v>0.582134107874</v>
      </c>
      <c r="BA877" s="30">
        <v>0</v>
      </c>
      <c r="BB877" s="42">
        <v>1</v>
      </c>
      <c r="BC877" s="31" t="s">
        <v>11801</v>
      </c>
      <c r="BD877" s="31" t="s">
        <v>11802</v>
      </c>
      <c r="BE877" s="31" t="s">
        <v>11718</v>
      </c>
      <c r="BF877" s="32">
        <f t="shared" si="135"/>
        <v>-0.4323348300605</v>
      </c>
      <c r="BG877" s="32">
        <f t="shared" si="136"/>
        <v>0.15149408267450001</v>
      </c>
      <c r="BH877" s="33">
        <v>0.05</v>
      </c>
      <c r="BI877" s="33">
        <v>0.05</v>
      </c>
      <c r="BJ877" s="32" t="s">
        <v>133</v>
      </c>
      <c r="BK877" s="32" t="s">
        <v>133</v>
      </c>
      <c r="BL877" s="32" t="s">
        <v>133</v>
      </c>
      <c r="BM877" s="34" t="s">
        <v>133</v>
      </c>
      <c r="BN877" s="34" t="s">
        <v>133</v>
      </c>
      <c r="BO877" s="34" t="s">
        <v>133</v>
      </c>
      <c r="BP877" s="34" t="s">
        <v>133</v>
      </c>
      <c r="BQ877" s="16">
        <f t="shared" si="137"/>
        <v>-0.57766516993950001</v>
      </c>
      <c r="BR877" s="16">
        <f t="shared" si="138"/>
        <v>0.21806067294537146</v>
      </c>
      <c r="BS877" s="16">
        <f t="shared" si="139"/>
        <v>0.21806067294537146</v>
      </c>
      <c r="BT877" s="35" t="s">
        <v>133</v>
      </c>
      <c r="BU877" s="35" t="s">
        <v>133</v>
      </c>
      <c r="BV877" s="35" t="s">
        <v>133</v>
      </c>
      <c r="BW877" s="35" t="s">
        <v>133</v>
      </c>
      <c r="BX877" s="36">
        <v>0</v>
      </c>
      <c r="BY877" s="37" t="s">
        <v>133</v>
      </c>
      <c r="BZ877" s="38" t="s">
        <v>11811</v>
      </c>
    </row>
    <row r="878" spans="1:78" ht="50.1" customHeight="1">
      <c r="A878" s="19" t="s">
        <v>1968</v>
      </c>
      <c r="B878" s="20" t="s">
        <v>11720</v>
      </c>
      <c r="C878" s="21">
        <v>7</v>
      </c>
      <c r="D878" s="21" t="s">
        <v>11721</v>
      </c>
      <c r="E878" s="40" t="s">
        <v>11782</v>
      </c>
      <c r="F878" s="40" t="s">
        <v>11783</v>
      </c>
      <c r="G878" s="41" t="s">
        <v>42</v>
      </c>
      <c r="H878" s="22" t="s">
        <v>133</v>
      </c>
      <c r="I878" s="22" t="s">
        <v>133</v>
      </c>
      <c r="J878" s="23">
        <v>11</v>
      </c>
      <c r="K878" s="23">
        <v>3</v>
      </c>
      <c r="L878" s="23">
        <v>3</v>
      </c>
      <c r="M878" s="24" t="s">
        <v>132</v>
      </c>
      <c r="N878" s="25" t="s">
        <v>133</v>
      </c>
      <c r="O878" s="25" t="s">
        <v>133</v>
      </c>
      <c r="P878" s="25" t="s">
        <v>133</v>
      </c>
      <c r="Q878" s="25" t="s">
        <v>133</v>
      </c>
      <c r="R878" s="25" t="s">
        <v>133</v>
      </c>
      <c r="S878" s="44" t="s">
        <v>133</v>
      </c>
      <c r="T878" s="26" t="s">
        <v>11799</v>
      </c>
      <c r="U878" s="27" t="s">
        <v>11810</v>
      </c>
      <c r="V878" s="27" t="s">
        <v>133</v>
      </c>
      <c r="W878" s="27" t="s">
        <v>133</v>
      </c>
      <c r="X878" s="27" t="s">
        <v>133</v>
      </c>
      <c r="Y878" s="27" t="s">
        <v>133</v>
      </c>
      <c r="Z878" s="27" t="s">
        <v>133</v>
      </c>
      <c r="AA878" s="27" t="s">
        <v>133</v>
      </c>
      <c r="AB878" s="28" t="s">
        <v>133</v>
      </c>
      <c r="AC878" s="28" t="s">
        <v>133</v>
      </c>
      <c r="AD878" s="28">
        <v>0.03</v>
      </c>
      <c r="AE878" s="28">
        <v>1.5</v>
      </c>
      <c r="AF878" s="28">
        <v>0.02</v>
      </c>
      <c r="AG878" s="39" t="s">
        <v>133</v>
      </c>
      <c r="AH878" s="39" t="s">
        <v>133</v>
      </c>
      <c r="AI878" s="39" t="s">
        <v>133</v>
      </c>
      <c r="AJ878" s="39" t="s">
        <v>133</v>
      </c>
      <c r="AK878" s="39" t="s">
        <v>133</v>
      </c>
      <c r="AL878" s="39">
        <v>-0.91</v>
      </c>
      <c r="AM878" s="45" t="s">
        <v>11800</v>
      </c>
      <c r="AN878" s="15">
        <v>0.14000000000000001</v>
      </c>
      <c r="AO878" s="15">
        <v>0.14000000000000001</v>
      </c>
      <c r="AP878" s="47">
        <v>-0.58382891273500004</v>
      </c>
      <c r="AQ878" s="29" t="s">
        <v>133</v>
      </c>
      <c r="AR878" s="29" t="s">
        <v>133</v>
      </c>
      <c r="AS878" s="148">
        <v>-0.34188018798399999</v>
      </c>
      <c r="AT878" s="148">
        <v>-0.28084074738600001</v>
      </c>
      <c r="AU878" s="48">
        <v>1.01980096185E-3</v>
      </c>
      <c r="AV878" s="47">
        <v>0.28288034931</v>
      </c>
      <c r="AW878" s="47">
        <v>0.34270493968100002</v>
      </c>
      <c r="AX878" s="29">
        <v>0.4</v>
      </c>
      <c r="AY878" s="29">
        <v>1.1000000000000001</v>
      </c>
      <c r="AZ878" s="47">
        <v>0.582134107874</v>
      </c>
      <c r="BA878" s="30">
        <v>0</v>
      </c>
      <c r="BB878" s="42">
        <v>1</v>
      </c>
      <c r="BC878" s="31" t="s">
        <v>11801</v>
      </c>
      <c r="BD878" s="31" t="s">
        <v>11802</v>
      </c>
      <c r="BE878" s="31" t="s">
        <v>11718</v>
      </c>
      <c r="BF878" s="32">
        <f t="shared" si="135"/>
        <v>-0.4323348300605</v>
      </c>
      <c r="BG878" s="32">
        <f t="shared" si="136"/>
        <v>0.15149408267450001</v>
      </c>
      <c r="BH878" s="33">
        <v>0.05</v>
      </c>
      <c r="BI878" s="33">
        <v>0.05</v>
      </c>
      <c r="BJ878" s="32" t="s">
        <v>133</v>
      </c>
      <c r="BK878" s="32" t="s">
        <v>133</v>
      </c>
      <c r="BL878" s="32" t="s">
        <v>133</v>
      </c>
      <c r="BM878" s="34" t="s">
        <v>133</v>
      </c>
      <c r="BN878" s="34" t="s">
        <v>133</v>
      </c>
      <c r="BO878" s="34" t="s">
        <v>133</v>
      </c>
      <c r="BP878" s="34" t="s">
        <v>133</v>
      </c>
      <c r="BQ878" s="16">
        <f t="shared" si="137"/>
        <v>-0.47766516993950003</v>
      </c>
      <c r="BR878" s="16">
        <f t="shared" si="138"/>
        <v>0.21806067294537146</v>
      </c>
      <c r="BS878" s="16">
        <f t="shared" si="139"/>
        <v>0.21806067294537146</v>
      </c>
      <c r="BT878" s="35" t="s">
        <v>133</v>
      </c>
      <c r="BU878" s="35" t="s">
        <v>133</v>
      </c>
      <c r="BV878" s="35" t="s">
        <v>133</v>
      </c>
      <c r="BW878" s="35" t="s">
        <v>133</v>
      </c>
      <c r="BX878" s="36">
        <v>0</v>
      </c>
      <c r="BY878" s="37" t="s">
        <v>133</v>
      </c>
      <c r="BZ878" s="38" t="s">
        <v>11811</v>
      </c>
    </row>
    <row r="879" spans="1:78" ht="50.1" customHeight="1">
      <c r="A879" s="19" t="s">
        <v>1969</v>
      </c>
      <c r="B879" s="20" t="s">
        <v>11720</v>
      </c>
      <c r="C879" s="21">
        <v>7</v>
      </c>
      <c r="D879" s="21" t="s">
        <v>11721</v>
      </c>
      <c r="E879" s="40" t="s">
        <v>11784</v>
      </c>
      <c r="F879" s="40" t="s">
        <v>11785</v>
      </c>
      <c r="G879" s="41" t="s">
        <v>42</v>
      </c>
      <c r="H879" s="22" t="s">
        <v>133</v>
      </c>
      <c r="I879" s="22" t="s">
        <v>133</v>
      </c>
      <c r="J879" s="23">
        <v>1600</v>
      </c>
      <c r="K879" s="23">
        <v>7</v>
      </c>
      <c r="L879" s="23">
        <v>7</v>
      </c>
      <c r="M879" s="24" t="s">
        <v>132</v>
      </c>
      <c r="N879" s="25" t="s">
        <v>133</v>
      </c>
      <c r="O879" s="25" t="s">
        <v>133</v>
      </c>
      <c r="P879" s="25" t="s">
        <v>133</v>
      </c>
      <c r="Q879" s="25" t="s">
        <v>133</v>
      </c>
      <c r="R879" s="25" t="s">
        <v>133</v>
      </c>
      <c r="S879" s="44" t="s">
        <v>133</v>
      </c>
      <c r="T879" s="26" t="s">
        <v>11799</v>
      </c>
      <c r="U879" s="27" t="s">
        <v>11810</v>
      </c>
      <c r="V879" s="27" t="s">
        <v>133</v>
      </c>
      <c r="W879" s="27" t="s">
        <v>133</v>
      </c>
      <c r="X879" s="27" t="s">
        <v>133</v>
      </c>
      <c r="Y879" s="27" t="s">
        <v>133</v>
      </c>
      <c r="Z879" s="27" t="s">
        <v>133</v>
      </c>
      <c r="AA879" s="27" t="s">
        <v>133</v>
      </c>
      <c r="AB879" s="28" t="s">
        <v>133</v>
      </c>
      <c r="AC879" s="28" t="s">
        <v>133</v>
      </c>
      <c r="AD879" s="28">
        <v>0.03</v>
      </c>
      <c r="AE879" s="28">
        <v>1.5</v>
      </c>
      <c r="AF879" s="28">
        <v>0.02</v>
      </c>
      <c r="AG879" s="39" t="s">
        <v>133</v>
      </c>
      <c r="AH879" s="39" t="s">
        <v>133</v>
      </c>
      <c r="AI879" s="39" t="s">
        <v>133</v>
      </c>
      <c r="AJ879" s="39" t="s">
        <v>133</v>
      </c>
      <c r="AK879" s="39" t="s">
        <v>133</v>
      </c>
      <c r="AL879" s="39">
        <v>-1.44</v>
      </c>
      <c r="AM879" s="45" t="s">
        <v>11800</v>
      </c>
      <c r="AN879" s="15">
        <v>0.14000000000000001</v>
      </c>
      <c r="AO879" s="15">
        <v>0.14000000000000001</v>
      </c>
      <c r="AP879" s="47">
        <v>-0.58382891273500004</v>
      </c>
      <c r="AQ879" s="29" t="s">
        <v>133</v>
      </c>
      <c r="AR879" s="29" t="s">
        <v>133</v>
      </c>
      <c r="AS879" s="148">
        <v>-0.34188018798399999</v>
      </c>
      <c r="AT879" s="148">
        <v>-0.28084074738600001</v>
      </c>
      <c r="AU879" s="48">
        <v>1.01980096185E-3</v>
      </c>
      <c r="AV879" s="47">
        <v>0.28288034931</v>
      </c>
      <c r="AW879" s="47">
        <v>0.34270493968100002</v>
      </c>
      <c r="AX879" s="29">
        <v>0.4</v>
      </c>
      <c r="AY879" s="29">
        <v>1.1000000000000001</v>
      </c>
      <c r="AZ879" s="47">
        <v>0.582134107874</v>
      </c>
      <c r="BA879" s="30">
        <v>0</v>
      </c>
      <c r="BB879" s="42">
        <v>1</v>
      </c>
      <c r="BC879" s="31" t="s">
        <v>11801</v>
      </c>
      <c r="BD879" s="31" t="s">
        <v>11802</v>
      </c>
      <c r="BE879" s="31" t="s">
        <v>11718</v>
      </c>
      <c r="BF879" s="32">
        <f t="shared" si="135"/>
        <v>-0.4323348300605</v>
      </c>
      <c r="BG879" s="32">
        <f t="shared" si="136"/>
        <v>0.15149408267450001</v>
      </c>
      <c r="BH879" s="33">
        <v>0.05</v>
      </c>
      <c r="BI879" s="33">
        <v>0.05</v>
      </c>
      <c r="BJ879" s="32" t="s">
        <v>133</v>
      </c>
      <c r="BK879" s="32" t="s">
        <v>133</v>
      </c>
      <c r="BL879" s="32" t="s">
        <v>133</v>
      </c>
      <c r="BM879" s="34" t="s">
        <v>133</v>
      </c>
      <c r="BN879" s="34" t="s">
        <v>133</v>
      </c>
      <c r="BO879" s="34" t="s">
        <v>133</v>
      </c>
      <c r="BP879" s="34" t="s">
        <v>133</v>
      </c>
      <c r="BQ879" s="16">
        <f t="shared" si="137"/>
        <v>-1.0076651699395001</v>
      </c>
      <c r="BR879" s="16">
        <f t="shared" si="138"/>
        <v>0.21806067294537146</v>
      </c>
      <c r="BS879" s="16">
        <f t="shared" si="139"/>
        <v>0.21806067294537146</v>
      </c>
      <c r="BT879" s="35" t="s">
        <v>133</v>
      </c>
      <c r="BU879" s="35" t="s">
        <v>133</v>
      </c>
      <c r="BV879" s="35" t="s">
        <v>133</v>
      </c>
      <c r="BW879" s="35" t="s">
        <v>133</v>
      </c>
      <c r="BX879" s="36">
        <v>0</v>
      </c>
      <c r="BY879" s="37" t="s">
        <v>133</v>
      </c>
      <c r="BZ879" s="38" t="s">
        <v>11811</v>
      </c>
    </row>
    <row r="880" spans="1:78" ht="50.1" customHeight="1">
      <c r="A880" s="19" t="s">
        <v>1970</v>
      </c>
      <c r="B880" s="20" t="s">
        <v>11720</v>
      </c>
      <c r="C880" s="21">
        <v>7</v>
      </c>
      <c r="D880" s="21" t="s">
        <v>11721</v>
      </c>
      <c r="E880" s="40" t="s">
        <v>11786</v>
      </c>
      <c r="F880" s="40" t="s">
        <v>11787</v>
      </c>
      <c r="G880" s="41" t="s">
        <v>42</v>
      </c>
      <c r="H880" s="22" t="s">
        <v>133</v>
      </c>
      <c r="I880" s="22" t="s">
        <v>133</v>
      </c>
      <c r="J880" s="23">
        <v>1497</v>
      </c>
      <c r="K880" s="23">
        <v>7</v>
      </c>
      <c r="L880" s="23">
        <v>7</v>
      </c>
      <c r="M880" s="24" t="s">
        <v>132</v>
      </c>
      <c r="N880" s="25" t="s">
        <v>133</v>
      </c>
      <c r="O880" s="25" t="s">
        <v>133</v>
      </c>
      <c r="P880" s="25" t="s">
        <v>133</v>
      </c>
      <c r="Q880" s="25" t="s">
        <v>133</v>
      </c>
      <c r="R880" s="25" t="s">
        <v>133</v>
      </c>
      <c r="S880" s="44" t="s">
        <v>133</v>
      </c>
      <c r="T880" s="26" t="s">
        <v>11799</v>
      </c>
      <c r="U880" s="27" t="s">
        <v>11810</v>
      </c>
      <c r="V880" s="27" t="s">
        <v>133</v>
      </c>
      <c r="W880" s="27" t="s">
        <v>133</v>
      </c>
      <c r="X880" s="27" t="s">
        <v>133</v>
      </c>
      <c r="Y880" s="27" t="s">
        <v>133</v>
      </c>
      <c r="Z880" s="27" t="s">
        <v>133</v>
      </c>
      <c r="AA880" s="27" t="s">
        <v>133</v>
      </c>
      <c r="AB880" s="28" t="s">
        <v>133</v>
      </c>
      <c r="AC880" s="28" t="s">
        <v>133</v>
      </c>
      <c r="AD880" s="28">
        <v>0.03</v>
      </c>
      <c r="AE880" s="28">
        <v>1.5</v>
      </c>
      <c r="AF880" s="28">
        <v>0.02</v>
      </c>
      <c r="AG880" s="39" t="s">
        <v>133</v>
      </c>
      <c r="AH880" s="39" t="s">
        <v>133</v>
      </c>
      <c r="AI880" s="39" t="s">
        <v>133</v>
      </c>
      <c r="AJ880" s="39" t="s">
        <v>133</v>
      </c>
      <c r="AK880" s="39" t="s">
        <v>133</v>
      </c>
      <c r="AL880" s="39">
        <v>-1.31</v>
      </c>
      <c r="AM880" s="45" t="s">
        <v>11800</v>
      </c>
      <c r="AN880" s="15">
        <v>0.14000000000000001</v>
      </c>
      <c r="AO880" s="15">
        <v>0.14000000000000001</v>
      </c>
      <c r="AP880" s="47">
        <v>-0.58382891273500004</v>
      </c>
      <c r="AQ880" s="29" t="s">
        <v>133</v>
      </c>
      <c r="AR880" s="29" t="s">
        <v>133</v>
      </c>
      <c r="AS880" s="148">
        <v>-0.34188018798399999</v>
      </c>
      <c r="AT880" s="148">
        <v>-0.28084074738600001</v>
      </c>
      <c r="AU880" s="48">
        <v>1.01980096185E-3</v>
      </c>
      <c r="AV880" s="47">
        <v>0.28288034931</v>
      </c>
      <c r="AW880" s="47">
        <v>0.34270493968100002</v>
      </c>
      <c r="AX880" s="29">
        <v>0.4</v>
      </c>
      <c r="AY880" s="29">
        <v>1.1000000000000001</v>
      </c>
      <c r="AZ880" s="47">
        <v>0.582134107874</v>
      </c>
      <c r="BA880" s="30">
        <v>0</v>
      </c>
      <c r="BB880" s="42">
        <v>1</v>
      </c>
      <c r="BC880" s="31" t="s">
        <v>11801</v>
      </c>
      <c r="BD880" s="31" t="s">
        <v>11802</v>
      </c>
      <c r="BE880" s="31" t="s">
        <v>11718</v>
      </c>
      <c r="BF880" s="32">
        <f t="shared" si="135"/>
        <v>-0.4323348300605</v>
      </c>
      <c r="BG880" s="32">
        <f t="shared" si="136"/>
        <v>0.15149408267450001</v>
      </c>
      <c r="BH880" s="33">
        <v>0.05</v>
      </c>
      <c r="BI880" s="33">
        <v>0.05</v>
      </c>
      <c r="BJ880" s="32" t="s">
        <v>133</v>
      </c>
      <c r="BK880" s="32" t="s">
        <v>133</v>
      </c>
      <c r="BL880" s="32" t="s">
        <v>133</v>
      </c>
      <c r="BM880" s="34" t="s">
        <v>133</v>
      </c>
      <c r="BN880" s="34" t="s">
        <v>133</v>
      </c>
      <c r="BO880" s="34" t="s">
        <v>133</v>
      </c>
      <c r="BP880" s="34" t="s">
        <v>133</v>
      </c>
      <c r="BQ880" s="16">
        <f t="shared" si="137"/>
        <v>-0.87766516993950006</v>
      </c>
      <c r="BR880" s="16">
        <f t="shared" si="138"/>
        <v>0.21806067294537146</v>
      </c>
      <c r="BS880" s="16">
        <f t="shared" si="139"/>
        <v>0.21806067294537146</v>
      </c>
      <c r="BT880" s="35" t="s">
        <v>133</v>
      </c>
      <c r="BU880" s="35" t="s">
        <v>133</v>
      </c>
      <c r="BV880" s="35" t="s">
        <v>133</v>
      </c>
      <c r="BW880" s="35" t="s">
        <v>133</v>
      </c>
      <c r="BX880" s="36">
        <v>0</v>
      </c>
      <c r="BY880" s="37" t="s">
        <v>133</v>
      </c>
      <c r="BZ880" s="38" t="s">
        <v>11811</v>
      </c>
    </row>
    <row r="881" spans="1:78" ht="50.1" customHeight="1">
      <c r="A881" s="19" t="s">
        <v>1971</v>
      </c>
      <c r="B881" s="20" t="s">
        <v>11720</v>
      </c>
      <c r="C881" s="21">
        <v>7</v>
      </c>
      <c r="D881" s="21" t="s">
        <v>11721</v>
      </c>
      <c r="E881" s="40" t="s">
        <v>11788</v>
      </c>
      <c r="F881" s="40" t="s">
        <v>11789</v>
      </c>
      <c r="G881" s="41" t="s">
        <v>42</v>
      </c>
      <c r="H881" s="22" t="s">
        <v>133</v>
      </c>
      <c r="I881" s="22" t="s">
        <v>133</v>
      </c>
      <c r="J881" s="23">
        <v>479</v>
      </c>
      <c r="K881" s="23">
        <v>5</v>
      </c>
      <c r="L881" s="23">
        <v>5</v>
      </c>
      <c r="M881" s="24" t="s">
        <v>132</v>
      </c>
      <c r="N881" s="25" t="s">
        <v>133</v>
      </c>
      <c r="O881" s="25" t="s">
        <v>133</v>
      </c>
      <c r="P881" s="25" t="s">
        <v>133</v>
      </c>
      <c r="Q881" s="25" t="s">
        <v>133</v>
      </c>
      <c r="R881" s="25" t="s">
        <v>133</v>
      </c>
      <c r="S881" s="44" t="s">
        <v>133</v>
      </c>
      <c r="T881" s="26" t="s">
        <v>11799</v>
      </c>
      <c r="U881" s="27" t="s">
        <v>11810</v>
      </c>
      <c r="V881" s="27" t="s">
        <v>133</v>
      </c>
      <c r="W881" s="27" t="s">
        <v>133</v>
      </c>
      <c r="X881" s="27" t="s">
        <v>133</v>
      </c>
      <c r="Y881" s="27" t="s">
        <v>133</v>
      </c>
      <c r="Z881" s="27" t="s">
        <v>133</v>
      </c>
      <c r="AA881" s="27" t="s">
        <v>133</v>
      </c>
      <c r="AB881" s="28" t="s">
        <v>133</v>
      </c>
      <c r="AC881" s="28" t="s">
        <v>133</v>
      </c>
      <c r="AD881" s="28">
        <v>0.03</v>
      </c>
      <c r="AE881" s="28">
        <v>1.5</v>
      </c>
      <c r="AF881" s="28">
        <v>0.02</v>
      </c>
      <c r="AG881" s="39" t="s">
        <v>133</v>
      </c>
      <c r="AH881" s="39" t="s">
        <v>133</v>
      </c>
      <c r="AI881" s="39" t="s">
        <v>133</v>
      </c>
      <c r="AJ881" s="39" t="s">
        <v>133</v>
      </c>
      <c r="AK881" s="39" t="s">
        <v>133</v>
      </c>
      <c r="AL881" s="39">
        <v>-0.8</v>
      </c>
      <c r="AM881" s="45" t="s">
        <v>11800</v>
      </c>
      <c r="AN881" s="15">
        <v>0.14000000000000001</v>
      </c>
      <c r="AO881" s="15">
        <v>0.14000000000000001</v>
      </c>
      <c r="AP881" s="47">
        <v>-0.58382891273500004</v>
      </c>
      <c r="AQ881" s="29" t="s">
        <v>133</v>
      </c>
      <c r="AR881" s="29" t="s">
        <v>133</v>
      </c>
      <c r="AS881" s="148">
        <v>-0.34188018798399999</v>
      </c>
      <c r="AT881" s="148">
        <v>-0.28084074738600001</v>
      </c>
      <c r="AU881" s="48">
        <v>1.01980096185E-3</v>
      </c>
      <c r="AV881" s="47">
        <v>0.28288034931</v>
      </c>
      <c r="AW881" s="47">
        <v>0.34270493968100002</v>
      </c>
      <c r="AX881" s="29">
        <v>0.4</v>
      </c>
      <c r="AY881" s="29">
        <v>1.1000000000000001</v>
      </c>
      <c r="AZ881" s="47">
        <v>0.582134107874</v>
      </c>
      <c r="BA881" s="30">
        <v>0</v>
      </c>
      <c r="BB881" s="42">
        <v>1</v>
      </c>
      <c r="BC881" s="31" t="s">
        <v>11801</v>
      </c>
      <c r="BD881" s="31" t="s">
        <v>11802</v>
      </c>
      <c r="BE881" s="31" t="s">
        <v>11718</v>
      </c>
      <c r="BF881" s="32">
        <f t="shared" si="135"/>
        <v>-0.4323348300605</v>
      </c>
      <c r="BG881" s="32">
        <f t="shared" si="136"/>
        <v>0.15149408267450001</v>
      </c>
      <c r="BH881" s="33">
        <v>0.05</v>
      </c>
      <c r="BI881" s="33">
        <v>0.05</v>
      </c>
      <c r="BJ881" s="32" t="s">
        <v>133</v>
      </c>
      <c r="BK881" s="32" t="s">
        <v>133</v>
      </c>
      <c r="BL881" s="32" t="s">
        <v>133</v>
      </c>
      <c r="BM881" s="34" t="s">
        <v>133</v>
      </c>
      <c r="BN881" s="34" t="s">
        <v>133</v>
      </c>
      <c r="BO881" s="34" t="s">
        <v>133</v>
      </c>
      <c r="BP881" s="34" t="s">
        <v>133</v>
      </c>
      <c r="BQ881" s="16">
        <f t="shared" si="137"/>
        <v>-0.36766516993950005</v>
      </c>
      <c r="BR881" s="16">
        <f t="shared" si="138"/>
        <v>0.21806067294537146</v>
      </c>
      <c r="BS881" s="16">
        <f t="shared" si="139"/>
        <v>0.21806067294537146</v>
      </c>
      <c r="BT881" s="35" t="s">
        <v>133</v>
      </c>
      <c r="BU881" s="35" t="s">
        <v>133</v>
      </c>
      <c r="BV881" s="35" t="s">
        <v>133</v>
      </c>
      <c r="BW881" s="35" t="s">
        <v>133</v>
      </c>
      <c r="BX881" s="36">
        <v>0</v>
      </c>
      <c r="BY881" s="37" t="s">
        <v>133</v>
      </c>
      <c r="BZ881" s="38" t="s">
        <v>11811</v>
      </c>
    </row>
    <row r="882" spans="1:78" ht="50.1" customHeight="1">
      <c r="A882" s="19" t="s">
        <v>1972</v>
      </c>
      <c r="B882" s="20" t="s">
        <v>11720</v>
      </c>
      <c r="C882" s="21">
        <v>7</v>
      </c>
      <c r="D882" s="21" t="s">
        <v>11721</v>
      </c>
      <c r="E882" s="40" t="s">
        <v>11790</v>
      </c>
      <c r="F882" s="40" t="s">
        <v>11791</v>
      </c>
      <c r="G882" s="41" t="s">
        <v>42</v>
      </c>
      <c r="H882" s="22" t="s">
        <v>133</v>
      </c>
      <c r="I882" s="22" t="s">
        <v>133</v>
      </c>
      <c r="J882" s="23">
        <v>445</v>
      </c>
      <c r="K882" s="23">
        <v>5</v>
      </c>
      <c r="L882" s="23">
        <v>5</v>
      </c>
      <c r="M882" s="24" t="s">
        <v>132</v>
      </c>
      <c r="N882" s="25" t="s">
        <v>133</v>
      </c>
      <c r="O882" s="25" t="s">
        <v>133</v>
      </c>
      <c r="P882" s="25" t="s">
        <v>133</v>
      </c>
      <c r="Q882" s="25" t="s">
        <v>133</v>
      </c>
      <c r="R882" s="25" t="s">
        <v>133</v>
      </c>
      <c r="S882" s="44" t="s">
        <v>133</v>
      </c>
      <c r="T882" s="26" t="s">
        <v>11799</v>
      </c>
      <c r="U882" s="27" t="s">
        <v>11810</v>
      </c>
      <c r="V882" s="27" t="s">
        <v>133</v>
      </c>
      <c r="W882" s="27" t="s">
        <v>133</v>
      </c>
      <c r="X882" s="27" t="s">
        <v>133</v>
      </c>
      <c r="Y882" s="27" t="s">
        <v>133</v>
      </c>
      <c r="Z882" s="27" t="s">
        <v>133</v>
      </c>
      <c r="AA882" s="27" t="s">
        <v>133</v>
      </c>
      <c r="AB882" s="28" t="s">
        <v>133</v>
      </c>
      <c r="AC882" s="28" t="s">
        <v>133</v>
      </c>
      <c r="AD882" s="28">
        <v>0.03</v>
      </c>
      <c r="AE882" s="28">
        <v>1.5</v>
      </c>
      <c r="AF882" s="28">
        <v>0.02</v>
      </c>
      <c r="AG882" s="39" t="s">
        <v>133</v>
      </c>
      <c r="AH882" s="39" t="s">
        <v>133</v>
      </c>
      <c r="AI882" s="39" t="s">
        <v>133</v>
      </c>
      <c r="AJ882" s="39" t="s">
        <v>133</v>
      </c>
      <c r="AK882" s="39" t="s">
        <v>133</v>
      </c>
      <c r="AL882" s="39">
        <v>-0.81</v>
      </c>
      <c r="AM882" s="45" t="s">
        <v>11800</v>
      </c>
      <c r="AN882" s="15">
        <v>0.14000000000000001</v>
      </c>
      <c r="AO882" s="15">
        <v>0.14000000000000001</v>
      </c>
      <c r="AP882" s="47">
        <v>-0.58382891273500004</v>
      </c>
      <c r="AQ882" s="29" t="s">
        <v>133</v>
      </c>
      <c r="AR882" s="29" t="s">
        <v>133</v>
      </c>
      <c r="AS882" s="148">
        <v>-0.34188018798399999</v>
      </c>
      <c r="AT882" s="148">
        <v>-0.28084074738600001</v>
      </c>
      <c r="AU882" s="48">
        <v>1.01980096185E-3</v>
      </c>
      <c r="AV882" s="47">
        <v>0.28288034931</v>
      </c>
      <c r="AW882" s="47">
        <v>0.34270493968100002</v>
      </c>
      <c r="AX882" s="29">
        <v>0.4</v>
      </c>
      <c r="AY882" s="29">
        <v>1.1000000000000001</v>
      </c>
      <c r="AZ882" s="47">
        <v>0.582134107874</v>
      </c>
      <c r="BA882" s="30">
        <v>0</v>
      </c>
      <c r="BB882" s="42">
        <v>1</v>
      </c>
      <c r="BC882" s="31" t="s">
        <v>11801</v>
      </c>
      <c r="BD882" s="31" t="s">
        <v>11802</v>
      </c>
      <c r="BE882" s="31" t="s">
        <v>11718</v>
      </c>
      <c r="BF882" s="32">
        <f t="shared" si="135"/>
        <v>-0.4323348300605</v>
      </c>
      <c r="BG882" s="32">
        <f t="shared" si="136"/>
        <v>0.15149408267450001</v>
      </c>
      <c r="BH882" s="33">
        <v>0.05</v>
      </c>
      <c r="BI882" s="33">
        <v>0.05</v>
      </c>
      <c r="BJ882" s="32" t="s">
        <v>133</v>
      </c>
      <c r="BK882" s="32" t="s">
        <v>133</v>
      </c>
      <c r="BL882" s="32" t="s">
        <v>133</v>
      </c>
      <c r="BM882" s="34" t="s">
        <v>133</v>
      </c>
      <c r="BN882" s="34" t="s">
        <v>133</v>
      </c>
      <c r="BO882" s="34" t="s">
        <v>133</v>
      </c>
      <c r="BP882" s="34" t="s">
        <v>133</v>
      </c>
      <c r="BQ882" s="16">
        <f t="shared" si="137"/>
        <v>-0.37766516993950006</v>
      </c>
      <c r="BR882" s="16">
        <f t="shared" si="138"/>
        <v>0.21806067294537146</v>
      </c>
      <c r="BS882" s="16">
        <f t="shared" si="139"/>
        <v>0.21806067294537146</v>
      </c>
      <c r="BT882" s="35" t="s">
        <v>133</v>
      </c>
      <c r="BU882" s="35" t="s">
        <v>133</v>
      </c>
      <c r="BV882" s="35" t="s">
        <v>133</v>
      </c>
      <c r="BW882" s="35" t="s">
        <v>133</v>
      </c>
      <c r="BX882" s="36">
        <v>0</v>
      </c>
      <c r="BY882" s="37" t="s">
        <v>133</v>
      </c>
      <c r="BZ882" s="38" t="s">
        <v>11811</v>
      </c>
    </row>
    <row r="883" spans="1:78" ht="50.1" customHeight="1">
      <c r="A883" s="19" t="s">
        <v>1973</v>
      </c>
      <c r="B883" s="20" t="s">
        <v>11720</v>
      </c>
      <c r="C883" s="21">
        <v>7</v>
      </c>
      <c r="D883" s="21" t="s">
        <v>11721</v>
      </c>
      <c r="E883" s="40" t="s">
        <v>11792</v>
      </c>
      <c r="F883" s="40" t="s">
        <v>11793</v>
      </c>
      <c r="G883" s="41" t="s">
        <v>42</v>
      </c>
      <c r="H883" s="22" t="s">
        <v>133</v>
      </c>
      <c r="I883" s="22" t="s">
        <v>133</v>
      </c>
      <c r="J883" s="23">
        <v>1233</v>
      </c>
      <c r="K883" s="23">
        <v>8</v>
      </c>
      <c r="L883" s="23">
        <v>8</v>
      </c>
      <c r="M883" s="24" t="s">
        <v>132</v>
      </c>
      <c r="N883" s="25" t="s">
        <v>133</v>
      </c>
      <c r="O883" s="25" t="s">
        <v>133</v>
      </c>
      <c r="P883" s="25" t="s">
        <v>133</v>
      </c>
      <c r="Q883" s="25" t="s">
        <v>133</v>
      </c>
      <c r="R883" s="25" t="s">
        <v>133</v>
      </c>
      <c r="S883" s="44" t="s">
        <v>133</v>
      </c>
      <c r="T883" s="26" t="s">
        <v>11799</v>
      </c>
      <c r="U883" s="27" t="s">
        <v>11810</v>
      </c>
      <c r="V883" s="27" t="s">
        <v>133</v>
      </c>
      <c r="W883" s="27" t="s">
        <v>133</v>
      </c>
      <c r="X883" s="27" t="s">
        <v>133</v>
      </c>
      <c r="Y883" s="27" t="s">
        <v>133</v>
      </c>
      <c r="Z883" s="27" t="s">
        <v>133</v>
      </c>
      <c r="AA883" s="27" t="s">
        <v>133</v>
      </c>
      <c r="AB883" s="28" t="s">
        <v>133</v>
      </c>
      <c r="AC883" s="28" t="s">
        <v>133</v>
      </c>
      <c r="AD883" s="28">
        <v>0.03</v>
      </c>
      <c r="AE883" s="28">
        <v>1.5</v>
      </c>
      <c r="AF883" s="28">
        <v>0.02</v>
      </c>
      <c r="AG883" s="39" t="s">
        <v>133</v>
      </c>
      <c r="AH883" s="39" t="s">
        <v>133</v>
      </c>
      <c r="AI883" s="39" t="s">
        <v>133</v>
      </c>
      <c r="AJ883" s="39" t="s">
        <v>133</v>
      </c>
      <c r="AK883" s="39" t="s">
        <v>133</v>
      </c>
      <c r="AL883" s="39">
        <v>-0.75</v>
      </c>
      <c r="AM883" s="45" t="s">
        <v>11800</v>
      </c>
      <c r="AN883" s="15">
        <v>0.14000000000000001</v>
      </c>
      <c r="AO883" s="15">
        <v>0.14000000000000001</v>
      </c>
      <c r="AP883" s="47">
        <v>-0.58382891273500004</v>
      </c>
      <c r="AQ883" s="29" t="s">
        <v>133</v>
      </c>
      <c r="AR883" s="29" t="s">
        <v>133</v>
      </c>
      <c r="AS883" s="148">
        <v>-0.34188018798399999</v>
      </c>
      <c r="AT883" s="148">
        <v>-0.28084074738600001</v>
      </c>
      <c r="AU883" s="48">
        <v>1.01980096185E-3</v>
      </c>
      <c r="AV883" s="47">
        <v>0.28288034931</v>
      </c>
      <c r="AW883" s="47">
        <v>0.34270493968100002</v>
      </c>
      <c r="AX883" s="29">
        <v>0.4</v>
      </c>
      <c r="AY883" s="29">
        <v>1.1000000000000001</v>
      </c>
      <c r="AZ883" s="47">
        <v>0.582134107874</v>
      </c>
      <c r="BA883" s="30">
        <v>0</v>
      </c>
      <c r="BB883" s="42">
        <v>1</v>
      </c>
      <c r="BC883" s="31" t="s">
        <v>11801</v>
      </c>
      <c r="BD883" s="31" t="s">
        <v>11802</v>
      </c>
      <c r="BE883" s="31" t="s">
        <v>11718</v>
      </c>
      <c r="BF883" s="32">
        <f t="shared" si="135"/>
        <v>-0.4323348300605</v>
      </c>
      <c r="BG883" s="32">
        <f t="shared" si="136"/>
        <v>0.15149408267450001</v>
      </c>
      <c r="BH883" s="33">
        <v>0.05</v>
      </c>
      <c r="BI883" s="33">
        <v>0.05</v>
      </c>
      <c r="BJ883" s="32" t="s">
        <v>133</v>
      </c>
      <c r="BK883" s="32" t="s">
        <v>133</v>
      </c>
      <c r="BL883" s="32" t="s">
        <v>133</v>
      </c>
      <c r="BM883" s="34" t="s">
        <v>133</v>
      </c>
      <c r="BN883" s="34" t="s">
        <v>133</v>
      </c>
      <c r="BO883" s="34" t="s">
        <v>133</v>
      </c>
      <c r="BP883" s="34" t="s">
        <v>133</v>
      </c>
      <c r="BQ883" s="16">
        <f t="shared" si="137"/>
        <v>-0.3176651699395</v>
      </c>
      <c r="BR883" s="16">
        <f t="shared" si="138"/>
        <v>0.21806067294537146</v>
      </c>
      <c r="BS883" s="16">
        <f t="shared" si="139"/>
        <v>0.21806067294537146</v>
      </c>
      <c r="BT883" s="35" t="s">
        <v>133</v>
      </c>
      <c r="BU883" s="35" t="s">
        <v>133</v>
      </c>
      <c r="BV883" s="35" t="s">
        <v>133</v>
      </c>
      <c r="BW883" s="35" t="s">
        <v>133</v>
      </c>
      <c r="BX883" s="36">
        <v>0</v>
      </c>
      <c r="BY883" s="37" t="s">
        <v>133</v>
      </c>
      <c r="BZ883" s="38" t="s">
        <v>11811</v>
      </c>
    </row>
    <row r="884" spans="1:78" ht="50.1" customHeight="1">
      <c r="A884" s="19" t="s">
        <v>1974</v>
      </c>
      <c r="B884" s="20" t="s">
        <v>11720</v>
      </c>
      <c r="C884" s="21">
        <v>7</v>
      </c>
      <c r="D884" s="21" t="s">
        <v>11721</v>
      </c>
      <c r="E884" s="40" t="s">
        <v>11794</v>
      </c>
      <c r="F884" s="40" t="s">
        <v>11795</v>
      </c>
      <c r="G884" s="41" t="s">
        <v>42</v>
      </c>
      <c r="H884" s="22" t="s">
        <v>133</v>
      </c>
      <c r="I884" s="22" t="s">
        <v>133</v>
      </c>
      <c r="J884" s="23">
        <v>435</v>
      </c>
      <c r="K884" s="23">
        <v>4</v>
      </c>
      <c r="L884" s="23">
        <v>4</v>
      </c>
      <c r="M884" s="24" t="s">
        <v>132</v>
      </c>
      <c r="N884" s="25" t="s">
        <v>133</v>
      </c>
      <c r="O884" s="25" t="s">
        <v>133</v>
      </c>
      <c r="P884" s="25" t="s">
        <v>133</v>
      </c>
      <c r="Q884" s="25" t="s">
        <v>133</v>
      </c>
      <c r="R884" s="25" t="s">
        <v>133</v>
      </c>
      <c r="S884" s="44" t="s">
        <v>133</v>
      </c>
      <c r="T884" s="26" t="s">
        <v>11799</v>
      </c>
      <c r="U884" s="27" t="s">
        <v>11810</v>
      </c>
      <c r="V884" s="27" t="s">
        <v>133</v>
      </c>
      <c r="W884" s="27" t="s">
        <v>133</v>
      </c>
      <c r="X884" s="27" t="s">
        <v>133</v>
      </c>
      <c r="Y884" s="27" t="s">
        <v>133</v>
      </c>
      <c r="Z884" s="27" t="s">
        <v>133</v>
      </c>
      <c r="AA884" s="27" t="s">
        <v>133</v>
      </c>
      <c r="AB884" s="28" t="s">
        <v>133</v>
      </c>
      <c r="AC884" s="28" t="s">
        <v>133</v>
      </c>
      <c r="AD884" s="28">
        <v>0.03</v>
      </c>
      <c r="AE884" s="28">
        <v>1.5</v>
      </c>
      <c r="AF884" s="28">
        <v>0.02</v>
      </c>
      <c r="AG884" s="39" t="s">
        <v>133</v>
      </c>
      <c r="AH884" s="39" t="s">
        <v>133</v>
      </c>
      <c r="AI884" s="39" t="s">
        <v>133</v>
      </c>
      <c r="AJ884" s="39" t="s">
        <v>133</v>
      </c>
      <c r="AK884" s="39" t="s">
        <v>133</v>
      </c>
      <c r="AL884" s="39">
        <v>-0.69</v>
      </c>
      <c r="AM884" s="45" t="s">
        <v>11800</v>
      </c>
      <c r="AN884" s="15">
        <v>0.14000000000000001</v>
      </c>
      <c r="AO884" s="15">
        <v>0.14000000000000001</v>
      </c>
      <c r="AP884" s="47">
        <v>-0.58382891273500004</v>
      </c>
      <c r="AQ884" s="29" t="s">
        <v>133</v>
      </c>
      <c r="AR884" s="29" t="s">
        <v>133</v>
      </c>
      <c r="AS884" s="148">
        <v>-0.34188018798399999</v>
      </c>
      <c r="AT884" s="148">
        <v>-0.28084074738600001</v>
      </c>
      <c r="AU884" s="48">
        <v>1.01980096185E-3</v>
      </c>
      <c r="AV884" s="47">
        <v>0.28288034931</v>
      </c>
      <c r="AW884" s="47">
        <v>0.34270493968100002</v>
      </c>
      <c r="AX884" s="29">
        <v>0.4</v>
      </c>
      <c r="AY884" s="29">
        <v>1.1000000000000001</v>
      </c>
      <c r="AZ884" s="47">
        <v>0.582134107874</v>
      </c>
      <c r="BA884" s="30">
        <v>0</v>
      </c>
      <c r="BB884" s="42">
        <v>1</v>
      </c>
      <c r="BC884" s="31" t="s">
        <v>11801</v>
      </c>
      <c r="BD884" s="31" t="s">
        <v>11802</v>
      </c>
      <c r="BE884" s="31" t="s">
        <v>11718</v>
      </c>
      <c r="BF884" s="32">
        <f t="shared" si="135"/>
        <v>-0.4323348300605</v>
      </c>
      <c r="BG884" s="32">
        <f t="shared" si="136"/>
        <v>0.15149408267450001</v>
      </c>
      <c r="BH884" s="33">
        <v>0.05</v>
      </c>
      <c r="BI884" s="33">
        <v>0.05</v>
      </c>
      <c r="BJ884" s="32" t="s">
        <v>133</v>
      </c>
      <c r="BK884" s="32" t="s">
        <v>133</v>
      </c>
      <c r="BL884" s="32" t="s">
        <v>133</v>
      </c>
      <c r="BM884" s="34" t="s">
        <v>133</v>
      </c>
      <c r="BN884" s="34" t="s">
        <v>133</v>
      </c>
      <c r="BO884" s="34" t="s">
        <v>133</v>
      </c>
      <c r="BP884" s="34" t="s">
        <v>133</v>
      </c>
      <c r="BQ884" s="16">
        <f t="shared" si="137"/>
        <v>-0.25766516993949995</v>
      </c>
      <c r="BR884" s="16">
        <f t="shared" si="138"/>
        <v>0.21806067294537146</v>
      </c>
      <c r="BS884" s="16">
        <f t="shared" si="139"/>
        <v>0.21806067294537146</v>
      </c>
      <c r="BT884" s="35" t="s">
        <v>133</v>
      </c>
      <c r="BU884" s="35" t="s">
        <v>133</v>
      </c>
      <c r="BV884" s="35" t="s">
        <v>133</v>
      </c>
      <c r="BW884" s="35" t="s">
        <v>133</v>
      </c>
      <c r="BX884" s="36">
        <v>0</v>
      </c>
      <c r="BY884" s="37" t="s">
        <v>133</v>
      </c>
      <c r="BZ884" s="38" t="s">
        <v>11811</v>
      </c>
    </row>
    <row r="885" spans="1:78" ht="50.1" customHeight="1">
      <c r="A885" s="19" t="s">
        <v>1975</v>
      </c>
      <c r="B885" s="20" t="s">
        <v>11720</v>
      </c>
      <c r="C885" s="21">
        <v>7</v>
      </c>
      <c r="D885" s="21" t="s">
        <v>11721</v>
      </c>
      <c r="E885" s="40" t="s">
        <v>11796</v>
      </c>
      <c r="F885" s="40" t="s">
        <v>11797</v>
      </c>
      <c r="G885" s="41" t="s">
        <v>42</v>
      </c>
      <c r="H885" s="22" t="s">
        <v>133</v>
      </c>
      <c r="I885" s="22" t="s">
        <v>133</v>
      </c>
      <c r="J885" s="23">
        <v>451</v>
      </c>
      <c r="K885" s="23">
        <v>4</v>
      </c>
      <c r="L885" s="23">
        <v>4</v>
      </c>
      <c r="M885" s="24" t="s">
        <v>132</v>
      </c>
      <c r="N885" s="25" t="s">
        <v>133</v>
      </c>
      <c r="O885" s="25" t="s">
        <v>133</v>
      </c>
      <c r="P885" s="25" t="s">
        <v>133</v>
      </c>
      <c r="Q885" s="25" t="s">
        <v>133</v>
      </c>
      <c r="R885" s="25" t="s">
        <v>133</v>
      </c>
      <c r="S885" s="44" t="s">
        <v>133</v>
      </c>
      <c r="T885" s="26" t="s">
        <v>11799</v>
      </c>
      <c r="U885" s="27" t="s">
        <v>11810</v>
      </c>
      <c r="V885" s="27" t="s">
        <v>133</v>
      </c>
      <c r="W885" s="27" t="s">
        <v>133</v>
      </c>
      <c r="X885" s="27" t="s">
        <v>133</v>
      </c>
      <c r="Y885" s="27" t="s">
        <v>133</v>
      </c>
      <c r="Z885" s="27" t="s">
        <v>133</v>
      </c>
      <c r="AA885" s="27" t="s">
        <v>133</v>
      </c>
      <c r="AB885" s="28" t="s">
        <v>133</v>
      </c>
      <c r="AC885" s="28" t="s">
        <v>133</v>
      </c>
      <c r="AD885" s="28">
        <v>0.03</v>
      </c>
      <c r="AE885" s="28">
        <v>1.5</v>
      </c>
      <c r="AF885" s="28">
        <v>0.02</v>
      </c>
      <c r="AG885" s="39" t="s">
        <v>133</v>
      </c>
      <c r="AH885" s="39" t="s">
        <v>133</v>
      </c>
      <c r="AI885" s="39" t="s">
        <v>133</v>
      </c>
      <c r="AJ885" s="39" t="s">
        <v>133</v>
      </c>
      <c r="AK885" s="39" t="s">
        <v>133</v>
      </c>
      <c r="AL885" s="39">
        <v>-0.66</v>
      </c>
      <c r="AM885" s="45" t="s">
        <v>11800</v>
      </c>
      <c r="AN885" s="15">
        <v>0.14000000000000001</v>
      </c>
      <c r="AO885" s="15">
        <v>0.14000000000000001</v>
      </c>
      <c r="AP885" s="47">
        <v>-0.58382891273500004</v>
      </c>
      <c r="AQ885" s="29" t="s">
        <v>133</v>
      </c>
      <c r="AR885" s="29" t="s">
        <v>133</v>
      </c>
      <c r="AS885" s="148">
        <v>-0.34188018798399999</v>
      </c>
      <c r="AT885" s="148">
        <v>-0.28084074738600001</v>
      </c>
      <c r="AU885" s="48">
        <v>1.01980096185E-3</v>
      </c>
      <c r="AV885" s="47">
        <v>0.28288034931</v>
      </c>
      <c r="AW885" s="47">
        <v>0.34270493968100002</v>
      </c>
      <c r="AX885" s="29">
        <v>0.4</v>
      </c>
      <c r="AY885" s="29">
        <v>1.1000000000000001</v>
      </c>
      <c r="AZ885" s="47">
        <v>0.582134107874</v>
      </c>
      <c r="BA885" s="30">
        <v>0</v>
      </c>
      <c r="BB885" s="42">
        <v>1</v>
      </c>
      <c r="BC885" s="31" t="s">
        <v>11801</v>
      </c>
      <c r="BD885" s="31" t="s">
        <v>11802</v>
      </c>
      <c r="BE885" s="31" t="s">
        <v>11718</v>
      </c>
      <c r="BF885" s="32">
        <f t="shared" si="135"/>
        <v>-0.4323348300605</v>
      </c>
      <c r="BG885" s="32">
        <f t="shared" si="136"/>
        <v>0.15149408267450001</v>
      </c>
      <c r="BH885" s="33">
        <v>0.05</v>
      </c>
      <c r="BI885" s="33">
        <v>0.05</v>
      </c>
      <c r="BJ885" s="32" t="s">
        <v>133</v>
      </c>
      <c r="BK885" s="32" t="s">
        <v>133</v>
      </c>
      <c r="BL885" s="32" t="s">
        <v>133</v>
      </c>
      <c r="BM885" s="34" t="s">
        <v>133</v>
      </c>
      <c r="BN885" s="34" t="s">
        <v>133</v>
      </c>
      <c r="BO885" s="34" t="s">
        <v>133</v>
      </c>
      <c r="BP885" s="34" t="s">
        <v>133</v>
      </c>
      <c r="BQ885" s="16">
        <f t="shared" si="137"/>
        <v>-0.22766516993950003</v>
      </c>
      <c r="BR885" s="16">
        <f t="shared" si="138"/>
        <v>0.21806067294537146</v>
      </c>
      <c r="BS885" s="16">
        <f t="shared" si="139"/>
        <v>0.21806067294537146</v>
      </c>
      <c r="BT885" s="35" t="s">
        <v>133</v>
      </c>
      <c r="BU885" s="35" t="s">
        <v>133</v>
      </c>
      <c r="BV885" s="35" t="s">
        <v>133</v>
      </c>
      <c r="BW885" s="35" t="s">
        <v>133</v>
      </c>
      <c r="BX885" s="36">
        <v>0</v>
      </c>
      <c r="BY885" s="37" t="s">
        <v>133</v>
      </c>
      <c r="BZ885" s="38" t="s">
        <v>11811</v>
      </c>
    </row>
    <row r="886" spans="1:78" ht="50.1" customHeight="1">
      <c r="A886" s="19" t="s">
        <v>1976</v>
      </c>
      <c r="B886" s="20" t="s">
        <v>11720</v>
      </c>
      <c r="C886" s="21">
        <v>7</v>
      </c>
      <c r="D886" s="21" t="s">
        <v>11721</v>
      </c>
      <c r="E886" s="40" t="s">
        <v>11798</v>
      </c>
      <c r="F886" s="40" t="s">
        <v>11913</v>
      </c>
      <c r="G886" s="41" t="s">
        <v>42</v>
      </c>
      <c r="H886" s="22" t="s">
        <v>133</v>
      </c>
      <c r="I886" s="22" t="s">
        <v>133</v>
      </c>
      <c r="J886" s="23">
        <v>404</v>
      </c>
      <c r="K886" s="23">
        <v>8</v>
      </c>
      <c r="L886" s="23">
        <v>8</v>
      </c>
      <c r="M886" s="24" t="s">
        <v>132</v>
      </c>
      <c r="N886" s="25" t="s">
        <v>133</v>
      </c>
      <c r="O886" s="25" t="s">
        <v>133</v>
      </c>
      <c r="P886" s="25" t="s">
        <v>133</v>
      </c>
      <c r="Q886" s="25" t="s">
        <v>133</v>
      </c>
      <c r="R886" s="25" t="s">
        <v>133</v>
      </c>
      <c r="S886" s="44" t="s">
        <v>133</v>
      </c>
      <c r="T886" s="26" t="s">
        <v>11799</v>
      </c>
      <c r="U886" s="27" t="s">
        <v>11810</v>
      </c>
      <c r="V886" s="27" t="s">
        <v>133</v>
      </c>
      <c r="W886" s="27" t="s">
        <v>133</v>
      </c>
      <c r="X886" s="27" t="s">
        <v>133</v>
      </c>
      <c r="Y886" s="27" t="s">
        <v>133</v>
      </c>
      <c r="Z886" s="27" t="s">
        <v>133</v>
      </c>
      <c r="AA886" s="27" t="s">
        <v>133</v>
      </c>
      <c r="AB886" s="28" t="s">
        <v>133</v>
      </c>
      <c r="AC886" s="28" t="s">
        <v>133</v>
      </c>
      <c r="AD886" s="28">
        <v>0.03</v>
      </c>
      <c r="AE886" s="28">
        <v>1.5</v>
      </c>
      <c r="AF886" s="28">
        <v>0.02</v>
      </c>
      <c r="AG886" s="39" t="s">
        <v>133</v>
      </c>
      <c r="AH886" s="39" t="s">
        <v>133</v>
      </c>
      <c r="AI886" s="39" t="s">
        <v>133</v>
      </c>
      <c r="AJ886" s="39" t="s">
        <v>133</v>
      </c>
      <c r="AK886" s="39" t="s">
        <v>133</v>
      </c>
      <c r="AL886" s="39">
        <v>-0.71</v>
      </c>
      <c r="AM886" s="45" t="s">
        <v>11800</v>
      </c>
      <c r="AN886" s="15">
        <v>0.14000000000000001</v>
      </c>
      <c r="AO886" s="15">
        <v>0.14000000000000001</v>
      </c>
      <c r="AP886" s="47">
        <v>-0.58382891273500004</v>
      </c>
      <c r="AQ886" s="29" t="s">
        <v>133</v>
      </c>
      <c r="AR886" s="29" t="s">
        <v>133</v>
      </c>
      <c r="AS886" s="148">
        <v>-0.34188018798399999</v>
      </c>
      <c r="AT886" s="148">
        <v>-0.28084074738600001</v>
      </c>
      <c r="AU886" s="48">
        <v>1.01980096185E-3</v>
      </c>
      <c r="AV886" s="47">
        <v>0.28288034931</v>
      </c>
      <c r="AW886" s="47">
        <v>0.34270493968100002</v>
      </c>
      <c r="AX886" s="29">
        <v>0.4</v>
      </c>
      <c r="AY886" s="29">
        <v>1.1000000000000001</v>
      </c>
      <c r="AZ886" s="47">
        <v>0.582134107874</v>
      </c>
      <c r="BA886" s="30">
        <v>0</v>
      </c>
      <c r="BB886" s="42">
        <v>1</v>
      </c>
      <c r="BC886" s="31" t="s">
        <v>11801</v>
      </c>
      <c r="BD886" s="31" t="s">
        <v>11802</v>
      </c>
      <c r="BE886" s="31" t="s">
        <v>11718</v>
      </c>
      <c r="BF886" s="32">
        <f t="shared" si="135"/>
        <v>-0.4323348300605</v>
      </c>
      <c r="BG886" s="32">
        <f t="shared" si="136"/>
        <v>0.15149408267450001</v>
      </c>
      <c r="BH886" s="33">
        <v>0.05</v>
      </c>
      <c r="BI886" s="33">
        <v>0.05</v>
      </c>
      <c r="BJ886" s="32" t="s">
        <v>133</v>
      </c>
      <c r="BK886" s="32" t="s">
        <v>133</v>
      </c>
      <c r="BL886" s="32" t="s">
        <v>133</v>
      </c>
      <c r="BM886" s="34" t="s">
        <v>133</v>
      </c>
      <c r="BN886" s="34" t="s">
        <v>133</v>
      </c>
      <c r="BO886" s="34" t="s">
        <v>133</v>
      </c>
      <c r="BP886" s="34" t="s">
        <v>133</v>
      </c>
      <c r="BQ886" s="16">
        <f t="shared" si="137"/>
        <v>-0.27766516993949997</v>
      </c>
      <c r="BR886" s="16">
        <f t="shared" si="138"/>
        <v>0.21806067294537146</v>
      </c>
      <c r="BS886" s="16">
        <f t="shared" si="139"/>
        <v>0.21806067294537146</v>
      </c>
      <c r="BT886" s="35" t="s">
        <v>133</v>
      </c>
      <c r="BU886" s="35" t="s">
        <v>133</v>
      </c>
      <c r="BV886" s="35" t="s">
        <v>133</v>
      </c>
      <c r="BW886" s="35" t="s">
        <v>133</v>
      </c>
      <c r="BX886" s="36">
        <v>0</v>
      </c>
      <c r="BY886" s="37" t="s">
        <v>133</v>
      </c>
      <c r="BZ886" s="38" t="s">
        <v>11811</v>
      </c>
    </row>
  </sheetData>
  <sheetProtection formatCells="0" formatColumns="0" formatRows="0" insertColumns="0" insertRows="0" sort="0" autoFilter="0"/>
  <dataValidations count="2">
    <dataValidation type="list" allowBlank="1" showInputMessage="1" showErrorMessage="1" errorTitle="If dating method not listed" error="please select '9 = Other' and specify the dating method in the 'Notes' field" sqref="G4:G4990" xr:uid="{00000000-0002-0000-0000-000000000000}">
      <formula1>DatingMeth</formula1>
    </dataValidation>
    <dataValidation type="list" errorStyle="warning" allowBlank="1" showInputMessage="1" showErrorMessage="1" errorTitle="Warning" error="Entry doesn't appear in list" promptTitle="Please enter primary type." prompt="1) Coral reefs, 2) Other bioconstructed reefs, 3) Fixed biological indicators, 4) Archeological, 5) Sedimentary (e.g., deltaic, estuarine, wetland, lacustrine, marine facies), 6) Beach rock, 7) Isolation basin, 8) Marine terrace, 9) Raised/storm beach_x000a_" sqref="BB4:BB666 BB707:BB4990" xr:uid="{00000000-0002-0000-0000-000001000000}">
      <formula1>PrimaryIndicator</formula1>
    </dataValidation>
  </dataValidations>
  <pageMargins left="0.7" right="0.7" top="0.75" bottom="0.75" header="0.3" footer="0.3"/>
  <pageSetup orientation="portrait" r:id="rId1"/>
  <ignoredErrors>
    <ignoredError sqref="J634 J429 J220:J222 J258:J259 J291 J305 J307 J309 J312:J313 J322:J326 J327:J329 J332:J335 J365:J368 J381:J384 J387:J388 J390:J391 J394 J461 J487 J530 J567 J573 J578 J626" unlockedFormula="1"/>
  </ignoredErrors>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AF915"/>
  <sheetViews>
    <sheetView workbookViewId="0">
      <pane ySplit="1860" topLeftCell="A886" activePane="bottomLeft"/>
      <selection pane="bottomLeft" activeCell="R915" sqref="R915"/>
    </sheetView>
  </sheetViews>
  <sheetFormatPr defaultColWidth="11" defaultRowHeight="15.75"/>
  <cols>
    <col min="1" max="3" width="10.875" style="1" customWidth="1"/>
    <col min="4" max="4" width="11" style="1"/>
    <col min="5" max="6" width="10.875" style="10" customWidth="1"/>
    <col min="7" max="7" width="8.5" style="1" customWidth="1"/>
    <col min="8" max="8" width="11.375" style="11" customWidth="1"/>
    <col min="9" max="9" width="12.5" style="11" customWidth="1"/>
    <col min="10" max="10" width="11" style="11"/>
    <col min="11" max="12" width="11.875" style="11" customWidth="1"/>
    <col min="13" max="13" width="11" style="10"/>
    <col min="14" max="17" width="13.5" style="10" customWidth="1"/>
    <col min="18" max="18" width="6.375" style="1" customWidth="1"/>
    <col min="19" max="20" width="11" style="1"/>
    <col min="21" max="21" width="11.625" style="1" customWidth="1"/>
    <col min="22" max="22" width="11" style="1"/>
    <col min="23" max="23" width="6.5" style="10" customWidth="1"/>
    <col min="24" max="24" width="13.625" style="10" customWidth="1"/>
    <col min="25" max="25" width="12.875" style="10" customWidth="1"/>
    <col min="26" max="26" width="10.875" style="10" customWidth="1"/>
    <col min="27" max="27" width="12" style="10" customWidth="1"/>
    <col min="28" max="28" width="11.625" style="10" customWidth="1"/>
    <col min="29" max="31" width="11" style="1"/>
    <col min="32" max="32" width="10.875" style="1" customWidth="1"/>
    <col min="33" max="16384" width="11" style="1"/>
  </cols>
  <sheetData>
    <row r="1" spans="1:32" s="7" customFormat="1" ht="78.75">
      <c r="A1" s="4" t="s">
        <v>3</v>
      </c>
      <c r="B1" s="4" t="s">
        <v>9</v>
      </c>
      <c r="C1" s="4" t="s">
        <v>10</v>
      </c>
      <c r="D1" s="4" t="s">
        <v>11</v>
      </c>
      <c r="E1" s="4" t="s">
        <v>12</v>
      </c>
      <c r="F1" s="4" t="s">
        <v>13</v>
      </c>
      <c r="G1" s="4" t="s">
        <v>14</v>
      </c>
      <c r="H1" s="12" t="s">
        <v>126</v>
      </c>
      <c r="I1" s="12" t="s">
        <v>121</v>
      </c>
      <c r="J1" s="4" t="s">
        <v>27</v>
      </c>
      <c r="K1" s="4" t="s">
        <v>118</v>
      </c>
      <c r="L1" s="4" t="s">
        <v>119</v>
      </c>
      <c r="M1" s="8" t="s">
        <v>93</v>
      </c>
      <c r="N1" s="8" t="s">
        <v>94</v>
      </c>
      <c r="O1" s="2" t="s">
        <v>68</v>
      </c>
      <c r="P1" s="2" t="s">
        <v>4</v>
      </c>
      <c r="Q1" s="2" t="s">
        <v>5</v>
      </c>
      <c r="R1" s="5" t="s">
        <v>17</v>
      </c>
      <c r="S1" s="5" t="s">
        <v>18</v>
      </c>
      <c r="T1" s="5" t="s">
        <v>19</v>
      </c>
      <c r="U1" s="5" t="s">
        <v>20</v>
      </c>
      <c r="V1" s="5" t="s">
        <v>21</v>
      </c>
      <c r="W1" s="4" t="s">
        <v>6</v>
      </c>
      <c r="X1" s="13" t="s">
        <v>23</v>
      </c>
      <c r="Y1" s="13" t="s">
        <v>24</v>
      </c>
      <c r="Z1" s="13" t="s">
        <v>75</v>
      </c>
      <c r="AA1" s="13" t="s">
        <v>7</v>
      </c>
      <c r="AB1" s="13" t="s">
        <v>8</v>
      </c>
      <c r="AC1" s="6" t="s">
        <v>26</v>
      </c>
      <c r="AD1" s="6" t="s">
        <v>95</v>
      </c>
      <c r="AE1" s="6" t="s">
        <v>96</v>
      </c>
      <c r="AF1" s="6" t="s">
        <v>25</v>
      </c>
    </row>
    <row r="2" spans="1:32" s="7" customFormat="1">
      <c r="A2" s="4">
        <v>1</v>
      </c>
      <c r="B2" s="4">
        <v>2</v>
      </c>
      <c r="C2" s="4">
        <v>3</v>
      </c>
      <c r="D2" s="4">
        <v>4</v>
      </c>
      <c r="E2" s="4">
        <v>5</v>
      </c>
      <c r="F2" s="4">
        <v>6</v>
      </c>
      <c r="G2" s="4">
        <v>7</v>
      </c>
      <c r="H2" s="2">
        <v>8</v>
      </c>
      <c r="I2" s="2">
        <v>9</v>
      </c>
      <c r="J2" s="4">
        <v>9</v>
      </c>
      <c r="K2" s="4">
        <v>10</v>
      </c>
      <c r="L2" s="4">
        <v>11</v>
      </c>
      <c r="M2" s="8">
        <v>17</v>
      </c>
      <c r="N2" s="8">
        <v>18</v>
      </c>
      <c r="O2" s="2">
        <v>38</v>
      </c>
      <c r="P2" s="2">
        <v>40</v>
      </c>
      <c r="Q2" s="2">
        <v>41</v>
      </c>
      <c r="R2" s="4">
        <v>52</v>
      </c>
      <c r="S2" s="4">
        <v>53</v>
      </c>
      <c r="T2" s="4">
        <v>54</v>
      </c>
      <c r="U2" s="4">
        <v>55</v>
      </c>
      <c r="V2" s="4">
        <v>56</v>
      </c>
      <c r="W2" s="4">
        <v>68</v>
      </c>
      <c r="X2" s="4">
        <v>69</v>
      </c>
      <c r="Y2" s="4">
        <v>70</v>
      </c>
      <c r="Z2" s="4">
        <v>71</v>
      </c>
      <c r="AA2" s="4">
        <v>72</v>
      </c>
      <c r="AB2" s="4">
        <v>73</v>
      </c>
      <c r="AC2" s="4">
        <v>74</v>
      </c>
      <c r="AD2" s="8">
        <v>75</v>
      </c>
      <c r="AE2" s="8">
        <v>76</v>
      </c>
      <c r="AF2" s="4">
        <v>77</v>
      </c>
    </row>
    <row r="3" spans="1:32">
      <c r="A3" s="1" t="str">
        <f>'Long-form'!A4</f>
        <v>SLCC1</v>
      </c>
      <c r="B3" s="1" t="str">
        <f>'Long-form'!B4</f>
        <v>Mann et al. 2016</v>
      </c>
      <c r="C3" s="1">
        <f>'Long-form'!C4</f>
        <v>8</v>
      </c>
      <c r="D3" s="1" t="str">
        <f>'Long-form'!D4</f>
        <v>South Sulawesi</v>
      </c>
      <c r="E3" s="10">
        <f>'Long-form'!E4</f>
        <v>-5.04</v>
      </c>
      <c r="F3" s="10">
        <f>'Long-form'!F4</f>
        <v>119.33</v>
      </c>
      <c r="G3" s="1">
        <f>'Long-form'!G4</f>
        <v>1</v>
      </c>
      <c r="H3" s="11">
        <f>'Long-form'!H4</f>
        <v>4505</v>
      </c>
      <c r="I3" s="11">
        <f>'Long-form'!I4</f>
        <v>30</v>
      </c>
      <c r="J3" s="11">
        <f>'Long-form'!J4</f>
        <v>4701</v>
      </c>
      <c r="K3" s="11">
        <f>'Long-form'!K4</f>
        <v>4809</v>
      </c>
      <c r="L3" s="11">
        <f>'Long-form'!L4</f>
        <v>4593</v>
      </c>
      <c r="M3" s="10" t="str">
        <f>'Long-form'!Q4</f>
        <v>n/a</v>
      </c>
      <c r="N3" s="10" t="str">
        <f>'Long-form'!R4</f>
        <v>n/a</v>
      </c>
      <c r="O3" s="10">
        <f>'Long-form'!AL4</f>
        <v>-1.35</v>
      </c>
      <c r="P3" s="10">
        <f>'Long-form'!AN4</f>
        <v>4.5825756949558406E-2</v>
      </c>
      <c r="Q3" s="10">
        <f>'Long-form'!AO4</f>
        <v>4.5825756949558406E-2</v>
      </c>
      <c r="R3" s="1">
        <f>'Long-form'!BA4</f>
        <v>0</v>
      </c>
      <c r="S3" s="1">
        <f>'Long-form'!BB4</f>
        <v>1</v>
      </c>
      <c r="T3" s="1" t="str">
        <f>'Long-form'!BC4</f>
        <v>microatoll individual</v>
      </c>
      <c r="U3" s="1" t="str">
        <f>'Long-form'!BD4</f>
        <v>coral, taxa unspecified</v>
      </c>
      <c r="V3" s="1" t="str">
        <f>'Long-form'!BE4</f>
        <v>MLW to LAT</v>
      </c>
      <c r="W3" s="10">
        <f>'Long-form'!BQ4</f>
        <v>-0.76409425775750006</v>
      </c>
      <c r="X3" s="10">
        <f>'Long-form'!BR4</f>
        <v>0.30631418977669095</v>
      </c>
      <c r="Y3" s="10">
        <f>'Long-form'!BS4</f>
        <v>0.30631418977669095</v>
      </c>
      <c r="Z3" s="10" t="str">
        <f>'Long-form'!BT4</f>
        <v>n/a</v>
      </c>
      <c r="AA3" s="10" t="str">
        <f>'Long-form'!BU4</f>
        <v>n/a</v>
      </c>
      <c r="AB3" s="10" t="str">
        <f>'Long-form'!BV4</f>
        <v>n/a</v>
      </c>
      <c r="AC3" s="1" t="str">
        <f>'Long-form'!BW4</f>
        <v>n/a</v>
      </c>
      <c r="AD3" s="1">
        <f>'Long-form'!BX4</f>
        <v>0</v>
      </c>
      <c r="AE3" s="1" t="str">
        <f>'Long-form'!BY4</f>
        <v>n/a</v>
      </c>
      <c r="AF3" s="1" t="str">
        <f>'Long-form'!BZ4</f>
        <v>n/a</v>
      </c>
    </row>
    <row r="4" spans="1:32">
      <c r="A4" s="1" t="str">
        <f>'Long-form'!A5</f>
        <v>SLCC2</v>
      </c>
      <c r="B4" s="1" t="str">
        <f>'Long-form'!B5</f>
        <v>Mann et al. 2016</v>
      </c>
      <c r="C4" s="1">
        <f>'Long-form'!C5</f>
        <v>8</v>
      </c>
      <c r="D4" s="1" t="str">
        <f>'Long-form'!D5</f>
        <v>South Sulawesi</v>
      </c>
      <c r="E4" s="10">
        <f>'Long-form'!E5</f>
        <v>-5.04</v>
      </c>
      <c r="F4" s="10">
        <f>'Long-form'!F5</f>
        <v>119.33</v>
      </c>
      <c r="G4" s="1">
        <f>'Long-form'!G5</f>
        <v>1</v>
      </c>
      <c r="H4" s="11">
        <f>'Long-form'!H5</f>
        <v>5600</v>
      </c>
      <c r="I4" s="11">
        <f>'Long-form'!I5</f>
        <v>40</v>
      </c>
      <c r="J4" s="11">
        <f>'Long-form'!J5</f>
        <v>6006.5</v>
      </c>
      <c r="K4" s="11">
        <f>'Long-form'!K5</f>
        <v>6119</v>
      </c>
      <c r="L4" s="11">
        <f>'Long-form'!L5</f>
        <v>5894</v>
      </c>
      <c r="M4" s="10" t="str">
        <f>'Long-form'!Q5</f>
        <v>n/a</v>
      </c>
      <c r="N4" s="10" t="str">
        <f>'Long-form'!R5</f>
        <v>n/a</v>
      </c>
      <c r="O4" s="10">
        <f>'Long-form'!AL5</f>
        <v>-0.93</v>
      </c>
      <c r="P4" s="10">
        <f>'Long-form'!AN5</f>
        <v>4.5825756949558406E-2</v>
      </c>
      <c r="Q4" s="10">
        <f>'Long-form'!AO5</f>
        <v>4.5825756949558406E-2</v>
      </c>
      <c r="R4" s="1">
        <f>'Long-form'!BA5</f>
        <v>0</v>
      </c>
      <c r="S4" s="1">
        <f>'Long-form'!BB5</f>
        <v>1</v>
      </c>
      <c r="T4" s="1" t="str">
        <f>'Long-form'!BC5</f>
        <v>microatoll individual</v>
      </c>
      <c r="U4" s="1" t="str">
        <f>'Long-form'!BD5</f>
        <v>coral, taxa unspecified</v>
      </c>
      <c r="V4" s="1" t="str">
        <f>'Long-form'!BE5</f>
        <v>MLW to LAT</v>
      </c>
      <c r="W4" s="10">
        <f>'Long-form'!BQ5</f>
        <v>-0.34409425775750002</v>
      </c>
      <c r="X4" s="10">
        <f>'Long-form'!BR5</f>
        <v>0.30631418977669095</v>
      </c>
      <c r="Y4" s="10">
        <f>'Long-form'!BS5</f>
        <v>0.30631418977669095</v>
      </c>
      <c r="Z4" s="10" t="str">
        <f>'Long-form'!BT5</f>
        <v>n/a</v>
      </c>
      <c r="AA4" s="10" t="str">
        <f>'Long-form'!BU5</f>
        <v>n/a</v>
      </c>
      <c r="AB4" s="10" t="str">
        <f>'Long-form'!BV5</f>
        <v>n/a</v>
      </c>
      <c r="AC4" s="1" t="str">
        <f>'Long-form'!BW5</f>
        <v>n/a</v>
      </c>
      <c r="AD4" s="1">
        <f>'Long-form'!BX5</f>
        <v>0</v>
      </c>
      <c r="AE4" s="1" t="str">
        <f>'Long-form'!BY5</f>
        <v>n/a</v>
      </c>
      <c r="AF4" s="1" t="str">
        <f>'Long-form'!BZ5</f>
        <v>n/a</v>
      </c>
    </row>
    <row r="5" spans="1:32">
      <c r="A5" s="1" t="str">
        <f>'Long-form'!A6</f>
        <v>SLCC3</v>
      </c>
      <c r="B5" s="1" t="str">
        <f>'Long-form'!B6</f>
        <v>Mann et al. 2016</v>
      </c>
      <c r="C5" s="1">
        <f>'Long-form'!C6</f>
        <v>8</v>
      </c>
      <c r="D5" s="1" t="str">
        <f>'Long-form'!D6</f>
        <v>South Sulawesi</v>
      </c>
      <c r="E5" s="10">
        <f>'Long-form'!E6</f>
        <v>-5.04</v>
      </c>
      <c r="F5" s="10">
        <f>'Long-form'!F6</f>
        <v>119.33</v>
      </c>
      <c r="G5" s="1">
        <f>'Long-form'!G6</f>
        <v>1</v>
      </c>
      <c r="H5" s="11">
        <f>'Long-form'!H6</f>
        <v>4405</v>
      </c>
      <c r="I5" s="11">
        <f>'Long-form'!I6</f>
        <v>35</v>
      </c>
      <c r="J5" s="11">
        <f>'Long-form'!J6</f>
        <v>4562</v>
      </c>
      <c r="K5" s="11">
        <f>'Long-form'!K6</f>
        <v>4698</v>
      </c>
      <c r="L5" s="11">
        <f>'Long-form'!L6</f>
        <v>4426</v>
      </c>
      <c r="M5" s="10" t="str">
        <f>'Long-form'!Q6</f>
        <v>n/a</v>
      </c>
      <c r="N5" s="10" t="str">
        <f>'Long-form'!R6</f>
        <v>n/a</v>
      </c>
      <c r="O5" s="10">
        <f>'Long-form'!AL6</f>
        <v>-0.95</v>
      </c>
      <c r="P5" s="10">
        <f>'Long-form'!AN6</f>
        <v>4.5825756949558406E-2</v>
      </c>
      <c r="Q5" s="10">
        <f>'Long-form'!AO6</f>
        <v>4.5825756949558406E-2</v>
      </c>
      <c r="R5" s="1">
        <f>'Long-form'!BA6</f>
        <v>0</v>
      </c>
      <c r="S5" s="1">
        <f>'Long-form'!BB6</f>
        <v>1</v>
      </c>
      <c r="T5" s="1" t="str">
        <f>'Long-form'!BC6</f>
        <v>microatoll individual</v>
      </c>
      <c r="U5" s="1" t="str">
        <f>'Long-form'!BD6</f>
        <v>coral, taxa unspecified</v>
      </c>
      <c r="V5" s="1" t="str">
        <f>'Long-form'!BE6</f>
        <v>MLW to LAT</v>
      </c>
      <c r="W5" s="10">
        <f>'Long-form'!BQ6</f>
        <v>-0.36409425775749993</v>
      </c>
      <c r="X5" s="10">
        <f>'Long-form'!BR6</f>
        <v>0.30631418977669095</v>
      </c>
      <c r="Y5" s="10">
        <f>'Long-form'!BS6</f>
        <v>0.30631418977669095</v>
      </c>
      <c r="Z5" s="10" t="str">
        <f>'Long-form'!BT6</f>
        <v>n/a</v>
      </c>
      <c r="AA5" s="10" t="str">
        <f>'Long-form'!BU6</f>
        <v>n/a</v>
      </c>
      <c r="AB5" s="10" t="str">
        <f>'Long-form'!BV6</f>
        <v>n/a</v>
      </c>
      <c r="AC5" s="1" t="str">
        <f>'Long-form'!BW6</f>
        <v>n/a</v>
      </c>
      <c r="AD5" s="1">
        <f>'Long-form'!BX6</f>
        <v>0</v>
      </c>
      <c r="AE5" s="1" t="str">
        <f>'Long-form'!BY6</f>
        <v>n/a</v>
      </c>
      <c r="AF5" s="1" t="str">
        <f>'Long-form'!BZ6</f>
        <v>n/a</v>
      </c>
    </row>
    <row r="6" spans="1:32">
      <c r="A6" s="1" t="str">
        <f>'Long-form'!A7</f>
        <v>SLCC4</v>
      </c>
      <c r="B6" s="1" t="str">
        <f>'Long-form'!B7</f>
        <v>Mann et al. 2016</v>
      </c>
      <c r="C6" s="1">
        <f>'Long-form'!C7</f>
        <v>8</v>
      </c>
      <c r="D6" s="1" t="str">
        <f>'Long-form'!D7</f>
        <v>South Sulawesi</v>
      </c>
      <c r="E6" s="10">
        <f>'Long-form'!E7</f>
        <v>-5.04</v>
      </c>
      <c r="F6" s="10">
        <f>'Long-form'!F7</f>
        <v>119.33</v>
      </c>
      <c r="G6" s="1">
        <f>'Long-form'!G7</f>
        <v>1</v>
      </c>
      <c r="H6" s="11">
        <f>'Long-form'!H7</f>
        <v>4900</v>
      </c>
      <c r="I6" s="11">
        <f>'Long-form'!I7</f>
        <v>35</v>
      </c>
      <c r="J6" s="11">
        <f>'Long-form'!J7</f>
        <v>5187</v>
      </c>
      <c r="K6" s="11">
        <f>'Long-form'!K7</f>
        <v>5308</v>
      </c>
      <c r="L6" s="11">
        <f>'Long-form'!L7</f>
        <v>5066</v>
      </c>
      <c r="M6" s="10" t="str">
        <f>'Long-form'!Q7</f>
        <v>n/a</v>
      </c>
      <c r="N6" s="10" t="str">
        <f>'Long-form'!R7</f>
        <v>n/a</v>
      </c>
      <c r="O6" s="10">
        <f>'Long-form'!AL7</f>
        <v>-1.03</v>
      </c>
      <c r="P6" s="10">
        <f>'Long-form'!AN7</f>
        <v>4.5825756949558406E-2</v>
      </c>
      <c r="Q6" s="10">
        <f>'Long-form'!AO7</f>
        <v>4.5825756949558406E-2</v>
      </c>
      <c r="R6" s="1">
        <f>'Long-form'!BA7</f>
        <v>0</v>
      </c>
      <c r="S6" s="1">
        <f>'Long-form'!BB7</f>
        <v>1</v>
      </c>
      <c r="T6" s="1" t="str">
        <f>'Long-form'!BC7</f>
        <v>microatoll individual</v>
      </c>
      <c r="U6" s="1" t="str">
        <f>'Long-form'!BD7</f>
        <v>coral, taxa unspecified</v>
      </c>
      <c r="V6" s="1" t="str">
        <f>'Long-form'!BE7</f>
        <v>MLW to LAT</v>
      </c>
      <c r="W6" s="10">
        <f>'Long-form'!BQ7</f>
        <v>-0.4440942577575</v>
      </c>
      <c r="X6" s="10">
        <f>'Long-form'!BR7</f>
        <v>0.30631418977669095</v>
      </c>
      <c r="Y6" s="10">
        <f>'Long-form'!BS7</f>
        <v>0.30631418977669095</v>
      </c>
      <c r="Z6" s="10" t="str">
        <f>'Long-form'!BT7</f>
        <v>n/a</v>
      </c>
      <c r="AA6" s="10" t="str">
        <f>'Long-form'!BU7</f>
        <v>n/a</v>
      </c>
      <c r="AB6" s="10" t="str">
        <f>'Long-form'!BV7</f>
        <v>n/a</v>
      </c>
      <c r="AC6" s="1" t="str">
        <f>'Long-form'!BW7</f>
        <v>n/a</v>
      </c>
      <c r="AD6" s="1">
        <f>'Long-form'!BX7</f>
        <v>0</v>
      </c>
      <c r="AE6" s="1" t="str">
        <f>'Long-form'!BY7</f>
        <v>n/a</v>
      </c>
      <c r="AF6" s="1" t="str">
        <f>'Long-form'!BZ7</f>
        <v>n/a</v>
      </c>
    </row>
    <row r="7" spans="1:32">
      <c r="A7" s="1" t="str">
        <f>'Long-form'!A8</f>
        <v>SLCC5</v>
      </c>
      <c r="B7" s="1" t="str">
        <f>'Long-form'!B8</f>
        <v>Mann et al. 2016</v>
      </c>
      <c r="C7" s="1">
        <f>'Long-form'!C8</f>
        <v>8</v>
      </c>
      <c r="D7" s="1" t="str">
        <f>'Long-form'!D8</f>
        <v>South Sulawesi</v>
      </c>
      <c r="E7" s="10">
        <f>'Long-form'!E8</f>
        <v>-5.04</v>
      </c>
      <c r="F7" s="10">
        <f>'Long-form'!F8</f>
        <v>119.33</v>
      </c>
      <c r="G7" s="1">
        <f>'Long-form'!G8</f>
        <v>1</v>
      </c>
      <c r="H7" s="11">
        <f>'Long-form'!H8</f>
        <v>4965</v>
      </c>
      <c r="I7" s="11">
        <f>'Long-form'!I8</f>
        <v>35</v>
      </c>
      <c r="J7" s="11">
        <f>'Long-form'!J8</f>
        <v>5335</v>
      </c>
      <c r="K7" s="11">
        <f>'Long-form'!K8</f>
        <v>5434</v>
      </c>
      <c r="L7" s="11">
        <f>'Long-form'!L8</f>
        <v>5236</v>
      </c>
      <c r="M7" s="10" t="str">
        <f>'Long-form'!Q8</f>
        <v>n/a</v>
      </c>
      <c r="N7" s="10" t="str">
        <f>'Long-form'!R8</f>
        <v>n/a</v>
      </c>
      <c r="O7" s="10">
        <f>'Long-form'!AL8</f>
        <v>-1.1000000000000001</v>
      </c>
      <c r="P7" s="10">
        <f>'Long-form'!AN8</f>
        <v>4.5825756949558406E-2</v>
      </c>
      <c r="Q7" s="10">
        <f>'Long-form'!AO8</f>
        <v>4.5825756949558406E-2</v>
      </c>
      <c r="R7" s="1">
        <f>'Long-form'!BA8</f>
        <v>0</v>
      </c>
      <c r="S7" s="1">
        <f>'Long-form'!BB8</f>
        <v>1</v>
      </c>
      <c r="T7" s="1" t="str">
        <f>'Long-form'!BC8</f>
        <v>microatoll individual</v>
      </c>
      <c r="U7" s="1" t="str">
        <f>'Long-form'!BD8</f>
        <v>coral, taxa unspecified</v>
      </c>
      <c r="V7" s="1" t="str">
        <f>'Long-form'!BE8</f>
        <v>MLW to LAT</v>
      </c>
      <c r="W7" s="10">
        <f>'Long-form'!BQ8</f>
        <v>-0.51409425775750006</v>
      </c>
      <c r="X7" s="10">
        <f>'Long-form'!BR8</f>
        <v>0.30631418977669095</v>
      </c>
      <c r="Y7" s="10">
        <f>'Long-form'!BS8</f>
        <v>0.30631418977669095</v>
      </c>
      <c r="Z7" s="10" t="str">
        <f>'Long-form'!BT8</f>
        <v>n/a</v>
      </c>
      <c r="AA7" s="10" t="str">
        <f>'Long-form'!BU8</f>
        <v>n/a</v>
      </c>
      <c r="AB7" s="10" t="str">
        <f>'Long-form'!BV8</f>
        <v>n/a</v>
      </c>
      <c r="AC7" s="1" t="str">
        <f>'Long-form'!BW8</f>
        <v>n/a</v>
      </c>
      <c r="AD7" s="1">
        <f>'Long-form'!BX8</f>
        <v>0</v>
      </c>
      <c r="AE7" s="1" t="str">
        <f>'Long-form'!BY8</f>
        <v>n/a</v>
      </c>
      <c r="AF7" s="1" t="str">
        <f>'Long-form'!BZ8</f>
        <v>n/a</v>
      </c>
    </row>
    <row r="8" spans="1:32">
      <c r="A8" s="1" t="str">
        <f>'Long-form'!A9</f>
        <v>SLCC6</v>
      </c>
      <c r="B8" s="1" t="str">
        <f>'Long-form'!B9</f>
        <v>Mann et al. 2016</v>
      </c>
      <c r="C8" s="1">
        <f>'Long-form'!C9</f>
        <v>8</v>
      </c>
      <c r="D8" s="1" t="str">
        <f>'Long-form'!D9</f>
        <v>South Sulawesi</v>
      </c>
      <c r="E8" s="10">
        <f>'Long-form'!E9</f>
        <v>-5.04</v>
      </c>
      <c r="F8" s="10">
        <f>'Long-form'!F9</f>
        <v>119.33</v>
      </c>
      <c r="G8" s="1">
        <f>'Long-form'!G9</f>
        <v>1</v>
      </c>
      <c r="H8" s="11">
        <f>'Long-form'!H9</f>
        <v>4640</v>
      </c>
      <c r="I8" s="11">
        <f>'Long-form'!I9</f>
        <v>35</v>
      </c>
      <c r="J8" s="11">
        <f>'Long-form'!J9</f>
        <v>4878</v>
      </c>
      <c r="K8" s="11">
        <f>'Long-form'!K9</f>
        <v>4961</v>
      </c>
      <c r="L8" s="11">
        <f>'Long-form'!L9</f>
        <v>4795</v>
      </c>
      <c r="M8" s="10" t="str">
        <f>'Long-form'!Q9</f>
        <v>n/a</v>
      </c>
      <c r="N8" s="10" t="str">
        <f>'Long-form'!R9</f>
        <v>n/a</v>
      </c>
      <c r="O8" s="10">
        <f>'Long-form'!AL9</f>
        <v>-1.1599999999999999</v>
      </c>
      <c r="P8" s="10">
        <f>'Long-form'!AN9</f>
        <v>4.5825756949558406E-2</v>
      </c>
      <c r="Q8" s="10">
        <f>'Long-form'!AO9</f>
        <v>4.5825756949558406E-2</v>
      </c>
      <c r="R8" s="1">
        <f>'Long-form'!BA9</f>
        <v>0</v>
      </c>
      <c r="S8" s="1">
        <f>'Long-form'!BB9</f>
        <v>1</v>
      </c>
      <c r="T8" s="1" t="str">
        <f>'Long-form'!BC9</f>
        <v>microatoll individual</v>
      </c>
      <c r="U8" s="1" t="str">
        <f>'Long-form'!BD9</f>
        <v>coral, taxa unspecified</v>
      </c>
      <c r="V8" s="1" t="str">
        <f>'Long-form'!BE9</f>
        <v>MLW to LAT</v>
      </c>
      <c r="W8" s="10">
        <f>'Long-form'!BQ9</f>
        <v>-0.57409425775749989</v>
      </c>
      <c r="X8" s="10">
        <f>'Long-form'!BR9</f>
        <v>0.30631418977669095</v>
      </c>
      <c r="Y8" s="10">
        <f>'Long-form'!BS9</f>
        <v>0.30631418977669095</v>
      </c>
      <c r="Z8" s="10" t="str">
        <f>'Long-form'!BT9</f>
        <v>n/a</v>
      </c>
      <c r="AA8" s="10" t="str">
        <f>'Long-form'!BU9</f>
        <v>n/a</v>
      </c>
      <c r="AB8" s="10" t="str">
        <f>'Long-form'!BV9</f>
        <v>n/a</v>
      </c>
      <c r="AC8" s="1" t="str">
        <f>'Long-form'!BW9</f>
        <v>n/a</v>
      </c>
      <c r="AD8" s="1">
        <f>'Long-form'!BX9</f>
        <v>0</v>
      </c>
      <c r="AE8" s="1" t="str">
        <f>'Long-form'!BY9</f>
        <v>n/a</v>
      </c>
      <c r="AF8" s="1" t="str">
        <f>'Long-form'!BZ9</f>
        <v>n/a</v>
      </c>
    </row>
    <row r="9" spans="1:32">
      <c r="A9" s="1" t="str">
        <f>'Long-form'!A10</f>
        <v>SLCC7</v>
      </c>
      <c r="B9" s="1" t="str">
        <f>'Long-form'!B10</f>
        <v>Mann et al. 2016</v>
      </c>
      <c r="C9" s="1">
        <f>'Long-form'!C10</f>
        <v>8</v>
      </c>
      <c r="D9" s="1" t="str">
        <f>'Long-form'!D10</f>
        <v>South Sulawesi</v>
      </c>
      <c r="E9" s="10">
        <f>'Long-form'!E10</f>
        <v>-5.04</v>
      </c>
      <c r="F9" s="10">
        <f>'Long-form'!F10</f>
        <v>119.33</v>
      </c>
      <c r="G9" s="1">
        <f>'Long-form'!G10</f>
        <v>1</v>
      </c>
      <c r="H9" s="11">
        <f>'Long-form'!H10</f>
        <v>4830</v>
      </c>
      <c r="I9" s="11">
        <f>'Long-form'!I10</f>
        <v>40</v>
      </c>
      <c r="J9" s="11">
        <f>'Long-form'!J10</f>
        <v>5125</v>
      </c>
      <c r="K9" s="11">
        <f>'Long-form'!K10</f>
        <v>5267</v>
      </c>
      <c r="L9" s="11">
        <f>'Long-form'!L10</f>
        <v>4983</v>
      </c>
      <c r="M9" s="10" t="str">
        <f>'Long-form'!Q10</f>
        <v>n/a</v>
      </c>
      <c r="N9" s="10" t="str">
        <f>'Long-form'!R10</f>
        <v>n/a</v>
      </c>
      <c r="O9" s="10">
        <f>'Long-form'!AL10</f>
        <v>-1.07</v>
      </c>
      <c r="P9" s="10">
        <f>'Long-form'!AN10</f>
        <v>4.5825756949558406E-2</v>
      </c>
      <c r="Q9" s="10">
        <f>'Long-form'!AO10</f>
        <v>4.5825756949558406E-2</v>
      </c>
      <c r="R9" s="1">
        <f>'Long-form'!BA10</f>
        <v>0</v>
      </c>
      <c r="S9" s="1">
        <f>'Long-form'!BB10</f>
        <v>1</v>
      </c>
      <c r="T9" s="1" t="str">
        <f>'Long-form'!BC10</f>
        <v>microatoll individual</v>
      </c>
      <c r="U9" s="1" t="str">
        <f>'Long-form'!BD10</f>
        <v>coral, taxa unspecified</v>
      </c>
      <c r="V9" s="1" t="str">
        <f>'Long-form'!BE10</f>
        <v>MLW to LAT</v>
      </c>
      <c r="W9" s="10">
        <f>'Long-form'!BQ10</f>
        <v>-0.48409425775750003</v>
      </c>
      <c r="X9" s="10">
        <f>'Long-form'!BR10</f>
        <v>0.30631418977669095</v>
      </c>
      <c r="Y9" s="10">
        <f>'Long-form'!BS10</f>
        <v>0.30631418977669095</v>
      </c>
      <c r="Z9" s="10" t="str">
        <f>'Long-form'!BT10</f>
        <v>n/a</v>
      </c>
      <c r="AA9" s="10" t="str">
        <f>'Long-form'!BU10</f>
        <v>n/a</v>
      </c>
      <c r="AB9" s="10" t="str">
        <f>'Long-form'!BV10</f>
        <v>n/a</v>
      </c>
      <c r="AC9" s="1" t="str">
        <f>'Long-form'!BW10</f>
        <v>n/a</v>
      </c>
      <c r="AD9" s="1">
        <f>'Long-form'!BX10</f>
        <v>0</v>
      </c>
      <c r="AE9" s="1" t="str">
        <f>'Long-form'!BY10</f>
        <v>n/a</v>
      </c>
      <c r="AF9" s="1" t="str">
        <f>'Long-form'!BZ10</f>
        <v>n/a</v>
      </c>
    </row>
    <row r="10" spans="1:32">
      <c r="A10" s="1" t="str">
        <f>'Long-form'!A11</f>
        <v>SLCC8</v>
      </c>
      <c r="B10" s="1" t="str">
        <f>'Long-form'!B11</f>
        <v>Mann et al. 2016</v>
      </c>
      <c r="C10" s="1">
        <f>'Long-form'!C11</f>
        <v>8</v>
      </c>
      <c r="D10" s="1" t="str">
        <f>'Long-form'!D11</f>
        <v>South Sulawesi</v>
      </c>
      <c r="E10" s="10">
        <f>'Long-form'!E11</f>
        <v>-4.95</v>
      </c>
      <c r="F10" s="10">
        <f>'Long-form'!F11</f>
        <v>119.36</v>
      </c>
      <c r="G10" s="1">
        <f>'Long-form'!G11</f>
        <v>1</v>
      </c>
      <c r="H10" s="11">
        <f>'Long-form'!H11</f>
        <v>5370</v>
      </c>
      <c r="I10" s="11">
        <f>'Long-form'!I11</f>
        <v>35</v>
      </c>
      <c r="J10" s="11">
        <f>'Long-form'!J11</f>
        <v>5746.5</v>
      </c>
      <c r="K10" s="11">
        <f>'Long-form'!K11</f>
        <v>5856</v>
      </c>
      <c r="L10" s="11">
        <f>'Long-form'!L11</f>
        <v>5637</v>
      </c>
      <c r="M10" s="10" t="str">
        <f>'Long-form'!Q11</f>
        <v>n/a</v>
      </c>
      <c r="N10" s="10" t="str">
        <f>'Long-form'!R11</f>
        <v>n/a</v>
      </c>
      <c r="O10" s="10">
        <f>'Long-form'!AL11</f>
        <v>-9.9999999999999978E-2</v>
      </c>
      <c r="P10" s="10">
        <f>'Long-form'!AN11</f>
        <v>4.5825756949558406E-2</v>
      </c>
      <c r="Q10" s="10">
        <f>'Long-form'!AO11</f>
        <v>4.5825756949558406E-2</v>
      </c>
      <c r="R10" s="1">
        <f>'Long-form'!BA11</f>
        <v>0</v>
      </c>
      <c r="S10" s="1">
        <f>'Long-form'!BB11</f>
        <v>1</v>
      </c>
      <c r="T10" s="1" t="str">
        <f>'Long-form'!BC11</f>
        <v>microatoll individual</v>
      </c>
      <c r="U10" s="1" t="str">
        <f>'Long-form'!BD11</f>
        <v>coral, taxa unspecified</v>
      </c>
      <c r="V10" s="1" t="str">
        <f>'Long-form'!BE11</f>
        <v>MLW to LAT</v>
      </c>
      <c r="W10" s="10">
        <f>'Long-form'!BQ11</f>
        <v>0.4866051070545</v>
      </c>
      <c r="X10" s="10">
        <f>'Long-form'!BR11</f>
        <v>0.30311150699851719</v>
      </c>
      <c r="Y10" s="10">
        <f>'Long-form'!BS11</f>
        <v>0.30311150699851719</v>
      </c>
      <c r="Z10" s="10" t="str">
        <f>'Long-form'!BT11</f>
        <v>n/a</v>
      </c>
      <c r="AA10" s="10" t="str">
        <f>'Long-form'!BU11</f>
        <v>n/a</v>
      </c>
      <c r="AB10" s="10" t="str">
        <f>'Long-form'!BV11</f>
        <v>n/a</v>
      </c>
      <c r="AC10" s="1" t="str">
        <f>'Long-form'!BW11</f>
        <v>n/a</v>
      </c>
      <c r="AD10" s="1">
        <f>'Long-form'!BX11</f>
        <v>0</v>
      </c>
      <c r="AE10" s="1" t="str">
        <f>'Long-form'!BY11</f>
        <v>n/a</v>
      </c>
      <c r="AF10" s="1" t="str">
        <f>'Long-form'!BZ11</f>
        <v>Surface abraded (+0.2m)</v>
      </c>
    </row>
    <row r="11" spans="1:32">
      <c r="A11" s="1" t="str">
        <f>'Long-form'!A12</f>
        <v>SLCC9</v>
      </c>
      <c r="B11" s="1" t="str">
        <f>'Long-form'!B12</f>
        <v>Mann et al. 2016</v>
      </c>
      <c r="C11" s="1">
        <f>'Long-form'!C12</f>
        <v>8</v>
      </c>
      <c r="D11" s="1" t="str">
        <f>'Long-form'!D12</f>
        <v>South Sulawesi</v>
      </c>
      <c r="E11" s="10">
        <f>'Long-form'!E12</f>
        <v>-4.95</v>
      </c>
      <c r="F11" s="10">
        <f>'Long-form'!F12</f>
        <v>119.36</v>
      </c>
      <c r="G11" s="1">
        <f>'Long-form'!G12</f>
        <v>1</v>
      </c>
      <c r="H11" s="11">
        <f>'Long-form'!H12</f>
        <v>5185</v>
      </c>
      <c r="I11" s="11">
        <f>'Long-form'!I12</f>
        <v>35</v>
      </c>
      <c r="J11" s="11">
        <f>'Long-form'!J12</f>
        <v>5537.5</v>
      </c>
      <c r="K11" s="11">
        <f>'Long-form'!K12</f>
        <v>5616</v>
      </c>
      <c r="L11" s="11">
        <f>'Long-form'!L12</f>
        <v>5459</v>
      </c>
      <c r="M11" s="10" t="str">
        <f>'Long-form'!Q12</f>
        <v>n/a</v>
      </c>
      <c r="N11" s="10" t="str">
        <f>'Long-form'!R12</f>
        <v>n/a</v>
      </c>
      <c r="O11" s="10">
        <f>'Long-form'!AL12</f>
        <v>-8.9999999999999969E-2</v>
      </c>
      <c r="P11" s="10">
        <f>'Long-form'!AN12</f>
        <v>4.5825756949558406E-2</v>
      </c>
      <c r="Q11" s="10">
        <f>'Long-form'!AO12</f>
        <v>4.5825756949558406E-2</v>
      </c>
      <c r="R11" s="1">
        <f>'Long-form'!BA12</f>
        <v>0</v>
      </c>
      <c r="S11" s="1">
        <f>'Long-form'!BB12</f>
        <v>1</v>
      </c>
      <c r="T11" s="1" t="str">
        <f>'Long-form'!BC12</f>
        <v>microatoll individual</v>
      </c>
      <c r="U11" s="1" t="str">
        <f>'Long-form'!BD12</f>
        <v>coral, taxa unspecified</v>
      </c>
      <c r="V11" s="1" t="str">
        <f>'Long-form'!BE12</f>
        <v>MLW to LAT</v>
      </c>
      <c r="W11" s="10">
        <f>'Long-form'!BQ12</f>
        <v>0.49660510705450001</v>
      </c>
      <c r="X11" s="10">
        <f>'Long-form'!BR12</f>
        <v>0.30311150699851719</v>
      </c>
      <c r="Y11" s="10">
        <f>'Long-form'!BS12</f>
        <v>0.30311150699851719</v>
      </c>
      <c r="Z11" s="10" t="str">
        <f>'Long-form'!BT12</f>
        <v>n/a</v>
      </c>
      <c r="AA11" s="10" t="str">
        <f>'Long-form'!BU12</f>
        <v>n/a</v>
      </c>
      <c r="AB11" s="10" t="str">
        <f>'Long-form'!BV12</f>
        <v>n/a</v>
      </c>
      <c r="AC11" s="1" t="str">
        <f>'Long-form'!BW12</f>
        <v>n/a</v>
      </c>
      <c r="AD11" s="1">
        <f>'Long-form'!BX12</f>
        <v>0</v>
      </c>
      <c r="AE11" s="1" t="str">
        <f>'Long-form'!BY12</f>
        <v>n/a</v>
      </c>
      <c r="AF11" s="1" t="str">
        <f>'Long-form'!BZ12</f>
        <v>Surface abraded (+0.2m)</v>
      </c>
    </row>
    <row r="12" spans="1:32">
      <c r="A12" s="1" t="str">
        <f>'Long-form'!A13</f>
        <v>SLCC10</v>
      </c>
      <c r="B12" s="1" t="str">
        <f>'Long-form'!B13</f>
        <v>Mann et al. 2016</v>
      </c>
      <c r="C12" s="1">
        <f>'Long-form'!C13</f>
        <v>8</v>
      </c>
      <c r="D12" s="1" t="str">
        <f>'Long-form'!D13</f>
        <v>South Sulawesi</v>
      </c>
      <c r="E12" s="10">
        <f>'Long-form'!E13</f>
        <v>-4.95</v>
      </c>
      <c r="F12" s="10">
        <f>'Long-form'!F13</f>
        <v>119.36</v>
      </c>
      <c r="G12" s="1">
        <f>'Long-form'!G13</f>
        <v>1</v>
      </c>
      <c r="H12" s="11">
        <f>'Long-form'!H13</f>
        <v>5165</v>
      </c>
      <c r="I12" s="11">
        <f>'Long-form'!I13</f>
        <v>35</v>
      </c>
      <c r="J12" s="11">
        <f>'Long-form'!J13</f>
        <v>5521</v>
      </c>
      <c r="K12" s="11">
        <f>'Long-form'!K13</f>
        <v>5593</v>
      </c>
      <c r="L12" s="11">
        <f>'Long-form'!L13</f>
        <v>5449</v>
      </c>
      <c r="M12" s="10" t="str">
        <f>'Long-form'!Q13</f>
        <v>n/a</v>
      </c>
      <c r="N12" s="10" t="str">
        <f>'Long-form'!R13</f>
        <v>n/a</v>
      </c>
      <c r="O12" s="10">
        <f>'Long-form'!AL13</f>
        <v>-7.0000000000000007E-2</v>
      </c>
      <c r="P12" s="10">
        <f>'Long-form'!AN13</f>
        <v>4.5825756949558406E-2</v>
      </c>
      <c r="Q12" s="10">
        <f>'Long-form'!AO13</f>
        <v>4.5825756949558406E-2</v>
      </c>
      <c r="R12" s="1">
        <f>'Long-form'!BA13</f>
        <v>0</v>
      </c>
      <c r="S12" s="1">
        <f>'Long-form'!BB13</f>
        <v>1</v>
      </c>
      <c r="T12" s="1" t="str">
        <f>'Long-form'!BC13</f>
        <v>microatoll individual</v>
      </c>
      <c r="U12" s="1" t="str">
        <f>'Long-form'!BD13</f>
        <v>coral, taxa unspecified</v>
      </c>
      <c r="V12" s="1" t="str">
        <f>'Long-form'!BE13</f>
        <v>MLW to LAT</v>
      </c>
      <c r="W12" s="10">
        <f>'Long-form'!BQ13</f>
        <v>0.51660510705449991</v>
      </c>
      <c r="X12" s="10">
        <f>'Long-form'!BR13</f>
        <v>0.30311150699851719</v>
      </c>
      <c r="Y12" s="10">
        <f>'Long-form'!BS13</f>
        <v>0.30311150699851719</v>
      </c>
      <c r="Z12" s="10" t="str">
        <f>'Long-form'!BT13</f>
        <v>n/a</v>
      </c>
      <c r="AA12" s="10" t="str">
        <f>'Long-form'!BU13</f>
        <v>n/a</v>
      </c>
      <c r="AB12" s="10" t="str">
        <f>'Long-form'!BV13</f>
        <v>n/a</v>
      </c>
      <c r="AC12" s="1" t="str">
        <f>'Long-form'!BW13</f>
        <v>n/a</v>
      </c>
      <c r="AD12" s="1">
        <f>'Long-form'!BX13</f>
        <v>0</v>
      </c>
      <c r="AE12" s="1" t="str">
        <f>'Long-form'!BY13</f>
        <v>n/a</v>
      </c>
      <c r="AF12" s="1" t="str">
        <f>'Long-form'!BZ13</f>
        <v>Surface abraded (+0.2m)</v>
      </c>
    </row>
    <row r="13" spans="1:32">
      <c r="A13" s="1" t="str">
        <f>'Long-form'!A14</f>
        <v>SLCC11</v>
      </c>
      <c r="B13" s="1" t="str">
        <f>'Long-form'!B14</f>
        <v>Mann et al. 2016</v>
      </c>
      <c r="C13" s="1">
        <f>'Long-form'!C14</f>
        <v>8</v>
      </c>
      <c r="D13" s="1" t="str">
        <f>'Long-form'!D14</f>
        <v>South Sulawesi</v>
      </c>
      <c r="E13" s="10">
        <f>'Long-form'!E14</f>
        <v>-4.95</v>
      </c>
      <c r="F13" s="10">
        <f>'Long-form'!F14</f>
        <v>119.36</v>
      </c>
      <c r="G13" s="1">
        <f>'Long-form'!G14</f>
        <v>1</v>
      </c>
      <c r="H13" s="11">
        <f>'Long-form'!H14</f>
        <v>5325</v>
      </c>
      <c r="I13" s="11">
        <f>'Long-form'!I14</f>
        <v>35</v>
      </c>
      <c r="J13" s="11">
        <f>'Long-form'!J14</f>
        <v>5686</v>
      </c>
      <c r="K13" s="11">
        <f>'Long-form'!K14</f>
        <v>5787</v>
      </c>
      <c r="L13" s="11">
        <f>'Long-form'!L14</f>
        <v>5585</v>
      </c>
      <c r="M13" s="10" t="str">
        <f>'Long-form'!Q14</f>
        <v>n/a</v>
      </c>
      <c r="N13" s="10" t="str">
        <f>'Long-form'!R14</f>
        <v>n/a</v>
      </c>
      <c r="O13" s="10">
        <f>'Long-form'!AL14</f>
        <v>-0.06</v>
      </c>
      <c r="P13" s="10">
        <f>'Long-form'!AN14</f>
        <v>4.5825756949558406E-2</v>
      </c>
      <c r="Q13" s="10">
        <f>'Long-form'!AO14</f>
        <v>4.5825756949558406E-2</v>
      </c>
      <c r="R13" s="1">
        <f>'Long-form'!BA14</f>
        <v>0</v>
      </c>
      <c r="S13" s="1">
        <f>'Long-form'!BB14</f>
        <v>1</v>
      </c>
      <c r="T13" s="1" t="str">
        <f>'Long-form'!BC14</f>
        <v>microatoll individual</v>
      </c>
      <c r="U13" s="1" t="str">
        <f>'Long-form'!BD14</f>
        <v>coral, taxa unspecified</v>
      </c>
      <c r="V13" s="1" t="str">
        <f>'Long-form'!BE14</f>
        <v>MLW to LAT</v>
      </c>
      <c r="W13" s="10">
        <f>'Long-form'!BQ14</f>
        <v>0.52660510705449992</v>
      </c>
      <c r="X13" s="10">
        <f>'Long-form'!BR14</f>
        <v>0.30311150699851719</v>
      </c>
      <c r="Y13" s="10">
        <f>'Long-form'!BS14</f>
        <v>0.30311150699851719</v>
      </c>
      <c r="Z13" s="10" t="str">
        <f>'Long-form'!BT14</f>
        <v>n/a</v>
      </c>
      <c r="AA13" s="10" t="str">
        <f>'Long-form'!BU14</f>
        <v>n/a</v>
      </c>
      <c r="AB13" s="10" t="str">
        <f>'Long-form'!BV14</f>
        <v>n/a</v>
      </c>
      <c r="AC13" s="1" t="str">
        <f>'Long-form'!BW14</f>
        <v>n/a</v>
      </c>
      <c r="AD13" s="1">
        <f>'Long-form'!BX14</f>
        <v>0</v>
      </c>
      <c r="AE13" s="1" t="str">
        <f>'Long-form'!BY14</f>
        <v>n/a</v>
      </c>
      <c r="AF13" s="1" t="str">
        <f>'Long-form'!BZ14</f>
        <v>Surface abraded (+0.2m)</v>
      </c>
    </row>
    <row r="14" spans="1:32">
      <c r="A14" s="1" t="str">
        <f>'Long-form'!A15</f>
        <v>SLCC12</v>
      </c>
      <c r="B14" s="1" t="str">
        <f>'Long-form'!B15</f>
        <v>Mann et al. 2016</v>
      </c>
      <c r="C14" s="1">
        <f>'Long-form'!C15</f>
        <v>8</v>
      </c>
      <c r="D14" s="1" t="str">
        <f>'Long-form'!D15</f>
        <v>South Sulawesi</v>
      </c>
      <c r="E14" s="10">
        <f>'Long-form'!E15</f>
        <v>-4.95</v>
      </c>
      <c r="F14" s="10">
        <f>'Long-form'!F15</f>
        <v>119.36</v>
      </c>
      <c r="G14" s="1">
        <f>'Long-form'!G15</f>
        <v>1</v>
      </c>
      <c r="H14" s="11">
        <f>'Long-form'!H15</f>
        <v>4915</v>
      </c>
      <c r="I14" s="11">
        <f>'Long-form'!I15</f>
        <v>35</v>
      </c>
      <c r="J14" s="11">
        <f>'Long-form'!J15</f>
        <v>5193</v>
      </c>
      <c r="K14" s="11">
        <f>'Long-form'!K15</f>
        <v>5324</v>
      </c>
      <c r="L14" s="11">
        <f>'Long-form'!L15</f>
        <v>5062</v>
      </c>
      <c r="M14" s="10" t="str">
        <f>'Long-form'!Q15</f>
        <v>n/a</v>
      </c>
      <c r="N14" s="10" t="str">
        <f>'Long-form'!R15</f>
        <v>n/a</v>
      </c>
      <c r="O14" s="10">
        <f>'Long-form'!AL15</f>
        <v>-0.38</v>
      </c>
      <c r="P14" s="10">
        <f>'Long-form'!AN15</f>
        <v>4.5825756949558406E-2</v>
      </c>
      <c r="Q14" s="10">
        <f>'Long-form'!AO15</f>
        <v>4.5825756949558406E-2</v>
      </c>
      <c r="R14" s="1">
        <f>'Long-form'!BA15</f>
        <v>0</v>
      </c>
      <c r="S14" s="1">
        <f>'Long-form'!BB15</f>
        <v>1</v>
      </c>
      <c r="T14" s="1" t="str">
        <f>'Long-form'!BC15</f>
        <v>microatoll individual</v>
      </c>
      <c r="U14" s="1" t="str">
        <f>'Long-form'!BD15</f>
        <v>coral, taxa unspecified</v>
      </c>
      <c r="V14" s="1" t="str">
        <f>'Long-form'!BE15</f>
        <v>MLW to LAT</v>
      </c>
      <c r="W14" s="10">
        <f>'Long-form'!BQ15</f>
        <v>0.20660510705449997</v>
      </c>
      <c r="X14" s="10">
        <f>'Long-form'!BR15</f>
        <v>0.30311150699851719</v>
      </c>
      <c r="Y14" s="10">
        <f>'Long-form'!BS15</f>
        <v>0.30311150699851719</v>
      </c>
      <c r="Z14" s="10" t="str">
        <f>'Long-form'!BT15</f>
        <v>n/a</v>
      </c>
      <c r="AA14" s="10" t="str">
        <f>'Long-form'!BU15</f>
        <v>n/a</v>
      </c>
      <c r="AB14" s="10" t="str">
        <f>'Long-form'!BV15</f>
        <v>n/a</v>
      </c>
      <c r="AC14" s="1" t="str">
        <f>'Long-form'!BW15</f>
        <v>n/a</v>
      </c>
      <c r="AD14" s="1">
        <f>'Long-form'!BX15</f>
        <v>0</v>
      </c>
      <c r="AE14" s="1" t="str">
        <f>'Long-form'!BY15</f>
        <v>n/a</v>
      </c>
      <c r="AF14" s="1" t="str">
        <f>'Long-form'!BZ15</f>
        <v>n/a</v>
      </c>
    </row>
    <row r="15" spans="1:32">
      <c r="A15" s="1" t="str">
        <f>'Long-form'!A16</f>
        <v>SLCC13</v>
      </c>
      <c r="B15" s="1" t="str">
        <f>'Long-form'!B16</f>
        <v>Mann et al. 2016</v>
      </c>
      <c r="C15" s="1">
        <f>'Long-form'!C16</f>
        <v>8</v>
      </c>
      <c r="D15" s="1" t="str">
        <f>'Long-form'!D16</f>
        <v>South Sulawesi</v>
      </c>
      <c r="E15" s="10">
        <f>'Long-form'!E16</f>
        <v>-4.95</v>
      </c>
      <c r="F15" s="10">
        <f>'Long-form'!F16</f>
        <v>119.36</v>
      </c>
      <c r="G15" s="1">
        <f>'Long-form'!G16</f>
        <v>1</v>
      </c>
      <c r="H15" s="11">
        <f>'Long-form'!H16</f>
        <v>4940</v>
      </c>
      <c r="I15" s="11">
        <f>'Long-form'!I16</f>
        <v>40</v>
      </c>
      <c r="J15" s="11">
        <f>'Long-form'!J16</f>
        <v>5278</v>
      </c>
      <c r="K15" s="11">
        <f>'Long-form'!K16</f>
        <v>5428</v>
      </c>
      <c r="L15" s="11">
        <f>'Long-form'!L16</f>
        <v>5128</v>
      </c>
      <c r="M15" s="10" t="str">
        <f>'Long-form'!Q16</f>
        <v>n/a</v>
      </c>
      <c r="N15" s="10" t="str">
        <f>'Long-form'!R16</f>
        <v>n/a</v>
      </c>
      <c r="O15" s="10">
        <f>'Long-form'!AL16</f>
        <v>-0.28999999999999998</v>
      </c>
      <c r="P15" s="10">
        <f>'Long-form'!AN16</f>
        <v>4.5825756949558406E-2</v>
      </c>
      <c r="Q15" s="10">
        <f>'Long-form'!AO16</f>
        <v>4.5825756949558406E-2</v>
      </c>
      <c r="R15" s="1">
        <f>'Long-form'!BA16</f>
        <v>0</v>
      </c>
      <c r="S15" s="1">
        <f>'Long-form'!BB16</f>
        <v>1</v>
      </c>
      <c r="T15" s="1" t="str">
        <f>'Long-form'!BC16</f>
        <v>microatoll individual</v>
      </c>
      <c r="U15" s="1" t="str">
        <f>'Long-form'!BD16</f>
        <v>coral, taxa unspecified</v>
      </c>
      <c r="V15" s="1" t="str">
        <f>'Long-form'!BE16</f>
        <v>MLW to LAT</v>
      </c>
      <c r="W15" s="10">
        <f>'Long-form'!BQ16</f>
        <v>0.29660510705449999</v>
      </c>
      <c r="X15" s="10">
        <f>'Long-form'!BR16</f>
        <v>0.30311150699851719</v>
      </c>
      <c r="Y15" s="10">
        <f>'Long-form'!BS16</f>
        <v>0.30311150699851719</v>
      </c>
      <c r="Z15" s="10" t="str">
        <f>'Long-form'!BT16</f>
        <v>n/a</v>
      </c>
      <c r="AA15" s="10" t="str">
        <f>'Long-form'!BU16</f>
        <v>n/a</v>
      </c>
      <c r="AB15" s="10" t="str">
        <f>'Long-form'!BV16</f>
        <v>n/a</v>
      </c>
      <c r="AC15" s="1" t="str">
        <f>'Long-form'!BW16</f>
        <v>n/a</v>
      </c>
      <c r="AD15" s="1">
        <f>'Long-form'!BX16</f>
        <v>0</v>
      </c>
      <c r="AE15" s="1" t="str">
        <f>'Long-form'!BY16</f>
        <v>n/a</v>
      </c>
      <c r="AF15" s="1" t="str">
        <f>'Long-form'!BZ16</f>
        <v>n/a</v>
      </c>
    </row>
    <row r="16" spans="1:32">
      <c r="A16" s="1" t="str">
        <f>'Long-form'!A17</f>
        <v>SLCC14</v>
      </c>
      <c r="B16" s="1" t="str">
        <f>'Long-form'!B17</f>
        <v>Mann et al. 2016</v>
      </c>
      <c r="C16" s="1">
        <f>'Long-form'!C17</f>
        <v>8</v>
      </c>
      <c r="D16" s="1" t="str">
        <f>'Long-form'!D17</f>
        <v>South Sulawesi</v>
      </c>
      <c r="E16" s="10">
        <f>'Long-form'!E17</f>
        <v>-4.95</v>
      </c>
      <c r="F16" s="10">
        <f>'Long-form'!F17</f>
        <v>119.36</v>
      </c>
      <c r="G16" s="1">
        <f>'Long-form'!G17</f>
        <v>1</v>
      </c>
      <c r="H16" s="11">
        <f>'Long-form'!H17</f>
        <v>3920</v>
      </c>
      <c r="I16" s="11">
        <f>'Long-form'!I17</f>
        <v>30</v>
      </c>
      <c r="J16" s="11">
        <f>'Long-form'!J17</f>
        <v>3905</v>
      </c>
      <c r="K16" s="11">
        <f>'Long-form'!K17</f>
        <v>4005</v>
      </c>
      <c r="L16" s="11">
        <f>'Long-form'!L17</f>
        <v>3805</v>
      </c>
      <c r="M16" s="10" t="str">
        <f>'Long-form'!Q17</f>
        <v>n/a</v>
      </c>
      <c r="N16" s="10" t="str">
        <f>'Long-form'!R17</f>
        <v>n/a</v>
      </c>
      <c r="O16" s="10">
        <f>'Long-form'!AL17</f>
        <v>-0.5</v>
      </c>
      <c r="P16" s="10">
        <f>'Long-form'!AN17</f>
        <v>4.5825756949558406E-2</v>
      </c>
      <c r="Q16" s="10">
        <f>'Long-form'!AO17</f>
        <v>4.5825756949558406E-2</v>
      </c>
      <c r="R16" s="1">
        <f>'Long-form'!BA17</f>
        <v>0</v>
      </c>
      <c r="S16" s="1">
        <f>'Long-form'!BB17</f>
        <v>1</v>
      </c>
      <c r="T16" s="1" t="str">
        <f>'Long-form'!BC17</f>
        <v>microatoll individual</v>
      </c>
      <c r="U16" s="1" t="str">
        <f>'Long-form'!BD17</f>
        <v>coral, taxa unspecified</v>
      </c>
      <c r="V16" s="1" t="str">
        <f>'Long-form'!BE17</f>
        <v>MLW to LAT</v>
      </c>
      <c r="W16" s="10">
        <f>'Long-form'!BQ17</f>
        <v>8.6605107054499975E-2</v>
      </c>
      <c r="X16" s="10">
        <f>'Long-form'!BR17</f>
        <v>0.30311150699851719</v>
      </c>
      <c r="Y16" s="10">
        <f>'Long-form'!BS17</f>
        <v>0.30311150699851719</v>
      </c>
      <c r="Z16" s="10" t="str">
        <f>'Long-form'!BT17</f>
        <v>n/a</v>
      </c>
      <c r="AA16" s="10" t="str">
        <f>'Long-form'!BU17</f>
        <v>n/a</v>
      </c>
      <c r="AB16" s="10" t="str">
        <f>'Long-form'!BV17</f>
        <v>n/a</v>
      </c>
      <c r="AC16" s="1" t="str">
        <f>'Long-form'!BW17</f>
        <v>n/a</v>
      </c>
      <c r="AD16" s="1">
        <f>'Long-form'!BX17</f>
        <v>0</v>
      </c>
      <c r="AE16" s="1" t="str">
        <f>'Long-form'!BY17</f>
        <v>n/a</v>
      </c>
      <c r="AF16" s="1" t="str">
        <f>'Long-form'!BZ17</f>
        <v>n/a</v>
      </c>
    </row>
    <row r="17" spans="1:32">
      <c r="A17" s="1" t="str">
        <f>'Long-form'!A18</f>
        <v>SLCC15</v>
      </c>
      <c r="B17" s="1" t="str">
        <f>'Long-form'!B18</f>
        <v>Mann et al. 2016</v>
      </c>
      <c r="C17" s="1">
        <f>'Long-form'!C18</f>
        <v>8</v>
      </c>
      <c r="D17" s="1" t="str">
        <f>'Long-form'!D18</f>
        <v>South Sulawesi</v>
      </c>
      <c r="E17" s="10">
        <f>'Long-form'!E18</f>
        <v>-4.95</v>
      </c>
      <c r="F17" s="10">
        <f>'Long-form'!F18</f>
        <v>119.36</v>
      </c>
      <c r="G17" s="1">
        <f>'Long-form'!G18</f>
        <v>1</v>
      </c>
      <c r="H17" s="11">
        <f>'Long-form'!H18</f>
        <v>4645</v>
      </c>
      <c r="I17" s="11">
        <f>'Long-form'!I18</f>
        <v>30</v>
      </c>
      <c r="J17" s="11">
        <f>'Long-form'!J18</f>
        <v>4879</v>
      </c>
      <c r="K17" s="11">
        <f>'Long-form'!K18</f>
        <v>4954</v>
      </c>
      <c r="L17" s="11">
        <f>'Long-form'!L18</f>
        <v>4804</v>
      </c>
      <c r="M17" s="10" t="str">
        <f>'Long-form'!Q18</f>
        <v>n/a</v>
      </c>
      <c r="N17" s="10" t="str">
        <f>'Long-form'!R18</f>
        <v>n/a</v>
      </c>
      <c r="O17" s="10">
        <f>'Long-form'!AL18</f>
        <v>-0.44</v>
      </c>
      <c r="P17" s="10">
        <f>'Long-form'!AN18</f>
        <v>4.5825756949558406E-2</v>
      </c>
      <c r="Q17" s="10">
        <f>'Long-form'!AO18</f>
        <v>4.5825756949558406E-2</v>
      </c>
      <c r="R17" s="1">
        <f>'Long-form'!BA18</f>
        <v>0</v>
      </c>
      <c r="S17" s="1">
        <f>'Long-form'!BB18</f>
        <v>1</v>
      </c>
      <c r="T17" s="1" t="str">
        <f>'Long-form'!BC18</f>
        <v>microatoll individual</v>
      </c>
      <c r="U17" s="1" t="str">
        <f>'Long-form'!BD18</f>
        <v>coral, taxa unspecified</v>
      </c>
      <c r="V17" s="1" t="str">
        <f>'Long-form'!BE18</f>
        <v>MLW to LAT</v>
      </c>
      <c r="W17" s="10">
        <f>'Long-form'!BQ18</f>
        <v>0.14660510705449997</v>
      </c>
      <c r="X17" s="10">
        <f>'Long-form'!BR18</f>
        <v>0.30311150699851719</v>
      </c>
      <c r="Y17" s="10">
        <f>'Long-form'!BS18</f>
        <v>0.30311150699851719</v>
      </c>
      <c r="Z17" s="10" t="str">
        <f>'Long-form'!BT18</f>
        <v>n/a</v>
      </c>
      <c r="AA17" s="10" t="str">
        <f>'Long-form'!BU18</f>
        <v>n/a</v>
      </c>
      <c r="AB17" s="10" t="str">
        <f>'Long-form'!BV18</f>
        <v>n/a</v>
      </c>
      <c r="AC17" s="1" t="str">
        <f>'Long-form'!BW18</f>
        <v>n/a</v>
      </c>
      <c r="AD17" s="1">
        <f>'Long-form'!BX18</f>
        <v>0</v>
      </c>
      <c r="AE17" s="1" t="str">
        <f>'Long-form'!BY18</f>
        <v>n/a</v>
      </c>
      <c r="AF17" s="1" t="str">
        <f>'Long-form'!BZ18</f>
        <v>n/a</v>
      </c>
    </row>
    <row r="18" spans="1:32">
      <c r="A18" s="1" t="str">
        <f>'Long-form'!A19</f>
        <v>SLCC16</v>
      </c>
      <c r="B18" s="1" t="str">
        <f>'Long-form'!B19</f>
        <v>Mann et al. 2016</v>
      </c>
      <c r="C18" s="1">
        <f>'Long-form'!C19</f>
        <v>8</v>
      </c>
      <c r="D18" s="1" t="str">
        <f>'Long-form'!D19</f>
        <v>South Sulawesi</v>
      </c>
      <c r="E18" s="10">
        <f>'Long-form'!E19</f>
        <v>-4.95</v>
      </c>
      <c r="F18" s="10">
        <f>'Long-form'!F19</f>
        <v>119.36</v>
      </c>
      <c r="G18" s="1">
        <f>'Long-form'!G19</f>
        <v>1</v>
      </c>
      <c r="H18" s="11">
        <f>'Long-form'!H19</f>
        <v>4340</v>
      </c>
      <c r="I18" s="11">
        <f>'Long-form'!I19</f>
        <v>30</v>
      </c>
      <c r="J18" s="11">
        <f>'Long-form'!J19</f>
        <v>4479</v>
      </c>
      <c r="K18" s="11">
        <f>'Long-form'!K19</f>
        <v>4567</v>
      </c>
      <c r="L18" s="11">
        <f>'Long-form'!L19</f>
        <v>4391</v>
      </c>
      <c r="M18" s="10" t="str">
        <f>'Long-form'!Q19</f>
        <v>n/a</v>
      </c>
      <c r="N18" s="10" t="str">
        <f>'Long-form'!R19</f>
        <v>n/a</v>
      </c>
      <c r="O18" s="10">
        <f>'Long-form'!AL19</f>
        <v>-0.47</v>
      </c>
      <c r="P18" s="10">
        <f>'Long-form'!AN19</f>
        <v>4.5825756949558406E-2</v>
      </c>
      <c r="Q18" s="10">
        <f>'Long-form'!AO19</f>
        <v>4.5825756949558406E-2</v>
      </c>
      <c r="R18" s="1">
        <f>'Long-form'!BA19</f>
        <v>0</v>
      </c>
      <c r="S18" s="1">
        <f>'Long-form'!BB19</f>
        <v>1</v>
      </c>
      <c r="T18" s="1" t="str">
        <f>'Long-form'!BC19</f>
        <v>microatoll individual</v>
      </c>
      <c r="U18" s="1" t="str">
        <f>'Long-form'!BD19</f>
        <v>coral, taxa unspecified</v>
      </c>
      <c r="V18" s="1" t="str">
        <f>'Long-form'!BE19</f>
        <v>MLW to LAT</v>
      </c>
      <c r="W18" s="10">
        <f>'Long-form'!BQ19</f>
        <v>0.1166051070545</v>
      </c>
      <c r="X18" s="10">
        <f>'Long-form'!BR19</f>
        <v>0.30311150699851719</v>
      </c>
      <c r="Y18" s="10">
        <f>'Long-form'!BS19</f>
        <v>0.30311150699851719</v>
      </c>
      <c r="Z18" s="10" t="str">
        <f>'Long-form'!BT19</f>
        <v>n/a</v>
      </c>
      <c r="AA18" s="10" t="str">
        <f>'Long-form'!BU19</f>
        <v>n/a</v>
      </c>
      <c r="AB18" s="10" t="str">
        <f>'Long-form'!BV19</f>
        <v>n/a</v>
      </c>
      <c r="AC18" s="1" t="str">
        <f>'Long-form'!BW19</f>
        <v>n/a</v>
      </c>
      <c r="AD18" s="1">
        <f>'Long-form'!BX19</f>
        <v>0</v>
      </c>
      <c r="AE18" s="1" t="str">
        <f>'Long-form'!BY19</f>
        <v>n/a</v>
      </c>
      <c r="AF18" s="1" t="str">
        <f>'Long-form'!BZ19</f>
        <v>n/a</v>
      </c>
    </row>
    <row r="19" spans="1:32">
      <c r="A19" s="1" t="str">
        <f>'Long-form'!A20</f>
        <v>SLCC17</v>
      </c>
      <c r="B19" s="1" t="str">
        <f>'Long-form'!B20</f>
        <v>Mann et al. 2016</v>
      </c>
      <c r="C19" s="1">
        <f>'Long-form'!C20</f>
        <v>8</v>
      </c>
      <c r="D19" s="1" t="str">
        <f>'Long-form'!D20</f>
        <v>South Sulawesi</v>
      </c>
      <c r="E19" s="10">
        <f>'Long-form'!E20</f>
        <v>-4.95</v>
      </c>
      <c r="F19" s="10">
        <f>'Long-form'!F20</f>
        <v>119.36</v>
      </c>
      <c r="G19" s="1">
        <f>'Long-form'!G20</f>
        <v>1</v>
      </c>
      <c r="H19" s="11">
        <f>'Long-form'!H20</f>
        <v>4330</v>
      </c>
      <c r="I19" s="11">
        <f>'Long-form'!I20</f>
        <v>35</v>
      </c>
      <c r="J19" s="11">
        <f>'Long-form'!J20</f>
        <v>4466.5</v>
      </c>
      <c r="K19" s="11">
        <f>'Long-form'!K20</f>
        <v>4570</v>
      </c>
      <c r="L19" s="11">
        <f>'Long-form'!L20</f>
        <v>4363</v>
      </c>
      <c r="M19" s="10" t="str">
        <f>'Long-form'!Q20</f>
        <v>n/a</v>
      </c>
      <c r="N19" s="10" t="str">
        <f>'Long-form'!R20</f>
        <v>n/a</v>
      </c>
      <c r="O19" s="10">
        <f>'Long-form'!AL20</f>
        <v>-0.49</v>
      </c>
      <c r="P19" s="10">
        <f>'Long-form'!AN20</f>
        <v>4.5825756949558406E-2</v>
      </c>
      <c r="Q19" s="10">
        <f>'Long-form'!AO20</f>
        <v>4.5825756949558406E-2</v>
      </c>
      <c r="R19" s="1">
        <f>'Long-form'!BA20</f>
        <v>0</v>
      </c>
      <c r="S19" s="1">
        <f>'Long-form'!BB20</f>
        <v>1</v>
      </c>
      <c r="T19" s="1" t="str">
        <f>'Long-form'!BC20</f>
        <v>microatoll individual</v>
      </c>
      <c r="U19" s="1" t="str">
        <f>'Long-form'!BD20</f>
        <v>coral, taxa unspecified</v>
      </c>
      <c r="V19" s="1" t="str">
        <f>'Long-form'!BE20</f>
        <v>MLW to LAT</v>
      </c>
      <c r="W19" s="10">
        <f>'Long-form'!BQ20</f>
        <v>9.6605107054499983E-2</v>
      </c>
      <c r="X19" s="10">
        <f>'Long-form'!BR20</f>
        <v>0.30311150699851719</v>
      </c>
      <c r="Y19" s="10">
        <f>'Long-form'!BS20</f>
        <v>0.30311150699851719</v>
      </c>
      <c r="Z19" s="10" t="str">
        <f>'Long-form'!BT20</f>
        <v>n/a</v>
      </c>
      <c r="AA19" s="10" t="str">
        <f>'Long-form'!BU20</f>
        <v>n/a</v>
      </c>
      <c r="AB19" s="10" t="str">
        <f>'Long-form'!BV20</f>
        <v>n/a</v>
      </c>
      <c r="AC19" s="1" t="str">
        <f>'Long-form'!BW20</f>
        <v>n/a</v>
      </c>
      <c r="AD19" s="1">
        <f>'Long-form'!BX20</f>
        <v>0</v>
      </c>
      <c r="AE19" s="1" t="str">
        <f>'Long-form'!BY20</f>
        <v>n/a</v>
      </c>
      <c r="AF19" s="1" t="str">
        <f>'Long-form'!BZ20</f>
        <v>n/a</v>
      </c>
    </row>
    <row r="20" spans="1:32">
      <c r="A20" s="1" t="str">
        <f>'Long-form'!A21</f>
        <v>SLCC18</v>
      </c>
      <c r="B20" s="1" t="str">
        <f>'Long-form'!B21</f>
        <v>Mann et al. 2016</v>
      </c>
      <c r="C20" s="1">
        <f>'Long-form'!C21</f>
        <v>8</v>
      </c>
      <c r="D20" s="1" t="str">
        <f>'Long-form'!D21</f>
        <v>South Sulawesi</v>
      </c>
      <c r="E20" s="10">
        <f>'Long-form'!E21</f>
        <v>-4.95</v>
      </c>
      <c r="F20" s="10">
        <f>'Long-form'!F21</f>
        <v>119.36</v>
      </c>
      <c r="G20" s="1">
        <f>'Long-form'!G21</f>
        <v>1</v>
      </c>
      <c r="H20" s="11">
        <f>'Long-form'!H21</f>
        <v>4810</v>
      </c>
      <c r="I20" s="11">
        <f>'Long-form'!I21</f>
        <v>40</v>
      </c>
      <c r="J20" s="11">
        <f>'Long-form'!J21</f>
        <v>5106.5</v>
      </c>
      <c r="K20" s="11">
        <f>'Long-form'!K21</f>
        <v>5256</v>
      </c>
      <c r="L20" s="11">
        <f>'Long-form'!L21</f>
        <v>4957</v>
      </c>
      <c r="M20" s="10" t="str">
        <f>'Long-form'!Q21</f>
        <v>n/a</v>
      </c>
      <c r="N20" s="10" t="str">
        <f>'Long-form'!R21</f>
        <v>n/a</v>
      </c>
      <c r="O20" s="10">
        <f>'Long-form'!AL21</f>
        <v>-0.44</v>
      </c>
      <c r="P20" s="10">
        <f>'Long-form'!AN21</f>
        <v>4.5825756949558406E-2</v>
      </c>
      <c r="Q20" s="10">
        <f>'Long-form'!AO21</f>
        <v>4.5825756949558406E-2</v>
      </c>
      <c r="R20" s="1">
        <f>'Long-form'!BA21</f>
        <v>0</v>
      </c>
      <c r="S20" s="1">
        <f>'Long-form'!BB21</f>
        <v>1</v>
      </c>
      <c r="T20" s="1" t="str">
        <f>'Long-form'!BC21</f>
        <v>microatoll individual</v>
      </c>
      <c r="U20" s="1" t="str">
        <f>'Long-form'!BD21</f>
        <v>coral, taxa unspecified</v>
      </c>
      <c r="V20" s="1" t="str">
        <f>'Long-form'!BE21</f>
        <v>MLW to LAT</v>
      </c>
      <c r="W20" s="10">
        <f>'Long-form'!BQ21</f>
        <v>0.14660510705449997</v>
      </c>
      <c r="X20" s="10">
        <f>'Long-form'!BR21</f>
        <v>0.30311150699851719</v>
      </c>
      <c r="Y20" s="10">
        <f>'Long-form'!BS21</f>
        <v>0.30311150699851719</v>
      </c>
      <c r="Z20" s="10" t="str">
        <f>'Long-form'!BT21</f>
        <v>n/a</v>
      </c>
      <c r="AA20" s="10" t="str">
        <f>'Long-form'!BU21</f>
        <v>n/a</v>
      </c>
      <c r="AB20" s="10" t="str">
        <f>'Long-form'!BV21</f>
        <v>n/a</v>
      </c>
      <c r="AC20" s="1" t="str">
        <f>'Long-form'!BW21</f>
        <v>n/a</v>
      </c>
      <c r="AD20" s="1">
        <f>'Long-form'!BX21</f>
        <v>0</v>
      </c>
      <c r="AE20" s="1" t="str">
        <f>'Long-form'!BY21</f>
        <v>n/a</v>
      </c>
      <c r="AF20" s="1" t="str">
        <f>'Long-form'!BZ21</f>
        <v>n/a</v>
      </c>
    </row>
    <row r="21" spans="1:32">
      <c r="A21" s="1" t="str">
        <f>'Long-form'!A22</f>
        <v>SLCC19</v>
      </c>
      <c r="B21" s="1" t="str">
        <f>'Long-form'!B22</f>
        <v>Mann et al. 2016</v>
      </c>
      <c r="C21" s="1">
        <f>'Long-form'!C22</f>
        <v>8</v>
      </c>
      <c r="D21" s="1" t="str">
        <f>'Long-form'!D22</f>
        <v>South Sulawesi</v>
      </c>
      <c r="E21" s="10">
        <f>'Long-form'!E22</f>
        <v>-4.95</v>
      </c>
      <c r="F21" s="10">
        <f>'Long-form'!F22</f>
        <v>119.36</v>
      </c>
      <c r="G21" s="1">
        <f>'Long-form'!G22</f>
        <v>1</v>
      </c>
      <c r="H21" s="11">
        <f>'Long-form'!H22</f>
        <v>4940</v>
      </c>
      <c r="I21" s="11">
        <f>'Long-form'!I22</f>
        <v>35</v>
      </c>
      <c r="J21" s="11">
        <f>'Long-form'!J22</f>
        <v>5279</v>
      </c>
      <c r="K21" s="11">
        <f>'Long-form'!K22</f>
        <v>5425</v>
      </c>
      <c r="L21" s="11">
        <f>'Long-form'!L22</f>
        <v>5133</v>
      </c>
      <c r="M21" s="10" t="str">
        <f>'Long-form'!Q22</f>
        <v>n/a</v>
      </c>
      <c r="N21" s="10" t="str">
        <f>'Long-form'!R22</f>
        <v>n/a</v>
      </c>
      <c r="O21" s="10">
        <f>'Long-form'!AL22</f>
        <v>-0.33</v>
      </c>
      <c r="P21" s="10">
        <f>'Long-form'!AN22</f>
        <v>4.5825756949558406E-2</v>
      </c>
      <c r="Q21" s="10">
        <f>'Long-form'!AO22</f>
        <v>4.5825756949558406E-2</v>
      </c>
      <c r="R21" s="1">
        <f>'Long-form'!BA22</f>
        <v>0</v>
      </c>
      <c r="S21" s="1">
        <f>'Long-form'!BB22</f>
        <v>1</v>
      </c>
      <c r="T21" s="1" t="str">
        <f>'Long-form'!BC22</f>
        <v>microatoll individual</v>
      </c>
      <c r="U21" s="1" t="str">
        <f>'Long-form'!BD22</f>
        <v>coral, taxa unspecified</v>
      </c>
      <c r="V21" s="1" t="str">
        <f>'Long-form'!BE22</f>
        <v>MLW to LAT</v>
      </c>
      <c r="W21" s="10">
        <f>'Long-form'!BQ22</f>
        <v>0.25660510705449996</v>
      </c>
      <c r="X21" s="10">
        <f>'Long-form'!BR22</f>
        <v>0.30311150699851719</v>
      </c>
      <c r="Y21" s="10">
        <f>'Long-form'!BS22</f>
        <v>0.30311150699851719</v>
      </c>
      <c r="Z21" s="10" t="str">
        <f>'Long-form'!BT22</f>
        <v>n/a</v>
      </c>
      <c r="AA21" s="10" t="str">
        <f>'Long-form'!BU22</f>
        <v>n/a</v>
      </c>
      <c r="AB21" s="10" t="str">
        <f>'Long-form'!BV22</f>
        <v>n/a</v>
      </c>
      <c r="AC21" s="1" t="str">
        <f>'Long-form'!BW22</f>
        <v>n/a</v>
      </c>
      <c r="AD21" s="1">
        <f>'Long-form'!BX22</f>
        <v>0</v>
      </c>
      <c r="AE21" s="1" t="str">
        <f>'Long-form'!BY22</f>
        <v>n/a</v>
      </c>
      <c r="AF21" s="1" t="str">
        <f>'Long-form'!BZ22</f>
        <v>n/a</v>
      </c>
    </row>
    <row r="22" spans="1:32">
      <c r="A22" s="1" t="str">
        <f>'Long-form'!A23</f>
        <v>SLCC20</v>
      </c>
      <c r="B22" s="1" t="str">
        <f>'Long-form'!B23</f>
        <v>Mann et al. 2016</v>
      </c>
      <c r="C22" s="1">
        <f>'Long-form'!C23</f>
        <v>8</v>
      </c>
      <c r="D22" s="1" t="str">
        <f>'Long-form'!D23</f>
        <v>South Sulawesi</v>
      </c>
      <c r="E22" s="10">
        <f>'Long-form'!E23</f>
        <v>-4.95</v>
      </c>
      <c r="F22" s="10">
        <f>'Long-form'!F23</f>
        <v>119.36</v>
      </c>
      <c r="G22" s="1">
        <f>'Long-form'!G23</f>
        <v>1</v>
      </c>
      <c r="H22" s="11">
        <f>'Long-form'!H23</f>
        <v>5350</v>
      </c>
      <c r="I22" s="11">
        <f>'Long-form'!I23</f>
        <v>40</v>
      </c>
      <c r="J22" s="11">
        <f>'Long-form'!J23</f>
        <v>5724</v>
      </c>
      <c r="K22" s="11">
        <f>'Long-form'!K23</f>
        <v>5842</v>
      </c>
      <c r="L22" s="11">
        <f>'Long-form'!L23</f>
        <v>5606</v>
      </c>
      <c r="M22" s="10" t="str">
        <f>'Long-form'!Q23</f>
        <v>n/a</v>
      </c>
      <c r="N22" s="10" t="str">
        <f>'Long-form'!R23</f>
        <v>n/a</v>
      </c>
      <c r="O22" s="10">
        <f>'Long-form'!AL23</f>
        <v>-0.14000000000000001</v>
      </c>
      <c r="P22" s="10">
        <f>'Long-form'!AN23</f>
        <v>4.5825756949558406E-2</v>
      </c>
      <c r="Q22" s="10">
        <f>'Long-form'!AO23</f>
        <v>4.5825756949558406E-2</v>
      </c>
      <c r="R22" s="1">
        <f>'Long-form'!BA23</f>
        <v>0</v>
      </c>
      <c r="S22" s="1">
        <f>'Long-form'!BB23</f>
        <v>1</v>
      </c>
      <c r="T22" s="1" t="str">
        <f>'Long-form'!BC23</f>
        <v>microatoll individual</v>
      </c>
      <c r="U22" s="1" t="str">
        <f>'Long-form'!BD23</f>
        <v>coral, taxa unspecified</v>
      </c>
      <c r="V22" s="1" t="str">
        <f>'Long-form'!BE23</f>
        <v>MLW to LAT</v>
      </c>
      <c r="W22" s="10">
        <f>'Long-form'!BQ23</f>
        <v>0.44660510705449996</v>
      </c>
      <c r="X22" s="10">
        <f>'Long-form'!BR23</f>
        <v>0.30311150699851719</v>
      </c>
      <c r="Y22" s="10">
        <f>'Long-form'!BS23</f>
        <v>0.30311150699851719</v>
      </c>
      <c r="Z22" s="10" t="str">
        <f>'Long-form'!BT23</f>
        <v>n/a</v>
      </c>
      <c r="AA22" s="10" t="str">
        <f>'Long-form'!BU23</f>
        <v>n/a</v>
      </c>
      <c r="AB22" s="10" t="str">
        <f>'Long-form'!BV23</f>
        <v>n/a</v>
      </c>
      <c r="AC22" s="1" t="str">
        <f>'Long-form'!BW23</f>
        <v>n/a</v>
      </c>
      <c r="AD22" s="1">
        <f>'Long-form'!BX23</f>
        <v>0</v>
      </c>
      <c r="AE22" s="1" t="str">
        <f>'Long-form'!BY23</f>
        <v>n/a</v>
      </c>
      <c r="AF22" s="1" t="str">
        <f>'Long-form'!BZ23</f>
        <v>Surface abraded (+0.2m)</v>
      </c>
    </row>
    <row r="23" spans="1:32">
      <c r="A23" s="1" t="str">
        <f>'Long-form'!A24</f>
        <v>SLCC21</v>
      </c>
      <c r="B23" s="1" t="str">
        <f>'Long-form'!B24</f>
        <v>Mann et al. 2016</v>
      </c>
      <c r="C23" s="1">
        <f>'Long-form'!C24</f>
        <v>8</v>
      </c>
      <c r="D23" s="1" t="str">
        <f>'Long-form'!D24</f>
        <v>South Sulawesi</v>
      </c>
      <c r="E23" s="10">
        <f>'Long-form'!E24</f>
        <v>-4.95</v>
      </c>
      <c r="F23" s="10">
        <f>'Long-form'!F24</f>
        <v>119.36</v>
      </c>
      <c r="G23" s="1">
        <f>'Long-form'!G24</f>
        <v>1</v>
      </c>
      <c r="H23" s="11" t="str">
        <f>'Long-form'!H24</f>
        <v xml:space="preserve">Modern </v>
      </c>
      <c r="I23" s="11">
        <f>'Long-form'!I24</f>
        <v>0</v>
      </c>
      <c r="J23" s="11" t="e">
        <f>'Long-form'!J24</f>
        <v>#NUM!</v>
      </c>
      <c r="K23" s="11" t="str">
        <f>'Long-form'!K24</f>
        <v>too young</v>
      </c>
      <c r="L23" s="11" t="str">
        <f>'Long-form'!L24</f>
        <v>too young</v>
      </c>
      <c r="M23" s="10" t="str">
        <f>'Long-form'!Q24</f>
        <v>n/a</v>
      </c>
      <c r="N23" s="10" t="str">
        <f>'Long-form'!R24</f>
        <v>n/a</v>
      </c>
      <c r="O23" s="10">
        <f>'Long-form'!AL24</f>
        <v>-0.44</v>
      </c>
      <c r="P23" s="10">
        <f>'Long-form'!AN24</f>
        <v>4.5825756949558406E-2</v>
      </c>
      <c r="Q23" s="10">
        <f>'Long-form'!AO24</f>
        <v>4.5825756949558406E-2</v>
      </c>
      <c r="R23" s="1">
        <f>'Long-form'!BA24</f>
        <v>0</v>
      </c>
      <c r="S23" s="1">
        <f>'Long-form'!BB24</f>
        <v>1</v>
      </c>
      <c r="T23" s="1" t="str">
        <f>'Long-form'!BC24</f>
        <v>microatoll individual</v>
      </c>
      <c r="U23" s="1" t="str">
        <f>'Long-form'!BD24</f>
        <v>coral, taxa unspecified</v>
      </c>
      <c r="V23" s="1" t="str">
        <f>'Long-form'!BE24</f>
        <v>MLW to LAT</v>
      </c>
      <c r="W23" s="10">
        <f>'Long-form'!BQ24</f>
        <v>0.14660510705449997</v>
      </c>
      <c r="X23" s="10">
        <f>'Long-form'!BR24</f>
        <v>0.30311150699851719</v>
      </c>
      <c r="Y23" s="10">
        <f>'Long-form'!BS24</f>
        <v>0.30311150699851719</v>
      </c>
      <c r="Z23" s="10" t="str">
        <f>'Long-form'!BT24</f>
        <v>n/a</v>
      </c>
      <c r="AA23" s="10" t="str">
        <f>'Long-form'!BU24</f>
        <v>n/a</v>
      </c>
      <c r="AB23" s="10" t="str">
        <f>'Long-form'!BV24</f>
        <v>n/a</v>
      </c>
      <c r="AC23" s="1" t="str">
        <f>'Long-form'!BW24</f>
        <v>n/a</v>
      </c>
      <c r="AD23" s="1">
        <f>'Long-form'!BX24</f>
        <v>1</v>
      </c>
      <c r="AE23" s="1" t="str">
        <f>'Long-form'!BY24</f>
        <v>too young</v>
      </c>
      <c r="AF23" s="1" t="str">
        <f>'Long-form'!BZ24</f>
        <v>n/a</v>
      </c>
    </row>
    <row r="24" spans="1:32">
      <c r="A24" s="1" t="str">
        <f>'Long-form'!A25</f>
        <v>SLCC22</v>
      </c>
      <c r="B24" s="1" t="str">
        <f>'Long-form'!B25</f>
        <v>De Klerk 1982</v>
      </c>
      <c r="C24" s="1">
        <f>'Long-form'!C25</f>
        <v>8</v>
      </c>
      <c r="D24" s="1" t="str">
        <f>'Long-form'!D25</f>
        <v>Tanah Keke</v>
      </c>
      <c r="E24" s="10">
        <f>'Long-form'!E25</f>
        <v>-5.5027910000000002</v>
      </c>
      <c r="F24" s="10">
        <f>'Long-form'!F25</f>
        <v>119.284446</v>
      </c>
      <c r="G24" s="1">
        <f>'Long-form'!G25</f>
        <v>1</v>
      </c>
      <c r="H24" s="11">
        <f>'Long-form'!H25</f>
        <v>4165</v>
      </c>
      <c r="I24" s="11">
        <f>'Long-form'!I25</f>
        <v>64.031242374328485</v>
      </c>
      <c r="J24" s="11">
        <f>'Long-form'!J25</f>
        <v>4461.5</v>
      </c>
      <c r="K24" s="11">
        <f>'Long-form'!K25</f>
        <v>4417</v>
      </c>
      <c r="L24" s="11">
        <f>'Long-form'!L25</f>
        <v>4506</v>
      </c>
      <c r="M24" s="10" t="str">
        <f>'Long-form'!Q25</f>
        <v>n/a</v>
      </c>
      <c r="N24" s="10" t="str">
        <f>'Long-form'!R25</f>
        <v>n/a</v>
      </c>
      <c r="O24" s="10">
        <f>'Long-form'!AL25</f>
        <v>1.0249999999999999</v>
      </c>
      <c r="P24" s="10">
        <f>'Long-form'!AN25</f>
        <v>0.10049875621120891</v>
      </c>
      <c r="Q24" s="10">
        <f>'Long-form'!AO25</f>
        <v>0.10049875621120891</v>
      </c>
      <c r="R24" s="1">
        <f>'Long-form'!BA25</f>
        <v>-1</v>
      </c>
      <c r="S24" s="1">
        <f>'Long-form'!BB25</f>
        <v>5</v>
      </c>
      <c r="T24" s="1" t="str">
        <f>'Long-form'!BC25</f>
        <v>marine limiting</v>
      </c>
      <c r="U24" s="1" t="str">
        <f>'Long-form'!BD25</f>
        <v>coral, taxa unspecified</v>
      </c>
      <c r="V24" s="1" t="str">
        <f>'Long-form'!BE25</f>
        <v>below MTL</v>
      </c>
      <c r="W24" s="10" t="str">
        <f>'Long-form'!BQ25</f>
        <v>n/a</v>
      </c>
      <c r="X24" s="10">
        <f>'Long-form'!BR25</f>
        <v>0.12288205727444508</v>
      </c>
      <c r="Y24" s="10">
        <f>'Long-form'!BS25</f>
        <v>0.12288205727444508</v>
      </c>
      <c r="Z24" s="10" t="str">
        <f>'Long-form'!BT25</f>
        <v>n/a</v>
      </c>
      <c r="AA24" s="10" t="str">
        <f>'Long-form'!BU25</f>
        <v>n/a</v>
      </c>
      <c r="AB24" s="10" t="str">
        <f>'Long-form'!BV25</f>
        <v>n/a</v>
      </c>
      <c r="AC24" s="1" t="str">
        <f>'Long-form'!BW25</f>
        <v>n/a</v>
      </c>
      <c r="AD24" s="1">
        <f>'Long-form'!BX25</f>
        <v>0</v>
      </c>
      <c r="AE24" s="1" t="str">
        <f>'Long-form'!BY25</f>
        <v>n/a</v>
      </c>
      <c r="AF24" s="1" t="str">
        <f>'Long-form'!BZ25</f>
        <v>n/a</v>
      </c>
    </row>
    <row r="25" spans="1:32">
      <c r="A25" s="1" t="str">
        <f>'Long-form'!A26</f>
        <v>SLCC23</v>
      </c>
      <c r="B25" s="1" t="str">
        <f>'Long-form'!B26</f>
        <v>De Klerk 1982</v>
      </c>
      <c r="C25" s="1">
        <f>'Long-form'!C26</f>
        <v>8</v>
      </c>
      <c r="D25" s="1" t="str">
        <f>'Long-form'!D26</f>
        <v>O. Pepe</v>
      </c>
      <c r="E25" s="10">
        <f>'Long-form'!E26</f>
        <v>-5.6059869999999998</v>
      </c>
      <c r="F25" s="10">
        <f>'Long-form'!F26</f>
        <v>119.45857599999999</v>
      </c>
      <c r="G25" s="1">
        <f>'Long-form'!G26</f>
        <v>1</v>
      </c>
      <c r="H25" s="11">
        <f>'Long-form'!H26</f>
        <v>4260</v>
      </c>
      <c r="I25" s="11">
        <f>'Long-form'!I26</f>
        <v>64.031242374328485</v>
      </c>
      <c r="J25" s="11">
        <f>'Long-form'!J26</f>
        <v>4349.5</v>
      </c>
      <c r="K25" s="11">
        <f>'Long-form'!K26</f>
        <v>4536</v>
      </c>
      <c r="L25" s="11">
        <f>'Long-form'!L26</f>
        <v>4163</v>
      </c>
      <c r="M25" s="10" t="str">
        <f>'Long-form'!Q26</f>
        <v>n/a</v>
      </c>
      <c r="N25" s="10" t="str">
        <f>'Long-form'!R26</f>
        <v>n/a</v>
      </c>
      <c r="O25" s="10">
        <f>'Long-form'!AL26</f>
        <v>1.125</v>
      </c>
      <c r="P25" s="10">
        <f>'Long-form'!AN26</f>
        <v>0.10049875621120891</v>
      </c>
      <c r="Q25" s="10">
        <f>'Long-form'!AO26</f>
        <v>0.10049875621120891</v>
      </c>
      <c r="R25" s="1">
        <f>'Long-form'!BA26</f>
        <v>-1</v>
      </c>
      <c r="S25" s="1">
        <f>'Long-form'!BB26</f>
        <v>5</v>
      </c>
      <c r="T25" s="1" t="str">
        <f>'Long-form'!BC26</f>
        <v>marine limiting</v>
      </c>
      <c r="U25" s="1" t="str">
        <f>'Long-form'!BD26</f>
        <v>coral, taxa unspecified</v>
      </c>
      <c r="V25" s="1" t="str">
        <f>'Long-form'!BE26</f>
        <v>below MTL</v>
      </c>
      <c r="W25" s="10" t="str">
        <f>'Long-form'!BQ26</f>
        <v>n/a</v>
      </c>
      <c r="X25" s="10">
        <f>'Long-form'!BR26</f>
        <v>0.12288205727444508</v>
      </c>
      <c r="Y25" s="10">
        <f>'Long-form'!BS26</f>
        <v>0.12288205727444508</v>
      </c>
      <c r="Z25" s="10" t="str">
        <f>'Long-form'!BT26</f>
        <v>n/a</v>
      </c>
      <c r="AA25" s="10" t="str">
        <f>'Long-form'!BU26</f>
        <v>n/a</v>
      </c>
      <c r="AB25" s="10" t="str">
        <f>'Long-form'!BV26</f>
        <v>n/a</v>
      </c>
      <c r="AC25" s="1" t="str">
        <f>'Long-form'!BW26</f>
        <v>n/a</v>
      </c>
      <c r="AD25" s="1">
        <f>'Long-form'!BX26</f>
        <v>0</v>
      </c>
      <c r="AE25" s="1" t="str">
        <f>'Long-form'!BY26</f>
        <v>n/a</v>
      </c>
      <c r="AF25" s="1" t="str">
        <f>'Long-form'!BZ26</f>
        <v>n/a</v>
      </c>
    </row>
    <row r="26" spans="1:32">
      <c r="A26" s="1" t="str">
        <f>'Long-form'!A27</f>
        <v>SLCC24</v>
      </c>
      <c r="B26" s="1" t="str">
        <f>'Long-form'!B27</f>
        <v>De Klerk 1982</v>
      </c>
      <c r="C26" s="1">
        <f>'Long-form'!C27</f>
        <v>8</v>
      </c>
      <c r="D26" s="1" t="str">
        <f>'Long-form'!D27</f>
        <v>Talakaya</v>
      </c>
      <c r="E26" s="10">
        <f>'Long-form'!E27</f>
        <v>-5.6059869999999998</v>
      </c>
      <c r="F26" s="10">
        <f>'Long-form'!F27</f>
        <v>119.45857599999999</v>
      </c>
      <c r="G26" s="1">
        <f>'Long-form'!G27</f>
        <v>1</v>
      </c>
      <c r="H26" s="11">
        <f>'Long-form'!H27</f>
        <v>2755</v>
      </c>
      <c r="I26" s="11">
        <f>'Long-form'!I27</f>
        <v>125.69805089976535</v>
      </c>
      <c r="J26" s="11">
        <f>'Long-form'!J27</f>
        <v>2503</v>
      </c>
      <c r="K26" s="11">
        <f>'Long-form'!K27</f>
        <v>2692</v>
      </c>
      <c r="L26" s="11">
        <f>'Long-form'!L27</f>
        <v>2314</v>
      </c>
      <c r="M26" s="10" t="str">
        <f>'Long-form'!Q27</f>
        <v>n/a</v>
      </c>
      <c r="N26" s="10" t="str">
        <f>'Long-form'!R27</f>
        <v>n/a</v>
      </c>
      <c r="O26" s="10">
        <f>'Long-form'!AL27</f>
        <v>1.22</v>
      </c>
      <c r="P26" s="10">
        <f>'Long-form'!AN27</f>
        <v>0.10049875621120891</v>
      </c>
      <c r="Q26" s="10">
        <f>'Long-form'!AO27</f>
        <v>0.10049875621120891</v>
      </c>
      <c r="R26" s="1">
        <f>'Long-form'!BA27</f>
        <v>-1</v>
      </c>
      <c r="S26" s="1">
        <f>'Long-form'!BB27</f>
        <v>5</v>
      </c>
      <c r="T26" s="1" t="str">
        <f>'Long-form'!BC27</f>
        <v>marine limiting</v>
      </c>
      <c r="U26" s="1" t="str">
        <f>'Long-form'!BD27</f>
        <v>Shell accumulation</v>
      </c>
      <c r="V26" s="1" t="str">
        <f>'Long-form'!BE27</f>
        <v>below MTL</v>
      </c>
      <c r="W26" s="10" t="str">
        <f>'Long-form'!BQ27</f>
        <v>n/a</v>
      </c>
      <c r="X26" s="10">
        <f>'Long-form'!BR27</f>
        <v>0.12288205727444508</v>
      </c>
      <c r="Y26" s="10">
        <f>'Long-form'!BS27</f>
        <v>0.12288205727444508</v>
      </c>
      <c r="Z26" s="10" t="str">
        <f>'Long-form'!BT27</f>
        <v>n/a</v>
      </c>
      <c r="AA26" s="10" t="str">
        <f>'Long-form'!BU27</f>
        <v>n/a</v>
      </c>
      <c r="AB26" s="10" t="str">
        <f>'Long-form'!BV27</f>
        <v>n/a</v>
      </c>
      <c r="AC26" s="1" t="str">
        <f>'Long-form'!BW27</f>
        <v>n/a</v>
      </c>
      <c r="AD26" s="1">
        <f>'Long-form'!BX27</f>
        <v>0</v>
      </c>
      <c r="AE26" s="1" t="str">
        <f>'Long-form'!BY27</f>
        <v>n/a</v>
      </c>
      <c r="AF26" s="1" t="str">
        <f>'Long-form'!BZ27</f>
        <v>n/a</v>
      </c>
    </row>
    <row r="27" spans="1:32">
      <c r="A27" s="1" t="str">
        <f>'Long-form'!A28</f>
        <v>SLCC25</v>
      </c>
      <c r="B27" s="1" t="str">
        <f>'Long-form'!B28</f>
        <v>De Klerk 1982</v>
      </c>
      <c r="C27" s="1">
        <f>'Long-form'!C28</f>
        <v>8</v>
      </c>
      <c r="D27" s="1" t="str">
        <f>'Long-form'!D28</f>
        <v>Puntondo</v>
      </c>
      <c r="E27" s="10">
        <f>'Long-form'!E28</f>
        <v>-5.5860609999999999</v>
      </c>
      <c r="F27" s="10">
        <f>'Long-form'!F28</f>
        <v>119.487178</v>
      </c>
      <c r="G27" s="1">
        <f>'Long-form'!G28</f>
        <v>1</v>
      </c>
      <c r="H27" s="11">
        <f>'Long-form'!H28</f>
        <v>1525</v>
      </c>
      <c r="I27" s="11">
        <f>'Long-form'!I28</f>
        <v>130.09611831257686</v>
      </c>
      <c r="J27" s="11">
        <f>'Long-form'!J28</f>
        <v>1084.5</v>
      </c>
      <c r="K27" s="11">
        <f>'Long-form'!K28</f>
        <v>1252</v>
      </c>
      <c r="L27" s="11">
        <f>'Long-form'!L28</f>
        <v>917</v>
      </c>
      <c r="M27" s="10" t="str">
        <f>'Long-form'!Q28</f>
        <v>n/a</v>
      </c>
      <c r="N27" s="10" t="str">
        <f>'Long-form'!R28</f>
        <v>n/a</v>
      </c>
      <c r="O27" s="10">
        <f>'Long-form'!AL28</f>
        <v>1.5649999999999999</v>
      </c>
      <c r="P27" s="10">
        <f>'Long-form'!AN28</f>
        <v>0.10049875621120891</v>
      </c>
      <c r="Q27" s="10">
        <f>'Long-form'!AO28</f>
        <v>0.10049875621120891</v>
      </c>
      <c r="R27" s="1">
        <f>'Long-form'!BA28</f>
        <v>-1</v>
      </c>
      <c r="S27" s="1">
        <f>'Long-form'!BB28</f>
        <v>5</v>
      </c>
      <c r="T27" s="1" t="str">
        <f>'Long-form'!BC28</f>
        <v>marine limiting</v>
      </c>
      <c r="U27" s="1" t="str">
        <f>'Long-form'!BD28</f>
        <v>Shell accumulation</v>
      </c>
      <c r="V27" s="1" t="str">
        <f>'Long-form'!BE28</f>
        <v>below MTL</v>
      </c>
      <c r="W27" s="10" t="str">
        <f>'Long-form'!BQ28</f>
        <v>n/a</v>
      </c>
      <c r="X27" s="10">
        <f>'Long-form'!BR28</f>
        <v>0.12288205727444508</v>
      </c>
      <c r="Y27" s="10">
        <f>'Long-form'!BS28</f>
        <v>0.12288205727444508</v>
      </c>
      <c r="Z27" s="10" t="str">
        <f>'Long-form'!BT28</f>
        <v>n/a</v>
      </c>
      <c r="AA27" s="10" t="str">
        <f>'Long-form'!BU28</f>
        <v>n/a</v>
      </c>
      <c r="AB27" s="10" t="str">
        <f>'Long-form'!BV28</f>
        <v>n/a</v>
      </c>
      <c r="AC27" s="1" t="str">
        <f>'Long-form'!BW28</f>
        <v>n/a</v>
      </c>
      <c r="AD27" s="1">
        <f>'Long-form'!BX28</f>
        <v>0</v>
      </c>
      <c r="AE27" s="1" t="str">
        <f>'Long-form'!BY28</f>
        <v>n/a</v>
      </c>
      <c r="AF27" s="1" t="str">
        <f>'Long-form'!BZ28</f>
        <v>n/a</v>
      </c>
    </row>
    <row r="28" spans="1:32">
      <c r="A28" s="1" t="str">
        <f>'Long-form'!A29</f>
        <v>SLCC26</v>
      </c>
      <c r="B28" s="1" t="str">
        <f>'Long-form'!B29</f>
        <v>De Klerk 1982</v>
      </c>
      <c r="C28" s="1">
        <f>'Long-form'!C29</f>
        <v>8</v>
      </c>
      <c r="D28" s="1" t="str">
        <f>'Long-form'!D29</f>
        <v>Puntondo</v>
      </c>
      <c r="E28" s="10">
        <f>'Long-form'!E29</f>
        <v>-5.5860609999999999</v>
      </c>
      <c r="F28" s="10">
        <f>'Long-form'!F29</f>
        <v>119.487178</v>
      </c>
      <c r="G28" s="1">
        <f>'Long-form'!G29</f>
        <v>1</v>
      </c>
      <c r="H28" s="11">
        <f>'Long-form'!H29</f>
        <v>1840</v>
      </c>
      <c r="I28" s="11">
        <f>'Long-form'!I29</f>
        <v>136.01470508735443</v>
      </c>
      <c r="J28" s="11">
        <f>'Long-form'!J29</f>
        <v>1410</v>
      </c>
      <c r="K28" s="11">
        <f>'Long-form'!K29</f>
        <v>1599</v>
      </c>
      <c r="L28" s="11">
        <f>'Long-form'!L29</f>
        <v>1221</v>
      </c>
      <c r="M28" s="10" t="str">
        <f>'Long-form'!Q29</f>
        <v>n/a</v>
      </c>
      <c r="N28" s="10" t="str">
        <f>'Long-form'!R29</f>
        <v>n/a</v>
      </c>
      <c r="O28" s="10">
        <f>'Long-form'!AL29</f>
        <v>1.84</v>
      </c>
      <c r="P28" s="10">
        <f>'Long-form'!AN29</f>
        <v>0.10049875621120891</v>
      </c>
      <c r="Q28" s="10">
        <f>'Long-form'!AO29</f>
        <v>0.10049875621120891</v>
      </c>
      <c r="R28" s="1">
        <f>'Long-form'!BA29</f>
        <v>-1</v>
      </c>
      <c r="S28" s="1">
        <f>'Long-form'!BB29</f>
        <v>5</v>
      </c>
      <c r="T28" s="1" t="str">
        <f>'Long-form'!BC29</f>
        <v>marine limiting</v>
      </c>
      <c r="U28" s="1" t="str">
        <f>'Long-form'!BD29</f>
        <v>Shell accumulation</v>
      </c>
      <c r="V28" s="1" t="str">
        <f>'Long-form'!BE29</f>
        <v>below MTL</v>
      </c>
      <c r="W28" s="10" t="str">
        <f>'Long-form'!BQ29</f>
        <v>n/a</v>
      </c>
      <c r="X28" s="10">
        <f>'Long-form'!BR29</f>
        <v>0.12288205727444508</v>
      </c>
      <c r="Y28" s="10">
        <f>'Long-form'!BS29</f>
        <v>0.12288205727444508</v>
      </c>
      <c r="Z28" s="10" t="str">
        <f>'Long-form'!BT29</f>
        <v>n/a</v>
      </c>
      <c r="AA28" s="10" t="str">
        <f>'Long-form'!BU29</f>
        <v>n/a</v>
      </c>
      <c r="AB28" s="10" t="str">
        <f>'Long-form'!BV29</f>
        <v>n/a</v>
      </c>
      <c r="AC28" s="1" t="str">
        <f>'Long-form'!BW29</f>
        <v>n/a</v>
      </c>
      <c r="AD28" s="1">
        <f>'Long-form'!BX29</f>
        <v>0</v>
      </c>
      <c r="AE28" s="1" t="str">
        <f>'Long-form'!BY29</f>
        <v>n/a</v>
      </c>
      <c r="AF28" s="1" t="str">
        <f>'Long-form'!BZ29</f>
        <v>n/a</v>
      </c>
    </row>
    <row r="29" spans="1:32">
      <c r="A29" s="1" t="str">
        <f>'Long-form'!A30</f>
        <v>SLCC27</v>
      </c>
      <c r="B29" s="1" t="str">
        <f>'Long-form'!B30</f>
        <v>De Klerk 1982</v>
      </c>
      <c r="C29" s="1">
        <f>'Long-form'!C30</f>
        <v>8</v>
      </c>
      <c r="D29" s="1" t="str">
        <f>'Long-form'!D30</f>
        <v>Puntondo</v>
      </c>
      <c r="E29" s="10">
        <f>'Long-form'!E30</f>
        <v>-5.5860609999999999</v>
      </c>
      <c r="F29" s="10">
        <f>'Long-form'!F30</f>
        <v>119.487178</v>
      </c>
      <c r="G29" s="1">
        <f>'Long-form'!G30</f>
        <v>1</v>
      </c>
      <c r="H29" s="11">
        <f>'Long-form'!H30</f>
        <v>6540</v>
      </c>
      <c r="I29" s="11">
        <f>'Long-form'!I30</f>
        <v>102.95630140987001</v>
      </c>
      <c r="J29" s="11">
        <f>'Long-form'!J30</f>
        <v>7026.5</v>
      </c>
      <c r="K29" s="11">
        <f>'Long-form'!K30</f>
        <v>7265</v>
      </c>
      <c r="L29" s="11">
        <f>'Long-form'!L30</f>
        <v>6788</v>
      </c>
      <c r="M29" s="10" t="str">
        <f>'Long-form'!Q30</f>
        <v>n/a</v>
      </c>
      <c r="N29" s="10" t="str">
        <f>'Long-form'!R30</f>
        <v>n/a</v>
      </c>
      <c r="O29" s="10">
        <f>'Long-form'!AL30</f>
        <v>0</v>
      </c>
      <c r="P29" s="10">
        <f>'Long-form'!AN30</f>
        <v>0.10049875621120891</v>
      </c>
      <c r="Q29" s="10">
        <f>'Long-form'!AO30</f>
        <v>0.10049875621120891</v>
      </c>
      <c r="R29" s="1">
        <f>'Long-form'!BA30</f>
        <v>-1</v>
      </c>
      <c r="S29" s="1">
        <f>'Long-form'!BB30</f>
        <v>5</v>
      </c>
      <c r="T29" s="1" t="str">
        <f>'Long-form'!BC30</f>
        <v>marine limiting</v>
      </c>
      <c r="U29" s="1" t="str">
        <f>'Long-form'!BD30</f>
        <v>coral taxa unspecified</v>
      </c>
      <c r="V29" s="1" t="str">
        <f>'Long-form'!BE30</f>
        <v>below MTL</v>
      </c>
      <c r="W29" s="10" t="str">
        <f>'Long-form'!BQ30</f>
        <v>n/a</v>
      </c>
      <c r="X29" s="10">
        <f>'Long-form'!BR30</f>
        <v>0.12288205727444508</v>
      </c>
      <c r="Y29" s="10">
        <f>'Long-form'!BS30</f>
        <v>0.12288205727444508</v>
      </c>
      <c r="Z29" s="10" t="str">
        <f>'Long-form'!BT30</f>
        <v>n/a</v>
      </c>
      <c r="AA29" s="10" t="str">
        <f>'Long-form'!BU30</f>
        <v>n/a</v>
      </c>
      <c r="AB29" s="10" t="str">
        <f>'Long-form'!BV30</f>
        <v>n/a</v>
      </c>
      <c r="AC29" s="1" t="str">
        <f>'Long-form'!BW30</f>
        <v>n/a</v>
      </c>
      <c r="AD29" s="1">
        <f>'Long-form'!BX30</f>
        <v>0</v>
      </c>
      <c r="AE29" s="1" t="str">
        <f>'Long-form'!BY30</f>
        <v>n/a</v>
      </c>
      <c r="AF29" s="1" t="str">
        <f>'Long-form'!BZ30</f>
        <v>n/a</v>
      </c>
    </row>
    <row r="30" spans="1:32">
      <c r="A30" s="1" t="str">
        <f>'Long-form'!A31</f>
        <v>SLCC28</v>
      </c>
      <c r="B30" s="1" t="str">
        <f>'Long-form'!B31</f>
        <v>De Klerk 1982</v>
      </c>
      <c r="C30" s="1">
        <f>'Long-form'!C31</f>
        <v>8</v>
      </c>
      <c r="D30" s="1" t="str">
        <f>'Long-form'!D31</f>
        <v>Puntondo</v>
      </c>
      <c r="E30" s="10">
        <f>'Long-form'!E31</f>
        <v>-5.5860609999999999</v>
      </c>
      <c r="F30" s="10">
        <f>'Long-form'!F31</f>
        <v>119.487178</v>
      </c>
      <c r="G30" s="1">
        <f>'Long-form'!G31</f>
        <v>1</v>
      </c>
      <c r="H30" s="11">
        <f>'Long-form'!H31</f>
        <v>4380</v>
      </c>
      <c r="I30" s="11">
        <f>'Long-form'!I31</f>
        <v>128.06248474865697</v>
      </c>
      <c r="J30" s="11">
        <f>'Long-form'!J31</f>
        <v>4562</v>
      </c>
      <c r="K30" s="11">
        <f>'Long-form'!K31</f>
        <v>4792</v>
      </c>
      <c r="L30" s="11">
        <f>'Long-form'!L31</f>
        <v>4332</v>
      </c>
      <c r="M30" s="10" t="str">
        <f>'Long-form'!Q31</f>
        <v>n/a</v>
      </c>
      <c r="N30" s="10" t="str">
        <f>'Long-form'!R31</f>
        <v>n/a</v>
      </c>
      <c r="O30" s="10">
        <f>'Long-form'!AL31</f>
        <v>1.365</v>
      </c>
      <c r="P30" s="10">
        <f>'Long-form'!AN31</f>
        <v>0.10049875621120891</v>
      </c>
      <c r="Q30" s="10">
        <f>'Long-form'!AO31</f>
        <v>0.10049875621120891</v>
      </c>
      <c r="R30" s="1">
        <f>'Long-form'!BA31</f>
        <v>-1</v>
      </c>
      <c r="S30" s="1">
        <f>'Long-form'!BB31</f>
        <v>5</v>
      </c>
      <c r="T30" s="1" t="str">
        <f>'Long-form'!BC31</f>
        <v>marine limiting</v>
      </c>
      <c r="U30" s="1" t="str">
        <f>'Long-form'!BD31</f>
        <v>Beachrock, no direct evidence of intertidal origin, conservatively considered subtidal</v>
      </c>
      <c r="V30" s="1" t="str">
        <f>'Long-form'!BE31</f>
        <v>below MTL</v>
      </c>
      <c r="W30" s="10" t="str">
        <f>'Long-form'!BQ31</f>
        <v>n/a</v>
      </c>
      <c r="X30" s="10">
        <f>'Long-form'!BR31</f>
        <v>0.12288205727444508</v>
      </c>
      <c r="Y30" s="10">
        <f>'Long-form'!BS31</f>
        <v>0.12288205727444508</v>
      </c>
      <c r="Z30" s="10" t="str">
        <f>'Long-form'!BT31</f>
        <v>n/a</v>
      </c>
      <c r="AA30" s="10" t="str">
        <f>'Long-form'!BU31</f>
        <v>n/a</v>
      </c>
      <c r="AB30" s="10" t="str">
        <f>'Long-form'!BV31</f>
        <v>n/a</v>
      </c>
      <c r="AC30" s="1" t="str">
        <f>'Long-form'!BW31</f>
        <v>n/a</v>
      </c>
      <c r="AD30" s="1">
        <f>'Long-form'!BX31</f>
        <v>0</v>
      </c>
      <c r="AE30" s="1" t="str">
        <f>'Long-form'!BY31</f>
        <v>n/a</v>
      </c>
      <c r="AF30" s="1" t="str">
        <f>'Long-form'!BZ31</f>
        <v>n/a</v>
      </c>
    </row>
    <row r="31" spans="1:32">
      <c r="A31" s="1" t="str">
        <f>'Long-form'!A32</f>
        <v>SLCC29</v>
      </c>
      <c r="B31" s="1" t="str">
        <f>'Long-form'!B32</f>
        <v>De Klerk 1982</v>
      </c>
      <c r="C31" s="1">
        <f>'Long-form'!C32</f>
        <v>8</v>
      </c>
      <c r="D31" s="1" t="str">
        <f>'Long-form'!D32</f>
        <v>Pamaroang</v>
      </c>
      <c r="E31" s="10">
        <f>'Long-form'!E32</f>
        <v>-4.5748179999999996</v>
      </c>
      <c r="F31" s="10">
        <f>'Long-form'!F32</f>
        <v>119.591157</v>
      </c>
      <c r="G31" s="1">
        <f>'Long-form'!G32</f>
        <v>1</v>
      </c>
      <c r="H31" s="11">
        <f>'Long-form'!H32</f>
        <v>4520</v>
      </c>
      <c r="I31" s="11">
        <f>'Long-form'!I32</f>
        <v>140.71247279470288</v>
      </c>
      <c r="J31" s="11">
        <f>'Long-form'!J32</f>
        <v>4689.5</v>
      </c>
      <c r="K31" s="11">
        <f>'Long-form'!K32</f>
        <v>4947</v>
      </c>
      <c r="L31" s="11">
        <f>'Long-form'!L32</f>
        <v>4432</v>
      </c>
      <c r="M31" s="10" t="str">
        <f>'Long-form'!Q32</f>
        <v>n/a</v>
      </c>
      <c r="N31" s="10" t="str">
        <f>'Long-form'!R32</f>
        <v>n/a</v>
      </c>
      <c r="O31" s="10">
        <f>'Long-form'!AL32</f>
        <v>1.8250000000000002</v>
      </c>
      <c r="P31" s="10">
        <f>'Long-form'!AN32</f>
        <v>0.10049875621120891</v>
      </c>
      <c r="Q31" s="10">
        <f>'Long-form'!AO32</f>
        <v>0.10049875621120891</v>
      </c>
      <c r="R31" s="1">
        <f>'Long-form'!BA32</f>
        <v>-1</v>
      </c>
      <c r="S31" s="1">
        <f>'Long-form'!BB32</f>
        <v>5</v>
      </c>
      <c r="T31" s="1" t="str">
        <f>'Long-form'!BC32</f>
        <v>marine limiting</v>
      </c>
      <c r="U31" s="1" t="str">
        <f>'Long-form'!BD32</f>
        <v>Shell deposit</v>
      </c>
      <c r="V31" s="1" t="str">
        <f>'Long-form'!BE32</f>
        <v>below MTL</v>
      </c>
      <c r="W31" s="10" t="str">
        <f>'Long-form'!BQ32</f>
        <v>n/a</v>
      </c>
      <c r="X31" s="10">
        <f>'Long-form'!BR32</f>
        <v>0.12288205727444508</v>
      </c>
      <c r="Y31" s="10">
        <f>'Long-form'!BS32</f>
        <v>0.12288205727444508</v>
      </c>
      <c r="Z31" s="10" t="str">
        <f>'Long-form'!BT32</f>
        <v>n/a</v>
      </c>
      <c r="AA31" s="10" t="str">
        <f>'Long-form'!BU32</f>
        <v>n/a</v>
      </c>
      <c r="AB31" s="10" t="str">
        <f>'Long-form'!BV32</f>
        <v>n/a</v>
      </c>
      <c r="AC31" s="1" t="str">
        <f>'Long-form'!BW32</f>
        <v>n/a</v>
      </c>
      <c r="AD31" s="1">
        <f>'Long-form'!BX32</f>
        <v>0</v>
      </c>
      <c r="AE31" s="1" t="str">
        <f>'Long-form'!BY32</f>
        <v>n/a</v>
      </c>
      <c r="AF31" s="1" t="str">
        <f>'Long-form'!BZ32</f>
        <v>n/a</v>
      </c>
    </row>
    <row r="32" spans="1:32">
      <c r="A32" s="1" t="str">
        <f>'Long-form'!A33</f>
        <v>SLCC30</v>
      </c>
      <c r="B32" s="1" t="str">
        <f>'Long-form'!B33</f>
        <v>De Klerk 1982</v>
      </c>
      <c r="C32" s="1">
        <f>'Long-form'!C33</f>
        <v>8</v>
      </c>
      <c r="D32" s="1" t="str">
        <f>'Long-form'!D33</f>
        <v>Pangalasak</v>
      </c>
      <c r="E32" s="10">
        <f>'Long-form'!E33</f>
        <v>-5.0028370000000004</v>
      </c>
      <c r="F32" s="10">
        <f>'Long-form'!F33</f>
        <v>119.482361</v>
      </c>
      <c r="G32" s="1">
        <f>'Long-form'!G33</f>
        <v>1</v>
      </c>
      <c r="H32" s="11">
        <f>'Long-form'!H33</f>
        <v>2230</v>
      </c>
      <c r="I32" s="11">
        <f>'Long-form'!I33</f>
        <v>136.01470508735443</v>
      </c>
      <c r="J32" s="11">
        <f>'Long-form'!J33</f>
        <v>1828</v>
      </c>
      <c r="K32" s="11">
        <f>'Long-form'!K33</f>
        <v>2060</v>
      </c>
      <c r="L32" s="11">
        <f>'Long-form'!L33</f>
        <v>1596</v>
      </c>
      <c r="M32" s="10" t="str">
        <f>'Long-form'!Q33</f>
        <v>n/a</v>
      </c>
      <c r="N32" s="10" t="str">
        <f>'Long-form'!R33</f>
        <v>n/a</v>
      </c>
      <c r="O32" s="10">
        <f>'Long-form'!AL33</f>
        <v>1.25</v>
      </c>
      <c r="P32" s="10">
        <f>'Long-form'!AN33</f>
        <v>0.10049875621120891</v>
      </c>
      <c r="Q32" s="10">
        <f>'Long-form'!AO33</f>
        <v>0.10049875621120891</v>
      </c>
      <c r="R32" s="1">
        <f>'Long-form'!BA33</f>
        <v>-1</v>
      </c>
      <c r="S32" s="1">
        <f>'Long-form'!BB33</f>
        <v>5</v>
      </c>
      <c r="T32" s="1" t="str">
        <f>'Long-form'!BC33</f>
        <v>marine limiting</v>
      </c>
      <c r="U32" s="1" t="str">
        <f>'Long-form'!BD33</f>
        <v>Shell accumulation</v>
      </c>
      <c r="V32" s="1" t="str">
        <f>'Long-form'!BE33</f>
        <v>below MTL</v>
      </c>
      <c r="W32" s="10" t="str">
        <f>'Long-form'!BQ33</f>
        <v>n/a</v>
      </c>
      <c r="X32" s="10">
        <f>'Long-form'!BR33</f>
        <v>0.12288205727444508</v>
      </c>
      <c r="Y32" s="10">
        <f>'Long-form'!BS33</f>
        <v>0.12288205727444508</v>
      </c>
      <c r="Z32" s="10" t="str">
        <f>'Long-form'!BT33</f>
        <v>n/a</v>
      </c>
      <c r="AA32" s="10" t="str">
        <f>'Long-form'!BU33</f>
        <v>n/a</v>
      </c>
      <c r="AB32" s="10" t="str">
        <f>'Long-form'!BV33</f>
        <v>n/a</v>
      </c>
      <c r="AC32" s="1" t="str">
        <f>'Long-form'!BW33</f>
        <v>n/a</v>
      </c>
      <c r="AD32" s="1">
        <f>'Long-form'!BX33</f>
        <v>0</v>
      </c>
      <c r="AE32" s="1" t="str">
        <f>'Long-form'!BY33</f>
        <v>n/a</v>
      </c>
      <c r="AF32" s="1" t="str">
        <f>'Long-form'!BZ33</f>
        <v>n/a</v>
      </c>
    </row>
    <row r="33" spans="1:32">
      <c r="A33" s="1" t="str">
        <f>'Long-form'!A34</f>
        <v>SLCC31</v>
      </c>
      <c r="B33" s="1" t="str">
        <f>'Long-form'!B34</f>
        <v>De Klerk 1982</v>
      </c>
      <c r="C33" s="1">
        <f>'Long-form'!C34</f>
        <v>8</v>
      </c>
      <c r="D33" s="1" t="str">
        <f>'Long-form'!D34</f>
        <v>Patene</v>
      </c>
      <c r="E33" s="10">
        <f>'Long-form'!E34</f>
        <v>-5.0719830000000004</v>
      </c>
      <c r="F33" s="10">
        <f>'Long-form'!F34</f>
        <v>119.46814999999999</v>
      </c>
      <c r="G33" s="1">
        <f>'Long-form'!G34</f>
        <v>1</v>
      </c>
      <c r="H33" s="11">
        <f>'Long-form'!H34</f>
        <v>2330</v>
      </c>
      <c r="I33" s="11">
        <f>'Long-form'!I34</f>
        <v>136.01470508735443</v>
      </c>
      <c r="J33" s="11">
        <f>'Long-form'!J34</f>
        <v>1828</v>
      </c>
      <c r="K33" s="11">
        <f>'Long-form'!K34</f>
        <v>2060</v>
      </c>
      <c r="L33" s="11">
        <f>'Long-form'!L34</f>
        <v>1596</v>
      </c>
      <c r="M33" s="10" t="str">
        <f>'Long-form'!Q34</f>
        <v>n/a</v>
      </c>
      <c r="N33" s="10" t="str">
        <f>'Long-form'!R34</f>
        <v>n/a</v>
      </c>
      <c r="O33" s="10">
        <f>'Long-form'!AL34</f>
        <v>1.675</v>
      </c>
      <c r="P33" s="10">
        <f>'Long-form'!AN34</f>
        <v>0.10049875621120891</v>
      </c>
      <c r="Q33" s="10">
        <f>'Long-form'!AO34</f>
        <v>0.10049875621120891</v>
      </c>
      <c r="R33" s="1">
        <f>'Long-form'!BA34</f>
        <v>-1</v>
      </c>
      <c r="S33" s="1">
        <f>'Long-form'!BB34</f>
        <v>5</v>
      </c>
      <c r="T33" s="1" t="str">
        <f>'Long-form'!BC34</f>
        <v>marine limiting</v>
      </c>
      <c r="U33" s="1" t="str">
        <f>'Long-form'!BD34</f>
        <v>Shell accumulation</v>
      </c>
      <c r="V33" s="1" t="str">
        <f>'Long-form'!BE34</f>
        <v>below MTL</v>
      </c>
      <c r="W33" s="10" t="str">
        <f>'Long-form'!BQ34</f>
        <v>n/a</v>
      </c>
      <c r="X33" s="10">
        <f>'Long-form'!BR34</f>
        <v>0.12288205727444508</v>
      </c>
      <c r="Y33" s="10">
        <f>'Long-form'!BS34</f>
        <v>0.12288205727444508</v>
      </c>
      <c r="Z33" s="10" t="str">
        <f>'Long-form'!BT34</f>
        <v>n/a</v>
      </c>
      <c r="AA33" s="10" t="str">
        <f>'Long-form'!BU34</f>
        <v>n/a</v>
      </c>
      <c r="AB33" s="10" t="str">
        <f>'Long-form'!BV34</f>
        <v>n/a</v>
      </c>
      <c r="AC33" s="1" t="str">
        <f>'Long-form'!BW34</f>
        <v>n/a</v>
      </c>
      <c r="AD33" s="1">
        <f>'Long-form'!BX34</f>
        <v>0</v>
      </c>
      <c r="AE33" s="1" t="str">
        <f>'Long-form'!BY34</f>
        <v>n/a</v>
      </c>
      <c r="AF33" s="1" t="str">
        <f>'Long-form'!BZ34</f>
        <v>n/a</v>
      </c>
    </row>
    <row r="34" spans="1:32">
      <c r="A34" s="1" t="str">
        <f>'Long-form'!A35</f>
        <v>SLCC32</v>
      </c>
      <c r="B34" s="1" t="str">
        <f>'Long-form'!B35</f>
        <v>De Klerk 1982</v>
      </c>
      <c r="C34" s="1">
        <f>'Long-form'!C35</f>
        <v>8</v>
      </c>
      <c r="D34" s="1" t="str">
        <f>'Long-form'!D35</f>
        <v>Samalona</v>
      </c>
      <c r="E34" s="10">
        <f>'Long-form'!E35</f>
        <v>-5.1253659999999996</v>
      </c>
      <c r="F34" s="10">
        <f>'Long-form'!F35</f>
        <v>119.343385</v>
      </c>
      <c r="G34" s="1">
        <f>'Long-form'!G35</f>
        <v>1</v>
      </c>
      <c r="H34" s="11">
        <f>'Long-form'!H35</f>
        <v>5440</v>
      </c>
      <c r="I34" s="11">
        <f>'Long-form'!I35</f>
        <v>150</v>
      </c>
      <c r="J34" s="11">
        <f>'Long-form'!J35</f>
        <v>5831</v>
      </c>
      <c r="K34" s="11">
        <f>'Long-form'!K35</f>
        <v>6082</v>
      </c>
      <c r="L34" s="11">
        <f>'Long-form'!L35</f>
        <v>5580</v>
      </c>
      <c r="M34" s="10" t="str">
        <f>'Long-form'!Q35</f>
        <v>n/a</v>
      </c>
      <c r="N34" s="10" t="str">
        <f>'Long-form'!R35</f>
        <v>n/a</v>
      </c>
      <c r="O34" s="10">
        <f>'Long-form'!AL35</f>
        <v>0</v>
      </c>
      <c r="P34" s="10">
        <f>'Long-form'!AN35</f>
        <v>0.10049875621120891</v>
      </c>
      <c r="Q34" s="10">
        <f>'Long-form'!AO35</f>
        <v>0.10049875621120891</v>
      </c>
      <c r="R34" s="1">
        <f>'Long-form'!BA35</f>
        <v>-1</v>
      </c>
      <c r="S34" s="1">
        <f>'Long-form'!BB35</f>
        <v>5</v>
      </c>
      <c r="T34" s="1" t="str">
        <f>'Long-form'!BC35</f>
        <v>marine limiting</v>
      </c>
      <c r="U34" s="1" t="str">
        <f>'Long-form'!BD35</f>
        <v>taxa unspecified</v>
      </c>
      <c r="V34" s="1" t="str">
        <f>'Long-form'!BE35</f>
        <v>below MTL</v>
      </c>
      <c r="W34" s="10" t="str">
        <f>'Long-form'!BQ35</f>
        <v>n/a</v>
      </c>
      <c r="X34" s="10">
        <f>'Long-form'!BR35</f>
        <v>0.12288205727444508</v>
      </c>
      <c r="Y34" s="10">
        <f>'Long-form'!BS35</f>
        <v>0.12288205727444508</v>
      </c>
      <c r="Z34" s="10" t="str">
        <f>'Long-form'!BT35</f>
        <v>n/a</v>
      </c>
      <c r="AA34" s="10" t="str">
        <f>'Long-form'!BU35</f>
        <v>n/a</v>
      </c>
      <c r="AB34" s="10" t="str">
        <f>'Long-form'!BV35</f>
        <v>n/a</v>
      </c>
      <c r="AC34" s="1" t="str">
        <f>'Long-form'!BW35</f>
        <v>n/a</v>
      </c>
      <c r="AD34" s="1">
        <f>'Long-form'!BX35</f>
        <v>0</v>
      </c>
      <c r="AE34" s="1" t="str">
        <f>'Long-form'!BY35</f>
        <v>n/a</v>
      </c>
      <c r="AF34" s="1" t="str">
        <f>'Long-form'!BZ35</f>
        <v>n/a</v>
      </c>
    </row>
    <row r="35" spans="1:32">
      <c r="A35" s="1" t="str">
        <f>'Long-form'!A36</f>
        <v>SLCC33</v>
      </c>
      <c r="B35" s="1" t="str">
        <f>'Long-form'!B36</f>
        <v>De Klerk 1982</v>
      </c>
      <c r="C35" s="1">
        <f>'Long-form'!C36</f>
        <v>8</v>
      </c>
      <c r="D35" s="1" t="str">
        <f>'Long-form'!D36</f>
        <v>Tekolabua</v>
      </c>
      <c r="E35" s="10">
        <f>'Long-form'!E36</f>
        <v>-5.0028370000000004</v>
      </c>
      <c r="F35" s="10">
        <f>'Long-form'!F36</f>
        <v>119.482361</v>
      </c>
      <c r="G35" s="1">
        <f>'Long-form'!G36</f>
        <v>1</v>
      </c>
      <c r="H35" s="11">
        <f>'Long-form'!H36</f>
        <v>905</v>
      </c>
      <c r="I35" s="11">
        <f>'Long-form'!I36</f>
        <v>50</v>
      </c>
      <c r="J35" s="11">
        <f>'Long-form'!J36</f>
        <v>531</v>
      </c>
      <c r="K35" s="11">
        <f>'Long-form'!K36</f>
        <v>616</v>
      </c>
      <c r="L35" s="11">
        <f>'Long-form'!L36</f>
        <v>446</v>
      </c>
      <c r="M35" s="10" t="str">
        <f>'Long-form'!Q36</f>
        <v>n/a</v>
      </c>
      <c r="N35" s="10" t="str">
        <f>'Long-form'!R36</f>
        <v>n/a</v>
      </c>
      <c r="O35" s="10">
        <f>'Long-form'!AL36</f>
        <v>1.1000000000000001</v>
      </c>
      <c r="P35" s="10">
        <f>'Long-form'!AN36</f>
        <v>0.10049875621120891</v>
      </c>
      <c r="Q35" s="10">
        <f>'Long-form'!AO36</f>
        <v>0.10049875621120891</v>
      </c>
      <c r="R35" s="1">
        <f>'Long-form'!BA36</f>
        <v>1</v>
      </c>
      <c r="S35" s="1">
        <f>'Long-form'!BB36</f>
        <v>5</v>
      </c>
      <c r="T35" s="1" t="str">
        <f>'Long-form'!BC36</f>
        <v>marine limiting</v>
      </c>
      <c r="U35" s="1" t="str">
        <f>'Long-form'!BD36</f>
        <v>Loamy clay</v>
      </c>
      <c r="V35" s="1" t="str">
        <f>'Long-form'!BE36</f>
        <v>above MTL</v>
      </c>
      <c r="W35" s="10" t="str">
        <f>'Long-form'!BQ36</f>
        <v>n/a</v>
      </c>
      <c r="X35" s="10">
        <f>'Long-form'!BR36</f>
        <v>0.12288205727444508</v>
      </c>
      <c r="Y35" s="10">
        <f>'Long-form'!BS36</f>
        <v>0.12288205727444508</v>
      </c>
      <c r="Z35" s="10" t="str">
        <f>'Long-form'!BT36</f>
        <v>n/a</v>
      </c>
      <c r="AA35" s="10" t="str">
        <f>'Long-form'!BU36</f>
        <v>n/a</v>
      </c>
      <c r="AB35" s="10" t="str">
        <f>'Long-form'!BV36</f>
        <v>n/a</v>
      </c>
      <c r="AC35" s="1" t="str">
        <f>'Long-form'!BW36</f>
        <v>n/a</v>
      </c>
      <c r="AD35" s="1">
        <f>'Long-form'!BX36</f>
        <v>0</v>
      </c>
      <c r="AE35" s="1" t="str">
        <f>'Long-form'!BY36</f>
        <v>n/a</v>
      </c>
      <c r="AF35" s="1" t="str">
        <f>'Long-form'!BZ36</f>
        <v>n/a</v>
      </c>
    </row>
    <row r="36" spans="1:32">
      <c r="A36" s="1" t="str">
        <f>'Long-form'!A37</f>
        <v>SLCC34</v>
      </c>
      <c r="B36" s="1" t="str">
        <f>'Long-form'!B37</f>
        <v>De Klerk 1982</v>
      </c>
      <c r="C36" s="1">
        <f>'Long-form'!C37</f>
        <v>8</v>
      </c>
      <c r="D36" s="1" t="str">
        <f>'Long-form'!D37</f>
        <v>Tekolabua</v>
      </c>
      <c r="E36" s="10">
        <f>'Long-form'!E37</f>
        <v>-5.0028370000000004</v>
      </c>
      <c r="F36" s="10">
        <f>'Long-form'!F37</f>
        <v>119.482361</v>
      </c>
      <c r="G36" s="1">
        <f>'Long-form'!G37</f>
        <v>1</v>
      </c>
      <c r="H36" s="11">
        <f>'Long-form'!H37</f>
        <v>6840</v>
      </c>
      <c r="I36" s="11">
        <f>'Long-form'!I37</f>
        <v>100</v>
      </c>
      <c r="J36" s="11">
        <f>'Long-form'!J37</f>
        <v>7351.5</v>
      </c>
      <c r="K36" s="11">
        <f>'Long-form'!K37</f>
        <v>7536</v>
      </c>
      <c r="L36" s="11">
        <f>'Long-form'!L37</f>
        <v>7167</v>
      </c>
      <c r="M36" s="10" t="str">
        <f>'Long-form'!Q37</f>
        <v>n/a</v>
      </c>
      <c r="N36" s="10" t="str">
        <f>'Long-form'!R37</f>
        <v>n/a</v>
      </c>
      <c r="O36" s="10">
        <f>'Long-form'!AL37</f>
        <v>-0.6</v>
      </c>
      <c r="P36" s="10">
        <f>'Long-form'!AN37</f>
        <v>0.10049875621120891</v>
      </c>
      <c r="Q36" s="10">
        <f>'Long-form'!AO37</f>
        <v>0.10049875621120891</v>
      </c>
      <c r="R36" s="1">
        <f>'Long-form'!BA37</f>
        <v>1</v>
      </c>
      <c r="S36" s="1">
        <f>'Long-form'!BB37</f>
        <v>5</v>
      </c>
      <c r="T36" s="1" t="str">
        <f>'Long-form'!BC37</f>
        <v>marine limiting</v>
      </c>
      <c r="U36" s="1" t="str">
        <f>'Long-form'!BD37</f>
        <v>Loamy clay</v>
      </c>
      <c r="V36" s="1" t="str">
        <f>'Long-form'!BE37</f>
        <v>above MTL</v>
      </c>
      <c r="W36" s="10" t="str">
        <f>'Long-form'!BQ37</f>
        <v>n/a</v>
      </c>
      <c r="X36" s="10">
        <f>'Long-form'!BR37</f>
        <v>0.12288205727444508</v>
      </c>
      <c r="Y36" s="10">
        <f>'Long-form'!BS37</f>
        <v>0.12288205727444508</v>
      </c>
      <c r="Z36" s="10" t="str">
        <f>'Long-form'!BT37</f>
        <v>n/a</v>
      </c>
      <c r="AA36" s="10" t="str">
        <f>'Long-form'!BU37</f>
        <v>n/a</v>
      </c>
      <c r="AB36" s="10" t="str">
        <f>'Long-form'!BV37</f>
        <v>n/a</v>
      </c>
      <c r="AC36" s="1" t="str">
        <f>'Long-form'!BW37</f>
        <v>n/a</v>
      </c>
      <c r="AD36" s="1">
        <f>'Long-form'!BX37</f>
        <v>0</v>
      </c>
      <c r="AE36" s="1" t="str">
        <f>'Long-form'!BY37</f>
        <v>n/a</v>
      </c>
      <c r="AF36" s="1" t="str">
        <f>'Long-form'!BZ37</f>
        <v>n/a</v>
      </c>
    </row>
    <row r="37" spans="1:32">
      <c r="A37" s="1" t="str">
        <f>'Long-form'!A38</f>
        <v>SLCC35</v>
      </c>
      <c r="B37" s="1" t="str">
        <f>'Long-form'!B38</f>
        <v>De Klerk 1982</v>
      </c>
      <c r="C37" s="1">
        <f>'Long-form'!C38</f>
        <v>8</v>
      </c>
      <c r="D37" s="1" t="str">
        <f>'Long-form'!D38</f>
        <v>Maros</v>
      </c>
      <c r="E37" s="10">
        <f>'Long-form'!E38</f>
        <v>-4.9493970000000003</v>
      </c>
      <c r="F37" s="10">
        <f>'Long-form'!F38</f>
        <v>119.560534</v>
      </c>
      <c r="G37" s="1">
        <f>'Long-form'!G38</f>
        <v>1</v>
      </c>
      <c r="H37" s="11">
        <f>'Long-form'!H38</f>
        <v>6175</v>
      </c>
      <c r="I37" s="11">
        <f>'Long-form'!I38</f>
        <v>103.07764064044152</v>
      </c>
      <c r="J37" s="11">
        <f>'Long-form'!J38</f>
        <v>6624.5</v>
      </c>
      <c r="K37" s="11">
        <f>'Long-form'!K38</f>
        <v>6868</v>
      </c>
      <c r="L37" s="11">
        <f>'Long-form'!L38</f>
        <v>6381</v>
      </c>
      <c r="M37" s="10" t="str">
        <f>'Long-form'!Q38</f>
        <v>n/a</v>
      </c>
      <c r="N37" s="10" t="str">
        <f>'Long-form'!R38</f>
        <v>n/a</v>
      </c>
      <c r="O37" s="10">
        <f>'Long-form'!AL38</f>
        <v>-0.5</v>
      </c>
      <c r="P37" s="10">
        <f>'Long-form'!AN38</f>
        <v>0.10049875621120891</v>
      </c>
      <c r="Q37" s="10">
        <f>'Long-form'!AO38</f>
        <v>0.10049875621120891</v>
      </c>
      <c r="R37" s="1">
        <f>'Long-form'!BA38</f>
        <v>0</v>
      </c>
      <c r="S37" s="1">
        <f>'Long-form'!BB38</f>
        <v>5</v>
      </c>
      <c r="T37" s="1" t="str">
        <f>'Long-form'!BC38</f>
        <v>Mangrove Salt Marsh</v>
      </c>
      <c r="U37" s="1" t="str">
        <f>'Long-form'!BE38</f>
        <v>HAT to MTL</v>
      </c>
      <c r="V37" s="1">
        <f>'Long-form'!BF38</f>
        <v>0.43140923964621497</v>
      </c>
      <c r="W37" s="10">
        <f>'Long-form'!BQ38</f>
        <v>-0.93140923964621503</v>
      </c>
      <c r="X37" s="10">
        <f>'Long-form'!BR38</f>
        <v>0.44274935127833498</v>
      </c>
      <c r="Y37" s="10">
        <f>'Long-form'!BS38</f>
        <v>0.44274935127833498</v>
      </c>
      <c r="Z37" s="10" t="str">
        <f>'Long-form'!BT38</f>
        <v>n/a</v>
      </c>
      <c r="AA37" s="10" t="str">
        <f>'Long-form'!BU38</f>
        <v>n/a</v>
      </c>
      <c r="AB37" s="10" t="str">
        <f>'Long-form'!BV38</f>
        <v>n/a</v>
      </c>
      <c r="AC37" s="1" t="str">
        <f>'Long-form'!BW38</f>
        <v>n/a</v>
      </c>
      <c r="AD37" s="1">
        <f>'Long-form'!BX38</f>
        <v>0</v>
      </c>
      <c r="AE37" s="1" t="str">
        <f>'Long-form'!BY38</f>
        <v>n/a</v>
      </c>
      <c r="AF37" s="1" t="str">
        <f>'Long-form'!BZ38</f>
        <v>n/a</v>
      </c>
    </row>
    <row r="38" spans="1:32">
      <c r="A38" s="1" t="str">
        <f>'Long-form'!A39</f>
        <v>SLCC36</v>
      </c>
      <c r="B38" s="1" t="str">
        <f>'Long-form'!B39</f>
        <v>De Klerk 1982</v>
      </c>
      <c r="C38" s="1">
        <f>'Long-form'!C39</f>
        <v>8</v>
      </c>
      <c r="D38" s="1" t="str">
        <f>'Long-form'!D39</f>
        <v>Bone Tambung</v>
      </c>
      <c r="E38" s="10">
        <f>'Long-form'!E39</f>
        <v>-5.0361510000000003</v>
      </c>
      <c r="F38" s="10">
        <f>'Long-form'!F39</f>
        <v>119.277461</v>
      </c>
      <c r="G38" s="1">
        <f>'Long-form'!G39</f>
        <v>1</v>
      </c>
      <c r="H38" s="11">
        <f>'Long-form'!H39</f>
        <v>1735</v>
      </c>
      <c r="I38" s="11">
        <f>'Long-form'!I39</f>
        <v>83.21658488546619</v>
      </c>
      <c r="J38" s="11">
        <f>'Long-form'!J39</f>
        <v>1301.5</v>
      </c>
      <c r="K38" s="11">
        <f>'Long-form'!K39</f>
        <v>1487</v>
      </c>
      <c r="L38" s="11">
        <f>'Long-form'!L39</f>
        <v>1116</v>
      </c>
      <c r="M38" s="10" t="str">
        <f>'Long-form'!Q39</f>
        <v>n/a</v>
      </c>
      <c r="N38" s="10" t="str">
        <f>'Long-form'!R39</f>
        <v>n/a</v>
      </c>
      <c r="O38" s="10">
        <f>'Long-form'!AL39</f>
        <v>1</v>
      </c>
      <c r="P38" s="10">
        <f>'Long-form'!AN39</f>
        <v>0.10049875621120891</v>
      </c>
      <c r="Q38" s="10">
        <f>'Long-form'!AO39</f>
        <v>0.10049875621120891</v>
      </c>
      <c r="R38" s="1">
        <f>'Long-form'!BA39</f>
        <v>-1</v>
      </c>
      <c r="S38" s="1">
        <f>'Long-form'!BB39</f>
        <v>5</v>
      </c>
      <c r="T38" s="1" t="str">
        <f>'Long-form'!BC39</f>
        <v>marine limiting</v>
      </c>
      <c r="U38" s="1" t="str">
        <f>'Long-form'!BD39</f>
        <v>Coral/shell deposit</v>
      </c>
      <c r="V38" s="1" t="str">
        <f>'Long-form'!BE39</f>
        <v>below MTL</v>
      </c>
      <c r="W38" s="10" t="str">
        <f>'Long-form'!BQ39</f>
        <v>n/a</v>
      </c>
      <c r="X38" s="10">
        <f>'Long-form'!BR39</f>
        <v>0.12288205727444508</v>
      </c>
      <c r="Y38" s="10">
        <f>'Long-form'!BS39</f>
        <v>0.12288205727444508</v>
      </c>
      <c r="Z38" s="10" t="str">
        <f>'Long-form'!BT39</f>
        <v>n/a</v>
      </c>
      <c r="AA38" s="10" t="str">
        <f>'Long-form'!BU39</f>
        <v>n/a</v>
      </c>
      <c r="AB38" s="10" t="str">
        <f>'Long-form'!BV39</f>
        <v>n/a</v>
      </c>
      <c r="AC38" s="1" t="str">
        <f>'Long-form'!BW39</f>
        <v>n/a</v>
      </c>
      <c r="AD38" s="1">
        <f>'Long-form'!BX39</f>
        <v>0</v>
      </c>
      <c r="AE38" s="1" t="str">
        <f>'Long-form'!BY39</f>
        <v>n/a</v>
      </c>
      <c r="AF38" s="1" t="str">
        <f>'Long-form'!BZ39</f>
        <v>n/a</v>
      </c>
    </row>
    <row r="39" spans="1:32">
      <c r="A39" s="1" t="str">
        <f>'Long-form'!A40</f>
        <v>SLCC37</v>
      </c>
      <c r="B39" s="1" t="str">
        <f>'Long-form'!B40</f>
        <v>De Klerk 1982</v>
      </c>
      <c r="C39" s="1">
        <f>'Long-form'!C40</f>
        <v>8</v>
      </c>
      <c r="D39" s="1" t="str">
        <f>'Long-form'!D40</f>
        <v>Sarappo</v>
      </c>
      <c r="E39" s="10">
        <f>'Long-form'!E40</f>
        <v>-4.8119019999999999</v>
      </c>
      <c r="F39" s="10">
        <f>'Long-form'!F40</f>
        <v>119.23460300000001</v>
      </c>
      <c r="G39" s="1">
        <f>'Long-form'!G40</f>
        <v>1</v>
      </c>
      <c r="H39" s="11">
        <f>'Long-form'!H40</f>
        <v>3870</v>
      </c>
      <c r="I39" s="11">
        <f>'Long-form'!I40</f>
        <v>98.994949366116657</v>
      </c>
      <c r="J39" s="11">
        <f>'Long-form'!J40</f>
        <v>3837</v>
      </c>
      <c r="K39" s="11">
        <f>'Long-form'!K40</f>
        <v>4104</v>
      </c>
      <c r="L39" s="11">
        <f>'Long-form'!L40</f>
        <v>3570</v>
      </c>
      <c r="M39" s="10" t="str">
        <f>'Long-form'!Q40</f>
        <v>n/a</v>
      </c>
      <c r="N39" s="10" t="str">
        <f>'Long-form'!R40</f>
        <v>n/a</v>
      </c>
      <c r="O39" s="10">
        <f>'Long-form'!AL40</f>
        <v>0.7</v>
      </c>
      <c r="P39" s="10">
        <f>'Long-form'!AN40</f>
        <v>0.10049875621120891</v>
      </c>
      <c r="Q39" s="10">
        <f>'Long-form'!AO40</f>
        <v>0.10049875621120891</v>
      </c>
      <c r="R39" s="1">
        <f>'Long-form'!BA40</f>
        <v>-1</v>
      </c>
      <c r="S39" s="1">
        <f>'Long-form'!BB40</f>
        <v>5</v>
      </c>
      <c r="T39" s="1" t="str">
        <f>'Long-form'!BC40</f>
        <v>marine limiting</v>
      </c>
      <c r="U39" s="1" t="str">
        <f>'Long-form'!BD40</f>
        <v>Coral/shell deposit</v>
      </c>
      <c r="V39" s="1" t="str">
        <f>'Long-form'!BE40</f>
        <v>below MTL</v>
      </c>
      <c r="W39" s="10" t="str">
        <f>'Long-form'!BQ40</f>
        <v>n/a</v>
      </c>
      <c r="X39" s="10">
        <f>'Long-form'!BR40</f>
        <v>0.12288205727444508</v>
      </c>
      <c r="Y39" s="10">
        <f>'Long-form'!BS40</f>
        <v>0.12288205727444508</v>
      </c>
      <c r="Z39" s="10" t="str">
        <f>'Long-form'!BT40</f>
        <v>n/a</v>
      </c>
      <c r="AA39" s="10" t="str">
        <f>'Long-form'!BU40</f>
        <v>n/a</v>
      </c>
      <c r="AB39" s="10" t="str">
        <f>'Long-form'!BV40</f>
        <v>n/a</v>
      </c>
      <c r="AC39" s="1" t="str">
        <f>'Long-form'!BW40</f>
        <v>n/a</v>
      </c>
      <c r="AD39" s="1">
        <f>'Long-form'!BX40</f>
        <v>0</v>
      </c>
      <c r="AE39" s="1" t="str">
        <f>'Long-form'!BY40</f>
        <v>n/a</v>
      </c>
      <c r="AF39" s="1" t="str">
        <f>'Long-form'!BZ40</f>
        <v>n/a</v>
      </c>
    </row>
    <row r="40" spans="1:32">
      <c r="A40" s="1" t="str">
        <f>'Long-form'!A41</f>
        <v>SLCC38</v>
      </c>
      <c r="B40" s="1" t="str">
        <f>'Long-form'!B41</f>
        <v>De Klerk 1982</v>
      </c>
      <c r="C40" s="1">
        <f>'Long-form'!C41</f>
        <v>8</v>
      </c>
      <c r="D40" s="1" t="str">
        <f>'Long-form'!D41</f>
        <v>Pamaroang</v>
      </c>
      <c r="E40" s="10">
        <f>'Long-form'!E41</f>
        <v>-4.5748179999999996</v>
      </c>
      <c r="F40" s="10">
        <f>'Long-form'!F41</f>
        <v>119.591157</v>
      </c>
      <c r="G40" s="1">
        <f>'Long-form'!G41</f>
        <v>1</v>
      </c>
      <c r="H40" s="11">
        <f>'Long-form'!H41</f>
        <v>3770</v>
      </c>
      <c r="I40" s="11">
        <f>'Long-form'!I41</f>
        <v>92.195444572928878</v>
      </c>
      <c r="J40" s="11">
        <f>'Long-form'!J41</f>
        <v>3709.5</v>
      </c>
      <c r="K40" s="11">
        <f>'Long-form'!K41</f>
        <v>3950</v>
      </c>
      <c r="L40" s="11">
        <f>'Long-form'!L41</f>
        <v>3469</v>
      </c>
      <c r="M40" s="10" t="str">
        <f>'Long-form'!Q41</f>
        <v>n/a</v>
      </c>
      <c r="N40" s="10" t="str">
        <f>'Long-form'!R41</f>
        <v>n/a</v>
      </c>
      <c r="O40" s="10">
        <f>'Long-form'!AL41</f>
        <v>3.56</v>
      </c>
      <c r="P40" s="10">
        <f>'Long-form'!AN41</f>
        <v>0.10049875621120891</v>
      </c>
      <c r="Q40" s="10">
        <f>'Long-form'!AO41</f>
        <v>0.10049875621120891</v>
      </c>
      <c r="R40" s="1">
        <f>'Long-form'!BA41</f>
        <v>-1</v>
      </c>
      <c r="S40" s="1">
        <f>'Long-form'!BB41</f>
        <v>5</v>
      </c>
      <c r="T40" s="1" t="str">
        <f>'Long-form'!BC41</f>
        <v>marine limiting</v>
      </c>
      <c r="U40" s="1" t="str">
        <f>'Long-form'!BD41</f>
        <v>Oysters</v>
      </c>
      <c r="V40" s="1" t="str">
        <f>'Long-form'!BE41</f>
        <v>below MTL</v>
      </c>
      <c r="W40" s="10" t="str">
        <f>'Long-form'!BQ41</f>
        <v>n/a</v>
      </c>
      <c r="X40" s="10">
        <f>'Long-form'!BR41</f>
        <v>0.12288205727444508</v>
      </c>
      <c r="Y40" s="10">
        <f>'Long-form'!BS41</f>
        <v>0.12288205727444508</v>
      </c>
      <c r="Z40" s="10" t="str">
        <f>'Long-form'!BT41</f>
        <v>n/a</v>
      </c>
      <c r="AA40" s="10" t="str">
        <f>'Long-form'!BU41</f>
        <v>n/a</v>
      </c>
      <c r="AB40" s="10" t="str">
        <f>'Long-form'!BV41</f>
        <v>n/a</v>
      </c>
      <c r="AC40" s="1" t="str">
        <f>'Long-form'!BW41</f>
        <v>n/a</v>
      </c>
      <c r="AD40" s="1">
        <f>'Long-form'!BX41</f>
        <v>0</v>
      </c>
      <c r="AE40" s="1" t="str">
        <f>'Long-form'!BY41</f>
        <v>n/a</v>
      </c>
      <c r="AF40" s="1" t="str">
        <f>'Long-form'!BZ41</f>
        <v>n/a</v>
      </c>
    </row>
    <row r="41" spans="1:32">
      <c r="A41" s="1" t="str">
        <f>'Long-form'!A42</f>
        <v>SLCC39</v>
      </c>
      <c r="B41" s="1" t="str">
        <f>'Long-form'!B42</f>
        <v>De Klerk 1982</v>
      </c>
      <c r="C41" s="1">
        <f>'Long-form'!C42</f>
        <v>8</v>
      </c>
      <c r="D41" s="1" t="str">
        <f>'Long-form'!D42</f>
        <v>Tarallow</v>
      </c>
      <c r="E41" s="10">
        <f>'Long-form'!E42</f>
        <v>-5.0719830000000004</v>
      </c>
      <c r="F41" s="10">
        <f>'Long-form'!F42</f>
        <v>119.46814999999999</v>
      </c>
      <c r="G41" s="1">
        <f>'Long-form'!G42</f>
        <v>1</v>
      </c>
      <c r="H41" s="11">
        <f>'Long-form'!H42</f>
        <v>5740</v>
      </c>
      <c r="I41" s="11">
        <f>'Long-form'!I42</f>
        <v>106.30145812734649</v>
      </c>
      <c r="J41" s="11">
        <f>'Long-form'!J42</f>
        <v>6134.5</v>
      </c>
      <c r="K41" s="11">
        <f>'Long-form'!K42</f>
        <v>6360</v>
      </c>
      <c r="L41" s="11">
        <f>'Long-form'!L42</f>
        <v>5909</v>
      </c>
      <c r="M41" s="10" t="str">
        <f>'Long-form'!Q42</f>
        <v>n/a</v>
      </c>
      <c r="N41" s="10" t="str">
        <f>'Long-form'!R42</f>
        <v>n/a</v>
      </c>
      <c r="O41" s="10">
        <f>'Long-form'!AL42</f>
        <v>1.9</v>
      </c>
      <c r="P41" s="10">
        <f>'Long-form'!AN42</f>
        <v>0.10049875621120891</v>
      </c>
      <c r="Q41" s="10">
        <f>'Long-form'!AO42</f>
        <v>0.10049875621120891</v>
      </c>
      <c r="R41" s="1">
        <f>'Long-form'!BA42</f>
        <v>-1</v>
      </c>
      <c r="S41" s="1">
        <f>'Long-form'!BB42</f>
        <v>5</v>
      </c>
      <c r="T41" s="1" t="str">
        <f>'Long-form'!BC42</f>
        <v>marine limiting</v>
      </c>
      <c r="U41" s="1" t="str">
        <f>'Long-form'!BD42</f>
        <v>Shell deposit</v>
      </c>
      <c r="V41" s="1" t="str">
        <f>'Long-form'!BE42</f>
        <v>below MTL</v>
      </c>
      <c r="W41" s="10" t="str">
        <f>'Long-form'!BQ42</f>
        <v>n/a</v>
      </c>
      <c r="X41" s="10">
        <f>'Long-form'!BR42</f>
        <v>0.12288205727444508</v>
      </c>
      <c r="Y41" s="10">
        <f>'Long-form'!BS42</f>
        <v>0.12288205727444508</v>
      </c>
      <c r="Z41" s="10" t="str">
        <f>'Long-form'!BT42</f>
        <v>n/a</v>
      </c>
      <c r="AA41" s="10" t="str">
        <f>'Long-form'!BU42</f>
        <v>n/a</v>
      </c>
      <c r="AB41" s="10" t="str">
        <f>'Long-form'!BV42</f>
        <v>n/a</v>
      </c>
      <c r="AC41" s="1" t="str">
        <f>'Long-form'!BW42</f>
        <v>n/a</v>
      </c>
      <c r="AD41" s="1">
        <f>'Long-form'!BX42</f>
        <v>0</v>
      </c>
      <c r="AE41" s="1" t="str">
        <f>'Long-form'!BY42</f>
        <v>n/a</v>
      </c>
      <c r="AF41" s="1" t="str">
        <f>'Long-form'!BZ42</f>
        <v>n/a</v>
      </c>
    </row>
    <row r="42" spans="1:32">
      <c r="A42" s="1" t="str">
        <f>'Long-form'!A43</f>
        <v>SLCC40</v>
      </c>
      <c r="B42" s="1" t="str">
        <f>'Long-form'!B43</f>
        <v>De Klerk 1982</v>
      </c>
      <c r="C42" s="1">
        <f>'Long-form'!C43</f>
        <v>8</v>
      </c>
      <c r="D42" s="1" t="str">
        <f>'Long-form'!D43</f>
        <v>Puntondo</v>
      </c>
      <c r="E42" s="10">
        <f>'Long-form'!E43</f>
        <v>-5.5860609999999999</v>
      </c>
      <c r="F42" s="10">
        <f>'Long-form'!F43</f>
        <v>119.487178</v>
      </c>
      <c r="G42" s="1">
        <f>'Long-form'!G43</f>
        <v>1</v>
      </c>
      <c r="H42" s="11">
        <f>'Long-form'!H43</f>
        <v>8220</v>
      </c>
      <c r="I42" s="11">
        <f>'Long-form'!I43</f>
        <v>100</v>
      </c>
      <c r="J42" s="11">
        <f>'Long-form'!J43</f>
        <v>8738.5</v>
      </c>
      <c r="K42" s="11">
        <f>'Long-form'!K43</f>
        <v>9000</v>
      </c>
      <c r="L42" s="11">
        <f>'Long-form'!L43</f>
        <v>8477</v>
      </c>
      <c r="M42" s="10" t="str">
        <f>'Long-form'!Q43</f>
        <v>n/a</v>
      </c>
      <c r="N42" s="10" t="str">
        <f>'Long-form'!R43</f>
        <v>n/a</v>
      </c>
      <c r="O42" s="10">
        <f>'Long-form'!AL43</f>
        <v>1.53</v>
      </c>
      <c r="P42" s="10">
        <f>'Long-form'!AN43</f>
        <v>0.10049875621120891</v>
      </c>
      <c r="Q42" s="10">
        <f>'Long-form'!AO43</f>
        <v>0.10049875621120891</v>
      </c>
      <c r="R42" s="1">
        <f>'Long-form'!BA43</f>
        <v>-1</v>
      </c>
      <c r="S42" s="1">
        <f>'Long-form'!BB43</f>
        <v>5</v>
      </c>
      <c r="T42" s="1" t="str">
        <f>'Long-form'!BC43</f>
        <v>marine limiting</v>
      </c>
      <c r="U42" s="1" t="str">
        <f>'Long-form'!BD43</f>
        <v>Erosional terrace</v>
      </c>
      <c r="V42" s="1" t="str">
        <f>'Long-form'!BE43</f>
        <v>below MTL</v>
      </c>
      <c r="W42" s="10" t="str">
        <f>'Long-form'!BQ43</f>
        <v>n/a</v>
      </c>
      <c r="X42" s="10">
        <f>'Long-form'!BR43</f>
        <v>0.12288205727444508</v>
      </c>
      <c r="Y42" s="10">
        <f>'Long-form'!BS43</f>
        <v>0.12288205727444508</v>
      </c>
      <c r="Z42" s="10" t="str">
        <f>'Long-form'!BT43</f>
        <v>n/a</v>
      </c>
      <c r="AA42" s="10" t="str">
        <f>'Long-form'!BU43</f>
        <v>n/a</v>
      </c>
      <c r="AB42" s="10" t="str">
        <f>'Long-form'!BV43</f>
        <v>n/a</v>
      </c>
      <c r="AC42" s="1" t="str">
        <f>'Long-form'!BW43</f>
        <v>n/a</v>
      </c>
      <c r="AD42" s="1">
        <f>'Long-form'!BX43</f>
        <v>0</v>
      </c>
      <c r="AE42" s="1" t="str">
        <f>'Long-form'!BY43</f>
        <v>n/a</v>
      </c>
      <c r="AF42" s="1" t="str">
        <f>'Long-form'!BZ43</f>
        <v>n/a</v>
      </c>
    </row>
    <row r="43" spans="1:32">
      <c r="A43" s="1" t="str">
        <f>'Long-form'!A44</f>
        <v>SLCC41</v>
      </c>
      <c r="B43" s="1" t="str">
        <f>'Long-form'!B44</f>
        <v>Stattegger et al. 2013</v>
      </c>
      <c r="C43" s="1">
        <f>'Long-form'!C44</f>
        <v>8</v>
      </c>
      <c r="D43" s="1" t="str">
        <f>'Long-form'!D44</f>
        <v>Son Hài</v>
      </c>
      <c r="E43" s="10">
        <f>'Long-form'!E44</f>
        <v>11.4</v>
      </c>
      <c r="F43" s="10">
        <f>'Long-form'!F44</f>
        <v>109</v>
      </c>
      <c r="G43" s="1">
        <f>'Long-form'!G44</f>
        <v>1</v>
      </c>
      <c r="H43" s="11">
        <f>'Long-form'!H44</f>
        <v>1005</v>
      </c>
      <c r="I43" s="11">
        <f>'Long-form'!I44</f>
        <v>25</v>
      </c>
      <c r="J43" s="11">
        <f>'Long-form'!J44</f>
        <v>600</v>
      </c>
      <c r="K43" s="11">
        <f>'Long-form'!K44</f>
        <v>669</v>
      </c>
      <c r="L43" s="11">
        <f>'Long-form'!L44</f>
        <v>531</v>
      </c>
      <c r="M43" s="10" t="str">
        <f>'Long-form'!Q44</f>
        <v>n/a</v>
      </c>
      <c r="N43" s="10" t="str">
        <f>'Long-form'!R44</f>
        <v>n/a</v>
      </c>
      <c r="O43" s="10">
        <f>'Long-form'!AL44</f>
        <v>0.87</v>
      </c>
      <c r="P43" s="10">
        <f>'Long-form'!AN44</f>
        <v>0.10099504938362079</v>
      </c>
      <c r="Q43" s="10">
        <f>'Long-form'!AO44</f>
        <v>0.10099504938362079</v>
      </c>
      <c r="R43" s="1">
        <f>'Long-form'!BA44</f>
        <v>0</v>
      </c>
      <c r="S43" s="1">
        <f>'Long-form'!BB44</f>
        <v>6</v>
      </c>
      <c r="T43" s="1" t="str">
        <f>'Long-form'!BC44</f>
        <v>Intertidal beachrock</v>
      </c>
      <c r="U43" s="1" t="str">
        <f>'Long-form'!BD44</f>
        <v>Stratigraphy and cementation</v>
      </c>
      <c r="V43" s="1" t="str">
        <f>'Long-form'!BE44</f>
        <v>HAT to MLLW</v>
      </c>
      <c r="W43" s="10">
        <f>'Long-form'!BQ44</f>
        <v>0.67994354787099998</v>
      </c>
      <c r="X43" s="10">
        <f>'Long-form'!BR44</f>
        <v>0.8011316267320957</v>
      </c>
      <c r="Y43" s="10">
        <f>'Long-form'!BS44</f>
        <v>0.8011316267320957</v>
      </c>
      <c r="Z43" s="10" t="str">
        <f>'Long-form'!BT44</f>
        <v>n/a</v>
      </c>
      <c r="AA43" s="10" t="str">
        <f>'Long-form'!BU44</f>
        <v>n/a</v>
      </c>
      <c r="AB43" s="10" t="str">
        <f>'Long-form'!BV44</f>
        <v>n/a</v>
      </c>
      <c r="AC43" s="1" t="str">
        <f>'Long-form'!BW44</f>
        <v>n/a</v>
      </c>
      <c r="AD43" s="1">
        <f>'Long-form'!BX44</f>
        <v>0</v>
      </c>
      <c r="AE43" s="1" t="str">
        <f>'Long-form'!BY44</f>
        <v>n/a</v>
      </c>
      <c r="AF43" s="1" t="str">
        <f>'Long-form'!BZ44</f>
        <v>n/a</v>
      </c>
    </row>
    <row r="44" spans="1:32">
      <c r="A44" s="1" t="str">
        <f>'Long-form'!A45</f>
        <v>SLCC42</v>
      </c>
      <c r="B44" s="1" t="str">
        <f>'Long-form'!B45</f>
        <v>Stattegger et al. 2013</v>
      </c>
      <c r="C44" s="1">
        <f>'Long-form'!C45</f>
        <v>8</v>
      </c>
      <c r="D44" s="1" t="str">
        <f>'Long-form'!D45</f>
        <v>Son Hài</v>
      </c>
      <c r="E44" s="10">
        <f>'Long-form'!E45</f>
        <v>11.4</v>
      </c>
      <c r="F44" s="10">
        <f>'Long-form'!F45</f>
        <v>109</v>
      </c>
      <c r="G44" s="1">
        <f>'Long-form'!G45</f>
        <v>1</v>
      </c>
      <c r="H44" s="11">
        <f>'Long-form'!H45</f>
        <v>1095</v>
      </c>
      <c r="I44" s="11">
        <f>'Long-form'!I45</f>
        <v>35</v>
      </c>
      <c r="J44" s="11">
        <f>'Long-form'!J45</f>
        <v>689</v>
      </c>
      <c r="K44" s="11">
        <f>'Long-form'!K45</f>
        <v>781</v>
      </c>
      <c r="L44" s="11">
        <f>'Long-form'!L45</f>
        <v>597</v>
      </c>
      <c r="M44" s="10" t="str">
        <f>'Long-form'!Q45</f>
        <v>n/a</v>
      </c>
      <c r="N44" s="10" t="str">
        <f>'Long-form'!R45</f>
        <v>n/a</v>
      </c>
      <c r="O44" s="10">
        <f>'Long-form'!AL45</f>
        <v>0.89</v>
      </c>
      <c r="P44" s="10">
        <f>'Long-form'!AN45</f>
        <v>0.10099504938362079</v>
      </c>
      <c r="Q44" s="10">
        <f>'Long-form'!AO45</f>
        <v>0.10099504938362079</v>
      </c>
      <c r="R44" s="1">
        <f>'Long-form'!BA45</f>
        <v>0</v>
      </c>
      <c r="S44" s="1">
        <f>'Long-form'!BB45</f>
        <v>6</v>
      </c>
      <c r="T44" s="1" t="str">
        <f>'Long-form'!BC45</f>
        <v>Intertidal beachrock</v>
      </c>
      <c r="U44" s="1" t="str">
        <f>'Long-form'!BD45</f>
        <v>Stratigraphy and cementation</v>
      </c>
      <c r="V44" s="1" t="str">
        <f>'Long-form'!BE45</f>
        <v>HAT to MLLW</v>
      </c>
      <c r="W44" s="10">
        <f>'Long-form'!BQ45</f>
        <v>0.69994354787099999</v>
      </c>
      <c r="X44" s="10">
        <f>'Long-form'!BR45</f>
        <v>0.8011316267320957</v>
      </c>
      <c r="Y44" s="10">
        <f>'Long-form'!BS45</f>
        <v>0.8011316267320957</v>
      </c>
      <c r="Z44" s="10" t="str">
        <f>'Long-form'!BT45</f>
        <v>n/a</v>
      </c>
      <c r="AA44" s="10" t="str">
        <f>'Long-form'!BU45</f>
        <v>n/a</v>
      </c>
      <c r="AB44" s="10" t="str">
        <f>'Long-form'!BV45</f>
        <v>n/a</v>
      </c>
      <c r="AC44" s="1" t="str">
        <f>'Long-form'!BW45</f>
        <v>n/a</v>
      </c>
      <c r="AD44" s="1">
        <f>'Long-form'!BX45</f>
        <v>0</v>
      </c>
      <c r="AE44" s="1" t="str">
        <f>'Long-form'!BY45</f>
        <v>n/a</v>
      </c>
      <c r="AF44" s="1" t="str">
        <f>'Long-form'!BZ45</f>
        <v>n/a</v>
      </c>
    </row>
    <row r="45" spans="1:32">
      <c r="A45" s="1" t="str">
        <f>'Long-form'!A46</f>
        <v>SLCC43</v>
      </c>
      <c r="B45" s="1" t="str">
        <f>'Long-form'!B46</f>
        <v>Stattegger et al. 2013</v>
      </c>
      <c r="C45" s="1">
        <f>'Long-form'!C46</f>
        <v>8</v>
      </c>
      <c r="D45" s="1" t="str">
        <f>'Long-form'!D46</f>
        <v>Son Hài</v>
      </c>
      <c r="E45" s="10">
        <f>'Long-form'!E46</f>
        <v>11.4</v>
      </c>
      <c r="F45" s="10">
        <f>'Long-form'!F46</f>
        <v>109</v>
      </c>
      <c r="G45" s="1">
        <f>'Long-form'!G46</f>
        <v>1</v>
      </c>
      <c r="H45" s="11">
        <f>'Long-form'!H46</f>
        <v>1570</v>
      </c>
      <c r="I45" s="11">
        <f>'Long-form'!I46</f>
        <v>25</v>
      </c>
      <c r="J45" s="11">
        <f>'Long-form'!J46</f>
        <v>1157</v>
      </c>
      <c r="K45" s="11">
        <f>'Long-form'!K46</f>
        <v>1257</v>
      </c>
      <c r="L45" s="11">
        <f>'Long-form'!L46</f>
        <v>1057</v>
      </c>
      <c r="M45" s="10" t="str">
        <f>'Long-form'!Q46</f>
        <v>n/a</v>
      </c>
      <c r="N45" s="10" t="str">
        <f>'Long-form'!R46</f>
        <v>n/a</v>
      </c>
      <c r="O45" s="10">
        <f>'Long-form'!AL46</f>
        <v>0.89</v>
      </c>
      <c r="P45" s="10">
        <f>'Long-form'!AN46</f>
        <v>0.10099504938362079</v>
      </c>
      <c r="Q45" s="10">
        <f>'Long-form'!AO46</f>
        <v>0.10099504938362079</v>
      </c>
      <c r="R45" s="1">
        <f>'Long-form'!BA46</f>
        <v>0</v>
      </c>
      <c r="S45" s="1">
        <f>'Long-form'!BB46</f>
        <v>6</v>
      </c>
      <c r="T45" s="1" t="str">
        <f>'Long-form'!BC46</f>
        <v>Intertidal beachrock</v>
      </c>
      <c r="U45" s="1" t="str">
        <f>'Long-form'!BD46</f>
        <v>Stratigraphy and cementation</v>
      </c>
      <c r="V45" s="1" t="str">
        <f>'Long-form'!BE46</f>
        <v>HAT to MLLW</v>
      </c>
      <c r="W45" s="10">
        <f>'Long-form'!BQ46</f>
        <v>0.69994354787099999</v>
      </c>
      <c r="X45" s="10">
        <f>'Long-form'!BR46</f>
        <v>0.8011316267320957</v>
      </c>
      <c r="Y45" s="10">
        <f>'Long-form'!BS46</f>
        <v>0.8011316267320957</v>
      </c>
      <c r="Z45" s="10" t="str">
        <f>'Long-form'!BT46</f>
        <v>n/a</v>
      </c>
      <c r="AA45" s="10" t="str">
        <f>'Long-form'!BU46</f>
        <v>n/a</v>
      </c>
      <c r="AB45" s="10" t="str">
        <f>'Long-form'!BV46</f>
        <v>n/a</v>
      </c>
      <c r="AC45" s="1" t="str">
        <f>'Long-form'!BW46</f>
        <v>n/a</v>
      </c>
      <c r="AD45" s="1">
        <f>'Long-form'!BX46</f>
        <v>0</v>
      </c>
      <c r="AE45" s="1" t="str">
        <f>'Long-form'!BY46</f>
        <v>n/a</v>
      </c>
      <c r="AF45" s="1" t="str">
        <f>'Long-form'!BZ46</f>
        <v>n/a</v>
      </c>
    </row>
    <row r="46" spans="1:32">
      <c r="A46" s="1" t="str">
        <f>'Long-form'!A47</f>
        <v>SLCC44</v>
      </c>
      <c r="B46" s="1" t="str">
        <f>'Long-form'!B47</f>
        <v>Stattegger et al. 2013</v>
      </c>
      <c r="C46" s="1">
        <f>'Long-form'!C47</f>
        <v>8</v>
      </c>
      <c r="D46" s="1" t="str">
        <f>'Long-form'!D47</f>
        <v>Cà Ná 1</v>
      </c>
      <c r="E46" s="10">
        <f>'Long-form'!E47</f>
        <v>11.316667000000001</v>
      </c>
      <c r="F46" s="10">
        <f>'Long-form'!F47</f>
        <v>108.86666700000001</v>
      </c>
      <c r="G46" s="1">
        <f>'Long-form'!G47</f>
        <v>1</v>
      </c>
      <c r="H46" s="11">
        <f>'Long-form'!H47</f>
        <v>5420</v>
      </c>
      <c r="I46" s="11">
        <f>'Long-form'!I47</f>
        <v>30</v>
      </c>
      <c r="J46" s="11">
        <f>'Long-form'!J47</f>
        <v>5813.5</v>
      </c>
      <c r="K46" s="11">
        <f>'Long-form'!K47</f>
        <v>5921</v>
      </c>
      <c r="L46" s="11">
        <f>'Long-form'!L47</f>
        <v>5706</v>
      </c>
      <c r="M46" s="10" t="str">
        <f>'Long-form'!Q47</f>
        <v>n/a</v>
      </c>
      <c r="N46" s="10" t="str">
        <f>'Long-form'!R47</f>
        <v>n/a</v>
      </c>
      <c r="O46" s="10">
        <f>'Long-form'!AL47</f>
        <v>1.17</v>
      </c>
      <c r="P46" s="10">
        <f>'Long-form'!AN47</f>
        <v>0.10099504938362079</v>
      </c>
      <c r="Q46" s="10">
        <f>'Long-form'!AO47</f>
        <v>0.10099504938362079</v>
      </c>
      <c r="R46" s="1">
        <f>'Long-form'!BA47</f>
        <v>-1</v>
      </c>
      <c r="S46" s="1">
        <f>'Long-form'!BB47</f>
        <v>6</v>
      </c>
      <c r="T46" s="1" t="str">
        <f>'Long-form'!BC47</f>
        <v>marine limiting</v>
      </c>
      <c r="U46" s="1" t="str">
        <f>'Long-form'!BD47</f>
        <v>Subtidal beachrock</v>
      </c>
      <c r="V46" s="1" t="str">
        <f>'Long-form'!BE47</f>
        <v>below MTL</v>
      </c>
      <c r="W46" s="10" t="str">
        <f>'Long-form'!BQ47</f>
        <v>n/a</v>
      </c>
      <c r="X46" s="10">
        <f>'Long-form'!BR47</f>
        <v>0.12328828005937954</v>
      </c>
      <c r="Y46" s="10">
        <f>'Long-form'!BS47</f>
        <v>0.12328828005937954</v>
      </c>
      <c r="Z46" s="10" t="str">
        <f>'Long-form'!BT47</f>
        <v>n/a</v>
      </c>
      <c r="AA46" s="10" t="str">
        <f>'Long-form'!BU47</f>
        <v>n/a</v>
      </c>
      <c r="AB46" s="10" t="str">
        <f>'Long-form'!BV47</f>
        <v>n/a</v>
      </c>
      <c r="AC46" s="1" t="str">
        <f>'Long-form'!BW47</f>
        <v>n/a</v>
      </c>
      <c r="AD46" s="1">
        <f>'Long-form'!BX47</f>
        <v>0</v>
      </c>
      <c r="AE46" s="1" t="str">
        <f>'Long-form'!BY47</f>
        <v>n/a</v>
      </c>
      <c r="AF46" s="1" t="str">
        <f>'Long-form'!BZ47</f>
        <v>n/a</v>
      </c>
    </row>
    <row r="47" spans="1:32">
      <c r="A47" s="1" t="str">
        <f>'Long-form'!A48</f>
        <v>SLCC45</v>
      </c>
      <c r="B47" s="1" t="str">
        <f>'Long-form'!B48</f>
        <v>Stattegger et al. 2013</v>
      </c>
      <c r="C47" s="1">
        <f>'Long-form'!C48</f>
        <v>8</v>
      </c>
      <c r="D47" s="1" t="str">
        <f>'Long-form'!D48</f>
        <v>Cà Ná 1</v>
      </c>
      <c r="E47" s="10">
        <f>'Long-form'!E48</f>
        <v>11.316667000000001</v>
      </c>
      <c r="F47" s="10">
        <f>'Long-form'!F48</f>
        <v>108.86666700000001</v>
      </c>
      <c r="G47" s="1">
        <f>'Long-form'!G48</f>
        <v>1</v>
      </c>
      <c r="H47" s="11">
        <f>'Long-form'!H48</f>
        <v>5650</v>
      </c>
      <c r="I47" s="11">
        <f>'Long-form'!I48</f>
        <v>40</v>
      </c>
      <c r="J47" s="11">
        <f>'Long-form'!J48</f>
        <v>6074</v>
      </c>
      <c r="K47" s="11">
        <f>'Long-form'!K48</f>
        <v>6210</v>
      </c>
      <c r="L47" s="11">
        <f>'Long-form'!L48</f>
        <v>5938</v>
      </c>
      <c r="M47" s="10" t="str">
        <f>'Long-form'!Q48</f>
        <v>n/a</v>
      </c>
      <c r="N47" s="10" t="str">
        <f>'Long-form'!R48</f>
        <v>n/a</v>
      </c>
      <c r="O47" s="10">
        <f>'Long-form'!AL48</f>
        <v>1.22</v>
      </c>
      <c r="P47" s="10">
        <f>'Long-form'!AN48</f>
        <v>0.10099504938362079</v>
      </c>
      <c r="Q47" s="10">
        <f>'Long-form'!AO48</f>
        <v>0.10099504938362079</v>
      </c>
      <c r="R47" s="1">
        <f>'Long-form'!BA48</f>
        <v>-1</v>
      </c>
      <c r="S47" s="1">
        <f>'Long-form'!BB48</f>
        <v>6</v>
      </c>
      <c r="T47" s="1" t="str">
        <f>'Long-form'!BC48</f>
        <v>marine limiting</v>
      </c>
      <c r="U47" s="1" t="str">
        <f>'Long-form'!BD48</f>
        <v>Subtidal beachrock</v>
      </c>
      <c r="V47" s="1" t="str">
        <f>'Long-form'!BE48</f>
        <v>below MTL</v>
      </c>
      <c r="W47" s="10" t="str">
        <f>'Long-form'!BQ48</f>
        <v>n/a</v>
      </c>
      <c r="X47" s="10">
        <f>'Long-form'!BR48</f>
        <v>0.12328828005937954</v>
      </c>
      <c r="Y47" s="10">
        <f>'Long-form'!BS48</f>
        <v>0.12328828005937954</v>
      </c>
      <c r="Z47" s="10" t="str">
        <f>'Long-form'!BT48</f>
        <v>n/a</v>
      </c>
      <c r="AA47" s="10" t="str">
        <f>'Long-form'!BU48</f>
        <v>n/a</v>
      </c>
      <c r="AB47" s="10" t="str">
        <f>'Long-form'!BV48</f>
        <v>n/a</v>
      </c>
      <c r="AC47" s="1" t="str">
        <f>'Long-form'!BW48</f>
        <v>n/a</v>
      </c>
      <c r="AD47" s="1">
        <f>'Long-form'!BX48</f>
        <v>0</v>
      </c>
      <c r="AE47" s="1" t="str">
        <f>'Long-form'!BY48</f>
        <v>n/a</v>
      </c>
      <c r="AF47" s="1" t="str">
        <f>'Long-form'!BZ48</f>
        <v>n/a</v>
      </c>
    </row>
    <row r="48" spans="1:32">
      <c r="A48" s="1" t="str">
        <f>'Long-form'!A49</f>
        <v>SLCC46</v>
      </c>
      <c r="B48" s="1" t="str">
        <f>'Long-form'!B49</f>
        <v>Stattegger et al. 2013</v>
      </c>
      <c r="C48" s="1">
        <f>'Long-form'!C49</f>
        <v>8</v>
      </c>
      <c r="D48" s="1" t="str">
        <f>'Long-form'!D49</f>
        <v>Cà Ná 1</v>
      </c>
      <c r="E48" s="10">
        <f>'Long-form'!E49</f>
        <v>11.316667000000001</v>
      </c>
      <c r="F48" s="10">
        <f>'Long-form'!F49</f>
        <v>108.86666700000001</v>
      </c>
      <c r="G48" s="1">
        <f>'Long-form'!G49</f>
        <v>1</v>
      </c>
      <c r="H48" s="11">
        <f>'Long-form'!H49</f>
        <v>6655</v>
      </c>
      <c r="I48" s="11">
        <f>'Long-form'!I49</f>
        <v>40</v>
      </c>
      <c r="J48" s="11">
        <f>'Long-form'!J49</f>
        <v>7211.5</v>
      </c>
      <c r="K48" s="11">
        <f>'Long-form'!K49</f>
        <v>7337</v>
      </c>
      <c r="L48" s="11">
        <f>'Long-form'!L49</f>
        <v>7086</v>
      </c>
      <c r="M48" s="10" t="str">
        <f>'Long-form'!Q49</f>
        <v>n/a</v>
      </c>
      <c r="N48" s="10" t="str">
        <f>'Long-form'!R49</f>
        <v>n/a</v>
      </c>
      <c r="O48" s="10">
        <f>'Long-form'!AL49</f>
        <v>1.47</v>
      </c>
      <c r="P48" s="10">
        <f>'Long-form'!AN49</f>
        <v>0.10099504938362079</v>
      </c>
      <c r="Q48" s="10">
        <f>'Long-form'!AO49</f>
        <v>0.10099504938362079</v>
      </c>
      <c r="R48" s="1">
        <f>'Long-form'!BA49</f>
        <v>1</v>
      </c>
      <c r="S48" s="1">
        <f>'Long-form'!BB49</f>
        <v>9</v>
      </c>
      <c r="T48" s="1" t="str">
        <f>'Long-form'!BC49</f>
        <v>terrestrial limiting</v>
      </c>
      <c r="U48" s="1" t="str">
        <f>'Long-form'!BD49</f>
        <v>Beach ridge</v>
      </c>
      <c r="V48" s="1" t="str">
        <f>'Long-form'!BE49</f>
        <v>above MTL</v>
      </c>
      <c r="W48" s="10" t="str">
        <f>'Long-form'!BQ49</f>
        <v>n/a</v>
      </c>
      <c r="X48" s="10">
        <f>'Long-form'!BR49</f>
        <v>0.12328828005937954</v>
      </c>
      <c r="Y48" s="10">
        <f>'Long-form'!BS49</f>
        <v>0.12328828005937954</v>
      </c>
      <c r="Z48" s="10" t="str">
        <f>'Long-form'!BT49</f>
        <v>n/a</v>
      </c>
      <c r="AA48" s="10" t="str">
        <f>'Long-form'!BU49</f>
        <v>n/a</v>
      </c>
      <c r="AB48" s="10" t="str">
        <f>'Long-form'!BV49</f>
        <v>n/a</v>
      </c>
      <c r="AC48" s="1" t="str">
        <f>'Long-form'!BW49</f>
        <v>n/a</v>
      </c>
      <c r="AD48" s="1">
        <f>'Long-form'!BX49</f>
        <v>0</v>
      </c>
      <c r="AE48" s="1" t="str">
        <f>'Long-form'!BY49</f>
        <v>n/a</v>
      </c>
      <c r="AF48" s="1" t="str">
        <f>'Long-form'!BZ49</f>
        <v>n/a</v>
      </c>
    </row>
    <row r="49" spans="1:32">
      <c r="A49" s="1" t="str">
        <f>'Long-form'!A50</f>
        <v>SLCC47</v>
      </c>
      <c r="B49" s="1" t="str">
        <f>'Long-form'!B50</f>
        <v>Stattegger et al. 2013</v>
      </c>
      <c r="C49" s="1">
        <f>'Long-form'!C50</f>
        <v>8</v>
      </c>
      <c r="D49" s="1" t="str">
        <f>'Long-form'!D50</f>
        <v>Cà Ná 2</v>
      </c>
      <c r="E49" s="10">
        <f>'Long-form'!E50</f>
        <v>11.333333</v>
      </c>
      <c r="F49" s="10">
        <f>'Long-form'!F50</f>
        <v>108.833333</v>
      </c>
      <c r="G49" s="1">
        <f>'Long-form'!G50</f>
        <v>1</v>
      </c>
      <c r="H49" s="11">
        <f>'Long-form'!H50</f>
        <v>3325</v>
      </c>
      <c r="I49" s="11">
        <f>'Long-form'!I50</f>
        <v>30</v>
      </c>
      <c r="J49" s="11">
        <f>'Long-form'!J50</f>
        <v>3207.5</v>
      </c>
      <c r="K49" s="11">
        <f>'Long-form'!K50</f>
        <v>3339</v>
      </c>
      <c r="L49" s="11">
        <f>'Long-form'!L50</f>
        <v>3076</v>
      </c>
      <c r="M49" s="10" t="str">
        <f>'Long-form'!Q50</f>
        <v>n/a</v>
      </c>
      <c r="N49" s="10" t="str">
        <f>'Long-form'!R50</f>
        <v>n/a</v>
      </c>
      <c r="O49" s="10">
        <f>'Long-form'!AL50</f>
        <v>0.61</v>
      </c>
      <c r="P49" s="10">
        <f>'Long-form'!AN50</f>
        <v>0.10099504938362079</v>
      </c>
      <c r="Q49" s="10">
        <f>'Long-form'!AO50</f>
        <v>0.10099504938362079</v>
      </c>
      <c r="R49" s="1">
        <f>'Long-form'!BA50</f>
        <v>-1</v>
      </c>
      <c r="S49" s="1">
        <f>'Long-form'!BB50</f>
        <v>6</v>
      </c>
      <c r="T49" s="1" t="str">
        <f>'Long-form'!BC50</f>
        <v>marine limiting</v>
      </c>
      <c r="U49" s="1" t="str">
        <f>'Long-form'!BD50</f>
        <v>Subtidal beachrock</v>
      </c>
      <c r="V49" s="1" t="str">
        <f>'Long-form'!BE50</f>
        <v>below MTL</v>
      </c>
      <c r="W49" s="10" t="str">
        <f>'Long-form'!BQ50</f>
        <v>n/a</v>
      </c>
      <c r="X49" s="10">
        <f>'Long-form'!BR50</f>
        <v>0.12328828005937954</v>
      </c>
      <c r="Y49" s="10">
        <f>'Long-form'!BS50</f>
        <v>0.12328828005937954</v>
      </c>
      <c r="Z49" s="10" t="str">
        <f>'Long-form'!BT50</f>
        <v>n/a</v>
      </c>
      <c r="AA49" s="10" t="str">
        <f>'Long-form'!BU50</f>
        <v>n/a</v>
      </c>
      <c r="AB49" s="10" t="str">
        <f>'Long-form'!BV50</f>
        <v>n/a</v>
      </c>
      <c r="AC49" s="1" t="str">
        <f>'Long-form'!BW50</f>
        <v>n/a</v>
      </c>
      <c r="AD49" s="1">
        <f>'Long-form'!BX50</f>
        <v>0</v>
      </c>
      <c r="AE49" s="1" t="str">
        <f>'Long-form'!BY50</f>
        <v>n/a</v>
      </c>
      <c r="AF49" s="1" t="str">
        <f>'Long-form'!BZ50</f>
        <v>n/a</v>
      </c>
    </row>
    <row r="50" spans="1:32">
      <c r="A50" s="1" t="str">
        <f>'Long-form'!A51</f>
        <v>SLCC48</v>
      </c>
      <c r="B50" s="1" t="str">
        <f>'Long-form'!B51</f>
        <v>Stattegger et al. 2013</v>
      </c>
      <c r="C50" s="1">
        <f>'Long-form'!C51</f>
        <v>8</v>
      </c>
      <c r="D50" s="1" t="str">
        <f>'Long-form'!D51</f>
        <v>Cà Ná 2</v>
      </c>
      <c r="E50" s="10">
        <f>'Long-form'!E51</f>
        <v>11.333333</v>
      </c>
      <c r="F50" s="10">
        <f>'Long-form'!F51</f>
        <v>108.833333</v>
      </c>
      <c r="G50" s="1">
        <f>'Long-form'!G51</f>
        <v>1</v>
      </c>
      <c r="H50" s="11">
        <f>'Long-form'!H51</f>
        <v>3615</v>
      </c>
      <c r="I50" s="11">
        <f>'Long-form'!I51</f>
        <v>25</v>
      </c>
      <c r="J50" s="11">
        <f>'Long-form'!J51</f>
        <v>3554</v>
      </c>
      <c r="K50" s="11">
        <f>'Long-form'!K51</f>
        <v>3670</v>
      </c>
      <c r="L50" s="11">
        <f>'Long-form'!L51</f>
        <v>3438</v>
      </c>
      <c r="M50" s="10" t="str">
        <f>'Long-form'!Q51</f>
        <v>n/a</v>
      </c>
      <c r="N50" s="10" t="str">
        <f>'Long-form'!R51</f>
        <v>n/a</v>
      </c>
      <c r="O50" s="10">
        <f>'Long-form'!AL51</f>
        <v>0.71</v>
      </c>
      <c r="P50" s="10">
        <f>'Long-form'!AN51</f>
        <v>0.10099504938362079</v>
      </c>
      <c r="Q50" s="10">
        <f>'Long-form'!AO51</f>
        <v>0.10099504938362079</v>
      </c>
      <c r="R50" s="1">
        <f>'Long-form'!BA51</f>
        <v>-1</v>
      </c>
      <c r="S50" s="1">
        <f>'Long-form'!BB51</f>
        <v>6</v>
      </c>
      <c r="T50" s="1" t="str">
        <f>'Long-form'!BC51</f>
        <v>marine limiting</v>
      </c>
      <c r="U50" s="1" t="str">
        <f>'Long-form'!BD51</f>
        <v>Subtidal beachrock</v>
      </c>
      <c r="V50" s="1" t="str">
        <f>'Long-form'!BE51</f>
        <v>below MTL</v>
      </c>
      <c r="W50" s="10" t="str">
        <f>'Long-form'!BQ51</f>
        <v>n/a</v>
      </c>
      <c r="X50" s="10">
        <f>'Long-form'!BR51</f>
        <v>0.12328828005937954</v>
      </c>
      <c r="Y50" s="10">
        <f>'Long-form'!BS51</f>
        <v>0.12328828005937954</v>
      </c>
      <c r="Z50" s="10" t="str">
        <f>'Long-form'!BT51</f>
        <v>n/a</v>
      </c>
      <c r="AA50" s="10" t="str">
        <f>'Long-form'!BU51</f>
        <v>n/a</v>
      </c>
      <c r="AB50" s="10" t="str">
        <f>'Long-form'!BV51</f>
        <v>n/a</v>
      </c>
      <c r="AC50" s="1" t="str">
        <f>'Long-form'!BW51</f>
        <v>n/a</v>
      </c>
      <c r="AD50" s="1">
        <f>'Long-form'!BX51</f>
        <v>0</v>
      </c>
      <c r="AE50" s="1" t="str">
        <f>'Long-form'!BY51</f>
        <v>n/a</v>
      </c>
      <c r="AF50" s="1" t="str">
        <f>'Long-form'!BZ51</f>
        <v>n/a</v>
      </c>
    </row>
    <row r="51" spans="1:32">
      <c r="A51" s="1" t="str">
        <f>'Long-form'!A52</f>
        <v>SLCC49</v>
      </c>
      <c r="B51" s="1" t="str">
        <f>'Long-form'!B52</f>
        <v>Stattegger et al. 2013</v>
      </c>
      <c r="C51" s="1">
        <f>'Long-form'!C52</f>
        <v>8</v>
      </c>
      <c r="D51" s="1" t="str">
        <f>'Long-form'!D52</f>
        <v>Cà Ná 2</v>
      </c>
      <c r="E51" s="10">
        <f>'Long-form'!E52</f>
        <v>11.333333</v>
      </c>
      <c r="F51" s="10">
        <f>'Long-form'!F52</f>
        <v>108.833333</v>
      </c>
      <c r="G51" s="1">
        <f>'Long-form'!G52</f>
        <v>1</v>
      </c>
      <c r="H51" s="11">
        <f>'Long-form'!H52</f>
        <v>3745</v>
      </c>
      <c r="I51" s="11">
        <f>'Long-form'!I52</f>
        <v>30</v>
      </c>
      <c r="J51" s="11">
        <f>'Long-form'!J52</f>
        <v>3710</v>
      </c>
      <c r="K51" s="11">
        <f>'Long-form'!K52</f>
        <v>3837</v>
      </c>
      <c r="L51" s="11">
        <f>'Long-form'!L52</f>
        <v>3583</v>
      </c>
      <c r="M51" s="10" t="str">
        <f>'Long-form'!Q52</f>
        <v>n/a</v>
      </c>
      <c r="N51" s="10" t="str">
        <f>'Long-form'!R52</f>
        <v>n/a</v>
      </c>
      <c r="O51" s="10">
        <f>'Long-form'!AL52</f>
        <v>1.22</v>
      </c>
      <c r="P51" s="10">
        <f>'Long-form'!AN52</f>
        <v>0.10099504938362079</v>
      </c>
      <c r="Q51" s="10">
        <f>'Long-form'!AO52</f>
        <v>0.10099504938362079</v>
      </c>
      <c r="R51" s="1">
        <f>'Long-form'!BA52</f>
        <v>-1</v>
      </c>
      <c r="S51" s="1">
        <f>'Long-form'!BB52</f>
        <v>6</v>
      </c>
      <c r="T51" s="1" t="str">
        <f>'Long-form'!BC52</f>
        <v>marine limiting</v>
      </c>
      <c r="U51" s="1" t="str">
        <f>'Long-form'!BD52</f>
        <v>Subtidal beachrock</v>
      </c>
      <c r="V51" s="1" t="str">
        <f>'Long-form'!BE52</f>
        <v>below MTL</v>
      </c>
      <c r="W51" s="10" t="str">
        <f>'Long-form'!BQ52</f>
        <v>n/a</v>
      </c>
      <c r="X51" s="10">
        <f>'Long-form'!BR52</f>
        <v>0.12328828005937954</v>
      </c>
      <c r="Y51" s="10">
        <f>'Long-form'!BS52</f>
        <v>0.12328828005937954</v>
      </c>
      <c r="Z51" s="10" t="str">
        <f>'Long-form'!BT52</f>
        <v>n/a</v>
      </c>
      <c r="AA51" s="10" t="str">
        <f>'Long-form'!BU52</f>
        <v>n/a</v>
      </c>
      <c r="AB51" s="10" t="str">
        <f>'Long-form'!BV52</f>
        <v>n/a</v>
      </c>
      <c r="AC51" s="1" t="str">
        <f>'Long-form'!BW52</f>
        <v>n/a</v>
      </c>
      <c r="AD51" s="1">
        <f>'Long-form'!BX52</f>
        <v>0</v>
      </c>
      <c r="AE51" s="1" t="str">
        <f>'Long-form'!BY52</f>
        <v>n/a</v>
      </c>
      <c r="AF51" s="1" t="str">
        <f>'Long-form'!BZ52</f>
        <v>n/a</v>
      </c>
    </row>
    <row r="52" spans="1:32">
      <c r="A52" s="1" t="str">
        <f>'Long-form'!A53</f>
        <v>SLCC50</v>
      </c>
      <c r="B52" s="1" t="str">
        <f>'Long-form'!B53</f>
        <v>Stattegger et al. 2013</v>
      </c>
      <c r="C52" s="1">
        <f>'Long-form'!C53</f>
        <v>8</v>
      </c>
      <c r="D52" s="1" t="str">
        <f>'Long-form'!D53</f>
        <v>Cà Ná 2</v>
      </c>
      <c r="E52" s="10">
        <f>'Long-form'!E53</f>
        <v>11.333333</v>
      </c>
      <c r="F52" s="10">
        <f>'Long-form'!F53</f>
        <v>108.833333</v>
      </c>
      <c r="G52" s="1">
        <f>'Long-form'!G53</f>
        <v>1</v>
      </c>
      <c r="H52" s="11">
        <f>'Long-form'!H53</f>
        <v>6160</v>
      </c>
      <c r="I52" s="11">
        <f>'Long-form'!I53</f>
        <v>35</v>
      </c>
      <c r="J52" s="11">
        <f>'Long-form'!J53</f>
        <v>6619.5</v>
      </c>
      <c r="K52" s="11">
        <f>'Long-form'!K53</f>
        <v>6748</v>
      </c>
      <c r="L52" s="11">
        <f>'Long-form'!L53</f>
        <v>6491</v>
      </c>
      <c r="M52" s="10" t="str">
        <f>'Long-form'!Q53</f>
        <v>n/a</v>
      </c>
      <c r="N52" s="10" t="str">
        <f>'Long-form'!R53</f>
        <v>n/a</v>
      </c>
      <c r="O52" s="10">
        <f>'Long-form'!AL53</f>
        <v>1.45</v>
      </c>
      <c r="P52" s="10">
        <f>'Long-form'!AN53</f>
        <v>0.10099504938362079</v>
      </c>
      <c r="Q52" s="10">
        <f>'Long-form'!AO53</f>
        <v>0.10099504938362079</v>
      </c>
      <c r="R52" s="1">
        <f>'Long-form'!BA53</f>
        <v>-1</v>
      </c>
      <c r="S52" s="1">
        <f>'Long-form'!BB53</f>
        <v>6</v>
      </c>
      <c r="T52" s="1" t="str">
        <f>'Long-form'!BC53</f>
        <v>marine limiting</v>
      </c>
      <c r="U52" s="1" t="str">
        <f>'Long-form'!BD53</f>
        <v>Subtidal beachrock</v>
      </c>
      <c r="V52" s="1" t="str">
        <f>'Long-form'!BE53</f>
        <v>below MTL</v>
      </c>
      <c r="W52" s="10" t="str">
        <f>'Long-form'!BQ53</f>
        <v>n/a</v>
      </c>
      <c r="X52" s="10">
        <f>'Long-form'!BR53</f>
        <v>0.12328828005937954</v>
      </c>
      <c r="Y52" s="10">
        <f>'Long-form'!BS53</f>
        <v>0.12328828005937954</v>
      </c>
      <c r="Z52" s="10" t="str">
        <f>'Long-form'!BT53</f>
        <v>n/a</v>
      </c>
      <c r="AA52" s="10" t="str">
        <f>'Long-form'!BU53</f>
        <v>n/a</v>
      </c>
      <c r="AB52" s="10" t="str">
        <f>'Long-form'!BV53</f>
        <v>n/a</v>
      </c>
      <c r="AC52" s="1" t="str">
        <f>'Long-form'!BW53</f>
        <v>n/a</v>
      </c>
      <c r="AD52" s="1">
        <f>'Long-form'!BX53</f>
        <v>0</v>
      </c>
      <c r="AE52" s="1" t="str">
        <f>'Long-form'!BY53</f>
        <v>n/a</v>
      </c>
      <c r="AF52" s="1" t="str">
        <f>'Long-form'!BZ53</f>
        <v>n/a</v>
      </c>
    </row>
    <row r="53" spans="1:32">
      <c r="A53" s="1" t="str">
        <f>'Long-form'!A54</f>
        <v>SLCC51</v>
      </c>
      <c r="B53" s="1" t="str">
        <f>'Long-form'!B54</f>
        <v>Stattegger et al. 2013</v>
      </c>
      <c r="C53" s="1">
        <f>'Long-form'!C54</f>
        <v>8</v>
      </c>
      <c r="D53" s="1" t="str">
        <f>'Long-form'!D54</f>
        <v>Cà Ná 2</v>
      </c>
      <c r="E53" s="10">
        <f>'Long-form'!E54</f>
        <v>11.333333</v>
      </c>
      <c r="F53" s="10">
        <f>'Long-form'!F54</f>
        <v>108.833333</v>
      </c>
      <c r="G53" s="1">
        <f>'Long-form'!G54</f>
        <v>1</v>
      </c>
      <c r="H53" s="11">
        <f>'Long-form'!H54</f>
        <v>6210</v>
      </c>
      <c r="I53" s="11">
        <f>'Long-form'!I54</f>
        <v>35</v>
      </c>
      <c r="J53" s="11">
        <f>'Long-form'!J54</f>
        <v>6689</v>
      </c>
      <c r="K53" s="11">
        <f>'Long-form'!K54</f>
        <v>6821</v>
      </c>
      <c r="L53" s="11">
        <f>'Long-form'!L54</f>
        <v>6557</v>
      </c>
      <c r="M53" s="10" t="str">
        <f>'Long-form'!Q54</f>
        <v>n/a</v>
      </c>
      <c r="N53" s="10" t="str">
        <f>'Long-form'!R54</f>
        <v>n/a</v>
      </c>
      <c r="O53" s="10">
        <f>'Long-form'!AL54</f>
        <v>1.45</v>
      </c>
      <c r="P53" s="10">
        <f>'Long-form'!AN54</f>
        <v>0.10099504938362079</v>
      </c>
      <c r="Q53" s="10">
        <f>'Long-form'!AO54</f>
        <v>0.10099504938362079</v>
      </c>
      <c r="R53" s="1">
        <f>'Long-form'!BA54</f>
        <v>-1</v>
      </c>
      <c r="S53" s="1">
        <f>'Long-form'!BB54</f>
        <v>6</v>
      </c>
      <c r="T53" s="1" t="str">
        <f>'Long-form'!BC54</f>
        <v>marine limiting</v>
      </c>
      <c r="U53" s="1" t="str">
        <f>'Long-form'!BD54</f>
        <v>Subtidal beachrock</v>
      </c>
      <c r="V53" s="1" t="str">
        <f>'Long-form'!BE54</f>
        <v>below MTL</v>
      </c>
      <c r="W53" s="10" t="str">
        <f>'Long-form'!BQ54</f>
        <v>n/a</v>
      </c>
      <c r="X53" s="10">
        <f>'Long-form'!BR54</f>
        <v>0.12328828005937954</v>
      </c>
      <c r="Y53" s="10">
        <f>'Long-form'!BS54</f>
        <v>0.12328828005937954</v>
      </c>
      <c r="Z53" s="10" t="str">
        <f>'Long-form'!BT54</f>
        <v>n/a</v>
      </c>
      <c r="AA53" s="10" t="str">
        <f>'Long-form'!BU54</f>
        <v>n/a</v>
      </c>
      <c r="AB53" s="10" t="str">
        <f>'Long-form'!BV54</f>
        <v>n/a</v>
      </c>
      <c r="AC53" s="1" t="str">
        <f>'Long-form'!BW54</f>
        <v>n/a</v>
      </c>
      <c r="AD53" s="1">
        <f>'Long-form'!BX54</f>
        <v>0</v>
      </c>
      <c r="AE53" s="1" t="str">
        <f>'Long-form'!BY54</f>
        <v>n/a</v>
      </c>
      <c r="AF53" s="1" t="str">
        <f>'Long-form'!BZ54</f>
        <v>n/a</v>
      </c>
    </row>
    <row r="54" spans="1:32">
      <c r="A54" s="1" t="str">
        <f>'Long-form'!A55</f>
        <v>SLCC52</v>
      </c>
      <c r="B54" s="1" t="str">
        <f>'Long-form'!B55</f>
        <v>Stattegger et al. 2013</v>
      </c>
      <c r="C54" s="1">
        <f>'Long-form'!C55</f>
        <v>8</v>
      </c>
      <c r="D54" s="1" t="str">
        <f>'Long-form'!D55</f>
        <v>Cà Ná 3</v>
      </c>
      <c r="E54" s="10">
        <f>'Long-form'!E55</f>
        <v>11.316667000000001</v>
      </c>
      <c r="F54" s="10">
        <f>'Long-form'!F55</f>
        <v>108.833333</v>
      </c>
      <c r="G54" s="1">
        <f>'Long-form'!G55</f>
        <v>1</v>
      </c>
      <c r="H54" s="11">
        <f>'Long-form'!H55</f>
        <v>4965</v>
      </c>
      <c r="I54" s="11">
        <f>'Long-form'!I55</f>
        <v>30</v>
      </c>
      <c r="J54" s="11">
        <f>'Long-form'!J55</f>
        <v>5358</v>
      </c>
      <c r="K54" s="11">
        <f>'Long-form'!K55</f>
        <v>5460</v>
      </c>
      <c r="L54" s="11">
        <f>'Long-form'!L55</f>
        <v>5256</v>
      </c>
      <c r="M54" s="10" t="str">
        <f>'Long-form'!Q55</f>
        <v>n/a</v>
      </c>
      <c r="N54" s="10" t="str">
        <f>'Long-form'!R55</f>
        <v>n/a</v>
      </c>
      <c r="O54" s="10">
        <f>'Long-form'!AL55</f>
        <v>2.97</v>
      </c>
      <c r="P54" s="10">
        <f>'Long-form'!AN55</f>
        <v>0.10099504938362079</v>
      </c>
      <c r="Q54" s="10">
        <f>'Long-form'!AO55</f>
        <v>0.10099504938362079</v>
      </c>
      <c r="R54" s="1">
        <f>'Long-form'!BA55</f>
        <v>1</v>
      </c>
      <c r="S54" s="1">
        <f>'Long-form'!BB55</f>
        <v>9</v>
      </c>
      <c r="T54" s="1" t="str">
        <f>'Long-form'!BC55</f>
        <v>terrestrial limiting</v>
      </c>
      <c r="U54" s="1" t="str">
        <f>'Long-form'!BD55</f>
        <v>Beach ridge</v>
      </c>
      <c r="V54" s="1" t="str">
        <f>'Long-form'!BE55</f>
        <v>above MTL</v>
      </c>
      <c r="W54" s="10" t="str">
        <f>'Long-form'!BQ55</f>
        <v>n/a</v>
      </c>
      <c r="X54" s="10">
        <f>'Long-form'!BR55</f>
        <v>0.12328828005937954</v>
      </c>
      <c r="Y54" s="10">
        <f>'Long-form'!BS55</f>
        <v>0.12328828005937954</v>
      </c>
      <c r="Z54" s="10" t="str">
        <f>'Long-form'!BT55</f>
        <v>n/a</v>
      </c>
      <c r="AA54" s="10" t="str">
        <f>'Long-form'!BU55</f>
        <v>n/a</v>
      </c>
      <c r="AB54" s="10" t="str">
        <f>'Long-form'!BV55</f>
        <v>n/a</v>
      </c>
      <c r="AC54" s="1" t="str">
        <f>'Long-form'!BW55</f>
        <v>n/a</v>
      </c>
      <c r="AD54" s="1">
        <f>'Long-form'!BX55</f>
        <v>0</v>
      </c>
      <c r="AE54" s="1" t="str">
        <f>'Long-form'!BY55</f>
        <v>n/a</v>
      </c>
      <c r="AF54" s="1" t="str">
        <f>'Long-form'!BZ55</f>
        <v>n/a</v>
      </c>
    </row>
    <row r="55" spans="1:32">
      <c r="A55" s="1" t="str">
        <f>'Long-form'!A56</f>
        <v>SLCC53</v>
      </c>
      <c r="B55" s="1" t="str">
        <f>'Long-form'!B56</f>
        <v>Stattegger et al. 2013</v>
      </c>
      <c r="C55" s="1">
        <f>'Long-form'!C56</f>
        <v>8</v>
      </c>
      <c r="D55" s="1" t="str">
        <f>'Long-form'!D56</f>
        <v>Cà Ná 3</v>
      </c>
      <c r="E55" s="10">
        <f>'Long-form'!E56</f>
        <v>11.316667000000001</v>
      </c>
      <c r="F55" s="10">
        <f>'Long-form'!F56</f>
        <v>108.833333</v>
      </c>
      <c r="G55" s="1">
        <f>'Long-form'!G56</f>
        <v>1</v>
      </c>
      <c r="H55" s="11">
        <f>'Long-form'!H56</f>
        <v>5120</v>
      </c>
      <c r="I55" s="11">
        <f>'Long-form'!I56</f>
        <v>55</v>
      </c>
      <c r="J55" s="11">
        <f>'Long-form'!J56</f>
        <v>5477</v>
      </c>
      <c r="K55" s="11">
        <f>'Long-form'!K56</f>
        <v>5627</v>
      </c>
      <c r="L55" s="11">
        <f>'Long-form'!L56</f>
        <v>5327</v>
      </c>
      <c r="M55" s="10" t="str">
        <f>'Long-form'!Q56</f>
        <v>n/a</v>
      </c>
      <c r="N55" s="10" t="str">
        <f>'Long-form'!R56</f>
        <v>n/a</v>
      </c>
      <c r="O55" s="10">
        <f>'Long-form'!AL56</f>
        <v>3.57</v>
      </c>
      <c r="P55" s="10">
        <f>'Long-form'!AN56</f>
        <v>0.10099504938362079</v>
      </c>
      <c r="Q55" s="10">
        <f>'Long-form'!AO56</f>
        <v>0.10099504938362079</v>
      </c>
      <c r="R55" s="1">
        <f>'Long-form'!BA56</f>
        <v>1</v>
      </c>
      <c r="S55" s="1">
        <f>'Long-form'!BB56</f>
        <v>9</v>
      </c>
      <c r="T55" s="1" t="str">
        <f>'Long-form'!BC56</f>
        <v>terrestrial limiting</v>
      </c>
      <c r="U55" s="1" t="str">
        <f>'Long-form'!BD56</f>
        <v>Beach ridge</v>
      </c>
      <c r="V55" s="1" t="str">
        <f>'Long-form'!BE56</f>
        <v>above MTL</v>
      </c>
      <c r="W55" s="10" t="str">
        <f>'Long-form'!BQ56</f>
        <v>n/a</v>
      </c>
      <c r="X55" s="10">
        <f>'Long-form'!BR56</f>
        <v>0.12328828005937954</v>
      </c>
      <c r="Y55" s="10">
        <f>'Long-form'!BS56</f>
        <v>0.12328828005937954</v>
      </c>
      <c r="Z55" s="10" t="str">
        <f>'Long-form'!BT56</f>
        <v>n/a</v>
      </c>
      <c r="AA55" s="10" t="str">
        <f>'Long-form'!BU56</f>
        <v>n/a</v>
      </c>
      <c r="AB55" s="10" t="str">
        <f>'Long-form'!BV56</f>
        <v>n/a</v>
      </c>
      <c r="AC55" s="1" t="str">
        <f>'Long-form'!BW56</f>
        <v>n/a</v>
      </c>
      <c r="AD55" s="1">
        <f>'Long-form'!BX56</f>
        <v>0</v>
      </c>
      <c r="AE55" s="1" t="str">
        <f>'Long-form'!BY56</f>
        <v>n/a</v>
      </c>
      <c r="AF55" s="1" t="str">
        <f>'Long-form'!BZ56</f>
        <v>n/a</v>
      </c>
    </row>
    <row r="56" spans="1:32">
      <c r="A56" s="1" t="str">
        <f>'Long-form'!A57</f>
        <v>SLCC54</v>
      </c>
      <c r="B56" s="1" t="str">
        <f>'Long-form'!B57</f>
        <v>Stattegger et al. 2013</v>
      </c>
      <c r="C56" s="1">
        <f>'Long-form'!C57</f>
        <v>8</v>
      </c>
      <c r="D56" s="1" t="str">
        <f>'Long-form'!D57</f>
        <v>Cà Ná 3</v>
      </c>
      <c r="E56" s="10">
        <f>'Long-form'!E57</f>
        <v>11.316667000000001</v>
      </c>
      <c r="F56" s="10">
        <f>'Long-form'!F57</f>
        <v>108.833333</v>
      </c>
      <c r="G56" s="1">
        <f>'Long-form'!G57</f>
        <v>1</v>
      </c>
      <c r="H56" s="11">
        <f>'Long-form'!H57</f>
        <v>5270</v>
      </c>
      <c r="I56" s="11">
        <f>'Long-form'!I57</f>
        <v>40</v>
      </c>
      <c r="J56" s="11">
        <f>'Long-form'!J57</f>
        <v>5687.5</v>
      </c>
      <c r="K56" s="11">
        <f>'Long-form'!K57</f>
        <v>5810</v>
      </c>
      <c r="L56" s="11">
        <f>'Long-form'!L57</f>
        <v>5565</v>
      </c>
      <c r="M56" s="10" t="str">
        <f>'Long-form'!Q57</f>
        <v>n/a</v>
      </c>
      <c r="N56" s="10" t="str">
        <f>'Long-form'!R57</f>
        <v>n/a</v>
      </c>
      <c r="O56" s="10">
        <f>'Long-form'!AL57</f>
        <v>2.67</v>
      </c>
      <c r="P56" s="10">
        <f>'Long-form'!AN57</f>
        <v>0.10099504938362079</v>
      </c>
      <c r="Q56" s="10">
        <f>'Long-form'!AO57</f>
        <v>0.10099504938362079</v>
      </c>
      <c r="R56" s="1">
        <f>'Long-form'!BA57</f>
        <v>1</v>
      </c>
      <c r="S56" s="1">
        <f>'Long-form'!BB57</f>
        <v>9</v>
      </c>
      <c r="T56" s="1" t="str">
        <f>'Long-form'!BC57</f>
        <v>terrestrial limiting</v>
      </c>
      <c r="U56" s="1" t="str">
        <f>'Long-form'!BD57</f>
        <v>Beach ridge</v>
      </c>
      <c r="V56" s="1" t="str">
        <f>'Long-form'!BE57</f>
        <v>above MTL</v>
      </c>
      <c r="W56" s="10" t="str">
        <f>'Long-form'!BQ57</f>
        <v>n/a</v>
      </c>
      <c r="X56" s="10">
        <f>'Long-form'!BR57</f>
        <v>0.12328828005937954</v>
      </c>
      <c r="Y56" s="10">
        <f>'Long-form'!BS57</f>
        <v>0.12328828005937954</v>
      </c>
      <c r="Z56" s="10" t="str">
        <f>'Long-form'!BT57</f>
        <v>n/a</v>
      </c>
      <c r="AA56" s="10" t="str">
        <f>'Long-form'!BU57</f>
        <v>n/a</v>
      </c>
      <c r="AB56" s="10" t="str">
        <f>'Long-form'!BV57</f>
        <v>n/a</v>
      </c>
      <c r="AC56" s="1" t="str">
        <f>'Long-form'!BW57</f>
        <v>n/a</v>
      </c>
      <c r="AD56" s="1">
        <f>'Long-form'!BX57</f>
        <v>0</v>
      </c>
      <c r="AE56" s="1" t="str">
        <f>'Long-form'!BY57</f>
        <v>n/a</v>
      </c>
      <c r="AF56" s="1" t="str">
        <f>'Long-form'!BZ57</f>
        <v>n/a</v>
      </c>
    </row>
    <row r="57" spans="1:32">
      <c r="A57" s="1" t="str">
        <f>'Long-form'!A58</f>
        <v>SLCC55</v>
      </c>
      <c r="B57" s="1" t="str">
        <f>'Long-form'!B58</f>
        <v>Stattegger et al. 2013</v>
      </c>
      <c r="C57" s="1">
        <f>'Long-form'!C58</f>
        <v>8</v>
      </c>
      <c r="D57" s="1" t="str">
        <f>'Long-form'!D58</f>
        <v>Cà Ná 3</v>
      </c>
      <c r="E57" s="10">
        <f>'Long-form'!E58</f>
        <v>11.316667000000001</v>
      </c>
      <c r="F57" s="10">
        <f>'Long-form'!F58</f>
        <v>108.833333</v>
      </c>
      <c r="G57" s="1">
        <f>'Long-form'!G58</f>
        <v>1</v>
      </c>
      <c r="H57" s="11">
        <f>'Long-form'!H58</f>
        <v>5010</v>
      </c>
      <c r="I57" s="11">
        <f>'Long-form'!I58</f>
        <v>30</v>
      </c>
      <c r="J57" s="11">
        <f>'Long-form'!J58</f>
        <v>5400.5</v>
      </c>
      <c r="K57" s="11">
        <f>'Long-form'!K58</f>
        <v>5514</v>
      </c>
      <c r="L57" s="11">
        <f>'Long-form'!L58</f>
        <v>5287</v>
      </c>
      <c r="M57" s="10" t="str">
        <f>'Long-form'!Q58</f>
        <v>n/a</v>
      </c>
      <c r="N57" s="10" t="str">
        <f>'Long-form'!R58</f>
        <v>n/a</v>
      </c>
      <c r="O57" s="10">
        <f>'Long-form'!AL58</f>
        <v>2.35</v>
      </c>
      <c r="P57" s="10">
        <f>'Long-form'!AN58</f>
        <v>0.10099504938362079</v>
      </c>
      <c r="Q57" s="10">
        <f>'Long-form'!AO58</f>
        <v>0.10099504938362079</v>
      </c>
      <c r="R57" s="1">
        <f>'Long-form'!BA58</f>
        <v>1</v>
      </c>
      <c r="S57" s="1">
        <f>'Long-form'!BB58</f>
        <v>9</v>
      </c>
      <c r="T57" s="1" t="str">
        <f>'Long-form'!BC58</f>
        <v>terrestrial limiting</v>
      </c>
      <c r="U57" s="1" t="str">
        <f>'Long-form'!BD58</f>
        <v>Backshore deposits</v>
      </c>
      <c r="V57" s="1" t="str">
        <f>'Long-form'!BE58</f>
        <v>above MTL</v>
      </c>
      <c r="W57" s="10" t="str">
        <f>'Long-form'!BQ58</f>
        <v>n/a</v>
      </c>
      <c r="X57" s="10">
        <f>'Long-form'!BR58</f>
        <v>0.12328828005937954</v>
      </c>
      <c r="Y57" s="10">
        <f>'Long-form'!BS58</f>
        <v>0.12328828005937954</v>
      </c>
      <c r="Z57" s="10" t="str">
        <f>'Long-form'!BT58</f>
        <v>n/a</v>
      </c>
      <c r="AA57" s="10" t="str">
        <f>'Long-form'!BU58</f>
        <v>n/a</v>
      </c>
      <c r="AB57" s="10" t="str">
        <f>'Long-form'!BV58</f>
        <v>n/a</v>
      </c>
      <c r="AC57" s="1" t="str">
        <f>'Long-form'!BW58</f>
        <v>n/a</v>
      </c>
      <c r="AD57" s="1">
        <f>'Long-form'!BX58</f>
        <v>0</v>
      </c>
      <c r="AE57" s="1" t="str">
        <f>'Long-form'!BY58</f>
        <v>n/a</v>
      </c>
      <c r="AF57" s="1" t="str">
        <f>'Long-form'!BZ58</f>
        <v>n/a</v>
      </c>
    </row>
    <row r="58" spans="1:32">
      <c r="A58" s="1" t="str">
        <f>'Long-form'!A59</f>
        <v>SLCC56</v>
      </c>
      <c r="B58" s="1" t="str">
        <f>'Long-form'!B59</f>
        <v>Stattegger et al. 2013</v>
      </c>
      <c r="C58" s="1">
        <f>'Long-form'!C59</f>
        <v>8</v>
      </c>
      <c r="D58" s="1" t="str">
        <f>'Long-form'!D59</f>
        <v>Cà Ná 3</v>
      </c>
      <c r="E58" s="10">
        <f>'Long-form'!E59</f>
        <v>11.316667000000001</v>
      </c>
      <c r="F58" s="10">
        <f>'Long-form'!F59</f>
        <v>108.833333</v>
      </c>
      <c r="G58" s="1">
        <f>'Long-form'!G59</f>
        <v>1</v>
      </c>
      <c r="H58" s="11">
        <f>'Long-form'!H59</f>
        <v>5185</v>
      </c>
      <c r="I58" s="11">
        <f>'Long-form'!I59</f>
        <v>35</v>
      </c>
      <c r="J58" s="11">
        <f>'Long-form'!J59</f>
        <v>5570</v>
      </c>
      <c r="K58" s="11">
        <f>'Long-form'!K59</f>
        <v>5678</v>
      </c>
      <c r="L58" s="11">
        <f>'Long-form'!L59</f>
        <v>5462</v>
      </c>
      <c r="M58" s="10" t="str">
        <f>'Long-form'!Q59</f>
        <v>n/a</v>
      </c>
      <c r="N58" s="10" t="str">
        <f>'Long-form'!R59</f>
        <v>n/a</v>
      </c>
      <c r="O58" s="10">
        <f>'Long-form'!AL59</f>
        <v>2.25</v>
      </c>
      <c r="P58" s="10">
        <f>'Long-form'!AN59</f>
        <v>0.10099504938362079</v>
      </c>
      <c r="Q58" s="10">
        <f>'Long-form'!AO59</f>
        <v>0.10099504938362079</v>
      </c>
      <c r="R58" s="1">
        <f>'Long-form'!BA59</f>
        <v>1</v>
      </c>
      <c r="S58" s="1">
        <f>'Long-form'!BB59</f>
        <v>9</v>
      </c>
      <c r="T58" s="1" t="str">
        <f>'Long-form'!BC59</f>
        <v>terrestrial limiting</v>
      </c>
      <c r="U58" s="1" t="str">
        <f>'Long-form'!BD59</f>
        <v>Backshore deposits</v>
      </c>
      <c r="V58" s="1" t="str">
        <f>'Long-form'!BE59</f>
        <v>above MTL</v>
      </c>
      <c r="W58" s="10" t="str">
        <f>'Long-form'!BQ59</f>
        <v>n/a</v>
      </c>
      <c r="X58" s="10">
        <f>'Long-form'!BR59</f>
        <v>0.12328828005937954</v>
      </c>
      <c r="Y58" s="10">
        <f>'Long-form'!BS59</f>
        <v>0.12328828005937954</v>
      </c>
      <c r="Z58" s="10" t="str">
        <f>'Long-form'!BT59</f>
        <v>n/a</v>
      </c>
      <c r="AA58" s="10" t="str">
        <f>'Long-form'!BU59</f>
        <v>n/a</v>
      </c>
      <c r="AB58" s="10" t="str">
        <f>'Long-form'!BV59</f>
        <v>n/a</v>
      </c>
      <c r="AC58" s="1" t="str">
        <f>'Long-form'!BW59</f>
        <v>n/a</v>
      </c>
      <c r="AD58" s="1">
        <f>'Long-form'!BX59</f>
        <v>0</v>
      </c>
      <c r="AE58" s="1" t="str">
        <f>'Long-form'!BY59</f>
        <v>n/a</v>
      </c>
      <c r="AF58" s="1" t="str">
        <f>'Long-form'!BZ59</f>
        <v>n/a</v>
      </c>
    </row>
    <row r="59" spans="1:32">
      <c r="A59" s="1" t="str">
        <f>'Long-form'!A60</f>
        <v>SLCC57</v>
      </c>
      <c r="B59" s="1" t="str">
        <f>'Long-form'!B60</f>
        <v>Stattegger et al. 2013</v>
      </c>
      <c r="C59" s="1">
        <f>'Long-form'!C60</f>
        <v>8</v>
      </c>
      <c r="D59" s="1" t="str">
        <f>'Long-form'!D60</f>
        <v>Cà Ná 3</v>
      </c>
      <c r="E59" s="10">
        <f>'Long-form'!E60</f>
        <v>11.316667000000001</v>
      </c>
      <c r="F59" s="10">
        <f>'Long-form'!F60</f>
        <v>108.833333</v>
      </c>
      <c r="G59" s="1">
        <f>'Long-form'!G60</f>
        <v>1</v>
      </c>
      <c r="H59" s="11">
        <f>'Long-form'!H60</f>
        <v>2075</v>
      </c>
      <c r="I59" s="11">
        <f>'Long-form'!I60</f>
        <v>30</v>
      </c>
      <c r="J59" s="11">
        <f>'Long-form'!J60</f>
        <v>1684</v>
      </c>
      <c r="K59" s="11">
        <f>'Long-form'!K60</f>
        <v>1807</v>
      </c>
      <c r="L59" s="11">
        <f>'Long-form'!L60</f>
        <v>1561</v>
      </c>
      <c r="M59" s="10" t="str">
        <f>'Long-form'!Q60</f>
        <v>n/a</v>
      </c>
      <c r="N59" s="10" t="str">
        <f>'Long-form'!R60</f>
        <v>n/a</v>
      </c>
      <c r="O59" s="10">
        <f>'Long-form'!AL60</f>
        <v>2.1800000000000002</v>
      </c>
      <c r="P59" s="10">
        <f>'Long-form'!AN60</f>
        <v>0.10099504938362079</v>
      </c>
      <c r="Q59" s="10">
        <f>'Long-form'!AO60</f>
        <v>0.10099504938362079</v>
      </c>
      <c r="R59" s="1">
        <f>'Long-form'!BA60</f>
        <v>1</v>
      </c>
      <c r="S59" s="1">
        <f>'Long-form'!BB60</f>
        <v>9</v>
      </c>
      <c r="T59" s="1" t="str">
        <f>'Long-form'!BC60</f>
        <v>terrestrial limiting</v>
      </c>
      <c r="U59" s="1" t="str">
        <f>'Long-form'!BD60</f>
        <v>Backshore deposits</v>
      </c>
      <c r="V59" s="1" t="str">
        <f>'Long-form'!BE60</f>
        <v>above MTL</v>
      </c>
      <c r="W59" s="10" t="str">
        <f>'Long-form'!BQ60</f>
        <v>n/a</v>
      </c>
      <c r="X59" s="10">
        <f>'Long-form'!BR60</f>
        <v>0.12328828005937954</v>
      </c>
      <c r="Y59" s="10">
        <f>'Long-form'!BS60</f>
        <v>0.12328828005937954</v>
      </c>
      <c r="Z59" s="10" t="str">
        <f>'Long-form'!BT60</f>
        <v>n/a</v>
      </c>
      <c r="AA59" s="10" t="str">
        <f>'Long-form'!BU60</f>
        <v>n/a</v>
      </c>
      <c r="AB59" s="10" t="str">
        <f>'Long-form'!BV60</f>
        <v>n/a</v>
      </c>
      <c r="AC59" s="1" t="str">
        <f>'Long-form'!BW60</f>
        <v>n/a</v>
      </c>
      <c r="AD59" s="1">
        <f>'Long-form'!BX60</f>
        <v>0</v>
      </c>
      <c r="AE59" s="1" t="str">
        <f>'Long-form'!BY60</f>
        <v>n/a</v>
      </c>
      <c r="AF59" s="1" t="str">
        <f>'Long-form'!BZ60</f>
        <v>n/a</v>
      </c>
    </row>
    <row r="60" spans="1:32">
      <c r="A60" s="1" t="str">
        <f>'Long-form'!A61</f>
        <v>SLCC58</v>
      </c>
      <c r="B60" s="1" t="str">
        <f>'Long-form'!B61</f>
        <v>Stattegger et al. 2013</v>
      </c>
      <c r="C60" s="1">
        <f>'Long-form'!C61</f>
        <v>8</v>
      </c>
      <c r="D60" s="1" t="str">
        <f>'Long-form'!D61</f>
        <v>Cà Ná 3</v>
      </c>
      <c r="E60" s="10">
        <f>'Long-form'!E61</f>
        <v>11.316667000000001</v>
      </c>
      <c r="F60" s="10">
        <f>'Long-form'!F61</f>
        <v>108.833333</v>
      </c>
      <c r="G60" s="1">
        <f>'Long-form'!G61</f>
        <v>1</v>
      </c>
      <c r="H60" s="11">
        <f>'Long-form'!H61</f>
        <v>2110</v>
      </c>
      <c r="I60" s="11">
        <f>'Long-form'!I61</f>
        <v>25</v>
      </c>
      <c r="J60" s="11">
        <f>'Long-form'!J61</f>
        <v>1724.5</v>
      </c>
      <c r="K60" s="11">
        <f>'Long-form'!K61</f>
        <v>1843</v>
      </c>
      <c r="L60" s="11">
        <f>'Long-form'!L61</f>
        <v>1606</v>
      </c>
      <c r="M60" s="10" t="str">
        <f>'Long-form'!Q61</f>
        <v>n/a</v>
      </c>
      <c r="N60" s="10" t="str">
        <f>'Long-form'!R61</f>
        <v>n/a</v>
      </c>
      <c r="O60" s="10">
        <f>'Long-form'!AL61</f>
        <v>1.67</v>
      </c>
      <c r="P60" s="10">
        <f>'Long-form'!AN61</f>
        <v>0.10099504938362079</v>
      </c>
      <c r="Q60" s="10">
        <f>'Long-form'!AO61</f>
        <v>0.10099504938362079</v>
      </c>
      <c r="R60" s="1">
        <f>'Long-form'!BA61</f>
        <v>1</v>
      </c>
      <c r="S60" s="1">
        <f>'Long-form'!BB61</f>
        <v>9</v>
      </c>
      <c r="T60" s="1" t="str">
        <f>'Long-form'!BC61</f>
        <v>terrestrial limiting</v>
      </c>
      <c r="U60" s="1" t="str">
        <f>'Long-form'!BD61</f>
        <v>Backshore deposits</v>
      </c>
      <c r="V60" s="1" t="str">
        <f>'Long-form'!BE61</f>
        <v>above MTL</v>
      </c>
      <c r="W60" s="10" t="str">
        <f>'Long-form'!BQ61</f>
        <v>n/a</v>
      </c>
      <c r="X60" s="10">
        <f>'Long-form'!BR61</f>
        <v>0.12328828005937954</v>
      </c>
      <c r="Y60" s="10">
        <f>'Long-form'!BS61</f>
        <v>0.12328828005937954</v>
      </c>
      <c r="Z60" s="10" t="str">
        <f>'Long-form'!BT61</f>
        <v>n/a</v>
      </c>
      <c r="AA60" s="10" t="str">
        <f>'Long-form'!BU61</f>
        <v>n/a</v>
      </c>
      <c r="AB60" s="10" t="str">
        <f>'Long-form'!BV61</f>
        <v>n/a</v>
      </c>
      <c r="AC60" s="1" t="str">
        <f>'Long-form'!BW61</f>
        <v>n/a</v>
      </c>
      <c r="AD60" s="1">
        <f>'Long-form'!BX61</f>
        <v>0</v>
      </c>
      <c r="AE60" s="1" t="str">
        <f>'Long-form'!BY61</f>
        <v>n/a</v>
      </c>
      <c r="AF60" s="1" t="str">
        <f>'Long-form'!BZ61</f>
        <v>n/a</v>
      </c>
    </row>
    <row r="61" spans="1:32">
      <c r="A61" s="1" t="str">
        <f>'Long-form'!A62</f>
        <v>SLCC59</v>
      </c>
      <c r="B61" s="1" t="str">
        <f>'Long-form'!B62</f>
        <v>Tamura et al. 2007 (as reviewed by Tamura et al. 2009)</v>
      </c>
      <c r="C61" s="1">
        <f>'Long-form'!C62</f>
        <v>9</v>
      </c>
      <c r="D61" s="1" t="str">
        <f>'Long-form'!D62</f>
        <v>Mekong valley</v>
      </c>
      <c r="E61" s="10">
        <f>'Long-form'!E62</f>
        <v>11.480483</v>
      </c>
      <c r="F61" s="10">
        <f>'Long-form'!F62</f>
        <v>105.12011699999999</v>
      </c>
      <c r="G61" s="1">
        <f>'Long-form'!G62</f>
        <v>1</v>
      </c>
      <c r="H61" s="11">
        <f>'Long-form'!H62</f>
        <v>700</v>
      </c>
      <c r="I61" s="11">
        <f>'Long-form'!I62</f>
        <v>40</v>
      </c>
      <c r="J61" s="11">
        <f>'Long-form'!J62</f>
        <v>665.5</v>
      </c>
      <c r="K61" s="11">
        <f>'Long-form'!K62</f>
        <v>702</v>
      </c>
      <c r="L61" s="11">
        <f>'Long-form'!L62</f>
        <v>629</v>
      </c>
      <c r="M61" s="10">
        <f>'Long-form'!Q62</f>
        <v>4.0999999999999996</v>
      </c>
      <c r="N61" s="10">
        <f>'Long-form'!R62</f>
        <v>26.9</v>
      </c>
      <c r="O61" s="10">
        <f>'Long-form'!AL62</f>
        <v>2.9</v>
      </c>
      <c r="P61" s="10">
        <f>'Long-form'!AN62</f>
        <v>0.18083141320025126</v>
      </c>
      <c r="Q61" s="10">
        <f>'Long-form'!AO62</f>
        <v>0.18083141320025126</v>
      </c>
      <c r="R61" s="1">
        <f>'Long-form'!BA62</f>
        <v>1</v>
      </c>
      <c r="S61" s="1">
        <f>'Long-form'!BB62</f>
        <v>5</v>
      </c>
      <c r="T61" s="1" t="str">
        <f>'Long-form'!BC62</f>
        <v>terrestrial limiting</v>
      </c>
      <c r="U61" s="1" t="str">
        <f>'Long-form'!BD62</f>
        <v>Plant macrofossils (fragments) and  freshwater sediment information</v>
      </c>
      <c r="V61" s="1" t="str">
        <f>'Long-form'!BE62</f>
        <v>above MTL</v>
      </c>
      <c r="W61" s="10" t="str">
        <f>'Long-form'!BQ62</f>
        <v>n/a</v>
      </c>
      <c r="X61" s="10">
        <f>'Long-form'!BR62</f>
        <v>0.19416487838947602</v>
      </c>
      <c r="Y61" s="10">
        <f>'Long-form'!BS62</f>
        <v>0.19416487838947602</v>
      </c>
      <c r="Z61" s="10" t="str">
        <f>'Long-form'!BT62</f>
        <v>n/a</v>
      </c>
      <c r="AA61" s="10" t="str">
        <f>'Long-form'!BU62</f>
        <v>n/a</v>
      </c>
      <c r="AB61" s="10" t="str">
        <f>'Long-form'!BV62</f>
        <v>n/a</v>
      </c>
      <c r="AC61" s="1" t="str">
        <f>'Long-form'!BW62</f>
        <v>n/a</v>
      </c>
      <c r="AD61" s="1">
        <f>'Long-form'!BX62</f>
        <v>0</v>
      </c>
      <c r="AE61" s="1" t="str">
        <f>'Long-form'!BY62</f>
        <v>n/a</v>
      </c>
      <c r="AF61" s="1" t="str">
        <f>'Long-form'!BZ62</f>
        <v>KS Core; No sample thickness thus No idea whether 2.9 m is deposited above the sample which was taken at 2.9 m or below</v>
      </c>
    </row>
    <row r="62" spans="1:32">
      <c r="A62" s="1" t="str">
        <f>'Long-form'!A63</f>
        <v>SLCC60</v>
      </c>
      <c r="B62" s="1" t="str">
        <f>'Long-form'!B63</f>
        <v>Tamura et al. 2007 (as reviewed by Tamura et al. 2009  &amp; Stattegger et al. 2013)</v>
      </c>
      <c r="C62" s="1">
        <f>'Long-form'!C63</f>
        <v>9</v>
      </c>
      <c r="D62" s="1" t="str">
        <f>'Long-form'!D63</f>
        <v>Mekong valley</v>
      </c>
      <c r="E62" s="10">
        <f>'Long-form'!E63</f>
        <v>11.480483</v>
      </c>
      <c r="F62" s="10">
        <f>'Long-form'!F63</f>
        <v>105.12011699999999</v>
      </c>
      <c r="G62" s="1">
        <f>'Long-form'!G63</f>
        <v>1</v>
      </c>
      <c r="H62" s="11">
        <f>'Long-form'!H63</f>
        <v>6250</v>
      </c>
      <c r="I62" s="11">
        <f>'Long-form'!I63</f>
        <v>40</v>
      </c>
      <c r="J62" s="11">
        <f>'Long-form'!J63</f>
        <v>7207.5</v>
      </c>
      <c r="K62" s="11">
        <f>'Long-form'!K63</f>
        <v>7264</v>
      </c>
      <c r="L62" s="11">
        <f>'Long-form'!L63</f>
        <v>7151</v>
      </c>
      <c r="M62" s="10">
        <f>'Long-form'!Q63</f>
        <v>7.1</v>
      </c>
      <c r="N62" s="10">
        <f>'Long-form'!R63</f>
        <v>23.9</v>
      </c>
      <c r="O62" s="10">
        <f>'Long-form'!AL63</f>
        <v>-0.1</v>
      </c>
      <c r="P62" s="10">
        <f>'Long-form'!AN63</f>
        <v>0.18083141320025126</v>
      </c>
      <c r="Q62" s="10">
        <f>'Long-form'!AO63</f>
        <v>0.18083141320025126</v>
      </c>
      <c r="R62" s="1">
        <f>'Long-form'!BA63</f>
        <v>0</v>
      </c>
      <c r="S62" s="1">
        <f>'Long-form'!BB63</f>
        <v>5</v>
      </c>
      <c r="T62" s="1" t="str">
        <f>'Long-form'!BC63</f>
        <v>Mangrove Salt Marsh</v>
      </c>
      <c r="U62" s="1" t="str">
        <f>'Long-form'!BD63</f>
        <v xml:space="preserve">Peat layers, plant macrofossils. </v>
      </c>
      <c r="V62" s="1" t="str">
        <f>'Long-form'!BE63</f>
        <v>HAT to MTL</v>
      </c>
      <c r="W62" s="10">
        <f>'Long-form'!BQ63</f>
        <v>-0.35628990000000005</v>
      </c>
      <c r="X62" s="10">
        <f>'Long-form'!BR63</f>
        <v>0.30877260099199216</v>
      </c>
      <c r="Y62" s="10">
        <f>'Long-form'!BS63</f>
        <v>0.30877260099199216</v>
      </c>
      <c r="Z62" s="10" t="str">
        <f>'Long-form'!BT63</f>
        <v>n/a</v>
      </c>
      <c r="AA62" s="10" t="str">
        <f>'Long-form'!BU63</f>
        <v>n/a</v>
      </c>
      <c r="AB62" s="10" t="str">
        <f>'Long-form'!BV63</f>
        <v>n/a</v>
      </c>
      <c r="AC62" s="1" t="str">
        <f>'Long-form'!BW63</f>
        <v>n/a</v>
      </c>
      <c r="AD62" s="1">
        <f>'Long-form'!BX63</f>
        <v>0</v>
      </c>
      <c r="AE62" s="1" t="str">
        <f>'Long-form'!BY63</f>
        <v>n/a</v>
      </c>
      <c r="AF62" s="1" t="str">
        <f>'Long-form'!BZ63</f>
        <v>green values completed by Stattegger et al., 2013</v>
      </c>
    </row>
    <row r="63" spans="1:32">
      <c r="A63" s="1" t="str">
        <f>'Long-form'!A64</f>
        <v>SLCC61</v>
      </c>
      <c r="B63" s="1" t="str">
        <f>'Long-form'!B64</f>
        <v>Tamura et al. 2007 (as reviewed by Tamura et al. 2009)</v>
      </c>
      <c r="C63" s="1">
        <f>'Long-form'!C64</f>
        <v>9</v>
      </c>
      <c r="D63" s="1" t="str">
        <f>'Long-form'!D64</f>
        <v>Mekong valley</v>
      </c>
      <c r="E63" s="10">
        <f>'Long-form'!E64</f>
        <v>11.480483</v>
      </c>
      <c r="F63" s="10">
        <f>'Long-form'!F64</f>
        <v>105.12011699999999</v>
      </c>
      <c r="G63" s="1">
        <f>'Long-form'!G64</f>
        <v>1</v>
      </c>
      <c r="H63" s="11">
        <f>'Long-form'!H64</f>
        <v>6620</v>
      </c>
      <c r="I63" s="11">
        <f>'Long-form'!I64</f>
        <v>40</v>
      </c>
      <c r="J63" s="11">
        <f>'Long-form'!J64</f>
        <v>7505</v>
      </c>
      <c r="K63" s="11">
        <f>'Long-form'!K64</f>
        <v>7570</v>
      </c>
      <c r="L63" s="11">
        <f>'Long-form'!L64</f>
        <v>7440</v>
      </c>
      <c r="M63" s="10">
        <f>'Long-form'!Q64</f>
        <v>7.9</v>
      </c>
      <c r="N63" s="10">
        <f>'Long-form'!R64</f>
        <v>23.1</v>
      </c>
      <c r="O63" s="10">
        <f>'Long-form'!AL64</f>
        <v>-0.9</v>
      </c>
      <c r="P63" s="10">
        <f>'Long-form'!AN64</f>
        <v>0.18083141320025126</v>
      </c>
      <c r="Q63" s="10">
        <f>'Long-form'!AO64</f>
        <v>0.18083141320025126</v>
      </c>
      <c r="R63" s="1">
        <f>'Long-form'!BA64</f>
        <v>0</v>
      </c>
      <c r="S63" s="1">
        <f>'Long-form'!BB64</f>
        <v>5</v>
      </c>
      <c r="T63" s="1" t="str">
        <f>'Long-form'!BC64</f>
        <v>Mangrove Salt Marsh</v>
      </c>
      <c r="U63" s="1" t="str">
        <f>'Long-form'!BD64</f>
        <v xml:space="preserve">Peat layers, plant macrofossils. </v>
      </c>
      <c r="V63" s="1" t="str">
        <f>'Long-form'!BE64</f>
        <v>HAT to MTL</v>
      </c>
      <c r="W63" s="10">
        <f>'Long-form'!BQ64</f>
        <v>-1.1562899</v>
      </c>
      <c r="X63" s="10">
        <f>'Long-form'!BR64</f>
        <v>0.30877260099199216</v>
      </c>
      <c r="Y63" s="10">
        <f>'Long-form'!BS64</f>
        <v>0.30877260099199216</v>
      </c>
      <c r="Z63" s="10" t="str">
        <f>'Long-form'!BT64</f>
        <v>n/a</v>
      </c>
      <c r="AA63" s="10" t="str">
        <f>'Long-form'!BU64</f>
        <v>n/a</v>
      </c>
      <c r="AB63" s="10" t="str">
        <f>'Long-form'!BV64</f>
        <v>n/a</v>
      </c>
      <c r="AC63" s="1" t="str">
        <f>'Long-form'!BW64</f>
        <v>n/a</v>
      </c>
      <c r="AD63" s="1">
        <f>'Long-form'!BX64</f>
        <v>0</v>
      </c>
      <c r="AE63" s="1" t="str">
        <f>'Long-form'!BY64</f>
        <v>n/a</v>
      </c>
      <c r="AF63" s="1" t="str">
        <f>'Long-form'!BZ64</f>
        <v>n/a</v>
      </c>
    </row>
    <row r="64" spans="1:32">
      <c r="A64" s="1" t="str">
        <f>'Long-form'!A65</f>
        <v>SLCC62</v>
      </c>
      <c r="B64" s="1" t="str">
        <f>'Long-form'!B65</f>
        <v>Tamura et al. 2007 (as reviewed by Tamura et al. 2009  &amp; Stattegger et al. 2013)</v>
      </c>
      <c r="C64" s="1">
        <f>'Long-form'!C65</f>
        <v>9</v>
      </c>
      <c r="D64" s="1" t="str">
        <f>'Long-form'!D65</f>
        <v>Mekong valley</v>
      </c>
      <c r="E64" s="10">
        <f>'Long-form'!E65</f>
        <v>11.480483</v>
      </c>
      <c r="F64" s="10">
        <f>'Long-form'!F65</f>
        <v>105.12011699999999</v>
      </c>
      <c r="G64" s="1">
        <f>'Long-form'!G65</f>
        <v>1</v>
      </c>
      <c r="H64" s="11">
        <f>'Long-form'!H65</f>
        <v>6470</v>
      </c>
      <c r="I64" s="11">
        <f>'Long-form'!I65</f>
        <v>40</v>
      </c>
      <c r="J64" s="11">
        <f>'Long-form'!J65</f>
        <v>7372.5</v>
      </c>
      <c r="K64" s="11">
        <f>'Long-form'!K65</f>
        <v>7443</v>
      </c>
      <c r="L64" s="11">
        <f>'Long-form'!L65</f>
        <v>7302</v>
      </c>
      <c r="M64" s="10">
        <f>'Long-form'!Q65</f>
        <v>8.3000000000000007</v>
      </c>
      <c r="N64" s="10">
        <f>'Long-form'!R65</f>
        <v>22.7</v>
      </c>
      <c r="O64" s="10">
        <f>'Long-form'!AL65</f>
        <v>-1.3</v>
      </c>
      <c r="P64" s="10">
        <f>'Long-form'!AN65</f>
        <v>0.18083141320025126</v>
      </c>
      <c r="Q64" s="10">
        <f>'Long-form'!AO65</f>
        <v>0.18083141320025126</v>
      </c>
      <c r="R64" s="1">
        <f>'Long-form'!BA65</f>
        <v>0</v>
      </c>
      <c r="S64" s="1">
        <f>'Long-form'!BB65</f>
        <v>5</v>
      </c>
      <c r="T64" s="1" t="str">
        <f>'Long-form'!BC65</f>
        <v>Mangrove Salt Marsh</v>
      </c>
      <c r="U64" s="1" t="str">
        <f>'Long-form'!BD65</f>
        <v xml:space="preserve">Peat layers, plant macrofossils. </v>
      </c>
      <c r="V64" s="1" t="str">
        <f>'Long-form'!BE65</f>
        <v>HAT to MTL</v>
      </c>
      <c r="W64" s="10">
        <f>'Long-form'!BQ65</f>
        <v>-1.5562899000000001</v>
      </c>
      <c r="X64" s="10">
        <f>'Long-form'!BR65</f>
        <v>0.30877260099199216</v>
      </c>
      <c r="Y64" s="10">
        <f>'Long-form'!BS65</f>
        <v>0.30877260099199216</v>
      </c>
      <c r="Z64" s="10" t="str">
        <f>'Long-form'!BT65</f>
        <v>n/a</v>
      </c>
      <c r="AA64" s="10" t="str">
        <f>'Long-form'!BU65</f>
        <v>n/a</v>
      </c>
      <c r="AB64" s="10" t="str">
        <f>'Long-form'!BV65</f>
        <v>n/a</v>
      </c>
      <c r="AC64" s="1" t="str">
        <f>'Long-form'!BW65</f>
        <v>n/a</v>
      </c>
      <c r="AD64" s="1">
        <f>'Long-form'!BX65</f>
        <v>0</v>
      </c>
      <c r="AE64" s="1" t="str">
        <f>'Long-form'!BY65</f>
        <v>n/a</v>
      </c>
      <c r="AF64" s="1" t="str">
        <f>'Long-form'!BZ65</f>
        <v>n/a</v>
      </c>
    </row>
    <row r="65" spans="1:32">
      <c r="A65" s="1" t="str">
        <f>'Long-form'!A66</f>
        <v>SLCC63</v>
      </c>
      <c r="B65" s="1" t="str">
        <f>'Long-form'!B66</f>
        <v>Tamura et al. 2007 (as reviewed by Tamura et al. 2009)</v>
      </c>
      <c r="C65" s="1">
        <f>'Long-form'!C66</f>
        <v>9</v>
      </c>
      <c r="D65" s="1" t="str">
        <f>'Long-form'!D66</f>
        <v>Mekong valley</v>
      </c>
      <c r="E65" s="10">
        <f>'Long-form'!E66</f>
        <v>11.480483</v>
      </c>
      <c r="F65" s="10">
        <f>'Long-form'!F66</f>
        <v>105.12011699999999</v>
      </c>
      <c r="G65" s="1">
        <f>'Long-form'!G66</f>
        <v>1</v>
      </c>
      <c r="H65" s="11">
        <f>'Long-form'!H66</f>
        <v>7130</v>
      </c>
      <c r="I65" s="11">
        <f>'Long-form'!I66</f>
        <v>40</v>
      </c>
      <c r="J65" s="11">
        <f>'Long-form'!J66</f>
        <v>7970.5</v>
      </c>
      <c r="K65" s="11">
        <f>'Long-form'!K66</f>
        <v>8019</v>
      </c>
      <c r="L65" s="11">
        <f>'Long-form'!L66</f>
        <v>7922</v>
      </c>
      <c r="M65" s="10">
        <f>'Long-form'!Q66</f>
        <v>9.1</v>
      </c>
      <c r="N65" s="10">
        <f>'Long-form'!R66</f>
        <v>21.9</v>
      </c>
      <c r="O65" s="10">
        <f>'Long-form'!AL66</f>
        <v>-2.1</v>
      </c>
      <c r="P65" s="10">
        <f>'Long-form'!AN66</f>
        <v>0.18083141320025126</v>
      </c>
      <c r="Q65" s="10">
        <f>'Long-form'!AO66</f>
        <v>0.18083141320025126</v>
      </c>
      <c r="R65" s="1">
        <f>'Long-form'!BA66</f>
        <v>0</v>
      </c>
      <c r="S65" s="1">
        <f>'Long-form'!BB66</f>
        <v>5</v>
      </c>
      <c r="T65" s="1" t="str">
        <f>'Long-form'!BC66</f>
        <v>Mangrove Salt Marsh</v>
      </c>
      <c r="U65" s="1" t="str">
        <f>'Long-form'!BD66</f>
        <v xml:space="preserve">Peat layers, plant macrofossils. </v>
      </c>
      <c r="V65" s="1" t="str">
        <f>'Long-form'!BE66</f>
        <v>HAT to MTL</v>
      </c>
      <c r="W65" s="10">
        <f>'Long-form'!BQ66</f>
        <v>-2.3562899000000002</v>
      </c>
      <c r="X65" s="10">
        <f>'Long-form'!BR66</f>
        <v>0.30877260099199216</v>
      </c>
      <c r="Y65" s="10">
        <f>'Long-form'!BS66</f>
        <v>0.30877260099199216</v>
      </c>
      <c r="Z65" s="10" t="str">
        <f>'Long-form'!BT66</f>
        <v>n/a</v>
      </c>
      <c r="AA65" s="10" t="str">
        <f>'Long-form'!BU66</f>
        <v>n/a</v>
      </c>
      <c r="AB65" s="10" t="str">
        <f>'Long-form'!BV66</f>
        <v>n/a</v>
      </c>
      <c r="AC65" s="1" t="str">
        <f>'Long-form'!BW66</f>
        <v>n/a</v>
      </c>
      <c r="AD65" s="1">
        <f>'Long-form'!BX66</f>
        <v>0</v>
      </c>
      <c r="AE65" s="1" t="str">
        <f>'Long-form'!BY66</f>
        <v>n/a</v>
      </c>
      <c r="AF65" s="1" t="str">
        <f>'Long-form'!BZ66</f>
        <v>n/a</v>
      </c>
    </row>
    <row r="66" spans="1:32">
      <c r="A66" s="1" t="str">
        <f>'Long-form'!A67</f>
        <v>SLCC64</v>
      </c>
      <c r="B66" s="1" t="str">
        <f>'Long-form'!B67</f>
        <v>Tamura et al. 2007 (as reviewed by Tamura et al. 2009)</v>
      </c>
      <c r="C66" s="1">
        <f>'Long-form'!C67</f>
        <v>9</v>
      </c>
      <c r="D66" s="1" t="str">
        <f>'Long-form'!D67</f>
        <v>Mekong valley</v>
      </c>
      <c r="E66" s="10">
        <f>'Long-form'!E67</f>
        <v>11.480483</v>
      </c>
      <c r="F66" s="10">
        <f>'Long-form'!F67</f>
        <v>105.12011699999999</v>
      </c>
      <c r="G66" s="1">
        <f>'Long-form'!G67</f>
        <v>1</v>
      </c>
      <c r="H66" s="11">
        <f>'Long-form'!H67</f>
        <v>7030</v>
      </c>
      <c r="I66" s="11">
        <f>'Long-form'!I67</f>
        <v>40</v>
      </c>
      <c r="J66" s="11">
        <f>'Long-form'!J67</f>
        <v>7869.5</v>
      </c>
      <c r="K66" s="11">
        <f>'Long-form'!K67</f>
        <v>7953</v>
      </c>
      <c r="L66" s="11">
        <f>'Long-form'!L67</f>
        <v>7786</v>
      </c>
      <c r="M66" s="10">
        <f>'Long-form'!Q67</f>
        <v>9.6</v>
      </c>
      <c r="N66" s="10">
        <f>'Long-form'!R67</f>
        <v>21.4</v>
      </c>
      <c r="O66" s="10">
        <f>'Long-form'!AL67</f>
        <v>-2.6</v>
      </c>
      <c r="P66" s="10">
        <f>'Long-form'!AN67</f>
        <v>0.18083141320025126</v>
      </c>
      <c r="Q66" s="10">
        <f>'Long-form'!AO67</f>
        <v>0.18083141320025126</v>
      </c>
      <c r="R66" s="1">
        <f>'Long-form'!BA67</f>
        <v>0</v>
      </c>
      <c r="S66" s="1">
        <f>'Long-form'!BB67</f>
        <v>5</v>
      </c>
      <c r="T66" s="1" t="str">
        <f>'Long-form'!BC67</f>
        <v>Mangrove Salt Marsh</v>
      </c>
      <c r="U66" s="1" t="str">
        <f>'Long-form'!BD67</f>
        <v xml:space="preserve">Peat layers, plant macrofossils. </v>
      </c>
      <c r="V66" s="1" t="str">
        <f>'Long-form'!BE67</f>
        <v>HAT to MTL</v>
      </c>
      <c r="W66" s="10">
        <f>'Long-form'!BQ67</f>
        <v>-2.8562899000000002</v>
      </c>
      <c r="X66" s="10">
        <f>'Long-form'!BR67</f>
        <v>0.30877260099199216</v>
      </c>
      <c r="Y66" s="10">
        <f>'Long-form'!BS67</f>
        <v>0.30877260099199216</v>
      </c>
      <c r="Z66" s="10" t="str">
        <f>'Long-form'!BT67</f>
        <v>n/a</v>
      </c>
      <c r="AA66" s="10" t="str">
        <f>'Long-form'!BU67</f>
        <v>n/a</v>
      </c>
      <c r="AB66" s="10" t="str">
        <f>'Long-form'!BV67</f>
        <v>n/a</v>
      </c>
      <c r="AC66" s="1" t="str">
        <f>'Long-form'!BW67</f>
        <v>n/a</v>
      </c>
      <c r="AD66" s="1">
        <f>'Long-form'!BX67</f>
        <v>0</v>
      </c>
      <c r="AE66" s="1" t="str">
        <f>'Long-form'!BY67</f>
        <v>n/a</v>
      </c>
      <c r="AF66" s="1" t="str">
        <f>'Long-form'!BZ67</f>
        <v>n/a</v>
      </c>
    </row>
    <row r="67" spans="1:32">
      <c r="A67" s="1" t="str">
        <f>'Long-form'!A68</f>
        <v>SLCC65</v>
      </c>
      <c r="B67" s="1" t="str">
        <f>'Long-form'!B68</f>
        <v>Tamura et al. 2007 (as reviewed by Tamura et al. 2009  &amp; Stattegger et al. 2013)</v>
      </c>
      <c r="C67" s="1">
        <f>'Long-form'!C68</f>
        <v>9</v>
      </c>
      <c r="D67" s="1" t="str">
        <f>'Long-form'!D68</f>
        <v>Mekong valley</v>
      </c>
      <c r="E67" s="10">
        <f>'Long-form'!E68</f>
        <v>11.480483</v>
      </c>
      <c r="F67" s="10">
        <f>'Long-form'!F68</f>
        <v>105.12011699999999</v>
      </c>
      <c r="G67" s="1">
        <f>'Long-form'!G68</f>
        <v>1</v>
      </c>
      <c r="H67" s="11">
        <f>'Long-form'!H68</f>
        <v>7150</v>
      </c>
      <c r="I67" s="11">
        <f>'Long-form'!I68</f>
        <v>40</v>
      </c>
      <c r="J67" s="11">
        <f>'Long-form'!J68</f>
        <v>7978</v>
      </c>
      <c r="K67" s="11">
        <f>'Long-form'!K68</f>
        <v>8029</v>
      </c>
      <c r="L67" s="11">
        <f>'Long-form'!L68</f>
        <v>7927</v>
      </c>
      <c r="M67" s="10">
        <f>'Long-form'!Q68</f>
        <v>10.5</v>
      </c>
      <c r="N67" s="10">
        <f>'Long-form'!R68</f>
        <v>20.5</v>
      </c>
      <c r="O67" s="10">
        <f>'Long-form'!AL68</f>
        <v>-3.5</v>
      </c>
      <c r="P67" s="10">
        <f>'Long-form'!AN68</f>
        <v>0.18083141320025126</v>
      </c>
      <c r="Q67" s="10">
        <f>'Long-form'!AO68</f>
        <v>0.18083141320025126</v>
      </c>
      <c r="R67" s="1">
        <f>'Long-form'!BA68</f>
        <v>0</v>
      </c>
      <c r="S67" s="1">
        <f>'Long-form'!BB68</f>
        <v>5</v>
      </c>
      <c r="T67" s="1" t="str">
        <f>'Long-form'!BC68</f>
        <v>Mangrove Salt Marsh</v>
      </c>
      <c r="U67" s="1" t="str">
        <f>'Long-form'!BD68</f>
        <v xml:space="preserve">Peat layers, plant macrofossils. </v>
      </c>
      <c r="V67" s="1" t="str">
        <f>'Long-form'!BE68</f>
        <v>HAT to MTL</v>
      </c>
      <c r="W67" s="10">
        <f>'Long-form'!BQ68</f>
        <v>-3.7562899000000001</v>
      </c>
      <c r="X67" s="10">
        <f>'Long-form'!BR68</f>
        <v>0.30877260099199216</v>
      </c>
      <c r="Y67" s="10">
        <f>'Long-form'!BS68</f>
        <v>0.30877260099199216</v>
      </c>
      <c r="Z67" s="10" t="str">
        <f>'Long-form'!BT68</f>
        <v>n/a</v>
      </c>
      <c r="AA67" s="10" t="str">
        <f>'Long-form'!BU68</f>
        <v>n/a</v>
      </c>
      <c r="AB67" s="10" t="str">
        <f>'Long-form'!BV68</f>
        <v>n/a</v>
      </c>
      <c r="AC67" s="1" t="str">
        <f>'Long-form'!BW68</f>
        <v>n/a</v>
      </c>
      <c r="AD67" s="1">
        <f>'Long-form'!BX68</f>
        <v>0</v>
      </c>
      <c r="AE67" s="1" t="str">
        <f>'Long-form'!BY68</f>
        <v>n/a</v>
      </c>
      <c r="AF67" s="1" t="str">
        <f>'Long-form'!BZ68</f>
        <v>n/a</v>
      </c>
    </row>
    <row r="68" spans="1:32">
      <c r="A68" s="1" t="str">
        <f>'Long-form'!A69</f>
        <v>SLCC66</v>
      </c>
      <c r="B68" s="1" t="str">
        <f>'Long-form'!B69</f>
        <v>Tamura et al. 2007 (as reviewed by Tamura et al. 2009)</v>
      </c>
      <c r="C68" s="1">
        <f>'Long-form'!C69</f>
        <v>9</v>
      </c>
      <c r="D68" s="1" t="str">
        <f>'Long-form'!D69</f>
        <v>Mekong valley</v>
      </c>
      <c r="E68" s="10">
        <f>'Long-form'!E69</f>
        <v>11.480483</v>
      </c>
      <c r="F68" s="10">
        <f>'Long-form'!F69</f>
        <v>105.12011699999999</v>
      </c>
      <c r="G68" s="1">
        <f>'Long-form'!G69</f>
        <v>1</v>
      </c>
      <c r="H68" s="11">
        <f>'Long-form'!H69</f>
        <v>6550</v>
      </c>
      <c r="I68" s="11">
        <f>'Long-form'!I69</f>
        <v>40</v>
      </c>
      <c r="J68" s="11">
        <f>'Long-form'!J69</f>
        <v>7468.5</v>
      </c>
      <c r="K68" s="11">
        <f>'Long-form'!K69</f>
        <v>7519</v>
      </c>
      <c r="L68" s="11">
        <f>'Long-form'!L69</f>
        <v>7418</v>
      </c>
      <c r="M68" s="10">
        <f>'Long-form'!Q69</f>
        <v>12.3</v>
      </c>
      <c r="N68" s="10">
        <f>'Long-form'!R69</f>
        <v>18.7</v>
      </c>
      <c r="O68" s="10">
        <f>'Long-form'!AL69</f>
        <v>-5.3</v>
      </c>
      <c r="P68" s="10">
        <f>'Long-form'!AN69</f>
        <v>0.18083141320025126</v>
      </c>
      <c r="Q68" s="10">
        <f>'Long-form'!AO69</f>
        <v>0.18083141320025126</v>
      </c>
      <c r="R68" s="1">
        <f>'Long-form'!BA69</f>
        <v>0</v>
      </c>
      <c r="S68" s="1">
        <f>'Long-form'!BB69</f>
        <v>5</v>
      </c>
      <c r="T68" s="1" t="str">
        <f>'Long-form'!BC69</f>
        <v>Mangrove Salt Marsh</v>
      </c>
      <c r="U68" s="1" t="str">
        <f>'Long-form'!BD69</f>
        <v xml:space="preserve">Peat layers, plant macrofossils. </v>
      </c>
      <c r="V68" s="1" t="str">
        <f>'Long-form'!BE69</f>
        <v>HAT to MTL</v>
      </c>
      <c r="W68" s="10">
        <f>'Long-form'!BQ69</f>
        <v>-5.5562898999999994</v>
      </c>
      <c r="X68" s="10">
        <f>'Long-form'!BR69</f>
        <v>0.30877260099199216</v>
      </c>
      <c r="Y68" s="10">
        <f>'Long-form'!BS69</f>
        <v>0.30877260099199216</v>
      </c>
      <c r="Z68" s="10" t="str">
        <f>'Long-form'!BT69</f>
        <v>n/a</v>
      </c>
      <c r="AA68" s="10" t="str">
        <f>'Long-form'!BU69</f>
        <v>n/a</v>
      </c>
      <c r="AB68" s="10" t="str">
        <f>'Long-form'!BV69</f>
        <v>n/a</v>
      </c>
      <c r="AC68" s="1" t="str">
        <f>'Long-form'!BW69</f>
        <v>n/a</v>
      </c>
      <c r="AD68" s="1">
        <f>'Long-form'!BX69</f>
        <v>0</v>
      </c>
      <c r="AE68" s="1" t="str">
        <f>'Long-form'!BY69</f>
        <v>n/a</v>
      </c>
      <c r="AF68" s="1" t="str">
        <f>'Long-form'!BZ69</f>
        <v>n/a</v>
      </c>
    </row>
    <row r="69" spans="1:32">
      <c r="A69" s="1" t="str">
        <f>'Long-form'!A70</f>
        <v>SLCC67</v>
      </c>
      <c r="B69" s="1" t="str">
        <f>'Long-form'!B70</f>
        <v>Tamura et al. 2007 (as reviewed by Tamura et al. 2009)</v>
      </c>
      <c r="C69" s="1">
        <f>'Long-form'!C70</f>
        <v>9</v>
      </c>
      <c r="D69" s="1" t="str">
        <f>'Long-form'!D70</f>
        <v>Mekong valley</v>
      </c>
      <c r="E69" s="10">
        <f>'Long-form'!E70</f>
        <v>11.480483</v>
      </c>
      <c r="F69" s="10">
        <f>'Long-form'!F70</f>
        <v>105.12011699999999</v>
      </c>
      <c r="G69" s="1">
        <f>'Long-form'!G70</f>
        <v>1</v>
      </c>
      <c r="H69" s="11">
        <f>'Long-form'!H70</f>
        <v>6760</v>
      </c>
      <c r="I69" s="11">
        <f>'Long-form'!I70</f>
        <v>107.70329614269008</v>
      </c>
      <c r="J69" s="11">
        <f>'Long-form'!J70</f>
        <v>7628.5</v>
      </c>
      <c r="K69" s="11">
        <f>'Long-form'!K70</f>
        <v>7823</v>
      </c>
      <c r="L69" s="11">
        <f>'Long-form'!L70</f>
        <v>7434</v>
      </c>
      <c r="M69" s="10">
        <f>'Long-form'!Q70</f>
        <v>12.75</v>
      </c>
      <c r="N69" s="10">
        <f>'Long-form'!R70</f>
        <v>18.25</v>
      </c>
      <c r="O69" s="10">
        <f>'Long-form'!AL70</f>
        <v>-5.75</v>
      </c>
      <c r="P69" s="10">
        <f>'Long-form'!AN70</f>
        <v>0.18734993995195195</v>
      </c>
      <c r="Q69" s="10">
        <f>'Long-form'!AO70</f>
        <v>0.18734993995195195</v>
      </c>
      <c r="R69" s="1">
        <f>'Long-form'!BA70</f>
        <v>0</v>
      </c>
      <c r="S69" s="1">
        <f>'Long-form'!BB70</f>
        <v>5</v>
      </c>
      <c r="T69" s="1" t="str">
        <f>'Long-form'!BC70</f>
        <v>Intertidal mudflat</v>
      </c>
      <c r="U69" s="1" t="str">
        <f>'Long-form'!BD70</f>
        <v>organic sediment, laminated sand with mud drapes</v>
      </c>
      <c r="V69" s="1" t="str">
        <f>'Long-form'!BE70</f>
        <v>HAT to LAT</v>
      </c>
      <c r="W69" s="10">
        <f>'Long-form'!BQ70</f>
        <v>-5.8137504</v>
      </c>
      <c r="X69" s="10">
        <f>'Long-form'!BR70</f>
        <v>0.476721552744587</v>
      </c>
      <c r="Y69" s="10">
        <f>'Long-form'!BS70</f>
        <v>0.476721552744587</v>
      </c>
      <c r="Z69" s="10" t="str">
        <f>'Long-form'!BT70</f>
        <v>n/a</v>
      </c>
      <c r="AA69" s="10" t="str">
        <f>'Long-form'!BU70</f>
        <v>n/a</v>
      </c>
      <c r="AB69" s="10" t="str">
        <f>'Long-form'!BV70</f>
        <v>n/a</v>
      </c>
      <c r="AC69" s="1" t="str">
        <f>'Long-form'!BW70</f>
        <v>n/a</v>
      </c>
      <c r="AD69" s="1">
        <f>'Long-form'!BX70</f>
        <v>0</v>
      </c>
      <c r="AE69" s="1" t="str">
        <f>'Long-form'!BY70</f>
        <v>n/a</v>
      </c>
      <c r="AF69" s="1" t="str">
        <f>'Long-form'!BZ70</f>
        <v>n/a</v>
      </c>
    </row>
    <row r="70" spans="1:32">
      <c r="A70" s="1" t="str">
        <f>'Long-form'!A71</f>
        <v>SLCC68</v>
      </c>
      <c r="B70" s="1" t="str">
        <f>'Long-form'!B71</f>
        <v>Tamura et al. 2007 (as reviewed by Tamura et al. 2009)</v>
      </c>
      <c r="C70" s="1">
        <f>'Long-form'!C71</f>
        <v>9</v>
      </c>
      <c r="D70" s="1" t="str">
        <f>'Long-form'!D71</f>
        <v>Mekong valley</v>
      </c>
      <c r="E70" s="10">
        <f>'Long-form'!E71</f>
        <v>11.480483</v>
      </c>
      <c r="F70" s="10">
        <f>'Long-form'!F71</f>
        <v>105.12011699999999</v>
      </c>
      <c r="G70" s="1">
        <f>'Long-form'!G71</f>
        <v>1</v>
      </c>
      <c r="H70" s="11">
        <f>'Long-form'!H71</f>
        <v>8180</v>
      </c>
      <c r="I70" s="11">
        <f>'Long-form'!I71</f>
        <v>107.70329614269008</v>
      </c>
      <c r="J70" s="11">
        <f>'Long-form'!J71</f>
        <v>9112.5</v>
      </c>
      <c r="K70" s="11">
        <f>'Long-form'!K71</f>
        <v>9447</v>
      </c>
      <c r="L70" s="11">
        <f>'Long-form'!L71</f>
        <v>8778</v>
      </c>
      <c r="M70" s="10">
        <f>'Long-form'!Q71</f>
        <v>28.1</v>
      </c>
      <c r="N70" s="10">
        <f>'Long-form'!R71</f>
        <v>2.8999999999999986</v>
      </c>
      <c r="O70" s="10">
        <f>'Long-form'!AL71</f>
        <v>-21.1</v>
      </c>
      <c r="P70" s="10">
        <f>'Long-form'!AN71</f>
        <v>0.18734993995195195</v>
      </c>
      <c r="Q70" s="10">
        <f>'Long-form'!AO71</f>
        <v>0.18734993995195195</v>
      </c>
      <c r="R70" s="1">
        <f>'Long-form'!BA71</f>
        <v>0</v>
      </c>
      <c r="S70" s="1">
        <f>'Long-form'!BB71</f>
        <v>5</v>
      </c>
      <c r="T70" s="1" t="str">
        <f>'Long-form'!BC71</f>
        <v>Intertidal mudflat</v>
      </c>
      <c r="U70" s="1" t="str">
        <f>'Long-form'!BD71</f>
        <v>organic sediment, laminated sand with mud drapes</v>
      </c>
      <c r="V70" s="1" t="str">
        <f>'Long-form'!BE71</f>
        <v>HAT to LAT</v>
      </c>
      <c r="W70" s="10">
        <f>'Long-form'!BQ71</f>
        <v>-21.163750400000001</v>
      </c>
      <c r="X70" s="10">
        <f>'Long-form'!BR71</f>
        <v>0.476721552744587</v>
      </c>
      <c r="Y70" s="10">
        <f>'Long-form'!BS71</f>
        <v>0.476721552744587</v>
      </c>
      <c r="Z70" s="10" t="str">
        <f>'Long-form'!BT71</f>
        <v>n/a</v>
      </c>
      <c r="AA70" s="10" t="str">
        <f>'Long-form'!BU71</f>
        <v>n/a</v>
      </c>
      <c r="AB70" s="10" t="str">
        <f>'Long-form'!BV71</f>
        <v>n/a</v>
      </c>
      <c r="AC70" s="1" t="str">
        <f>'Long-form'!BW71</f>
        <v>n/a</v>
      </c>
      <c r="AD70" s="1">
        <f>'Long-form'!BX71</f>
        <v>0</v>
      </c>
      <c r="AE70" s="1" t="str">
        <f>'Long-form'!BY71</f>
        <v>n/a</v>
      </c>
      <c r="AF70" s="1" t="str">
        <f>'Long-form'!BZ71</f>
        <v>n/a</v>
      </c>
    </row>
    <row r="71" spans="1:32">
      <c r="A71" s="1" t="str">
        <f>'Long-form'!A72</f>
        <v>SLCC69</v>
      </c>
      <c r="B71" s="1" t="str">
        <f>'Long-form'!B72</f>
        <v xml:space="preserve">Tamura et al. 2009 </v>
      </c>
      <c r="C71" s="1">
        <f>'Long-form'!C72</f>
        <v>9</v>
      </c>
      <c r="D71" s="1" t="str">
        <f>'Long-form'!D72</f>
        <v>Mekong valley</v>
      </c>
      <c r="E71" s="10">
        <f>'Long-form'!E72</f>
        <v>11.192449999999999</v>
      </c>
      <c r="F71" s="10">
        <f>'Long-form'!F72</f>
        <v>105.2773</v>
      </c>
      <c r="G71" s="1">
        <f>'Long-form'!G72</f>
        <v>1</v>
      </c>
      <c r="H71" s="11">
        <f>'Long-form'!H72</f>
        <v>2020</v>
      </c>
      <c r="I71" s="11">
        <f>'Long-form'!I72</f>
        <v>107.70329614269008</v>
      </c>
      <c r="J71" s="11" t="e">
        <f>'Long-form'!#REF!</f>
        <v>#REF!</v>
      </c>
      <c r="K71" s="11" t="e">
        <f>'Long-form'!#REF!</f>
        <v>#REF!</v>
      </c>
      <c r="L71" s="11" t="e">
        <f>'Long-form'!#REF!</f>
        <v>#REF!</v>
      </c>
      <c r="M71" s="10">
        <f>'Long-form'!Q72</f>
        <v>2.6</v>
      </c>
      <c r="N71" s="10">
        <f>'Long-form'!R72</f>
        <v>37.4</v>
      </c>
      <c r="O71" s="10">
        <f>'Long-form'!AL72</f>
        <v>3.4</v>
      </c>
      <c r="P71" s="10">
        <f>'Long-form'!AN72</f>
        <v>0.18083141320025126</v>
      </c>
      <c r="Q71" s="10">
        <f>'Long-form'!AO72</f>
        <v>0.18083141320025126</v>
      </c>
      <c r="R71" s="1">
        <f>'Long-form'!BA72</f>
        <v>1</v>
      </c>
      <c r="S71" s="1">
        <f>'Long-form'!BB72</f>
        <v>5</v>
      </c>
      <c r="T71" s="1" t="str">
        <f>'Long-form'!BC72</f>
        <v>terrestrial limiting</v>
      </c>
      <c r="U71" s="1" t="str">
        <f>'Long-form'!BD72</f>
        <v>organic sediment, frshwater sediments, reddish brown sandy silt</v>
      </c>
      <c r="V71" s="1" t="str">
        <f>'Long-form'!BE72</f>
        <v>above MTL</v>
      </c>
      <c r="W71" s="10" t="str">
        <f>'Long-form'!BQ72</f>
        <v>n/a</v>
      </c>
      <c r="X71" s="10">
        <f>'Long-form'!BR72</f>
        <v>0.19416487838947602</v>
      </c>
      <c r="Y71" s="10">
        <f>'Long-form'!BS72</f>
        <v>0.19416487838947602</v>
      </c>
      <c r="Z71" s="10" t="str">
        <f>'Long-form'!BT72</f>
        <v>n/a</v>
      </c>
      <c r="AA71" s="10" t="str">
        <f>'Long-form'!BU72</f>
        <v>n/a</v>
      </c>
      <c r="AB71" s="10" t="str">
        <f>'Long-form'!BV72</f>
        <v>n/a</v>
      </c>
      <c r="AC71" s="1" t="str">
        <f>'Long-form'!BW72</f>
        <v>n/a</v>
      </c>
      <c r="AD71" s="1">
        <f>'Long-form'!BX72</f>
        <v>0</v>
      </c>
      <c r="AE71" s="1" t="str">
        <f>'Long-form'!BY72</f>
        <v>n/a</v>
      </c>
      <c r="AF71" s="1" t="str">
        <f>'Long-form'!BZ72</f>
        <v>PK Core</v>
      </c>
    </row>
    <row r="72" spans="1:32">
      <c r="A72" s="1" t="str">
        <f>'Long-form'!A73</f>
        <v>SLCC70</v>
      </c>
      <c r="B72" s="1" t="str">
        <f>'Long-form'!B73</f>
        <v xml:space="preserve">Tamura et al. 2009 </v>
      </c>
      <c r="C72" s="1">
        <f>'Long-form'!C73</f>
        <v>9</v>
      </c>
      <c r="D72" s="1" t="str">
        <f>'Long-form'!D73</f>
        <v>Mekong valley</v>
      </c>
      <c r="E72" s="10">
        <f>'Long-form'!E73</f>
        <v>11.192449999999999</v>
      </c>
      <c r="F72" s="10">
        <f>'Long-form'!F73</f>
        <v>105.2773</v>
      </c>
      <c r="G72" s="1">
        <f>'Long-form'!G73</f>
        <v>1</v>
      </c>
      <c r="H72" s="11">
        <f>'Long-form'!H73</f>
        <v>1430</v>
      </c>
      <c r="I72" s="11">
        <f>'Long-form'!I73</f>
        <v>40</v>
      </c>
      <c r="J72" s="11">
        <f>'Long-form'!J73</f>
        <v>1339.5</v>
      </c>
      <c r="K72" s="11">
        <f>'Long-form'!K73</f>
        <v>1391</v>
      </c>
      <c r="L72" s="11">
        <f>'Long-form'!L73</f>
        <v>1288</v>
      </c>
      <c r="M72" s="10">
        <f>'Long-form'!Q73</f>
        <v>3.9</v>
      </c>
      <c r="N72" s="10">
        <f>'Long-form'!R73</f>
        <v>36.1</v>
      </c>
      <c r="O72" s="10">
        <f>'Long-form'!AL73</f>
        <v>2.1</v>
      </c>
      <c r="P72" s="10">
        <f>'Long-form'!AN73</f>
        <v>0.18083141320025126</v>
      </c>
      <c r="Q72" s="10">
        <f>'Long-form'!AO73</f>
        <v>0.18083141320025126</v>
      </c>
      <c r="R72" s="1">
        <f>'Long-form'!BA73</f>
        <v>1</v>
      </c>
      <c r="S72" s="1">
        <f>'Long-form'!BB73</f>
        <v>5</v>
      </c>
      <c r="T72" s="1" t="str">
        <f>'Long-form'!BC73</f>
        <v>terrestrial limiting</v>
      </c>
      <c r="U72" s="1" t="str">
        <f>'Long-form'!BD73</f>
        <v>organic sediment, frshwater sediments, reddish brown sandy silt</v>
      </c>
      <c r="V72" s="1" t="str">
        <f>'Long-form'!BE73</f>
        <v>above MTL</v>
      </c>
      <c r="W72" s="10" t="str">
        <f>'Long-form'!BQ73</f>
        <v>n/a</v>
      </c>
      <c r="X72" s="10">
        <f>'Long-form'!BR73</f>
        <v>0.19416487838947602</v>
      </c>
      <c r="Y72" s="10">
        <f>'Long-form'!BS73</f>
        <v>0.19416487838947602</v>
      </c>
      <c r="Z72" s="10" t="str">
        <f>'Long-form'!BT73</f>
        <v>n/a</v>
      </c>
      <c r="AA72" s="10" t="str">
        <f>'Long-form'!BU73</f>
        <v>n/a</v>
      </c>
      <c r="AB72" s="10" t="str">
        <f>'Long-form'!BV73</f>
        <v>n/a</v>
      </c>
      <c r="AC72" s="1" t="str">
        <f>'Long-form'!BW73</f>
        <v>n/a</v>
      </c>
      <c r="AD72" s="1">
        <f>'Long-form'!BX73</f>
        <v>0</v>
      </c>
      <c r="AE72" s="1" t="str">
        <f>'Long-form'!BY73</f>
        <v>n/a</v>
      </c>
      <c r="AF72" s="1" t="str">
        <f>'Long-form'!BZ73</f>
        <v>n/a</v>
      </c>
    </row>
    <row r="73" spans="1:32">
      <c r="A73" s="1" t="str">
        <f>'Long-form'!A74</f>
        <v>SLCC71</v>
      </c>
      <c r="B73" s="1" t="str">
        <f>'Long-form'!B74</f>
        <v xml:space="preserve">Tamura et al. 2009 </v>
      </c>
      <c r="C73" s="1">
        <f>'Long-form'!C74</f>
        <v>9</v>
      </c>
      <c r="D73" s="1" t="str">
        <f>'Long-form'!D74</f>
        <v>Mekong valley</v>
      </c>
      <c r="E73" s="10">
        <f>'Long-form'!E74</f>
        <v>11.192449999999999</v>
      </c>
      <c r="F73" s="10">
        <f>'Long-form'!F74</f>
        <v>105.2773</v>
      </c>
      <c r="G73" s="1">
        <f>'Long-form'!G74</f>
        <v>1</v>
      </c>
      <c r="H73" s="11">
        <f>'Long-form'!H74</f>
        <v>1310</v>
      </c>
      <c r="I73" s="11">
        <f>'Long-form'!I74</f>
        <v>107.70329614269008</v>
      </c>
      <c r="J73" s="11">
        <f>'Long-form'!J74</f>
        <v>1190.5</v>
      </c>
      <c r="K73" s="11">
        <f>'Long-form'!K74</f>
        <v>1404</v>
      </c>
      <c r="L73" s="11">
        <f>'Long-form'!L74</f>
        <v>977</v>
      </c>
      <c r="M73" s="10">
        <f>'Long-form'!Q74</f>
        <v>4.7</v>
      </c>
      <c r="N73" s="10">
        <f>'Long-form'!R74</f>
        <v>35.299999999999997</v>
      </c>
      <c r="O73" s="10">
        <f>'Long-form'!AL74</f>
        <v>1.3</v>
      </c>
      <c r="P73" s="10">
        <f>'Long-form'!AN74</f>
        <v>0.18083141320025126</v>
      </c>
      <c r="Q73" s="10">
        <f>'Long-form'!AO74</f>
        <v>0.18083141320025126</v>
      </c>
      <c r="R73" s="1">
        <f>'Long-form'!BA74</f>
        <v>1</v>
      </c>
      <c r="S73" s="1">
        <f>'Long-form'!BB74</f>
        <v>5</v>
      </c>
      <c r="T73" s="1" t="str">
        <f>'Long-form'!BC74</f>
        <v>terrestrial limiting</v>
      </c>
      <c r="U73" s="1" t="str">
        <f>'Long-form'!BD74</f>
        <v>organic sediment, freshwater sediments, bluish gray clay</v>
      </c>
      <c r="V73" s="1" t="str">
        <f>'Long-form'!BE74</f>
        <v>above MTL</v>
      </c>
      <c r="W73" s="10" t="str">
        <f>'Long-form'!BQ74</f>
        <v>n/a</v>
      </c>
      <c r="X73" s="10">
        <f>'Long-form'!BR74</f>
        <v>0.19416487838947602</v>
      </c>
      <c r="Y73" s="10">
        <f>'Long-form'!BS74</f>
        <v>0.19416487838947602</v>
      </c>
      <c r="Z73" s="10" t="str">
        <f>'Long-form'!BT74</f>
        <v>n/a</v>
      </c>
      <c r="AA73" s="10" t="str">
        <f>'Long-form'!BU74</f>
        <v>n/a</v>
      </c>
      <c r="AB73" s="10" t="str">
        <f>'Long-form'!BV74</f>
        <v>n/a</v>
      </c>
      <c r="AC73" s="1" t="str">
        <f>'Long-form'!BW74</f>
        <v>n/a</v>
      </c>
      <c r="AD73" s="1">
        <f>'Long-form'!BX74</f>
        <v>0</v>
      </c>
      <c r="AE73" s="1" t="str">
        <f>'Long-form'!BY74</f>
        <v>n/a</v>
      </c>
      <c r="AF73" s="1" t="str">
        <f>'Long-form'!BZ74</f>
        <v>n/a</v>
      </c>
    </row>
    <row r="74" spans="1:32">
      <c r="A74" s="1" t="str">
        <f>'Long-form'!A75</f>
        <v>SLCC72</v>
      </c>
      <c r="B74" s="1" t="str">
        <f>'Long-form'!B75</f>
        <v>Tamura et al. 2009 (as reviewed by Stattegger et al. 2013)</v>
      </c>
      <c r="C74" s="1">
        <f>'Long-form'!C75</f>
        <v>9</v>
      </c>
      <c r="D74" s="1" t="str">
        <f>'Long-form'!D75</f>
        <v>Mekong valley</v>
      </c>
      <c r="E74" s="10">
        <f>'Long-form'!E75</f>
        <v>11.192449999999999</v>
      </c>
      <c r="F74" s="10">
        <f>'Long-form'!F75</f>
        <v>105.2773</v>
      </c>
      <c r="G74" s="1">
        <f>'Long-form'!G75</f>
        <v>1</v>
      </c>
      <c r="H74" s="11">
        <f>'Long-form'!H75</f>
        <v>5930</v>
      </c>
      <c r="I74" s="11">
        <f>'Long-form'!I75</f>
        <v>40</v>
      </c>
      <c r="J74" s="11">
        <f>'Long-form'!J75</f>
        <v>6736.5</v>
      </c>
      <c r="K74" s="11">
        <f>'Long-form'!K75</f>
        <v>6809</v>
      </c>
      <c r="L74" s="11">
        <f>'Long-form'!L75</f>
        <v>6664</v>
      </c>
      <c r="M74" s="10">
        <f>'Long-form'!Q75</f>
        <v>5.8</v>
      </c>
      <c r="N74" s="10">
        <f>'Long-form'!R75</f>
        <v>34.200000000000003</v>
      </c>
      <c r="O74" s="10">
        <f>'Long-form'!AL75</f>
        <v>0.2</v>
      </c>
      <c r="P74" s="10">
        <f>'Long-form'!AN75</f>
        <v>0.18083141320025126</v>
      </c>
      <c r="Q74" s="10">
        <f>'Long-form'!AO75</f>
        <v>0.18083141320025126</v>
      </c>
      <c r="R74" s="1">
        <f>'Long-form'!BA75</f>
        <v>0</v>
      </c>
      <c r="S74" s="1">
        <f>'Long-form'!BB75</f>
        <v>5</v>
      </c>
      <c r="T74" s="1" t="str">
        <f>'Long-form'!BC75</f>
        <v>Mangrove salt marsh</v>
      </c>
      <c r="U74" s="1" t="str">
        <f>'Long-form'!BD75</f>
        <v>Brackish diatoms assemblages and laminated and rootes peat</v>
      </c>
      <c r="V74" s="1" t="str">
        <f>'Long-form'!BE75</f>
        <v>HAT to MTL</v>
      </c>
      <c r="W74" s="10">
        <f>'Long-form'!BQ75</f>
        <v>-5.6289900000000004E-2</v>
      </c>
      <c r="X74" s="10">
        <f>'Long-form'!BR75</f>
        <v>0.30877260099199216</v>
      </c>
      <c r="Y74" s="10">
        <f>'Long-form'!BS75</f>
        <v>0.30877260099199216</v>
      </c>
      <c r="Z74" s="10" t="str">
        <f>'Long-form'!BT75</f>
        <v>n/a</v>
      </c>
      <c r="AA74" s="10" t="str">
        <f>'Long-form'!BU75</f>
        <v>n/a</v>
      </c>
      <c r="AB74" s="10" t="str">
        <f>'Long-form'!BV75</f>
        <v>n/a</v>
      </c>
      <c r="AC74" s="1" t="str">
        <f>'Long-form'!BW75</f>
        <v>n/a</v>
      </c>
      <c r="AD74" s="1">
        <f>'Long-form'!BX75</f>
        <v>0</v>
      </c>
      <c r="AE74" s="1" t="str">
        <f>'Long-form'!BY75</f>
        <v>n/a</v>
      </c>
      <c r="AF74" s="1" t="str">
        <f>'Long-form'!BZ75</f>
        <v>n/a</v>
      </c>
    </row>
    <row r="75" spans="1:32">
      <c r="A75" s="1" t="str">
        <f>'Long-form'!A76</f>
        <v>SLCC73</v>
      </c>
      <c r="B75" s="1" t="str">
        <f>'Long-form'!B76</f>
        <v>Tamura et al. 2009 (as reviewed by Stattegger et al. 2013)</v>
      </c>
      <c r="C75" s="1">
        <f>'Long-form'!C76</f>
        <v>9</v>
      </c>
      <c r="D75" s="1" t="str">
        <f>'Long-form'!D76</f>
        <v>Mekong valley</v>
      </c>
      <c r="E75" s="10">
        <f>'Long-form'!E76</f>
        <v>11.192449999999999</v>
      </c>
      <c r="F75" s="10">
        <f>'Long-form'!F76</f>
        <v>105.2773</v>
      </c>
      <c r="G75" s="1">
        <f>'Long-form'!G76</f>
        <v>1</v>
      </c>
      <c r="H75" s="11">
        <f>'Long-form'!H76</f>
        <v>6380</v>
      </c>
      <c r="I75" s="11">
        <f>'Long-form'!I76</f>
        <v>40</v>
      </c>
      <c r="J75" s="11">
        <f>'Long-form'!J76</f>
        <v>7336</v>
      </c>
      <c r="K75" s="11">
        <f>'Long-form'!K76</f>
        <v>7419</v>
      </c>
      <c r="L75" s="11">
        <f>'Long-form'!L76</f>
        <v>7253</v>
      </c>
      <c r="M75" s="10">
        <f>'Long-form'!Q76</f>
        <v>6.7</v>
      </c>
      <c r="N75" s="10">
        <f>'Long-form'!R76</f>
        <v>33.299999999999997</v>
      </c>
      <c r="O75" s="10">
        <f>'Long-form'!AL76</f>
        <v>-0.7</v>
      </c>
      <c r="P75" s="10">
        <f>'Long-form'!AN76</f>
        <v>0.18083141320025126</v>
      </c>
      <c r="Q75" s="10">
        <f>'Long-form'!AO76</f>
        <v>0.18083141320025126</v>
      </c>
      <c r="R75" s="1">
        <f>'Long-form'!BA76</f>
        <v>0</v>
      </c>
      <c r="S75" s="1">
        <f>'Long-form'!BB76</f>
        <v>5</v>
      </c>
      <c r="T75" s="1" t="str">
        <f>'Long-form'!BC76</f>
        <v>Mangrove salt marsh</v>
      </c>
      <c r="U75" s="1" t="str">
        <f>'Long-form'!BD76</f>
        <v>Brackish diatoms assemblages and sedimentary</v>
      </c>
      <c r="V75" s="1" t="str">
        <f>'Long-form'!BE76</f>
        <v>HAT to MTL</v>
      </c>
      <c r="W75" s="10">
        <f>'Long-form'!BQ76</f>
        <v>-0.95628990000000003</v>
      </c>
      <c r="X75" s="10">
        <f>'Long-form'!BR76</f>
        <v>0.30877260099199216</v>
      </c>
      <c r="Y75" s="10">
        <f>'Long-form'!BS76</f>
        <v>0.30877260099199216</v>
      </c>
      <c r="Z75" s="10" t="str">
        <f>'Long-form'!BT76</f>
        <v>n/a</v>
      </c>
      <c r="AA75" s="10" t="str">
        <f>'Long-form'!BU76</f>
        <v>n/a</v>
      </c>
      <c r="AB75" s="10" t="str">
        <f>'Long-form'!BV76</f>
        <v>n/a</v>
      </c>
      <c r="AC75" s="1" t="str">
        <f>'Long-form'!BW76</f>
        <v>n/a</v>
      </c>
      <c r="AD75" s="1">
        <f>'Long-form'!BX76</f>
        <v>0</v>
      </c>
      <c r="AE75" s="1" t="str">
        <f>'Long-form'!BY76</f>
        <v>n/a</v>
      </c>
      <c r="AF75" s="1" t="str">
        <f>'Long-form'!BZ76</f>
        <v>n/a</v>
      </c>
    </row>
    <row r="76" spans="1:32">
      <c r="A76" s="1" t="str">
        <f>'Long-form'!A77</f>
        <v>SLCC74</v>
      </c>
      <c r="B76" s="1" t="str">
        <f>'Long-form'!B77</f>
        <v>Tamura et al. 2009 (ias reviewed by Stattegger et al. 2013)</v>
      </c>
      <c r="C76" s="1">
        <f>'Long-form'!C77</f>
        <v>9</v>
      </c>
      <c r="D76" s="1" t="str">
        <f>'Long-form'!D77</f>
        <v>Mekong valley</v>
      </c>
      <c r="E76" s="10">
        <f>'Long-form'!E77</f>
        <v>11.192449999999999</v>
      </c>
      <c r="F76" s="10">
        <f>'Long-form'!F77</f>
        <v>105.2773</v>
      </c>
      <c r="G76" s="1">
        <f>'Long-form'!G77</f>
        <v>1</v>
      </c>
      <c r="H76" s="11">
        <f>'Long-form'!H77</f>
        <v>6690</v>
      </c>
      <c r="I76" s="11">
        <f>'Long-form'!I77</f>
        <v>40</v>
      </c>
      <c r="J76" s="11">
        <f>'Long-form'!J77</f>
        <v>7550</v>
      </c>
      <c r="K76" s="11">
        <f>'Long-form'!K77</f>
        <v>7622</v>
      </c>
      <c r="L76" s="11">
        <f>'Long-form'!L77</f>
        <v>7478</v>
      </c>
      <c r="M76" s="10">
        <f>'Long-form'!Q77</f>
        <v>7.7</v>
      </c>
      <c r="N76" s="10">
        <f>'Long-form'!R77</f>
        <v>32.299999999999997</v>
      </c>
      <c r="O76" s="10">
        <f>'Long-form'!AL77</f>
        <v>-1.7</v>
      </c>
      <c r="P76" s="10">
        <f>'Long-form'!AN77</f>
        <v>0.18083141320025126</v>
      </c>
      <c r="Q76" s="10">
        <f>'Long-form'!AO77</f>
        <v>0.18083141320025126</v>
      </c>
      <c r="R76" s="1">
        <f>'Long-form'!BA77</f>
        <v>0</v>
      </c>
      <c r="S76" s="1">
        <f>'Long-form'!BB77</f>
        <v>5</v>
      </c>
      <c r="T76" s="1" t="str">
        <f>'Long-form'!BC77</f>
        <v>Mangrove salt marsh</v>
      </c>
      <c r="U76" s="1" t="str">
        <f>'Long-form'!BD77</f>
        <v>Brackish diatoms assemblages and sedimentary</v>
      </c>
      <c r="V76" s="1" t="str">
        <f>'Long-form'!BE77</f>
        <v>HAT to MTL</v>
      </c>
      <c r="W76" s="10">
        <f>'Long-form'!BQ77</f>
        <v>-1.9562899</v>
      </c>
      <c r="X76" s="10">
        <f>'Long-form'!BR77</f>
        <v>0.30877260099199216</v>
      </c>
      <c r="Y76" s="10">
        <f>'Long-form'!BS77</f>
        <v>0.30877260099199216</v>
      </c>
      <c r="Z76" s="10" t="str">
        <f>'Long-form'!BT77</f>
        <v>n/a</v>
      </c>
      <c r="AA76" s="10" t="str">
        <f>'Long-form'!BU77</f>
        <v>n/a</v>
      </c>
      <c r="AB76" s="10" t="str">
        <f>'Long-form'!BV77</f>
        <v>n/a</v>
      </c>
      <c r="AC76" s="1" t="str">
        <f>'Long-form'!BW77</f>
        <v>n/a</v>
      </c>
      <c r="AD76" s="1">
        <f>'Long-form'!BX77</f>
        <v>0</v>
      </c>
      <c r="AE76" s="1" t="str">
        <f>'Long-form'!BY77</f>
        <v>n/a</v>
      </c>
      <c r="AF76" s="1" t="str">
        <f>'Long-form'!BZ77</f>
        <v>n/a</v>
      </c>
    </row>
    <row r="77" spans="1:32">
      <c r="A77" s="1" t="str">
        <f>'Long-form'!A78</f>
        <v>SLCC75</v>
      </c>
      <c r="B77" s="1" t="str">
        <f>'Long-form'!B78</f>
        <v>Tamura et al. 2009 (as reviewed by Stattegger et al. 2013)</v>
      </c>
      <c r="C77" s="1">
        <f>'Long-form'!C78</f>
        <v>9</v>
      </c>
      <c r="D77" s="1" t="str">
        <f>'Long-form'!D78</f>
        <v>Mekong valley</v>
      </c>
      <c r="E77" s="10">
        <f>'Long-form'!E78</f>
        <v>11.192449999999999</v>
      </c>
      <c r="F77" s="10">
        <f>'Long-form'!F78</f>
        <v>105.2773</v>
      </c>
      <c r="G77" s="1">
        <f>'Long-form'!G78</f>
        <v>1</v>
      </c>
      <c r="H77" s="11">
        <f>'Long-form'!H78</f>
        <v>6850</v>
      </c>
      <c r="I77" s="11">
        <f>'Long-form'!I78</f>
        <v>40</v>
      </c>
      <c r="J77" s="11">
        <f>'Long-form'!J78</f>
        <v>7685.5</v>
      </c>
      <c r="K77" s="11">
        <f>'Long-form'!K78</f>
        <v>7763</v>
      </c>
      <c r="L77" s="11">
        <f>'Long-form'!L78</f>
        <v>7608</v>
      </c>
      <c r="M77" s="10">
        <f>'Long-form'!Q78</f>
        <v>8.5</v>
      </c>
      <c r="N77" s="10">
        <f>'Long-form'!R78</f>
        <v>31.5</v>
      </c>
      <c r="O77" s="10">
        <f>'Long-form'!AL78</f>
        <v>-2.5</v>
      </c>
      <c r="P77" s="10">
        <f>'Long-form'!AN78</f>
        <v>0.18083141320025126</v>
      </c>
      <c r="Q77" s="10">
        <f>'Long-form'!AO78</f>
        <v>0.18083141320025126</v>
      </c>
      <c r="R77" s="1">
        <f>'Long-form'!BA78</f>
        <v>0</v>
      </c>
      <c r="S77" s="1">
        <f>'Long-form'!BB78</f>
        <v>5</v>
      </c>
      <c r="T77" s="1" t="str">
        <f>'Long-form'!BC78</f>
        <v>Mangrove salt marsh</v>
      </c>
      <c r="U77" s="1" t="str">
        <f>'Long-form'!BD78</f>
        <v>Brackish diatoms assemblages and sedimentary</v>
      </c>
      <c r="V77" s="1" t="str">
        <f>'Long-form'!BE78</f>
        <v>HAT to MTL</v>
      </c>
      <c r="W77" s="10">
        <f>'Long-form'!BQ78</f>
        <v>-2.7562899000000001</v>
      </c>
      <c r="X77" s="10">
        <f>'Long-form'!BR78</f>
        <v>0.30877260099199216</v>
      </c>
      <c r="Y77" s="10">
        <f>'Long-form'!BS78</f>
        <v>0.30877260099199216</v>
      </c>
      <c r="Z77" s="10" t="str">
        <f>'Long-form'!BT78</f>
        <v>n/a</v>
      </c>
      <c r="AA77" s="10" t="str">
        <f>'Long-form'!BU78</f>
        <v>n/a</v>
      </c>
      <c r="AB77" s="10" t="str">
        <f>'Long-form'!BV78</f>
        <v>n/a</v>
      </c>
      <c r="AC77" s="1" t="str">
        <f>'Long-form'!BW78</f>
        <v>n/a</v>
      </c>
      <c r="AD77" s="1">
        <f>'Long-form'!BX78</f>
        <v>0</v>
      </c>
      <c r="AE77" s="1" t="str">
        <f>'Long-form'!BY78</f>
        <v>n/a</v>
      </c>
      <c r="AF77" s="1" t="str">
        <f>'Long-form'!BZ78</f>
        <v>n/a</v>
      </c>
    </row>
    <row r="78" spans="1:32">
      <c r="A78" s="1" t="str">
        <f>'Long-form'!A79</f>
        <v>SLCC76</v>
      </c>
      <c r="B78" s="1" t="str">
        <f>'Long-form'!B79</f>
        <v xml:space="preserve">Tamura et al. 2009 </v>
      </c>
      <c r="C78" s="1">
        <f>'Long-form'!C79</f>
        <v>9</v>
      </c>
      <c r="D78" s="1" t="str">
        <f>'Long-form'!D79</f>
        <v>Mekong valley</v>
      </c>
      <c r="E78" s="10">
        <f>'Long-form'!E79</f>
        <v>11.192449999999999</v>
      </c>
      <c r="F78" s="10">
        <f>'Long-form'!F79</f>
        <v>105.2773</v>
      </c>
      <c r="G78" s="1">
        <f>'Long-form'!G79</f>
        <v>1</v>
      </c>
      <c r="H78" s="11">
        <f>'Long-form'!H79</f>
        <v>6930</v>
      </c>
      <c r="I78" s="11">
        <f>'Long-form'!I79</f>
        <v>40</v>
      </c>
      <c r="J78" s="11">
        <f>'Long-form'!J79</f>
        <v>7760.5</v>
      </c>
      <c r="K78" s="11">
        <f>'Long-form'!K79</f>
        <v>7846</v>
      </c>
      <c r="L78" s="11">
        <f>'Long-form'!L79</f>
        <v>7675</v>
      </c>
      <c r="M78" s="10">
        <f>'Long-form'!Q79</f>
        <v>9.5</v>
      </c>
      <c r="N78" s="10">
        <f>'Long-form'!R79</f>
        <v>30.5</v>
      </c>
      <c r="O78" s="10">
        <f>'Long-form'!AL79</f>
        <v>-3.5</v>
      </c>
      <c r="P78" s="10">
        <f>'Long-form'!AN79</f>
        <v>0.18083141320025126</v>
      </c>
      <c r="Q78" s="10">
        <f>'Long-form'!AO79</f>
        <v>0.18083141320025126</v>
      </c>
      <c r="R78" s="1">
        <f>'Long-form'!BA79</f>
        <v>0</v>
      </c>
      <c r="S78" s="1">
        <f>'Long-form'!BB79</f>
        <v>5</v>
      </c>
      <c r="T78" s="1" t="str">
        <f>'Long-form'!BC79</f>
        <v>Mangrove salt marsh</v>
      </c>
      <c r="U78" s="1" t="str">
        <f>'Long-form'!BD79</f>
        <v>Brackish diatoms assemblages and sedimentary</v>
      </c>
      <c r="V78" s="1" t="str">
        <f>'Long-form'!BE79</f>
        <v>HAT to MTL</v>
      </c>
      <c r="W78" s="10">
        <f>'Long-form'!BQ79</f>
        <v>-3.7562899000000001</v>
      </c>
      <c r="X78" s="10">
        <f>'Long-form'!BR79</f>
        <v>0.30877260099199216</v>
      </c>
      <c r="Y78" s="10">
        <f>'Long-form'!BS79</f>
        <v>0.30877260099199216</v>
      </c>
      <c r="Z78" s="10" t="str">
        <f>'Long-form'!BT79</f>
        <v>n/a</v>
      </c>
      <c r="AA78" s="10" t="str">
        <f>'Long-form'!BU79</f>
        <v>n/a</v>
      </c>
      <c r="AB78" s="10" t="str">
        <f>'Long-form'!BV79</f>
        <v>n/a</v>
      </c>
      <c r="AC78" s="1" t="str">
        <f>'Long-form'!BW79</f>
        <v>n/a</v>
      </c>
      <c r="AD78" s="1">
        <f>'Long-form'!BX79</f>
        <v>0</v>
      </c>
      <c r="AE78" s="1" t="str">
        <f>'Long-form'!BY79</f>
        <v>n/a</v>
      </c>
      <c r="AF78" s="1" t="str">
        <f>'Long-form'!BZ79</f>
        <v>n/a</v>
      </c>
    </row>
    <row r="79" spans="1:32">
      <c r="A79" s="1" t="str">
        <f>'Long-form'!A80</f>
        <v>SLCC77</v>
      </c>
      <c r="B79" s="1" t="str">
        <f>'Long-form'!B80</f>
        <v>Tamura et al. 2009 (as reviewed by Stattegger et al. 2013)</v>
      </c>
      <c r="C79" s="1">
        <f>'Long-form'!C80</f>
        <v>9</v>
      </c>
      <c r="D79" s="1" t="str">
        <f>'Long-form'!D80</f>
        <v>Mekong valley</v>
      </c>
      <c r="E79" s="10">
        <f>'Long-form'!E80</f>
        <v>11.192449999999999</v>
      </c>
      <c r="F79" s="10">
        <f>'Long-form'!F80</f>
        <v>105.2773</v>
      </c>
      <c r="G79" s="1">
        <f>'Long-form'!G80</f>
        <v>1</v>
      </c>
      <c r="H79" s="11">
        <f>'Long-form'!H80</f>
        <v>7330</v>
      </c>
      <c r="I79" s="11">
        <f>'Long-form'!I80</f>
        <v>40</v>
      </c>
      <c r="J79" s="11">
        <f>'Long-form'!J80</f>
        <v>8112.5</v>
      </c>
      <c r="K79" s="11">
        <f>'Long-form'!K80</f>
        <v>8204</v>
      </c>
      <c r="L79" s="11">
        <f>'Long-form'!L80</f>
        <v>8021</v>
      </c>
      <c r="M79" s="10">
        <f>'Long-form'!Q80</f>
        <v>10.5</v>
      </c>
      <c r="N79" s="10">
        <f>'Long-form'!R80</f>
        <v>29.5</v>
      </c>
      <c r="O79" s="10">
        <f>'Long-form'!AL80</f>
        <v>-4.5</v>
      </c>
      <c r="P79" s="10">
        <f>'Long-form'!AN80</f>
        <v>0.18083141320025126</v>
      </c>
      <c r="Q79" s="10">
        <f>'Long-form'!AO80</f>
        <v>0.18083141320025126</v>
      </c>
      <c r="R79" s="1">
        <f>'Long-form'!BA80</f>
        <v>0</v>
      </c>
      <c r="S79" s="1">
        <f>'Long-form'!BB80</f>
        <v>5</v>
      </c>
      <c r="T79" s="1" t="str">
        <f>'Long-form'!BC80</f>
        <v>Mangrove salt marsh</v>
      </c>
      <c r="U79" s="1" t="str">
        <f>'Long-form'!BD80</f>
        <v>Brackish diatoms assemblages and sedimentary</v>
      </c>
      <c r="V79" s="1" t="str">
        <f>'Long-form'!BE80</f>
        <v>HAT to MTL</v>
      </c>
      <c r="W79" s="10">
        <f>'Long-form'!BQ80</f>
        <v>-4.7562898999999996</v>
      </c>
      <c r="X79" s="10">
        <f>'Long-form'!BR80</f>
        <v>0.30877260099199216</v>
      </c>
      <c r="Y79" s="10">
        <f>'Long-form'!BS80</f>
        <v>0.30877260099199216</v>
      </c>
      <c r="Z79" s="10" t="str">
        <f>'Long-form'!BT80</f>
        <v>n/a</v>
      </c>
      <c r="AA79" s="10" t="str">
        <f>'Long-form'!BU80</f>
        <v>n/a</v>
      </c>
      <c r="AB79" s="10" t="str">
        <f>'Long-form'!BV80</f>
        <v>n/a</v>
      </c>
      <c r="AC79" s="1" t="str">
        <f>'Long-form'!BW80</f>
        <v>n/a</v>
      </c>
      <c r="AD79" s="1">
        <f>'Long-form'!BX80</f>
        <v>0</v>
      </c>
      <c r="AE79" s="1" t="str">
        <f>'Long-form'!BY80</f>
        <v>n/a</v>
      </c>
      <c r="AF79" s="1" t="str">
        <f>'Long-form'!BZ80</f>
        <v>n/a</v>
      </c>
    </row>
    <row r="80" spans="1:32">
      <c r="A80" s="1" t="str">
        <f>'Long-form'!A81</f>
        <v>SLCC78</v>
      </c>
      <c r="B80" s="1" t="str">
        <f>'Long-form'!B81</f>
        <v xml:space="preserve">Tamura et al. 2009 </v>
      </c>
      <c r="C80" s="1">
        <f>'Long-form'!C81</f>
        <v>9</v>
      </c>
      <c r="D80" s="1" t="str">
        <f>'Long-form'!D81</f>
        <v>Mekong valley</v>
      </c>
      <c r="E80" s="10">
        <f>'Long-form'!E81</f>
        <v>11.192449999999999</v>
      </c>
      <c r="F80" s="10">
        <f>'Long-form'!F81</f>
        <v>105.2773</v>
      </c>
      <c r="G80" s="1">
        <f>'Long-form'!G81</f>
        <v>1</v>
      </c>
      <c r="H80" s="11">
        <f>'Long-form'!H81</f>
        <v>7250</v>
      </c>
      <c r="I80" s="11">
        <f>'Long-form'!I81</f>
        <v>40</v>
      </c>
      <c r="J80" s="11">
        <f>'Long-form'!J81</f>
        <v>8080</v>
      </c>
      <c r="K80" s="11">
        <f>'Long-form'!K81</f>
        <v>8167</v>
      </c>
      <c r="L80" s="11">
        <f>'Long-form'!L81</f>
        <v>7993</v>
      </c>
      <c r="M80" s="10">
        <f>'Long-form'!Q81</f>
        <v>10.8</v>
      </c>
      <c r="N80" s="10">
        <f>'Long-form'!R81</f>
        <v>29.2</v>
      </c>
      <c r="O80" s="10">
        <f>'Long-form'!AL81</f>
        <v>-4.8</v>
      </c>
      <c r="P80" s="10">
        <f>'Long-form'!AN81</f>
        <v>0.18083141320025126</v>
      </c>
      <c r="Q80" s="10">
        <f>'Long-form'!AO81</f>
        <v>0.18083141320025126</v>
      </c>
      <c r="R80" s="1">
        <f>'Long-form'!BA81</f>
        <v>1</v>
      </c>
      <c r="S80" s="1">
        <f>'Long-form'!BB81</f>
        <v>5</v>
      </c>
      <c r="T80" s="1" t="str">
        <f>'Long-form'!BC81</f>
        <v>terrestrial limiting</v>
      </c>
      <c r="U80" s="1" t="str">
        <f>'Long-form'!BD81</f>
        <v>Freshwater diatom assemblage and Freshwater sediments</v>
      </c>
      <c r="V80" s="1" t="str">
        <f>'Long-form'!BE81</f>
        <v>above MTL</v>
      </c>
      <c r="W80" s="10" t="str">
        <f>'Long-form'!BQ81</f>
        <v>n/a</v>
      </c>
      <c r="X80" s="10">
        <f>'Long-form'!BR81</f>
        <v>0.19416487838947602</v>
      </c>
      <c r="Y80" s="10">
        <f>'Long-form'!BS81</f>
        <v>0.19416487838947602</v>
      </c>
      <c r="Z80" s="10" t="str">
        <f>'Long-form'!BT81</f>
        <v>n/a</v>
      </c>
      <c r="AA80" s="10" t="str">
        <f>'Long-form'!BU81</f>
        <v>n/a</v>
      </c>
      <c r="AB80" s="10" t="str">
        <f>'Long-form'!BV81</f>
        <v>n/a</v>
      </c>
      <c r="AC80" s="1" t="str">
        <f>'Long-form'!BW81</f>
        <v>n/a</v>
      </c>
      <c r="AD80" s="1">
        <f>'Long-form'!BX81</f>
        <v>0</v>
      </c>
      <c r="AE80" s="1" t="str">
        <f>'Long-form'!BY81</f>
        <v>n/a</v>
      </c>
      <c r="AF80" s="1" t="str">
        <f>'Long-form'!BZ81</f>
        <v>n/a</v>
      </c>
    </row>
    <row r="81" spans="1:32">
      <c r="A81" s="1" t="str">
        <f>'Long-form'!A82</f>
        <v>SLCC79</v>
      </c>
      <c r="B81" s="1" t="str">
        <f>'Long-form'!B82</f>
        <v xml:space="preserve">Tamura et al. 2009 </v>
      </c>
      <c r="C81" s="1">
        <f>'Long-form'!C82</f>
        <v>9</v>
      </c>
      <c r="D81" s="1" t="str">
        <f>'Long-form'!D82</f>
        <v>Mekong valley</v>
      </c>
      <c r="E81" s="10">
        <f>'Long-form'!E82</f>
        <v>11.192449999999999</v>
      </c>
      <c r="F81" s="10">
        <f>'Long-form'!F82</f>
        <v>105.2773</v>
      </c>
      <c r="G81" s="1">
        <f>'Long-form'!G82</f>
        <v>1</v>
      </c>
      <c r="H81" s="11">
        <f>'Long-form'!H82</f>
        <v>8200</v>
      </c>
      <c r="I81" s="11">
        <f>'Long-form'!I82</f>
        <v>111.80339887498948</v>
      </c>
      <c r="J81" s="11">
        <f>'Long-form'!J82</f>
        <v>9126</v>
      </c>
      <c r="K81" s="11">
        <f>'Long-form'!K82</f>
        <v>9471</v>
      </c>
      <c r="L81" s="11">
        <f>'Long-form'!L82</f>
        <v>8781</v>
      </c>
      <c r="M81" s="10">
        <f>'Long-form'!Q82</f>
        <v>10.9</v>
      </c>
      <c r="N81" s="10">
        <f>'Long-form'!R82</f>
        <v>29.1</v>
      </c>
      <c r="O81" s="10">
        <f>'Long-form'!AL82</f>
        <v>-4.9000000000000004</v>
      </c>
      <c r="P81" s="10">
        <f>'Long-form'!AN82</f>
        <v>0.18083141320025126</v>
      </c>
      <c r="Q81" s="10">
        <f>'Long-form'!AO82</f>
        <v>0.18083141320025126</v>
      </c>
      <c r="R81" s="1">
        <f>'Long-form'!BA82</f>
        <v>1</v>
      </c>
      <c r="S81" s="1">
        <f>'Long-form'!BB82</f>
        <v>5</v>
      </c>
      <c r="T81" s="1" t="str">
        <f>'Long-form'!BC82</f>
        <v>terrestrial limiting</v>
      </c>
      <c r="U81" s="1" t="str">
        <f>'Long-form'!BD82</f>
        <v>Freshwater diatom assemblage and Freshwater sediments</v>
      </c>
      <c r="V81" s="1" t="str">
        <f>'Long-form'!BE82</f>
        <v>above MTL</v>
      </c>
      <c r="W81" s="10" t="str">
        <f>'Long-form'!BQ82</f>
        <v>n/a</v>
      </c>
      <c r="X81" s="10">
        <f>'Long-form'!BR82</f>
        <v>0.19416487838947602</v>
      </c>
      <c r="Y81" s="10">
        <f>'Long-form'!BS82</f>
        <v>0.19416487838947602</v>
      </c>
      <c r="Z81" s="10" t="str">
        <f>'Long-form'!BT82</f>
        <v>n/a</v>
      </c>
      <c r="AA81" s="10" t="str">
        <f>'Long-form'!BU82</f>
        <v>n/a</v>
      </c>
      <c r="AB81" s="10" t="str">
        <f>'Long-form'!BV82</f>
        <v>n/a</v>
      </c>
      <c r="AC81" s="1" t="str">
        <f>'Long-form'!BW82</f>
        <v>n/a</v>
      </c>
      <c r="AD81" s="1">
        <f>'Long-form'!BX82</f>
        <v>0</v>
      </c>
      <c r="AE81" s="1" t="str">
        <f>'Long-form'!BY82</f>
        <v>n/a</v>
      </c>
      <c r="AF81" s="1" t="str">
        <f>'Long-form'!BZ82</f>
        <v>n/a</v>
      </c>
    </row>
    <row r="82" spans="1:32">
      <c r="A82" s="1" t="str">
        <f>'Long-form'!A83</f>
        <v>SLCC80</v>
      </c>
      <c r="B82" s="1" t="str">
        <f>'Long-form'!B83</f>
        <v>Tamura et al. 2009</v>
      </c>
      <c r="C82" s="1">
        <f>'Long-form'!C83</f>
        <v>9</v>
      </c>
      <c r="D82" s="1" t="str">
        <f>'Long-form'!D83</f>
        <v>Mekong valley</v>
      </c>
      <c r="E82" s="10">
        <f>'Long-form'!E83</f>
        <v>11.192449999999999</v>
      </c>
      <c r="F82" s="10">
        <f>'Long-form'!F83</f>
        <v>105.2773</v>
      </c>
      <c r="G82" s="1">
        <f>'Long-form'!G83</f>
        <v>1</v>
      </c>
      <c r="H82" s="11">
        <f>'Long-form'!H83</f>
        <v>7520</v>
      </c>
      <c r="I82" s="11">
        <f>'Long-form'!I83</f>
        <v>50</v>
      </c>
      <c r="J82" s="11">
        <f>'Long-form'!J83</f>
        <v>8305.5</v>
      </c>
      <c r="K82" s="11">
        <f>'Long-form'!K83</f>
        <v>8409</v>
      </c>
      <c r="L82" s="11">
        <f>'Long-form'!L83</f>
        <v>8202</v>
      </c>
      <c r="M82" s="10">
        <f>'Long-form'!Q83</f>
        <v>12.5</v>
      </c>
      <c r="N82" s="10">
        <f>'Long-form'!R83</f>
        <v>27.5</v>
      </c>
      <c r="O82" s="10">
        <f>'Long-form'!AL83</f>
        <v>-6.5</v>
      </c>
      <c r="P82" s="10">
        <f>'Long-form'!AN83</f>
        <v>0.18083141320025126</v>
      </c>
      <c r="Q82" s="10">
        <f>'Long-form'!AO83</f>
        <v>0.18083141320025126</v>
      </c>
      <c r="R82" s="1">
        <f>'Long-form'!BA83</f>
        <v>1</v>
      </c>
      <c r="S82" s="1">
        <f>'Long-form'!BB83</f>
        <v>5</v>
      </c>
      <c r="T82" s="1" t="str">
        <f>'Long-form'!BC83</f>
        <v>terrestrial limiting</v>
      </c>
      <c r="U82" s="1" t="str">
        <f>'Long-form'!BD83</f>
        <v>Freshwater diatom assemblage and Freshwater sediments</v>
      </c>
      <c r="V82" s="1" t="str">
        <f>'Long-form'!BE83</f>
        <v>above MTL</v>
      </c>
      <c r="W82" s="10" t="str">
        <f>'Long-form'!BQ83</f>
        <v>n/a</v>
      </c>
      <c r="X82" s="10">
        <f>'Long-form'!BR83</f>
        <v>0.19416487838947602</v>
      </c>
      <c r="Y82" s="10">
        <f>'Long-form'!BS83</f>
        <v>0.19416487838947602</v>
      </c>
      <c r="Z82" s="10" t="str">
        <f>'Long-form'!BT83</f>
        <v>n/a</v>
      </c>
      <c r="AA82" s="10" t="str">
        <f>'Long-form'!BU83</f>
        <v>n/a</v>
      </c>
      <c r="AB82" s="10" t="str">
        <f>'Long-form'!BV83</f>
        <v>n/a</v>
      </c>
      <c r="AC82" s="1" t="str">
        <f>'Long-form'!BW83</f>
        <v>n/a</v>
      </c>
      <c r="AD82" s="1">
        <f>'Long-form'!BX83</f>
        <v>0</v>
      </c>
      <c r="AE82" s="1" t="str">
        <f>'Long-form'!BY83</f>
        <v>n/a</v>
      </c>
      <c r="AF82" s="1" t="str">
        <f>'Long-form'!BZ83</f>
        <v>n/a</v>
      </c>
    </row>
    <row r="83" spans="1:32">
      <c r="A83" s="1" t="str">
        <f>'Long-form'!A84</f>
        <v>SLCC81</v>
      </c>
      <c r="B83" s="1" t="str">
        <f>'Long-form'!B84</f>
        <v>Tamura et al. 2009</v>
      </c>
      <c r="C83" s="1">
        <f>'Long-form'!C84</f>
        <v>9</v>
      </c>
      <c r="D83" s="1" t="str">
        <f>'Long-form'!D84</f>
        <v>Mekong valley</v>
      </c>
      <c r="E83" s="10">
        <f>'Long-form'!E84</f>
        <v>11.192449999999999</v>
      </c>
      <c r="F83" s="10">
        <f>'Long-form'!F84</f>
        <v>105.2773</v>
      </c>
      <c r="G83" s="1">
        <f>'Long-form'!G84</f>
        <v>1</v>
      </c>
      <c r="H83" s="11">
        <f>'Long-form'!H84</f>
        <v>8390</v>
      </c>
      <c r="I83" s="11">
        <f>'Long-form'!I84</f>
        <v>111.80339887498948</v>
      </c>
      <c r="J83" s="11">
        <f>'Long-form'!J84</f>
        <v>9292.5</v>
      </c>
      <c r="K83" s="11">
        <f>'Long-form'!K84</f>
        <v>9546</v>
      </c>
      <c r="L83" s="11">
        <f>'Long-form'!L84</f>
        <v>9039</v>
      </c>
      <c r="M83" s="10">
        <f>'Long-form'!Q84</f>
        <v>16.100000000000001</v>
      </c>
      <c r="N83" s="10">
        <f>'Long-form'!R84</f>
        <v>23.9</v>
      </c>
      <c r="O83" s="10">
        <f>'Long-form'!AL84</f>
        <v>-10.1</v>
      </c>
      <c r="P83" s="10">
        <f>'Long-form'!AN84</f>
        <v>0.18083141320025126</v>
      </c>
      <c r="Q83" s="10">
        <f>'Long-form'!AO84</f>
        <v>0.18083141320025126</v>
      </c>
      <c r="R83" s="1">
        <f>'Long-form'!BA84</f>
        <v>1</v>
      </c>
      <c r="S83" s="1">
        <f>'Long-form'!BB84</f>
        <v>5</v>
      </c>
      <c r="T83" s="1" t="str">
        <f>'Long-form'!BC84</f>
        <v>terrestrial limiting</v>
      </c>
      <c r="U83" s="1" t="str">
        <f>'Long-form'!BD84</f>
        <v>Freshwater diatom assemblage and Freshwater sediments</v>
      </c>
      <c r="V83" s="1" t="str">
        <f>'Long-form'!BE84</f>
        <v>above MTL</v>
      </c>
      <c r="W83" s="10" t="str">
        <f>'Long-form'!BQ84</f>
        <v>n/a</v>
      </c>
      <c r="X83" s="10">
        <f>'Long-form'!BR84</f>
        <v>0.19416487838947602</v>
      </c>
      <c r="Y83" s="10">
        <f>'Long-form'!BS84</f>
        <v>0.19416487838947602</v>
      </c>
      <c r="Z83" s="10" t="str">
        <f>'Long-form'!BT84</f>
        <v>n/a</v>
      </c>
      <c r="AA83" s="10" t="str">
        <f>'Long-form'!BU84</f>
        <v>n/a</v>
      </c>
      <c r="AB83" s="10" t="str">
        <f>'Long-form'!BV84</f>
        <v>n/a</v>
      </c>
      <c r="AC83" s="1" t="str">
        <f>'Long-form'!BW84</f>
        <v>n/a</v>
      </c>
      <c r="AD83" s="1">
        <f>'Long-form'!BX84</f>
        <v>0</v>
      </c>
      <c r="AE83" s="1" t="str">
        <f>'Long-form'!BY84</f>
        <v>n/a</v>
      </c>
      <c r="AF83" s="1" t="str">
        <f>'Long-form'!BZ84</f>
        <v>n/a</v>
      </c>
    </row>
    <row r="84" spans="1:32">
      <c r="A84" s="1" t="str">
        <f>'Long-form'!A85</f>
        <v>SLCC82</v>
      </c>
      <c r="B84" s="1" t="str">
        <f>'Long-form'!B85</f>
        <v>Tamura et al. 2009</v>
      </c>
      <c r="C84" s="1">
        <f>'Long-form'!C85</f>
        <v>9</v>
      </c>
      <c r="D84" s="1" t="str">
        <f>'Long-form'!D85</f>
        <v>Mekong valley</v>
      </c>
      <c r="E84" s="10">
        <f>'Long-form'!E85</f>
        <v>11.192449999999999</v>
      </c>
      <c r="F84" s="10">
        <f>'Long-form'!F85</f>
        <v>105.2773</v>
      </c>
      <c r="G84" s="1">
        <f>'Long-form'!G85</f>
        <v>1</v>
      </c>
      <c r="H84" s="11">
        <f>'Long-form'!H85</f>
        <v>8700</v>
      </c>
      <c r="I84" s="11">
        <f>'Long-form'!I85</f>
        <v>111.80339887498948</v>
      </c>
      <c r="J84" s="11">
        <f>'Long-form'!J85</f>
        <v>9834.5</v>
      </c>
      <c r="K84" s="11">
        <f>'Long-form'!K85</f>
        <v>10152</v>
      </c>
      <c r="L84" s="11">
        <f>'Long-form'!L85</f>
        <v>9517</v>
      </c>
      <c r="M84" s="10">
        <f>'Long-form'!Q85</f>
        <v>18.100000000000001</v>
      </c>
      <c r="N84" s="10">
        <f>'Long-form'!R85</f>
        <v>21.9</v>
      </c>
      <c r="O84" s="10">
        <f>'Long-form'!AL85</f>
        <v>-12.1</v>
      </c>
      <c r="P84" s="10">
        <f>'Long-form'!AN85</f>
        <v>0.18083141320025126</v>
      </c>
      <c r="Q84" s="10">
        <f>'Long-form'!AO85</f>
        <v>0.18083141320025126</v>
      </c>
      <c r="R84" s="1">
        <f>'Long-form'!BA85</f>
        <v>1</v>
      </c>
      <c r="S84" s="1">
        <f>'Long-form'!BB85</f>
        <v>5</v>
      </c>
      <c r="T84" s="1" t="str">
        <f>'Long-form'!BC85</f>
        <v>terrestrial limiting</v>
      </c>
      <c r="U84" s="1" t="str">
        <f>'Long-form'!BD85</f>
        <v>Freshwater diatom assemblage and Freshwater sediments</v>
      </c>
      <c r="V84" s="1" t="str">
        <f>'Long-form'!BE85</f>
        <v>above MTL</v>
      </c>
      <c r="W84" s="10" t="str">
        <f>'Long-form'!BQ85</f>
        <v>n/a</v>
      </c>
      <c r="X84" s="10">
        <f>'Long-form'!BR85</f>
        <v>0.19416487838947602</v>
      </c>
      <c r="Y84" s="10">
        <f>'Long-form'!BS85</f>
        <v>0.19416487838947602</v>
      </c>
      <c r="Z84" s="10" t="str">
        <f>'Long-form'!BT85</f>
        <v>n/a</v>
      </c>
      <c r="AA84" s="10" t="str">
        <f>'Long-form'!BU85</f>
        <v>n/a</v>
      </c>
      <c r="AB84" s="10" t="str">
        <f>'Long-form'!BV85</f>
        <v>n/a</v>
      </c>
      <c r="AC84" s="1" t="str">
        <f>'Long-form'!BW85</f>
        <v>n/a</v>
      </c>
      <c r="AD84" s="1">
        <f>'Long-form'!BX85</f>
        <v>0</v>
      </c>
      <c r="AE84" s="1" t="str">
        <f>'Long-form'!BY85</f>
        <v>n/a</v>
      </c>
      <c r="AF84" s="1" t="str">
        <f>'Long-form'!BZ85</f>
        <v>n/a</v>
      </c>
    </row>
    <row r="85" spans="1:32">
      <c r="A85" s="1" t="str">
        <f>'Long-form'!A86</f>
        <v>SLCC83</v>
      </c>
      <c r="B85" s="1" t="str">
        <f>'Long-form'!B86</f>
        <v>Tamura et al. 2009</v>
      </c>
      <c r="C85" s="1">
        <f>'Long-form'!C86</f>
        <v>9</v>
      </c>
      <c r="D85" s="1" t="str">
        <f>'Long-form'!D86</f>
        <v>Mekong valley</v>
      </c>
      <c r="E85" s="10">
        <f>'Long-form'!E86</f>
        <v>11.192449999999999</v>
      </c>
      <c r="F85" s="10">
        <f>'Long-form'!F86</f>
        <v>105.2773</v>
      </c>
      <c r="G85" s="1">
        <f>'Long-form'!G86</f>
        <v>1</v>
      </c>
      <c r="H85" s="11">
        <f>'Long-form'!H86</f>
        <v>10020</v>
      </c>
      <c r="I85" s="11">
        <f>'Long-form'!I86</f>
        <v>111.80339887498948</v>
      </c>
      <c r="J85" s="11">
        <f>'Long-form'!J86</f>
        <v>11603.5</v>
      </c>
      <c r="K85" s="11">
        <f>'Long-form'!K86</f>
        <v>11970</v>
      </c>
      <c r="L85" s="11">
        <f>'Long-form'!L86</f>
        <v>11237</v>
      </c>
      <c r="M85" s="10">
        <f>'Long-form'!Q86</f>
        <v>22.6</v>
      </c>
      <c r="N85" s="10">
        <f>'Long-form'!R86</f>
        <v>17.399999999999999</v>
      </c>
      <c r="O85" s="10">
        <f>'Long-form'!AL86</f>
        <v>-16.600000000000001</v>
      </c>
      <c r="P85" s="10">
        <f>'Long-form'!AN86</f>
        <v>0.18083141320025126</v>
      </c>
      <c r="Q85" s="10">
        <f>'Long-form'!AO86</f>
        <v>0.18083141320025126</v>
      </c>
      <c r="R85" s="1">
        <f>'Long-form'!BA86</f>
        <v>1</v>
      </c>
      <c r="S85" s="1">
        <f>'Long-form'!BB86</f>
        <v>5</v>
      </c>
      <c r="T85" s="1" t="str">
        <f>'Long-form'!BC86</f>
        <v>terrestrial limiting</v>
      </c>
      <c r="U85" s="1" t="str">
        <f>'Long-form'!BD86</f>
        <v>Fluvial sediments, reddish brown sandy silt, laminated sand with mud drapes</v>
      </c>
      <c r="V85" s="1" t="str">
        <f>'Long-form'!BE86</f>
        <v>above MTL</v>
      </c>
      <c r="W85" s="10" t="str">
        <f>'Long-form'!BQ86</f>
        <v>n/a</v>
      </c>
      <c r="X85" s="10">
        <f>'Long-form'!BR86</f>
        <v>0.19416487838947602</v>
      </c>
      <c r="Y85" s="10">
        <f>'Long-form'!BS86</f>
        <v>0.19416487838947602</v>
      </c>
      <c r="Z85" s="10" t="str">
        <f>'Long-form'!BT86</f>
        <v>n/a</v>
      </c>
      <c r="AA85" s="10" t="str">
        <f>'Long-form'!BU86</f>
        <v>n/a</v>
      </c>
      <c r="AB85" s="10" t="str">
        <f>'Long-form'!BV86</f>
        <v>n/a</v>
      </c>
      <c r="AC85" s="1" t="str">
        <f>'Long-form'!BW86</f>
        <v>n/a</v>
      </c>
      <c r="AD85" s="1">
        <f>'Long-form'!BX86</f>
        <v>1</v>
      </c>
      <c r="AE85" s="1" t="str">
        <f>'Long-form'!BY86</f>
        <v>Too old</v>
      </c>
      <c r="AF85" s="1" t="str">
        <f>'Long-form'!BZ86</f>
        <v>older than 10.000 yrs, pleistocene deposit</v>
      </c>
    </row>
    <row r="86" spans="1:32">
      <c r="A86" s="1" t="str">
        <f>'Long-form'!A87</f>
        <v>SLCC84</v>
      </c>
      <c r="B86" s="1" t="str">
        <f>'Long-form'!B87</f>
        <v>Tamura et al. 2009</v>
      </c>
      <c r="C86" s="1">
        <f>'Long-form'!C87</f>
        <v>9</v>
      </c>
      <c r="D86" s="1" t="str">
        <f>'Long-form'!D87</f>
        <v>Mekong valley</v>
      </c>
      <c r="E86" s="10">
        <f>'Long-form'!E87</f>
        <v>11.192449999999999</v>
      </c>
      <c r="F86" s="10">
        <f>'Long-form'!F87</f>
        <v>105.2773</v>
      </c>
      <c r="G86" s="1">
        <f>'Long-form'!G87</f>
        <v>1</v>
      </c>
      <c r="H86" s="11">
        <f>'Long-form'!H87</f>
        <v>12270</v>
      </c>
      <c r="I86" s="11">
        <f>'Long-form'!I87</f>
        <v>116.61903789690601</v>
      </c>
      <c r="J86" s="11">
        <f>'Long-form'!J87</f>
        <v>14318</v>
      </c>
      <c r="K86" s="11">
        <f>'Long-form'!K87</f>
        <v>14817</v>
      </c>
      <c r="L86" s="11">
        <f>'Long-form'!L87</f>
        <v>13819</v>
      </c>
      <c r="M86" s="10">
        <f>'Long-form'!Q87</f>
        <v>26</v>
      </c>
      <c r="N86" s="10">
        <f>'Long-form'!R87</f>
        <v>14</v>
      </c>
      <c r="O86" s="10">
        <f>'Long-form'!AL87</f>
        <v>-20</v>
      </c>
      <c r="P86" s="10">
        <f>'Long-form'!AN87</f>
        <v>0.18083141320025126</v>
      </c>
      <c r="Q86" s="10">
        <f>'Long-form'!AO87</f>
        <v>0.18083141320025126</v>
      </c>
      <c r="R86" s="1">
        <f>'Long-form'!BA87</f>
        <v>1</v>
      </c>
      <c r="S86" s="1">
        <f>'Long-form'!BB87</f>
        <v>5</v>
      </c>
      <c r="T86" s="1" t="str">
        <f>'Long-form'!BC87</f>
        <v>terrestrial limiting</v>
      </c>
      <c r="U86" s="1" t="str">
        <f>'Long-form'!BD87</f>
        <v>Fluvial sediments, reddish brown sandy silt, laminated sand with mud drapes</v>
      </c>
      <c r="V86" s="1" t="str">
        <f>'Long-form'!BE87</f>
        <v>above MTL</v>
      </c>
      <c r="W86" s="10" t="str">
        <f>'Long-form'!BQ87</f>
        <v>n/a</v>
      </c>
      <c r="X86" s="10">
        <f>'Long-form'!BR87</f>
        <v>0.19416487838947602</v>
      </c>
      <c r="Y86" s="10">
        <f>'Long-form'!BS87</f>
        <v>0.19416487838947602</v>
      </c>
      <c r="Z86" s="10" t="str">
        <f>'Long-form'!BT87</f>
        <v>n/a</v>
      </c>
      <c r="AA86" s="10" t="str">
        <f>'Long-form'!BU87</f>
        <v>n/a</v>
      </c>
      <c r="AB86" s="10" t="str">
        <f>'Long-form'!BV87</f>
        <v>n/a</v>
      </c>
      <c r="AC86" s="1" t="str">
        <f>'Long-form'!BW87</f>
        <v>n/a</v>
      </c>
      <c r="AD86" s="1">
        <f>'Long-form'!BX87</f>
        <v>1</v>
      </c>
      <c r="AE86" s="1" t="str">
        <f>'Long-form'!BY87</f>
        <v>too old</v>
      </c>
      <c r="AF86" s="1" t="str">
        <f>'Long-form'!BZ87</f>
        <v>older than 10.000 yrs</v>
      </c>
    </row>
    <row r="87" spans="1:32">
      <c r="A87" s="1" t="str">
        <f>'Long-form'!A88</f>
        <v>SLCC85</v>
      </c>
      <c r="B87" s="1" t="str">
        <f>'Long-form'!B88</f>
        <v>Tamura et al. 2009</v>
      </c>
      <c r="C87" s="1">
        <f>'Long-form'!C88</f>
        <v>9</v>
      </c>
      <c r="D87" s="1" t="str">
        <f>'Long-form'!D88</f>
        <v>Mekong valley</v>
      </c>
      <c r="E87" s="10">
        <f>'Long-form'!E88</f>
        <v>10.959300000000001</v>
      </c>
      <c r="F87" s="10">
        <f>'Long-form'!F88</f>
        <v>105.06021699999999</v>
      </c>
      <c r="G87" s="1">
        <f>'Long-form'!G88</f>
        <v>1</v>
      </c>
      <c r="H87" s="11">
        <f>'Long-form'!H88</f>
        <v>2030</v>
      </c>
      <c r="I87" s="11">
        <f>'Long-form'!I88</f>
        <v>107.70329614269008</v>
      </c>
      <c r="J87" s="11">
        <f>'Long-form'!J88</f>
        <v>1989</v>
      </c>
      <c r="K87" s="11">
        <f>'Long-form'!K88</f>
        <v>2208</v>
      </c>
      <c r="L87" s="11">
        <f>'Long-form'!L88</f>
        <v>1770</v>
      </c>
      <c r="M87" s="10">
        <f>'Long-form'!Q88</f>
        <v>3.7</v>
      </c>
      <c r="N87" s="10">
        <f>'Long-form'!R88</f>
        <v>27.3</v>
      </c>
      <c r="O87" s="10">
        <f>'Long-form'!AL88</f>
        <v>-0.2</v>
      </c>
      <c r="P87" s="10">
        <f>'Long-form'!AN88</f>
        <v>0.18083141320025126</v>
      </c>
      <c r="Q87" s="10">
        <f>'Long-form'!AO88</f>
        <v>0.18083141320025126</v>
      </c>
      <c r="R87" s="1">
        <f>'Long-form'!BA88</f>
        <v>1</v>
      </c>
      <c r="S87" s="1">
        <f>'Long-form'!BB88</f>
        <v>5</v>
      </c>
      <c r="T87" s="1" t="str">
        <f>'Long-form'!BC88</f>
        <v>terrestrial limiting</v>
      </c>
      <c r="U87" s="1" t="str">
        <f>'Long-form'!BD88</f>
        <v>organic sedimentary, Floodplain deposits</v>
      </c>
      <c r="V87" s="1" t="str">
        <f>'Long-form'!BE88</f>
        <v>above MTL</v>
      </c>
      <c r="W87" s="10" t="str">
        <f>'Long-form'!BQ88</f>
        <v>n/a</v>
      </c>
      <c r="X87" s="10">
        <f>'Long-form'!BR88</f>
        <v>0.19416487838947602</v>
      </c>
      <c r="Y87" s="10">
        <f>'Long-form'!BS88</f>
        <v>0.19416487838947602</v>
      </c>
      <c r="Z87" s="10" t="str">
        <f>'Long-form'!BT88</f>
        <v>n/a</v>
      </c>
      <c r="AA87" s="10" t="str">
        <f>'Long-form'!BU88</f>
        <v>n/a</v>
      </c>
      <c r="AB87" s="10" t="str">
        <f>'Long-form'!BV88</f>
        <v>n/a</v>
      </c>
      <c r="AC87" s="1" t="str">
        <f>'Long-form'!BW88</f>
        <v>n/a</v>
      </c>
      <c r="AD87" s="1">
        <f>'Long-form'!BX88</f>
        <v>0</v>
      </c>
      <c r="AE87" s="1" t="str">
        <f>'Long-form'!BY88</f>
        <v>n/a</v>
      </c>
      <c r="AF87" s="1" t="str">
        <f>'Long-form'!BZ88</f>
        <v>PSG Core</v>
      </c>
    </row>
    <row r="88" spans="1:32">
      <c r="A88" s="1" t="str">
        <f>'Long-form'!A89</f>
        <v>SLCC86</v>
      </c>
      <c r="B88" s="1" t="str">
        <f>'Long-form'!B89</f>
        <v>Tamura et al. 2009</v>
      </c>
      <c r="C88" s="1">
        <f>'Long-form'!C89</f>
        <v>9</v>
      </c>
      <c r="D88" s="1" t="str">
        <f>'Long-form'!D89</f>
        <v>Mekong valley</v>
      </c>
      <c r="E88" s="10">
        <f>'Long-form'!E89</f>
        <v>10.959300000000001</v>
      </c>
      <c r="F88" s="10">
        <f>'Long-form'!F89</f>
        <v>105.06021699999999</v>
      </c>
      <c r="G88" s="1">
        <f>'Long-form'!G89</f>
        <v>1</v>
      </c>
      <c r="H88" s="11">
        <f>'Long-form'!H89</f>
        <v>4000</v>
      </c>
      <c r="I88" s="11">
        <f>'Long-form'!I89</f>
        <v>107.70329614269008</v>
      </c>
      <c r="J88" s="11">
        <f>'Long-form'!J89</f>
        <v>4524</v>
      </c>
      <c r="K88" s="11">
        <f>'Long-form'!K89</f>
        <v>4823</v>
      </c>
      <c r="L88" s="11">
        <f>'Long-form'!L89</f>
        <v>4225</v>
      </c>
      <c r="M88" s="10">
        <f>'Long-form'!Q89</f>
        <v>4.7</v>
      </c>
      <c r="N88" s="10">
        <f>'Long-form'!R89</f>
        <v>26.3</v>
      </c>
      <c r="O88" s="10">
        <f>'Long-form'!AL89</f>
        <v>-1.2</v>
      </c>
      <c r="P88" s="10">
        <f>'Long-form'!AN89</f>
        <v>0.18083141320025126</v>
      </c>
      <c r="Q88" s="10">
        <f>'Long-form'!AO89</f>
        <v>0.18083141320025126</v>
      </c>
      <c r="R88" s="1">
        <f>'Long-form'!BA89</f>
        <v>1</v>
      </c>
      <c r="S88" s="1">
        <f>'Long-form'!BB89</f>
        <v>5</v>
      </c>
      <c r="T88" s="1" t="str">
        <f>'Long-form'!BC89</f>
        <v>terrestrial limiting</v>
      </c>
      <c r="U88" s="1" t="str">
        <f>'Long-form'!BD89</f>
        <v>organic sedimentary, Floodplain deposits</v>
      </c>
      <c r="V88" s="1" t="str">
        <f>'Long-form'!BE89</f>
        <v>above MTL</v>
      </c>
      <c r="W88" s="10" t="str">
        <f>'Long-form'!BQ89</f>
        <v>n/a</v>
      </c>
      <c r="X88" s="10">
        <f>'Long-form'!BR89</f>
        <v>0.19416487838947602</v>
      </c>
      <c r="Y88" s="10">
        <f>'Long-form'!BS89</f>
        <v>0.19416487838947602</v>
      </c>
      <c r="Z88" s="10" t="str">
        <f>'Long-form'!BT89</f>
        <v>n/a</v>
      </c>
      <c r="AA88" s="10" t="str">
        <f>'Long-form'!BU89</f>
        <v>n/a</v>
      </c>
      <c r="AB88" s="10" t="str">
        <f>'Long-form'!BV89</f>
        <v>n/a</v>
      </c>
      <c r="AC88" s="1" t="str">
        <f>'Long-form'!BW89</f>
        <v>n/a</v>
      </c>
      <c r="AD88" s="1">
        <f>'Long-form'!BX89</f>
        <v>0</v>
      </c>
      <c r="AE88" s="1" t="str">
        <f>'Long-form'!BY89</f>
        <v>n/a</v>
      </c>
      <c r="AF88" s="1" t="str">
        <f>'Long-form'!BZ89</f>
        <v>n/a</v>
      </c>
    </row>
    <row r="89" spans="1:32">
      <c r="A89" s="1" t="str">
        <f>'Long-form'!A90</f>
        <v>SLCC87</v>
      </c>
      <c r="B89" s="1" t="str">
        <f>'Long-form'!B90</f>
        <v>Tamura et al. 2009</v>
      </c>
      <c r="C89" s="1">
        <f>'Long-form'!C90</f>
        <v>9</v>
      </c>
      <c r="D89" s="1" t="str">
        <f>'Long-form'!D90</f>
        <v>Mekong valley</v>
      </c>
      <c r="E89" s="10">
        <f>'Long-form'!E90</f>
        <v>10.959300000000001</v>
      </c>
      <c r="F89" s="10">
        <f>'Long-form'!F90</f>
        <v>105.06021699999999</v>
      </c>
      <c r="G89" s="1">
        <f>'Long-form'!G90</f>
        <v>1</v>
      </c>
      <c r="H89" s="11">
        <f>'Long-form'!H90</f>
        <v>5520</v>
      </c>
      <c r="I89" s="11">
        <f>'Long-form'!I90</f>
        <v>107.70329614269008</v>
      </c>
      <c r="J89" s="11">
        <f>'Long-form'!J90</f>
        <v>6316.5</v>
      </c>
      <c r="K89" s="11">
        <f>'Long-form'!K90</f>
        <v>6537</v>
      </c>
      <c r="L89" s="11">
        <f>'Long-form'!L90</f>
        <v>6096</v>
      </c>
      <c r="M89" s="10">
        <f>'Long-form'!Q90</f>
        <v>6</v>
      </c>
      <c r="N89" s="10">
        <f>'Long-form'!R90</f>
        <v>25</v>
      </c>
      <c r="O89" s="10">
        <f>'Long-form'!AL90</f>
        <v>-2.5</v>
      </c>
      <c r="P89" s="10">
        <f>'Long-form'!AN90</f>
        <v>0.18083141320025126</v>
      </c>
      <c r="Q89" s="10">
        <f>'Long-form'!AO90</f>
        <v>0.18083141320025126</v>
      </c>
      <c r="R89" s="1">
        <f>'Long-form'!BA90</f>
        <v>1</v>
      </c>
      <c r="S89" s="1">
        <f>'Long-form'!BB90</f>
        <v>5</v>
      </c>
      <c r="T89" s="1" t="str">
        <f>'Long-form'!BC90</f>
        <v>terrestrial limiting</v>
      </c>
      <c r="U89" s="1" t="str">
        <f>'Long-form'!BD90</f>
        <v>organic sedimentary, Floodplain deposits</v>
      </c>
      <c r="V89" s="1" t="str">
        <f>'Long-form'!BE90</f>
        <v>above MTL</v>
      </c>
      <c r="W89" s="10" t="str">
        <f>'Long-form'!BQ90</f>
        <v>n/a</v>
      </c>
      <c r="X89" s="10">
        <f>'Long-form'!BR90</f>
        <v>0.19416487838947602</v>
      </c>
      <c r="Y89" s="10">
        <f>'Long-form'!BS90</f>
        <v>0.19416487838947602</v>
      </c>
      <c r="Z89" s="10" t="str">
        <f>'Long-form'!BT90</f>
        <v>n/a</v>
      </c>
      <c r="AA89" s="10" t="str">
        <f>'Long-form'!BU90</f>
        <v>n/a</v>
      </c>
      <c r="AB89" s="10" t="str">
        <f>'Long-form'!BV90</f>
        <v>n/a</v>
      </c>
      <c r="AC89" s="1" t="str">
        <f>'Long-form'!BW90</f>
        <v>n/a</v>
      </c>
      <c r="AD89" s="1">
        <f>'Long-form'!BX90</f>
        <v>0</v>
      </c>
      <c r="AE89" s="1" t="str">
        <f>'Long-form'!BY90</f>
        <v>n/a</v>
      </c>
      <c r="AF89" s="1" t="str">
        <f>'Long-form'!BZ90</f>
        <v>n/a</v>
      </c>
    </row>
    <row r="90" spans="1:32">
      <c r="A90" s="1" t="str">
        <f>'Long-form'!A91</f>
        <v>SLCC88</v>
      </c>
      <c r="B90" s="1" t="str">
        <f>'Long-form'!B91</f>
        <v>Tamura et al. 2009</v>
      </c>
      <c r="C90" s="1">
        <f>'Long-form'!C91</f>
        <v>9</v>
      </c>
      <c r="D90" s="1" t="str">
        <f>'Long-form'!D91</f>
        <v>Mekong valley</v>
      </c>
      <c r="E90" s="10">
        <f>'Long-form'!E91</f>
        <v>10.959300000000001</v>
      </c>
      <c r="F90" s="10">
        <f>'Long-form'!F91</f>
        <v>105.06021699999999</v>
      </c>
      <c r="G90" s="1">
        <f>'Long-form'!G91</f>
        <v>1</v>
      </c>
      <c r="H90" s="11">
        <f>'Long-form'!H91</f>
        <v>5500</v>
      </c>
      <c r="I90" s="11">
        <f>'Long-form'!I91</f>
        <v>107.70329614269008</v>
      </c>
      <c r="J90" s="11">
        <f>'Long-form'!J91</f>
        <v>6247</v>
      </c>
      <c r="K90" s="11">
        <f>'Long-form'!K91</f>
        <v>6496</v>
      </c>
      <c r="L90" s="11">
        <f>'Long-form'!L91</f>
        <v>5998</v>
      </c>
      <c r="M90" s="10">
        <f>'Long-form'!Q91</f>
        <v>6.1</v>
      </c>
      <c r="N90" s="10">
        <f>'Long-form'!R91</f>
        <v>24.9</v>
      </c>
      <c r="O90" s="10">
        <f>'Long-form'!AL91</f>
        <v>-2.6</v>
      </c>
      <c r="P90" s="10">
        <f>'Long-form'!AN91</f>
        <v>0.18083141320025126</v>
      </c>
      <c r="Q90" s="10">
        <f>'Long-form'!AO91</f>
        <v>0.18083141320025126</v>
      </c>
      <c r="R90" s="1">
        <f>'Long-form'!BA91</f>
        <v>0</v>
      </c>
      <c r="S90" s="1">
        <f>'Long-form'!BB91</f>
        <v>5</v>
      </c>
      <c r="T90" s="1" t="str">
        <f>'Long-form'!BC91</f>
        <v>Mangrove salt marsh</v>
      </c>
      <c r="U90" s="1" t="str">
        <f>'Long-form'!BD91</f>
        <v>plant fragment, laminated and rooted peat, brackish diatom assemblage</v>
      </c>
      <c r="V90" s="1" t="str">
        <f>'Long-form'!BE91</f>
        <v>HAT to MTL</v>
      </c>
      <c r="W90" s="10">
        <f>'Long-form'!BQ91</f>
        <v>-2.8562899000000002</v>
      </c>
      <c r="X90" s="10">
        <f>'Long-form'!BR91</f>
        <v>0.30877260099199216</v>
      </c>
      <c r="Y90" s="10">
        <f>'Long-form'!BS91</f>
        <v>0.30877260099199216</v>
      </c>
      <c r="Z90" s="10" t="str">
        <f>'Long-form'!BT91</f>
        <v>n/a</v>
      </c>
      <c r="AA90" s="10" t="str">
        <f>'Long-form'!BU91</f>
        <v>n/a</v>
      </c>
      <c r="AB90" s="10" t="str">
        <f>'Long-form'!BV91</f>
        <v>n/a</v>
      </c>
      <c r="AC90" s="1" t="str">
        <f>'Long-form'!BW91</f>
        <v>n/a</v>
      </c>
      <c r="AD90" s="1">
        <f>'Long-form'!BX91</f>
        <v>0</v>
      </c>
      <c r="AE90" s="1" t="str">
        <f>'Long-form'!BY91</f>
        <v>n/a</v>
      </c>
      <c r="AF90" s="1" t="str">
        <f>'Long-form'!BZ91</f>
        <v>n/a</v>
      </c>
    </row>
    <row r="91" spans="1:32">
      <c r="A91" s="1" t="str">
        <f>'Long-form'!A92</f>
        <v>SLCC89</v>
      </c>
      <c r="B91" s="1" t="str">
        <f>'Long-form'!B92</f>
        <v>Tamura et al. 2009</v>
      </c>
      <c r="C91" s="1">
        <f>'Long-form'!C92</f>
        <v>9</v>
      </c>
      <c r="D91" s="1" t="str">
        <f>'Long-form'!D92</f>
        <v>Mekong valley</v>
      </c>
      <c r="E91" s="10">
        <f>'Long-form'!E92</f>
        <v>10.959300000000001</v>
      </c>
      <c r="F91" s="10">
        <f>'Long-form'!F92</f>
        <v>105.06021699999999</v>
      </c>
      <c r="G91" s="1">
        <f>'Long-form'!G92</f>
        <v>1</v>
      </c>
      <c r="H91" s="11">
        <f>'Long-form'!H92</f>
        <v>6260</v>
      </c>
      <c r="I91" s="11">
        <f>'Long-form'!I92</f>
        <v>50</v>
      </c>
      <c r="J91" s="11">
        <f>'Long-form'!J92</f>
        <v>7209.5</v>
      </c>
      <c r="K91" s="11">
        <f>'Long-form'!K92</f>
        <v>7277</v>
      </c>
      <c r="L91" s="11">
        <f>'Long-form'!L92</f>
        <v>7142</v>
      </c>
      <c r="M91" s="10">
        <f>'Long-form'!Q92</f>
        <v>7</v>
      </c>
      <c r="N91" s="10">
        <f>'Long-form'!R92</f>
        <v>24</v>
      </c>
      <c r="O91" s="10">
        <f>'Long-form'!AL92</f>
        <v>-3.5</v>
      </c>
      <c r="P91" s="10">
        <f>'Long-form'!AN92</f>
        <v>0.18083141320025126</v>
      </c>
      <c r="Q91" s="10">
        <f>'Long-form'!AO92</f>
        <v>0.18083141320025126</v>
      </c>
      <c r="R91" s="1">
        <f>'Long-form'!BA92</f>
        <v>0</v>
      </c>
      <c r="S91" s="1">
        <f>'Long-form'!BB92</f>
        <v>5</v>
      </c>
      <c r="T91" s="1" t="str">
        <f>'Long-form'!BC92</f>
        <v>Mangrove salt marsh</v>
      </c>
      <c r="U91" s="1" t="str">
        <f>'Long-form'!BD92</f>
        <v>plant fragment, laminated and rooted peat, brackish diatom assemblage</v>
      </c>
      <c r="V91" s="1" t="str">
        <f>'Long-form'!BE92</f>
        <v>HAT to MTL</v>
      </c>
      <c r="W91" s="10">
        <f>'Long-form'!BQ92</f>
        <v>-3.7562899000000001</v>
      </c>
      <c r="X91" s="10">
        <f>'Long-form'!BR92</f>
        <v>0.30877260099199216</v>
      </c>
      <c r="Y91" s="10">
        <f>'Long-form'!BS92</f>
        <v>0.30877260099199216</v>
      </c>
      <c r="Z91" s="10" t="str">
        <f>'Long-form'!BT92</f>
        <v>n/a</v>
      </c>
      <c r="AA91" s="10" t="str">
        <f>'Long-form'!BU92</f>
        <v>n/a</v>
      </c>
      <c r="AB91" s="10" t="str">
        <f>'Long-form'!BV92</f>
        <v>n/a</v>
      </c>
      <c r="AC91" s="1" t="str">
        <f>'Long-form'!BW92</f>
        <v>n/a</v>
      </c>
      <c r="AD91" s="1">
        <f>'Long-form'!BX92</f>
        <v>0</v>
      </c>
      <c r="AE91" s="1" t="str">
        <f>'Long-form'!BY92</f>
        <v>n/a</v>
      </c>
      <c r="AF91" s="1" t="str">
        <f>'Long-form'!BZ92</f>
        <v>n/a</v>
      </c>
    </row>
    <row r="92" spans="1:32">
      <c r="A92" s="1" t="str">
        <f>'Long-form'!A93</f>
        <v>SLCC90</v>
      </c>
      <c r="B92" s="1" t="str">
        <f>'Long-form'!B93</f>
        <v>Tamura et al. 2009</v>
      </c>
      <c r="C92" s="1">
        <f>'Long-form'!C93</f>
        <v>9</v>
      </c>
      <c r="D92" s="1" t="str">
        <f>'Long-form'!D93</f>
        <v>Mekong valley</v>
      </c>
      <c r="E92" s="10">
        <f>'Long-form'!E93</f>
        <v>10.959300000000001</v>
      </c>
      <c r="F92" s="10">
        <f>'Long-form'!F93</f>
        <v>105.06021699999999</v>
      </c>
      <c r="G92" s="1">
        <f>'Long-form'!G93</f>
        <v>1</v>
      </c>
      <c r="H92" s="11">
        <f>'Long-form'!H93</f>
        <v>6560</v>
      </c>
      <c r="I92" s="11">
        <f>'Long-form'!I93</f>
        <v>40</v>
      </c>
      <c r="J92" s="11">
        <f>'Long-form'!J93</f>
        <v>7469.5</v>
      </c>
      <c r="K92" s="11">
        <f>'Long-form'!K93</f>
        <v>7517</v>
      </c>
      <c r="L92" s="11">
        <f>'Long-form'!L93</f>
        <v>7422</v>
      </c>
      <c r="M92" s="10">
        <f>'Long-form'!Q93</f>
        <v>7.7</v>
      </c>
      <c r="N92" s="10">
        <f>'Long-form'!R93</f>
        <v>23.3</v>
      </c>
      <c r="O92" s="10">
        <f>'Long-form'!AL93</f>
        <v>-4.2</v>
      </c>
      <c r="P92" s="10">
        <f>'Long-form'!AN93</f>
        <v>0.18083141320025126</v>
      </c>
      <c r="Q92" s="10">
        <f>'Long-form'!AO93</f>
        <v>0.18083141320025126</v>
      </c>
      <c r="R92" s="1">
        <f>'Long-form'!BA93</f>
        <v>0</v>
      </c>
      <c r="S92" s="1">
        <f>'Long-form'!BB93</f>
        <v>5</v>
      </c>
      <c r="T92" s="1" t="str">
        <f>'Long-form'!BC93</f>
        <v>Mangrove salt marsh</v>
      </c>
      <c r="U92" s="1" t="str">
        <f>'Long-form'!BD93</f>
        <v>plant fragment, laminated and rooted peat, brackish diatom assemblage</v>
      </c>
      <c r="V92" s="1" t="str">
        <f>'Long-form'!BE93</f>
        <v>HAT to MTL</v>
      </c>
      <c r="W92" s="10">
        <f>'Long-form'!BQ93</f>
        <v>-4.4562898999999998</v>
      </c>
      <c r="X92" s="10">
        <f>'Long-form'!BR93</f>
        <v>0.30877260099199216</v>
      </c>
      <c r="Y92" s="10">
        <f>'Long-form'!BS93</f>
        <v>0.30877260099199216</v>
      </c>
      <c r="Z92" s="10" t="str">
        <f>'Long-form'!BT93</f>
        <v>n/a</v>
      </c>
      <c r="AA92" s="10" t="str">
        <f>'Long-form'!BU93</f>
        <v>n/a</v>
      </c>
      <c r="AB92" s="10" t="str">
        <f>'Long-form'!BV93</f>
        <v>n/a</v>
      </c>
      <c r="AC92" s="1" t="str">
        <f>'Long-form'!BW93</f>
        <v>n/a</v>
      </c>
      <c r="AD92" s="1">
        <f>'Long-form'!BX93</f>
        <v>0</v>
      </c>
      <c r="AE92" s="1" t="str">
        <f>'Long-form'!BY93</f>
        <v>n/a</v>
      </c>
      <c r="AF92" s="1" t="str">
        <f>'Long-form'!BZ93</f>
        <v>n/a</v>
      </c>
    </row>
    <row r="93" spans="1:32">
      <c r="A93" s="1" t="str">
        <f>'Long-form'!A94</f>
        <v>SLCC91</v>
      </c>
      <c r="B93" s="1" t="str">
        <f>'Long-form'!B94</f>
        <v>Tamura et al. 2009</v>
      </c>
      <c r="C93" s="1">
        <f>'Long-form'!C94</f>
        <v>9</v>
      </c>
      <c r="D93" s="1" t="str">
        <f>'Long-form'!D94</f>
        <v>Mekong valley</v>
      </c>
      <c r="E93" s="10">
        <f>'Long-form'!E94</f>
        <v>10.959300000000001</v>
      </c>
      <c r="F93" s="10">
        <f>'Long-form'!F94</f>
        <v>105.06021699999999</v>
      </c>
      <c r="G93" s="1">
        <f>'Long-form'!G94</f>
        <v>1</v>
      </c>
      <c r="H93" s="11">
        <f>'Long-form'!H94</f>
        <v>6570</v>
      </c>
      <c r="I93" s="11">
        <f>'Long-form'!I94</f>
        <v>50</v>
      </c>
      <c r="J93" s="11">
        <f>'Long-form'!J94</f>
        <v>7494.5</v>
      </c>
      <c r="K93" s="11">
        <f>'Long-form'!K94</f>
        <v>7567</v>
      </c>
      <c r="L93" s="11">
        <f>'Long-form'!L94</f>
        <v>7422</v>
      </c>
      <c r="M93" s="10">
        <f>'Long-form'!Q94</f>
        <v>8</v>
      </c>
      <c r="N93" s="10">
        <f>'Long-form'!R94</f>
        <v>23</v>
      </c>
      <c r="O93" s="10">
        <f>'Long-form'!AL94</f>
        <v>-4.5</v>
      </c>
      <c r="P93" s="10">
        <f>'Long-form'!AN94</f>
        <v>0.18083141320025126</v>
      </c>
      <c r="Q93" s="10">
        <f>'Long-form'!AO94</f>
        <v>0.18083141320025126</v>
      </c>
      <c r="R93" s="1">
        <f>'Long-form'!BA94</f>
        <v>0</v>
      </c>
      <c r="S93" s="1">
        <f>'Long-form'!BB94</f>
        <v>5</v>
      </c>
      <c r="T93" s="1" t="str">
        <f>'Long-form'!BC94</f>
        <v>Mangrove salt marsh</v>
      </c>
      <c r="U93" s="1" t="str">
        <f>'Long-form'!BD94</f>
        <v>plant fragment, laminated and rooted peat, brackish diatom assemblage</v>
      </c>
      <c r="V93" s="1" t="str">
        <f>'Long-form'!BE94</f>
        <v>HAT to MTL</v>
      </c>
      <c r="W93" s="10">
        <f>'Long-form'!BQ94</f>
        <v>-4.7562898999999996</v>
      </c>
      <c r="X93" s="10">
        <f>'Long-form'!BR94</f>
        <v>0.30877260099199216</v>
      </c>
      <c r="Y93" s="10">
        <f>'Long-form'!BS94</f>
        <v>0.30877260099199216</v>
      </c>
      <c r="Z93" s="10" t="str">
        <f>'Long-form'!BT94</f>
        <v>n/a</v>
      </c>
      <c r="AA93" s="10" t="str">
        <f>'Long-form'!BU94</f>
        <v>n/a</v>
      </c>
      <c r="AB93" s="10" t="str">
        <f>'Long-form'!BV94</f>
        <v>n/a</v>
      </c>
      <c r="AC93" s="1" t="str">
        <f>'Long-form'!BW94</f>
        <v>n/a</v>
      </c>
      <c r="AD93" s="1">
        <f>'Long-form'!BX94</f>
        <v>0</v>
      </c>
      <c r="AE93" s="1" t="str">
        <f>'Long-form'!BY94</f>
        <v>n/a</v>
      </c>
      <c r="AF93" s="1" t="str">
        <f>'Long-form'!BZ94</f>
        <v>n/a</v>
      </c>
    </row>
    <row r="94" spans="1:32">
      <c r="A94" s="1" t="str">
        <f>'Long-form'!A95</f>
        <v>SLCC92</v>
      </c>
      <c r="B94" s="1" t="str">
        <f>'Long-form'!B95</f>
        <v>Tamura et al. 2009</v>
      </c>
      <c r="C94" s="1">
        <f>'Long-form'!C95</f>
        <v>9</v>
      </c>
      <c r="D94" s="1" t="str">
        <f>'Long-form'!D95</f>
        <v>Mekong valley</v>
      </c>
      <c r="E94" s="10">
        <f>'Long-form'!E95</f>
        <v>10.959300000000001</v>
      </c>
      <c r="F94" s="10">
        <f>'Long-form'!F95</f>
        <v>105.06021699999999</v>
      </c>
      <c r="G94" s="1">
        <f>'Long-form'!G95</f>
        <v>1</v>
      </c>
      <c r="H94" s="11">
        <f>'Long-form'!H95</f>
        <v>5840</v>
      </c>
      <c r="I94" s="11">
        <f>'Long-form'!I95</f>
        <v>50</v>
      </c>
      <c r="J94" s="11">
        <f>'Long-form'!J95</f>
        <v>6625.5</v>
      </c>
      <c r="K94" s="11">
        <f>'Long-form'!K95</f>
        <v>6750</v>
      </c>
      <c r="L94" s="11">
        <f>'Long-form'!L95</f>
        <v>6501</v>
      </c>
      <c r="M94" s="10">
        <f>'Long-form'!Q95</f>
        <v>8.4</v>
      </c>
      <c r="N94" s="10">
        <f>'Long-form'!R95</f>
        <v>22.6</v>
      </c>
      <c r="O94" s="10">
        <f>'Long-form'!AL95</f>
        <v>-4.9000000000000004</v>
      </c>
      <c r="P94" s="10">
        <f>'Long-form'!AN95</f>
        <v>0.18083141320025126</v>
      </c>
      <c r="Q94" s="10">
        <f>'Long-form'!AO95</f>
        <v>0.18083141320025126</v>
      </c>
      <c r="R94" s="1">
        <f>'Long-form'!BA95</f>
        <v>0</v>
      </c>
      <c r="S94" s="1">
        <f>'Long-form'!BB95</f>
        <v>5</v>
      </c>
      <c r="T94" s="1" t="str">
        <f>'Long-form'!BC95</f>
        <v>Mangrove salt marsh</v>
      </c>
      <c r="U94" s="1" t="str">
        <f>'Long-form'!BD95</f>
        <v>plant fragment, laminated and rooted peat, brackish diatom assemblage</v>
      </c>
      <c r="V94" s="1" t="str">
        <f>'Long-form'!BE95</f>
        <v>HAT to MTL</v>
      </c>
      <c r="W94" s="10">
        <f>'Long-form'!BQ95</f>
        <v>-5.1562899</v>
      </c>
      <c r="X94" s="10">
        <f>'Long-form'!BR95</f>
        <v>0.30877260099199216</v>
      </c>
      <c r="Y94" s="10">
        <f>'Long-form'!BS95</f>
        <v>0.30877260099199216</v>
      </c>
      <c r="Z94" s="10" t="str">
        <f>'Long-form'!BT95</f>
        <v>n/a</v>
      </c>
      <c r="AA94" s="10" t="str">
        <f>'Long-form'!BU95</f>
        <v>n/a</v>
      </c>
      <c r="AB94" s="10" t="str">
        <f>'Long-form'!BV95</f>
        <v>n/a</v>
      </c>
      <c r="AC94" s="1" t="str">
        <f>'Long-form'!BW95</f>
        <v>n/a</v>
      </c>
      <c r="AD94" s="1">
        <f>'Long-form'!BX95</f>
        <v>0</v>
      </c>
      <c r="AE94" s="1" t="str">
        <f>'Long-form'!BY95</f>
        <v>n/a</v>
      </c>
      <c r="AF94" s="1" t="str">
        <f>'Long-form'!BZ95</f>
        <v>n/a</v>
      </c>
    </row>
    <row r="95" spans="1:32">
      <c r="A95" s="1" t="str">
        <f>'Long-form'!A96</f>
        <v>SLCC93</v>
      </c>
      <c r="B95" s="1" t="str">
        <f>'Long-form'!B96</f>
        <v>Tamura et al. 2009</v>
      </c>
      <c r="C95" s="1">
        <f>'Long-form'!C96</f>
        <v>9</v>
      </c>
      <c r="D95" s="1" t="str">
        <f>'Long-form'!D96</f>
        <v>Mekong valley</v>
      </c>
      <c r="E95" s="10">
        <f>'Long-form'!E96</f>
        <v>10.959300000000001</v>
      </c>
      <c r="F95" s="10">
        <f>'Long-form'!F96</f>
        <v>105.06021699999999</v>
      </c>
      <c r="G95" s="1">
        <f>'Long-form'!G96</f>
        <v>1</v>
      </c>
      <c r="H95" s="11">
        <f>'Long-form'!H96</f>
        <v>6860</v>
      </c>
      <c r="I95" s="11">
        <f>'Long-form'!I96</f>
        <v>50</v>
      </c>
      <c r="J95" s="11">
        <f>'Long-form'!J96</f>
        <v>7693.5</v>
      </c>
      <c r="K95" s="11">
        <f>'Long-form'!K96</f>
        <v>7795</v>
      </c>
      <c r="L95" s="11">
        <f>'Long-form'!L96</f>
        <v>7592</v>
      </c>
      <c r="M95" s="10">
        <f>'Long-form'!Q96</f>
        <v>8.8000000000000007</v>
      </c>
      <c r="N95" s="10">
        <f>'Long-form'!R96</f>
        <v>22.2</v>
      </c>
      <c r="O95" s="10">
        <f>'Long-form'!AL96</f>
        <v>-5.3</v>
      </c>
      <c r="P95" s="10">
        <f>'Long-form'!AN96</f>
        <v>0.18083141320025126</v>
      </c>
      <c r="Q95" s="10">
        <f>'Long-form'!AO96</f>
        <v>0.18083141320025126</v>
      </c>
      <c r="R95" s="1">
        <f>'Long-form'!BA96</f>
        <v>0</v>
      </c>
      <c r="S95" s="1">
        <f>'Long-form'!BB96</f>
        <v>5</v>
      </c>
      <c r="T95" s="1" t="str">
        <f>'Long-form'!BC96</f>
        <v>Mangrove salt marsh</v>
      </c>
      <c r="U95" s="1" t="str">
        <f>'Long-form'!BD96</f>
        <v>plant fragment, laminated and rooted peat, brackish diatom assemblage</v>
      </c>
      <c r="V95" s="1" t="str">
        <f>'Long-form'!BE96</f>
        <v>HAT to MTL</v>
      </c>
      <c r="W95" s="10">
        <f>'Long-form'!BQ96</f>
        <v>-5.5562898999999994</v>
      </c>
      <c r="X95" s="10">
        <f>'Long-form'!BR96</f>
        <v>0.30877260099199216</v>
      </c>
      <c r="Y95" s="10">
        <f>'Long-form'!BS96</f>
        <v>0.30877260099199216</v>
      </c>
      <c r="Z95" s="10" t="str">
        <f>'Long-form'!BT96</f>
        <v>n/a</v>
      </c>
      <c r="AA95" s="10" t="str">
        <f>'Long-form'!BU96</f>
        <v>n/a</v>
      </c>
      <c r="AB95" s="10" t="str">
        <f>'Long-form'!BV96</f>
        <v>n/a</v>
      </c>
      <c r="AC95" s="1" t="str">
        <f>'Long-form'!BW96</f>
        <v>n/a</v>
      </c>
      <c r="AD95" s="1">
        <f>'Long-form'!BX96</f>
        <v>0</v>
      </c>
      <c r="AE95" s="1" t="str">
        <f>'Long-form'!BY96</f>
        <v>n/a</v>
      </c>
      <c r="AF95" s="1" t="str">
        <f>'Long-form'!BZ96</f>
        <v>n/a</v>
      </c>
    </row>
    <row r="96" spans="1:32">
      <c r="A96" s="1" t="str">
        <f>'Long-form'!A97</f>
        <v>SLCC94</v>
      </c>
      <c r="B96" s="1" t="str">
        <f>'Long-form'!B97</f>
        <v>Tamura et al. 2009</v>
      </c>
      <c r="C96" s="1">
        <f>'Long-form'!C97</f>
        <v>9</v>
      </c>
      <c r="D96" s="1" t="str">
        <f>'Long-form'!D97</f>
        <v>Mekong valley</v>
      </c>
      <c r="E96" s="10">
        <f>'Long-form'!E97</f>
        <v>10.959300000000001</v>
      </c>
      <c r="F96" s="10">
        <f>'Long-form'!F97</f>
        <v>105.06021699999999</v>
      </c>
      <c r="G96" s="1">
        <f>'Long-form'!G97</f>
        <v>1</v>
      </c>
      <c r="H96" s="11">
        <f>'Long-form'!H97</f>
        <v>6960</v>
      </c>
      <c r="I96" s="11">
        <f>'Long-form'!I97</f>
        <v>40</v>
      </c>
      <c r="J96" s="11">
        <f>'Long-form'!J97</f>
        <v>7778</v>
      </c>
      <c r="K96" s="11">
        <f>'Long-form'!K97</f>
        <v>7866</v>
      </c>
      <c r="L96" s="11">
        <f>'Long-form'!L97</f>
        <v>7690</v>
      </c>
      <c r="M96" s="10">
        <f>'Long-form'!Q97</f>
        <v>9.1</v>
      </c>
      <c r="N96" s="10">
        <f>'Long-form'!R97</f>
        <v>21.9</v>
      </c>
      <c r="O96" s="10">
        <f>'Long-form'!AL97</f>
        <v>-5.6</v>
      </c>
      <c r="P96" s="10">
        <f>'Long-form'!AN97</f>
        <v>0.18083141320025126</v>
      </c>
      <c r="Q96" s="10">
        <f>'Long-form'!AO97</f>
        <v>0.18083141320025126</v>
      </c>
      <c r="R96" s="1">
        <f>'Long-form'!BA97</f>
        <v>0</v>
      </c>
      <c r="S96" s="1">
        <f>'Long-form'!BB97</f>
        <v>5</v>
      </c>
      <c r="T96" s="1" t="str">
        <f>'Long-form'!BC97</f>
        <v>Mangrove salt marsh</v>
      </c>
      <c r="U96" s="1" t="str">
        <f>'Long-form'!BD97</f>
        <v>plant fragment, laminated and rooted peat, brackish diatom assemblage</v>
      </c>
      <c r="V96" s="1" t="str">
        <f>'Long-form'!BE97</f>
        <v>HAT to MTL</v>
      </c>
      <c r="W96" s="10">
        <f>'Long-form'!BQ97</f>
        <v>-5.8562898999999993</v>
      </c>
      <c r="X96" s="10">
        <f>'Long-form'!BR97</f>
        <v>0.30877260099199216</v>
      </c>
      <c r="Y96" s="10">
        <f>'Long-form'!BS97</f>
        <v>0.30877260099199216</v>
      </c>
      <c r="Z96" s="10" t="str">
        <f>'Long-form'!BT97</f>
        <v>n/a</v>
      </c>
      <c r="AA96" s="10" t="str">
        <f>'Long-form'!BU97</f>
        <v>n/a</v>
      </c>
      <c r="AB96" s="10" t="str">
        <f>'Long-form'!BV97</f>
        <v>n/a</v>
      </c>
      <c r="AC96" s="1" t="str">
        <f>'Long-form'!BW97</f>
        <v>n/a</v>
      </c>
      <c r="AD96" s="1">
        <f>'Long-form'!BX97</f>
        <v>0</v>
      </c>
      <c r="AE96" s="1" t="str">
        <f>'Long-form'!BY97</f>
        <v>n/a</v>
      </c>
      <c r="AF96" s="1" t="str">
        <f>'Long-form'!BZ97</f>
        <v>n/a</v>
      </c>
    </row>
    <row r="97" spans="1:32">
      <c r="A97" s="1" t="str">
        <f>'Long-form'!A98</f>
        <v>SLCC95</v>
      </c>
      <c r="B97" s="1" t="str">
        <f>'Long-form'!B98</f>
        <v>Tamura et al. 2009</v>
      </c>
      <c r="C97" s="1">
        <f>'Long-form'!C98</f>
        <v>9</v>
      </c>
      <c r="D97" s="1" t="str">
        <f>'Long-form'!D98</f>
        <v>Mekong valley</v>
      </c>
      <c r="E97" s="10">
        <f>'Long-form'!E98</f>
        <v>10.959300000000001</v>
      </c>
      <c r="F97" s="10">
        <f>'Long-form'!F98</f>
        <v>105.06021699999999</v>
      </c>
      <c r="G97" s="1">
        <f>'Long-form'!G98</f>
        <v>1</v>
      </c>
      <c r="H97" s="11">
        <f>'Long-form'!H98</f>
        <v>6950</v>
      </c>
      <c r="I97" s="11">
        <f>'Long-form'!I98</f>
        <v>50</v>
      </c>
      <c r="J97" s="11">
        <f>'Long-form'!J98</f>
        <v>7774</v>
      </c>
      <c r="K97" s="11">
        <f>'Long-form'!K98</f>
        <v>7869</v>
      </c>
      <c r="L97" s="11">
        <f>'Long-form'!L98</f>
        <v>7679</v>
      </c>
      <c r="M97" s="10">
        <f>'Long-form'!Q98</f>
        <v>9.9</v>
      </c>
      <c r="N97" s="10">
        <f>'Long-form'!R98</f>
        <v>21.1</v>
      </c>
      <c r="O97" s="10">
        <f>'Long-form'!AL98</f>
        <v>-6.4</v>
      </c>
      <c r="P97" s="10">
        <f>'Long-form'!AN98</f>
        <v>0.18083141320025126</v>
      </c>
      <c r="Q97" s="10">
        <f>'Long-form'!AO98</f>
        <v>0.18083141320025126</v>
      </c>
      <c r="R97" s="1">
        <f>'Long-form'!BA98</f>
        <v>0</v>
      </c>
      <c r="S97" s="1">
        <f>'Long-form'!BB98</f>
        <v>5</v>
      </c>
      <c r="T97" s="1" t="str">
        <f>'Long-form'!BC98</f>
        <v>Mangrove salt marsh</v>
      </c>
      <c r="U97" s="1" t="str">
        <f>'Long-form'!BD98</f>
        <v>plant fragment, laminated and rooted peat, brackish diatom assemblage</v>
      </c>
      <c r="V97" s="1" t="str">
        <f>'Long-form'!BE98</f>
        <v>HAT to MTL</v>
      </c>
      <c r="W97" s="10">
        <f>'Long-form'!BQ98</f>
        <v>-6.6562899</v>
      </c>
      <c r="X97" s="10">
        <f>'Long-form'!BR98</f>
        <v>0.30877260099199216</v>
      </c>
      <c r="Y97" s="10">
        <f>'Long-form'!BS98</f>
        <v>0.30877260099199216</v>
      </c>
      <c r="Z97" s="10" t="str">
        <f>'Long-form'!BT98</f>
        <v>n/a</v>
      </c>
      <c r="AA97" s="10" t="str">
        <f>'Long-form'!BU98</f>
        <v>n/a</v>
      </c>
      <c r="AB97" s="10" t="str">
        <f>'Long-form'!BV98</f>
        <v>n/a</v>
      </c>
      <c r="AC97" s="1" t="str">
        <f>'Long-form'!BW98</f>
        <v>n/a</v>
      </c>
      <c r="AD97" s="1">
        <f>'Long-form'!BX98</f>
        <v>0</v>
      </c>
      <c r="AE97" s="1" t="str">
        <f>'Long-form'!BY98</f>
        <v>n/a</v>
      </c>
      <c r="AF97" s="1" t="str">
        <f>'Long-form'!BZ98</f>
        <v>n/a</v>
      </c>
    </row>
    <row r="98" spans="1:32">
      <c r="A98" s="1" t="str">
        <f>'Long-form'!A99</f>
        <v>SLCC96</v>
      </c>
      <c r="B98" s="1" t="str">
        <f>'Long-form'!B99</f>
        <v>Tamura et al. 2009</v>
      </c>
      <c r="C98" s="1">
        <f>'Long-form'!C99</f>
        <v>9</v>
      </c>
      <c r="D98" s="1" t="str">
        <f>'Long-form'!D99</f>
        <v>Mekong valley</v>
      </c>
      <c r="E98" s="10">
        <f>'Long-form'!E99</f>
        <v>10.959300000000001</v>
      </c>
      <c r="F98" s="10">
        <f>'Long-form'!F99</f>
        <v>105.06021699999999</v>
      </c>
      <c r="G98" s="1">
        <f>'Long-form'!G99</f>
        <v>1</v>
      </c>
      <c r="H98" s="11">
        <f>'Long-form'!H99</f>
        <v>7050</v>
      </c>
      <c r="I98" s="11">
        <f>'Long-form'!I99</f>
        <v>50</v>
      </c>
      <c r="J98" s="11">
        <f>'Long-form'!J99</f>
        <v>7877.5</v>
      </c>
      <c r="K98" s="11">
        <f>'Long-form'!K99</f>
        <v>7971</v>
      </c>
      <c r="L98" s="11">
        <f>'Long-form'!L99</f>
        <v>7784</v>
      </c>
      <c r="M98" s="10">
        <f>'Long-form'!Q99</f>
        <v>10.5</v>
      </c>
      <c r="N98" s="10">
        <f>'Long-form'!R99</f>
        <v>20.5</v>
      </c>
      <c r="O98" s="10">
        <f>'Long-form'!AL99</f>
        <v>-7</v>
      </c>
      <c r="P98" s="10">
        <f>'Long-form'!AN99</f>
        <v>0.18083141320025126</v>
      </c>
      <c r="Q98" s="10">
        <f>'Long-form'!AO99</f>
        <v>0.18083141320025126</v>
      </c>
      <c r="R98" s="1">
        <f>'Long-form'!BA99</f>
        <v>0</v>
      </c>
      <c r="S98" s="1">
        <f>'Long-form'!BB99</f>
        <v>5</v>
      </c>
      <c r="T98" s="1" t="str">
        <f>'Long-form'!BC99</f>
        <v>Mangrove salt marsh</v>
      </c>
      <c r="U98" s="1" t="str">
        <f>'Long-form'!BD99</f>
        <v>plant fragment, laminated and rooted peat, brackish diatom assemblage</v>
      </c>
      <c r="V98" s="1" t="str">
        <f>'Long-form'!BE99</f>
        <v>HAT to MTL</v>
      </c>
      <c r="W98" s="10">
        <f>'Long-form'!BQ99</f>
        <v>-7.2562898999999996</v>
      </c>
      <c r="X98" s="10">
        <f>'Long-form'!BR99</f>
        <v>0.30877260099199216</v>
      </c>
      <c r="Y98" s="10">
        <f>'Long-form'!BS99</f>
        <v>0.30877260099199216</v>
      </c>
      <c r="Z98" s="10" t="str">
        <f>'Long-form'!BT99</f>
        <v>n/a</v>
      </c>
      <c r="AA98" s="10" t="str">
        <f>'Long-form'!BU99</f>
        <v>n/a</v>
      </c>
      <c r="AB98" s="10" t="str">
        <f>'Long-form'!BV99</f>
        <v>n/a</v>
      </c>
      <c r="AC98" s="1" t="str">
        <f>'Long-form'!BW99</f>
        <v>n/a</v>
      </c>
      <c r="AD98" s="1">
        <f>'Long-form'!BX99</f>
        <v>0</v>
      </c>
      <c r="AE98" s="1" t="str">
        <f>'Long-form'!BY99</f>
        <v>n/a</v>
      </c>
      <c r="AF98" s="1" t="str">
        <f>'Long-form'!BZ99</f>
        <v>n/a</v>
      </c>
    </row>
    <row r="99" spans="1:32">
      <c r="A99" s="1" t="str">
        <f>'Long-form'!A100</f>
        <v>SLCC97</v>
      </c>
      <c r="B99" s="1" t="str">
        <f>'Long-form'!B100</f>
        <v>Tamura et al. 2009</v>
      </c>
      <c r="C99" s="1">
        <f>'Long-form'!C100</f>
        <v>9</v>
      </c>
      <c r="D99" s="1" t="str">
        <f>'Long-form'!D100</f>
        <v>Mekong valley</v>
      </c>
      <c r="E99" s="10">
        <f>'Long-form'!E100</f>
        <v>10.959300000000001</v>
      </c>
      <c r="F99" s="10">
        <f>'Long-form'!F100</f>
        <v>105.06021699999999</v>
      </c>
      <c r="G99" s="1">
        <f>'Long-form'!G100</f>
        <v>1</v>
      </c>
      <c r="H99" s="11">
        <f>'Long-form'!H100</f>
        <v>7050</v>
      </c>
      <c r="I99" s="11">
        <f>'Long-form'!I100</f>
        <v>50</v>
      </c>
      <c r="J99" s="11">
        <f>'Long-form'!J100</f>
        <v>7877.5</v>
      </c>
      <c r="K99" s="11">
        <f>'Long-form'!K100</f>
        <v>7971</v>
      </c>
      <c r="L99" s="11">
        <f>'Long-form'!L100</f>
        <v>7784</v>
      </c>
      <c r="M99" s="10">
        <f>'Long-form'!Q100</f>
        <v>11.3</v>
      </c>
      <c r="N99" s="10">
        <f>'Long-form'!R100</f>
        <v>19.7</v>
      </c>
      <c r="O99" s="10">
        <f>'Long-form'!AL100</f>
        <v>-7.8</v>
      </c>
      <c r="P99" s="10">
        <f>'Long-form'!AN100</f>
        <v>0.18083141320025126</v>
      </c>
      <c r="Q99" s="10">
        <f>'Long-form'!AO100</f>
        <v>0.18083141320025126</v>
      </c>
      <c r="R99" s="1">
        <f>'Long-form'!BA100</f>
        <v>0</v>
      </c>
      <c r="S99" s="1">
        <f>'Long-form'!BB100</f>
        <v>5</v>
      </c>
      <c r="T99" s="1" t="str">
        <f>'Long-form'!BC100</f>
        <v>Mangrove salt marsh</v>
      </c>
      <c r="U99" s="1" t="str">
        <f>'Long-form'!BD100</f>
        <v>plant fragment, laminated and rooted peat, brackish diatom assemblage</v>
      </c>
      <c r="V99" s="1" t="str">
        <f>'Long-form'!BE100</f>
        <v>HAT to MTL</v>
      </c>
      <c r="W99" s="10">
        <f>'Long-form'!BQ100</f>
        <v>-8.0562898999999994</v>
      </c>
      <c r="X99" s="10">
        <f>'Long-form'!BR100</f>
        <v>0.30877260099199216</v>
      </c>
      <c r="Y99" s="10">
        <f>'Long-form'!BS100</f>
        <v>0.30877260099199216</v>
      </c>
      <c r="Z99" s="10" t="str">
        <f>'Long-form'!BT100</f>
        <v>n/a</v>
      </c>
      <c r="AA99" s="10" t="str">
        <f>'Long-form'!BU100</f>
        <v>n/a</v>
      </c>
      <c r="AB99" s="10" t="str">
        <f>'Long-form'!BV100</f>
        <v>n/a</v>
      </c>
      <c r="AC99" s="1" t="str">
        <f>'Long-form'!BW100</f>
        <v>n/a</v>
      </c>
      <c r="AD99" s="1">
        <f>'Long-form'!BX100</f>
        <v>0</v>
      </c>
      <c r="AE99" s="1" t="str">
        <f>'Long-form'!BY100</f>
        <v>n/a</v>
      </c>
      <c r="AF99" s="1" t="str">
        <f>'Long-form'!BZ100</f>
        <v>n/a</v>
      </c>
    </row>
    <row r="100" spans="1:32">
      <c r="A100" s="1" t="str">
        <f>'Long-form'!A101</f>
        <v>SLCC98</v>
      </c>
      <c r="B100" s="1" t="str">
        <f>'Long-form'!B101</f>
        <v>Tamura et al. 2009</v>
      </c>
      <c r="C100" s="1">
        <f>'Long-form'!C101</f>
        <v>9</v>
      </c>
      <c r="D100" s="1" t="str">
        <f>'Long-form'!D101</f>
        <v>Mekong valley</v>
      </c>
      <c r="E100" s="10">
        <f>'Long-form'!E101</f>
        <v>10.959300000000001</v>
      </c>
      <c r="F100" s="10">
        <f>'Long-form'!F101</f>
        <v>105.06021699999999</v>
      </c>
      <c r="G100" s="1">
        <f>'Long-form'!G101</f>
        <v>1</v>
      </c>
      <c r="H100" s="11">
        <f>'Long-form'!H101</f>
        <v>6960</v>
      </c>
      <c r="I100" s="11">
        <f>'Long-form'!I101</f>
        <v>40</v>
      </c>
      <c r="J100" s="11">
        <f>'Long-form'!J101</f>
        <v>7778</v>
      </c>
      <c r="K100" s="11">
        <f>'Long-form'!K101</f>
        <v>7866</v>
      </c>
      <c r="L100" s="11">
        <f>'Long-form'!L101</f>
        <v>7690</v>
      </c>
      <c r="M100" s="10">
        <f>'Long-form'!Q101</f>
        <v>11.7</v>
      </c>
      <c r="N100" s="10">
        <f>'Long-form'!R101</f>
        <v>19.3</v>
      </c>
      <c r="O100" s="10">
        <f>'Long-form'!AL101</f>
        <v>-8.1999999999999993</v>
      </c>
      <c r="P100" s="10">
        <f>'Long-form'!AN101</f>
        <v>0.18083141320025126</v>
      </c>
      <c r="Q100" s="10">
        <f>'Long-form'!AO101</f>
        <v>0.18083141320025126</v>
      </c>
      <c r="R100" s="1">
        <f>'Long-form'!BA101</f>
        <v>0</v>
      </c>
      <c r="S100" s="1">
        <f>'Long-form'!BB101</f>
        <v>5</v>
      </c>
      <c r="T100" s="1" t="str">
        <f>'Long-form'!BC101</f>
        <v>Mangrove salt marsh</v>
      </c>
      <c r="U100" s="1" t="str">
        <f>'Long-form'!BD101</f>
        <v>plant fragment, laminated and rooted peat, brackish diatom assemblage</v>
      </c>
      <c r="V100" s="1" t="str">
        <f>'Long-form'!BE101</f>
        <v>HAT to MTL</v>
      </c>
      <c r="W100" s="10">
        <f>'Long-form'!BQ101</f>
        <v>-8.4562898999999998</v>
      </c>
      <c r="X100" s="10">
        <f>'Long-form'!BR101</f>
        <v>0.30877260099199216</v>
      </c>
      <c r="Y100" s="10">
        <f>'Long-form'!BS101</f>
        <v>0.30877260099199216</v>
      </c>
      <c r="Z100" s="10" t="str">
        <f>'Long-form'!BT101</f>
        <v>n/a</v>
      </c>
      <c r="AA100" s="10" t="str">
        <f>'Long-form'!BU101</f>
        <v>n/a</v>
      </c>
      <c r="AB100" s="10" t="str">
        <f>'Long-form'!BV101</f>
        <v>n/a</v>
      </c>
      <c r="AC100" s="1" t="str">
        <f>'Long-form'!BW101</f>
        <v>n/a</v>
      </c>
      <c r="AD100" s="1">
        <f>'Long-form'!BX101</f>
        <v>0</v>
      </c>
      <c r="AE100" s="1" t="str">
        <f>'Long-form'!BY101</f>
        <v>n/a</v>
      </c>
      <c r="AF100" s="1" t="str">
        <f>'Long-form'!BZ101</f>
        <v>n/a</v>
      </c>
    </row>
    <row r="101" spans="1:32">
      <c r="A101" s="1" t="str">
        <f>'Long-form'!A102</f>
        <v>SLCC99</v>
      </c>
      <c r="B101" s="1" t="str">
        <f>'Long-form'!B102</f>
        <v>Tamura et al. 2009</v>
      </c>
      <c r="C101" s="1">
        <f>'Long-form'!C102</f>
        <v>9</v>
      </c>
      <c r="D101" s="1" t="str">
        <f>'Long-form'!D102</f>
        <v>Mekong valley</v>
      </c>
      <c r="E101" s="10">
        <f>'Long-form'!E102</f>
        <v>10.959300000000001</v>
      </c>
      <c r="F101" s="10">
        <f>'Long-form'!F102</f>
        <v>105.06021699999999</v>
      </c>
      <c r="G101" s="1">
        <f>'Long-form'!G102</f>
        <v>1</v>
      </c>
      <c r="H101" s="11">
        <f>'Long-form'!H102</f>
        <v>7300</v>
      </c>
      <c r="I101" s="11">
        <f>'Long-form'!I102</f>
        <v>50</v>
      </c>
      <c r="J101" s="11">
        <f>'Long-form'!J102</f>
        <v>8099</v>
      </c>
      <c r="K101" s="11">
        <f>'Long-form'!K102</f>
        <v>8198</v>
      </c>
      <c r="L101" s="11">
        <f>'Long-form'!L102</f>
        <v>8000</v>
      </c>
      <c r="M101" s="10">
        <f>'Long-form'!Q102</f>
        <v>12</v>
      </c>
      <c r="N101" s="10">
        <f>'Long-form'!R102</f>
        <v>19</v>
      </c>
      <c r="O101" s="10">
        <f>'Long-form'!AL102</f>
        <v>-8.5</v>
      </c>
      <c r="P101" s="10">
        <f>'Long-form'!AN102</f>
        <v>0.18083141320025126</v>
      </c>
      <c r="Q101" s="10">
        <f>'Long-form'!AO102</f>
        <v>0.18083141320025126</v>
      </c>
      <c r="R101" s="1">
        <f>'Long-form'!BA102</f>
        <v>0</v>
      </c>
      <c r="S101" s="1">
        <f>'Long-form'!BB102</f>
        <v>5</v>
      </c>
      <c r="T101" s="1" t="str">
        <f>'Long-form'!BC102</f>
        <v>Mangrove salt marsh</v>
      </c>
      <c r="U101" s="1" t="str">
        <f>'Long-form'!BD102</f>
        <v>plant fragment, laminated and rooted peat, brackish diatom assemblage</v>
      </c>
      <c r="V101" s="1" t="str">
        <f>'Long-form'!BE102</f>
        <v>HAT to MTL</v>
      </c>
      <c r="W101" s="10">
        <f>'Long-form'!BQ102</f>
        <v>-8.7562899000000005</v>
      </c>
      <c r="X101" s="10">
        <f>'Long-form'!BR102</f>
        <v>0.30877260099199216</v>
      </c>
      <c r="Y101" s="10">
        <f>'Long-form'!BS102</f>
        <v>0.30877260099199216</v>
      </c>
      <c r="Z101" s="10" t="str">
        <f>'Long-form'!BT102</f>
        <v>n/a</v>
      </c>
      <c r="AA101" s="10" t="str">
        <f>'Long-form'!BU102</f>
        <v>n/a</v>
      </c>
      <c r="AB101" s="10" t="str">
        <f>'Long-form'!BV102</f>
        <v>n/a</v>
      </c>
      <c r="AC101" s="1" t="str">
        <f>'Long-form'!BW102</f>
        <v>n/a</v>
      </c>
      <c r="AD101" s="1">
        <f>'Long-form'!BX102</f>
        <v>0</v>
      </c>
      <c r="AE101" s="1" t="str">
        <f>'Long-form'!BY102</f>
        <v>n/a</v>
      </c>
      <c r="AF101" s="1" t="str">
        <f>'Long-form'!BZ102</f>
        <v>n/a</v>
      </c>
    </row>
    <row r="102" spans="1:32">
      <c r="A102" s="1" t="str">
        <f>'Long-form'!A103</f>
        <v>SLCC100</v>
      </c>
      <c r="B102" s="1" t="str">
        <f>'Long-form'!B103</f>
        <v>Tamura et al. 2009</v>
      </c>
      <c r="C102" s="1">
        <f>'Long-form'!C103</f>
        <v>9</v>
      </c>
      <c r="D102" s="1" t="str">
        <f>'Long-form'!D103</f>
        <v>Mekong valley</v>
      </c>
      <c r="E102" s="10">
        <f>'Long-form'!E103</f>
        <v>10.959300000000001</v>
      </c>
      <c r="F102" s="10">
        <f>'Long-form'!F103</f>
        <v>105.06021699999999</v>
      </c>
      <c r="G102" s="1">
        <f>'Long-form'!G103</f>
        <v>1</v>
      </c>
      <c r="H102" s="11">
        <f>'Long-form'!H103</f>
        <v>7470</v>
      </c>
      <c r="I102" s="11">
        <f>'Long-form'!I103</f>
        <v>60</v>
      </c>
      <c r="J102" s="11">
        <f>'Long-form'!J103</f>
        <v>8283.5</v>
      </c>
      <c r="K102" s="11">
        <f>'Long-form'!K103</f>
        <v>8386</v>
      </c>
      <c r="L102" s="11">
        <f>'Long-form'!L103</f>
        <v>8181</v>
      </c>
      <c r="M102" s="10">
        <f>'Long-form'!Q103</f>
        <v>12.7</v>
      </c>
      <c r="N102" s="10">
        <f>'Long-form'!R103</f>
        <v>18.3</v>
      </c>
      <c r="O102" s="10">
        <f>'Long-form'!AL103</f>
        <v>-9.1999999999999993</v>
      </c>
      <c r="P102" s="10">
        <f>'Long-form'!AN103</f>
        <v>0.18083141320025126</v>
      </c>
      <c r="Q102" s="10">
        <f>'Long-form'!AO103</f>
        <v>0.18083141320025126</v>
      </c>
      <c r="R102" s="1">
        <f>'Long-form'!BA103</f>
        <v>0</v>
      </c>
      <c r="S102" s="1">
        <f>'Long-form'!BB103</f>
        <v>5</v>
      </c>
      <c r="T102" s="1" t="str">
        <f>'Long-form'!BC103</f>
        <v>Mangrove salt marsh</v>
      </c>
      <c r="U102" s="1" t="str">
        <f>'Long-form'!BD103</f>
        <v>plant fragment, laminated and rooted peat, brackish diatom assemblage</v>
      </c>
      <c r="V102" s="1" t="str">
        <f>'Long-form'!BE103</f>
        <v>HAT to MTL</v>
      </c>
      <c r="W102" s="10">
        <f>'Long-form'!BQ103</f>
        <v>-9.4562898999999998</v>
      </c>
      <c r="X102" s="10">
        <f>'Long-form'!BR103</f>
        <v>0.30877260099199216</v>
      </c>
      <c r="Y102" s="10">
        <f>'Long-form'!BS103</f>
        <v>0.30877260099199216</v>
      </c>
      <c r="Z102" s="10" t="str">
        <f>'Long-form'!BT103</f>
        <v>n/a</v>
      </c>
      <c r="AA102" s="10" t="str">
        <f>'Long-form'!BU103</f>
        <v>n/a</v>
      </c>
      <c r="AB102" s="10" t="str">
        <f>'Long-form'!BV103</f>
        <v>n/a</v>
      </c>
      <c r="AC102" s="1" t="str">
        <f>'Long-form'!BW103</f>
        <v>n/a</v>
      </c>
      <c r="AD102" s="1">
        <f>'Long-form'!BX103</f>
        <v>0</v>
      </c>
      <c r="AE102" s="1" t="str">
        <f>'Long-form'!BY103</f>
        <v>n/a</v>
      </c>
      <c r="AF102" s="1" t="str">
        <f>'Long-form'!BZ103</f>
        <v>n/a</v>
      </c>
    </row>
    <row r="103" spans="1:32">
      <c r="A103" s="1" t="str">
        <f>'Long-form'!A104</f>
        <v>SLCC101</v>
      </c>
      <c r="B103" s="1" t="str">
        <f>'Long-form'!B104</f>
        <v>Tamura et al. 2009</v>
      </c>
      <c r="C103" s="1">
        <f>'Long-form'!C104</f>
        <v>9</v>
      </c>
      <c r="D103" s="1" t="str">
        <f>'Long-form'!D104</f>
        <v>Mekong valley</v>
      </c>
      <c r="E103" s="10">
        <f>'Long-form'!E104</f>
        <v>10.959300000000001</v>
      </c>
      <c r="F103" s="10">
        <f>'Long-form'!F104</f>
        <v>105.06021699999999</v>
      </c>
      <c r="G103" s="1">
        <f>'Long-form'!G104</f>
        <v>1</v>
      </c>
      <c r="H103" s="11">
        <f>'Long-form'!H104</f>
        <v>7450</v>
      </c>
      <c r="I103" s="11">
        <f>'Long-form'!I104</f>
        <v>40</v>
      </c>
      <c r="J103" s="11">
        <f>'Long-form'!J104</f>
        <v>8272</v>
      </c>
      <c r="K103" s="11">
        <f>'Long-form'!K104</f>
        <v>8358</v>
      </c>
      <c r="L103" s="11">
        <f>'Long-form'!L104</f>
        <v>8186</v>
      </c>
      <c r="M103" s="10">
        <f>'Long-form'!Q104</f>
        <v>13</v>
      </c>
      <c r="N103" s="10">
        <f>'Long-form'!R104</f>
        <v>18</v>
      </c>
      <c r="O103" s="10">
        <f>'Long-form'!AL104</f>
        <v>-9.5</v>
      </c>
      <c r="P103" s="10">
        <f>'Long-form'!AN104</f>
        <v>0.18083141320025126</v>
      </c>
      <c r="Q103" s="10">
        <f>'Long-form'!AO104</f>
        <v>0.18083141320025126</v>
      </c>
      <c r="R103" s="1">
        <f>'Long-form'!BA104</f>
        <v>0</v>
      </c>
      <c r="S103" s="1">
        <f>'Long-form'!BB104</f>
        <v>5</v>
      </c>
      <c r="T103" s="1" t="str">
        <f>'Long-form'!BC104</f>
        <v>Mangrove salt marsh</v>
      </c>
      <c r="U103" s="1" t="str">
        <f>'Long-form'!BD104</f>
        <v>plant fragment, laminated and rooted peat, brackish diatom assemblage</v>
      </c>
      <c r="V103" s="1" t="str">
        <f>'Long-form'!BE104</f>
        <v>HAT to MTL</v>
      </c>
      <c r="W103" s="10">
        <f>'Long-form'!BQ104</f>
        <v>-9.7562899000000005</v>
      </c>
      <c r="X103" s="10">
        <f>'Long-form'!BR104</f>
        <v>0.30877260099199216</v>
      </c>
      <c r="Y103" s="10">
        <f>'Long-form'!BS104</f>
        <v>0.30877260099199216</v>
      </c>
      <c r="Z103" s="10" t="str">
        <f>'Long-form'!BT104</f>
        <v>n/a</v>
      </c>
      <c r="AA103" s="10" t="str">
        <f>'Long-form'!BU104</f>
        <v>n/a</v>
      </c>
      <c r="AB103" s="10" t="str">
        <f>'Long-form'!BV104</f>
        <v>n/a</v>
      </c>
      <c r="AC103" s="1" t="str">
        <f>'Long-form'!BW104</f>
        <v>n/a</v>
      </c>
      <c r="AD103" s="1">
        <f>'Long-form'!BX104</f>
        <v>0</v>
      </c>
      <c r="AE103" s="1" t="str">
        <f>'Long-form'!BY104</f>
        <v>n/a</v>
      </c>
      <c r="AF103" s="1" t="str">
        <f>'Long-form'!BZ104</f>
        <v>n/a</v>
      </c>
    </row>
    <row r="104" spans="1:32">
      <c r="A104" s="1" t="str">
        <f>'Long-form'!A105</f>
        <v>SLCC102</v>
      </c>
      <c r="B104" s="1" t="str">
        <f>'Long-form'!B105</f>
        <v>Tamura et al. 2009</v>
      </c>
      <c r="C104" s="1">
        <f>'Long-form'!C105</f>
        <v>9</v>
      </c>
      <c r="D104" s="1" t="str">
        <f>'Long-form'!D105</f>
        <v>Mekong valley</v>
      </c>
      <c r="E104" s="10">
        <f>'Long-form'!E105</f>
        <v>10.959300000000001</v>
      </c>
      <c r="F104" s="10">
        <f>'Long-form'!F105</f>
        <v>105.06021699999999</v>
      </c>
      <c r="G104" s="1">
        <f>'Long-form'!G105</f>
        <v>1</v>
      </c>
      <c r="H104" s="11">
        <f>'Long-form'!H105</f>
        <v>7540</v>
      </c>
      <c r="I104" s="11">
        <f>'Long-form'!I105</f>
        <v>50</v>
      </c>
      <c r="J104" s="11">
        <f>'Long-form'!J105</f>
        <v>8354</v>
      </c>
      <c r="K104" s="11">
        <f>'Long-form'!K105</f>
        <v>8421</v>
      </c>
      <c r="L104" s="11">
        <f>'Long-form'!L105</f>
        <v>8287</v>
      </c>
      <c r="M104" s="10">
        <f>'Long-form'!Q105</f>
        <v>13.5</v>
      </c>
      <c r="N104" s="10">
        <f>'Long-form'!R105</f>
        <v>17.5</v>
      </c>
      <c r="O104" s="10">
        <f>'Long-form'!AL105</f>
        <v>-10</v>
      </c>
      <c r="P104" s="10">
        <f>'Long-form'!AN105</f>
        <v>0.18083141320025126</v>
      </c>
      <c r="Q104" s="10">
        <f>'Long-form'!AO105</f>
        <v>0.18083141320025126</v>
      </c>
      <c r="R104" s="1">
        <f>'Long-form'!BA105</f>
        <v>0</v>
      </c>
      <c r="S104" s="1">
        <f>'Long-form'!BB105</f>
        <v>5</v>
      </c>
      <c r="T104" s="1" t="str">
        <f>'Long-form'!BC105</f>
        <v>Mangrove salt marsh</v>
      </c>
      <c r="U104" s="1" t="str">
        <f>'Long-form'!BD105</f>
        <v>plant fragment, laminated and rooted peat, brackish diatom assemblage</v>
      </c>
      <c r="V104" s="1" t="str">
        <f>'Long-form'!BE105</f>
        <v>HAT to MTL</v>
      </c>
      <c r="W104" s="10">
        <f>'Long-form'!BQ105</f>
        <v>-10.256289900000001</v>
      </c>
      <c r="X104" s="10">
        <f>'Long-form'!BR105</f>
        <v>0.30877260099199216</v>
      </c>
      <c r="Y104" s="10">
        <f>'Long-form'!BS105</f>
        <v>0.30877260099199216</v>
      </c>
      <c r="Z104" s="10" t="str">
        <f>'Long-form'!BT105</f>
        <v>n/a</v>
      </c>
      <c r="AA104" s="10" t="str">
        <f>'Long-form'!BU105</f>
        <v>n/a</v>
      </c>
      <c r="AB104" s="10" t="str">
        <f>'Long-form'!BV105</f>
        <v>n/a</v>
      </c>
      <c r="AC104" s="1" t="str">
        <f>'Long-form'!BW105</f>
        <v>n/a</v>
      </c>
      <c r="AD104" s="1">
        <f>'Long-form'!BX105</f>
        <v>0</v>
      </c>
      <c r="AE104" s="1" t="str">
        <f>'Long-form'!BY105</f>
        <v>n/a</v>
      </c>
      <c r="AF104" s="1" t="str">
        <f>'Long-form'!BZ105</f>
        <v>n/a</v>
      </c>
    </row>
    <row r="105" spans="1:32">
      <c r="A105" s="1" t="str">
        <f>'Long-form'!A106</f>
        <v>SLCC103</v>
      </c>
      <c r="B105" s="1" t="str">
        <f>'Long-form'!B106</f>
        <v>Tamura et al. 2009</v>
      </c>
      <c r="C105" s="1">
        <f>'Long-form'!C106</f>
        <v>9</v>
      </c>
      <c r="D105" s="1" t="str">
        <f>'Long-form'!D106</f>
        <v>Mekong valley</v>
      </c>
      <c r="E105" s="10">
        <f>'Long-form'!E106</f>
        <v>10.959300000000001</v>
      </c>
      <c r="F105" s="10">
        <f>'Long-form'!F106</f>
        <v>105.06021699999999</v>
      </c>
      <c r="G105" s="1">
        <f>'Long-form'!G106</f>
        <v>1</v>
      </c>
      <c r="H105" s="11">
        <f>'Long-form'!H106</f>
        <v>7660</v>
      </c>
      <c r="I105" s="11">
        <f>'Long-form'!I106</f>
        <v>50</v>
      </c>
      <c r="J105" s="11">
        <f>'Long-form'!J106</f>
        <v>8465</v>
      </c>
      <c r="K105" s="11">
        <f>'Long-form'!K106</f>
        <v>8547</v>
      </c>
      <c r="L105" s="11">
        <f>'Long-form'!L106</f>
        <v>8383</v>
      </c>
      <c r="M105" s="10">
        <f>'Long-form'!Q106</f>
        <v>14.3</v>
      </c>
      <c r="N105" s="10">
        <f>'Long-form'!R106</f>
        <v>16.7</v>
      </c>
      <c r="O105" s="10">
        <f>'Long-form'!AL106</f>
        <v>-10.8</v>
      </c>
      <c r="P105" s="10">
        <f>'Long-form'!AN106</f>
        <v>0.18083141320025126</v>
      </c>
      <c r="Q105" s="10">
        <f>'Long-form'!AO106</f>
        <v>0.18083141320025126</v>
      </c>
      <c r="R105" s="1">
        <f>'Long-form'!BA106</f>
        <v>1</v>
      </c>
      <c r="S105" s="1">
        <f>'Long-form'!BB106</f>
        <v>5</v>
      </c>
      <c r="T105" s="1" t="str">
        <f>'Long-form'!BC106</f>
        <v>terrestrial limiting</v>
      </c>
      <c r="U105" s="1" t="str">
        <f>'Long-form'!BD106</f>
        <v>Floodplain deposits, plant fragment, freshwater diatom assemblages</v>
      </c>
      <c r="V105" s="1" t="str">
        <f>'Long-form'!BE106</f>
        <v>above MTL</v>
      </c>
      <c r="W105" s="10" t="str">
        <f>'Long-form'!BQ106</f>
        <v>n/a</v>
      </c>
      <c r="X105" s="10">
        <f>'Long-form'!BR106</f>
        <v>0.19416487838947602</v>
      </c>
      <c r="Y105" s="10">
        <f>'Long-form'!BS106</f>
        <v>0.19416487838947602</v>
      </c>
      <c r="Z105" s="10" t="str">
        <f>'Long-form'!BT106</f>
        <v>n/a</v>
      </c>
      <c r="AA105" s="10" t="str">
        <f>'Long-form'!BU106</f>
        <v>n/a</v>
      </c>
      <c r="AB105" s="10" t="str">
        <f>'Long-form'!BV106</f>
        <v>n/a</v>
      </c>
      <c r="AC105" s="1" t="str">
        <f>'Long-form'!BW106</f>
        <v>n/a</v>
      </c>
      <c r="AD105" s="1">
        <f>'Long-form'!BX106</f>
        <v>0</v>
      </c>
      <c r="AE105" s="1" t="str">
        <f>'Long-form'!BY106</f>
        <v>n/a</v>
      </c>
      <c r="AF105" s="1" t="str">
        <f>'Long-form'!BZ106</f>
        <v>n/a</v>
      </c>
    </row>
    <row r="106" spans="1:32">
      <c r="A106" s="1" t="str">
        <f>'Long-form'!A107</f>
        <v>SLCC104</v>
      </c>
      <c r="B106" s="1" t="str">
        <f>'Long-form'!B107</f>
        <v>Tamura et al. 2009</v>
      </c>
      <c r="C106" s="1">
        <f>'Long-form'!C107</f>
        <v>9</v>
      </c>
      <c r="D106" s="1" t="str">
        <f>'Long-form'!D107</f>
        <v>Mekong valley</v>
      </c>
      <c r="E106" s="10">
        <f>'Long-form'!E107</f>
        <v>10.959300000000001</v>
      </c>
      <c r="F106" s="10">
        <f>'Long-form'!F107</f>
        <v>105.06021699999999</v>
      </c>
      <c r="G106" s="1">
        <f>'Long-form'!G107</f>
        <v>1</v>
      </c>
      <c r="H106" s="11">
        <f>'Long-form'!H107</f>
        <v>7660</v>
      </c>
      <c r="I106" s="11">
        <f>'Long-form'!I107</f>
        <v>50</v>
      </c>
      <c r="J106" s="11">
        <f>'Long-form'!J107</f>
        <v>8465</v>
      </c>
      <c r="K106" s="11">
        <f>'Long-form'!K107</f>
        <v>8547</v>
      </c>
      <c r="L106" s="11">
        <f>'Long-form'!L107</f>
        <v>8383</v>
      </c>
      <c r="M106" s="10">
        <f>'Long-form'!Q107</f>
        <v>15.3</v>
      </c>
      <c r="N106" s="10">
        <f>'Long-form'!R107</f>
        <v>15.7</v>
      </c>
      <c r="O106" s="10">
        <f>'Long-form'!AL107</f>
        <v>-11.8</v>
      </c>
      <c r="P106" s="10">
        <f>'Long-form'!AN107</f>
        <v>0.18083141320025126</v>
      </c>
      <c r="Q106" s="10">
        <f>'Long-form'!AO107</f>
        <v>0.18083141320025126</v>
      </c>
      <c r="R106" s="1">
        <f>'Long-form'!BA107</f>
        <v>1</v>
      </c>
      <c r="S106" s="1">
        <f>'Long-form'!BB107</f>
        <v>5</v>
      </c>
      <c r="T106" s="1" t="str">
        <f>'Long-form'!BC107</f>
        <v>terrestrial limiting</v>
      </c>
      <c r="U106" s="1" t="str">
        <f>'Long-form'!BD107</f>
        <v>Floodplain deposits, plant fragment, freshwater diatom assemblages</v>
      </c>
      <c r="V106" s="1" t="str">
        <f>'Long-form'!BE107</f>
        <v>above MTL</v>
      </c>
      <c r="W106" s="10" t="str">
        <f>'Long-form'!BQ107</f>
        <v>n/a</v>
      </c>
      <c r="X106" s="10">
        <f>'Long-form'!BR107</f>
        <v>0.19416487838947602</v>
      </c>
      <c r="Y106" s="10">
        <f>'Long-form'!BS107</f>
        <v>0.19416487838947602</v>
      </c>
      <c r="Z106" s="10" t="str">
        <f>'Long-form'!BT107</f>
        <v>n/a</v>
      </c>
      <c r="AA106" s="10" t="str">
        <f>'Long-form'!BU107</f>
        <v>n/a</v>
      </c>
      <c r="AB106" s="10" t="str">
        <f>'Long-form'!BV107</f>
        <v>n/a</v>
      </c>
      <c r="AC106" s="1" t="str">
        <f>'Long-form'!BW107</f>
        <v>n/a</v>
      </c>
      <c r="AD106" s="1">
        <f>'Long-form'!BX107</f>
        <v>0</v>
      </c>
      <c r="AE106" s="1" t="str">
        <f>'Long-form'!BY107</f>
        <v>n/a</v>
      </c>
      <c r="AF106" s="1" t="str">
        <f>'Long-form'!BZ107</f>
        <v>n/a</v>
      </c>
    </row>
    <row r="107" spans="1:32">
      <c r="A107" s="1" t="str">
        <f>'Long-form'!A108</f>
        <v>SLCC105</v>
      </c>
      <c r="B107" s="1" t="str">
        <f>'Long-form'!B108</f>
        <v>Tamura et al. 2009</v>
      </c>
      <c r="C107" s="1">
        <f>'Long-form'!C108</f>
        <v>9</v>
      </c>
      <c r="D107" s="1" t="str">
        <f>'Long-form'!D108</f>
        <v>Mekong valley</v>
      </c>
      <c r="E107" s="10">
        <f>'Long-form'!E108</f>
        <v>10.959300000000001</v>
      </c>
      <c r="F107" s="10">
        <f>'Long-form'!F108</f>
        <v>105.06021699999999</v>
      </c>
      <c r="G107" s="1">
        <f>'Long-form'!G108</f>
        <v>1</v>
      </c>
      <c r="H107" s="11">
        <f>'Long-form'!H108</f>
        <v>7740</v>
      </c>
      <c r="I107" s="11">
        <f>'Long-form'!I108</f>
        <v>40</v>
      </c>
      <c r="J107" s="11">
        <f>'Long-form'!J108</f>
        <v>8510.5</v>
      </c>
      <c r="K107" s="11">
        <f>'Long-form'!K108</f>
        <v>8590</v>
      </c>
      <c r="L107" s="11">
        <f>'Long-form'!L108</f>
        <v>8431</v>
      </c>
      <c r="M107" s="10">
        <f>'Long-form'!Q108</f>
        <v>16</v>
      </c>
      <c r="N107" s="10">
        <f>'Long-form'!R108</f>
        <v>15</v>
      </c>
      <c r="O107" s="10">
        <f>'Long-form'!AL108</f>
        <v>-12.5</v>
      </c>
      <c r="P107" s="10">
        <f>'Long-form'!AN108</f>
        <v>0.18083141320025126</v>
      </c>
      <c r="Q107" s="10">
        <f>'Long-form'!AO108</f>
        <v>0.18083141320025126</v>
      </c>
      <c r="R107" s="1">
        <f>'Long-form'!BA108</f>
        <v>1</v>
      </c>
      <c r="S107" s="1">
        <f>'Long-form'!BB108</f>
        <v>5</v>
      </c>
      <c r="T107" s="1" t="str">
        <f>'Long-form'!BC108</f>
        <v>terrestrial limiting</v>
      </c>
      <c r="U107" s="1" t="str">
        <f>'Long-form'!BD108</f>
        <v>Floodplain deposits, plant fragment, freshwater diatom assemblages</v>
      </c>
      <c r="V107" s="1" t="str">
        <f>'Long-form'!BE108</f>
        <v>above MTL</v>
      </c>
      <c r="W107" s="10" t="str">
        <f>'Long-form'!BQ108</f>
        <v>n/a</v>
      </c>
      <c r="X107" s="10">
        <f>'Long-form'!BR108</f>
        <v>0.19416487838947602</v>
      </c>
      <c r="Y107" s="10">
        <f>'Long-form'!BS108</f>
        <v>0.19416487838947602</v>
      </c>
      <c r="Z107" s="10" t="str">
        <f>'Long-form'!BT108</f>
        <v>n/a</v>
      </c>
      <c r="AA107" s="10" t="str">
        <f>'Long-form'!BU108</f>
        <v>n/a</v>
      </c>
      <c r="AB107" s="10" t="str">
        <f>'Long-form'!BV108</f>
        <v>n/a</v>
      </c>
      <c r="AC107" s="1" t="str">
        <f>'Long-form'!BW108</f>
        <v>n/a</v>
      </c>
      <c r="AD107" s="1">
        <f>'Long-form'!BX108</f>
        <v>0</v>
      </c>
      <c r="AE107" s="1" t="str">
        <f>'Long-form'!BY108</f>
        <v>n/a</v>
      </c>
      <c r="AF107" s="1" t="str">
        <f>'Long-form'!BZ108</f>
        <v>n/a</v>
      </c>
    </row>
    <row r="108" spans="1:32">
      <c r="A108" s="1" t="str">
        <f>'Long-form'!A109</f>
        <v>SLCC106</v>
      </c>
      <c r="B108" s="1" t="str">
        <f>'Long-form'!B109</f>
        <v>Tamura et al. 2009</v>
      </c>
      <c r="C108" s="1">
        <f>'Long-form'!C109</f>
        <v>9</v>
      </c>
      <c r="D108" s="1" t="str">
        <f>'Long-form'!D109</f>
        <v>Mekong valley</v>
      </c>
      <c r="E108" s="10">
        <f>'Long-form'!E109</f>
        <v>10.959300000000001</v>
      </c>
      <c r="F108" s="10">
        <f>'Long-form'!F109</f>
        <v>105.06021699999999</v>
      </c>
      <c r="G108" s="1">
        <f>'Long-form'!G109</f>
        <v>1</v>
      </c>
      <c r="H108" s="11">
        <f>'Long-form'!H109</f>
        <v>7720</v>
      </c>
      <c r="I108" s="11">
        <f>'Long-form'!I109</f>
        <v>107.70329614269008</v>
      </c>
      <c r="J108" s="11">
        <f>'Long-form'!J109</f>
        <v>8648</v>
      </c>
      <c r="K108" s="11">
        <f>'Long-form'!K109</f>
        <v>8969</v>
      </c>
      <c r="L108" s="11">
        <f>'Long-form'!L109</f>
        <v>8327</v>
      </c>
      <c r="M108" s="10">
        <f>'Long-form'!Q109</f>
        <v>17.100000000000001</v>
      </c>
      <c r="N108" s="10">
        <f>'Long-form'!R109</f>
        <v>13.899999999999999</v>
      </c>
      <c r="O108" s="10">
        <f>'Long-form'!AL109</f>
        <v>-13.6</v>
      </c>
      <c r="P108" s="10">
        <f>'Long-form'!AN109</f>
        <v>0.18083141320025126</v>
      </c>
      <c r="Q108" s="10">
        <f>'Long-form'!AO109</f>
        <v>0.18083141320025126</v>
      </c>
      <c r="R108" s="1">
        <f>'Long-form'!BA109</f>
        <v>1</v>
      </c>
      <c r="S108" s="1">
        <f>'Long-form'!BB109</f>
        <v>5</v>
      </c>
      <c r="T108" s="1" t="str">
        <f>'Long-form'!BC109</f>
        <v>terrestrial limiting</v>
      </c>
      <c r="U108" s="1" t="str">
        <f>'Long-form'!BD109</f>
        <v>Floodplain deposits, plant fragment, freshwater diatom assemblages</v>
      </c>
      <c r="V108" s="1" t="str">
        <f>'Long-form'!BE109</f>
        <v>above MTL</v>
      </c>
      <c r="W108" s="10" t="str">
        <f>'Long-form'!BQ109</f>
        <v>n/a</v>
      </c>
      <c r="X108" s="10">
        <f>'Long-form'!BR109</f>
        <v>0.19416487838947602</v>
      </c>
      <c r="Y108" s="10">
        <f>'Long-form'!BS109</f>
        <v>0.19416487838947602</v>
      </c>
      <c r="Z108" s="10" t="str">
        <f>'Long-form'!BT109</f>
        <v>n/a</v>
      </c>
      <c r="AA108" s="10" t="str">
        <f>'Long-form'!BU109</f>
        <v>n/a</v>
      </c>
      <c r="AB108" s="10" t="str">
        <f>'Long-form'!BV109</f>
        <v>n/a</v>
      </c>
      <c r="AC108" s="1" t="str">
        <f>'Long-form'!BW109</f>
        <v>n/a</v>
      </c>
      <c r="AD108" s="1">
        <f>'Long-form'!BX109</f>
        <v>0</v>
      </c>
      <c r="AE108" s="1" t="str">
        <f>'Long-form'!BY109</f>
        <v>n/a</v>
      </c>
      <c r="AF108" s="1" t="str">
        <f>'Long-form'!BZ109</f>
        <v>n/a</v>
      </c>
    </row>
    <row r="109" spans="1:32">
      <c r="A109" s="1" t="str">
        <f>'Long-form'!A110</f>
        <v>SLCC107</v>
      </c>
      <c r="B109" s="1" t="str">
        <f>'Long-form'!B110</f>
        <v>Tamura et al. 2009</v>
      </c>
      <c r="C109" s="1">
        <f>'Long-form'!C110</f>
        <v>9</v>
      </c>
      <c r="D109" s="1" t="str">
        <f>'Long-form'!D110</f>
        <v>Mekong valley</v>
      </c>
      <c r="E109" s="10">
        <f>'Long-form'!E110</f>
        <v>10.959300000000001</v>
      </c>
      <c r="F109" s="10">
        <f>'Long-form'!F110</f>
        <v>105.06021699999999</v>
      </c>
      <c r="G109" s="1">
        <f>'Long-form'!G110</f>
        <v>1</v>
      </c>
      <c r="H109" s="11">
        <f>'Long-form'!H110</f>
        <v>7920</v>
      </c>
      <c r="I109" s="11">
        <f>'Long-form'!I110</f>
        <v>40</v>
      </c>
      <c r="J109" s="11">
        <f>'Long-form'!J110</f>
        <v>8708.5</v>
      </c>
      <c r="K109" s="11">
        <f>'Long-form'!K110</f>
        <v>8810</v>
      </c>
      <c r="L109" s="11">
        <f>'Long-form'!L110</f>
        <v>8607</v>
      </c>
      <c r="M109" s="10">
        <f>'Long-form'!Q110</f>
        <v>18.899999999999999</v>
      </c>
      <c r="N109" s="10">
        <f>'Long-form'!R110</f>
        <v>12.100000000000001</v>
      </c>
      <c r="O109" s="10">
        <f>'Long-form'!AL110</f>
        <v>-15.4</v>
      </c>
      <c r="P109" s="10">
        <f>'Long-form'!AN110</f>
        <v>0.18083141320025126</v>
      </c>
      <c r="Q109" s="10">
        <f>'Long-form'!AO110</f>
        <v>0.18083141320025126</v>
      </c>
      <c r="R109" s="1">
        <f>'Long-form'!BA110</f>
        <v>1</v>
      </c>
      <c r="S109" s="1">
        <f>'Long-form'!BB110</f>
        <v>5</v>
      </c>
      <c r="T109" s="1" t="str">
        <f>'Long-form'!BC110</f>
        <v>terrestrial limiting</v>
      </c>
      <c r="U109" s="1" t="str">
        <f>'Long-form'!BD110</f>
        <v>Floodplain deposits, plant fragment, freshwater diatom assemblages</v>
      </c>
      <c r="V109" s="1" t="str">
        <f>'Long-form'!BE110</f>
        <v>above MTL</v>
      </c>
      <c r="W109" s="10" t="str">
        <f>'Long-form'!BQ110</f>
        <v>n/a</v>
      </c>
      <c r="X109" s="10">
        <f>'Long-form'!BR110</f>
        <v>0.19416487838947602</v>
      </c>
      <c r="Y109" s="10">
        <f>'Long-form'!BS110</f>
        <v>0.19416487838947602</v>
      </c>
      <c r="Z109" s="10" t="str">
        <f>'Long-form'!BT110</f>
        <v>n/a</v>
      </c>
      <c r="AA109" s="10" t="str">
        <f>'Long-form'!BU110</f>
        <v>n/a</v>
      </c>
      <c r="AB109" s="10" t="str">
        <f>'Long-form'!BV110</f>
        <v>n/a</v>
      </c>
      <c r="AC109" s="1" t="str">
        <f>'Long-form'!BW110</f>
        <v>n/a</v>
      </c>
      <c r="AD109" s="1">
        <f>'Long-form'!BX110</f>
        <v>0</v>
      </c>
      <c r="AE109" s="1" t="str">
        <f>'Long-form'!BY110</f>
        <v>n/a</v>
      </c>
      <c r="AF109" s="1" t="str">
        <f>'Long-form'!BZ110</f>
        <v>n/a</v>
      </c>
    </row>
    <row r="110" spans="1:32">
      <c r="A110" s="1" t="str">
        <f>'Long-form'!A111</f>
        <v>SLCC108</v>
      </c>
      <c r="B110" s="1" t="str">
        <f>'Long-form'!B111</f>
        <v>Tamura et al. 2009</v>
      </c>
      <c r="C110" s="1">
        <f>'Long-form'!C111</f>
        <v>9</v>
      </c>
      <c r="D110" s="1" t="str">
        <f>'Long-form'!D111</f>
        <v>Mekong valley</v>
      </c>
      <c r="E110" s="10">
        <f>'Long-form'!E111</f>
        <v>10.959300000000001</v>
      </c>
      <c r="F110" s="10">
        <f>'Long-form'!F111</f>
        <v>105.06021699999999</v>
      </c>
      <c r="G110" s="1">
        <f>'Long-form'!G111</f>
        <v>1</v>
      </c>
      <c r="H110" s="11">
        <f>'Long-form'!H111</f>
        <v>8200</v>
      </c>
      <c r="I110" s="11">
        <f>'Long-form'!I111</f>
        <v>40</v>
      </c>
      <c r="J110" s="11">
        <f>'Long-form'!J111</f>
        <v>9152</v>
      </c>
      <c r="K110" s="11">
        <f>'Long-form'!K111</f>
        <v>9277</v>
      </c>
      <c r="L110" s="11">
        <f>'Long-form'!L111</f>
        <v>9027</v>
      </c>
      <c r="M110" s="10">
        <f>'Long-form'!Q111</f>
        <v>22</v>
      </c>
      <c r="N110" s="10">
        <f>'Long-form'!R111</f>
        <v>9</v>
      </c>
      <c r="O110" s="10">
        <f>'Long-form'!AL111</f>
        <v>-18.5</v>
      </c>
      <c r="P110" s="10">
        <f>'Long-form'!AN111</f>
        <v>0.18083141320025126</v>
      </c>
      <c r="Q110" s="10">
        <f>'Long-form'!AO111</f>
        <v>0.18083141320025126</v>
      </c>
      <c r="R110" s="1">
        <f>'Long-form'!BA111</f>
        <v>0</v>
      </c>
      <c r="S110" s="1">
        <f>'Long-form'!BB111</f>
        <v>5</v>
      </c>
      <c r="T110" s="1" t="str">
        <f>'Long-form'!BC111</f>
        <v>Intertidal mudflat</v>
      </c>
      <c r="U110" s="1" t="str">
        <f>'Long-form'!BD111</f>
        <v>laminated sand with mud drapes</v>
      </c>
      <c r="V110" s="1">
        <f>'Long-form'!BF111</f>
        <v>6.3750399999999985E-2</v>
      </c>
      <c r="W110" s="10">
        <f>'Long-form'!BQ111</f>
        <v>-18.5637504</v>
      </c>
      <c r="X110" s="10">
        <f>'Long-form'!BR111</f>
        <v>0.47419767908669697</v>
      </c>
      <c r="Y110" s="10">
        <f>'Long-form'!BS111</f>
        <v>0.47419767908669697</v>
      </c>
      <c r="Z110" s="10" t="str">
        <f>'Long-form'!BT111</f>
        <v>n/a</v>
      </c>
      <c r="AA110" s="10" t="str">
        <f>'Long-form'!BU111</f>
        <v>n/a</v>
      </c>
      <c r="AB110" s="10" t="str">
        <f>'Long-form'!BV111</f>
        <v>n/a</v>
      </c>
      <c r="AC110" s="1" t="str">
        <f>'Long-form'!BW111</f>
        <v>n/a</v>
      </c>
      <c r="AD110" s="1">
        <f>'Long-form'!BX111</f>
        <v>0</v>
      </c>
      <c r="AE110" s="1" t="str">
        <f>'Long-form'!BY111</f>
        <v>n/a</v>
      </c>
      <c r="AF110" s="1" t="str">
        <f>'Long-form'!BZ111</f>
        <v>n/a</v>
      </c>
    </row>
    <row r="111" spans="1:32">
      <c r="A111" s="1" t="str">
        <f>'Long-form'!A112</f>
        <v>SLCC109</v>
      </c>
      <c r="B111" s="1" t="str">
        <f>'Long-form'!B112</f>
        <v>Tamura et al. 2009</v>
      </c>
      <c r="C111" s="1">
        <f>'Long-form'!C112</f>
        <v>9</v>
      </c>
      <c r="D111" s="1" t="str">
        <f>'Long-form'!D112</f>
        <v>Mekong valley</v>
      </c>
      <c r="E111" s="10">
        <f>'Long-form'!E112</f>
        <v>10.959300000000001</v>
      </c>
      <c r="F111" s="10">
        <f>'Long-form'!F112</f>
        <v>105.06021699999999</v>
      </c>
      <c r="G111" s="1">
        <f>'Long-form'!G112</f>
        <v>1</v>
      </c>
      <c r="H111" s="11">
        <f>'Long-form'!H112</f>
        <v>8360</v>
      </c>
      <c r="I111" s="11">
        <f>'Long-form'!I112</f>
        <v>40</v>
      </c>
      <c r="J111" s="11">
        <f>'Long-form'!J112</f>
        <v>9380</v>
      </c>
      <c r="K111" s="11">
        <f>'Long-form'!K112</f>
        <v>9474</v>
      </c>
      <c r="L111" s="11">
        <f>'Long-form'!L112</f>
        <v>9286</v>
      </c>
      <c r="M111" s="10">
        <f>'Long-form'!Q112</f>
        <v>22.6</v>
      </c>
      <c r="N111" s="10">
        <f>'Long-form'!R112</f>
        <v>8.3999999999999986</v>
      </c>
      <c r="O111" s="10">
        <f>'Long-form'!AL112</f>
        <v>-19.100000000000001</v>
      </c>
      <c r="P111" s="10">
        <f>'Long-form'!AN112</f>
        <v>0.18083141320025126</v>
      </c>
      <c r="Q111" s="10">
        <f>'Long-form'!AO112</f>
        <v>0.18083141320025126</v>
      </c>
      <c r="R111" s="1">
        <f>'Long-form'!BA112</f>
        <v>0</v>
      </c>
      <c r="S111" s="1">
        <f>'Long-form'!BB112</f>
        <v>5</v>
      </c>
      <c r="T111" s="1" t="str">
        <f>'Long-form'!BC112</f>
        <v>Intertidal mudflat</v>
      </c>
      <c r="U111" s="1" t="str">
        <f>'Long-form'!BD112</f>
        <v>laminated sand with mud drapes</v>
      </c>
      <c r="V111" s="1">
        <f>'Long-form'!BF112</f>
        <v>6.3750399999999985E-2</v>
      </c>
      <c r="W111" s="10">
        <f>'Long-form'!BQ112</f>
        <v>-19.163750400000001</v>
      </c>
      <c r="X111" s="10">
        <f>'Long-form'!BR112</f>
        <v>0.47419767908669697</v>
      </c>
      <c r="Y111" s="10">
        <f>'Long-form'!BS112</f>
        <v>0.47419767908669697</v>
      </c>
      <c r="Z111" s="10" t="str">
        <f>'Long-form'!BT112</f>
        <v>n/a</v>
      </c>
      <c r="AA111" s="10" t="str">
        <f>'Long-form'!BU112</f>
        <v>n/a</v>
      </c>
      <c r="AB111" s="10" t="str">
        <f>'Long-form'!BV112</f>
        <v>n/a</v>
      </c>
      <c r="AC111" s="1" t="str">
        <f>'Long-form'!BW112</f>
        <v>n/a</v>
      </c>
      <c r="AD111" s="1">
        <f>'Long-form'!BX112</f>
        <v>0</v>
      </c>
      <c r="AE111" s="1" t="str">
        <f>'Long-form'!BY112</f>
        <v>n/a</v>
      </c>
      <c r="AF111" s="1" t="str">
        <f>'Long-form'!BZ112</f>
        <v>n/a</v>
      </c>
    </row>
    <row r="112" spans="1:32">
      <c r="A112" s="1" t="str">
        <f>'Long-form'!A113</f>
        <v>SLCC110</v>
      </c>
      <c r="B112" s="1" t="str">
        <f>'Long-form'!B113</f>
        <v>Tamura et al. 2009</v>
      </c>
      <c r="C112" s="1">
        <f>'Long-form'!C113</f>
        <v>9</v>
      </c>
      <c r="D112" s="1" t="str">
        <f>'Long-form'!D113</f>
        <v>Mekong valley</v>
      </c>
      <c r="E112" s="10">
        <f>'Long-form'!E113</f>
        <v>10.959300000000001</v>
      </c>
      <c r="F112" s="10">
        <f>'Long-form'!F113</f>
        <v>105.06021699999999</v>
      </c>
      <c r="G112" s="1">
        <f>'Long-form'!G113</f>
        <v>1</v>
      </c>
      <c r="H112" s="11">
        <f>'Long-form'!H113</f>
        <v>8590</v>
      </c>
      <c r="I112" s="11">
        <f>'Long-form'!I113</f>
        <v>40</v>
      </c>
      <c r="J112" s="11">
        <f>'Long-form'!J113</f>
        <v>9562</v>
      </c>
      <c r="K112" s="11">
        <f>'Long-form'!K113</f>
        <v>9631</v>
      </c>
      <c r="L112" s="11">
        <f>'Long-form'!L113</f>
        <v>9493</v>
      </c>
      <c r="M112" s="10">
        <f>'Long-form'!Q113</f>
        <v>24.6</v>
      </c>
      <c r="N112" s="10">
        <f>'Long-form'!R113</f>
        <v>6.3999999999999986</v>
      </c>
      <c r="O112" s="10">
        <f>'Long-form'!AL113</f>
        <v>-21.1</v>
      </c>
      <c r="P112" s="10">
        <f>'Long-form'!AN113</f>
        <v>0.18083141320025126</v>
      </c>
      <c r="Q112" s="10">
        <f>'Long-form'!AO113</f>
        <v>0.18083141320025126</v>
      </c>
      <c r="R112" s="1">
        <f>'Long-form'!BA113</f>
        <v>0</v>
      </c>
      <c r="S112" s="1">
        <f>'Long-form'!BB113</f>
        <v>5</v>
      </c>
      <c r="T112" s="1" t="str">
        <f>'Long-form'!BC113</f>
        <v>Intertidal mudflat</v>
      </c>
      <c r="U112" s="1" t="str">
        <f>'Long-form'!BD113</f>
        <v>laminated sand with mud drapes</v>
      </c>
      <c r="V112" s="1">
        <f>'Long-form'!BF113</f>
        <v>6.3750399999999985E-2</v>
      </c>
      <c r="W112" s="10">
        <f>'Long-form'!BQ113</f>
        <v>-21.163750400000001</v>
      </c>
      <c r="X112" s="10">
        <f>'Long-form'!BR113</f>
        <v>0.47419767908669697</v>
      </c>
      <c r="Y112" s="10">
        <f>'Long-form'!BS113</f>
        <v>0.47419767908669697</v>
      </c>
      <c r="Z112" s="10" t="str">
        <f>'Long-form'!BT113</f>
        <v>n/a</v>
      </c>
      <c r="AA112" s="10" t="str">
        <f>'Long-form'!BU113</f>
        <v>n/a</v>
      </c>
      <c r="AB112" s="10" t="str">
        <f>'Long-form'!BV113</f>
        <v>n/a</v>
      </c>
      <c r="AC112" s="1" t="str">
        <f>'Long-form'!BW113</f>
        <v>n/a</v>
      </c>
      <c r="AD112" s="1">
        <f>'Long-form'!BX113</f>
        <v>0</v>
      </c>
      <c r="AE112" s="1" t="str">
        <f>'Long-form'!BY113</f>
        <v>n/a</v>
      </c>
      <c r="AF112" s="1" t="str">
        <f>'Long-form'!BZ113</f>
        <v>n/a</v>
      </c>
    </row>
    <row r="113" spans="1:32">
      <c r="A113" s="1" t="str">
        <f>'Long-form'!A114</f>
        <v>SLCC111</v>
      </c>
      <c r="B113" s="1" t="str">
        <f>'Long-form'!B114</f>
        <v>Tamura et al. 2009</v>
      </c>
      <c r="C113" s="1">
        <f>'Long-form'!C114</f>
        <v>9</v>
      </c>
      <c r="D113" s="1" t="str">
        <f>'Long-form'!D114</f>
        <v>Mekong valley</v>
      </c>
      <c r="E113" s="10">
        <f>'Long-form'!E114</f>
        <v>10.959300000000001</v>
      </c>
      <c r="F113" s="10">
        <f>'Long-form'!F114</f>
        <v>105.06021699999999</v>
      </c>
      <c r="G113" s="1">
        <f>'Long-form'!G114</f>
        <v>1</v>
      </c>
      <c r="H113" s="11">
        <f>'Long-form'!H114</f>
        <v>9210</v>
      </c>
      <c r="I113" s="11">
        <f>'Long-form'!I114</f>
        <v>40</v>
      </c>
      <c r="J113" s="11">
        <f>'Long-form'!J114</f>
        <v>10348</v>
      </c>
      <c r="K113" s="11">
        <f>'Long-form'!K114</f>
        <v>10444</v>
      </c>
      <c r="L113" s="11">
        <f>'Long-form'!L114</f>
        <v>10252</v>
      </c>
      <c r="M113" s="10">
        <f>'Long-form'!Q114</f>
        <v>30.8</v>
      </c>
      <c r="N113" s="10">
        <f>'Long-form'!R114</f>
        <v>0.19999999999999929</v>
      </c>
      <c r="O113" s="10">
        <f>'Long-form'!AL114</f>
        <v>-27.3</v>
      </c>
      <c r="P113" s="10">
        <f>'Long-form'!AN114</f>
        <v>0.18083141320025126</v>
      </c>
      <c r="Q113" s="10">
        <f>'Long-form'!AO114</f>
        <v>0.18083141320025126</v>
      </c>
      <c r="R113" s="1">
        <f>'Long-form'!BA114</f>
        <v>0</v>
      </c>
      <c r="S113" s="1">
        <f>'Long-form'!BB114</f>
        <v>5</v>
      </c>
      <c r="T113" s="1" t="str">
        <f>'Long-form'!BC114</f>
        <v>Intertidal mudflat</v>
      </c>
      <c r="U113" s="1" t="str">
        <f>'Long-form'!BD114</f>
        <v>laminated sand with mud drapes</v>
      </c>
      <c r="V113" s="1">
        <f>'Long-form'!BF114</f>
        <v>6.3750399999999985E-2</v>
      </c>
      <c r="W113" s="10">
        <f>'Long-form'!BQ114</f>
        <v>-27.363750400000001</v>
      </c>
      <c r="X113" s="10">
        <f>'Long-form'!BR114</f>
        <v>0.47419767908669697</v>
      </c>
      <c r="Y113" s="10">
        <f>'Long-form'!BS114</f>
        <v>0.47419767908669697</v>
      </c>
      <c r="Z113" s="10" t="str">
        <f>'Long-form'!BT114</f>
        <v>n/a</v>
      </c>
      <c r="AA113" s="10" t="str">
        <f>'Long-form'!BU114</f>
        <v>n/a</v>
      </c>
      <c r="AB113" s="10" t="str">
        <f>'Long-form'!BV114</f>
        <v>n/a</v>
      </c>
      <c r="AC113" s="1" t="str">
        <f>'Long-form'!BW114</f>
        <v>n/a</v>
      </c>
      <c r="AD113" s="1">
        <f>'Long-form'!BX114</f>
        <v>0</v>
      </c>
      <c r="AE113" s="1" t="str">
        <f>'Long-form'!BY114</f>
        <v>n/a</v>
      </c>
      <c r="AF113" s="1" t="str">
        <f>'Long-form'!BZ114</f>
        <v>n/a</v>
      </c>
    </row>
    <row r="114" spans="1:32">
      <c r="A114" s="1" t="str">
        <f>'Long-form'!A115</f>
        <v>SLCC112</v>
      </c>
      <c r="B114" s="1" t="str">
        <f>'Long-form'!B115</f>
        <v>Tamura et al. 2009</v>
      </c>
      <c r="C114" s="1">
        <f>'Long-form'!C115</f>
        <v>9</v>
      </c>
      <c r="D114" s="1" t="str">
        <f>'Long-form'!D115</f>
        <v>Mekong valley</v>
      </c>
      <c r="E114" s="10">
        <f>'Long-form'!E115</f>
        <v>10.959300000000001</v>
      </c>
      <c r="F114" s="10">
        <f>'Long-form'!F115</f>
        <v>105.06021699999999</v>
      </c>
      <c r="G114" s="1">
        <f>'Long-form'!G115</f>
        <v>1</v>
      </c>
      <c r="H114" s="11">
        <f>'Long-form'!H115</f>
        <v>9170</v>
      </c>
      <c r="I114" s="11">
        <f>'Long-form'!I115</f>
        <v>40</v>
      </c>
      <c r="J114" s="11">
        <f>'Long-form'!J115</f>
        <v>10333</v>
      </c>
      <c r="K114" s="11">
        <f>'Long-form'!K115</f>
        <v>10429</v>
      </c>
      <c r="L114" s="11">
        <f>'Long-form'!L115</f>
        <v>10237</v>
      </c>
      <c r="M114" s="10">
        <f>'Long-form'!Q115</f>
        <v>31</v>
      </c>
      <c r="N114" s="10">
        <f>'Long-form'!R115</f>
        <v>0</v>
      </c>
      <c r="O114" s="10">
        <f>'Long-form'!AL115</f>
        <v>-27.5</v>
      </c>
      <c r="P114" s="10">
        <f>'Long-form'!AN115</f>
        <v>0.18083141320025126</v>
      </c>
      <c r="Q114" s="10">
        <f>'Long-form'!AO115</f>
        <v>0.18083141320025126</v>
      </c>
      <c r="R114" s="1">
        <f>'Long-form'!BA115</f>
        <v>0</v>
      </c>
      <c r="S114" s="1">
        <f>'Long-form'!BB115</f>
        <v>5</v>
      </c>
      <c r="T114" s="1" t="str">
        <f>'Long-form'!BC115</f>
        <v>Intertidal mudflat</v>
      </c>
      <c r="U114" s="1" t="str">
        <f>'Long-form'!BD115</f>
        <v>laminated sand with mud drapes</v>
      </c>
      <c r="V114" s="1">
        <f>'Long-form'!BF115</f>
        <v>6.3750399999999985E-2</v>
      </c>
      <c r="W114" s="10">
        <f>'Long-form'!BQ115</f>
        <v>-27.5637504</v>
      </c>
      <c r="X114" s="10">
        <f>'Long-form'!BR115</f>
        <v>0.47419767908669697</v>
      </c>
      <c r="Y114" s="10">
        <f>'Long-form'!BS115</f>
        <v>0.47419767908669697</v>
      </c>
      <c r="Z114" s="10" t="str">
        <f>'Long-form'!BT115</f>
        <v>n/a</v>
      </c>
      <c r="AA114" s="10" t="str">
        <f>'Long-form'!BU115</f>
        <v>n/a</v>
      </c>
      <c r="AB114" s="10" t="str">
        <f>'Long-form'!BV115</f>
        <v>n/a</v>
      </c>
      <c r="AC114" s="1" t="str">
        <f>'Long-form'!BW115</f>
        <v>n/a</v>
      </c>
      <c r="AD114" s="1">
        <f>'Long-form'!BX115</f>
        <v>0</v>
      </c>
      <c r="AE114" s="1" t="str">
        <f>'Long-form'!BY115</f>
        <v>n/a</v>
      </c>
      <c r="AF114" s="1" t="str">
        <f>'Long-form'!BZ115</f>
        <v>n/a</v>
      </c>
    </row>
    <row r="115" spans="1:32">
      <c r="A115" s="1" t="str">
        <f>'Long-form'!A116</f>
        <v>SLCC113</v>
      </c>
      <c r="B115" s="1" t="str">
        <f>'Long-form'!B116</f>
        <v>Woodroffe et al.1990</v>
      </c>
      <c r="C115" s="1">
        <f>'Long-form'!C116</f>
        <v>8</v>
      </c>
      <c r="D115" s="1" t="str">
        <f>'Long-form'!D116</f>
        <v>North Keeling</v>
      </c>
      <c r="E115" s="10">
        <f>'Long-form'!E116</f>
        <v>-11.833333</v>
      </c>
      <c r="F115" s="10">
        <f>'Long-form'!F116</f>
        <v>96.816666999999995</v>
      </c>
      <c r="G115" s="1">
        <f>'Long-form'!G116</f>
        <v>1</v>
      </c>
      <c r="H115" s="11">
        <f>'Long-form'!H116</f>
        <v>4680</v>
      </c>
      <c r="I115" s="11">
        <f>'Long-form'!I116</f>
        <v>94.339811320566042</v>
      </c>
      <c r="J115" s="11">
        <f>'Long-form'!J116</f>
        <v>4315.5</v>
      </c>
      <c r="K115" s="11">
        <f>'Long-form'!K116</f>
        <v>4612</v>
      </c>
      <c r="L115" s="11">
        <f>'Long-form'!L116</f>
        <v>4019</v>
      </c>
      <c r="M115" s="10" t="str">
        <f>'Long-form'!Q116</f>
        <v>n/a</v>
      </c>
      <c r="N115" s="10" t="str">
        <f>'Long-form'!R116</f>
        <v>n/a</v>
      </c>
      <c r="O115" s="10" t="str">
        <f>'Long-form'!AL116</f>
        <v>n/a</v>
      </c>
      <c r="P115" s="10">
        <f>'Long-form'!AN116</f>
        <v>0.51088159097779207</v>
      </c>
      <c r="Q115" s="10">
        <f>'Long-form'!AO116</f>
        <v>0.51088159097779207</v>
      </c>
      <c r="R115" s="1">
        <f>'Long-form'!BA116</f>
        <v>-1</v>
      </c>
      <c r="S115" s="1">
        <f>'Long-form'!BB116</f>
        <v>1</v>
      </c>
      <c r="T115" s="1" t="str">
        <f>'Long-form'!BC116</f>
        <v>marine limiting</v>
      </c>
      <c r="U115" s="1" t="str">
        <f>'Long-form'!BD116</f>
        <v>coral Porites, cemented to conglomerate platform</v>
      </c>
      <c r="V115" s="1" t="str">
        <f>'Long-form'!BE116</f>
        <v>below MTL</v>
      </c>
      <c r="W115" s="10" t="str">
        <f>'Long-form'!BQ116</f>
        <v>n/a</v>
      </c>
      <c r="X115" s="10">
        <f>'Long-form'!BR116</f>
        <v>0.51575187832910507</v>
      </c>
      <c r="Y115" s="10">
        <f>'Long-form'!BS116</f>
        <v>0.51575187832910507</v>
      </c>
      <c r="Z115" s="10" t="str">
        <f>'Long-form'!BT116</f>
        <v>n/a</v>
      </c>
      <c r="AA115" s="10" t="str">
        <f>'Long-form'!BU116</f>
        <v>n/a</v>
      </c>
      <c r="AB115" s="10" t="str">
        <f>'Long-form'!BV116</f>
        <v>n/a</v>
      </c>
      <c r="AC115" s="1" t="str">
        <f>'Long-form'!BW116</f>
        <v>n/a</v>
      </c>
      <c r="AD115" s="1">
        <f>'Long-form'!BX116</f>
        <v>1</v>
      </c>
      <c r="AE115" s="1" t="str">
        <f>'Long-form'!BY116</f>
        <v>sample elevations not clear</v>
      </c>
      <c r="AF115" s="1" t="str">
        <f>'Long-form'!BZ116</f>
        <v>elevation derived from text information</v>
      </c>
    </row>
    <row r="116" spans="1:32">
      <c r="A116" s="1" t="str">
        <f>'Long-form'!A117</f>
        <v>SLCC114</v>
      </c>
      <c r="B116" s="1" t="str">
        <f>'Long-form'!B117</f>
        <v>Woodroffe et al.1990</v>
      </c>
      <c r="C116" s="1">
        <f>'Long-form'!C117</f>
        <v>8</v>
      </c>
      <c r="D116" s="1" t="str">
        <f>'Long-form'!D117</f>
        <v>North Keeling</v>
      </c>
      <c r="E116" s="10">
        <f>'Long-form'!E117</f>
        <v>-11.833333</v>
      </c>
      <c r="F116" s="10">
        <f>'Long-form'!F117</f>
        <v>96.816666999999995</v>
      </c>
      <c r="G116" s="1">
        <f>'Long-form'!G117</f>
        <v>1</v>
      </c>
      <c r="H116" s="11">
        <f>'Long-form'!H117</f>
        <v>3870</v>
      </c>
      <c r="I116" s="11">
        <f>'Long-form'!I117</f>
        <v>94.339811320566042</v>
      </c>
      <c r="J116" s="11">
        <f>'Long-form'!J117</f>
        <v>3278</v>
      </c>
      <c r="K116" s="11">
        <f>'Long-form'!K117</f>
        <v>3538</v>
      </c>
      <c r="L116" s="11">
        <f>'Long-form'!L117</f>
        <v>3018</v>
      </c>
      <c r="M116" s="10" t="str">
        <f>'Long-form'!Q117</f>
        <v>n/a</v>
      </c>
      <c r="N116" s="10" t="str">
        <f>'Long-form'!R117</f>
        <v>n/a</v>
      </c>
      <c r="O116" s="10" t="str">
        <f>'Long-form'!AL117</f>
        <v>n/a</v>
      </c>
      <c r="P116" s="10">
        <f>'Long-form'!AN117</f>
        <v>0.51088159097779207</v>
      </c>
      <c r="Q116" s="10">
        <f>'Long-form'!AO117</f>
        <v>0.51088159097779207</v>
      </c>
      <c r="R116" s="1">
        <f>'Long-form'!BA117</f>
        <v>-1</v>
      </c>
      <c r="S116" s="1">
        <f>'Long-form'!BB117</f>
        <v>1</v>
      </c>
      <c r="T116" s="1" t="str">
        <f>'Long-form'!BC117</f>
        <v>marine limiting</v>
      </c>
      <c r="U116" s="1" t="str">
        <f>'Long-form'!BD117</f>
        <v>coral Porites, beneath beach conglomerate</v>
      </c>
      <c r="V116" s="1" t="str">
        <f>'Long-form'!BE117</f>
        <v>below MTL</v>
      </c>
      <c r="W116" s="10" t="str">
        <f>'Long-form'!BQ117</f>
        <v>n/a</v>
      </c>
      <c r="X116" s="10">
        <f>'Long-form'!BR117</f>
        <v>0.51575187832910507</v>
      </c>
      <c r="Y116" s="10">
        <f>'Long-form'!BS117</f>
        <v>0.51575187832910507</v>
      </c>
      <c r="Z116" s="10" t="str">
        <f>'Long-form'!BT117</f>
        <v>n/a</v>
      </c>
      <c r="AA116" s="10" t="str">
        <f>'Long-form'!BU117</f>
        <v>n/a</v>
      </c>
      <c r="AB116" s="10" t="str">
        <f>'Long-form'!BV117</f>
        <v>n/a</v>
      </c>
      <c r="AC116" s="1" t="str">
        <f>'Long-form'!BW117</f>
        <v>n/a</v>
      </c>
      <c r="AD116" s="1">
        <f>'Long-form'!BX117</f>
        <v>1</v>
      </c>
      <c r="AE116" s="1" t="str">
        <f>'Long-form'!BY117</f>
        <v>sample elevations not clear</v>
      </c>
      <c r="AF116" s="1" t="str">
        <f>'Long-form'!BZ117</f>
        <v>elevation derived from text information</v>
      </c>
    </row>
    <row r="117" spans="1:32">
      <c r="A117" s="1" t="str">
        <f>'Long-form'!A118</f>
        <v>SLCC115</v>
      </c>
      <c r="B117" s="1" t="str">
        <f>'Long-form'!B118</f>
        <v>Woodroffe et al.1990</v>
      </c>
      <c r="C117" s="1">
        <f>'Long-form'!C118</f>
        <v>8</v>
      </c>
      <c r="D117" s="1" t="str">
        <f>'Long-form'!D118</f>
        <v>Pulu Pandan</v>
      </c>
      <c r="E117" s="10">
        <f>'Long-form'!E118</f>
        <v>-12.2</v>
      </c>
      <c r="F117" s="10">
        <f>'Long-form'!F118</f>
        <v>96.9</v>
      </c>
      <c r="G117" s="1">
        <f>'Long-form'!G118</f>
        <v>1</v>
      </c>
      <c r="H117" s="11">
        <f>'Long-form'!H118</f>
        <v>3790</v>
      </c>
      <c r="I117" s="11">
        <f>'Long-form'!I118</f>
        <v>94.339811320566042</v>
      </c>
      <c r="J117" s="11">
        <f>'Long-form'!J118</f>
        <v>3174</v>
      </c>
      <c r="K117" s="11">
        <f>'Long-form'!K118</f>
        <v>3430</v>
      </c>
      <c r="L117" s="11">
        <f>'Long-form'!L118</f>
        <v>2918</v>
      </c>
      <c r="M117" s="10" t="str">
        <f>'Long-form'!Q118</f>
        <v>n/a</v>
      </c>
      <c r="N117" s="10" t="str">
        <f>'Long-form'!R118</f>
        <v>n/a</v>
      </c>
      <c r="O117" s="10">
        <f>'Long-form'!AL118</f>
        <v>0.52975447297286005</v>
      </c>
      <c r="P117" s="10">
        <f>'Long-form'!AN118</f>
        <v>0.51088159097779207</v>
      </c>
      <c r="Q117" s="10">
        <f>'Long-form'!AO118</f>
        <v>0.51088159097779207</v>
      </c>
      <c r="R117" s="1">
        <f>'Long-form'!BA118</f>
        <v>0</v>
      </c>
      <c r="S117" s="1">
        <f>'Long-form'!BB118</f>
        <v>1</v>
      </c>
      <c r="T117" s="1" t="str">
        <f>'Long-form'!BC118</f>
        <v>Microatoll individual</v>
      </c>
      <c r="U117" s="1" t="str">
        <f>'Long-form'!BD118</f>
        <v>Microatoll, branching Porites in situ within conglomerate platform</v>
      </c>
      <c r="V117" s="1" t="str">
        <f>'Long-form'!BE118</f>
        <v>MLW to LAT</v>
      </c>
      <c r="W117" s="10">
        <f>'Long-form'!BQ118</f>
        <v>0.97314315457335998</v>
      </c>
      <c r="X117" s="10">
        <f>'Long-form'!BR118</f>
        <v>0.5282032503762405</v>
      </c>
      <c r="Y117" s="10">
        <f>'Long-form'!BS118</f>
        <v>0.5282032503762405</v>
      </c>
      <c r="Z117" s="10" t="str">
        <f>'Long-form'!BT118</f>
        <v>n/a</v>
      </c>
      <c r="AA117" s="10" t="str">
        <f>'Long-form'!BU118</f>
        <v>n/a</v>
      </c>
      <c r="AB117" s="10" t="str">
        <f>'Long-form'!BV118</f>
        <v>n/a</v>
      </c>
      <c r="AC117" s="1" t="str">
        <f>'Long-form'!BW118</f>
        <v>n/a</v>
      </c>
      <c r="AD117" s="1">
        <f>'Long-form'!BX118</f>
        <v>0</v>
      </c>
      <c r="AE117" s="1" t="str">
        <f>'Long-form'!BY118</f>
        <v>n/a</v>
      </c>
      <c r="AF117" s="1" t="str">
        <f>'Long-form'!BZ118</f>
        <v>n/a</v>
      </c>
    </row>
    <row r="118" spans="1:32">
      <c r="A118" s="1" t="str">
        <f>'Long-form'!A119</f>
        <v>SLCC116</v>
      </c>
      <c r="B118" s="1" t="str">
        <f>'Long-form'!B119</f>
        <v>Woodroffe et al.1990</v>
      </c>
      <c r="C118" s="1">
        <f>'Long-form'!C119</f>
        <v>8</v>
      </c>
      <c r="D118" s="1" t="str">
        <f>'Long-form'!D119</f>
        <v>Direction</v>
      </c>
      <c r="E118" s="10">
        <f>'Long-form'!E119</f>
        <v>-12.2</v>
      </c>
      <c r="F118" s="10">
        <f>'Long-form'!F119</f>
        <v>96.9</v>
      </c>
      <c r="G118" s="1">
        <f>'Long-form'!G119</f>
        <v>1</v>
      </c>
      <c r="H118" s="11">
        <f>'Long-form'!H119</f>
        <v>4130</v>
      </c>
      <c r="I118" s="11">
        <f>'Long-form'!I119</f>
        <v>94.339811320566042</v>
      </c>
      <c r="J118" s="11">
        <f>'Long-form'!J119</f>
        <v>3603</v>
      </c>
      <c r="K118" s="11">
        <f>'Long-form'!K119</f>
        <v>3848</v>
      </c>
      <c r="L118" s="11">
        <f>'Long-form'!L119</f>
        <v>3358</v>
      </c>
      <c r="M118" s="10" t="str">
        <f>'Long-form'!Q119</f>
        <v>n/a</v>
      </c>
      <c r="N118" s="10" t="str">
        <f>'Long-form'!R119</f>
        <v>n/a</v>
      </c>
      <c r="O118" s="10" t="str">
        <f>'Long-form'!AL119</f>
        <v>n/a</v>
      </c>
      <c r="P118" s="10">
        <f>'Long-form'!AN119</f>
        <v>0.51088159097779207</v>
      </c>
      <c r="Q118" s="10">
        <f>'Long-form'!AO119</f>
        <v>0.51088159097779207</v>
      </c>
      <c r="R118" s="1">
        <f>'Long-form'!BA119</f>
        <v>-1</v>
      </c>
      <c r="S118" s="1">
        <f>'Long-form'!BB119</f>
        <v>1</v>
      </c>
      <c r="T118" s="1" t="str">
        <f>'Long-form'!BC119</f>
        <v>marine limiting</v>
      </c>
      <c r="U118" s="1" t="str">
        <f>'Long-form'!BD119</f>
        <v>coral from conglomerate platform</v>
      </c>
      <c r="V118" s="1" t="str">
        <f>'Long-form'!BE119</f>
        <v>below MTL</v>
      </c>
      <c r="W118" s="10" t="str">
        <f>'Long-form'!BQ119</f>
        <v>n/a</v>
      </c>
      <c r="X118" s="10">
        <f>'Long-form'!BR119</f>
        <v>0.51575187832910507</v>
      </c>
      <c r="Y118" s="10">
        <f>'Long-form'!BS119</f>
        <v>0.51575187832910507</v>
      </c>
      <c r="Z118" s="10" t="str">
        <f>'Long-form'!BT119</f>
        <v>n/a</v>
      </c>
      <c r="AA118" s="10" t="str">
        <f>'Long-form'!BU119</f>
        <v>n/a</v>
      </c>
      <c r="AB118" s="10" t="str">
        <f>'Long-form'!BV119</f>
        <v>n/a</v>
      </c>
      <c r="AC118" s="1" t="str">
        <f>'Long-form'!BW119</f>
        <v>n/a</v>
      </c>
      <c r="AD118" s="1">
        <f>'Long-form'!BX119</f>
        <v>1</v>
      </c>
      <c r="AE118" s="1" t="str">
        <f>'Long-form'!BY119</f>
        <v>sample elevations not clear</v>
      </c>
      <c r="AF118" s="1" t="str">
        <f>'Long-form'!BZ119</f>
        <v>elevation derived from text information</v>
      </c>
    </row>
    <row r="119" spans="1:32">
      <c r="A119" s="1" t="str">
        <f>'Long-form'!A120</f>
        <v>SLCC117</v>
      </c>
      <c r="B119" s="1" t="str">
        <f>'Long-form'!B120</f>
        <v>Woodroffe et al.1990</v>
      </c>
      <c r="C119" s="1">
        <f>'Long-form'!C120</f>
        <v>8</v>
      </c>
      <c r="D119" s="1" t="str">
        <f>'Long-form'!D120</f>
        <v>Pulu Wak Banka</v>
      </c>
      <c r="E119" s="10">
        <f>'Long-form'!E120</f>
        <v>-12.2</v>
      </c>
      <c r="F119" s="10">
        <f>'Long-form'!F120</f>
        <v>96.9</v>
      </c>
      <c r="G119" s="1">
        <f>'Long-form'!G120</f>
        <v>1</v>
      </c>
      <c r="H119" s="11">
        <f>'Long-form'!H120</f>
        <v>4060</v>
      </c>
      <c r="I119" s="11">
        <f>'Long-form'!I120</f>
        <v>94.339811320566042</v>
      </c>
      <c r="J119" s="11">
        <f>'Long-form'!J120</f>
        <v>3524.5</v>
      </c>
      <c r="K119" s="11">
        <f>'Long-form'!K120</f>
        <v>3780</v>
      </c>
      <c r="L119" s="11">
        <f>'Long-form'!L120</f>
        <v>3269</v>
      </c>
      <c r="M119" s="10" t="str">
        <f>'Long-form'!Q120</f>
        <v>n/a</v>
      </c>
      <c r="N119" s="10" t="str">
        <f>'Long-form'!R120</f>
        <v>n/a</v>
      </c>
      <c r="O119" s="10" t="str">
        <f>'Long-form'!AL120</f>
        <v>n/a</v>
      </c>
      <c r="P119" s="10">
        <f>'Long-form'!AN120</f>
        <v>0.51088159097779207</v>
      </c>
      <c r="Q119" s="10">
        <f>'Long-form'!AO120</f>
        <v>0.51088159097779207</v>
      </c>
      <c r="R119" s="1">
        <f>'Long-form'!BA120</f>
        <v>-1</v>
      </c>
      <c r="S119" s="1">
        <f>'Long-form'!BB120</f>
        <v>1</v>
      </c>
      <c r="T119" s="1" t="str">
        <f>'Long-form'!BC120</f>
        <v>marine limiting</v>
      </c>
      <c r="U119" s="1" t="str">
        <f>'Long-form'!BD120</f>
        <v>coral from conglomerate platform</v>
      </c>
      <c r="V119" s="1" t="str">
        <f>'Long-form'!BE120</f>
        <v>below MTL</v>
      </c>
      <c r="W119" s="10" t="str">
        <f>'Long-form'!BQ120</f>
        <v>n/a</v>
      </c>
      <c r="X119" s="10">
        <f>'Long-form'!BR120</f>
        <v>0.51575187832910507</v>
      </c>
      <c r="Y119" s="10">
        <f>'Long-form'!BS120</f>
        <v>0.51575187832910507</v>
      </c>
      <c r="Z119" s="10" t="str">
        <f>'Long-form'!BT120</f>
        <v>n/a</v>
      </c>
      <c r="AA119" s="10" t="str">
        <f>'Long-form'!BU120</f>
        <v>n/a</v>
      </c>
      <c r="AB119" s="10" t="str">
        <f>'Long-form'!BV120</f>
        <v>n/a</v>
      </c>
      <c r="AC119" s="1" t="str">
        <f>'Long-form'!BW120</f>
        <v>n/a</v>
      </c>
      <c r="AD119" s="1">
        <f>'Long-form'!BX120</f>
        <v>1</v>
      </c>
      <c r="AE119" s="1" t="str">
        <f>'Long-form'!BY120</f>
        <v>sample elevations not clear</v>
      </c>
      <c r="AF119" s="1" t="str">
        <f>'Long-form'!BZ120</f>
        <v>elevation derived from text information</v>
      </c>
    </row>
    <row r="120" spans="1:32">
      <c r="A120" s="1" t="str">
        <f>'Long-form'!A121</f>
        <v>SLCC118</v>
      </c>
      <c r="B120" s="1" t="str">
        <f>'Long-form'!B121</f>
        <v>Woodroffe et al.1990</v>
      </c>
      <c r="C120" s="1">
        <f>'Long-form'!C121</f>
        <v>8</v>
      </c>
      <c r="D120" s="1" t="str">
        <f>'Long-form'!D121</f>
        <v>Pulu Labu</v>
      </c>
      <c r="E120" s="10">
        <f>'Long-form'!E121</f>
        <v>-12.2</v>
      </c>
      <c r="F120" s="10">
        <f>'Long-form'!F121</f>
        <v>96.9</v>
      </c>
      <c r="G120" s="1">
        <f>'Long-form'!G121</f>
        <v>1</v>
      </c>
      <c r="H120" s="11">
        <f>'Long-form'!H121</f>
        <v>4340</v>
      </c>
      <c r="I120" s="11">
        <f>'Long-form'!I121</f>
        <v>94.339811320566042</v>
      </c>
      <c r="J120" s="11">
        <f>'Long-form'!J121</f>
        <v>3866.5</v>
      </c>
      <c r="K120" s="11">
        <f>'Long-form'!K121</f>
        <v>4138</v>
      </c>
      <c r="L120" s="11">
        <f>'Long-form'!L121</f>
        <v>3595</v>
      </c>
      <c r="M120" s="10" t="str">
        <f>'Long-form'!Q121</f>
        <v>n/a</v>
      </c>
      <c r="N120" s="10" t="str">
        <f>'Long-form'!R121</f>
        <v>n/a</v>
      </c>
      <c r="O120" s="10" t="str">
        <f>'Long-form'!AL121</f>
        <v>n/a</v>
      </c>
      <c r="P120" s="10">
        <f>'Long-form'!AN121</f>
        <v>0.51088159097779207</v>
      </c>
      <c r="Q120" s="10">
        <f>'Long-form'!AO121</f>
        <v>0.51088159097779207</v>
      </c>
      <c r="R120" s="1">
        <f>'Long-form'!BA121</f>
        <v>-1</v>
      </c>
      <c r="S120" s="1">
        <f>'Long-form'!BB121</f>
        <v>1</v>
      </c>
      <c r="T120" s="1" t="str">
        <f>'Long-form'!BC121</f>
        <v>marine limiting</v>
      </c>
      <c r="U120" s="1" t="str">
        <f>'Long-form'!BD121</f>
        <v>coral from lower unit of conglomerate platform</v>
      </c>
      <c r="V120" s="1" t="str">
        <f>'Long-form'!BE121</f>
        <v>below MTL</v>
      </c>
      <c r="W120" s="10" t="str">
        <f>'Long-form'!BQ121</f>
        <v>n/a</v>
      </c>
      <c r="X120" s="10">
        <f>'Long-form'!BR121</f>
        <v>0.51575187832910507</v>
      </c>
      <c r="Y120" s="10">
        <f>'Long-form'!BS121</f>
        <v>0.51575187832910507</v>
      </c>
      <c r="Z120" s="10" t="str">
        <f>'Long-form'!BT121</f>
        <v>n/a</v>
      </c>
      <c r="AA120" s="10" t="str">
        <f>'Long-form'!BU121</f>
        <v>n/a</v>
      </c>
      <c r="AB120" s="10" t="str">
        <f>'Long-form'!BV121</f>
        <v>n/a</v>
      </c>
      <c r="AC120" s="1" t="str">
        <f>'Long-form'!BW121</f>
        <v>n/a</v>
      </c>
      <c r="AD120" s="1">
        <f>'Long-form'!BX121</f>
        <v>1</v>
      </c>
      <c r="AE120" s="1" t="str">
        <f>'Long-form'!BY121</f>
        <v>sample elevations not clear</v>
      </c>
      <c r="AF120" s="1" t="str">
        <f>'Long-form'!BZ121</f>
        <v>elevation derived from text information</v>
      </c>
    </row>
    <row r="121" spans="1:32">
      <c r="A121" s="1" t="str">
        <f>'Long-form'!A122</f>
        <v>SLCC119</v>
      </c>
      <c r="B121" s="1" t="str">
        <f>'Long-form'!B122</f>
        <v>Woodroffe et al.1990</v>
      </c>
      <c r="C121" s="1">
        <f>'Long-form'!C122</f>
        <v>8</v>
      </c>
      <c r="D121" s="1" t="str">
        <f>'Long-form'!D122</f>
        <v>Pulu Labu</v>
      </c>
      <c r="E121" s="10">
        <f>'Long-form'!E122</f>
        <v>-12.2</v>
      </c>
      <c r="F121" s="10">
        <f>'Long-form'!F122</f>
        <v>96.9</v>
      </c>
      <c r="G121" s="1">
        <f>'Long-form'!G122</f>
        <v>1</v>
      </c>
      <c r="H121" s="11">
        <f>'Long-form'!H122</f>
        <v>4330</v>
      </c>
      <c r="I121" s="11">
        <f>'Long-form'!I122</f>
        <v>94.339811320566042</v>
      </c>
      <c r="J121" s="11">
        <f>'Long-form'!J122</f>
        <v>3856</v>
      </c>
      <c r="K121" s="11">
        <f>'Long-form'!K122</f>
        <v>4127</v>
      </c>
      <c r="L121" s="11">
        <f>'Long-form'!L122</f>
        <v>3585</v>
      </c>
      <c r="M121" s="10" t="str">
        <f>'Long-form'!Q122</f>
        <v>n/a</v>
      </c>
      <c r="N121" s="10" t="str">
        <f>'Long-form'!R122</f>
        <v>n/a</v>
      </c>
      <c r="O121" s="10" t="str">
        <f>'Long-form'!AL122</f>
        <v>n/a</v>
      </c>
      <c r="P121" s="10">
        <f>'Long-form'!AN122</f>
        <v>0.51088159097779207</v>
      </c>
      <c r="Q121" s="10">
        <f>'Long-form'!AO122</f>
        <v>0.51088159097779207</v>
      </c>
      <c r="R121" s="1">
        <f>'Long-form'!BA122</f>
        <v>-1</v>
      </c>
      <c r="S121" s="1">
        <f>'Long-form'!BB122</f>
        <v>1</v>
      </c>
      <c r="T121" s="1" t="str">
        <f>'Long-form'!BC122</f>
        <v>marine limiting</v>
      </c>
      <c r="U121" s="1" t="str">
        <f>'Long-form'!BD122</f>
        <v>coral from upper unit of conglomerate platform</v>
      </c>
      <c r="V121" s="1" t="str">
        <f>'Long-form'!BE122</f>
        <v>below MTL</v>
      </c>
      <c r="W121" s="10" t="str">
        <f>'Long-form'!BQ122</f>
        <v>n/a</v>
      </c>
      <c r="X121" s="10">
        <f>'Long-form'!BR122</f>
        <v>0.51575187832910507</v>
      </c>
      <c r="Y121" s="10">
        <f>'Long-form'!BS122</f>
        <v>0.51575187832910507</v>
      </c>
      <c r="Z121" s="10" t="str">
        <f>'Long-form'!BT122</f>
        <v>n/a</v>
      </c>
      <c r="AA121" s="10" t="str">
        <f>'Long-form'!BU122</f>
        <v>n/a</v>
      </c>
      <c r="AB121" s="10" t="str">
        <f>'Long-form'!BV122</f>
        <v>n/a</v>
      </c>
      <c r="AC121" s="1" t="str">
        <f>'Long-form'!BW122</f>
        <v>n/a</v>
      </c>
      <c r="AD121" s="1">
        <f>'Long-form'!BX122</f>
        <v>1</v>
      </c>
      <c r="AE121" s="1" t="str">
        <f>'Long-form'!BY122</f>
        <v>sample elevations not clear</v>
      </c>
      <c r="AF121" s="1" t="str">
        <f>'Long-form'!BZ122</f>
        <v>elevation derived from text information</v>
      </c>
    </row>
    <row r="122" spans="1:32">
      <c r="A122" s="1" t="str">
        <f>'Long-form'!A123</f>
        <v>SLCC120</v>
      </c>
      <c r="B122" s="1" t="str">
        <f>'Long-form'!B123</f>
        <v>Woodroffe et al.1990</v>
      </c>
      <c r="C122" s="1">
        <f>'Long-form'!C123</f>
        <v>8</v>
      </c>
      <c r="D122" s="1" t="str">
        <f>'Long-form'!D123</f>
        <v>Home</v>
      </c>
      <c r="E122" s="10">
        <f>'Long-form'!E123</f>
        <v>-12.2</v>
      </c>
      <c r="F122" s="10">
        <f>'Long-form'!F123</f>
        <v>96.9</v>
      </c>
      <c r="G122" s="1">
        <f>'Long-form'!G123</f>
        <v>1</v>
      </c>
      <c r="H122" s="11">
        <f>'Long-form'!H123</f>
        <v>4520</v>
      </c>
      <c r="I122" s="11">
        <f>'Long-form'!I123</f>
        <v>111.80339887498948</v>
      </c>
      <c r="J122" s="11">
        <f>'Long-form'!J123</f>
        <v>4111.5</v>
      </c>
      <c r="K122" s="11">
        <f>'Long-form'!K123</f>
        <v>4429</v>
      </c>
      <c r="L122" s="11">
        <f>'Long-form'!L123</f>
        <v>3794</v>
      </c>
      <c r="M122" s="10" t="str">
        <f>'Long-form'!Q123</f>
        <v>n/a</v>
      </c>
      <c r="N122" s="10" t="str">
        <f>'Long-form'!R123</f>
        <v>n/a</v>
      </c>
      <c r="O122" s="10" t="str">
        <f>'Long-form'!AL123</f>
        <v>n/a</v>
      </c>
      <c r="P122" s="10">
        <f>'Long-form'!AN123</f>
        <v>0.51088159097779207</v>
      </c>
      <c r="Q122" s="10">
        <f>'Long-form'!AO123</f>
        <v>0.51088159097779207</v>
      </c>
      <c r="R122" s="1">
        <f>'Long-form'!BA123</f>
        <v>-1</v>
      </c>
      <c r="S122" s="1">
        <f>'Long-form'!BB123</f>
        <v>1</v>
      </c>
      <c r="T122" s="1" t="str">
        <f>'Long-form'!BC123</f>
        <v>marine limiting</v>
      </c>
      <c r="U122" s="1" t="str">
        <f>'Long-form'!BD123</f>
        <v>coral from conglomerate platform</v>
      </c>
      <c r="V122" s="1" t="str">
        <f>'Long-form'!BE123</f>
        <v>below MTL</v>
      </c>
      <c r="W122" s="10" t="str">
        <f>'Long-form'!BQ123</f>
        <v>n/a</v>
      </c>
      <c r="X122" s="10">
        <f>'Long-form'!BR123</f>
        <v>0.51575187832910507</v>
      </c>
      <c r="Y122" s="10">
        <f>'Long-form'!BS123</f>
        <v>0.51575187832910507</v>
      </c>
      <c r="Z122" s="10" t="str">
        <f>'Long-form'!BT123</f>
        <v>n/a</v>
      </c>
      <c r="AA122" s="10" t="str">
        <f>'Long-form'!BU123</f>
        <v>n/a</v>
      </c>
      <c r="AB122" s="10" t="str">
        <f>'Long-form'!BV123</f>
        <v>n/a</v>
      </c>
      <c r="AC122" s="1" t="str">
        <f>'Long-form'!BW123</f>
        <v>n/a</v>
      </c>
      <c r="AD122" s="1">
        <f>'Long-form'!BX123</f>
        <v>1</v>
      </c>
      <c r="AE122" s="1" t="str">
        <f>'Long-form'!BY123</f>
        <v>sample elevations not clear</v>
      </c>
      <c r="AF122" s="1" t="str">
        <f>'Long-form'!BZ123</f>
        <v>elevation derived from text information</v>
      </c>
    </row>
    <row r="123" spans="1:32">
      <c r="A123" s="1" t="str">
        <f>'Long-form'!A124</f>
        <v>SLCC121</v>
      </c>
      <c r="B123" s="1" t="str">
        <f>'Long-form'!B124</f>
        <v>Woodroffe et al.1990</v>
      </c>
      <c r="C123" s="1">
        <f>'Long-form'!C124</f>
        <v>8</v>
      </c>
      <c r="D123" s="1" t="str">
        <f>'Long-form'!D124</f>
        <v>Home</v>
      </c>
      <c r="E123" s="10">
        <f>'Long-form'!E124</f>
        <v>-12.2</v>
      </c>
      <c r="F123" s="10">
        <f>'Long-form'!F124</f>
        <v>96.9</v>
      </c>
      <c r="G123" s="1">
        <f>'Long-form'!G124</f>
        <v>1</v>
      </c>
      <c r="H123" s="11">
        <f>'Long-form'!H124</f>
        <v>4390</v>
      </c>
      <c r="I123" s="11">
        <f>'Long-form'!I124</f>
        <v>94.339811320566042</v>
      </c>
      <c r="J123" s="11">
        <f>'Long-form'!J124</f>
        <v>3939</v>
      </c>
      <c r="K123" s="11">
        <f>'Long-form'!K124</f>
        <v>4218</v>
      </c>
      <c r="L123" s="11">
        <f>'Long-form'!L124</f>
        <v>3660</v>
      </c>
      <c r="M123" s="10" t="str">
        <f>'Long-form'!Q124</f>
        <v>n/a</v>
      </c>
      <c r="N123" s="10" t="str">
        <f>'Long-form'!R124</f>
        <v>n/a</v>
      </c>
      <c r="O123" s="10" t="str">
        <f>'Long-form'!AL124</f>
        <v>n/a</v>
      </c>
      <c r="P123" s="10">
        <f>'Long-form'!AN124</f>
        <v>0.51088159097779207</v>
      </c>
      <c r="Q123" s="10">
        <f>'Long-form'!AO124</f>
        <v>0.51088159097779207</v>
      </c>
      <c r="R123" s="1">
        <f>'Long-form'!BA124</f>
        <v>-1</v>
      </c>
      <c r="S123" s="1">
        <f>'Long-form'!BB124</f>
        <v>1</v>
      </c>
      <c r="T123" s="1" t="str">
        <f>'Long-form'!BC124</f>
        <v>marine limiting</v>
      </c>
      <c r="U123" s="1" t="str">
        <f>'Long-form'!BD124</f>
        <v>coral from conglomerate platform</v>
      </c>
      <c r="V123" s="1" t="str">
        <f>'Long-form'!BE124</f>
        <v>below MTL</v>
      </c>
      <c r="W123" s="10" t="str">
        <f>'Long-form'!BQ124</f>
        <v>n/a</v>
      </c>
      <c r="X123" s="10">
        <f>'Long-form'!BR124</f>
        <v>0.51575187832910507</v>
      </c>
      <c r="Y123" s="10">
        <f>'Long-form'!BS124</f>
        <v>0.51575187832910507</v>
      </c>
      <c r="Z123" s="10" t="str">
        <f>'Long-form'!BT124</f>
        <v>n/a</v>
      </c>
      <c r="AA123" s="10" t="str">
        <f>'Long-form'!BU124</f>
        <v>n/a</v>
      </c>
      <c r="AB123" s="10" t="str">
        <f>'Long-form'!BV124</f>
        <v>n/a</v>
      </c>
      <c r="AC123" s="1" t="str">
        <f>'Long-form'!BW124</f>
        <v>n/a</v>
      </c>
      <c r="AD123" s="1">
        <f>'Long-form'!BX124</f>
        <v>1</v>
      </c>
      <c r="AE123" s="1" t="str">
        <f>'Long-form'!BY124</f>
        <v>sample elevations not clear</v>
      </c>
      <c r="AF123" s="1" t="str">
        <f>'Long-form'!BZ124</f>
        <v>elevation derived from text information</v>
      </c>
    </row>
    <row r="124" spans="1:32">
      <c r="A124" s="1" t="str">
        <f>'Long-form'!A125</f>
        <v>SLCC122</v>
      </c>
      <c r="B124" s="1" t="str">
        <f>'Long-form'!B125</f>
        <v>Woodroffe et al.1990</v>
      </c>
      <c r="C124" s="1">
        <f>'Long-form'!C125</f>
        <v>8</v>
      </c>
      <c r="D124" s="1" t="str">
        <f>'Long-form'!D125</f>
        <v>South</v>
      </c>
      <c r="E124" s="10">
        <f>'Long-form'!E125</f>
        <v>-12.2</v>
      </c>
      <c r="F124" s="10">
        <f>'Long-form'!F125</f>
        <v>96.9</v>
      </c>
      <c r="G124" s="1">
        <f>'Long-form'!G125</f>
        <v>1</v>
      </c>
      <c r="H124" s="11">
        <f>'Long-form'!H125</f>
        <v>3890</v>
      </c>
      <c r="I124" s="11">
        <f>'Long-form'!I125</f>
        <v>94.339811320566042</v>
      </c>
      <c r="J124" s="11">
        <f>'Long-form'!J125</f>
        <v>3301</v>
      </c>
      <c r="K124" s="11">
        <f>'Long-form'!K125</f>
        <v>3558</v>
      </c>
      <c r="L124" s="11">
        <f>'Long-form'!L125</f>
        <v>3044</v>
      </c>
      <c r="M124" s="10" t="str">
        <f>'Long-form'!Q125</f>
        <v>n/a</v>
      </c>
      <c r="N124" s="10" t="str">
        <f>'Long-form'!R125</f>
        <v>n/a</v>
      </c>
      <c r="O124" s="10" t="str">
        <f>'Long-form'!AL125</f>
        <v>n/a</v>
      </c>
      <c r="P124" s="10">
        <f>'Long-form'!AN125</f>
        <v>0.51088159097779207</v>
      </c>
      <c r="Q124" s="10">
        <f>'Long-form'!AO125</f>
        <v>0.51088159097779207</v>
      </c>
      <c r="R124" s="1">
        <f>'Long-form'!BA125</f>
        <v>-1</v>
      </c>
      <c r="S124" s="1">
        <f>'Long-form'!BB125</f>
        <v>1</v>
      </c>
      <c r="T124" s="1" t="str">
        <f>'Long-form'!BC125</f>
        <v>marine limiting</v>
      </c>
      <c r="U124" s="1" t="str">
        <f>'Long-form'!BD125</f>
        <v>coral from conglomerate platform</v>
      </c>
      <c r="V124" s="1" t="str">
        <f>'Long-form'!BE125</f>
        <v>below MTL</v>
      </c>
      <c r="W124" s="10" t="str">
        <f>'Long-form'!BQ125</f>
        <v>n/a</v>
      </c>
      <c r="X124" s="10">
        <f>'Long-form'!BR125</f>
        <v>0.51575187832910507</v>
      </c>
      <c r="Y124" s="10">
        <f>'Long-form'!BS125</f>
        <v>0.51575187832910507</v>
      </c>
      <c r="Z124" s="10" t="str">
        <f>'Long-form'!BT125</f>
        <v>n/a</v>
      </c>
      <c r="AA124" s="10" t="str">
        <f>'Long-form'!BU125</f>
        <v>n/a</v>
      </c>
      <c r="AB124" s="10" t="str">
        <f>'Long-form'!BV125</f>
        <v>n/a</v>
      </c>
      <c r="AC124" s="1" t="str">
        <f>'Long-form'!BW125</f>
        <v>n/a</v>
      </c>
      <c r="AD124" s="1">
        <f>'Long-form'!BX125</f>
        <v>1</v>
      </c>
      <c r="AE124" s="1" t="str">
        <f>'Long-form'!BY125</f>
        <v>sample elevations not clear</v>
      </c>
      <c r="AF124" s="1" t="str">
        <f>'Long-form'!BZ125</f>
        <v>elevation derived from text information</v>
      </c>
    </row>
    <row r="125" spans="1:32">
      <c r="A125" s="1" t="str">
        <f>'Long-form'!A126</f>
        <v>SLCC123</v>
      </c>
      <c r="B125" s="1" t="str">
        <f>'Long-form'!B126</f>
        <v>Woodroffe et al.1990</v>
      </c>
      <c r="C125" s="1">
        <f>'Long-form'!C126</f>
        <v>8</v>
      </c>
      <c r="D125" s="1" t="str">
        <f>'Long-form'!D126</f>
        <v>West</v>
      </c>
      <c r="E125" s="10">
        <f>'Long-form'!E126</f>
        <v>-12.2</v>
      </c>
      <c r="F125" s="10">
        <f>'Long-form'!F126</f>
        <v>96.9</v>
      </c>
      <c r="G125" s="1">
        <f>'Long-form'!G126</f>
        <v>1</v>
      </c>
      <c r="H125" s="11">
        <f>'Long-form'!H126</f>
        <v>4850</v>
      </c>
      <c r="I125" s="11">
        <f>'Long-form'!I126</f>
        <v>94.339811320566042</v>
      </c>
      <c r="J125" s="11">
        <f>'Long-form'!J126</f>
        <v>4557.5</v>
      </c>
      <c r="K125" s="11">
        <f>'Long-form'!K126</f>
        <v>4818</v>
      </c>
      <c r="L125" s="11">
        <f>'Long-form'!L126</f>
        <v>4297</v>
      </c>
      <c r="M125" s="10" t="str">
        <f>'Long-form'!Q126</f>
        <v>n/a</v>
      </c>
      <c r="N125" s="10" t="str">
        <f>'Long-form'!R126</f>
        <v>n/a</v>
      </c>
      <c r="O125" s="10" t="str">
        <f>'Long-form'!AL126</f>
        <v>n/a</v>
      </c>
      <c r="P125" s="10">
        <f>'Long-form'!AN126</f>
        <v>0.51088159097779207</v>
      </c>
      <c r="Q125" s="10">
        <f>'Long-form'!AO126</f>
        <v>0.51088159097779207</v>
      </c>
      <c r="R125" s="1">
        <f>'Long-form'!BA126</f>
        <v>-1</v>
      </c>
      <c r="S125" s="1">
        <f>'Long-form'!BB126</f>
        <v>1</v>
      </c>
      <c r="T125" s="1" t="str">
        <f>'Long-form'!BC126</f>
        <v>marine limiting</v>
      </c>
      <c r="U125" s="1" t="str">
        <f>'Long-form'!BD126</f>
        <v>coral from conglomerate platform</v>
      </c>
      <c r="V125" s="1" t="str">
        <f>'Long-form'!BE126</f>
        <v>below MTL</v>
      </c>
      <c r="W125" s="10" t="str">
        <f>'Long-form'!BQ126</f>
        <v>n/a</v>
      </c>
      <c r="X125" s="10">
        <f>'Long-form'!BR126</f>
        <v>0.51575187832910507</v>
      </c>
      <c r="Y125" s="10">
        <f>'Long-form'!BS126</f>
        <v>0.51575187832910507</v>
      </c>
      <c r="Z125" s="10" t="str">
        <f>'Long-form'!BT126</f>
        <v>n/a</v>
      </c>
      <c r="AA125" s="10" t="str">
        <f>'Long-form'!BU126</f>
        <v>n/a</v>
      </c>
      <c r="AB125" s="10" t="str">
        <f>'Long-form'!BV126</f>
        <v>n/a</v>
      </c>
      <c r="AC125" s="1" t="str">
        <f>'Long-form'!BW126</f>
        <v>n/a</v>
      </c>
      <c r="AD125" s="1">
        <f>'Long-form'!BX126</f>
        <v>1</v>
      </c>
      <c r="AE125" s="1" t="str">
        <f>'Long-form'!BY126</f>
        <v>sample elevations not clear</v>
      </c>
      <c r="AF125" s="1" t="str">
        <f>'Long-form'!BZ126</f>
        <v>elevation derived from text information</v>
      </c>
    </row>
    <row r="126" spans="1:32">
      <c r="A126" s="1" t="str">
        <f>'Long-form'!A127</f>
        <v>SLCC124</v>
      </c>
      <c r="B126" s="1" t="str">
        <f>'Long-form'!B127</f>
        <v>Woodroffe et al.1990</v>
      </c>
      <c r="C126" s="1">
        <f>'Long-form'!C127</f>
        <v>8</v>
      </c>
      <c r="D126" s="1" t="str">
        <f>'Long-form'!D127</f>
        <v>West</v>
      </c>
      <c r="E126" s="10">
        <f>'Long-form'!E127</f>
        <v>-12.2</v>
      </c>
      <c r="F126" s="10">
        <f>'Long-form'!F127</f>
        <v>96.9</v>
      </c>
      <c r="G126" s="1">
        <f>'Long-form'!G127</f>
        <v>1</v>
      </c>
      <c r="H126" s="11">
        <f>'Long-form'!H127</f>
        <v>4280</v>
      </c>
      <c r="I126" s="11">
        <f>'Long-form'!I127</f>
        <v>94.339811320566042</v>
      </c>
      <c r="J126" s="11">
        <f>'Long-form'!J127</f>
        <v>3802</v>
      </c>
      <c r="K126" s="11">
        <f>'Long-form'!K127</f>
        <v>4070</v>
      </c>
      <c r="L126" s="11">
        <f>'Long-form'!L127</f>
        <v>3534</v>
      </c>
      <c r="M126" s="10" t="str">
        <f>'Long-form'!Q127</f>
        <v>n/a</v>
      </c>
      <c r="N126" s="10" t="str">
        <f>'Long-form'!R127</f>
        <v>n/a</v>
      </c>
      <c r="O126" s="10" t="str">
        <f>'Long-form'!AL127</f>
        <v>n/a</v>
      </c>
      <c r="P126" s="10">
        <f>'Long-form'!AN127</f>
        <v>0.51088159097779207</v>
      </c>
      <c r="Q126" s="10">
        <f>'Long-form'!AO127</f>
        <v>0.51088159097779207</v>
      </c>
      <c r="R126" s="1">
        <f>'Long-form'!BA127</f>
        <v>-1</v>
      </c>
      <c r="S126" s="1">
        <f>'Long-form'!BB127</f>
        <v>1</v>
      </c>
      <c r="T126" s="1" t="str">
        <f>'Long-form'!BC127</f>
        <v>marine limiting</v>
      </c>
      <c r="U126" s="1" t="str">
        <f>'Long-form'!BD127</f>
        <v>coral Porites, from conglomerate platform</v>
      </c>
      <c r="V126" s="1" t="str">
        <f>'Long-form'!BE127</f>
        <v>below MTL</v>
      </c>
      <c r="W126" s="10" t="str">
        <f>'Long-form'!BQ127</f>
        <v>n/a</v>
      </c>
      <c r="X126" s="10">
        <f>'Long-form'!BR127</f>
        <v>0.51575187832910507</v>
      </c>
      <c r="Y126" s="10">
        <f>'Long-form'!BS127</f>
        <v>0.51575187832910507</v>
      </c>
      <c r="Z126" s="10" t="str">
        <f>'Long-form'!BT127</f>
        <v>n/a</v>
      </c>
      <c r="AA126" s="10" t="str">
        <f>'Long-form'!BU127</f>
        <v>n/a</v>
      </c>
      <c r="AB126" s="10" t="str">
        <f>'Long-form'!BV127</f>
        <v>n/a</v>
      </c>
      <c r="AC126" s="1" t="str">
        <f>'Long-form'!BW127</f>
        <v>n/a</v>
      </c>
      <c r="AD126" s="1">
        <f>'Long-form'!BX127</f>
        <v>1</v>
      </c>
      <c r="AE126" s="1" t="str">
        <f>'Long-form'!BY127</f>
        <v>sample elevations not clear</v>
      </c>
      <c r="AF126" s="1" t="str">
        <f>'Long-form'!BZ127</f>
        <v>elevation derived from text information</v>
      </c>
    </row>
    <row r="127" spans="1:32">
      <c r="A127" s="1" t="str">
        <f>'Long-form'!A128</f>
        <v>SLCC125</v>
      </c>
      <c r="B127" s="1" t="str">
        <f>'Long-form'!B128</f>
        <v>Woodroffe et al.1990</v>
      </c>
      <c r="C127" s="1">
        <f>'Long-form'!C128</f>
        <v>8</v>
      </c>
      <c r="D127" s="1" t="str">
        <f>'Long-form'!D128</f>
        <v>West</v>
      </c>
      <c r="E127" s="10">
        <f>'Long-form'!E128</f>
        <v>-12.2</v>
      </c>
      <c r="F127" s="10">
        <f>'Long-form'!F128</f>
        <v>96.9</v>
      </c>
      <c r="G127" s="1">
        <f>'Long-form'!G128</f>
        <v>1</v>
      </c>
      <c r="H127" s="11">
        <f>'Long-form'!H128</f>
        <v>3940</v>
      </c>
      <c r="I127" s="11">
        <f>'Long-form'!I128</f>
        <v>94.339811320566042</v>
      </c>
      <c r="J127" s="11">
        <f>'Long-form'!J128</f>
        <v>3365</v>
      </c>
      <c r="K127" s="11">
        <f>'Long-form'!K128</f>
        <v>3619</v>
      </c>
      <c r="L127" s="11">
        <f>'Long-form'!L128</f>
        <v>3111</v>
      </c>
      <c r="M127" s="10" t="str">
        <f>'Long-form'!Q128</f>
        <v>n/a</v>
      </c>
      <c r="N127" s="10" t="str">
        <f>'Long-form'!R128</f>
        <v>n/a</v>
      </c>
      <c r="O127" s="10" t="str">
        <f>'Long-form'!AL128</f>
        <v>n/a</v>
      </c>
      <c r="P127" s="10">
        <f>'Long-form'!AN128</f>
        <v>0.51088159097779207</v>
      </c>
      <c r="Q127" s="10">
        <f>'Long-form'!AO128</f>
        <v>0.51088159097779207</v>
      </c>
      <c r="R127" s="1">
        <f>'Long-form'!BA128</f>
        <v>-1</v>
      </c>
      <c r="S127" s="1">
        <f>'Long-form'!BB128</f>
        <v>1</v>
      </c>
      <c r="T127" s="1" t="str">
        <f>'Long-form'!BC128</f>
        <v>marine limiting</v>
      </c>
      <c r="U127" s="1" t="str">
        <f>'Long-form'!BD128</f>
        <v>coral from conglomerate platform</v>
      </c>
      <c r="V127" s="1" t="str">
        <f>'Long-form'!BE128</f>
        <v>below MTL</v>
      </c>
      <c r="W127" s="10" t="str">
        <f>'Long-form'!BQ128</f>
        <v>n/a</v>
      </c>
      <c r="X127" s="10">
        <f>'Long-form'!BR128</f>
        <v>0.51575187832910507</v>
      </c>
      <c r="Y127" s="10">
        <f>'Long-form'!BS128</f>
        <v>0.51575187832910507</v>
      </c>
      <c r="Z127" s="10" t="str">
        <f>'Long-form'!BT128</f>
        <v>n/a</v>
      </c>
      <c r="AA127" s="10" t="str">
        <f>'Long-form'!BU128</f>
        <v>n/a</v>
      </c>
      <c r="AB127" s="10" t="str">
        <f>'Long-form'!BV128</f>
        <v>n/a</v>
      </c>
      <c r="AC127" s="1" t="str">
        <f>'Long-form'!BW128</f>
        <v>n/a</v>
      </c>
      <c r="AD127" s="1">
        <f>'Long-form'!BX128</f>
        <v>1</v>
      </c>
      <c r="AE127" s="1" t="str">
        <f>'Long-form'!BY128</f>
        <v>sample elevations not clear</v>
      </c>
      <c r="AF127" s="1" t="str">
        <f>'Long-form'!BZ128</f>
        <v>elevation derived from text information</v>
      </c>
    </row>
    <row r="128" spans="1:32">
      <c r="A128" s="1" t="str">
        <f>'Long-form'!A129</f>
        <v>SLCC126</v>
      </c>
      <c r="B128" s="1" t="str">
        <f>'Long-form'!B129</f>
        <v>Woodroffe et al.1990</v>
      </c>
      <c r="C128" s="1">
        <f>'Long-form'!C129</f>
        <v>8</v>
      </c>
      <c r="D128" s="1" t="str">
        <f>'Long-form'!D129</f>
        <v>West</v>
      </c>
      <c r="E128" s="10">
        <f>'Long-form'!E129</f>
        <v>-12.2</v>
      </c>
      <c r="F128" s="10">
        <f>'Long-form'!F129</f>
        <v>96.9</v>
      </c>
      <c r="G128" s="1">
        <f>'Long-form'!G129</f>
        <v>1</v>
      </c>
      <c r="H128" s="11">
        <f>'Long-form'!H129</f>
        <v>3530</v>
      </c>
      <c r="I128" s="11">
        <f>'Long-form'!I129</f>
        <v>94.339811320566042</v>
      </c>
      <c r="J128" s="11">
        <f>'Long-form'!J129</f>
        <v>2910.5</v>
      </c>
      <c r="K128" s="11">
        <f>'Long-form'!K129</f>
        <v>3143</v>
      </c>
      <c r="L128" s="11">
        <f>'Long-form'!L129</f>
        <v>2678</v>
      </c>
      <c r="M128" s="10" t="str">
        <f>'Long-form'!Q129</f>
        <v>n/a</v>
      </c>
      <c r="N128" s="10" t="str">
        <f>'Long-form'!R129</f>
        <v>n/a</v>
      </c>
      <c r="O128" s="10">
        <f>'Long-form'!AL129</f>
        <v>0.17975447297286007</v>
      </c>
      <c r="P128" s="10">
        <f>'Long-form'!AN129</f>
        <v>0.51088159097779207</v>
      </c>
      <c r="Q128" s="10">
        <f>'Long-form'!AO129</f>
        <v>0.51088159097779207</v>
      </c>
      <c r="R128" s="1">
        <f>'Long-form'!BA129</f>
        <v>0</v>
      </c>
      <c r="S128" s="1">
        <f>'Long-form'!BB129</f>
        <v>1</v>
      </c>
      <c r="T128" s="1" t="str">
        <f>'Long-form'!BC129</f>
        <v>Microatoll individual</v>
      </c>
      <c r="U128" s="1" t="str">
        <f>'Long-form'!BD129</f>
        <v>Porites, in situ beneath beachrock</v>
      </c>
      <c r="V128" s="1" t="str">
        <f>'Long-form'!BE129</f>
        <v>MLW to LAT</v>
      </c>
      <c r="W128" s="10">
        <f>'Long-form'!BQ129</f>
        <v>0.62314315457336011</v>
      </c>
      <c r="X128" s="10">
        <f>'Long-form'!BR129</f>
        <v>0.5282032503762405</v>
      </c>
      <c r="Y128" s="10">
        <f>'Long-form'!BS129</f>
        <v>0.5282032503762405</v>
      </c>
      <c r="Z128" s="10" t="str">
        <f>'Long-form'!BT129</f>
        <v>n/a</v>
      </c>
      <c r="AA128" s="10" t="str">
        <f>'Long-form'!BU129</f>
        <v>n/a</v>
      </c>
      <c r="AB128" s="10" t="str">
        <f>'Long-form'!BV129</f>
        <v>n/a</v>
      </c>
      <c r="AC128" s="1" t="str">
        <f>'Long-form'!BW129</f>
        <v>n/a</v>
      </c>
      <c r="AD128" s="1">
        <f>'Long-form'!BX129</f>
        <v>0</v>
      </c>
      <c r="AE128" s="1" t="str">
        <f>'Long-form'!BY129</f>
        <v>n/a</v>
      </c>
      <c r="AF128" s="1" t="str">
        <f>'Long-form'!BZ129</f>
        <v>n/a</v>
      </c>
    </row>
    <row r="129" spans="1:32">
      <c r="A129" s="1" t="str">
        <f>'Long-form'!A130</f>
        <v>SLCC127</v>
      </c>
      <c r="B129" s="1" t="str">
        <f>'Long-form'!B130</f>
        <v>Woodroffe et al.1990</v>
      </c>
      <c r="C129" s="1">
        <f>'Long-form'!C130</f>
        <v>8</v>
      </c>
      <c r="D129" s="1" t="str">
        <f>'Long-form'!D130</f>
        <v>West</v>
      </c>
      <c r="E129" s="10">
        <f>'Long-form'!E130</f>
        <v>-12.2</v>
      </c>
      <c r="F129" s="10">
        <f>'Long-form'!F130</f>
        <v>96.9</v>
      </c>
      <c r="G129" s="1">
        <f>'Long-form'!G130</f>
        <v>1</v>
      </c>
      <c r="H129" s="11">
        <f>'Long-form'!H130</f>
        <v>3570</v>
      </c>
      <c r="I129" s="11">
        <f>'Long-form'!I130</f>
        <v>94.339811320566042</v>
      </c>
      <c r="J129" s="11">
        <f>'Long-form'!J130</f>
        <v>2940</v>
      </c>
      <c r="K129" s="11">
        <f>'Long-form'!K130</f>
        <v>3168</v>
      </c>
      <c r="L129" s="11">
        <f>'Long-form'!L130</f>
        <v>2712</v>
      </c>
      <c r="M129" s="10" t="str">
        <f>'Long-form'!Q130</f>
        <v>n/a</v>
      </c>
      <c r="N129" s="10" t="str">
        <f>'Long-form'!R130</f>
        <v>n/a</v>
      </c>
      <c r="O129" s="10">
        <f>'Long-form'!AL130</f>
        <v>0.17975447297286007</v>
      </c>
      <c r="P129" s="10">
        <f>'Long-form'!AN130</f>
        <v>0.51088159097779207</v>
      </c>
      <c r="Q129" s="10">
        <f>'Long-form'!AO130</f>
        <v>0.51088159097779207</v>
      </c>
      <c r="R129" s="1">
        <f>'Long-form'!BA130</f>
        <v>0</v>
      </c>
      <c r="S129" s="1">
        <f>'Long-form'!BB130</f>
        <v>1</v>
      </c>
      <c r="T129" s="1" t="str">
        <f>'Long-form'!BC130</f>
        <v>Microatoll individual</v>
      </c>
      <c r="U129" s="1" t="str">
        <f>'Long-form'!BD130</f>
        <v>Porites, in situ beneath beachrock</v>
      </c>
      <c r="V129" s="1" t="str">
        <f>'Long-form'!BE130</f>
        <v>MLW to LAT</v>
      </c>
      <c r="W129" s="10">
        <f>'Long-form'!BQ130</f>
        <v>0.62314315457336011</v>
      </c>
      <c r="X129" s="10">
        <f>'Long-form'!BR130</f>
        <v>0.5282032503762405</v>
      </c>
      <c r="Y129" s="10">
        <f>'Long-form'!BS130</f>
        <v>0.5282032503762405</v>
      </c>
      <c r="Z129" s="10" t="str">
        <f>'Long-form'!BT130</f>
        <v>n/a</v>
      </c>
      <c r="AA129" s="10" t="str">
        <f>'Long-form'!BU130</f>
        <v>n/a</v>
      </c>
      <c r="AB129" s="10" t="str">
        <f>'Long-form'!BV130</f>
        <v>n/a</v>
      </c>
      <c r="AC129" s="1" t="str">
        <f>'Long-form'!BW130</f>
        <v>n/a</v>
      </c>
      <c r="AD129" s="1">
        <f>'Long-form'!BX130</f>
        <v>0</v>
      </c>
      <c r="AE129" s="1" t="str">
        <f>'Long-form'!BY130</f>
        <v>n/a</v>
      </c>
      <c r="AF129" s="1" t="str">
        <f>'Long-form'!BZ130</f>
        <v>n/a</v>
      </c>
    </row>
    <row r="130" spans="1:32">
      <c r="A130" s="1" t="str">
        <f>'Long-form'!A131</f>
        <v>SLCC128</v>
      </c>
      <c r="B130" s="1" t="str">
        <f>'Long-form'!B131</f>
        <v>Woodroffe et al.1990</v>
      </c>
      <c r="C130" s="1">
        <f>'Long-form'!C131</f>
        <v>8</v>
      </c>
      <c r="D130" s="1" t="str">
        <f>'Long-form'!D131</f>
        <v>South</v>
      </c>
      <c r="E130" s="10">
        <f>'Long-form'!E131</f>
        <v>-12.2</v>
      </c>
      <c r="F130" s="10">
        <f>'Long-form'!F131</f>
        <v>96.9</v>
      </c>
      <c r="G130" s="1">
        <f>'Long-form'!G131</f>
        <v>1</v>
      </c>
      <c r="H130" s="11">
        <f>'Long-form'!H131</f>
        <v>4400</v>
      </c>
      <c r="I130" s="11">
        <f>'Long-form'!I131</f>
        <v>94.339811320566042</v>
      </c>
      <c r="J130" s="11">
        <f>'Long-form'!J131</f>
        <v>3949.5</v>
      </c>
      <c r="K130" s="11">
        <f>'Long-form'!K131</f>
        <v>4230</v>
      </c>
      <c r="L130" s="11">
        <f>'Long-form'!L131</f>
        <v>3669</v>
      </c>
      <c r="M130" s="10" t="str">
        <f>'Long-form'!Q131</f>
        <v>n/a</v>
      </c>
      <c r="N130" s="10" t="str">
        <f>'Long-form'!R131</f>
        <v>n/a</v>
      </c>
      <c r="O130" s="10" t="str">
        <f>'Long-form'!AL131</f>
        <v>n/a</v>
      </c>
      <c r="P130" s="10">
        <f>'Long-form'!AN131</f>
        <v>0.51088159097779207</v>
      </c>
      <c r="Q130" s="10">
        <f>'Long-form'!AO131</f>
        <v>0.51088159097779207</v>
      </c>
      <c r="R130" s="1">
        <f>'Long-form'!BA131</f>
        <v>0</v>
      </c>
      <c r="S130" s="1">
        <f>'Long-form'!BB131</f>
        <v>1</v>
      </c>
      <c r="T130" s="1" t="str">
        <f>'Long-form'!BC131</f>
        <v>Microatoll individual</v>
      </c>
      <c r="U130" s="1" t="str">
        <f>'Long-form'!BD131</f>
        <v>Porites, in situ in lagoon sediments</v>
      </c>
      <c r="V130" s="1" t="str">
        <f>'Long-form'!BE131</f>
        <v>MLW to LAT</v>
      </c>
      <c r="W130" s="10" t="str">
        <f>'Long-form'!BQ131</f>
        <v>n/a</v>
      </c>
      <c r="X130" s="10">
        <f>'Long-form'!BR131</f>
        <v>0.5282032503762405</v>
      </c>
      <c r="Y130" s="10">
        <f>'Long-form'!BS131</f>
        <v>0.5282032503762405</v>
      </c>
      <c r="Z130" s="10" t="str">
        <f>'Long-form'!BT131</f>
        <v>n/a</v>
      </c>
      <c r="AA130" s="10" t="str">
        <f>'Long-form'!BU131</f>
        <v>n/a</v>
      </c>
      <c r="AB130" s="10" t="str">
        <f>'Long-form'!BV131</f>
        <v>n/a</v>
      </c>
      <c r="AC130" s="1" t="str">
        <f>'Long-form'!BW131</f>
        <v>n/a</v>
      </c>
      <c r="AD130" s="1">
        <f>'Long-form'!BX131</f>
        <v>1</v>
      </c>
      <c r="AE130" s="1" t="str">
        <f>'Long-form'!BY131</f>
        <v>no definition of indicative meaning possible</v>
      </c>
      <c r="AF130" s="1" t="str">
        <f>'Long-form'!BZ131</f>
        <v>n/a</v>
      </c>
    </row>
    <row r="131" spans="1:32">
      <c r="A131" s="1" t="str">
        <f>'Long-form'!A132</f>
        <v>SLCC129</v>
      </c>
      <c r="B131" s="1" t="str">
        <f>'Long-form'!B132</f>
        <v>Woodroffe et al.1990</v>
      </c>
      <c r="C131" s="1">
        <f>'Long-form'!C132</f>
        <v>8</v>
      </c>
      <c r="D131" s="1" t="str">
        <f>'Long-form'!D132</f>
        <v>Near South</v>
      </c>
      <c r="E131" s="10">
        <f>'Long-form'!E132</f>
        <v>-12.2</v>
      </c>
      <c r="F131" s="10">
        <f>'Long-form'!F132</f>
        <v>96.9</v>
      </c>
      <c r="G131" s="1">
        <f>'Long-form'!G132</f>
        <v>1</v>
      </c>
      <c r="H131" s="11">
        <f>'Long-form'!H132</f>
        <v>1450</v>
      </c>
      <c r="I131" s="11">
        <f>'Long-form'!I132</f>
        <v>86.023252670426274</v>
      </c>
      <c r="J131" s="11">
        <f>'Long-form'!J132</f>
        <v>591.5</v>
      </c>
      <c r="K131" s="11">
        <f>'Long-form'!K132</f>
        <v>735</v>
      </c>
      <c r="L131" s="11">
        <f>'Long-form'!L132</f>
        <v>448</v>
      </c>
      <c r="M131" s="10" t="str">
        <f>'Long-form'!Q132</f>
        <v>n/a</v>
      </c>
      <c r="N131" s="10" t="str">
        <f>'Long-form'!R132</f>
        <v>n/a</v>
      </c>
      <c r="O131" s="10" t="str">
        <f>'Long-form'!AL132</f>
        <v>n/a</v>
      </c>
      <c r="P131" s="10">
        <f>'Long-form'!AN132</f>
        <v>0.51088159097779207</v>
      </c>
      <c r="Q131" s="10">
        <f>'Long-form'!AO132</f>
        <v>0.51088159097779207</v>
      </c>
      <c r="R131" s="1">
        <f>'Long-form'!BA132</f>
        <v>-1</v>
      </c>
      <c r="S131" s="1">
        <f>'Long-form'!BB132</f>
        <v>1</v>
      </c>
      <c r="T131" s="1" t="str">
        <f>'Long-form'!BC132</f>
        <v>marine limiting</v>
      </c>
      <c r="U131" s="1" t="str">
        <f>'Long-form'!BD132</f>
        <v>Porites, reef block on modern reef flat</v>
      </c>
      <c r="V131" s="1" t="str">
        <f>'Long-form'!BE132</f>
        <v>below MTL</v>
      </c>
      <c r="W131" s="10" t="str">
        <f>'Long-form'!BQ132</f>
        <v>n/a</v>
      </c>
      <c r="X131" s="10">
        <f>'Long-form'!BR132</f>
        <v>0.51575187832910507</v>
      </c>
      <c r="Y131" s="10">
        <f>'Long-form'!BS132</f>
        <v>0.51575187832910507</v>
      </c>
      <c r="Z131" s="10" t="str">
        <f>'Long-form'!BT132</f>
        <v>n/a</v>
      </c>
      <c r="AA131" s="10" t="str">
        <f>'Long-form'!BU132</f>
        <v>n/a</v>
      </c>
      <c r="AB131" s="10" t="str">
        <f>'Long-form'!BV132</f>
        <v>n/a</v>
      </c>
      <c r="AC131" s="1" t="str">
        <f>'Long-form'!BW132</f>
        <v>n/a</v>
      </c>
      <c r="AD131" s="1">
        <f>'Long-form'!BX132</f>
        <v>1</v>
      </c>
      <c r="AE131" s="1" t="str">
        <f>'Long-form'!BY132</f>
        <v>sample elevations not clear</v>
      </c>
      <c r="AF131" s="1" t="str">
        <f>'Long-form'!BZ132</f>
        <v>elevation derived from text information</v>
      </c>
    </row>
    <row r="132" spans="1:32">
      <c r="A132" s="1" t="str">
        <f>'Long-form'!A133</f>
        <v>SLCC130</v>
      </c>
      <c r="B132" s="1" t="str">
        <f>'Long-form'!B133</f>
        <v>Hesp et al. 1998 (as reviewed by Horton et al. 2005)</v>
      </c>
      <c r="C132" s="1">
        <f>'Long-form'!C133</f>
        <v>8</v>
      </c>
      <c r="D132" s="1" t="str">
        <f>'Long-form'!D133</f>
        <v>ECON 2, Strait of Malacca</v>
      </c>
      <c r="E132" s="10">
        <f>'Long-form'!E133</f>
        <v>1.3333330000000001</v>
      </c>
      <c r="F132" s="10">
        <f>'Long-form'!F133</f>
        <v>103.75</v>
      </c>
      <c r="G132" s="1">
        <f>'Long-form'!G133</f>
        <v>1</v>
      </c>
      <c r="H132" s="11">
        <f>'Long-form'!H133</f>
        <v>7190</v>
      </c>
      <c r="I132" s="11">
        <f>'Long-form'!I133</f>
        <v>70</v>
      </c>
      <c r="J132" s="11">
        <f>'Long-form'!J133</f>
        <v>7737</v>
      </c>
      <c r="K132" s="11">
        <f>'Long-form'!K133</f>
        <v>7904</v>
      </c>
      <c r="L132" s="11">
        <f>'Long-form'!L133</f>
        <v>7570</v>
      </c>
      <c r="M132" s="10">
        <f>'Long-form'!Q133</f>
        <v>7</v>
      </c>
      <c r="N132" s="10">
        <f>'Long-form'!R133</f>
        <v>6.4</v>
      </c>
      <c r="O132" s="10">
        <f>'Long-form'!AL133</f>
        <v>-5.5949999999999998</v>
      </c>
      <c r="P132" s="10">
        <f>'Long-form'!AN133</f>
        <v>0.51088159097779207</v>
      </c>
      <c r="Q132" s="10">
        <f>'Long-form'!AO133</f>
        <v>0.51088159097779207</v>
      </c>
      <c r="R132" s="1">
        <f>'Long-form'!BA133</f>
        <v>-1</v>
      </c>
      <c r="S132" s="1">
        <f>'Long-form'!BB133</f>
        <v>5</v>
      </c>
      <c r="T132" s="1" t="str">
        <f>'Long-form'!BC133</f>
        <v>marine limiting</v>
      </c>
      <c r="U132" s="1" t="str">
        <f>'Long-form'!BD133</f>
        <v>marine shells (oyster) in sandy sediment, Pinctada sp</v>
      </c>
      <c r="V132" s="1" t="str">
        <f>'Long-form'!BE133</f>
        <v>below MTL</v>
      </c>
      <c r="W132" s="10" t="str">
        <f>'Long-form'!BQ133</f>
        <v>n/a</v>
      </c>
      <c r="X132" s="10">
        <f>'Long-form'!BR133</f>
        <v>0.51575187832910507</v>
      </c>
      <c r="Y132" s="10">
        <f>'Long-form'!BS133</f>
        <v>0.51575187832910507</v>
      </c>
      <c r="Z132" s="10" t="str">
        <f>'Long-form'!BT133</f>
        <v>n/a</v>
      </c>
      <c r="AA132" s="10" t="str">
        <f>'Long-form'!BU133</f>
        <v>n/a</v>
      </c>
      <c r="AB132" s="10" t="str">
        <f>'Long-form'!BV133</f>
        <v>n/a</v>
      </c>
      <c r="AC132" s="1" t="str">
        <f>'Long-form'!BW133</f>
        <v>n/a</v>
      </c>
      <c r="AD132" s="1">
        <f>'Long-form'!BX133</f>
        <v>0</v>
      </c>
      <c r="AE132" s="1" t="str">
        <f>'Long-form'!BY133</f>
        <v>n/a</v>
      </c>
      <c r="AF132" s="1" t="str">
        <f>'Long-form'!BZ133</f>
        <v>GREEN VALUES and coocrdinates are completed by Horton et al. 2005.  Elevation is: Depth of Sample in Core Relative to MSL (m) but in Horton they indicate RSL (m a.m.s.l);</v>
      </c>
    </row>
    <row r="133" spans="1:32">
      <c r="A133" s="1" t="str">
        <f>'Long-form'!A134</f>
        <v>SLCC131</v>
      </c>
      <c r="B133" s="1" t="str">
        <f>'Long-form'!B134</f>
        <v>Hesp et al. 1998 (as reviewed by Horton et al. 2005)</v>
      </c>
      <c r="C133" s="1">
        <f>'Long-form'!C134</f>
        <v>8</v>
      </c>
      <c r="D133" s="1" t="str">
        <f>'Long-form'!D134</f>
        <v>ECON 2, Strait of Malacca</v>
      </c>
      <c r="E133" s="10">
        <f>'Long-form'!E134</f>
        <v>1.3333330000000001</v>
      </c>
      <c r="F133" s="10">
        <f>'Long-form'!F134</f>
        <v>103.75</v>
      </c>
      <c r="G133" s="1">
        <f>'Long-form'!G134</f>
        <v>1</v>
      </c>
      <c r="H133" s="11">
        <f>'Long-form'!H134</f>
        <v>7310</v>
      </c>
      <c r="I133" s="11">
        <f>'Long-form'!I134</f>
        <v>80</v>
      </c>
      <c r="J133" s="11">
        <f>'Long-form'!J134</f>
        <v>7829</v>
      </c>
      <c r="K133" s="11">
        <f>'Long-form'!K134</f>
        <v>8016</v>
      </c>
      <c r="L133" s="11">
        <f>'Long-form'!L134</f>
        <v>7642</v>
      </c>
      <c r="M133" s="10">
        <f>'Long-form'!Q134</f>
        <v>10.199999999999999</v>
      </c>
      <c r="N133" s="10">
        <f>'Long-form'!R134</f>
        <v>3.2</v>
      </c>
      <c r="O133" s="10">
        <f>'Long-form'!AL134</f>
        <v>-8.7949999999999999</v>
      </c>
      <c r="P133" s="10">
        <f>'Long-form'!AN134</f>
        <v>0.51088159097779207</v>
      </c>
      <c r="Q133" s="10">
        <f>'Long-form'!AO134</f>
        <v>0.51088159097779207</v>
      </c>
      <c r="R133" s="1">
        <f>'Long-form'!BA134</f>
        <v>-1</v>
      </c>
      <c r="S133" s="1">
        <f>'Long-form'!BB134</f>
        <v>5</v>
      </c>
      <c r="T133" s="1" t="str">
        <f>'Long-form'!BC134</f>
        <v>marine limiting</v>
      </c>
      <c r="U133" s="1" t="str">
        <f>'Long-form'!BD134</f>
        <v>marine shells (oyster) in sandy sediment, Pinctada sp</v>
      </c>
      <c r="V133" s="1" t="str">
        <f>'Long-form'!BE134</f>
        <v>below MTL</v>
      </c>
      <c r="W133" s="10" t="str">
        <f>'Long-form'!BQ134</f>
        <v>n/a</v>
      </c>
      <c r="X133" s="10">
        <f>'Long-form'!BR134</f>
        <v>0.51575187832910507</v>
      </c>
      <c r="Y133" s="10">
        <f>'Long-form'!BS134</f>
        <v>0.51575187832910507</v>
      </c>
      <c r="Z133" s="10" t="str">
        <f>'Long-form'!BT134</f>
        <v>n/a</v>
      </c>
      <c r="AA133" s="10" t="str">
        <f>'Long-form'!BU134</f>
        <v>n/a</v>
      </c>
      <c r="AB133" s="10" t="str">
        <f>'Long-form'!BV134</f>
        <v>n/a</v>
      </c>
      <c r="AC133" s="1" t="str">
        <f>'Long-form'!BW134</f>
        <v>n/a</v>
      </c>
      <c r="AD133" s="1">
        <f>'Long-form'!BX134</f>
        <v>0</v>
      </c>
      <c r="AE133" s="1" t="str">
        <f>'Long-form'!BY134</f>
        <v>n/a</v>
      </c>
      <c r="AF133" s="1" t="str">
        <f>'Long-form'!BZ134</f>
        <v>n/a</v>
      </c>
    </row>
    <row r="134" spans="1:32">
      <c r="A134" s="1" t="str">
        <f>'Long-form'!A135</f>
        <v>SLCC132</v>
      </c>
      <c r="B134" s="1" t="str">
        <f>'Long-form'!B135</f>
        <v>Hesp et al. 1998 (as reviewed by Horton et al. 2005 &amp; Bird et al 2007)</v>
      </c>
      <c r="C134" s="1">
        <f>'Long-form'!C135</f>
        <v>8</v>
      </c>
      <c r="D134" s="1" t="str">
        <f>'Long-form'!D135</f>
        <v>ECON 2, Strait of Malacca</v>
      </c>
      <c r="E134" s="10">
        <f>'Long-form'!E135</f>
        <v>1.3333330000000001</v>
      </c>
      <c r="F134" s="10">
        <f>'Long-form'!F135</f>
        <v>103.75</v>
      </c>
      <c r="G134" s="1">
        <f>'Long-form'!G135</f>
        <v>1</v>
      </c>
      <c r="H134" s="11">
        <f>'Long-form'!H135</f>
        <v>7690</v>
      </c>
      <c r="I134" s="11">
        <f>'Long-form'!I135</f>
        <v>50</v>
      </c>
      <c r="J134" s="11">
        <f>'Long-form'!J135</f>
        <v>8209</v>
      </c>
      <c r="K134" s="11">
        <f>'Long-form'!K135</f>
        <v>8364</v>
      </c>
      <c r="L134" s="11">
        <f>'Long-form'!L135</f>
        <v>8054</v>
      </c>
      <c r="M134" s="10">
        <f>'Long-form'!Q135</f>
        <v>11</v>
      </c>
      <c r="N134" s="10">
        <f>'Long-form'!R135</f>
        <v>2.4</v>
      </c>
      <c r="O134" s="10">
        <f>'Long-form'!AL135</f>
        <v>-9.5950000000000006</v>
      </c>
      <c r="P134" s="10">
        <f>'Long-form'!AN135</f>
        <v>0.7159608927867499</v>
      </c>
      <c r="Q134" s="10">
        <f>'Long-form'!AO135</f>
        <v>0.7159608927867499</v>
      </c>
      <c r="R134" s="1">
        <f>'Long-form'!BA135</f>
        <v>-1</v>
      </c>
      <c r="S134" s="1">
        <f>'Long-form'!BB135</f>
        <v>5</v>
      </c>
      <c r="T134" s="1" t="str">
        <f>'Long-form'!BC135</f>
        <v>marine limiting</v>
      </c>
      <c r="U134" s="1" t="str">
        <f>'Long-form'!BD135</f>
        <v xml:space="preserve">shell Anadara sp. </v>
      </c>
      <c r="V134" s="1" t="str">
        <f>'Long-form'!BE135</f>
        <v>below MTL</v>
      </c>
      <c r="W134" s="10" t="str">
        <f>'Long-form'!BQ135</f>
        <v>n/a</v>
      </c>
      <c r="X134" s="10">
        <f>'Long-form'!BR135</f>
        <v>0.71944422994419788</v>
      </c>
      <c r="Y134" s="10">
        <f>'Long-form'!BS135</f>
        <v>0.71944422994419788</v>
      </c>
      <c r="Z134" s="10" t="str">
        <f>'Long-form'!BT135</f>
        <v>n/a</v>
      </c>
      <c r="AA134" s="10" t="str">
        <f>'Long-form'!BU135</f>
        <v>n/a</v>
      </c>
      <c r="AB134" s="10" t="str">
        <f>'Long-form'!BV135</f>
        <v>n/a</v>
      </c>
      <c r="AC134" s="1" t="str">
        <f>'Long-form'!BW135</f>
        <v>n/a</v>
      </c>
      <c r="AD134" s="1">
        <f>'Long-form'!BX135</f>
        <v>0</v>
      </c>
      <c r="AE134" s="1" t="str">
        <f>'Long-form'!BY135</f>
        <v>n/a</v>
      </c>
      <c r="AF134" s="1" t="str">
        <f>'Long-form'!BZ135</f>
        <v>Points are completed by Bird et al. 2007 (table 2)</v>
      </c>
    </row>
    <row r="135" spans="1:32">
      <c r="A135" s="1" t="str">
        <f>'Long-form'!A136</f>
        <v>SLCC133</v>
      </c>
      <c r="B135" s="1" t="str">
        <f>'Long-form'!B136</f>
        <v>Hesp et al. 1998 (as reviewed by Horton et al. 2005 and Bird et al. 2007)</v>
      </c>
      <c r="C135" s="1">
        <f>'Long-form'!C136</f>
        <v>8</v>
      </c>
      <c r="D135" s="1" t="str">
        <f>'Long-form'!D136</f>
        <v>ECON 2, Strait of Malacca</v>
      </c>
      <c r="E135" s="10">
        <f>'Long-form'!E136</f>
        <v>1.3333330000000001</v>
      </c>
      <c r="F135" s="10">
        <f>'Long-form'!F136</f>
        <v>103.75</v>
      </c>
      <c r="G135" s="1">
        <f>'Long-form'!G136</f>
        <v>1</v>
      </c>
      <c r="H135" s="11">
        <f>'Long-form'!H136</f>
        <v>7790</v>
      </c>
      <c r="I135" s="11">
        <f>'Long-form'!I136</f>
        <v>60</v>
      </c>
      <c r="J135" s="11">
        <f>'Long-form'!J136</f>
        <v>8709</v>
      </c>
      <c r="K135" s="11">
        <f>'Long-form'!K136</f>
        <v>8946</v>
      </c>
      <c r="L135" s="11">
        <f>'Long-form'!L136</f>
        <v>8472</v>
      </c>
      <c r="M135" s="10">
        <f>'Long-form'!Q136</f>
        <v>11.8</v>
      </c>
      <c r="N135" s="10">
        <f>'Long-form'!R136</f>
        <v>1.5</v>
      </c>
      <c r="O135" s="10">
        <f>'Long-form'!AL136</f>
        <v>-10.445</v>
      </c>
      <c r="P135" s="10">
        <f>'Long-form'!AN136</f>
        <v>0.7159608927867499</v>
      </c>
      <c r="Q135" s="10">
        <f>'Long-form'!AO136</f>
        <v>0.7159608927867499</v>
      </c>
      <c r="R135" s="1">
        <f>'Long-form'!BA136</f>
        <v>1</v>
      </c>
      <c r="S135" s="1">
        <f>'Long-form'!BB136</f>
        <v>5</v>
      </c>
      <c r="T135" s="1" t="str">
        <f>'Long-form'!BC136</f>
        <v>terrestrial limiting</v>
      </c>
      <c r="U135" s="1" t="str">
        <f>'Long-form'!BD136</f>
        <v>Wood fragments, conservatively interpreted as terrestrial limiting,</v>
      </c>
      <c r="V135" s="1" t="str">
        <f>'Long-form'!BE136</f>
        <v>above MTL</v>
      </c>
      <c r="W135" s="10" t="str">
        <f>'Long-form'!BQ136</f>
        <v>n/a</v>
      </c>
      <c r="X135" s="10">
        <f>'Long-form'!BR136</f>
        <v>0.71944422994419788</v>
      </c>
      <c r="Y135" s="10">
        <f>'Long-form'!BS136</f>
        <v>0.71944422994419788</v>
      </c>
      <c r="Z135" s="10" t="str">
        <f>'Long-form'!BT136</f>
        <v>n/a</v>
      </c>
      <c r="AA135" s="10" t="str">
        <f>'Long-form'!BU136</f>
        <v>n/a</v>
      </c>
      <c r="AB135" s="10" t="str">
        <f>'Long-form'!BV136</f>
        <v>n/a</v>
      </c>
      <c r="AC135" s="1" t="str">
        <f>'Long-form'!BW136</f>
        <v>n/a</v>
      </c>
      <c r="AD135" s="1">
        <f>'Long-form'!BX136</f>
        <v>1</v>
      </c>
      <c r="AE135" s="1" t="str">
        <f>'Long-form'!BY136</f>
        <v>could be driftwood, not clear</v>
      </c>
      <c r="AF135" s="1" t="str">
        <f>'Long-form'!BZ136</f>
        <v>not explained very well</v>
      </c>
    </row>
    <row r="136" spans="1:32">
      <c r="A136" s="1" t="str">
        <f>'Long-form'!A137</f>
        <v>SLCC134</v>
      </c>
      <c r="B136" s="1" t="str">
        <f>'Long-form'!B137</f>
        <v>Hesp et al. 1998 (as reviewed by Horton et al. 2005)</v>
      </c>
      <c r="C136" s="1">
        <f>'Long-form'!C137</f>
        <v>8</v>
      </c>
      <c r="D136" s="1" t="str">
        <f>'Long-form'!D137</f>
        <v>ECON 3, Strait of Malacca</v>
      </c>
      <c r="E136" s="10">
        <f>'Long-form'!E137</f>
        <v>1.3333330000000001</v>
      </c>
      <c r="F136" s="10">
        <f>'Long-form'!F137</f>
        <v>103.75</v>
      </c>
      <c r="G136" s="1">
        <f>'Long-form'!G137</f>
        <v>1</v>
      </c>
      <c r="H136" s="11">
        <f>'Long-form'!H137</f>
        <v>6870</v>
      </c>
      <c r="I136" s="11">
        <f>'Long-form'!I137</f>
        <v>141.42135623730951</v>
      </c>
      <c r="J136" s="11">
        <f>'Long-form'!J137</f>
        <v>7431.5</v>
      </c>
      <c r="K136" s="11">
        <f>'Long-form'!K137</f>
        <v>7709</v>
      </c>
      <c r="L136" s="11">
        <f>'Long-form'!L137</f>
        <v>7154</v>
      </c>
      <c r="M136" s="10">
        <f>'Long-form'!Q137</f>
        <v>6.02</v>
      </c>
      <c r="N136" s="10">
        <f>'Long-form'!R137</f>
        <v>3.68</v>
      </c>
      <c r="O136" s="10">
        <f>'Long-form'!AL137</f>
        <v>-3.8119999999999998</v>
      </c>
      <c r="P136" s="10">
        <f>'Long-form'!AN137</f>
        <v>0.51088159097779207</v>
      </c>
      <c r="Q136" s="10">
        <f>'Long-form'!AO137</f>
        <v>0.51088159097779207</v>
      </c>
      <c r="R136" s="1">
        <f>'Long-form'!BA137</f>
        <v>-1</v>
      </c>
      <c r="S136" s="1">
        <f>'Long-form'!BB137</f>
        <v>5</v>
      </c>
      <c r="T136" s="1" t="str">
        <f>'Long-form'!BC137</f>
        <v>marine limiting</v>
      </c>
      <c r="U136" s="1" t="str">
        <f>'Long-form'!BD137</f>
        <v>marine shells in sandy sediment, Batillaria zonalis and Marcia japonica</v>
      </c>
      <c r="V136" s="1" t="str">
        <f>'Long-form'!BE137</f>
        <v>below MTL</v>
      </c>
      <c r="W136" s="10" t="str">
        <f>'Long-form'!BQ137</f>
        <v>n/a</v>
      </c>
      <c r="X136" s="10">
        <f>'Long-form'!BR137</f>
        <v>0.51575187832910507</v>
      </c>
      <c r="Y136" s="10">
        <f>'Long-form'!BS137</f>
        <v>0.51575187832910507</v>
      </c>
      <c r="Z136" s="10" t="str">
        <f>'Long-form'!BT137</f>
        <v>n/a</v>
      </c>
      <c r="AA136" s="10" t="str">
        <f>'Long-form'!BU137</f>
        <v>n/a</v>
      </c>
      <c r="AB136" s="10" t="str">
        <f>'Long-form'!BV137</f>
        <v>n/a</v>
      </c>
      <c r="AC136" s="1" t="str">
        <f>'Long-form'!BW137</f>
        <v>n/a</v>
      </c>
      <c r="AD136" s="1">
        <f>'Long-form'!BX137</f>
        <v>0</v>
      </c>
      <c r="AE136" s="1" t="str">
        <f>'Long-form'!BY137</f>
        <v>n/a</v>
      </c>
      <c r="AF136" s="1" t="str">
        <f>'Long-form'!BZ137</f>
        <v>n/a</v>
      </c>
    </row>
    <row r="137" spans="1:32">
      <c r="A137" s="1" t="str">
        <f>'Long-form'!A138</f>
        <v>SLCC135</v>
      </c>
      <c r="B137" s="1" t="str">
        <f>'Long-form'!B138</f>
        <v>Hesp et al. 1998 (as reviewed by Horton et al. 2005)</v>
      </c>
      <c r="C137" s="1">
        <f>'Long-form'!C138</f>
        <v>8</v>
      </c>
      <c r="D137" s="1" t="str">
        <f>'Long-form'!D138</f>
        <v>ECON 3, Strait of Malacca</v>
      </c>
      <c r="E137" s="10">
        <f>'Long-form'!E138</f>
        <v>1.3333330000000001</v>
      </c>
      <c r="F137" s="10">
        <f>'Long-form'!F138</f>
        <v>103.75</v>
      </c>
      <c r="G137" s="1">
        <f>'Long-form'!G138</f>
        <v>1</v>
      </c>
      <c r="H137" s="11">
        <f>'Long-form'!H138</f>
        <v>7060</v>
      </c>
      <c r="I137" s="11">
        <f>'Long-form'!I138</f>
        <v>150</v>
      </c>
      <c r="J137" s="11">
        <f>'Long-form'!J138</f>
        <v>7625.5</v>
      </c>
      <c r="K137" s="11">
        <f>'Long-form'!K138</f>
        <v>7918</v>
      </c>
      <c r="L137" s="11">
        <f>'Long-form'!L138</f>
        <v>7333</v>
      </c>
      <c r="M137" s="10">
        <f>'Long-form'!Q138</f>
        <v>7</v>
      </c>
      <c r="N137" s="10">
        <f>'Long-form'!R138</f>
        <v>3.2</v>
      </c>
      <c r="O137" s="10">
        <f>'Long-form'!AL138</f>
        <v>-4.5419999999999998</v>
      </c>
      <c r="P137" s="10">
        <f>'Long-form'!AN138</f>
        <v>0.51088159097779207</v>
      </c>
      <c r="Q137" s="10">
        <f>'Long-form'!AO138</f>
        <v>0.51088159097779207</v>
      </c>
      <c r="R137" s="1">
        <f>'Long-form'!BA138</f>
        <v>-1</v>
      </c>
      <c r="S137" s="1">
        <f>'Long-form'!BB138</f>
        <v>5</v>
      </c>
      <c r="T137" s="1" t="str">
        <f>'Long-form'!BC138</f>
        <v>marine limiting</v>
      </c>
      <c r="U137" s="1" t="str">
        <f>'Long-form'!BD138</f>
        <v>marine shells in sandy sediment, Batillaria zonalis and Marcia japonica</v>
      </c>
      <c r="V137" s="1" t="str">
        <f>'Long-form'!BE138</f>
        <v>below MTL</v>
      </c>
      <c r="W137" s="10" t="str">
        <f>'Long-form'!BQ138</f>
        <v>n/a</v>
      </c>
      <c r="X137" s="10">
        <f>'Long-form'!BR138</f>
        <v>0.51575187832910507</v>
      </c>
      <c r="Y137" s="10">
        <f>'Long-form'!BS138</f>
        <v>0.51575187832910507</v>
      </c>
      <c r="Z137" s="10" t="str">
        <f>'Long-form'!BT138</f>
        <v>n/a</v>
      </c>
      <c r="AA137" s="10" t="str">
        <f>'Long-form'!BU138</f>
        <v>n/a</v>
      </c>
      <c r="AB137" s="10" t="str">
        <f>'Long-form'!BV138</f>
        <v>n/a</v>
      </c>
      <c r="AC137" s="1" t="str">
        <f>'Long-form'!BW138</f>
        <v>n/a</v>
      </c>
      <c r="AD137" s="1">
        <f>'Long-form'!BX138</f>
        <v>0</v>
      </c>
      <c r="AE137" s="1" t="str">
        <f>'Long-form'!BY138</f>
        <v>n/a</v>
      </c>
      <c r="AF137" s="1" t="str">
        <f>'Long-form'!BZ138</f>
        <v>n/a</v>
      </c>
    </row>
    <row r="138" spans="1:32">
      <c r="A138" s="1" t="str">
        <f>'Long-form'!A139</f>
        <v>SLCC136</v>
      </c>
      <c r="B138" s="1" t="str">
        <f>'Long-form'!B139</f>
        <v>Hesp et al. 1998 (as reviewed by Horton et al. 2005)</v>
      </c>
      <c r="C138" s="1">
        <f>'Long-form'!C139</f>
        <v>8</v>
      </c>
      <c r="D138" s="1" t="str">
        <f>'Long-form'!D139</f>
        <v>ECON 3, Strait of Malacca</v>
      </c>
      <c r="E138" s="10">
        <f>'Long-form'!E139</f>
        <v>1.3333330000000001</v>
      </c>
      <c r="F138" s="10">
        <f>'Long-form'!F139</f>
        <v>103.75</v>
      </c>
      <c r="G138" s="1">
        <f>'Long-form'!G139</f>
        <v>1</v>
      </c>
      <c r="H138" s="11">
        <f>'Long-form'!H139</f>
        <v>5720</v>
      </c>
      <c r="I138" s="11">
        <f>'Long-form'!I139</f>
        <v>116.61903789690601</v>
      </c>
      <c r="J138" s="11">
        <f>'Long-form'!J139</f>
        <v>6181.5</v>
      </c>
      <c r="K138" s="11">
        <f>'Long-form'!K139</f>
        <v>6455</v>
      </c>
      <c r="L138" s="11">
        <f>'Long-form'!L139</f>
        <v>5908</v>
      </c>
      <c r="M138" s="10">
        <f>'Long-form'!Q139</f>
        <v>1.35</v>
      </c>
      <c r="N138" s="10">
        <f>'Long-form'!R139</f>
        <v>8.85</v>
      </c>
      <c r="O138" s="10">
        <f>'Long-form'!AL139</f>
        <v>1.1080000000000001</v>
      </c>
      <c r="P138" s="10">
        <f>'Long-form'!AN139</f>
        <v>0.51088159097779207</v>
      </c>
      <c r="Q138" s="10">
        <f>'Long-form'!AO139</f>
        <v>0.51088159097779207</v>
      </c>
      <c r="R138" s="1">
        <f>'Long-form'!BA139</f>
        <v>0</v>
      </c>
      <c r="S138" s="1">
        <f>'Long-form'!BB139</f>
        <v>5</v>
      </c>
      <c r="T138" s="1" t="str">
        <f>'Long-form'!BC139</f>
        <v>Mangrove salt marsh</v>
      </c>
      <c r="U138" s="1" t="str">
        <f>'Long-form'!BD139</f>
        <v>Peat, Nypa fruticans</v>
      </c>
      <c r="V138" s="1" t="str">
        <f>'Long-form'!BE139</f>
        <v>HAT to MTL</v>
      </c>
      <c r="W138" s="10">
        <f>'Long-form'!BQ139</f>
        <v>0.70072060568602013</v>
      </c>
      <c r="X138" s="10">
        <f>'Long-form'!BR139</f>
        <v>0.65639599803024817</v>
      </c>
      <c r="Y138" s="10">
        <f>'Long-form'!BS139</f>
        <v>0.65639599803024817</v>
      </c>
      <c r="Z138" s="10" t="str">
        <f>'Long-form'!BT139</f>
        <v>n/a</v>
      </c>
      <c r="AA138" s="10" t="str">
        <f>'Long-form'!BU139</f>
        <v>n/a</v>
      </c>
      <c r="AB138" s="10" t="str">
        <f>'Long-form'!BV139</f>
        <v>n/a</v>
      </c>
      <c r="AC138" s="1" t="str">
        <f>'Long-form'!BW139</f>
        <v>n/a</v>
      </c>
      <c r="AD138" s="1">
        <f>'Long-form'!BX139</f>
        <v>0</v>
      </c>
      <c r="AE138" s="1" t="str">
        <f>'Long-form'!BY139</f>
        <v>n/a</v>
      </c>
      <c r="AF138" s="1" t="str">
        <f>'Long-form'!BZ139</f>
        <v>n/a</v>
      </c>
    </row>
    <row r="139" spans="1:32">
      <c r="A139" s="1" t="str">
        <f>'Long-form'!A140</f>
        <v>SLCC137</v>
      </c>
      <c r="B139" s="1" t="str">
        <f>'Long-form'!B140</f>
        <v>Hesp et al. 1998 (as reviewed by Horton et al. 2005)</v>
      </c>
      <c r="C139" s="1">
        <f>'Long-form'!C140</f>
        <v>8</v>
      </c>
      <c r="D139" s="1" t="str">
        <f>'Long-form'!D140</f>
        <v>Glory Development Construction Site</v>
      </c>
      <c r="E139" s="10">
        <f>'Long-form'!E140</f>
        <v>1.3333330000000001</v>
      </c>
      <c r="F139" s="10">
        <f>'Long-form'!F140</f>
        <v>103.75</v>
      </c>
      <c r="G139" s="1">
        <f>'Long-form'!G140</f>
        <v>1</v>
      </c>
      <c r="H139" s="11">
        <f>'Long-form'!H140</f>
        <v>3530</v>
      </c>
      <c r="I139" s="11">
        <f>'Long-form'!I140</f>
        <v>128.06248474865697</v>
      </c>
      <c r="J139" s="11">
        <f>'Long-form'!J140</f>
        <v>3503.5</v>
      </c>
      <c r="K139" s="11">
        <f>'Long-form'!K140</f>
        <v>3848</v>
      </c>
      <c r="L139" s="11">
        <f>'Long-form'!L140</f>
        <v>3159</v>
      </c>
      <c r="M139" s="10">
        <f>'Long-form'!Q140</f>
        <v>0.5</v>
      </c>
      <c r="N139" s="10">
        <f>'Long-form'!R140</f>
        <v>2.1</v>
      </c>
      <c r="O139" s="10">
        <f>'Long-form'!AL140</f>
        <v>2.16</v>
      </c>
      <c r="P139" s="10">
        <f>'Long-form'!AN140</f>
        <v>0.51088159097779207</v>
      </c>
      <c r="Q139" s="10">
        <f>'Long-form'!AO140</f>
        <v>0.51088159097779207</v>
      </c>
      <c r="R139" s="1">
        <f>'Long-form'!BA140</f>
        <v>0</v>
      </c>
      <c r="S139" s="1">
        <f>'Long-form'!BB140</f>
        <v>5</v>
      </c>
      <c r="T139" s="1" t="str">
        <f>'Long-form'!BC140</f>
        <v>Mangrove salt marsh</v>
      </c>
      <c r="U139" s="1" t="str">
        <f>'Long-form'!BD140</f>
        <v>Peat, Nypa fruticans</v>
      </c>
      <c r="V139" s="1" t="str">
        <f>'Long-form'!BE140</f>
        <v>HAT to MTL</v>
      </c>
      <c r="W139" s="10">
        <f>'Long-form'!BQ140</f>
        <v>1.7527206056860201</v>
      </c>
      <c r="X139" s="10">
        <f>'Long-form'!BR140</f>
        <v>0.65639599803024817</v>
      </c>
      <c r="Y139" s="10">
        <f>'Long-form'!BS140</f>
        <v>0.65639599803024817</v>
      </c>
      <c r="Z139" s="10" t="str">
        <f>'Long-form'!BT140</f>
        <v>n/a</v>
      </c>
      <c r="AA139" s="10" t="str">
        <f>'Long-form'!BU140</f>
        <v>n/a</v>
      </c>
      <c r="AB139" s="10" t="str">
        <f>'Long-form'!BV140</f>
        <v>n/a</v>
      </c>
      <c r="AC139" s="1" t="str">
        <f>'Long-form'!BW140</f>
        <v>n/a</v>
      </c>
      <c r="AD139" s="1">
        <f>'Long-form'!BX140</f>
        <v>0</v>
      </c>
      <c r="AE139" s="1" t="str">
        <f>'Long-form'!BY140</f>
        <v>n/a</v>
      </c>
      <c r="AF139" s="1" t="str">
        <f>'Long-form'!BZ140</f>
        <v>n/a</v>
      </c>
    </row>
    <row r="140" spans="1:32">
      <c r="A140" s="1" t="str">
        <f>'Long-form'!A141</f>
        <v>SLCC138</v>
      </c>
      <c r="B140" s="1" t="str">
        <f>'Long-form'!B141</f>
        <v>Hesp et al. 1998 (as reviewed by Horton et al. 2005)</v>
      </c>
      <c r="C140" s="1">
        <f>'Long-form'!C141</f>
        <v>8</v>
      </c>
      <c r="D140" s="1" t="str">
        <f>'Long-form'!D141</f>
        <v>Glory Development Construction Site</v>
      </c>
      <c r="E140" s="10">
        <f>'Long-form'!E141</f>
        <v>1.3333330000000001</v>
      </c>
      <c r="F140" s="10">
        <f>'Long-form'!F141</f>
        <v>103.75</v>
      </c>
      <c r="G140" s="1">
        <f>'Long-form'!G141</f>
        <v>1</v>
      </c>
      <c r="H140" s="11">
        <f>'Long-form'!H141</f>
        <v>5870</v>
      </c>
      <c r="I140" s="11">
        <f>'Long-form'!I141</f>
        <v>122.06555615733703</v>
      </c>
      <c r="J140" s="11">
        <f>'Long-form'!J141</f>
        <v>6358.5</v>
      </c>
      <c r="K140" s="11">
        <f>'Long-form'!K141</f>
        <v>6660</v>
      </c>
      <c r="L140" s="11">
        <f>'Long-form'!L141</f>
        <v>6057</v>
      </c>
      <c r="M140" s="10">
        <f>'Long-form'!Q141</f>
        <v>1.3</v>
      </c>
      <c r="N140" s="10">
        <f>'Long-form'!R141</f>
        <v>1.3</v>
      </c>
      <c r="O140" s="10">
        <f>'Long-form'!AL141</f>
        <v>1.36</v>
      </c>
      <c r="P140" s="10">
        <f>'Long-form'!AN141</f>
        <v>0.51088159097779207</v>
      </c>
      <c r="Q140" s="10">
        <f>'Long-form'!AO141</f>
        <v>0.51088159097779207</v>
      </c>
      <c r="R140" s="1">
        <f>'Long-form'!BA141</f>
        <v>0</v>
      </c>
      <c r="S140" s="1">
        <f>'Long-form'!BB141</f>
        <v>5</v>
      </c>
      <c r="T140" s="1" t="str">
        <f>'Long-form'!BC141</f>
        <v>Mangrove salt marsh</v>
      </c>
      <c r="U140" s="1" t="str">
        <f>'Long-form'!BD141</f>
        <v>Peat, Nypa fruticans</v>
      </c>
      <c r="V140" s="1" t="str">
        <f>'Long-form'!BE141</f>
        <v>HAT to MTL</v>
      </c>
      <c r="W140" s="10">
        <f>'Long-form'!BQ141</f>
        <v>0.95272060568602013</v>
      </c>
      <c r="X140" s="10">
        <f>'Long-form'!BR141</f>
        <v>0.65639599803024817</v>
      </c>
      <c r="Y140" s="10">
        <f>'Long-form'!BS141</f>
        <v>0.65639599803024817</v>
      </c>
      <c r="Z140" s="10" t="str">
        <f>'Long-form'!BT141</f>
        <v>n/a</v>
      </c>
      <c r="AA140" s="10" t="str">
        <f>'Long-form'!BU141</f>
        <v>n/a</v>
      </c>
      <c r="AB140" s="10" t="str">
        <f>'Long-form'!BV141</f>
        <v>n/a</v>
      </c>
      <c r="AC140" s="1" t="str">
        <f>'Long-form'!BW141</f>
        <v>n/a</v>
      </c>
      <c r="AD140" s="1">
        <f>'Long-form'!BX141</f>
        <v>0</v>
      </c>
      <c r="AE140" s="1" t="str">
        <f>'Long-form'!BY141</f>
        <v>n/a</v>
      </c>
      <c r="AF140" s="1" t="str">
        <f>'Long-form'!BZ141</f>
        <v>n/a</v>
      </c>
    </row>
    <row r="141" spans="1:32">
      <c r="A141" s="1" t="str">
        <f>'Long-form'!A142</f>
        <v>SLCC139</v>
      </c>
      <c r="B141" s="1" t="str">
        <f>'Long-form'!B142</f>
        <v>Hesp et al. 1998 (as reviewed by Bird et al. 2007)</v>
      </c>
      <c r="C141" s="1">
        <f>'Long-form'!C142</f>
        <v>8</v>
      </c>
      <c r="D141" s="1" t="str">
        <f>'Long-form'!D142</f>
        <v>Pulau Semakau</v>
      </c>
      <c r="E141" s="10">
        <f>'Long-form'!E142</f>
        <v>1.2079819999999999</v>
      </c>
      <c r="F141" s="10">
        <f>'Long-form'!F142</f>
        <v>103.770264</v>
      </c>
      <c r="G141" s="1">
        <f>'Long-form'!G142</f>
        <v>1</v>
      </c>
      <c r="H141" s="11">
        <f>'Long-form'!H142</f>
        <v>6420</v>
      </c>
      <c r="I141" s="11">
        <f>'Long-form'!I142</f>
        <v>60</v>
      </c>
      <c r="J141" s="11">
        <f>'Long-form'!J142</f>
        <v>6938.5</v>
      </c>
      <c r="K141" s="11">
        <f>'Long-form'!K142</f>
        <v>7155</v>
      </c>
      <c r="L141" s="11">
        <f>'Long-form'!L142</f>
        <v>6722</v>
      </c>
      <c r="M141" s="10" t="str">
        <f>'Long-form'!Q142</f>
        <v>n/a</v>
      </c>
      <c r="N141" s="10" t="str">
        <f>'Long-form'!R142</f>
        <v>n/a</v>
      </c>
      <c r="O141" s="10">
        <f>'Long-form'!AL142</f>
        <v>0.55000000000000004</v>
      </c>
      <c r="P141" s="10">
        <f>'Long-form'!AN142</f>
        <v>0.51088159097779207</v>
      </c>
      <c r="Q141" s="10">
        <f>'Long-form'!AO142</f>
        <v>0.51088159097779207</v>
      </c>
      <c r="R141" s="1">
        <f>'Long-form'!BA142</f>
        <v>-1</v>
      </c>
      <c r="S141" s="1">
        <f>'Long-form'!BB142</f>
        <v>1</v>
      </c>
      <c r="T141" s="1" t="str">
        <f>'Long-form'!BC142</f>
        <v>marine limiting</v>
      </c>
      <c r="U141" s="1" t="str">
        <f>'Long-form'!BD142</f>
        <v xml:space="preserve"> Porites lutea coral</v>
      </c>
      <c r="V141" s="1" t="str">
        <f>'Long-form'!BE142</f>
        <v>below MTL</v>
      </c>
      <c r="W141" s="10" t="str">
        <f>'Long-form'!BQ142</f>
        <v>n/a</v>
      </c>
      <c r="X141" s="10">
        <f>'Long-form'!BR142</f>
        <v>0.51575187832910507</v>
      </c>
      <c r="Y141" s="10">
        <f>'Long-form'!BS142</f>
        <v>0.51575187832910507</v>
      </c>
      <c r="Z141" s="10" t="str">
        <f>'Long-form'!BT142</f>
        <v>n/a</v>
      </c>
      <c r="AA141" s="10" t="str">
        <f>'Long-form'!BU142</f>
        <v>n/a</v>
      </c>
      <c r="AB141" s="10" t="str">
        <f>'Long-form'!BV142</f>
        <v>n/a</v>
      </c>
      <c r="AC141" s="1" t="str">
        <f>'Long-form'!BW142</f>
        <v>n/a</v>
      </c>
      <c r="AD141" s="1">
        <f>'Long-form'!BX142</f>
        <v>0</v>
      </c>
      <c r="AE141" s="1" t="str">
        <f>'Long-form'!BY142</f>
        <v>n/a</v>
      </c>
      <c r="AF141" s="1" t="str">
        <f>'Long-form'!BZ142</f>
        <v xml:space="preserve">Points are completed by Bird et al. 2007 (table 2). Lat/Long derived from Google maps </v>
      </c>
    </row>
    <row r="142" spans="1:32">
      <c r="A142" s="1" t="str">
        <f>'Long-form'!A143</f>
        <v>SLCC140</v>
      </c>
      <c r="B142" s="1" t="str">
        <f>'Long-form'!B143</f>
        <v>Hesp et al. 1998 (as reviewed by Bird et al. 2007)</v>
      </c>
      <c r="C142" s="1">
        <f>'Long-form'!C143</f>
        <v>8</v>
      </c>
      <c r="D142" s="1" t="str">
        <f>'Long-form'!D143</f>
        <v>Pulau Semakau</v>
      </c>
      <c r="E142" s="10">
        <f>'Long-form'!E143</f>
        <v>1.2079819999999999</v>
      </c>
      <c r="F142" s="10">
        <f>'Long-form'!F143</f>
        <v>103.770264</v>
      </c>
      <c r="G142" s="1">
        <f>'Long-form'!G143</f>
        <v>1</v>
      </c>
      <c r="H142" s="11">
        <f>'Long-form'!H143</f>
        <v>6270</v>
      </c>
      <c r="I142" s="11">
        <f>'Long-form'!I143</f>
        <v>60</v>
      </c>
      <c r="J142" s="11">
        <f>'Long-form'!J143</f>
        <v>6754</v>
      </c>
      <c r="K142" s="11">
        <f>'Long-form'!K143</f>
        <v>6973</v>
      </c>
      <c r="L142" s="11">
        <f>'Long-form'!L143</f>
        <v>6535</v>
      </c>
      <c r="M142" s="10" t="str">
        <f>'Long-form'!Q143</f>
        <v>n/a</v>
      </c>
      <c r="N142" s="10" t="str">
        <f>'Long-form'!R143</f>
        <v>n/a</v>
      </c>
      <c r="O142" s="10">
        <f>'Long-form'!AL143</f>
        <v>0.42599999999999999</v>
      </c>
      <c r="P142" s="10">
        <f>'Long-form'!AN143</f>
        <v>0.51088159097779207</v>
      </c>
      <c r="Q142" s="10">
        <f>'Long-form'!AO143</f>
        <v>0.51088159097779207</v>
      </c>
      <c r="R142" s="1">
        <f>'Long-form'!BA143</f>
        <v>-1</v>
      </c>
      <c r="S142" s="1">
        <f>'Long-form'!BB143</f>
        <v>1</v>
      </c>
      <c r="T142" s="1" t="str">
        <f>'Long-form'!BC143</f>
        <v>marine limiting</v>
      </c>
      <c r="U142" s="1" t="str">
        <f>'Long-form'!BD143</f>
        <v xml:space="preserve"> Porites lutea coral</v>
      </c>
      <c r="V142" s="1" t="str">
        <f>'Long-form'!BE143</f>
        <v>below MTL</v>
      </c>
      <c r="W142" s="10" t="str">
        <f>'Long-form'!BQ143</f>
        <v>n/a</v>
      </c>
      <c r="X142" s="10">
        <f>'Long-form'!BR143</f>
        <v>0.51575187832910507</v>
      </c>
      <c r="Y142" s="10">
        <f>'Long-form'!BS143</f>
        <v>0.51575187832910507</v>
      </c>
      <c r="Z142" s="10" t="str">
        <f>'Long-form'!BT143</f>
        <v>n/a</v>
      </c>
      <c r="AA142" s="10" t="str">
        <f>'Long-form'!BU143</f>
        <v>n/a</v>
      </c>
      <c r="AB142" s="10" t="str">
        <f>'Long-form'!BV143</f>
        <v>n/a</v>
      </c>
      <c r="AC142" s="1" t="str">
        <f>'Long-form'!BW143</f>
        <v>n/a</v>
      </c>
      <c r="AD142" s="1">
        <f>'Long-form'!BX143</f>
        <v>0</v>
      </c>
      <c r="AE142" s="1" t="str">
        <f>'Long-form'!BY143</f>
        <v>n/a</v>
      </c>
      <c r="AF142" s="1" t="str">
        <f>'Long-form'!BZ143</f>
        <v xml:space="preserve">Lat/Long derived from Google maps </v>
      </c>
    </row>
    <row r="143" spans="1:32">
      <c r="A143" s="1" t="str">
        <f>'Long-form'!A144</f>
        <v>SLCC141</v>
      </c>
      <c r="B143" s="1" t="str">
        <f>'Long-form'!B144</f>
        <v>Hesp et al. 1998 (as reviewed by Bird et al. 2007)</v>
      </c>
      <c r="C143" s="1">
        <f>'Long-form'!C144</f>
        <v>8</v>
      </c>
      <c r="D143" s="1" t="str">
        <f>'Long-form'!D144</f>
        <v>Pulau Semakau</v>
      </c>
      <c r="E143" s="10">
        <f>'Long-form'!E144</f>
        <v>1.2079819999999999</v>
      </c>
      <c r="F143" s="10">
        <f>'Long-form'!F144</f>
        <v>103.770264</v>
      </c>
      <c r="G143" s="1">
        <f>'Long-form'!G144</f>
        <v>1</v>
      </c>
      <c r="H143" s="11">
        <f>'Long-form'!H144</f>
        <v>6490</v>
      </c>
      <c r="I143" s="11">
        <f>'Long-form'!I144</f>
        <v>60</v>
      </c>
      <c r="J143" s="11">
        <f>'Long-form'!J144</f>
        <v>7014.5</v>
      </c>
      <c r="K143" s="11">
        <f>'Long-form'!K144</f>
        <v>7226</v>
      </c>
      <c r="L143" s="11">
        <f>'Long-form'!L144</f>
        <v>6803</v>
      </c>
      <c r="M143" s="10" t="str">
        <f>'Long-form'!Q144</f>
        <v>n/a</v>
      </c>
      <c r="N143" s="10" t="str">
        <f>'Long-form'!R144</f>
        <v>n/a</v>
      </c>
      <c r="O143" s="10">
        <f>'Long-form'!AL144</f>
        <v>1.0999999999999999E-2</v>
      </c>
      <c r="P143" s="10">
        <f>'Long-form'!AN144</f>
        <v>0.51088159097779207</v>
      </c>
      <c r="Q143" s="10">
        <f>'Long-form'!AO144</f>
        <v>0.51088159097779207</v>
      </c>
      <c r="R143" s="1">
        <f>'Long-form'!BA144</f>
        <v>-1</v>
      </c>
      <c r="S143" s="1">
        <f>'Long-form'!BB144</f>
        <v>1</v>
      </c>
      <c r="T143" s="1" t="str">
        <f>'Long-form'!BC144</f>
        <v>marine limiting</v>
      </c>
      <c r="U143" s="1" t="str">
        <f>'Long-form'!BD144</f>
        <v xml:space="preserve"> Porites lutea coral</v>
      </c>
      <c r="V143" s="1" t="str">
        <f>'Long-form'!BE144</f>
        <v>below MTL</v>
      </c>
      <c r="W143" s="10" t="str">
        <f>'Long-form'!BQ144</f>
        <v>n/a</v>
      </c>
      <c r="X143" s="10">
        <f>'Long-form'!BR144</f>
        <v>0.51575187832910507</v>
      </c>
      <c r="Y143" s="10">
        <f>'Long-form'!BS144</f>
        <v>0.51575187832910507</v>
      </c>
      <c r="Z143" s="10" t="str">
        <f>'Long-form'!BT144</f>
        <v>n/a</v>
      </c>
      <c r="AA143" s="10" t="str">
        <f>'Long-form'!BU144</f>
        <v>n/a</v>
      </c>
      <c r="AB143" s="10" t="str">
        <f>'Long-form'!BV144</f>
        <v>n/a</v>
      </c>
      <c r="AC143" s="1" t="str">
        <f>'Long-form'!BW144</f>
        <v>n/a</v>
      </c>
      <c r="AD143" s="1">
        <f>'Long-form'!BX144</f>
        <v>0</v>
      </c>
      <c r="AE143" s="1" t="str">
        <f>'Long-form'!BY144</f>
        <v>n/a</v>
      </c>
      <c r="AF143" s="1" t="str">
        <f>'Long-form'!BZ144</f>
        <v xml:space="preserve">Lat/Long derived from Google maps </v>
      </c>
    </row>
    <row r="144" spans="1:32">
      <c r="A144" s="1" t="str">
        <f>'Long-form'!A145</f>
        <v>SLCC142</v>
      </c>
      <c r="B144" s="1" t="str">
        <f>'Long-form'!B145</f>
        <v>Hesp et al. 1998 (as reviewed by Bird et al. 2007)</v>
      </c>
      <c r="C144" s="1">
        <f>'Long-form'!C145</f>
        <v>8</v>
      </c>
      <c r="D144" s="1" t="str">
        <f>'Long-form'!D145</f>
        <v>Pulau Semakau</v>
      </c>
      <c r="E144" s="10">
        <f>'Long-form'!E145</f>
        <v>1.2079819999999999</v>
      </c>
      <c r="F144" s="10">
        <f>'Long-form'!F145</f>
        <v>103.770264</v>
      </c>
      <c r="G144" s="1">
        <f>'Long-form'!G145</f>
        <v>1</v>
      </c>
      <c r="H144" s="11">
        <f>'Long-form'!H145</f>
        <v>6510</v>
      </c>
      <c r="I144" s="11">
        <f>'Long-form'!I145</f>
        <v>60</v>
      </c>
      <c r="J144" s="11">
        <f>'Long-form'!J145</f>
        <v>7037.5</v>
      </c>
      <c r="K144" s="11">
        <f>'Long-form'!K145</f>
        <v>7244</v>
      </c>
      <c r="L144" s="11">
        <f>'Long-form'!L145</f>
        <v>6831</v>
      </c>
      <c r="M144" s="10" t="str">
        <f>'Long-form'!Q145</f>
        <v>n/a</v>
      </c>
      <c r="N144" s="10" t="str">
        <f>'Long-form'!R145</f>
        <v>n/a</v>
      </c>
      <c r="O144" s="10">
        <f>'Long-form'!AL145</f>
        <v>0.246</v>
      </c>
      <c r="P144" s="10">
        <f>'Long-form'!AN145</f>
        <v>0.51088159097779207</v>
      </c>
      <c r="Q144" s="10">
        <f>'Long-form'!AO145</f>
        <v>0.51088159097779207</v>
      </c>
      <c r="R144" s="1">
        <f>'Long-form'!BA145</f>
        <v>-1</v>
      </c>
      <c r="S144" s="1">
        <f>'Long-form'!BB145</f>
        <v>1</v>
      </c>
      <c r="T144" s="1" t="str">
        <f>'Long-form'!BC145</f>
        <v>marine limiting</v>
      </c>
      <c r="U144" s="1" t="str">
        <f>'Long-form'!BD145</f>
        <v xml:space="preserve"> Porites lutea coral</v>
      </c>
      <c r="V144" s="1" t="str">
        <f>'Long-form'!BE145</f>
        <v>below MTL</v>
      </c>
      <c r="W144" s="10" t="str">
        <f>'Long-form'!BQ145</f>
        <v>n/a</v>
      </c>
      <c r="X144" s="10">
        <f>'Long-form'!BR145</f>
        <v>0.51575187832910507</v>
      </c>
      <c r="Y144" s="10">
        <f>'Long-form'!BS145</f>
        <v>0.51575187832910507</v>
      </c>
      <c r="Z144" s="10" t="str">
        <f>'Long-form'!BT145</f>
        <v>n/a</v>
      </c>
      <c r="AA144" s="10" t="str">
        <f>'Long-form'!BU145</f>
        <v>n/a</v>
      </c>
      <c r="AB144" s="10" t="str">
        <f>'Long-form'!BV145</f>
        <v>n/a</v>
      </c>
      <c r="AC144" s="1" t="str">
        <f>'Long-form'!BW145</f>
        <v>n/a</v>
      </c>
      <c r="AD144" s="1">
        <f>'Long-form'!BX145</f>
        <v>0</v>
      </c>
      <c r="AE144" s="1" t="str">
        <f>'Long-form'!BY145</f>
        <v>n/a</v>
      </c>
      <c r="AF144" s="1" t="str">
        <f>'Long-form'!BZ145</f>
        <v xml:space="preserve">Lat/Long derived from Google maps </v>
      </c>
    </row>
    <row r="145" spans="1:32">
      <c r="A145" s="1" t="str">
        <f>'Long-form'!A146</f>
        <v>SLCC143</v>
      </c>
      <c r="B145" s="1" t="str">
        <f>'Long-form'!B146</f>
        <v>Azmy et al. 2010</v>
      </c>
      <c r="C145" s="1">
        <f>'Long-form'!C146</f>
        <v>8</v>
      </c>
      <c r="D145" s="1" t="str">
        <f>'Long-form'!D146</f>
        <v>Teluk Awur</v>
      </c>
      <c r="E145" s="10">
        <f>'Long-form'!E146</f>
        <v>-7.6145290000000001</v>
      </c>
      <c r="F145" s="10">
        <f>'Long-form'!F146</f>
        <v>110.71224599999999</v>
      </c>
      <c r="G145" s="1">
        <f>'Long-form'!G146</f>
        <v>2</v>
      </c>
      <c r="H145" s="11" t="str">
        <f>'Long-form'!H146</f>
        <v>n/a</v>
      </c>
      <c r="I145" s="11" t="str">
        <f>'Long-form'!I146</f>
        <v>n/a</v>
      </c>
      <c r="J145" s="11">
        <f>'Long-form'!J146</f>
        <v>7085</v>
      </c>
      <c r="K145" s="11">
        <f>'Long-form'!K146</f>
        <v>7178</v>
      </c>
      <c r="L145" s="11">
        <f>'Long-form'!L146</f>
        <v>6992</v>
      </c>
      <c r="M145" s="10" t="str">
        <f>'Long-form'!Q146</f>
        <v>n/a</v>
      </c>
      <c r="N145" s="10" t="str">
        <f>'Long-form'!R146</f>
        <v>n/a</v>
      </c>
      <c r="O145" s="10">
        <f>'Long-form'!AL146</f>
        <v>1.3373932000000002</v>
      </c>
      <c r="P145" s="10">
        <f>'Long-form'!AN146</f>
        <v>0.51088159097779207</v>
      </c>
      <c r="Q145" s="10">
        <f>'Long-form'!AO146</f>
        <v>0.51088159097779207</v>
      </c>
      <c r="R145" s="1">
        <f>'Long-form'!BA146</f>
        <v>-1</v>
      </c>
      <c r="S145" s="1">
        <f>'Long-form'!BB146</f>
        <v>1</v>
      </c>
      <c r="T145" s="1" t="str">
        <f>'Long-form'!BC146</f>
        <v>marine limiting</v>
      </c>
      <c r="U145" s="1" t="str">
        <f>'Long-form'!BD146</f>
        <v xml:space="preserve">Porites </v>
      </c>
      <c r="V145" s="1" t="str">
        <f>'Long-form'!BE146</f>
        <v>below MTL</v>
      </c>
      <c r="W145" s="10" t="str">
        <f>'Long-form'!BQ146</f>
        <v>n/a</v>
      </c>
      <c r="X145" s="10">
        <f>'Long-form'!BR146</f>
        <v>0.51575187832910507</v>
      </c>
      <c r="Y145" s="10">
        <f>'Long-form'!BS146</f>
        <v>0.51575187832910507</v>
      </c>
      <c r="Z145" s="10" t="str">
        <f>'Long-form'!BT146</f>
        <v>n/a</v>
      </c>
      <c r="AA145" s="10" t="str">
        <f>'Long-form'!BU146</f>
        <v>n/a</v>
      </c>
      <c r="AB145" s="10" t="str">
        <f>'Long-form'!BV146</f>
        <v>n/a</v>
      </c>
      <c r="AC145" s="1" t="str">
        <f>'Long-form'!BW146</f>
        <v>n/a</v>
      </c>
      <c r="AD145" s="1">
        <f>'Long-form'!BX146</f>
        <v>0</v>
      </c>
      <c r="AE145" s="1" t="str">
        <f>'Long-form'!BY146</f>
        <v>n/a</v>
      </c>
      <c r="AF145" s="1" t="str">
        <f>'Long-form'!BZ146</f>
        <v>n/a</v>
      </c>
    </row>
    <row r="146" spans="1:32">
      <c r="A146" s="1" t="str">
        <f>'Long-form'!A147</f>
        <v>SLCC144</v>
      </c>
      <c r="B146" s="1" t="str">
        <f>'Long-form'!B147</f>
        <v>Azmy et al. 2010</v>
      </c>
      <c r="C146" s="1">
        <f>'Long-form'!C147</f>
        <v>8</v>
      </c>
      <c r="D146" s="1" t="str">
        <f>'Long-form'!D147</f>
        <v>Teluk Awur</v>
      </c>
      <c r="E146" s="10">
        <f>'Long-form'!E147</f>
        <v>-7.6145290000000001</v>
      </c>
      <c r="F146" s="10">
        <f>'Long-form'!F147</f>
        <v>110.71224599999999</v>
      </c>
      <c r="G146" s="1">
        <f>'Long-form'!G147</f>
        <v>2</v>
      </c>
      <c r="H146" s="11" t="str">
        <f>'Long-form'!H147</f>
        <v>n/a</v>
      </c>
      <c r="I146" s="11" t="str">
        <f>'Long-form'!I147</f>
        <v>n/a</v>
      </c>
      <c r="J146" s="11">
        <f>'Long-form'!J147</f>
        <v>7667</v>
      </c>
      <c r="K146" s="11">
        <f>'Long-form'!K147</f>
        <v>7726</v>
      </c>
      <c r="L146" s="11">
        <f>'Long-form'!L147</f>
        <v>7608</v>
      </c>
      <c r="M146" s="10" t="str">
        <f>'Long-form'!Q147</f>
        <v>n/a</v>
      </c>
      <c r="N146" s="10" t="str">
        <f>'Long-form'!R147</f>
        <v>n/a</v>
      </c>
      <c r="O146" s="10" t="str">
        <f>'Long-form'!AL147</f>
        <v>n/a</v>
      </c>
      <c r="P146" s="10">
        <f>'Long-form'!AN147</f>
        <v>0.51088159097779207</v>
      </c>
      <c r="Q146" s="10">
        <f>'Long-form'!AO147</f>
        <v>0.51088159097779207</v>
      </c>
      <c r="R146" s="1">
        <f>'Long-form'!BA147</f>
        <v>-1</v>
      </c>
      <c r="S146" s="1">
        <f>'Long-form'!BB147</f>
        <v>1</v>
      </c>
      <c r="T146" s="1" t="str">
        <f>'Long-form'!BC147</f>
        <v>marine limiting</v>
      </c>
      <c r="U146" s="1" t="str">
        <f>'Long-form'!BD147</f>
        <v>Porites lobata</v>
      </c>
      <c r="V146" s="1" t="str">
        <f>'Long-form'!BE147</f>
        <v>below MTL</v>
      </c>
      <c r="W146" s="10" t="str">
        <f>'Long-form'!BQ147</f>
        <v>n/a</v>
      </c>
      <c r="X146" s="10">
        <f>'Long-form'!BR147</f>
        <v>0.51575187832910507</v>
      </c>
      <c r="Y146" s="10">
        <f>'Long-form'!BS147</f>
        <v>0.51575187832910507</v>
      </c>
      <c r="Z146" s="10" t="str">
        <f>'Long-form'!BT147</f>
        <v>n/a</v>
      </c>
      <c r="AA146" s="10" t="str">
        <f>'Long-form'!BU147</f>
        <v>n/a</v>
      </c>
      <c r="AB146" s="10" t="str">
        <f>'Long-form'!BV147</f>
        <v>n/a</v>
      </c>
      <c r="AC146" s="1" t="str">
        <f>'Long-form'!BW147</f>
        <v>n/a</v>
      </c>
      <c r="AD146" s="1">
        <f>'Long-form'!BX147</f>
        <v>1</v>
      </c>
      <c r="AE146" s="1" t="str">
        <f>'Long-form'!BY147</f>
        <v>no sample elevation</v>
      </c>
      <c r="AF146" s="1" t="str">
        <f>'Long-form'!BZ147</f>
        <v>n/a</v>
      </c>
    </row>
    <row r="147" spans="1:32">
      <c r="A147" s="1" t="str">
        <f>'Long-form'!A148</f>
        <v>SLCC145</v>
      </c>
      <c r="B147" s="1" t="str">
        <f>'Long-form'!B148</f>
        <v>Azmy et al. 2010</v>
      </c>
      <c r="C147" s="1">
        <f>'Long-form'!C148</f>
        <v>8</v>
      </c>
      <c r="D147" s="1" t="str">
        <f>'Long-form'!D148</f>
        <v>Teluk Awur</v>
      </c>
      <c r="E147" s="10">
        <f>'Long-form'!E148</f>
        <v>-7.6145290000000001</v>
      </c>
      <c r="F147" s="10">
        <f>'Long-form'!F148</f>
        <v>110.71224599999999</v>
      </c>
      <c r="G147" s="1">
        <f>'Long-form'!G148</f>
        <v>2</v>
      </c>
      <c r="H147" s="11" t="str">
        <f>'Long-form'!H148</f>
        <v>n/a</v>
      </c>
      <c r="I147" s="11" t="str">
        <f>'Long-form'!I148</f>
        <v>n/a</v>
      </c>
      <c r="J147" s="11">
        <f>'Long-form'!J148</f>
        <v>7904</v>
      </c>
      <c r="K147" s="11">
        <f>'Long-form'!K148</f>
        <v>7975</v>
      </c>
      <c r="L147" s="11">
        <f>'Long-form'!L148</f>
        <v>7833</v>
      </c>
      <c r="M147" s="10" t="str">
        <f>'Long-form'!Q148</f>
        <v>n/a</v>
      </c>
      <c r="N147" s="10" t="str">
        <f>'Long-form'!R148</f>
        <v>n/a</v>
      </c>
      <c r="O147" s="10" t="str">
        <f>'Long-form'!AL148</f>
        <v>n/a</v>
      </c>
      <c r="P147" s="10">
        <f>'Long-form'!AN148</f>
        <v>0.51088159097779207</v>
      </c>
      <c r="Q147" s="10">
        <f>'Long-form'!AO148</f>
        <v>0.51088159097779207</v>
      </c>
      <c r="R147" s="1">
        <f>'Long-form'!BA148</f>
        <v>-1</v>
      </c>
      <c r="S147" s="1">
        <f>'Long-form'!BB148</f>
        <v>1</v>
      </c>
      <c r="T147" s="1" t="str">
        <f>'Long-form'!BC148</f>
        <v>marine limiting</v>
      </c>
      <c r="U147" s="1" t="str">
        <f>'Long-form'!BD148</f>
        <v>Porites lobata</v>
      </c>
      <c r="V147" s="1" t="str">
        <f>'Long-form'!BE148</f>
        <v>below MTL</v>
      </c>
      <c r="W147" s="10" t="str">
        <f>'Long-form'!BQ148</f>
        <v>n/a</v>
      </c>
      <c r="X147" s="10">
        <f>'Long-form'!BR148</f>
        <v>0.51575187832910507</v>
      </c>
      <c r="Y147" s="10">
        <f>'Long-form'!BS148</f>
        <v>0.51575187832910507</v>
      </c>
      <c r="Z147" s="10" t="str">
        <f>'Long-form'!BT148</f>
        <v>n/a</v>
      </c>
      <c r="AA147" s="10" t="str">
        <f>'Long-form'!BU148</f>
        <v>n/a</v>
      </c>
      <c r="AB147" s="10" t="str">
        <f>'Long-form'!BV148</f>
        <v>n/a</v>
      </c>
      <c r="AC147" s="1" t="str">
        <f>'Long-form'!BW148</f>
        <v>n/a</v>
      </c>
      <c r="AD147" s="1">
        <f>'Long-form'!BX148</f>
        <v>1</v>
      </c>
      <c r="AE147" s="1" t="str">
        <f>'Long-form'!BY148</f>
        <v>no sample elevation</v>
      </c>
      <c r="AF147" s="1" t="str">
        <f>'Long-form'!BZ148</f>
        <v>n/a</v>
      </c>
    </row>
    <row r="148" spans="1:32">
      <c r="A148" s="1" t="str">
        <f>'Long-form'!A149</f>
        <v>SLCC146</v>
      </c>
      <c r="B148" s="1" t="str">
        <f>'Long-form'!B149</f>
        <v>Azmy et al. 2010</v>
      </c>
      <c r="C148" s="1">
        <f>'Long-form'!C149</f>
        <v>8</v>
      </c>
      <c r="D148" s="1" t="str">
        <f>'Long-form'!D149</f>
        <v>Teluk Awur</v>
      </c>
      <c r="E148" s="10">
        <f>'Long-form'!E149</f>
        <v>-7.6145290000000001</v>
      </c>
      <c r="F148" s="10">
        <f>'Long-form'!F149</f>
        <v>110.71224599999999</v>
      </c>
      <c r="G148" s="1">
        <f>'Long-form'!G149</f>
        <v>2</v>
      </c>
      <c r="H148" s="11" t="str">
        <f>'Long-form'!H149</f>
        <v>n/a</v>
      </c>
      <c r="I148" s="11" t="str">
        <f>'Long-form'!I149</f>
        <v>n/a</v>
      </c>
      <c r="J148" s="11">
        <f>'Long-form'!J149</f>
        <v>6285</v>
      </c>
      <c r="K148" s="11">
        <f>'Long-form'!K149</f>
        <v>6366</v>
      </c>
      <c r="L148" s="11">
        <f>'Long-form'!L149</f>
        <v>6204</v>
      </c>
      <c r="M148" s="10" t="str">
        <f>'Long-form'!Q149</f>
        <v>n/a</v>
      </c>
      <c r="N148" s="10" t="str">
        <f>'Long-form'!R149</f>
        <v>n/a</v>
      </c>
      <c r="O148" s="10" t="str">
        <f>'Long-form'!AL149</f>
        <v>n/a</v>
      </c>
      <c r="P148" s="10">
        <f>'Long-form'!AN149</f>
        <v>0.51088159097779207</v>
      </c>
      <c r="Q148" s="10">
        <f>'Long-form'!AO149</f>
        <v>0.51088159097779207</v>
      </c>
      <c r="R148" s="1">
        <f>'Long-form'!BA149</f>
        <v>-1</v>
      </c>
      <c r="S148" s="1">
        <f>'Long-form'!BB149</f>
        <v>1</v>
      </c>
      <c r="T148" s="1" t="str">
        <f>'Long-form'!BC149</f>
        <v>marine limiting</v>
      </c>
      <c r="U148" s="1" t="str">
        <f>'Long-form'!BD149</f>
        <v>Porites lobata</v>
      </c>
      <c r="V148" s="1" t="str">
        <f>'Long-form'!BE149</f>
        <v>below MTL</v>
      </c>
      <c r="W148" s="10" t="str">
        <f>'Long-form'!BQ149</f>
        <v>n/a</v>
      </c>
      <c r="X148" s="10">
        <f>'Long-form'!BR149</f>
        <v>0.51575187832910507</v>
      </c>
      <c r="Y148" s="10">
        <f>'Long-form'!BS149</f>
        <v>0.51575187832910507</v>
      </c>
      <c r="Z148" s="10" t="str">
        <f>'Long-form'!BT149</f>
        <v>n/a</v>
      </c>
      <c r="AA148" s="10" t="str">
        <f>'Long-form'!BU149</f>
        <v>n/a</v>
      </c>
      <c r="AB148" s="10" t="str">
        <f>'Long-form'!BV149</f>
        <v>n/a</v>
      </c>
      <c r="AC148" s="1" t="str">
        <f>'Long-form'!BW149</f>
        <v>n/a</v>
      </c>
      <c r="AD148" s="1">
        <f>'Long-form'!BX149</f>
        <v>1</v>
      </c>
      <c r="AE148" s="1" t="str">
        <f>'Long-form'!BY149</f>
        <v>no sample elevation</v>
      </c>
      <c r="AF148" s="1" t="str">
        <f>'Long-form'!BZ149</f>
        <v>n/a</v>
      </c>
    </row>
    <row r="149" spans="1:32">
      <c r="A149" s="1" t="str">
        <f>'Long-form'!A150</f>
        <v>SLCC147</v>
      </c>
      <c r="B149" s="1" t="str">
        <f>'Long-form'!B150</f>
        <v>Azmy et al. 2010</v>
      </c>
      <c r="C149" s="1">
        <f>'Long-form'!C150</f>
        <v>8</v>
      </c>
      <c r="D149" s="1" t="str">
        <f>'Long-form'!D150</f>
        <v>Teluk Awur</v>
      </c>
      <c r="E149" s="10">
        <f>'Long-form'!E150</f>
        <v>-7.6145290000000001</v>
      </c>
      <c r="F149" s="10">
        <f>'Long-form'!F150</f>
        <v>110.71224599999999</v>
      </c>
      <c r="G149" s="1">
        <f>'Long-form'!G150</f>
        <v>2</v>
      </c>
      <c r="H149" s="11" t="str">
        <f>'Long-form'!H150</f>
        <v>n/a</v>
      </c>
      <c r="I149" s="11" t="str">
        <f>'Long-form'!I150</f>
        <v>n/a</v>
      </c>
      <c r="J149" s="11">
        <f>'Long-form'!J150</f>
        <v>6910</v>
      </c>
      <c r="K149" s="11">
        <f>'Long-form'!K150</f>
        <v>6968</v>
      </c>
      <c r="L149" s="11">
        <f>'Long-form'!L150</f>
        <v>6852</v>
      </c>
      <c r="M149" s="10" t="str">
        <f>'Long-form'!Q150</f>
        <v>n/a</v>
      </c>
      <c r="N149" s="10" t="str">
        <f>'Long-form'!R150</f>
        <v>n/a</v>
      </c>
      <c r="O149" s="10" t="str">
        <f>'Long-form'!AL150</f>
        <v>n/a</v>
      </c>
      <c r="P149" s="10">
        <f>'Long-form'!AN150</f>
        <v>0.51088159097779207</v>
      </c>
      <c r="Q149" s="10">
        <f>'Long-form'!AO150</f>
        <v>0.51088159097779207</v>
      </c>
      <c r="R149" s="1">
        <f>'Long-form'!BA150</f>
        <v>-1</v>
      </c>
      <c r="S149" s="1">
        <f>'Long-form'!BB150</f>
        <v>1</v>
      </c>
      <c r="T149" s="1" t="str">
        <f>'Long-form'!BC150</f>
        <v>marine limiting</v>
      </c>
      <c r="U149" s="1" t="str">
        <f>'Long-form'!BD150</f>
        <v>Porites lobata</v>
      </c>
      <c r="V149" s="1" t="str">
        <f>'Long-form'!BE150</f>
        <v>below MTL</v>
      </c>
      <c r="W149" s="10" t="str">
        <f>'Long-form'!BQ150</f>
        <v>n/a</v>
      </c>
      <c r="X149" s="10">
        <f>'Long-form'!BR150</f>
        <v>0.51575187832910507</v>
      </c>
      <c r="Y149" s="10">
        <f>'Long-form'!BS150</f>
        <v>0.51575187832910507</v>
      </c>
      <c r="Z149" s="10" t="str">
        <f>'Long-form'!BT150</f>
        <v>n/a</v>
      </c>
      <c r="AA149" s="10" t="str">
        <f>'Long-form'!BU150</f>
        <v>n/a</v>
      </c>
      <c r="AB149" s="10" t="str">
        <f>'Long-form'!BV150</f>
        <v>n/a</v>
      </c>
      <c r="AC149" s="1" t="str">
        <f>'Long-form'!BW150</f>
        <v>n/a</v>
      </c>
      <c r="AD149" s="1">
        <f>'Long-form'!BX150</f>
        <v>1</v>
      </c>
      <c r="AE149" s="1" t="str">
        <f>'Long-form'!BY150</f>
        <v>no sample elevation</v>
      </c>
      <c r="AF149" s="1" t="str">
        <f>'Long-form'!BZ150</f>
        <v>n/a</v>
      </c>
    </row>
    <row r="150" spans="1:32">
      <c r="A150" s="1" t="str">
        <f>'Long-form'!A151</f>
        <v>SLCC148</v>
      </c>
      <c r="B150" s="1" t="str">
        <f>'Long-form'!B151</f>
        <v>Azmy et al. 2010</v>
      </c>
      <c r="C150" s="1">
        <f>'Long-form'!C151</f>
        <v>8</v>
      </c>
      <c r="D150" s="1" t="str">
        <f>'Long-form'!D151</f>
        <v>Teluk Awur</v>
      </c>
      <c r="E150" s="10">
        <f>'Long-form'!E151</f>
        <v>-7.6145290000000001</v>
      </c>
      <c r="F150" s="10">
        <f>'Long-form'!F151</f>
        <v>110.71224599999999</v>
      </c>
      <c r="G150" s="1">
        <f>'Long-form'!G151</f>
        <v>2</v>
      </c>
      <c r="H150" s="11" t="str">
        <f>'Long-form'!H151</f>
        <v>n/a</v>
      </c>
      <c r="I150" s="11" t="str">
        <f>'Long-form'!I151</f>
        <v>n/a</v>
      </c>
      <c r="J150" s="11">
        <f>'Long-form'!J151</f>
        <v>6957</v>
      </c>
      <c r="K150" s="11">
        <f>'Long-form'!K151</f>
        <v>7016</v>
      </c>
      <c r="L150" s="11">
        <f>'Long-form'!L151</f>
        <v>6898</v>
      </c>
      <c r="M150" s="10" t="str">
        <f>'Long-form'!Q151</f>
        <v>n/a</v>
      </c>
      <c r="N150" s="10" t="str">
        <f>'Long-form'!R151</f>
        <v>n/a</v>
      </c>
      <c r="O150" s="10">
        <f>'Long-form'!AL151</f>
        <v>1.5373931999999999</v>
      </c>
      <c r="P150" s="10">
        <f>'Long-form'!AN151</f>
        <v>0.51088159097779207</v>
      </c>
      <c r="Q150" s="10">
        <f>'Long-form'!AO151</f>
        <v>0.51088159097779207</v>
      </c>
      <c r="R150" s="1">
        <f>'Long-form'!BA151</f>
        <v>-1</v>
      </c>
      <c r="S150" s="1">
        <f>'Long-form'!BB151</f>
        <v>1</v>
      </c>
      <c r="T150" s="1" t="str">
        <f>'Long-form'!BC151</f>
        <v>marine limiting</v>
      </c>
      <c r="U150" s="1" t="str">
        <f>'Long-form'!BD151</f>
        <v>Porites</v>
      </c>
      <c r="V150" s="1" t="str">
        <f>'Long-form'!BE151</f>
        <v>below MTL</v>
      </c>
      <c r="W150" s="10" t="str">
        <f>'Long-form'!BQ151</f>
        <v>n/a</v>
      </c>
      <c r="X150" s="10">
        <f>'Long-form'!BR151</f>
        <v>0.51575187832910507</v>
      </c>
      <c r="Y150" s="10">
        <f>'Long-form'!BS151</f>
        <v>0.51575187832910507</v>
      </c>
      <c r="Z150" s="10" t="str">
        <f>'Long-form'!BT151</f>
        <v>n/a</v>
      </c>
      <c r="AA150" s="10" t="str">
        <f>'Long-form'!BU151</f>
        <v>n/a</v>
      </c>
      <c r="AB150" s="10" t="str">
        <f>'Long-form'!BV151</f>
        <v>n/a</v>
      </c>
      <c r="AC150" s="1" t="str">
        <f>'Long-form'!BW151</f>
        <v>n/a</v>
      </c>
      <c r="AD150" s="1">
        <f>'Long-form'!BX151</f>
        <v>0</v>
      </c>
      <c r="AE150" s="1" t="str">
        <f>'Long-form'!BY151</f>
        <v>n/a</v>
      </c>
      <c r="AF150" s="1" t="str">
        <f>'Long-form'!BZ151</f>
        <v>n/a</v>
      </c>
    </row>
    <row r="151" spans="1:32">
      <c r="A151" s="1" t="str">
        <f>'Long-form'!A152</f>
        <v>SLCC149</v>
      </c>
      <c r="B151" s="1" t="str">
        <f>'Long-form'!B152</f>
        <v>Azmy et al. 2010</v>
      </c>
      <c r="C151" s="1">
        <f>'Long-form'!C152</f>
        <v>8</v>
      </c>
      <c r="D151" s="1" t="str">
        <f>'Long-form'!D152</f>
        <v>Teluk Awur</v>
      </c>
      <c r="E151" s="10">
        <f>'Long-form'!E152</f>
        <v>-7.6145290000000001</v>
      </c>
      <c r="F151" s="10">
        <f>'Long-form'!F152</f>
        <v>110.71224599999999</v>
      </c>
      <c r="G151" s="1">
        <f>'Long-form'!G152</f>
        <v>1</v>
      </c>
      <c r="H151" s="11">
        <f>'Long-form'!H152</f>
        <v>5400</v>
      </c>
      <c r="I151" s="11">
        <f>'Long-form'!I152</f>
        <v>80</v>
      </c>
      <c r="J151" s="11">
        <f>'Long-form'!J152</f>
        <v>5727</v>
      </c>
      <c r="K151" s="11">
        <f>'Long-form'!K152</f>
        <v>5949</v>
      </c>
      <c r="L151" s="11">
        <f>'Long-form'!L152</f>
        <v>5505</v>
      </c>
      <c r="M151" s="10" t="str">
        <f>'Long-form'!Q152</f>
        <v>n/a</v>
      </c>
      <c r="N151" s="10" t="str">
        <f>'Long-form'!R152</f>
        <v>n/a</v>
      </c>
      <c r="O151" s="10">
        <f>'Long-form'!AL152</f>
        <v>0.6</v>
      </c>
      <c r="P151" s="10">
        <f>'Long-form'!AN152</f>
        <v>0.51088159097779207</v>
      </c>
      <c r="Q151" s="10">
        <f>'Long-form'!AO152</f>
        <v>0.51088159097779207</v>
      </c>
      <c r="R151" s="1">
        <f>'Long-form'!BA152</f>
        <v>0</v>
      </c>
      <c r="S151" s="1">
        <f>'Long-form'!BB152</f>
        <v>1</v>
      </c>
      <c r="T151" s="1" t="str">
        <f>'Long-form'!BC152</f>
        <v>Microatoll individual</v>
      </c>
      <c r="U151" s="1" t="str">
        <f>'Long-form'!BD152</f>
        <v>Fossile Coral Microatolls - Porites lobata</v>
      </c>
      <c r="V151" s="1" t="str">
        <f>'Long-form'!BE152</f>
        <v>MLW to LAT</v>
      </c>
      <c r="W151" s="10">
        <f>'Long-form'!BQ152</f>
        <v>1.4241174999999999</v>
      </c>
      <c r="X151" s="10">
        <f>'Long-form'!BR152</f>
        <v>0.59001361042013256</v>
      </c>
      <c r="Y151" s="10">
        <f>'Long-form'!BS152</f>
        <v>0.59001361042013256</v>
      </c>
      <c r="Z151" s="10" t="str">
        <f>'Long-form'!BT152</f>
        <v>n/a</v>
      </c>
      <c r="AA151" s="10" t="str">
        <f>'Long-form'!BU152</f>
        <v>n/a</v>
      </c>
      <c r="AB151" s="10" t="str">
        <f>'Long-form'!BV152</f>
        <v>n/a</v>
      </c>
      <c r="AC151" s="1" t="str">
        <f>'Long-form'!BW152</f>
        <v>n/a</v>
      </c>
      <c r="AD151" s="1">
        <f>'Long-form'!BX152</f>
        <v>0</v>
      </c>
      <c r="AE151" s="1" t="str">
        <f>'Long-form'!BY152</f>
        <v>n/a</v>
      </c>
      <c r="AF151" s="1" t="str">
        <f>'Long-form'!BZ152</f>
        <v>n/a</v>
      </c>
    </row>
    <row r="152" spans="1:32">
      <c r="A152" s="1" t="str">
        <f>'Long-form'!A153</f>
        <v>SLCC150</v>
      </c>
      <c r="B152" s="1" t="str">
        <f>'Long-form'!B153</f>
        <v>Azmy et al. 2010</v>
      </c>
      <c r="C152" s="1">
        <f>'Long-form'!C153</f>
        <v>8</v>
      </c>
      <c r="D152" s="1" t="str">
        <f>'Long-form'!D153</f>
        <v>Teluk Awur</v>
      </c>
      <c r="E152" s="10">
        <f>'Long-form'!E153</f>
        <v>-7.6145290000000001</v>
      </c>
      <c r="F152" s="10">
        <f>'Long-form'!F153</f>
        <v>110.71224599999999</v>
      </c>
      <c r="G152" s="1">
        <f>'Long-form'!G153</f>
        <v>1</v>
      </c>
      <c r="H152" s="11">
        <f>'Long-form'!H153</f>
        <v>5720</v>
      </c>
      <c r="I152" s="11">
        <f>'Long-form'!I153</f>
        <v>80</v>
      </c>
      <c r="J152" s="11">
        <f>'Long-form'!J153</f>
        <v>6079</v>
      </c>
      <c r="K152" s="11">
        <f>'Long-form'!K153</f>
        <v>6301</v>
      </c>
      <c r="L152" s="11">
        <f>'Long-form'!L153</f>
        <v>5857</v>
      </c>
      <c r="M152" s="10" t="str">
        <f>'Long-form'!Q153</f>
        <v>n/a</v>
      </c>
      <c r="N152" s="10" t="str">
        <f>'Long-form'!R153</f>
        <v>n/a</v>
      </c>
      <c r="O152" s="10">
        <f>'Long-form'!AL153</f>
        <v>0.8</v>
      </c>
      <c r="P152" s="10">
        <f>'Long-form'!AN153</f>
        <v>0.51088159097779207</v>
      </c>
      <c r="Q152" s="10">
        <f>'Long-form'!AO153</f>
        <v>0.51088159097779207</v>
      </c>
      <c r="R152" s="1">
        <f>'Long-form'!BA153</f>
        <v>0</v>
      </c>
      <c r="S152" s="1">
        <f>'Long-form'!BB153</f>
        <v>1</v>
      </c>
      <c r="T152" s="1" t="str">
        <f>'Long-form'!BC153</f>
        <v>Microatoll individual</v>
      </c>
      <c r="U152" s="1" t="str">
        <f>'Long-form'!BD153</f>
        <v>Fossile Coral Microatolls - Porites lobata</v>
      </c>
      <c r="V152" s="1" t="str">
        <f>'Long-form'!BE153</f>
        <v>MLW to LAT</v>
      </c>
      <c r="W152" s="10">
        <f>'Long-form'!BQ153</f>
        <v>1.6241175000000001</v>
      </c>
      <c r="X152" s="10">
        <f>'Long-form'!BR153</f>
        <v>0.59001361042013256</v>
      </c>
      <c r="Y152" s="10">
        <f>'Long-form'!BS153</f>
        <v>0.59001361042013256</v>
      </c>
      <c r="Z152" s="10" t="str">
        <f>'Long-form'!BT153</f>
        <v>n/a</v>
      </c>
      <c r="AA152" s="10" t="str">
        <f>'Long-form'!BU153</f>
        <v>n/a</v>
      </c>
      <c r="AB152" s="10" t="str">
        <f>'Long-form'!BV153</f>
        <v>n/a</v>
      </c>
      <c r="AC152" s="1" t="str">
        <f>'Long-form'!BW153</f>
        <v>n/a</v>
      </c>
      <c r="AD152" s="1">
        <f>'Long-form'!BX153</f>
        <v>0</v>
      </c>
      <c r="AE152" s="1" t="str">
        <f>'Long-form'!BY153</f>
        <v>n/a</v>
      </c>
      <c r="AF152" s="1" t="str">
        <f>'Long-form'!BZ153</f>
        <v>n/a</v>
      </c>
    </row>
    <row r="153" spans="1:32">
      <c r="A153" s="1" t="str">
        <f>'Long-form'!A154</f>
        <v>SLCC151</v>
      </c>
      <c r="B153" s="1" t="str">
        <f>'Long-form'!B154</f>
        <v>Azmy et al. 2010</v>
      </c>
      <c r="C153" s="1">
        <f>'Long-form'!C154</f>
        <v>8</v>
      </c>
      <c r="D153" s="1" t="str">
        <f>'Long-form'!D154</f>
        <v>Teluk Awur</v>
      </c>
      <c r="E153" s="10">
        <f>'Long-form'!E154</f>
        <v>-7.6145290000000001</v>
      </c>
      <c r="F153" s="10">
        <f>'Long-form'!F154</f>
        <v>110.71224599999999</v>
      </c>
      <c r="G153" s="1">
        <f>'Long-form'!G154</f>
        <v>1</v>
      </c>
      <c r="H153" s="11">
        <f>'Long-form'!H154</f>
        <v>6280</v>
      </c>
      <c r="I153" s="11">
        <f>'Long-form'!I154</f>
        <v>80</v>
      </c>
      <c r="J153" s="11">
        <f>'Long-form'!J154</f>
        <v>6685.5</v>
      </c>
      <c r="K153" s="11">
        <f>'Long-form'!K154</f>
        <v>6942</v>
      </c>
      <c r="L153" s="11">
        <f>'Long-form'!L154</f>
        <v>6429</v>
      </c>
      <c r="M153" s="10" t="str">
        <f>'Long-form'!Q154</f>
        <v>n/a</v>
      </c>
      <c r="N153" s="10" t="str">
        <f>'Long-form'!R154</f>
        <v>n/a</v>
      </c>
      <c r="O153" s="10">
        <f>'Long-form'!AL154</f>
        <v>0.7</v>
      </c>
      <c r="P153" s="10">
        <f>'Long-form'!AN154</f>
        <v>0.51088159097779207</v>
      </c>
      <c r="Q153" s="10">
        <f>'Long-form'!AO154</f>
        <v>0.51088159097779207</v>
      </c>
      <c r="R153" s="1">
        <f>'Long-form'!BA154</f>
        <v>0</v>
      </c>
      <c r="S153" s="1">
        <f>'Long-form'!BB154</f>
        <v>1</v>
      </c>
      <c r="T153" s="1" t="str">
        <f>'Long-form'!BC154</f>
        <v>Microatoll individual</v>
      </c>
      <c r="U153" s="1" t="str">
        <f>'Long-form'!BD154</f>
        <v>Fossile Coral Microatolls - Porites lobata</v>
      </c>
      <c r="V153" s="1" t="str">
        <f>'Long-form'!BE154</f>
        <v>MLW to LAT</v>
      </c>
      <c r="W153" s="10">
        <f>'Long-form'!BQ154</f>
        <v>1.5241175</v>
      </c>
      <c r="X153" s="10">
        <f>'Long-form'!BR154</f>
        <v>0.59001361042013256</v>
      </c>
      <c r="Y153" s="10">
        <f>'Long-form'!BS154</f>
        <v>0.59001361042013256</v>
      </c>
      <c r="Z153" s="10" t="str">
        <f>'Long-form'!BT154</f>
        <v>n/a</v>
      </c>
      <c r="AA153" s="10" t="str">
        <f>'Long-form'!BU154</f>
        <v>n/a</v>
      </c>
      <c r="AB153" s="10" t="str">
        <f>'Long-form'!BV154</f>
        <v>n/a</v>
      </c>
      <c r="AC153" s="1" t="str">
        <f>'Long-form'!BW154</f>
        <v>n/a</v>
      </c>
      <c r="AD153" s="1">
        <f>'Long-form'!BX154</f>
        <v>0</v>
      </c>
      <c r="AE153" s="1" t="str">
        <f>'Long-form'!BY154</f>
        <v>n/a</v>
      </c>
      <c r="AF153" s="1" t="str">
        <f>'Long-form'!BZ154</f>
        <v>n/a</v>
      </c>
    </row>
    <row r="154" spans="1:32">
      <c r="A154" s="1" t="str">
        <f>'Long-form'!A155</f>
        <v>SLCC152</v>
      </c>
      <c r="B154" s="1" t="str">
        <f>'Long-form'!B155</f>
        <v>Azmy et al. 2010</v>
      </c>
      <c r="C154" s="1">
        <f>'Long-form'!C155</f>
        <v>8</v>
      </c>
      <c r="D154" s="1" t="str">
        <f>'Long-form'!D155</f>
        <v>Teluk Awur</v>
      </c>
      <c r="E154" s="10">
        <f>'Long-form'!E155</f>
        <v>-7.6145290000000001</v>
      </c>
      <c r="F154" s="10">
        <f>'Long-form'!F155</f>
        <v>110.71224599999999</v>
      </c>
      <c r="G154" s="1">
        <f>'Long-form'!G155</f>
        <v>1</v>
      </c>
      <c r="H154" s="11">
        <f>'Long-form'!H155</f>
        <v>6120</v>
      </c>
      <c r="I154" s="11">
        <f>'Long-form'!I155</f>
        <v>80</v>
      </c>
      <c r="J154" s="11">
        <f>'Long-form'!J155</f>
        <v>6508.5</v>
      </c>
      <c r="K154" s="11">
        <f>'Long-form'!K155</f>
        <v>6738</v>
      </c>
      <c r="L154" s="11">
        <f>'Long-form'!L155</f>
        <v>6279</v>
      </c>
      <c r="M154" s="10" t="str">
        <f>'Long-form'!Q155</f>
        <v>n/a</v>
      </c>
      <c r="N154" s="10" t="str">
        <f>'Long-form'!R155</f>
        <v>n/a</v>
      </c>
      <c r="O154" s="10">
        <f>'Long-form'!AL155</f>
        <v>0.9</v>
      </c>
      <c r="P154" s="10">
        <f>'Long-form'!AN155</f>
        <v>0.51088159097779207</v>
      </c>
      <c r="Q154" s="10">
        <f>'Long-form'!AO155</f>
        <v>0.51088159097779207</v>
      </c>
      <c r="R154" s="1">
        <f>'Long-form'!BA155</f>
        <v>0</v>
      </c>
      <c r="S154" s="1">
        <f>'Long-form'!BB155</f>
        <v>1</v>
      </c>
      <c r="T154" s="1" t="str">
        <f>'Long-form'!BC155</f>
        <v>Microatoll individual</v>
      </c>
      <c r="U154" s="1" t="str">
        <f>'Long-form'!BD155</f>
        <v>Fossile Coral Microatolls - Porites lobata</v>
      </c>
      <c r="V154" s="1" t="str">
        <f>'Long-form'!BE155</f>
        <v>MLW to LAT</v>
      </c>
      <c r="W154" s="10">
        <f>'Long-form'!BQ155</f>
        <v>1.7241175000000002</v>
      </c>
      <c r="X154" s="10">
        <f>'Long-form'!BR155</f>
        <v>0.59001361042013256</v>
      </c>
      <c r="Y154" s="10">
        <f>'Long-form'!BS155</f>
        <v>0.59001361042013256</v>
      </c>
      <c r="Z154" s="10" t="str">
        <f>'Long-form'!BT155</f>
        <v>n/a</v>
      </c>
      <c r="AA154" s="10" t="str">
        <f>'Long-form'!BU155</f>
        <v>n/a</v>
      </c>
      <c r="AB154" s="10" t="str">
        <f>'Long-form'!BV155</f>
        <v>n/a</v>
      </c>
      <c r="AC154" s="1" t="str">
        <f>'Long-form'!BW155</f>
        <v>n/a</v>
      </c>
      <c r="AD154" s="1">
        <f>'Long-form'!BX155</f>
        <v>0</v>
      </c>
      <c r="AE154" s="1" t="str">
        <f>'Long-form'!BY155</f>
        <v>n/a</v>
      </c>
      <c r="AF154" s="1" t="str">
        <f>'Long-form'!BZ155</f>
        <v>n/a</v>
      </c>
    </row>
    <row r="155" spans="1:32">
      <c r="A155" s="1" t="str">
        <f>'Long-form'!A156</f>
        <v>SLCC153</v>
      </c>
      <c r="B155" s="1" t="str">
        <f>'Long-form'!B156</f>
        <v>Azmy et al. 2010</v>
      </c>
      <c r="C155" s="1">
        <f>'Long-form'!C156</f>
        <v>8</v>
      </c>
      <c r="D155" s="1" t="str">
        <f>'Long-form'!D156</f>
        <v>Teluk Awur</v>
      </c>
      <c r="E155" s="10">
        <f>'Long-form'!E156</f>
        <v>-7.6145290000000001</v>
      </c>
      <c r="F155" s="10">
        <f>'Long-form'!F156</f>
        <v>110.71224599999999</v>
      </c>
      <c r="G155" s="1">
        <f>'Long-form'!G156</f>
        <v>1</v>
      </c>
      <c r="H155" s="11">
        <f>'Long-form'!H156</f>
        <v>5470</v>
      </c>
      <c r="I155" s="11">
        <f>'Long-form'!I156</f>
        <v>80</v>
      </c>
      <c r="J155" s="11">
        <f>'Long-form'!J156</f>
        <v>5810</v>
      </c>
      <c r="K155" s="11">
        <f>'Long-form'!K156</f>
        <v>6045</v>
      </c>
      <c r="L155" s="11">
        <f>'Long-form'!L156</f>
        <v>5575</v>
      </c>
      <c r="M155" s="10" t="str">
        <f>'Long-form'!Q156</f>
        <v>n/a</v>
      </c>
      <c r="N155" s="10" t="str">
        <f>'Long-form'!R156</f>
        <v>n/a</v>
      </c>
      <c r="O155" s="10">
        <f>'Long-form'!AL156</f>
        <v>1</v>
      </c>
      <c r="P155" s="10">
        <f>'Long-form'!AN156</f>
        <v>0.51088159097779207</v>
      </c>
      <c r="Q155" s="10">
        <f>'Long-form'!AO156</f>
        <v>0.51088159097779207</v>
      </c>
      <c r="R155" s="1">
        <f>'Long-form'!BA156</f>
        <v>0</v>
      </c>
      <c r="S155" s="1">
        <f>'Long-form'!BB156</f>
        <v>1</v>
      </c>
      <c r="T155" s="1" t="str">
        <f>'Long-form'!BC156</f>
        <v>Microatoll individual</v>
      </c>
      <c r="U155" s="1" t="str">
        <f>'Long-form'!BD156</f>
        <v>Fossile Coral Microatolls - Porites lobata</v>
      </c>
      <c r="V155" s="1" t="str">
        <f>'Long-form'!BE156</f>
        <v>MLW to LAT</v>
      </c>
      <c r="W155" s="10">
        <f>'Long-form'!BQ156</f>
        <v>1.8241175000000001</v>
      </c>
      <c r="X155" s="10">
        <f>'Long-form'!BR156</f>
        <v>0.59001361042013256</v>
      </c>
      <c r="Y155" s="10">
        <f>'Long-form'!BS156</f>
        <v>0.59001361042013256</v>
      </c>
      <c r="Z155" s="10" t="str">
        <f>'Long-form'!BT156</f>
        <v>n/a</v>
      </c>
      <c r="AA155" s="10" t="str">
        <f>'Long-form'!BU156</f>
        <v>n/a</v>
      </c>
      <c r="AB155" s="10" t="str">
        <f>'Long-form'!BV156</f>
        <v>n/a</v>
      </c>
      <c r="AC155" s="1" t="str">
        <f>'Long-form'!BW156</f>
        <v>n/a</v>
      </c>
      <c r="AD155" s="1">
        <f>'Long-form'!BX156</f>
        <v>0</v>
      </c>
      <c r="AE155" s="1" t="str">
        <f>'Long-form'!BY156</f>
        <v>n/a</v>
      </c>
      <c r="AF155" s="1" t="str">
        <f>'Long-form'!BZ156</f>
        <v>n/a</v>
      </c>
    </row>
    <row r="156" spans="1:32">
      <c r="A156" s="1" t="str">
        <f>'Long-form'!A157</f>
        <v>SLCC154</v>
      </c>
      <c r="B156" s="1" t="str">
        <f>'Long-form'!B157</f>
        <v>Azmy et al. 2010</v>
      </c>
      <c r="C156" s="1">
        <f>'Long-form'!C157</f>
        <v>8</v>
      </c>
      <c r="D156" s="1" t="str">
        <f>'Long-form'!D157</f>
        <v>Teluk Awur</v>
      </c>
      <c r="E156" s="10">
        <f>'Long-form'!E157</f>
        <v>-7.6145290000000001</v>
      </c>
      <c r="F156" s="10">
        <f>'Long-form'!F157</f>
        <v>110.71224599999999</v>
      </c>
      <c r="G156" s="1">
        <f>'Long-form'!G157</f>
        <v>1</v>
      </c>
      <c r="H156" s="11">
        <f>'Long-form'!H157</f>
        <v>6010</v>
      </c>
      <c r="I156" s="11">
        <f>'Long-form'!I157</f>
        <v>80</v>
      </c>
      <c r="J156" s="11">
        <f>'Long-form'!J157</f>
        <v>6405.5</v>
      </c>
      <c r="K156" s="11">
        <f>'Long-form'!K157</f>
        <v>6632</v>
      </c>
      <c r="L156" s="11">
        <f>'Long-form'!L157</f>
        <v>6179</v>
      </c>
      <c r="M156" s="10" t="str">
        <f>'Long-form'!Q157</f>
        <v>n/a</v>
      </c>
      <c r="N156" s="10" t="str">
        <f>'Long-form'!R157</f>
        <v>n/a</v>
      </c>
      <c r="O156" s="10">
        <f>'Long-form'!AL157</f>
        <v>1</v>
      </c>
      <c r="P156" s="10">
        <f>'Long-form'!AN157</f>
        <v>0.51088159097779207</v>
      </c>
      <c r="Q156" s="10">
        <f>'Long-form'!AO157</f>
        <v>0.51088159097779207</v>
      </c>
      <c r="R156" s="1">
        <f>'Long-form'!BA157</f>
        <v>0</v>
      </c>
      <c r="S156" s="1">
        <f>'Long-form'!BB157</f>
        <v>1</v>
      </c>
      <c r="T156" s="1" t="str">
        <f>'Long-form'!BC157</f>
        <v>Microatoll individual</v>
      </c>
      <c r="U156" s="1" t="str">
        <f>'Long-form'!BD157</f>
        <v>Fossile Coral Microatolls - Porites lobata</v>
      </c>
      <c r="V156" s="1" t="str">
        <f>'Long-form'!BE157</f>
        <v>MLW to LAT</v>
      </c>
      <c r="W156" s="10">
        <f>'Long-form'!BQ157</f>
        <v>1.8241175000000001</v>
      </c>
      <c r="X156" s="10">
        <f>'Long-form'!BR157</f>
        <v>0.59001361042013256</v>
      </c>
      <c r="Y156" s="10">
        <f>'Long-form'!BS157</f>
        <v>0.59001361042013256</v>
      </c>
      <c r="Z156" s="10" t="str">
        <f>'Long-form'!BT157</f>
        <v>n/a</v>
      </c>
      <c r="AA156" s="10" t="str">
        <f>'Long-form'!BU157</f>
        <v>n/a</v>
      </c>
      <c r="AB156" s="10" t="str">
        <f>'Long-form'!BV157</f>
        <v>n/a</v>
      </c>
      <c r="AC156" s="1" t="str">
        <f>'Long-form'!BW157</f>
        <v>n/a</v>
      </c>
      <c r="AD156" s="1">
        <f>'Long-form'!BX157</f>
        <v>0</v>
      </c>
      <c r="AE156" s="1" t="str">
        <f>'Long-form'!BY157</f>
        <v>n/a</v>
      </c>
      <c r="AF156" s="1" t="str">
        <f>'Long-form'!BZ157</f>
        <v>n/a</v>
      </c>
    </row>
    <row r="157" spans="1:32">
      <c r="A157" s="1" t="str">
        <f>'Long-form'!A158</f>
        <v>SLCC155</v>
      </c>
      <c r="B157" s="1" t="str">
        <f>'Long-form'!B158</f>
        <v>Chappell &amp; Polach 1991</v>
      </c>
      <c r="C157" s="1">
        <f>'Long-form'!C158</f>
        <v>13</v>
      </c>
      <c r="D157" s="1" t="str">
        <f>'Long-form'!D158</f>
        <v>Huon Peninsula</v>
      </c>
      <c r="E157" s="10">
        <f>'Long-form'!E158</f>
        <v>-6</v>
      </c>
      <c r="F157" s="10">
        <f>'Long-form'!F158</f>
        <v>147.05000000000001</v>
      </c>
      <c r="G157" s="1">
        <f>'Long-form'!G158</f>
        <v>1</v>
      </c>
      <c r="H157" s="11">
        <f>'Long-form'!H158</f>
        <v>7400</v>
      </c>
      <c r="I157" s="11">
        <f>'Long-form'!I158</f>
        <v>80</v>
      </c>
      <c r="J157" s="11">
        <f>'Long-form'!J158</f>
        <v>8076</v>
      </c>
      <c r="K157" s="11">
        <f>'Long-form'!K158</f>
        <v>8278</v>
      </c>
      <c r="L157" s="11">
        <f>'Long-form'!L158</f>
        <v>7874</v>
      </c>
      <c r="M157" s="10" t="str">
        <f>'Long-form'!Q158</f>
        <v>n/a</v>
      </c>
      <c r="N157" s="10" t="str">
        <f>'Long-form'!R158</f>
        <v>n/a</v>
      </c>
      <c r="O157" s="10">
        <f>'Long-form'!AL158</f>
        <v>6.8</v>
      </c>
      <c r="P157" s="10">
        <f>'Long-form'!AN158</f>
        <v>0.51088159097779207</v>
      </c>
      <c r="Q157" s="10">
        <f>'Long-form'!AO158</f>
        <v>0.51088159097779207</v>
      </c>
      <c r="R157" s="1">
        <f>'Long-form'!BA158</f>
        <v>-1</v>
      </c>
      <c r="S157" s="1">
        <f>'Long-form'!BB158</f>
        <v>1</v>
      </c>
      <c r="T157" s="1" t="str">
        <f>'Long-form'!BC158</f>
        <v>marine limiting</v>
      </c>
      <c r="U157" s="1" t="str">
        <f>'Long-form'!BD158</f>
        <v>Porites, reef and forereef corals identified up to genus level in core</v>
      </c>
      <c r="V157" s="1" t="str">
        <f>'Long-form'!BE158</f>
        <v>below MTL</v>
      </c>
      <c r="W157" s="10" t="str">
        <f>'Long-form'!BQ158</f>
        <v>n/a</v>
      </c>
      <c r="X157" s="10">
        <f>'Long-form'!BR158</f>
        <v>0.51575187832910507</v>
      </c>
      <c r="Y157" s="10">
        <f>'Long-form'!BS158</f>
        <v>0.51575187832910507</v>
      </c>
      <c r="Z157" s="10" t="str">
        <f>'Long-form'!BT158</f>
        <v>n/a</v>
      </c>
      <c r="AA157" s="10" t="str">
        <f>'Long-form'!BU158</f>
        <v>n/a</v>
      </c>
      <c r="AB157" s="10" t="str">
        <f>'Long-form'!BV158</f>
        <v>n/a</v>
      </c>
      <c r="AC157" s="1" t="str">
        <f>'Long-form'!BW158</f>
        <v>n/a</v>
      </c>
      <c r="AD157" s="1">
        <f>'Long-form'!BX158</f>
        <v>0</v>
      </c>
      <c r="AE157" s="1" t="str">
        <f>'Long-form'!BY158</f>
        <v>n/a</v>
      </c>
      <c r="AF157" s="1" t="str">
        <f>'Long-form'!BZ158</f>
        <v>uplift rate is based on the last interglacial sea level position, which is assumed to be equal to today</v>
      </c>
    </row>
    <row r="158" spans="1:32">
      <c r="A158" s="1" t="str">
        <f>'Long-form'!A159</f>
        <v>SLCC156</v>
      </c>
      <c r="B158" s="1" t="str">
        <f>'Long-form'!B159</f>
        <v>Chappell &amp; Polach 1991</v>
      </c>
      <c r="C158" s="1">
        <f>'Long-form'!C159</f>
        <v>13</v>
      </c>
      <c r="D158" s="1" t="str">
        <f>'Long-form'!D159</f>
        <v>Huon Peninsula</v>
      </c>
      <c r="E158" s="10">
        <f>'Long-form'!E159</f>
        <v>-6</v>
      </c>
      <c r="F158" s="10">
        <f>'Long-form'!F159</f>
        <v>147.05000000000001</v>
      </c>
      <c r="G158" s="1">
        <f>'Long-form'!G159</f>
        <v>1</v>
      </c>
      <c r="H158" s="11">
        <f>'Long-form'!H159</f>
        <v>7800</v>
      </c>
      <c r="I158" s="11">
        <f>'Long-form'!I159</f>
        <v>80</v>
      </c>
      <c r="J158" s="11">
        <f>'Long-form'!J159</f>
        <v>8491</v>
      </c>
      <c r="K158" s="11">
        <f>'Long-form'!K159</f>
        <v>8714</v>
      </c>
      <c r="L158" s="11">
        <f>'Long-form'!L159</f>
        <v>8268</v>
      </c>
      <c r="M158" s="10" t="str">
        <f>'Long-form'!Q159</f>
        <v>n/a</v>
      </c>
      <c r="N158" s="10" t="str">
        <f>'Long-form'!R159</f>
        <v>n/a</v>
      </c>
      <c r="O158" s="10">
        <f>'Long-form'!AL159</f>
        <v>4.5999999999999996</v>
      </c>
      <c r="P158" s="10">
        <f>'Long-form'!AN159</f>
        <v>0.51088159097779207</v>
      </c>
      <c r="Q158" s="10">
        <f>'Long-form'!AO159</f>
        <v>0.51088159097779207</v>
      </c>
      <c r="R158" s="1">
        <f>'Long-form'!BA159</f>
        <v>-1</v>
      </c>
      <c r="S158" s="1">
        <f>'Long-form'!BB159</f>
        <v>1</v>
      </c>
      <c r="T158" s="1" t="str">
        <f>'Long-form'!BC159</f>
        <v>marine limiting</v>
      </c>
      <c r="U158" s="1" t="str">
        <f>'Long-form'!BD159</f>
        <v>Porites, reef and forereef corals identified up to genus level in core</v>
      </c>
      <c r="V158" s="1" t="str">
        <f>'Long-form'!BE159</f>
        <v>below MTL</v>
      </c>
      <c r="W158" s="10" t="str">
        <f>'Long-form'!BQ159</f>
        <v>n/a</v>
      </c>
      <c r="X158" s="10">
        <f>'Long-form'!BR159</f>
        <v>0.51575187832910507</v>
      </c>
      <c r="Y158" s="10">
        <f>'Long-form'!BS159</f>
        <v>0.51575187832910507</v>
      </c>
      <c r="Z158" s="10" t="str">
        <f>'Long-form'!BT159</f>
        <v>n/a</v>
      </c>
      <c r="AA158" s="10" t="str">
        <f>'Long-form'!BU159</f>
        <v>n/a</v>
      </c>
      <c r="AB158" s="10" t="str">
        <f>'Long-form'!BV159</f>
        <v>n/a</v>
      </c>
      <c r="AC158" s="1" t="str">
        <f>'Long-form'!BW159</f>
        <v>n/a</v>
      </c>
      <c r="AD158" s="1">
        <f>'Long-form'!BX159</f>
        <v>0</v>
      </c>
      <c r="AE158" s="1" t="str">
        <f>'Long-form'!BY159</f>
        <v>n/a</v>
      </c>
      <c r="AF158" s="1" t="str">
        <f>'Long-form'!BZ159</f>
        <v>uplift rate is based on the last interglacial sea level position, which is assumed to be equal to today</v>
      </c>
    </row>
    <row r="159" spans="1:32">
      <c r="A159" s="1" t="str">
        <f>'Long-form'!A160</f>
        <v>SLCC157</v>
      </c>
      <c r="B159" s="1" t="str">
        <f>'Long-form'!B160</f>
        <v>Chappell &amp; Polach 1991</v>
      </c>
      <c r="C159" s="1">
        <f>'Long-form'!C160</f>
        <v>13</v>
      </c>
      <c r="D159" s="1" t="str">
        <f>'Long-form'!D160</f>
        <v>Huon Peninsula</v>
      </c>
      <c r="E159" s="10">
        <f>'Long-form'!E160</f>
        <v>-6</v>
      </c>
      <c r="F159" s="10">
        <f>'Long-form'!F160</f>
        <v>147.05000000000001</v>
      </c>
      <c r="G159" s="1">
        <f>'Long-form'!G160</f>
        <v>1</v>
      </c>
      <c r="H159" s="11">
        <f>'Long-form'!H160</f>
        <v>7980</v>
      </c>
      <c r="I159" s="11">
        <f>'Long-form'!I160</f>
        <v>70</v>
      </c>
      <c r="J159" s="11">
        <f>'Long-form'!J160</f>
        <v>8710</v>
      </c>
      <c r="K159" s="11">
        <f>'Long-form'!K160</f>
        <v>8955</v>
      </c>
      <c r="L159" s="11">
        <f>'Long-form'!L160</f>
        <v>8465</v>
      </c>
      <c r="M159" s="10" t="str">
        <f>'Long-form'!Q160</f>
        <v>n/a</v>
      </c>
      <c r="N159" s="10" t="str">
        <f>'Long-form'!R160</f>
        <v>n/a</v>
      </c>
      <c r="O159" s="10">
        <f>'Long-form'!AL160</f>
        <v>3.5999999999999996</v>
      </c>
      <c r="P159" s="10">
        <f>'Long-form'!AN160</f>
        <v>0.51088159097779207</v>
      </c>
      <c r="Q159" s="10">
        <f>'Long-form'!AO160</f>
        <v>0.51088159097779207</v>
      </c>
      <c r="R159" s="1">
        <f>'Long-form'!BA160</f>
        <v>-1</v>
      </c>
      <c r="S159" s="1">
        <f>'Long-form'!BB160</f>
        <v>1</v>
      </c>
      <c r="T159" s="1" t="str">
        <f>'Long-form'!BC160</f>
        <v>marine limiting</v>
      </c>
      <c r="U159" s="1" t="str">
        <f>'Long-form'!BD160</f>
        <v>Pocillopora sp, reef and forereef corals identified up to genus level in core</v>
      </c>
      <c r="V159" s="1" t="str">
        <f>'Long-form'!BE160</f>
        <v>below MTL</v>
      </c>
      <c r="W159" s="10" t="str">
        <f>'Long-form'!BQ160</f>
        <v>n/a</v>
      </c>
      <c r="X159" s="10">
        <f>'Long-form'!BR160</f>
        <v>0.51575187832910507</v>
      </c>
      <c r="Y159" s="10">
        <f>'Long-form'!BS160</f>
        <v>0.51575187832910507</v>
      </c>
      <c r="Z159" s="10" t="str">
        <f>'Long-form'!BT160</f>
        <v>n/a</v>
      </c>
      <c r="AA159" s="10" t="str">
        <f>'Long-form'!BU160</f>
        <v>n/a</v>
      </c>
      <c r="AB159" s="10" t="str">
        <f>'Long-form'!BV160</f>
        <v>n/a</v>
      </c>
      <c r="AC159" s="1" t="str">
        <f>'Long-form'!BW160</f>
        <v>n/a</v>
      </c>
      <c r="AD159" s="1">
        <f>'Long-form'!BX160</f>
        <v>0</v>
      </c>
      <c r="AE159" s="1" t="str">
        <f>'Long-form'!BY160</f>
        <v>n/a</v>
      </c>
      <c r="AF159" s="1" t="str">
        <f>'Long-form'!BZ160</f>
        <v>uplift rate is based on the last interglacial sea level position, which is assumed to be equal to today</v>
      </c>
    </row>
    <row r="160" spans="1:32">
      <c r="A160" s="1" t="str">
        <f>'Long-form'!A161</f>
        <v>SLCC158</v>
      </c>
      <c r="B160" s="1" t="str">
        <f>'Long-form'!B161</f>
        <v>Chappell &amp; Polach 1991</v>
      </c>
      <c r="C160" s="1">
        <f>'Long-form'!C161</f>
        <v>13</v>
      </c>
      <c r="D160" s="1" t="str">
        <f>'Long-form'!D161</f>
        <v>Huon Peninsula</v>
      </c>
      <c r="E160" s="10">
        <f>'Long-form'!E161</f>
        <v>-6</v>
      </c>
      <c r="F160" s="10">
        <f>'Long-form'!F161</f>
        <v>147.05000000000001</v>
      </c>
      <c r="G160" s="1">
        <f>'Long-form'!G161</f>
        <v>1</v>
      </c>
      <c r="H160" s="11">
        <f>'Long-form'!H161</f>
        <v>8160</v>
      </c>
      <c r="I160" s="11">
        <f>'Long-form'!I161</f>
        <v>70</v>
      </c>
      <c r="J160" s="11">
        <f>'Long-form'!J161</f>
        <v>8909.5</v>
      </c>
      <c r="K160" s="11">
        <f>'Long-form'!K161</f>
        <v>9181</v>
      </c>
      <c r="L160" s="11">
        <f>'Long-form'!L161</f>
        <v>8638</v>
      </c>
      <c r="M160" s="10" t="str">
        <f>'Long-form'!Q161</f>
        <v>n/a</v>
      </c>
      <c r="N160" s="10" t="str">
        <f>'Long-form'!R161</f>
        <v>n/a</v>
      </c>
      <c r="O160" s="10">
        <f>'Long-form'!AL161</f>
        <v>1.7999999999999998</v>
      </c>
      <c r="P160" s="10">
        <f>'Long-form'!AN161</f>
        <v>0.51088159097779207</v>
      </c>
      <c r="Q160" s="10">
        <f>'Long-form'!AO161</f>
        <v>0.51088159097779207</v>
      </c>
      <c r="R160" s="1">
        <f>'Long-form'!BA161</f>
        <v>-1</v>
      </c>
      <c r="S160" s="1">
        <f>'Long-form'!BB161</f>
        <v>1</v>
      </c>
      <c r="T160" s="1" t="str">
        <f>'Long-form'!BC161</f>
        <v>marine limiting</v>
      </c>
      <c r="U160" s="1" t="str">
        <f>'Long-form'!BD161</f>
        <v>Porites, reef and forereef corals identified up to genus level in core</v>
      </c>
      <c r="V160" s="1" t="str">
        <f>'Long-form'!BE161</f>
        <v>below MTL</v>
      </c>
      <c r="W160" s="10" t="str">
        <f>'Long-form'!BQ161</f>
        <v>n/a</v>
      </c>
      <c r="X160" s="10">
        <f>'Long-form'!BR161</f>
        <v>0.51575187832910507</v>
      </c>
      <c r="Y160" s="10">
        <f>'Long-form'!BS161</f>
        <v>0.51575187832910507</v>
      </c>
      <c r="Z160" s="10" t="str">
        <f>'Long-form'!BT161</f>
        <v>n/a</v>
      </c>
      <c r="AA160" s="10" t="str">
        <f>'Long-form'!BU161</f>
        <v>n/a</v>
      </c>
      <c r="AB160" s="10" t="str">
        <f>'Long-form'!BV161</f>
        <v>n/a</v>
      </c>
      <c r="AC160" s="1" t="str">
        <f>'Long-form'!BW161</f>
        <v>n/a</v>
      </c>
      <c r="AD160" s="1">
        <f>'Long-form'!BX161</f>
        <v>0</v>
      </c>
      <c r="AE160" s="1" t="str">
        <f>'Long-form'!BY161</f>
        <v>n/a</v>
      </c>
      <c r="AF160" s="1" t="str">
        <f>'Long-form'!BZ161</f>
        <v>uplift rate is based on the last interglacial sea level position, which is assumed to be equal to today</v>
      </c>
    </row>
    <row r="161" spans="1:32">
      <c r="A161" s="1" t="str">
        <f>'Long-form'!A162</f>
        <v>SLCC159</v>
      </c>
      <c r="B161" s="1" t="str">
        <f>'Long-form'!B162</f>
        <v>Chappell &amp; Polach 1991</v>
      </c>
      <c r="C161" s="1">
        <f>'Long-form'!C162</f>
        <v>13</v>
      </c>
      <c r="D161" s="1" t="str">
        <f>'Long-form'!D162</f>
        <v>Huon Peninsula</v>
      </c>
      <c r="E161" s="10">
        <f>'Long-form'!E162</f>
        <v>-6</v>
      </c>
      <c r="F161" s="10">
        <f>'Long-form'!F162</f>
        <v>147.05000000000001</v>
      </c>
      <c r="G161" s="1">
        <f>'Long-form'!G162</f>
        <v>1</v>
      </c>
      <c r="H161" s="11">
        <f>'Long-form'!H162</f>
        <v>8100</v>
      </c>
      <c r="I161" s="11">
        <f>'Long-form'!I162</f>
        <v>80</v>
      </c>
      <c r="J161" s="11">
        <f>'Long-form'!J162</f>
        <v>8832.5</v>
      </c>
      <c r="K161" s="11">
        <f>'Long-form'!K162</f>
        <v>9095</v>
      </c>
      <c r="L161" s="11">
        <f>'Long-form'!L162</f>
        <v>8570</v>
      </c>
      <c r="M161" s="10" t="str">
        <f>'Long-form'!Q162</f>
        <v>n/a</v>
      </c>
      <c r="N161" s="10" t="str">
        <f>'Long-form'!R162</f>
        <v>n/a</v>
      </c>
      <c r="O161" s="10">
        <f>'Long-form'!AL162</f>
        <v>0.29999999999999982</v>
      </c>
      <c r="P161" s="10">
        <f>'Long-form'!AN162</f>
        <v>0.51088159097779207</v>
      </c>
      <c r="Q161" s="10">
        <f>'Long-form'!AO162</f>
        <v>0.51088159097779207</v>
      </c>
      <c r="R161" s="1">
        <f>'Long-form'!BA162</f>
        <v>-1</v>
      </c>
      <c r="S161" s="1">
        <f>'Long-form'!BB162</f>
        <v>1</v>
      </c>
      <c r="T161" s="1" t="str">
        <f>'Long-form'!BC162</f>
        <v>marine limiting</v>
      </c>
      <c r="U161" s="1" t="str">
        <f>'Long-form'!BD162</f>
        <v>Porites, reef and forereef corals identified up to genus level in core</v>
      </c>
      <c r="V161" s="1" t="str">
        <f>'Long-form'!BE162</f>
        <v>below MTL</v>
      </c>
      <c r="W161" s="10" t="str">
        <f>'Long-form'!BQ162</f>
        <v>n/a</v>
      </c>
      <c r="X161" s="10">
        <f>'Long-form'!BR162</f>
        <v>0.51575187832910507</v>
      </c>
      <c r="Y161" s="10">
        <f>'Long-form'!BS162</f>
        <v>0.51575187832910507</v>
      </c>
      <c r="Z161" s="10" t="str">
        <f>'Long-form'!BT162</f>
        <v>n/a</v>
      </c>
      <c r="AA161" s="10" t="str">
        <f>'Long-form'!BU162</f>
        <v>n/a</v>
      </c>
      <c r="AB161" s="10" t="str">
        <f>'Long-form'!BV162</f>
        <v>n/a</v>
      </c>
      <c r="AC161" s="1" t="str">
        <f>'Long-form'!BW162</f>
        <v>n/a</v>
      </c>
      <c r="AD161" s="1">
        <f>'Long-form'!BX162</f>
        <v>0</v>
      </c>
      <c r="AE161" s="1" t="str">
        <f>'Long-form'!BY162</f>
        <v>n/a</v>
      </c>
      <c r="AF161" s="1" t="str">
        <f>'Long-form'!BZ162</f>
        <v>uplift rate is based on the last interglacial sea level position, which is assumed to be equal to today</v>
      </c>
    </row>
    <row r="162" spans="1:32">
      <c r="A162" s="1" t="str">
        <f>'Long-form'!A163</f>
        <v>SLCC160</v>
      </c>
      <c r="B162" s="1" t="str">
        <f>'Long-form'!B163</f>
        <v>Chappell &amp; Polach 1991</v>
      </c>
      <c r="C162" s="1">
        <f>'Long-form'!C163</f>
        <v>13</v>
      </c>
      <c r="D162" s="1" t="str">
        <f>'Long-form'!D163</f>
        <v>Huon Peninsula</v>
      </c>
      <c r="E162" s="10">
        <f>'Long-form'!E163</f>
        <v>-6</v>
      </c>
      <c r="F162" s="10">
        <f>'Long-form'!F163</f>
        <v>147.05000000000001</v>
      </c>
      <c r="G162" s="1">
        <f>'Long-form'!G163</f>
        <v>1</v>
      </c>
      <c r="H162" s="11">
        <f>'Long-form'!H163</f>
        <v>8330</v>
      </c>
      <c r="I162" s="11">
        <f>'Long-form'!I163</f>
        <v>80</v>
      </c>
      <c r="J162" s="11">
        <f>'Long-form'!J163</f>
        <v>9183</v>
      </c>
      <c r="K162" s="11">
        <f>'Long-form'!K163</f>
        <v>9414</v>
      </c>
      <c r="L162" s="11">
        <f>'Long-form'!L163</f>
        <v>8952</v>
      </c>
      <c r="M162" s="10" t="str">
        <f>'Long-form'!Q163</f>
        <v>n/a</v>
      </c>
      <c r="N162" s="10" t="str">
        <f>'Long-form'!R163</f>
        <v>n/a</v>
      </c>
      <c r="O162" s="10">
        <f>'Long-form'!AL163</f>
        <v>-1</v>
      </c>
      <c r="P162" s="10">
        <f>'Long-form'!AN163</f>
        <v>0.51088159097779207</v>
      </c>
      <c r="Q162" s="10">
        <f>'Long-form'!AO163</f>
        <v>0.51088159097779207</v>
      </c>
      <c r="R162" s="1">
        <f>'Long-form'!BA163</f>
        <v>-1</v>
      </c>
      <c r="S162" s="1">
        <f>'Long-form'!BB163</f>
        <v>1</v>
      </c>
      <c r="T162" s="1" t="str">
        <f>'Long-form'!BC163</f>
        <v>marine limiting</v>
      </c>
      <c r="U162" s="1" t="str">
        <f>'Long-form'!BD163</f>
        <v>Acropora, reef and forereef corals identified up to genus level in core</v>
      </c>
      <c r="V162" s="1" t="str">
        <f>'Long-form'!BE163</f>
        <v>below MTL</v>
      </c>
      <c r="W162" s="10" t="str">
        <f>'Long-form'!BQ163</f>
        <v>n/a</v>
      </c>
      <c r="X162" s="10">
        <f>'Long-form'!BR163</f>
        <v>0.51575187832910507</v>
      </c>
      <c r="Y162" s="10">
        <f>'Long-form'!BS163</f>
        <v>0.51575187832910507</v>
      </c>
      <c r="Z162" s="10" t="str">
        <f>'Long-form'!BT163</f>
        <v>n/a</v>
      </c>
      <c r="AA162" s="10" t="str">
        <f>'Long-form'!BU163</f>
        <v>n/a</v>
      </c>
      <c r="AB162" s="10" t="str">
        <f>'Long-form'!BV163</f>
        <v>n/a</v>
      </c>
      <c r="AC162" s="1" t="str">
        <f>'Long-form'!BW163</f>
        <v>n/a</v>
      </c>
      <c r="AD162" s="1">
        <f>'Long-form'!BX163</f>
        <v>0</v>
      </c>
      <c r="AE162" s="1" t="str">
        <f>'Long-form'!BY163</f>
        <v>n/a</v>
      </c>
      <c r="AF162" s="1" t="str">
        <f>'Long-form'!BZ163</f>
        <v>uplift rate is based on the last interglacial sea level position, which is assumed to be equal to today</v>
      </c>
    </row>
    <row r="163" spans="1:32">
      <c r="A163" s="1" t="str">
        <f>'Long-form'!A164</f>
        <v>SLCC161</v>
      </c>
      <c r="B163" s="1" t="str">
        <f>'Long-form'!B164</f>
        <v>Chappell &amp; Polach 1991</v>
      </c>
      <c r="C163" s="1">
        <f>'Long-form'!C164</f>
        <v>13</v>
      </c>
      <c r="D163" s="1" t="str">
        <f>'Long-form'!D164</f>
        <v>Huon Peninsula</v>
      </c>
      <c r="E163" s="10">
        <f>'Long-form'!E164</f>
        <v>-6</v>
      </c>
      <c r="F163" s="10">
        <f>'Long-form'!F164</f>
        <v>147.05000000000001</v>
      </c>
      <c r="G163" s="1">
        <f>'Long-form'!G164</f>
        <v>1</v>
      </c>
      <c r="H163" s="11">
        <f>'Long-form'!H164</f>
        <v>8130</v>
      </c>
      <c r="I163" s="11">
        <f>'Long-form'!I164</f>
        <v>80</v>
      </c>
      <c r="J163" s="11">
        <f>'Long-form'!J164</f>
        <v>8862</v>
      </c>
      <c r="K163" s="11">
        <f>'Long-form'!K164</f>
        <v>9138</v>
      </c>
      <c r="L163" s="11">
        <f>'Long-form'!L164</f>
        <v>8586</v>
      </c>
      <c r="M163" s="10" t="str">
        <f>'Long-form'!Q164</f>
        <v>n/a</v>
      </c>
      <c r="N163" s="10" t="str">
        <f>'Long-form'!R164</f>
        <v>n/a</v>
      </c>
      <c r="O163" s="10">
        <f>'Long-form'!AL164</f>
        <v>-2.5999999999999996</v>
      </c>
      <c r="P163" s="10">
        <f>'Long-form'!AN164</f>
        <v>0.51088159097779207</v>
      </c>
      <c r="Q163" s="10">
        <f>'Long-form'!AO164</f>
        <v>0.51088159097779207</v>
      </c>
      <c r="R163" s="1">
        <f>'Long-form'!BA164</f>
        <v>-1</v>
      </c>
      <c r="S163" s="1">
        <f>'Long-form'!BB164</f>
        <v>1</v>
      </c>
      <c r="T163" s="1" t="str">
        <f>'Long-form'!BC164</f>
        <v>marine limiting</v>
      </c>
      <c r="U163" s="1" t="str">
        <f>'Long-form'!BD164</f>
        <v>Porites, reef and forereef corals identified up to genus level in core</v>
      </c>
      <c r="V163" s="1" t="str">
        <f>'Long-form'!BE164</f>
        <v>below MTL</v>
      </c>
      <c r="W163" s="10" t="str">
        <f>'Long-form'!BQ164</f>
        <v>n/a</v>
      </c>
      <c r="X163" s="10">
        <f>'Long-form'!BR164</f>
        <v>0.51575187832910507</v>
      </c>
      <c r="Y163" s="10">
        <f>'Long-form'!BS164</f>
        <v>0.51575187832910507</v>
      </c>
      <c r="Z163" s="10" t="str">
        <f>'Long-form'!BT164</f>
        <v>n/a</v>
      </c>
      <c r="AA163" s="10" t="str">
        <f>'Long-form'!BU164</f>
        <v>n/a</v>
      </c>
      <c r="AB163" s="10" t="str">
        <f>'Long-form'!BV164</f>
        <v>n/a</v>
      </c>
      <c r="AC163" s="1" t="str">
        <f>'Long-form'!BW164</f>
        <v>n/a</v>
      </c>
      <c r="AD163" s="1">
        <f>'Long-form'!BX164</f>
        <v>0</v>
      </c>
      <c r="AE163" s="1" t="str">
        <f>'Long-form'!BY164</f>
        <v>n/a</v>
      </c>
      <c r="AF163" s="1" t="str">
        <f>'Long-form'!BZ164</f>
        <v>uplift rate is based on the last interglacial sea level position, which is assumed to be equal to today</v>
      </c>
    </row>
    <row r="164" spans="1:32">
      <c r="A164" s="1" t="str">
        <f>'Long-form'!A165</f>
        <v>SLCC162</v>
      </c>
      <c r="B164" s="1" t="str">
        <f>'Long-form'!B165</f>
        <v>Chappell &amp; Polach 1991</v>
      </c>
      <c r="C164" s="1">
        <f>'Long-form'!C165</f>
        <v>13</v>
      </c>
      <c r="D164" s="1" t="str">
        <f>'Long-form'!D165</f>
        <v>Huon Peninsula</v>
      </c>
      <c r="E164" s="10">
        <f>'Long-form'!E165</f>
        <v>-6</v>
      </c>
      <c r="F164" s="10">
        <f>'Long-form'!F165</f>
        <v>147.05000000000001</v>
      </c>
      <c r="G164" s="1">
        <f>'Long-form'!G165</f>
        <v>1</v>
      </c>
      <c r="H164" s="11">
        <f>'Long-form'!H165</f>
        <v>8600</v>
      </c>
      <c r="I164" s="11">
        <f>'Long-form'!I165</f>
        <v>70</v>
      </c>
      <c r="J164" s="11">
        <f>'Long-form'!J165</f>
        <v>9459</v>
      </c>
      <c r="K164" s="11">
        <f>'Long-form'!K165</f>
        <v>9657</v>
      </c>
      <c r="L164" s="11">
        <f>'Long-form'!L165</f>
        <v>9261</v>
      </c>
      <c r="M164" s="10" t="str">
        <f>'Long-form'!Q165</f>
        <v>n/a</v>
      </c>
      <c r="N164" s="10" t="str">
        <f>'Long-form'!R165</f>
        <v>n/a</v>
      </c>
      <c r="O164" s="10">
        <f>'Long-form'!AL165</f>
        <v>-6.1999999999999993</v>
      </c>
      <c r="P164" s="10">
        <f>'Long-form'!AN165</f>
        <v>0.51088159097779207</v>
      </c>
      <c r="Q164" s="10">
        <f>'Long-form'!AO165</f>
        <v>0.51088159097779207</v>
      </c>
      <c r="R164" s="1">
        <f>'Long-form'!BA165</f>
        <v>-1</v>
      </c>
      <c r="S164" s="1">
        <f>'Long-form'!BB165</f>
        <v>1</v>
      </c>
      <c r="T164" s="1" t="str">
        <f>'Long-form'!BC165</f>
        <v>marine limiting</v>
      </c>
      <c r="U164" s="1" t="str">
        <f>'Long-form'!BD165</f>
        <v>Porites, reef and forereef corals identified up to genus level in core</v>
      </c>
      <c r="V164" s="1" t="str">
        <f>'Long-form'!BE165</f>
        <v>below MTL</v>
      </c>
      <c r="W164" s="10" t="str">
        <f>'Long-form'!BQ165</f>
        <v>n/a</v>
      </c>
      <c r="X164" s="10">
        <f>'Long-form'!BR165</f>
        <v>0.51575187832910507</v>
      </c>
      <c r="Y164" s="10">
        <f>'Long-form'!BS165</f>
        <v>0.51575187832910507</v>
      </c>
      <c r="Z164" s="10" t="str">
        <f>'Long-form'!BT165</f>
        <v>n/a</v>
      </c>
      <c r="AA164" s="10" t="str">
        <f>'Long-form'!BU165</f>
        <v>n/a</v>
      </c>
      <c r="AB164" s="10" t="str">
        <f>'Long-form'!BV165</f>
        <v>n/a</v>
      </c>
      <c r="AC164" s="1" t="str">
        <f>'Long-form'!BW165</f>
        <v>n/a</v>
      </c>
      <c r="AD164" s="1">
        <f>'Long-form'!BX165</f>
        <v>0</v>
      </c>
      <c r="AE164" s="1" t="str">
        <f>'Long-form'!BY165</f>
        <v>n/a</v>
      </c>
      <c r="AF164" s="1" t="str">
        <f>'Long-form'!BZ165</f>
        <v>uplift rate is based on the last interglacial sea level position, which is assumed to be equal to today</v>
      </c>
    </row>
    <row r="165" spans="1:32">
      <c r="A165" s="1" t="str">
        <f>'Long-form'!A166</f>
        <v>SLCC163</v>
      </c>
      <c r="B165" s="1" t="str">
        <f>'Long-form'!B166</f>
        <v>Chappell &amp; Polach 1991</v>
      </c>
      <c r="C165" s="1">
        <f>'Long-form'!C166</f>
        <v>13</v>
      </c>
      <c r="D165" s="1" t="str">
        <f>'Long-form'!D166</f>
        <v>Huon Peninsula</v>
      </c>
      <c r="E165" s="10">
        <f>'Long-form'!E166</f>
        <v>-6</v>
      </c>
      <c r="F165" s="10">
        <f>'Long-form'!F166</f>
        <v>147.05000000000001</v>
      </c>
      <c r="G165" s="1">
        <f>'Long-form'!G166</f>
        <v>1</v>
      </c>
      <c r="H165" s="11">
        <f>'Long-form'!H166</f>
        <v>8930</v>
      </c>
      <c r="I165" s="11">
        <f>'Long-form'!I166</f>
        <v>70</v>
      </c>
      <c r="J165" s="11">
        <f>'Long-form'!J166</f>
        <v>9878.5</v>
      </c>
      <c r="K165" s="11">
        <f>'Long-form'!K166</f>
        <v>10148</v>
      </c>
      <c r="L165" s="11">
        <f>'Long-form'!L166</f>
        <v>9609</v>
      </c>
      <c r="M165" s="10" t="str">
        <f>'Long-form'!Q166</f>
        <v>n/a</v>
      </c>
      <c r="N165" s="10" t="str">
        <f>'Long-form'!R166</f>
        <v>n/a</v>
      </c>
      <c r="O165" s="10">
        <f>'Long-form'!AL166</f>
        <v>-7.4</v>
      </c>
      <c r="P165" s="10">
        <f>'Long-form'!AN166</f>
        <v>0.51088159097779207</v>
      </c>
      <c r="Q165" s="10">
        <f>'Long-form'!AO166</f>
        <v>0.51088159097779207</v>
      </c>
      <c r="R165" s="1">
        <f>'Long-form'!BA166</f>
        <v>-1</v>
      </c>
      <c r="S165" s="1">
        <f>'Long-form'!BB166</f>
        <v>1</v>
      </c>
      <c r="T165" s="1" t="str">
        <f>'Long-form'!BC166</f>
        <v>marine limiting</v>
      </c>
      <c r="U165" s="1" t="str">
        <f>'Long-form'!BD166</f>
        <v>Porites, reef and forereef corals identified up to genus level in core</v>
      </c>
      <c r="V165" s="1" t="str">
        <f>'Long-form'!BE166</f>
        <v>below MTL</v>
      </c>
      <c r="W165" s="10" t="str">
        <f>'Long-form'!BQ166</f>
        <v>n/a</v>
      </c>
      <c r="X165" s="10">
        <f>'Long-form'!BR166</f>
        <v>0.51575187832910507</v>
      </c>
      <c r="Y165" s="10">
        <f>'Long-form'!BS166</f>
        <v>0.51575187832910507</v>
      </c>
      <c r="Z165" s="10" t="str">
        <f>'Long-form'!BT166</f>
        <v>n/a</v>
      </c>
      <c r="AA165" s="10" t="str">
        <f>'Long-form'!BU166</f>
        <v>n/a</v>
      </c>
      <c r="AB165" s="10" t="str">
        <f>'Long-form'!BV166</f>
        <v>n/a</v>
      </c>
      <c r="AC165" s="1" t="str">
        <f>'Long-form'!BW166</f>
        <v>n/a</v>
      </c>
      <c r="AD165" s="1">
        <f>'Long-form'!BX166</f>
        <v>0</v>
      </c>
      <c r="AE165" s="1" t="str">
        <f>'Long-form'!BY166</f>
        <v>n/a</v>
      </c>
      <c r="AF165" s="1" t="str">
        <f>'Long-form'!BZ166</f>
        <v>uplift rate is based on the last interglacial sea level position, which is assumed to be equal to today</v>
      </c>
    </row>
    <row r="166" spans="1:32">
      <c r="A166" s="1" t="str">
        <f>'Long-form'!A167</f>
        <v>SLCC164</v>
      </c>
      <c r="B166" s="1" t="str">
        <f>'Long-form'!B167</f>
        <v>Chappell &amp; Polach 1991</v>
      </c>
      <c r="C166" s="1">
        <f>'Long-form'!C167</f>
        <v>13</v>
      </c>
      <c r="D166" s="1" t="str">
        <f>'Long-form'!D167</f>
        <v>Huon Peninsula</v>
      </c>
      <c r="E166" s="10">
        <f>'Long-form'!E167</f>
        <v>-6</v>
      </c>
      <c r="F166" s="10">
        <f>'Long-form'!F167</f>
        <v>147.05000000000001</v>
      </c>
      <c r="G166" s="1">
        <f>'Long-form'!G167</f>
        <v>1</v>
      </c>
      <c r="H166" s="11">
        <f>'Long-form'!H167</f>
        <v>9000</v>
      </c>
      <c r="I166" s="11">
        <f>'Long-form'!I167</f>
        <v>70</v>
      </c>
      <c r="J166" s="11">
        <f>'Long-form'!J167</f>
        <v>9948</v>
      </c>
      <c r="K166" s="11">
        <f>'Long-form'!K167</f>
        <v>10196</v>
      </c>
      <c r="L166" s="11">
        <f>'Long-form'!L167</f>
        <v>9700</v>
      </c>
      <c r="M166" s="10" t="str">
        <f>'Long-form'!Q167</f>
        <v>n/a</v>
      </c>
      <c r="N166" s="10" t="str">
        <f>'Long-form'!R167</f>
        <v>n/a</v>
      </c>
      <c r="O166" s="10">
        <f>'Long-form'!AL167</f>
        <v>-9.3999999999999986</v>
      </c>
      <c r="P166" s="10">
        <f>'Long-form'!AN167</f>
        <v>0.51088159097779207</v>
      </c>
      <c r="Q166" s="10">
        <f>'Long-form'!AO167</f>
        <v>0.51088159097779207</v>
      </c>
      <c r="R166" s="1">
        <f>'Long-form'!BA167</f>
        <v>-1</v>
      </c>
      <c r="S166" s="1">
        <f>'Long-form'!BB167</f>
        <v>1</v>
      </c>
      <c r="T166" s="1" t="str">
        <f>'Long-form'!BC167</f>
        <v>marine limiting</v>
      </c>
      <c r="U166" s="1" t="str">
        <f>'Long-form'!BD167</f>
        <v>Acropora, reef and forereef corals identified up to genus level in core</v>
      </c>
      <c r="V166" s="1" t="str">
        <f>'Long-form'!BE167</f>
        <v>below MTL</v>
      </c>
      <c r="W166" s="10" t="str">
        <f>'Long-form'!BQ167</f>
        <v>n/a</v>
      </c>
      <c r="X166" s="10">
        <f>'Long-form'!BR167</f>
        <v>0.51575187832910507</v>
      </c>
      <c r="Y166" s="10">
        <f>'Long-form'!BS167</f>
        <v>0.51575187832910507</v>
      </c>
      <c r="Z166" s="10" t="str">
        <f>'Long-form'!BT167</f>
        <v>n/a</v>
      </c>
      <c r="AA166" s="10" t="str">
        <f>'Long-form'!BU167</f>
        <v>n/a</v>
      </c>
      <c r="AB166" s="10" t="str">
        <f>'Long-form'!BV167</f>
        <v>n/a</v>
      </c>
      <c r="AC166" s="1" t="str">
        <f>'Long-form'!BW167</f>
        <v>n/a</v>
      </c>
      <c r="AD166" s="1">
        <f>'Long-form'!BX167</f>
        <v>0</v>
      </c>
      <c r="AE166" s="1" t="str">
        <f>'Long-form'!BY167</f>
        <v>n/a</v>
      </c>
      <c r="AF166" s="1" t="str">
        <f>'Long-form'!BZ167</f>
        <v>uplift rate is based on the last interglacial sea level position, which is assumed to be equal to today</v>
      </c>
    </row>
    <row r="167" spans="1:32">
      <c r="A167" s="1" t="str">
        <f>'Long-form'!A168</f>
        <v>SLCC165</v>
      </c>
      <c r="B167" s="1" t="str">
        <f>'Long-form'!B168</f>
        <v>Chappell &amp; Polach 1991</v>
      </c>
      <c r="C167" s="1">
        <f>'Long-form'!C168</f>
        <v>13</v>
      </c>
      <c r="D167" s="1" t="str">
        <f>'Long-form'!D168</f>
        <v>Huon Peninsula</v>
      </c>
      <c r="E167" s="10">
        <f>'Long-form'!E168</f>
        <v>-6</v>
      </c>
      <c r="F167" s="10">
        <f>'Long-form'!F168</f>
        <v>147.05000000000001</v>
      </c>
      <c r="G167" s="1">
        <f>'Long-form'!G168</f>
        <v>1</v>
      </c>
      <c r="H167" s="11">
        <f>'Long-form'!H168</f>
        <v>9010</v>
      </c>
      <c r="I167" s="11">
        <f>'Long-form'!I168</f>
        <v>70</v>
      </c>
      <c r="J167" s="11">
        <f>'Long-form'!J168</f>
        <v>9960.5</v>
      </c>
      <c r="K167" s="11">
        <f>'Long-form'!K168</f>
        <v>10207</v>
      </c>
      <c r="L167" s="11">
        <f>'Long-form'!L168</f>
        <v>9714</v>
      </c>
      <c r="M167" s="10" t="str">
        <f>'Long-form'!Q168</f>
        <v>n/a</v>
      </c>
      <c r="N167" s="10" t="str">
        <f>'Long-form'!R168</f>
        <v>n/a</v>
      </c>
      <c r="O167" s="10">
        <f>'Long-form'!AL168</f>
        <v>-12.7</v>
      </c>
      <c r="P167" s="10">
        <f>'Long-form'!AN168</f>
        <v>0.51088159097779207</v>
      </c>
      <c r="Q167" s="10">
        <f>'Long-form'!AO168</f>
        <v>0.51088159097779207</v>
      </c>
      <c r="R167" s="1">
        <f>'Long-form'!BA168</f>
        <v>-1</v>
      </c>
      <c r="S167" s="1">
        <f>'Long-form'!BB168</f>
        <v>1</v>
      </c>
      <c r="T167" s="1" t="str">
        <f>'Long-form'!BC168</f>
        <v>marine limiting</v>
      </c>
      <c r="U167" s="1" t="str">
        <f>'Long-form'!BD168</f>
        <v>Porites, reef and forereef corals identified up to genus level in core</v>
      </c>
      <c r="V167" s="1" t="str">
        <f>'Long-form'!BE168</f>
        <v>below MTL</v>
      </c>
      <c r="W167" s="10" t="str">
        <f>'Long-form'!BQ168</f>
        <v>n/a</v>
      </c>
      <c r="X167" s="10">
        <f>'Long-form'!BR168</f>
        <v>0.51575187832910507</v>
      </c>
      <c r="Y167" s="10">
        <f>'Long-form'!BS168</f>
        <v>0.51575187832910507</v>
      </c>
      <c r="Z167" s="10" t="str">
        <f>'Long-form'!BT168</f>
        <v>n/a</v>
      </c>
      <c r="AA167" s="10" t="str">
        <f>'Long-form'!BU168</f>
        <v>n/a</v>
      </c>
      <c r="AB167" s="10" t="str">
        <f>'Long-form'!BV168</f>
        <v>n/a</v>
      </c>
      <c r="AC167" s="1" t="str">
        <f>'Long-form'!BW168</f>
        <v>n/a</v>
      </c>
      <c r="AD167" s="1">
        <f>'Long-form'!BX168</f>
        <v>0</v>
      </c>
      <c r="AE167" s="1" t="str">
        <f>'Long-form'!BY168</f>
        <v>n/a</v>
      </c>
      <c r="AF167" s="1" t="str">
        <f>'Long-form'!BZ168</f>
        <v>uplift rate is based on the last interglacial sea level position, which is assumed to be equal to today</v>
      </c>
    </row>
    <row r="168" spans="1:32">
      <c r="A168" s="1" t="str">
        <f>'Long-form'!A169</f>
        <v>SLCC166</v>
      </c>
      <c r="B168" s="1" t="str">
        <f>'Long-form'!B169</f>
        <v>Chappell &amp; Polach 1991</v>
      </c>
      <c r="C168" s="1">
        <f>'Long-form'!C169</f>
        <v>13</v>
      </c>
      <c r="D168" s="1" t="str">
        <f>'Long-form'!D169</f>
        <v>Huon Peninsula</v>
      </c>
      <c r="E168" s="10">
        <f>'Long-form'!E169</f>
        <v>-6</v>
      </c>
      <c r="F168" s="10">
        <f>'Long-form'!F169</f>
        <v>147.05000000000001</v>
      </c>
      <c r="G168" s="1">
        <f>'Long-form'!G169</f>
        <v>1</v>
      </c>
      <c r="H168" s="11">
        <f>'Long-form'!H169</f>
        <v>9290</v>
      </c>
      <c r="I168" s="11">
        <f>'Long-form'!I169</f>
        <v>70</v>
      </c>
      <c r="J168" s="11">
        <f>'Long-form'!J169</f>
        <v>10363</v>
      </c>
      <c r="K168" s="11">
        <f>'Long-form'!K169</f>
        <v>10553</v>
      </c>
      <c r="L168" s="11">
        <f>'Long-form'!L169</f>
        <v>10173</v>
      </c>
      <c r="M168" s="10" t="str">
        <f>'Long-form'!Q169</f>
        <v>n/a</v>
      </c>
      <c r="N168" s="10" t="str">
        <f>'Long-form'!R169</f>
        <v>n/a</v>
      </c>
      <c r="O168" s="10">
        <f>'Long-form'!AL169</f>
        <v>-13.3</v>
      </c>
      <c r="P168" s="10">
        <f>'Long-form'!AN169</f>
        <v>0.51088159097779207</v>
      </c>
      <c r="Q168" s="10">
        <f>'Long-form'!AO169</f>
        <v>0.51088159097779207</v>
      </c>
      <c r="R168" s="1">
        <f>'Long-form'!BA169</f>
        <v>-1</v>
      </c>
      <c r="S168" s="1">
        <f>'Long-form'!BB169</f>
        <v>1</v>
      </c>
      <c r="T168" s="1" t="str">
        <f>'Long-form'!BC169</f>
        <v>marine limiting</v>
      </c>
      <c r="U168" s="1" t="str">
        <f>'Long-form'!BD169</f>
        <v>Goniopora, reef and forereef corals identified up to genus level in core</v>
      </c>
      <c r="V168" s="1" t="str">
        <f>'Long-form'!BE169</f>
        <v>below MTL</v>
      </c>
      <c r="W168" s="10" t="str">
        <f>'Long-form'!BQ169</f>
        <v>n/a</v>
      </c>
      <c r="X168" s="10">
        <f>'Long-form'!BR169</f>
        <v>0.51575187832910507</v>
      </c>
      <c r="Y168" s="10">
        <f>'Long-form'!BS169</f>
        <v>0.51575187832910507</v>
      </c>
      <c r="Z168" s="10" t="str">
        <f>'Long-form'!BT169</f>
        <v>n/a</v>
      </c>
      <c r="AA168" s="10" t="str">
        <f>'Long-form'!BU169</f>
        <v>n/a</v>
      </c>
      <c r="AB168" s="10" t="str">
        <f>'Long-form'!BV169</f>
        <v>n/a</v>
      </c>
      <c r="AC168" s="1" t="str">
        <f>'Long-form'!BW169</f>
        <v>n/a</v>
      </c>
      <c r="AD168" s="1">
        <f>'Long-form'!BX169</f>
        <v>0</v>
      </c>
      <c r="AE168" s="1" t="str">
        <f>'Long-form'!BY169</f>
        <v>n/a</v>
      </c>
      <c r="AF168" s="1" t="str">
        <f>'Long-form'!BZ169</f>
        <v>uplift rate is based on the last interglacial sea level position, which is assumed to be equal to today</v>
      </c>
    </row>
    <row r="169" spans="1:32">
      <c r="A169" s="1" t="str">
        <f>'Long-form'!A170</f>
        <v>SLCC167</v>
      </c>
      <c r="B169" s="1" t="str">
        <f>'Long-form'!B170</f>
        <v>Chappell &amp; Polach 1991</v>
      </c>
      <c r="C169" s="1">
        <f>'Long-form'!C170</f>
        <v>13</v>
      </c>
      <c r="D169" s="1" t="str">
        <f>'Long-form'!D170</f>
        <v>Huon Peninsula</v>
      </c>
      <c r="E169" s="10">
        <f>'Long-form'!E170</f>
        <v>-6</v>
      </c>
      <c r="F169" s="10">
        <f>'Long-form'!F170</f>
        <v>147.05000000000001</v>
      </c>
      <c r="G169" s="1">
        <f>'Long-form'!G170</f>
        <v>1</v>
      </c>
      <c r="H169" s="11">
        <f>'Long-form'!H170</f>
        <v>9370</v>
      </c>
      <c r="I169" s="11">
        <f>'Long-form'!I170</f>
        <v>70</v>
      </c>
      <c r="J169" s="11">
        <f>'Long-form'!J170</f>
        <v>10430.5</v>
      </c>
      <c r="K169" s="11">
        <f>'Long-form'!K170</f>
        <v>10637</v>
      </c>
      <c r="L169" s="11">
        <f>'Long-form'!L170</f>
        <v>10224</v>
      </c>
      <c r="M169" s="10" t="str">
        <f>'Long-form'!Q170</f>
        <v>n/a</v>
      </c>
      <c r="N169" s="10" t="str">
        <f>'Long-form'!R170</f>
        <v>n/a</v>
      </c>
      <c r="O169" s="10">
        <f>'Long-form'!AL170</f>
        <v>-14.8</v>
      </c>
      <c r="P169" s="10">
        <f>'Long-form'!AN170</f>
        <v>0.51088159097779207</v>
      </c>
      <c r="Q169" s="10">
        <f>'Long-form'!AO170</f>
        <v>0.51088159097779207</v>
      </c>
      <c r="R169" s="1">
        <f>'Long-form'!BA170</f>
        <v>-1</v>
      </c>
      <c r="S169" s="1">
        <f>'Long-form'!BB170</f>
        <v>1</v>
      </c>
      <c r="T169" s="1" t="str">
        <f>'Long-form'!BC170</f>
        <v>marine limiting</v>
      </c>
      <c r="U169" s="1" t="str">
        <f>'Long-form'!BD170</f>
        <v>Montipora, reef and forereef corals identified up to genus level in core</v>
      </c>
      <c r="V169" s="1" t="str">
        <f>'Long-form'!BE170</f>
        <v>below MTL</v>
      </c>
      <c r="W169" s="10" t="str">
        <f>'Long-form'!BQ170</f>
        <v>n/a</v>
      </c>
      <c r="X169" s="10">
        <f>'Long-form'!BR170</f>
        <v>0.51575187832910507</v>
      </c>
      <c r="Y169" s="10">
        <f>'Long-form'!BS170</f>
        <v>0.51575187832910507</v>
      </c>
      <c r="Z169" s="10" t="str">
        <f>'Long-form'!BT170</f>
        <v>n/a</v>
      </c>
      <c r="AA169" s="10" t="str">
        <f>'Long-form'!BU170</f>
        <v>n/a</v>
      </c>
      <c r="AB169" s="10" t="str">
        <f>'Long-form'!BV170</f>
        <v>n/a</v>
      </c>
      <c r="AC169" s="1" t="str">
        <f>'Long-form'!BW170</f>
        <v>n/a</v>
      </c>
      <c r="AD169" s="1">
        <f>'Long-form'!BX170</f>
        <v>0</v>
      </c>
      <c r="AE169" s="1" t="str">
        <f>'Long-form'!BY170</f>
        <v>n/a</v>
      </c>
      <c r="AF169" s="1" t="str">
        <f>'Long-form'!BZ170</f>
        <v>uplift rate is based on the last interglacial sea level position, which is assumed to be equal to today</v>
      </c>
    </row>
    <row r="170" spans="1:32">
      <c r="A170" s="1" t="str">
        <f>'Long-form'!A171</f>
        <v>SLCC168</v>
      </c>
      <c r="B170" s="1" t="str">
        <f>'Long-form'!B171</f>
        <v>Chappell &amp; Polach 1991</v>
      </c>
      <c r="C170" s="1">
        <f>'Long-form'!C171</f>
        <v>13</v>
      </c>
      <c r="D170" s="1" t="str">
        <f>'Long-form'!D171</f>
        <v>Huon Peninsula</v>
      </c>
      <c r="E170" s="10">
        <f>'Long-form'!E171</f>
        <v>-6</v>
      </c>
      <c r="F170" s="10">
        <f>'Long-form'!F171</f>
        <v>147.05000000000001</v>
      </c>
      <c r="G170" s="1">
        <f>'Long-form'!G171</f>
        <v>1</v>
      </c>
      <c r="H170" s="11">
        <f>'Long-form'!H171</f>
        <v>9310</v>
      </c>
      <c r="I170" s="11">
        <f>'Long-form'!I171</f>
        <v>100</v>
      </c>
      <c r="J170" s="11">
        <f>'Long-form'!J171</f>
        <v>10394.5</v>
      </c>
      <c r="K170" s="11">
        <f>'Long-form'!K171</f>
        <v>10643</v>
      </c>
      <c r="L170" s="11">
        <f>'Long-form'!L171</f>
        <v>10146</v>
      </c>
      <c r="M170" s="10" t="str">
        <f>'Long-form'!Q171</f>
        <v>n/a</v>
      </c>
      <c r="N170" s="10" t="str">
        <f>'Long-form'!R171</f>
        <v>n/a</v>
      </c>
      <c r="O170" s="10">
        <f>'Long-form'!AL171</f>
        <v>-15.7</v>
      </c>
      <c r="P170" s="10">
        <f>'Long-form'!AN171</f>
        <v>0.51088159097779207</v>
      </c>
      <c r="Q170" s="10">
        <f>'Long-form'!AO171</f>
        <v>0.51088159097779207</v>
      </c>
      <c r="R170" s="1">
        <f>'Long-form'!BA171</f>
        <v>-1</v>
      </c>
      <c r="S170" s="1">
        <f>'Long-form'!BB171</f>
        <v>1</v>
      </c>
      <c r="T170" s="1" t="str">
        <f>'Long-form'!BC171</f>
        <v>marine limiting</v>
      </c>
      <c r="U170" s="1" t="str">
        <f>'Long-form'!BD171</f>
        <v>Montipora, reef and forereef corals identified up to genus level in core</v>
      </c>
      <c r="V170" s="1" t="str">
        <f>'Long-form'!BE171</f>
        <v>below MTL</v>
      </c>
      <c r="W170" s="10" t="str">
        <f>'Long-form'!BQ171</f>
        <v>n/a</v>
      </c>
      <c r="X170" s="10">
        <f>'Long-form'!BR171</f>
        <v>0.51575187832910507</v>
      </c>
      <c r="Y170" s="10">
        <f>'Long-form'!BS171</f>
        <v>0.51575187832910507</v>
      </c>
      <c r="Z170" s="10" t="str">
        <f>'Long-form'!BT171</f>
        <v>n/a</v>
      </c>
      <c r="AA170" s="10" t="str">
        <f>'Long-form'!BU171</f>
        <v>n/a</v>
      </c>
      <c r="AB170" s="10" t="str">
        <f>'Long-form'!BV171</f>
        <v>n/a</v>
      </c>
      <c r="AC170" s="1" t="str">
        <f>'Long-form'!BW171</f>
        <v>n/a</v>
      </c>
      <c r="AD170" s="1">
        <f>'Long-form'!BX171</f>
        <v>0</v>
      </c>
      <c r="AE170" s="1" t="str">
        <f>'Long-form'!BY171</f>
        <v>n/a</v>
      </c>
      <c r="AF170" s="1" t="str">
        <f>'Long-form'!BZ171</f>
        <v>uplift rate is based on the last interglacial sea level position, which is assumed to be equal to today</v>
      </c>
    </row>
    <row r="171" spans="1:32">
      <c r="A171" s="1" t="str">
        <f>'Long-form'!A172</f>
        <v>SLCC169</v>
      </c>
      <c r="B171" s="1" t="str">
        <f>'Long-form'!B172</f>
        <v>Chappell &amp; Polach 1991</v>
      </c>
      <c r="C171" s="1">
        <f>'Long-form'!C172</f>
        <v>13</v>
      </c>
      <c r="D171" s="1" t="str">
        <f>'Long-form'!D172</f>
        <v>Huon Peninsula</v>
      </c>
      <c r="E171" s="10">
        <f>'Long-form'!E172</f>
        <v>-6</v>
      </c>
      <c r="F171" s="10">
        <f>'Long-form'!F172</f>
        <v>147.05000000000001</v>
      </c>
      <c r="G171" s="1">
        <f>'Long-form'!G172</f>
        <v>1</v>
      </c>
      <c r="H171" s="11">
        <f>'Long-form'!H172</f>
        <v>9690</v>
      </c>
      <c r="I171" s="11">
        <f>'Long-form'!I172</f>
        <v>70</v>
      </c>
      <c r="J171" s="11">
        <f>'Long-form'!J172</f>
        <v>10857</v>
      </c>
      <c r="K171" s="11">
        <f>'Long-form'!K172</f>
        <v>11094</v>
      </c>
      <c r="L171" s="11">
        <f>'Long-form'!L172</f>
        <v>10620</v>
      </c>
      <c r="M171" s="10" t="str">
        <f>'Long-form'!Q172</f>
        <v>n/a</v>
      </c>
      <c r="N171" s="10" t="str">
        <f>'Long-form'!R172</f>
        <v>n/a</v>
      </c>
      <c r="O171" s="10">
        <f>'Long-form'!AL172</f>
        <v>-17.3</v>
      </c>
      <c r="P171" s="10">
        <f>'Long-form'!AN172</f>
        <v>0.51088159097779207</v>
      </c>
      <c r="Q171" s="10">
        <f>'Long-form'!AO172</f>
        <v>0.51088159097779207</v>
      </c>
      <c r="R171" s="1">
        <f>'Long-form'!BA172</f>
        <v>-1</v>
      </c>
      <c r="S171" s="1">
        <f>'Long-form'!BB172</f>
        <v>1</v>
      </c>
      <c r="T171" s="1" t="str">
        <f>'Long-form'!BC172</f>
        <v>marine limiting</v>
      </c>
      <c r="U171" s="1" t="str">
        <f>'Long-form'!BD172</f>
        <v>Montipora, reef and forereef corals identified up to genus level in core</v>
      </c>
      <c r="V171" s="1" t="str">
        <f>'Long-form'!BE172</f>
        <v>below MTL</v>
      </c>
      <c r="W171" s="10" t="str">
        <f>'Long-form'!BQ172</f>
        <v>n/a</v>
      </c>
      <c r="X171" s="10">
        <f>'Long-form'!BR172</f>
        <v>0.51575187832910507</v>
      </c>
      <c r="Y171" s="10">
        <f>'Long-form'!BS172</f>
        <v>0.51575187832910507</v>
      </c>
      <c r="Z171" s="10" t="str">
        <f>'Long-form'!BT172</f>
        <v>n/a</v>
      </c>
      <c r="AA171" s="10" t="str">
        <f>'Long-form'!BU172</f>
        <v>n/a</v>
      </c>
      <c r="AB171" s="10" t="str">
        <f>'Long-form'!BV172</f>
        <v>n/a</v>
      </c>
      <c r="AC171" s="1" t="str">
        <f>'Long-form'!BW172</f>
        <v>n/a</v>
      </c>
      <c r="AD171" s="1">
        <f>'Long-form'!BX172</f>
        <v>0</v>
      </c>
      <c r="AE171" s="1" t="str">
        <f>'Long-form'!BY172</f>
        <v>n/a</v>
      </c>
      <c r="AF171" s="1" t="str">
        <f>'Long-form'!BZ172</f>
        <v>uplift rate is based on the last interglacial sea level position, which is assumed to be equal to today</v>
      </c>
    </row>
    <row r="172" spans="1:32">
      <c r="A172" s="1" t="str">
        <f>'Long-form'!A173</f>
        <v>SLCC170</v>
      </c>
      <c r="B172" s="1" t="str">
        <f>'Long-form'!B173</f>
        <v>Chappell &amp; Polach 1991</v>
      </c>
      <c r="C172" s="1">
        <f>'Long-form'!C173</f>
        <v>13</v>
      </c>
      <c r="D172" s="1" t="str">
        <f>'Long-form'!D173</f>
        <v>Huon Peninsula</v>
      </c>
      <c r="E172" s="10">
        <f>'Long-form'!E173</f>
        <v>-6</v>
      </c>
      <c r="F172" s="10">
        <f>'Long-form'!F173</f>
        <v>147.05000000000001</v>
      </c>
      <c r="G172" s="1">
        <f>'Long-form'!G173</f>
        <v>1</v>
      </c>
      <c r="H172" s="11">
        <f>'Long-form'!H173</f>
        <v>9460</v>
      </c>
      <c r="I172" s="11">
        <f>'Long-form'!I173</f>
        <v>60</v>
      </c>
      <c r="J172" s="11">
        <f>'Long-form'!J173</f>
        <v>10528</v>
      </c>
      <c r="K172" s="11">
        <f>'Long-form'!K173</f>
        <v>10745</v>
      </c>
      <c r="L172" s="11">
        <f>'Long-form'!L173</f>
        <v>10311</v>
      </c>
      <c r="M172" s="10" t="str">
        <f>'Long-form'!Q173</f>
        <v>n/a</v>
      </c>
      <c r="N172" s="10" t="str">
        <f>'Long-form'!R173</f>
        <v>n/a</v>
      </c>
      <c r="O172" s="10">
        <f>'Long-form'!AL173</f>
        <v>-18.100000000000001</v>
      </c>
      <c r="P172" s="10">
        <f>'Long-form'!AN173</f>
        <v>0.51088159097779207</v>
      </c>
      <c r="Q172" s="10">
        <f>'Long-form'!AO173</f>
        <v>0.51088159097779207</v>
      </c>
      <c r="R172" s="1">
        <f>'Long-form'!BA173</f>
        <v>-1</v>
      </c>
      <c r="S172" s="1">
        <f>'Long-form'!BB173</f>
        <v>1</v>
      </c>
      <c r="T172" s="1" t="str">
        <f>'Long-form'!BC173</f>
        <v>marine limiting</v>
      </c>
      <c r="U172" s="1" t="str">
        <f>'Long-form'!BD173</f>
        <v>Porites, reef and forereef corals identified up to genus level in core</v>
      </c>
      <c r="V172" s="1" t="str">
        <f>'Long-form'!BE173</f>
        <v>below MTL</v>
      </c>
      <c r="W172" s="10" t="str">
        <f>'Long-form'!BQ173</f>
        <v>n/a</v>
      </c>
      <c r="X172" s="10">
        <f>'Long-form'!BR173</f>
        <v>0.51575187832910507</v>
      </c>
      <c r="Y172" s="10">
        <f>'Long-form'!BS173</f>
        <v>0.51575187832910507</v>
      </c>
      <c r="Z172" s="10" t="str">
        <f>'Long-form'!BT173</f>
        <v>n/a</v>
      </c>
      <c r="AA172" s="10" t="str">
        <f>'Long-form'!BU173</f>
        <v>n/a</v>
      </c>
      <c r="AB172" s="10" t="str">
        <f>'Long-form'!BV173</f>
        <v>n/a</v>
      </c>
      <c r="AC172" s="1" t="str">
        <f>'Long-form'!BW173</f>
        <v>n/a</v>
      </c>
      <c r="AD172" s="1">
        <f>'Long-form'!BX173</f>
        <v>0</v>
      </c>
      <c r="AE172" s="1" t="str">
        <f>'Long-form'!BY173</f>
        <v>n/a</v>
      </c>
      <c r="AF172" s="1" t="str">
        <f>'Long-form'!BZ173</f>
        <v>uplift rate is based on the last interglacial sea level position, which is assumed to be equal to today</v>
      </c>
    </row>
    <row r="173" spans="1:32">
      <c r="A173" s="1" t="str">
        <f>'Long-form'!A174</f>
        <v>SLCC171</v>
      </c>
      <c r="B173" s="1" t="str">
        <f>'Long-form'!B174</f>
        <v>Chappell &amp; Polach 1991</v>
      </c>
      <c r="C173" s="1">
        <f>'Long-form'!C174</f>
        <v>13</v>
      </c>
      <c r="D173" s="1" t="str">
        <f>'Long-form'!D174</f>
        <v>Huon Peninsula</v>
      </c>
      <c r="E173" s="10">
        <f>'Long-form'!E174</f>
        <v>-6</v>
      </c>
      <c r="F173" s="10">
        <f>'Long-form'!F174</f>
        <v>147.05000000000001</v>
      </c>
      <c r="G173" s="1">
        <f>'Long-form'!G174</f>
        <v>1</v>
      </c>
      <c r="H173" s="11">
        <f>'Long-form'!H174</f>
        <v>9110</v>
      </c>
      <c r="I173" s="11">
        <f>'Long-form'!I174</f>
        <v>80</v>
      </c>
      <c r="J173" s="11">
        <f>'Long-form'!J174</f>
        <v>10108.5</v>
      </c>
      <c r="K173" s="11">
        <f>'Long-form'!K174</f>
        <v>10389</v>
      </c>
      <c r="L173" s="11">
        <f>'Long-form'!L174</f>
        <v>9828</v>
      </c>
      <c r="M173" s="10" t="str">
        <f>'Long-form'!Q174</f>
        <v>n/a</v>
      </c>
      <c r="N173" s="10" t="str">
        <f>'Long-form'!R174</f>
        <v>n/a</v>
      </c>
      <c r="O173" s="10">
        <f>'Long-form'!AL174</f>
        <v>-21.2</v>
      </c>
      <c r="P173" s="10">
        <f>'Long-form'!AN174</f>
        <v>0.51088159097779207</v>
      </c>
      <c r="Q173" s="10">
        <f>'Long-form'!AO174</f>
        <v>0.51088159097779207</v>
      </c>
      <c r="R173" s="1">
        <f>'Long-form'!BA174</f>
        <v>-1</v>
      </c>
      <c r="S173" s="1">
        <f>'Long-form'!BB174</f>
        <v>1</v>
      </c>
      <c r="T173" s="1" t="str">
        <f>'Long-form'!BC174</f>
        <v>marine limiting</v>
      </c>
      <c r="U173" s="1" t="str">
        <f>'Long-form'!BD174</f>
        <v>Porites, reef and forereef corals identified up to genus level in core</v>
      </c>
      <c r="V173" s="1" t="str">
        <f>'Long-form'!BE174</f>
        <v>below MTL</v>
      </c>
      <c r="W173" s="10" t="str">
        <f>'Long-form'!BQ174</f>
        <v>n/a</v>
      </c>
      <c r="X173" s="10">
        <f>'Long-form'!BR174</f>
        <v>0.51575187832910507</v>
      </c>
      <c r="Y173" s="10">
        <f>'Long-form'!BS174</f>
        <v>0.51575187832910507</v>
      </c>
      <c r="Z173" s="10" t="str">
        <f>'Long-form'!BT174</f>
        <v>n/a</v>
      </c>
      <c r="AA173" s="10" t="str">
        <f>'Long-form'!BU174</f>
        <v>n/a</v>
      </c>
      <c r="AB173" s="10" t="str">
        <f>'Long-form'!BV174</f>
        <v>n/a</v>
      </c>
      <c r="AC173" s="1" t="str">
        <f>'Long-form'!BW174</f>
        <v>n/a</v>
      </c>
      <c r="AD173" s="1">
        <f>'Long-form'!BX174</f>
        <v>0</v>
      </c>
      <c r="AE173" s="1" t="str">
        <f>'Long-form'!BY174</f>
        <v>n/a</v>
      </c>
      <c r="AF173" s="1" t="str">
        <f>'Long-form'!BZ174</f>
        <v>uplift rate is based on the last interglacial sea level position, which is assumed to be equal to today</v>
      </c>
    </row>
    <row r="174" spans="1:32">
      <c r="A174" s="1" t="str">
        <f>'Long-form'!A175</f>
        <v>SLCC172</v>
      </c>
      <c r="B174" s="1" t="str">
        <f>'Long-form'!B175</f>
        <v>Chappell &amp; Polach 1991</v>
      </c>
      <c r="C174" s="1">
        <f>'Long-form'!C175</f>
        <v>13</v>
      </c>
      <c r="D174" s="1" t="str">
        <f>'Long-form'!D175</f>
        <v>Huon Peninsula</v>
      </c>
      <c r="E174" s="10">
        <f>'Long-form'!E175</f>
        <v>-6</v>
      </c>
      <c r="F174" s="10">
        <f>'Long-form'!F175</f>
        <v>147.05000000000001</v>
      </c>
      <c r="G174" s="1">
        <f>'Long-form'!G175</f>
        <v>1</v>
      </c>
      <c r="H174" s="11">
        <f>'Long-form'!H175</f>
        <v>9870</v>
      </c>
      <c r="I174" s="11">
        <f>'Long-form'!I175</f>
        <v>70</v>
      </c>
      <c r="J174" s="11">
        <f>'Long-form'!J175</f>
        <v>11012</v>
      </c>
      <c r="K174" s="11">
        <f>'Long-form'!K175</f>
        <v>11229</v>
      </c>
      <c r="L174" s="11">
        <f>'Long-form'!L175</f>
        <v>10795</v>
      </c>
      <c r="M174" s="10" t="str">
        <f>'Long-form'!Q175</f>
        <v>n/a</v>
      </c>
      <c r="N174" s="10" t="str">
        <f>'Long-form'!R175</f>
        <v>n/a</v>
      </c>
      <c r="O174" s="10">
        <f>'Long-form'!AL175</f>
        <v>-22.6</v>
      </c>
      <c r="P174" s="10">
        <f>'Long-form'!AN175</f>
        <v>0.51088159097779207</v>
      </c>
      <c r="Q174" s="10">
        <f>'Long-form'!AO175</f>
        <v>0.51088159097779207</v>
      </c>
      <c r="R174" s="1">
        <f>'Long-form'!BA175</f>
        <v>-1</v>
      </c>
      <c r="S174" s="1">
        <f>'Long-form'!BB175</f>
        <v>1</v>
      </c>
      <c r="T174" s="1" t="str">
        <f>'Long-form'!BC175</f>
        <v>marine limiting</v>
      </c>
      <c r="U174" s="1" t="str">
        <f>'Long-form'!BD175</f>
        <v>Montipora, reef and forereef corals identified up to genus level in core</v>
      </c>
      <c r="V174" s="1" t="str">
        <f>'Long-form'!BE175</f>
        <v>below MTL</v>
      </c>
      <c r="W174" s="10" t="str">
        <f>'Long-form'!BQ175</f>
        <v>n/a</v>
      </c>
      <c r="X174" s="10">
        <f>'Long-form'!BR175</f>
        <v>0.51575187832910507</v>
      </c>
      <c r="Y174" s="10">
        <f>'Long-form'!BS175</f>
        <v>0.51575187832910507</v>
      </c>
      <c r="Z174" s="10" t="str">
        <f>'Long-form'!BT175</f>
        <v>n/a</v>
      </c>
      <c r="AA174" s="10" t="str">
        <f>'Long-form'!BU175</f>
        <v>n/a</v>
      </c>
      <c r="AB174" s="10" t="str">
        <f>'Long-form'!BV175</f>
        <v>n/a</v>
      </c>
      <c r="AC174" s="1" t="str">
        <f>'Long-form'!BW175</f>
        <v>n/a</v>
      </c>
      <c r="AD174" s="1">
        <f>'Long-form'!BX175</f>
        <v>0</v>
      </c>
      <c r="AE174" s="1" t="str">
        <f>'Long-form'!BY175</f>
        <v>n/a</v>
      </c>
      <c r="AF174" s="1" t="str">
        <f>'Long-form'!BZ175</f>
        <v>uplift rate is based on the last interglacial sea level position, which is assumed to be equal to today</v>
      </c>
    </row>
    <row r="175" spans="1:32">
      <c r="A175" s="1" t="str">
        <f>'Long-form'!A176</f>
        <v>SLCC173</v>
      </c>
      <c r="B175" s="1" t="str">
        <f>'Long-form'!B176</f>
        <v>Chappell &amp; Polach 1991</v>
      </c>
      <c r="C175" s="1">
        <f>'Long-form'!C176</f>
        <v>13</v>
      </c>
      <c r="D175" s="1" t="str">
        <f>'Long-form'!D176</f>
        <v>Huon Peninsula</v>
      </c>
      <c r="E175" s="10">
        <f>'Long-form'!E176</f>
        <v>-6</v>
      </c>
      <c r="F175" s="10">
        <f>'Long-form'!F176</f>
        <v>147.05000000000001</v>
      </c>
      <c r="G175" s="1">
        <f>'Long-form'!G176</f>
        <v>1</v>
      </c>
      <c r="H175" s="11">
        <f>'Long-form'!H176</f>
        <v>9900</v>
      </c>
      <c r="I175" s="11">
        <f>'Long-form'!I176</f>
        <v>90</v>
      </c>
      <c r="J175" s="11">
        <f>'Long-form'!J176</f>
        <v>11032</v>
      </c>
      <c r="K175" s="11">
        <f>'Long-form'!K176</f>
        <v>11296</v>
      </c>
      <c r="L175" s="11">
        <f>'Long-form'!L176</f>
        <v>10768</v>
      </c>
      <c r="M175" s="10" t="str">
        <f>'Long-form'!Q176</f>
        <v>n/a</v>
      </c>
      <c r="N175" s="10" t="str">
        <f>'Long-form'!R176</f>
        <v>n/a</v>
      </c>
      <c r="O175" s="10">
        <f>'Long-form'!AL176</f>
        <v>-24</v>
      </c>
      <c r="P175" s="10">
        <f>'Long-form'!AN176</f>
        <v>0.51088159097779207</v>
      </c>
      <c r="Q175" s="10">
        <f>'Long-form'!AO176</f>
        <v>0.51088159097779207</v>
      </c>
      <c r="R175" s="1">
        <f>'Long-form'!BA176</f>
        <v>-1</v>
      </c>
      <c r="S175" s="1">
        <f>'Long-form'!BB176</f>
        <v>1</v>
      </c>
      <c r="T175" s="1" t="str">
        <f>'Long-form'!BC176</f>
        <v>marine limiting</v>
      </c>
      <c r="U175" s="1" t="str">
        <f>'Long-form'!BD176</f>
        <v>Porites, reef and forereef corals identified up to genus level in core</v>
      </c>
      <c r="V175" s="1" t="str">
        <f>'Long-form'!BE176</f>
        <v>below MTL</v>
      </c>
      <c r="W175" s="10" t="str">
        <f>'Long-form'!BQ176</f>
        <v>n/a</v>
      </c>
      <c r="X175" s="10">
        <f>'Long-form'!BR176</f>
        <v>0.51575187832910507</v>
      </c>
      <c r="Y175" s="10">
        <f>'Long-form'!BS176</f>
        <v>0.51575187832910507</v>
      </c>
      <c r="Z175" s="10" t="str">
        <f>'Long-form'!BT176</f>
        <v>n/a</v>
      </c>
      <c r="AA175" s="10" t="str">
        <f>'Long-form'!BU176</f>
        <v>n/a</v>
      </c>
      <c r="AB175" s="10" t="str">
        <f>'Long-form'!BV176</f>
        <v>n/a</v>
      </c>
      <c r="AC175" s="1" t="str">
        <f>'Long-form'!BW176</f>
        <v>n/a</v>
      </c>
      <c r="AD175" s="1">
        <f>'Long-form'!BX176</f>
        <v>0</v>
      </c>
      <c r="AE175" s="1" t="str">
        <f>'Long-form'!BY176</f>
        <v>n/a</v>
      </c>
      <c r="AF175" s="1" t="str">
        <f>'Long-form'!BZ176</f>
        <v>uplift rate is based on the last interglacial sea level position, which is assumed to be equal to today</v>
      </c>
    </row>
    <row r="176" spans="1:32">
      <c r="A176" s="1" t="str">
        <f>'Long-form'!A177</f>
        <v>SLCC174</v>
      </c>
      <c r="B176" s="1" t="str">
        <f>'Long-form'!B177</f>
        <v>Chappell &amp; Polach 1991</v>
      </c>
      <c r="C176" s="1">
        <f>'Long-form'!C177</f>
        <v>13</v>
      </c>
      <c r="D176" s="1" t="str">
        <f>'Long-form'!D177</f>
        <v>Huon Peninsula</v>
      </c>
      <c r="E176" s="10">
        <f>'Long-form'!E177</f>
        <v>-6</v>
      </c>
      <c r="F176" s="10">
        <f>'Long-form'!F177</f>
        <v>147.05000000000001</v>
      </c>
      <c r="G176" s="1">
        <f>'Long-form'!G177</f>
        <v>1</v>
      </c>
      <c r="H176" s="11">
        <f>'Long-form'!H177</f>
        <v>9880</v>
      </c>
      <c r="I176" s="11">
        <f>'Long-form'!I177</f>
        <v>70</v>
      </c>
      <c r="J176" s="11">
        <f>'Long-form'!J177</f>
        <v>11021</v>
      </c>
      <c r="K176" s="11">
        <f>'Long-form'!K177</f>
        <v>11238</v>
      </c>
      <c r="L176" s="11">
        <f>'Long-form'!L177</f>
        <v>10804</v>
      </c>
      <c r="M176" s="10" t="str">
        <f>'Long-form'!Q177</f>
        <v>n/a</v>
      </c>
      <c r="N176" s="10" t="str">
        <f>'Long-form'!R177</f>
        <v>n/a</v>
      </c>
      <c r="O176" s="10">
        <f>'Long-form'!AL177</f>
        <v>-25.1</v>
      </c>
      <c r="P176" s="10">
        <f>'Long-form'!AN177</f>
        <v>0.51088159097779207</v>
      </c>
      <c r="Q176" s="10">
        <f>'Long-form'!AO177</f>
        <v>0.51088159097779207</v>
      </c>
      <c r="R176" s="1">
        <f>'Long-form'!BA177</f>
        <v>-1</v>
      </c>
      <c r="S176" s="1">
        <f>'Long-form'!BB177</f>
        <v>1</v>
      </c>
      <c r="T176" s="1" t="str">
        <f>'Long-form'!BC177</f>
        <v>marine limiting</v>
      </c>
      <c r="U176" s="1" t="str">
        <f>'Long-form'!BD177</f>
        <v>Porites, reef and forereef corals identified up to genus level in core</v>
      </c>
      <c r="V176" s="1" t="str">
        <f>'Long-form'!BE177</f>
        <v>below MTL</v>
      </c>
      <c r="W176" s="10" t="str">
        <f>'Long-form'!BQ177</f>
        <v>n/a</v>
      </c>
      <c r="X176" s="10">
        <f>'Long-form'!BR177</f>
        <v>0.51575187832910507</v>
      </c>
      <c r="Y176" s="10">
        <f>'Long-form'!BS177</f>
        <v>0.51575187832910507</v>
      </c>
      <c r="Z176" s="10" t="str">
        <f>'Long-form'!BT177</f>
        <v>n/a</v>
      </c>
      <c r="AA176" s="10" t="str">
        <f>'Long-form'!BU177</f>
        <v>n/a</v>
      </c>
      <c r="AB176" s="10" t="str">
        <f>'Long-form'!BV177</f>
        <v>n/a</v>
      </c>
      <c r="AC176" s="1" t="str">
        <f>'Long-form'!BW177</f>
        <v>n/a</v>
      </c>
      <c r="AD176" s="1">
        <f>'Long-form'!BX177</f>
        <v>0</v>
      </c>
      <c r="AE176" s="1" t="str">
        <f>'Long-form'!BY177</f>
        <v>n/a</v>
      </c>
      <c r="AF176" s="1" t="str">
        <f>'Long-form'!BZ177</f>
        <v>uplift rate is based on the last interglacial sea level position, which is assumed to be equal to today</v>
      </c>
    </row>
    <row r="177" spans="1:32">
      <c r="A177" s="1" t="str">
        <f>'Long-form'!A178</f>
        <v>SLCC175</v>
      </c>
      <c r="B177" s="1" t="str">
        <f>'Long-form'!B178</f>
        <v>Chappell &amp; Polach 1991</v>
      </c>
      <c r="C177" s="1">
        <f>'Long-form'!C178</f>
        <v>13</v>
      </c>
      <c r="D177" s="1" t="str">
        <f>'Long-form'!D178</f>
        <v>Huon Peninsula</v>
      </c>
      <c r="E177" s="10">
        <f>'Long-form'!E178</f>
        <v>-6</v>
      </c>
      <c r="F177" s="10">
        <f>'Long-form'!F178</f>
        <v>147.05000000000001</v>
      </c>
      <c r="G177" s="1">
        <f>'Long-form'!G178</f>
        <v>1</v>
      </c>
      <c r="H177" s="11">
        <f>'Long-form'!H178</f>
        <v>9640</v>
      </c>
      <c r="I177" s="11">
        <f>'Long-form'!I178</f>
        <v>80</v>
      </c>
      <c r="J177" s="11">
        <f>'Long-form'!J178</f>
        <v>10804</v>
      </c>
      <c r="K177" s="11">
        <f>'Long-form'!K178</f>
        <v>11060</v>
      </c>
      <c r="L177" s="11">
        <f>'Long-form'!L178</f>
        <v>10548</v>
      </c>
      <c r="M177" s="10" t="str">
        <f>'Long-form'!Q178</f>
        <v>n/a</v>
      </c>
      <c r="N177" s="10" t="str">
        <f>'Long-form'!R178</f>
        <v>n/a</v>
      </c>
      <c r="O177" s="10">
        <f>'Long-form'!AL178</f>
        <v>-26</v>
      </c>
      <c r="P177" s="10">
        <f>'Long-form'!AN178</f>
        <v>0.51088159097779207</v>
      </c>
      <c r="Q177" s="10">
        <f>'Long-form'!AO178</f>
        <v>0.51088159097779207</v>
      </c>
      <c r="R177" s="1">
        <f>'Long-form'!BA178</f>
        <v>-1</v>
      </c>
      <c r="S177" s="1">
        <f>'Long-form'!BB178</f>
        <v>1</v>
      </c>
      <c r="T177" s="1" t="str">
        <f>'Long-form'!BC178</f>
        <v>marine limiting</v>
      </c>
      <c r="U177" s="1" t="str">
        <f>'Long-form'!BD178</f>
        <v>Porites, reef and forereef corals identified up to genus level in core</v>
      </c>
      <c r="V177" s="1" t="str">
        <f>'Long-form'!BE178</f>
        <v>below MTL</v>
      </c>
      <c r="W177" s="10" t="str">
        <f>'Long-form'!BQ178</f>
        <v>n/a</v>
      </c>
      <c r="X177" s="10">
        <f>'Long-form'!BR178</f>
        <v>0.51575187832910507</v>
      </c>
      <c r="Y177" s="10">
        <f>'Long-form'!BS178</f>
        <v>0.51575187832910507</v>
      </c>
      <c r="Z177" s="10" t="str">
        <f>'Long-form'!BT178</f>
        <v>n/a</v>
      </c>
      <c r="AA177" s="10" t="str">
        <f>'Long-form'!BU178</f>
        <v>n/a</v>
      </c>
      <c r="AB177" s="10" t="str">
        <f>'Long-form'!BV178</f>
        <v>n/a</v>
      </c>
      <c r="AC177" s="1" t="str">
        <f>'Long-form'!BW178</f>
        <v>n/a</v>
      </c>
      <c r="AD177" s="1">
        <f>'Long-form'!BX178</f>
        <v>0</v>
      </c>
      <c r="AE177" s="1" t="str">
        <f>'Long-form'!BY178</f>
        <v>n/a</v>
      </c>
      <c r="AF177" s="1" t="str">
        <f>'Long-form'!BZ178</f>
        <v>uplift rate is based on the last interglacial sea level position, which is assumed to be equal to today</v>
      </c>
    </row>
    <row r="178" spans="1:32">
      <c r="A178" s="1" t="str">
        <f>'Long-form'!A179</f>
        <v>SLCC176</v>
      </c>
      <c r="B178" s="1" t="str">
        <f>'Long-form'!B179</f>
        <v>Chappell &amp; Polach 1991</v>
      </c>
      <c r="C178" s="1">
        <f>'Long-form'!C179</f>
        <v>13</v>
      </c>
      <c r="D178" s="1" t="str">
        <f>'Long-form'!D179</f>
        <v>Huon Peninsula</v>
      </c>
      <c r="E178" s="10">
        <f>'Long-form'!E179</f>
        <v>-6</v>
      </c>
      <c r="F178" s="10">
        <f>'Long-form'!F179</f>
        <v>147.05000000000001</v>
      </c>
      <c r="G178" s="1">
        <f>'Long-form'!G179</f>
        <v>1</v>
      </c>
      <c r="H178" s="11">
        <f>'Long-form'!H179</f>
        <v>10100</v>
      </c>
      <c r="I178" s="11">
        <f>'Long-form'!I179</f>
        <v>70</v>
      </c>
      <c r="J178" s="11">
        <f>'Long-form'!J179</f>
        <v>11424</v>
      </c>
      <c r="K178" s="11">
        <f>'Long-form'!K179</f>
        <v>11721</v>
      </c>
      <c r="L178" s="11">
        <f>'Long-form'!L179</f>
        <v>11127</v>
      </c>
      <c r="M178" s="10" t="str">
        <f>'Long-form'!Q179</f>
        <v>n/a</v>
      </c>
      <c r="N178" s="10" t="str">
        <f>'Long-form'!R179</f>
        <v>n/a</v>
      </c>
      <c r="O178" s="10">
        <f>'Long-form'!AL179</f>
        <v>-28.799999999999997</v>
      </c>
      <c r="P178" s="10">
        <f>'Long-form'!AN179</f>
        <v>0.51088159097779207</v>
      </c>
      <c r="Q178" s="10">
        <f>'Long-form'!AO179</f>
        <v>0.51088159097779207</v>
      </c>
      <c r="R178" s="1">
        <f>'Long-form'!BA179</f>
        <v>-1</v>
      </c>
      <c r="S178" s="1">
        <f>'Long-form'!BB179</f>
        <v>1</v>
      </c>
      <c r="T178" s="1" t="str">
        <f>'Long-form'!BC179</f>
        <v>marine limiting</v>
      </c>
      <c r="U178" s="1" t="str">
        <f>'Long-form'!BD179</f>
        <v>Porites, reef and forereef corals identified up to genus level in core</v>
      </c>
      <c r="V178" s="1" t="str">
        <f>'Long-form'!BE179</f>
        <v>below MTL</v>
      </c>
      <c r="W178" s="10" t="str">
        <f>'Long-form'!BQ179</f>
        <v>n/a</v>
      </c>
      <c r="X178" s="10">
        <f>'Long-form'!BR179</f>
        <v>0.51575187832910507</v>
      </c>
      <c r="Y178" s="10">
        <f>'Long-form'!BS179</f>
        <v>0.51575187832910507</v>
      </c>
      <c r="Z178" s="10" t="str">
        <f>'Long-form'!BT179</f>
        <v>n/a</v>
      </c>
      <c r="AA178" s="10" t="str">
        <f>'Long-form'!BU179</f>
        <v>n/a</v>
      </c>
      <c r="AB178" s="10" t="str">
        <f>'Long-form'!BV179</f>
        <v>n/a</v>
      </c>
      <c r="AC178" s="1" t="str">
        <f>'Long-form'!BW179</f>
        <v>n/a</v>
      </c>
      <c r="AD178" s="1">
        <f>'Long-form'!BX179</f>
        <v>0</v>
      </c>
      <c r="AE178" s="1" t="str">
        <f>'Long-form'!BY179</f>
        <v>n/a</v>
      </c>
      <c r="AF178" s="1" t="str">
        <f>'Long-form'!BZ179</f>
        <v>uplift rate is based on the last interglacial sea level position, which is assumed to be equal to today</v>
      </c>
    </row>
    <row r="179" spans="1:32">
      <c r="A179" s="1" t="str">
        <f>'Long-form'!A180</f>
        <v>SLCC177</v>
      </c>
      <c r="B179" s="1" t="str">
        <f>'Long-form'!B180</f>
        <v>Chappell &amp; Polach 1991</v>
      </c>
      <c r="C179" s="1">
        <f>'Long-form'!C180</f>
        <v>13</v>
      </c>
      <c r="D179" s="1" t="str">
        <f>'Long-form'!D180</f>
        <v>Huon Peninsula</v>
      </c>
      <c r="E179" s="10">
        <f>'Long-form'!E180</f>
        <v>-6</v>
      </c>
      <c r="F179" s="10">
        <f>'Long-form'!F180</f>
        <v>147.05000000000001</v>
      </c>
      <c r="G179" s="1">
        <f>'Long-form'!G180</f>
        <v>1</v>
      </c>
      <c r="H179" s="11">
        <f>'Long-form'!H180</f>
        <v>10260</v>
      </c>
      <c r="I179" s="11">
        <f>'Long-form'!I180</f>
        <v>80</v>
      </c>
      <c r="J179" s="11">
        <f>'Long-form'!J180</f>
        <v>11610.5</v>
      </c>
      <c r="K179" s="11">
        <f>'Long-form'!K180</f>
        <v>11969</v>
      </c>
      <c r="L179" s="11">
        <f>'Long-form'!L180</f>
        <v>11252</v>
      </c>
      <c r="M179" s="10" t="str">
        <f>'Long-form'!Q180</f>
        <v>n/a</v>
      </c>
      <c r="N179" s="10" t="str">
        <f>'Long-form'!R180</f>
        <v>n/a</v>
      </c>
      <c r="O179" s="10">
        <f>'Long-form'!AL180</f>
        <v>-30.4</v>
      </c>
      <c r="P179" s="10">
        <f>'Long-form'!AN180</f>
        <v>0.51088159097779207</v>
      </c>
      <c r="Q179" s="10">
        <f>'Long-form'!AO180</f>
        <v>0.51088159097779207</v>
      </c>
      <c r="R179" s="1">
        <f>'Long-form'!BA180</f>
        <v>-1</v>
      </c>
      <c r="S179" s="1">
        <f>'Long-form'!BB180</f>
        <v>1</v>
      </c>
      <c r="T179" s="1" t="str">
        <f>'Long-form'!BC180</f>
        <v>marine limiting</v>
      </c>
      <c r="U179" s="1" t="str">
        <f>'Long-form'!BD180</f>
        <v>Porites, reef and forereef corals identified up to genus level in core</v>
      </c>
      <c r="V179" s="1" t="str">
        <f>'Long-form'!BE180</f>
        <v>below MTL</v>
      </c>
      <c r="W179" s="10" t="str">
        <f>'Long-form'!BQ180</f>
        <v>n/a</v>
      </c>
      <c r="X179" s="10">
        <f>'Long-form'!BR180</f>
        <v>0.51575187832910507</v>
      </c>
      <c r="Y179" s="10">
        <f>'Long-form'!BS180</f>
        <v>0.51575187832910507</v>
      </c>
      <c r="Z179" s="10" t="str">
        <f>'Long-form'!BT180</f>
        <v>n/a</v>
      </c>
      <c r="AA179" s="10" t="str">
        <f>'Long-form'!BU180</f>
        <v>n/a</v>
      </c>
      <c r="AB179" s="10" t="str">
        <f>'Long-form'!BV180</f>
        <v>n/a</v>
      </c>
      <c r="AC179" s="1" t="str">
        <f>'Long-form'!BW180</f>
        <v>n/a</v>
      </c>
      <c r="AD179" s="1">
        <f>'Long-form'!BX180</f>
        <v>0</v>
      </c>
      <c r="AE179" s="1" t="str">
        <f>'Long-form'!BY180</f>
        <v>n/a</v>
      </c>
      <c r="AF179" s="1" t="str">
        <f>'Long-form'!BZ180</f>
        <v>uplift rate is based on the last interglacial sea level position, which is assumed to be equal to today</v>
      </c>
    </row>
    <row r="180" spans="1:32">
      <c r="A180" s="1" t="str">
        <f>'Long-form'!A181</f>
        <v>SLCC178</v>
      </c>
      <c r="B180" s="1" t="str">
        <f>'Long-form'!B181</f>
        <v>Chappell &amp; Polach 1991</v>
      </c>
      <c r="C180" s="1">
        <f>'Long-form'!C181</f>
        <v>13</v>
      </c>
      <c r="D180" s="1" t="str">
        <f>'Long-form'!D181</f>
        <v>Huon Peninsula</v>
      </c>
      <c r="E180" s="10">
        <f>'Long-form'!E181</f>
        <v>-6</v>
      </c>
      <c r="F180" s="10">
        <f>'Long-form'!F181</f>
        <v>147.05000000000001</v>
      </c>
      <c r="G180" s="1">
        <f>'Long-form'!G181</f>
        <v>1</v>
      </c>
      <c r="H180" s="11">
        <f>'Long-form'!H181</f>
        <v>10350</v>
      </c>
      <c r="I180" s="11">
        <f>'Long-form'!I181</f>
        <v>90</v>
      </c>
      <c r="J180" s="11">
        <f>'Long-form'!J181</f>
        <v>11739.5</v>
      </c>
      <c r="K180" s="11">
        <f>'Long-form'!K181</f>
        <v>12181</v>
      </c>
      <c r="L180" s="11">
        <f>'Long-form'!L181</f>
        <v>11298</v>
      </c>
      <c r="M180" s="10" t="str">
        <f>'Long-form'!Q181</f>
        <v>n/a</v>
      </c>
      <c r="N180" s="10" t="str">
        <f>'Long-form'!R181</f>
        <v>n/a</v>
      </c>
      <c r="O180" s="10">
        <f>'Long-form'!AL181</f>
        <v>-31.799999999999997</v>
      </c>
      <c r="P180" s="10">
        <f>'Long-form'!AN181</f>
        <v>0.51088159097779207</v>
      </c>
      <c r="Q180" s="10">
        <f>'Long-form'!AO181</f>
        <v>0.51088159097779207</v>
      </c>
      <c r="R180" s="1">
        <f>'Long-form'!BA181</f>
        <v>-1</v>
      </c>
      <c r="S180" s="1">
        <f>'Long-form'!BB181</f>
        <v>1</v>
      </c>
      <c r="T180" s="1" t="str">
        <f>'Long-form'!BC181</f>
        <v>marine limiting</v>
      </c>
      <c r="U180" s="1" t="str">
        <f>'Long-form'!BD181</f>
        <v>Porites, reef and forereef corals identified up to genus level in core</v>
      </c>
      <c r="V180" s="1" t="str">
        <f>'Long-form'!BE181</f>
        <v>below MTL</v>
      </c>
      <c r="W180" s="10" t="str">
        <f>'Long-form'!BQ181</f>
        <v>n/a</v>
      </c>
      <c r="X180" s="10">
        <f>'Long-form'!BR181</f>
        <v>0.51575187832910507</v>
      </c>
      <c r="Y180" s="10">
        <f>'Long-form'!BS181</f>
        <v>0.51575187832910507</v>
      </c>
      <c r="Z180" s="10" t="str">
        <f>'Long-form'!BT181</f>
        <v>n/a</v>
      </c>
      <c r="AA180" s="10" t="str">
        <f>'Long-form'!BU181</f>
        <v>n/a</v>
      </c>
      <c r="AB180" s="10" t="str">
        <f>'Long-form'!BV181</f>
        <v>n/a</v>
      </c>
      <c r="AC180" s="1" t="str">
        <f>'Long-form'!BW181</f>
        <v>n/a</v>
      </c>
      <c r="AD180" s="1">
        <f>'Long-form'!BX181</f>
        <v>0</v>
      </c>
      <c r="AE180" s="1" t="str">
        <f>'Long-form'!BY181</f>
        <v>n/a</v>
      </c>
      <c r="AF180" s="1" t="str">
        <f>'Long-form'!BZ181</f>
        <v>uplift rate is based on the last interglacial sea level position, which is assumed to be equal to today</v>
      </c>
    </row>
    <row r="181" spans="1:32">
      <c r="A181" s="1" t="str">
        <f>'Long-form'!A182</f>
        <v>SLCC179</v>
      </c>
      <c r="B181" s="1" t="str">
        <f>'Long-form'!B182</f>
        <v>Chappell &amp; Polach 1991</v>
      </c>
      <c r="C181" s="1">
        <f>'Long-form'!C182</f>
        <v>13</v>
      </c>
      <c r="D181" s="1" t="str">
        <f>'Long-form'!D182</f>
        <v>Huon Peninsula</v>
      </c>
      <c r="E181" s="10">
        <f>'Long-form'!E182</f>
        <v>-6</v>
      </c>
      <c r="F181" s="10">
        <f>'Long-form'!F182</f>
        <v>147.05000000000001</v>
      </c>
      <c r="G181" s="1">
        <f>'Long-form'!G182</f>
        <v>1</v>
      </c>
      <c r="H181" s="11">
        <f>'Long-form'!H182</f>
        <v>11130</v>
      </c>
      <c r="I181" s="11">
        <f>'Long-form'!I182</f>
        <v>80</v>
      </c>
      <c r="J181" s="11">
        <f>'Long-form'!J182</f>
        <v>12822.5</v>
      </c>
      <c r="K181" s="11">
        <f>'Long-form'!K182</f>
        <v>13021</v>
      </c>
      <c r="L181" s="11">
        <f>'Long-form'!L182</f>
        <v>12624</v>
      </c>
      <c r="M181" s="10" t="str">
        <f>'Long-form'!Q182</f>
        <v>n/a</v>
      </c>
      <c r="N181" s="10" t="str">
        <f>'Long-form'!R182</f>
        <v>n/a</v>
      </c>
      <c r="O181" s="10">
        <f>'Long-form'!AL182</f>
        <v>-34.5</v>
      </c>
      <c r="P181" s="10">
        <f>'Long-form'!AN182</f>
        <v>0.51088159097779207</v>
      </c>
      <c r="Q181" s="10">
        <f>'Long-form'!AO182</f>
        <v>0.51088159097779207</v>
      </c>
      <c r="R181" s="1">
        <f>'Long-form'!BA182</f>
        <v>-1</v>
      </c>
      <c r="S181" s="1">
        <f>'Long-form'!BB182</f>
        <v>1</v>
      </c>
      <c r="T181" s="1" t="str">
        <f>'Long-form'!BC182</f>
        <v>marine limiting</v>
      </c>
      <c r="U181" s="1" t="str">
        <f>'Long-form'!BD182</f>
        <v>Acropora, reef and forereef corals identified up to genus level in core</v>
      </c>
      <c r="V181" s="1" t="str">
        <f>'Long-form'!BE182</f>
        <v>below MTL</v>
      </c>
      <c r="W181" s="10" t="str">
        <f>'Long-form'!BQ182</f>
        <v>n/a</v>
      </c>
      <c r="X181" s="10">
        <f>'Long-form'!BR182</f>
        <v>0.51575187832910507</v>
      </c>
      <c r="Y181" s="10">
        <f>'Long-form'!BS182</f>
        <v>0.51575187832910507</v>
      </c>
      <c r="Z181" s="10" t="str">
        <f>'Long-form'!BT182</f>
        <v>n/a</v>
      </c>
      <c r="AA181" s="10" t="str">
        <f>'Long-form'!BU182</f>
        <v>n/a</v>
      </c>
      <c r="AB181" s="10" t="str">
        <f>'Long-form'!BV182</f>
        <v>n/a</v>
      </c>
      <c r="AC181" s="1" t="str">
        <f>'Long-form'!BW182</f>
        <v>n/a</v>
      </c>
      <c r="AD181" s="1">
        <f>'Long-form'!BX182</f>
        <v>0</v>
      </c>
      <c r="AE181" s="1" t="str">
        <f>'Long-form'!BY182</f>
        <v>n/a</v>
      </c>
      <c r="AF181" s="1" t="str">
        <f>'Long-form'!BZ182</f>
        <v>uplift rate is based on the last interglacial sea level position, which is assumed to be equal to today</v>
      </c>
    </row>
    <row r="182" spans="1:32">
      <c r="A182" s="1" t="str">
        <f>'Long-form'!A183</f>
        <v>SLCC180</v>
      </c>
      <c r="B182" s="1" t="str">
        <f>'Long-form'!B183</f>
        <v>Chappell &amp; Polach 1991</v>
      </c>
      <c r="C182" s="1">
        <f>'Long-form'!C183</f>
        <v>13</v>
      </c>
      <c r="D182" s="1" t="str">
        <f>'Long-form'!D183</f>
        <v>Huon Peninsula</v>
      </c>
      <c r="E182" s="10">
        <f>'Long-form'!E183</f>
        <v>-6</v>
      </c>
      <c r="F182" s="10">
        <f>'Long-form'!F183</f>
        <v>147.05000000000001</v>
      </c>
      <c r="G182" s="1">
        <f>'Long-form'!G183</f>
        <v>1</v>
      </c>
      <c r="H182" s="11">
        <f>'Long-form'!H183</f>
        <v>10820</v>
      </c>
      <c r="I182" s="11">
        <f>'Long-form'!I183</f>
        <v>70</v>
      </c>
      <c r="J182" s="11">
        <f>'Long-form'!J183</f>
        <v>12505</v>
      </c>
      <c r="K182" s="11">
        <f>'Long-form'!K183</f>
        <v>12722</v>
      </c>
      <c r="L182" s="11">
        <f>'Long-form'!L183</f>
        <v>12288</v>
      </c>
      <c r="M182" s="10" t="str">
        <f>'Long-form'!Q183</f>
        <v>n/a</v>
      </c>
      <c r="N182" s="10" t="str">
        <f>'Long-form'!R183</f>
        <v>n/a</v>
      </c>
      <c r="O182" s="10">
        <f>'Long-form'!AL183</f>
        <v>-34.700000000000003</v>
      </c>
      <c r="P182" s="10">
        <f>'Long-form'!AN183</f>
        <v>0.51088159097779207</v>
      </c>
      <c r="Q182" s="10">
        <f>'Long-form'!AO183</f>
        <v>0.51088159097779207</v>
      </c>
      <c r="R182" s="1">
        <f>'Long-form'!BA183</f>
        <v>-1</v>
      </c>
      <c r="S182" s="1">
        <f>'Long-form'!BB183</f>
        <v>1</v>
      </c>
      <c r="T182" s="1" t="str">
        <f>'Long-form'!BC183</f>
        <v>marine limiting</v>
      </c>
      <c r="U182" s="1" t="str">
        <f>'Long-form'!BD183</f>
        <v>Montipora, reef and forereef corals identified up to genus level in core</v>
      </c>
      <c r="V182" s="1" t="str">
        <f>'Long-form'!BE183</f>
        <v>below MTL</v>
      </c>
      <c r="W182" s="10" t="str">
        <f>'Long-form'!BQ183</f>
        <v>n/a</v>
      </c>
      <c r="X182" s="10">
        <f>'Long-form'!BR183</f>
        <v>0.51575187832910507</v>
      </c>
      <c r="Y182" s="10">
        <f>'Long-form'!BS183</f>
        <v>0.51575187832910507</v>
      </c>
      <c r="Z182" s="10" t="str">
        <f>'Long-form'!BT183</f>
        <v>n/a</v>
      </c>
      <c r="AA182" s="10" t="str">
        <f>'Long-form'!BU183</f>
        <v>n/a</v>
      </c>
      <c r="AB182" s="10" t="str">
        <f>'Long-form'!BV183</f>
        <v>n/a</v>
      </c>
      <c r="AC182" s="1" t="str">
        <f>'Long-form'!BW183</f>
        <v>n/a</v>
      </c>
      <c r="AD182" s="1">
        <f>'Long-form'!BX183</f>
        <v>0</v>
      </c>
      <c r="AE182" s="1" t="str">
        <f>'Long-form'!BY183</f>
        <v>n/a</v>
      </c>
      <c r="AF182" s="1" t="str">
        <f>'Long-form'!BZ183</f>
        <v>uplift rate is based on the last interglacial sea level position, which is assumed to be equal to today</v>
      </c>
    </row>
    <row r="183" spans="1:32">
      <c r="A183" s="1" t="str">
        <f>'Long-form'!A184</f>
        <v>SLCC181</v>
      </c>
      <c r="B183" s="1" t="str">
        <f>'Long-form'!B184</f>
        <v>Chappell &amp; Polach 1991</v>
      </c>
      <c r="C183" s="1">
        <f>'Long-form'!C184</f>
        <v>13</v>
      </c>
      <c r="D183" s="1" t="str">
        <f>'Long-form'!D184</f>
        <v>Huon Peninsula</v>
      </c>
      <c r="E183" s="10">
        <f>'Long-form'!E184</f>
        <v>-6</v>
      </c>
      <c r="F183" s="10">
        <f>'Long-form'!F184</f>
        <v>147.05000000000001</v>
      </c>
      <c r="G183" s="1">
        <f>'Long-form'!G184</f>
        <v>1</v>
      </c>
      <c r="H183" s="11">
        <f>'Long-form'!H184</f>
        <v>10840</v>
      </c>
      <c r="I183" s="11">
        <f>'Long-form'!I184</f>
        <v>80</v>
      </c>
      <c r="J183" s="11">
        <f>'Long-form'!J184</f>
        <v>12517.5</v>
      </c>
      <c r="K183" s="11">
        <f>'Long-form'!K184</f>
        <v>12749</v>
      </c>
      <c r="L183" s="11">
        <f>'Long-form'!L184</f>
        <v>12286</v>
      </c>
      <c r="M183" s="10" t="str">
        <f>'Long-form'!Q184</f>
        <v>n/a</v>
      </c>
      <c r="N183" s="10" t="str">
        <f>'Long-form'!R184</f>
        <v>n/a</v>
      </c>
      <c r="O183" s="10">
        <f>'Long-form'!AL184</f>
        <v>-37.200000000000003</v>
      </c>
      <c r="P183" s="10">
        <f>'Long-form'!AN184</f>
        <v>0.51088159097779207</v>
      </c>
      <c r="Q183" s="10">
        <f>'Long-form'!AO184</f>
        <v>0.51088159097779207</v>
      </c>
      <c r="R183" s="1">
        <f>'Long-form'!BA184</f>
        <v>-1</v>
      </c>
      <c r="S183" s="1">
        <f>'Long-form'!BB184</f>
        <v>1</v>
      </c>
      <c r="T183" s="1" t="str">
        <f>'Long-form'!BC184</f>
        <v>marine limiting</v>
      </c>
      <c r="U183" s="1" t="str">
        <f>'Long-form'!BD184</f>
        <v>Porites, reef and forereef corals identified up to genus level in core</v>
      </c>
      <c r="V183" s="1" t="str">
        <f>'Long-form'!BE184</f>
        <v>below MTL</v>
      </c>
      <c r="W183" s="10" t="str">
        <f>'Long-form'!BQ184</f>
        <v>n/a</v>
      </c>
      <c r="X183" s="10">
        <f>'Long-form'!BR184</f>
        <v>0.51575187832910507</v>
      </c>
      <c r="Y183" s="10">
        <f>'Long-form'!BS184</f>
        <v>0.51575187832910507</v>
      </c>
      <c r="Z183" s="10" t="str">
        <f>'Long-form'!BT184</f>
        <v>n/a</v>
      </c>
      <c r="AA183" s="10" t="str">
        <f>'Long-form'!BU184</f>
        <v>n/a</v>
      </c>
      <c r="AB183" s="10" t="str">
        <f>'Long-form'!BV184</f>
        <v>n/a</v>
      </c>
      <c r="AC183" s="1" t="str">
        <f>'Long-form'!BW184</f>
        <v>n/a</v>
      </c>
      <c r="AD183" s="1">
        <f>'Long-form'!BX184</f>
        <v>0</v>
      </c>
      <c r="AE183" s="1" t="str">
        <f>'Long-form'!BY184</f>
        <v>n/a</v>
      </c>
      <c r="AF183" s="1" t="str">
        <f>'Long-form'!BZ184</f>
        <v>uplift rate is based on the last interglacial sea level position, which is assumed to be equal to today</v>
      </c>
    </row>
    <row r="184" spans="1:32">
      <c r="A184" s="1" t="str">
        <f>'Long-form'!A185</f>
        <v>SLCC182</v>
      </c>
      <c r="B184" s="1" t="str">
        <f>'Long-form'!B185</f>
        <v>Chappell &amp; Polach 1991</v>
      </c>
      <c r="C184" s="1">
        <f>'Long-form'!C185</f>
        <v>13</v>
      </c>
      <c r="D184" s="1" t="str">
        <f>'Long-form'!D185</f>
        <v>Huon Peninsula</v>
      </c>
      <c r="E184" s="10">
        <f>'Long-form'!E185</f>
        <v>-6</v>
      </c>
      <c r="F184" s="10">
        <f>'Long-form'!F185</f>
        <v>147.05000000000001</v>
      </c>
      <c r="G184" s="1">
        <f>'Long-form'!G185</f>
        <v>1</v>
      </c>
      <c r="H184" s="11">
        <f>'Long-form'!H185</f>
        <v>11110</v>
      </c>
      <c r="I184" s="11">
        <f>'Long-form'!I185</f>
        <v>90</v>
      </c>
      <c r="J184" s="11">
        <f>'Long-form'!J185</f>
        <v>12809.5</v>
      </c>
      <c r="K184" s="11">
        <f>'Long-form'!K185</f>
        <v>13016</v>
      </c>
      <c r="L184" s="11">
        <f>'Long-form'!L185</f>
        <v>12603</v>
      </c>
      <c r="M184" s="10" t="str">
        <f>'Long-form'!Q185</f>
        <v>n/a</v>
      </c>
      <c r="N184" s="10" t="str">
        <f>'Long-form'!R185</f>
        <v>n/a</v>
      </c>
      <c r="O184" s="10">
        <f>'Long-form'!AL185</f>
        <v>-42</v>
      </c>
      <c r="P184" s="10">
        <f>'Long-form'!AN185</f>
        <v>0.51088159097779207</v>
      </c>
      <c r="Q184" s="10">
        <f>'Long-form'!AO185</f>
        <v>0.51088159097779207</v>
      </c>
      <c r="R184" s="1">
        <f>'Long-form'!BA185</f>
        <v>-1</v>
      </c>
      <c r="S184" s="1">
        <f>'Long-form'!BB185</f>
        <v>1</v>
      </c>
      <c r="T184" s="1" t="str">
        <f>'Long-form'!BC185</f>
        <v>marine limiting</v>
      </c>
      <c r="U184" s="1" t="str">
        <f>'Long-form'!BD185</f>
        <v>Poillopora, reef and forereef corals identified up to genus level in core</v>
      </c>
      <c r="V184" s="1" t="str">
        <f>'Long-form'!BE185</f>
        <v>below MTL</v>
      </c>
      <c r="W184" s="10" t="str">
        <f>'Long-form'!BQ185</f>
        <v>n/a</v>
      </c>
      <c r="X184" s="10">
        <f>'Long-form'!BR185</f>
        <v>0.51575187832910507</v>
      </c>
      <c r="Y184" s="10">
        <f>'Long-form'!BS185</f>
        <v>0.51575187832910507</v>
      </c>
      <c r="Z184" s="10" t="str">
        <f>'Long-form'!BT185</f>
        <v>n/a</v>
      </c>
      <c r="AA184" s="10" t="str">
        <f>'Long-form'!BU185</f>
        <v>n/a</v>
      </c>
      <c r="AB184" s="10" t="str">
        <f>'Long-form'!BV185</f>
        <v>n/a</v>
      </c>
      <c r="AC184" s="1" t="str">
        <f>'Long-form'!BW185</f>
        <v>n/a</v>
      </c>
      <c r="AD184" s="1">
        <f>'Long-form'!BX185</f>
        <v>0</v>
      </c>
      <c r="AE184" s="1" t="str">
        <f>'Long-form'!BY185</f>
        <v>n/a</v>
      </c>
      <c r="AF184" s="1" t="str">
        <f>'Long-form'!BZ185</f>
        <v>uplift rate is based on the last interglacial sea level position, which is assumed to be equal to today</v>
      </c>
    </row>
    <row r="185" spans="1:32">
      <c r="A185" s="1" t="str">
        <f>'Long-form'!A186</f>
        <v>SLCC183</v>
      </c>
      <c r="B185" s="1" t="str">
        <f>'Long-form'!B186</f>
        <v>Chappell &amp; Polach 1991</v>
      </c>
      <c r="C185" s="1">
        <f>'Long-form'!C186</f>
        <v>13</v>
      </c>
      <c r="D185" s="1" t="str">
        <f>'Long-form'!D186</f>
        <v>Huon Peninsula</v>
      </c>
      <c r="E185" s="10">
        <f>'Long-form'!E186</f>
        <v>-6</v>
      </c>
      <c r="F185" s="10">
        <f>'Long-form'!F186</f>
        <v>147.05000000000001</v>
      </c>
      <c r="G185" s="1">
        <f>'Long-form'!G186</f>
        <v>1</v>
      </c>
      <c r="H185" s="11">
        <f>'Long-form'!H186</f>
        <v>11480</v>
      </c>
      <c r="I185" s="11">
        <f>'Long-form'!I186</f>
        <v>90</v>
      </c>
      <c r="J185" s="11">
        <f>'Long-form'!J186</f>
        <v>13133.5</v>
      </c>
      <c r="K185" s="11">
        <f>'Long-form'!K186</f>
        <v>13363</v>
      </c>
      <c r="L185" s="11">
        <f>'Long-form'!L186</f>
        <v>12904</v>
      </c>
      <c r="M185" s="10" t="str">
        <f>'Long-form'!Q186</f>
        <v>n/a</v>
      </c>
      <c r="N185" s="10" t="str">
        <f>'Long-form'!R186</f>
        <v>n/a</v>
      </c>
      <c r="O185" s="10">
        <f>'Long-form'!AL186</f>
        <v>-43.4</v>
      </c>
      <c r="P185" s="10">
        <f>'Long-form'!AN186</f>
        <v>0.51088159097779207</v>
      </c>
      <c r="Q185" s="10">
        <f>'Long-form'!AO186</f>
        <v>0.51088159097779207</v>
      </c>
      <c r="R185" s="1">
        <f>'Long-form'!BA186</f>
        <v>-1</v>
      </c>
      <c r="S185" s="1">
        <f>'Long-form'!BB186</f>
        <v>1</v>
      </c>
      <c r="T185" s="1" t="str">
        <f>'Long-form'!BC186</f>
        <v>marine limiting</v>
      </c>
      <c r="U185" s="1" t="str">
        <f>'Long-form'!BD186</f>
        <v>Montipora, reef and forereef corals identified up to genus level in core</v>
      </c>
      <c r="V185" s="1" t="str">
        <f>'Long-form'!BE186</f>
        <v>below MTL</v>
      </c>
      <c r="W185" s="10" t="str">
        <f>'Long-form'!BQ186</f>
        <v>n/a</v>
      </c>
      <c r="X185" s="10">
        <f>'Long-form'!BR186</f>
        <v>0.51575187832910507</v>
      </c>
      <c r="Y185" s="10">
        <f>'Long-form'!BS186</f>
        <v>0.51575187832910507</v>
      </c>
      <c r="Z185" s="10" t="str">
        <f>'Long-form'!BT186</f>
        <v>n/a</v>
      </c>
      <c r="AA185" s="10" t="str">
        <f>'Long-form'!BU186</f>
        <v>n/a</v>
      </c>
      <c r="AB185" s="10" t="str">
        <f>'Long-form'!BV186</f>
        <v>n/a</v>
      </c>
      <c r="AC185" s="1" t="str">
        <f>'Long-form'!BW186</f>
        <v>n/a</v>
      </c>
      <c r="AD185" s="1">
        <f>'Long-form'!BX186</f>
        <v>0</v>
      </c>
      <c r="AE185" s="1" t="str">
        <f>'Long-form'!BY186</f>
        <v>n/a</v>
      </c>
      <c r="AF185" s="1" t="str">
        <f>'Long-form'!BZ186</f>
        <v>uplift rate is based on the last interglacial sea level position, which is assumed to be equal to today</v>
      </c>
    </row>
    <row r="186" spans="1:32">
      <c r="A186" s="1" t="str">
        <f>'Long-form'!A187</f>
        <v>SLCC184</v>
      </c>
      <c r="B186" s="1" t="str">
        <f>'Long-form'!B187</f>
        <v>Scoffin &amp; Le Tissier 1998</v>
      </c>
      <c r="C186" s="1">
        <f>'Long-form'!C187</f>
        <v>8</v>
      </c>
      <c r="D186" s="1" t="str">
        <f>'Long-form'!D187</f>
        <v>Ko Taphao Yai reef flat</v>
      </c>
      <c r="E186" s="10">
        <f>'Long-form'!E187</f>
        <v>7.75</v>
      </c>
      <c r="F186" s="10">
        <f>'Long-form'!F187</f>
        <v>98.416667000000004</v>
      </c>
      <c r="G186" s="1">
        <f>'Long-form'!G187</f>
        <v>1</v>
      </c>
      <c r="H186" s="11">
        <f>'Long-form'!H187</f>
        <v>6335</v>
      </c>
      <c r="I186" s="11">
        <f>'Long-form'!I187</f>
        <v>75.822160349069449</v>
      </c>
      <c r="J186" s="11">
        <f>'Long-form'!J187</f>
        <v>6853</v>
      </c>
      <c r="K186" s="11">
        <f>'Long-form'!K187</f>
        <v>7117</v>
      </c>
      <c r="L186" s="11">
        <f>'Long-form'!L187</f>
        <v>6589</v>
      </c>
      <c r="M186" s="10" t="str">
        <f>'Long-form'!Q187</f>
        <v>n/a</v>
      </c>
      <c r="N186" s="10" t="str">
        <f>'Long-form'!R187</f>
        <v>n/a</v>
      </c>
      <c r="O186" s="10">
        <f>'Long-form'!AL187</f>
        <v>0.18639522573030998</v>
      </c>
      <c r="P186" s="10">
        <f>'Long-form'!AN187</f>
        <v>0.51088159097779207</v>
      </c>
      <c r="Q186" s="10">
        <f>'Long-form'!AO187</f>
        <v>0.51088159097779207</v>
      </c>
      <c r="R186" s="1">
        <f>'Long-form'!BA187</f>
        <v>-1</v>
      </c>
      <c r="S186" s="1">
        <f>'Long-form'!BB187</f>
        <v>1</v>
      </c>
      <c r="T186" s="1" t="str">
        <f>'Long-form'!BC187</f>
        <v>marine limiting</v>
      </c>
      <c r="U186" s="1" t="str">
        <f>'Long-form'!BD187</f>
        <v>Porites lutea, large in-situ massive fossil corals, reef-front corals</v>
      </c>
      <c r="V186" s="1" t="str">
        <f>'Long-form'!BE187</f>
        <v>below MTL</v>
      </c>
      <c r="W186" s="10" t="str">
        <f>'Long-form'!BQ187</f>
        <v>n/a</v>
      </c>
      <c r="X186" s="10">
        <f>'Long-form'!BR187</f>
        <v>0.51575187832910507</v>
      </c>
      <c r="Y186" s="10">
        <f>'Long-form'!BS187</f>
        <v>0.51575187832910507</v>
      </c>
      <c r="Z186" s="10" t="str">
        <f>'Long-form'!BT187</f>
        <v>n/a</v>
      </c>
      <c r="AA186" s="10" t="str">
        <f>'Long-form'!BU187</f>
        <v>n/a</v>
      </c>
      <c r="AB186" s="10" t="str">
        <f>'Long-form'!BV187</f>
        <v>n/a</v>
      </c>
      <c r="AC186" s="1" t="str">
        <f>'Long-form'!BW187</f>
        <v>n/a</v>
      </c>
      <c r="AD186" s="1">
        <f>'Long-form'!BX187</f>
        <v>0</v>
      </c>
      <c r="AE186" s="1" t="str">
        <f>'Long-form'!BY187</f>
        <v>n/a</v>
      </c>
      <c r="AF186" s="1" t="str">
        <f>'Long-form'!BZ187</f>
        <v>n/a</v>
      </c>
    </row>
    <row r="187" spans="1:32">
      <c r="A187" s="1" t="str">
        <f>'Long-form'!A188</f>
        <v>SLCC185</v>
      </c>
      <c r="B187" s="1" t="str">
        <f>'Long-form'!B188</f>
        <v>Scoffin &amp; Le Tissier 1998</v>
      </c>
      <c r="C187" s="1">
        <f>'Long-form'!C188</f>
        <v>8</v>
      </c>
      <c r="D187" s="1" t="str">
        <f>'Long-form'!D188</f>
        <v>Ko Taphao Yai reef flat</v>
      </c>
      <c r="E187" s="10">
        <f>'Long-form'!E188</f>
        <v>7.75</v>
      </c>
      <c r="F187" s="10">
        <f>'Long-form'!F188</f>
        <v>98.416667000000004</v>
      </c>
      <c r="G187" s="1">
        <f>'Long-form'!G188</f>
        <v>1</v>
      </c>
      <c r="H187" s="11">
        <f>'Long-form'!H188</f>
        <v>6270</v>
      </c>
      <c r="I187" s="11">
        <f>'Long-form'!I188</f>
        <v>75.822160349069449</v>
      </c>
      <c r="J187" s="11">
        <f>'Long-form'!J188</f>
        <v>6741</v>
      </c>
      <c r="K187" s="11">
        <f>'Long-form'!K188</f>
        <v>6999</v>
      </c>
      <c r="L187" s="11">
        <f>'Long-form'!L188</f>
        <v>6483</v>
      </c>
      <c r="M187" s="10" t="str">
        <f>'Long-form'!Q188</f>
        <v>n/a</v>
      </c>
      <c r="N187" s="10" t="str">
        <f>'Long-form'!R188</f>
        <v>n/a</v>
      </c>
      <c r="O187" s="10">
        <f>'Long-form'!AL188</f>
        <v>0.16639522573030996</v>
      </c>
      <c r="P187" s="10">
        <f>'Long-form'!AN188</f>
        <v>0.51088159097779207</v>
      </c>
      <c r="Q187" s="10">
        <f>'Long-form'!AO188</f>
        <v>0.51088159097779207</v>
      </c>
      <c r="R187" s="1">
        <f>'Long-form'!BA188</f>
        <v>-1</v>
      </c>
      <c r="S187" s="1">
        <f>'Long-form'!BB188</f>
        <v>1</v>
      </c>
      <c r="T187" s="1" t="str">
        <f>'Long-form'!BC188</f>
        <v>marine limiting</v>
      </c>
      <c r="U187" s="1" t="str">
        <f>'Long-form'!BD188</f>
        <v>Porites lutea, large in-situ massive fossil corals, reef-front corals</v>
      </c>
      <c r="V187" s="1" t="str">
        <f>'Long-form'!BE188</f>
        <v>below MTL</v>
      </c>
      <c r="W187" s="10" t="str">
        <f>'Long-form'!BQ188</f>
        <v>n/a</v>
      </c>
      <c r="X187" s="10">
        <f>'Long-form'!BR188</f>
        <v>0.51575187832910507</v>
      </c>
      <c r="Y187" s="10">
        <f>'Long-form'!BS188</f>
        <v>0.51575187832910507</v>
      </c>
      <c r="Z187" s="10" t="str">
        <f>'Long-form'!BT188</f>
        <v>n/a</v>
      </c>
      <c r="AA187" s="10" t="str">
        <f>'Long-form'!BU188</f>
        <v>n/a</v>
      </c>
      <c r="AB187" s="10" t="str">
        <f>'Long-form'!BV188</f>
        <v>n/a</v>
      </c>
      <c r="AC187" s="1" t="str">
        <f>'Long-form'!BW188</f>
        <v>n/a</v>
      </c>
      <c r="AD187" s="1">
        <f>'Long-form'!BX188</f>
        <v>0</v>
      </c>
      <c r="AE187" s="1" t="str">
        <f>'Long-form'!BY188</f>
        <v>n/a</v>
      </c>
      <c r="AF187" s="1" t="str">
        <f>'Long-form'!BZ188</f>
        <v>n/a</v>
      </c>
    </row>
    <row r="188" spans="1:32">
      <c r="A188" s="1" t="str">
        <f>'Long-form'!A189</f>
        <v>SLCC186</v>
      </c>
      <c r="B188" s="1" t="str">
        <f>'Long-form'!B189</f>
        <v>Scoffin &amp; Le Tissier 1998</v>
      </c>
      <c r="C188" s="1">
        <f>'Long-form'!C189</f>
        <v>8</v>
      </c>
      <c r="D188" s="1" t="str">
        <f>'Long-form'!D189</f>
        <v>Ko Taphao Yai reef flat</v>
      </c>
      <c r="E188" s="10">
        <f>'Long-form'!E189</f>
        <v>7.75</v>
      </c>
      <c r="F188" s="10">
        <f>'Long-form'!F189</f>
        <v>98.416667000000004</v>
      </c>
      <c r="G188" s="1">
        <f>'Long-form'!G189</f>
        <v>1</v>
      </c>
      <c r="H188" s="11">
        <f>'Long-form'!H189</f>
        <v>5650</v>
      </c>
      <c r="I188" s="11">
        <f>'Long-form'!I189</f>
        <v>75.822160349069449</v>
      </c>
      <c r="J188" s="11">
        <f>'Long-form'!J189</f>
        <v>6073.5</v>
      </c>
      <c r="K188" s="11">
        <f>'Long-form'!K189</f>
        <v>6289</v>
      </c>
      <c r="L188" s="11">
        <f>'Long-form'!L189</f>
        <v>5858</v>
      </c>
      <c r="M188" s="10" t="str">
        <f>'Long-form'!Q189</f>
        <v>n/a</v>
      </c>
      <c r="N188" s="10" t="str">
        <f>'Long-form'!R189</f>
        <v>n/a</v>
      </c>
      <c r="O188" s="10">
        <f>'Long-form'!AL189</f>
        <v>9.6395225730310008E-2</v>
      </c>
      <c r="P188" s="10">
        <f>'Long-form'!AN189</f>
        <v>0.51088159097779207</v>
      </c>
      <c r="Q188" s="10">
        <f>'Long-form'!AO189</f>
        <v>0.51088159097779207</v>
      </c>
      <c r="R188" s="1">
        <f>'Long-form'!BA189</f>
        <v>-1</v>
      </c>
      <c r="S188" s="1">
        <f>'Long-form'!BB189</f>
        <v>1</v>
      </c>
      <c r="T188" s="1" t="str">
        <f>'Long-form'!BC189</f>
        <v>marine limiting</v>
      </c>
      <c r="U188" s="1" t="str">
        <f>'Long-form'!BD189</f>
        <v>Porites lutea, large in-situ massive fossil corals, reef-front corals</v>
      </c>
      <c r="V188" s="1" t="str">
        <f>'Long-form'!BE189</f>
        <v>below MTL</v>
      </c>
      <c r="W188" s="10" t="str">
        <f>'Long-form'!BQ189</f>
        <v>n/a</v>
      </c>
      <c r="X188" s="10">
        <f>'Long-form'!BR189</f>
        <v>0.51575187832910507</v>
      </c>
      <c r="Y188" s="10">
        <f>'Long-form'!BS189</f>
        <v>0.51575187832910507</v>
      </c>
      <c r="Z188" s="10" t="str">
        <f>'Long-form'!BT189</f>
        <v>n/a</v>
      </c>
      <c r="AA188" s="10" t="str">
        <f>'Long-form'!BU189</f>
        <v>n/a</v>
      </c>
      <c r="AB188" s="10" t="str">
        <f>'Long-form'!BV189</f>
        <v>n/a</v>
      </c>
      <c r="AC188" s="1" t="str">
        <f>'Long-form'!BW189</f>
        <v>n/a</v>
      </c>
      <c r="AD188" s="1">
        <f>'Long-form'!BX189</f>
        <v>0</v>
      </c>
      <c r="AE188" s="1" t="str">
        <f>'Long-form'!BY189</f>
        <v>n/a</v>
      </c>
      <c r="AF188" s="1" t="str">
        <f>'Long-form'!BZ189</f>
        <v>n/a</v>
      </c>
    </row>
    <row r="189" spans="1:32">
      <c r="A189" s="1" t="str">
        <f>'Long-form'!A190</f>
        <v>SLCC187</v>
      </c>
      <c r="B189" s="1" t="str">
        <f>'Long-form'!B190</f>
        <v>Scoffin &amp; Le Tissier 1998</v>
      </c>
      <c r="C189" s="1">
        <f>'Long-form'!C190</f>
        <v>8</v>
      </c>
      <c r="D189" s="1" t="str">
        <f>'Long-form'!D190</f>
        <v>Ko Taphao Yai reef flat</v>
      </c>
      <c r="E189" s="10">
        <f>'Long-form'!E190</f>
        <v>7.75</v>
      </c>
      <c r="F189" s="10">
        <f>'Long-form'!F190</f>
        <v>98.416667000000004</v>
      </c>
      <c r="G189" s="1">
        <f>'Long-form'!G190</f>
        <v>1</v>
      </c>
      <c r="H189" s="11">
        <f>'Long-form'!H190</f>
        <v>5220</v>
      </c>
      <c r="I189" s="11">
        <f>'Long-form'!I190</f>
        <v>75.822160349069449</v>
      </c>
      <c r="J189" s="11">
        <f>'Long-form'!J190</f>
        <v>5604.5</v>
      </c>
      <c r="K189" s="11">
        <f>'Long-form'!K190</f>
        <v>5859</v>
      </c>
      <c r="L189" s="11">
        <f>'Long-form'!L190</f>
        <v>5350</v>
      </c>
      <c r="M189" s="10" t="str">
        <f>'Long-form'!Q190</f>
        <v>n/a</v>
      </c>
      <c r="N189" s="10" t="str">
        <f>'Long-form'!R190</f>
        <v>n/a</v>
      </c>
      <c r="O189" s="10">
        <f>'Long-form'!AL190</f>
        <v>3.6395225730309955E-2</v>
      </c>
      <c r="P189" s="10">
        <f>'Long-form'!AN190</f>
        <v>0.51088159097779207</v>
      </c>
      <c r="Q189" s="10">
        <f>'Long-form'!AO190</f>
        <v>0.51088159097779207</v>
      </c>
      <c r="R189" s="1">
        <f>'Long-form'!BA190</f>
        <v>-1</v>
      </c>
      <c r="S189" s="1">
        <f>'Long-form'!BB190</f>
        <v>1</v>
      </c>
      <c r="T189" s="1" t="str">
        <f>'Long-form'!BC190</f>
        <v>marine limiting</v>
      </c>
      <c r="U189" s="1" t="str">
        <f>'Long-form'!BD190</f>
        <v>Porites lutea, large in-situ massive fossil corals, reef-front corals</v>
      </c>
      <c r="V189" s="1" t="str">
        <f>'Long-form'!BE190</f>
        <v>below MTL</v>
      </c>
      <c r="W189" s="10" t="str">
        <f>'Long-form'!BQ190</f>
        <v>n/a</v>
      </c>
      <c r="X189" s="10">
        <f>'Long-form'!BR190</f>
        <v>0.51575187832910507</v>
      </c>
      <c r="Y189" s="10">
        <f>'Long-form'!BS190</f>
        <v>0.51575187832910507</v>
      </c>
      <c r="Z189" s="10" t="str">
        <f>'Long-form'!BT190</f>
        <v>n/a</v>
      </c>
      <c r="AA189" s="10" t="str">
        <f>'Long-form'!BU190</f>
        <v>n/a</v>
      </c>
      <c r="AB189" s="10" t="str">
        <f>'Long-form'!BV190</f>
        <v>n/a</v>
      </c>
      <c r="AC189" s="1" t="str">
        <f>'Long-form'!BW190</f>
        <v>n/a</v>
      </c>
      <c r="AD189" s="1">
        <f>'Long-form'!BX190</f>
        <v>0</v>
      </c>
      <c r="AE189" s="1" t="str">
        <f>'Long-form'!BY190</f>
        <v>n/a</v>
      </c>
      <c r="AF189" s="1" t="str">
        <f>'Long-form'!BZ190</f>
        <v>n/a</v>
      </c>
    </row>
    <row r="190" spans="1:32">
      <c r="A190" s="1" t="str">
        <f>'Long-form'!A191</f>
        <v>SLCC188</v>
      </c>
      <c r="B190" s="1" t="str">
        <f>'Long-form'!B191</f>
        <v>Scoffin &amp; Le Tissier 1998</v>
      </c>
      <c r="C190" s="1">
        <f>'Long-form'!C191</f>
        <v>8</v>
      </c>
      <c r="D190" s="1" t="str">
        <f>'Long-form'!D191</f>
        <v>Ko Taphao Yai reef flat</v>
      </c>
      <c r="E190" s="10">
        <f>'Long-form'!E191</f>
        <v>7.75</v>
      </c>
      <c r="F190" s="10">
        <f>'Long-form'!F191</f>
        <v>98.416667000000004</v>
      </c>
      <c r="G190" s="1">
        <f>'Long-form'!G191</f>
        <v>1</v>
      </c>
      <c r="H190" s="11">
        <f>'Long-form'!H191</f>
        <v>4625</v>
      </c>
      <c r="I190" s="11">
        <f>'Long-form'!I191</f>
        <v>75.822160349069449</v>
      </c>
      <c r="J190" s="11">
        <f>'Long-form'!J191</f>
        <v>4897</v>
      </c>
      <c r="K190" s="11">
        <f>'Long-form'!K191</f>
        <v>5209</v>
      </c>
      <c r="L190" s="11">
        <f>'Long-form'!L191</f>
        <v>4585</v>
      </c>
      <c r="M190" s="10" t="str">
        <f>'Long-form'!Q191</f>
        <v>n/a</v>
      </c>
      <c r="N190" s="10" t="str">
        <f>'Long-form'!R191</f>
        <v>n/a</v>
      </c>
      <c r="O190" s="10">
        <f>'Long-form'!AL191</f>
        <v>-3.6047742696899698E-3</v>
      </c>
      <c r="P190" s="10">
        <f>'Long-form'!AN191</f>
        <v>0.51088159097779207</v>
      </c>
      <c r="Q190" s="10">
        <f>'Long-form'!AO191</f>
        <v>0.51088159097779207</v>
      </c>
      <c r="R190" s="1">
        <f>'Long-form'!BA191</f>
        <v>-1</v>
      </c>
      <c r="S190" s="1">
        <f>'Long-form'!BB191</f>
        <v>1</v>
      </c>
      <c r="T190" s="1" t="str">
        <f>'Long-form'!BC191</f>
        <v>marine limiting</v>
      </c>
      <c r="U190" s="1" t="str">
        <f>'Long-form'!BD191</f>
        <v>Porites lutea, large in-situ massive fossil corals, reef-front corals</v>
      </c>
      <c r="V190" s="1" t="str">
        <f>'Long-form'!BE191</f>
        <v>below MTL</v>
      </c>
      <c r="W190" s="10" t="str">
        <f>'Long-form'!BQ191</f>
        <v>n/a</v>
      </c>
      <c r="X190" s="10">
        <f>'Long-form'!BR191</f>
        <v>0.51575187832910507</v>
      </c>
      <c r="Y190" s="10">
        <f>'Long-form'!BS191</f>
        <v>0.51575187832910507</v>
      </c>
      <c r="Z190" s="10" t="str">
        <f>'Long-form'!BT191</f>
        <v>n/a</v>
      </c>
      <c r="AA190" s="10" t="str">
        <f>'Long-form'!BU191</f>
        <v>n/a</v>
      </c>
      <c r="AB190" s="10" t="str">
        <f>'Long-form'!BV191</f>
        <v>n/a</v>
      </c>
      <c r="AC190" s="1" t="str">
        <f>'Long-form'!BW191</f>
        <v>n/a</v>
      </c>
      <c r="AD190" s="1">
        <f>'Long-form'!BX191</f>
        <v>0</v>
      </c>
      <c r="AE190" s="1" t="str">
        <f>'Long-form'!BY191</f>
        <v>n/a</v>
      </c>
      <c r="AF190" s="1" t="str">
        <f>'Long-form'!BZ191</f>
        <v>n/a</v>
      </c>
    </row>
    <row r="191" spans="1:32">
      <c r="A191" s="1" t="str">
        <f>'Long-form'!A192</f>
        <v>SLCC189</v>
      </c>
      <c r="B191" s="1" t="str">
        <f>'Long-form'!B192</f>
        <v>Scoffin &amp; Le Tissier 1998</v>
      </c>
      <c r="C191" s="1">
        <f>'Long-form'!C192</f>
        <v>8</v>
      </c>
      <c r="D191" s="1" t="str">
        <f>'Long-form'!D192</f>
        <v>Ko Taphao Yai reef flat</v>
      </c>
      <c r="E191" s="10">
        <f>'Long-form'!E192</f>
        <v>7.75</v>
      </c>
      <c r="F191" s="10">
        <f>'Long-form'!F192</f>
        <v>98.416667000000004</v>
      </c>
      <c r="G191" s="1">
        <f>'Long-form'!G192</f>
        <v>1</v>
      </c>
      <c r="H191" s="11">
        <f>'Long-form'!H192</f>
        <v>4590</v>
      </c>
      <c r="I191" s="11">
        <f>'Long-form'!I192</f>
        <v>75.822160349069449</v>
      </c>
      <c r="J191" s="11">
        <f>'Long-form'!J192</f>
        <v>4841.5</v>
      </c>
      <c r="K191" s="11">
        <f>'Long-form'!K192</f>
        <v>5167</v>
      </c>
      <c r="L191" s="11">
        <f>'Long-form'!L192</f>
        <v>4516</v>
      </c>
      <c r="M191" s="10" t="str">
        <f>'Long-form'!Q192</f>
        <v>n/a</v>
      </c>
      <c r="N191" s="10" t="str">
        <f>'Long-form'!R192</f>
        <v>n/a</v>
      </c>
      <c r="O191" s="10">
        <f>'Long-form'!AL192</f>
        <v>3.6395225730309955E-2</v>
      </c>
      <c r="P191" s="10">
        <f>'Long-form'!AN192</f>
        <v>0.51088159097779207</v>
      </c>
      <c r="Q191" s="10">
        <f>'Long-form'!AO192</f>
        <v>0.51088159097779207</v>
      </c>
      <c r="R191" s="1">
        <f>'Long-form'!BA192</f>
        <v>-1</v>
      </c>
      <c r="S191" s="1">
        <f>'Long-form'!BB192</f>
        <v>1</v>
      </c>
      <c r="T191" s="1" t="str">
        <f>'Long-form'!BC192</f>
        <v>marine limiting</v>
      </c>
      <c r="U191" s="1" t="str">
        <f>'Long-form'!BD192</f>
        <v>Porites lutea, large in-situ massive fossil corals, reef-front corals</v>
      </c>
      <c r="V191" s="1" t="str">
        <f>'Long-form'!BE192</f>
        <v>below MTL</v>
      </c>
      <c r="W191" s="10" t="str">
        <f>'Long-form'!BQ192</f>
        <v>n/a</v>
      </c>
      <c r="X191" s="10">
        <f>'Long-form'!BR192</f>
        <v>0.51575187832910507</v>
      </c>
      <c r="Y191" s="10">
        <f>'Long-form'!BS192</f>
        <v>0.51575187832910507</v>
      </c>
      <c r="Z191" s="10" t="str">
        <f>'Long-form'!BT192</f>
        <v>n/a</v>
      </c>
      <c r="AA191" s="10" t="str">
        <f>'Long-form'!BU192</f>
        <v>n/a</v>
      </c>
      <c r="AB191" s="10" t="str">
        <f>'Long-form'!BV192</f>
        <v>n/a</v>
      </c>
      <c r="AC191" s="1" t="str">
        <f>'Long-form'!BW192</f>
        <v>n/a</v>
      </c>
      <c r="AD191" s="1">
        <f>'Long-form'!BX192</f>
        <v>0</v>
      </c>
      <c r="AE191" s="1" t="str">
        <f>'Long-form'!BY192</f>
        <v>n/a</v>
      </c>
      <c r="AF191" s="1" t="str">
        <f>'Long-form'!BZ192</f>
        <v>n/a</v>
      </c>
    </row>
    <row r="192" spans="1:32">
      <c r="A192" s="1" t="str">
        <f>'Long-form'!A193</f>
        <v>SLCC190</v>
      </c>
      <c r="B192" s="1" t="str">
        <f>'Long-form'!B193</f>
        <v>Scoffin &amp; Le Tissier 1998</v>
      </c>
      <c r="C192" s="1">
        <f>'Long-form'!C193</f>
        <v>8</v>
      </c>
      <c r="D192" s="1" t="str">
        <f>'Long-form'!D193</f>
        <v>Ko Taphao Yai reef flat</v>
      </c>
      <c r="E192" s="10">
        <f>'Long-form'!E193</f>
        <v>7.75</v>
      </c>
      <c r="F192" s="10">
        <f>'Long-form'!F193</f>
        <v>98.416667000000004</v>
      </c>
      <c r="G192" s="1">
        <f>'Long-form'!G193</f>
        <v>1</v>
      </c>
      <c r="H192" s="11">
        <f>'Long-form'!H193</f>
        <v>4490</v>
      </c>
      <c r="I192" s="11">
        <f>'Long-form'!I193</f>
        <v>78.87331614684399</v>
      </c>
      <c r="J192" s="11">
        <f>'Long-form'!J193</f>
        <v>4681.5</v>
      </c>
      <c r="K192" s="11">
        <f>'Long-form'!K193</f>
        <v>4951</v>
      </c>
      <c r="L192" s="11">
        <f>'Long-form'!L193</f>
        <v>4412</v>
      </c>
      <c r="M192" s="10" t="str">
        <f>'Long-form'!Q193</f>
        <v>n/a</v>
      </c>
      <c r="N192" s="10" t="str">
        <f>'Long-form'!R193</f>
        <v>n/a</v>
      </c>
      <c r="O192" s="10">
        <f>'Long-form'!AL193</f>
        <v>-3.3604774269689996E-2</v>
      </c>
      <c r="P192" s="10">
        <f>'Long-form'!AN193</f>
        <v>0.51088159097779207</v>
      </c>
      <c r="Q192" s="10">
        <f>'Long-form'!AO193</f>
        <v>0.51088159097779207</v>
      </c>
      <c r="R192" s="1">
        <f>'Long-form'!BA193</f>
        <v>-1</v>
      </c>
      <c r="S192" s="1">
        <f>'Long-form'!BB193</f>
        <v>1</v>
      </c>
      <c r="T192" s="1" t="str">
        <f>'Long-form'!BC193</f>
        <v>marine limiting</v>
      </c>
      <c r="U192" s="1" t="str">
        <f>'Long-form'!BD193</f>
        <v>Porites lutea, large in-situ massive fossil corals, reef-front corals</v>
      </c>
      <c r="V192" s="1" t="str">
        <f>'Long-form'!BE193</f>
        <v>below MTL</v>
      </c>
      <c r="W192" s="10" t="str">
        <f>'Long-form'!BQ193</f>
        <v>n/a</v>
      </c>
      <c r="X192" s="10">
        <f>'Long-form'!BR193</f>
        <v>0.51575187832910507</v>
      </c>
      <c r="Y192" s="10">
        <f>'Long-form'!BS193</f>
        <v>0.51575187832910507</v>
      </c>
      <c r="Z192" s="10" t="str">
        <f>'Long-form'!BT193</f>
        <v>n/a</v>
      </c>
      <c r="AA192" s="10" t="str">
        <f>'Long-form'!BU193</f>
        <v>n/a</v>
      </c>
      <c r="AB192" s="10" t="str">
        <f>'Long-form'!BV193</f>
        <v>n/a</v>
      </c>
      <c r="AC192" s="1" t="str">
        <f>'Long-form'!BW193</f>
        <v>n/a</v>
      </c>
      <c r="AD192" s="1">
        <f>'Long-form'!BX193</f>
        <v>0</v>
      </c>
      <c r="AE192" s="1" t="str">
        <f>'Long-form'!BY193</f>
        <v>n/a</v>
      </c>
      <c r="AF192" s="1" t="str">
        <f>'Long-form'!BZ193</f>
        <v>n/a</v>
      </c>
    </row>
    <row r="193" spans="1:32">
      <c r="A193" s="1" t="str">
        <f>'Long-form'!A194</f>
        <v>SLCC191</v>
      </c>
      <c r="B193" s="1" t="str">
        <f>'Long-form'!B194</f>
        <v>Scoffin &amp; Le Tissier 1998</v>
      </c>
      <c r="C193" s="1">
        <f>'Long-form'!C194</f>
        <v>8</v>
      </c>
      <c r="D193" s="1" t="str">
        <f>'Long-form'!D194</f>
        <v>Ko Taphao Yai reef flat</v>
      </c>
      <c r="E193" s="10">
        <f>'Long-form'!E194</f>
        <v>7.75</v>
      </c>
      <c r="F193" s="10">
        <f>'Long-form'!F194</f>
        <v>98.416667000000004</v>
      </c>
      <c r="G193" s="1">
        <f>'Long-form'!G194</f>
        <v>1</v>
      </c>
      <c r="H193" s="11">
        <f>'Long-form'!H194</f>
        <v>3735</v>
      </c>
      <c r="I193" s="11">
        <f>'Long-form'!I194</f>
        <v>78.87331614684399</v>
      </c>
      <c r="J193" s="11">
        <f>'Long-form'!J194</f>
        <v>3694.5</v>
      </c>
      <c r="K193" s="11">
        <f>'Long-form'!K194</f>
        <v>3964</v>
      </c>
      <c r="L193" s="11">
        <f>'Long-form'!L194</f>
        <v>3425</v>
      </c>
      <c r="M193" s="10" t="str">
        <f>'Long-form'!Q194</f>
        <v>n/a</v>
      </c>
      <c r="N193" s="10" t="str">
        <f>'Long-form'!R194</f>
        <v>n/a</v>
      </c>
      <c r="O193" s="10">
        <f>'Long-form'!AL194</f>
        <v>-0.31360477426969002</v>
      </c>
      <c r="P193" s="10">
        <f>'Long-form'!AN194</f>
        <v>0.51088159097779207</v>
      </c>
      <c r="Q193" s="10">
        <f>'Long-form'!AO194</f>
        <v>0.51088159097779207</v>
      </c>
      <c r="R193" s="1">
        <f>'Long-form'!BA194</f>
        <v>-1</v>
      </c>
      <c r="S193" s="1">
        <f>'Long-form'!BB194</f>
        <v>1</v>
      </c>
      <c r="T193" s="1" t="str">
        <f>'Long-form'!BC194</f>
        <v>marine limiting</v>
      </c>
      <c r="U193" s="1" t="str">
        <f>'Long-form'!BD194</f>
        <v>Porites lutea, large in-situ massive fossil corals, reef-front corals</v>
      </c>
      <c r="V193" s="1" t="str">
        <f>'Long-form'!BE194</f>
        <v>below MTL</v>
      </c>
      <c r="W193" s="10" t="str">
        <f>'Long-form'!BQ194</f>
        <v>n/a</v>
      </c>
      <c r="X193" s="10">
        <f>'Long-form'!BR194</f>
        <v>0.51575187832910507</v>
      </c>
      <c r="Y193" s="10">
        <f>'Long-form'!BS194</f>
        <v>0.51575187832910507</v>
      </c>
      <c r="Z193" s="10" t="str">
        <f>'Long-form'!BT194</f>
        <v>n/a</v>
      </c>
      <c r="AA193" s="10" t="str">
        <f>'Long-form'!BU194</f>
        <v>n/a</v>
      </c>
      <c r="AB193" s="10" t="str">
        <f>'Long-form'!BV194</f>
        <v>n/a</v>
      </c>
      <c r="AC193" s="1" t="str">
        <f>'Long-form'!BW194</f>
        <v>n/a</v>
      </c>
      <c r="AD193" s="1">
        <f>'Long-form'!BX194</f>
        <v>0</v>
      </c>
      <c r="AE193" s="1" t="str">
        <f>'Long-form'!BY194</f>
        <v>n/a</v>
      </c>
      <c r="AF193" s="1" t="str">
        <f>'Long-form'!BZ194</f>
        <v>n/a</v>
      </c>
    </row>
    <row r="194" spans="1:32">
      <c r="A194" s="1" t="str">
        <f>'Long-form'!A195</f>
        <v>SLCC192</v>
      </c>
      <c r="B194" s="1" t="str">
        <f>'Long-form'!B195</f>
        <v>Scoffin &amp; Le Tissier 1998</v>
      </c>
      <c r="C194" s="1">
        <f>'Long-form'!C195</f>
        <v>8</v>
      </c>
      <c r="D194" s="1" t="str">
        <f>'Long-form'!D195</f>
        <v>Ko Taphao Yai reef flat</v>
      </c>
      <c r="E194" s="10">
        <f>'Long-form'!E195</f>
        <v>7.75</v>
      </c>
      <c r="F194" s="10">
        <f>'Long-form'!F195</f>
        <v>98.416667000000004</v>
      </c>
      <c r="G194" s="1">
        <f>'Long-form'!G195</f>
        <v>1</v>
      </c>
      <c r="H194" s="11">
        <f>'Long-form'!H195</f>
        <v>3620</v>
      </c>
      <c r="I194" s="11">
        <f>'Long-form'!I195</f>
        <v>75.822160349069449</v>
      </c>
      <c r="J194" s="11">
        <f>'Long-form'!J195</f>
        <v>3570</v>
      </c>
      <c r="K194" s="11">
        <f>'Long-form'!K195</f>
        <v>3824</v>
      </c>
      <c r="L194" s="11">
        <f>'Long-form'!L195</f>
        <v>3316</v>
      </c>
      <c r="M194" s="10" t="str">
        <f>'Long-form'!Q195</f>
        <v>n/a</v>
      </c>
      <c r="N194" s="10" t="str">
        <f>'Long-form'!R195</f>
        <v>n/a</v>
      </c>
      <c r="O194" s="10">
        <f>'Long-form'!AL195</f>
        <v>-0.17360477426969001</v>
      </c>
      <c r="P194" s="10">
        <f>'Long-form'!AN195</f>
        <v>0.51088159097779207</v>
      </c>
      <c r="Q194" s="10">
        <f>'Long-form'!AO195</f>
        <v>0.51088159097779207</v>
      </c>
      <c r="R194" s="1">
        <f>'Long-form'!BA195</f>
        <v>-1</v>
      </c>
      <c r="S194" s="1">
        <f>'Long-form'!BB195</f>
        <v>1</v>
      </c>
      <c r="T194" s="1" t="str">
        <f>'Long-form'!BC195</f>
        <v>marine limiting</v>
      </c>
      <c r="U194" s="1" t="str">
        <f>'Long-form'!BD195</f>
        <v>Porites lutea, large in-situ massive fossil corals, reef-front corals</v>
      </c>
      <c r="V194" s="1" t="str">
        <f>'Long-form'!BE195</f>
        <v>below MTL</v>
      </c>
      <c r="W194" s="10" t="str">
        <f>'Long-form'!BQ195</f>
        <v>n/a</v>
      </c>
      <c r="X194" s="10">
        <f>'Long-form'!BR195</f>
        <v>0.51575187832910507</v>
      </c>
      <c r="Y194" s="10">
        <f>'Long-form'!BS195</f>
        <v>0.51575187832910507</v>
      </c>
      <c r="Z194" s="10" t="str">
        <f>'Long-form'!BT195</f>
        <v>n/a</v>
      </c>
      <c r="AA194" s="10" t="str">
        <f>'Long-form'!BU195</f>
        <v>n/a</v>
      </c>
      <c r="AB194" s="10" t="str">
        <f>'Long-form'!BV195</f>
        <v>n/a</v>
      </c>
      <c r="AC194" s="1" t="str">
        <f>'Long-form'!BW195</f>
        <v>n/a</v>
      </c>
      <c r="AD194" s="1">
        <f>'Long-form'!BX195</f>
        <v>0</v>
      </c>
      <c r="AE194" s="1" t="str">
        <f>'Long-form'!BY195</f>
        <v>n/a</v>
      </c>
      <c r="AF194" s="1" t="str">
        <f>'Long-form'!BZ195</f>
        <v>n/a</v>
      </c>
    </row>
    <row r="195" spans="1:32">
      <c r="A195" s="1" t="str">
        <f>'Long-form'!A196</f>
        <v>SLCC193</v>
      </c>
      <c r="B195" s="1" t="str">
        <f>'Long-form'!B196</f>
        <v>Scoffin &amp; Le Tissier 1998</v>
      </c>
      <c r="C195" s="1">
        <f>'Long-form'!C196</f>
        <v>8</v>
      </c>
      <c r="D195" s="1" t="str">
        <f>'Long-form'!D196</f>
        <v>Ko Taphao Yai reef flat</v>
      </c>
      <c r="E195" s="10">
        <f>'Long-form'!E196</f>
        <v>7.75</v>
      </c>
      <c r="F195" s="10">
        <f>'Long-form'!F196</f>
        <v>98.416667000000004</v>
      </c>
      <c r="G195" s="1">
        <f>'Long-form'!G196</f>
        <v>1</v>
      </c>
      <c r="H195" s="11">
        <f>'Long-form'!H196</f>
        <v>2815</v>
      </c>
      <c r="I195" s="11">
        <f>'Long-form'!I196</f>
        <v>75.822160349069449</v>
      </c>
      <c r="J195" s="11">
        <f>'Long-form'!J196</f>
        <v>2551.5</v>
      </c>
      <c r="K195" s="11">
        <f>'Long-form'!K196</f>
        <v>2786</v>
      </c>
      <c r="L195" s="11">
        <f>'Long-form'!L196</f>
        <v>2317</v>
      </c>
      <c r="M195" s="10" t="str">
        <f>'Long-form'!Q196</f>
        <v>n/a</v>
      </c>
      <c r="N195" s="10" t="str">
        <f>'Long-form'!R196</f>
        <v>n/a</v>
      </c>
      <c r="O195" s="10">
        <f>'Long-form'!AL196</f>
        <v>-0.33360477426968999</v>
      </c>
      <c r="P195" s="10">
        <f>'Long-form'!AN196</f>
        <v>0.51088159097779207</v>
      </c>
      <c r="Q195" s="10">
        <f>'Long-form'!AO196</f>
        <v>0.51088159097779207</v>
      </c>
      <c r="R195" s="1">
        <f>'Long-form'!BA196</f>
        <v>-1</v>
      </c>
      <c r="S195" s="1">
        <f>'Long-form'!BB196</f>
        <v>1</v>
      </c>
      <c r="T195" s="1" t="str">
        <f>'Long-form'!BC196</f>
        <v>marine limiting</v>
      </c>
      <c r="U195" s="1" t="str">
        <f>'Long-form'!BD196</f>
        <v>Porites lutea, large in-situ massive fossil corals, reef-front corals</v>
      </c>
      <c r="V195" s="1" t="str">
        <f>'Long-form'!BE196</f>
        <v>below MTL</v>
      </c>
      <c r="W195" s="10" t="str">
        <f>'Long-form'!BQ196</f>
        <v>n/a</v>
      </c>
      <c r="X195" s="10">
        <f>'Long-form'!BR196</f>
        <v>0.51575187832910507</v>
      </c>
      <c r="Y195" s="10">
        <f>'Long-form'!BS196</f>
        <v>0.51575187832910507</v>
      </c>
      <c r="Z195" s="10" t="str">
        <f>'Long-form'!BT196</f>
        <v>n/a</v>
      </c>
      <c r="AA195" s="10" t="str">
        <f>'Long-form'!BU196</f>
        <v>n/a</v>
      </c>
      <c r="AB195" s="10" t="str">
        <f>'Long-form'!BV196</f>
        <v>n/a</v>
      </c>
      <c r="AC195" s="1" t="str">
        <f>'Long-form'!BW196</f>
        <v>n/a</v>
      </c>
      <c r="AD195" s="1">
        <f>'Long-form'!BX196</f>
        <v>0</v>
      </c>
      <c r="AE195" s="1" t="str">
        <f>'Long-form'!BY196</f>
        <v>n/a</v>
      </c>
      <c r="AF195" s="1" t="str">
        <f>'Long-form'!BZ196</f>
        <v>n/a</v>
      </c>
    </row>
    <row r="196" spans="1:32">
      <c r="A196" s="1" t="str">
        <f>'Long-form'!A197</f>
        <v>SLCC194</v>
      </c>
      <c r="B196" s="1" t="str">
        <f>'Long-form'!B197</f>
        <v>Scoffin &amp; Le Tissier 1998</v>
      </c>
      <c r="C196" s="1">
        <f>'Long-form'!C197</f>
        <v>8</v>
      </c>
      <c r="D196" s="1" t="str">
        <f>'Long-form'!D197</f>
        <v>Ko Taphao Yai reef flat</v>
      </c>
      <c r="E196" s="10">
        <f>'Long-form'!E197</f>
        <v>7.75</v>
      </c>
      <c r="F196" s="10">
        <f>'Long-form'!F197</f>
        <v>98.416667000000004</v>
      </c>
      <c r="G196" s="1">
        <f>'Long-form'!G197</f>
        <v>1</v>
      </c>
      <c r="H196" s="11">
        <f>'Long-form'!H197</f>
        <v>2600</v>
      </c>
      <c r="I196" s="11">
        <f>'Long-form'!I197</f>
        <v>75.822160349069449</v>
      </c>
      <c r="J196" s="11">
        <f>'Long-form'!J197</f>
        <v>2344</v>
      </c>
      <c r="K196" s="11">
        <f>'Long-form'!K197</f>
        <v>2643</v>
      </c>
      <c r="L196" s="11">
        <f>'Long-form'!L197</f>
        <v>2045</v>
      </c>
      <c r="M196" s="10" t="str">
        <f>'Long-form'!Q197</f>
        <v>n/a</v>
      </c>
      <c r="N196" s="10" t="str">
        <f>'Long-form'!R197</f>
        <v>n/a</v>
      </c>
      <c r="O196" s="10">
        <f>'Long-form'!AL197</f>
        <v>-0.44360477426968997</v>
      </c>
      <c r="P196" s="10">
        <f>'Long-form'!AN197</f>
        <v>0.51088159097779207</v>
      </c>
      <c r="Q196" s="10">
        <f>'Long-form'!AO197</f>
        <v>0.51088159097779207</v>
      </c>
      <c r="R196" s="1">
        <f>'Long-form'!BA197</f>
        <v>-1</v>
      </c>
      <c r="S196" s="1">
        <f>'Long-form'!BB197</f>
        <v>1</v>
      </c>
      <c r="T196" s="1" t="str">
        <f>'Long-form'!BC197</f>
        <v>marine limiting</v>
      </c>
      <c r="U196" s="1" t="str">
        <f>'Long-form'!BD197</f>
        <v>Porites lutea, large in-situ massive fossil corals, reef-front corals</v>
      </c>
      <c r="V196" s="1" t="str">
        <f>'Long-form'!BE197</f>
        <v>below MTL</v>
      </c>
      <c r="W196" s="10" t="str">
        <f>'Long-form'!BQ197</f>
        <v>n/a</v>
      </c>
      <c r="X196" s="10">
        <f>'Long-form'!BR197</f>
        <v>0.51575187832910507</v>
      </c>
      <c r="Y196" s="10">
        <f>'Long-form'!BS197</f>
        <v>0.51575187832910507</v>
      </c>
      <c r="Z196" s="10" t="str">
        <f>'Long-form'!BT197</f>
        <v>n/a</v>
      </c>
      <c r="AA196" s="10" t="str">
        <f>'Long-form'!BU197</f>
        <v>n/a</v>
      </c>
      <c r="AB196" s="10" t="str">
        <f>'Long-form'!BV197</f>
        <v>n/a</v>
      </c>
      <c r="AC196" s="1" t="str">
        <f>'Long-form'!BW197</f>
        <v>n/a</v>
      </c>
      <c r="AD196" s="1">
        <f>'Long-form'!BX197</f>
        <v>0</v>
      </c>
      <c r="AE196" s="1" t="str">
        <f>'Long-form'!BY197</f>
        <v>n/a</v>
      </c>
      <c r="AF196" s="1" t="str">
        <f>'Long-form'!BZ197</f>
        <v>n/a</v>
      </c>
    </row>
    <row r="197" spans="1:32">
      <c r="A197" s="1" t="str">
        <f>'Long-form'!A198</f>
        <v>SLCC195</v>
      </c>
      <c r="B197" s="1" t="str">
        <f>'Long-form'!B198</f>
        <v>Parham et al. 2014</v>
      </c>
      <c r="C197" s="1">
        <f>'Long-form'!C198</f>
        <v>8</v>
      </c>
      <c r="D197" s="1" t="str">
        <f>'Long-form'!D198</f>
        <v>norther Terengganu, Sungai Bari coral reef</v>
      </c>
      <c r="E197" s="10">
        <f>'Long-form'!E198</f>
        <v>5.4938330000000004</v>
      </c>
      <c r="F197" s="10">
        <f>'Long-form'!F198</f>
        <v>102.89448299999999</v>
      </c>
      <c r="G197" s="1">
        <f>'Long-form'!G198</f>
        <v>1</v>
      </c>
      <c r="H197" s="11">
        <f>'Long-form'!H198</f>
        <v>6580</v>
      </c>
      <c r="I197" s="11">
        <f>'Long-form'!I198</f>
        <v>30</v>
      </c>
      <c r="J197" s="11">
        <f>'Long-form'!J198</f>
        <v>7110.5</v>
      </c>
      <c r="K197" s="11">
        <f>'Long-form'!K198</f>
        <v>7237</v>
      </c>
      <c r="L197" s="11">
        <f>'Long-form'!L198</f>
        <v>6984</v>
      </c>
      <c r="M197" s="10" t="str">
        <f>'Long-form'!Q198</f>
        <v>n/a</v>
      </c>
      <c r="N197" s="10" t="str">
        <f>'Long-form'!R198</f>
        <v>n/a</v>
      </c>
      <c r="O197" s="10">
        <f>'Long-form'!AL198</f>
        <v>2.5000000000000001E-2</v>
      </c>
      <c r="P197" s="10">
        <f>'Long-form'!AN198</f>
        <v>0.51088159097779207</v>
      </c>
      <c r="Q197" s="10">
        <f>'Long-form'!AO198</f>
        <v>0.51088159097779207</v>
      </c>
      <c r="R197" s="1">
        <f>'Long-form'!BA198</f>
        <v>-1</v>
      </c>
      <c r="S197" s="1">
        <f>'Long-form'!BB198</f>
        <v>1</v>
      </c>
      <c r="T197" s="1" t="str">
        <f>'Long-form'!BC198</f>
        <v>marine limiting</v>
      </c>
      <c r="U197" s="1" t="str">
        <f>'Long-form'!BD198</f>
        <v>Galaxea sp., fossil coral reef</v>
      </c>
      <c r="V197" s="1" t="str">
        <f>'Long-form'!BE198</f>
        <v>below MTL</v>
      </c>
      <c r="W197" s="10" t="str">
        <f>'Long-form'!BQ198</f>
        <v>n/a</v>
      </c>
      <c r="X197" s="10">
        <f>'Long-form'!BR198</f>
        <v>0.51575187832910507</v>
      </c>
      <c r="Y197" s="10">
        <f>'Long-form'!BS198</f>
        <v>0.51575187832910507</v>
      </c>
      <c r="Z197" s="10" t="str">
        <f>'Long-form'!BT198</f>
        <v>n/a</v>
      </c>
      <c r="AA197" s="10" t="str">
        <f>'Long-form'!BU198</f>
        <v>n/a</v>
      </c>
      <c r="AB197" s="10" t="str">
        <f>'Long-form'!BV198</f>
        <v>n/a</v>
      </c>
      <c r="AC197" s="1" t="str">
        <f>'Long-form'!BW198</f>
        <v>n/a</v>
      </c>
      <c r="AD197" s="1">
        <f>'Long-form'!BX198</f>
        <v>0</v>
      </c>
      <c r="AE197" s="1" t="str">
        <f>'Long-form'!BY198</f>
        <v>n/a</v>
      </c>
      <c r="AF197" s="1" t="str">
        <f>'Long-form'!BZ198</f>
        <v>MTL and HAT are just the ranges</v>
      </c>
    </row>
    <row r="198" spans="1:32">
      <c r="A198" s="1" t="str">
        <f>'Long-form'!A199</f>
        <v>SLCC196</v>
      </c>
      <c r="B198" s="1" t="str">
        <f>'Long-form'!B199</f>
        <v>Parham et al. 2014</v>
      </c>
      <c r="C198" s="1">
        <f>'Long-form'!C199</f>
        <v>8</v>
      </c>
      <c r="D198" s="1" t="str">
        <f>'Long-form'!D199</f>
        <v>nothern Terengganu, Sungai Bari coral reef</v>
      </c>
      <c r="E198" s="10">
        <f>'Long-form'!E199</f>
        <v>5.4938330000000004</v>
      </c>
      <c r="F198" s="10">
        <f>'Long-form'!F199</f>
        <v>102.89448299999999</v>
      </c>
      <c r="G198" s="1">
        <f>'Long-form'!G199</f>
        <v>1</v>
      </c>
      <c r="H198" s="11">
        <f>'Long-form'!H199</f>
        <v>6520</v>
      </c>
      <c r="I198" s="11">
        <f>'Long-form'!I199</f>
        <v>30</v>
      </c>
      <c r="J198" s="11">
        <f>'Long-form'!J199</f>
        <v>7039.5</v>
      </c>
      <c r="K198" s="11">
        <f>'Long-form'!K199</f>
        <v>7170</v>
      </c>
      <c r="L198" s="11">
        <f>'Long-form'!L199</f>
        <v>6909</v>
      </c>
      <c r="M198" s="10" t="str">
        <f>'Long-form'!Q199</f>
        <v>n/a</v>
      </c>
      <c r="N198" s="10" t="str">
        <f>'Long-form'!R199</f>
        <v>n/a</v>
      </c>
      <c r="O198" s="10">
        <f>'Long-form'!AL199</f>
        <v>2.5000000000000001E-2</v>
      </c>
      <c r="P198" s="10">
        <f>'Long-form'!AN199</f>
        <v>0.51088159097779207</v>
      </c>
      <c r="Q198" s="10">
        <f>'Long-form'!AO199</f>
        <v>0.51088159097779207</v>
      </c>
      <c r="R198" s="1">
        <f>'Long-form'!BA199</f>
        <v>-1</v>
      </c>
      <c r="S198" s="1">
        <f>'Long-form'!BB199</f>
        <v>1</v>
      </c>
      <c r="T198" s="1" t="str">
        <f>'Long-form'!BC199</f>
        <v>marine limiting</v>
      </c>
      <c r="U198" s="1" t="str">
        <f>'Long-form'!BD199</f>
        <v>Acropora sp., fossil coral reef</v>
      </c>
      <c r="V198" s="1" t="str">
        <f>'Long-form'!BE199</f>
        <v>below MTL</v>
      </c>
      <c r="W198" s="10" t="str">
        <f>'Long-form'!BQ199</f>
        <v>n/a</v>
      </c>
      <c r="X198" s="10">
        <f>'Long-form'!BR199</f>
        <v>0.51575187832910507</v>
      </c>
      <c r="Y198" s="10">
        <f>'Long-form'!BS199</f>
        <v>0.51575187832910507</v>
      </c>
      <c r="Z198" s="10" t="str">
        <f>'Long-form'!BT199</f>
        <v>n/a</v>
      </c>
      <c r="AA198" s="10" t="str">
        <f>'Long-form'!BU199</f>
        <v>n/a</v>
      </c>
      <c r="AB198" s="10" t="str">
        <f>'Long-form'!BV199</f>
        <v>n/a</v>
      </c>
      <c r="AC198" s="1" t="str">
        <f>'Long-form'!BW199</f>
        <v>n/a</v>
      </c>
      <c r="AD198" s="1">
        <f>'Long-form'!BX199</f>
        <v>0</v>
      </c>
      <c r="AE198" s="1" t="str">
        <f>'Long-form'!BY199</f>
        <v>n/a</v>
      </c>
      <c r="AF198" s="1" t="str">
        <f>'Long-form'!BZ199</f>
        <v>Garmin Etrex 12-channel global positioning system. GPS uncertainty of 0.1 m may be to small</v>
      </c>
    </row>
    <row r="199" spans="1:32">
      <c r="A199" s="1" t="str">
        <f>'Long-form'!A200</f>
        <v>SLCC197</v>
      </c>
      <c r="B199" s="1" t="str">
        <f>'Long-form'!B200</f>
        <v>Parham et al. 2014</v>
      </c>
      <c r="C199" s="1">
        <f>'Long-form'!C200</f>
        <v>8</v>
      </c>
      <c r="D199" s="1" t="str">
        <f>'Long-form'!D200</f>
        <v>northern Terengganu, Northern Setiu</v>
      </c>
      <c r="E199" s="10">
        <f>'Long-form'!E200</f>
        <v>5.7134669999999996</v>
      </c>
      <c r="F199" s="10">
        <f>'Long-form'!F200</f>
        <v>102.64635</v>
      </c>
      <c r="G199" s="1">
        <f>'Long-form'!G200</f>
        <v>3</v>
      </c>
      <c r="H199" s="11" t="str">
        <f>'Long-form'!H200</f>
        <v>n/a</v>
      </c>
      <c r="I199" s="11" t="str">
        <f>'Long-form'!I200</f>
        <v>n/a</v>
      </c>
      <c r="J199" s="11">
        <f>'Long-form'!J200</f>
        <v>6250</v>
      </c>
      <c r="K199" s="11">
        <f>'Long-form'!K200</f>
        <v>6800</v>
      </c>
      <c r="L199" s="11">
        <f>'Long-form'!L200</f>
        <v>5700</v>
      </c>
      <c r="M199" s="10" t="str">
        <f>'Long-form'!Q200</f>
        <v>n/a</v>
      </c>
      <c r="N199" s="10" t="str">
        <f>'Long-form'!R200</f>
        <v>n/a</v>
      </c>
      <c r="O199" s="10">
        <f>'Long-form'!AL200</f>
        <v>3.08</v>
      </c>
      <c r="P199" s="10">
        <f>'Long-form'!AN200</f>
        <v>0.51088159097779207</v>
      </c>
      <c r="Q199" s="10">
        <f>'Long-form'!AO200</f>
        <v>0.51088159097779207</v>
      </c>
      <c r="R199" s="1">
        <f>'Long-form'!BA200</f>
        <v>1</v>
      </c>
      <c r="S199" s="1">
        <f>'Long-form'!BB200</f>
        <v>5</v>
      </c>
      <c r="T199" s="1" t="str">
        <f>'Long-form'!BC200</f>
        <v>terrestrial limiting</v>
      </c>
      <c r="U199" s="1" t="str">
        <f>'Long-form'!BD200</f>
        <v>Quartz beach-ridge sand</v>
      </c>
      <c r="V199" s="1" t="str">
        <f>'Long-form'!BE200</f>
        <v>above MTL</v>
      </c>
      <c r="W199" s="10" t="str">
        <f>'Long-form'!BQ200</f>
        <v>n/a</v>
      </c>
      <c r="X199" s="10">
        <f>'Long-form'!BR200</f>
        <v>0.51575187832910507</v>
      </c>
      <c r="Y199" s="10">
        <f>'Long-form'!BS200</f>
        <v>0.51575187832910507</v>
      </c>
      <c r="Z199" s="10" t="str">
        <f>'Long-form'!BT200</f>
        <v>n/a</v>
      </c>
      <c r="AA199" s="10" t="str">
        <f>'Long-form'!BU200</f>
        <v>n/a</v>
      </c>
      <c r="AB199" s="10" t="str">
        <f>'Long-form'!BV200</f>
        <v>n/a</v>
      </c>
      <c r="AC199" s="1" t="str">
        <f>'Long-form'!BW200</f>
        <v>n/a</v>
      </c>
      <c r="AD199" s="1">
        <f>'Long-form'!BX200</f>
        <v>0</v>
      </c>
      <c r="AE199" s="1" t="str">
        <f>'Long-form'!BY200</f>
        <v>n/a</v>
      </c>
      <c r="AF199" s="1" t="str">
        <f>'Long-form'!BZ200</f>
        <v>n/a</v>
      </c>
    </row>
    <row r="200" spans="1:32">
      <c r="A200" s="1" t="str">
        <f>'Long-form'!A201</f>
        <v>SLCC198</v>
      </c>
      <c r="B200" s="1" t="str">
        <f>'Long-form'!B201</f>
        <v>Geyh et al. 1979</v>
      </c>
      <c r="C200" s="1">
        <f>'Long-form'!C201</f>
        <v>8</v>
      </c>
      <c r="D200" s="1" t="str">
        <f>'Long-form'!D201</f>
        <v>Strait of Malacca</v>
      </c>
      <c r="E200" s="10">
        <f>'Long-form'!E201</f>
        <v>2.516667</v>
      </c>
      <c r="F200" s="10">
        <f>'Long-form'!F201</f>
        <v>101.766667</v>
      </c>
      <c r="G200" s="1">
        <f>'Long-form'!G201</f>
        <v>1</v>
      </c>
      <c r="H200" s="11">
        <f>'Long-form'!H201</f>
        <v>1055</v>
      </c>
      <c r="I200" s="11">
        <f>'Long-form'!I201</f>
        <v>131.24404748406687</v>
      </c>
      <c r="J200" s="11">
        <f>'Long-form'!J201</f>
        <v>996</v>
      </c>
      <c r="K200" s="11">
        <f>'Long-form'!K201</f>
        <v>1261</v>
      </c>
      <c r="L200" s="11">
        <f>'Long-form'!L201</f>
        <v>731</v>
      </c>
      <c r="M200" s="10" t="str">
        <f>'Long-form'!Q201</f>
        <v>n/a</v>
      </c>
      <c r="N200" s="10" t="str">
        <f>'Long-form'!R201</f>
        <v>n/a</v>
      </c>
      <c r="O200" s="10">
        <f>'Long-form'!AL201</f>
        <v>-0.7</v>
      </c>
      <c r="P200" s="10">
        <f>'Long-form'!AN201</f>
        <v>0.51332251070842394</v>
      </c>
      <c r="Q200" s="10">
        <f>'Long-form'!AO201</f>
        <v>0.51332251070842394</v>
      </c>
      <c r="R200" s="1">
        <f>'Long-form'!BA201</f>
        <v>0</v>
      </c>
      <c r="S200" s="1">
        <f>'Long-form'!BB201</f>
        <v>5</v>
      </c>
      <c r="T200" s="1" t="str">
        <f>'Long-form'!BC201</f>
        <v>Mangrove salt marsh</v>
      </c>
      <c r="U200" s="1" t="str">
        <f>'Long-form'!BD201</f>
        <v>Mangrove wood on top of terrestrial deposits</v>
      </c>
      <c r="V200" s="1" t="str">
        <f>'Long-form'!BE201</f>
        <v>HAT to MTL</v>
      </c>
      <c r="W200" s="10">
        <f>'Long-form'!BQ201</f>
        <v>-1.5183229338999</v>
      </c>
      <c r="X200" s="10">
        <f>'Long-form'!BR201</f>
        <v>0.94741570215394411</v>
      </c>
      <c r="Y200" s="10">
        <f>'Long-form'!BS201</f>
        <v>0.94741570215394411</v>
      </c>
      <c r="Z200" s="10" t="str">
        <f>'Long-form'!BT201</f>
        <v>n/a</v>
      </c>
      <c r="AA200" s="10" t="str">
        <f>'Long-form'!BU201</f>
        <v>n/a</v>
      </c>
      <c r="AB200" s="10" t="str">
        <f>'Long-form'!BV201</f>
        <v>n/a</v>
      </c>
      <c r="AC200" s="1" t="str">
        <f>'Long-form'!BW201</f>
        <v>n/a</v>
      </c>
      <c r="AD200" s="1">
        <f>'Long-form'!BX201</f>
        <v>0</v>
      </c>
      <c r="AE200" s="1" t="str">
        <f>'Long-form'!BY201</f>
        <v>n/a</v>
      </c>
      <c r="AF200" s="1" t="str">
        <f>'Long-form'!BZ201</f>
        <v>GREEN values completed by Horton et al. 2005. RSL (m a.m.s.l.)</v>
      </c>
    </row>
    <row r="201" spans="1:32">
      <c r="A201" s="1" t="str">
        <f>'Long-form'!A202</f>
        <v>SLCC199</v>
      </c>
      <c r="B201" s="1" t="str">
        <f>'Long-form'!B202</f>
        <v>Geyh et al. 1979</v>
      </c>
      <c r="C201" s="1">
        <f>'Long-form'!C202</f>
        <v>8</v>
      </c>
      <c r="D201" s="1" t="str">
        <f>'Long-form'!D202</f>
        <v>Strait of Malacca</v>
      </c>
      <c r="E201" s="10">
        <f>'Long-form'!E202</f>
        <v>2.4166669999999999</v>
      </c>
      <c r="F201" s="10">
        <f>'Long-form'!F202</f>
        <v>101.966667</v>
      </c>
      <c r="G201" s="1">
        <f>'Long-form'!G202</f>
        <v>1</v>
      </c>
      <c r="H201" s="11">
        <f>'Long-form'!H202</f>
        <v>1145</v>
      </c>
      <c r="I201" s="11">
        <f>'Long-form'!I202</f>
        <v>128.06248474865697</v>
      </c>
      <c r="J201" s="11">
        <f>'Long-form'!J202</f>
        <v>1046</v>
      </c>
      <c r="K201" s="11">
        <f>'Long-form'!K202</f>
        <v>1296</v>
      </c>
      <c r="L201" s="11">
        <f>'Long-form'!L202</f>
        <v>796</v>
      </c>
      <c r="M201" s="10" t="str">
        <f>'Long-form'!Q202</f>
        <v>n/a</v>
      </c>
      <c r="N201" s="10" t="str">
        <f>'Long-form'!R202</f>
        <v>n/a</v>
      </c>
      <c r="O201" s="10">
        <f>'Long-form'!AL202</f>
        <v>-0.92</v>
      </c>
      <c r="P201" s="10">
        <f>'Long-form'!AN202</f>
        <v>0.51332251070842394</v>
      </c>
      <c r="Q201" s="10">
        <f>'Long-form'!AO202</f>
        <v>0.51332251070842394</v>
      </c>
      <c r="R201" s="1">
        <f>'Long-form'!BA202</f>
        <v>0</v>
      </c>
      <c r="S201" s="1">
        <f>'Long-form'!BB202</f>
        <v>5</v>
      </c>
      <c r="T201" s="1" t="str">
        <f>'Long-form'!BC202</f>
        <v>Mangrove salt marsh</v>
      </c>
      <c r="U201" s="1" t="str">
        <f>'Long-form'!BD202</f>
        <v>Mangrove wood on top of marine sediments</v>
      </c>
      <c r="V201" s="1" t="str">
        <f>'Long-form'!BE202</f>
        <v>HAT to MTL</v>
      </c>
      <c r="W201" s="10">
        <f>'Long-form'!BQ202</f>
        <v>-1.6661615533801499</v>
      </c>
      <c r="X201" s="10">
        <f>'Long-form'!BR202</f>
        <v>0.88573938824856391</v>
      </c>
      <c r="Y201" s="10">
        <f>'Long-form'!BS202</f>
        <v>0.88573938824856391</v>
      </c>
      <c r="Z201" s="10" t="str">
        <f>'Long-form'!BT202</f>
        <v>n/a</v>
      </c>
      <c r="AA201" s="10" t="str">
        <f>'Long-form'!BU202</f>
        <v>n/a</v>
      </c>
      <c r="AB201" s="10" t="str">
        <f>'Long-form'!BV202</f>
        <v>n/a</v>
      </c>
      <c r="AC201" s="1" t="str">
        <f>'Long-form'!BW202</f>
        <v>n/a</v>
      </c>
      <c r="AD201" s="1">
        <f>'Long-form'!BX202</f>
        <v>0</v>
      </c>
      <c r="AE201" s="1" t="str">
        <f>'Long-form'!BY202</f>
        <v>n/a</v>
      </c>
      <c r="AF201" s="1" t="str">
        <f>'Long-form'!BZ202</f>
        <v>n/a</v>
      </c>
    </row>
    <row r="202" spans="1:32">
      <c r="A202" s="1" t="str">
        <f>'Long-form'!A203</f>
        <v>SLCC200</v>
      </c>
      <c r="B202" s="1" t="str">
        <f>'Long-form'!B203</f>
        <v>Geyh et al. 1979</v>
      </c>
      <c r="C202" s="1">
        <f>'Long-form'!C203</f>
        <v>8</v>
      </c>
      <c r="D202" s="1" t="str">
        <f>'Long-form'!D203</f>
        <v>Strait of Malacca</v>
      </c>
      <c r="E202" s="10">
        <f>'Long-form'!E203</f>
        <v>1.766667</v>
      </c>
      <c r="F202" s="10">
        <f>'Long-form'!F203</f>
        <v>103.016667</v>
      </c>
      <c r="G202" s="1">
        <f>'Long-form'!G203</f>
        <v>1</v>
      </c>
      <c r="H202" s="11">
        <f>'Long-form'!H203</f>
        <v>2130</v>
      </c>
      <c r="I202" s="11">
        <f>'Long-form'!I203</f>
        <v>184.45866745696716</v>
      </c>
      <c r="J202" s="11">
        <f>'Long-form'!J203</f>
        <v>2199.5</v>
      </c>
      <c r="K202" s="11">
        <f>'Long-form'!K203</f>
        <v>2700</v>
      </c>
      <c r="L202" s="11">
        <f>'Long-form'!L203</f>
        <v>1699</v>
      </c>
      <c r="M202" s="10" t="str">
        <f>'Long-form'!Q203</f>
        <v>n/a</v>
      </c>
      <c r="N202" s="10" t="str">
        <f>'Long-form'!R203</f>
        <v>n/a</v>
      </c>
      <c r="O202" s="10">
        <f>'Long-form'!AL203</f>
        <v>1.9</v>
      </c>
      <c r="P202" s="10">
        <f>'Long-form'!AN203</f>
        <v>0.51332251070842394</v>
      </c>
      <c r="Q202" s="10">
        <f>'Long-form'!AO203</f>
        <v>0.51332251070842394</v>
      </c>
      <c r="R202" s="1">
        <f>'Long-form'!BA203</f>
        <v>0</v>
      </c>
      <c r="S202" s="1">
        <f>'Long-form'!BB203</f>
        <v>5</v>
      </c>
      <c r="T202" s="1" t="str">
        <f>'Long-form'!BC203</f>
        <v>Mangrove salt marsh</v>
      </c>
      <c r="U202" s="1" t="str">
        <f>'Long-form'!BD203</f>
        <v xml:space="preserve">Basis of peat layer on top of brackish sediments </v>
      </c>
      <c r="V202" s="1" t="str">
        <f>'Long-form'!BE203</f>
        <v>HAT to MTL</v>
      </c>
      <c r="W202" s="10">
        <f>'Long-form'!BQ203</f>
        <v>1.378292616864075</v>
      </c>
      <c r="X202" s="10">
        <f>'Long-form'!BR203</f>
        <v>0.73673646385495151</v>
      </c>
      <c r="Y202" s="10">
        <f>'Long-form'!BS203</f>
        <v>0.73673646385495151</v>
      </c>
      <c r="Z202" s="10" t="str">
        <f>'Long-form'!BT203</f>
        <v>n/a</v>
      </c>
      <c r="AA202" s="10" t="str">
        <f>'Long-form'!BU203</f>
        <v>n/a</v>
      </c>
      <c r="AB202" s="10" t="str">
        <f>'Long-form'!BV203</f>
        <v>n/a</v>
      </c>
      <c r="AC202" s="1" t="str">
        <f>'Long-form'!BW203</f>
        <v>n/a</v>
      </c>
      <c r="AD202" s="1">
        <f>'Long-form'!BX203</f>
        <v>0</v>
      </c>
      <c r="AE202" s="1" t="str">
        <f>'Long-form'!BY203</f>
        <v>n/a</v>
      </c>
      <c r="AF202" s="1" t="str">
        <f>'Long-form'!BZ203</f>
        <v>n/a</v>
      </c>
    </row>
    <row r="203" spans="1:32">
      <c r="A203" s="1" t="str">
        <f>'Long-form'!A204</f>
        <v>SLCC201</v>
      </c>
      <c r="B203" s="1" t="str">
        <f>'Long-form'!B204</f>
        <v>Geyh et al. 1979</v>
      </c>
      <c r="C203" s="1">
        <f>'Long-form'!C204</f>
        <v>8</v>
      </c>
      <c r="D203" s="1" t="str">
        <f>'Long-form'!D204</f>
        <v>Strait of Malacca</v>
      </c>
      <c r="E203" s="10">
        <f>'Long-form'!E204</f>
        <v>1.6166670000000001</v>
      </c>
      <c r="F203" s="10">
        <f>'Long-form'!F204</f>
        <v>103.416667</v>
      </c>
      <c r="G203" s="1">
        <f>'Long-form'!G204</f>
        <v>1</v>
      </c>
      <c r="H203" s="11">
        <f>'Long-form'!H204</f>
        <v>4040</v>
      </c>
      <c r="I203" s="11">
        <f>'Long-form'!I204</f>
        <v>141.42135623730951</v>
      </c>
      <c r="J203" s="11">
        <f>'Long-form'!J204</f>
        <v>4479</v>
      </c>
      <c r="K203" s="11">
        <f>'Long-form'!K204</f>
        <v>4859</v>
      </c>
      <c r="L203" s="11">
        <f>'Long-form'!L204</f>
        <v>4099</v>
      </c>
      <c r="M203" s="10" t="str">
        <f>'Long-form'!Q204</f>
        <v>n/a</v>
      </c>
      <c r="N203" s="10" t="str">
        <f>'Long-form'!R204</f>
        <v>n/a</v>
      </c>
      <c r="O203" s="10">
        <f>'Long-form'!AL204</f>
        <v>5.9</v>
      </c>
      <c r="P203" s="10">
        <f>'Long-form'!AN204</f>
        <v>0.51332251070842394</v>
      </c>
      <c r="Q203" s="10">
        <f>'Long-form'!AO204</f>
        <v>0.51332251070842394</v>
      </c>
      <c r="R203" s="1">
        <f>'Long-form'!BA204</f>
        <v>0</v>
      </c>
      <c r="S203" s="1">
        <f>'Long-form'!BB204</f>
        <v>5</v>
      </c>
      <c r="T203" s="1" t="str">
        <f>'Long-form'!BC204</f>
        <v>Mangrove salt marsh</v>
      </c>
      <c r="U203" s="1" t="str">
        <f>'Long-form'!BD204</f>
        <v>Mangrove and peat above terrestrial deposits</v>
      </c>
      <c r="V203" s="1" t="str">
        <f>'Long-form'!BE204</f>
        <v>HAT to MTL</v>
      </c>
      <c r="W203" s="10">
        <f>'Long-form'!BQ204</f>
        <v>5.3919149620118034</v>
      </c>
      <c r="X203" s="10">
        <f>'Long-form'!BR204</f>
        <v>0.72633183771494603</v>
      </c>
      <c r="Y203" s="10">
        <f>'Long-form'!BS204</f>
        <v>0.72633183771494603</v>
      </c>
      <c r="Z203" s="10" t="str">
        <f>'Long-form'!BT204</f>
        <v>n/a</v>
      </c>
      <c r="AA203" s="10" t="str">
        <f>'Long-form'!BU204</f>
        <v>n/a</v>
      </c>
      <c r="AB203" s="10" t="str">
        <f>'Long-form'!BV204</f>
        <v>n/a</v>
      </c>
      <c r="AC203" s="1" t="str">
        <f>'Long-form'!BW204</f>
        <v>n/a</v>
      </c>
      <c r="AD203" s="1">
        <f>'Long-form'!BX204</f>
        <v>0</v>
      </c>
      <c r="AE203" s="1" t="str">
        <f>'Long-form'!BY204</f>
        <v>n/a</v>
      </c>
      <c r="AF203" s="1" t="str">
        <f>'Long-form'!BZ204</f>
        <v>n/a</v>
      </c>
    </row>
    <row r="204" spans="1:32">
      <c r="A204" s="1" t="str">
        <f>'Long-form'!A205</f>
        <v>SLCC202</v>
      </c>
      <c r="B204" s="1" t="str">
        <f>'Long-form'!B205</f>
        <v>Geyh et al. 1979</v>
      </c>
      <c r="C204" s="1">
        <f>'Long-form'!C205</f>
        <v>8</v>
      </c>
      <c r="D204" s="1" t="str">
        <f>'Long-form'!D205</f>
        <v>Strait of Malacca</v>
      </c>
      <c r="E204" s="10">
        <f>'Long-form'!E205</f>
        <v>2.016667</v>
      </c>
      <c r="F204" s="10">
        <f>'Long-form'!F205</f>
        <v>102.783333</v>
      </c>
      <c r="G204" s="1">
        <f>'Long-form'!G205</f>
        <v>1</v>
      </c>
      <c r="H204" s="11">
        <f>'Long-form'!H205</f>
        <v>4135</v>
      </c>
      <c r="I204" s="11">
        <f>'Long-form'!I205</f>
        <v>134.53624047073711</v>
      </c>
      <c r="J204" s="11">
        <f>'Long-form'!J205</f>
        <v>4639</v>
      </c>
      <c r="K204" s="11">
        <f>'Long-form'!K205</f>
        <v>5030</v>
      </c>
      <c r="L204" s="11">
        <f>'Long-form'!L205</f>
        <v>4248</v>
      </c>
      <c r="M204" s="10" t="str">
        <f>'Long-form'!Q205</f>
        <v>n/a</v>
      </c>
      <c r="N204" s="10" t="str">
        <f>'Long-form'!R205</f>
        <v>n/a</v>
      </c>
      <c r="O204" s="10">
        <f>'Long-form'!AL205</f>
        <v>4.9800000000000004</v>
      </c>
      <c r="P204" s="10">
        <f>'Long-form'!AN205</f>
        <v>0.51332251070842394</v>
      </c>
      <c r="Q204" s="10">
        <f>'Long-form'!AO205</f>
        <v>0.51332251070842394</v>
      </c>
      <c r="R204" s="1">
        <f>'Long-form'!BA205</f>
        <v>0</v>
      </c>
      <c r="S204" s="1">
        <f>'Long-form'!BB205</f>
        <v>5</v>
      </c>
      <c r="T204" s="1" t="str">
        <f>'Long-form'!BC205</f>
        <v>Mangrove salt marsh</v>
      </c>
      <c r="U204" s="1" t="str">
        <f>'Long-form'!BD205</f>
        <v>Peat on top of brackish deposits</v>
      </c>
      <c r="V204" s="1" t="str">
        <f>'Long-form'!BE205</f>
        <v>HAT to MTL</v>
      </c>
      <c r="W204" s="10">
        <f>'Long-form'!BQ205</f>
        <v>4.4647214777740505</v>
      </c>
      <c r="X204" s="10">
        <f>'Long-form'!BR205</f>
        <v>0.7287035567659953</v>
      </c>
      <c r="Y204" s="10">
        <f>'Long-form'!BS205</f>
        <v>0.7287035567659953</v>
      </c>
      <c r="Z204" s="10" t="str">
        <f>'Long-form'!BT205</f>
        <v>n/a</v>
      </c>
      <c r="AA204" s="10" t="str">
        <f>'Long-form'!BU205</f>
        <v>n/a</v>
      </c>
      <c r="AB204" s="10" t="str">
        <f>'Long-form'!BV205</f>
        <v>n/a</v>
      </c>
      <c r="AC204" s="1" t="str">
        <f>'Long-form'!BW205</f>
        <v>n/a</v>
      </c>
      <c r="AD204" s="1">
        <f>'Long-form'!BX205</f>
        <v>0</v>
      </c>
      <c r="AE204" s="1" t="str">
        <f>'Long-form'!BY205</f>
        <v>n/a</v>
      </c>
      <c r="AF204" s="1" t="str">
        <f>'Long-form'!BZ205</f>
        <v>n/a</v>
      </c>
    </row>
    <row r="205" spans="1:32">
      <c r="A205" s="1" t="str">
        <f>'Long-form'!A206</f>
        <v>SLCC203</v>
      </c>
      <c r="B205" s="1" t="str">
        <f>'Long-form'!B206</f>
        <v>Geyh et al. 1979</v>
      </c>
      <c r="C205" s="1">
        <f>'Long-form'!C206</f>
        <v>8</v>
      </c>
      <c r="D205" s="1" t="str">
        <f>'Long-form'!D206</f>
        <v>Strait of Malacca</v>
      </c>
      <c r="E205" s="10">
        <f>'Long-form'!E206</f>
        <v>1.8</v>
      </c>
      <c r="F205" s="10">
        <f>'Long-form'!F206</f>
        <v>103.25</v>
      </c>
      <c r="G205" s="1">
        <f>'Long-form'!G206</f>
        <v>1</v>
      </c>
      <c r="H205" s="11">
        <f>'Long-form'!H206</f>
        <v>4275</v>
      </c>
      <c r="I205" s="11">
        <f>'Long-form'!I206</f>
        <v>122.06555615733703</v>
      </c>
      <c r="J205" s="11">
        <f>'Long-form'!J206</f>
        <v>4867.5</v>
      </c>
      <c r="K205" s="11">
        <f>'Long-form'!K206</f>
        <v>5284</v>
      </c>
      <c r="L205" s="11">
        <f>'Long-form'!L206</f>
        <v>4451</v>
      </c>
      <c r="M205" s="10" t="str">
        <f>'Long-form'!Q206</f>
        <v>n/a</v>
      </c>
      <c r="N205" s="10" t="str">
        <f>'Long-form'!R206</f>
        <v>n/a</v>
      </c>
      <c r="O205" s="10">
        <f>'Long-form'!AL206</f>
        <v>4.83</v>
      </c>
      <c r="P205" s="10">
        <f>'Long-form'!AN206</f>
        <v>0.51332251070842394</v>
      </c>
      <c r="Q205" s="10">
        <f>'Long-form'!AO206</f>
        <v>0.51332251070842394</v>
      </c>
      <c r="R205" s="1">
        <f>'Long-form'!BA206</f>
        <v>0</v>
      </c>
      <c r="S205" s="1">
        <f>'Long-form'!BB206</f>
        <v>5</v>
      </c>
      <c r="T205" s="1" t="str">
        <f>'Long-form'!BC206</f>
        <v>Mangrove salt marsh</v>
      </c>
      <c r="U205" s="1" t="str">
        <f>'Long-form'!BD206</f>
        <v>Peat on top of brackish deposits</v>
      </c>
      <c r="V205" s="1" t="str">
        <f>'Long-form'!BE206</f>
        <v>HAT to MTL</v>
      </c>
      <c r="W205" s="10">
        <f>'Long-form'!BQ206</f>
        <v>4.3160047976645846</v>
      </c>
      <c r="X205" s="10">
        <f>'Long-form'!BR206</f>
        <v>0.73108200670638324</v>
      </c>
      <c r="Y205" s="10">
        <f>'Long-form'!BS206</f>
        <v>0.73108200670638324</v>
      </c>
      <c r="Z205" s="10" t="str">
        <f>'Long-form'!BT206</f>
        <v>n/a</v>
      </c>
      <c r="AA205" s="10" t="str">
        <f>'Long-form'!BU206</f>
        <v>n/a</v>
      </c>
      <c r="AB205" s="10" t="str">
        <f>'Long-form'!BV206</f>
        <v>n/a</v>
      </c>
      <c r="AC205" s="1" t="str">
        <f>'Long-form'!BW206</f>
        <v>n/a</v>
      </c>
      <c r="AD205" s="1">
        <f>'Long-form'!BX206</f>
        <v>0</v>
      </c>
      <c r="AE205" s="1" t="str">
        <f>'Long-form'!BY206</f>
        <v>n/a</v>
      </c>
      <c r="AF205" s="1" t="str">
        <f>'Long-form'!BZ206</f>
        <v>n/a</v>
      </c>
    </row>
    <row r="206" spans="1:32">
      <c r="A206" s="1" t="str">
        <f>'Long-form'!A207</f>
        <v>SLCC204</v>
      </c>
      <c r="B206" s="1" t="str">
        <f>'Long-form'!B207</f>
        <v>Geyh et al. 1979</v>
      </c>
      <c r="C206" s="1">
        <f>'Long-form'!C207</f>
        <v>8</v>
      </c>
      <c r="D206" s="1" t="str">
        <f>'Long-form'!D207</f>
        <v>Strait of Malacca</v>
      </c>
      <c r="E206" s="10">
        <f>'Long-form'!E207</f>
        <v>1.7166669999999999</v>
      </c>
      <c r="F206" s="10">
        <f>'Long-form'!F207</f>
        <v>103.3</v>
      </c>
      <c r="G206" s="1">
        <f>'Long-form'!G207</f>
        <v>1</v>
      </c>
      <c r="H206" s="11">
        <f>'Long-form'!H207</f>
        <v>4335</v>
      </c>
      <c r="I206" s="11">
        <f>'Long-form'!I207</f>
        <v>145</v>
      </c>
      <c r="J206" s="11">
        <f>'Long-form'!J207</f>
        <v>4976</v>
      </c>
      <c r="K206" s="11">
        <f>'Long-form'!K207</f>
        <v>5430</v>
      </c>
      <c r="L206" s="11">
        <f>'Long-form'!L207</f>
        <v>4522</v>
      </c>
      <c r="M206" s="10" t="str">
        <f>'Long-form'!Q207</f>
        <v>n/a</v>
      </c>
      <c r="N206" s="10" t="str">
        <f>'Long-form'!R207</f>
        <v>n/a</v>
      </c>
      <c r="O206" s="10">
        <f>'Long-form'!AL207</f>
        <v>2.8</v>
      </c>
      <c r="P206" s="10">
        <f>'Long-form'!AN207</f>
        <v>0.51332251070842394</v>
      </c>
      <c r="Q206" s="10">
        <f>'Long-form'!AO207</f>
        <v>0.51332251070842394</v>
      </c>
      <c r="R206" s="1">
        <f>'Long-form'!BA207</f>
        <v>0</v>
      </c>
      <c r="S206" s="1">
        <f>'Long-form'!BB207</f>
        <v>5</v>
      </c>
      <c r="T206" s="1" t="str">
        <f>'Long-form'!BC207</f>
        <v>Mangrove salt marsh</v>
      </c>
      <c r="U206" s="1" t="str">
        <f>'Long-form'!BD207</f>
        <v>Peat to fresh water deposit on top of brackish sediments</v>
      </c>
      <c r="V206" s="1" t="str">
        <f>'Long-form'!BE207</f>
        <v>HAT to MTL</v>
      </c>
      <c r="W206" s="10">
        <f>'Long-form'!BQ207</f>
        <v>2.2865721209936547</v>
      </c>
      <c r="X206" s="10">
        <f>'Long-form'!BR207</f>
        <v>0.73050383659439266</v>
      </c>
      <c r="Y206" s="10">
        <f>'Long-form'!BS207</f>
        <v>0.73050383659439266</v>
      </c>
      <c r="Z206" s="10" t="str">
        <f>'Long-form'!BT207</f>
        <v>n/a</v>
      </c>
      <c r="AA206" s="10" t="str">
        <f>'Long-form'!BU207</f>
        <v>n/a</v>
      </c>
      <c r="AB206" s="10" t="str">
        <f>'Long-form'!BV207</f>
        <v>n/a</v>
      </c>
      <c r="AC206" s="1" t="str">
        <f>'Long-form'!BW207</f>
        <v>n/a</v>
      </c>
      <c r="AD206" s="1">
        <f>'Long-form'!BX207</f>
        <v>0</v>
      </c>
      <c r="AE206" s="1" t="str">
        <f>'Long-form'!BY207</f>
        <v>n/a</v>
      </c>
      <c r="AF206" s="1" t="str">
        <f>'Long-form'!BZ207</f>
        <v>n/a</v>
      </c>
    </row>
    <row r="207" spans="1:32">
      <c r="A207" s="1" t="str">
        <f>'Long-form'!A208</f>
        <v>SLCC205</v>
      </c>
      <c r="B207" s="1" t="str">
        <f>'Long-form'!B208</f>
        <v>Geyh et al. 1979</v>
      </c>
      <c r="C207" s="1">
        <f>'Long-form'!C208</f>
        <v>8</v>
      </c>
      <c r="D207" s="1" t="str">
        <f>'Long-form'!D208</f>
        <v>Strait of Malacca</v>
      </c>
      <c r="E207" s="10">
        <f>'Long-form'!E208</f>
        <v>1.483333</v>
      </c>
      <c r="F207" s="10">
        <f>'Long-form'!F208</f>
        <v>103.38333299999999</v>
      </c>
      <c r="G207" s="1">
        <f>'Long-form'!G208</f>
        <v>1</v>
      </c>
      <c r="H207" s="11">
        <f>'Long-form'!H208</f>
        <v>4980</v>
      </c>
      <c r="I207" s="11">
        <f>'Long-form'!I208</f>
        <v>125</v>
      </c>
      <c r="J207" s="11">
        <f>'Long-form'!J208</f>
        <v>5664.5</v>
      </c>
      <c r="K207" s="11">
        <f>'Long-form'!K208</f>
        <v>5992</v>
      </c>
      <c r="L207" s="11">
        <f>'Long-form'!L208</f>
        <v>5337</v>
      </c>
      <c r="M207" s="10" t="str">
        <f>'Long-form'!Q208</f>
        <v>n/a</v>
      </c>
      <c r="N207" s="10" t="str">
        <f>'Long-form'!R208</f>
        <v>n/a</v>
      </c>
      <c r="O207" s="10">
        <f>'Long-form'!AL208</f>
        <v>3.75</v>
      </c>
      <c r="P207" s="10">
        <f>'Long-form'!AN208</f>
        <v>0.51332251070842394</v>
      </c>
      <c r="Q207" s="10">
        <f>'Long-form'!AO208</f>
        <v>0.51332251070842394</v>
      </c>
      <c r="R207" s="1">
        <f>'Long-form'!BA208</f>
        <v>0</v>
      </c>
      <c r="S207" s="1">
        <f>'Long-form'!BB208</f>
        <v>5</v>
      </c>
      <c r="T207" s="1" t="str">
        <f>'Long-form'!BC208</f>
        <v>Mangrove salt marsh</v>
      </c>
      <c r="U207" s="1" t="str">
        <f>'Long-form'!BD208</f>
        <v xml:space="preserve"> Basis of peat layer on top of brackish deposits </v>
      </c>
      <c r="V207" s="1" t="str">
        <f>'Long-form'!BE208</f>
        <v>HAT to MTL</v>
      </c>
      <c r="W207" s="10">
        <f>'Long-form'!BQ208</f>
        <v>3.2462096686340818</v>
      </c>
      <c r="X207" s="10">
        <f>'Long-form'!BR208</f>
        <v>0.72324135004830914</v>
      </c>
      <c r="Y207" s="10">
        <f>'Long-form'!BS208</f>
        <v>0.72324135004830914</v>
      </c>
      <c r="Z207" s="10" t="str">
        <f>'Long-form'!BT208</f>
        <v>n/a</v>
      </c>
      <c r="AA207" s="10" t="str">
        <f>'Long-form'!BU208</f>
        <v>n/a</v>
      </c>
      <c r="AB207" s="10" t="str">
        <f>'Long-form'!BV208</f>
        <v>n/a</v>
      </c>
      <c r="AC207" s="1" t="str">
        <f>'Long-form'!BW208</f>
        <v>n/a</v>
      </c>
      <c r="AD207" s="1">
        <f>'Long-form'!BX208</f>
        <v>0</v>
      </c>
      <c r="AE207" s="1" t="str">
        <f>'Long-form'!BY208</f>
        <v>n/a</v>
      </c>
      <c r="AF207" s="1" t="str">
        <f>'Long-form'!BZ208</f>
        <v>n/a</v>
      </c>
    </row>
    <row r="208" spans="1:32">
      <c r="A208" s="1" t="str">
        <f>'Long-form'!A209</f>
        <v>SLCC206</v>
      </c>
      <c r="B208" s="1" t="str">
        <f>'Long-form'!B209</f>
        <v>Geyh et al. 1979</v>
      </c>
      <c r="C208" s="1">
        <f>'Long-form'!C209</f>
        <v>8</v>
      </c>
      <c r="D208" s="1" t="str">
        <f>'Long-form'!D209</f>
        <v>Strait of Malacca</v>
      </c>
      <c r="E208" s="10">
        <f>'Long-form'!E209</f>
        <v>2.3166669999999998</v>
      </c>
      <c r="F208" s="10">
        <f>'Long-form'!F209</f>
        <v>102.083333</v>
      </c>
      <c r="G208" s="1">
        <f>'Long-form'!G209</f>
        <v>1</v>
      </c>
      <c r="H208" s="11">
        <f>'Long-form'!H209</f>
        <v>5975</v>
      </c>
      <c r="I208" s="11">
        <f>'Long-form'!I209</f>
        <v>125</v>
      </c>
      <c r="J208" s="11">
        <f>'Long-form'!J209</f>
        <v>6834.5</v>
      </c>
      <c r="K208" s="11">
        <f>'Long-form'!K209</f>
        <v>7161</v>
      </c>
      <c r="L208" s="11">
        <f>'Long-form'!L209</f>
        <v>6508</v>
      </c>
      <c r="M208" s="10" t="str">
        <f>'Long-form'!Q209</f>
        <v>n/a</v>
      </c>
      <c r="N208" s="10" t="str">
        <f>'Long-form'!R209</f>
        <v>n/a</v>
      </c>
      <c r="O208" s="10">
        <f>'Long-form'!AL209</f>
        <v>1.18</v>
      </c>
      <c r="P208" s="10">
        <f>'Long-form'!AN209</f>
        <v>0.51332251070842394</v>
      </c>
      <c r="Q208" s="10">
        <f>'Long-form'!AO209</f>
        <v>0.51332251070842394</v>
      </c>
      <c r="R208" s="1">
        <f>'Long-form'!BA209</f>
        <v>0</v>
      </c>
      <c r="S208" s="1">
        <f>'Long-form'!BB209</f>
        <v>5</v>
      </c>
      <c r="T208" s="1" t="str">
        <f>'Long-form'!BC209</f>
        <v>Mangrove salt marsh</v>
      </c>
      <c r="U208" s="1" t="str">
        <f>'Long-form'!BD209</f>
        <v>Mangrove wood at the base of coastal barrier sand</v>
      </c>
      <c r="V208" s="1" t="str">
        <f>'Long-form'!BE209</f>
        <v>HAT to MTL</v>
      </c>
      <c r="W208" s="10">
        <f>'Long-form'!BQ209</f>
        <v>0.61261256662011498</v>
      </c>
      <c r="X208" s="10">
        <f>'Long-form'!BR209</f>
        <v>0.7627663164618147</v>
      </c>
      <c r="Y208" s="10">
        <f>'Long-form'!BS209</f>
        <v>0.7627663164618147</v>
      </c>
      <c r="Z208" s="10" t="str">
        <f>'Long-form'!BT209</f>
        <v>n/a</v>
      </c>
      <c r="AA208" s="10" t="str">
        <f>'Long-form'!BU209</f>
        <v>n/a</v>
      </c>
      <c r="AB208" s="10" t="str">
        <f>'Long-form'!BV209</f>
        <v>n/a</v>
      </c>
      <c r="AC208" s="1" t="str">
        <f>'Long-form'!BW209</f>
        <v>n/a</v>
      </c>
      <c r="AD208" s="1">
        <f>'Long-form'!BX209</f>
        <v>0</v>
      </c>
      <c r="AE208" s="1" t="str">
        <f>'Long-form'!BY209</f>
        <v>n/a</v>
      </c>
      <c r="AF208" s="1" t="str">
        <f>'Long-form'!BZ209</f>
        <v>n/a</v>
      </c>
    </row>
    <row r="209" spans="1:32">
      <c r="A209" s="1" t="str">
        <f>'Long-form'!A210</f>
        <v>SLCC207</v>
      </c>
      <c r="B209" s="1" t="str">
        <f>'Long-form'!B210</f>
        <v>Geyh et al. 1979</v>
      </c>
      <c r="C209" s="1">
        <f>'Long-form'!C210</f>
        <v>8</v>
      </c>
      <c r="D209" s="1" t="str">
        <f>'Long-form'!D210</f>
        <v>Strait of Malacca</v>
      </c>
      <c r="E209" s="10">
        <f>'Long-form'!E210</f>
        <v>1.5333330000000001</v>
      </c>
      <c r="F209" s="10">
        <f>'Long-form'!F210</f>
        <v>103.466667</v>
      </c>
      <c r="G209" s="1">
        <f>'Long-form'!G210</f>
        <v>1</v>
      </c>
      <c r="H209" s="11">
        <f>'Long-form'!H210</f>
        <v>6260</v>
      </c>
      <c r="I209" s="11">
        <f>'Long-form'!I210</f>
        <v>125</v>
      </c>
      <c r="J209" s="11">
        <f>'Long-form'!J210</f>
        <v>7143.5</v>
      </c>
      <c r="K209" s="11">
        <f>'Long-form'!K210</f>
        <v>7427</v>
      </c>
      <c r="L209" s="11">
        <f>'Long-form'!L210</f>
        <v>6860</v>
      </c>
      <c r="M209" s="10" t="str">
        <f>'Long-form'!Q210</f>
        <v>n/a</v>
      </c>
      <c r="N209" s="10" t="str">
        <f>'Long-form'!R210</f>
        <v>n/a</v>
      </c>
      <c r="O209" s="10">
        <f>'Long-form'!AL210</f>
        <v>0.65</v>
      </c>
      <c r="P209" s="10">
        <f>'Long-form'!AN210</f>
        <v>0.51332251070842394</v>
      </c>
      <c r="Q209" s="10">
        <f>'Long-form'!AO210</f>
        <v>0.51332251070842394</v>
      </c>
      <c r="R209" s="1">
        <f>'Long-form'!BA210</f>
        <v>0</v>
      </c>
      <c r="S209" s="1">
        <f>'Long-form'!BB210</f>
        <v>5</v>
      </c>
      <c r="T209" s="1" t="str">
        <f>'Long-form'!BC210</f>
        <v>Mangrove salt marsh</v>
      </c>
      <c r="U209" s="1" t="str">
        <f>'Long-form'!BD210</f>
        <v>Peat to mangrove above terrestrial deposits</v>
      </c>
      <c r="V209" s="1" t="str">
        <f>'Long-form'!BE210</f>
        <v>HAT to MTL</v>
      </c>
      <c r="W209" s="10">
        <f>'Long-form'!BQ210</f>
        <v>0.14910534618539295</v>
      </c>
      <c r="X209" s="10">
        <f>'Long-form'!BR210</f>
        <v>0.72102390086903656</v>
      </c>
      <c r="Y209" s="10">
        <f>'Long-form'!BS210</f>
        <v>0.72102390086903656</v>
      </c>
      <c r="Z209" s="10" t="str">
        <f>'Long-form'!BT210</f>
        <v>n/a</v>
      </c>
      <c r="AA209" s="10" t="str">
        <f>'Long-form'!BU210</f>
        <v>n/a</v>
      </c>
      <c r="AB209" s="10" t="str">
        <f>'Long-form'!BV210</f>
        <v>n/a</v>
      </c>
      <c r="AC209" s="1" t="str">
        <f>'Long-form'!BW210</f>
        <v>n/a</v>
      </c>
      <c r="AD209" s="1">
        <f>'Long-form'!BX210</f>
        <v>0</v>
      </c>
      <c r="AE209" s="1" t="str">
        <f>'Long-form'!BY210</f>
        <v>n/a</v>
      </c>
      <c r="AF209" s="1" t="str">
        <f>'Long-form'!BZ210</f>
        <v>n/a</v>
      </c>
    </row>
    <row r="210" spans="1:32">
      <c r="A210" s="1" t="str">
        <f>'Long-form'!A211</f>
        <v>SLCC208</v>
      </c>
      <c r="B210" s="1" t="str">
        <f>'Long-form'!B211</f>
        <v>Geyh et al. 1979</v>
      </c>
      <c r="C210" s="1">
        <f>'Long-form'!C211</f>
        <v>8</v>
      </c>
      <c r="D210" s="1" t="str">
        <f>'Long-form'!D211</f>
        <v>Strait of Malacca</v>
      </c>
      <c r="E210" s="10">
        <f>'Long-form'!E211</f>
        <v>1.5333330000000001</v>
      </c>
      <c r="F210" s="10">
        <f>'Long-form'!F211</f>
        <v>103.466667</v>
      </c>
      <c r="G210" s="1">
        <f>'Long-form'!G211</f>
        <v>1</v>
      </c>
      <c r="H210" s="11">
        <f>'Long-form'!H211</f>
        <v>6610</v>
      </c>
      <c r="I210" s="11">
        <f>'Long-form'!I211</f>
        <v>122.06555615733703</v>
      </c>
      <c r="J210" s="11">
        <f>'Long-form'!J211</f>
        <v>7476.5</v>
      </c>
      <c r="K210" s="11">
        <f>'Long-form'!K211</f>
        <v>7676</v>
      </c>
      <c r="L210" s="11">
        <f>'Long-form'!L211</f>
        <v>7277</v>
      </c>
      <c r="M210" s="10" t="str">
        <f>'Long-form'!Q211</f>
        <v>n/a</v>
      </c>
      <c r="N210" s="10" t="str">
        <f>'Long-form'!R211</f>
        <v>n/a</v>
      </c>
      <c r="O210" s="10">
        <f>'Long-form'!AL211</f>
        <v>0.88</v>
      </c>
      <c r="P210" s="10">
        <f>'Long-form'!AN211</f>
        <v>0.51332251070842394</v>
      </c>
      <c r="Q210" s="10">
        <f>'Long-form'!AO211</f>
        <v>0.51332251070842394</v>
      </c>
      <c r="R210" s="1">
        <f>'Long-form'!BA211</f>
        <v>0</v>
      </c>
      <c r="S210" s="1">
        <f>'Long-form'!BB211</f>
        <v>5</v>
      </c>
      <c r="T210" s="1" t="str">
        <f>'Long-form'!BC211</f>
        <v>Mangrove salt marsh</v>
      </c>
      <c r="U210" s="1" t="str">
        <f>'Long-form'!BD211</f>
        <v>Mangrove wood</v>
      </c>
      <c r="V210" s="1" t="str">
        <f>'Long-form'!BE211</f>
        <v>HAT to MTL</v>
      </c>
      <c r="W210" s="10">
        <f>'Long-form'!BQ211</f>
        <v>0.37910534618539293</v>
      </c>
      <c r="X210" s="10">
        <f>'Long-form'!BR211</f>
        <v>0.72102390086903656</v>
      </c>
      <c r="Y210" s="10">
        <f>'Long-form'!BS211</f>
        <v>0.72102390086903656</v>
      </c>
      <c r="Z210" s="10" t="str">
        <f>'Long-form'!BT211</f>
        <v>n/a</v>
      </c>
      <c r="AA210" s="10" t="str">
        <f>'Long-form'!BU211</f>
        <v>n/a</v>
      </c>
      <c r="AB210" s="10" t="str">
        <f>'Long-form'!BV211</f>
        <v>n/a</v>
      </c>
      <c r="AC210" s="1" t="str">
        <f>'Long-form'!BW211</f>
        <v>n/a</v>
      </c>
      <c r="AD210" s="1">
        <f>'Long-form'!BX211</f>
        <v>0</v>
      </c>
      <c r="AE210" s="1" t="str">
        <f>'Long-form'!BY211</f>
        <v>n/a</v>
      </c>
      <c r="AF210" s="1" t="str">
        <f>'Long-form'!BZ211</f>
        <v>n/a</v>
      </c>
    </row>
    <row r="211" spans="1:32">
      <c r="A211" s="1" t="str">
        <f>'Long-form'!A212</f>
        <v>SLCC209</v>
      </c>
      <c r="B211" s="1" t="str">
        <f>'Long-form'!B212</f>
        <v>Geyh et al. 1979</v>
      </c>
      <c r="C211" s="1">
        <f>'Long-form'!C212</f>
        <v>8</v>
      </c>
      <c r="D211" s="1" t="str">
        <f>'Long-form'!D212</f>
        <v>Strait of Malacca</v>
      </c>
      <c r="E211" s="10">
        <f>'Long-form'!E212</f>
        <v>1.6166670000000001</v>
      </c>
      <c r="F211" s="10">
        <f>'Long-form'!F212</f>
        <v>103.416667</v>
      </c>
      <c r="G211" s="1">
        <f>'Long-form'!G212</f>
        <v>1</v>
      </c>
      <c r="H211" s="11">
        <f>'Long-form'!H212</f>
        <v>6945</v>
      </c>
      <c r="I211" s="11">
        <f>'Long-form'!I212</f>
        <v>156.20499351813308</v>
      </c>
      <c r="J211" s="11">
        <f>'Long-form'!J212</f>
        <v>7823</v>
      </c>
      <c r="K211" s="11">
        <f>'Long-form'!K212</f>
        <v>8149</v>
      </c>
      <c r="L211" s="11">
        <f>'Long-form'!L212</f>
        <v>7497</v>
      </c>
      <c r="M211" s="10" t="str">
        <f>'Long-form'!Q212</f>
        <v>n/a</v>
      </c>
      <c r="N211" s="10" t="str">
        <f>'Long-form'!R212</f>
        <v>n/a</v>
      </c>
      <c r="O211" s="10">
        <f>'Long-form'!AL212</f>
        <v>-0.43</v>
      </c>
      <c r="P211" s="10">
        <f>'Long-form'!AN212</f>
        <v>0.51332251070842394</v>
      </c>
      <c r="Q211" s="10">
        <f>'Long-form'!AO212</f>
        <v>0.51332251070842394</v>
      </c>
      <c r="R211" s="1">
        <f>'Long-form'!BA212</f>
        <v>0</v>
      </c>
      <c r="S211" s="1">
        <f>'Long-form'!BB212</f>
        <v>5</v>
      </c>
      <c r="T211" s="1" t="str">
        <f>'Long-form'!BC212</f>
        <v>Mangrove salt marsh</v>
      </c>
      <c r="U211" s="1" t="str">
        <f>'Long-form'!BD212</f>
        <v>Peat on top of terrestrial deposits</v>
      </c>
      <c r="V211" s="1" t="str">
        <f>'Long-form'!BE212</f>
        <v>HAT to MTL</v>
      </c>
      <c r="W211" s="10">
        <f>'Long-form'!BQ212</f>
        <v>-0.93808503798819687</v>
      </c>
      <c r="X211" s="10">
        <f>'Long-form'!BR212</f>
        <v>0.72633183771494603</v>
      </c>
      <c r="Y211" s="10">
        <f>'Long-form'!BS212</f>
        <v>0.72633183771494603</v>
      </c>
      <c r="Z211" s="10" t="str">
        <f>'Long-form'!BT212</f>
        <v>n/a</v>
      </c>
      <c r="AA211" s="10" t="str">
        <f>'Long-form'!BU212</f>
        <v>n/a</v>
      </c>
      <c r="AB211" s="10" t="str">
        <f>'Long-form'!BV212</f>
        <v>n/a</v>
      </c>
      <c r="AC211" s="1" t="str">
        <f>'Long-form'!BW212</f>
        <v>n/a</v>
      </c>
      <c r="AD211" s="1">
        <f>'Long-form'!BX212</f>
        <v>0</v>
      </c>
      <c r="AE211" s="1" t="str">
        <f>'Long-form'!BY212</f>
        <v>n/a</v>
      </c>
      <c r="AF211" s="1" t="str">
        <f>'Long-form'!BZ212</f>
        <v>n/a</v>
      </c>
    </row>
    <row r="212" spans="1:32">
      <c r="A212" s="1" t="str">
        <f>'Long-form'!A213</f>
        <v>SLCC210</v>
      </c>
      <c r="B212" s="1" t="str">
        <f>'Long-form'!B213</f>
        <v>Geyh et al. 1979</v>
      </c>
      <c r="C212" s="1">
        <f>'Long-form'!C213</f>
        <v>8</v>
      </c>
      <c r="D212" s="1" t="str">
        <f>'Long-form'!D213</f>
        <v>Strait of Malacca</v>
      </c>
      <c r="E212" s="10">
        <f>'Long-form'!E213</f>
        <v>2.3666670000000001</v>
      </c>
      <c r="F212" s="10">
        <f>'Long-form'!F213</f>
        <v>102</v>
      </c>
      <c r="G212" s="1">
        <f>'Long-form'!G213</f>
        <v>1</v>
      </c>
      <c r="H212" s="11">
        <f>'Long-form'!H213</f>
        <v>6985</v>
      </c>
      <c r="I212" s="11">
        <f>'Long-form'!I213</f>
        <v>205.91260281974002</v>
      </c>
      <c r="J212" s="11">
        <f>'Long-form'!J213</f>
        <v>7819.5</v>
      </c>
      <c r="K212" s="11">
        <f>'Long-form'!K213</f>
        <v>8196</v>
      </c>
      <c r="L212" s="11">
        <f>'Long-form'!L213</f>
        <v>7443</v>
      </c>
      <c r="M212" s="10" t="str">
        <f>'Long-form'!Q213</f>
        <v>n/a</v>
      </c>
      <c r="N212" s="10" t="str">
        <f>'Long-form'!R213</f>
        <v>n/a</v>
      </c>
      <c r="O212" s="10">
        <f>'Long-form'!AL213</f>
        <v>-3.75</v>
      </c>
      <c r="P212" s="10">
        <f>'Long-form'!AN213</f>
        <v>0.51332251070842394</v>
      </c>
      <c r="Q212" s="10">
        <f>'Long-form'!AO213</f>
        <v>0.51332251070842394</v>
      </c>
      <c r="R212" s="1">
        <f>'Long-form'!BA213</f>
        <v>0</v>
      </c>
      <c r="S212" s="1">
        <f>'Long-form'!BB213</f>
        <v>5</v>
      </c>
      <c r="T212" s="1" t="str">
        <f>'Long-form'!BC213</f>
        <v>Mangrove salt marsh</v>
      </c>
      <c r="U212" s="1" t="str">
        <f>'Long-form'!BD213</f>
        <v>Mangrove wood</v>
      </c>
      <c r="V212" s="1" t="str">
        <f>'Long-form'!BE213</f>
        <v>HAT to MTL</v>
      </c>
      <c r="W212" s="10">
        <f>'Long-form'!BQ213</f>
        <v>-4.3377446633573999</v>
      </c>
      <c r="X212" s="10">
        <f>'Long-form'!BR213</f>
        <v>0.77542711808338782</v>
      </c>
      <c r="Y212" s="10">
        <f>'Long-form'!BS213</f>
        <v>0.77542711808338782</v>
      </c>
      <c r="Z212" s="10" t="str">
        <f>'Long-form'!BT213</f>
        <v>n/a</v>
      </c>
      <c r="AA212" s="10" t="str">
        <f>'Long-form'!BU213</f>
        <v>n/a</v>
      </c>
      <c r="AB212" s="10" t="str">
        <f>'Long-form'!BV213</f>
        <v>n/a</v>
      </c>
      <c r="AC212" s="1" t="str">
        <f>'Long-form'!BW213</f>
        <v>n/a</v>
      </c>
      <c r="AD212" s="1">
        <f>'Long-form'!BX213</f>
        <v>0</v>
      </c>
      <c r="AE212" s="1" t="str">
        <f>'Long-form'!BY213</f>
        <v>n/a</v>
      </c>
      <c r="AF212" s="1" t="str">
        <f>'Long-form'!BZ213</f>
        <v>n/a</v>
      </c>
    </row>
    <row r="213" spans="1:32">
      <c r="A213" s="1" t="str">
        <f>'Long-form'!A214</f>
        <v>SLCC211</v>
      </c>
      <c r="B213" s="1" t="str">
        <f>'Long-form'!B214</f>
        <v>Geyh et al. 1979</v>
      </c>
      <c r="C213" s="1">
        <f>'Long-form'!C214</f>
        <v>8</v>
      </c>
      <c r="D213" s="1" t="str">
        <f>'Long-form'!D214</f>
        <v>Strait of Malacca</v>
      </c>
      <c r="E213" s="10">
        <f>'Long-form'!E214</f>
        <v>2.1666669999999999</v>
      </c>
      <c r="F213" s="10">
        <f>'Long-form'!F214</f>
        <v>102.6</v>
      </c>
      <c r="G213" s="1">
        <f>'Long-form'!G214</f>
        <v>1</v>
      </c>
      <c r="H213" s="11">
        <f>'Long-form'!H214</f>
        <v>7015</v>
      </c>
      <c r="I213" s="11">
        <f>'Long-form'!I214</f>
        <v>128.06248474865697</v>
      </c>
      <c r="J213" s="11">
        <f>'Long-form'!J214</f>
        <v>7871</v>
      </c>
      <c r="K213" s="11">
        <f>'Long-form'!K214</f>
        <v>8150</v>
      </c>
      <c r="L213" s="11">
        <f>'Long-form'!L214</f>
        <v>7592</v>
      </c>
      <c r="M213" s="10" t="str">
        <f>'Long-form'!Q214</f>
        <v>n/a</v>
      </c>
      <c r="N213" s="10" t="str">
        <f>'Long-form'!R214</f>
        <v>n/a</v>
      </c>
      <c r="O213" s="10">
        <f>'Long-form'!AL214</f>
        <v>-2.73</v>
      </c>
      <c r="P213" s="10">
        <f>'Long-form'!AN214</f>
        <v>0.51332251070842394</v>
      </c>
      <c r="Q213" s="10">
        <f>'Long-form'!AO214</f>
        <v>0.51332251070842394</v>
      </c>
      <c r="R213" s="1">
        <f>'Long-form'!BA214</f>
        <v>0</v>
      </c>
      <c r="S213" s="1">
        <f>'Long-form'!BB214</f>
        <v>5</v>
      </c>
      <c r="T213" s="1" t="str">
        <f>'Long-form'!BC214</f>
        <v>Mangrove salt marsh</v>
      </c>
      <c r="U213" s="1" t="str">
        <f>'Long-form'!BD214</f>
        <v>Peat on top of terrestrial deposits</v>
      </c>
      <c r="V213" s="1" t="str">
        <f>'Long-form'!BE214</f>
        <v>HAT to MTL</v>
      </c>
      <c r="W213" s="10">
        <f>'Long-form'!BQ214</f>
        <v>-3.2553485758361949</v>
      </c>
      <c r="X213" s="10">
        <f>'Long-form'!BR214</f>
        <v>0.73573713241188876</v>
      </c>
      <c r="Y213" s="10">
        <f>'Long-form'!BS214</f>
        <v>0.73573713241188876</v>
      </c>
      <c r="Z213" s="10" t="str">
        <f>'Long-form'!BT214</f>
        <v>n/a</v>
      </c>
      <c r="AA213" s="10" t="str">
        <f>'Long-form'!BU214</f>
        <v>n/a</v>
      </c>
      <c r="AB213" s="10" t="str">
        <f>'Long-form'!BV214</f>
        <v>n/a</v>
      </c>
      <c r="AC213" s="1" t="str">
        <f>'Long-form'!BW214</f>
        <v>n/a</v>
      </c>
      <c r="AD213" s="1">
        <f>'Long-form'!BX214</f>
        <v>0</v>
      </c>
      <c r="AE213" s="1" t="str">
        <f>'Long-form'!BY214</f>
        <v>n/a</v>
      </c>
      <c r="AF213" s="1" t="str">
        <f>'Long-form'!BZ214</f>
        <v>n/a</v>
      </c>
    </row>
    <row r="214" spans="1:32">
      <c r="A214" s="1" t="str">
        <f>'Long-form'!A215</f>
        <v>SLCC212</v>
      </c>
      <c r="B214" s="1" t="str">
        <f>'Long-form'!B215</f>
        <v>Geyh et al. 1979</v>
      </c>
      <c r="C214" s="1">
        <f>'Long-form'!C215</f>
        <v>8</v>
      </c>
      <c r="D214" s="1" t="str">
        <f>'Long-form'!D215</f>
        <v>Strait of Malacca</v>
      </c>
      <c r="E214" s="10">
        <f>'Long-form'!E215</f>
        <v>2.4166669999999999</v>
      </c>
      <c r="F214" s="10">
        <f>'Long-form'!F215</f>
        <v>101.933333</v>
      </c>
      <c r="G214" s="1">
        <f>'Long-form'!G215</f>
        <v>1</v>
      </c>
      <c r="H214" s="11">
        <f>'Long-form'!H215</f>
        <v>7175</v>
      </c>
      <c r="I214" s="11">
        <f>'Long-form'!I215</f>
        <v>122.06555615733703</v>
      </c>
      <c r="J214" s="11">
        <f>'Long-form'!J215</f>
        <v>8011.5</v>
      </c>
      <c r="K214" s="11">
        <f>'Long-form'!K215</f>
        <v>8298</v>
      </c>
      <c r="L214" s="11">
        <f>'Long-form'!L215</f>
        <v>7725</v>
      </c>
      <c r="M214" s="10" t="str">
        <f>'Long-form'!Q215</f>
        <v>n/a</v>
      </c>
      <c r="N214" s="10" t="str">
        <f>'Long-form'!R215</f>
        <v>n/a</v>
      </c>
      <c r="O214" s="10">
        <f>'Long-form'!AL215</f>
        <v>-5.05</v>
      </c>
      <c r="P214" s="10">
        <f>'Long-form'!AN215</f>
        <v>0.51332251070842394</v>
      </c>
      <c r="Q214" s="10">
        <f>'Long-form'!AO215</f>
        <v>0.51332251070842394</v>
      </c>
      <c r="R214" s="1">
        <f>'Long-form'!BA215</f>
        <v>0</v>
      </c>
      <c r="S214" s="1">
        <f>'Long-form'!BB215</f>
        <v>5</v>
      </c>
      <c r="T214" s="1" t="str">
        <f>'Long-form'!BC215</f>
        <v>Mangrove salt marsh</v>
      </c>
      <c r="U214" s="1" t="str">
        <f>'Long-form'!BD215</f>
        <v>Wood from a thick sequence of mangrove deposits</v>
      </c>
      <c r="V214" s="1" t="str">
        <f>'Long-form'!BE215</f>
        <v>HAT to MTL</v>
      </c>
      <c r="W214" s="10">
        <f>'Long-form'!BQ215</f>
        <v>-5.8049568355534999</v>
      </c>
      <c r="X214" s="10">
        <f>'Long-form'!BR215</f>
        <v>0.89288788350013348</v>
      </c>
      <c r="Y214" s="10">
        <f>'Long-form'!BS215</f>
        <v>0.89288788350013348</v>
      </c>
      <c r="Z214" s="10" t="str">
        <f>'Long-form'!BT215</f>
        <v>n/a</v>
      </c>
      <c r="AA214" s="10" t="str">
        <f>'Long-form'!BU215</f>
        <v>n/a</v>
      </c>
      <c r="AB214" s="10" t="str">
        <f>'Long-form'!BV215</f>
        <v>n/a</v>
      </c>
      <c r="AC214" s="1" t="str">
        <f>'Long-form'!BW215</f>
        <v>n/a</v>
      </c>
      <c r="AD214" s="1">
        <f>'Long-form'!BX215</f>
        <v>0</v>
      </c>
      <c r="AE214" s="1" t="str">
        <f>'Long-form'!BY215</f>
        <v>n/a</v>
      </c>
      <c r="AF214" s="1" t="str">
        <f>'Long-form'!BZ215</f>
        <v>n/a</v>
      </c>
    </row>
    <row r="215" spans="1:32">
      <c r="A215" s="1" t="str">
        <f>'Long-form'!A216</f>
        <v>SLCC213</v>
      </c>
      <c r="B215" s="1" t="str">
        <f>'Long-form'!B216</f>
        <v>Geyh et al. 1979</v>
      </c>
      <c r="C215" s="1">
        <f>'Long-form'!C216</f>
        <v>8</v>
      </c>
      <c r="D215" s="1" t="str">
        <f>'Long-form'!D216</f>
        <v>Strait of Malacca</v>
      </c>
      <c r="E215" s="10">
        <f>'Long-form'!E216</f>
        <v>1.983333</v>
      </c>
      <c r="F215" s="10">
        <f>'Long-form'!F216</f>
        <v>102.666667</v>
      </c>
      <c r="G215" s="1">
        <f>'Long-form'!G216</f>
        <v>1</v>
      </c>
      <c r="H215" s="11">
        <f>'Long-form'!H216</f>
        <v>7340</v>
      </c>
      <c r="I215" s="11">
        <f>'Long-form'!I216</f>
        <v>141.42135623730951</v>
      </c>
      <c r="J215" s="11">
        <f>'Long-form'!J216</f>
        <v>8142.5</v>
      </c>
      <c r="K215" s="11">
        <f>'Long-form'!K216</f>
        <v>8410</v>
      </c>
      <c r="L215" s="11">
        <f>'Long-form'!L216</f>
        <v>7875</v>
      </c>
      <c r="M215" s="10" t="str">
        <f>'Long-form'!Q216</f>
        <v>n/a</v>
      </c>
      <c r="N215" s="10" t="str">
        <f>'Long-form'!R216</f>
        <v>n/a</v>
      </c>
      <c r="O215" s="10">
        <f>'Long-form'!AL216</f>
        <v>-5.05</v>
      </c>
      <c r="P215" s="10">
        <f>'Long-form'!AN216</f>
        <v>0.51332251070842394</v>
      </c>
      <c r="Q215" s="10">
        <f>'Long-form'!AO216</f>
        <v>0.51332251070842394</v>
      </c>
      <c r="R215" s="1">
        <f>'Long-form'!BA216</f>
        <v>0</v>
      </c>
      <c r="S215" s="1">
        <f>'Long-form'!BB216</f>
        <v>5</v>
      </c>
      <c r="T215" s="1" t="str">
        <f>'Long-form'!BC216</f>
        <v>Mangrove salt marsh</v>
      </c>
      <c r="U215" s="1" t="str">
        <f>'Long-form'!BD216</f>
        <v>Peat on top of terrestrial deposits</v>
      </c>
      <c r="V215" s="1" t="str">
        <f>'Long-form'!BE216</f>
        <v>HAT to MTL</v>
      </c>
      <c r="W215" s="10">
        <f>'Long-form'!BQ216</f>
        <v>-5.56505497138963</v>
      </c>
      <c r="X215" s="10">
        <f>'Long-form'!BR216</f>
        <v>0.72877056945710972</v>
      </c>
      <c r="Y215" s="10">
        <f>'Long-form'!BS216</f>
        <v>0.72877056945710972</v>
      </c>
      <c r="Z215" s="10" t="str">
        <f>'Long-form'!BT216</f>
        <v>n/a</v>
      </c>
      <c r="AA215" s="10" t="str">
        <f>'Long-form'!BU216</f>
        <v>n/a</v>
      </c>
      <c r="AB215" s="10" t="str">
        <f>'Long-form'!BV216</f>
        <v>n/a</v>
      </c>
      <c r="AC215" s="1" t="str">
        <f>'Long-form'!BW216</f>
        <v>n/a</v>
      </c>
      <c r="AD215" s="1">
        <f>'Long-form'!BX216</f>
        <v>0</v>
      </c>
      <c r="AE215" s="1" t="str">
        <f>'Long-form'!BY216</f>
        <v>n/a</v>
      </c>
      <c r="AF215" s="1" t="str">
        <f>'Long-form'!BZ216</f>
        <v>n/a</v>
      </c>
    </row>
    <row r="216" spans="1:32">
      <c r="A216" s="1" t="str">
        <f>'Long-form'!A217</f>
        <v>SLCC214</v>
      </c>
      <c r="B216" s="1" t="str">
        <f>'Long-form'!B217</f>
        <v>Geyh et al. 1979</v>
      </c>
      <c r="C216" s="1">
        <f>'Long-form'!C217</f>
        <v>8</v>
      </c>
      <c r="D216" s="1" t="str">
        <f>'Long-form'!D217</f>
        <v>Strait of Malacca</v>
      </c>
      <c r="E216" s="10">
        <f>'Long-form'!E217</f>
        <v>2.4166669999999999</v>
      </c>
      <c r="F216" s="10">
        <f>'Long-form'!F217</f>
        <v>101.933333</v>
      </c>
      <c r="G216" s="1">
        <f>'Long-form'!G217</f>
        <v>1</v>
      </c>
      <c r="H216" s="11">
        <f>'Long-form'!H217</f>
        <v>7440</v>
      </c>
      <c r="I216" s="11">
        <f>'Long-form'!I217</f>
        <v>201.55644370746373</v>
      </c>
      <c r="J216" s="11">
        <f>'Long-form'!J217</f>
        <v>8236.5</v>
      </c>
      <c r="K216" s="11">
        <f>'Long-form'!K217</f>
        <v>8645</v>
      </c>
      <c r="L216" s="11">
        <f>'Long-form'!L217</f>
        <v>7828</v>
      </c>
      <c r="M216" s="10" t="str">
        <f>'Long-form'!Q217</f>
        <v>n/a</v>
      </c>
      <c r="N216" s="10" t="str">
        <f>'Long-form'!R217</f>
        <v>n/a</v>
      </c>
      <c r="O216" s="10">
        <f>'Long-form'!AL217</f>
        <v>-5.83</v>
      </c>
      <c r="P216" s="10">
        <f>'Long-form'!AN217</f>
        <v>0.51332251070842394</v>
      </c>
      <c r="Q216" s="10">
        <f>'Long-form'!AO217</f>
        <v>0.51332251070842394</v>
      </c>
      <c r="R216" s="1">
        <f>'Long-form'!BA217</f>
        <v>0</v>
      </c>
      <c r="S216" s="1">
        <f>'Long-form'!BB217</f>
        <v>5</v>
      </c>
      <c r="T216" s="1" t="str">
        <f>'Long-form'!BC217</f>
        <v>Mangrove salt marsh</v>
      </c>
      <c r="U216" s="1" t="str">
        <f>'Long-form'!BD217</f>
        <v>Wood from a thick sequence of mangrove deposits</v>
      </c>
      <c r="V216" s="1" t="str">
        <f>'Long-form'!BE217</f>
        <v>HAT to MTL</v>
      </c>
      <c r="W216" s="10">
        <f>'Long-form'!BQ217</f>
        <v>-6.5849568355535002</v>
      </c>
      <c r="X216" s="10">
        <f>'Long-form'!BR217</f>
        <v>0.89288788350013348</v>
      </c>
      <c r="Y216" s="10">
        <f>'Long-form'!BS217</f>
        <v>0.89288788350013348</v>
      </c>
      <c r="Z216" s="10" t="str">
        <f>'Long-form'!BT217</f>
        <v>n/a</v>
      </c>
      <c r="AA216" s="10" t="str">
        <f>'Long-form'!BU217</f>
        <v>n/a</v>
      </c>
      <c r="AB216" s="10" t="str">
        <f>'Long-form'!BV217</f>
        <v>n/a</v>
      </c>
      <c r="AC216" s="1" t="str">
        <f>'Long-form'!BW217</f>
        <v>n/a</v>
      </c>
      <c r="AD216" s="1">
        <f>'Long-form'!BX217</f>
        <v>0</v>
      </c>
      <c r="AE216" s="1" t="str">
        <f>'Long-form'!BY217</f>
        <v>n/a</v>
      </c>
      <c r="AF216" s="1" t="str">
        <f>'Long-form'!BZ217</f>
        <v>n/a</v>
      </c>
    </row>
    <row r="217" spans="1:32">
      <c r="A217" s="1" t="str">
        <f>'Long-form'!A218</f>
        <v>SLCC215</v>
      </c>
      <c r="B217" s="1" t="str">
        <f>'Long-form'!B218</f>
        <v>Geyh et al. 1979</v>
      </c>
      <c r="C217" s="1">
        <f>'Long-form'!C218</f>
        <v>8</v>
      </c>
      <c r="D217" s="1" t="str">
        <f>'Long-form'!D218</f>
        <v>Strait of Malacca</v>
      </c>
      <c r="E217" s="10">
        <f>'Long-form'!E218</f>
        <v>2.4166669999999999</v>
      </c>
      <c r="F217" s="10">
        <f>'Long-form'!F218</f>
        <v>101.933333</v>
      </c>
      <c r="G217" s="1">
        <f>'Long-form'!G218</f>
        <v>1</v>
      </c>
      <c r="H217" s="11">
        <f>'Long-form'!H218</f>
        <v>7560</v>
      </c>
      <c r="I217" s="11">
        <f>'Long-form'!I218</f>
        <v>168.00297616411441</v>
      </c>
      <c r="J217" s="11">
        <f>'Long-form'!J218</f>
        <v>8376</v>
      </c>
      <c r="K217" s="11">
        <f>'Long-form'!K218</f>
        <v>8753</v>
      </c>
      <c r="L217" s="11">
        <f>'Long-form'!L218</f>
        <v>7999</v>
      </c>
      <c r="M217" s="10" t="str">
        <f>'Long-form'!Q218</f>
        <v>n/a</v>
      </c>
      <c r="N217" s="10" t="str">
        <f>'Long-form'!R218</f>
        <v>n/a</v>
      </c>
      <c r="O217" s="10">
        <f>'Long-form'!AL218</f>
        <v>-7.53</v>
      </c>
      <c r="P217" s="10">
        <f>'Long-form'!AN218</f>
        <v>0.51332251070842394</v>
      </c>
      <c r="Q217" s="10">
        <f>'Long-form'!AO218</f>
        <v>0.51332251070842394</v>
      </c>
      <c r="R217" s="1">
        <f>'Long-form'!BA218</f>
        <v>0</v>
      </c>
      <c r="S217" s="1">
        <f>'Long-form'!BB218</f>
        <v>5</v>
      </c>
      <c r="T217" s="1" t="str">
        <f>'Long-form'!BC218</f>
        <v>Mangrove salt marsh</v>
      </c>
      <c r="U217" s="1" t="str">
        <f>'Long-form'!BD218</f>
        <v>Wood from a thick sequence of mangrove deposits</v>
      </c>
      <c r="V217" s="1" t="str">
        <f>'Long-form'!BE218</f>
        <v>HAT to MTL</v>
      </c>
      <c r="W217" s="10">
        <f>'Long-form'!BQ218</f>
        <v>-8.2849568355534995</v>
      </c>
      <c r="X217" s="10">
        <f>'Long-form'!BR218</f>
        <v>0.89288788350013348</v>
      </c>
      <c r="Y217" s="10">
        <f>'Long-form'!BS218</f>
        <v>0.89288788350013348</v>
      </c>
      <c r="Z217" s="10" t="str">
        <f>'Long-form'!BT218</f>
        <v>n/a</v>
      </c>
      <c r="AA217" s="10" t="str">
        <f>'Long-form'!BU218</f>
        <v>n/a</v>
      </c>
      <c r="AB217" s="10" t="str">
        <f>'Long-form'!BV218</f>
        <v>n/a</v>
      </c>
      <c r="AC217" s="1" t="str">
        <f>'Long-form'!BW218</f>
        <v>n/a</v>
      </c>
      <c r="AD217" s="1">
        <f>'Long-form'!BX218</f>
        <v>0</v>
      </c>
      <c r="AE217" s="1" t="str">
        <f>'Long-form'!BY218</f>
        <v>n/a</v>
      </c>
      <c r="AF217" s="1" t="str">
        <f>'Long-form'!BZ218</f>
        <v>n/a</v>
      </c>
    </row>
    <row r="218" spans="1:32">
      <c r="A218" s="1" t="str">
        <f>'Long-form'!A219</f>
        <v>SLCC216</v>
      </c>
      <c r="B218" s="1" t="str">
        <f>'Long-form'!B219</f>
        <v>Geyh et al. 1979</v>
      </c>
      <c r="C218" s="1">
        <f>'Long-form'!C219</f>
        <v>8</v>
      </c>
      <c r="D218" s="1" t="str">
        <f>'Long-form'!D219</f>
        <v>Strait of Malacca</v>
      </c>
      <c r="E218" s="10">
        <f>'Long-form'!E219</f>
        <v>2.2000000000000002</v>
      </c>
      <c r="F218" s="10">
        <f>'Long-form'!F219</f>
        <v>102.3</v>
      </c>
      <c r="G218" s="1">
        <f>'Long-form'!G219</f>
        <v>1</v>
      </c>
      <c r="H218" s="11">
        <f>'Long-form'!H219</f>
        <v>7985</v>
      </c>
      <c r="I218" s="11">
        <f>'Long-form'!I219</f>
        <v>241.66091947189145</v>
      </c>
      <c r="J218" s="11">
        <f>'Long-form'!J219</f>
        <v>8922</v>
      </c>
      <c r="K218" s="11">
        <f>'Long-form'!K219</f>
        <v>9459</v>
      </c>
      <c r="L218" s="11">
        <f>'Long-form'!L219</f>
        <v>8385</v>
      </c>
      <c r="M218" s="10" t="str">
        <f>'Long-form'!Q219</f>
        <v>n/a</v>
      </c>
      <c r="N218" s="10" t="str">
        <f>'Long-form'!R219</f>
        <v>n/a</v>
      </c>
      <c r="O218" s="10">
        <f>'Long-form'!AL219</f>
        <v>-12.75</v>
      </c>
      <c r="P218" s="10">
        <f>'Long-form'!AN219</f>
        <v>0.51332251070842394</v>
      </c>
      <c r="Q218" s="10">
        <f>'Long-form'!AO219</f>
        <v>0.51332251070842394</v>
      </c>
      <c r="R218" s="1">
        <f>'Long-form'!BA219</f>
        <v>0</v>
      </c>
      <c r="S218" s="1">
        <f>'Long-form'!BB219</f>
        <v>5</v>
      </c>
      <c r="T218" s="1" t="str">
        <f>'Long-form'!BC219</f>
        <v>Mangrove salt marsh</v>
      </c>
      <c r="U218" s="1" t="str">
        <f>'Long-form'!BD219</f>
        <v>Wood from a peat on top of terrestrial deposits</v>
      </c>
      <c r="V218" s="1" t="str">
        <f>'Long-form'!BE219</f>
        <v>HAT to MTL</v>
      </c>
      <c r="W218" s="10">
        <f>'Long-form'!BQ219</f>
        <v>-13.290110161046135</v>
      </c>
      <c r="X218" s="10">
        <f>'Long-form'!BR219</f>
        <v>0.74598674188550163</v>
      </c>
      <c r="Y218" s="10">
        <f>'Long-form'!BS219</f>
        <v>0.74598674188550163</v>
      </c>
      <c r="Z218" s="10" t="str">
        <f>'Long-form'!BT219</f>
        <v>n/a</v>
      </c>
      <c r="AA218" s="10" t="str">
        <f>'Long-form'!BU219</f>
        <v>n/a</v>
      </c>
      <c r="AB218" s="10" t="str">
        <f>'Long-form'!BV219</f>
        <v>n/a</v>
      </c>
      <c r="AC218" s="1" t="str">
        <f>'Long-form'!BW219</f>
        <v>n/a</v>
      </c>
      <c r="AD218" s="1">
        <f>'Long-form'!BX219</f>
        <v>0</v>
      </c>
      <c r="AE218" s="1" t="str">
        <f>'Long-form'!BY219</f>
        <v>n/a</v>
      </c>
      <c r="AF218" s="1" t="str">
        <f>'Long-form'!BZ219</f>
        <v>n/a</v>
      </c>
    </row>
    <row r="219" spans="1:32">
      <c r="A219" s="1" t="str">
        <f>'Long-form'!A220</f>
        <v>SLCC217</v>
      </c>
      <c r="B219" s="1" t="str">
        <f>'Long-form'!B220</f>
        <v>Geyh et al. 1979</v>
      </c>
      <c r="C219" s="1">
        <f>'Long-form'!C220</f>
        <v>8</v>
      </c>
      <c r="D219" s="1" t="str">
        <f>'Long-form'!D220</f>
        <v>Strait of Malacca</v>
      </c>
      <c r="E219" s="10">
        <f>'Long-form'!E220</f>
        <v>1.85</v>
      </c>
      <c r="F219" s="10">
        <f>'Long-form'!F220</f>
        <v>102.15</v>
      </c>
      <c r="G219" s="1">
        <f>'Long-form'!G220</f>
        <v>1</v>
      </c>
      <c r="H219" s="11">
        <f>'Long-form'!H220</f>
        <v>8490</v>
      </c>
      <c r="I219" s="11">
        <f>'Long-form'!I220</f>
        <v>131.24404748406687</v>
      </c>
      <c r="J219" s="11">
        <f>'Long-form'!J220</f>
        <v>9504</v>
      </c>
      <c r="K219" s="11">
        <f>'Long-form'!K220</f>
        <v>9885</v>
      </c>
      <c r="L219" s="11">
        <f>'Long-form'!L220</f>
        <v>9123</v>
      </c>
      <c r="M219" s="10" t="str">
        <f>'Long-form'!Q220</f>
        <v>n/a</v>
      </c>
      <c r="N219" s="10" t="str">
        <f>'Long-form'!R220</f>
        <v>n/a</v>
      </c>
      <c r="O219" s="10">
        <f>'Long-form'!AL220</f>
        <v>-21.15</v>
      </c>
      <c r="P219" s="10">
        <f>'Long-form'!AN220</f>
        <v>0.51332251070842394</v>
      </c>
      <c r="Q219" s="10">
        <f>'Long-form'!AO220</f>
        <v>0.51332251070842394</v>
      </c>
      <c r="R219" s="1">
        <f>'Long-form'!BA220</f>
        <v>0</v>
      </c>
      <c r="S219" s="1">
        <f>'Long-form'!BB220</f>
        <v>5</v>
      </c>
      <c r="T219" s="1" t="str">
        <f>'Long-form'!BC220</f>
        <v>Mangrove salt marsh</v>
      </c>
      <c r="U219" s="1" t="str">
        <f>'Long-form'!BD220</f>
        <v>Peat on top of marine muds</v>
      </c>
      <c r="V219" s="1" t="str">
        <f>'Long-form'!BE220</f>
        <v>HAT to MTL</v>
      </c>
      <c r="W219" s="10">
        <f>'Long-form'!BQ220</f>
        <v>-21.730334298464804</v>
      </c>
      <c r="X219" s="10">
        <f>'Long-form'!BR220</f>
        <v>0.77330318381634844</v>
      </c>
      <c r="Y219" s="10">
        <f>'Long-form'!BS220</f>
        <v>0.77330318381634844</v>
      </c>
      <c r="Z219" s="10" t="str">
        <f>'Long-form'!BT220</f>
        <v>n/a</v>
      </c>
      <c r="AA219" s="10" t="str">
        <f>'Long-form'!BU220</f>
        <v>n/a</v>
      </c>
      <c r="AB219" s="10" t="str">
        <f>'Long-form'!BV220</f>
        <v>n/a</v>
      </c>
      <c r="AC219" s="1" t="str">
        <f>'Long-form'!BW220</f>
        <v>n/a</v>
      </c>
      <c r="AD219" s="1">
        <f>'Long-form'!BX220</f>
        <v>0</v>
      </c>
      <c r="AE219" s="1" t="str">
        <f>'Long-form'!BY220</f>
        <v>n/a</v>
      </c>
      <c r="AF219" s="1" t="str">
        <f>'Long-form'!BZ220</f>
        <v>n/a</v>
      </c>
    </row>
    <row r="220" spans="1:32">
      <c r="A220" s="1" t="str">
        <f>'Long-form'!A221</f>
        <v>SLCC218</v>
      </c>
      <c r="B220" s="1" t="str">
        <f>'Long-form'!B221</f>
        <v>Geyh et al. 1979</v>
      </c>
      <c r="C220" s="1">
        <f>'Long-form'!C221</f>
        <v>8</v>
      </c>
      <c r="D220" s="1" t="str">
        <f>'Long-form'!D221</f>
        <v>Strait of Malacca</v>
      </c>
      <c r="E220" s="10">
        <f>'Long-form'!E221</f>
        <v>1.2166669999999999</v>
      </c>
      <c r="F220" s="10">
        <f>'Long-form'!F221</f>
        <v>103.2</v>
      </c>
      <c r="G220" s="1">
        <f>'Long-form'!G221</f>
        <v>1</v>
      </c>
      <c r="H220" s="11">
        <f>'Long-form'!H221</f>
        <v>9265</v>
      </c>
      <c r="I220" s="11">
        <f>'Long-form'!I221</f>
        <v>145</v>
      </c>
      <c r="J220" s="11">
        <f>'Long-form'!J221</f>
        <v>10621.5</v>
      </c>
      <c r="K220" s="11">
        <f>'Long-form'!K221</f>
        <v>11070</v>
      </c>
      <c r="L220" s="11">
        <f>'Long-form'!L221</f>
        <v>10173</v>
      </c>
      <c r="M220" s="10" t="str">
        <f>'Long-form'!Q221</f>
        <v>n/a</v>
      </c>
      <c r="N220" s="10" t="str">
        <f>'Long-form'!R221</f>
        <v>n/a</v>
      </c>
      <c r="O220" s="10">
        <f>'Long-form'!AL221</f>
        <v>-33.42</v>
      </c>
      <c r="P220" s="10">
        <f>'Long-form'!AN221</f>
        <v>0.51332251070842394</v>
      </c>
      <c r="Q220" s="10">
        <f>'Long-form'!AO221</f>
        <v>0.51332251070842394</v>
      </c>
      <c r="R220" s="1">
        <f>'Long-form'!BA221</f>
        <v>0</v>
      </c>
      <c r="S220" s="1">
        <f>'Long-form'!BB221</f>
        <v>5</v>
      </c>
      <c r="T220" s="1" t="str">
        <f>'Long-form'!BC221</f>
        <v>Mangrove salt marsh</v>
      </c>
      <c r="U220" s="1" t="str">
        <f>'Long-form'!BD221</f>
        <v>Woody peat overlain by marine mud</v>
      </c>
      <c r="V220" s="1" t="str">
        <f>'Long-form'!BE221</f>
        <v>HAT to MTL</v>
      </c>
      <c r="W220" s="10">
        <f>'Long-form'!BQ221</f>
        <v>-33.930338759737474</v>
      </c>
      <c r="X220" s="10">
        <f>'Long-form'!BR221</f>
        <v>0.72808017965998706</v>
      </c>
      <c r="Y220" s="10">
        <f>'Long-form'!BS221</f>
        <v>0.72808017965998706</v>
      </c>
      <c r="Z220" s="10" t="str">
        <f>'Long-form'!BT221</f>
        <v>n/a</v>
      </c>
      <c r="AA220" s="10" t="str">
        <f>'Long-form'!BU221</f>
        <v>n/a</v>
      </c>
      <c r="AB220" s="10" t="str">
        <f>'Long-form'!BV221</f>
        <v>n/a</v>
      </c>
      <c r="AC220" s="1" t="str">
        <f>'Long-form'!BW221</f>
        <v>n/a</v>
      </c>
      <c r="AD220" s="1">
        <f>'Long-form'!BX221</f>
        <v>0</v>
      </c>
      <c r="AE220" s="1" t="str">
        <f>'Long-form'!BY221</f>
        <v>n/a</v>
      </c>
      <c r="AF220" s="1" t="str">
        <f>'Long-form'!BZ221</f>
        <v>n/a</v>
      </c>
    </row>
    <row r="221" spans="1:32">
      <c r="A221" s="1" t="str">
        <f>'Long-form'!A222</f>
        <v>SLCC219</v>
      </c>
      <c r="B221" s="1" t="str">
        <f>'Long-form'!B222</f>
        <v>Geyh et al. 1979</v>
      </c>
      <c r="C221" s="1">
        <f>'Long-form'!C222</f>
        <v>8</v>
      </c>
      <c r="D221" s="1" t="str">
        <f>'Long-form'!D222</f>
        <v>Strait of Malacca</v>
      </c>
      <c r="E221" s="10">
        <f>'Long-form'!E222</f>
        <v>2.3333330000000001</v>
      </c>
      <c r="F221" s="10">
        <f>'Long-form'!F222</f>
        <v>101.733333</v>
      </c>
      <c r="G221" s="1">
        <f>'Long-form'!G222</f>
        <v>1</v>
      </c>
      <c r="H221" s="11">
        <f>'Long-form'!H222</f>
        <v>9840</v>
      </c>
      <c r="I221" s="11">
        <f>'Long-form'!I222</f>
        <v>344.81879299133334</v>
      </c>
      <c r="J221" s="11">
        <f>'Long-form'!J222</f>
        <v>11359.5</v>
      </c>
      <c r="K221" s="11">
        <f>'Long-form'!K222</f>
        <v>12420</v>
      </c>
      <c r="L221" s="11">
        <f>'Long-form'!L222</f>
        <v>10299</v>
      </c>
      <c r="M221" s="10" t="str">
        <f>'Long-form'!Q222</f>
        <v>n/a</v>
      </c>
      <c r="N221" s="10" t="str">
        <f>'Long-form'!R222</f>
        <v>n/a</v>
      </c>
      <c r="O221" s="10">
        <f>'Long-form'!AL222</f>
        <v>-53.55</v>
      </c>
      <c r="P221" s="10">
        <f>'Long-form'!AN222</f>
        <v>0.51332251070842394</v>
      </c>
      <c r="Q221" s="10">
        <f>'Long-form'!AO222</f>
        <v>0.51332251070842394</v>
      </c>
      <c r="R221" s="1">
        <f>'Long-form'!BA222</f>
        <v>0</v>
      </c>
      <c r="S221" s="1">
        <f>'Long-form'!BB222</f>
        <v>5</v>
      </c>
      <c r="T221" s="1" t="str">
        <f>'Long-form'!BC222</f>
        <v>Mangrove salt marsh</v>
      </c>
      <c r="U221" s="1" t="str">
        <f>'Long-form'!BD222</f>
        <v>Peat overlain by marine sand</v>
      </c>
      <c r="V221" s="1" t="str">
        <f>'Long-form'!BE222</f>
        <v>HAT to MTL</v>
      </c>
      <c r="W221" s="10">
        <f>'Long-form'!BQ222</f>
        <v>-54.369768121311147</v>
      </c>
      <c r="X221" s="10">
        <f>'Long-form'!BR222</f>
        <v>0.94488604043258606</v>
      </c>
      <c r="Y221" s="10">
        <f>'Long-form'!BS222</f>
        <v>0.94488604043258606</v>
      </c>
      <c r="Z221" s="10" t="str">
        <f>'Long-form'!BT222</f>
        <v>n/a</v>
      </c>
      <c r="AA221" s="10" t="str">
        <f>'Long-form'!BU222</f>
        <v>n/a</v>
      </c>
      <c r="AB221" s="10" t="str">
        <f>'Long-form'!BV222</f>
        <v>n/a</v>
      </c>
      <c r="AC221" s="1" t="str">
        <f>'Long-form'!BW222</f>
        <v>n/a</v>
      </c>
      <c r="AD221" s="1">
        <f>'Long-form'!BX222</f>
        <v>0</v>
      </c>
      <c r="AE221" s="1" t="str">
        <f>'Long-form'!BY222</f>
        <v>n/a</v>
      </c>
      <c r="AF221" s="1" t="str">
        <f>'Long-form'!BZ222</f>
        <v>n/a</v>
      </c>
    </row>
    <row r="222" spans="1:32">
      <c r="A222" s="1" t="str">
        <f>'Long-form'!A223</f>
        <v>SLCC220</v>
      </c>
      <c r="B222" s="1" t="str">
        <f>'Long-form'!B223</f>
        <v>Geyh et al. 1979</v>
      </c>
      <c r="C222" s="1">
        <f>'Long-form'!C223</f>
        <v>8</v>
      </c>
      <c r="D222" s="1" t="str">
        <f>'Long-form'!D223</f>
        <v>Strait of Malacca</v>
      </c>
      <c r="E222" s="10">
        <f>'Long-form'!E223</f>
        <v>1.266667</v>
      </c>
      <c r="F222" s="10">
        <f>'Long-form'!F223</f>
        <v>103.183333</v>
      </c>
      <c r="G222" s="1">
        <f>'Long-form'!G223</f>
        <v>1</v>
      </c>
      <c r="H222" s="11">
        <f>'Long-form'!H223</f>
        <v>10590</v>
      </c>
      <c r="I222" s="11">
        <f>'Long-form'!I223</f>
        <v>214.70910553583889</v>
      </c>
      <c r="J222" s="11">
        <f>'Long-form'!J223</f>
        <v>12348</v>
      </c>
      <c r="K222" s="11">
        <f>'Long-form'!K223</f>
        <v>12934</v>
      </c>
      <c r="L222" s="11">
        <f>'Long-form'!L223</f>
        <v>11762</v>
      </c>
      <c r="M222" s="10" t="str">
        <f>'Long-form'!Q223</f>
        <v>n/a</v>
      </c>
      <c r="N222" s="10" t="str">
        <f>'Long-form'!R223</f>
        <v>n/a</v>
      </c>
      <c r="O222" s="10">
        <f>'Long-form'!AL223</f>
        <v>-33.700000000000003</v>
      </c>
      <c r="P222" s="10">
        <f>'Long-form'!AN223</f>
        <v>0.51332251070842394</v>
      </c>
      <c r="Q222" s="10">
        <f>'Long-form'!AO223</f>
        <v>0.51332251070842394</v>
      </c>
      <c r="R222" s="1">
        <f>'Long-form'!BA223</f>
        <v>0</v>
      </c>
      <c r="S222" s="1">
        <f>'Long-form'!BB223</f>
        <v>5</v>
      </c>
      <c r="T222" s="1" t="str">
        <f>'Long-form'!BC223</f>
        <v>Mangrove salt marsh</v>
      </c>
      <c r="U222" s="1" t="str">
        <f>'Long-form'!BD223</f>
        <v>Clayey peat with in situ roots on top of terrestrial silty clay</v>
      </c>
      <c r="V222" s="1" t="str">
        <f>'Long-form'!BE223</f>
        <v>HAT to MTL</v>
      </c>
      <c r="W222" s="10">
        <f>'Long-form'!BQ223</f>
        <v>-34.216140924355081</v>
      </c>
      <c r="X222" s="10">
        <f>'Long-form'!BR223</f>
        <v>0.73216861109807818</v>
      </c>
      <c r="Y222" s="10">
        <f>'Long-form'!BS223</f>
        <v>0.73216861109807818</v>
      </c>
      <c r="Z222" s="10" t="str">
        <f>'Long-form'!BT223</f>
        <v>n/a</v>
      </c>
      <c r="AA222" s="10" t="str">
        <f>'Long-form'!BU223</f>
        <v>n/a</v>
      </c>
      <c r="AB222" s="10" t="str">
        <f>'Long-form'!BV223</f>
        <v>n/a</v>
      </c>
      <c r="AC222" s="1" t="str">
        <f>'Long-form'!BW223</f>
        <v>n/a</v>
      </c>
      <c r="AD222" s="1">
        <f>'Long-form'!BX223</f>
        <v>0</v>
      </c>
      <c r="AE222" s="1" t="str">
        <f>'Long-form'!BY223</f>
        <v>n/a</v>
      </c>
      <c r="AF222" s="1" t="str">
        <f>'Long-form'!BZ223</f>
        <v>n/a</v>
      </c>
    </row>
    <row r="223" spans="1:32">
      <c r="A223" s="1" t="str">
        <f>'Long-form'!A224</f>
        <v>SLCC221</v>
      </c>
      <c r="B223" s="1" t="str">
        <f>'Long-form'!B224</f>
        <v>Geyh et al. 1979</v>
      </c>
      <c r="C223" s="1">
        <f>'Long-form'!C224</f>
        <v>8</v>
      </c>
      <c r="D223" s="1" t="str">
        <f>'Long-form'!D224</f>
        <v>Strait of Malacca</v>
      </c>
      <c r="E223" s="10">
        <f>'Long-form'!E224</f>
        <v>1.233333</v>
      </c>
      <c r="F223" s="10">
        <f>'Long-form'!F224</f>
        <v>103.233333</v>
      </c>
      <c r="G223" s="1">
        <f>'Long-form'!G224</f>
        <v>1</v>
      </c>
      <c r="H223" s="11">
        <f>'Long-form'!H224</f>
        <v>12440</v>
      </c>
      <c r="I223" s="11">
        <f>'Long-form'!I224</f>
        <v>712.05687975048738</v>
      </c>
      <c r="J223" s="11">
        <f>'Long-form'!J224</f>
        <v>14846.5</v>
      </c>
      <c r="K223" s="11">
        <f>'Long-form'!K224</f>
        <v>16729</v>
      </c>
      <c r="L223" s="11">
        <f>'Long-form'!L224</f>
        <v>12964</v>
      </c>
      <c r="M223" s="10" t="str">
        <f>'Long-form'!Q224</f>
        <v>n/a</v>
      </c>
      <c r="N223" s="10" t="str">
        <f>'Long-form'!R224</f>
        <v>n/a</v>
      </c>
      <c r="O223" s="10">
        <f>'Long-form'!AL224</f>
        <v>-38.549999999999997</v>
      </c>
      <c r="P223" s="10">
        <f>'Long-form'!AN224</f>
        <v>0.51332251070842394</v>
      </c>
      <c r="Q223" s="10">
        <f>'Long-form'!AO224</f>
        <v>0.51332251070842394</v>
      </c>
      <c r="R223" s="1">
        <f>'Long-form'!BA224</f>
        <v>1</v>
      </c>
      <c r="S223" s="1">
        <f>'Long-form'!BB224</f>
        <v>5</v>
      </c>
      <c r="T223" s="1" t="str">
        <f>'Long-form'!BC224</f>
        <v>terrestrial limiting</v>
      </c>
      <c r="U223" s="1" t="str">
        <f>'Long-form'!BD224</f>
        <v>In situ roots in weathered quartzite</v>
      </c>
      <c r="V223" s="1" t="str">
        <f>'Long-form'!BE224</f>
        <v>above MTL</v>
      </c>
      <c r="W223" s="10" t="str">
        <f>'Long-form'!BQ224</f>
        <v>n/a</v>
      </c>
      <c r="X223" s="10">
        <f>'Long-form'!BR224</f>
        <v>0.51816985632126467</v>
      </c>
      <c r="Y223" s="10">
        <f>'Long-form'!BS224</f>
        <v>0.51816985632126467</v>
      </c>
      <c r="Z223" s="10" t="str">
        <f>'Long-form'!BT224</f>
        <v>n/a</v>
      </c>
      <c r="AA223" s="10" t="str">
        <f>'Long-form'!BU224</f>
        <v>n/a</v>
      </c>
      <c r="AB223" s="10" t="str">
        <f>'Long-form'!BV224</f>
        <v>n/a</v>
      </c>
      <c r="AC223" s="1" t="str">
        <f>'Long-form'!BW224</f>
        <v>n/a</v>
      </c>
      <c r="AD223" s="1">
        <f>'Long-form'!BX224</f>
        <v>0</v>
      </c>
      <c r="AE223" s="1" t="str">
        <f>'Long-form'!BY224</f>
        <v>n/a</v>
      </c>
      <c r="AF223" s="1" t="str">
        <f>'Long-form'!BZ224</f>
        <v>n/a</v>
      </c>
    </row>
    <row r="224" spans="1:32">
      <c r="A224" s="1" t="str">
        <f>'Long-form'!A225</f>
        <v>SLCC222</v>
      </c>
      <c r="B224" s="1" t="str">
        <f>'Long-form'!B225</f>
        <v>Geyh et al. 1979</v>
      </c>
      <c r="C224" s="1">
        <f>'Long-form'!C225</f>
        <v>8</v>
      </c>
      <c r="D224" s="1" t="str">
        <f>'Long-form'!D225</f>
        <v>Strait of Malacca</v>
      </c>
      <c r="E224" s="10">
        <f>'Long-form'!E225</f>
        <v>2.65</v>
      </c>
      <c r="F224" s="10">
        <f>'Long-form'!F225</f>
        <v>101.466667</v>
      </c>
      <c r="G224" s="1">
        <f>'Long-form'!G225</f>
        <v>1</v>
      </c>
      <c r="H224" s="11">
        <f>'Long-form'!H225</f>
        <v>17170</v>
      </c>
      <c r="I224" s="11">
        <f>'Long-form'!I225</f>
        <v>148.66068747318505</v>
      </c>
      <c r="J224" s="11">
        <f>'Long-form'!J225</f>
        <v>20716</v>
      </c>
      <c r="K224" s="11">
        <f>'Long-form'!K225</f>
        <v>21126</v>
      </c>
      <c r="L224" s="11">
        <f>'Long-form'!L225</f>
        <v>20306</v>
      </c>
      <c r="M224" s="10" t="str">
        <f>'Long-form'!Q225</f>
        <v>n/a</v>
      </c>
      <c r="N224" s="10" t="str">
        <f>'Long-form'!R225</f>
        <v>n/a</v>
      </c>
      <c r="O224" s="10">
        <f>'Long-form'!AL225</f>
        <v>-57.02</v>
      </c>
      <c r="P224" s="10">
        <f>'Long-form'!AN225</f>
        <v>0.51332251070842394</v>
      </c>
      <c r="Q224" s="10">
        <f>'Long-form'!AO225</f>
        <v>0.51332251070842394</v>
      </c>
      <c r="R224" s="1">
        <f>'Long-form'!BA225</f>
        <v>0</v>
      </c>
      <c r="S224" s="1">
        <f>'Long-form'!BB225</f>
        <v>5</v>
      </c>
      <c r="T224" s="1" t="str">
        <f>'Long-form'!BC225</f>
        <v>Mangrove salt marsh</v>
      </c>
      <c r="U224" s="1" t="str">
        <f>'Long-form'!BD225</f>
        <v>Wood peatoverlain by marine mud</v>
      </c>
      <c r="V224" s="1" t="str">
        <f>'Long-form'!BE225</f>
        <v>HAT to MTL</v>
      </c>
      <c r="W224" s="10">
        <f>'Long-form'!BQ225</f>
        <v>-57.947039852274152</v>
      </c>
      <c r="X224" s="10">
        <f>'Long-form'!BR225</f>
        <v>1.0455735733858376</v>
      </c>
      <c r="Y224" s="10">
        <f>'Long-form'!BS225</f>
        <v>1.0455735733858376</v>
      </c>
      <c r="Z224" s="10" t="str">
        <f>'Long-form'!BT225</f>
        <v>n/a</v>
      </c>
      <c r="AA224" s="10" t="str">
        <f>'Long-form'!BU225</f>
        <v>n/a</v>
      </c>
      <c r="AB224" s="10" t="str">
        <f>'Long-form'!BV225</f>
        <v>n/a</v>
      </c>
      <c r="AC224" s="1" t="str">
        <f>'Long-form'!BW225</f>
        <v>n/a</v>
      </c>
      <c r="AD224" s="1">
        <f>'Long-form'!BX225</f>
        <v>0</v>
      </c>
      <c r="AE224" s="1" t="str">
        <f>'Long-form'!BY225</f>
        <v>n/a</v>
      </c>
      <c r="AF224" s="1" t="str">
        <f>'Long-form'!BZ225</f>
        <v>n/a</v>
      </c>
    </row>
    <row r="225" spans="1:32">
      <c r="A225" s="1" t="str">
        <f>'Long-form'!A226</f>
        <v>SLCC223</v>
      </c>
      <c r="B225" s="1" t="str">
        <f>'Long-form'!B226</f>
        <v>Geyh et al. 1979</v>
      </c>
      <c r="C225" s="1">
        <f>'Long-form'!C226</f>
        <v>8</v>
      </c>
      <c r="D225" s="1" t="str">
        <f>'Long-form'!D226</f>
        <v>Strait of Malacca</v>
      </c>
      <c r="E225" s="10">
        <f>'Long-form'!E226</f>
        <v>2.6</v>
      </c>
      <c r="F225" s="10">
        <f>'Long-form'!F226</f>
        <v>101.516667</v>
      </c>
      <c r="G225" s="1">
        <f>'Long-form'!G226</f>
        <v>1</v>
      </c>
      <c r="H225" s="11">
        <f>'Long-form'!H226</f>
        <v>23800</v>
      </c>
      <c r="I225" s="11">
        <f>'Long-form'!I226</f>
        <v>2551.9600310349692</v>
      </c>
      <c r="J225" s="11">
        <f>'Long-form'!J226</f>
        <v>27814.5</v>
      </c>
      <c r="K225" s="11">
        <f>'Long-form'!K226</f>
        <v>33130</v>
      </c>
      <c r="L225" s="11">
        <f>'Long-form'!L226</f>
        <v>22499</v>
      </c>
      <c r="M225" s="10" t="str">
        <f>'Long-form'!Q226</f>
        <v>n/a</v>
      </c>
      <c r="N225" s="10" t="str">
        <f>'Long-form'!R226</f>
        <v>n/a</v>
      </c>
      <c r="O225" s="10">
        <f>'Long-form'!AL226</f>
        <v>-54.05</v>
      </c>
      <c r="P225" s="10">
        <f>'Long-form'!AN226</f>
        <v>0.51332251070842394</v>
      </c>
      <c r="Q225" s="10">
        <f>'Long-form'!AO226</f>
        <v>0.51332251070842394</v>
      </c>
      <c r="R225" s="1">
        <f>'Long-form'!BA226</f>
        <v>1</v>
      </c>
      <c r="S225" s="1">
        <f>'Long-form'!BB226</f>
        <v>5</v>
      </c>
      <c r="T225" s="1" t="str">
        <f>'Long-form'!BC226</f>
        <v>terrestrial limiting</v>
      </c>
      <c r="U225" s="1" t="str">
        <f>'Long-form'!BD226</f>
        <v>In situ roots within terrestrial clay</v>
      </c>
      <c r="V225" s="1" t="str">
        <f>'Long-form'!BE226</f>
        <v>above MTL</v>
      </c>
      <c r="W225" s="10" t="str">
        <f>'Long-form'!BQ226</f>
        <v>n/a</v>
      </c>
      <c r="X225" s="10">
        <f>'Long-form'!BR226</f>
        <v>0.51816985632126467</v>
      </c>
      <c r="Y225" s="10">
        <f>'Long-form'!BS226</f>
        <v>0.51816985632126467</v>
      </c>
      <c r="Z225" s="10" t="str">
        <f>'Long-form'!BT226</f>
        <v>n/a</v>
      </c>
      <c r="AA225" s="10" t="str">
        <f>'Long-form'!BU226</f>
        <v>n/a</v>
      </c>
      <c r="AB225" s="10" t="str">
        <f>'Long-form'!BV226</f>
        <v>n/a</v>
      </c>
      <c r="AC225" s="1" t="str">
        <f>'Long-form'!BW226</f>
        <v>n/a</v>
      </c>
      <c r="AD225" s="1">
        <f>'Long-form'!BX226</f>
        <v>0</v>
      </c>
      <c r="AE225" s="1" t="str">
        <f>'Long-form'!BY226</f>
        <v>n/a</v>
      </c>
      <c r="AF225" s="1" t="str">
        <f>'Long-form'!BZ226</f>
        <v>n/a</v>
      </c>
    </row>
    <row r="226" spans="1:32">
      <c r="A226" s="1" t="str">
        <f>'Long-form'!A227</f>
        <v>SLCC224</v>
      </c>
      <c r="B226" s="1" t="str">
        <f>'Long-form'!B227</f>
        <v>Geyh et al. 1979</v>
      </c>
      <c r="C226" s="1">
        <f>'Long-form'!C227</f>
        <v>8</v>
      </c>
      <c r="D226" s="1" t="str">
        <f>'Long-form'!D227</f>
        <v>Strait of Malacca</v>
      </c>
      <c r="E226" s="10">
        <f>'Long-form'!E227</f>
        <v>2.6</v>
      </c>
      <c r="F226" s="10">
        <f>'Long-form'!F227</f>
        <v>101.516667</v>
      </c>
      <c r="G226" s="1">
        <f>'Long-form'!G227</f>
        <v>1</v>
      </c>
      <c r="H226" s="11">
        <f>'Long-form'!H227</f>
        <v>23800</v>
      </c>
      <c r="I226" s="11">
        <f>'Long-form'!I227</f>
        <v>1932.5889371514056</v>
      </c>
      <c r="J226" s="11">
        <f>'Long-form'!J227</f>
        <v>27643</v>
      </c>
      <c r="K226" s="11">
        <f>'Long-form'!K227</f>
        <v>31527</v>
      </c>
      <c r="L226" s="11">
        <f>'Long-form'!L227</f>
        <v>23759</v>
      </c>
      <c r="M226" s="10" t="str">
        <f>'Long-form'!Q227</f>
        <v>n/a</v>
      </c>
      <c r="N226" s="10" t="str">
        <f>'Long-form'!R227</f>
        <v>n/a</v>
      </c>
      <c r="O226" s="10">
        <f>'Long-form'!AL227</f>
        <v>-54.05</v>
      </c>
      <c r="P226" s="10">
        <f>'Long-form'!AN227</f>
        <v>0.51332251070842394</v>
      </c>
      <c r="Q226" s="10">
        <f>'Long-form'!AO227</f>
        <v>0.51332251070842394</v>
      </c>
      <c r="R226" s="1">
        <f>'Long-form'!BA227</f>
        <v>1</v>
      </c>
      <c r="S226" s="1">
        <f>'Long-form'!BB227</f>
        <v>5</v>
      </c>
      <c r="T226" s="1" t="str">
        <f>'Long-form'!BC227</f>
        <v>terrestrial limiting</v>
      </c>
      <c r="U226" s="1" t="str">
        <f>'Long-form'!BD227</f>
        <v>In situ roots within terrestrial clay</v>
      </c>
      <c r="V226" s="1" t="str">
        <f>'Long-form'!BE227</f>
        <v>above MTL</v>
      </c>
      <c r="W226" s="10" t="str">
        <f>'Long-form'!BQ227</f>
        <v>n/a</v>
      </c>
      <c r="X226" s="10">
        <f>'Long-form'!BR227</f>
        <v>0.51816985632126467</v>
      </c>
      <c r="Y226" s="10">
        <f>'Long-form'!BS227</f>
        <v>0.51816985632126467</v>
      </c>
      <c r="Z226" s="10" t="str">
        <f>'Long-form'!BT227</f>
        <v>n/a</v>
      </c>
      <c r="AA226" s="10" t="str">
        <f>'Long-form'!BU227</f>
        <v>n/a</v>
      </c>
      <c r="AB226" s="10" t="str">
        <f>'Long-form'!BV227</f>
        <v>n/a</v>
      </c>
      <c r="AC226" s="1" t="str">
        <f>'Long-form'!BW227</f>
        <v>n/a</v>
      </c>
      <c r="AD226" s="1">
        <f>'Long-form'!BX227</f>
        <v>0</v>
      </c>
      <c r="AE226" s="1" t="str">
        <f>'Long-form'!BY227</f>
        <v>n/a</v>
      </c>
      <c r="AF226" s="1" t="str">
        <f>'Long-form'!BZ227</f>
        <v>n/a</v>
      </c>
    </row>
    <row r="227" spans="1:32">
      <c r="A227" s="1" t="str">
        <f>'Long-form'!A228</f>
        <v>SLCC225</v>
      </c>
      <c r="B227" s="1" t="str">
        <f>'Long-form'!B228</f>
        <v>Geyh et al. 1979</v>
      </c>
      <c r="C227" s="1">
        <f>'Long-form'!C228</f>
        <v>8</v>
      </c>
      <c r="D227" s="1" t="str">
        <f>'Long-form'!D228</f>
        <v>Strait of Malacca</v>
      </c>
      <c r="E227" s="10">
        <f>'Long-form'!E228</f>
        <v>1.983333</v>
      </c>
      <c r="F227" s="10">
        <f>'Long-form'!F228</f>
        <v>102.283333</v>
      </c>
      <c r="G227" s="1">
        <f>'Long-form'!G228</f>
        <v>1</v>
      </c>
      <c r="H227" s="11">
        <f>'Long-form'!H228</f>
        <v>26330</v>
      </c>
      <c r="I227" s="11">
        <f>'Long-form'!I228</f>
        <v>3411.4659605512702</v>
      </c>
      <c r="J227" s="11">
        <f>'Long-form'!J228</f>
        <v>30511.5</v>
      </c>
      <c r="K227" s="11">
        <f>'Long-form'!K228</f>
        <v>37720</v>
      </c>
      <c r="L227" s="11">
        <f>'Long-form'!L228</f>
        <v>23303</v>
      </c>
      <c r="M227" s="10" t="str">
        <f>'Long-form'!Q228</f>
        <v>n/a</v>
      </c>
      <c r="N227" s="10" t="str">
        <f>'Long-form'!R228</f>
        <v>n/a</v>
      </c>
      <c r="O227" s="10">
        <f>'Long-form'!AL228</f>
        <v>-35.450000000000003</v>
      </c>
      <c r="P227" s="10">
        <f>'Long-form'!AN228</f>
        <v>0.51332251070842394</v>
      </c>
      <c r="Q227" s="10">
        <f>'Long-form'!AO228</f>
        <v>0.51332251070842394</v>
      </c>
      <c r="R227" s="1">
        <f>'Long-form'!BA228</f>
        <v>1</v>
      </c>
      <c r="S227" s="1">
        <f>'Long-form'!BB228</f>
        <v>5</v>
      </c>
      <c r="T227" s="1" t="str">
        <f>'Long-form'!BC228</f>
        <v>terrestrial limiting</v>
      </c>
      <c r="U227" s="1" t="str">
        <f>'Long-form'!BD228</f>
        <v>Leaves and wood from a fresh water diatom ooze</v>
      </c>
      <c r="V227" s="1" t="str">
        <f>'Long-form'!BE228</f>
        <v>above MTL</v>
      </c>
      <c r="W227" s="10" t="str">
        <f>'Long-form'!BQ228</f>
        <v>n/a</v>
      </c>
      <c r="X227" s="10">
        <f>'Long-form'!BR228</f>
        <v>0.51816985632126467</v>
      </c>
      <c r="Y227" s="10">
        <f>'Long-form'!BS228</f>
        <v>0.51816985632126467</v>
      </c>
      <c r="Z227" s="10" t="str">
        <f>'Long-form'!BT228</f>
        <v>n/a</v>
      </c>
      <c r="AA227" s="10" t="str">
        <f>'Long-form'!BU228</f>
        <v>n/a</v>
      </c>
      <c r="AB227" s="10" t="str">
        <f>'Long-form'!BV228</f>
        <v>n/a</v>
      </c>
      <c r="AC227" s="1" t="str">
        <f>'Long-form'!BW228</f>
        <v>n/a</v>
      </c>
      <c r="AD227" s="1">
        <f>'Long-form'!BX228</f>
        <v>0</v>
      </c>
      <c r="AE227" s="1" t="str">
        <f>'Long-form'!BY228</f>
        <v>n/a</v>
      </c>
      <c r="AF227" s="1" t="str">
        <f>'Long-form'!BZ228</f>
        <v>n/a</v>
      </c>
    </row>
    <row r="228" spans="1:32">
      <c r="A228" s="1" t="str">
        <f>'Long-form'!A229</f>
        <v>SLCC226</v>
      </c>
      <c r="B228" s="1" t="str">
        <f>'Long-form'!B229</f>
        <v>Geyh et al. 1979</v>
      </c>
      <c r="C228" s="1">
        <f>'Long-form'!C229</f>
        <v>8</v>
      </c>
      <c r="D228" s="1" t="str">
        <f>'Long-form'!D229</f>
        <v>Strait of Malacca</v>
      </c>
      <c r="E228" s="10">
        <f>'Long-form'!E229</f>
        <v>1.983333</v>
      </c>
      <c r="F228" s="10">
        <f>'Long-form'!F229</f>
        <v>102.283333</v>
      </c>
      <c r="G228" s="1">
        <f>'Long-form'!G229</f>
        <v>1</v>
      </c>
      <c r="H228" s="11">
        <f>'Long-form'!H229</f>
        <v>26330</v>
      </c>
      <c r="I228" s="11">
        <f>'Long-form'!I229</f>
        <v>2382.0999139414785</v>
      </c>
      <c r="J228" s="11">
        <f>'Long-form'!J229</f>
        <v>30416.5</v>
      </c>
      <c r="K228" s="11">
        <f>'Long-form'!K229</f>
        <v>35080</v>
      </c>
      <c r="L228" s="11">
        <f>'Long-form'!L229</f>
        <v>25753</v>
      </c>
      <c r="M228" s="10" t="str">
        <f>'Long-form'!Q229</f>
        <v>n/a</v>
      </c>
      <c r="N228" s="10" t="str">
        <f>'Long-form'!R229</f>
        <v>n/a</v>
      </c>
      <c r="O228" s="10">
        <f>'Long-form'!AL229</f>
        <v>-35.450000000000003</v>
      </c>
      <c r="P228" s="10">
        <f>'Long-form'!AN229</f>
        <v>0.51332251070842394</v>
      </c>
      <c r="Q228" s="10">
        <f>'Long-form'!AO229</f>
        <v>0.51332251070842394</v>
      </c>
      <c r="R228" s="1">
        <f>'Long-form'!BA229</f>
        <v>1</v>
      </c>
      <c r="S228" s="1">
        <f>'Long-form'!BB229</f>
        <v>5</v>
      </c>
      <c r="T228" s="1" t="str">
        <f>'Long-form'!BC229</f>
        <v>terrestrial limiting</v>
      </c>
      <c r="U228" s="1" t="str">
        <f>'Long-form'!BD229</f>
        <v>Leaves and wood from a fresh water diatom ooze</v>
      </c>
      <c r="V228" s="1" t="str">
        <f>'Long-form'!BE229</f>
        <v>above MTL</v>
      </c>
      <c r="W228" s="10" t="str">
        <f>'Long-form'!BQ229</f>
        <v>n/a</v>
      </c>
      <c r="X228" s="10">
        <f>'Long-form'!BR229</f>
        <v>0.51816985632126467</v>
      </c>
      <c r="Y228" s="10">
        <f>'Long-form'!BS229</f>
        <v>0.51816985632126467</v>
      </c>
      <c r="Z228" s="10" t="str">
        <f>'Long-form'!BT229</f>
        <v>n/a</v>
      </c>
      <c r="AA228" s="10" t="str">
        <f>'Long-form'!BU229</f>
        <v>n/a</v>
      </c>
      <c r="AB228" s="10" t="str">
        <f>'Long-form'!BV229</f>
        <v>n/a</v>
      </c>
      <c r="AC228" s="1" t="str">
        <f>'Long-form'!BW229</f>
        <v>n/a</v>
      </c>
      <c r="AD228" s="1">
        <f>'Long-form'!BX229</f>
        <v>0</v>
      </c>
      <c r="AE228" s="1" t="str">
        <f>'Long-form'!BY229</f>
        <v>n/a</v>
      </c>
      <c r="AF228" s="1" t="str">
        <f>'Long-form'!BZ229</f>
        <v>n/a</v>
      </c>
    </row>
    <row r="229" spans="1:32">
      <c r="A229" s="1" t="str">
        <f>'Long-form'!A230</f>
        <v>SLCC227</v>
      </c>
      <c r="B229" s="1" t="str">
        <f>'Long-form'!B230</f>
        <v>Geyh et al. 1979</v>
      </c>
      <c r="C229" s="1">
        <f>'Long-form'!C230</f>
        <v>8</v>
      </c>
      <c r="D229" s="1" t="str">
        <f>'Long-form'!D230</f>
        <v>Strait of Malacca</v>
      </c>
      <c r="E229" s="10">
        <f>'Long-form'!E230</f>
        <v>2.5666669999999998</v>
      </c>
      <c r="F229" s="10">
        <f>'Long-form'!F230</f>
        <v>101.5</v>
      </c>
      <c r="G229" s="1">
        <f>'Long-form'!G230</f>
        <v>1</v>
      </c>
      <c r="H229" s="11">
        <f>'Long-form'!H230</f>
        <v>27400</v>
      </c>
      <c r="I229" s="11">
        <f>'Long-form'!I230</f>
        <v>1004.987562112089</v>
      </c>
      <c r="J229" s="11">
        <f>'Long-form'!J230</f>
        <v>31562.5</v>
      </c>
      <c r="K229" s="11">
        <f>'Long-form'!K230</f>
        <v>33650</v>
      </c>
      <c r="L229" s="11">
        <f>'Long-form'!L230</f>
        <v>29475</v>
      </c>
      <c r="M229" s="10" t="str">
        <f>'Long-form'!Q230</f>
        <v>n/a</v>
      </c>
      <c r="N229" s="10" t="str">
        <f>'Long-form'!R230</f>
        <v>n/a</v>
      </c>
      <c r="O229" s="10">
        <f>'Long-form'!AL230</f>
        <v>-65.8</v>
      </c>
      <c r="P229" s="10">
        <f>'Long-form'!AN230</f>
        <v>0.51332251070842394</v>
      </c>
      <c r="Q229" s="10">
        <f>'Long-form'!AO230</f>
        <v>0.51332251070842394</v>
      </c>
      <c r="R229" s="1">
        <f>'Long-form'!BA230</f>
        <v>1</v>
      </c>
      <c r="S229" s="1">
        <f>'Long-form'!BB230</f>
        <v>5</v>
      </c>
      <c r="T229" s="1" t="str">
        <f>'Long-form'!BC230</f>
        <v>terrestrial limiting</v>
      </c>
      <c r="U229" s="1" t="str">
        <f>'Long-form'!BD230</f>
        <v>In situ mangrove (?) roots</v>
      </c>
      <c r="V229" s="1" t="str">
        <f>'Long-form'!BE230</f>
        <v>above MTL</v>
      </c>
      <c r="W229" s="10" t="str">
        <f>'Long-form'!BQ230</f>
        <v>n/a</v>
      </c>
      <c r="X229" s="10">
        <f>'Long-form'!BR230</f>
        <v>0.51816985632126467</v>
      </c>
      <c r="Y229" s="10">
        <f>'Long-form'!BS230</f>
        <v>0.51816985632126467</v>
      </c>
      <c r="Z229" s="10" t="str">
        <f>'Long-form'!BT230</f>
        <v>n/a</v>
      </c>
      <c r="AA229" s="10" t="str">
        <f>'Long-form'!BU230</f>
        <v>n/a</v>
      </c>
      <c r="AB229" s="10" t="str">
        <f>'Long-form'!BV230</f>
        <v>n/a</v>
      </c>
      <c r="AC229" s="1" t="str">
        <f>'Long-form'!BW230</f>
        <v>n/a</v>
      </c>
      <c r="AD229" s="1">
        <f>'Long-form'!BX230</f>
        <v>0</v>
      </c>
      <c r="AE229" s="1" t="str">
        <f>'Long-form'!BY230</f>
        <v>n/a</v>
      </c>
      <c r="AF229" s="1" t="str">
        <f>'Long-form'!BZ230</f>
        <v>n/a</v>
      </c>
    </row>
    <row r="230" spans="1:32">
      <c r="A230" s="1" t="str">
        <f>'Long-form'!A231</f>
        <v>SLCC228</v>
      </c>
      <c r="B230" s="1" t="str">
        <f>'Long-form'!B231</f>
        <v>Geyh et al. 1979</v>
      </c>
      <c r="C230" s="1">
        <f>'Long-form'!C231</f>
        <v>8</v>
      </c>
      <c r="D230" s="1" t="str">
        <f>'Long-form'!D231</f>
        <v>Strait of Malacca</v>
      </c>
      <c r="E230" s="10">
        <f>'Long-form'!E231</f>
        <v>2.5666669999999998</v>
      </c>
      <c r="F230" s="10">
        <f>'Long-form'!F231</f>
        <v>101.5</v>
      </c>
      <c r="G230" s="1">
        <f>'Long-form'!G231</f>
        <v>1</v>
      </c>
      <c r="H230" s="11">
        <f>'Long-form'!H231</f>
        <v>27400</v>
      </c>
      <c r="I230" s="11">
        <f>'Long-form'!I231</f>
        <v>895.60035730229583</v>
      </c>
      <c r="J230" s="11">
        <f>'Long-form'!J231</f>
        <v>31585.5</v>
      </c>
      <c r="K230" s="11">
        <f>'Long-form'!K231</f>
        <v>33497</v>
      </c>
      <c r="L230" s="11">
        <f>'Long-form'!L231</f>
        <v>29674</v>
      </c>
      <c r="M230" s="10" t="str">
        <f>'Long-form'!Q231</f>
        <v>n/a</v>
      </c>
      <c r="N230" s="10" t="str">
        <f>'Long-form'!R231</f>
        <v>n/a</v>
      </c>
      <c r="O230" s="10">
        <f>'Long-form'!AL231</f>
        <v>-65.8</v>
      </c>
      <c r="P230" s="10">
        <f>'Long-form'!AN231</f>
        <v>0.51332251070842394</v>
      </c>
      <c r="Q230" s="10">
        <f>'Long-form'!AO231</f>
        <v>0.51332251070842394</v>
      </c>
      <c r="R230" s="1">
        <f>'Long-form'!BA231</f>
        <v>1</v>
      </c>
      <c r="S230" s="1">
        <f>'Long-form'!BB231</f>
        <v>5</v>
      </c>
      <c r="T230" s="1" t="str">
        <f>'Long-form'!BC231</f>
        <v>terrestrial limiting</v>
      </c>
      <c r="U230" s="1" t="str">
        <f>'Long-form'!BD231</f>
        <v>In situ mangrove (?) roots</v>
      </c>
      <c r="V230" s="1" t="str">
        <f>'Long-form'!BE231</f>
        <v>above MTL</v>
      </c>
      <c r="W230" s="10" t="str">
        <f>'Long-form'!BQ231</f>
        <v>n/a</v>
      </c>
      <c r="X230" s="10">
        <f>'Long-form'!BR231</f>
        <v>0.51816985632126467</v>
      </c>
      <c r="Y230" s="10">
        <f>'Long-form'!BS231</f>
        <v>0.51816985632126467</v>
      </c>
      <c r="Z230" s="10" t="str">
        <f>'Long-form'!BT231</f>
        <v>n/a</v>
      </c>
      <c r="AA230" s="10" t="str">
        <f>'Long-form'!BU231</f>
        <v>n/a</v>
      </c>
      <c r="AB230" s="10" t="str">
        <f>'Long-form'!BV231</f>
        <v>n/a</v>
      </c>
      <c r="AC230" s="1" t="str">
        <f>'Long-form'!BW231</f>
        <v>n/a</v>
      </c>
      <c r="AD230" s="1">
        <f>'Long-form'!BX231</f>
        <v>0</v>
      </c>
      <c r="AE230" s="1" t="str">
        <f>'Long-form'!BY231</f>
        <v>n/a</v>
      </c>
      <c r="AF230" s="1" t="str">
        <f>'Long-form'!BZ231</f>
        <v>n/a</v>
      </c>
    </row>
    <row r="231" spans="1:32">
      <c r="A231" s="1" t="str">
        <f>'Long-form'!A232</f>
        <v>SLCC229</v>
      </c>
      <c r="B231" s="1" t="str">
        <f>'Long-form'!B232</f>
        <v>Geyh et al. 1979</v>
      </c>
      <c r="C231" s="1">
        <f>'Long-form'!C232</f>
        <v>8</v>
      </c>
      <c r="D231" s="1" t="str">
        <f>'Long-form'!D232</f>
        <v>Strait of Malacca</v>
      </c>
      <c r="E231" s="10">
        <f>'Long-form'!E232</f>
        <v>1.5</v>
      </c>
      <c r="F231" s="10">
        <f>'Long-form'!F232</f>
        <v>103.11666700000001</v>
      </c>
      <c r="G231" s="1">
        <f>'Long-form'!G232</f>
        <v>1</v>
      </c>
      <c r="H231" s="11">
        <f>'Long-form'!H232</f>
        <v>32800</v>
      </c>
      <c r="I231" s="11">
        <f>'Long-form'!I232</f>
        <v>2172.3029254687294</v>
      </c>
      <c r="J231" s="11">
        <f>'Long-form'!J232</f>
        <v>37157</v>
      </c>
      <c r="K231" s="11">
        <f>'Long-form'!K232</f>
        <v>41592</v>
      </c>
      <c r="L231" s="11">
        <f>'Long-form'!L232</f>
        <v>32722</v>
      </c>
      <c r="M231" s="10" t="str">
        <f>'Long-form'!Q232</f>
        <v>n/a</v>
      </c>
      <c r="N231" s="10" t="str">
        <f>'Long-form'!R232</f>
        <v>n/a</v>
      </c>
      <c r="O231" s="10">
        <f>'Long-form'!AL232</f>
        <v>-35.15</v>
      </c>
      <c r="P231" s="10">
        <f>'Long-form'!AN232</f>
        <v>0.51332251070842394</v>
      </c>
      <c r="Q231" s="10">
        <f>'Long-form'!AO232</f>
        <v>0.51332251070842394</v>
      </c>
      <c r="R231" s="1">
        <f>'Long-form'!BA232</f>
        <v>1</v>
      </c>
      <c r="S231" s="1">
        <f>'Long-form'!BB232</f>
        <v>5</v>
      </c>
      <c r="T231" s="1" t="str">
        <f>'Long-form'!BC232</f>
        <v>terrestrial limiting</v>
      </c>
      <c r="U231" s="1" t="str">
        <f>'Long-form'!BD232</f>
        <v>Leaves from freshwater (?) silty clay</v>
      </c>
      <c r="V231" s="1" t="str">
        <f>'Long-form'!BE232</f>
        <v>above MTL</v>
      </c>
      <c r="W231" s="10" t="str">
        <f>'Long-form'!BQ232</f>
        <v>n/a</v>
      </c>
      <c r="X231" s="10">
        <f>'Long-form'!BR232</f>
        <v>0.51816985632126467</v>
      </c>
      <c r="Y231" s="10">
        <f>'Long-form'!BS232</f>
        <v>0.51816985632126467</v>
      </c>
      <c r="Z231" s="10" t="str">
        <f>'Long-form'!BT232</f>
        <v>n/a</v>
      </c>
      <c r="AA231" s="10" t="str">
        <f>'Long-form'!BU232</f>
        <v>n/a</v>
      </c>
      <c r="AB231" s="10" t="str">
        <f>'Long-form'!BV232</f>
        <v>n/a</v>
      </c>
      <c r="AC231" s="1" t="str">
        <f>'Long-form'!BW232</f>
        <v>n/a</v>
      </c>
      <c r="AD231" s="1">
        <f>'Long-form'!BX232</f>
        <v>0</v>
      </c>
      <c r="AE231" s="1" t="str">
        <f>'Long-form'!BY232</f>
        <v>n/a</v>
      </c>
      <c r="AF231" s="1" t="str">
        <f>'Long-form'!BZ232</f>
        <v>n/a</v>
      </c>
    </row>
    <row r="232" spans="1:32">
      <c r="A232" s="1" t="str">
        <f>'Long-form'!A233</f>
        <v>SLCC230</v>
      </c>
      <c r="B232" s="1" t="str">
        <f>'Long-form'!B233</f>
        <v>Geyh et al. 1979</v>
      </c>
      <c r="C232" s="1">
        <f>'Long-form'!C233</f>
        <v>8</v>
      </c>
      <c r="D232" s="1" t="str">
        <f>'Long-form'!D233</f>
        <v>Strait of Malacca</v>
      </c>
      <c r="E232" s="10">
        <f>'Long-form'!E233</f>
        <v>1.5</v>
      </c>
      <c r="F232" s="10">
        <f>'Long-form'!F233</f>
        <v>103.11666700000001</v>
      </c>
      <c r="G232" s="1">
        <f>'Long-form'!G233</f>
        <v>1</v>
      </c>
      <c r="H232" s="11">
        <f>'Long-form'!H233</f>
        <v>32800</v>
      </c>
      <c r="I232" s="11">
        <f>'Long-form'!I233</f>
        <v>1702.93863659264</v>
      </c>
      <c r="J232" s="11">
        <f>'Long-form'!J233</f>
        <v>37249</v>
      </c>
      <c r="K232" s="11">
        <f>'Long-form'!K233</f>
        <v>40795</v>
      </c>
      <c r="L232" s="11">
        <f>'Long-form'!L233</f>
        <v>33703</v>
      </c>
      <c r="M232" s="10" t="str">
        <f>'Long-form'!Q233</f>
        <v>n/a</v>
      </c>
      <c r="N232" s="10" t="str">
        <f>'Long-form'!R233</f>
        <v>n/a</v>
      </c>
      <c r="O232" s="10">
        <f>'Long-form'!AL233</f>
        <v>-35.15</v>
      </c>
      <c r="P232" s="10">
        <f>'Long-form'!AN233</f>
        <v>0.51332251070842394</v>
      </c>
      <c r="Q232" s="10">
        <f>'Long-form'!AO233</f>
        <v>0.51332251070842394</v>
      </c>
      <c r="R232" s="1">
        <f>'Long-form'!BA233</f>
        <v>1</v>
      </c>
      <c r="S232" s="1">
        <f>'Long-form'!BB233</f>
        <v>5</v>
      </c>
      <c r="T232" s="1" t="str">
        <f>'Long-form'!BC233</f>
        <v>terrestrial limiting</v>
      </c>
      <c r="U232" s="1" t="str">
        <f>'Long-form'!BD233</f>
        <v>Leaves from freshwater (?) silty clay</v>
      </c>
      <c r="V232" s="1" t="str">
        <f>'Long-form'!BE233</f>
        <v>above MTL</v>
      </c>
      <c r="W232" s="10" t="str">
        <f>'Long-form'!BQ233</f>
        <v>n/a</v>
      </c>
      <c r="X232" s="10">
        <f>'Long-form'!BR233</f>
        <v>0.51816985632126467</v>
      </c>
      <c r="Y232" s="10">
        <f>'Long-form'!BS233</f>
        <v>0.51816985632126467</v>
      </c>
      <c r="Z232" s="10" t="str">
        <f>'Long-form'!BT233</f>
        <v>n/a</v>
      </c>
      <c r="AA232" s="10" t="str">
        <f>'Long-form'!BU233</f>
        <v>n/a</v>
      </c>
      <c r="AB232" s="10" t="str">
        <f>'Long-form'!BV233</f>
        <v>n/a</v>
      </c>
      <c r="AC232" s="1" t="str">
        <f>'Long-form'!BW233</f>
        <v>n/a</v>
      </c>
      <c r="AD232" s="1">
        <f>'Long-form'!BX233</f>
        <v>0</v>
      </c>
      <c r="AE232" s="1" t="str">
        <f>'Long-form'!BY233</f>
        <v>n/a</v>
      </c>
      <c r="AF232" s="1" t="str">
        <f>'Long-form'!BZ233</f>
        <v>n/a</v>
      </c>
    </row>
    <row r="233" spans="1:32">
      <c r="A233" s="1" t="str">
        <f>'Long-form'!A234</f>
        <v>SLCC231</v>
      </c>
      <c r="B233" s="1" t="str">
        <f>'Long-form'!B234</f>
        <v>Geyh et al. 1979</v>
      </c>
      <c r="C233" s="1">
        <f>'Long-form'!C234</f>
        <v>8</v>
      </c>
      <c r="D233" s="1" t="str">
        <f>'Long-form'!D234</f>
        <v>Strait of Malacca</v>
      </c>
      <c r="E233" s="10">
        <f>'Long-form'!E234</f>
        <v>2.5833330000000001</v>
      </c>
      <c r="F233" s="10">
        <f>'Long-form'!F234</f>
        <v>101.5</v>
      </c>
      <c r="G233" s="1">
        <f>'Long-form'!G234</f>
        <v>1</v>
      </c>
      <c r="H233" s="11">
        <f>'Long-form'!H234</f>
        <v>33670</v>
      </c>
      <c r="I233" s="11">
        <f>'Long-form'!I234</f>
        <v>2102.3796041628639</v>
      </c>
      <c r="J233" s="11">
        <f>'Long-form'!J234</f>
        <v>37928</v>
      </c>
      <c r="K233" s="11">
        <f>'Long-form'!K234</f>
        <v>41997</v>
      </c>
      <c r="L233" s="11">
        <f>'Long-form'!L234</f>
        <v>33859</v>
      </c>
      <c r="M233" s="10" t="str">
        <f>'Long-form'!Q234</f>
        <v>n/a</v>
      </c>
      <c r="N233" s="10" t="str">
        <f>'Long-form'!R234</f>
        <v>n/a</v>
      </c>
      <c r="O233" s="10">
        <f>'Long-form'!AL234</f>
        <v>-67.23</v>
      </c>
      <c r="P233" s="10">
        <f>'Long-form'!AN234</f>
        <v>0.51332251070842394</v>
      </c>
      <c r="Q233" s="10">
        <f>'Long-form'!AO234</f>
        <v>0.51332251070842394</v>
      </c>
      <c r="R233" s="1">
        <f>'Long-form'!BA234</f>
        <v>-1</v>
      </c>
      <c r="S233" s="1">
        <f>'Long-form'!BB234</f>
        <v>5</v>
      </c>
      <c r="T233" s="1" t="str">
        <f>'Long-form'!BC234</f>
        <v>marine limiting</v>
      </c>
      <c r="U233" s="1" t="str">
        <f>'Long-form'!BD234</f>
        <v>Peat overlain by marine sand</v>
      </c>
      <c r="V233" s="1" t="str">
        <f>'Long-form'!BE234</f>
        <v>below MTL</v>
      </c>
      <c r="W233" s="10" t="str">
        <f>'Long-form'!BQ234</f>
        <v>n/a</v>
      </c>
      <c r="X233" s="10">
        <f>'Long-form'!BR234</f>
        <v>0.51816985632126467</v>
      </c>
      <c r="Y233" s="10">
        <f>'Long-form'!BS234</f>
        <v>0.51816985632126467</v>
      </c>
      <c r="Z233" s="10" t="str">
        <f>'Long-form'!BT234</f>
        <v>n/a</v>
      </c>
      <c r="AA233" s="10" t="str">
        <f>'Long-form'!BU234</f>
        <v>n/a</v>
      </c>
      <c r="AB233" s="10" t="str">
        <f>'Long-form'!BV234</f>
        <v>n/a</v>
      </c>
      <c r="AC233" s="1" t="str">
        <f>'Long-form'!BW234</f>
        <v>n/a</v>
      </c>
      <c r="AD233" s="1">
        <f>'Long-form'!BX234</f>
        <v>0</v>
      </c>
      <c r="AE233" s="1" t="str">
        <f>'Long-form'!BY234</f>
        <v>n/a</v>
      </c>
      <c r="AF233" s="1" t="str">
        <f>'Long-form'!BZ234</f>
        <v>n/a</v>
      </c>
    </row>
    <row r="234" spans="1:32">
      <c r="A234" s="1" t="str">
        <f>'Long-form'!A235</f>
        <v>SLCC232</v>
      </c>
      <c r="B234" s="1" t="str">
        <f>'Long-form'!B235</f>
        <v>Geyh et al. 1979</v>
      </c>
      <c r="C234" s="1">
        <f>'Long-form'!C235</f>
        <v>8</v>
      </c>
      <c r="D234" s="1" t="str">
        <f>'Long-form'!D235</f>
        <v>Strait of Malacca</v>
      </c>
      <c r="E234" s="10">
        <f>'Long-form'!E235</f>
        <v>2.5833330000000001</v>
      </c>
      <c r="F234" s="10">
        <f>'Long-form'!F235</f>
        <v>101.5</v>
      </c>
      <c r="G234" s="1">
        <f>'Long-form'!G235</f>
        <v>1</v>
      </c>
      <c r="H234" s="11">
        <f>'Long-form'!H235</f>
        <v>33670</v>
      </c>
      <c r="I234" s="11">
        <f>'Long-form'!I235</f>
        <v>1663.0093204789923</v>
      </c>
      <c r="J234" s="11">
        <f>'Long-form'!J235</f>
        <v>37985.5</v>
      </c>
      <c r="K234" s="11">
        <f>'Long-form'!K235</f>
        <v>41379</v>
      </c>
      <c r="L234" s="11">
        <f>'Long-form'!L235</f>
        <v>34592</v>
      </c>
      <c r="M234" s="10" t="str">
        <f>'Long-form'!Q235</f>
        <v>n/a</v>
      </c>
      <c r="N234" s="10" t="str">
        <f>'Long-form'!R235</f>
        <v>n/a</v>
      </c>
      <c r="O234" s="10">
        <f>'Long-form'!AL235</f>
        <v>-67.23</v>
      </c>
      <c r="P234" s="10">
        <f>'Long-form'!AN235</f>
        <v>0.51332251070842394</v>
      </c>
      <c r="Q234" s="10">
        <f>'Long-form'!AO235</f>
        <v>0.51332251070842394</v>
      </c>
      <c r="R234" s="1">
        <f>'Long-form'!BA235</f>
        <v>-1</v>
      </c>
      <c r="S234" s="1">
        <f>'Long-form'!BB235</f>
        <v>5</v>
      </c>
      <c r="T234" s="1" t="str">
        <f>'Long-form'!BC235</f>
        <v>marine limiting</v>
      </c>
      <c r="U234" s="1" t="str">
        <f>'Long-form'!BD235</f>
        <v>Peat overlain by marine sand</v>
      </c>
      <c r="V234" s="1" t="str">
        <f>'Long-form'!BE235</f>
        <v>below MTL</v>
      </c>
      <c r="W234" s="10" t="str">
        <f>'Long-form'!BQ235</f>
        <v>n/a</v>
      </c>
      <c r="X234" s="10">
        <f>'Long-form'!BR235</f>
        <v>0.51816985632126467</v>
      </c>
      <c r="Y234" s="10">
        <f>'Long-form'!BS235</f>
        <v>0.51816985632126467</v>
      </c>
      <c r="Z234" s="10" t="str">
        <f>'Long-form'!BT235</f>
        <v>n/a</v>
      </c>
      <c r="AA234" s="10" t="str">
        <f>'Long-form'!BU235</f>
        <v>n/a</v>
      </c>
      <c r="AB234" s="10" t="str">
        <f>'Long-form'!BV235</f>
        <v>n/a</v>
      </c>
      <c r="AC234" s="1" t="str">
        <f>'Long-form'!BW235</f>
        <v>n/a</v>
      </c>
      <c r="AD234" s="1">
        <f>'Long-form'!BX235</f>
        <v>0</v>
      </c>
      <c r="AE234" s="1" t="str">
        <f>'Long-form'!BY235</f>
        <v>n/a</v>
      </c>
      <c r="AF234" s="1" t="str">
        <f>'Long-form'!BZ235</f>
        <v>n/a</v>
      </c>
    </row>
    <row r="235" spans="1:32">
      <c r="A235" s="1" t="str">
        <f>'Long-form'!A236</f>
        <v>SLCC233</v>
      </c>
      <c r="B235" s="1" t="str">
        <f>'Long-form'!B236</f>
        <v>Geyh et al. 1979</v>
      </c>
      <c r="C235" s="1">
        <f>'Long-form'!C236</f>
        <v>8</v>
      </c>
      <c r="D235" s="1" t="str">
        <f>'Long-form'!D236</f>
        <v>Strait of Malacca</v>
      </c>
      <c r="E235" s="10">
        <f>'Long-form'!E236</f>
        <v>-0.73333300000000001</v>
      </c>
      <c r="F235" s="10">
        <f>'Long-form'!F236</f>
        <v>103.3</v>
      </c>
      <c r="G235" s="1">
        <f>'Long-form'!G236</f>
        <v>1</v>
      </c>
      <c r="H235" s="11">
        <f>'Long-form'!H236</f>
        <v>37700</v>
      </c>
      <c r="I235" s="11">
        <f>'Long-form'!I236</f>
        <v>1812.7603261324978</v>
      </c>
      <c r="J235" s="11">
        <f>'Long-form'!J236</f>
        <v>41708</v>
      </c>
      <c r="K235" s="11">
        <f>'Long-form'!K236</f>
        <v>45019</v>
      </c>
      <c r="L235" s="11">
        <f>'Long-form'!L236</f>
        <v>38397</v>
      </c>
      <c r="M235" s="10" t="str">
        <f>'Long-form'!Q236</f>
        <v>n/a</v>
      </c>
      <c r="N235" s="10" t="str">
        <f>'Long-form'!R236</f>
        <v>n/a</v>
      </c>
      <c r="O235" s="10">
        <f>'Long-form'!AL236</f>
        <v>-16.510000000000002</v>
      </c>
      <c r="P235" s="10">
        <f>'Long-form'!AN236</f>
        <v>0.51332251070842394</v>
      </c>
      <c r="Q235" s="10">
        <f>'Long-form'!AO236</f>
        <v>0.51332251070842394</v>
      </c>
      <c r="R235" s="1">
        <f>'Long-form'!BA236</f>
        <v>1</v>
      </c>
      <c r="S235" s="1">
        <f>'Long-form'!BB236</f>
        <v>5</v>
      </c>
      <c r="T235" s="1" t="str">
        <f>'Long-form'!BC236</f>
        <v>terrestrial limiting</v>
      </c>
      <c r="U235" s="1" t="str">
        <f>'Long-form'!BD236</f>
        <v>Sand impregnated with humate</v>
      </c>
      <c r="V235" s="1" t="str">
        <f>'Long-form'!BE236</f>
        <v>above MTL</v>
      </c>
      <c r="W235" s="10" t="str">
        <f>'Long-form'!BQ236</f>
        <v>n/a</v>
      </c>
      <c r="X235" s="10">
        <f>'Long-form'!BR236</f>
        <v>0.51816985632126467</v>
      </c>
      <c r="Y235" s="10">
        <f>'Long-form'!BS236</f>
        <v>0.51816985632126467</v>
      </c>
      <c r="Z235" s="10" t="str">
        <f>'Long-form'!BT236</f>
        <v>n/a</v>
      </c>
      <c r="AA235" s="10" t="str">
        <f>'Long-form'!BU236</f>
        <v>n/a</v>
      </c>
      <c r="AB235" s="10" t="str">
        <f>'Long-form'!BV236</f>
        <v>n/a</v>
      </c>
      <c r="AC235" s="1" t="str">
        <f>'Long-form'!BW236</f>
        <v>n/a</v>
      </c>
      <c r="AD235" s="1">
        <f>'Long-form'!BX236</f>
        <v>0</v>
      </c>
      <c r="AE235" s="1" t="str">
        <f>'Long-form'!BY236</f>
        <v>n/a</v>
      </c>
      <c r="AF235" s="1" t="str">
        <f>'Long-form'!BZ236</f>
        <v>n/a</v>
      </c>
    </row>
    <row r="236" spans="1:32">
      <c r="A236" s="1" t="str">
        <f>'Long-form'!A237</f>
        <v>SLCC234</v>
      </c>
      <c r="B236" s="1" t="str">
        <f>'Long-form'!B237</f>
        <v>Geyh et al. 1979</v>
      </c>
      <c r="C236" s="1">
        <f>'Long-form'!C237</f>
        <v>8</v>
      </c>
      <c r="D236" s="1" t="str">
        <f>'Long-form'!D237</f>
        <v>Strait of Malacca</v>
      </c>
      <c r="E236" s="10">
        <f>'Long-form'!E237</f>
        <v>-0.73333300000000001</v>
      </c>
      <c r="F236" s="10">
        <f>'Long-form'!F237</f>
        <v>103.3</v>
      </c>
      <c r="G236" s="1">
        <f>'Long-form'!G237</f>
        <v>1</v>
      </c>
      <c r="H236" s="11">
        <f>'Long-form'!H237</f>
        <v>37700</v>
      </c>
      <c r="I236" s="11">
        <f>'Long-form'!I237</f>
        <v>1483.3745312630926</v>
      </c>
      <c r="J236" s="11">
        <f>'Long-form'!J237</f>
        <v>41712.5</v>
      </c>
      <c r="K236" s="11">
        <f>'Long-form'!K237</f>
        <v>44360</v>
      </c>
      <c r="L236" s="11">
        <f>'Long-form'!L237</f>
        <v>39065</v>
      </c>
      <c r="M236" s="10" t="str">
        <f>'Long-form'!Q237</f>
        <v>n/a</v>
      </c>
      <c r="N236" s="10" t="str">
        <f>'Long-form'!R237</f>
        <v>n/a</v>
      </c>
      <c r="O236" s="10">
        <f>'Long-form'!AL237</f>
        <v>-16.510000000000002</v>
      </c>
      <c r="P236" s="10">
        <f>'Long-form'!AN237</f>
        <v>0.51332251070842394</v>
      </c>
      <c r="Q236" s="10">
        <f>'Long-form'!AO237</f>
        <v>0.51332251070842394</v>
      </c>
      <c r="R236" s="1">
        <f>'Long-form'!BA237</f>
        <v>1</v>
      </c>
      <c r="S236" s="1">
        <f>'Long-form'!BB237</f>
        <v>5</v>
      </c>
      <c r="T236" s="1" t="str">
        <f>'Long-form'!BC237</f>
        <v>terrestrial limiting</v>
      </c>
      <c r="U236" s="1" t="str">
        <f>'Long-form'!BD237</f>
        <v>Sand impregnated with humate</v>
      </c>
      <c r="V236" s="1" t="str">
        <f>'Long-form'!BE237</f>
        <v>above MTL</v>
      </c>
      <c r="W236" s="10" t="str">
        <f>'Long-form'!BQ237</f>
        <v>n/a</v>
      </c>
      <c r="X236" s="10">
        <f>'Long-form'!BR237</f>
        <v>0.51816985632126467</v>
      </c>
      <c r="Y236" s="10">
        <f>'Long-form'!BS237</f>
        <v>0.51816985632126467</v>
      </c>
      <c r="Z236" s="10" t="str">
        <f>'Long-form'!BT237</f>
        <v>n/a</v>
      </c>
      <c r="AA236" s="10" t="str">
        <f>'Long-form'!BU237</f>
        <v>n/a</v>
      </c>
      <c r="AB236" s="10" t="str">
        <f>'Long-form'!BV237</f>
        <v>n/a</v>
      </c>
      <c r="AC236" s="1" t="str">
        <f>'Long-form'!BW237</f>
        <v>n/a</v>
      </c>
      <c r="AD236" s="1">
        <f>'Long-form'!BX237</f>
        <v>0</v>
      </c>
      <c r="AE236" s="1" t="str">
        <f>'Long-form'!BY237</f>
        <v>n/a</v>
      </c>
      <c r="AF236" s="1" t="str">
        <f>'Long-form'!BZ237</f>
        <v>n/a</v>
      </c>
    </row>
    <row r="237" spans="1:32">
      <c r="A237" s="1" t="str">
        <f>'Long-form'!A238</f>
        <v>SLCC235</v>
      </c>
      <c r="B237" s="1" t="str">
        <f>'Long-form'!B238</f>
        <v>Geyh et al. 1979</v>
      </c>
      <c r="C237" s="1">
        <f>'Long-form'!C238</f>
        <v>8</v>
      </c>
      <c r="D237" s="1" t="str">
        <f>'Long-form'!D238</f>
        <v>Strait of Malacca</v>
      </c>
      <c r="E237" s="10">
        <f>'Long-form'!E238</f>
        <v>-0.71666700000000005</v>
      </c>
      <c r="F237" s="10">
        <f>'Long-form'!F238</f>
        <v>103.333333</v>
      </c>
      <c r="G237" s="1">
        <f>'Long-form'!G238</f>
        <v>1</v>
      </c>
      <c r="H237" s="11">
        <f>'Long-form'!H238</f>
        <v>41650</v>
      </c>
      <c r="I237" s="11">
        <f>'Long-form'!I238</f>
        <v>3851.2984823303427</v>
      </c>
      <c r="J237" s="11">
        <f>'Long-form'!J238</f>
        <v>44506.5</v>
      </c>
      <c r="K237" s="11">
        <f>'Long-form'!K238</f>
        <v>50000</v>
      </c>
      <c r="L237" s="11">
        <f>'Long-form'!L238</f>
        <v>39013</v>
      </c>
      <c r="M237" s="10" t="str">
        <f>'Long-form'!Q238</f>
        <v>n/a</v>
      </c>
      <c r="N237" s="10" t="str">
        <f>'Long-form'!R238</f>
        <v>n/a</v>
      </c>
      <c r="O237" s="10">
        <f>'Long-form'!AL238</f>
        <v>-17.649999999999999</v>
      </c>
      <c r="P237" s="10">
        <f>'Long-form'!AN238</f>
        <v>0.51332251070842394</v>
      </c>
      <c r="Q237" s="10">
        <f>'Long-form'!AO238</f>
        <v>0.51332251070842394</v>
      </c>
      <c r="R237" s="1">
        <f>'Long-form'!BA238</f>
        <v>0</v>
      </c>
      <c r="S237" s="1">
        <f>'Long-form'!BB238</f>
        <v>5</v>
      </c>
      <c r="T237" s="1" t="str">
        <f>'Long-form'!BC238</f>
        <v>Mangrove salt marsh</v>
      </c>
      <c r="U237" s="1" t="str">
        <f>'Long-form'!BD238</f>
        <v>Peat overlain by marine sand</v>
      </c>
      <c r="V237" s="1" t="str">
        <f>'Long-form'!BE238</f>
        <v>HAT to MTL</v>
      </c>
      <c r="W237" s="10">
        <f>'Long-form'!BQ238</f>
        <v>-18.138351749999998</v>
      </c>
      <c r="X237" s="10">
        <f>'Long-form'!BR238</f>
        <v>0.71544987220880985</v>
      </c>
      <c r="Y237" s="10">
        <f>'Long-form'!BS238</f>
        <v>0.71544987220880985</v>
      </c>
      <c r="Z237" s="10" t="str">
        <f>'Long-form'!BT238</f>
        <v>n/a</v>
      </c>
      <c r="AA237" s="10" t="str">
        <f>'Long-form'!BU238</f>
        <v>n/a</v>
      </c>
      <c r="AB237" s="10" t="str">
        <f>'Long-form'!BV238</f>
        <v>n/a</v>
      </c>
      <c r="AC237" s="1" t="str">
        <f>'Long-form'!BW238</f>
        <v>n/a</v>
      </c>
      <c r="AD237" s="1">
        <f>'Long-form'!BX238</f>
        <v>0</v>
      </c>
      <c r="AE237" s="1" t="str">
        <f>'Long-form'!BY238</f>
        <v>n/a</v>
      </c>
      <c r="AF237" s="1" t="str">
        <f>'Long-form'!BZ238</f>
        <v>n/a</v>
      </c>
    </row>
    <row r="238" spans="1:32">
      <c r="A238" s="1" t="str">
        <f>'Long-form'!A239</f>
        <v>SLCC236</v>
      </c>
      <c r="B238" s="1" t="str">
        <f>'Long-form'!B239</f>
        <v>Geyh et al. 1979</v>
      </c>
      <c r="C238" s="1">
        <f>'Long-form'!C239</f>
        <v>8</v>
      </c>
      <c r="D238" s="1" t="str">
        <f>'Long-form'!D239</f>
        <v>Strait of Malacca</v>
      </c>
      <c r="E238" s="10">
        <f>'Long-form'!E239</f>
        <v>-0.71666700000000005</v>
      </c>
      <c r="F238" s="10">
        <f>'Long-form'!F239</f>
        <v>103.333333</v>
      </c>
      <c r="G238" s="1">
        <f>'Long-form'!G239</f>
        <v>1</v>
      </c>
      <c r="H238" s="11">
        <f>'Long-form'!H239</f>
        <v>41650</v>
      </c>
      <c r="I238" s="11">
        <f>'Long-form'!I239</f>
        <v>2601.9223662515374</v>
      </c>
      <c r="J238" s="11">
        <f>'Long-form'!J239</f>
        <v>45746</v>
      </c>
      <c r="K238" s="11">
        <f>'Long-form'!K239</f>
        <v>49908</v>
      </c>
      <c r="L238" s="11">
        <f>'Long-form'!L239</f>
        <v>41584</v>
      </c>
      <c r="M238" s="10" t="str">
        <f>'Long-form'!Q239</f>
        <v>n/a</v>
      </c>
      <c r="N238" s="10" t="str">
        <f>'Long-form'!R239</f>
        <v>n/a</v>
      </c>
      <c r="O238" s="10">
        <f>'Long-form'!AL239</f>
        <v>-17.649999999999999</v>
      </c>
      <c r="P238" s="10">
        <f>'Long-form'!AN239</f>
        <v>0.51332251070842394</v>
      </c>
      <c r="Q238" s="10">
        <f>'Long-form'!AO239</f>
        <v>0.51332251070842394</v>
      </c>
      <c r="R238" s="1">
        <f>'Long-form'!BA239</f>
        <v>0</v>
      </c>
      <c r="S238" s="1">
        <f>'Long-form'!BB239</f>
        <v>5</v>
      </c>
      <c r="T238" s="1" t="str">
        <f>'Long-form'!BC239</f>
        <v>Mangrove salt marsh</v>
      </c>
      <c r="U238" s="1" t="str">
        <f>'Long-form'!BD239</f>
        <v>Peat overlain by marine sand</v>
      </c>
      <c r="V238" s="1" t="str">
        <f>'Long-form'!BE239</f>
        <v>HAT to MTL</v>
      </c>
      <c r="W238" s="10">
        <f>'Long-form'!BQ239</f>
        <v>-18.138351749999998</v>
      </c>
      <c r="X238" s="10">
        <f>'Long-form'!BR239</f>
        <v>0.71544987220880985</v>
      </c>
      <c r="Y238" s="10">
        <f>'Long-form'!BS239</f>
        <v>0.71544987220880985</v>
      </c>
      <c r="Z238" s="10" t="str">
        <f>'Long-form'!BT239</f>
        <v>n/a</v>
      </c>
      <c r="AA238" s="10" t="str">
        <f>'Long-form'!BU239</f>
        <v>n/a</v>
      </c>
      <c r="AB238" s="10" t="str">
        <f>'Long-form'!BV239</f>
        <v>n/a</v>
      </c>
      <c r="AC238" s="1" t="str">
        <f>'Long-form'!BW239</f>
        <v>n/a</v>
      </c>
      <c r="AD238" s="1">
        <f>'Long-form'!BX239</f>
        <v>0</v>
      </c>
      <c r="AE238" s="1" t="str">
        <f>'Long-form'!BY239</f>
        <v>n/a</v>
      </c>
      <c r="AF238" s="1" t="str">
        <f>'Long-form'!BZ239</f>
        <v>n/a</v>
      </c>
    </row>
    <row r="239" spans="1:32">
      <c r="A239" s="1" t="str">
        <f>'Long-form'!A240</f>
        <v>SLCC237</v>
      </c>
      <c r="B239" s="1" t="str">
        <f>'Long-form'!B240</f>
        <v>Geyh et al. 1979</v>
      </c>
      <c r="C239" s="1">
        <f>'Long-form'!C240</f>
        <v>8</v>
      </c>
      <c r="D239" s="1" t="str">
        <f>'Long-form'!D240</f>
        <v>Strait of Malacca</v>
      </c>
      <c r="E239" s="10">
        <f>'Long-form'!E240</f>
        <v>2</v>
      </c>
      <c r="F239" s="10">
        <f>'Long-form'!F240</f>
        <v>102.333333</v>
      </c>
      <c r="G239" s="1">
        <f>'Long-form'!G240</f>
        <v>1</v>
      </c>
      <c r="H239" s="11" t="str">
        <f>'Long-form'!H240</f>
        <v>&gt;44200</v>
      </c>
      <c r="I239" s="11" t="str">
        <f>'Long-form'!I240</f>
        <v>too old</v>
      </c>
      <c r="J239" s="11" t="str">
        <f>'Long-form'!J240</f>
        <v>too old</v>
      </c>
      <c r="K239" s="11" t="str">
        <f>'Long-form'!K240</f>
        <v>too old</v>
      </c>
      <c r="L239" s="11" t="str">
        <f>'Long-form'!L240</f>
        <v>too old</v>
      </c>
      <c r="M239" s="10" t="str">
        <f>'Long-form'!Q240</f>
        <v>n/a</v>
      </c>
      <c r="N239" s="10" t="str">
        <f>'Long-form'!R240</f>
        <v>n/a</v>
      </c>
      <c r="O239" s="10">
        <f>'Long-form'!AL240</f>
        <v>-36.14</v>
      </c>
      <c r="P239" s="10">
        <f>'Long-form'!AN240</f>
        <v>0.51332251070842394</v>
      </c>
      <c r="Q239" s="10">
        <f>'Long-form'!AO240</f>
        <v>0.51332251070842394</v>
      </c>
      <c r="R239" s="1">
        <f>'Long-form'!BA240</f>
        <v>0</v>
      </c>
      <c r="S239" s="1">
        <f>'Long-form'!BB240</f>
        <v>5</v>
      </c>
      <c r="T239" s="1" t="str">
        <f>'Long-form'!BC240</f>
        <v>Mangrove salt marsh</v>
      </c>
      <c r="U239" s="1" t="str">
        <f>'Long-form'!BD240</f>
        <v>Peat overlain by marine mud</v>
      </c>
      <c r="V239" s="1" t="str">
        <f>'Long-form'!BE240</f>
        <v>HAT to MTL</v>
      </c>
      <c r="W239" s="10">
        <f>'Long-form'!BQ240</f>
        <v>-36.678310889963633</v>
      </c>
      <c r="X239" s="10">
        <f>'Long-form'!BR240</f>
        <v>0.74503891435212921</v>
      </c>
      <c r="Y239" s="10">
        <f>'Long-form'!BS240</f>
        <v>0.74503891435212921</v>
      </c>
      <c r="Z239" s="10" t="str">
        <f>'Long-form'!BT240</f>
        <v>n/a</v>
      </c>
      <c r="AA239" s="10" t="str">
        <f>'Long-form'!BU240</f>
        <v>n/a</v>
      </c>
      <c r="AB239" s="10" t="str">
        <f>'Long-form'!BV240</f>
        <v>n/a</v>
      </c>
      <c r="AC239" s="1" t="str">
        <f>'Long-form'!BW240</f>
        <v>n/a</v>
      </c>
      <c r="AD239" s="1">
        <f>'Long-form'!BX240</f>
        <v>1</v>
      </c>
      <c r="AE239" s="1" t="str">
        <f>'Long-form'!BY240</f>
        <v>too old</v>
      </c>
      <c r="AF239" s="1" t="str">
        <f>'Long-form'!BZ240</f>
        <v>n/a</v>
      </c>
    </row>
    <row r="240" spans="1:32">
      <c r="A240" s="1" t="str">
        <f>'Long-form'!A241</f>
        <v>SLCC238</v>
      </c>
      <c r="B240" s="1" t="str">
        <f>'Long-form'!B241</f>
        <v>Scheffers et al. 2012</v>
      </c>
      <c r="C240" s="1">
        <f>'Long-form'!C241</f>
        <v>8</v>
      </c>
      <c r="D240" s="1" t="str">
        <f>'Long-form'!D241</f>
        <v>Laem Son</v>
      </c>
      <c r="E240" s="10">
        <f>'Long-form'!E241</f>
        <v>7.9236399999999998</v>
      </c>
      <c r="F240" s="10">
        <f>'Long-form'!F241</f>
        <v>98.237756000000005</v>
      </c>
      <c r="G240" s="1">
        <f>'Long-form'!G241</f>
        <v>1</v>
      </c>
      <c r="H240" s="11">
        <f>'Long-form'!H241</f>
        <v>6280</v>
      </c>
      <c r="I240" s="11">
        <f>'Long-form'!I241</f>
        <v>50</v>
      </c>
      <c r="J240" s="11">
        <f>'Long-form'!J241</f>
        <v>6747</v>
      </c>
      <c r="K240" s="11">
        <f>'Long-form'!K241</f>
        <v>6875</v>
      </c>
      <c r="L240" s="11">
        <f>'Long-form'!L241</f>
        <v>6619</v>
      </c>
      <c r="M240" s="10" t="str">
        <f>'Long-form'!Q241</f>
        <v>n/a</v>
      </c>
      <c r="N240" s="10" t="str">
        <f>'Long-form'!R241</f>
        <v>n/a</v>
      </c>
      <c r="O240" s="10">
        <f>'Long-form'!AL241</f>
        <v>-0.64557672107500008</v>
      </c>
      <c r="P240" s="10">
        <f>'Long-form'!AN241</f>
        <v>0.52057660339281486</v>
      </c>
      <c r="Q240" s="10">
        <f>'Long-form'!AO241</f>
        <v>0.52057660339281486</v>
      </c>
      <c r="R240" s="1">
        <f>'Long-form'!BA241</f>
        <v>-1</v>
      </c>
      <c r="S240" s="1">
        <f>'Long-form'!BB241</f>
        <v>1</v>
      </c>
      <c r="T240" s="1" t="str">
        <f>'Long-form'!BC241</f>
        <v>marine limiting</v>
      </c>
      <c r="U240" s="1" t="str">
        <f>'Long-form'!BD241</f>
        <v>Mostly Porites lutea, no further details</v>
      </c>
      <c r="V240" s="1" t="str">
        <f>'Long-form'!BE241</f>
        <v>below MTL</v>
      </c>
      <c r="W240" s="10" t="str">
        <f>'Long-form'!BQ241</f>
        <v>n/a</v>
      </c>
      <c r="X240" s="10">
        <f>'Long-form'!BR241</f>
        <v>0.52535702146254792</v>
      </c>
      <c r="Y240" s="10">
        <f>'Long-form'!BS241</f>
        <v>0.52535702146254792</v>
      </c>
      <c r="Z240" s="10" t="str">
        <f>'Long-form'!BT241</f>
        <v>n/a</v>
      </c>
      <c r="AA240" s="10" t="str">
        <f>'Long-form'!BU241</f>
        <v>n/a</v>
      </c>
      <c r="AB240" s="10" t="str">
        <f>'Long-form'!BV241</f>
        <v>n/a</v>
      </c>
      <c r="AC240" s="1" t="str">
        <f>'Long-form'!BW241</f>
        <v>n/a</v>
      </c>
      <c r="AD240" s="1">
        <f>'Long-form'!BX241</f>
        <v>0</v>
      </c>
      <c r="AE240" s="1" t="str">
        <f>'Long-form'!BY241</f>
        <v>n/a</v>
      </c>
      <c r="AF240" s="1" t="str">
        <f>'Long-form'!BZ242</f>
        <v>Lat/Long info derived from google maps. Tectonically stable (more or less?!)</v>
      </c>
    </row>
    <row r="241" spans="1:32">
      <c r="A241" s="1" t="str">
        <f>'Long-form'!A242</f>
        <v>SLCC239</v>
      </c>
      <c r="B241" s="1" t="str">
        <f>'Long-form'!B242</f>
        <v>Scheffers et al. 2012</v>
      </c>
      <c r="C241" s="1">
        <f>'Long-form'!C242</f>
        <v>8</v>
      </c>
      <c r="D241" s="1" t="str">
        <f>'Long-form'!D242</f>
        <v>Laem Son</v>
      </c>
      <c r="E241" s="10">
        <f>'Long-form'!E242</f>
        <v>7.9236399999999998</v>
      </c>
      <c r="F241" s="10">
        <f>'Long-form'!F242</f>
        <v>98.237756000000005</v>
      </c>
      <c r="G241" s="1">
        <f>'Long-form'!G242</f>
        <v>1</v>
      </c>
      <c r="H241" s="11">
        <f>'Long-form'!H242</f>
        <v>1280</v>
      </c>
      <c r="I241" s="11">
        <f>'Long-form'!I242</f>
        <v>40</v>
      </c>
      <c r="J241" s="11">
        <f>'Long-form'!J242</f>
        <v>821.5</v>
      </c>
      <c r="K241" s="11">
        <f>'Long-form'!K242</f>
        <v>914</v>
      </c>
      <c r="L241" s="11">
        <f>'Long-form'!L242</f>
        <v>729</v>
      </c>
      <c r="M241" s="10" t="str">
        <f>'Long-form'!Q242</f>
        <v>n/a</v>
      </c>
      <c r="N241" s="10" t="str">
        <f>'Long-form'!R242</f>
        <v>n/a</v>
      </c>
      <c r="O241" s="10">
        <f>'Long-form'!AL242</f>
        <v>-0.46557672107499992</v>
      </c>
      <c r="P241" s="10">
        <f>'Long-form'!AN242</f>
        <v>0.52057660339281486</v>
      </c>
      <c r="Q241" s="10">
        <f>'Long-form'!AO242</f>
        <v>0.52057660339281486</v>
      </c>
      <c r="R241" s="1">
        <f>'Long-form'!BA242</f>
        <v>-1</v>
      </c>
      <c r="S241" s="1">
        <f>'Long-form'!BB242</f>
        <v>1</v>
      </c>
      <c r="T241" s="1" t="str">
        <f>'Long-form'!BC242</f>
        <v>marine limiting</v>
      </c>
      <c r="U241" s="1" t="str">
        <f>'Long-form'!BD242</f>
        <v>Mostly Porites lutea, no further details</v>
      </c>
      <c r="V241" s="1" t="str">
        <f>'Long-form'!BE242</f>
        <v>below MTL</v>
      </c>
      <c r="W241" s="10" t="str">
        <f>'Long-form'!BQ242</f>
        <v>n/a</v>
      </c>
      <c r="X241" s="10">
        <f>'Long-form'!BR242</f>
        <v>0.52535702146254792</v>
      </c>
      <c r="Y241" s="10">
        <f>'Long-form'!BS242</f>
        <v>0.52535702146254792</v>
      </c>
      <c r="Z241" s="10" t="str">
        <f>'Long-form'!BT242</f>
        <v>n/a</v>
      </c>
      <c r="AA241" s="10" t="str">
        <f>'Long-form'!BU242</f>
        <v>n/a</v>
      </c>
      <c r="AB241" s="10" t="str">
        <f>'Long-form'!BV242</f>
        <v>n/a</v>
      </c>
      <c r="AC241" s="1" t="str">
        <f>'Long-form'!BW242</f>
        <v>n/a</v>
      </c>
      <c r="AD241" s="1">
        <f>'Long-form'!BX242</f>
        <v>0</v>
      </c>
      <c r="AE241" s="1" t="str">
        <f>'Long-form'!BY242</f>
        <v>n/a</v>
      </c>
      <c r="AF241" s="1">
        <f>'Long-form'!BZ243</f>
        <v>0</v>
      </c>
    </row>
    <row r="242" spans="1:32">
      <c r="A242" s="1" t="str">
        <f>'Long-form'!A243</f>
        <v>SLCC240</v>
      </c>
      <c r="B242" s="1" t="str">
        <f>'Long-form'!B243</f>
        <v>Scheffers et al. 2012</v>
      </c>
      <c r="C242" s="1">
        <f>'Long-form'!C243</f>
        <v>8</v>
      </c>
      <c r="D242" s="1" t="str">
        <f>'Long-form'!D243</f>
        <v>Laem Son</v>
      </c>
      <c r="E242" s="10">
        <f>'Long-form'!E243</f>
        <v>7.9236399999999998</v>
      </c>
      <c r="F242" s="10">
        <f>'Long-form'!F243</f>
        <v>98.237756000000005</v>
      </c>
      <c r="G242" s="1">
        <f>'Long-form'!G243</f>
        <v>1</v>
      </c>
      <c r="H242" s="11">
        <f>'Long-form'!H243</f>
        <v>1220</v>
      </c>
      <c r="I242" s="11">
        <f>'Long-form'!I243</f>
        <v>40</v>
      </c>
      <c r="J242" s="11">
        <f>'Long-form'!J243</f>
        <v>775</v>
      </c>
      <c r="K242" s="11">
        <f>'Long-form'!K243</f>
        <v>874</v>
      </c>
      <c r="L242" s="11">
        <f>'Long-form'!L243</f>
        <v>676</v>
      </c>
      <c r="M242" s="10" t="str">
        <f>'Long-form'!Q243</f>
        <v>n/a</v>
      </c>
      <c r="N242" s="10" t="str">
        <f>'Long-form'!R243</f>
        <v>n/a</v>
      </c>
      <c r="O242" s="10">
        <f>'Long-form'!AL243</f>
        <v>-0.46557672107499992</v>
      </c>
      <c r="P242" s="10">
        <f>'Long-form'!AN243</f>
        <v>0.52057660339281486</v>
      </c>
      <c r="Q242" s="10">
        <f>'Long-form'!AO243</f>
        <v>0.52057660339281486</v>
      </c>
      <c r="R242" s="1">
        <f>'Long-form'!BA243</f>
        <v>-1</v>
      </c>
      <c r="S242" s="1">
        <f>'Long-form'!BB243</f>
        <v>1</v>
      </c>
      <c r="T242" s="1" t="str">
        <f>'Long-form'!BC243</f>
        <v>marine limiting</v>
      </c>
      <c r="U242" s="1" t="str">
        <f>'Long-form'!BD243</f>
        <v>Mostly Porites lutea, no further details</v>
      </c>
      <c r="V242" s="1" t="str">
        <f>'Long-form'!BE243</f>
        <v>below MTL</v>
      </c>
      <c r="W242" s="10" t="str">
        <f>'Long-form'!BQ243</f>
        <v>n/a</v>
      </c>
      <c r="X242" s="10">
        <f>'Long-form'!BR243</f>
        <v>0.52535702146254792</v>
      </c>
      <c r="Y242" s="10">
        <f>'Long-form'!BS243</f>
        <v>0.52535702146254792</v>
      </c>
      <c r="Z242" s="10" t="str">
        <f>'Long-form'!BT243</f>
        <v>n/a</v>
      </c>
      <c r="AA242" s="10" t="str">
        <f>'Long-form'!BU243</f>
        <v>n/a</v>
      </c>
      <c r="AB242" s="10" t="str">
        <f>'Long-form'!BV243</f>
        <v>n/a</v>
      </c>
      <c r="AC242" s="1" t="str">
        <f>'Long-form'!BW243</f>
        <v>n/a</v>
      </c>
      <c r="AD242" s="1">
        <f>'Long-form'!BX243</f>
        <v>0</v>
      </c>
      <c r="AE242" s="1" t="str">
        <f>'Long-form'!BY243</f>
        <v>n/a</v>
      </c>
      <c r="AF242" s="1" t="str">
        <f>'Long-form'!BZ244</f>
        <v>differential GPS (Leica SR 530)</v>
      </c>
    </row>
    <row r="243" spans="1:32">
      <c r="A243" s="1" t="str">
        <f>'Long-form'!A244</f>
        <v>SLCC241</v>
      </c>
      <c r="B243" s="1" t="str">
        <f>'Long-form'!B244</f>
        <v>Scheffers et al. 2012</v>
      </c>
      <c r="C243" s="1">
        <f>'Long-form'!C244</f>
        <v>8</v>
      </c>
      <c r="D243" s="1" t="str">
        <f>'Long-form'!D244</f>
        <v>Laem Son</v>
      </c>
      <c r="E243" s="10">
        <f>'Long-form'!E244</f>
        <v>7.9236399999999998</v>
      </c>
      <c r="F243" s="10">
        <f>'Long-form'!F244</f>
        <v>98.237756000000005</v>
      </c>
      <c r="G243" s="1">
        <f>'Long-form'!G244</f>
        <v>1</v>
      </c>
      <c r="H243" s="11">
        <f>'Long-form'!H244</f>
        <v>1120</v>
      </c>
      <c r="I243" s="11">
        <f>'Long-form'!I244</f>
        <v>40</v>
      </c>
      <c r="J243" s="11">
        <f>'Long-form'!J244</f>
        <v>688</v>
      </c>
      <c r="K243" s="11">
        <f>'Long-form'!K244</f>
        <v>763</v>
      </c>
      <c r="L243" s="11">
        <f>'Long-form'!L244</f>
        <v>613</v>
      </c>
      <c r="M243" s="10" t="str">
        <f>'Long-form'!Q244</f>
        <v>n/a</v>
      </c>
      <c r="N243" s="10" t="str">
        <f>'Long-form'!R244</f>
        <v>n/a</v>
      </c>
      <c r="O243" s="10">
        <f>'Long-form'!AL244</f>
        <v>-0.31557672107500001</v>
      </c>
      <c r="P243" s="10">
        <f>'Long-form'!AN244</f>
        <v>0.52057660339281486</v>
      </c>
      <c r="Q243" s="10">
        <f>'Long-form'!AO244</f>
        <v>0.52057660339281486</v>
      </c>
      <c r="R243" s="1">
        <f>'Long-form'!BA244</f>
        <v>-1</v>
      </c>
      <c r="S243" s="1">
        <f>'Long-form'!BB244</f>
        <v>1</v>
      </c>
      <c r="T243" s="1" t="str">
        <f>'Long-form'!BC244</f>
        <v>marine limiting</v>
      </c>
      <c r="U243" s="1" t="str">
        <f>'Long-form'!BD244</f>
        <v>Mostly Porites lutea, no further details</v>
      </c>
      <c r="V243" s="1" t="str">
        <f>'Long-form'!BE244</f>
        <v>below MTL</v>
      </c>
      <c r="W243" s="10" t="str">
        <f>'Long-form'!BQ244</f>
        <v>n/a</v>
      </c>
      <c r="X243" s="10">
        <f>'Long-form'!BR244</f>
        <v>0.52535702146254792</v>
      </c>
      <c r="Y243" s="10">
        <f>'Long-form'!BS244</f>
        <v>0.52535702146254792</v>
      </c>
      <c r="Z243" s="10" t="str">
        <f>'Long-form'!BT244</f>
        <v>n/a</v>
      </c>
      <c r="AA243" s="10" t="str">
        <f>'Long-form'!BU244</f>
        <v>n/a</v>
      </c>
      <c r="AB243" s="10" t="str">
        <f>'Long-form'!BV244</f>
        <v>n/a</v>
      </c>
      <c r="AC243" s="1" t="str">
        <f>'Long-form'!BW244</f>
        <v>n/a</v>
      </c>
      <c r="AD243" s="1">
        <f>'Long-form'!BX244</f>
        <v>0</v>
      </c>
      <c r="AE243" s="1" t="str">
        <f>'Long-form'!BY244</f>
        <v>n/a</v>
      </c>
      <c r="AF243" s="1" t="str">
        <f>'Long-form'!BZ245</f>
        <v>Sample elevation is above MHW</v>
      </c>
    </row>
    <row r="244" spans="1:32">
      <c r="A244" s="1" t="str">
        <f>'Long-form'!A245</f>
        <v>SLCC242</v>
      </c>
      <c r="B244" s="1" t="str">
        <f>'Long-form'!B245</f>
        <v>Scheffers et al. 2012</v>
      </c>
      <c r="C244" s="1">
        <f>'Long-form'!C245</f>
        <v>8</v>
      </c>
      <c r="D244" s="1" t="str">
        <f>'Long-form'!D245</f>
        <v>Laem Son</v>
      </c>
      <c r="E244" s="10">
        <f>'Long-form'!E245</f>
        <v>7.9236399999999998</v>
      </c>
      <c r="F244" s="10">
        <f>'Long-form'!F245</f>
        <v>98.237756000000005</v>
      </c>
      <c r="G244" s="1">
        <f>'Long-form'!G245</f>
        <v>1</v>
      </c>
      <c r="H244" s="11">
        <f>'Long-form'!H245</f>
        <v>5760</v>
      </c>
      <c r="I244" s="11">
        <f>'Long-form'!I245</f>
        <v>50</v>
      </c>
      <c r="J244" s="11">
        <f>'Long-form'!J245</f>
        <v>6155.5</v>
      </c>
      <c r="K244" s="11">
        <f>'Long-form'!K245</f>
        <v>6283</v>
      </c>
      <c r="L244" s="11">
        <f>'Long-form'!L245</f>
        <v>6028</v>
      </c>
      <c r="M244" s="10" t="str">
        <f>'Long-form'!Q245</f>
        <v>n/a</v>
      </c>
      <c r="N244" s="10" t="str">
        <f>'Long-form'!R245</f>
        <v>n/a</v>
      </c>
      <c r="O244" s="10">
        <f>'Long-form'!AL245</f>
        <v>-0.28557672107499998</v>
      </c>
      <c r="P244" s="10">
        <f>'Long-form'!AN245</f>
        <v>0.52057660339281486</v>
      </c>
      <c r="Q244" s="10">
        <f>'Long-form'!AO245</f>
        <v>0.52057660339281486</v>
      </c>
      <c r="R244" s="1">
        <f>'Long-form'!BA245</f>
        <v>-1</v>
      </c>
      <c r="S244" s="1">
        <f>'Long-form'!BB245</f>
        <v>1</v>
      </c>
      <c r="T244" s="1" t="str">
        <f>'Long-form'!BC245</f>
        <v>marine limiting</v>
      </c>
      <c r="U244" s="1" t="str">
        <f>'Long-form'!BD245</f>
        <v>Mostly Porites lutea, no further details</v>
      </c>
      <c r="V244" s="1" t="str">
        <f>'Long-form'!BE245</f>
        <v>below MTL</v>
      </c>
      <c r="W244" s="10" t="str">
        <f>'Long-form'!BQ245</f>
        <v>n/a</v>
      </c>
      <c r="X244" s="10">
        <f>'Long-form'!BR245</f>
        <v>0.52535702146254792</v>
      </c>
      <c r="Y244" s="10">
        <f>'Long-form'!BS245</f>
        <v>0.52535702146254792</v>
      </c>
      <c r="Z244" s="10" t="str">
        <f>'Long-form'!BT245</f>
        <v>n/a</v>
      </c>
      <c r="AA244" s="10" t="str">
        <f>'Long-form'!BU245</f>
        <v>n/a</v>
      </c>
      <c r="AB244" s="10" t="str">
        <f>'Long-form'!BV245</f>
        <v>n/a</v>
      </c>
      <c r="AC244" s="1" t="str">
        <f>'Long-form'!BW245</f>
        <v>n/a</v>
      </c>
      <c r="AD244" s="1">
        <f>'Long-form'!BX245</f>
        <v>0</v>
      </c>
      <c r="AE244" s="1" t="str">
        <f>'Long-form'!BY245</f>
        <v>n/a</v>
      </c>
      <c r="AF244" s="1" t="e">
        <f>'Long-form'!#REF!</f>
        <v>#REF!</v>
      </c>
    </row>
    <row r="245" spans="1:32">
      <c r="A245" s="1" t="str">
        <f>'Long-form'!A246</f>
        <v>SLCC243</v>
      </c>
      <c r="B245" s="1" t="str">
        <f>'Long-form'!B246</f>
        <v>Scheffers et al. 2012</v>
      </c>
      <c r="C245" s="1">
        <f>'Long-form'!C246</f>
        <v>8</v>
      </c>
      <c r="D245" s="1" t="str">
        <f>'Long-form'!D246</f>
        <v>Laem Son</v>
      </c>
      <c r="E245" s="10">
        <f>'Long-form'!E246</f>
        <v>7.9236399999999998</v>
      </c>
      <c r="F245" s="10">
        <f>'Long-form'!F246</f>
        <v>98.237756000000005</v>
      </c>
      <c r="G245" s="1">
        <f>'Long-form'!G246</f>
        <v>1</v>
      </c>
      <c r="H245" s="11">
        <f>'Long-form'!H246</f>
        <v>830</v>
      </c>
      <c r="I245" s="11">
        <f>'Long-form'!I246</f>
        <v>50</v>
      </c>
      <c r="J245" s="11">
        <f>'Long-form'!J246</f>
        <v>443</v>
      </c>
      <c r="K245" s="11">
        <f>'Long-form'!K246</f>
        <v>534</v>
      </c>
      <c r="L245" s="11">
        <f>'Long-form'!L246</f>
        <v>352</v>
      </c>
      <c r="M245" s="10" t="str">
        <f>'Long-form'!Q246</f>
        <v>n/a</v>
      </c>
      <c r="N245" s="10" t="str">
        <f>'Long-form'!R246</f>
        <v>n/a</v>
      </c>
      <c r="O245" s="10">
        <f>'Long-form'!AL246</f>
        <v>-0.25557672107499996</v>
      </c>
      <c r="P245" s="10">
        <f>'Long-form'!AN246</f>
        <v>0.52057660339281486</v>
      </c>
      <c r="Q245" s="10">
        <f>'Long-form'!AO246</f>
        <v>0.52057660339281486</v>
      </c>
      <c r="R245" s="1">
        <f>'Long-form'!BA246</f>
        <v>-1</v>
      </c>
      <c r="S245" s="1">
        <f>'Long-form'!BB246</f>
        <v>1</v>
      </c>
      <c r="T245" s="1" t="str">
        <f>'Long-form'!BC246</f>
        <v>marine limiting</v>
      </c>
      <c r="U245" s="1" t="str">
        <f>'Long-form'!BD246</f>
        <v>Mostly Porites lutea, no further details</v>
      </c>
      <c r="V245" s="1" t="str">
        <f>'Long-form'!BE246</f>
        <v>below MTL</v>
      </c>
      <c r="W245" s="10" t="str">
        <f>'Long-form'!BQ246</f>
        <v>n/a</v>
      </c>
      <c r="X245" s="10">
        <f>'Long-form'!BR246</f>
        <v>0.52535702146254792</v>
      </c>
      <c r="Y245" s="10">
        <f>'Long-form'!BS246</f>
        <v>0.52535702146254792</v>
      </c>
      <c r="Z245" s="10" t="str">
        <f>'Long-form'!BT246</f>
        <v>n/a</v>
      </c>
      <c r="AA245" s="10" t="str">
        <f>'Long-form'!BU246</f>
        <v>n/a</v>
      </c>
      <c r="AB245" s="10" t="str">
        <f>'Long-form'!BV246</f>
        <v>n/a</v>
      </c>
      <c r="AC245" s="1" t="str">
        <f>'Long-form'!BW246</f>
        <v>n/a</v>
      </c>
      <c r="AD245" s="1">
        <f>'Long-form'!BX246</f>
        <v>0</v>
      </c>
      <c r="AE245" s="1" t="str">
        <f>'Long-form'!BY246</f>
        <v>n/a</v>
      </c>
      <c r="AF245" s="1" t="str">
        <f>'Long-form'!BZ246</f>
        <v>n/a</v>
      </c>
    </row>
    <row r="246" spans="1:32">
      <c r="A246" s="1" t="str">
        <f>'Long-form'!A247</f>
        <v>SLCC244</v>
      </c>
      <c r="B246" s="1" t="str">
        <f>'Long-form'!B247</f>
        <v>Scheffers et al. 2012</v>
      </c>
      <c r="C246" s="1">
        <f>'Long-form'!C247</f>
        <v>8</v>
      </c>
      <c r="D246" s="1" t="str">
        <f>'Long-form'!D247</f>
        <v>Laem Son</v>
      </c>
      <c r="E246" s="10">
        <f>'Long-form'!E247</f>
        <v>7.9236399999999998</v>
      </c>
      <c r="F246" s="10">
        <f>'Long-form'!F247</f>
        <v>98.237756000000005</v>
      </c>
      <c r="G246" s="1">
        <f>'Long-form'!G247</f>
        <v>1</v>
      </c>
      <c r="H246" s="11">
        <f>'Long-form'!H247</f>
        <v>5960</v>
      </c>
      <c r="I246" s="11">
        <f>'Long-form'!I247</f>
        <v>60</v>
      </c>
      <c r="J246" s="11">
        <f>'Long-form'!J247</f>
        <v>6388.5</v>
      </c>
      <c r="K246" s="11">
        <f>'Long-form'!K247</f>
        <v>6518</v>
      </c>
      <c r="L246" s="11">
        <f>'Long-form'!L247</f>
        <v>6259</v>
      </c>
      <c r="M246" s="10" t="str">
        <f>'Long-form'!Q247</f>
        <v>n/a</v>
      </c>
      <c r="N246" s="10" t="str">
        <f>'Long-form'!R247</f>
        <v>n/a</v>
      </c>
      <c r="O246" s="10">
        <f>'Long-form'!AL247</f>
        <v>-0.175576721075</v>
      </c>
      <c r="P246" s="10">
        <f>'Long-form'!AN247</f>
        <v>0.52057660339281486</v>
      </c>
      <c r="Q246" s="10">
        <f>'Long-form'!AO247</f>
        <v>0.52057660339281486</v>
      </c>
      <c r="R246" s="1">
        <f>'Long-form'!BA247</f>
        <v>-1</v>
      </c>
      <c r="S246" s="1">
        <f>'Long-form'!BB247</f>
        <v>1</v>
      </c>
      <c r="T246" s="1" t="str">
        <f>'Long-form'!BC247</f>
        <v>marine limiting</v>
      </c>
      <c r="U246" s="1" t="str">
        <f>'Long-form'!BD247</f>
        <v>Mostly Porites lutea, no further details</v>
      </c>
      <c r="V246" s="1" t="str">
        <f>'Long-form'!BE247</f>
        <v>below MTL</v>
      </c>
      <c r="W246" s="10" t="str">
        <f>'Long-form'!BQ247</f>
        <v>n/a</v>
      </c>
      <c r="X246" s="10">
        <f>'Long-form'!BR247</f>
        <v>0.52535702146254792</v>
      </c>
      <c r="Y246" s="10">
        <f>'Long-form'!BS247</f>
        <v>0.52535702146254792</v>
      </c>
      <c r="Z246" s="10" t="str">
        <f>'Long-form'!BT247</f>
        <v>n/a</v>
      </c>
      <c r="AA246" s="10" t="str">
        <f>'Long-form'!BU247</f>
        <v>n/a</v>
      </c>
      <c r="AB246" s="10" t="str">
        <f>'Long-form'!BV247</f>
        <v>n/a</v>
      </c>
      <c r="AC246" s="1" t="str">
        <f>'Long-form'!BW247</f>
        <v>n/a</v>
      </c>
      <c r="AD246" s="1">
        <f>'Long-form'!BX247</f>
        <v>0</v>
      </c>
      <c r="AE246" s="1" t="str">
        <f>'Long-form'!BY247</f>
        <v>n/a</v>
      </c>
      <c r="AF246" s="1" t="str">
        <f>'Long-form'!BZ247</f>
        <v>n/a</v>
      </c>
    </row>
    <row r="247" spans="1:32">
      <c r="A247" s="1" t="str">
        <f>'Long-form'!A248</f>
        <v>SLCC245</v>
      </c>
      <c r="B247" s="1" t="str">
        <f>'Long-form'!B248</f>
        <v>Scheffers et al. 2012</v>
      </c>
      <c r="C247" s="1">
        <f>'Long-form'!C248</f>
        <v>8</v>
      </c>
      <c r="D247" s="1" t="str">
        <f>'Long-form'!D248</f>
        <v>Ko Pha Nak Hong</v>
      </c>
      <c r="E247" s="10">
        <f>'Long-form'!E248</f>
        <v>8.1918819999999997</v>
      </c>
      <c r="F247" s="10">
        <f>'Long-form'!F248</f>
        <v>98.490181000000007</v>
      </c>
      <c r="G247" s="1">
        <f>'Long-form'!G248</f>
        <v>1</v>
      </c>
      <c r="H247" s="11">
        <f>'Long-form'!H248</f>
        <v>1610</v>
      </c>
      <c r="I247" s="11">
        <f>'Long-form'!I248</f>
        <v>30</v>
      </c>
      <c r="J247" s="11">
        <f>'Long-form'!J248</f>
        <v>1171.5</v>
      </c>
      <c r="K247" s="11">
        <f>'Long-form'!K248</f>
        <v>1257</v>
      </c>
      <c r="L247" s="11">
        <f>'Long-form'!L248</f>
        <v>1086</v>
      </c>
      <c r="M247" s="10" t="str">
        <f>'Long-form'!Q248</f>
        <v>n/a</v>
      </c>
      <c r="N247" s="10" t="str">
        <f>'Long-form'!R248</f>
        <v>n/a</v>
      </c>
      <c r="O247" s="10">
        <f>'Long-form'!AL248</f>
        <v>-0.33688986791489994</v>
      </c>
      <c r="P247" s="10">
        <f>'Long-form'!AN248</f>
        <v>0.52057660339281486</v>
      </c>
      <c r="Q247" s="10">
        <f>'Long-form'!AO248</f>
        <v>0.52057660339281486</v>
      </c>
      <c r="R247" s="1">
        <f>'Long-form'!BA248</f>
        <v>0</v>
      </c>
      <c r="S247" s="1">
        <f>'Long-form'!BB248</f>
        <v>5</v>
      </c>
      <c r="T247" s="1" t="str">
        <f>'Long-form'!BC248</f>
        <v>Oyster belts</v>
      </c>
      <c r="U247" s="1" t="str">
        <f>'Long-form'!BD248</f>
        <v>In situ belts of saccostrea cucullata</v>
      </c>
      <c r="V247" s="1" t="str">
        <f>'Long-form'!BE248</f>
        <v>HAT to LAT</v>
      </c>
      <c r="W247" s="10">
        <f>'Long-form'!BQ248</f>
        <v>-0.39800599394489988</v>
      </c>
      <c r="X247" s="10">
        <f>'Long-form'!BR248</f>
        <v>1.8939574807602011</v>
      </c>
      <c r="Y247" s="10">
        <f>'Long-form'!BS248</f>
        <v>1.8939574807602011</v>
      </c>
      <c r="Z247" s="10" t="str">
        <f>'Long-form'!BT248</f>
        <v>n/a</v>
      </c>
      <c r="AA247" s="10" t="str">
        <f>'Long-form'!BU248</f>
        <v>n/a</v>
      </c>
      <c r="AB247" s="10" t="str">
        <f>'Long-form'!BV248</f>
        <v>n/a</v>
      </c>
      <c r="AC247" s="1" t="str">
        <f>'Long-form'!BW248</f>
        <v>n/a</v>
      </c>
      <c r="AD247" s="1">
        <f>'Long-form'!BX248</f>
        <v>0</v>
      </c>
      <c r="AE247" s="1" t="str">
        <f>'Long-form'!BY248</f>
        <v>n/a</v>
      </c>
      <c r="AF247" s="1" t="str">
        <f>'Long-form'!BZ248</f>
        <v>n/a</v>
      </c>
    </row>
    <row r="248" spans="1:32">
      <c r="A248" s="1" t="str">
        <f>'Long-form'!A249</f>
        <v>SLCC246</v>
      </c>
      <c r="B248" s="1" t="str">
        <f>'Long-form'!B249</f>
        <v>Scheffers et al. 2012</v>
      </c>
      <c r="C248" s="1">
        <f>'Long-form'!C249</f>
        <v>8</v>
      </c>
      <c r="D248" s="1" t="str">
        <f>'Long-form'!D249</f>
        <v>Ko Pha Nak Hong</v>
      </c>
      <c r="E248" s="10">
        <f>'Long-form'!E249</f>
        <v>8.1918819999999997</v>
      </c>
      <c r="F248" s="10">
        <f>'Long-form'!F249</f>
        <v>98.490181000000007</v>
      </c>
      <c r="G248" s="1">
        <f>'Long-form'!G249</f>
        <v>1</v>
      </c>
      <c r="H248" s="11">
        <f>'Long-form'!H249</f>
        <v>2730</v>
      </c>
      <c r="I248" s="11">
        <f>'Long-form'!I249</f>
        <v>30</v>
      </c>
      <c r="J248" s="11">
        <f>'Long-form'!J249</f>
        <v>2453.5</v>
      </c>
      <c r="K248" s="11">
        <f>'Long-form'!K249</f>
        <v>2574</v>
      </c>
      <c r="L248" s="11">
        <f>'Long-form'!L249</f>
        <v>2333</v>
      </c>
      <c r="M248" s="10" t="str">
        <f>'Long-form'!Q249</f>
        <v>n/a</v>
      </c>
      <c r="N248" s="10" t="str">
        <f>'Long-form'!R249</f>
        <v>n/a</v>
      </c>
      <c r="O248" s="10">
        <f>'Long-form'!AL249</f>
        <v>-0.18688986791489992</v>
      </c>
      <c r="P248" s="10">
        <f>'Long-form'!AN249</f>
        <v>0.52057660339281486</v>
      </c>
      <c r="Q248" s="10">
        <f>'Long-form'!AO249</f>
        <v>0.52057660339281486</v>
      </c>
      <c r="R248" s="1">
        <f>'Long-form'!BA249</f>
        <v>0</v>
      </c>
      <c r="S248" s="1">
        <f>'Long-form'!BB249</f>
        <v>5</v>
      </c>
      <c r="T248" s="1" t="str">
        <f>'Long-form'!BC249</f>
        <v>Oyster belts</v>
      </c>
      <c r="U248" s="1" t="str">
        <f>'Long-form'!BD249</f>
        <v>In situ belts of saccostrea cucullata</v>
      </c>
      <c r="V248" s="1" t="str">
        <f>'Long-form'!BE249</f>
        <v>HAT to LAT</v>
      </c>
      <c r="W248" s="10">
        <f>'Long-form'!BQ249</f>
        <v>-0.24800599394489986</v>
      </c>
      <c r="X248" s="10">
        <f>'Long-form'!BR249</f>
        <v>1.8939574807602011</v>
      </c>
      <c r="Y248" s="10">
        <f>'Long-form'!BS249</f>
        <v>1.8939574807602011</v>
      </c>
      <c r="Z248" s="10" t="str">
        <f>'Long-form'!BT249</f>
        <v>n/a</v>
      </c>
      <c r="AA248" s="10" t="str">
        <f>'Long-form'!BU249</f>
        <v>n/a</v>
      </c>
      <c r="AB248" s="10" t="str">
        <f>'Long-form'!BV249</f>
        <v>n/a</v>
      </c>
      <c r="AC248" s="1" t="str">
        <f>'Long-form'!BW249</f>
        <v>n/a</v>
      </c>
      <c r="AD248" s="1">
        <f>'Long-form'!BX249</f>
        <v>0</v>
      </c>
      <c r="AE248" s="1" t="str">
        <f>'Long-form'!BY249</f>
        <v>n/a</v>
      </c>
      <c r="AF248" s="1" t="str">
        <f>'Long-form'!BZ249</f>
        <v>n/a</v>
      </c>
    </row>
    <row r="249" spans="1:32">
      <c r="A249" s="1" t="str">
        <f>'Long-form'!A250</f>
        <v>SLCC247</v>
      </c>
      <c r="B249" s="1" t="str">
        <f>'Long-form'!B250</f>
        <v>Scheffers et al. 2012</v>
      </c>
      <c r="C249" s="1">
        <f>'Long-form'!C250</f>
        <v>8</v>
      </c>
      <c r="D249" s="1" t="str">
        <f>'Long-form'!D250</f>
        <v>Ko Pha Nak East</v>
      </c>
      <c r="E249" s="10">
        <f>'Long-form'!E250</f>
        <v>8.1994959999999999</v>
      </c>
      <c r="F249" s="10">
        <f>'Long-form'!F250</f>
        <v>98.493037000000001</v>
      </c>
      <c r="G249" s="1">
        <f>'Long-form'!G250</f>
        <v>1</v>
      </c>
      <c r="H249" s="11">
        <f>'Long-form'!H250</f>
        <v>2490</v>
      </c>
      <c r="I249" s="11">
        <f>'Long-form'!I250</f>
        <v>30</v>
      </c>
      <c r="J249" s="11">
        <f>'Long-form'!J250</f>
        <v>2168</v>
      </c>
      <c r="K249" s="11">
        <f>'Long-form'!K250</f>
        <v>2281</v>
      </c>
      <c r="L249" s="11">
        <f>'Long-form'!L250</f>
        <v>2055</v>
      </c>
      <c r="M249" s="10" t="str">
        <f>'Long-form'!Q250</f>
        <v>n/a</v>
      </c>
      <c r="N249" s="10" t="str">
        <f>'Long-form'!R250</f>
        <v>n/a</v>
      </c>
      <c r="O249" s="10">
        <f>'Long-form'!AL250</f>
        <v>-4.156157896849999E-2</v>
      </c>
      <c r="P249" s="10">
        <f>'Long-form'!AN250</f>
        <v>0.52057660339281486</v>
      </c>
      <c r="Q249" s="10">
        <f>'Long-form'!AO250</f>
        <v>0.52057660339281486</v>
      </c>
      <c r="R249" s="1">
        <f>'Long-form'!BA250</f>
        <v>0</v>
      </c>
      <c r="S249" s="1">
        <f>'Long-form'!BB250</f>
        <v>5</v>
      </c>
      <c r="T249" s="1" t="str">
        <f>'Long-form'!BC250</f>
        <v>Oyster belts</v>
      </c>
      <c r="U249" s="1" t="str">
        <f>'Long-form'!BD250</f>
        <v>In situ belts of saccostrea cucullata</v>
      </c>
      <c r="V249" s="1" t="str">
        <f>'Long-form'!BE250</f>
        <v>HAT to LAT</v>
      </c>
      <c r="W249" s="10">
        <f>'Long-form'!BQ250</f>
        <v>-0.10344613912350009</v>
      </c>
      <c r="X249" s="10">
        <f>'Long-form'!BR250</f>
        <v>1.9002618380047067</v>
      </c>
      <c r="Y249" s="10">
        <f>'Long-form'!BS250</f>
        <v>1.9002618380047067</v>
      </c>
      <c r="Z249" s="10" t="str">
        <f>'Long-form'!BT250</f>
        <v>n/a</v>
      </c>
      <c r="AA249" s="10" t="str">
        <f>'Long-form'!BU250</f>
        <v>n/a</v>
      </c>
      <c r="AB249" s="10" t="str">
        <f>'Long-form'!BV250</f>
        <v>n/a</v>
      </c>
      <c r="AC249" s="1" t="str">
        <f>'Long-form'!BW250</f>
        <v>n/a</v>
      </c>
      <c r="AD249" s="1">
        <f>'Long-form'!BX250</f>
        <v>0</v>
      </c>
      <c r="AE249" s="1" t="str">
        <f>'Long-form'!BY250</f>
        <v>n/a</v>
      </c>
      <c r="AF249" s="1" t="str">
        <f>'Long-form'!BZ250</f>
        <v>n/a</v>
      </c>
    </row>
    <row r="250" spans="1:32">
      <c r="A250" s="1" t="str">
        <f>'Long-form'!A251</f>
        <v>SLCC248</v>
      </c>
      <c r="B250" s="1" t="str">
        <f>'Long-form'!B251</f>
        <v>Scheffers et al. 2012</v>
      </c>
      <c r="C250" s="1">
        <f>'Long-form'!C251</f>
        <v>8</v>
      </c>
      <c r="D250" s="1" t="str">
        <f>'Long-form'!D251</f>
        <v>Ko Na Khae</v>
      </c>
      <c r="E250" s="10">
        <f>'Long-form'!E251</f>
        <v>8.2376860000000001</v>
      </c>
      <c r="F250" s="10">
        <f>'Long-form'!F251</f>
        <v>98.503981999999993</v>
      </c>
      <c r="G250" s="1">
        <f>'Long-form'!G251</f>
        <v>1</v>
      </c>
      <c r="H250" s="11">
        <f>'Long-form'!H251</f>
        <v>3790</v>
      </c>
      <c r="I250" s="11">
        <f>'Long-form'!I251</f>
        <v>30</v>
      </c>
      <c r="J250" s="11">
        <f>'Long-form'!J251</f>
        <v>3731</v>
      </c>
      <c r="K250" s="11">
        <f>'Long-form'!K251</f>
        <v>3830</v>
      </c>
      <c r="L250" s="11">
        <f>'Long-form'!L251</f>
        <v>3632</v>
      </c>
      <c r="M250" s="10" t="str">
        <f>'Long-form'!Q251</f>
        <v>n/a</v>
      </c>
      <c r="N250" s="10" t="str">
        <f>'Long-form'!R251</f>
        <v>n/a</v>
      </c>
      <c r="O250" s="10">
        <f>'Long-form'!AL251</f>
        <v>0.44716850015440013</v>
      </c>
      <c r="P250" s="10">
        <f>'Long-form'!AN251</f>
        <v>0.52057660339281486</v>
      </c>
      <c r="Q250" s="10">
        <f>'Long-form'!AO251</f>
        <v>0.52057660339281486</v>
      </c>
      <c r="R250" s="1">
        <f>'Long-form'!BA251</f>
        <v>0</v>
      </c>
      <c r="S250" s="1">
        <f>'Long-form'!BB251</f>
        <v>5</v>
      </c>
      <c r="T250" s="1" t="str">
        <f>'Long-form'!BC251</f>
        <v>Oyster belts</v>
      </c>
      <c r="U250" s="1" t="str">
        <f>'Long-form'!BD251</f>
        <v>In situ belts of saccostrea cucullata</v>
      </c>
      <c r="V250" s="1" t="str">
        <f>'Long-form'!BE251</f>
        <v>HAT to LAT</v>
      </c>
      <c r="W250" s="10">
        <f>'Long-form'!BQ251</f>
        <v>0.38341597632940017</v>
      </c>
      <c r="X250" s="10">
        <f>'Long-form'!BR251</f>
        <v>1.9155123513948757</v>
      </c>
      <c r="Y250" s="10">
        <f>'Long-form'!BS251</f>
        <v>1.9155123513948757</v>
      </c>
      <c r="Z250" s="10" t="str">
        <f>'Long-form'!BT251</f>
        <v>n/a</v>
      </c>
      <c r="AA250" s="10" t="str">
        <f>'Long-form'!BU251</f>
        <v>n/a</v>
      </c>
      <c r="AB250" s="10" t="str">
        <f>'Long-form'!BV251</f>
        <v>n/a</v>
      </c>
      <c r="AC250" s="1" t="str">
        <f>'Long-form'!BW251</f>
        <v>n/a</v>
      </c>
      <c r="AD250" s="1">
        <f>'Long-form'!BX251</f>
        <v>0</v>
      </c>
      <c r="AE250" s="1" t="str">
        <f>'Long-form'!BY251</f>
        <v>n/a</v>
      </c>
      <c r="AF250" s="1" t="str">
        <f>'Long-form'!BZ251</f>
        <v>n/a</v>
      </c>
    </row>
    <row r="251" spans="1:32">
      <c r="A251" s="1" t="str">
        <f>'Long-form'!A252</f>
        <v>SLCC249</v>
      </c>
      <c r="B251" s="1" t="str">
        <f>'Long-form'!B252</f>
        <v>Scheffers et al. 2012</v>
      </c>
      <c r="C251" s="1">
        <f>'Long-form'!C252</f>
        <v>8</v>
      </c>
      <c r="D251" s="1" t="str">
        <f>'Long-form'!D252</f>
        <v>Laem Son</v>
      </c>
      <c r="E251" s="10">
        <f>'Long-form'!E252</f>
        <v>7.9236399999999998</v>
      </c>
      <c r="F251" s="10">
        <f>'Long-form'!F252</f>
        <v>98.237756000000005</v>
      </c>
      <c r="G251" s="1">
        <f>'Long-form'!G252</f>
        <v>1</v>
      </c>
      <c r="H251" s="11">
        <f>'Long-form'!H252</f>
        <v>830</v>
      </c>
      <c r="I251" s="11">
        <f>'Long-form'!I252</f>
        <v>40</v>
      </c>
      <c r="J251" s="11">
        <f>'Long-form'!J252</f>
        <v>454.5</v>
      </c>
      <c r="K251" s="11">
        <f>'Long-form'!K252</f>
        <v>530</v>
      </c>
      <c r="L251" s="11">
        <f>'Long-form'!L252</f>
        <v>379</v>
      </c>
      <c r="M251" s="10" t="str">
        <f>'Long-form'!Q252</f>
        <v>n/a</v>
      </c>
      <c r="N251" s="10" t="str">
        <f>'Long-form'!R252</f>
        <v>n/a</v>
      </c>
      <c r="O251" s="10">
        <f>'Long-form'!AL252</f>
        <v>-0.63442327892500006</v>
      </c>
      <c r="P251" s="10">
        <f>'Long-form'!AN252</f>
        <v>0.52057660339281486</v>
      </c>
      <c r="Q251" s="10">
        <f>'Long-form'!AO252</f>
        <v>0.52057660339281486</v>
      </c>
      <c r="R251" s="1">
        <f>'Long-form'!BA252</f>
        <v>-1</v>
      </c>
      <c r="S251" s="1">
        <f>'Long-form'!BB252</f>
        <v>1</v>
      </c>
      <c r="T251" s="1" t="str">
        <f>'Long-form'!BC252</f>
        <v>marine limiting</v>
      </c>
      <c r="U251" s="1" t="str">
        <f>'Long-form'!BD252</f>
        <v>Mostly Porites lutea, no further details</v>
      </c>
      <c r="V251" s="1" t="str">
        <f>'Long-form'!BE252</f>
        <v>below MTL</v>
      </c>
      <c r="W251" s="10" t="str">
        <f>'Long-form'!BQ252</f>
        <v>n/a</v>
      </c>
      <c r="X251" s="10">
        <f>'Long-form'!BR252</f>
        <v>0.52535702146254792</v>
      </c>
      <c r="Y251" s="10">
        <f>'Long-form'!BS252</f>
        <v>0.52535702146254792</v>
      </c>
      <c r="Z251" s="10" t="str">
        <f>'Long-form'!BT252</f>
        <v>n/a</v>
      </c>
      <c r="AA251" s="10" t="str">
        <f>'Long-form'!BU252</f>
        <v>n/a</v>
      </c>
      <c r="AB251" s="10" t="str">
        <f>'Long-form'!BV252</f>
        <v>n/a</v>
      </c>
      <c r="AC251" s="1" t="str">
        <f>'Long-form'!BW252</f>
        <v>n/a</v>
      </c>
      <c r="AD251" s="1">
        <f>'Long-form'!BX252</f>
        <v>0</v>
      </c>
      <c r="AE251" s="1" t="str">
        <f>'Long-form'!BY252</f>
        <v>n/a</v>
      </c>
      <c r="AF251" s="1" t="str">
        <f>'Long-form'!BZ252</f>
        <v>n/a</v>
      </c>
    </row>
    <row r="252" spans="1:32">
      <c r="A252" s="1" t="str">
        <f>'Long-form'!A253</f>
        <v>SLCC250</v>
      </c>
      <c r="B252" s="1" t="str">
        <f>'Long-form'!B253</f>
        <v>Scheffers et al. 2012</v>
      </c>
      <c r="C252" s="1">
        <f>'Long-form'!C253</f>
        <v>8</v>
      </c>
      <c r="D252" s="1" t="str">
        <f>'Long-form'!D253</f>
        <v>Ko Pha Nak Hong</v>
      </c>
      <c r="E252" s="10">
        <f>'Long-form'!E253</f>
        <v>8.1918819999999997</v>
      </c>
      <c r="F252" s="10">
        <f>'Long-form'!F253</f>
        <v>98.490181000000007</v>
      </c>
      <c r="G252" s="1">
        <f>'Long-form'!G253</f>
        <v>1</v>
      </c>
      <c r="H252" s="11">
        <f>'Long-form'!H253</f>
        <v>2740</v>
      </c>
      <c r="I252" s="11">
        <f>'Long-form'!I253</f>
        <v>30</v>
      </c>
      <c r="J252" s="11">
        <f>'Long-form'!J253</f>
        <v>2471.5</v>
      </c>
      <c r="K252" s="11">
        <f>'Long-form'!K253</f>
        <v>2603</v>
      </c>
      <c r="L252" s="11">
        <f>'Long-form'!L253</f>
        <v>2340</v>
      </c>
      <c r="M252" s="10" t="str">
        <f>'Long-form'!Q253</f>
        <v>n/a</v>
      </c>
      <c r="N252" s="10" t="str">
        <f>'Long-form'!R253</f>
        <v>n/a</v>
      </c>
      <c r="O252" s="10">
        <f>'Long-form'!AL253</f>
        <v>0.66311013208510006</v>
      </c>
      <c r="P252" s="10">
        <f>'Long-form'!AN253</f>
        <v>0.52057660339281486</v>
      </c>
      <c r="Q252" s="10">
        <f>'Long-form'!AO253</f>
        <v>0.52057660339281486</v>
      </c>
      <c r="R252" s="1">
        <f>'Long-form'!BA253</f>
        <v>0</v>
      </c>
      <c r="S252" s="1">
        <f>'Long-form'!BB253</f>
        <v>5</v>
      </c>
      <c r="T252" s="1" t="str">
        <f>'Long-form'!BC253</f>
        <v>Oyster belts</v>
      </c>
      <c r="U252" s="1" t="str">
        <f>'Long-form'!BD253</f>
        <v>In situ belts of saccostrea cucullata</v>
      </c>
      <c r="V252" s="1" t="str">
        <f>'Long-form'!BE253</f>
        <v>HAT to LAT</v>
      </c>
      <c r="W252" s="10">
        <f>'Long-form'!BQ253</f>
        <v>0.60199400605510012</v>
      </c>
      <c r="X252" s="10">
        <f>'Long-form'!BR253</f>
        <v>1.8939574807602011</v>
      </c>
      <c r="Y252" s="10">
        <f>'Long-form'!BS253</f>
        <v>1.8939574807602011</v>
      </c>
      <c r="Z252" s="10" t="str">
        <f>'Long-form'!BT253</f>
        <v>n/a</v>
      </c>
      <c r="AA252" s="10" t="str">
        <f>'Long-form'!BU253</f>
        <v>n/a</v>
      </c>
      <c r="AB252" s="10" t="str">
        <f>'Long-form'!BV253</f>
        <v>n/a</v>
      </c>
      <c r="AC252" s="1" t="str">
        <f>'Long-form'!BW253</f>
        <v>n/a</v>
      </c>
      <c r="AD252" s="1">
        <f>'Long-form'!BX253</f>
        <v>0</v>
      </c>
      <c r="AE252" s="1" t="str">
        <f>'Long-form'!BY253</f>
        <v>n/a</v>
      </c>
      <c r="AF252" s="1" t="str">
        <f>'Long-form'!BZ253</f>
        <v>n/a</v>
      </c>
    </row>
    <row r="253" spans="1:32">
      <c r="A253" s="1" t="str">
        <f>'Long-form'!A254</f>
        <v>SLCC251</v>
      </c>
      <c r="B253" s="1" t="str">
        <f>'Long-form'!B254</f>
        <v>Scheffers et al. 2012</v>
      </c>
      <c r="C253" s="1">
        <f>'Long-form'!C254</f>
        <v>8</v>
      </c>
      <c r="D253" s="1" t="str">
        <f>'Long-form'!D254</f>
        <v>Ko Pha Nak Hong</v>
      </c>
      <c r="E253" s="10">
        <f>'Long-form'!E254</f>
        <v>8.1918819999999997</v>
      </c>
      <c r="F253" s="10">
        <f>'Long-form'!F254</f>
        <v>98.490181000000007</v>
      </c>
      <c r="G253" s="1">
        <f>'Long-form'!G254</f>
        <v>1</v>
      </c>
      <c r="H253" s="11">
        <f>'Long-form'!H254</f>
        <v>3560</v>
      </c>
      <c r="I253" s="11">
        <f>'Long-form'!I254</f>
        <v>30</v>
      </c>
      <c r="J253" s="11">
        <f>'Long-form'!J254</f>
        <v>3456</v>
      </c>
      <c r="K253" s="11">
        <f>'Long-form'!K254</f>
        <v>3544</v>
      </c>
      <c r="L253" s="11">
        <f>'Long-form'!L254</f>
        <v>3368</v>
      </c>
      <c r="M253" s="10" t="str">
        <f>'Long-form'!Q254</f>
        <v>n/a</v>
      </c>
      <c r="N253" s="10" t="str">
        <f>'Long-form'!R254</f>
        <v>n/a</v>
      </c>
      <c r="O253" s="10">
        <f>'Long-form'!AL254</f>
        <v>0.86311013208510001</v>
      </c>
      <c r="P253" s="10">
        <f>'Long-form'!AN254</f>
        <v>0.52057660339281486</v>
      </c>
      <c r="Q253" s="10">
        <f>'Long-form'!AO254</f>
        <v>0.52057660339281486</v>
      </c>
      <c r="R253" s="1">
        <f>'Long-form'!BA254</f>
        <v>0</v>
      </c>
      <c r="S253" s="1">
        <f>'Long-form'!BB254</f>
        <v>5</v>
      </c>
      <c r="T253" s="1" t="str">
        <f>'Long-form'!BC254</f>
        <v>Oyster belts</v>
      </c>
      <c r="U253" s="1" t="str">
        <f>'Long-form'!BD254</f>
        <v>In situ belts of saccostrea cucullata</v>
      </c>
      <c r="V253" s="1" t="str">
        <f>'Long-form'!BE254</f>
        <v>HAT to LAT</v>
      </c>
      <c r="W253" s="10">
        <f>'Long-form'!BQ254</f>
        <v>0.80199400605510007</v>
      </c>
      <c r="X253" s="10">
        <f>'Long-form'!BR254</f>
        <v>1.8939574807602011</v>
      </c>
      <c r="Y253" s="10">
        <f>'Long-form'!BS254</f>
        <v>1.8939574807602011</v>
      </c>
      <c r="Z253" s="10" t="str">
        <f>'Long-form'!BT254</f>
        <v>n/a</v>
      </c>
      <c r="AA253" s="10" t="str">
        <f>'Long-form'!BU254</f>
        <v>n/a</v>
      </c>
      <c r="AB253" s="10" t="str">
        <f>'Long-form'!BV254</f>
        <v>n/a</v>
      </c>
      <c r="AC253" s="1" t="str">
        <f>'Long-form'!BW254</f>
        <v>n/a</v>
      </c>
      <c r="AD253" s="1">
        <f>'Long-form'!BX254</f>
        <v>0</v>
      </c>
      <c r="AE253" s="1" t="str">
        <f>'Long-form'!BY254</f>
        <v>n/a</v>
      </c>
      <c r="AF253" s="1" t="str">
        <f>'Long-form'!BZ254</f>
        <v>n/a</v>
      </c>
    </row>
    <row r="254" spans="1:32">
      <c r="A254" s="1" t="str">
        <f>'Long-form'!A255</f>
        <v>SLCC252</v>
      </c>
      <c r="B254" s="1" t="str">
        <f>'Long-form'!B255</f>
        <v>Scheffers et al. 2012</v>
      </c>
      <c r="C254" s="1">
        <f>'Long-form'!C255</f>
        <v>8</v>
      </c>
      <c r="D254" s="1" t="str">
        <f>'Long-form'!D255</f>
        <v>Laem Son</v>
      </c>
      <c r="E254" s="10">
        <f>'Long-form'!E255</f>
        <v>7.9236399999999998</v>
      </c>
      <c r="F254" s="10">
        <f>'Long-form'!F255</f>
        <v>98.237756000000005</v>
      </c>
      <c r="G254" s="1">
        <f>'Long-form'!G255</f>
        <v>1</v>
      </c>
      <c r="H254" s="11">
        <f>'Long-form'!H255</f>
        <v>4380</v>
      </c>
      <c r="I254" s="11">
        <f>'Long-form'!I255</f>
        <v>50</v>
      </c>
      <c r="J254" s="11">
        <f>'Long-form'!J255</f>
        <v>4552.5</v>
      </c>
      <c r="K254" s="11">
        <f>'Long-form'!K255</f>
        <v>4712</v>
      </c>
      <c r="L254" s="11">
        <f>'Long-form'!L255</f>
        <v>4393</v>
      </c>
      <c r="M254" s="10" t="str">
        <f>'Long-form'!Q255</f>
        <v>n/a</v>
      </c>
      <c r="N254" s="10" t="str">
        <f>'Long-form'!R255</f>
        <v>n/a</v>
      </c>
      <c r="O254" s="10">
        <f>'Long-form'!AL255</f>
        <v>-0.11442327892500004</v>
      </c>
      <c r="P254" s="10">
        <f>'Long-form'!AN255</f>
        <v>0.52057660339281486</v>
      </c>
      <c r="Q254" s="10">
        <f>'Long-form'!AO255</f>
        <v>0.52057660339281486</v>
      </c>
      <c r="R254" s="1">
        <f>'Long-form'!BA255</f>
        <v>-1</v>
      </c>
      <c r="S254" s="1">
        <f>'Long-form'!BB255</f>
        <v>1</v>
      </c>
      <c r="T254" s="1" t="str">
        <f>'Long-form'!BC255</f>
        <v>marine limiting</v>
      </c>
      <c r="U254" s="1" t="str">
        <f>'Long-form'!BD255</f>
        <v>Mostly Porites lutea, no further details</v>
      </c>
      <c r="V254" s="1" t="str">
        <f>'Long-form'!BE255</f>
        <v>below MTL</v>
      </c>
      <c r="W254" s="10" t="str">
        <f>'Long-form'!BQ255</f>
        <v>n/a</v>
      </c>
      <c r="X254" s="10">
        <f>'Long-form'!BR255</f>
        <v>0.52535702146254792</v>
      </c>
      <c r="Y254" s="10">
        <f>'Long-form'!BS255</f>
        <v>0.52535702146254792</v>
      </c>
      <c r="Z254" s="10" t="str">
        <f>'Long-form'!BT255</f>
        <v>n/a</v>
      </c>
      <c r="AA254" s="10" t="str">
        <f>'Long-form'!BU255</f>
        <v>n/a</v>
      </c>
      <c r="AB254" s="10" t="str">
        <f>'Long-form'!BV255</f>
        <v>n/a</v>
      </c>
      <c r="AC254" s="1" t="str">
        <f>'Long-form'!BW255</f>
        <v>n/a</v>
      </c>
      <c r="AD254" s="1">
        <f>'Long-form'!BX255</f>
        <v>0</v>
      </c>
      <c r="AE254" s="1" t="str">
        <f>'Long-form'!BY255</f>
        <v>n/a</v>
      </c>
      <c r="AF254" s="1" t="str">
        <f>'Long-form'!BZ255</f>
        <v>n/a</v>
      </c>
    </row>
    <row r="255" spans="1:32">
      <c r="A255" s="1" t="str">
        <f>'Long-form'!A256</f>
        <v>SLCC253</v>
      </c>
      <c r="B255" s="1" t="str">
        <f>'Long-form'!B256</f>
        <v>Scheffers et al. 2012</v>
      </c>
      <c r="C255" s="1">
        <f>'Long-form'!C256</f>
        <v>8</v>
      </c>
      <c r="D255" s="1" t="str">
        <f>'Long-form'!D256</f>
        <v>Ko Pah Nak Hong</v>
      </c>
      <c r="E255" s="10">
        <f>'Long-form'!E256</f>
        <v>8.1918819999999997</v>
      </c>
      <c r="F255" s="10">
        <f>'Long-form'!F256</f>
        <v>98.490181000000007</v>
      </c>
      <c r="G255" s="1">
        <f>'Long-form'!G256</f>
        <v>1</v>
      </c>
      <c r="H255" s="11">
        <f>'Long-form'!H256</f>
        <v>5350</v>
      </c>
      <c r="I255" s="11">
        <f>'Long-form'!I256</f>
        <v>40</v>
      </c>
      <c r="J255" s="11">
        <f>'Long-form'!J256</f>
        <v>5726</v>
      </c>
      <c r="K255" s="11">
        <f>'Long-form'!K256</f>
        <v>5844</v>
      </c>
      <c r="L255" s="11">
        <f>'Long-form'!L256</f>
        <v>5608</v>
      </c>
      <c r="M255" s="10" t="str">
        <f>'Long-form'!Q256</f>
        <v>n/a</v>
      </c>
      <c r="N255" s="10" t="str">
        <f>'Long-form'!R256</f>
        <v>n/a</v>
      </c>
      <c r="O255" s="10">
        <f>'Long-form'!AL256</f>
        <v>1.5631101320851002</v>
      </c>
      <c r="P255" s="10">
        <f>'Long-form'!AN256</f>
        <v>0.52057660339281486</v>
      </c>
      <c r="Q255" s="10">
        <f>'Long-form'!AO256</f>
        <v>0.52057660339281486</v>
      </c>
      <c r="R255" s="1">
        <f>'Long-form'!BA256</f>
        <v>0</v>
      </c>
      <c r="S255" s="1">
        <f>'Long-form'!BB256</f>
        <v>5</v>
      </c>
      <c r="T255" s="1" t="str">
        <f>'Long-form'!BC256</f>
        <v>Oyster belts</v>
      </c>
      <c r="U255" s="1" t="str">
        <f>'Long-form'!BD256</f>
        <v>In situ belts of saccostrea cucullata</v>
      </c>
      <c r="V255" s="1" t="str">
        <f>'Long-form'!BE256</f>
        <v>HAT to LAT</v>
      </c>
      <c r="W255" s="10">
        <f>'Long-form'!BQ256</f>
        <v>1.5019940060551003</v>
      </c>
      <c r="X255" s="10">
        <f>'Long-form'!BR256</f>
        <v>1.8939574807602011</v>
      </c>
      <c r="Y255" s="10">
        <f>'Long-form'!BS256</f>
        <v>1.8939574807602011</v>
      </c>
      <c r="Z255" s="10" t="str">
        <f>'Long-form'!BT256</f>
        <v>n/a</v>
      </c>
      <c r="AA255" s="10" t="str">
        <f>'Long-form'!BU256</f>
        <v>n/a</v>
      </c>
      <c r="AB255" s="10" t="str">
        <f>'Long-form'!BV256</f>
        <v>n/a</v>
      </c>
      <c r="AC255" s="1" t="str">
        <f>'Long-form'!BW256</f>
        <v>n/a</v>
      </c>
      <c r="AD255" s="1">
        <f>'Long-form'!BX256</f>
        <v>0</v>
      </c>
      <c r="AE255" s="1" t="str">
        <f>'Long-form'!BY256</f>
        <v>n/a</v>
      </c>
      <c r="AF255" s="1" t="str">
        <f>'Long-form'!BZ256</f>
        <v>n/a</v>
      </c>
    </row>
    <row r="256" spans="1:32">
      <c r="A256" s="1" t="str">
        <f>'Long-form'!A257</f>
        <v>SLCC254</v>
      </c>
      <c r="B256" s="1" t="str">
        <f>'Long-form'!B257</f>
        <v>Scheffers et al. 2012</v>
      </c>
      <c r="C256" s="1">
        <f>'Long-form'!C257</f>
        <v>8</v>
      </c>
      <c r="D256" s="1" t="str">
        <f>'Long-form'!D257</f>
        <v>Ko Phi Phi Maya Beach</v>
      </c>
      <c r="E256" s="10">
        <f>'Long-form'!E257</f>
        <v>7.6442370000000004</v>
      </c>
      <c r="F256" s="10">
        <f>'Long-form'!F257</f>
        <v>98.732945999999998</v>
      </c>
      <c r="G256" s="1">
        <f>'Long-form'!G257</f>
        <v>1</v>
      </c>
      <c r="H256" s="11">
        <f>'Long-form'!H257</f>
        <v>23190</v>
      </c>
      <c r="I256" s="11">
        <f>'Long-form'!I257</f>
        <v>130</v>
      </c>
      <c r="J256" s="11">
        <f>'Long-form'!J257</f>
        <v>27078</v>
      </c>
      <c r="K256" s="11">
        <f>'Long-form'!K257</f>
        <v>27438</v>
      </c>
      <c r="L256" s="11">
        <f>'Long-form'!L257</f>
        <v>26718</v>
      </c>
      <c r="M256" s="10" t="str">
        <f>'Long-form'!Q257</f>
        <v>n/a</v>
      </c>
      <c r="N256" s="10" t="str">
        <f>'Long-form'!R257</f>
        <v>n/a</v>
      </c>
      <c r="O256" s="10">
        <f>'Long-form'!AL257</f>
        <v>0.66365519463481004</v>
      </c>
      <c r="P256" s="10">
        <f>'Long-form'!AN257</f>
        <v>0.52057660339281486</v>
      </c>
      <c r="Q256" s="10">
        <f>'Long-form'!AO257</f>
        <v>0.52057660339281486</v>
      </c>
      <c r="R256" s="1">
        <f>'Long-form'!BA257</f>
        <v>-1</v>
      </c>
      <c r="S256" s="1">
        <f>'Long-form'!BB257</f>
        <v>1</v>
      </c>
      <c r="T256" s="1" t="str">
        <f>'Long-form'!BC257</f>
        <v>marine limiting</v>
      </c>
      <c r="U256" s="1" t="str">
        <f>'Long-form'!BD257</f>
        <v>Mostly Porites lutea, no further details</v>
      </c>
      <c r="V256" s="1" t="str">
        <f>'Long-form'!BE257</f>
        <v>below MTL</v>
      </c>
      <c r="W256" s="10" t="str">
        <f>'Long-form'!BQ257</f>
        <v>n/a</v>
      </c>
      <c r="X256" s="10">
        <f>'Long-form'!BR257</f>
        <v>0.52535702146254792</v>
      </c>
      <c r="Y256" s="10">
        <f>'Long-form'!BS257</f>
        <v>0.52535702146254792</v>
      </c>
      <c r="Z256" s="10" t="str">
        <f>'Long-form'!BT257</f>
        <v>n/a</v>
      </c>
      <c r="AA256" s="10" t="str">
        <f>'Long-form'!BU257</f>
        <v>n/a</v>
      </c>
      <c r="AB256" s="10" t="str">
        <f>'Long-form'!BV257</f>
        <v>n/a</v>
      </c>
      <c r="AC256" s="1" t="str">
        <f>'Long-form'!BW257</f>
        <v>n/a</v>
      </c>
      <c r="AD256" s="1">
        <f>'Long-form'!BX257</f>
        <v>0</v>
      </c>
      <c r="AE256" s="1" t="str">
        <f>'Long-form'!BY257</f>
        <v>n/a</v>
      </c>
      <c r="AF256" s="1" t="str">
        <f>'Long-form'!BZ257</f>
        <v>n/a</v>
      </c>
    </row>
    <row r="257" spans="1:32">
      <c r="A257" s="1" t="str">
        <f>'Long-form'!A258</f>
        <v>SLCC255</v>
      </c>
      <c r="B257" s="1" t="str">
        <f>'Long-form'!B258</f>
        <v>Scheffers et al. 2012</v>
      </c>
      <c r="C257" s="1">
        <f>'Long-form'!C258</f>
        <v>8</v>
      </c>
      <c r="D257" s="1" t="str">
        <f>'Long-form'!D258</f>
        <v>Ko Pha Nak East</v>
      </c>
      <c r="E257" s="10">
        <f>'Long-form'!E258</f>
        <v>8.1994959999999999</v>
      </c>
      <c r="F257" s="10">
        <f>'Long-form'!F258</f>
        <v>98.493037000000001</v>
      </c>
      <c r="G257" s="1">
        <f>'Long-form'!G258</f>
        <v>1</v>
      </c>
      <c r="H257" s="11" t="str">
        <f>'Long-form'!H258</f>
        <v>&gt;43500</v>
      </c>
      <c r="I257" s="11">
        <f>'Long-form'!I258</f>
        <v>0</v>
      </c>
      <c r="J257" s="11">
        <f>'Long-form'!J258</f>
        <v>46937</v>
      </c>
      <c r="K257" s="11">
        <f>'Long-form'!K258</f>
        <v>49026</v>
      </c>
      <c r="L257" s="11">
        <f>'Long-form'!L258</f>
        <v>44848</v>
      </c>
      <c r="M257" s="10" t="str">
        <f>'Long-form'!Q258</f>
        <v>n/a</v>
      </c>
      <c r="N257" s="10" t="str">
        <f>'Long-form'!R258</f>
        <v>n/a</v>
      </c>
      <c r="O257" s="10">
        <f>'Long-form'!AL258</f>
        <v>0.45843842103150001</v>
      </c>
      <c r="P257" s="10">
        <f>'Long-form'!AN258</f>
        <v>0.52057660339281486</v>
      </c>
      <c r="Q257" s="10">
        <f>'Long-form'!AO258</f>
        <v>0.52057660339281486</v>
      </c>
      <c r="R257" s="1">
        <f>'Long-form'!BA258</f>
        <v>-1</v>
      </c>
      <c r="S257" s="1">
        <f>'Long-form'!BB258</f>
        <v>1</v>
      </c>
      <c r="T257" s="1" t="str">
        <f>'Long-form'!BC258</f>
        <v>marine limiting</v>
      </c>
      <c r="U257" s="1" t="str">
        <f>'Long-form'!BD258</f>
        <v>In situ oyster</v>
      </c>
      <c r="V257" s="1" t="str">
        <f>'Long-form'!BE258</f>
        <v>below MTL</v>
      </c>
      <c r="W257" s="10" t="str">
        <f>'Long-form'!BQ258</f>
        <v>n/a</v>
      </c>
      <c r="X257" s="10">
        <f>'Long-form'!BR258</f>
        <v>0.52535702146254792</v>
      </c>
      <c r="Y257" s="10">
        <f>'Long-form'!BS258</f>
        <v>0.52535702146254792</v>
      </c>
      <c r="Z257" s="10" t="str">
        <f>'Long-form'!BT258</f>
        <v>n/a</v>
      </c>
      <c r="AA257" s="10" t="str">
        <f>'Long-form'!BU258</f>
        <v>n/a</v>
      </c>
      <c r="AB257" s="10" t="str">
        <f>'Long-form'!BV258</f>
        <v>n/a</v>
      </c>
      <c r="AC257" s="1" t="str">
        <f>'Long-form'!BW258</f>
        <v>n/a</v>
      </c>
      <c r="AD257" s="1">
        <f>'Long-form'!BX258</f>
        <v>1</v>
      </c>
      <c r="AE257" s="1" t="str">
        <f>'Long-form'!BY258</f>
        <v>too old</v>
      </c>
      <c r="AF257" s="1" t="str">
        <f>'Long-form'!BZ258</f>
        <v>dislocated</v>
      </c>
    </row>
    <row r="258" spans="1:32">
      <c r="A258" s="1" t="str">
        <f>'Long-form'!A259</f>
        <v>SLCC256</v>
      </c>
      <c r="B258" s="1" t="str">
        <f>'Long-form'!B259</f>
        <v>Scheffers et al. 2012</v>
      </c>
      <c r="C258" s="1">
        <f>'Long-form'!C259</f>
        <v>8</v>
      </c>
      <c r="D258" s="1" t="str">
        <f>'Long-form'!D259</f>
        <v>Ko Pha Nak East</v>
      </c>
      <c r="E258" s="10">
        <f>'Long-form'!E259</f>
        <v>8.1994959999999999</v>
      </c>
      <c r="F258" s="10">
        <f>'Long-form'!F259</f>
        <v>98.493037000000001</v>
      </c>
      <c r="G258" s="1">
        <f>'Long-form'!G259</f>
        <v>1</v>
      </c>
      <c r="H258" s="11">
        <f>'Long-form'!H259</f>
        <v>301240</v>
      </c>
      <c r="I258" s="11">
        <f>'Long-form'!I259</f>
        <v>640</v>
      </c>
      <c r="J258" s="11">
        <f>'Long-form'!J259</f>
        <v>35629.5</v>
      </c>
      <c r="K258" s="11">
        <f>'Long-form'!K259</f>
        <v>36759</v>
      </c>
      <c r="L258" s="11">
        <f>'Long-form'!L259</f>
        <v>34500</v>
      </c>
      <c r="M258" s="10" t="str">
        <f>'Long-form'!Q259</f>
        <v>n/a</v>
      </c>
      <c r="N258" s="10" t="str">
        <f>'Long-form'!R259</f>
        <v>n/a</v>
      </c>
      <c r="O258" s="10">
        <f>'Long-form'!AL259</f>
        <v>1.3584384210314999</v>
      </c>
      <c r="P258" s="10">
        <f>'Long-form'!AN259</f>
        <v>0.52057660339281486</v>
      </c>
      <c r="Q258" s="10">
        <f>'Long-form'!AO259</f>
        <v>0.52057660339281486</v>
      </c>
      <c r="R258" s="1">
        <f>'Long-form'!BA259</f>
        <v>-1</v>
      </c>
      <c r="S258" s="1">
        <f>'Long-form'!BB259</f>
        <v>5</v>
      </c>
      <c r="T258" s="1" t="str">
        <f>'Long-form'!BC259</f>
        <v>marine limiting</v>
      </c>
      <c r="U258" s="1" t="str">
        <f>'Long-form'!BD259</f>
        <v>Marine gastropod (bivalve?)</v>
      </c>
      <c r="V258" s="1" t="str">
        <f>'Long-form'!BE259</f>
        <v>below MTL</v>
      </c>
      <c r="W258" s="10" t="str">
        <f>'Long-form'!BQ259</f>
        <v>n/a</v>
      </c>
      <c r="X258" s="10">
        <f>'Long-form'!BR259</f>
        <v>0.52535702146254792</v>
      </c>
      <c r="Y258" s="10">
        <f>'Long-form'!BS259</f>
        <v>0.52535702146254792</v>
      </c>
      <c r="Z258" s="10" t="str">
        <f>'Long-form'!BT259</f>
        <v>n/a</v>
      </c>
      <c r="AA258" s="10" t="str">
        <f>'Long-form'!BU259</f>
        <v>n/a</v>
      </c>
      <c r="AB258" s="10" t="str">
        <f>'Long-form'!BV259</f>
        <v>n/a</v>
      </c>
      <c r="AC258" s="1" t="str">
        <f>'Long-form'!BW259</f>
        <v>n/a</v>
      </c>
      <c r="AD258" s="1">
        <f>'Long-form'!BX259</f>
        <v>1</v>
      </c>
      <c r="AE258" s="1" t="str">
        <f>'Long-form'!BY259</f>
        <v>too old</v>
      </c>
      <c r="AF258" s="1" t="str">
        <f>'Long-form'!BZ259</f>
        <v>dislocated</v>
      </c>
    </row>
    <row r="259" spans="1:32">
      <c r="A259" s="1" t="str">
        <f>'Long-form'!A260</f>
        <v>SLCC257</v>
      </c>
      <c r="B259" s="1" t="str">
        <f>'Long-form'!B260</f>
        <v>Scheffers et al. 2012</v>
      </c>
      <c r="C259" s="1">
        <f>'Long-form'!C260</f>
        <v>8</v>
      </c>
      <c r="D259" s="1" t="str">
        <f>'Long-form'!D260</f>
        <v>Ko Pha Nak East</v>
      </c>
      <c r="E259" s="10">
        <f>'Long-form'!E260</f>
        <v>8.1994959999999999</v>
      </c>
      <c r="F259" s="10">
        <f>'Long-form'!F260</f>
        <v>98.493037000000001</v>
      </c>
      <c r="G259" s="1">
        <f>'Long-form'!G260</f>
        <v>2</v>
      </c>
      <c r="H259" s="11">
        <f>'Long-form'!H260</f>
        <v>21400</v>
      </c>
      <c r="I259" s="11">
        <f>'Long-form'!I260</f>
        <v>0</v>
      </c>
      <c r="J259" s="11">
        <f>'Long-form'!J260</f>
        <v>19000</v>
      </c>
      <c r="K259" s="11">
        <f>'Long-form'!K260</f>
        <v>20300</v>
      </c>
      <c r="L259" s="11">
        <f>'Long-form'!L260</f>
        <v>17700</v>
      </c>
      <c r="M259" s="10" t="str">
        <f>'Long-form'!Q260</f>
        <v>n/a</v>
      </c>
      <c r="N259" s="10" t="str">
        <f>'Long-form'!R260</f>
        <v>n/a</v>
      </c>
      <c r="O259" s="10">
        <f>'Long-form'!AL260</f>
        <v>2.5584384210315001</v>
      </c>
      <c r="P259" s="10">
        <f>'Long-form'!AN260</f>
        <v>0.52057660339281486</v>
      </c>
      <c r="Q259" s="10">
        <f>'Long-form'!AO260</f>
        <v>0.52057660339281486</v>
      </c>
      <c r="R259" s="1">
        <f>'Long-form'!BA260</f>
        <v>1</v>
      </c>
      <c r="S259" s="1">
        <f>'Long-form'!BB260</f>
        <v>5</v>
      </c>
      <c r="T259" s="1" t="str">
        <f>'Long-form'!BC260</f>
        <v>terrestrial limiting</v>
      </c>
      <c r="U259" s="1" t="str">
        <f>'Long-form'!BD260</f>
        <v>Stalagmite</v>
      </c>
      <c r="V259" s="1" t="str">
        <f>'Long-form'!BE260</f>
        <v>above MHW</v>
      </c>
      <c r="W259" s="10" t="str">
        <f>'Long-form'!BQ260</f>
        <v>n/a</v>
      </c>
      <c r="X259" s="10">
        <f>'Long-form'!BR260</f>
        <v>0.52535702146254792</v>
      </c>
      <c r="Y259" s="10">
        <f>'Long-form'!BS260</f>
        <v>0.52535702146254792</v>
      </c>
      <c r="Z259" s="10" t="str">
        <f>'Long-form'!BT260</f>
        <v>n/a</v>
      </c>
      <c r="AA259" s="10" t="str">
        <f>'Long-form'!BU260</f>
        <v>n/a</v>
      </c>
      <c r="AB259" s="10" t="str">
        <f>'Long-form'!BV260</f>
        <v>n/a</v>
      </c>
      <c r="AC259" s="1" t="str">
        <f>'Long-form'!BW260</f>
        <v>n/a</v>
      </c>
      <c r="AD259" s="1">
        <f>'Long-form'!BX260</f>
        <v>1</v>
      </c>
      <c r="AE259" s="1" t="str">
        <f>'Long-form'!BY260</f>
        <v>n/a</v>
      </c>
      <c r="AF259" s="1" t="str">
        <f>'Long-form'!BZ260</f>
        <v>no indicative range</v>
      </c>
    </row>
    <row r="260" spans="1:32">
      <c r="A260" s="1" t="str">
        <f>'Long-form'!A261</f>
        <v>SLCC258</v>
      </c>
      <c r="B260" s="1" t="str">
        <f>'Long-form'!B261</f>
        <v>Prendergast et al. 2012 (as reviewed by Scheffers et al. 2012)</v>
      </c>
      <c r="C260" s="1">
        <f>'Long-form'!C261</f>
        <v>8</v>
      </c>
      <c r="D260" s="1" t="str">
        <f>'Long-form'!D261</f>
        <v>Ko Phra Thong</v>
      </c>
      <c r="E260" s="10">
        <f>'Long-form'!E261</f>
        <v>9.1523369999999993</v>
      </c>
      <c r="F260" s="10">
        <f>'Long-form'!F261</f>
        <v>98.286657000000005</v>
      </c>
      <c r="G260" s="1">
        <f>'Long-form'!G261</f>
        <v>3</v>
      </c>
      <c r="H260" s="11">
        <f>'Long-form'!H261</f>
        <v>1600</v>
      </c>
      <c r="I260" s="11">
        <f>'Long-form'!I261</f>
        <v>200</v>
      </c>
      <c r="J260" s="11">
        <f>'Long-form'!J261</f>
        <v>1560</v>
      </c>
      <c r="K260" s="11">
        <f>'Long-form'!K261</f>
        <v>1949</v>
      </c>
      <c r="L260" s="11">
        <f>'Long-form'!L261</f>
        <v>1171</v>
      </c>
      <c r="M260" s="10" t="str">
        <f>'Long-form'!Q261</f>
        <v>n/a</v>
      </c>
      <c r="N260" s="10" t="str">
        <f>'Long-form'!R261</f>
        <v>n/a</v>
      </c>
      <c r="O260" s="10">
        <f>'Long-form'!AL261</f>
        <v>1.0228777893102299</v>
      </c>
      <c r="P260" s="10">
        <f>'Long-form'!AN261</f>
        <v>0.52057660339281486</v>
      </c>
      <c r="Q260" s="10">
        <f>'Long-form'!AO261</f>
        <v>0.52057660339281486</v>
      </c>
      <c r="R260" s="1">
        <f>'Long-form'!BA261</f>
        <v>1</v>
      </c>
      <c r="S260" s="1">
        <f>'Long-form'!BB261</f>
        <v>5</v>
      </c>
      <c r="T260" s="1" t="str">
        <f>'Long-form'!BC261</f>
        <v>terrestrial limiting</v>
      </c>
      <c r="U260" s="1" t="str">
        <f>'Long-form'!BD261</f>
        <v>littoral sand</v>
      </c>
      <c r="V260" s="1" t="str">
        <f>'Long-form'!BE261</f>
        <v>above MTL</v>
      </c>
      <c r="W260" s="10" t="str">
        <f>'Long-form'!BQ261</f>
        <v>n/a</v>
      </c>
      <c r="X260" s="10">
        <f>'Long-form'!BR261</f>
        <v>0.52535702146254792</v>
      </c>
      <c r="Y260" s="10">
        <f>'Long-form'!BS261</f>
        <v>0.52535702146254792</v>
      </c>
      <c r="Z260" s="10" t="str">
        <f>'Long-form'!BT261</f>
        <v>n/a</v>
      </c>
      <c r="AA260" s="10" t="str">
        <f>'Long-form'!BU261</f>
        <v>n/a</v>
      </c>
      <c r="AB260" s="10" t="str">
        <f>'Long-form'!BV261</f>
        <v>n/a</v>
      </c>
      <c r="AC260" s="1" t="str">
        <f>'Long-form'!BW261</f>
        <v>n/a</v>
      </c>
      <c r="AD260" s="1">
        <f>'Long-form'!BX261</f>
        <v>1</v>
      </c>
      <c r="AE260" s="1" t="str">
        <f>'Long-form'!BY261</f>
        <v>n/a</v>
      </c>
      <c r="AF260" s="1" t="str">
        <f>'Long-form'!BZ261</f>
        <v>OSL data, no specific info</v>
      </c>
    </row>
    <row r="261" spans="1:32">
      <c r="A261" s="1" t="str">
        <f>'Long-form'!A262</f>
        <v>SLCC259</v>
      </c>
      <c r="B261" s="1" t="str">
        <f>'Long-form'!B262</f>
        <v>Prendergast et al. 2012 (as reviewed by Scheffers et al. 2012)</v>
      </c>
      <c r="C261" s="1">
        <f>'Long-form'!C262</f>
        <v>8</v>
      </c>
      <c r="D261" s="1" t="str">
        <f>'Long-form'!D262</f>
        <v>Ko Phra Thong</v>
      </c>
      <c r="E261" s="10">
        <f>'Long-form'!E262</f>
        <v>9.1523369999999993</v>
      </c>
      <c r="F261" s="10">
        <f>'Long-form'!F262</f>
        <v>98.286657000000005</v>
      </c>
      <c r="G261" s="1">
        <f>'Long-form'!G262</f>
        <v>3</v>
      </c>
      <c r="H261" s="11">
        <f>'Long-form'!H262</f>
        <v>2100</v>
      </c>
      <c r="I261" s="11">
        <f>'Long-form'!I262</f>
        <v>270</v>
      </c>
      <c r="J261" s="11">
        <f>'Long-form'!J262</f>
        <v>2135</v>
      </c>
      <c r="K261" s="11">
        <f>'Long-form'!K262</f>
        <v>2749</v>
      </c>
      <c r="L261" s="11">
        <f>'Long-form'!L262</f>
        <v>1521</v>
      </c>
      <c r="M261" s="10" t="str">
        <f>'Long-form'!Q262</f>
        <v>n/a</v>
      </c>
      <c r="N261" s="10" t="str">
        <f>'Long-form'!R262</f>
        <v>n/a</v>
      </c>
      <c r="O261" s="10">
        <f>'Long-form'!AL262</f>
        <v>-1.35287778931023</v>
      </c>
      <c r="P261" s="10">
        <f>'Long-form'!AN262</f>
        <v>0.52057660339281486</v>
      </c>
      <c r="Q261" s="10">
        <f>'Long-form'!AO262</f>
        <v>0.52057660339281486</v>
      </c>
      <c r="R261" s="1">
        <f>'Long-form'!BA262</f>
        <v>1</v>
      </c>
      <c r="S261" s="1">
        <f>'Long-form'!BB262</f>
        <v>5</v>
      </c>
      <c r="T261" s="1" t="str">
        <f>'Long-form'!BC262</f>
        <v>terrestrial limiting</v>
      </c>
      <c r="U261" s="1" t="str">
        <f>'Long-form'!BD262</f>
        <v>littoral sand</v>
      </c>
      <c r="V261" s="1" t="str">
        <f>'Long-form'!BE262</f>
        <v>above MTL</v>
      </c>
      <c r="W261" s="10" t="str">
        <f>'Long-form'!BQ262</f>
        <v>n/a</v>
      </c>
      <c r="X261" s="10">
        <f>'Long-form'!BR262</f>
        <v>0.52535702146254792</v>
      </c>
      <c r="Y261" s="10">
        <f>'Long-form'!BS262</f>
        <v>0.52535702146254792</v>
      </c>
      <c r="Z261" s="10" t="str">
        <f>'Long-form'!BT262</f>
        <v>n/a</v>
      </c>
      <c r="AA261" s="10" t="str">
        <f>'Long-form'!BU262</f>
        <v>n/a</v>
      </c>
      <c r="AB261" s="10" t="str">
        <f>'Long-form'!BV262</f>
        <v>n/a</v>
      </c>
      <c r="AC261" s="1" t="str">
        <f>'Long-form'!BW262</f>
        <v>n/a</v>
      </c>
      <c r="AD261" s="1">
        <f>'Long-form'!BX262</f>
        <v>1</v>
      </c>
      <c r="AE261" s="1" t="str">
        <f>'Long-form'!BY262</f>
        <v>n/a</v>
      </c>
      <c r="AF261" s="1" t="str">
        <f>'Long-form'!BZ262</f>
        <v>n/a</v>
      </c>
    </row>
    <row r="262" spans="1:32">
      <c r="A262" s="1" t="str">
        <f>'Long-form'!A263</f>
        <v>SLCC260</v>
      </c>
      <c r="B262" s="1" t="str">
        <f>'Long-form'!B263</f>
        <v>Prendergast et al. 2012 (as reviewed by Scheffers et al. 2012)</v>
      </c>
      <c r="C262" s="1">
        <f>'Long-form'!C263</f>
        <v>8</v>
      </c>
      <c r="D262" s="1" t="str">
        <f>'Long-form'!D263</f>
        <v>Ko Phra Thong</v>
      </c>
      <c r="E262" s="10">
        <f>'Long-form'!E263</f>
        <v>9.1523369999999993</v>
      </c>
      <c r="F262" s="10">
        <f>'Long-form'!F263</f>
        <v>98.286657000000005</v>
      </c>
      <c r="G262" s="1">
        <f>'Long-form'!G263</f>
        <v>3</v>
      </c>
      <c r="H262" s="11">
        <f>'Long-form'!H263</f>
        <v>2500</v>
      </c>
      <c r="I262" s="11">
        <f>'Long-form'!I263</f>
        <v>250</v>
      </c>
      <c r="J262" s="11">
        <f>'Long-form'!J263</f>
        <v>2561</v>
      </c>
      <c r="K262" s="11">
        <f>'Long-form'!K263</f>
        <v>3174</v>
      </c>
      <c r="L262" s="11">
        <f>'Long-form'!L263</f>
        <v>1948</v>
      </c>
      <c r="M262" s="10" t="str">
        <f>'Long-form'!Q263</f>
        <v>n/a</v>
      </c>
      <c r="N262" s="10" t="str">
        <f>'Long-form'!R263</f>
        <v>n/a</v>
      </c>
      <c r="O262" s="10">
        <f>'Long-form'!AL263</f>
        <v>0.44712221068976993</v>
      </c>
      <c r="P262" s="10">
        <f>'Long-form'!AN263</f>
        <v>0.52057660339281486</v>
      </c>
      <c r="Q262" s="10">
        <f>'Long-form'!AO263</f>
        <v>0.52057660339281486</v>
      </c>
      <c r="R262" s="1">
        <f>'Long-form'!BA263</f>
        <v>1</v>
      </c>
      <c r="S262" s="1">
        <f>'Long-form'!BB263</f>
        <v>5</v>
      </c>
      <c r="T262" s="1" t="str">
        <f>'Long-form'!BC263</f>
        <v>terrestrial limiting</v>
      </c>
      <c r="U262" s="1" t="str">
        <f>'Long-form'!BD263</f>
        <v>littoral sand</v>
      </c>
      <c r="V262" s="1" t="str">
        <f>'Long-form'!BE263</f>
        <v>above MTL</v>
      </c>
      <c r="W262" s="10" t="str">
        <f>'Long-form'!BQ263</f>
        <v>n/a</v>
      </c>
      <c r="X262" s="10">
        <f>'Long-form'!BR263</f>
        <v>0.52535702146254792</v>
      </c>
      <c r="Y262" s="10">
        <f>'Long-form'!BS263</f>
        <v>0.52535702146254792</v>
      </c>
      <c r="Z262" s="10" t="str">
        <f>'Long-form'!BT263</f>
        <v>n/a</v>
      </c>
      <c r="AA262" s="10" t="str">
        <f>'Long-form'!BU263</f>
        <v>n/a</v>
      </c>
      <c r="AB262" s="10" t="str">
        <f>'Long-form'!BV263</f>
        <v>n/a</v>
      </c>
      <c r="AC262" s="1" t="str">
        <f>'Long-form'!BW263</f>
        <v>n/a</v>
      </c>
      <c r="AD262" s="1">
        <f>'Long-form'!BX263</f>
        <v>1</v>
      </c>
      <c r="AE262" s="1" t="str">
        <f>'Long-form'!BY263</f>
        <v>n/a</v>
      </c>
      <c r="AF262" s="1" t="str">
        <f>'Long-form'!BZ263</f>
        <v>n/a</v>
      </c>
    </row>
    <row r="263" spans="1:32">
      <c r="A263" s="1" t="str">
        <f>'Long-form'!A264</f>
        <v>SLCC261</v>
      </c>
      <c r="B263" s="1" t="str">
        <f>'Long-form'!B264</f>
        <v>Prendergast et al. 2012 (as reviewed by Scheffers et al. 2012)</v>
      </c>
      <c r="C263" s="1">
        <f>'Long-form'!C264</f>
        <v>8</v>
      </c>
      <c r="D263" s="1" t="str">
        <f>'Long-form'!D264</f>
        <v>Ko Phra Thong</v>
      </c>
      <c r="E263" s="10">
        <f>'Long-form'!E264</f>
        <v>9.1523369999999993</v>
      </c>
      <c r="F263" s="10">
        <f>'Long-form'!F264</f>
        <v>98.286657000000005</v>
      </c>
      <c r="G263" s="1">
        <f>'Long-form'!G264</f>
        <v>3</v>
      </c>
      <c r="H263" s="11">
        <f>'Long-form'!H264</f>
        <v>2560</v>
      </c>
      <c r="I263" s="11">
        <f>'Long-form'!I264</f>
        <v>350</v>
      </c>
      <c r="J263" s="11">
        <f>'Long-form'!J264</f>
        <v>2646.5</v>
      </c>
      <c r="K263" s="11">
        <f>'Long-form'!K264</f>
        <v>3481</v>
      </c>
      <c r="L263" s="11">
        <f>'Long-form'!L264</f>
        <v>1812</v>
      </c>
      <c r="M263" s="10" t="str">
        <f>'Long-form'!Q264</f>
        <v>n/a</v>
      </c>
      <c r="N263" s="10" t="str">
        <f>'Long-form'!R264</f>
        <v>n/a</v>
      </c>
      <c r="O263" s="10">
        <f>'Long-form'!AL264</f>
        <v>1.5028777893102299</v>
      </c>
      <c r="P263" s="10">
        <f>'Long-form'!AN264</f>
        <v>0.52057660339281486</v>
      </c>
      <c r="Q263" s="10">
        <f>'Long-form'!AO264</f>
        <v>0.52057660339281486</v>
      </c>
      <c r="R263" s="1">
        <f>'Long-form'!BA264</f>
        <v>1</v>
      </c>
      <c r="S263" s="1">
        <f>'Long-form'!BB264</f>
        <v>5</v>
      </c>
      <c r="T263" s="1" t="str">
        <f>'Long-form'!BC264</f>
        <v>terrestrial limiting</v>
      </c>
      <c r="U263" s="1" t="str">
        <f>'Long-form'!BD264</f>
        <v>littoral sand</v>
      </c>
      <c r="V263" s="1" t="str">
        <f>'Long-form'!BE264</f>
        <v>above MTL</v>
      </c>
      <c r="W263" s="10" t="str">
        <f>'Long-form'!BQ264</f>
        <v>n/a</v>
      </c>
      <c r="X263" s="10">
        <f>'Long-form'!BR264</f>
        <v>0.52535702146254792</v>
      </c>
      <c r="Y263" s="10">
        <f>'Long-form'!BS264</f>
        <v>0.52535702146254792</v>
      </c>
      <c r="Z263" s="10" t="str">
        <f>'Long-form'!BT264</f>
        <v>n/a</v>
      </c>
      <c r="AA263" s="10" t="str">
        <f>'Long-form'!BU264</f>
        <v>n/a</v>
      </c>
      <c r="AB263" s="10" t="str">
        <f>'Long-form'!BV264</f>
        <v>n/a</v>
      </c>
      <c r="AC263" s="1" t="str">
        <f>'Long-form'!BW264</f>
        <v>n/a</v>
      </c>
      <c r="AD263" s="1">
        <f>'Long-form'!BX264</f>
        <v>1</v>
      </c>
      <c r="AE263" s="1" t="str">
        <f>'Long-form'!BY264</f>
        <v>n/a</v>
      </c>
      <c r="AF263" s="1" t="str">
        <f>'Long-form'!BZ264</f>
        <v>n/a</v>
      </c>
    </row>
    <row r="264" spans="1:32">
      <c r="A264" s="1" t="str">
        <f>'Long-form'!A265</f>
        <v>SLCC262</v>
      </c>
      <c r="B264" s="1" t="str">
        <f>'Long-form'!B265</f>
        <v>Scheffers et al. 2012</v>
      </c>
      <c r="C264" s="1">
        <f>'Long-form'!C265</f>
        <v>8</v>
      </c>
      <c r="D264" s="1" t="str">
        <f>'Long-form'!D265</f>
        <v>Ko Phra Thong</v>
      </c>
      <c r="E264" s="10">
        <f>'Long-form'!E265</f>
        <v>9.1523369999999993</v>
      </c>
      <c r="F264" s="10">
        <f>'Long-form'!F265</f>
        <v>98.286657000000005</v>
      </c>
      <c r="G264" s="1">
        <f>'Long-form'!G265</f>
        <v>3</v>
      </c>
      <c r="H264" s="11">
        <f>'Long-form'!H265</f>
        <v>2480</v>
      </c>
      <c r="I264" s="11">
        <f>'Long-form'!I265</f>
        <v>240</v>
      </c>
      <c r="J264" s="11">
        <f>'Long-form'!J265</f>
        <v>2514.5</v>
      </c>
      <c r="K264" s="11">
        <f>'Long-form'!K265</f>
        <v>3080</v>
      </c>
      <c r="L264" s="11">
        <f>'Long-form'!L265</f>
        <v>1949</v>
      </c>
      <c r="M264" s="10" t="str">
        <f>'Long-form'!Q265</f>
        <v>n/a</v>
      </c>
      <c r="N264" s="10" t="str">
        <f>'Long-form'!R265</f>
        <v>n/a</v>
      </c>
      <c r="O264" s="10">
        <f>'Long-form'!AL265</f>
        <v>-0.21712221068976989</v>
      </c>
      <c r="P264" s="10">
        <f>'Long-form'!AN265</f>
        <v>0.52057660339281486</v>
      </c>
      <c r="Q264" s="10">
        <f>'Long-form'!AO265</f>
        <v>0.52057660339281486</v>
      </c>
      <c r="R264" s="1">
        <f>'Long-form'!BA265</f>
        <v>1</v>
      </c>
      <c r="S264" s="1">
        <f>'Long-form'!BB265</f>
        <v>5</v>
      </c>
      <c r="T264" s="1" t="str">
        <f>'Long-form'!BC265</f>
        <v>terrestrial limiting</v>
      </c>
      <c r="U264" s="1" t="str">
        <f>'Long-form'!BD265</f>
        <v>littoral sand</v>
      </c>
      <c r="V264" s="1" t="str">
        <f>'Long-form'!BE265</f>
        <v>above MTL</v>
      </c>
      <c r="W264" s="10" t="str">
        <f>'Long-form'!BQ265</f>
        <v>n/a</v>
      </c>
      <c r="X264" s="10">
        <f>'Long-form'!BR265</f>
        <v>0.52535702146254792</v>
      </c>
      <c r="Y264" s="10">
        <f>'Long-form'!BS265</f>
        <v>0.52535702146254792</v>
      </c>
      <c r="Z264" s="10" t="str">
        <f>'Long-form'!BT265</f>
        <v>n/a</v>
      </c>
      <c r="AA264" s="10" t="str">
        <f>'Long-form'!BU265</f>
        <v>n/a</v>
      </c>
      <c r="AB264" s="10" t="str">
        <f>'Long-form'!BV265</f>
        <v>n/a</v>
      </c>
      <c r="AC264" s="1" t="str">
        <f>'Long-form'!BW265</f>
        <v>n/a</v>
      </c>
      <c r="AD264" s="1">
        <f>'Long-form'!BX265</f>
        <v>0</v>
      </c>
      <c r="AE264" s="1" t="str">
        <f>'Long-form'!BY265</f>
        <v>n/a</v>
      </c>
      <c r="AF264" s="1" t="str">
        <f>'Long-form'!BZ265</f>
        <v>n/a</v>
      </c>
    </row>
    <row r="265" spans="1:32">
      <c r="A265" s="1" t="str">
        <f>'Long-form'!A266</f>
        <v>SLCC263</v>
      </c>
      <c r="B265" s="1" t="str">
        <f>'Long-form'!B266</f>
        <v>Scheffers et al. 2012</v>
      </c>
      <c r="C265" s="1">
        <f>'Long-form'!C266</f>
        <v>8</v>
      </c>
      <c r="D265" s="1" t="str">
        <f>'Long-form'!D266</f>
        <v>Ko Phra Thong</v>
      </c>
      <c r="E265" s="10">
        <f>'Long-form'!E266</f>
        <v>9.1523369999999993</v>
      </c>
      <c r="F265" s="10">
        <f>'Long-form'!F266</f>
        <v>98.286657000000005</v>
      </c>
      <c r="G265" s="1">
        <f>'Long-form'!G266</f>
        <v>3</v>
      </c>
      <c r="H265" s="11">
        <f>'Long-form'!H266</f>
        <v>2324</v>
      </c>
      <c r="I265" s="11">
        <f>'Long-form'!I266</f>
        <v>197</v>
      </c>
      <c r="J265" s="11">
        <f>'Long-form'!J266</f>
        <v>2334</v>
      </c>
      <c r="K265" s="11">
        <f>'Long-form'!K266</f>
        <v>2787</v>
      </c>
      <c r="L265" s="11">
        <f>'Long-form'!L266</f>
        <v>1881</v>
      </c>
      <c r="M265" s="10" t="str">
        <f>'Long-form'!Q266</f>
        <v>n/a</v>
      </c>
      <c r="N265" s="10" t="str">
        <f>'Long-form'!R266</f>
        <v>n/a</v>
      </c>
      <c r="O265" s="10">
        <f>'Long-form'!AL266</f>
        <v>2.2228777893102301</v>
      </c>
      <c r="P265" s="10">
        <f>'Long-form'!AN266</f>
        <v>0.52057660339281486</v>
      </c>
      <c r="Q265" s="10">
        <f>'Long-form'!AO266</f>
        <v>0.52057660339281486</v>
      </c>
      <c r="R265" s="1">
        <f>'Long-form'!BA266</f>
        <v>1</v>
      </c>
      <c r="S265" s="1">
        <f>'Long-form'!BB266</f>
        <v>5</v>
      </c>
      <c r="T265" s="1" t="str">
        <f>'Long-form'!BC266</f>
        <v>terrestrial limiting</v>
      </c>
      <c r="U265" s="1" t="str">
        <f>'Long-form'!BD266</f>
        <v>littoral sand</v>
      </c>
      <c r="V265" s="1" t="str">
        <f>'Long-form'!BE266</f>
        <v>above MTL</v>
      </c>
      <c r="W265" s="10" t="str">
        <f>'Long-form'!BQ266</f>
        <v>n/a</v>
      </c>
      <c r="X265" s="10">
        <f>'Long-form'!BR266</f>
        <v>0.52535702146254792</v>
      </c>
      <c r="Y265" s="10">
        <f>'Long-form'!BS266</f>
        <v>0.52535702146254792</v>
      </c>
      <c r="Z265" s="10" t="str">
        <f>'Long-form'!BT266</f>
        <v>n/a</v>
      </c>
      <c r="AA265" s="10" t="str">
        <f>'Long-form'!BU266</f>
        <v>n/a</v>
      </c>
      <c r="AB265" s="10" t="str">
        <f>'Long-form'!BV266</f>
        <v>n/a</v>
      </c>
      <c r="AC265" s="1" t="str">
        <f>'Long-form'!BW266</f>
        <v>n/a</v>
      </c>
      <c r="AD265" s="1">
        <f>'Long-form'!BX266</f>
        <v>0</v>
      </c>
      <c r="AE265" s="1" t="str">
        <f>'Long-form'!BY266</f>
        <v>n/a</v>
      </c>
      <c r="AF265" s="1" t="str">
        <f>'Long-form'!BZ266</f>
        <v>n/a</v>
      </c>
    </row>
    <row r="266" spans="1:32">
      <c r="A266" s="1" t="str">
        <f>'Long-form'!A267</f>
        <v>SLCC264</v>
      </c>
      <c r="B266" s="1" t="str">
        <f>'Long-form'!B267</f>
        <v>Scheffers et al. 2012</v>
      </c>
      <c r="C266" s="1">
        <f>'Long-form'!C267</f>
        <v>8</v>
      </c>
      <c r="D266" s="1" t="str">
        <f>'Long-form'!D267</f>
        <v>Ko Phra Thong</v>
      </c>
      <c r="E266" s="10">
        <f>'Long-form'!E267</f>
        <v>9.1523369999999993</v>
      </c>
      <c r="F266" s="10">
        <f>'Long-form'!F267</f>
        <v>98.286657000000005</v>
      </c>
      <c r="G266" s="1">
        <f>'Long-form'!G267</f>
        <v>3</v>
      </c>
      <c r="H266" s="11">
        <f>'Long-form'!H267</f>
        <v>4416</v>
      </c>
      <c r="I266" s="11">
        <f>'Long-form'!I267</f>
        <v>421</v>
      </c>
      <c r="J266" s="11">
        <f>'Long-form'!J267</f>
        <v>4936.5</v>
      </c>
      <c r="K266" s="11">
        <f>'Long-form'!K267</f>
        <v>5992</v>
      </c>
      <c r="L266" s="11">
        <f>'Long-form'!L267</f>
        <v>3881</v>
      </c>
      <c r="M266" s="10" t="str">
        <f>'Long-form'!Q267</f>
        <v>n/a</v>
      </c>
      <c r="N266" s="10" t="str">
        <f>'Long-form'!R267</f>
        <v>n/a</v>
      </c>
      <c r="O266" s="10">
        <f>'Long-form'!AL267</f>
        <v>1.64287778931023</v>
      </c>
      <c r="P266" s="10">
        <f>'Long-form'!AN267</f>
        <v>0.52057660339281486</v>
      </c>
      <c r="Q266" s="10">
        <f>'Long-form'!AO267</f>
        <v>0.52057660339281486</v>
      </c>
      <c r="R266" s="1">
        <f>'Long-form'!BA267</f>
        <v>1</v>
      </c>
      <c r="S266" s="1">
        <f>'Long-form'!BB267</f>
        <v>5</v>
      </c>
      <c r="T266" s="1" t="str">
        <f>'Long-form'!BC267</f>
        <v>terrestrial limiting</v>
      </c>
      <c r="U266" s="1" t="str">
        <f>'Long-form'!BD267</f>
        <v>littoral sand</v>
      </c>
      <c r="V266" s="1" t="str">
        <f>'Long-form'!BE267</f>
        <v>above MTL</v>
      </c>
      <c r="W266" s="10" t="str">
        <f>'Long-form'!BQ267</f>
        <v>n/a</v>
      </c>
      <c r="X266" s="10">
        <f>'Long-form'!BR267</f>
        <v>0.52535702146254792</v>
      </c>
      <c r="Y266" s="10">
        <f>'Long-form'!BS267</f>
        <v>0.52535702146254792</v>
      </c>
      <c r="Z266" s="10" t="str">
        <f>'Long-form'!BT267</f>
        <v>n/a</v>
      </c>
      <c r="AA266" s="10" t="str">
        <f>'Long-form'!BU267</f>
        <v>n/a</v>
      </c>
      <c r="AB266" s="10" t="str">
        <f>'Long-form'!BV267</f>
        <v>n/a</v>
      </c>
      <c r="AC266" s="1" t="str">
        <f>'Long-form'!BW267</f>
        <v>n/a</v>
      </c>
      <c r="AD266" s="1">
        <f>'Long-form'!BX267</f>
        <v>0</v>
      </c>
      <c r="AE266" s="1" t="str">
        <f>'Long-form'!BY267</f>
        <v>n/a</v>
      </c>
      <c r="AF266" s="1" t="str">
        <f>'Long-form'!BZ267</f>
        <v>n/a</v>
      </c>
    </row>
    <row r="267" spans="1:32">
      <c r="A267" s="1" t="str">
        <f>'Long-form'!A268</f>
        <v>SLCC265</v>
      </c>
      <c r="B267" s="1" t="str">
        <f>'Long-form'!B268</f>
        <v>Scheffers et al. 2012</v>
      </c>
      <c r="C267" s="1">
        <f>'Long-form'!C268</f>
        <v>8</v>
      </c>
      <c r="D267" s="1" t="str">
        <f>'Long-form'!D268</f>
        <v>Ko Phra Thong</v>
      </c>
      <c r="E267" s="10">
        <f>'Long-form'!E268</f>
        <v>9.1523369999999993</v>
      </c>
      <c r="F267" s="10">
        <f>'Long-form'!F268</f>
        <v>98.286657000000005</v>
      </c>
      <c r="G267" s="1">
        <f>'Long-form'!G268</f>
        <v>3</v>
      </c>
      <c r="H267" s="11">
        <f>'Long-form'!H268</f>
        <v>4252</v>
      </c>
      <c r="I267" s="11">
        <f>'Long-form'!I268</f>
        <v>378</v>
      </c>
      <c r="J267" s="11">
        <f>'Long-form'!J268</f>
        <v>4778</v>
      </c>
      <c r="K267" s="11">
        <f>'Long-form'!K268</f>
        <v>5730</v>
      </c>
      <c r="L267" s="11">
        <f>'Long-form'!L268</f>
        <v>3826</v>
      </c>
      <c r="M267" s="10" t="str">
        <f>'Long-form'!Q268</f>
        <v>n/a</v>
      </c>
      <c r="N267" s="10" t="str">
        <f>'Long-form'!R268</f>
        <v>n/a</v>
      </c>
      <c r="O267" s="10">
        <f>'Long-form'!AL268</f>
        <v>1.85287778931023</v>
      </c>
      <c r="P267" s="10">
        <f>'Long-form'!AN268</f>
        <v>0.52057660339281486</v>
      </c>
      <c r="Q267" s="10">
        <f>'Long-form'!AO268</f>
        <v>0.52057660339281486</v>
      </c>
      <c r="R267" s="1">
        <f>'Long-form'!BA268</f>
        <v>1</v>
      </c>
      <c r="S267" s="1">
        <f>'Long-form'!BB268</f>
        <v>5</v>
      </c>
      <c r="T267" s="1" t="str">
        <f>'Long-form'!BC268</f>
        <v>terrestrial limiting</v>
      </c>
      <c r="U267" s="1" t="str">
        <f>'Long-form'!BD268</f>
        <v>littoral sand</v>
      </c>
      <c r="V267" s="1" t="str">
        <f>'Long-form'!BE268</f>
        <v>above MTL</v>
      </c>
      <c r="W267" s="10" t="str">
        <f>'Long-form'!BQ268</f>
        <v>n/a</v>
      </c>
      <c r="X267" s="10">
        <f>'Long-form'!BR268</f>
        <v>0.52535702146254792</v>
      </c>
      <c r="Y267" s="10">
        <f>'Long-form'!BS268</f>
        <v>0.52535702146254792</v>
      </c>
      <c r="Z267" s="10" t="str">
        <f>'Long-form'!BT268</f>
        <v>n/a</v>
      </c>
      <c r="AA267" s="10" t="str">
        <f>'Long-form'!BU268</f>
        <v>n/a</v>
      </c>
      <c r="AB267" s="10" t="str">
        <f>'Long-form'!BV268</f>
        <v>n/a</v>
      </c>
      <c r="AC267" s="1" t="str">
        <f>'Long-form'!BW268</f>
        <v>n/a</v>
      </c>
      <c r="AD267" s="1">
        <f>'Long-form'!BX268</f>
        <v>0</v>
      </c>
      <c r="AE267" s="1" t="str">
        <f>'Long-form'!BY268</f>
        <v>n/a</v>
      </c>
      <c r="AF267" s="1" t="str">
        <f>'Long-form'!BZ268</f>
        <v>n/a</v>
      </c>
    </row>
    <row r="268" spans="1:32">
      <c r="A268" s="1" t="str">
        <f>'Long-form'!A269</f>
        <v>SLCC266</v>
      </c>
      <c r="B268" s="1" t="str">
        <f>'Long-form'!B269</f>
        <v>Scheffers et al. 2012</v>
      </c>
      <c r="C268" s="1">
        <f>'Long-form'!C269</f>
        <v>8</v>
      </c>
      <c r="D268" s="1" t="str">
        <f>'Long-form'!D269</f>
        <v>Ko Phra Thong</v>
      </c>
      <c r="E268" s="10">
        <f>'Long-form'!E269</f>
        <v>9.1523369999999993</v>
      </c>
      <c r="F268" s="10">
        <f>'Long-form'!F269</f>
        <v>98.286657000000005</v>
      </c>
      <c r="G268" s="1">
        <f>'Long-form'!G269</f>
        <v>3</v>
      </c>
      <c r="H268" s="11">
        <f>'Long-form'!H269</f>
        <v>4516</v>
      </c>
      <c r="I268" s="11">
        <f>'Long-form'!I269</f>
        <v>454</v>
      </c>
      <c r="J268" s="11">
        <f>'Long-form'!J269</f>
        <v>5089</v>
      </c>
      <c r="K268" s="11">
        <f>'Long-form'!K269</f>
        <v>6209</v>
      </c>
      <c r="L268" s="11">
        <f>'Long-form'!L269</f>
        <v>3969</v>
      </c>
      <c r="M268" s="10" t="str">
        <f>'Long-form'!Q269</f>
        <v>n/a</v>
      </c>
      <c r="N268" s="10" t="str">
        <f>'Long-form'!R269</f>
        <v>n/a</v>
      </c>
      <c r="O268" s="10">
        <f>'Long-form'!AL269</f>
        <v>2.4228777893102298</v>
      </c>
      <c r="P268" s="10">
        <f>'Long-form'!AN269</f>
        <v>0.52057660339281486</v>
      </c>
      <c r="Q268" s="10">
        <f>'Long-form'!AO269</f>
        <v>0.52057660339281486</v>
      </c>
      <c r="R268" s="1">
        <f>'Long-form'!BA269</f>
        <v>1</v>
      </c>
      <c r="S268" s="1">
        <f>'Long-form'!BB269</f>
        <v>5</v>
      </c>
      <c r="T268" s="1" t="str">
        <f>'Long-form'!BC269</f>
        <v>terrestrial limiting</v>
      </c>
      <c r="U268" s="1" t="str">
        <f>'Long-form'!BD269</f>
        <v>littoral sand</v>
      </c>
      <c r="V268" s="1" t="str">
        <f>'Long-form'!BE269</f>
        <v>above MTL</v>
      </c>
      <c r="W268" s="10" t="str">
        <f>'Long-form'!BQ269</f>
        <v>n/a</v>
      </c>
      <c r="X268" s="10">
        <f>'Long-form'!BR269</f>
        <v>0.52535702146254792</v>
      </c>
      <c r="Y268" s="10">
        <f>'Long-form'!BS269</f>
        <v>0.52535702146254792</v>
      </c>
      <c r="Z268" s="10" t="str">
        <f>'Long-form'!BT269</f>
        <v>n/a</v>
      </c>
      <c r="AA268" s="10" t="str">
        <f>'Long-form'!BU269</f>
        <v>n/a</v>
      </c>
      <c r="AB268" s="10" t="str">
        <f>'Long-form'!BV269</f>
        <v>n/a</v>
      </c>
      <c r="AC268" s="1" t="str">
        <f>'Long-form'!BW269</f>
        <v>n/a</v>
      </c>
      <c r="AD268" s="1">
        <f>'Long-form'!BX269</f>
        <v>0</v>
      </c>
      <c r="AE268" s="1" t="str">
        <f>'Long-form'!BY269</f>
        <v>n/a</v>
      </c>
      <c r="AF268" s="1" t="str">
        <f>'Long-form'!BZ269</f>
        <v>n/a</v>
      </c>
    </row>
    <row r="269" spans="1:32">
      <c r="A269" s="1" t="str">
        <f>'Long-form'!A270</f>
        <v>SLCC267</v>
      </c>
      <c r="B269" s="1" t="str">
        <f>'Long-form'!B270</f>
        <v>Scheffers et al. 2012</v>
      </c>
      <c r="C269" s="1">
        <f>'Long-form'!C270</f>
        <v>8</v>
      </c>
      <c r="D269" s="1" t="str">
        <f>'Long-form'!D270</f>
        <v>Ko Phra Thong</v>
      </c>
      <c r="E269" s="10">
        <f>'Long-form'!E270</f>
        <v>9.1523369999999993</v>
      </c>
      <c r="F269" s="10">
        <f>'Long-form'!F270</f>
        <v>98.286657000000005</v>
      </c>
      <c r="G269" s="1">
        <f>'Long-form'!G270</f>
        <v>3</v>
      </c>
      <c r="H269" s="11">
        <f>'Long-form'!H270</f>
        <v>3028</v>
      </c>
      <c r="I269" s="11">
        <f>'Long-form'!I270</f>
        <v>351</v>
      </c>
      <c r="J269" s="11">
        <f>'Long-form'!J270</f>
        <v>3217.5</v>
      </c>
      <c r="K269" s="11">
        <f>'Long-form'!K270</f>
        <v>4090</v>
      </c>
      <c r="L269" s="11">
        <f>'Long-form'!L270</f>
        <v>2345</v>
      </c>
      <c r="M269" s="10" t="str">
        <f>'Long-form'!Q270</f>
        <v>n/a</v>
      </c>
      <c r="N269" s="10" t="str">
        <f>'Long-form'!R270</f>
        <v>n/a</v>
      </c>
      <c r="O269" s="10">
        <f>'Long-form'!AL270</f>
        <v>-0.19712221068976998</v>
      </c>
      <c r="P269" s="10">
        <f>'Long-form'!AN270</f>
        <v>0.52057660339281486</v>
      </c>
      <c r="Q269" s="10">
        <f>'Long-form'!AO270</f>
        <v>0.52057660339281486</v>
      </c>
      <c r="R269" s="1">
        <f>'Long-form'!BA270</f>
        <v>1</v>
      </c>
      <c r="S269" s="1">
        <f>'Long-form'!BB270</f>
        <v>5</v>
      </c>
      <c r="T269" s="1" t="str">
        <f>'Long-form'!BC270</f>
        <v>terrestrial limiting</v>
      </c>
      <c r="U269" s="1" t="str">
        <f>'Long-form'!BD270</f>
        <v>littoral sand</v>
      </c>
      <c r="V269" s="1" t="str">
        <f>'Long-form'!BE270</f>
        <v>above MTL</v>
      </c>
      <c r="W269" s="10" t="str">
        <f>'Long-form'!BQ270</f>
        <v>n/a</v>
      </c>
      <c r="X269" s="10">
        <f>'Long-form'!BR270</f>
        <v>0.52535702146254792</v>
      </c>
      <c r="Y269" s="10">
        <f>'Long-form'!BS270</f>
        <v>0.52535702146254792</v>
      </c>
      <c r="Z269" s="10" t="str">
        <f>'Long-form'!BT270</f>
        <v>n/a</v>
      </c>
      <c r="AA269" s="10" t="str">
        <f>'Long-form'!BU270</f>
        <v>n/a</v>
      </c>
      <c r="AB269" s="10" t="str">
        <f>'Long-form'!BV270</f>
        <v>n/a</v>
      </c>
      <c r="AC269" s="1" t="str">
        <f>'Long-form'!BW270</f>
        <v>n/a</v>
      </c>
      <c r="AD269" s="1">
        <f>'Long-form'!BX270</f>
        <v>0</v>
      </c>
      <c r="AE269" s="1" t="str">
        <f>'Long-form'!BY270</f>
        <v>n/a</v>
      </c>
      <c r="AF269" s="1" t="str">
        <f>'Long-form'!BZ270</f>
        <v>n/a</v>
      </c>
    </row>
    <row r="270" spans="1:32">
      <c r="A270" s="1" t="str">
        <f>'Long-form'!A271</f>
        <v>SLCC268</v>
      </c>
      <c r="B270" s="1" t="str">
        <f>'Long-form'!B271</f>
        <v>Scheffers et al. 2012</v>
      </c>
      <c r="C270" s="1">
        <f>'Long-form'!C271</f>
        <v>8</v>
      </c>
      <c r="D270" s="1" t="str">
        <f>'Long-form'!D271</f>
        <v>Ko Phra Thong</v>
      </c>
      <c r="E270" s="10">
        <f>'Long-form'!E271</f>
        <v>9.1523369999999993</v>
      </c>
      <c r="F270" s="10">
        <f>'Long-form'!F271</f>
        <v>98.286657000000005</v>
      </c>
      <c r="G270" s="1">
        <f>'Long-form'!G271</f>
        <v>3</v>
      </c>
      <c r="H270" s="11">
        <f>'Long-form'!H271</f>
        <v>5025</v>
      </c>
      <c r="I270" s="11">
        <f>'Long-form'!I271</f>
        <v>400</v>
      </c>
      <c r="J270" s="11">
        <f>'Long-form'!J271</f>
        <v>5745</v>
      </c>
      <c r="K270" s="11">
        <f>'Long-form'!K271</f>
        <v>6675</v>
      </c>
      <c r="L270" s="11">
        <f>'Long-form'!L271</f>
        <v>4815</v>
      </c>
      <c r="M270" s="10" t="str">
        <f>'Long-form'!Q271</f>
        <v>n/a</v>
      </c>
      <c r="N270" s="10" t="str">
        <f>'Long-form'!R271</f>
        <v>n/a</v>
      </c>
      <c r="O270" s="10">
        <f>'Long-form'!AL271</f>
        <v>2.0928777893102302</v>
      </c>
      <c r="P270" s="10">
        <f>'Long-form'!AN271</f>
        <v>0.52057660339281486</v>
      </c>
      <c r="Q270" s="10">
        <f>'Long-form'!AO271</f>
        <v>0.52057660339281486</v>
      </c>
      <c r="R270" s="1">
        <f>'Long-form'!BA271</f>
        <v>1</v>
      </c>
      <c r="S270" s="1">
        <f>'Long-form'!BB271</f>
        <v>5</v>
      </c>
      <c r="T270" s="1" t="str">
        <f>'Long-form'!BC271</f>
        <v>terrestrial limiting</v>
      </c>
      <c r="U270" s="1" t="str">
        <f>'Long-form'!BD271</f>
        <v>littoral sand</v>
      </c>
      <c r="V270" s="1" t="str">
        <f>'Long-form'!BE271</f>
        <v>above MTL</v>
      </c>
      <c r="W270" s="10" t="str">
        <f>'Long-form'!BQ271</f>
        <v>n/a</v>
      </c>
      <c r="X270" s="10">
        <f>'Long-form'!BR271</f>
        <v>0.52535702146254792</v>
      </c>
      <c r="Y270" s="10">
        <f>'Long-form'!BS271</f>
        <v>0.52535702146254792</v>
      </c>
      <c r="Z270" s="10" t="str">
        <f>'Long-form'!BT271</f>
        <v>n/a</v>
      </c>
      <c r="AA270" s="10" t="str">
        <f>'Long-form'!BU271</f>
        <v>n/a</v>
      </c>
      <c r="AB270" s="10" t="str">
        <f>'Long-form'!BV271</f>
        <v>n/a</v>
      </c>
      <c r="AC270" s="1" t="str">
        <f>'Long-form'!BW271</f>
        <v>n/a</v>
      </c>
      <c r="AD270" s="1">
        <f>'Long-form'!BX271</f>
        <v>0</v>
      </c>
      <c r="AE270" s="1" t="str">
        <f>'Long-form'!BY271</f>
        <v>n/a</v>
      </c>
      <c r="AF270" s="1" t="str">
        <f>'Long-form'!BZ271</f>
        <v>n/a</v>
      </c>
    </row>
    <row r="271" spans="1:32">
      <c r="A271" s="1" t="str">
        <f>'Long-form'!A272</f>
        <v>SLCC269</v>
      </c>
      <c r="B271" s="1" t="str">
        <f>'Long-form'!B272</f>
        <v>Scheffers et al. 2012</v>
      </c>
      <c r="C271" s="1">
        <f>'Long-form'!C272</f>
        <v>8</v>
      </c>
      <c r="D271" s="1" t="str">
        <f>'Long-form'!D272</f>
        <v>Ko Phra Thong</v>
      </c>
      <c r="E271" s="10">
        <f>'Long-form'!E272</f>
        <v>9.1523369999999993</v>
      </c>
      <c r="F271" s="10">
        <f>'Long-form'!F272</f>
        <v>98.286657000000005</v>
      </c>
      <c r="G271" s="1">
        <f>'Long-form'!G272</f>
        <v>3</v>
      </c>
      <c r="H271" s="11">
        <f>'Long-form'!H272</f>
        <v>4645</v>
      </c>
      <c r="I271" s="11">
        <f>'Long-form'!I272</f>
        <v>347</v>
      </c>
      <c r="J271" s="11">
        <f>'Long-form'!J272</f>
        <v>5227.5</v>
      </c>
      <c r="K271" s="11">
        <f>'Long-form'!K272</f>
        <v>6033</v>
      </c>
      <c r="L271" s="11">
        <f>'Long-form'!L272</f>
        <v>4422</v>
      </c>
      <c r="M271" s="10" t="str">
        <f>'Long-form'!Q272</f>
        <v>n/a</v>
      </c>
      <c r="N271" s="10" t="str">
        <f>'Long-form'!R272</f>
        <v>n/a</v>
      </c>
      <c r="O271" s="10">
        <f>'Long-form'!AL272</f>
        <v>2.1328777893102298</v>
      </c>
      <c r="P271" s="10">
        <f>'Long-form'!AN272</f>
        <v>0.52057660339281486</v>
      </c>
      <c r="Q271" s="10">
        <f>'Long-form'!AO272</f>
        <v>0.52057660339281486</v>
      </c>
      <c r="R271" s="1">
        <f>'Long-form'!BA272</f>
        <v>1</v>
      </c>
      <c r="S271" s="1">
        <f>'Long-form'!BB272</f>
        <v>5</v>
      </c>
      <c r="T271" s="1" t="str">
        <f>'Long-form'!BC272</f>
        <v>terrestrial limiting</v>
      </c>
      <c r="U271" s="1" t="str">
        <f>'Long-form'!BD272</f>
        <v>littoral sand</v>
      </c>
      <c r="V271" s="1" t="str">
        <f>'Long-form'!BE272</f>
        <v>above MTL</v>
      </c>
      <c r="W271" s="10" t="str">
        <f>'Long-form'!BQ272</f>
        <v>n/a</v>
      </c>
      <c r="X271" s="10">
        <f>'Long-form'!BR272</f>
        <v>0.52535702146254792</v>
      </c>
      <c r="Y271" s="10">
        <f>'Long-form'!BS272</f>
        <v>0.52535702146254792</v>
      </c>
      <c r="Z271" s="10" t="str">
        <f>'Long-form'!BT272</f>
        <v>n/a</v>
      </c>
      <c r="AA271" s="10" t="str">
        <f>'Long-form'!BU272</f>
        <v>n/a</v>
      </c>
      <c r="AB271" s="10" t="str">
        <f>'Long-form'!BV272</f>
        <v>n/a</v>
      </c>
      <c r="AC271" s="1" t="str">
        <f>'Long-form'!BW272</f>
        <v>n/a</v>
      </c>
      <c r="AD271" s="1">
        <f>'Long-form'!BX272</f>
        <v>0</v>
      </c>
      <c r="AE271" s="1" t="str">
        <f>'Long-form'!BY272</f>
        <v>n/a</v>
      </c>
      <c r="AF271" s="1" t="str">
        <f>'Long-form'!BZ272</f>
        <v>n/a</v>
      </c>
    </row>
    <row r="272" spans="1:32">
      <c r="A272" s="1" t="str">
        <f>'Long-form'!A273</f>
        <v>SLCC270</v>
      </c>
      <c r="B272" s="1" t="str">
        <f>'Long-form'!B273</f>
        <v>Scheffers et al. 2012</v>
      </c>
      <c r="C272" s="1">
        <f>'Long-form'!C273</f>
        <v>8</v>
      </c>
      <c r="D272" s="1" t="str">
        <f>'Long-form'!D273</f>
        <v>Ko Phra Thong</v>
      </c>
      <c r="E272" s="10">
        <f>'Long-form'!E273</f>
        <v>9.1523369999999993</v>
      </c>
      <c r="F272" s="10">
        <f>'Long-form'!F273</f>
        <v>98.286657000000005</v>
      </c>
      <c r="G272" s="1">
        <f>'Long-form'!G273</f>
        <v>3</v>
      </c>
      <c r="H272" s="11">
        <f>'Long-form'!H273</f>
        <v>5310</v>
      </c>
      <c r="I272" s="11">
        <f>'Long-form'!I273</f>
        <v>520</v>
      </c>
      <c r="J272" s="11">
        <f>'Long-form'!J273</f>
        <v>6056.5</v>
      </c>
      <c r="K272" s="11">
        <f>'Long-form'!K273</f>
        <v>7264</v>
      </c>
      <c r="L272" s="11">
        <f>'Long-form'!L273</f>
        <v>4849</v>
      </c>
      <c r="M272" s="10" t="str">
        <f>'Long-form'!Q273</f>
        <v>n/a</v>
      </c>
      <c r="N272" s="10" t="str">
        <f>'Long-form'!R273</f>
        <v>n/a</v>
      </c>
      <c r="O272" s="10">
        <f>'Long-form'!AL273</f>
        <v>2.4628777893102298</v>
      </c>
      <c r="P272" s="10">
        <f>'Long-form'!AN273</f>
        <v>0.52057660339281486</v>
      </c>
      <c r="Q272" s="10">
        <f>'Long-form'!AO273</f>
        <v>0.52057660339281486</v>
      </c>
      <c r="R272" s="1">
        <f>'Long-form'!BA273</f>
        <v>1</v>
      </c>
      <c r="S272" s="1">
        <f>'Long-form'!BB273</f>
        <v>5</v>
      </c>
      <c r="T272" s="1" t="str">
        <f>'Long-form'!BC273</f>
        <v>terrestrial limiting</v>
      </c>
      <c r="U272" s="1" t="str">
        <f>'Long-form'!BD273</f>
        <v>littoral sand</v>
      </c>
      <c r="V272" s="1" t="str">
        <f>'Long-form'!BE273</f>
        <v>above MTL</v>
      </c>
      <c r="W272" s="10" t="str">
        <f>'Long-form'!BQ273</f>
        <v>n/a</v>
      </c>
      <c r="X272" s="10">
        <f>'Long-form'!BR273</f>
        <v>0.52535702146254792</v>
      </c>
      <c r="Y272" s="10">
        <f>'Long-form'!BS273</f>
        <v>0.52535702146254792</v>
      </c>
      <c r="Z272" s="10" t="str">
        <f>'Long-form'!BT273</f>
        <v>n/a</v>
      </c>
      <c r="AA272" s="10" t="str">
        <f>'Long-form'!BU273</f>
        <v>n/a</v>
      </c>
      <c r="AB272" s="10" t="str">
        <f>'Long-form'!BV273</f>
        <v>n/a</v>
      </c>
      <c r="AC272" s="1" t="str">
        <f>'Long-form'!BW273</f>
        <v>n/a</v>
      </c>
      <c r="AD272" s="1">
        <f>'Long-form'!BX273</f>
        <v>0</v>
      </c>
      <c r="AE272" s="1" t="str">
        <f>'Long-form'!BY273</f>
        <v>n/a</v>
      </c>
      <c r="AF272" s="1" t="str">
        <f>'Long-form'!BZ273</f>
        <v>n/a</v>
      </c>
    </row>
    <row r="273" spans="1:32">
      <c r="A273" s="1" t="str">
        <f>'Long-form'!A274</f>
        <v>SLCC271</v>
      </c>
      <c r="B273" s="1" t="str">
        <f>'Long-form'!B274</f>
        <v>Scheffers et al. 2012</v>
      </c>
      <c r="C273" s="1">
        <f>'Long-form'!C274</f>
        <v>8</v>
      </c>
      <c r="D273" s="1" t="str">
        <f>'Long-form'!D274</f>
        <v>Ko Phra Thong</v>
      </c>
      <c r="E273" s="10">
        <f>'Long-form'!E274</f>
        <v>9.1523369999999993</v>
      </c>
      <c r="F273" s="10">
        <f>'Long-form'!F274</f>
        <v>98.286657000000005</v>
      </c>
      <c r="G273" s="1">
        <f>'Long-form'!G274</f>
        <v>3</v>
      </c>
      <c r="H273" s="11">
        <f>'Long-form'!H274</f>
        <v>5394</v>
      </c>
      <c r="I273" s="11">
        <f>'Long-form'!I274</f>
        <v>535</v>
      </c>
      <c r="J273" s="11">
        <f>'Long-form'!J274</f>
        <v>6136.5</v>
      </c>
      <c r="K273" s="11">
        <f>'Long-form'!K274</f>
        <v>7326</v>
      </c>
      <c r="L273" s="11">
        <f>'Long-form'!L274</f>
        <v>4947</v>
      </c>
      <c r="M273" s="10" t="str">
        <f>'Long-form'!Q274</f>
        <v>n/a</v>
      </c>
      <c r="N273" s="10" t="str">
        <f>'Long-form'!R274</f>
        <v>n/a</v>
      </c>
      <c r="O273" s="10">
        <f>'Long-form'!AL274</f>
        <v>2.6328777893102298</v>
      </c>
      <c r="P273" s="10">
        <f>'Long-form'!AN274</f>
        <v>0.52057660339281486</v>
      </c>
      <c r="Q273" s="10">
        <f>'Long-form'!AO274</f>
        <v>0.52057660339281486</v>
      </c>
      <c r="R273" s="1">
        <f>'Long-form'!BA274</f>
        <v>1</v>
      </c>
      <c r="S273" s="1">
        <f>'Long-form'!BB274</f>
        <v>5</v>
      </c>
      <c r="T273" s="1" t="str">
        <f>'Long-form'!BC274</f>
        <v>terrestrial limiting</v>
      </c>
      <c r="U273" s="1" t="str">
        <f>'Long-form'!BD274</f>
        <v>littoral sand</v>
      </c>
      <c r="V273" s="1" t="str">
        <f>'Long-form'!BE274</f>
        <v>above MTL</v>
      </c>
      <c r="W273" s="10" t="str">
        <f>'Long-form'!BQ274</f>
        <v>n/a</v>
      </c>
      <c r="X273" s="10">
        <f>'Long-form'!BR274</f>
        <v>0.52535702146254792</v>
      </c>
      <c r="Y273" s="10">
        <f>'Long-form'!BS274</f>
        <v>0.52535702146254792</v>
      </c>
      <c r="Z273" s="10" t="str">
        <f>'Long-form'!BT274</f>
        <v>n/a</v>
      </c>
      <c r="AA273" s="10" t="str">
        <f>'Long-form'!BU274</f>
        <v>n/a</v>
      </c>
      <c r="AB273" s="10" t="str">
        <f>'Long-form'!BV274</f>
        <v>n/a</v>
      </c>
      <c r="AC273" s="1" t="str">
        <f>'Long-form'!BW274</f>
        <v>n/a</v>
      </c>
      <c r="AD273" s="1">
        <f>'Long-form'!BX274</f>
        <v>0</v>
      </c>
      <c r="AE273" s="1" t="str">
        <f>'Long-form'!BY274</f>
        <v>n/a</v>
      </c>
      <c r="AF273" s="1" t="str">
        <f>'Long-form'!BZ274</f>
        <v>n/a</v>
      </c>
    </row>
    <row r="274" spans="1:32">
      <c r="A274" s="1" t="str">
        <f>'Long-form'!A275</f>
        <v>SLCC272</v>
      </c>
      <c r="B274" s="1" t="str">
        <f>'Long-form'!B275</f>
        <v>Scheffers et al. 2012</v>
      </c>
      <c r="C274" s="1">
        <f>'Long-form'!C275</f>
        <v>8</v>
      </c>
      <c r="D274" s="1" t="str">
        <f>'Long-form'!D275</f>
        <v>Ko Phra Thong</v>
      </c>
      <c r="E274" s="10">
        <f>'Long-form'!E275</f>
        <v>9.1523369999999993</v>
      </c>
      <c r="F274" s="10">
        <f>'Long-form'!F275</f>
        <v>98.286657000000005</v>
      </c>
      <c r="G274" s="1">
        <f>'Long-form'!G275</f>
        <v>3</v>
      </c>
      <c r="H274" s="11">
        <f>'Long-form'!H275</f>
        <v>126301</v>
      </c>
      <c r="I274" s="11">
        <f>'Long-form'!I275</f>
        <v>14398</v>
      </c>
      <c r="J274" s="11" t="str">
        <f>'Long-form'!J275</f>
        <v>too old</v>
      </c>
      <c r="K274" s="11" t="str">
        <f>'Long-form'!K275</f>
        <v>too old</v>
      </c>
      <c r="L274" s="11" t="str">
        <f>'Long-form'!L275</f>
        <v>too old</v>
      </c>
      <c r="M274" s="10" t="str">
        <f>'Long-form'!Q275</f>
        <v>n/a</v>
      </c>
      <c r="N274" s="10" t="str">
        <f>'Long-form'!R275</f>
        <v>n/a</v>
      </c>
      <c r="O274" s="10">
        <f>'Long-form'!AL275</f>
        <v>2.35287778931023</v>
      </c>
      <c r="P274" s="10">
        <f>'Long-form'!AN275</f>
        <v>0.52057660339281486</v>
      </c>
      <c r="Q274" s="10">
        <f>'Long-form'!AO275</f>
        <v>0.52057660339281486</v>
      </c>
      <c r="R274" s="1">
        <f>'Long-form'!BA275</f>
        <v>1</v>
      </c>
      <c r="S274" s="1">
        <f>'Long-form'!BB275</f>
        <v>5</v>
      </c>
      <c r="T274" s="1" t="str">
        <f>'Long-form'!BC275</f>
        <v>terrestrial limiting</v>
      </c>
      <c r="U274" s="1" t="str">
        <f>'Long-form'!BD275</f>
        <v>littoral sand</v>
      </c>
      <c r="V274" s="1" t="str">
        <f>'Long-form'!BE275</f>
        <v>above MTL</v>
      </c>
      <c r="W274" s="10" t="str">
        <f>'Long-form'!BQ275</f>
        <v>n/a</v>
      </c>
      <c r="X274" s="10">
        <f>'Long-form'!BR275</f>
        <v>0.52535702146254792</v>
      </c>
      <c r="Y274" s="10">
        <f>'Long-form'!BS275</f>
        <v>0.52535702146254792</v>
      </c>
      <c r="Z274" s="10" t="str">
        <f>'Long-form'!BT275</f>
        <v>n/a</v>
      </c>
      <c r="AA274" s="10" t="str">
        <f>'Long-form'!BU275</f>
        <v>n/a</v>
      </c>
      <c r="AB274" s="10" t="str">
        <f>'Long-form'!BV275</f>
        <v>n/a</v>
      </c>
      <c r="AC274" s="1" t="str">
        <f>'Long-form'!BW275</f>
        <v>n/a</v>
      </c>
      <c r="AD274" s="1">
        <f>'Long-form'!BX275</f>
        <v>1</v>
      </c>
      <c r="AE274" s="1" t="str">
        <f>'Long-form'!BY275</f>
        <v>too old</v>
      </c>
      <c r="AF274" s="1" t="str">
        <f>'Long-form'!BZ275</f>
        <v>n/a</v>
      </c>
    </row>
    <row r="275" spans="1:32">
      <c r="A275" s="1" t="str">
        <f>'Long-form'!A276</f>
        <v>SLCC273</v>
      </c>
      <c r="B275" s="1" t="str">
        <f>'Long-form'!B276</f>
        <v>Scheffers et al. 2012</v>
      </c>
      <c r="C275" s="1">
        <f>'Long-form'!C276</f>
        <v>8</v>
      </c>
      <c r="D275" s="1" t="str">
        <f>'Long-form'!D276</f>
        <v>Ko Phra Thong</v>
      </c>
      <c r="E275" s="10">
        <f>'Long-form'!E276</f>
        <v>9.1523369999999993</v>
      </c>
      <c r="F275" s="10">
        <f>'Long-form'!F276</f>
        <v>98.286657000000005</v>
      </c>
      <c r="G275" s="1">
        <f>'Long-form'!G276</f>
        <v>3</v>
      </c>
      <c r="H275" s="11">
        <f>'Long-form'!H276</f>
        <v>104587</v>
      </c>
      <c r="I275" s="11">
        <f>'Long-form'!I276</f>
        <v>10565</v>
      </c>
      <c r="J275" s="11" t="str">
        <f>'Long-form'!J276</f>
        <v>too old</v>
      </c>
      <c r="K275" s="11" t="str">
        <f>'Long-form'!K276</f>
        <v>too old</v>
      </c>
      <c r="L275" s="11" t="str">
        <f>'Long-form'!L276</f>
        <v>too old</v>
      </c>
      <c r="M275" s="10" t="str">
        <f>'Long-form'!Q276</f>
        <v>n/a</v>
      </c>
      <c r="N275" s="10" t="str">
        <f>'Long-form'!R276</f>
        <v>n/a</v>
      </c>
      <c r="O275" s="10">
        <f>'Long-form'!AL276</f>
        <v>2.5728777893102301</v>
      </c>
      <c r="P275" s="10">
        <f>'Long-form'!AN276</f>
        <v>0.52057660339281486</v>
      </c>
      <c r="Q275" s="10">
        <f>'Long-form'!AO276</f>
        <v>0.52057660339281486</v>
      </c>
      <c r="R275" s="1">
        <f>'Long-form'!BA276</f>
        <v>1</v>
      </c>
      <c r="S275" s="1">
        <f>'Long-form'!BB276</f>
        <v>5</v>
      </c>
      <c r="T275" s="1" t="str">
        <f>'Long-form'!BC276</f>
        <v>terrestrial limiting</v>
      </c>
      <c r="U275" s="1" t="str">
        <f>'Long-form'!BD276</f>
        <v>littoral sand</v>
      </c>
      <c r="V275" s="1" t="str">
        <f>'Long-form'!BE276</f>
        <v>above MTL</v>
      </c>
      <c r="W275" s="10" t="str">
        <f>'Long-form'!BQ276</f>
        <v>n/a</v>
      </c>
      <c r="X275" s="10">
        <f>'Long-form'!BR276</f>
        <v>0.52535702146254792</v>
      </c>
      <c r="Y275" s="10">
        <f>'Long-form'!BS276</f>
        <v>0.52535702146254792</v>
      </c>
      <c r="Z275" s="10" t="str">
        <f>'Long-form'!BT276</f>
        <v>n/a</v>
      </c>
      <c r="AA275" s="10" t="str">
        <f>'Long-form'!BU276</f>
        <v>n/a</v>
      </c>
      <c r="AB275" s="10" t="str">
        <f>'Long-form'!BV276</f>
        <v>n/a</v>
      </c>
      <c r="AC275" s="1" t="str">
        <f>'Long-form'!BW276</f>
        <v>n/a</v>
      </c>
      <c r="AD275" s="1">
        <f>'Long-form'!BX276</f>
        <v>1</v>
      </c>
      <c r="AE275" s="1" t="str">
        <f>'Long-form'!BY276</f>
        <v>too old</v>
      </c>
      <c r="AF275" s="1" t="str">
        <f>'Long-form'!BZ276</f>
        <v>n/a</v>
      </c>
    </row>
    <row r="276" spans="1:32">
      <c r="A276" s="1" t="str">
        <f>'Long-form'!A277</f>
        <v>SLCC274</v>
      </c>
      <c r="B276" s="1" t="str">
        <f>'Long-form'!B277</f>
        <v>Scheffers et al. 2012</v>
      </c>
      <c r="C276" s="1">
        <f>'Long-form'!C277</f>
        <v>8</v>
      </c>
      <c r="D276" s="1" t="str">
        <f>'Long-form'!D277</f>
        <v>Ko Phra Thong</v>
      </c>
      <c r="E276" s="10">
        <f>'Long-form'!E277</f>
        <v>9.1523369999999993</v>
      </c>
      <c r="F276" s="10">
        <f>'Long-form'!F277</f>
        <v>98.286657000000005</v>
      </c>
      <c r="G276" s="1">
        <f>'Long-form'!G277</f>
        <v>3</v>
      </c>
      <c r="H276" s="11">
        <f>'Long-form'!H277</f>
        <v>106950</v>
      </c>
      <c r="I276" s="11">
        <f>'Long-form'!I277</f>
        <v>8318</v>
      </c>
      <c r="J276" s="11" t="str">
        <f>'Long-form'!J277</f>
        <v>too old</v>
      </c>
      <c r="K276" s="11" t="str">
        <f>'Long-form'!K277</f>
        <v>too old</v>
      </c>
      <c r="L276" s="11" t="str">
        <f>'Long-form'!L277</f>
        <v>too old</v>
      </c>
      <c r="M276" s="10" t="str">
        <f>'Long-form'!Q277</f>
        <v>n/a</v>
      </c>
      <c r="N276" s="10" t="str">
        <f>'Long-form'!R277</f>
        <v>n/a</v>
      </c>
      <c r="O276" s="10">
        <f>'Long-form'!AL277</f>
        <v>3.0028777893102299</v>
      </c>
      <c r="P276" s="10">
        <f>'Long-form'!AN277</f>
        <v>0.52057660339281486</v>
      </c>
      <c r="Q276" s="10">
        <f>'Long-form'!AO277</f>
        <v>0.52057660339281486</v>
      </c>
      <c r="R276" s="1">
        <f>'Long-form'!BA277</f>
        <v>1</v>
      </c>
      <c r="S276" s="1">
        <f>'Long-form'!BB277</f>
        <v>5</v>
      </c>
      <c r="T276" s="1" t="str">
        <f>'Long-form'!BC277</f>
        <v>terrestrial limiting</v>
      </c>
      <c r="U276" s="1" t="str">
        <f>'Long-form'!BD277</f>
        <v>littoral sand</v>
      </c>
      <c r="V276" s="1" t="str">
        <f>'Long-form'!BE277</f>
        <v>above MTL</v>
      </c>
      <c r="W276" s="10" t="str">
        <f>'Long-form'!BQ277</f>
        <v>n/a</v>
      </c>
      <c r="X276" s="10">
        <f>'Long-form'!BR277</f>
        <v>0.52535702146254792</v>
      </c>
      <c r="Y276" s="10">
        <f>'Long-form'!BS277</f>
        <v>0.52535702146254792</v>
      </c>
      <c r="Z276" s="10" t="str">
        <f>'Long-form'!BT277</f>
        <v>n/a</v>
      </c>
      <c r="AA276" s="10" t="str">
        <f>'Long-form'!BU277</f>
        <v>n/a</v>
      </c>
      <c r="AB276" s="10" t="str">
        <f>'Long-form'!BV277</f>
        <v>n/a</v>
      </c>
      <c r="AC276" s="1" t="str">
        <f>'Long-form'!BW277</f>
        <v>n/a</v>
      </c>
      <c r="AD276" s="1">
        <f>'Long-form'!BX277</f>
        <v>1</v>
      </c>
      <c r="AE276" s="1" t="str">
        <f>'Long-form'!BY277</f>
        <v>too old</v>
      </c>
      <c r="AF276" s="1" t="str">
        <f>'Long-form'!BZ277</f>
        <v>n/a</v>
      </c>
    </row>
    <row r="277" spans="1:32">
      <c r="A277" s="1" t="str">
        <f>'Long-form'!A278</f>
        <v>SLCC275</v>
      </c>
      <c r="B277" s="1" t="str">
        <f>'Long-form'!B278</f>
        <v>Scheffers et al. 2012</v>
      </c>
      <c r="C277" s="1">
        <f>'Long-form'!C278</f>
        <v>8</v>
      </c>
      <c r="D277" s="1" t="str">
        <f>'Long-form'!D278</f>
        <v>swale; Ko Phra Thong</v>
      </c>
      <c r="E277" s="10">
        <f>'Long-form'!E278</f>
        <v>9.1523369999999993</v>
      </c>
      <c r="F277" s="10">
        <f>'Long-form'!F278</f>
        <v>98.286657000000005</v>
      </c>
      <c r="G277" s="1">
        <f>'Long-form'!G278</f>
        <v>1</v>
      </c>
      <c r="H277" s="11">
        <f>'Long-form'!H278</f>
        <v>3040</v>
      </c>
      <c r="I277" s="11">
        <f>'Long-form'!I278</f>
        <v>25</v>
      </c>
      <c r="J277" s="11">
        <f>'Long-form'!J278</f>
        <v>3221</v>
      </c>
      <c r="K277" s="11">
        <f>'Long-form'!K278</f>
        <v>3273</v>
      </c>
      <c r="L277" s="11">
        <f>'Long-form'!L278</f>
        <v>3169</v>
      </c>
      <c r="M277" s="10" t="str">
        <f>'Long-form'!Q278</f>
        <v>n/a</v>
      </c>
      <c r="N277" s="10" t="str">
        <f>'Long-form'!R278</f>
        <v>n/a</v>
      </c>
      <c r="O277" s="10">
        <f>'Long-form'!AL278</f>
        <v>-0.19712221068976998</v>
      </c>
      <c r="P277" s="10">
        <f>'Long-form'!AN278</f>
        <v>0.52057660339281486</v>
      </c>
      <c r="Q277" s="10">
        <f>'Long-form'!AO278</f>
        <v>0.52057660339281486</v>
      </c>
      <c r="R277" s="1">
        <f>'Long-form'!BA278</f>
        <v>1</v>
      </c>
      <c r="S277" s="1">
        <f>'Long-form'!BB278</f>
        <v>5</v>
      </c>
      <c r="T277" s="1" t="str">
        <f>'Long-form'!BC278</f>
        <v>terrestrial limiting</v>
      </c>
      <c r="U277" s="1" t="str">
        <f>'Long-form'!BD278</f>
        <v>wood on a swale</v>
      </c>
      <c r="V277" s="1" t="str">
        <f>'Long-form'!BE278</f>
        <v>above MTL</v>
      </c>
      <c r="W277" s="10" t="str">
        <f>'Long-form'!BQ278</f>
        <v>n/a</v>
      </c>
      <c r="X277" s="10">
        <f>'Long-form'!BR278</f>
        <v>0.52535702146254792</v>
      </c>
      <c r="Y277" s="10">
        <f>'Long-form'!BS278</f>
        <v>0.52535702146254792</v>
      </c>
      <c r="Z277" s="10" t="str">
        <f>'Long-form'!BT278</f>
        <v>n/a</v>
      </c>
      <c r="AA277" s="10" t="str">
        <f>'Long-form'!BU278</f>
        <v>n/a</v>
      </c>
      <c r="AB277" s="10" t="str">
        <f>'Long-form'!BV278</f>
        <v>n/a</v>
      </c>
      <c r="AC277" s="1" t="str">
        <f>'Long-form'!BW278</f>
        <v>n/a</v>
      </c>
      <c r="AD277" s="1">
        <f>'Long-form'!BX278</f>
        <v>0</v>
      </c>
      <c r="AE277" s="1" t="str">
        <f>'Long-form'!BY278</f>
        <v>n/a</v>
      </c>
      <c r="AF277" s="1" t="str">
        <f>'Long-form'!BZ278</f>
        <v>table 2) radiocarbon ages</v>
      </c>
    </row>
    <row r="278" spans="1:32">
      <c r="A278" s="1" t="str">
        <f>'Long-form'!A279</f>
        <v>SLCC276</v>
      </c>
      <c r="B278" s="1" t="str">
        <f>'Long-form'!B279</f>
        <v>Scheffers et al. 2012</v>
      </c>
      <c r="C278" s="1">
        <f>'Long-form'!C279</f>
        <v>8</v>
      </c>
      <c r="D278" s="1" t="str">
        <f>'Long-form'!D279</f>
        <v>swale; Ko Phra Thong</v>
      </c>
      <c r="E278" s="10">
        <f>'Long-form'!E279</f>
        <v>9.1523369999999993</v>
      </c>
      <c r="F278" s="10">
        <f>'Long-form'!F279</f>
        <v>98.286657000000005</v>
      </c>
      <c r="G278" s="1">
        <f>'Long-form'!G279</f>
        <v>1</v>
      </c>
      <c r="H278" s="11">
        <f>'Long-form'!H279</f>
        <v>2760</v>
      </c>
      <c r="I278" s="11">
        <f>'Long-form'!I279</f>
        <v>20</v>
      </c>
      <c r="J278" s="11">
        <f>'Long-form'!J279</f>
        <v>2837</v>
      </c>
      <c r="K278" s="11">
        <f>'Long-form'!K279</f>
        <v>2888</v>
      </c>
      <c r="L278" s="11">
        <f>'Long-form'!L279</f>
        <v>2786</v>
      </c>
      <c r="M278" s="10" t="str">
        <f>'Long-form'!Q279</f>
        <v>n/a</v>
      </c>
      <c r="N278" s="10" t="str">
        <f>'Long-form'!R279</f>
        <v>n/a</v>
      </c>
      <c r="O278" s="10">
        <f>'Long-form'!AL279</f>
        <v>0.20712221068976999</v>
      </c>
      <c r="P278" s="10">
        <f>'Long-form'!AN279</f>
        <v>0.52057660339281486</v>
      </c>
      <c r="Q278" s="10">
        <f>'Long-form'!AO279</f>
        <v>0.52057660339281486</v>
      </c>
      <c r="R278" s="1">
        <f>'Long-form'!BA279</f>
        <v>1</v>
      </c>
      <c r="S278" s="1">
        <f>'Long-form'!BB279</f>
        <v>5</v>
      </c>
      <c r="T278" s="1" t="str">
        <f>'Long-form'!BC279</f>
        <v>terrestrial limiting</v>
      </c>
      <c r="U278" s="1" t="str">
        <f>'Long-form'!BD279</f>
        <v>plant fragment on a swale</v>
      </c>
      <c r="V278" s="1" t="str">
        <f>'Long-form'!BE279</f>
        <v>above MTL</v>
      </c>
      <c r="W278" s="10" t="str">
        <f>'Long-form'!BQ279</f>
        <v>n/a</v>
      </c>
      <c r="X278" s="10">
        <f>'Long-form'!BR279</f>
        <v>0.52535702146254792</v>
      </c>
      <c r="Y278" s="10">
        <f>'Long-form'!BS279</f>
        <v>0.52535702146254792</v>
      </c>
      <c r="Z278" s="10" t="str">
        <f>'Long-form'!BT279</f>
        <v>n/a</v>
      </c>
      <c r="AA278" s="10" t="str">
        <f>'Long-form'!BU279</f>
        <v>n/a</v>
      </c>
      <c r="AB278" s="10" t="str">
        <f>'Long-form'!BV279</f>
        <v>n/a</v>
      </c>
      <c r="AC278" s="1" t="str">
        <f>'Long-form'!BW279</f>
        <v>n/a</v>
      </c>
      <c r="AD278" s="1">
        <f>'Long-form'!BX279</f>
        <v>0</v>
      </c>
      <c r="AE278" s="1" t="str">
        <f>'Long-form'!BY279</f>
        <v>n/a</v>
      </c>
      <c r="AF278" s="1" t="str">
        <f>'Long-form'!BZ279</f>
        <v>n/a</v>
      </c>
    </row>
    <row r="279" spans="1:32">
      <c r="A279" s="1" t="str">
        <f>'Long-form'!A280</f>
        <v>SLCC277</v>
      </c>
      <c r="B279" s="1" t="str">
        <f>'Long-form'!B280</f>
        <v>Scheffers et al. 2012</v>
      </c>
      <c r="C279" s="1">
        <f>'Long-form'!C280</f>
        <v>8</v>
      </c>
      <c r="D279" s="1" t="str">
        <f>'Long-form'!D280</f>
        <v>swale; Ko Phra Thong</v>
      </c>
      <c r="E279" s="10">
        <f>'Long-form'!E280</f>
        <v>9.1523369999999993</v>
      </c>
      <c r="F279" s="10">
        <f>'Long-form'!F280</f>
        <v>98.286657000000005</v>
      </c>
      <c r="G279" s="1">
        <f>'Long-form'!G280</f>
        <v>1</v>
      </c>
      <c r="H279" s="11">
        <f>'Long-form'!H280</f>
        <v>3080</v>
      </c>
      <c r="I279" s="11">
        <f>'Long-form'!I280</f>
        <v>30</v>
      </c>
      <c r="J279" s="11">
        <f>'Long-form'!J280</f>
        <v>3289.5</v>
      </c>
      <c r="K279" s="11">
        <f>'Long-form'!K280</f>
        <v>3366</v>
      </c>
      <c r="L279" s="11">
        <f>'Long-form'!L280</f>
        <v>3213</v>
      </c>
      <c r="M279" s="10" t="str">
        <f>'Long-form'!Q280</f>
        <v>n/a</v>
      </c>
      <c r="N279" s="10" t="str">
        <f>'Long-form'!R280</f>
        <v>n/a</v>
      </c>
      <c r="O279" s="10">
        <f>'Long-form'!AL280</f>
        <v>0.69712221068976987</v>
      </c>
      <c r="P279" s="10">
        <f>'Long-form'!AN280</f>
        <v>0.52057660339281486</v>
      </c>
      <c r="Q279" s="10">
        <f>'Long-form'!AO280</f>
        <v>0.52057660339281486</v>
      </c>
      <c r="R279" s="1">
        <f>'Long-form'!BA280</f>
        <v>1</v>
      </c>
      <c r="S279" s="1">
        <f>'Long-form'!BB280</f>
        <v>5</v>
      </c>
      <c r="T279" s="1" t="str">
        <f>'Long-form'!BC280</f>
        <v>terrestrial limiting</v>
      </c>
      <c r="U279" s="1" t="str">
        <f>'Long-form'!BD280</f>
        <v>wood on a swale</v>
      </c>
      <c r="V279" s="1" t="str">
        <f>'Long-form'!BE280</f>
        <v>above MTL</v>
      </c>
      <c r="W279" s="10" t="str">
        <f>'Long-form'!BQ280</f>
        <v>n/a</v>
      </c>
      <c r="X279" s="10">
        <f>'Long-form'!BR280</f>
        <v>0.52535702146254792</v>
      </c>
      <c r="Y279" s="10">
        <f>'Long-form'!BS280</f>
        <v>0.52535702146254792</v>
      </c>
      <c r="Z279" s="10" t="str">
        <f>'Long-form'!BT280</f>
        <v>n/a</v>
      </c>
      <c r="AA279" s="10" t="str">
        <f>'Long-form'!BU280</f>
        <v>n/a</v>
      </c>
      <c r="AB279" s="10" t="str">
        <f>'Long-form'!BV280</f>
        <v>n/a</v>
      </c>
      <c r="AC279" s="1" t="str">
        <f>'Long-form'!BW280</f>
        <v>n/a</v>
      </c>
      <c r="AD279" s="1">
        <f>'Long-form'!BX280</f>
        <v>0</v>
      </c>
      <c r="AE279" s="1" t="str">
        <f>'Long-form'!BY280</f>
        <v>n/a</v>
      </c>
      <c r="AF279" s="1" t="str">
        <f>'Long-form'!BZ280</f>
        <v>n/a</v>
      </c>
    </row>
    <row r="280" spans="1:32">
      <c r="A280" s="1" t="str">
        <f>'Long-form'!A281</f>
        <v>SLCC278</v>
      </c>
      <c r="B280" s="1" t="str">
        <f>'Long-form'!B281</f>
        <v>Hori et al. 2004</v>
      </c>
      <c r="C280" s="1">
        <f>'Long-form'!C281</f>
        <v>8</v>
      </c>
      <c r="D280" s="1" t="str">
        <f>'Long-form'!D281</f>
        <v>Song Hong Red River delta</v>
      </c>
      <c r="E280" s="10">
        <f>'Long-form'!E281</f>
        <v>20.684722000000001</v>
      </c>
      <c r="F280" s="10">
        <f>'Long-form'!F281</f>
        <v>105.903611</v>
      </c>
      <c r="G280" s="1">
        <f>'Long-form'!G281</f>
        <v>1</v>
      </c>
      <c r="H280" s="11">
        <f>'Long-form'!H281</f>
        <v>5200</v>
      </c>
      <c r="I280" s="11">
        <f>'Long-form'!I281</f>
        <v>40</v>
      </c>
      <c r="J280" s="11">
        <f>'Long-form'!J281</f>
        <v>5959</v>
      </c>
      <c r="K280" s="11">
        <f>'Long-form'!K281</f>
        <v>6021</v>
      </c>
      <c r="L280" s="11">
        <f>'Long-form'!L281</f>
        <v>5897</v>
      </c>
      <c r="M280" s="10">
        <f>'Long-form'!Q281</f>
        <v>0.75</v>
      </c>
      <c r="N280" s="10">
        <f>'Long-form'!R281</f>
        <v>28.65</v>
      </c>
      <c r="O280" s="10">
        <f>'Long-form'!AL281</f>
        <v>0.75</v>
      </c>
      <c r="P280" s="10">
        <f>'Long-form'!AN281</f>
        <v>0.53169540152233774</v>
      </c>
      <c r="Q280" s="10">
        <f>'Long-form'!AO281</f>
        <v>0.53169540152233774</v>
      </c>
      <c r="R280" s="1">
        <f>'Long-form'!BA281</f>
        <v>0</v>
      </c>
      <c r="S280" s="1">
        <f>'Long-form'!BB281</f>
        <v>5</v>
      </c>
      <c r="T280" s="1" t="str">
        <f>'Long-form'!BC281</f>
        <v>Mangrove salt marsh</v>
      </c>
      <c r="U280" s="1" t="str">
        <f>'Long-form'!BD281</f>
        <v>organic material, interepreted as salt-marsh environment</v>
      </c>
      <c r="V280" s="1" t="str">
        <f>'Long-form'!BE281</f>
        <v>above MTL</v>
      </c>
      <c r="W280" s="10">
        <f>'Long-form'!BQ281</f>
        <v>-0.11702435</v>
      </c>
      <c r="X280" s="10">
        <f>'Long-form'!BR281</f>
        <v>1.050011882751763</v>
      </c>
      <c r="Y280" s="10">
        <f>'Long-form'!BS281</f>
        <v>1.050011882751763</v>
      </c>
      <c r="Z280" s="10" t="str">
        <f>'Long-form'!BT281</f>
        <v>n/a</v>
      </c>
      <c r="AA280" s="10" t="str">
        <f>'Long-form'!BU281</f>
        <v>n/a</v>
      </c>
      <c r="AB280" s="10" t="str">
        <f>'Long-form'!BV281</f>
        <v>n/a</v>
      </c>
      <c r="AC280" s="1" t="str">
        <f>'Long-form'!BW281</f>
        <v>n/a</v>
      </c>
      <c r="AD280" s="1">
        <f>'Long-form'!BX281</f>
        <v>0</v>
      </c>
      <c r="AE280" s="1" t="str">
        <f>'Long-form'!BY281</f>
        <v>n/a</v>
      </c>
      <c r="AF280" s="1" t="str">
        <f>'Long-form'!BZ281</f>
        <v>n/a</v>
      </c>
    </row>
    <row r="281" spans="1:32">
      <c r="A281" s="1" t="str">
        <f>'Long-form'!A282</f>
        <v>SLCC279</v>
      </c>
      <c r="B281" s="1" t="str">
        <f>'Long-form'!B282</f>
        <v>Hori et al. 2004</v>
      </c>
      <c r="C281" s="1">
        <f>'Long-form'!C282</f>
        <v>8</v>
      </c>
      <c r="D281" s="1" t="str">
        <f>'Long-form'!D282</f>
        <v>Song Hong Red River delta</v>
      </c>
      <c r="E281" s="10">
        <f>'Long-form'!E282</f>
        <v>20.684722000000001</v>
      </c>
      <c r="F281" s="10">
        <f>'Long-form'!F282</f>
        <v>105.903611</v>
      </c>
      <c r="G281" s="1">
        <f>'Long-form'!G282</f>
        <v>1</v>
      </c>
      <c r="H281" s="11">
        <f>'Long-form'!H282</f>
        <v>6320</v>
      </c>
      <c r="I281" s="11">
        <f>'Long-form'!I282</f>
        <v>40</v>
      </c>
      <c r="J281" s="11">
        <f>'Long-form'!J282</f>
        <v>7244</v>
      </c>
      <c r="K281" s="11">
        <f>'Long-form'!K282</f>
        <v>7324</v>
      </c>
      <c r="L281" s="11">
        <f>'Long-form'!L282</f>
        <v>7164</v>
      </c>
      <c r="M281" s="10">
        <f>'Long-form'!Q282</f>
        <v>2.13</v>
      </c>
      <c r="N281" s="10">
        <f>'Long-form'!R282</f>
        <v>27.27</v>
      </c>
      <c r="O281" s="10">
        <f>'Long-form'!AL282</f>
        <v>-2.13</v>
      </c>
      <c r="P281" s="10">
        <f>'Long-form'!AN282</f>
        <v>0.53169540152233774</v>
      </c>
      <c r="Q281" s="10">
        <f>'Long-form'!AO282</f>
        <v>0.53169540152233774</v>
      </c>
      <c r="R281" s="1">
        <f>'Long-form'!BA282</f>
        <v>-1</v>
      </c>
      <c r="S281" s="1">
        <f>'Long-form'!BB282</f>
        <v>5</v>
      </c>
      <c r="T281" s="1" t="str">
        <f>'Long-form'!BC282</f>
        <v>marine limiting</v>
      </c>
      <c r="U281" s="1" t="str">
        <f>'Long-form'!BD282</f>
        <v>organic material, marine shells and organic-rich layers</v>
      </c>
      <c r="V281" s="1" t="str">
        <f>'Long-form'!BE282</f>
        <v>below MTL</v>
      </c>
      <c r="W281" s="10" t="str">
        <f>'Long-form'!BQ282</f>
        <v>n/a</v>
      </c>
      <c r="X281" s="10">
        <f>'Long-form'!BR282</f>
        <v>0.53637673327615543</v>
      </c>
      <c r="Y281" s="10">
        <f>'Long-form'!BS282</f>
        <v>0.53637673327615543</v>
      </c>
      <c r="Z281" s="10" t="str">
        <f>'Long-form'!BT282</f>
        <v>n/a</v>
      </c>
      <c r="AA281" s="10" t="str">
        <f>'Long-form'!BU282</f>
        <v>n/a</v>
      </c>
      <c r="AB281" s="10" t="str">
        <f>'Long-form'!BV282</f>
        <v>n/a</v>
      </c>
      <c r="AC281" s="1" t="str">
        <f>'Long-form'!BW282</f>
        <v>n/a</v>
      </c>
      <c r="AD281" s="1">
        <f>'Long-form'!BX282</f>
        <v>0</v>
      </c>
      <c r="AE281" s="1" t="str">
        <f>'Long-form'!BY282</f>
        <v>n/a</v>
      </c>
      <c r="AF281" s="1" t="str">
        <f>'Long-form'!BZ282</f>
        <v>n/a</v>
      </c>
    </row>
    <row r="282" spans="1:32">
      <c r="A282" s="1" t="str">
        <f>'Long-form'!A283</f>
        <v>SLCC280</v>
      </c>
      <c r="B282" s="1" t="str">
        <f>'Long-form'!B283</f>
        <v>Hori et al. 2004</v>
      </c>
      <c r="C282" s="1">
        <f>'Long-form'!C283</f>
        <v>8</v>
      </c>
      <c r="D282" s="1" t="str">
        <f>'Long-form'!D283</f>
        <v>Song Hong Red River delta</v>
      </c>
      <c r="E282" s="10">
        <f>'Long-form'!E283</f>
        <v>20.684722000000001</v>
      </c>
      <c r="F282" s="10">
        <f>'Long-form'!F283</f>
        <v>105.903611</v>
      </c>
      <c r="G282" s="1">
        <f>'Long-form'!G283</f>
        <v>1</v>
      </c>
      <c r="H282" s="11">
        <f>'Long-form'!H283</f>
        <v>7660</v>
      </c>
      <c r="I282" s="11">
        <f>'Long-form'!I283</f>
        <v>40</v>
      </c>
      <c r="J282" s="11">
        <f>'Long-form'!J283</f>
        <v>8146</v>
      </c>
      <c r="K282" s="11">
        <f>'Long-form'!K283</f>
        <v>8272</v>
      </c>
      <c r="L282" s="11">
        <f>'Long-form'!L283</f>
        <v>8020</v>
      </c>
      <c r="M282" s="10">
        <f>'Long-form'!Q283</f>
        <v>8.6300000000000008</v>
      </c>
      <c r="N282" s="10">
        <f>'Long-form'!R283</f>
        <v>20.77</v>
      </c>
      <c r="O282" s="10">
        <f>'Long-form'!AL283</f>
        <v>-8.6300000000000008</v>
      </c>
      <c r="P282" s="10">
        <f>'Long-form'!AN283</f>
        <v>0.53169540152233774</v>
      </c>
      <c r="Q282" s="10">
        <f>'Long-form'!AO283</f>
        <v>0.53169540152233774</v>
      </c>
      <c r="R282" s="1">
        <f>'Long-form'!BA283</f>
        <v>-1</v>
      </c>
      <c r="S282" s="1">
        <f>'Long-form'!BB283</f>
        <v>5</v>
      </c>
      <c r="T282" s="1" t="str">
        <f>'Long-form'!BC283</f>
        <v>marine limiting</v>
      </c>
      <c r="U282" s="1" t="str">
        <f>'Long-form'!BD283</f>
        <v>Molluscan shell - Potamocorbula laevis and organic-rich layers</v>
      </c>
      <c r="V282" s="1" t="str">
        <f>'Long-form'!BE283</f>
        <v>below MTL</v>
      </c>
      <c r="W282" s="10" t="str">
        <f>'Long-form'!BQ283</f>
        <v>n/a</v>
      </c>
      <c r="X282" s="10">
        <f>'Long-form'!BR283</f>
        <v>0.53637673327615543</v>
      </c>
      <c r="Y282" s="10">
        <f>'Long-form'!BS283</f>
        <v>0.53637673327615543</v>
      </c>
      <c r="Z282" s="10" t="str">
        <f>'Long-form'!BT283</f>
        <v>n/a</v>
      </c>
      <c r="AA282" s="10" t="str">
        <f>'Long-form'!BU283</f>
        <v>n/a</v>
      </c>
      <c r="AB282" s="10" t="str">
        <f>'Long-form'!BV283</f>
        <v>n/a</v>
      </c>
      <c r="AC282" s="1" t="str">
        <f>'Long-form'!BW283</f>
        <v>n/a</v>
      </c>
      <c r="AD282" s="1">
        <f>'Long-form'!BX283</f>
        <v>0</v>
      </c>
      <c r="AE282" s="1" t="str">
        <f>'Long-form'!BY283</f>
        <v>n/a</v>
      </c>
      <c r="AF282" s="1" t="str">
        <f>'Long-form'!BZ283</f>
        <v>n/a</v>
      </c>
    </row>
    <row r="283" spans="1:32">
      <c r="A283" s="1" t="str">
        <f>'Long-form'!A284</f>
        <v>SLCC281</v>
      </c>
      <c r="B283" s="1" t="str">
        <f>'Long-form'!B284</f>
        <v>Hori et al. 2004</v>
      </c>
      <c r="C283" s="1">
        <f>'Long-form'!C284</f>
        <v>8</v>
      </c>
      <c r="D283" s="1" t="str">
        <f>'Long-form'!D284</f>
        <v>Song Hong Red River delta</v>
      </c>
      <c r="E283" s="10">
        <f>'Long-form'!E284</f>
        <v>20.684722000000001</v>
      </c>
      <c r="F283" s="10">
        <f>'Long-form'!F284</f>
        <v>105.903611</v>
      </c>
      <c r="G283" s="1">
        <f>'Long-form'!G284</f>
        <v>1</v>
      </c>
      <c r="H283" s="11">
        <f>'Long-form'!H284</f>
        <v>8170</v>
      </c>
      <c r="I283" s="11">
        <f>'Long-form'!I284</f>
        <v>40</v>
      </c>
      <c r="J283" s="11">
        <f>'Long-form'!J284</f>
        <v>8719.5</v>
      </c>
      <c r="K283" s="11">
        <f>'Long-form'!K284</f>
        <v>8886</v>
      </c>
      <c r="L283" s="11">
        <f>'Long-form'!L284</f>
        <v>8553</v>
      </c>
      <c r="M283" s="10">
        <f>'Long-form'!Q284</f>
        <v>9.6999999999999993</v>
      </c>
      <c r="N283" s="10">
        <f>'Long-form'!R284</f>
        <v>19.7</v>
      </c>
      <c r="O283" s="10">
        <f>'Long-form'!AL284</f>
        <v>-9.6999999999999993</v>
      </c>
      <c r="P283" s="10">
        <f>'Long-form'!AN284</f>
        <v>0.53169540152233774</v>
      </c>
      <c r="Q283" s="10">
        <f>'Long-form'!AO284</f>
        <v>0.53169540152233774</v>
      </c>
      <c r="R283" s="1">
        <f>'Long-form'!BA284</f>
        <v>-1</v>
      </c>
      <c r="S283" s="1">
        <f>'Long-form'!BB284</f>
        <v>5</v>
      </c>
      <c r="T283" s="1" t="str">
        <f>'Long-form'!BC284</f>
        <v>marine limiting</v>
      </c>
      <c r="U283" s="1" t="str">
        <f>'Long-form'!BD284</f>
        <v>Molluscan shell - Corbicula fluminea and organic-rich layers</v>
      </c>
      <c r="V283" s="1" t="str">
        <f>'Long-form'!BE284</f>
        <v>below MTL</v>
      </c>
      <c r="W283" s="10" t="str">
        <f>'Long-form'!BQ284</f>
        <v>n/a</v>
      </c>
      <c r="X283" s="10">
        <f>'Long-form'!BR284</f>
        <v>0.53637673327615543</v>
      </c>
      <c r="Y283" s="10">
        <f>'Long-form'!BS284</f>
        <v>0.53637673327615543</v>
      </c>
      <c r="Z283" s="10" t="str">
        <f>'Long-form'!BT284</f>
        <v>n/a</v>
      </c>
      <c r="AA283" s="10" t="str">
        <f>'Long-form'!BU284</f>
        <v>n/a</v>
      </c>
      <c r="AB283" s="10" t="str">
        <f>'Long-form'!BV284</f>
        <v>n/a</v>
      </c>
      <c r="AC283" s="1" t="str">
        <f>'Long-form'!BW284</f>
        <v>n/a</v>
      </c>
      <c r="AD283" s="1">
        <f>'Long-form'!BX284</f>
        <v>0</v>
      </c>
      <c r="AE283" s="1" t="str">
        <f>'Long-form'!BY284</f>
        <v>n/a</v>
      </c>
      <c r="AF283" s="1" t="str">
        <f>'Long-form'!BZ284</f>
        <v>n/a</v>
      </c>
    </row>
    <row r="284" spans="1:32">
      <c r="A284" s="1" t="str">
        <f>'Long-form'!A285</f>
        <v>SLCC282</v>
      </c>
      <c r="B284" s="1" t="str">
        <f>'Long-form'!B285</f>
        <v>Hori et al. 2004</v>
      </c>
      <c r="C284" s="1">
        <f>'Long-form'!C285</f>
        <v>8</v>
      </c>
      <c r="D284" s="1" t="str">
        <f>'Long-form'!D285</f>
        <v>Song Hong Red River delta</v>
      </c>
      <c r="E284" s="10">
        <f>'Long-form'!E285</f>
        <v>20.684722000000001</v>
      </c>
      <c r="F284" s="10">
        <f>'Long-form'!F285</f>
        <v>105.903611</v>
      </c>
      <c r="G284" s="1">
        <f>'Long-form'!G285</f>
        <v>1</v>
      </c>
      <c r="H284" s="11">
        <f>'Long-form'!H285</f>
        <v>7240</v>
      </c>
      <c r="I284" s="11">
        <f>'Long-form'!I285</f>
        <v>40</v>
      </c>
      <c r="J284" s="11">
        <f>'Long-form'!J285</f>
        <v>8070</v>
      </c>
      <c r="K284" s="11">
        <f>'Long-form'!K285</f>
        <v>8162</v>
      </c>
      <c r="L284" s="11">
        <f>'Long-form'!L285</f>
        <v>7978</v>
      </c>
      <c r="M284" s="10">
        <f>'Long-form'!Q285</f>
        <v>11.33</v>
      </c>
      <c r="N284" s="10">
        <f>'Long-form'!R285</f>
        <v>18.07</v>
      </c>
      <c r="O284" s="10">
        <f>'Long-form'!AL285</f>
        <v>-11.33</v>
      </c>
      <c r="P284" s="10">
        <f>'Long-form'!AN285</f>
        <v>0.53169540152233774</v>
      </c>
      <c r="Q284" s="10">
        <f>'Long-form'!AO285</f>
        <v>0.53169540152233774</v>
      </c>
      <c r="R284" s="1">
        <f>'Long-form'!BA285</f>
        <v>-1</v>
      </c>
      <c r="S284" s="1">
        <f>'Long-form'!BB285</f>
        <v>5</v>
      </c>
      <c r="T284" s="1" t="str">
        <f>'Long-form'!BC285</f>
        <v>marine limiting</v>
      </c>
      <c r="U284" s="1" t="str">
        <f>'Long-form'!BD285</f>
        <v>organci material, marine shells and organic-rich layers</v>
      </c>
      <c r="V284" s="1" t="str">
        <f>'Long-form'!BE285</f>
        <v>below MTL</v>
      </c>
      <c r="W284" s="10" t="str">
        <f>'Long-form'!BQ285</f>
        <v>n/a</v>
      </c>
      <c r="X284" s="10">
        <f>'Long-form'!BR285</f>
        <v>0.53637673327615543</v>
      </c>
      <c r="Y284" s="10">
        <f>'Long-form'!BS285</f>
        <v>0.53637673327615543</v>
      </c>
      <c r="Z284" s="10" t="str">
        <f>'Long-form'!BT285</f>
        <v>n/a</v>
      </c>
      <c r="AA284" s="10" t="str">
        <f>'Long-form'!BU285</f>
        <v>n/a</v>
      </c>
      <c r="AB284" s="10" t="str">
        <f>'Long-form'!BV285</f>
        <v>n/a</v>
      </c>
      <c r="AC284" s="1" t="str">
        <f>'Long-form'!BW285</f>
        <v>n/a</v>
      </c>
      <c r="AD284" s="1">
        <f>'Long-form'!BX285</f>
        <v>0</v>
      </c>
      <c r="AE284" s="1" t="str">
        <f>'Long-form'!BY285</f>
        <v>n/a</v>
      </c>
      <c r="AF284" s="1" t="str">
        <f>'Long-form'!BZ285</f>
        <v>n/a</v>
      </c>
    </row>
    <row r="285" spans="1:32">
      <c r="A285" s="1" t="str">
        <f>'Long-form'!A286</f>
        <v>SLCC283</v>
      </c>
      <c r="B285" s="1" t="str">
        <f>'Long-form'!B286</f>
        <v>Hori et al. 2004</v>
      </c>
      <c r="C285" s="1">
        <f>'Long-form'!C286</f>
        <v>8</v>
      </c>
      <c r="D285" s="1" t="str">
        <f>'Long-form'!D286</f>
        <v>Song Hong Red River delta</v>
      </c>
      <c r="E285" s="10">
        <f>'Long-form'!E286</f>
        <v>20.684722000000001</v>
      </c>
      <c r="F285" s="10">
        <f>'Long-form'!F286</f>
        <v>105.903611</v>
      </c>
      <c r="G285" s="1">
        <f>'Long-form'!G286</f>
        <v>1</v>
      </c>
      <c r="H285" s="11">
        <f>'Long-form'!H286</f>
        <v>7280</v>
      </c>
      <c r="I285" s="11">
        <f>'Long-form'!I286</f>
        <v>40</v>
      </c>
      <c r="J285" s="11">
        <f>'Long-form'!J286</f>
        <v>8093.5</v>
      </c>
      <c r="K285" s="11">
        <f>'Long-form'!K286</f>
        <v>8174</v>
      </c>
      <c r="L285" s="11">
        <f>'Long-form'!L286</f>
        <v>8013</v>
      </c>
      <c r="M285" s="10">
        <f>'Long-form'!Q286</f>
        <v>14.6</v>
      </c>
      <c r="N285" s="10">
        <f>'Long-form'!R286</f>
        <v>14.8</v>
      </c>
      <c r="O285" s="10">
        <f>'Long-form'!AL286</f>
        <v>-14.6</v>
      </c>
      <c r="P285" s="10">
        <f>'Long-form'!AN286</f>
        <v>0.53169540152233774</v>
      </c>
      <c r="Q285" s="10">
        <f>'Long-form'!AO286</f>
        <v>0.53169540152233774</v>
      </c>
      <c r="R285" s="1">
        <f>'Long-form'!BA286</f>
        <v>-1</v>
      </c>
      <c r="S285" s="1">
        <f>'Long-form'!BB286</f>
        <v>5</v>
      </c>
      <c r="T285" s="1" t="str">
        <f>'Long-form'!BC286</f>
        <v>marine limiting</v>
      </c>
      <c r="U285" s="1" t="str">
        <f>'Long-form'!BD286</f>
        <v>organci material, marine shells and organic-rich layers</v>
      </c>
      <c r="V285" s="1" t="str">
        <f>'Long-form'!BE286</f>
        <v>below MTL</v>
      </c>
      <c r="W285" s="10" t="str">
        <f>'Long-form'!BQ286</f>
        <v>n/a</v>
      </c>
      <c r="X285" s="10">
        <f>'Long-form'!BR286</f>
        <v>0.53637673327615543</v>
      </c>
      <c r="Y285" s="10">
        <f>'Long-form'!BS286</f>
        <v>0.53637673327615543</v>
      </c>
      <c r="Z285" s="10" t="str">
        <f>'Long-form'!BT286</f>
        <v>n/a</v>
      </c>
      <c r="AA285" s="10" t="str">
        <f>'Long-form'!BU286</f>
        <v>n/a</v>
      </c>
      <c r="AB285" s="10" t="str">
        <f>'Long-form'!BV286</f>
        <v>n/a</v>
      </c>
      <c r="AC285" s="1" t="str">
        <f>'Long-form'!BW286</f>
        <v>n/a</v>
      </c>
      <c r="AD285" s="1">
        <f>'Long-form'!BX286</f>
        <v>0</v>
      </c>
      <c r="AE285" s="1" t="str">
        <f>'Long-form'!BY286</f>
        <v>n/a</v>
      </c>
      <c r="AF285" s="1" t="str">
        <f>'Long-form'!BZ286</f>
        <v>n/a</v>
      </c>
    </row>
    <row r="286" spans="1:32">
      <c r="A286" s="1" t="str">
        <f>'Long-form'!A287</f>
        <v>SLCC284</v>
      </c>
      <c r="B286" s="1" t="str">
        <f>'Long-form'!B287</f>
        <v>Hori et al. 2004</v>
      </c>
      <c r="C286" s="1">
        <f>'Long-form'!C287</f>
        <v>8</v>
      </c>
      <c r="D286" s="1" t="str">
        <f>'Long-form'!D287</f>
        <v>Song Hong Red River delta</v>
      </c>
      <c r="E286" s="10">
        <f>'Long-form'!E287</f>
        <v>20.684722000000001</v>
      </c>
      <c r="F286" s="10">
        <f>'Long-form'!F287</f>
        <v>105.903611</v>
      </c>
      <c r="G286" s="1">
        <f>'Long-form'!G287</f>
        <v>1</v>
      </c>
      <c r="H286" s="11">
        <f>'Long-form'!H287</f>
        <v>8220</v>
      </c>
      <c r="I286" s="11">
        <f>'Long-form'!I287</f>
        <v>40</v>
      </c>
      <c r="J286" s="11">
        <f>'Long-form'!J287</f>
        <v>9165</v>
      </c>
      <c r="K286" s="11">
        <f>'Long-form'!K287</f>
        <v>9302</v>
      </c>
      <c r="L286" s="11">
        <f>'Long-form'!L287</f>
        <v>9028</v>
      </c>
      <c r="M286" s="10">
        <f>'Long-form'!Q287</f>
        <v>20.9</v>
      </c>
      <c r="N286" s="10">
        <f>'Long-form'!R287</f>
        <v>8.5</v>
      </c>
      <c r="O286" s="10">
        <f>'Long-form'!AL287</f>
        <v>-20.9</v>
      </c>
      <c r="P286" s="10">
        <f>'Long-form'!AN287</f>
        <v>0.53169540152233774</v>
      </c>
      <c r="Q286" s="10">
        <f>'Long-form'!AO287</f>
        <v>0.53169540152233774</v>
      </c>
      <c r="R286" s="1">
        <f>'Long-form'!BA287</f>
        <v>1</v>
      </c>
      <c r="S286" s="1">
        <f>'Long-form'!BB287</f>
        <v>5</v>
      </c>
      <c r="T286" s="1" t="str">
        <f>'Long-form'!BC287</f>
        <v>terrestrial limiting</v>
      </c>
      <c r="U286" s="1" t="str">
        <f>'Long-form'!BD287</f>
        <v>organic material, terrestrial limiting, with possible lower limit towards HAT</v>
      </c>
      <c r="V286" s="1" t="str">
        <f>'Long-form'!BE287</f>
        <v>above MTL</v>
      </c>
      <c r="W286" s="10" t="str">
        <f>'Long-form'!BQ287</f>
        <v>n/a</v>
      </c>
      <c r="X286" s="10">
        <f>'Long-form'!BR287</f>
        <v>0.53637673327615543</v>
      </c>
      <c r="Y286" s="10">
        <f>'Long-form'!BS287</f>
        <v>0.53637673327615543</v>
      </c>
      <c r="Z286" s="10" t="str">
        <f>'Long-form'!BT287</f>
        <v>n/a</v>
      </c>
      <c r="AA286" s="10" t="str">
        <f>'Long-form'!BU287</f>
        <v>n/a</v>
      </c>
      <c r="AB286" s="10" t="str">
        <f>'Long-form'!BV287</f>
        <v>n/a</v>
      </c>
      <c r="AC286" s="1" t="str">
        <f>'Long-form'!BW287</f>
        <v>n/a</v>
      </c>
      <c r="AD286" s="1">
        <f>'Long-form'!BX287</f>
        <v>0</v>
      </c>
      <c r="AE286" s="1" t="str">
        <f>'Long-form'!BY287</f>
        <v>n/a</v>
      </c>
      <c r="AF286" s="1" t="str">
        <f>'Long-form'!BZ287</f>
        <v>n/a</v>
      </c>
    </row>
    <row r="287" spans="1:32">
      <c r="A287" s="1" t="str">
        <f>'Long-form'!A288</f>
        <v>SLCC285</v>
      </c>
      <c r="B287" s="1" t="str">
        <f>'Long-form'!B288</f>
        <v>Hori et al. 2004</v>
      </c>
      <c r="C287" s="1">
        <f>'Long-form'!C288</f>
        <v>8</v>
      </c>
      <c r="D287" s="1" t="str">
        <f>'Long-form'!D288</f>
        <v>Song Hong Red River delta</v>
      </c>
      <c r="E287" s="10">
        <f>'Long-form'!E288</f>
        <v>20.684722000000001</v>
      </c>
      <c r="F287" s="10">
        <f>'Long-form'!F288</f>
        <v>105.903611</v>
      </c>
      <c r="G287" s="1">
        <f>'Long-form'!G288</f>
        <v>1</v>
      </c>
      <c r="H287" s="11">
        <f>'Long-form'!H288</f>
        <v>8220</v>
      </c>
      <c r="I287" s="11">
        <f>'Long-form'!I288</f>
        <v>50</v>
      </c>
      <c r="J287" s="11">
        <f>'Long-form'!J288</f>
        <v>9167.5</v>
      </c>
      <c r="K287" s="11">
        <f>'Long-form'!K288</f>
        <v>9310</v>
      </c>
      <c r="L287" s="11">
        <f>'Long-form'!L288</f>
        <v>9025</v>
      </c>
      <c r="M287" s="10">
        <f>'Long-form'!Q288</f>
        <v>22.73</v>
      </c>
      <c r="N287" s="10">
        <f>'Long-form'!R288</f>
        <v>6.67</v>
      </c>
      <c r="O287" s="10">
        <f>'Long-form'!AL288</f>
        <v>-22.73</v>
      </c>
      <c r="P287" s="10">
        <f>'Long-form'!AN288</f>
        <v>0.53169540152233774</v>
      </c>
      <c r="Q287" s="10">
        <f>'Long-form'!AO288</f>
        <v>0.53169540152233774</v>
      </c>
      <c r="R287" s="1">
        <f>'Long-form'!BA288</f>
        <v>1</v>
      </c>
      <c r="S287" s="1">
        <f>'Long-form'!BB288</f>
        <v>5</v>
      </c>
      <c r="T287" s="1" t="str">
        <f>'Long-form'!BC288</f>
        <v>terrestrial limiting</v>
      </c>
      <c r="U287" s="1" t="str">
        <f>'Long-form'!BD288</f>
        <v>organic material, terrestrial limiting, with possible lower limit towards HAT</v>
      </c>
      <c r="V287" s="1" t="str">
        <f>'Long-form'!BE288</f>
        <v>above MTL</v>
      </c>
      <c r="W287" s="10" t="str">
        <f>'Long-form'!BQ288</f>
        <v>n/a</v>
      </c>
      <c r="X287" s="10">
        <f>'Long-form'!BR288</f>
        <v>0.53637673327615543</v>
      </c>
      <c r="Y287" s="10">
        <f>'Long-form'!BS288</f>
        <v>0.53637673327615543</v>
      </c>
      <c r="Z287" s="10" t="str">
        <f>'Long-form'!BT288</f>
        <v>n/a</v>
      </c>
      <c r="AA287" s="10" t="str">
        <f>'Long-form'!BU288</f>
        <v>n/a</v>
      </c>
      <c r="AB287" s="10" t="str">
        <f>'Long-form'!BV288</f>
        <v>n/a</v>
      </c>
      <c r="AC287" s="1" t="str">
        <f>'Long-form'!BW288</f>
        <v>n/a</v>
      </c>
      <c r="AD287" s="1">
        <f>'Long-form'!BX288</f>
        <v>0</v>
      </c>
      <c r="AE287" s="1" t="str">
        <f>'Long-form'!BY288</f>
        <v>n/a</v>
      </c>
      <c r="AF287" s="1" t="str">
        <f>'Long-form'!BZ288</f>
        <v>n/a</v>
      </c>
    </row>
    <row r="288" spans="1:32">
      <c r="A288" s="1" t="str">
        <f>'Long-form'!A289</f>
        <v>SLCC286</v>
      </c>
      <c r="B288" s="1" t="str">
        <f>'Long-form'!B289</f>
        <v>Hori et al. 2004</v>
      </c>
      <c r="C288" s="1">
        <f>'Long-form'!C289</f>
        <v>8</v>
      </c>
      <c r="D288" s="1" t="str">
        <f>'Long-form'!D289</f>
        <v>Song Hong Red River delta</v>
      </c>
      <c r="E288" s="10">
        <f>'Long-form'!E289</f>
        <v>20.684722000000001</v>
      </c>
      <c r="F288" s="10">
        <f>'Long-form'!F289</f>
        <v>105.903611</v>
      </c>
      <c r="G288" s="1">
        <f>'Long-form'!G289</f>
        <v>1</v>
      </c>
      <c r="H288" s="11">
        <f>'Long-form'!H289</f>
        <v>8390</v>
      </c>
      <c r="I288" s="11">
        <f>'Long-form'!I289</f>
        <v>40</v>
      </c>
      <c r="J288" s="11">
        <f>'Long-form'!J289</f>
        <v>9396.5</v>
      </c>
      <c r="K288" s="11">
        <f>'Long-form'!K289</f>
        <v>9490</v>
      </c>
      <c r="L288" s="11">
        <f>'Long-form'!L289</f>
        <v>9303</v>
      </c>
      <c r="M288" s="10">
        <f>'Long-form'!Q289</f>
        <v>24.05</v>
      </c>
      <c r="N288" s="10">
        <f>'Long-form'!R289</f>
        <v>5.35</v>
      </c>
      <c r="O288" s="10">
        <f>'Long-form'!AL289</f>
        <v>-24.05</v>
      </c>
      <c r="P288" s="10">
        <f>'Long-form'!AN289</f>
        <v>0.53169540152233774</v>
      </c>
      <c r="Q288" s="10">
        <f>'Long-form'!AO289</f>
        <v>0.53169540152233774</v>
      </c>
      <c r="R288" s="1">
        <f>'Long-form'!BA289</f>
        <v>1</v>
      </c>
      <c r="S288" s="1">
        <f>'Long-form'!BB289</f>
        <v>5</v>
      </c>
      <c r="T288" s="1" t="str">
        <f>'Long-form'!BC289</f>
        <v>terrestrial limiting</v>
      </c>
      <c r="U288" s="1" t="str">
        <f>'Long-form'!BD289</f>
        <v>organic material, terrestrial limiting, with possible lower limit towards HAT</v>
      </c>
      <c r="V288" s="1" t="str">
        <f>'Long-form'!BE289</f>
        <v>above MTL</v>
      </c>
      <c r="W288" s="10" t="str">
        <f>'Long-form'!BQ289</f>
        <v>n/a</v>
      </c>
      <c r="X288" s="10">
        <f>'Long-form'!BR289</f>
        <v>0.53637673327615543</v>
      </c>
      <c r="Y288" s="10">
        <f>'Long-form'!BS289</f>
        <v>0.53637673327615543</v>
      </c>
      <c r="Z288" s="10" t="str">
        <f>'Long-form'!BT289</f>
        <v>n/a</v>
      </c>
      <c r="AA288" s="10" t="str">
        <f>'Long-form'!BU289</f>
        <v>n/a</v>
      </c>
      <c r="AB288" s="10" t="str">
        <f>'Long-form'!BV289</f>
        <v>n/a</v>
      </c>
      <c r="AC288" s="1" t="str">
        <f>'Long-form'!BW289</f>
        <v>n/a</v>
      </c>
      <c r="AD288" s="1">
        <f>'Long-form'!BX289</f>
        <v>0</v>
      </c>
      <c r="AE288" s="1" t="str">
        <f>'Long-form'!BY289</f>
        <v>n/a</v>
      </c>
      <c r="AF288" s="1" t="str">
        <f>'Long-form'!BZ289</f>
        <v>n/a</v>
      </c>
    </row>
    <row r="289" spans="1:32">
      <c r="A289" s="1" t="str">
        <f>'Long-form'!A290</f>
        <v>SLCC287</v>
      </c>
      <c r="B289" s="1" t="str">
        <f>'Long-form'!B290</f>
        <v>Hori et al. 2004</v>
      </c>
      <c r="C289" s="1">
        <f>'Long-form'!C290</f>
        <v>8</v>
      </c>
      <c r="D289" s="1" t="str">
        <f>'Long-form'!D290</f>
        <v>Song Hong Red River delta</v>
      </c>
      <c r="E289" s="10">
        <f>'Long-form'!E290</f>
        <v>20.684722000000001</v>
      </c>
      <c r="F289" s="10">
        <f>'Long-form'!F290</f>
        <v>105.903611</v>
      </c>
      <c r="G289" s="1">
        <f>'Long-form'!G290</f>
        <v>1</v>
      </c>
      <c r="H289" s="11">
        <f>'Long-form'!H290</f>
        <v>8490</v>
      </c>
      <c r="I289" s="11">
        <f>'Long-form'!I290</f>
        <v>40</v>
      </c>
      <c r="J289" s="11">
        <f>'Long-form'!J290</f>
        <v>9497</v>
      </c>
      <c r="K289" s="11">
        <f>'Long-form'!K290</f>
        <v>9539</v>
      </c>
      <c r="L289" s="11">
        <f>'Long-form'!L290</f>
        <v>9455</v>
      </c>
      <c r="M289" s="10">
        <f>'Long-form'!Q290</f>
        <v>24.96</v>
      </c>
      <c r="N289" s="10">
        <f>'Long-form'!R290</f>
        <v>4.4400000000000004</v>
      </c>
      <c r="O289" s="10">
        <f>'Long-form'!AL290</f>
        <v>-24.96</v>
      </c>
      <c r="P289" s="10">
        <f>'Long-form'!AN290</f>
        <v>0.53169540152233774</v>
      </c>
      <c r="Q289" s="10">
        <f>'Long-form'!AO290</f>
        <v>0.53169540152233774</v>
      </c>
      <c r="R289" s="1">
        <f>'Long-form'!BA290</f>
        <v>1</v>
      </c>
      <c r="S289" s="1">
        <f>'Long-form'!BB290</f>
        <v>5</v>
      </c>
      <c r="T289" s="1" t="str">
        <f>'Long-form'!BC290</f>
        <v>terrestrial limiting</v>
      </c>
      <c r="U289" s="1" t="str">
        <f>'Long-form'!BD290</f>
        <v>organic material, terrestrial limiting, with possible lower limit towards HAT</v>
      </c>
      <c r="V289" s="1" t="str">
        <f>'Long-form'!BE290</f>
        <v>above MTL</v>
      </c>
      <c r="W289" s="10" t="str">
        <f>'Long-form'!BQ290</f>
        <v>n/a</v>
      </c>
      <c r="X289" s="10">
        <f>'Long-form'!BR290</f>
        <v>0.53637673327615543</v>
      </c>
      <c r="Y289" s="10">
        <f>'Long-form'!BS290</f>
        <v>0.53637673327615543</v>
      </c>
      <c r="Z289" s="10" t="str">
        <f>'Long-form'!BT290</f>
        <v>n/a</v>
      </c>
      <c r="AA289" s="10" t="str">
        <f>'Long-form'!BU290</f>
        <v>n/a</v>
      </c>
      <c r="AB289" s="10" t="str">
        <f>'Long-form'!BV290</f>
        <v>n/a</v>
      </c>
      <c r="AC289" s="1" t="str">
        <f>'Long-form'!BW290</f>
        <v>n/a</v>
      </c>
      <c r="AD289" s="1">
        <f>'Long-form'!BX290</f>
        <v>0</v>
      </c>
      <c r="AE289" s="1" t="str">
        <f>'Long-form'!BY290</f>
        <v>n/a</v>
      </c>
      <c r="AF289" s="1" t="str">
        <f>'Long-form'!BZ290</f>
        <v>n/a</v>
      </c>
    </row>
    <row r="290" spans="1:32">
      <c r="A290" s="1" t="str">
        <f>'Long-form'!A291</f>
        <v>SLCC288</v>
      </c>
      <c r="B290" s="1" t="str">
        <f>'Long-form'!B291</f>
        <v>Tanabe et al. 2003b</v>
      </c>
      <c r="C290" s="1">
        <f>'Long-form'!C291</f>
        <v>8</v>
      </c>
      <c r="D290" s="1" t="str">
        <f>'Long-form'!D291</f>
        <v>Song Hong Red River delta mouth</v>
      </c>
      <c r="E290" s="10">
        <f>'Long-form'!E291</f>
        <v>20.372778</v>
      </c>
      <c r="F290" s="10">
        <f>'Long-form'!F291</f>
        <v>106.14666699999999</v>
      </c>
      <c r="G290" s="1">
        <f>'Long-form'!G291</f>
        <v>1</v>
      </c>
      <c r="H290" s="11">
        <f>'Long-form'!H291</f>
        <v>440</v>
      </c>
      <c r="I290" s="11">
        <f>'Long-form'!I291</f>
        <v>50</v>
      </c>
      <c r="J290" s="11">
        <f>'Long-form'!J291</f>
        <v>431.5</v>
      </c>
      <c r="K290" s="11">
        <f>'Long-form'!K291</f>
        <v>544</v>
      </c>
      <c r="L290" s="11">
        <f>'Long-form'!L291</f>
        <v>319</v>
      </c>
      <c r="M290" s="10">
        <f>'Long-form'!Q291</f>
        <v>3.2</v>
      </c>
      <c r="N290" s="10">
        <f>'Long-form'!R291</f>
        <v>66.8</v>
      </c>
      <c r="O290" s="10">
        <f>'Long-form'!AL291</f>
        <v>-3.2</v>
      </c>
      <c r="P290" s="10">
        <f>'Long-form'!AN291</f>
        <v>0.53169540152233774</v>
      </c>
      <c r="Q290" s="10">
        <f>'Long-form'!AO291</f>
        <v>0.53169540152233774</v>
      </c>
      <c r="R290" s="1">
        <f>'Long-form'!BA291</f>
        <v>1</v>
      </c>
      <c r="S290" s="1">
        <f>'Long-form'!BB291</f>
        <v>5</v>
      </c>
      <c r="T290" s="1" t="str">
        <f>'Long-form'!BC291</f>
        <v>terrestrial limiting</v>
      </c>
      <c r="U290" s="1" t="str">
        <f>'Long-form'!BD291</f>
        <v>plant fragment from distributary of Song Hong</v>
      </c>
      <c r="V290" s="1" t="str">
        <f>'Long-form'!BE291</f>
        <v>above MTL</v>
      </c>
      <c r="W290" s="10" t="str">
        <f>'Long-form'!BQ291</f>
        <v>n/a</v>
      </c>
      <c r="X290" s="10">
        <f>'Long-form'!BR291</f>
        <v>0.53637673327615543</v>
      </c>
      <c r="Y290" s="10">
        <f>'Long-form'!BS291</f>
        <v>0.53637673327615543</v>
      </c>
      <c r="Z290" s="10" t="str">
        <f>'Long-form'!BT291</f>
        <v>n/a</v>
      </c>
      <c r="AA290" s="10" t="str">
        <f>'Long-form'!BU291</f>
        <v>n/a</v>
      </c>
      <c r="AB290" s="10" t="str">
        <f>'Long-form'!BV291</f>
        <v>n/a</v>
      </c>
      <c r="AC290" s="1" t="str">
        <f>'Long-form'!BW291</f>
        <v>n/a</v>
      </c>
      <c r="AD290" s="1">
        <f>'Long-form'!BX291</f>
        <v>0</v>
      </c>
      <c r="AE290" s="1" t="str">
        <f>'Long-form'!BY291</f>
        <v>n/a</v>
      </c>
      <c r="AF290" s="1" t="str">
        <f>'Long-form'!BZ291</f>
        <v>Nam Dinh-1 (ND-1) Core from estuary mouth taken in 1-2 m delta elevation. Elevation has to be added to sample depth/ overburden facies (m) and Depth to consolidated substrate (m). Recovery  65.5%, 70 m core length</v>
      </c>
    </row>
    <row r="291" spans="1:32">
      <c r="A291" s="1" t="str">
        <f>'Long-form'!A292</f>
        <v>SLCC289</v>
      </c>
      <c r="B291" s="1" t="str">
        <f>'Long-form'!B292</f>
        <v>Tanabe et al. 2003b</v>
      </c>
      <c r="C291" s="1">
        <f>'Long-form'!C292</f>
        <v>8</v>
      </c>
      <c r="D291" s="1" t="str">
        <f>'Long-form'!D292</f>
        <v>Song Hong Red River delta mouth</v>
      </c>
      <c r="E291" s="10">
        <f>'Long-form'!E292</f>
        <v>20.372778</v>
      </c>
      <c r="F291" s="10">
        <f>'Long-form'!F292</f>
        <v>106.14666699999999</v>
      </c>
      <c r="G291" s="1">
        <f>'Long-form'!G292</f>
        <v>1</v>
      </c>
      <c r="H291" s="11">
        <f>'Long-form'!H292</f>
        <v>6040</v>
      </c>
      <c r="I291" s="11">
        <f>'Long-form'!I292</f>
        <v>30</v>
      </c>
      <c r="J291" s="11">
        <f>'Long-form'!J292</f>
        <v>6487</v>
      </c>
      <c r="K291" s="11">
        <f>'Long-form'!K292</f>
        <v>6588</v>
      </c>
      <c r="L291" s="11">
        <f>'Long-form'!L292</f>
        <v>6386</v>
      </c>
      <c r="M291" s="10">
        <f>'Long-form'!Q292</f>
        <v>4.8</v>
      </c>
      <c r="N291" s="10">
        <f>'Long-form'!R292</f>
        <v>65.2</v>
      </c>
      <c r="O291" s="10">
        <f>'Long-form'!AL292</f>
        <v>-4.8</v>
      </c>
      <c r="P291" s="10">
        <f>'Long-form'!AN292</f>
        <v>0.53169540152233774</v>
      </c>
      <c r="Q291" s="10">
        <f>'Long-form'!AO292</f>
        <v>0.53169540152233774</v>
      </c>
      <c r="R291" s="1">
        <f>'Long-form'!BA292</f>
        <v>-1</v>
      </c>
      <c r="S291" s="1">
        <f>'Long-form'!BB292</f>
        <v>5</v>
      </c>
      <c r="T291" s="1" t="str">
        <f>'Long-form'!BC292</f>
        <v>marine limiting</v>
      </c>
      <c r="U291" s="1" t="str">
        <f>'Long-form'!BD292</f>
        <v>Potamocorbula amurensis (cShrenck) marine shell and prodelta deposits</v>
      </c>
      <c r="V291" s="1" t="str">
        <f>'Long-form'!BE292</f>
        <v>below MTL</v>
      </c>
      <c r="W291" s="10" t="str">
        <f>'Long-form'!BQ292</f>
        <v>n/a</v>
      </c>
      <c r="X291" s="10">
        <f>'Long-form'!BR292</f>
        <v>0.53637673327615543</v>
      </c>
      <c r="Y291" s="10">
        <f>'Long-form'!BS292</f>
        <v>0.53637673327615543</v>
      </c>
      <c r="Z291" s="10" t="str">
        <f>'Long-form'!BT292</f>
        <v>n/a</v>
      </c>
      <c r="AA291" s="10" t="str">
        <f>'Long-form'!BU292</f>
        <v>n/a</v>
      </c>
      <c r="AB291" s="10" t="str">
        <f>'Long-form'!BV292</f>
        <v>n/a</v>
      </c>
      <c r="AC291" s="1" t="str">
        <f>'Long-form'!BW292</f>
        <v>n/a</v>
      </c>
      <c r="AD291" s="1">
        <f>'Long-form'!BX292</f>
        <v>0</v>
      </c>
      <c r="AE291" s="1" t="str">
        <f>'Long-form'!BY292</f>
        <v>n/a</v>
      </c>
      <c r="AF291" s="1" t="str">
        <f>'Long-form'!BZ292</f>
        <v>n/a</v>
      </c>
    </row>
    <row r="292" spans="1:32">
      <c r="A292" s="1" t="str">
        <f>'Long-form'!A293</f>
        <v>SLCC290</v>
      </c>
      <c r="B292" s="1" t="str">
        <f>'Long-form'!B293</f>
        <v>Tanabe et al. 2003b</v>
      </c>
      <c r="C292" s="1">
        <f>'Long-form'!C293</f>
        <v>8</v>
      </c>
      <c r="D292" s="1" t="str">
        <f>'Long-form'!D293</f>
        <v>Song Hong Red River delta mouth</v>
      </c>
      <c r="E292" s="10">
        <f>'Long-form'!E293</f>
        <v>20.372778</v>
      </c>
      <c r="F292" s="10">
        <f>'Long-form'!F293</f>
        <v>106.14666699999999</v>
      </c>
      <c r="G292" s="1">
        <f>'Long-form'!G293</f>
        <v>1</v>
      </c>
      <c r="H292" s="11">
        <f>'Long-form'!H293</f>
        <v>4930</v>
      </c>
      <c r="I292" s="11">
        <f>'Long-form'!I293</f>
        <v>40</v>
      </c>
      <c r="J292" s="11">
        <f>'Long-form'!J293</f>
        <v>5281.5</v>
      </c>
      <c r="K292" s="11">
        <f>'Long-form'!K293</f>
        <v>5434</v>
      </c>
      <c r="L292" s="11">
        <f>'Long-form'!L293</f>
        <v>5129</v>
      </c>
      <c r="M292" s="10">
        <f>'Long-form'!Q293</f>
        <v>5.0999999999999996</v>
      </c>
      <c r="N292" s="10">
        <f>'Long-form'!R293</f>
        <v>64.900000000000006</v>
      </c>
      <c r="O292" s="10">
        <f>'Long-form'!AL293</f>
        <v>-5.0999999999999996</v>
      </c>
      <c r="P292" s="10">
        <f>'Long-form'!AN293</f>
        <v>0.53169540152233774</v>
      </c>
      <c r="Q292" s="10">
        <f>'Long-form'!AO293</f>
        <v>0.53169540152233774</v>
      </c>
      <c r="R292" s="1">
        <f>'Long-form'!BA293</f>
        <v>-1</v>
      </c>
      <c r="S292" s="1">
        <f>'Long-form'!BB293</f>
        <v>5</v>
      </c>
      <c r="T292" s="1" t="str">
        <f>'Long-form'!BC293</f>
        <v>marine limiting</v>
      </c>
      <c r="U292" s="1" t="str">
        <f>'Long-form'!BD293</f>
        <v>Potamocorbula amurensis (cShrenck) marine shell and prodelta deposits</v>
      </c>
      <c r="V292" s="1" t="str">
        <f>'Long-form'!BE293</f>
        <v>below MTL</v>
      </c>
      <c r="W292" s="10" t="str">
        <f>'Long-form'!BQ293</f>
        <v>n/a</v>
      </c>
      <c r="X292" s="10">
        <f>'Long-form'!BR293</f>
        <v>0.53637673327615543</v>
      </c>
      <c r="Y292" s="10">
        <f>'Long-form'!BS293</f>
        <v>0.53637673327615543</v>
      </c>
      <c r="Z292" s="10" t="str">
        <f>'Long-form'!BT293</f>
        <v>n/a</v>
      </c>
      <c r="AA292" s="10" t="str">
        <f>'Long-form'!BU293</f>
        <v>n/a</v>
      </c>
      <c r="AB292" s="10" t="str">
        <f>'Long-form'!BV293</f>
        <v>n/a</v>
      </c>
      <c r="AC292" s="1" t="str">
        <f>'Long-form'!BW293</f>
        <v>n/a</v>
      </c>
      <c r="AD292" s="1">
        <f>'Long-form'!BX293</f>
        <v>0</v>
      </c>
      <c r="AE292" s="1" t="str">
        <f>'Long-form'!BY293</f>
        <v>n/a</v>
      </c>
      <c r="AF292" s="1" t="str">
        <f>'Long-form'!BZ293</f>
        <v>n/a</v>
      </c>
    </row>
    <row r="293" spans="1:32">
      <c r="A293" s="1" t="str">
        <f>'Long-form'!A294</f>
        <v>SLCC291</v>
      </c>
      <c r="B293" s="1" t="str">
        <f>'Long-form'!B294</f>
        <v>Tanabe et al. 2003b</v>
      </c>
      <c r="C293" s="1">
        <f>'Long-form'!C294</f>
        <v>8</v>
      </c>
      <c r="D293" s="1" t="str">
        <f>'Long-form'!D294</f>
        <v>Song Hong Red River delta mouth</v>
      </c>
      <c r="E293" s="10">
        <f>'Long-form'!E294</f>
        <v>20.372778</v>
      </c>
      <c r="F293" s="10">
        <f>'Long-form'!F294</f>
        <v>106.14666699999999</v>
      </c>
      <c r="G293" s="1">
        <f>'Long-form'!G294</f>
        <v>1</v>
      </c>
      <c r="H293" s="11">
        <f>'Long-form'!H294</f>
        <v>4970</v>
      </c>
      <c r="I293" s="11">
        <f>'Long-form'!I294</f>
        <v>40</v>
      </c>
      <c r="J293" s="11">
        <f>'Long-form'!J294</f>
        <v>5350.5</v>
      </c>
      <c r="K293" s="11">
        <f>'Long-form'!K294</f>
        <v>5454</v>
      </c>
      <c r="L293" s="11">
        <f>'Long-form'!L294</f>
        <v>5247</v>
      </c>
      <c r="M293" s="10">
        <f>'Long-form'!Q294</f>
        <v>6.7</v>
      </c>
      <c r="N293" s="10">
        <f>'Long-form'!R294</f>
        <v>-63.3</v>
      </c>
      <c r="O293" s="10">
        <f>'Long-form'!AL294</f>
        <v>-6.7</v>
      </c>
      <c r="P293" s="10">
        <f>'Long-form'!AN294</f>
        <v>0.53169540152233774</v>
      </c>
      <c r="Q293" s="10">
        <f>'Long-form'!AO294</f>
        <v>0.53169540152233774</v>
      </c>
      <c r="R293" s="1">
        <f>'Long-form'!BA294</f>
        <v>-1</v>
      </c>
      <c r="S293" s="1">
        <f>'Long-form'!BB294</f>
        <v>5</v>
      </c>
      <c r="T293" s="1" t="str">
        <f>'Long-form'!BC294</f>
        <v>marine limiting</v>
      </c>
      <c r="U293" s="1" t="str">
        <f>'Long-form'!BD294</f>
        <v>Potamocorbula amurensis (cShrenck) marine shell and prodelta deposits</v>
      </c>
      <c r="V293" s="1" t="str">
        <f>'Long-form'!BE294</f>
        <v>below MTL</v>
      </c>
      <c r="W293" s="10" t="str">
        <f>'Long-form'!BQ294</f>
        <v>n/a</v>
      </c>
      <c r="X293" s="10">
        <f>'Long-form'!BR294</f>
        <v>0.53637673327615543</v>
      </c>
      <c r="Y293" s="10">
        <f>'Long-form'!BS294</f>
        <v>0.53637673327615543</v>
      </c>
      <c r="Z293" s="10" t="str">
        <f>'Long-form'!BT294</f>
        <v>n/a</v>
      </c>
      <c r="AA293" s="10" t="str">
        <f>'Long-form'!BU294</f>
        <v>n/a</v>
      </c>
      <c r="AB293" s="10" t="str">
        <f>'Long-form'!BV294</f>
        <v>n/a</v>
      </c>
      <c r="AC293" s="1" t="str">
        <f>'Long-form'!BW294</f>
        <v>n/a</v>
      </c>
      <c r="AD293" s="1">
        <f>'Long-form'!BX294</f>
        <v>0</v>
      </c>
      <c r="AE293" s="1" t="str">
        <f>'Long-form'!BY294</f>
        <v>n/a</v>
      </c>
      <c r="AF293" s="1" t="str">
        <f>'Long-form'!BZ294</f>
        <v>n/a</v>
      </c>
    </row>
    <row r="294" spans="1:32">
      <c r="A294" s="1" t="str">
        <f>'Long-form'!A295</f>
        <v>SLCC292</v>
      </c>
      <c r="B294" s="1" t="str">
        <f>'Long-form'!B295</f>
        <v>Tanabe et al. 2003b</v>
      </c>
      <c r="C294" s="1">
        <f>'Long-form'!C295</f>
        <v>8</v>
      </c>
      <c r="D294" s="1" t="str">
        <f>'Long-form'!D295</f>
        <v>Song Hong Red River delta mouth</v>
      </c>
      <c r="E294" s="10">
        <f>'Long-form'!E295</f>
        <v>20.372778</v>
      </c>
      <c r="F294" s="10">
        <f>'Long-form'!F295</f>
        <v>106.14666699999999</v>
      </c>
      <c r="G294" s="1">
        <f>'Long-form'!G295</f>
        <v>1</v>
      </c>
      <c r="H294" s="11">
        <f>'Long-form'!H295</f>
        <v>5780</v>
      </c>
      <c r="I294" s="11">
        <f>'Long-form'!I295</f>
        <v>40</v>
      </c>
      <c r="J294" s="11">
        <f>'Long-form'!J295</f>
        <v>6205</v>
      </c>
      <c r="K294" s="11">
        <f>'Long-form'!K295</f>
        <v>6302</v>
      </c>
      <c r="L294" s="11">
        <f>'Long-form'!L295</f>
        <v>6108</v>
      </c>
      <c r="M294" s="10">
        <f>'Long-form'!Q295</f>
        <v>10.9</v>
      </c>
      <c r="N294" s="10">
        <f>'Long-form'!R295</f>
        <v>59.1</v>
      </c>
      <c r="O294" s="10">
        <f>'Long-form'!AL295</f>
        <v>-10.9</v>
      </c>
      <c r="P294" s="10">
        <f>'Long-form'!AN295</f>
        <v>0.53169540152233774</v>
      </c>
      <c r="Q294" s="10">
        <f>'Long-form'!AO295</f>
        <v>0.53169540152233774</v>
      </c>
      <c r="R294" s="1">
        <f>'Long-form'!BA295</f>
        <v>-1</v>
      </c>
      <c r="S294" s="1">
        <f>'Long-form'!BB295</f>
        <v>5</v>
      </c>
      <c r="T294" s="1" t="str">
        <f>'Long-form'!BC295</f>
        <v>marine limiting</v>
      </c>
      <c r="U294" s="1" t="str">
        <f>'Long-form'!BD295</f>
        <v>Solidicorbula erythrodon (Lamarck) marine shell and prodelta deposits</v>
      </c>
      <c r="V294" s="1" t="str">
        <f>'Long-form'!BE295</f>
        <v>below MTL</v>
      </c>
      <c r="W294" s="10" t="str">
        <f>'Long-form'!BQ295</f>
        <v>n/a</v>
      </c>
      <c r="X294" s="10">
        <f>'Long-form'!BR295</f>
        <v>0.53637673327615543</v>
      </c>
      <c r="Y294" s="10">
        <f>'Long-form'!BS295</f>
        <v>0.53637673327615543</v>
      </c>
      <c r="Z294" s="10" t="str">
        <f>'Long-form'!BT295</f>
        <v>n/a</v>
      </c>
      <c r="AA294" s="10" t="str">
        <f>'Long-form'!BU295</f>
        <v>n/a</v>
      </c>
      <c r="AB294" s="10" t="str">
        <f>'Long-form'!BV295</f>
        <v>n/a</v>
      </c>
      <c r="AC294" s="1" t="str">
        <f>'Long-form'!BW295</f>
        <v>n/a</v>
      </c>
      <c r="AD294" s="1">
        <f>'Long-form'!BX295</f>
        <v>0</v>
      </c>
      <c r="AE294" s="1" t="str">
        <f>'Long-form'!BY295</f>
        <v>n/a</v>
      </c>
      <c r="AF294" s="1" t="str">
        <f>'Long-form'!BZ295</f>
        <v>n/a</v>
      </c>
    </row>
    <row r="295" spans="1:32">
      <c r="A295" s="1" t="str">
        <f>'Long-form'!A296</f>
        <v>SLCC293</v>
      </c>
      <c r="B295" s="1" t="str">
        <f>'Long-form'!B296</f>
        <v>Tanabe et al. 2003b</v>
      </c>
      <c r="C295" s="1">
        <f>'Long-form'!C296</f>
        <v>8</v>
      </c>
      <c r="D295" s="1" t="str">
        <f>'Long-form'!D296</f>
        <v>Song Hong Red River delta mouth</v>
      </c>
      <c r="E295" s="10">
        <f>'Long-form'!E296</f>
        <v>20.372778</v>
      </c>
      <c r="F295" s="10">
        <f>'Long-form'!F296</f>
        <v>106.14666699999999</v>
      </c>
      <c r="G295" s="1">
        <f>'Long-form'!G296</f>
        <v>1</v>
      </c>
      <c r="H295" s="11">
        <f>'Long-form'!H296</f>
        <v>6060</v>
      </c>
      <c r="I295" s="11">
        <f>'Long-form'!I296</f>
        <v>40</v>
      </c>
      <c r="J295" s="11">
        <f>'Long-form'!J296</f>
        <v>6507</v>
      </c>
      <c r="K295" s="11">
        <f>'Long-form'!K296</f>
        <v>6620</v>
      </c>
      <c r="L295" s="11">
        <f>'Long-form'!L296</f>
        <v>6394</v>
      </c>
      <c r="M295" s="10">
        <f>'Long-form'!Q296</f>
        <v>14</v>
      </c>
      <c r="N295" s="10">
        <f>'Long-form'!R296</f>
        <v>56</v>
      </c>
      <c r="O295" s="10">
        <f>'Long-form'!AL296</f>
        <v>-14</v>
      </c>
      <c r="P295" s="10">
        <f>'Long-form'!AN296</f>
        <v>0.53169540152233774</v>
      </c>
      <c r="Q295" s="10">
        <f>'Long-form'!AO296</f>
        <v>0.53169540152233774</v>
      </c>
      <c r="R295" s="1">
        <f>'Long-form'!BA296</f>
        <v>-1</v>
      </c>
      <c r="S295" s="1">
        <f>'Long-form'!BB296</f>
        <v>5</v>
      </c>
      <c r="T295" s="1" t="str">
        <f>'Long-form'!BC296</f>
        <v>marine limiting</v>
      </c>
      <c r="U295" s="1" t="str">
        <f>'Long-form'!BD296</f>
        <v>Mactra (Mactra) veneriformis Reeve marine shell and prodelta deposits</v>
      </c>
      <c r="V295" s="1" t="str">
        <f>'Long-form'!BE296</f>
        <v>below MTL</v>
      </c>
      <c r="W295" s="10" t="str">
        <f>'Long-form'!BQ296</f>
        <v>n/a</v>
      </c>
      <c r="X295" s="10">
        <f>'Long-form'!BR296</f>
        <v>0.53637673327615543</v>
      </c>
      <c r="Y295" s="10">
        <f>'Long-form'!BS296</f>
        <v>0.53637673327615543</v>
      </c>
      <c r="Z295" s="10" t="str">
        <f>'Long-form'!BT296</f>
        <v>n/a</v>
      </c>
      <c r="AA295" s="10" t="str">
        <f>'Long-form'!BU296</f>
        <v>n/a</v>
      </c>
      <c r="AB295" s="10" t="str">
        <f>'Long-form'!BV296</f>
        <v>n/a</v>
      </c>
      <c r="AC295" s="1" t="str">
        <f>'Long-form'!BW296</f>
        <v>n/a</v>
      </c>
      <c r="AD295" s="1">
        <f>'Long-form'!BX296</f>
        <v>0</v>
      </c>
      <c r="AE295" s="1" t="str">
        <f>'Long-form'!BY296</f>
        <v>n/a</v>
      </c>
      <c r="AF295" s="1" t="str">
        <f>'Long-form'!BZ296</f>
        <v>n/a</v>
      </c>
    </row>
    <row r="296" spans="1:32">
      <c r="A296" s="1" t="str">
        <f>'Long-form'!A297</f>
        <v>SLCC294</v>
      </c>
      <c r="B296" s="1" t="str">
        <f>'Long-form'!B297</f>
        <v>Tanabe et al. 2003b</v>
      </c>
      <c r="C296" s="1">
        <f>'Long-form'!C297</f>
        <v>8</v>
      </c>
      <c r="D296" s="1" t="str">
        <f>'Long-form'!D297</f>
        <v>Song Hong Red River delta mouth</v>
      </c>
      <c r="E296" s="10">
        <f>'Long-form'!E297</f>
        <v>20.372778</v>
      </c>
      <c r="F296" s="10">
        <f>'Long-form'!F297</f>
        <v>106.14666699999999</v>
      </c>
      <c r="G296" s="1">
        <f>'Long-form'!G297</f>
        <v>1</v>
      </c>
      <c r="H296" s="11">
        <f>'Long-form'!H297</f>
        <v>6170</v>
      </c>
      <c r="I296" s="11">
        <f>'Long-form'!I297</f>
        <v>40</v>
      </c>
      <c r="J296" s="11">
        <f>'Long-form'!J297</f>
        <v>6616.5</v>
      </c>
      <c r="K296" s="11">
        <f>'Long-form'!K297</f>
        <v>6736</v>
      </c>
      <c r="L296" s="11">
        <f>'Long-form'!L297</f>
        <v>6497</v>
      </c>
      <c r="M296" s="10">
        <f>'Long-form'!Q297</f>
        <v>15.3</v>
      </c>
      <c r="N296" s="10">
        <f>'Long-form'!R297</f>
        <v>54.7</v>
      </c>
      <c r="O296" s="10">
        <f>'Long-form'!AL297</f>
        <v>-15.3</v>
      </c>
      <c r="P296" s="10">
        <f>'Long-form'!AN297</f>
        <v>0.53169540152233774</v>
      </c>
      <c r="Q296" s="10">
        <f>'Long-form'!AO297</f>
        <v>0.53169540152233774</v>
      </c>
      <c r="R296" s="1">
        <f>'Long-form'!BA297</f>
        <v>-1</v>
      </c>
      <c r="S296" s="1">
        <f>'Long-form'!BB297</f>
        <v>5</v>
      </c>
      <c r="T296" s="1" t="str">
        <f>'Long-form'!BC297</f>
        <v>marine limiting</v>
      </c>
      <c r="U296" s="1" t="str">
        <f>'Long-form'!BD297</f>
        <v>Varicorbula sp. cf. V. Rotalis (Hinds) marine shell and prodelta deposits</v>
      </c>
      <c r="V296" s="1" t="str">
        <f>'Long-form'!BE297</f>
        <v>below MTL</v>
      </c>
      <c r="W296" s="10" t="str">
        <f>'Long-form'!BQ297</f>
        <v>n/a</v>
      </c>
      <c r="X296" s="10">
        <f>'Long-form'!BR297</f>
        <v>0.53637673327615543</v>
      </c>
      <c r="Y296" s="10">
        <f>'Long-form'!BS297</f>
        <v>0.53637673327615543</v>
      </c>
      <c r="Z296" s="10" t="str">
        <f>'Long-form'!BT297</f>
        <v>n/a</v>
      </c>
      <c r="AA296" s="10" t="str">
        <f>'Long-form'!BU297</f>
        <v>n/a</v>
      </c>
      <c r="AB296" s="10" t="str">
        <f>'Long-form'!BV297</f>
        <v>n/a</v>
      </c>
      <c r="AC296" s="1" t="str">
        <f>'Long-form'!BW297</f>
        <v>n/a</v>
      </c>
      <c r="AD296" s="1">
        <f>'Long-form'!BX297</f>
        <v>0</v>
      </c>
      <c r="AE296" s="1" t="str">
        <f>'Long-form'!BY297</f>
        <v>n/a</v>
      </c>
      <c r="AF296" s="1" t="str">
        <f>'Long-form'!BZ297</f>
        <v>n/a</v>
      </c>
    </row>
    <row r="297" spans="1:32">
      <c r="A297" s="1" t="str">
        <f>'Long-form'!A298</f>
        <v>SLCC295</v>
      </c>
      <c r="B297" s="1" t="str">
        <f>'Long-form'!B298</f>
        <v>Tanabe et al. 2003b</v>
      </c>
      <c r="C297" s="1">
        <f>'Long-form'!C298</f>
        <v>8</v>
      </c>
      <c r="D297" s="1" t="str">
        <f>'Long-form'!D298</f>
        <v>Song Hong Red River delta mouth</v>
      </c>
      <c r="E297" s="10">
        <f>'Long-form'!E298</f>
        <v>20.372778</v>
      </c>
      <c r="F297" s="10">
        <f>'Long-form'!F298</f>
        <v>106.14666699999999</v>
      </c>
      <c r="G297" s="1">
        <f>'Long-form'!G298</f>
        <v>1</v>
      </c>
      <c r="H297" s="11">
        <f>'Long-form'!H298</f>
        <v>6420</v>
      </c>
      <c r="I297" s="11">
        <f>'Long-form'!I298</f>
        <v>40</v>
      </c>
      <c r="J297" s="11">
        <f>'Long-form'!J298</f>
        <v>6923.5</v>
      </c>
      <c r="K297" s="11">
        <f>'Long-form'!K298</f>
        <v>7062</v>
      </c>
      <c r="L297" s="11">
        <f>'Long-form'!L298</f>
        <v>6785</v>
      </c>
      <c r="M297" s="10">
        <f>'Long-form'!Q298</f>
        <v>16.7</v>
      </c>
      <c r="N297" s="10">
        <f>'Long-form'!R298</f>
        <v>53.3</v>
      </c>
      <c r="O297" s="10">
        <f>'Long-form'!AL298</f>
        <v>-16.7</v>
      </c>
      <c r="P297" s="10">
        <f>'Long-form'!AN298</f>
        <v>0.53169540152233774</v>
      </c>
      <c r="Q297" s="10">
        <f>'Long-form'!AO298</f>
        <v>0.53169540152233774</v>
      </c>
      <c r="R297" s="1">
        <f>'Long-form'!BA298</f>
        <v>-1</v>
      </c>
      <c r="S297" s="1">
        <f>'Long-form'!BB298</f>
        <v>5</v>
      </c>
      <c r="T297" s="1" t="str">
        <f>'Long-form'!BC298</f>
        <v>marine limiting</v>
      </c>
      <c r="U297" s="1" t="str">
        <f>'Long-form'!BD298</f>
        <v>marine shell fragment and prodelta deposits</v>
      </c>
      <c r="V297" s="1" t="str">
        <f>'Long-form'!BE298</f>
        <v>below MTL</v>
      </c>
      <c r="W297" s="10" t="str">
        <f>'Long-form'!BQ298</f>
        <v>n/a</v>
      </c>
      <c r="X297" s="10">
        <f>'Long-form'!BR298</f>
        <v>0.53637673327615543</v>
      </c>
      <c r="Y297" s="10">
        <f>'Long-form'!BS298</f>
        <v>0.53637673327615543</v>
      </c>
      <c r="Z297" s="10" t="str">
        <f>'Long-form'!BT298</f>
        <v>n/a</v>
      </c>
      <c r="AA297" s="10" t="str">
        <f>'Long-form'!BU298</f>
        <v>n/a</v>
      </c>
      <c r="AB297" s="10" t="str">
        <f>'Long-form'!BV298</f>
        <v>n/a</v>
      </c>
      <c r="AC297" s="1" t="str">
        <f>'Long-form'!BW298</f>
        <v>n/a</v>
      </c>
      <c r="AD297" s="1">
        <f>'Long-form'!BX298</f>
        <v>0</v>
      </c>
      <c r="AE297" s="1" t="str">
        <f>'Long-form'!BY298</f>
        <v>n/a</v>
      </c>
      <c r="AF297" s="1" t="str">
        <f>'Long-form'!BZ298</f>
        <v>n/a</v>
      </c>
    </row>
    <row r="298" spans="1:32">
      <c r="A298" s="1" t="str">
        <f>'Long-form'!A299</f>
        <v>SLCC296</v>
      </c>
      <c r="B298" s="1" t="str">
        <f>'Long-form'!B299</f>
        <v>Tanabe et al. 2003b</v>
      </c>
      <c r="C298" s="1">
        <f>'Long-form'!C299</f>
        <v>8</v>
      </c>
      <c r="D298" s="1" t="str">
        <f>'Long-form'!D299</f>
        <v>Song Hong Red River delta mouth</v>
      </c>
      <c r="E298" s="10">
        <f>'Long-form'!E299</f>
        <v>20.372778</v>
      </c>
      <c r="F298" s="10">
        <f>'Long-form'!F299</f>
        <v>106.14666699999999</v>
      </c>
      <c r="G298" s="1">
        <f>'Long-form'!G299</f>
        <v>1</v>
      </c>
      <c r="H298" s="11">
        <f>'Long-form'!H299</f>
        <v>6860</v>
      </c>
      <c r="I298" s="11">
        <f>'Long-form'!I299</f>
        <v>80</v>
      </c>
      <c r="J298" s="11">
        <f>'Long-form'!J299</f>
        <v>7393</v>
      </c>
      <c r="K298" s="11">
        <f>'Long-form'!K299</f>
        <v>7543</v>
      </c>
      <c r="L298" s="11">
        <f>'Long-form'!L299</f>
        <v>7243</v>
      </c>
      <c r="M298" s="10">
        <f>'Long-form'!Q299</f>
        <v>19.3</v>
      </c>
      <c r="N298" s="10">
        <f>'Long-form'!R299</f>
        <v>50.7</v>
      </c>
      <c r="O298" s="10">
        <f>'Long-form'!AL299</f>
        <v>-19.3</v>
      </c>
      <c r="P298" s="10">
        <f>'Long-form'!AN299</f>
        <v>0.53169540152233774</v>
      </c>
      <c r="Q298" s="10">
        <f>'Long-form'!AO299</f>
        <v>0.53169540152233774</v>
      </c>
      <c r="R298" s="1">
        <f>'Long-form'!BA299</f>
        <v>-1</v>
      </c>
      <c r="S298" s="1">
        <f>'Long-form'!BB299</f>
        <v>5</v>
      </c>
      <c r="T298" s="1" t="str">
        <f>'Long-form'!BC299</f>
        <v>marine limiting</v>
      </c>
      <c r="U298" s="1" t="str">
        <f>'Long-form'!BD299</f>
        <v>marine shell fragment and prodelta deposits</v>
      </c>
      <c r="V298" s="1" t="str">
        <f>'Long-form'!BE299</f>
        <v>below MTL</v>
      </c>
      <c r="W298" s="10" t="str">
        <f>'Long-form'!BQ299</f>
        <v>n/a</v>
      </c>
      <c r="X298" s="10">
        <f>'Long-form'!BR299</f>
        <v>0.53637673327615543</v>
      </c>
      <c r="Y298" s="10">
        <f>'Long-form'!BS299</f>
        <v>0.53637673327615543</v>
      </c>
      <c r="Z298" s="10" t="str">
        <f>'Long-form'!BT299</f>
        <v>n/a</v>
      </c>
      <c r="AA298" s="10" t="str">
        <f>'Long-form'!BU299</f>
        <v>n/a</v>
      </c>
      <c r="AB298" s="10" t="str">
        <f>'Long-form'!BV299</f>
        <v>n/a</v>
      </c>
      <c r="AC298" s="1" t="str">
        <f>'Long-form'!BW299</f>
        <v>n/a</v>
      </c>
      <c r="AD298" s="1">
        <f>'Long-form'!BX299</f>
        <v>0</v>
      </c>
      <c r="AE298" s="1" t="str">
        <f>'Long-form'!BY299</f>
        <v>n/a</v>
      </c>
      <c r="AF298" s="1" t="str">
        <f>'Long-form'!BZ299</f>
        <v>n/a</v>
      </c>
    </row>
    <row r="299" spans="1:32">
      <c r="A299" s="1" t="str">
        <f>'Long-form'!A300</f>
        <v>SLCC297</v>
      </c>
      <c r="B299" s="1" t="str">
        <f>'Long-form'!B300</f>
        <v>Tanabe et al. 2003b</v>
      </c>
      <c r="C299" s="1">
        <f>'Long-form'!C300</f>
        <v>8</v>
      </c>
      <c r="D299" s="1" t="str">
        <f>'Long-form'!D300</f>
        <v>Song Hong Red River delta mouth</v>
      </c>
      <c r="E299" s="10">
        <f>'Long-form'!E300</f>
        <v>20.372778</v>
      </c>
      <c r="F299" s="10">
        <f>'Long-form'!F300</f>
        <v>106.14666699999999</v>
      </c>
      <c r="G299" s="1">
        <f>'Long-form'!G300</f>
        <v>1</v>
      </c>
      <c r="H299" s="11">
        <f>'Long-form'!H300</f>
        <v>7230</v>
      </c>
      <c r="I299" s="11">
        <f>'Long-form'!I300</f>
        <v>80</v>
      </c>
      <c r="J299" s="11">
        <f>'Long-form'!J300</f>
        <v>7724.5</v>
      </c>
      <c r="K299" s="11">
        <f>'Long-form'!K300</f>
        <v>7887</v>
      </c>
      <c r="L299" s="11">
        <f>'Long-form'!L300</f>
        <v>7562</v>
      </c>
      <c r="M299" s="10">
        <f>'Long-form'!Q300</f>
        <v>20.5</v>
      </c>
      <c r="N299" s="10">
        <f>'Long-form'!R300</f>
        <v>49.5</v>
      </c>
      <c r="O299" s="10">
        <f>'Long-form'!AL300</f>
        <v>-20.5</v>
      </c>
      <c r="P299" s="10">
        <f>'Long-form'!AN300</f>
        <v>0.53169540152233774</v>
      </c>
      <c r="Q299" s="10">
        <f>'Long-form'!AO300</f>
        <v>0.53169540152233774</v>
      </c>
      <c r="R299" s="1">
        <f>'Long-form'!BA300</f>
        <v>-1</v>
      </c>
      <c r="S299" s="1">
        <f>'Long-form'!BB300</f>
        <v>5</v>
      </c>
      <c r="T299" s="1" t="str">
        <f>'Long-form'!BC300</f>
        <v>marine limiting</v>
      </c>
      <c r="U299" s="1" t="str">
        <f>'Long-form'!BD300</f>
        <v>Placamen tiara (Dillwyn) marine shell and prodelta deposits</v>
      </c>
      <c r="V299" s="1" t="str">
        <f>'Long-form'!BE300</f>
        <v>below MTL</v>
      </c>
      <c r="W299" s="10" t="str">
        <f>'Long-form'!BQ300</f>
        <v>n/a</v>
      </c>
      <c r="X299" s="10">
        <f>'Long-form'!BR300</f>
        <v>0.53637673327615543</v>
      </c>
      <c r="Y299" s="10">
        <f>'Long-form'!BS300</f>
        <v>0.53637673327615543</v>
      </c>
      <c r="Z299" s="10" t="str">
        <f>'Long-form'!BT300</f>
        <v>n/a</v>
      </c>
      <c r="AA299" s="10" t="str">
        <f>'Long-form'!BU300</f>
        <v>n/a</v>
      </c>
      <c r="AB299" s="10" t="str">
        <f>'Long-form'!BV300</f>
        <v>n/a</v>
      </c>
      <c r="AC299" s="1" t="str">
        <f>'Long-form'!BW300</f>
        <v>n/a</v>
      </c>
      <c r="AD299" s="1">
        <f>'Long-form'!BX300</f>
        <v>0</v>
      </c>
      <c r="AE299" s="1" t="str">
        <f>'Long-form'!BY300</f>
        <v>n/a</v>
      </c>
      <c r="AF299" s="1" t="str">
        <f>'Long-form'!BZ300</f>
        <v>n/a</v>
      </c>
    </row>
    <row r="300" spans="1:32">
      <c r="A300" s="1" t="str">
        <f>'Long-form'!A301</f>
        <v>SLCC298</v>
      </c>
      <c r="B300" s="1" t="str">
        <f>'Long-form'!B301</f>
        <v>Tanabe et al. 2003b</v>
      </c>
      <c r="C300" s="1">
        <f>'Long-form'!C301</f>
        <v>8</v>
      </c>
      <c r="D300" s="1" t="str">
        <f>'Long-form'!D301</f>
        <v>Song Hong Red River delta mouth</v>
      </c>
      <c r="E300" s="10">
        <f>'Long-form'!E301</f>
        <v>20.372778</v>
      </c>
      <c r="F300" s="10">
        <f>'Long-form'!F301</f>
        <v>106.14666699999999</v>
      </c>
      <c r="G300" s="1">
        <f>'Long-form'!G301</f>
        <v>1</v>
      </c>
      <c r="H300" s="11">
        <f>'Long-form'!H301</f>
        <v>8340</v>
      </c>
      <c r="I300" s="11">
        <f>'Long-form'!I301</f>
        <v>120</v>
      </c>
      <c r="J300" s="11">
        <f>'Long-form'!J301</f>
        <v>8918.5</v>
      </c>
      <c r="K300" s="11">
        <f>'Long-form'!K301</f>
        <v>9257</v>
      </c>
      <c r="L300" s="11">
        <f>'Long-form'!L301</f>
        <v>8580</v>
      </c>
      <c r="M300" s="10">
        <f>'Long-form'!Q301</f>
        <v>22.4</v>
      </c>
      <c r="N300" s="10">
        <f>'Long-form'!R301</f>
        <v>47.6</v>
      </c>
      <c r="O300" s="10">
        <f>'Long-form'!AL301</f>
        <v>-22.4</v>
      </c>
      <c r="P300" s="10">
        <f>'Long-form'!AN301</f>
        <v>0.53169540152233774</v>
      </c>
      <c r="Q300" s="10">
        <f>'Long-form'!AO301</f>
        <v>0.53169540152233774</v>
      </c>
      <c r="R300" s="1">
        <f>'Long-form'!BA301</f>
        <v>-1</v>
      </c>
      <c r="S300" s="1">
        <f>'Long-form'!BB301</f>
        <v>5</v>
      </c>
      <c r="T300" s="1" t="str">
        <f>'Long-form'!BC301</f>
        <v>marine limiting</v>
      </c>
      <c r="U300" s="1" t="str">
        <f>'Long-form'!BD301</f>
        <v>Estellarca olivacea (Reeve) marine shell and prodelta deposits</v>
      </c>
      <c r="V300" s="1" t="str">
        <f>'Long-form'!BE301</f>
        <v>below MTL</v>
      </c>
      <c r="W300" s="10" t="str">
        <f>'Long-form'!BQ301</f>
        <v>n/a</v>
      </c>
      <c r="X300" s="10">
        <f>'Long-form'!BR301</f>
        <v>0.53637673327615543</v>
      </c>
      <c r="Y300" s="10">
        <f>'Long-form'!BS301</f>
        <v>0.53637673327615543</v>
      </c>
      <c r="Z300" s="10" t="str">
        <f>'Long-form'!BT301</f>
        <v>n/a</v>
      </c>
      <c r="AA300" s="10" t="str">
        <f>'Long-form'!BU301</f>
        <v>n/a</v>
      </c>
      <c r="AB300" s="10" t="str">
        <f>'Long-form'!BV301</f>
        <v>n/a</v>
      </c>
      <c r="AC300" s="1" t="str">
        <f>'Long-form'!BW301</f>
        <v>n/a</v>
      </c>
      <c r="AD300" s="1">
        <f>'Long-form'!BX301</f>
        <v>0</v>
      </c>
      <c r="AE300" s="1" t="str">
        <f>'Long-form'!BY301</f>
        <v>n/a</v>
      </c>
      <c r="AF300" s="1" t="str">
        <f>'Long-form'!BZ301</f>
        <v>n/a</v>
      </c>
    </row>
    <row r="301" spans="1:32">
      <c r="A301" s="1" t="str">
        <f>'Long-form'!A302</f>
        <v>SLCC299</v>
      </c>
      <c r="B301" s="1" t="str">
        <f>'Long-form'!B302</f>
        <v>Tanabe et al. 2003b</v>
      </c>
      <c r="C301" s="1">
        <f>'Long-form'!C302</f>
        <v>8</v>
      </c>
      <c r="D301" s="1" t="str">
        <f>'Long-form'!D302</f>
        <v>Song Hong Red River delta mouth</v>
      </c>
      <c r="E301" s="10">
        <f>'Long-form'!E302</f>
        <v>20.372778</v>
      </c>
      <c r="F301" s="10">
        <f>'Long-form'!F302</f>
        <v>106.14666699999999</v>
      </c>
      <c r="G301" s="1">
        <f>'Long-form'!G302</f>
        <v>1</v>
      </c>
      <c r="H301" s="11">
        <f>'Long-form'!H302</f>
        <v>8530</v>
      </c>
      <c r="I301" s="11">
        <f>'Long-form'!I302</f>
        <v>80</v>
      </c>
      <c r="J301" s="11">
        <f>'Long-form'!J302</f>
        <v>9191.5</v>
      </c>
      <c r="K301" s="11">
        <f>'Long-form'!K302</f>
        <v>9392</v>
      </c>
      <c r="L301" s="11">
        <f>'Long-form'!L302</f>
        <v>8991</v>
      </c>
      <c r="M301" s="10">
        <f>'Long-form'!Q302</f>
        <v>23.4</v>
      </c>
      <c r="N301" s="10">
        <f>'Long-form'!R302</f>
        <v>46.6</v>
      </c>
      <c r="O301" s="10">
        <f>'Long-form'!AL302</f>
        <v>-23.4</v>
      </c>
      <c r="P301" s="10">
        <f>'Long-form'!AN302</f>
        <v>0.53169540152233774</v>
      </c>
      <c r="Q301" s="10">
        <f>'Long-form'!AO302</f>
        <v>0.53169540152233774</v>
      </c>
      <c r="R301" s="1">
        <f>'Long-form'!BA302</f>
        <v>-1</v>
      </c>
      <c r="S301" s="1">
        <f>'Long-form'!BB302</f>
        <v>5</v>
      </c>
      <c r="T301" s="1" t="str">
        <f>'Long-form'!BC302</f>
        <v>marine limiting</v>
      </c>
      <c r="U301" s="1" t="str">
        <f>'Long-form'!BD302</f>
        <v>Potamocorbula amurensis (Shrenck) marine shell and prodelta deposits</v>
      </c>
      <c r="V301" s="1" t="str">
        <f>'Long-form'!BE302</f>
        <v>below MTL</v>
      </c>
      <c r="W301" s="10" t="str">
        <f>'Long-form'!BQ302</f>
        <v>n/a</v>
      </c>
      <c r="X301" s="10">
        <f>'Long-form'!BR302</f>
        <v>0.53637673327615543</v>
      </c>
      <c r="Y301" s="10">
        <f>'Long-form'!BS302</f>
        <v>0.53637673327615543</v>
      </c>
      <c r="Z301" s="10" t="str">
        <f>'Long-form'!BT302</f>
        <v>n/a</v>
      </c>
      <c r="AA301" s="10" t="str">
        <f>'Long-form'!BU302</f>
        <v>n/a</v>
      </c>
      <c r="AB301" s="10" t="str">
        <f>'Long-form'!BV302</f>
        <v>n/a</v>
      </c>
      <c r="AC301" s="1" t="str">
        <f>'Long-form'!BW302</f>
        <v>n/a</v>
      </c>
      <c r="AD301" s="1">
        <f>'Long-form'!BX302</f>
        <v>0</v>
      </c>
      <c r="AE301" s="1" t="str">
        <f>'Long-form'!BY302</f>
        <v>n/a</v>
      </c>
      <c r="AF301" s="1" t="str">
        <f>'Long-form'!BZ302</f>
        <v>n/a</v>
      </c>
    </row>
    <row r="302" spans="1:32">
      <c r="A302" s="1" t="str">
        <f>'Long-form'!A303</f>
        <v>SLCC300</v>
      </c>
      <c r="B302" s="1" t="str">
        <f>'Long-form'!B303</f>
        <v>Tanabe et al. 2003b</v>
      </c>
      <c r="C302" s="1">
        <f>'Long-form'!C303</f>
        <v>8</v>
      </c>
      <c r="D302" s="1" t="str">
        <f>'Long-form'!D303</f>
        <v>Song Hong Red River delta mouth</v>
      </c>
      <c r="E302" s="10">
        <f>'Long-form'!E303</f>
        <v>20.372778</v>
      </c>
      <c r="F302" s="10">
        <f>'Long-form'!F303</f>
        <v>106.14666699999999</v>
      </c>
      <c r="G302" s="1">
        <f>'Long-form'!G303</f>
        <v>1</v>
      </c>
      <c r="H302" s="11">
        <f>'Long-form'!H303</f>
        <v>9020</v>
      </c>
      <c r="I302" s="11">
        <f>'Long-form'!I303</f>
        <v>100</v>
      </c>
      <c r="J302" s="11">
        <f>'Long-form'!J303</f>
        <v>9798</v>
      </c>
      <c r="K302" s="11">
        <f>'Long-form'!K303</f>
        <v>10087</v>
      </c>
      <c r="L302" s="11">
        <f>'Long-form'!L303</f>
        <v>9509</v>
      </c>
      <c r="M302" s="10">
        <f>'Long-form'!Q303</f>
        <v>25.6</v>
      </c>
      <c r="N302" s="10">
        <f>'Long-form'!R303</f>
        <v>44.4</v>
      </c>
      <c r="O302" s="10">
        <f>'Long-form'!AL303</f>
        <v>-25.6</v>
      </c>
      <c r="P302" s="10">
        <f>'Long-form'!AN303</f>
        <v>0.53169540152233774</v>
      </c>
      <c r="Q302" s="10">
        <f>'Long-form'!AO303</f>
        <v>0.53169540152233774</v>
      </c>
      <c r="R302" s="1">
        <f>'Long-form'!BA303</f>
        <v>-1</v>
      </c>
      <c r="S302" s="1">
        <f>'Long-form'!BB303</f>
        <v>5</v>
      </c>
      <c r="T302" s="1" t="str">
        <f>'Long-form'!BC303</f>
        <v>marine limiting</v>
      </c>
      <c r="U302" s="1" t="str">
        <f>'Long-form'!BD303</f>
        <v>Corbicula sp. cf. C. Fluminea (Muller) marine shell and prodelta deposits</v>
      </c>
      <c r="V302" s="1" t="str">
        <f>'Long-form'!BE303</f>
        <v>below MTL</v>
      </c>
      <c r="W302" s="10" t="str">
        <f>'Long-form'!BQ303</f>
        <v>n/a</v>
      </c>
      <c r="X302" s="10">
        <f>'Long-form'!BR303</f>
        <v>0.53637673327615543</v>
      </c>
      <c r="Y302" s="10">
        <f>'Long-form'!BS303</f>
        <v>0.53637673327615543</v>
      </c>
      <c r="Z302" s="10" t="str">
        <f>'Long-form'!BT303</f>
        <v>n/a</v>
      </c>
      <c r="AA302" s="10" t="str">
        <f>'Long-form'!BU303</f>
        <v>n/a</v>
      </c>
      <c r="AB302" s="10" t="str">
        <f>'Long-form'!BV303</f>
        <v>n/a</v>
      </c>
      <c r="AC302" s="1" t="str">
        <f>'Long-form'!BW303</f>
        <v>n/a</v>
      </c>
      <c r="AD302" s="1">
        <f>'Long-form'!BX303</f>
        <v>0</v>
      </c>
      <c r="AE302" s="1" t="str">
        <f>'Long-form'!BY303</f>
        <v>n/a</v>
      </c>
      <c r="AF302" s="1" t="str">
        <f>'Long-form'!BZ303</f>
        <v>n/a</v>
      </c>
    </row>
    <row r="303" spans="1:32">
      <c r="A303" s="1" t="str">
        <f>'Long-form'!A304</f>
        <v>SLCC301</v>
      </c>
      <c r="B303" s="1" t="str">
        <f>'Long-form'!B304</f>
        <v>Tanabe et al. 2003b</v>
      </c>
      <c r="C303" s="1">
        <f>'Long-form'!C304</f>
        <v>8</v>
      </c>
      <c r="D303" s="1" t="str">
        <f>'Long-form'!D304</f>
        <v>Song Hong Red River delta mouth</v>
      </c>
      <c r="E303" s="10">
        <f>'Long-form'!E304</f>
        <v>20.372778</v>
      </c>
      <c r="F303" s="10">
        <f>'Long-form'!F304</f>
        <v>106.14666699999999</v>
      </c>
      <c r="G303" s="1">
        <f>'Long-form'!G304</f>
        <v>1</v>
      </c>
      <c r="H303" s="11">
        <f>'Long-form'!H304</f>
        <v>8560</v>
      </c>
      <c r="I303" s="11">
        <f>'Long-form'!I304</f>
        <v>70</v>
      </c>
      <c r="J303" s="11">
        <f>'Long-form'!J304</f>
        <v>9211</v>
      </c>
      <c r="K303" s="11">
        <f>'Long-form'!K304</f>
        <v>9400</v>
      </c>
      <c r="L303" s="11">
        <f>'Long-form'!L304</f>
        <v>9022</v>
      </c>
      <c r="M303" s="10">
        <f>'Long-form'!Q304</f>
        <v>27.8</v>
      </c>
      <c r="N303" s="10">
        <f>'Long-form'!R304</f>
        <v>42.2</v>
      </c>
      <c r="O303" s="10">
        <f>'Long-form'!AL304</f>
        <v>-27.8</v>
      </c>
      <c r="P303" s="10">
        <f>'Long-form'!AN304</f>
        <v>0.53169540152233774</v>
      </c>
      <c r="Q303" s="10">
        <f>'Long-form'!AO304</f>
        <v>0.53169540152233774</v>
      </c>
      <c r="R303" s="1">
        <f>'Long-form'!BA304</f>
        <v>-1</v>
      </c>
      <c r="S303" s="1">
        <f>'Long-form'!BB304</f>
        <v>5</v>
      </c>
      <c r="T303" s="1" t="str">
        <f>'Long-form'!BC304</f>
        <v>marine limiting</v>
      </c>
      <c r="U303" s="1" t="str">
        <f>'Long-form'!BD304</f>
        <v>Potamocorbula amurensis (Shrenck) marine sediments and marine shell</v>
      </c>
      <c r="V303" s="1" t="str">
        <f>'Long-form'!BE304</f>
        <v>below MTL</v>
      </c>
      <c r="W303" s="10" t="str">
        <f>'Long-form'!BQ304</f>
        <v>n/a</v>
      </c>
      <c r="X303" s="10">
        <f>'Long-form'!BR304</f>
        <v>0.53637673327615543</v>
      </c>
      <c r="Y303" s="10">
        <f>'Long-form'!BS304</f>
        <v>0.53637673327615543</v>
      </c>
      <c r="Z303" s="10" t="str">
        <f>'Long-form'!BT304</f>
        <v>n/a</v>
      </c>
      <c r="AA303" s="10" t="str">
        <f>'Long-form'!BU304</f>
        <v>n/a</v>
      </c>
      <c r="AB303" s="10" t="str">
        <f>'Long-form'!BV304</f>
        <v>n/a</v>
      </c>
      <c r="AC303" s="1" t="str">
        <f>'Long-form'!BW304</f>
        <v>n/a</v>
      </c>
      <c r="AD303" s="1">
        <f>'Long-form'!BX304</f>
        <v>0</v>
      </c>
      <c r="AE303" s="1" t="str">
        <f>'Long-form'!BY304</f>
        <v>n/a</v>
      </c>
      <c r="AF303" s="1" t="str">
        <f>'Long-form'!BZ304</f>
        <v>Paper title is Sedimentary facies and radiocarbon dates of the Nam Dinh-1 core from the Song Hong (Red River) delta. Vietnam</v>
      </c>
    </row>
    <row r="304" spans="1:32">
      <c r="A304" s="1" t="str">
        <f>'Long-form'!A305</f>
        <v>SLCC302</v>
      </c>
      <c r="B304" s="1" t="str">
        <f>'Long-form'!B305</f>
        <v>Tanabe et al. 2003b</v>
      </c>
      <c r="C304" s="1">
        <f>'Long-form'!C305</f>
        <v>8</v>
      </c>
      <c r="D304" s="1" t="str">
        <f>'Long-form'!D305</f>
        <v>Song Hong Red River delta mouth</v>
      </c>
      <c r="E304" s="10">
        <f>'Long-form'!E305</f>
        <v>20.372778</v>
      </c>
      <c r="F304" s="10">
        <f>'Long-form'!F305</f>
        <v>106.14666699999999</v>
      </c>
      <c r="G304" s="1">
        <f>'Long-form'!G305</f>
        <v>1</v>
      </c>
      <c r="H304" s="11">
        <f>'Long-form'!H305</f>
        <v>8360</v>
      </c>
      <c r="I304" s="11">
        <f>'Long-form'!I305</f>
        <v>70</v>
      </c>
      <c r="J304" s="11">
        <f>'Long-form'!J305</f>
        <v>9329</v>
      </c>
      <c r="K304" s="11">
        <f>'Long-form'!K305</f>
        <v>9519</v>
      </c>
      <c r="L304" s="11">
        <f>'Long-form'!L305</f>
        <v>9139</v>
      </c>
      <c r="M304" s="10">
        <f>'Long-form'!Q305</f>
        <v>30.6</v>
      </c>
      <c r="N304" s="10">
        <f>'Long-form'!R305</f>
        <v>39.4</v>
      </c>
      <c r="O304" s="10">
        <f>'Long-form'!AL305</f>
        <v>-30.6</v>
      </c>
      <c r="P304" s="10">
        <f>'Long-form'!AN305</f>
        <v>0.53169540152233774</v>
      </c>
      <c r="Q304" s="10">
        <f>'Long-form'!AO305</f>
        <v>0.53169540152233774</v>
      </c>
      <c r="R304" s="1">
        <f>'Long-form'!BA305</f>
        <v>-1</v>
      </c>
      <c r="S304" s="1">
        <f>'Long-form'!BB305</f>
        <v>5</v>
      </c>
      <c r="T304" s="1" t="str">
        <f>'Long-form'!BC305</f>
        <v>marine limiting</v>
      </c>
      <c r="U304" s="1" t="str">
        <f>'Long-form'!BD305</f>
        <v>Plant fragment, conservatively interpreted as marine limiting</v>
      </c>
      <c r="V304" s="1" t="str">
        <f>'Long-form'!BE305</f>
        <v>below MTL</v>
      </c>
      <c r="W304" s="10" t="str">
        <f>'Long-form'!BQ305</f>
        <v>n/a</v>
      </c>
      <c r="X304" s="10">
        <f>'Long-form'!BR305</f>
        <v>0.53637673327615543</v>
      </c>
      <c r="Y304" s="10">
        <f>'Long-form'!BS305</f>
        <v>0.53637673327615543</v>
      </c>
      <c r="Z304" s="10" t="str">
        <f>'Long-form'!BT305</f>
        <v>n/a</v>
      </c>
      <c r="AA304" s="10" t="str">
        <f>'Long-form'!BU305</f>
        <v>n/a</v>
      </c>
      <c r="AB304" s="10" t="str">
        <f>'Long-form'!BV305</f>
        <v>n/a</v>
      </c>
      <c r="AC304" s="1" t="str">
        <f>'Long-form'!BW305</f>
        <v>n/a</v>
      </c>
      <c r="AD304" s="1">
        <f>'Long-form'!BX305</f>
        <v>0</v>
      </c>
      <c r="AE304" s="1" t="str">
        <f>'Long-form'!BY305</f>
        <v>n/a</v>
      </c>
      <c r="AF304" s="1" t="str">
        <f>'Long-form'!BZ305</f>
        <v>n/a</v>
      </c>
    </row>
    <row r="305" spans="1:32">
      <c r="A305" s="1" t="str">
        <f>'Long-form'!A306</f>
        <v>SLCC303</v>
      </c>
      <c r="B305" s="1" t="str">
        <f>'Long-form'!B306</f>
        <v>Tanabe et al. 2003b</v>
      </c>
      <c r="C305" s="1">
        <f>'Long-form'!C306</f>
        <v>8</v>
      </c>
      <c r="D305" s="1" t="str">
        <f>'Long-form'!D306</f>
        <v>Song Hong Red River delta mouth</v>
      </c>
      <c r="E305" s="10">
        <f>'Long-form'!E306</f>
        <v>20.372778</v>
      </c>
      <c r="F305" s="10">
        <f>'Long-form'!F306</f>
        <v>106.14666699999999</v>
      </c>
      <c r="G305" s="1">
        <f>'Long-form'!G306</f>
        <v>1</v>
      </c>
      <c r="H305" s="11">
        <f>'Long-form'!H306</f>
        <v>9330</v>
      </c>
      <c r="I305" s="11">
        <f>'Long-form'!I306</f>
        <v>100</v>
      </c>
      <c r="J305" s="11">
        <f>'Long-form'!J306</f>
        <v>10173.5</v>
      </c>
      <c r="K305" s="11">
        <f>'Long-form'!K306</f>
        <v>10467</v>
      </c>
      <c r="L305" s="11">
        <f>'Long-form'!L306</f>
        <v>9880</v>
      </c>
      <c r="M305" s="10">
        <f>'Long-form'!Q306</f>
        <v>33.799999999999997</v>
      </c>
      <c r="N305" s="10">
        <f>'Long-form'!R306</f>
        <v>36.200000000000003</v>
      </c>
      <c r="O305" s="10">
        <f>'Long-form'!AL306</f>
        <v>-33.799999999999997</v>
      </c>
      <c r="P305" s="10">
        <f>'Long-form'!AN306</f>
        <v>0.53169540152233774</v>
      </c>
      <c r="Q305" s="10">
        <f>'Long-form'!AO306</f>
        <v>0.53169540152233774</v>
      </c>
      <c r="R305" s="1">
        <f>'Long-form'!BA306</f>
        <v>-1</v>
      </c>
      <c r="S305" s="1">
        <f>'Long-form'!BB306</f>
        <v>5</v>
      </c>
      <c r="T305" s="1" t="str">
        <f>'Long-form'!BC306</f>
        <v>marine limiting</v>
      </c>
      <c r="U305" s="1" t="str">
        <f>'Long-form'!BD306</f>
        <v>Corbicula sp. cf. C. Fluminea (Muller), conservatively interpreted as marine limiting</v>
      </c>
      <c r="V305" s="1" t="str">
        <f>'Long-form'!BE306</f>
        <v>below MTL</v>
      </c>
      <c r="W305" s="10" t="str">
        <f>'Long-form'!BQ306</f>
        <v>n/a</v>
      </c>
      <c r="X305" s="10">
        <f>'Long-form'!BR306</f>
        <v>0.53637673327615543</v>
      </c>
      <c r="Y305" s="10">
        <f>'Long-form'!BS306</f>
        <v>0.53637673327615543</v>
      </c>
      <c r="Z305" s="10" t="str">
        <f>'Long-form'!BT306</f>
        <v>n/a</v>
      </c>
      <c r="AA305" s="10" t="str">
        <f>'Long-form'!BU306</f>
        <v>n/a</v>
      </c>
      <c r="AB305" s="10" t="str">
        <f>'Long-form'!BV306</f>
        <v>n/a</v>
      </c>
      <c r="AC305" s="1" t="str">
        <f>'Long-form'!BW306</f>
        <v>n/a</v>
      </c>
      <c r="AD305" s="1">
        <f>'Long-form'!BX306</f>
        <v>0</v>
      </c>
      <c r="AE305" s="1" t="str">
        <f>'Long-form'!BY306</f>
        <v>n/a</v>
      </c>
      <c r="AF305" s="1" t="str">
        <f>'Long-form'!BZ306</f>
        <v>n/a</v>
      </c>
    </row>
    <row r="306" spans="1:32">
      <c r="A306" s="1" t="str">
        <f>'Long-form'!A307</f>
        <v>SLCC304</v>
      </c>
      <c r="B306" s="1" t="str">
        <f>'Long-form'!B307</f>
        <v>Tanabe et al. 2003b</v>
      </c>
      <c r="C306" s="1">
        <f>'Long-form'!C307</f>
        <v>8</v>
      </c>
      <c r="D306" s="1" t="str">
        <f>'Long-form'!D307</f>
        <v>Song Hong Red River delta mouth</v>
      </c>
      <c r="E306" s="10">
        <f>'Long-form'!E307</f>
        <v>20.372778</v>
      </c>
      <c r="F306" s="10">
        <f>'Long-form'!F307</f>
        <v>106.14666699999999</v>
      </c>
      <c r="G306" s="1">
        <f>'Long-form'!G307</f>
        <v>1</v>
      </c>
      <c r="H306" s="11">
        <f>'Long-form'!H307</f>
        <v>9040</v>
      </c>
      <c r="I306" s="11">
        <f>'Long-form'!I307</f>
        <v>80</v>
      </c>
      <c r="J306" s="11">
        <f>'Long-form'!J307</f>
        <v>9801</v>
      </c>
      <c r="K306" s="11">
        <f>'Long-form'!K307</f>
        <v>10070</v>
      </c>
      <c r="L306" s="11">
        <f>'Long-form'!L307</f>
        <v>9532</v>
      </c>
      <c r="M306" s="10">
        <f>'Long-form'!Q307</f>
        <v>37.200000000000003</v>
      </c>
      <c r="N306" s="10">
        <f>'Long-form'!R307</f>
        <v>32.799999999999997</v>
      </c>
      <c r="O306" s="10">
        <f>'Long-form'!AL307</f>
        <v>-37.200000000000003</v>
      </c>
      <c r="P306" s="10">
        <f>'Long-form'!AN307</f>
        <v>0.53169540152233774</v>
      </c>
      <c r="Q306" s="10">
        <f>'Long-form'!AO307</f>
        <v>0.53169540152233774</v>
      </c>
      <c r="R306" s="1">
        <f>'Long-form'!BA307</f>
        <v>-1</v>
      </c>
      <c r="S306" s="1">
        <f>'Long-form'!BB307</f>
        <v>5</v>
      </c>
      <c r="T306" s="1" t="str">
        <f>'Long-form'!BC307</f>
        <v>marine limiting</v>
      </c>
      <c r="U306" s="1" t="str">
        <f>'Long-form'!BD307</f>
        <v>Anisocorbula venusta (Gould), facies shows lagoonal deposits and organic material, which may have formed on a salt marsh at the margin  of the lagoon</v>
      </c>
      <c r="V306" s="1" t="str">
        <f>'Long-form'!BE307</f>
        <v>below MTL</v>
      </c>
      <c r="W306" s="10" t="str">
        <f>'Long-form'!BQ307</f>
        <v>n/a</v>
      </c>
      <c r="X306" s="10">
        <f>'Long-form'!BR307</f>
        <v>0.53637673327615543</v>
      </c>
      <c r="Y306" s="10">
        <f>'Long-form'!BS307</f>
        <v>0.53637673327615543</v>
      </c>
      <c r="Z306" s="10" t="str">
        <f>'Long-form'!BT307</f>
        <v>n/a</v>
      </c>
      <c r="AA306" s="10" t="str">
        <f>'Long-form'!BU307</f>
        <v>n/a</v>
      </c>
      <c r="AB306" s="10" t="str">
        <f>'Long-form'!BV307</f>
        <v>n/a</v>
      </c>
      <c r="AC306" s="1" t="str">
        <f>'Long-form'!BW307</f>
        <v>n/a</v>
      </c>
      <c r="AD306" s="1">
        <f>'Long-form'!BX307</f>
        <v>0</v>
      </c>
      <c r="AE306" s="1" t="str">
        <f>'Long-form'!BY307</f>
        <v>n/a</v>
      </c>
      <c r="AF306" s="1" t="str">
        <f>'Long-form'!BZ307</f>
        <v>n/a</v>
      </c>
    </row>
    <row r="307" spans="1:32">
      <c r="A307" s="1" t="str">
        <f>'Long-form'!A308</f>
        <v>SLCC305</v>
      </c>
      <c r="B307" s="1" t="str">
        <f>'Long-form'!B308</f>
        <v>Tanabe et al. 2003b</v>
      </c>
      <c r="C307" s="1">
        <f>'Long-form'!C308</f>
        <v>8</v>
      </c>
      <c r="D307" s="1" t="str">
        <f>'Long-form'!D308</f>
        <v>Song Hong Red River delta mouth</v>
      </c>
      <c r="E307" s="10">
        <f>'Long-form'!E308</f>
        <v>20.372778</v>
      </c>
      <c r="F307" s="10">
        <f>'Long-form'!F308</f>
        <v>106.14666699999999</v>
      </c>
      <c r="G307" s="1">
        <f>'Long-form'!G308</f>
        <v>1</v>
      </c>
      <c r="H307" s="11">
        <f>'Long-form'!H308</f>
        <v>9330</v>
      </c>
      <c r="I307" s="11">
        <f>'Long-form'!I308</f>
        <v>80</v>
      </c>
      <c r="J307" s="11">
        <f>'Long-form'!J308</f>
        <v>10499.5</v>
      </c>
      <c r="K307" s="11">
        <f>'Long-form'!K308</f>
        <v>10723</v>
      </c>
      <c r="L307" s="11">
        <f>'Long-form'!L308</f>
        <v>10276</v>
      </c>
      <c r="M307" s="10">
        <f>'Long-form'!Q308</f>
        <v>40.200000000000003</v>
      </c>
      <c r="N307" s="10">
        <f>'Long-form'!R308</f>
        <v>29.8</v>
      </c>
      <c r="O307" s="10">
        <f>'Long-form'!AL308</f>
        <v>-40.200000000000003</v>
      </c>
      <c r="P307" s="10">
        <f>'Long-form'!AN308</f>
        <v>0.53169540152233774</v>
      </c>
      <c r="Q307" s="10">
        <f>'Long-form'!AO308</f>
        <v>0.53169540152233774</v>
      </c>
      <c r="R307" s="1">
        <f>'Long-form'!BA308</f>
        <v>-1</v>
      </c>
      <c r="S307" s="1">
        <f>'Long-form'!BB308</f>
        <v>5</v>
      </c>
      <c r="T307" s="1" t="str">
        <f>'Long-form'!BC308</f>
        <v>marine limiting</v>
      </c>
      <c r="U307" s="1" t="str">
        <f>'Long-form'!BD308</f>
        <v>plant fragment, plant macrofossils found at a lagoon margin</v>
      </c>
      <c r="V307" s="1" t="str">
        <f>'Long-form'!BE308</f>
        <v>below MTL</v>
      </c>
      <c r="W307" s="10" t="str">
        <f>'Long-form'!BQ308</f>
        <v>n/a</v>
      </c>
      <c r="X307" s="10">
        <f>'Long-form'!BR308</f>
        <v>0.53637673327615543</v>
      </c>
      <c r="Y307" s="10">
        <f>'Long-form'!BS308</f>
        <v>0.53637673327615543</v>
      </c>
      <c r="Z307" s="10" t="str">
        <f>'Long-form'!BT308</f>
        <v>n/a</v>
      </c>
      <c r="AA307" s="10" t="str">
        <f>'Long-form'!BU308</f>
        <v>n/a</v>
      </c>
      <c r="AB307" s="10" t="str">
        <f>'Long-form'!BV308</f>
        <v>n/a</v>
      </c>
      <c r="AC307" s="1" t="str">
        <f>'Long-form'!BW308</f>
        <v>n/a</v>
      </c>
      <c r="AD307" s="1">
        <f>'Long-form'!BX308</f>
        <v>0</v>
      </c>
      <c r="AE307" s="1" t="str">
        <f>'Long-form'!BY308</f>
        <v>n/a</v>
      </c>
      <c r="AF307" s="1" t="str">
        <f>'Long-form'!BZ308</f>
        <v>n/a</v>
      </c>
    </row>
    <row r="308" spans="1:32">
      <c r="A308" s="1" t="str">
        <f>'Long-form'!A309</f>
        <v>SLCC306</v>
      </c>
      <c r="B308" s="1" t="str">
        <f>'Long-form'!B309</f>
        <v>Tanabe et al. 2003b</v>
      </c>
      <c r="C308" s="1">
        <f>'Long-form'!C309</f>
        <v>8</v>
      </c>
      <c r="D308" s="1" t="str">
        <f>'Long-form'!D309</f>
        <v>Song Hong Red River delta mouth</v>
      </c>
      <c r="E308" s="10">
        <f>'Long-form'!E309</f>
        <v>20.372778</v>
      </c>
      <c r="F308" s="10">
        <f>'Long-form'!F309</f>
        <v>106.14666699999999</v>
      </c>
      <c r="G308" s="1">
        <f>'Long-form'!G309</f>
        <v>1</v>
      </c>
      <c r="H308" s="11">
        <f>'Long-form'!H309</f>
        <v>9970</v>
      </c>
      <c r="I308" s="11">
        <f>'Long-form'!I309</f>
        <v>90</v>
      </c>
      <c r="J308" s="11">
        <f>'Long-form'!J309</f>
        <v>11509.5</v>
      </c>
      <c r="K308" s="11">
        <f>'Long-form'!K309</f>
        <v>11802</v>
      </c>
      <c r="L308" s="11">
        <f>'Long-form'!L309</f>
        <v>11217</v>
      </c>
      <c r="M308" s="10">
        <f>'Long-form'!Q309</f>
        <v>43.4</v>
      </c>
      <c r="N308" s="10">
        <f>'Long-form'!R309</f>
        <v>26.6</v>
      </c>
      <c r="O308" s="10">
        <f>'Long-form'!AL309</f>
        <v>-43.4</v>
      </c>
      <c r="P308" s="10">
        <f>'Long-form'!AN309</f>
        <v>0.53169540152233774</v>
      </c>
      <c r="Q308" s="10">
        <f>'Long-form'!AO309</f>
        <v>0.53169540152233774</v>
      </c>
      <c r="R308" s="1">
        <f>'Long-form'!BA309</f>
        <v>-1</v>
      </c>
      <c r="S308" s="1">
        <f>'Long-form'!BB309</f>
        <v>5</v>
      </c>
      <c r="T308" s="1" t="str">
        <f>'Long-form'!BC309</f>
        <v>marine limiting</v>
      </c>
      <c r="U308" s="1" t="str">
        <f>'Long-form'!BD309</f>
        <v>plant fragment, plant macrofossils found at a lagoon margin</v>
      </c>
      <c r="V308" s="1" t="str">
        <f>'Long-form'!BE309</f>
        <v>below MTL</v>
      </c>
      <c r="W308" s="10" t="str">
        <f>'Long-form'!BQ309</f>
        <v>n/a</v>
      </c>
      <c r="X308" s="10">
        <f>'Long-form'!BR309</f>
        <v>0.53637673327615543</v>
      </c>
      <c r="Y308" s="10">
        <f>'Long-form'!BS309</f>
        <v>0.53637673327615543</v>
      </c>
      <c r="Z308" s="10" t="str">
        <f>'Long-form'!BT309</f>
        <v>n/a</v>
      </c>
      <c r="AA308" s="10" t="str">
        <f>'Long-form'!BU309</f>
        <v>n/a</v>
      </c>
      <c r="AB308" s="10" t="str">
        <f>'Long-form'!BV309</f>
        <v>n/a</v>
      </c>
      <c r="AC308" s="1" t="str">
        <f>'Long-form'!BW309</f>
        <v>n/a</v>
      </c>
      <c r="AD308" s="1">
        <f>'Long-form'!BX309</f>
        <v>0</v>
      </c>
      <c r="AE308" s="1" t="str">
        <f>'Long-form'!BY309</f>
        <v>n/a</v>
      </c>
      <c r="AF308" s="1" t="str">
        <f>'Long-form'!BZ309</f>
        <v>n/a</v>
      </c>
    </row>
    <row r="309" spans="1:32">
      <c r="A309" s="1" t="str">
        <f>'Long-form'!A310</f>
        <v>SLCC307</v>
      </c>
      <c r="B309" s="1" t="str">
        <f>'Long-form'!B310</f>
        <v>Tanabe et al. 2003b</v>
      </c>
      <c r="C309" s="1">
        <f>'Long-form'!C310</f>
        <v>8</v>
      </c>
      <c r="D309" s="1" t="str">
        <f>'Long-form'!D310</f>
        <v>Song Hong Red River delta mouth</v>
      </c>
      <c r="E309" s="10">
        <f>'Long-form'!E310</f>
        <v>20.372778</v>
      </c>
      <c r="F309" s="10">
        <f>'Long-form'!F310</f>
        <v>106.14666699999999</v>
      </c>
      <c r="G309" s="1">
        <f>'Long-form'!G310</f>
        <v>1</v>
      </c>
      <c r="H309" s="11">
        <f>'Long-form'!H310</f>
        <v>12470</v>
      </c>
      <c r="I309" s="11">
        <f>'Long-form'!I310</f>
        <v>110</v>
      </c>
      <c r="J309" s="11">
        <f>'Long-form'!J310</f>
        <v>14634.5</v>
      </c>
      <c r="K309" s="11">
        <f>'Long-form'!K310</f>
        <v>15098</v>
      </c>
      <c r="L309" s="11">
        <f>'Long-form'!L310</f>
        <v>14171</v>
      </c>
      <c r="M309" s="10">
        <f>'Long-form'!Q310</f>
        <v>56.4</v>
      </c>
      <c r="N309" s="10">
        <f>'Long-form'!R310</f>
        <v>13.6</v>
      </c>
      <c r="O309" s="10">
        <f>'Long-form'!AL310</f>
        <v>-56.4</v>
      </c>
      <c r="P309" s="10">
        <f>'Long-form'!AN310</f>
        <v>0.53169540152233774</v>
      </c>
      <c r="Q309" s="10">
        <f>'Long-form'!AO310</f>
        <v>0.53169540152233774</v>
      </c>
      <c r="R309" s="1">
        <f>'Long-form'!BA310</f>
        <v>1</v>
      </c>
      <c r="S309" s="1">
        <f>'Long-form'!BB310</f>
        <v>5</v>
      </c>
      <c r="T309" s="1" t="str">
        <f>'Long-form'!BC310</f>
        <v>terrestrial limiting</v>
      </c>
      <c r="U309" s="1" t="str">
        <f>'Long-form'!BD310</f>
        <v xml:space="preserve">Plant fragments, sediements characterized by freshwater plant macrofossils </v>
      </c>
      <c r="V309" s="1" t="str">
        <f>'Long-form'!BE310</f>
        <v>above MTL</v>
      </c>
      <c r="W309" s="10" t="str">
        <f>'Long-form'!BQ310</f>
        <v>n/a</v>
      </c>
      <c r="X309" s="10">
        <f>'Long-form'!BR310</f>
        <v>0.53637673327615543</v>
      </c>
      <c r="Y309" s="10">
        <f>'Long-form'!BS310</f>
        <v>0.53637673327615543</v>
      </c>
      <c r="Z309" s="10" t="str">
        <f>'Long-form'!BT310</f>
        <v>n/a</v>
      </c>
      <c r="AA309" s="10" t="str">
        <f>'Long-form'!BU310</f>
        <v>n/a</v>
      </c>
      <c r="AB309" s="10" t="str">
        <f>'Long-form'!BV310</f>
        <v>n/a</v>
      </c>
      <c r="AC309" s="1" t="str">
        <f>'Long-form'!BW310</f>
        <v>n/a</v>
      </c>
      <c r="AD309" s="1">
        <f>'Long-form'!BX310</f>
        <v>0</v>
      </c>
      <c r="AE309" s="1" t="str">
        <f>'Long-form'!BY310</f>
        <v>n/a</v>
      </c>
      <c r="AF309" s="1" t="str">
        <f>'Long-form'!BZ310</f>
        <v>n/a</v>
      </c>
    </row>
    <row r="310" spans="1:32">
      <c r="A310" s="1" t="str">
        <f>'Long-form'!A311</f>
        <v>SLCC308</v>
      </c>
      <c r="B310" s="1" t="str">
        <f>'Long-form'!B311</f>
        <v>Tanabe et al. 2003b</v>
      </c>
      <c r="C310" s="1">
        <f>'Long-form'!C311</f>
        <v>8</v>
      </c>
      <c r="D310" s="1" t="str">
        <f>'Long-form'!D311</f>
        <v>Song Hong Red River delta mouth</v>
      </c>
      <c r="E310" s="10">
        <f>'Long-form'!E311</f>
        <v>20.372778</v>
      </c>
      <c r="F310" s="10">
        <f>'Long-form'!F311</f>
        <v>106.14666699999999</v>
      </c>
      <c r="G310" s="1">
        <f>'Long-form'!G311</f>
        <v>1</v>
      </c>
      <c r="H310" s="11">
        <f>'Long-form'!H311</f>
        <v>12650</v>
      </c>
      <c r="I310" s="11">
        <f>'Long-form'!I311</f>
        <v>110</v>
      </c>
      <c r="J310" s="11">
        <f>'Long-form'!J311</f>
        <v>14869.5</v>
      </c>
      <c r="K310" s="11">
        <f>'Long-form'!K311</f>
        <v>15359</v>
      </c>
      <c r="L310" s="11">
        <f>'Long-form'!L311</f>
        <v>14380</v>
      </c>
      <c r="M310" s="10">
        <f>'Long-form'!Q311</f>
        <v>67.099999999999994</v>
      </c>
      <c r="N310" s="10">
        <f>'Long-form'!R311</f>
        <v>2.9</v>
      </c>
      <c r="O310" s="10">
        <f>'Long-form'!AL311</f>
        <v>-67.099999999999994</v>
      </c>
      <c r="P310" s="10">
        <f>'Long-form'!AN311</f>
        <v>0.53169540152233774</v>
      </c>
      <c r="Q310" s="10">
        <f>'Long-form'!AO311</f>
        <v>0.53169540152233774</v>
      </c>
      <c r="R310" s="1">
        <f>'Long-form'!BA311</f>
        <v>1</v>
      </c>
      <c r="S310" s="1">
        <f>'Long-form'!BB311</f>
        <v>5</v>
      </c>
      <c r="T310" s="1" t="str">
        <f>'Long-form'!BC311</f>
        <v>terrestrial limiting</v>
      </c>
      <c r="U310" s="1" t="str">
        <f>'Long-form'!BD311</f>
        <v xml:space="preserve">Plant fragments, sediements characterized by freshwater plant macrofossils </v>
      </c>
      <c r="V310" s="1" t="str">
        <f>'Long-form'!BE311</f>
        <v>above MTL</v>
      </c>
      <c r="W310" s="10" t="str">
        <f>'Long-form'!BQ311</f>
        <v>n/a</v>
      </c>
      <c r="X310" s="10">
        <f>'Long-form'!BR311</f>
        <v>0.53637673327615543</v>
      </c>
      <c r="Y310" s="10">
        <f>'Long-form'!BS311</f>
        <v>0.53637673327615543</v>
      </c>
      <c r="Z310" s="10" t="str">
        <f>'Long-form'!BT311</f>
        <v>n/a</v>
      </c>
      <c r="AA310" s="10" t="str">
        <f>'Long-form'!BU311</f>
        <v>n/a</v>
      </c>
      <c r="AB310" s="10" t="str">
        <f>'Long-form'!BV311</f>
        <v>n/a</v>
      </c>
      <c r="AC310" s="1" t="str">
        <f>'Long-form'!BW311</f>
        <v>n/a</v>
      </c>
      <c r="AD310" s="1">
        <f>'Long-form'!BX311</f>
        <v>0</v>
      </c>
      <c r="AE310" s="1" t="str">
        <f>'Long-form'!BY311</f>
        <v>n/a</v>
      </c>
      <c r="AF310" s="1" t="str">
        <f>'Long-form'!BZ311</f>
        <v>n/a</v>
      </c>
    </row>
    <row r="311" spans="1:32">
      <c r="A311" s="1" t="str">
        <f>'Long-form'!A312</f>
        <v>SLCC309</v>
      </c>
      <c r="B311" s="1" t="str">
        <f>'Long-form'!B312</f>
        <v>Tanabe et al. 2003c</v>
      </c>
      <c r="C311" s="1">
        <f>'Long-form'!C312</f>
        <v>8</v>
      </c>
      <c r="D311" s="1" t="str">
        <f>'Long-form'!D312</f>
        <v>Song Hong Red River delta lagoon</v>
      </c>
      <c r="E311" s="10">
        <f>'Long-form'!E312</f>
        <v>20.633056</v>
      </c>
      <c r="F311" s="10">
        <f>'Long-form'!F312</f>
        <v>105.988889</v>
      </c>
      <c r="G311" s="1">
        <f>'Long-form'!G312</f>
        <v>1</v>
      </c>
      <c r="H311" s="11">
        <f>'Long-form'!H312</f>
        <v>490</v>
      </c>
      <c r="I311" s="11">
        <f>'Long-form'!I312</f>
        <v>40</v>
      </c>
      <c r="J311" s="11">
        <f>'Long-form'!J312</f>
        <v>127</v>
      </c>
      <c r="K311" s="11">
        <f>'Long-form'!K312</f>
        <v>253</v>
      </c>
      <c r="L311" s="11">
        <f>'Long-form'!L312</f>
        <v>1</v>
      </c>
      <c r="M311" s="10">
        <f>'Long-form'!Q312</f>
        <v>2.7</v>
      </c>
      <c r="N311" s="10">
        <f>'Long-form'!R312</f>
        <v>38.6</v>
      </c>
      <c r="O311" s="10">
        <f>'Long-form'!AL312</f>
        <v>-2.7</v>
      </c>
      <c r="P311" s="10">
        <f>'Long-form'!AN312</f>
        <v>0.53169540152233774</v>
      </c>
      <c r="Q311" s="10">
        <f>'Long-form'!AO312</f>
        <v>0.53169540152233774</v>
      </c>
      <c r="R311" s="1">
        <f>'Long-form'!BA312</f>
        <v>1</v>
      </c>
      <c r="S311" s="1">
        <f>'Long-form'!BB312</f>
        <v>5</v>
      </c>
      <c r="T311" s="1" t="str">
        <f>'Long-form'!BC312</f>
        <v>terrestrial limiting</v>
      </c>
      <c r="U311" s="1" t="str">
        <f>'Long-form'!BD312</f>
        <v>Corbicula sp,  facies is interpreted as channel-fill sediments of modern Song Hong distributary, sediments seem to be influenced by brackish water. We conservatively interpret it as terrestrial limiting (freshwater shell)</v>
      </c>
      <c r="V311" s="1" t="str">
        <f>'Long-form'!BE312</f>
        <v>above MTL</v>
      </c>
      <c r="W311" s="10" t="str">
        <f>'Long-form'!BQ312</f>
        <v>n/a</v>
      </c>
      <c r="X311" s="10">
        <f>'Long-form'!BR312</f>
        <v>0.53637673327615543</v>
      </c>
      <c r="Y311" s="10">
        <f>'Long-form'!BS312</f>
        <v>0.53637673327615543</v>
      </c>
      <c r="Z311" s="10" t="str">
        <f>'Long-form'!BT312</f>
        <v>n/a</v>
      </c>
      <c r="AA311" s="10" t="str">
        <f>'Long-form'!BU312</f>
        <v>n/a</v>
      </c>
      <c r="AB311" s="10" t="str">
        <f>'Long-form'!BV312</f>
        <v>n/a</v>
      </c>
      <c r="AC311" s="1" t="str">
        <f>'Long-form'!BW312</f>
        <v>n/a</v>
      </c>
      <c r="AD311" s="1">
        <f>'Long-form'!BX312</f>
        <v>0</v>
      </c>
      <c r="AE311" s="1" t="str">
        <f>'Long-form'!BY312</f>
        <v>n/a</v>
      </c>
      <c r="AF311" s="1" t="str">
        <f>'Long-form'!BZ312</f>
        <v>DT Core from Lagoon taken in 3-4 m  delta elevation.</v>
      </c>
    </row>
    <row r="312" spans="1:32">
      <c r="A312" s="1" t="str">
        <f>'Long-form'!A313</f>
        <v>SLCC310</v>
      </c>
      <c r="B312" s="1" t="str">
        <f>'Long-form'!B313</f>
        <v>Tanabe et al. 2003c</v>
      </c>
      <c r="C312" s="1">
        <f>'Long-form'!C313</f>
        <v>8</v>
      </c>
      <c r="D312" s="1" t="str">
        <f>'Long-form'!D313</f>
        <v>Song Hong Red River delta lagoon</v>
      </c>
      <c r="E312" s="10">
        <f>'Long-form'!E313</f>
        <v>20.633056</v>
      </c>
      <c r="F312" s="10">
        <f>'Long-form'!F313</f>
        <v>105.988889</v>
      </c>
      <c r="G312" s="1">
        <f>'Long-form'!G313</f>
        <v>1</v>
      </c>
      <c r="H312" s="11">
        <f>'Long-form'!H313</f>
        <v>540</v>
      </c>
      <c r="I312" s="11">
        <f>'Long-form'!I313</f>
        <v>40</v>
      </c>
      <c r="J312" s="11">
        <f>'Long-form'!J313</f>
        <v>147.5</v>
      </c>
      <c r="K312" s="11">
        <f>'Long-form'!K313</f>
        <v>294</v>
      </c>
      <c r="L312" s="11">
        <f>'Long-form'!L313</f>
        <v>1</v>
      </c>
      <c r="M312" s="10">
        <f>'Long-form'!Q313</f>
        <v>3.3</v>
      </c>
      <c r="N312" s="10">
        <f>'Long-form'!R313</f>
        <v>38</v>
      </c>
      <c r="O312" s="10">
        <f>'Long-form'!AL313</f>
        <v>-3.3</v>
      </c>
      <c r="P312" s="10">
        <f>'Long-form'!AN313</f>
        <v>0.53169540152233774</v>
      </c>
      <c r="Q312" s="10">
        <f>'Long-form'!AO313</f>
        <v>0.53169540152233774</v>
      </c>
      <c r="R312" s="1">
        <f>'Long-form'!BA313</f>
        <v>1</v>
      </c>
      <c r="S312" s="1">
        <f>'Long-form'!BB313</f>
        <v>5</v>
      </c>
      <c r="T312" s="1" t="str">
        <f>'Long-form'!BC313</f>
        <v>terrestrial limiting</v>
      </c>
      <c r="U312" s="1" t="str">
        <f>'Long-form'!BD313</f>
        <v>Corbicula sp,  facies is interpreted as channel-fill sediments of modern Song Hong distributary, sediments seem to be influenced by brackish water. We conservatively interpret it as terrestrial limiting (freshwater shell)</v>
      </c>
      <c r="V312" s="1" t="str">
        <f>'Long-form'!BE313</f>
        <v>above MTL</v>
      </c>
      <c r="W312" s="10" t="str">
        <f>'Long-form'!BQ313</f>
        <v>n/a</v>
      </c>
      <c r="X312" s="10">
        <f>'Long-form'!BR313</f>
        <v>0.53637673327615543</v>
      </c>
      <c r="Y312" s="10">
        <f>'Long-form'!BS313</f>
        <v>0.53637673327615543</v>
      </c>
      <c r="Z312" s="10" t="str">
        <f>'Long-form'!BT313</f>
        <v>n/a</v>
      </c>
      <c r="AA312" s="10" t="str">
        <f>'Long-form'!BU313</f>
        <v>n/a</v>
      </c>
      <c r="AB312" s="10" t="str">
        <f>'Long-form'!BV313</f>
        <v>n/a</v>
      </c>
      <c r="AC312" s="1" t="str">
        <f>'Long-form'!BW313</f>
        <v>n/a</v>
      </c>
      <c r="AD312" s="1">
        <f>'Long-form'!BX313</f>
        <v>0</v>
      </c>
      <c r="AE312" s="1" t="str">
        <f>'Long-form'!BY313</f>
        <v>n/a</v>
      </c>
      <c r="AF312" s="1" t="str">
        <f>'Long-form'!BZ313</f>
        <v>Paper title Song Hong (Red River) delta evolution related to millennium-scale Holocene sea-level changes</v>
      </c>
    </row>
    <row r="313" spans="1:32">
      <c r="A313" s="1" t="str">
        <f>'Long-form'!A314</f>
        <v>SLCC311</v>
      </c>
      <c r="B313" s="1" t="str">
        <f>'Long-form'!B314</f>
        <v>Tanabe et al. 2003c</v>
      </c>
      <c r="C313" s="1">
        <f>'Long-form'!C314</f>
        <v>8</v>
      </c>
      <c r="D313" s="1" t="str">
        <f>'Long-form'!D314</f>
        <v>Song Hong Red River delta lagoon</v>
      </c>
      <c r="E313" s="10">
        <f>'Long-form'!E314</f>
        <v>20.633056</v>
      </c>
      <c r="F313" s="10">
        <f>'Long-form'!F314</f>
        <v>105.988889</v>
      </c>
      <c r="G313" s="1">
        <f>'Long-form'!G314</f>
        <v>1</v>
      </c>
      <c r="H313" s="11">
        <f>'Long-form'!H314</f>
        <v>1710</v>
      </c>
      <c r="I313" s="11">
        <f>'Long-form'!I314</f>
        <v>40</v>
      </c>
      <c r="J313" s="11">
        <f>'Long-form'!J314</f>
        <v>1624.5</v>
      </c>
      <c r="K313" s="11">
        <f>'Long-form'!K314</f>
        <v>1708</v>
      </c>
      <c r="L313" s="11">
        <f>'Long-form'!L314</f>
        <v>1541</v>
      </c>
      <c r="M313" s="10">
        <f>'Long-form'!Q314</f>
        <v>5.0999999999999996</v>
      </c>
      <c r="N313" s="10">
        <f>'Long-form'!R314</f>
        <v>36.200000000000003</v>
      </c>
      <c r="O313" s="10">
        <f>'Long-form'!AL314</f>
        <v>-5.0999999999999996</v>
      </c>
      <c r="P313" s="10">
        <f>'Long-form'!AN314</f>
        <v>0.53169540152233774</v>
      </c>
      <c r="Q313" s="10">
        <f>'Long-form'!AO314</f>
        <v>0.53169540152233774</v>
      </c>
      <c r="R313" s="1">
        <f>'Long-form'!BA314</f>
        <v>1</v>
      </c>
      <c r="S313" s="1">
        <f>'Long-form'!BB314</f>
        <v>5</v>
      </c>
      <c r="T313" s="1" t="str">
        <f>'Long-form'!BC314</f>
        <v>terrestrial limiting</v>
      </c>
      <c r="U313" s="1" t="str">
        <f>'Long-form'!BD314</f>
        <v>plant fragment,  facies is interpreted as channel-fill sediments of modern Song Hong distributary, sediments seem to be influenced by brackish water</v>
      </c>
      <c r="V313" s="1" t="str">
        <f>'Long-form'!BE314</f>
        <v>above MTL</v>
      </c>
      <c r="W313" s="10" t="str">
        <f>'Long-form'!BQ314</f>
        <v>n/a</v>
      </c>
      <c r="X313" s="10">
        <f>'Long-form'!BR314</f>
        <v>0.53637673327615543</v>
      </c>
      <c r="Y313" s="10">
        <f>'Long-form'!BS314</f>
        <v>0.53637673327615543</v>
      </c>
      <c r="Z313" s="10" t="str">
        <f>'Long-form'!BT314</f>
        <v>n/a</v>
      </c>
      <c r="AA313" s="10" t="str">
        <f>'Long-form'!BU314</f>
        <v>n/a</v>
      </c>
      <c r="AB313" s="10" t="str">
        <f>'Long-form'!BV314</f>
        <v>n/a</v>
      </c>
      <c r="AC313" s="1" t="str">
        <f>'Long-form'!BW314</f>
        <v>n/a</v>
      </c>
      <c r="AD313" s="1">
        <f>'Long-form'!BX314</f>
        <v>0</v>
      </c>
      <c r="AE313" s="1" t="str">
        <f>'Long-form'!BY314</f>
        <v>n/a</v>
      </c>
      <c r="AF313" s="1" t="str">
        <f>'Long-form'!BZ314</f>
        <v>n/a</v>
      </c>
    </row>
    <row r="314" spans="1:32">
      <c r="A314" s="1" t="str">
        <f>'Long-form'!A315</f>
        <v>SLCC312</v>
      </c>
      <c r="B314" s="1" t="str">
        <f>'Long-form'!B315</f>
        <v>Tanabe et al. 2003c</v>
      </c>
      <c r="C314" s="1">
        <f>'Long-form'!C315</f>
        <v>8</v>
      </c>
      <c r="D314" s="1" t="str">
        <f>'Long-form'!D315</f>
        <v>Song Hong Red River delta lagoon</v>
      </c>
      <c r="E314" s="10">
        <f>'Long-form'!E315</f>
        <v>20.633056</v>
      </c>
      <c r="F314" s="10">
        <f>'Long-form'!F315</f>
        <v>105.988889</v>
      </c>
      <c r="G314" s="1">
        <f>'Long-form'!G315</f>
        <v>1</v>
      </c>
      <c r="H314" s="11">
        <f>'Long-form'!H315</f>
        <v>8250</v>
      </c>
      <c r="I314" s="11">
        <f>'Long-form'!I315</f>
        <v>50</v>
      </c>
      <c r="J314" s="11">
        <f>'Long-form'!J315</f>
        <v>9220</v>
      </c>
      <c r="K314" s="11">
        <f>'Long-form'!K315</f>
        <v>9407</v>
      </c>
      <c r="L314" s="11">
        <f>'Long-form'!L315</f>
        <v>9033</v>
      </c>
      <c r="M314" s="10">
        <f>'Long-form'!Q315</f>
        <v>6.4</v>
      </c>
      <c r="N314" s="10">
        <f>'Long-form'!R315</f>
        <v>34.9</v>
      </c>
      <c r="O314" s="10">
        <f>'Long-form'!AL315</f>
        <v>-6.4</v>
      </c>
      <c r="P314" s="10">
        <f>'Long-form'!AN315</f>
        <v>0.53169540152233774</v>
      </c>
      <c r="Q314" s="10">
        <f>'Long-form'!AO315</f>
        <v>0.53169540152233774</v>
      </c>
      <c r="R314" s="1">
        <f>'Long-form'!BA315</f>
        <v>1</v>
      </c>
      <c r="S314" s="1">
        <f>'Long-form'!BB315</f>
        <v>5</v>
      </c>
      <c r="T314" s="1" t="str">
        <f>'Long-form'!BC315</f>
        <v>terrestrial limiting</v>
      </c>
      <c r="U314" s="1" t="str">
        <f>'Long-form'!BD315</f>
        <v>Peaty organic, found in thythmically interlaminated sand , mud and peaty layers. Tidal bar or tidal flat sediments but might be reworked. We conservatively interpret it as terrestrial limiting</v>
      </c>
      <c r="V314" s="1" t="str">
        <f>'Long-form'!BE315</f>
        <v>above MTL</v>
      </c>
      <c r="W314" s="10" t="str">
        <f>'Long-form'!BQ315</f>
        <v>n/a</v>
      </c>
      <c r="X314" s="10">
        <f>'Long-form'!BR315</f>
        <v>0.53637673327615543</v>
      </c>
      <c r="Y314" s="10">
        <f>'Long-form'!BS315</f>
        <v>0.53637673327615543</v>
      </c>
      <c r="Z314" s="10" t="str">
        <f>'Long-form'!BT315</f>
        <v>n/a</v>
      </c>
      <c r="AA314" s="10" t="str">
        <f>'Long-form'!BU315</f>
        <v>n/a</v>
      </c>
      <c r="AB314" s="10" t="str">
        <f>'Long-form'!BV315</f>
        <v>n/a</v>
      </c>
      <c r="AC314" s="1" t="str">
        <f>'Long-form'!BW315</f>
        <v>n/a</v>
      </c>
      <c r="AD314" s="1">
        <f>'Long-form'!BX315</f>
        <v>0</v>
      </c>
      <c r="AE314" s="1" t="str">
        <f>'Long-form'!BY315</f>
        <v>n/a</v>
      </c>
      <c r="AF314" s="1" t="str">
        <f>'Long-form'!BZ315</f>
        <v>n/a</v>
      </c>
    </row>
    <row r="315" spans="1:32">
      <c r="A315" s="1" t="str">
        <f>'Long-form'!A316</f>
        <v>SLCC313</v>
      </c>
      <c r="B315" s="1" t="str">
        <f>'Long-form'!B316</f>
        <v>Tanabe et al. 2003c</v>
      </c>
      <c r="C315" s="1">
        <f>'Long-form'!C316</f>
        <v>8</v>
      </c>
      <c r="D315" s="1" t="str">
        <f>'Long-form'!D316</f>
        <v>Song Hong Red River delta lagoon</v>
      </c>
      <c r="E315" s="10">
        <f>'Long-form'!E316</f>
        <v>20.633056</v>
      </c>
      <c r="F315" s="10">
        <f>'Long-form'!F316</f>
        <v>105.988889</v>
      </c>
      <c r="G315" s="1">
        <f>'Long-form'!G316</f>
        <v>1</v>
      </c>
      <c r="H315" s="11">
        <f>'Long-form'!H316</f>
        <v>7260</v>
      </c>
      <c r="I315" s="11">
        <f>'Long-form'!I316</f>
        <v>60</v>
      </c>
      <c r="J315" s="11">
        <f>'Long-form'!J316</f>
        <v>7755.5</v>
      </c>
      <c r="K315" s="11">
        <f>'Long-form'!K316</f>
        <v>7894</v>
      </c>
      <c r="L315" s="11">
        <f>'Long-form'!L316</f>
        <v>7617</v>
      </c>
      <c r="M315" s="10">
        <f>'Long-form'!Q316</f>
        <v>11.4</v>
      </c>
      <c r="N315" s="10">
        <f>'Long-form'!R316</f>
        <v>29.9</v>
      </c>
      <c r="O315" s="10">
        <f>'Long-form'!AL316</f>
        <v>-11.4</v>
      </c>
      <c r="P315" s="10">
        <f>'Long-form'!AN316</f>
        <v>0.53169540152233774</v>
      </c>
      <c r="Q315" s="10">
        <f>'Long-form'!AO316</f>
        <v>0.53169540152233774</v>
      </c>
      <c r="R315" s="1">
        <f>'Long-form'!BA316</f>
        <v>-1</v>
      </c>
      <c r="S315" s="1">
        <f>'Long-form'!BB316</f>
        <v>5</v>
      </c>
      <c r="T315" s="1" t="str">
        <f>'Long-form'!BC316</f>
        <v>marine limiting</v>
      </c>
      <c r="U315" s="1" t="str">
        <f>'Long-form'!BD316</f>
        <v>shell fragments found in rhythmically interlaminated sand , mud and peaty layers. Tidal bar or tidal flat sediments but might be reworked</v>
      </c>
      <c r="V315" s="1" t="str">
        <f>'Long-form'!BE316</f>
        <v>below MTL</v>
      </c>
      <c r="W315" s="10" t="str">
        <f>'Long-form'!BQ316</f>
        <v>n/a</v>
      </c>
      <c r="X315" s="10">
        <f>'Long-form'!BR316</f>
        <v>0.53637673327615543</v>
      </c>
      <c r="Y315" s="10">
        <f>'Long-form'!BS316</f>
        <v>0.53637673327615543</v>
      </c>
      <c r="Z315" s="10" t="str">
        <f>'Long-form'!BT316</f>
        <v>n/a</v>
      </c>
      <c r="AA315" s="10" t="str">
        <f>'Long-form'!BU316</f>
        <v>n/a</v>
      </c>
      <c r="AB315" s="10" t="str">
        <f>'Long-form'!BV316</f>
        <v>n/a</v>
      </c>
      <c r="AC315" s="1" t="str">
        <f>'Long-form'!BW316</f>
        <v>n/a</v>
      </c>
      <c r="AD315" s="1">
        <f>'Long-form'!BX316</f>
        <v>0</v>
      </c>
      <c r="AE315" s="1" t="str">
        <f>'Long-form'!BY316</f>
        <v>n/a</v>
      </c>
      <c r="AF315" s="1" t="str">
        <f>'Long-form'!BZ316</f>
        <v>n/a</v>
      </c>
    </row>
    <row r="316" spans="1:32">
      <c r="A316" s="1" t="str">
        <f>'Long-form'!A317</f>
        <v>SLCC314</v>
      </c>
      <c r="B316" s="1" t="str">
        <f>'Long-form'!B317</f>
        <v>Tanabe et al. 2003c</v>
      </c>
      <c r="C316" s="1">
        <f>'Long-form'!C317</f>
        <v>8</v>
      </c>
      <c r="D316" s="1" t="str">
        <f>'Long-form'!D317</f>
        <v>Song Hong Red River delta lagoon</v>
      </c>
      <c r="E316" s="10">
        <f>'Long-form'!E317</f>
        <v>20.633056</v>
      </c>
      <c r="F316" s="10">
        <f>'Long-form'!F317</f>
        <v>105.988889</v>
      </c>
      <c r="G316" s="1">
        <f>'Long-form'!G317</f>
        <v>1</v>
      </c>
      <c r="H316" s="11">
        <f>'Long-form'!H317</f>
        <v>7010</v>
      </c>
      <c r="I316" s="11">
        <f>'Long-form'!I317</f>
        <v>50</v>
      </c>
      <c r="J316" s="11">
        <f>'Long-form'!J317</f>
        <v>7517</v>
      </c>
      <c r="K316" s="11">
        <f>'Long-form'!K317</f>
        <v>7612</v>
      </c>
      <c r="L316" s="11">
        <f>'Long-form'!L317</f>
        <v>7422</v>
      </c>
      <c r="M316" s="10">
        <f>'Long-form'!Q317</f>
        <v>13.1</v>
      </c>
      <c r="N316" s="10">
        <f>'Long-form'!R317</f>
        <v>28.2</v>
      </c>
      <c r="O316" s="10">
        <f>'Long-form'!AL317</f>
        <v>-13.1</v>
      </c>
      <c r="P316" s="10">
        <f>'Long-form'!AN317</f>
        <v>0.53169540152233774</v>
      </c>
      <c r="Q316" s="10">
        <f>'Long-form'!AO317</f>
        <v>0.53169540152233774</v>
      </c>
      <c r="R316" s="1">
        <f>'Long-form'!BA317</f>
        <v>0</v>
      </c>
      <c r="S316" s="1">
        <f>'Long-form'!BB317</f>
        <v>5</v>
      </c>
      <c r="T316" s="1" t="str">
        <f>'Long-form'!BC317</f>
        <v>Intertidal mudflat</v>
      </c>
      <c r="U316" s="1" t="str">
        <f>'Long-form'!BD317</f>
        <v xml:space="preserve">shell fragments, lithologies resemble modern tide-influenced channel-fill deposits. Interbedded/ laminated sand and mud, rhythmically interlaminated sand, mud and peaty layers are regareded as tidal bar or tidal flat sediments </v>
      </c>
      <c r="V316" s="1" t="str">
        <f>'Long-form'!BE317</f>
        <v>HAT to LAT</v>
      </c>
      <c r="W316" s="10">
        <f>'Long-form'!BQ317</f>
        <v>-13.00288625</v>
      </c>
      <c r="X316" s="10">
        <f>'Long-form'!BR317</f>
        <v>1.9423431564619629</v>
      </c>
      <c r="Y316" s="10">
        <f>'Long-form'!BS317</f>
        <v>1.9423431564619629</v>
      </c>
      <c r="Z316" s="10" t="str">
        <f>'Long-form'!BT317</f>
        <v>n/a</v>
      </c>
      <c r="AA316" s="10" t="str">
        <f>'Long-form'!BU317</f>
        <v>n/a</v>
      </c>
      <c r="AB316" s="10" t="str">
        <f>'Long-form'!BV317</f>
        <v>n/a</v>
      </c>
      <c r="AC316" s="1" t="str">
        <f>'Long-form'!BW317</f>
        <v>n/a</v>
      </c>
      <c r="AD316" s="1">
        <f>'Long-form'!BX317</f>
        <v>0</v>
      </c>
      <c r="AE316" s="1" t="str">
        <f>'Long-form'!BY317</f>
        <v>n/a</v>
      </c>
      <c r="AF316" s="1" t="str">
        <f>'Long-form'!BZ317</f>
        <v>n/a</v>
      </c>
    </row>
    <row r="317" spans="1:32">
      <c r="A317" s="1" t="str">
        <f>'Long-form'!A318</f>
        <v>SLCC315</v>
      </c>
      <c r="B317" s="1" t="str">
        <f>'Long-form'!B318</f>
        <v>Tanabe et al. 2003c</v>
      </c>
      <c r="C317" s="1">
        <f>'Long-form'!C318</f>
        <v>8</v>
      </c>
      <c r="D317" s="1" t="str">
        <f>'Long-form'!D318</f>
        <v>Song Hong Red River delta lagoon</v>
      </c>
      <c r="E317" s="10">
        <f>'Long-form'!E318</f>
        <v>20.633056</v>
      </c>
      <c r="F317" s="10">
        <f>'Long-form'!F318</f>
        <v>105.988889</v>
      </c>
      <c r="G317" s="1">
        <f>'Long-form'!G318</f>
        <v>1</v>
      </c>
      <c r="H317" s="11">
        <f>'Long-form'!H318</f>
        <v>7300</v>
      </c>
      <c r="I317" s="11">
        <f>'Long-form'!I318</f>
        <v>50</v>
      </c>
      <c r="J317" s="11">
        <f>'Long-form'!J318</f>
        <v>7790.5</v>
      </c>
      <c r="K317" s="11">
        <f>'Long-form'!K318</f>
        <v>7911</v>
      </c>
      <c r="L317" s="11">
        <f>'Long-form'!L318</f>
        <v>7670</v>
      </c>
      <c r="M317" s="10">
        <f>'Long-form'!Q318</f>
        <v>14.5</v>
      </c>
      <c r="N317" s="10">
        <f>'Long-form'!R318</f>
        <v>26.8</v>
      </c>
      <c r="O317" s="10">
        <f>'Long-form'!AL318</f>
        <v>-14.5</v>
      </c>
      <c r="P317" s="10">
        <f>'Long-form'!AN318</f>
        <v>0.53169540152233774</v>
      </c>
      <c r="Q317" s="10">
        <f>'Long-form'!AO318</f>
        <v>0.53169540152233774</v>
      </c>
      <c r="R317" s="1">
        <f>'Long-form'!BA318</f>
        <v>-1</v>
      </c>
      <c r="S317" s="1">
        <f>'Long-form'!BB318</f>
        <v>5</v>
      </c>
      <c r="T317" s="1" t="str">
        <f>'Long-form'!BC318</f>
        <v>marine limiting</v>
      </c>
      <c r="U317" s="1" t="str">
        <f>'Long-form'!BD318</f>
        <v>marine shell Marctridae gen. et sp. indet found in rhythmically interlaminated sand , mud and peaty layers. Tidal bar or tidal flat sediments but might be reworked</v>
      </c>
      <c r="V317" s="1" t="str">
        <f>'Long-form'!BE318</f>
        <v>below MTL</v>
      </c>
      <c r="W317" s="10" t="str">
        <f>'Long-form'!BQ318</f>
        <v>n/a</v>
      </c>
      <c r="X317" s="10">
        <f>'Long-form'!BR318</f>
        <v>0.53637673327615543</v>
      </c>
      <c r="Y317" s="10">
        <f>'Long-form'!BS318</f>
        <v>0.53637673327615543</v>
      </c>
      <c r="Z317" s="10" t="str">
        <f>'Long-form'!BT318</f>
        <v>n/a</v>
      </c>
      <c r="AA317" s="10" t="str">
        <f>'Long-form'!BU318</f>
        <v>n/a</v>
      </c>
      <c r="AB317" s="10" t="str">
        <f>'Long-form'!BV318</f>
        <v>n/a</v>
      </c>
      <c r="AC317" s="1" t="str">
        <f>'Long-form'!BW318</f>
        <v>n/a</v>
      </c>
      <c r="AD317" s="1">
        <f>'Long-form'!BX318</f>
        <v>0</v>
      </c>
      <c r="AE317" s="1" t="str">
        <f>'Long-form'!BY318</f>
        <v>n/a</v>
      </c>
      <c r="AF317" s="1" t="str">
        <f>'Long-form'!BZ318</f>
        <v>n/a</v>
      </c>
    </row>
    <row r="318" spans="1:32">
      <c r="A318" s="1" t="str">
        <f>'Long-form'!A319</f>
        <v>SLCC316</v>
      </c>
      <c r="B318" s="1" t="str">
        <f>'Long-form'!B319</f>
        <v>Tanabe et al. 2003c</v>
      </c>
      <c r="C318" s="1">
        <f>'Long-form'!C319</f>
        <v>8</v>
      </c>
      <c r="D318" s="1" t="str">
        <f>'Long-form'!D319</f>
        <v>Song Hong Red River delta lagoon</v>
      </c>
      <c r="E318" s="10">
        <f>'Long-form'!E319</f>
        <v>20.633056</v>
      </c>
      <c r="F318" s="10">
        <f>'Long-form'!F319</f>
        <v>105.988889</v>
      </c>
      <c r="G318" s="1">
        <f>'Long-form'!G319</f>
        <v>1</v>
      </c>
      <c r="H318" s="11">
        <f>'Long-form'!H319</f>
        <v>6940</v>
      </c>
      <c r="I318" s="11">
        <f>'Long-form'!I319</f>
        <v>50</v>
      </c>
      <c r="J318" s="11">
        <f>'Long-form'!J319</f>
        <v>7470.5</v>
      </c>
      <c r="K318" s="11">
        <f>'Long-form'!K319</f>
        <v>7567</v>
      </c>
      <c r="L318" s="11">
        <f>'Long-form'!L319</f>
        <v>7374</v>
      </c>
      <c r="M318" s="10">
        <f>'Long-form'!Q319</f>
        <v>18.899999999999999</v>
      </c>
      <c r="N318" s="10">
        <f>'Long-form'!R319</f>
        <v>22.4</v>
      </c>
      <c r="O318" s="10">
        <f>'Long-form'!AL319</f>
        <v>-18.899999999999999</v>
      </c>
      <c r="P318" s="10">
        <f>'Long-form'!AN319</f>
        <v>0.53169540152233774</v>
      </c>
      <c r="Q318" s="10">
        <f>'Long-form'!AO319</f>
        <v>0.53169540152233774</v>
      </c>
      <c r="R318" s="1">
        <f>'Long-form'!BA319</f>
        <v>0</v>
      </c>
      <c r="S318" s="1">
        <f>'Long-form'!BB319</f>
        <v>5</v>
      </c>
      <c r="T318" s="1" t="str">
        <f>'Long-form'!BC319</f>
        <v>Intertidal mudflat</v>
      </c>
      <c r="U318" s="1" t="str">
        <f>'Long-form'!BD319</f>
        <v xml:space="preserve">marine shell Marctridae gen. et sp. indet, lithologies resemble modern tide-influenced channel-fill deposits. Interbedded/ laminated sand and mud, rhythmically interlaminated sand, mud and peaty layers are regareded as tidal bar or tidal flat sediments which </v>
      </c>
      <c r="V318" s="1" t="str">
        <f>'Long-form'!BE319</f>
        <v>HAT to LAT</v>
      </c>
      <c r="W318" s="10">
        <f>'Long-form'!BQ319</f>
        <v>-18.80288625</v>
      </c>
      <c r="X318" s="10">
        <f>'Long-form'!BR319</f>
        <v>1.9423431564619629</v>
      </c>
      <c r="Y318" s="10">
        <f>'Long-form'!BS319</f>
        <v>1.9423431564619629</v>
      </c>
      <c r="Z318" s="10" t="str">
        <f>'Long-form'!BT319</f>
        <v>n/a</v>
      </c>
      <c r="AA318" s="10" t="str">
        <f>'Long-form'!BU319</f>
        <v>n/a</v>
      </c>
      <c r="AB318" s="10" t="str">
        <f>'Long-form'!BV319</f>
        <v>n/a</v>
      </c>
      <c r="AC318" s="1" t="str">
        <f>'Long-form'!BW319</f>
        <v>n/a</v>
      </c>
      <c r="AD318" s="1">
        <f>'Long-form'!BX319</f>
        <v>0</v>
      </c>
      <c r="AE318" s="1" t="str">
        <f>'Long-form'!BY319</f>
        <v>n/a</v>
      </c>
      <c r="AF318" s="1" t="str">
        <f>'Long-form'!BZ319</f>
        <v>n/a</v>
      </c>
    </row>
    <row r="319" spans="1:32">
      <c r="A319" s="1" t="str">
        <f>'Long-form'!A320</f>
        <v>SLCC317</v>
      </c>
      <c r="B319" s="1" t="str">
        <f>'Long-form'!B320</f>
        <v>Tanabe et al. 2003c</v>
      </c>
      <c r="C319" s="1">
        <f>'Long-form'!C320</f>
        <v>8</v>
      </c>
      <c r="D319" s="1" t="str">
        <f>'Long-form'!D320</f>
        <v>Song Hong Red River delta lagoon</v>
      </c>
      <c r="E319" s="10">
        <f>'Long-form'!E320</f>
        <v>20.633056</v>
      </c>
      <c r="F319" s="10">
        <f>'Long-form'!F320</f>
        <v>105.988889</v>
      </c>
      <c r="G319" s="1">
        <f>'Long-form'!G320</f>
        <v>1</v>
      </c>
      <c r="H319" s="11">
        <f>'Long-form'!H320</f>
        <v>7450</v>
      </c>
      <c r="I319" s="11">
        <f>'Long-form'!I320</f>
        <v>50</v>
      </c>
      <c r="J319" s="11">
        <f>'Long-form'!J320</f>
        <v>7931</v>
      </c>
      <c r="K319" s="11">
        <f>'Long-form'!K320</f>
        <v>8054</v>
      </c>
      <c r="L319" s="11">
        <f>'Long-form'!L320</f>
        <v>7808</v>
      </c>
      <c r="M319" s="10">
        <f>'Long-form'!Q320</f>
        <v>20.399999999999999</v>
      </c>
      <c r="N319" s="10">
        <f>'Long-form'!R320</f>
        <v>20.9</v>
      </c>
      <c r="O319" s="10">
        <f>'Long-form'!AL320</f>
        <v>-20.399999999999999</v>
      </c>
      <c r="P319" s="10">
        <f>'Long-form'!AN320</f>
        <v>0.53169540152233774</v>
      </c>
      <c r="Q319" s="10">
        <f>'Long-form'!AO320</f>
        <v>0.53169540152233774</v>
      </c>
      <c r="R319" s="1">
        <f>'Long-form'!BA320</f>
        <v>-1</v>
      </c>
      <c r="S319" s="1">
        <f>'Long-form'!BB320</f>
        <v>5</v>
      </c>
      <c r="T319" s="1" t="str">
        <f>'Long-form'!BC320</f>
        <v>marine limiting</v>
      </c>
      <c r="U319" s="1" t="str">
        <f>'Long-form'!BD320</f>
        <v>marine shell Marctridae gen. et sp. indet found in rhythmically interlaminated sand , mud and peaty layers. Tidal bar or tidal flat sediments but might be reworked</v>
      </c>
      <c r="V319" s="1" t="str">
        <f>'Long-form'!BE320</f>
        <v>below MTL</v>
      </c>
      <c r="W319" s="10" t="str">
        <f>'Long-form'!BQ320</f>
        <v>n/a</v>
      </c>
      <c r="X319" s="10">
        <f>'Long-form'!BR320</f>
        <v>0.53637673327615543</v>
      </c>
      <c r="Y319" s="10">
        <f>'Long-form'!BS320</f>
        <v>0.53637673327615543</v>
      </c>
      <c r="Z319" s="10" t="str">
        <f>'Long-form'!BT320</f>
        <v>n/a</v>
      </c>
      <c r="AA319" s="10" t="str">
        <f>'Long-form'!BU320</f>
        <v>n/a</v>
      </c>
      <c r="AB319" s="10" t="str">
        <f>'Long-form'!BV320</f>
        <v>n/a</v>
      </c>
      <c r="AC319" s="1" t="str">
        <f>'Long-form'!BW320</f>
        <v>n/a</v>
      </c>
      <c r="AD319" s="1">
        <f>'Long-form'!BX320</f>
        <v>0</v>
      </c>
      <c r="AE319" s="1" t="str">
        <f>'Long-form'!BY320</f>
        <v>n/a</v>
      </c>
      <c r="AF319" s="1" t="str">
        <f>'Long-form'!BZ320</f>
        <v>n/a</v>
      </c>
    </row>
    <row r="320" spans="1:32">
      <c r="A320" s="1" t="str">
        <f>'Long-form'!A321</f>
        <v>SLCC318</v>
      </c>
      <c r="B320" s="1" t="str">
        <f>'Long-form'!B321</f>
        <v>Tanabe et al. 2003c</v>
      </c>
      <c r="C320" s="1">
        <f>'Long-form'!C321</f>
        <v>8</v>
      </c>
      <c r="D320" s="1" t="str">
        <f>'Long-form'!D321</f>
        <v>Song Hong Red River delta lagoon</v>
      </c>
      <c r="E320" s="10">
        <f>'Long-form'!E321</f>
        <v>20.633056</v>
      </c>
      <c r="F320" s="10">
        <f>'Long-form'!F321</f>
        <v>105.988889</v>
      </c>
      <c r="G320" s="1">
        <f>'Long-form'!G321</f>
        <v>1</v>
      </c>
      <c r="H320" s="11">
        <f>'Long-form'!H321</f>
        <v>7020</v>
      </c>
      <c r="I320" s="11">
        <f>'Long-form'!I321</f>
        <v>50</v>
      </c>
      <c r="J320" s="11">
        <f>'Long-form'!J321</f>
        <v>7524.5</v>
      </c>
      <c r="K320" s="11">
        <f>'Long-form'!K321</f>
        <v>7622</v>
      </c>
      <c r="L320" s="11">
        <f>'Long-form'!L321</f>
        <v>7427</v>
      </c>
      <c r="M320" s="10">
        <f>'Long-form'!Q321</f>
        <v>22.55</v>
      </c>
      <c r="N320" s="10">
        <f>'Long-form'!R321</f>
        <v>18.75</v>
      </c>
      <c r="O320" s="10">
        <f>'Long-form'!AL321</f>
        <v>-22.55</v>
      </c>
      <c r="P320" s="10">
        <f>'Long-form'!AN321</f>
        <v>0.53169540152233774</v>
      </c>
      <c r="Q320" s="10">
        <f>'Long-form'!AO321</f>
        <v>0.53169540152233774</v>
      </c>
      <c r="R320" s="1">
        <f>'Long-form'!BA321</f>
        <v>-1</v>
      </c>
      <c r="S320" s="1">
        <f>'Long-form'!BB321</f>
        <v>5</v>
      </c>
      <c r="T320" s="1" t="str">
        <f>'Long-form'!BC321</f>
        <v>marine limiting</v>
      </c>
      <c r="U320" s="1" t="str">
        <f>'Long-form'!BD321</f>
        <v>oyster,  lithologies resemble modern tide-influenced channel-fill deposits. Well rounded calcareous concretions indicate that sediments were deposited in a tide-influenced channel cut</v>
      </c>
      <c r="V320" s="1" t="str">
        <f>'Long-form'!BE321</f>
        <v>below MTL</v>
      </c>
      <c r="W320" s="10" t="str">
        <f>'Long-form'!BQ321</f>
        <v>n/a</v>
      </c>
      <c r="X320" s="10">
        <f>'Long-form'!BR321</f>
        <v>0.53637673327615543</v>
      </c>
      <c r="Y320" s="10">
        <f>'Long-form'!BS321</f>
        <v>0.53637673327615543</v>
      </c>
      <c r="Z320" s="10" t="str">
        <f>'Long-form'!BT321</f>
        <v>n/a</v>
      </c>
      <c r="AA320" s="10" t="str">
        <f>'Long-form'!BU321</f>
        <v>n/a</v>
      </c>
      <c r="AB320" s="10" t="str">
        <f>'Long-form'!BV321</f>
        <v>n/a</v>
      </c>
      <c r="AC320" s="1" t="str">
        <f>'Long-form'!BW321</f>
        <v>n/a</v>
      </c>
      <c r="AD320" s="1">
        <f>'Long-form'!BX321</f>
        <v>0</v>
      </c>
      <c r="AE320" s="1" t="str">
        <f>'Long-form'!BY321</f>
        <v>n/a</v>
      </c>
      <c r="AF320" s="1" t="str">
        <f>'Long-form'!BZ321</f>
        <v>n/a</v>
      </c>
    </row>
    <row r="321" spans="1:32">
      <c r="A321" s="1" t="str">
        <f>'Long-form'!A322</f>
        <v>SLCC319</v>
      </c>
      <c r="B321" s="1" t="str">
        <f>'Long-form'!B322</f>
        <v>Tanabe et al. 2003c</v>
      </c>
      <c r="C321" s="1">
        <f>'Long-form'!C322</f>
        <v>8</v>
      </c>
      <c r="D321" s="1" t="str">
        <f>'Long-form'!D322</f>
        <v>Song Hong Red River delta lagoon</v>
      </c>
      <c r="E321" s="10">
        <f>'Long-form'!E322</f>
        <v>20.633056</v>
      </c>
      <c r="F321" s="10">
        <f>'Long-form'!F322</f>
        <v>105.988889</v>
      </c>
      <c r="G321" s="1">
        <f>'Long-form'!G322</f>
        <v>1</v>
      </c>
      <c r="H321" s="11">
        <f>'Long-form'!H322</f>
        <v>8840</v>
      </c>
      <c r="I321" s="11">
        <f>'Long-form'!I322</f>
        <v>50</v>
      </c>
      <c r="J321" s="11">
        <f>'Long-form'!J322</f>
        <v>9931.5</v>
      </c>
      <c r="K321" s="11">
        <f>'Long-form'!K322</f>
        <v>10158</v>
      </c>
      <c r="L321" s="11">
        <f>'Long-form'!L322</f>
        <v>9705</v>
      </c>
      <c r="M321" s="10">
        <f>'Long-form'!Q322</f>
        <v>30.7</v>
      </c>
      <c r="N321" s="10">
        <f>'Long-form'!R322</f>
        <v>10.6</v>
      </c>
      <c r="O321" s="10">
        <f>'Long-form'!AL322</f>
        <v>-30.7</v>
      </c>
      <c r="P321" s="10">
        <f>'Long-form'!AN322</f>
        <v>0.53169540152233774</v>
      </c>
      <c r="Q321" s="10">
        <f>'Long-form'!AO322</f>
        <v>0.53169540152233774</v>
      </c>
      <c r="R321" s="1">
        <f>'Long-form'!BA322</f>
        <v>0</v>
      </c>
      <c r="S321" s="1">
        <f>'Long-form'!BB322</f>
        <v>5</v>
      </c>
      <c r="T321" s="1" t="str">
        <f>'Long-form'!BC322</f>
        <v>Mangrove salt marsh</v>
      </c>
      <c r="U321" s="1" t="str">
        <f>'Long-form'!BD322</f>
        <v>plant fragment, medium to fine sand which overlies the laminated silt and clay with erosional contact, contains mud clasts and ripple cross-laminations with bidirectional or multidirectional forests. Peaty layers and very fine sand layers less than 10 mm thick interlaminate the silt and clay. Interpreted as tide-influenced channel fill to coastal marsh sediments. Author interprets coastal marsh sediments</v>
      </c>
      <c r="V321" s="1" t="str">
        <f>'Long-form'!BE322</f>
        <v>HAT to MTL</v>
      </c>
      <c r="W321" s="10">
        <f>'Long-form'!BQ322</f>
        <v>-31.567024350000001</v>
      </c>
      <c r="X321" s="10">
        <f>'Long-form'!BR322</f>
        <v>1.050011882751763</v>
      </c>
      <c r="Y321" s="10">
        <f>'Long-form'!BS322</f>
        <v>1.050011882751763</v>
      </c>
      <c r="Z321" s="10" t="str">
        <f>'Long-form'!BT322</f>
        <v>n/a</v>
      </c>
      <c r="AA321" s="10" t="str">
        <f>'Long-form'!BU322</f>
        <v>n/a</v>
      </c>
      <c r="AB321" s="10" t="str">
        <f>'Long-form'!BV322</f>
        <v>n/a</v>
      </c>
      <c r="AC321" s="1" t="str">
        <f>'Long-form'!BW322</f>
        <v>n/a</v>
      </c>
      <c r="AD321" s="1">
        <f>'Long-form'!BX322</f>
        <v>0</v>
      </c>
      <c r="AE321" s="1" t="str">
        <f>'Long-form'!BY322</f>
        <v>n/a</v>
      </c>
      <c r="AF321" s="1" t="str">
        <f>'Long-form'!BZ322</f>
        <v>n/a</v>
      </c>
    </row>
    <row r="322" spans="1:32">
      <c r="A322" s="1" t="str">
        <f>'Long-form'!A323</f>
        <v>SLCC320</v>
      </c>
      <c r="B322" s="1" t="str">
        <f>'Long-form'!B323</f>
        <v>Tanabe et al. 2003c</v>
      </c>
      <c r="C322" s="1">
        <f>'Long-form'!C323</f>
        <v>8</v>
      </c>
      <c r="D322" s="1" t="str">
        <f>'Long-form'!D323</f>
        <v>Song Hong Red River delta lagoon</v>
      </c>
      <c r="E322" s="10">
        <f>'Long-form'!E323</f>
        <v>20.633056</v>
      </c>
      <c r="F322" s="10">
        <f>'Long-form'!F323</f>
        <v>105.988889</v>
      </c>
      <c r="G322" s="1">
        <f>'Long-form'!G323</f>
        <v>1</v>
      </c>
      <c r="H322" s="11">
        <f>'Long-form'!H323</f>
        <v>8940</v>
      </c>
      <c r="I322" s="11">
        <f>'Long-form'!I323</f>
        <v>60</v>
      </c>
      <c r="J322" s="11">
        <f>'Long-form'!J323</f>
        <v>10029.5</v>
      </c>
      <c r="K322" s="11">
        <f>'Long-form'!K323</f>
        <v>10233</v>
      </c>
      <c r="L322" s="11">
        <f>'Long-form'!L323</f>
        <v>9826</v>
      </c>
      <c r="M322" s="10">
        <f>'Long-form'!Q323</f>
        <v>36.6</v>
      </c>
      <c r="N322" s="10">
        <f>'Long-form'!R323</f>
        <v>4.7</v>
      </c>
      <c r="O322" s="10">
        <f>'Long-form'!AL323</f>
        <v>-36.6</v>
      </c>
      <c r="P322" s="10">
        <f>'Long-form'!AN323</f>
        <v>0.53169540152233774</v>
      </c>
      <c r="Q322" s="10">
        <f>'Long-form'!AO323</f>
        <v>0.53169540152233774</v>
      </c>
      <c r="R322" s="1">
        <f>'Long-form'!BA323</f>
        <v>0</v>
      </c>
      <c r="S322" s="1">
        <f>'Long-form'!BB323</f>
        <v>5</v>
      </c>
      <c r="T322" s="1" t="str">
        <f>'Long-form'!BC323</f>
        <v>Mangrove salt marsh</v>
      </c>
      <c r="U322" s="1" t="str">
        <f>'Long-form'!BD323</f>
        <v>plant fragment, medium to fine sand which overlies the laminated silt and clay with erosional contact, contains mud clasts and ripple cross-laminations with bidirectional or multidirectional forests. Peaty layers and very fine sand layers less than 10 mm thick interlaminate the silt and clay. Interpreted as tide-influenced channel fill to coastal marsh sediments. Author interprets coastal marsh sediments</v>
      </c>
      <c r="V322" s="1" t="str">
        <f>'Long-form'!BE323</f>
        <v>HAT to MTL</v>
      </c>
      <c r="W322" s="10">
        <f>'Long-form'!BQ323</f>
        <v>-37.467024350000003</v>
      </c>
      <c r="X322" s="10">
        <f>'Long-form'!BR323</f>
        <v>1.050011882751763</v>
      </c>
      <c r="Y322" s="10">
        <f>'Long-form'!BS323</f>
        <v>1.050011882751763</v>
      </c>
      <c r="Z322" s="10" t="str">
        <f>'Long-form'!BT323</f>
        <v>n/a</v>
      </c>
      <c r="AA322" s="10" t="str">
        <f>'Long-form'!BU323</f>
        <v>n/a</v>
      </c>
      <c r="AB322" s="10" t="str">
        <f>'Long-form'!BV323</f>
        <v>n/a</v>
      </c>
      <c r="AC322" s="1" t="str">
        <f>'Long-form'!BW323</f>
        <v>n/a</v>
      </c>
      <c r="AD322" s="1">
        <f>'Long-form'!BX323</f>
        <v>0</v>
      </c>
      <c r="AE322" s="1" t="str">
        <f>'Long-form'!BY323</f>
        <v>n/a</v>
      </c>
      <c r="AF322" s="1" t="str">
        <f>'Long-form'!BZ323</f>
        <v>n/a</v>
      </c>
    </row>
    <row r="323" spans="1:32">
      <c r="A323" s="1" t="str">
        <f>'Long-form'!A324</f>
        <v>SLCC321</v>
      </c>
      <c r="B323" s="1" t="str">
        <f>'Long-form'!B324</f>
        <v>Tanabe et al. 2003c</v>
      </c>
      <c r="C323" s="1">
        <f>'Long-form'!C324</f>
        <v>8</v>
      </c>
      <c r="D323" s="1" t="str">
        <f>'Long-form'!D324</f>
        <v>Song Hong Red River delta lagoon</v>
      </c>
      <c r="E323" s="10">
        <f>'Long-form'!E324</f>
        <v>20.633056</v>
      </c>
      <c r="F323" s="10">
        <f>'Long-form'!F324</f>
        <v>105.988889</v>
      </c>
      <c r="G323" s="1">
        <f>'Long-form'!G324</f>
        <v>1</v>
      </c>
      <c r="H323" s="11">
        <f>'Long-form'!H324</f>
        <v>9040</v>
      </c>
      <c r="I323" s="11">
        <f>'Long-form'!I324</f>
        <v>50</v>
      </c>
      <c r="J323" s="11">
        <f>'Long-form'!J324</f>
        <v>10116</v>
      </c>
      <c r="K323" s="11">
        <f>'Long-form'!K324</f>
        <v>10286</v>
      </c>
      <c r="L323" s="11">
        <f>'Long-form'!L324</f>
        <v>9946</v>
      </c>
      <c r="M323" s="10">
        <f>'Long-form'!Q324</f>
        <v>39.200000000000003</v>
      </c>
      <c r="N323" s="10">
        <f>'Long-form'!R324</f>
        <v>2.1</v>
      </c>
      <c r="O323" s="10">
        <f>'Long-form'!AL324</f>
        <v>-39.200000000000003</v>
      </c>
      <c r="P323" s="10">
        <f>'Long-form'!AN324</f>
        <v>0.53169540152233774</v>
      </c>
      <c r="Q323" s="10">
        <f>'Long-form'!AO324</f>
        <v>0.53169540152233774</v>
      </c>
      <c r="R323" s="1">
        <f>'Long-form'!BA324</f>
        <v>0</v>
      </c>
      <c r="S323" s="1">
        <f>'Long-form'!BB324</f>
        <v>5</v>
      </c>
      <c r="T323" s="1" t="str">
        <f>'Long-form'!BC324</f>
        <v>Mangrove salt marsh</v>
      </c>
      <c r="U323" s="1" t="str">
        <f>'Long-form'!BD324</f>
        <v>plant fragment, medium to fine sand which overlies the laminated silt and clay with erosional contact, contains mud clasts and ripple cross-laminations with bidirectional or multidirectional forests. Peaty layers and very fine sand layers less than 10 mm thick interlaminate the silt and clay. Interpreted as tide-influenced channel fill to coastal marsh sediments. Author interprets coastal marsh sediments</v>
      </c>
      <c r="V323" s="1" t="str">
        <f>'Long-form'!BE324</f>
        <v>HAT to MTL</v>
      </c>
      <c r="W323" s="10">
        <f>'Long-form'!BQ324</f>
        <v>-40.067024350000004</v>
      </c>
      <c r="X323" s="10">
        <f>'Long-form'!BR324</f>
        <v>1.050011882751763</v>
      </c>
      <c r="Y323" s="10">
        <f>'Long-form'!BS324</f>
        <v>1.050011882751763</v>
      </c>
      <c r="Z323" s="10" t="str">
        <f>'Long-form'!BT324</f>
        <v>n/a</v>
      </c>
      <c r="AA323" s="10" t="str">
        <f>'Long-form'!BU324</f>
        <v>n/a</v>
      </c>
      <c r="AB323" s="10" t="str">
        <f>'Long-form'!BV324</f>
        <v>n/a</v>
      </c>
      <c r="AC323" s="1" t="str">
        <f>'Long-form'!BW324</f>
        <v>n/a</v>
      </c>
      <c r="AD323" s="1">
        <f>'Long-form'!BX324</f>
        <v>0</v>
      </c>
      <c r="AE323" s="1" t="str">
        <f>'Long-form'!BY324</f>
        <v>n/a</v>
      </c>
      <c r="AF323" s="1" t="str">
        <f>'Long-form'!BZ324</f>
        <v>n/a</v>
      </c>
    </row>
    <row r="324" spans="1:32">
      <c r="A324" s="1" t="str">
        <f>'Long-form'!A325</f>
        <v>SLCC322</v>
      </c>
      <c r="B324" s="1" t="str">
        <f>'Long-form'!B325</f>
        <v>Tanabe et al. 2003c</v>
      </c>
      <c r="C324" s="1">
        <f>'Long-form'!C325</f>
        <v>8</v>
      </c>
      <c r="D324" s="1" t="str">
        <f>'Long-form'!D325</f>
        <v>Song Hong Red River delta lagoon</v>
      </c>
      <c r="E324" s="10">
        <f>'Long-form'!E325</f>
        <v>20.633056</v>
      </c>
      <c r="F324" s="10">
        <f>'Long-form'!F325</f>
        <v>105.988889</v>
      </c>
      <c r="G324" s="1">
        <f>'Long-form'!G325</f>
        <v>1</v>
      </c>
      <c r="H324" s="11">
        <f>'Long-form'!H325</f>
        <v>9210</v>
      </c>
      <c r="I324" s="11">
        <f>'Long-form'!I325</f>
        <v>50</v>
      </c>
      <c r="J324" s="11">
        <f>'Long-form'!J325</f>
        <v>10376</v>
      </c>
      <c r="K324" s="11">
        <f>'Long-form'!K325</f>
        <v>10504</v>
      </c>
      <c r="L324" s="11">
        <f>'Long-form'!L325</f>
        <v>10248</v>
      </c>
      <c r="M324" s="10">
        <f>'Long-form'!Q325</f>
        <v>41.2</v>
      </c>
      <c r="N324" s="10">
        <f>'Long-form'!R325</f>
        <v>0.1</v>
      </c>
      <c r="O324" s="10">
        <f>'Long-form'!AL325</f>
        <v>-41.2</v>
      </c>
      <c r="P324" s="10">
        <f>'Long-form'!AN325</f>
        <v>0.53169540152233774</v>
      </c>
      <c r="Q324" s="10">
        <f>'Long-form'!AO325</f>
        <v>0.53169540152233774</v>
      </c>
      <c r="R324" s="1">
        <f>'Long-form'!BA325</f>
        <v>0</v>
      </c>
      <c r="S324" s="1">
        <f>'Long-form'!BB325</f>
        <v>5</v>
      </c>
      <c r="T324" s="1" t="str">
        <f>'Long-form'!BC325</f>
        <v>Mangrove salt marsh</v>
      </c>
      <c r="U324" s="1" t="str">
        <f>'Long-form'!BD325</f>
        <v>plant fragment, medium to fine sand which overlies the laminated silt and clay with erosional contact, contains mud clasts and ripple cross-laminations with bidirectional or multidirectional forests. Peaty layers and very fine sand layers less than 10 mm thick interlaminate the silt and clay. Interpreted as tide-influenced channel fill to coastal marsh sediments. Author interprets coastal marsh sediments</v>
      </c>
      <c r="V324" s="1" t="str">
        <f>'Long-form'!BE325</f>
        <v>HAT to MTL</v>
      </c>
      <c r="W324" s="10">
        <f>'Long-form'!BQ325</f>
        <v>-42.067024350000004</v>
      </c>
      <c r="X324" s="10">
        <f>'Long-form'!BR325</f>
        <v>1.050011882751763</v>
      </c>
      <c r="Y324" s="10">
        <f>'Long-form'!BS325</f>
        <v>1.050011882751763</v>
      </c>
      <c r="Z324" s="10" t="str">
        <f>'Long-form'!BT325</f>
        <v>n/a</v>
      </c>
      <c r="AA324" s="10" t="str">
        <f>'Long-form'!BU325</f>
        <v>n/a</v>
      </c>
      <c r="AB324" s="10" t="str">
        <f>'Long-form'!BV325</f>
        <v>n/a</v>
      </c>
      <c r="AC324" s="1" t="str">
        <f>'Long-form'!BW325</f>
        <v>n/a</v>
      </c>
      <c r="AD324" s="1">
        <f>'Long-form'!BX325</f>
        <v>0</v>
      </c>
      <c r="AE324" s="1" t="str">
        <f>'Long-form'!BY325</f>
        <v>n/a</v>
      </c>
      <c r="AF324" s="1" t="str">
        <f>'Long-form'!BZ325</f>
        <v>n/a</v>
      </c>
    </row>
    <row r="325" spans="1:32">
      <c r="A325" s="1" t="str">
        <f>'Long-form'!A326</f>
        <v>SLCC323</v>
      </c>
      <c r="B325" s="1" t="str">
        <f>'Long-form'!B326</f>
        <v>Somboon 1988 (as reviewed by Somboon &amp; Thiramongkol 1992 &amp; Sinsakul 1992 &amp; Horton et al. 2005)</v>
      </c>
      <c r="C325" s="1">
        <f>'Long-form'!C326</f>
        <v>8</v>
      </c>
      <c r="D325" s="1" t="str">
        <f>'Long-form'!D326</f>
        <v>Chao Phraya Delta</v>
      </c>
      <c r="E325" s="10">
        <f>'Long-form'!E326</f>
        <v>13.5</v>
      </c>
      <c r="F325" s="10">
        <f>'Long-form'!F326</f>
        <v>100.5</v>
      </c>
      <c r="G325" s="1">
        <f>'Long-form'!G326</f>
        <v>1</v>
      </c>
      <c r="H325" s="11">
        <f>'Long-form'!H326</f>
        <v>7440.3960639822171</v>
      </c>
      <c r="I325" s="11">
        <f>'Long-form'!I326</f>
        <v>152.48129171054967</v>
      </c>
      <c r="J325" s="11">
        <f>'Long-form'!J326</f>
        <v>8253</v>
      </c>
      <c r="K325" s="11">
        <f>'Long-form'!K326</f>
        <v>8537</v>
      </c>
      <c r="L325" s="11">
        <f>'Long-form'!L326</f>
        <v>7969</v>
      </c>
      <c r="M325" s="10" t="str">
        <f>'Long-form'!Q326</f>
        <v>n/a</v>
      </c>
      <c r="N325" s="10" t="str">
        <f>'Long-form'!R326</f>
        <v>n/a</v>
      </c>
      <c r="O325" s="10">
        <f>'Long-form'!AL326</f>
        <v>0.5</v>
      </c>
      <c r="P325" s="10">
        <f>'Long-form'!AN326</f>
        <v>0.51009802979427399</v>
      </c>
      <c r="Q325" s="10">
        <f>'Long-form'!AO326</f>
        <v>0.51009802979427399</v>
      </c>
      <c r="R325" s="1">
        <f>'Long-form'!BA326</f>
        <v>1</v>
      </c>
      <c r="S325" s="1">
        <f>'Long-form'!BB326</f>
        <v>5</v>
      </c>
      <c r="T325" s="1" t="str">
        <f>'Long-form'!BC326</f>
        <v>terrestrial limiting</v>
      </c>
      <c r="U325" s="1" t="str">
        <f>'Long-form'!BD326</f>
        <v>wood fragments, conservatively interpreted as terrestrial limiting, paper very unclear</v>
      </c>
      <c r="V325" s="1" t="str">
        <f>'Long-form'!BE326</f>
        <v>above MTL</v>
      </c>
      <c r="W325" s="10" t="str">
        <f>'Long-form'!BQ326</f>
        <v>n/a</v>
      </c>
      <c r="X325" s="10">
        <f>'Long-form'!BR326</f>
        <v>0.51497572758334931</v>
      </c>
      <c r="Y325" s="10">
        <f>'Long-form'!BS326</f>
        <v>0.51497572758334931</v>
      </c>
      <c r="Z325" s="10" t="str">
        <f>'Long-form'!BT326</f>
        <v>n/a</v>
      </c>
      <c r="AA325" s="10" t="str">
        <f>'Long-form'!BU326</f>
        <v>n/a</v>
      </c>
      <c r="AB325" s="10" t="str">
        <f>'Long-form'!BV326</f>
        <v>n/a</v>
      </c>
      <c r="AC325" s="1" t="str">
        <f>'Long-form'!BW326</f>
        <v>n/a</v>
      </c>
      <c r="AD325" s="1">
        <f>'Long-form'!BX326</f>
        <v>1</v>
      </c>
      <c r="AE325" s="1" t="str">
        <f>'Long-form'!BY326</f>
        <v>n/a</v>
      </c>
      <c r="AF325" s="1" t="str">
        <f>'Long-form'!BZ326</f>
        <v>n/a</v>
      </c>
    </row>
    <row r="326" spans="1:32">
      <c r="A326" s="1" t="str">
        <f>'Long-form'!A327</f>
        <v>SLCC324</v>
      </c>
      <c r="B326" s="1" t="str">
        <f>'Long-form'!B327</f>
        <v>Somboon 1988 (as reviewed by Somboon &amp; Thiramongkol 1992 &amp; Sinsakul 1992 &amp; Horton et al. 2005)</v>
      </c>
      <c r="C326" s="1">
        <f>'Long-form'!C327</f>
        <v>8</v>
      </c>
      <c r="D326" s="1" t="str">
        <f>'Long-form'!D327</f>
        <v>Chao Phraya delta</v>
      </c>
      <c r="E326" s="10">
        <f>'Long-form'!E327</f>
        <v>14</v>
      </c>
      <c r="F326" s="10">
        <f>'Long-form'!F327</f>
        <v>101</v>
      </c>
      <c r="G326" s="1">
        <f>'Long-form'!G327</f>
        <v>1</v>
      </c>
      <c r="H326" s="11">
        <f>'Long-form'!H327</f>
        <v>6760.4310510742598</v>
      </c>
      <c r="I326" s="11">
        <f>'Long-form'!I327</f>
        <v>147.57188947438004</v>
      </c>
      <c r="J326" s="11">
        <f>'Long-form'!J327</f>
        <v>7638</v>
      </c>
      <c r="K326" s="11">
        <f>'Long-form'!K327</f>
        <v>7933</v>
      </c>
      <c r="L326" s="11">
        <f>'Long-form'!L327</f>
        <v>7343</v>
      </c>
      <c r="M326" s="10" t="str">
        <f>'Long-form'!Q327</f>
        <v>n/a</v>
      </c>
      <c r="N326" s="10" t="str">
        <f>'Long-form'!R327</f>
        <v>n/a</v>
      </c>
      <c r="O326" s="10">
        <f>'Long-form'!AL327</f>
        <v>1.7</v>
      </c>
      <c r="P326" s="10">
        <f>'Long-form'!AN327</f>
        <v>0.51009802979427399</v>
      </c>
      <c r="Q326" s="10">
        <f>'Long-form'!AO327</f>
        <v>0.51009802979427399</v>
      </c>
      <c r="R326" s="1">
        <f>'Long-form'!BA327</f>
        <v>1</v>
      </c>
      <c r="S326" s="1">
        <f>'Long-form'!BB327</f>
        <v>5</v>
      </c>
      <c r="T326" s="1" t="str">
        <f>'Long-form'!BC327</f>
        <v>terrestrial limiting</v>
      </c>
      <c r="U326" s="1" t="str">
        <f>'Long-form'!BD327</f>
        <v>wood fragments, conservatively interpreted as terrestrial limiting, paper very unclear</v>
      </c>
      <c r="V326" s="1" t="str">
        <f>'Long-form'!BE327</f>
        <v>above MTL</v>
      </c>
      <c r="W326" s="10" t="str">
        <f>'Long-form'!BQ327</f>
        <v>n/a</v>
      </c>
      <c r="X326" s="10">
        <f>'Long-form'!BR327</f>
        <v>0.51497572758334931</v>
      </c>
      <c r="Y326" s="10">
        <f>'Long-form'!BS327</f>
        <v>0.51497572758334931</v>
      </c>
      <c r="Z326" s="10" t="str">
        <f>'Long-form'!BT327</f>
        <v>n/a</v>
      </c>
      <c r="AA326" s="10" t="str">
        <f>'Long-form'!BU327</f>
        <v>n/a</v>
      </c>
      <c r="AB326" s="10" t="str">
        <f>'Long-form'!BV327</f>
        <v>n/a</v>
      </c>
      <c r="AC326" s="1" t="str">
        <f>'Long-form'!BW327</f>
        <v>n/a</v>
      </c>
      <c r="AD326" s="1">
        <f>'Long-form'!BX327</f>
        <v>0</v>
      </c>
      <c r="AE326" s="1" t="str">
        <f>'Long-form'!BY327</f>
        <v>n/a</v>
      </c>
      <c r="AF326" s="1" t="str">
        <f>'Long-form'!BZ327</f>
        <v>n/a</v>
      </c>
    </row>
    <row r="327" spans="1:32">
      <c r="A327" s="1" t="str">
        <f>'Long-form'!A328</f>
        <v>SLCC325</v>
      </c>
      <c r="B327" s="1" t="str">
        <f>'Long-form'!B328</f>
        <v>Somboon 1988 (as reviewed by Somboon &amp; Thiramongkol 1992)</v>
      </c>
      <c r="C327" s="1">
        <f>'Long-form'!C328</f>
        <v>8</v>
      </c>
      <c r="D327" s="1" t="str">
        <f>'Long-form'!D328</f>
        <v>Chao Phraya delta</v>
      </c>
      <c r="E327" s="10">
        <f>'Long-form'!E328</f>
        <v>14.725</v>
      </c>
      <c r="F327" s="10">
        <f>'Long-form'!F328</f>
        <v>100.916667</v>
      </c>
      <c r="G327" s="1">
        <f>'Long-form'!G328</f>
        <v>1</v>
      </c>
      <c r="H327" s="11">
        <f>'Long-form'!H328</f>
        <v>5750.4888022167797</v>
      </c>
      <c r="I327" s="11">
        <f>'Long-form'!I328</f>
        <v>137.77022264376731</v>
      </c>
      <c r="J327" s="11">
        <f>'Long-form'!J328</f>
        <v>6585</v>
      </c>
      <c r="K327" s="11">
        <f>'Long-form'!K328</f>
        <v>6881</v>
      </c>
      <c r="L327" s="11">
        <f>'Long-form'!L328</f>
        <v>6289</v>
      </c>
      <c r="M327" s="10" t="str">
        <f>'Long-form'!Q328</f>
        <v>n/a</v>
      </c>
      <c r="N327" s="10" t="str">
        <f>'Long-form'!R328</f>
        <v>n/a</v>
      </c>
      <c r="O327" s="10">
        <f>'Long-form'!AL328</f>
        <v>0</v>
      </c>
      <c r="P327" s="10">
        <f>'Long-form'!AN328</f>
        <v>0.51009802979427399</v>
      </c>
      <c r="Q327" s="10">
        <f>'Long-form'!AO328</f>
        <v>0.51009802979427399</v>
      </c>
      <c r="R327" s="1">
        <f>'Long-form'!BA328</f>
        <v>1</v>
      </c>
      <c r="S327" s="1">
        <f>'Long-form'!BB328</f>
        <v>5</v>
      </c>
      <c r="T327" s="1" t="str">
        <f>'Long-form'!BC328</f>
        <v>terrestrial limiting</v>
      </c>
      <c r="U327" s="1" t="str">
        <f>'Long-form'!BD328</f>
        <v>wood fragments, conservatively interpreted as terrestrial limiting, paper very unclear</v>
      </c>
      <c r="V327" s="1" t="str">
        <f>'Long-form'!BE328</f>
        <v>above MTL</v>
      </c>
      <c r="W327" s="10" t="str">
        <f>'Long-form'!BQ328</f>
        <v>n/a</v>
      </c>
      <c r="X327" s="10">
        <f>'Long-form'!BR328</f>
        <v>0.51497572758334931</v>
      </c>
      <c r="Y327" s="10">
        <f>'Long-form'!BS328</f>
        <v>0.51497572758334931</v>
      </c>
      <c r="Z327" s="10" t="str">
        <f>'Long-form'!BT328</f>
        <v>n/a</v>
      </c>
      <c r="AA327" s="10" t="str">
        <f>'Long-form'!BU328</f>
        <v>n/a</v>
      </c>
      <c r="AB327" s="10" t="str">
        <f>'Long-form'!BV328</f>
        <v>n/a</v>
      </c>
      <c r="AC327" s="1" t="str">
        <f>'Long-form'!BW328</f>
        <v>n/a</v>
      </c>
      <c r="AD327" s="1">
        <f>'Long-form'!BX328</f>
        <v>0</v>
      </c>
      <c r="AE327" s="1" t="str">
        <f>'Long-form'!BY328</f>
        <v>n/a</v>
      </c>
      <c r="AF327" s="1" t="str">
        <f>'Long-form'!BZ328</f>
        <v>n/a</v>
      </c>
    </row>
    <row r="328" spans="1:32">
      <c r="A328" s="1" t="str">
        <f>'Long-form'!A329</f>
        <v>SLCC326</v>
      </c>
      <c r="B328" s="1" t="str">
        <f>'Long-form'!B329</f>
        <v>Somboon 1988 (as reviewed by Somboon &amp; Thiramongkol 1992 &amp; Sinsakul 1992 &amp; Horton et al. 2005)</v>
      </c>
      <c r="C328" s="1">
        <f>'Long-form'!C329</f>
        <v>8</v>
      </c>
      <c r="D328" s="1" t="str">
        <f>'Long-form'!D329</f>
        <v>Chao Phraya delta</v>
      </c>
      <c r="E328" s="10">
        <f>'Long-form'!E329</f>
        <v>14</v>
      </c>
      <c r="F328" s="10">
        <f>'Long-form'!F329</f>
        <v>100.75</v>
      </c>
      <c r="G328" s="1">
        <f>'Long-form'!G329</f>
        <v>1</v>
      </c>
      <c r="H328" s="11">
        <f>'Long-form'!H329</f>
        <v>6830.4273111901384</v>
      </c>
      <c r="I328" s="11">
        <f>'Long-form'!I329</f>
        <v>142.66133813728467</v>
      </c>
      <c r="J328" s="11">
        <f>'Long-form'!J329</f>
        <v>7691.5</v>
      </c>
      <c r="K328" s="11">
        <f>'Long-form'!K329</f>
        <v>7939</v>
      </c>
      <c r="L328" s="11">
        <f>'Long-form'!L329</f>
        <v>7444</v>
      </c>
      <c r="M328" s="10" t="str">
        <f>'Long-form'!Q329</f>
        <v>n/a</v>
      </c>
      <c r="N328" s="10" t="str">
        <f>'Long-form'!R329</f>
        <v>n/a</v>
      </c>
      <c r="O328" s="10">
        <f>'Long-form'!AL329</f>
        <v>2</v>
      </c>
      <c r="P328" s="10">
        <f>'Long-form'!AN329</f>
        <v>0.51009802979427399</v>
      </c>
      <c r="Q328" s="10">
        <f>'Long-form'!AO329</f>
        <v>0.51009802979427399</v>
      </c>
      <c r="R328" s="1">
        <f>'Long-form'!BA329</f>
        <v>1</v>
      </c>
      <c r="S328" s="1">
        <f>'Long-form'!BB329</f>
        <v>5</v>
      </c>
      <c r="T328" s="1" t="str">
        <f>'Long-form'!BC329</f>
        <v>terrestrial limiting</v>
      </c>
      <c r="U328" s="1" t="str">
        <f>'Long-form'!BD329</f>
        <v>wood fragments, conservatively interpreted as terrestrial limiting, paper very unclear</v>
      </c>
      <c r="V328" s="1" t="str">
        <f>'Long-form'!BE329</f>
        <v>above MTL</v>
      </c>
      <c r="W328" s="10" t="str">
        <f>'Long-form'!BQ329</f>
        <v>n/a</v>
      </c>
      <c r="X328" s="10">
        <f>'Long-form'!BR329</f>
        <v>0.51497572758334931</v>
      </c>
      <c r="Y328" s="10">
        <f>'Long-form'!BS329</f>
        <v>0.51497572758334931</v>
      </c>
      <c r="Z328" s="10" t="str">
        <f>'Long-form'!BT329</f>
        <v>n/a</v>
      </c>
      <c r="AA328" s="10" t="str">
        <f>'Long-form'!BU329</f>
        <v>n/a</v>
      </c>
      <c r="AB328" s="10" t="str">
        <f>'Long-form'!BV329</f>
        <v>n/a</v>
      </c>
      <c r="AC328" s="1" t="str">
        <f>'Long-form'!BW329</f>
        <v>n/a</v>
      </c>
      <c r="AD328" s="1">
        <f>'Long-form'!BX329</f>
        <v>0</v>
      </c>
      <c r="AE328" s="1" t="str">
        <f>'Long-form'!BY329</f>
        <v>n/a</v>
      </c>
      <c r="AF328" s="1" t="str">
        <f>'Long-form'!BZ329</f>
        <v>n/a</v>
      </c>
    </row>
    <row r="329" spans="1:32">
      <c r="A329" s="1" t="str">
        <f>'Long-form'!A330</f>
        <v>SLCC327</v>
      </c>
      <c r="B329" s="1" t="str">
        <f>'Long-form'!B330</f>
        <v>Somboon 1988 (as reviewed by Somboon &amp; Thiramongkol 1992 &amp; Sinsakul 1992 &amp; Horton et al. 2005)</v>
      </c>
      <c r="C329" s="1">
        <f>'Long-form'!C330</f>
        <v>8</v>
      </c>
      <c r="D329" s="1" t="str">
        <f>'Long-form'!D330</f>
        <v>Chao Phraya delta</v>
      </c>
      <c r="E329" s="10">
        <f>'Long-form'!E330</f>
        <v>13.916667</v>
      </c>
      <c r="F329" s="10">
        <f>'Long-form'!F330</f>
        <v>100.05</v>
      </c>
      <c r="G329" s="1">
        <f>'Long-form'!G330</f>
        <v>1</v>
      </c>
      <c r="H329" s="11">
        <f>'Long-form'!H330</f>
        <v>6680.4353653241669</v>
      </c>
      <c r="I329" s="11">
        <f>'Long-form'!I330</f>
        <v>142.66288680126476</v>
      </c>
      <c r="J329" s="11">
        <f>'Long-form'!J330</f>
        <v>7567.5</v>
      </c>
      <c r="K329" s="11">
        <f>'Long-form'!K330</f>
        <v>7827</v>
      </c>
      <c r="L329" s="11">
        <f>'Long-form'!L330</f>
        <v>7308</v>
      </c>
      <c r="M329" s="10" t="str">
        <f>'Long-form'!Q330</f>
        <v>n/a</v>
      </c>
      <c r="N329" s="10" t="str">
        <f>'Long-form'!R330</f>
        <v>n/a</v>
      </c>
      <c r="O329" s="10">
        <f>'Long-form'!AL330</f>
        <v>0.6</v>
      </c>
      <c r="P329" s="10">
        <f>'Long-form'!AN330</f>
        <v>0.51009802979427399</v>
      </c>
      <c r="Q329" s="10">
        <f>'Long-form'!AO330</f>
        <v>0.51009802979427399</v>
      </c>
      <c r="R329" s="1">
        <f>'Long-form'!BA330</f>
        <v>1</v>
      </c>
      <c r="S329" s="1">
        <f>'Long-form'!BB330</f>
        <v>5</v>
      </c>
      <c r="T329" s="1" t="str">
        <f>'Long-form'!BC330</f>
        <v>terrestrial limiting</v>
      </c>
      <c r="U329" s="1" t="str">
        <f>'Long-form'!BD330</f>
        <v>wood fragments, conservatively interpreted as terrestrial limiting, paper very unclear</v>
      </c>
      <c r="V329" s="1" t="str">
        <f>'Long-form'!BE330</f>
        <v>above MTL</v>
      </c>
      <c r="W329" s="10" t="str">
        <f>'Long-form'!BQ330</f>
        <v>n/a</v>
      </c>
      <c r="X329" s="10">
        <f>'Long-form'!BR330</f>
        <v>0.51497572758334931</v>
      </c>
      <c r="Y329" s="10">
        <f>'Long-form'!BS330</f>
        <v>0.51497572758334931</v>
      </c>
      <c r="Z329" s="10" t="str">
        <f>'Long-form'!BT330</f>
        <v>n/a</v>
      </c>
      <c r="AA329" s="10" t="str">
        <f>'Long-form'!BU330</f>
        <v>n/a</v>
      </c>
      <c r="AB329" s="10" t="str">
        <f>'Long-form'!BV330</f>
        <v>n/a</v>
      </c>
      <c r="AC329" s="1" t="str">
        <f>'Long-form'!BW330</f>
        <v>n/a</v>
      </c>
      <c r="AD329" s="1">
        <f>'Long-form'!BX330</f>
        <v>0</v>
      </c>
      <c r="AE329" s="1" t="str">
        <f>'Long-form'!BY330</f>
        <v>n/a</v>
      </c>
      <c r="AF329" s="1" t="str">
        <f>'Long-form'!BZ330</f>
        <v>n/a</v>
      </c>
    </row>
    <row r="330" spans="1:32">
      <c r="A330" s="1" t="str">
        <f>'Long-form'!A331</f>
        <v>SLCC328</v>
      </c>
      <c r="B330" s="1" t="str">
        <f>'Long-form'!B331</f>
        <v>Somboon 1988 (as reviewed by Somboon &amp; Thiramongkol 1992 &amp; Sinsakul 1992 &amp; Horton et al. 2005)</v>
      </c>
      <c r="C330" s="1">
        <f>'Long-form'!C331</f>
        <v>8</v>
      </c>
      <c r="D330" s="1" t="str">
        <f>'Long-form'!D331</f>
        <v>Chao Phraya delta</v>
      </c>
      <c r="E330" s="10">
        <f>'Long-form'!E331</f>
        <v>13.75</v>
      </c>
      <c r="F330" s="10">
        <f>'Long-form'!F331</f>
        <v>100.25</v>
      </c>
      <c r="G330" s="1">
        <f>'Long-form'!G331</f>
        <v>1</v>
      </c>
      <c r="H330" s="11">
        <f>'Long-form'!H331</f>
        <v>5670.4936944790752</v>
      </c>
      <c r="I330" s="11">
        <f>'Long-form'!I331</f>
        <v>137.77119886285644</v>
      </c>
      <c r="J330" s="11">
        <f>'Long-form'!J331</f>
        <v>6493.5</v>
      </c>
      <c r="K330" s="11">
        <f>'Long-form'!K331</f>
        <v>6786</v>
      </c>
      <c r="L330" s="11">
        <f>'Long-form'!L331</f>
        <v>6201</v>
      </c>
      <c r="M330" s="10" t="str">
        <f>'Long-form'!Q331</f>
        <v>n/a</v>
      </c>
      <c r="N330" s="10" t="str">
        <f>'Long-form'!R331</f>
        <v>n/a</v>
      </c>
      <c r="O330" s="10">
        <f>'Long-form'!AL331</f>
        <v>2</v>
      </c>
      <c r="P330" s="10">
        <f>'Long-form'!AN331</f>
        <v>0.51009802979427399</v>
      </c>
      <c r="Q330" s="10">
        <f>'Long-form'!AO331</f>
        <v>0.51009802979427399</v>
      </c>
      <c r="R330" s="1">
        <f>'Long-form'!BA331</f>
        <v>1</v>
      </c>
      <c r="S330" s="1">
        <f>'Long-form'!BB331</f>
        <v>5</v>
      </c>
      <c r="T330" s="1" t="str">
        <f>'Long-form'!BC331</f>
        <v>terrestrial limiting</v>
      </c>
      <c r="U330" s="1" t="str">
        <f>'Long-form'!BD331</f>
        <v>wood fragments, conservatively interpreted as terrestrial limiting, paper very unclear</v>
      </c>
      <c r="V330" s="1" t="str">
        <f>'Long-form'!BE331</f>
        <v>above MTL</v>
      </c>
      <c r="W330" s="10" t="str">
        <f>'Long-form'!BQ331</f>
        <v>n/a</v>
      </c>
      <c r="X330" s="10">
        <f>'Long-form'!BR331</f>
        <v>0.51497572758334931</v>
      </c>
      <c r="Y330" s="10">
        <f>'Long-form'!BS331</f>
        <v>0.51497572758334931</v>
      </c>
      <c r="Z330" s="10" t="str">
        <f>'Long-form'!BT331</f>
        <v>n/a</v>
      </c>
      <c r="AA330" s="10" t="str">
        <f>'Long-form'!BU331</f>
        <v>n/a</v>
      </c>
      <c r="AB330" s="10" t="str">
        <f>'Long-form'!BV331</f>
        <v>n/a</v>
      </c>
      <c r="AC330" s="1" t="str">
        <f>'Long-form'!BW331</f>
        <v>n/a</v>
      </c>
      <c r="AD330" s="1">
        <f>'Long-form'!BX331</f>
        <v>0</v>
      </c>
      <c r="AE330" s="1" t="str">
        <f>'Long-form'!BY331</f>
        <v>n/a</v>
      </c>
      <c r="AF330" s="1" t="str">
        <f>'Long-form'!BZ331</f>
        <v>n/a</v>
      </c>
    </row>
    <row r="331" spans="1:32">
      <c r="A331" s="1" t="str">
        <f>'Long-form'!A332</f>
        <v>SLCC329</v>
      </c>
      <c r="B331" s="1" t="str">
        <f>'Long-form'!B332</f>
        <v>Somboon 1988 (as reviewed by Somboon &amp; Thiramongkol 1992 &amp; Sinsakul 1992 &amp; Horton et al. 2005)</v>
      </c>
      <c r="C331" s="1">
        <f>'Long-form'!C332</f>
        <v>8</v>
      </c>
      <c r="D331" s="1" t="str">
        <f>'Long-form'!D332</f>
        <v>Chao Phraya delta</v>
      </c>
      <c r="E331" s="10">
        <f>'Long-form'!E332</f>
        <v>13.75</v>
      </c>
      <c r="F331" s="10">
        <f>'Long-form'!F332</f>
        <v>100</v>
      </c>
      <c r="G331" s="1">
        <f>'Long-form'!G332</f>
        <v>1</v>
      </c>
      <c r="H331" s="11">
        <f>'Long-form'!H332</f>
        <v>6560.4419177962691</v>
      </c>
      <c r="I331" s="11">
        <f>'Long-form'!I332</f>
        <v>142.66414704591048</v>
      </c>
      <c r="J331" s="11">
        <f>'Long-form'!J332</f>
        <v>7426.5</v>
      </c>
      <c r="K331" s="11">
        <f>'Long-form'!K332</f>
        <v>7679</v>
      </c>
      <c r="L331" s="11">
        <f>'Long-form'!L332</f>
        <v>7174</v>
      </c>
      <c r="M331" s="10" t="str">
        <f>'Long-form'!Q332</f>
        <v>n/a</v>
      </c>
      <c r="N331" s="10" t="str">
        <f>'Long-form'!R332</f>
        <v>n/a</v>
      </c>
      <c r="O331" s="10">
        <f>'Long-form'!AL332</f>
        <v>3.5</v>
      </c>
      <c r="P331" s="10">
        <f>'Long-form'!AN332</f>
        <v>0.51009802979427399</v>
      </c>
      <c r="Q331" s="10">
        <f>'Long-form'!AO332</f>
        <v>0.51009802979427399</v>
      </c>
      <c r="R331" s="1">
        <f>'Long-form'!BA332</f>
        <v>1</v>
      </c>
      <c r="S331" s="1">
        <f>'Long-form'!BB332</f>
        <v>5</v>
      </c>
      <c r="T331" s="1" t="str">
        <f>'Long-form'!BC332</f>
        <v>terrestrial limiting</v>
      </c>
      <c r="U331" s="1" t="str">
        <f>'Long-form'!BD332</f>
        <v>wood fragments, conservatively interpreted as terrestrial limiting, paper very unclear</v>
      </c>
      <c r="V331" s="1" t="str">
        <f>'Long-form'!BE332</f>
        <v>above MTL</v>
      </c>
      <c r="W331" s="10" t="str">
        <f>'Long-form'!BQ332</f>
        <v>n/a</v>
      </c>
      <c r="X331" s="10">
        <f>'Long-form'!BR332</f>
        <v>0.51497572758334931</v>
      </c>
      <c r="Y331" s="10">
        <f>'Long-form'!BS332</f>
        <v>0.51497572758334931</v>
      </c>
      <c r="Z331" s="10" t="str">
        <f>'Long-form'!BT332</f>
        <v>n/a</v>
      </c>
      <c r="AA331" s="10" t="str">
        <f>'Long-form'!BU332</f>
        <v>n/a</v>
      </c>
      <c r="AB331" s="10" t="str">
        <f>'Long-form'!BV332</f>
        <v>n/a</v>
      </c>
      <c r="AC331" s="1" t="str">
        <f>'Long-form'!BW332</f>
        <v>n/a</v>
      </c>
      <c r="AD331" s="1">
        <f>'Long-form'!BX332</f>
        <v>0</v>
      </c>
      <c r="AE331" s="1" t="str">
        <f>'Long-form'!BY332</f>
        <v>n/a</v>
      </c>
      <c r="AF331" s="1" t="str">
        <f>'Long-form'!BZ332</f>
        <v>n/a</v>
      </c>
    </row>
    <row r="332" spans="1:32">
      <c r="A332" s="1" t="str">
        <f>'Long-form'!A333</f>
        <v>SLCC330</v>
      </c>
      <c r="B332" s="1" t="str">
        <f>'Long-form'!B333</f>
        <v>Somboon 1988 (as reviewed by Somboon &amp; Thiramongkol 1992 &amp; Sinsakul 1992 &amp; Horton et al. 2005)</v>
      </c>
      <c r="C332" s="1">
        <f>'Long-form'!C333</f>
        <v>8</v>
      </c>
      <c r="D332" s="1" t="str">
        <f>'Long-form'!D333</f>
        <v>Chao Phraya delta</v>
      </c>
      <c r="E332" s="10">
        <f>'Long-form'!E333</f>
        <v>14</v>
      </c>
      <c r="F332" s="10">
        <f>'Long-form'!F333</f>
        <v>100.05</v>
      </c>
      <c r="G332" s="1">
        <f>'Long-form'!G333</f>
        <v>1</v>
      </c>
      <c r="H332" s="11">
        <f>'Long-form'!H333</f>
        <v>6490.4457855193414</v>
      </c>
      <c r="I332" s="11">
        <f>'Long-form'!I333</f>
        <v>137.76164612392554</v>
      </c>
      <c r="J332" s="11">
        <f>'Long-form'!J333</f>
        <v>7343.5</v>
      </c>
      <c r="K332" s="11">
        <f>'Long-form'!K333</f>
        <v>7657</v>
      </c>
      <c r="L332" s="11">
        <f>'Long-form'!L333</f>
        <v>7030</v>
      </c>
      <c r="M332" s="10" t="str">
        <f>'Long-form'!Q333</f>
        <v>n/a</v>
      </c>
      <c r="N332" s="10" t="str">
        <f>'Long-form'!R333</f>
        <v>n/a</v>
      </c>
      <c r="O332" s="10">
        <f>'Long-form'!AL333</f>
        <v>0</v>
      </c>
      <c r="P332" s="10">
        <f>'Long-form'!AN333</f>
        <v>0.51009802979427399</v>
      </c>
      <c r="Q332" s="10">
        <f>'Long-form'!AO333</f>
        <v>0.51009802979427399</v>
      </c>
      <c r="R332" s="1">
        <f>'Long-form'!BA333</f>
        <v>1</v>
      </c>
      <c r="S332" s="1">
        <f>'Long-form'!BB333</f>
        <v>5</v>
      </c>
      <c r="T332" s="1" t="str">
        <f>'Long-form'!BC333</f>
        <v>terrestrial limiting</v>
      </c>
      <c r="U332" s="1" t="str">
        <f>'Long-form'!BD333</f>
        <v>wood fragments, conservatively interpreted as terrestrial limiting, paper very unclear</v>
      </c>
      <c r="V332" s="1" t="str">
        <f>'Long-form'!BE333</f>
        <v>above MTL</v>
      </c>
      <c r="W332" s="10" t="str">
        <f>'Long-form'!BQ333</f>
        <v>n/a</v>
      </c>
      <c r="X332" s="10">
        <f>'Long-form'!BR333</f>
        <v>0.51497572758334931</v>
      </c>
      <c r="Y332" s="10">
        <f>'Long-form'!BS333</f>
        <v>0.51497572758334931</v>
      </c>
      <c r="Z332" s="10" t="str">
        <f>'Long-form'!BT333</f>
        <v>n/a</v>
      </c>
      <c r="AA332" s="10" t="str">
        <f>'Long-form'!BU333</f>
        <v>n/a</v>
      </c>
      <c r="AB332" s="10" t="str">
        <f>'Long-form'!BV333</f>
        <v>n/a</v>
      </c>
      <c r="AC332" s="1" t="str">
        <f>'Long-form'!BW333</f>
        <v>n/a</v>
      </c>
      <c r="AD332" s="1">
        <f>'Long-form'!BX333</f>
        <v>0</v>
      </c>
      <c r="AE332" s="1" t="str">
        <f>'Long-form'!BY333</f>
        <v>n/a</v>
      </c>
      <c r="AF332" s="1" t="str">
        <f>'Long-form'!BZ333</f>
        <v>n/a</v>
      </c>
    </row>
    <row r="333" spans="1:32">
      <c r="A333" s="1" t="str">
        <f>'Long-form'!A334</f>
        <v>SLCC331</v>
      </c>
      <c r="B333" s="1" t="str">
        <f>'Long-form'!B334</f>
        <v>Somboon 1988 (as reviewed by Somboon &amp; Thiramongkol 1992 &amp; Sinsakul 1992 &amp; Horton et al. 2005)</v>
      </c>
      <c r="C333" s="1">
        <f>'Long-form'!C334</f>
        <v>8</v>
      </c>
      <c r="D333" s="1" t="str">
        <f>'Long-form'!D334</f>
        <v>Chao Phraya delta</v>
      </c>
      <c r="E333" s="10">
        <f>'Long-form'!E334</f>
        <v>14</v>
      </c>
      <c r="F333" s="10">
        <f>'Long-form'!F334</f>
        <v>101</v>
      </c>
      <c r="G333" s="1">
        <f>'Long-form'!G334</f>
        <v>1</v>
      </c>
      <c r="H333" s="11">
        <f>'Long-form'!H334</f>
        <v>7300.4030271294878</v>
      </c>
      <c r="I333" s="11">
        <f>'Long-form'!I334</f>
        <v>48.48634752030145</v>
      </c>
      <c r="J333" s="11">
        <f>'Long-form'!J334</f>
        <v>8099.5</v>
      </c>
      <c r="K333" s="11">
        <f>'Long-form'!K334</f>
        <v>8193</v>
      </c>
      <c r="L333" s="11">
        <f>'Long-form'!L334</f>
        <v>8006</v>
      </c>
      <c r="M333" s="10" t="str">
        <f>'Long-form'!Q334</f>
        <v>n/a</v>
      </c>
      <c r="N333" s="10" t="str">
        <f>'Long-form'!R334</f>
        <v>n/a</v>
      </c>
      <c r="O333" s="10">
        <f>'Long-form'!AL334</f>
        <v>11.6</v>
      </c>
      <c r="P333" s="10">
        <f>'Long-form'!AN334</f>
        <v>0.51009802979427399</v>
      </c>
      <c r="Q333" s="10">
        <f>'Long-form'!AO334</f>
        <v>0.51009802979427399</v>
      </c>
      <c r="R333" s="1">
        <f>'Long-form'!BA334</f>
        <v>1</v>
      </c>
      <c r="S333" s="1">
        <f>'Long-form'!BB334</f>
        <v>5</v>
      </c>
      <c r="T333" s="1" t="str">
        <f>'Long-form'!BC334</f>
        <v>terrestrial limiting</v>
      </c>
      <c r="U333" s="1" t="str">
        <f>'Long-form'!BD334</f>
        <v>wood fragments, conservatively interpreted as terrestrial limiting, paper very unclear</v>
      </c>
      <c r="V333" s="1" t="str">
        <f>'Long-form'!BE334</f>
        <v>above MTL</v>
      </c>
      <c r="W333" s="10" t="str">
        <f>'Long-form'!BQ334</f>
        <v>n/a</v>
      </c>
      <c r="X333" s="10">
        <f>'Long-form'!BR334</f>
        <v>0.51497572758334931</v>
      </c>
      <c r="Y333" s="10">
        <f>'Long-form'!BS334</f>
        <v>0.51497572758334931</v>
      </c>
      <c r="Z333" s="10" t="str">
        <f>'Long-form'!BT334</f>
        <v>n/a</v>
      </c>
      <c r="AA333" s="10" t="str">
        <f>'Long-form'!BU334</f>
        <v>n/a</v>
      </c>
      <c r="AB333" s="10" t="str">
        <f>'Long-form'!BV334</f>
        <v>n/a</v>
      </c>
      <c r="AC333" s="1" t="str">
        <f>'Long-form'!BW334</f>
        <v>n/a</v>
      </c>
      <c r="AD333" s="1">
        <f>'Long-form'!BX334</f>
        <v>0</v>
      </c>
      <c r="AE333" s="1" t="str">
        <f>'Long-form'!BY334</f>
        <v>n/a</v>
      </c>
      <c r="AF333" s="1" t="str">
        <f>'Long-form'!BZ334</f>
        <v>n/a</v>
      </c>
    </row>
    <row r="334" spans="1:32">
      <c r="A334" s="1" t="str">
        <f>'Long-form'!A335</f>
        <v>SLCC332</v>
      </c>
      <c r="B334" s="1" t="str">
        <f>'Long-form'!B335</f>
        <v>Somboon 1988 (as reviewed by Somboon &amp; Thiramongkol 1992 &amp; Sinsakul 1992 &amp; Horton et al. 2005)</v>
      </c>
      <c r="C334" s="1">
        <f>'Long-form'!C335</f>
        <v>8</v>
      </c>
      <c r="D334" s="1" t="str">
        <f>'Long-form'!D335</f>
        <v>Chao Phraya delta</v>
      </c>
      <c r="E334" s="10">
        <f>'Long-form'!E335</f>
        <v>14</v>
      </c>
      <c r="F334" s="10">
        <f>'Long-form'!F335</f>
        <v>100.05</v>
      </c>
      <c r="G334" s="1">
        <f>'Long-form'!G335</f>
        <v>1</v>
      </c>
      <c r="H334" s="11">
        <f>'Long-form'!H335</f>
        <v>7800.3787061717221</v>
      </c>
      <c r="I334" s="11">
        <f>'Long-form'!I335</f>
        <v>48.472606198114363</v>
      </c>
      <c r="J334" s="11">
        <f>'Long-form'!J335</f>
        <v>8574.5</v>
      </c>
      <c r="K334" s="11">
        <f>'Long-form'!K335</f>
        <v>8703</v>
      </c>
      <c r="L334" s="11">
        <f>'Long-form'!L335</f>
        <v>8446</v>
      </c>
      <c r="M334" s="10" t="str">
        <f>'Long-form'!Q335</f>
        <v>n/a</v>
      </c>
      <c r="N334" s="10" t="str">
        <f>'Long-form'!R335</f>
        <v>n/a</v>
      </c>
      <c r="O334" s="10">
        <f>'Long-form'!AL335</f>
        <v>-9</v>
      </c>
      <c r="P334" s="10">
        <f>'Long-form'!AN335</f>
        <v>0.51009802979427399</v>
      </c>
      <c r="Q334" s="10">
        <f>'Long-form'!AO335</f>
        <v>0.51009802979427399</v>
      </c>
      <c r="R334" s="1">
        <f>'Long-form'!BA335</f>
        <v>1</v>
      </c>
      <c r="S334" s="1">
        <f>'Long-form'!BB335</f>
        <v>5</v>
      </c>
      <c r="T334" s="1" t="str">
        <f>'Long-form'!BC335</f>
        <v>terrestrial limiting</v>
      </c>
      <c r="U334" s="1" t="str">
        <f>'Long-form'!BD335</f>
        <v>wood fragments, conservatively interpreted as terrestrial limiting, paper very unclear</v>
      </c>
      <c r="V334" s="1" t="str">
        <f>'Long-form'!BE335</f>
        <v>HAT to MTL</v>
      </c>
      <c r="W334" s="10">
        <f>'Long-form'!BQ335</f>
        <v>-9.5703613000000001</v>
      </c>
      <c r="X334" s="10">
        <f>'Long-form'!BR335</f>
        <v>0.73901562752797045</v>
      </c>
      <c r="Y334" s="10">
        <f>'Long-form'!BS335</f>
        <v>0.73901562752797045</v>
      </c>
      <c r="Z334" s="10" t="str">
        <f>'Long-form'!BT335</f>
        <v>n/a</v>
      </c>
      <c r="AA334" s="10" t="str">
        <f>'Long-form'!BU335</f>
        <v>n/a</v>
      </c>
      <c r="AB334" s="10" t="str">
        <f>'Long-form'!BV335</f>
        <v>n/a</v>
      </c>
      <c r="AC334" s="1" t="str">
        <f>'Long-form'!BW335</f>
        <v>n/a</v>
      </c>
      <c r="AD334" s="1">
        <f>'Long-form'!BX335</f>
        <v>0</v>
      </c>
      <c r="AE334" s="1" t="str">
        <f>'Long-form'!BY335</f>
        <v>n/a</v>
      </c>
      <c r="AF334" s="1" t="str">
        <f>'Long-form'!BZ335</f>
        <v>n/a</v>
      </c>
    </row>
    <row r="335" spans="1:32">
      <c r="A335" s="1" t="str">
        <f>'Long-form'!A336</f>
        <v>SLCC333</v>
      </c>
      <c r="B335" s="1" t="str">
        <f>'Long-form'!B336</f>
        <v>Somboon 1988 (as reviewed by Somboon &amp; Thiramongkol 1992 &amp; Sinsakul 1992 &amp; Horton et al. 2005)</v>
      </c>
      <c r="C335" s="1">
        <f>'Long-form'!C336</f>
        <v>8</v>
      </c>
      <c r="D335" s="1" t="str">
        <f>'Long-form'!D336</f>
        <v>Chao Phraya delta</v>
      </c>
      <c r="E335" s="10">
        <f>'Long-form'!E336</f>
        <v>13.05</v>
      </c>
      <c r="F335" s="10">
        <f>'Long-form'!F336</f>
        <v>100.05</v>
      </c>
      <c r="G335" s="1">
        <f>'Long-form'!G336</f>
        <v>1</v>
      </c>
      <c r="H335" s="11">
        <f>'Long-form'!H336</f>
        <v>4080</v>
      </c>
      <c r="I335" s="11">
        <f>'Long-form'!I336</f>
        <v>143.26548781894402</v>
      </c>
      <c r="J335" s="11">
        <f>'Long-form'!J336</f>
        <v>4134.5</v>
      </c>
      <c r="K335" s="11">
        <f>'Long-form'!K336</f>
        <v>4569</v>
      </c>
      <c r="L335" s="11">
        <f>'Long-form'!L336</f>
        <v>3700</v>
      </c>
      <c r="M335" s="10" t="str">
        <f>'Long-form'!Q336</f>
        <v>n/a</v>
      </c>
      <c r="N335" s="10" t="str">
        <f>'Long-form'!R336</f>
        <v>n/a</v>
      </c>
      <c r="O335" s="10">
        <f>'Long-form'!AL336</f>
        <v>3.7</v>
      </c>
      <c r="P335" s="10">
        <f>'Long-form'!AN336</f>
        <v>0.51009802979427399</v>
      </c>
      <c r="Q335" s="10">
        <f>'Long-form'!AO336</f>
        <v>0.51009802979427399</v>
      </c>
      <c r="R335" s="1">
        <f>'Long-form'!BA336</f>
        <v>-1</v>
      </c>
      <c r="S335" s="1">
        <f>'Long-form'!BB336</f>
        <v>5</v>
      </c>
      <c r="T335" s="1" t="str">
        <f>'Long-form'!BC336</f>
        <v>marine limiting</v>
      </c>
      <c r="U335" s="1" t="str">
        <f>'Long-form'!BD336</f>
        <v>marine shell</v>
      </c>
      <c r="V335" s="1" t="str">
        <f>'Long-form'!BE336</f>
        <v>below MTL</v>
      </c>
      <c r="W335" s="10" t="str">
        <f>'Long-form'!BQ336</f>
        <v>n/a</v>
      </c>
      <c r="X335" s="10">
        <f>'Long-form'!BR336</f>
        <v>0.51497572758334931</v>
      </c>
      <c r="Y335" s="10">
        <f>'Long-form'!BS336</f>
        <v>0.51497572758334931</v>
      </c>
      <c r="Z335" s="10" t="str">
        <f>'Long-form'!BT336</f>
        <v>n/a</v>
      </c>
      <c r="AA335" s="10" t="str">
        <f>'Long-form'!BU336</f>
        <v>n/a</v>
      </c>
      <c r="AB335" s="10" t="str">
        <f>'Long-form'!BV336</f>
        <v>n/a</v>
      </c>
      <c r="AC335" s="1" t="str">
        <f>'Long-form'!BW336</f>
        <v>n/a</v>
      </c>
      <c r="AD335" s="1">
        <f>'Long-form'!BX336</f>
        <v>0</v>
      </c>
      <c r="AE335" s="1" t="str">
        <f>'Long-form'!BY336</f>
        <v>n/a</v>
      </c>
      <c r="AF335" s="1" t="str">
        <f>'Long-form'!BZ336</f>
        <v>n/a</v>
      </c>
    </row>
    <row r="336" spans="1:32">
      <c r="A336" s="1" t="str">
        <f>'Long-form'!A337</f>
        <v>SLCC334</v>
      </c>
      <c r="B336" s="1" t="str">
        <f>'Long-form'!B337</f>
        <v>Somboon 1988 (as reviewed by Somboon &amp; Thiramongkol 1992 &amp; Sinsakul 1992 &amp; Horton et al. 2005)</v>
      </c>
      <c r="C336" s="1">
        <f>'Long-form'!C337</f>
        <v>8</v>
      </c>
      <c r="D336" s="1" t="str">
        <f>'Long-form'!D337</f>
        <v>Chao Phraya delta</v>
      </c>
      <c r="E336" s="10">
        <f>'Long-form'!E337</f>
        <v>13.05</v>
      </c>
      <c r="F336" s="10">
        <f>'Long-form'!F337</f>
        <v>100.05</v>
      </c>
      <c r="G336" s="1">
        <f>'Long-form'!G337</f>
        <v>1</v>
      </c>
      <c r="H336" s="11">
        <f>'Long-form'!H337</f>
        <v>2660</v>
      </c>
      <c r="I336" s="11">
        <f>'Long-form'!I337</f>
        <v>130.38404810405297</v>
      </c>
      <c r="J336" s="11">
        <f>'Long-form'!J337</f>
        <v>2379.5</v>
      </c>
      <c r="K336" s="11">
        <f>'Long-form'!K337</f>
        <v>2736</v>
      </c>
      <c r="L336" s="11">
        <f>'Long-form'!L337</f>
        <v>2023</v>
      </c>
      <c r="M336" s="10" t="str">
        <f>'Long-form'!Q337</f>
        <v>n/a</v>
      </c>
      <c r="N336" s="10" t="str">
        <f>'Long-form'!R337</f>
        <v>n/a</v>
      </c>
      <c r="O336" s="10">
        <f>'Long-form'!AL337</f>
        <v>2.5</v>
      </c>
      <c r="P336" s="10">
        <f>'Long-form'!AN337</f>
        <v>0.51009802979427399</v>
      </c>
      <c r="Q336" s="10">
        <f>'Long-form'!AO337</f>
        <v>0.51009802979427399</v>
      </c>
      <c r="R336" s="1">
        <f>'Long-form'!BA337</f>
        <v>-1</v>
      </c>
      <c r="S336" s="1">
        <f>'Long-form'!BB337</f>
        <v>5</v>
      </c>
      <c r="T336" s="1" t="str">
        <f>'Long-form'!BC337</f>
        <v>marine limiting</v>
      </c>
      <c r="U336" s="1" t="str">
        <f>'Long-form'!BD337</f>
        <v>marine shell</v>
      </c>
      <c r="V336" s="1" t="str">
        <f>'Long-form'!BE337</f>
        <v>below MTL</v>
      </c>
      <c r="W336" s="10" t="str">
        <f>'Long-form'!BQ337</f>
        <v>n/a</v>
      </c>
      <c r="X336" s="10">
        <f>'Long-form'!BR337</f>
        <v>0.51497572758334931</v>
      </c>
      <c r="Y336" s="10">
        <f>'Long-form'!BS337</f>
        <v>0.51497572758334931</v>
      </c>
      <c r="Z336" s="10" t="str">
        <f>'Long-form'!BT337</f>
        <v>n/a</v>
      </c>
      <c r="AA336" s="10" t="str">
        <f>'Long-form'!BU337</f>
        <v>n/a</v>
      </c>
      <c r="AB336" s="10" t="str">
        <f>'Long-form'!BV337</f>
        <v>n/a</v>
      </c>
      <c r="AC336" s="1" t="str">
        <f>'Long-form'!BW337</f>
        <v>n/a</v>
      </c>
      <c r="AD336" s="1">
        <f>'Long-form'!BX337</f>
        <v>0</v>
      </c>
      <c r="AE336" s="1" t="str">
        <f>'Long-form'!BY337</f>
        <v>n/a</v>
      </c>
      <c r="AF336" s="1" t="str">
        <f>'Long-form'!BZ337</f>
        <v>n/a</v>
      </c>
    </row>
    <row r="337" spans="1:32">
      <c r="A337" s="1" t="str">
        <f>'Long-form'!A338</f>
        <v>SLCC335</v>
      </c>
      <c r="B337" s="1" t="str">
        <f>'Long-form'!B338</f>
        <v>Somboon 1988 (as reviewed by Somboon &amp; Thiramongkol 1992 &amp; Sinsakul 1992 &amp; Horton et al. 2005)</v>
      </c>
      <c r="C337" s="1">
        <f>'Long-form'!C338</f>
        <v>8</v>
      </c>
      <c r="D337" s="1" t="str">
        <f>'Long-form'!D338</f>
        <v>Chao Phraya delta</v>
      </c>
      <c r="E337" s="10">
        <f>'Long-form'!E338</f>
        <v>13.05</v>
      </c>
      <c r="F337" s="10">
        <f>'Long-form'!F338</f>
        <v>100.05</v>
      </c>
      <c r="G337" s="1">
        <f>'Long-form'!G338</f>
        <v>1</v>
      </c>
      <c r="H337" s="11">
        <f>'Long-form'!H338</f>
        <v>6010</v>
      </c>
      <c r="I337" s="11">
        <f>'Long-form'!I338</f>
        <v>78.262379212492633</v>
      </c>
      <c r="J337" s="11">
        <f>'Long-form'!J338</f>
        <v>6471.5</v>
      </c>
      <c r="K337" s="11">
        <f>'Long-form'!K338</f>
        <v>6695</v>
      </c>
      <c r="L337" s="11">
        <f>'Long-form'!L338</f>
        <v>6248</v>
      </c>
      <c r="M337" s="10" t="str">
        <f>'Long-form'!Q338</f>
        <v>n/a</v>
      </c>
      <c r="N337" s="10" t="str">
        <f>'Long-form'!R338</f>
        <v>n/a</v>
      </c>
      <c r="O337" s="10">
        <f>'Long-form'!AL338</f>
        <v>-1</v>
      </c>
      <c r="P337" s="10">
        <f>'Long-form'!AN338</f>
        <v>0.51009802979427399</v>
      </c>
      <c r="Q337" s="10">
        <f>'Long-form'!AO338</f>
        <v>0.51009802979427399</v>
      </c>
      <c r="R337" s="1">
        <f>'Long-form'!BA338</f>
        <v>-1</v>
      </c>
      <c r="S337" s="1">
        <f>'Long-form'!BB338</f>
        <v>5</v>
      </c>
      <c r="T337" s="1" t="str">
        <f>'Long-form'!BC338</f>
        <v>marine limiting</v>
      </c>
      <c r="U337" s="1" t="str">
        <f>'Long-form'!BD338</f>
        <v>marine shell</v>
      </c>
      <c r="V337" s="1" t="str">
        <f>'Long-form'!BE338</f>
        <v>below MTL</v>
      </c>
      <c r="W337" s="10" t="str">
        <f>'Long-form'!BQ338</f>
        <v>n/a</v>
      </c>
      <c r="X337" s="10">
        <f>'Long-form'!BR338</f>
        <v>0.51497572758334931</v>
      </c>
      <c r="Y337" s="10">
        <f>'Long-form'!BS338</f>
        <v>0.51497572758334931</v>
      </c>
      <c r="Z337" s="10" t="str">
        <f>'Long-form'!BT338</f>
        <v>n/a</v>
      </c>
      <c r="AA337" s="10" t="str">
        <f>'Long-form'!BU338</f>
        <v>n/a</v>
      </c>
      <c r="AB337" s="10" t="str">
        <f>'Long-form'!BV338</f>
        <v>n/a</v>
      </c>
      <c r="AC337" s="1" t="str">
        <f>'Long-form'!BW338</f>
        <v>n/a</v>
      </c>
      <c r="AD337" s="1">
        <f>'Long-form'!BX338</f>
        <v>0</v>
      </c>
      <c r="AE337" s="1" t="str">
        <f>'Long-form'!BY338</f>
        <v>n/a</v>
      </c>
      <c r="AF337" s="1" t="str">
        <f>'Long-form'!BZ338</f>
        <v>n/a</v>
      </c>
    </row>
    <row r="338" spans="1:32">
      <c r="A338" s="1" t="str">
        <f>'Long-form'!A339</f>
        <v>SLCC336</v>
      </c>
      <c r="B338" s="1" t="str">
        <f>'Long-form'!B339</f>
        <v>Somboon 1988 (as reviewed by Somboon &amp; Thiramongkol 1992 &amp; Sinsakul 1992 &amp; Horton et al. 2005)</v>
      </c>
      <c r="C338" s="1">
        <f>'Long-form'!C339</f>
        <v>8</v>
      </c>
      <c r="D338" s="1" t="str">
        <f>'Long-form'!D339</f>
        <v>Chao Phraya delta</v>
      </c>
      <c r="E338" s="10">
        <f>'Long-form'!E339</f>
        <v>13.05</v>
      </c>
      <c r="F338" s="10">
        <f>'Long-form'!F339</f>
        <v>100.05</v>
      </c>
      <c r="G338" s="1">
        <f>'Long-form'!G339</f>
        <v>1</v>
      </c>
      <c r="H338" s="11">
        <f>'Long-form'!H339</f>
        <v>5010</v>
      </c>
      <c r="I338" s="11">
        <f>'Long-form'!I339</f>
        <v>78.262379212492633</v>
      </c>
      <c r="J338" s="11">
        <f>'Long-form'!J339</f>
        <v>5328.5</v>
      </c>
      <c r="K338" s="11">
        <f>'Long-form'!K339</f>
        <v>5589</v>
      </c>
      <c r="L338" s="11">
        <f>'Long-form'!L339</f>
        <v>5068</v>
      </c>
      <c r="M338" s="10" t="str">
        <f>'Long-form'!Q339</f>
        <v>n/a</v>
      </c>
      <c r="N338" s="10" t="str">
        <f>'Long-form'!R339</f>
        <v>n/a</v>
      </c>
      <c r="O338" s="10">
        <f>'Long-form'!AL339</f>
        <v>-2</v>
      </c>
      <c r="P338" s="10">
        <f>'Long-form'!AN339</f>
        <v>0.51009802979427399</v>
      </c>
      <c r="Q338" s="10">
        <f>'Long-form'!AO339</f>
        <v>0.51009802979427399</v>
      </c>
      <c r="R338" s="1">
        <f>'Long-form'!BA339</f>
        <v>-1</v>
      </c>
      <c r="S338" s="1">
        <f>'Long-form'!BB339</f>
        <v>5</v>
      </c>
      <c r="T338" s="1" t="str">
        <f>'Long-form'!BC339</f>
        <v>marine limiting</v>
      </c>
      <c r="U338" s="1" t="str">
        <f>'Long-form'!BD339</f>
        <v>marine shell</v>
      </c>
      <c r="V338" s="1" t="str">
        <f>'Long-form'!BE339</f>
        <v>below MTL</v>
      </c>
      <c r="W338" s="10" t="str">
        <f>'Long-form'!BQ339</f>
        <v>n/a</v>
      </c>
      <c r="X338" s="10">
        <f>'Long-form'!BR339</f>
        <v>0.51497572758334931</v>
      </c>
      <c r="Y338" s="10">
        <f>'Long-form'!BS339</f>
        <v>0.51497572758334931</v>
      </c>
      <c r="Z338" s="10" t="str">
        <f>'Long-form'!BT339</f>
        <v>n/a</v>
      </c>
      <c r="AA338" s="10" t="str">
        <f>'Long-form'!BU339</f>
        <v>n/a</v>
      </c>
      <c r="AB338" s="10" t="str">
        <f>'Long-form'!BV339</f>
        <v>n/a</v>
      </c>
      <c r="AC338" s="1" t="str">
        <f>'Long-form'!BW339</f>
        <v>n/a</v>
      </c>
      <c r="AD338" s="1">
        <f>'Long-form'!BX339</f>
        <v>0</v>
      </c>
      <c r="AE338" s="1" t="str">
        <f>'Long-form'!BY339</f>
        <v>n/a</v>
      </c>
      <c r="AF338" s="1" t="str">
        <f>'Long-form'!BZ339</f>
        <v>n/a</v>
      </c>
    </row>
    <row r="339" spans="1:32">
      <c r="A339" s="1" t="str">
        <f>'Long-form'!A340</f>
        <v>SLCC337</v>
      </c>
      <c r="B339" s="1" t="str">
        <f>'Long-form'!B340</f>
        <v>Somboon 1988 (as reviewed by Somboon &amp; Thiramongkol 1992 &amp; Sinsakul 1992 &amp; Horton et al. 2005)</v>
      </c>
      <c r="C339" s="1">
        <f>'Long-form'!C340</f>
        <v>8</v>
      </c>
      <c r="D339" s="1" t="str">
        <f>'Long-form'!D340</f>
        <v>Chao Phraya delta</v>
      </c>
      <c r="E339" s="10">
        <f>'Long-form'!E340</f>
        <v>13.05</v>
      </c>
      <c r="F339" s="10">
        <f>'Long-form'!F340</f>
        <v>100.05</v>
      </c>
      <c r="G339" s="1">
        <f>'Long-form'!G340</f>
        <v>1</v>
      </c>
      <c r="H339" s="11">
        <f>'Long-form'!H340</f>
        <v>7910</v>
      </c>
      <c r="I339" s="11">
        <f>'Long-form'!I340</f>
        <v>78.262379212492633</v>
      </c>
      <c r="J339" s="11">
        <f>'Long-form'!J340</f>
        <v>8388</v>
      </c>
      <c r="K339" s="11">
        <f>'Long-form'!K340</f>
        <v>8613</v>
      </c>
      <c r="L339" s="11">
        <f>'Long-form'!L340</f>
        <v>8163</v>
      </c>
      <c r="M339" s="10" t="str">
        <f>'Long-form'!Q340</f>
        <v>n/a</v>
      </c>
      <c r="N339" s="10" t="str">
        <f>'Long-form'!R340</f>
        <v>n/a</v>
      </c>
      <c r="O339" s="10">
        <f>'Long-form'!AL340</f>
        <v>-7</v>
      </c>
      <c r="P339" s="10">
        <f>'Long-form'!AN340</f>
        <v>0.51009802979427399</v>
      </c>
      <c r="Q339" s="10">
        <f>'Long-form'!AO340</f>
        <v>0.51009802979427399</v>
      </c>
      <c r="R339" s="1">
        <f>'Long-form'!BA340</f>
        <v>-1</v>
      </c>
      <c r="S339" s="1">
        <f>'Long-form'!BB340</f>
        <v>5</v>
      </c>
      <c r="T339" s="1" t="str">
        <f>'Long-form'!BC340</f>
        <v>marine limiting</v>
      </c>
      <c r="U339" s="1" t="str">
        <f>'Long-form'!BD340</f>
        <v>marine shell</v>
      </c>
      <c r="V339" s="1" t="str">
        <f>'Long-form'!BE340</f>
        <v>below MTL</v>
      </c>
      <c r="W339" s="10" t="str">
        <f>'Long-form'!BQ340</f>
        <v>n/a</v>
      </c>
      <c r="X339" s="10">
        <f>'Long-form'!BR340</f>
        <v>0.51497572758334931</v>
      </c>
      <c r="Y339" s="10">
        <f>'Long-form'!BS340</f>
        <v>0.51497572758334931</v>
      </c>
      <c r="Z339" s="10" t="str">
        <f>'Long-form'!BT340</f>
        <v>n/a</v>
      </c>
      <c r="AA339" s="10" t="str">
        <f>'Long-form'!BU340</f>
        <v>n/a</v>
      </c>
      <c r="AB339" s="10" t="str">
        <f>'Long-form'!BV340</f>
        <v>n/a</v>
      </c>
      <c r="AC339" s="1" t="str">
        <f>'Long-form'!BW340</f>
        <v>n/a</v>
      </c>
      <c r="AD339" s="1">
        <f>'Long-form'!BX340</f>
        <v>0</v>
      </c>
      <c r="AE339" s="1" t="str">
        <f>'Long-form'!BY340</f>
        <v>n/a</v>
      </c>
      <c r="AF339" s="1" t="str">
        <f>'Long-form'!BZ340</f>
        <v>n/a</v>
      </c>
    </row>
    <row r="340" spans="1:32">
      <c r="A340" s="1" t="str">
        <f>'Long-form'!A341</f>
        <v>SLCC338</v>
      </c>
      <c r="B340" s="1" t="str">
        <f>'Long-form'!B341</f>
        <v>Somboon &amp; Thiramongkol 1992</v>
      </c>
      <c r="C340" s="1">
        <f>'Long-form'!C341</f>
        <v>8</v>
      </c>
      <c r="D340" s="1" t="str">
        <f>'Long-form'!D341</f>
        <v>Chao Phraya delta</v>
      </c>
      <c r="E340" s="10">
        <f>'Long-form'!E341</f>
        <v>13.05</v>
      </c>
      <c r="F340" s="10">
        <f>'Long-form'!F341</f>
        <v>101.05</v>
      </c>
      <c r="G340" s="1">
        <f>'Long-form'!G341</f>
        <v>1</v>
      </c>
      <c r="H340" s="11">
        <f>'Long-form'!H341</f>
        <v>6305</v>
      </c>
      <c r="I340" s="11">
        <f>'Long-form'!I341</f>
        <v>312.12978070027219</v>
      </c>
      <c r="J340" s="11">
        <f>'Long-form'!J341</f>
        <v>7097</v>
      </c>
      <c r="K340" s="11">
        <f>'Long-form'!K341</f>
        <v>7740</v>
      </c>
      <c r="L340" s="11">
        <f>'Long-form'!L341</f>
        <v>6454</v>
      </c>
      <c r="M340" s="10" t="str">
        <f>'Long-form'!Q341</f>
        <v>n/a</v>
      </c>
      <c r="N340" s="10" t="str">
        <f>'Long-form'!R341</f>
        <v>n/a</v>
      </c>
      <c r="O340" s="10">
        <f>'Long-form'!AL341</f>
        <v>0.32500000000000001</v>
      </c>
      <c r="P340" s="10">
        <f>'Long-form'!AN341</f>
        <v>0.53928192997726154</v>
      </c>
      <c r="Q340" s="10">
        <f>'Long-form'!AO341</f>
        <v>0.53928192997726154</v>
      </c>
      <c r="R340" s="1">
        <f>'Long-form'!BA341</f>
        <v>0</v>
      </c>
      <c r="S340" s="1">
        <f>'Long-form'!BB341</f>
        <v>5</v>
      </c>
      <c r="T340" s="1" t="str">
        <f>'Long-form'!BC341</f>
        <v>Mangrove salt marsh</v>
      </c>
      <c r="U340" s="1" t="str">
        <f>'Long-form'!BD341</f>
        <v>Peat referring to marsh environment</v>
      </c>
      <c r="V340" s="1" t="str">
        <f>'Long-form'!BE341</f>
        <v>HAT to MTL</v>
      </c>
      <c r="W340" s="10">
        <f>'Long-form'!BQ341</f>
        <v>-0.25147484999999997</v>
      </c>
      <c r="X340" s="10">
        <f>'Long-form'!BR341</f>
        <v>0.76160886635665059</v>
      </c>
      <c r="Y340" s="10">
        <f>'Long-form'!BS341</f>
        <v>0.76160886635665059</v>
      </c>
      <c r="Z340" s="10" t="str">
        <f>'Long-form'!BT341</f>
        <v>n/a</v>
      </c>
      <c r="AA340" s="10" t="str">
        <f>'Long-form'!BU341</f>
        <v>n/a</v>
      </c>
      <c r="AB340" s="10" t="str">
        <f>'Long-form'!BV341</f>
        <v>n/a</v>
      </c>
      <c r="AC340" s="1" t="str">
        <f>'Long-form'!BW341</f>
        <v>n/a</v>
      </c>
      <c r="AD340" s="1">
        <f>'Long-form'!BX341</f>
        <v>0</v>
      </c>
      <c r="AE340" s="1" t="str">
        <f>'Long-form'!BY341</f>
        <v>n/a</v>
      </c>
      <c r="AF340" s="1" t="str">
        <f>'Long-form'!BZ341</f>
        <v>Table 2</v>
      </c>
    </row>
    <row r="341" spans="1:32">
      <c r="A341" s="1" t="str">
        <f>'Long-form'!A342</f>
        <v>SLCC339</v>
      </c>
      <c r="B341" s="1" t="str">
        <f>'Long-form'!B342</f>
        <v>Somboon &amp; Thiramongkol 1992</v>
      </c>
      <c r="C341" s="1">
        <f>'Long-form'!C342</f>
        <v>8</v>
      </c>
      <c r="D341" s="1" t="str">
        <f>'Long-form'!D342</f>
        <v>Chao Phraya delta</v>
      </c>
      <c r="E341" s="10">
        <f>'Long-form'!E342</f>
        <v>13.868406999999999</v>
      </c>
      <c r="F341" s="10">
        <f>'Long-form'!F342</f>
        <v>100.809288</v>
      </c>
      <c r="G341" s="1">
        <f>'Long-form'!G342</f>
        <v>1</v>
      </c>
      <c r="H341" s="11">
        <f>'Long-form'!H342</f>
        <v>7345</v>
      </c>
      <c r="I341" s="11">
        <f>'Long-form'!I342</f>
        <v>137.93114224133723</v>
      </c>
      <c r="J341" s="11">
        <f>'Long-form'!J342</f>
        <v>8146.5</v>
      </c>
      <c r="K341" s="11">
        <f>'Long-form'!K342</f>
        <v>8410</v>
      </c>
      <c r="L341" s="11">
        <f>'Long-form'!L342</f>
        <v>7883</v>
      </c>
      <c r="M341" s="10" t="str">
        <f>'Long-form'!Q342</f>
        <v>n/a</v>
      </c>
      <c r="N341" s="10" t="str">
        <f>'Long-form'!R342</f>
        <v>n/a</v>
      </c>
      <c r="O341" s="10">
        <f>'Long-form'!AL342</f>
        <v>7.85</v>
      </c>
      <c r="P341" s="10">
        <f>'Long-form'!AN342</f>
        <v>0.907028114227999</v>
      </c>
      <c r="Q341" s="10">
        <f>'Long-form'!AO342</f>
        <v>0.907028114227999</v>
      </c>
      <c r="R341" s="1">
        <f>'Long-form'!BA342</f>
        <v>0</v>
      </c>
      <c r="S341" s="1">
        <f>'Long-form'!BB342</f>
        <v>5</v>
      </c>
      <c r="T341" s="1" t="str">
        <f>'Long-form'!BC342</f>
        <v>Mangrove salt marsh</v>
      </c>
      <c r="U341" s="1" t="str">
        <f>'Long-form'!BD342</f>
        <v>Peat referring to marsh environment</v>
      </c>
      <c r="V341" s="1" t="str">
        <f>'Long-form'!BE342</f>
        <v>HAT to MTL</v>
      </c>
      <c r="W341" s="10">
        <f>'Long-form'!BQ342</f>
        <v>7.2735251499999993</v>
      </c>
      <c r="X341" s="10">
        <f>'Long-form'!BR342</f>
        <v>1.054477626748459</v>
      </c>
      <c r="Y341" s="10">
        <f>'Long-form'!BS342</f>
        <v>1.054477626748459</v>
      </c>
      <c r="Z341" s="10" t="str">
        <f>'Long-form'!BT342</f>
        <v>n/a</v>
      </c>
      <c r="AA341" s="10" t="str">
        <f>'Long-form'!BU342</f>
        <v>n/a</v>
      </c>
      <c r="AB341" s="10" t="str">
        <f>'Long-form'!BV342</f>
        <v>n/a</v>
      </c>
      <c r="AC341" s="1" t="str">
        <f>'Long-form'!BW342</f>
        <v>n/a</v>
      </c>
      <c r="AD341" s="1">
        <f>'Long-form'!BX342</f>
        <v>0</v>
      </c>
      <c r="AE341" s="1" t="str">
        <f>'Long-form'!BY342</f>
        <v>n/a</v>
      </c>
      <c r="AF341" s="1" t="str">
        <f>'Long-form'!BZ342</f>
        <v>in Horton et al. 2005 the 14C age is 7310 +- 110. I found 7310 +-100</v>
      </c>
    </row>
    <row r="342" spans="1:32">
      <c r="A342" s="1" t="str">
        <f>'Long-form'!A343</f>
        <v>SLCC340</v>
      </c>
      <c r="B342" s="1" t="str">
        <f>'Long-form'!B343</f>
        <v>Somboon &amp; Thiramongkol 1992 (as reviewed by Horton et al. 2005)</v>
      </c>
      <c r="C342" s="1">
        <f>'Long-form'!C343</f>
        <v>8</v>
      </c>
      <c r="D342" s="1" t="str">
        <f>'Long-form'!D343</f>
        <v>Chao Phraya delta</v>
      </c>
      <c r="E342" s="10">
        <f>'Long-form'!E343</f>
        <v>13.916667</v>
      </c>
      <c r="F342" s="10">
        <f>'Long-form'!F343</f>
        <v>101.05</v>
      </c>
      <c r="G342" s="1">
        <f>'Long-form'!G343</f>
        <v>1</v>
      </c>
      <c r="H342" s="11">
        <f>'Long-form'!H343</f>
        <v>7605</v>
      </c>
      <c r="I342" s="11">
        <f>'Long-form'!I343</f>
        <v>218.91779278989637</v>
      </c>
      <c r="J342" s="11">
        <f>'Long-form'!J343</f>
        <v>8497</v>
      </c>
      <c r="K342" s="11">
        <f>'Long-form'!K343</f>
        <v>8988</v>
      </c>
      <c r="L342" s="11">
        <f>'Long-form'!L343</f>
        <v>8006</v>
      </c>
      <c r="M342" s="10" t="str">
        <f>'Long-form'!Q343</f>
        <v>n/a</v>
      </c>
      <c r="N342" s="10" t="str">
        <f>'Long-form'!R343</f>
        <v>n/a</v>
      </c>
      <c r="O342" s="10">
        <f>'Long-form'!AL343</f>
        <v>6.35</v>
      </c>
      <c r="P342" s="10">
        <f>'Long-form'!AN343</f>
        <v>0.51009802979427399</v>
      </c>
      <c r="Q342" s="10">
        <f>'Long-form'!AO343</f>
        <v>0.51009802979427399</v>
      </c>
      <c r="R342" s="1">
        <f>'Long-form'!BA343</f>
        <v>0</v>
      </c>
      <c r="S342" s="1">
        <f>'Long-form'!BB343</f>
        <v>5</v>
      </c>
      <c r="T342" s="1" t="str">
        <f>'Long-form'!BC343</f>
        <v>Mangrove salt marsh</v>
      </c>
      <c r="U342" s="1" t="str">
        <f>'Long-form'!BD343</f>
        <v>Peat referring to marsh environment</v>
      </c>
      <c r="V342" s="1" t="str">
        <f>'Long-form'!BE343</f>
        <v>HAT to MTL</v>
      </c>
      <c r="W342" s="10">
        <f>'Long-form'!BQ343</f>
        <v>5.7735251499999993</v>
      </c>
      <c r="X342" s="10">
        <f>'Long-form'!BR343</f>
        <v>0.74123077736495979</v>
      </c>
      <c r="Y342" s="10">
        <f>'Long-form'!BS343</f>
        <v>0.74123077736495979</v>
      </c>
      <c r="Z342" s="10" t="str">
        <f>'Long-form'!BT343</f>
        <v>n/a</v>
      </c>
      <c r="AA342" s="10" t="str">
        <f>'Long-form'!BU343</f>
        <v>n/a</v>
      </c>
      <c r="AB342" s="10" t="str">
        <f>'Long-form'!BV343</f>
        <v>n/a</v>
      </c>
      <c r="AC342" s="1" t="str">
        <f>'Long-form'!BW343</f>
        <v>n/a</v>
      </c>
      <c r="AD342" s="1">
        <f>'Long-form'!BX343</f>
        <v>0</v>
      </c>
      <c r="AE342" s="1" t="str">
        <f>'Long-form'!BY343</f>
        <v>n/a</v>
      </c>
      <c r="AF342" s="1" t="str">
        <f>'Long-form'!BZ343</f>
        <v>n/a</v>
      </c>
    </row>
    <row r="343" spans="1:32">
      <c r="A343" s="1" t="str">
        <f>'Long-form'!A344</f>
        <v>SLCC341</v>
      </c>
      <c r="B343" s="1" t="str">
        <f>'Long-form'!B344</f>
        <v>Somboon &amp; Thiramongkol 1992 (as reviewed by Horton et al. 2005)</v>
      </c>
      <c r="C343" s="1">
        <f>'Long-form'!C344</f>
        <v>8</v>
      </c>
      <c r="D343" s="1" t="str">
        <f>'Long-form'!D344</f>
        <v>Chao Phraya delta</v>
      </c>
      <c r="E343" s="10">
        <f>'Long-form'!E344</f>
        <v>13.916667</v>
      </c>
      <c r="F343" s="10">
        <f>'Long-form'!F344</f>
        <v>101.583333</v>
      </c>
      <c r="G343" s="1">
        <f>'Long-form'!G344</f>
        <v>1</v>
      </c>
      <c r="H343" s="11">
        <f>'Long-form'!H344</f>
        <v>6045</v>
      </c>
      <c r="I343" s="11">
        <f>'Long-form'!I344</f>
        <v>348.46090168051853</v>
      </c>
      <c r="J343" s="11">
        <f>'Long-form'!J344</f>
        <v>6861</v>
      </c>
      <c r="K343" s="11">
        <f>'Long-form'!K344</f>
        <v>7594</v>
      </c>
      <c r="L343" s="11">
        <f>'Long-form'!L344</f>
        <v>6128</v>
      </c>
      <c r="M343" s="10" t="str">
        <f>'Long-form'!Q344</f>
        <v>n/a</v>
      </c>
      <c r="N343" s="10" t="str">
        <f>'Long-form'!R344</f>
        <v>n/a</v>
      </c>
      <c r="O343" s="10">
        <f>'Long-form'!AL344</f>
        <v>7.7</v>
      </c>
      <c r="P343" s="10">
        <f>'Long-form'!AN344</f>
        <v>0.51009802979427399</v>
      </c>
      <c r="Q343" s="10">
        <f>'Long-form'!AO344</f>
        <v>0.51009802979427399</v>
      </c>
      <c r="R343" s="1">
        <f>'Long-form'!BA344</f>
        <v>0</v>
      </c>
      <c r="S343" s="1">
        <f>'Long-form'!BB344</f>
        <v>5</v>
      </c>
      <c r="T343" s="1" t="str">
        <f>'Long-form'!BC344</f>
        <v>Mangrove salt marsh</v>
      </c>
      <c r="U343" s="1" t="str">
        <f>'Long-form'!BD344</f>
        <v>Peat referring to marsh environment</v>
      </c>
      <c r="V343" s="1" t="str">
        <f>'Long-form'!BE344</f>
        <v>HAT to MTL</v>
      </c>
      <c r="W343" s="10">
        <f>'Long-form'!BQ344</f>
        <v>7.1235251499999999</v>
      </c>
      <c r="X343" s="10">
        <f>'Long-form'!BR344</f>
        <v>0.74123077736495979</v>
      </c>
      <c r="Y343" s="10">
        <f>'Long-form'!BS344</f>
        <v>0.74123077736495979</v>
      </c>
      <c r="Z343" s="10" t="str">
        <f>'Long-form'!BT344</f>
        <v>n/a</v>
      </c>
      <c r="AA343" s="10" t="str">
        <f>'Long-form'!BU344</f>
        <v>n/a</v>
      </c>
      <c r="AB343" s="10" t="str">
        <f>'Long-form'!BV344</f>
        <v>n/a</v>
      </c>
      <c r="AC343" s="1" t="str">
        <f>'Long-form'!BW344</f>
        <v>n/a</v>
      </c>
      <c r="AD343" s="1">
        <f>'Long-form'!BX344</f>
        <v>0</v>
      </c>
      <c r="AE343" s="1" t="str">
        <f>'Long-form'!BY344</f>
        <v>n/a</v>
      </c>
      <c r="AF343" s="1" t="str">
        <f>'Long-form'!BZ344</f>
        <v>n/a</v>
      </c>
    </row>
    <row r="344" spans="1:32">
      <c r="A344" s="1" t="str">
        <f>'Long-form'!A345</f>
        <v>SLCC342</v>
      </c>
      <c r="B344" s="1" t="str">
        <f>'Long-form'!B345</f>
        <v>Somboon &amp; Thiramongkol 1992</v>
      </c>
      <c r="C344" s="1">
        <f>'Long-form'!C345</f>
        <v>8</v>
      </c>
      <c r="D344" s="1" t="str">
        <f>'Long-form'!D345</f>
        <v>Chao Phraya delta</v>
      </c>
      <c r="E344" s="10">
        <f>'Long-form'!E345</f>
        <v>14.023713000000001</v>
      </c>
      <c r="F344" s="10">
        <f>'Long-form'!F345</f>
        <v>100.772548</v>
      </c>
      <c r="G344" s="1">
        <f>'Long-form'!G345</f>
        <v>1</v>
      </c>
      <c r="H344" s="11">
        <f>'Long-form'!H345</f>
        <v>7055</v>
      </c>
      <c r="I344" s="11">
        <f>'Long-form'!I345</f>
        <v>226.77080940897133</v>
      </c>
      <c r="J344" s="11">
        <f>'Long-form'!J345</f>
        <v>7924.5</v>
      </c>
      <c r="K344" s="11">
        <f>'Long-form'!K345</f>
        <v>8340</v>
      </c>
      <c r="L344" s="11">
        <f>'Long-form'!L345</f>
        <v>7509</v>
      </c>
      <c r="M344" s="10" t="str">
        <f>'Long-form'!Q345</f>
        <v>n/a</v>
      </c>
      <c r="N344" s="10" t="str">
        <f>'Long-form'!R345</f>
        <v>n/a</v>
      </c>
      <c r="O344" s="10">
        <f>'Long-form'!AL345</f>
        <v>-2.2349999999999999</v>
      </c>
      <c r="P344" s="10">
        <f>'Long-form'!AN345</f>
        <v>0.51009802979427399</v>
      </c>
      <c r="Q344" s="10">
        <f>'Long-form'!AO345</f>
        <v>0.51009802979427399</v>
      </c>
      <c r="R344" s="1">
        <f>'Long-form'!BA345</f>
        <v>0</v>
      </c>
      <c r="S344" s="1">
        <f>'Long-form'!BB345</f>
        <v>5</v>
      </c>
      <c r="T344" s="1" t="str">
        <f>'Long-form'!BC345</f>
        <v>Mangrove salt marsh</v>
      </c>
      <c r="U344" s="1" t="str">
        <f>'Long-form'!BD345</f>
        <v>Peat referring to marsh environment</v>
      </c>
      <c r="V344" s="1" t="str">
        <f>'Long-form'!BE345</f>
        <v>HAT to MTL</v>
      </c>
      <c r="W344" s="10">
        <f>'Long-form'!BQ345</f>
        <v>-2.8114748499999997</v>
      </c>
      <c r="X344" s="10">
        <f>'Long-form'!BR345</f>
        <v>0.74123077736495979</v>
      </c>
      <c r="Y344" s="10">
        <f>'Long-form'!BS345</f>
        <v>0.74123077736495979</v>
      </c>
      <c r="Z344" s="10" t="str">
        <f>'Long-form'!BT345</f>
        <v>n/a</v>
      </c>
      <c r="AA344" s="10" t="str">
        <f>'Long-form'!BU345</f>
        <v>n/a</v>
      </c>
      <c r="AB344" s="10" t="str">
        <f>'Long-form'!BV345</f>
        <v>n/a</v>
      </c>
      <c r="AC344" s="1" t="str">
        <f>'Long-form'!BW345</f>
        <v>n/a</v>
      </c>
      <c r="AD344" s="1">
        <f>'Long-form'!BX345</f>
        <v>0</v>
      </c>
      <c r="AE344" s="1" t="str">
        <f>'Long-form'!BY345</f>
        <v>n/a</v>
      </c>
      <c r="AF344" s="1" t="str">
        <f>'Long-form'!BZ345</f>
        <v>n/a</v>
      </c>
    </row>
    <row r="345" spans="1:32">
      <c r="A345" s="1" t="str">
        <f>'Long-form'!A346</f>
        <v>SLCC343</v>
      </c>
      <c r="B345" s="1" t="str">
        <f>'Long-form'!B346</f>
        <v>Somboon &amp; Thiramongkol 1992 (as reviewed by Horton et al. 2005)</v>
      </c>
      <c r="C345" s="1">
        <f>'Long-form'!C346</f>
        <v>8</v>
      </c>
      <c r="D345" s="1" t="str">
        <f>'Long-form'!D346</f>
        <v>Chao Phraya delta</v>
      </c>
      <c r="E345" s="10">
        <f>'Long-form'!E346</f>
        <v>14.033333000000001</v>
      </c>
      <c r="F345" s="10">
        <f>'Long-form'!F346</f>
        <v>101</v>
      </c>
      <c r="G345" s="1">
        <f>'Long-form'!G346</f>
        <v>1</v>
      </c>
      <c r="H345" s="11">
        <f>'Long-form'!H346</f>
        <v>7225</v>
      </c>
      <c r="I345" s="11">
        <f>'Long-form'!I346</f>
        <v>203.77683872314833</v>
      </c>
      <c r="J345" s="11">
        <f>'Long-form'!J346</f>
        <v>8039</v>
      </c>
      <c r="K345" s="11">
        <f>'Long-form'!K346</f>
        <v>8408</v>
      </c>
      <c r="L345" s="11">
        <f>'Long-form'!L346</f>
        <v>7670</v>
      </c>
      <c r="M345" s="10" t="str">
        <f>'Long-form'!Q346</f>
        <v>n/a</v>
      </c>
      <c r="N345" s="10" t="str">
        <f>'Long-form'!R346</f>
        <v>n/a</v>
      </c>
      <c r="O345" s="10">
        <f>'Long-form'!AL346</f>
        <v>-2.65</v>
      </c>
      <c r="P345" s="10">
        <f>'Long-form'!AN346</f>
        <v>0.51009802979427399</v>
      </c>
      <c r="Q345" s="10">
        <f>'Long-form'!AO346</f>
        <v>0.51009802979427399</v>
      </c>
      <c r="R345" s="1">
        <f>'Long-form'!BA346</f>
        <v>0</v>
      </c>
      <c r="S345" s="1">
        <f>'Long-form'!BB346</f>
        <v>5</v>
      </c>
      <c r="T345" s="1" t="str">
        <f>'Long-form'!BC346</f>
        <v>Mangrove salt marsh</v>
      </c>
      <c r="U345" s="1" t="str">
        <f>'Long-form'!BD346</f>
        <v>Peat referring to marsh environment</v>
      </c>
      <c r="V345" s="1" t="str">
        <f>'Long-form'!BE346</f>
        <v>HAT to MTL</v>
      </c>
      <c r="W345" s="10">
        <f>'Long-form'!BQ346</f>
        <v>-3.2264748499999998</v>
      </c>
      <c r="X345" s="10">
        <f>'Long-form'!BR346</f>
        <v>0.74123077736495979</v>
      </c>
      <c r="Y345" s="10">
        <f>'Long-form'!BS346</f>
        <v>0.74123077736495979</v>
      </c>
      <c r="Z345" s="10" t="str">
        <f>'Long-form'!BT346</f>
        <v>n/a</v>
      </c>
      <c r="AA345" s="10" t="str">
        <f>'Long-form'!BU346</f>
        <v>n/a</v>
      </c>
      <c r="AB345" s="10" t="str">
        <f>'Long-form'!BV346</f>
        <v>n/a</v>
      </c>
      <c r="AC345" s="1" t="str">
        <f>'Long-form'!BW346</f>
        <v>n/a</v>
      </c>
      <c r="AD345" s="1">
        <f>'Long-form'!BX346</f>
        <v>0</v>
      </c>
      <c r="AE345" s="1" t="str">
        <f>'Long-form'!BY346</f>
        <v>n/a</v>
      </c>
      <c r="AF345" s="1" t="str">
        <f>'Long-form'!BZ346</f>
        <v>n/a</v>
      </c>
    </row>
    <row r="346" spans="1:32">
      <c r="A346" s="1" t="str">
        <f>'Long-form'!A347</f>
        <v>SLCC344</v>
      </c>
      <c r="B346" s="1" t="str">
        <f>'Long-form'!B347</f>
        <v>Somboon &amp; Thiramongkol 1992 (as reviewed by Horton et al. 2005)</v>
      </c>
      <c r="C346" s="1">
        <f>'Long-form'!C347</f>
        <v>8</v>
      </c>
      <c r="D346" s="1" t="str">
        <f>'Long-form'!D347</f>
        <v>Chao Phraya delta</v>
      </c>
      <c r="E346" s="10">
        <f>'Long-form'!E347</f>
        <v>14.033333000000001</v>
      </c>
      <c r="F346" s="10">
        <f>'Long-form'!F347</f>
        <v>101</v>
      </c>
      <c r="G346" s="1">
        <f>'Long-form'!G347</f>
        <v>1</v>
      </c>
      <c r="H346" s="11">
        <f>'Long-form'!H347</f>
        <v>7665</v>
      </c>
      <c r="I346" s="11">
        <f>'Long-form'!I347</f>
        <v>218.91779278989637</v>
      </c>
      <c r="J346" s="11">
        <f>'Long-form'!J347</f>
        <v>8517</v>
      </c>
      <c r="K346" s="11">
        <f>'Long-form'!K347</f>
        <v>9012</v>
      </c>
      <c r="L346" s="11">
        <f>'Long-form'!L347</f>
        <v>8022</v>
      </c>
      <c r="M346" s="10" t="str">
        <f>'Long-form'!Q347</f>
        <v>n/a</v>
      </c>
      <c r="N346" s="10" t="str">
        <f>'Long-form'!R347</f>
        <v>n/a</v>
      </c>
      <c r="O346" s="10">
        <f>'Long-form'!AL347</f>
        <v>-2.8</v>
      </c>
      <c r="P346" s="10">
        <f>'Long-form'!AN347</f>
        <v>0.51009802979427399</v>
      </c>
      <c r="Q346" s="10">
        <f>'Long-form'!AO347</f>
        <v>0.51009802979427399</v>
      </c>
      <c r="R346" s="1">
        <f>'Long-form'!BA347</f>
        <v>0</v>
      </c>
      <c r="S346" s="1">
        <f>'Long-form'!BB347</f>
        <v>5</v>
      </c>
      <c r="T346" s="1" t="str">
        <f>'Long-form'!BC347</f>
        <v>Mangrove salt marsh</v>
      </c>
      <c r="U346" s="1" t="str">
        <f>'Long-form'!BD347</f>
        <v>Peat referring to marsh environment</v>
      </c>
      <c r="V346" s="1" t="str">
        <f>'Long-form'!BE347</f>
        <v>HAT to MTL</v>
      </c>
      <c r="W346" s="10">
        <f>'Long-form'!BQ347</f>
        <v>-3.3764748499999997</v>
      </c>
      <c r="X346" s="10">
        <f>'Long-form'!BR347</f>
        <v>0.74123077736495979</v>
      </c>
      <c r="Y346" s="10">
        <f>'Long-form'!BS347</f>
        <v>0.74123077736495979</v>
      </c>
      <c r="Z346" s="10" t="str">
        <f>'Long-form'!BT347</f>
        <v>n/a</v>
      </c>
      <c r="AA346" s="10" t="str">
        <f>'Long-form'!BU347</f>
        <v>n/a</v>
      </c>
      <c r="AB346" s="10" t="str">
        <f>'Long-form'!BV347</f>
        <v>n/a</v>
      </c>
      <c r="AC346" s="1" t="str">
        <f>'Long-form'!BW347</f>
        <v>n/a</v>
      </c>
      <c r="AD346" s="1">
        <f>'Long-form'!BX347</f>
        <v>0</v>
      </c>
      <c r="AE346" s="1" t="str">
        <f>'Long-form'!BY347</f>
        <v>n/a</v>
      </c>
      <c r="AF346" s="1" t="str">
        <f>'Long-form'!BZ347</f>
        <v>n/a</v>
      </c>
    </row>
    <row r="347" spans="1:32">
      <c r="A347" s="1" t="str">
        <f>'Long-form'!A348</f>
        <v>SLCC345</v>
      </c>
      <c r="B347" s="1" t="str">
        <f>'Long-form'!B348</f>
        <v>Somboon &amp; Thiramongkol 1992</v>
      </c>
      <c r="C347" s="1">
        <f>'Long-form'!C348</f>
        <v>8</v>
      </c>
      <c r="D347" s="1" t="str">
        <f>'Long-form'!D348</f>
        <v>Chao Phraya delta</v>
      </c>
      <c r="E347" s="10">
        <f>'Long-form'!E348</f>
        <v>14.338255</v>
      </c>
      <c r="F347" s="10">
        <f>'Long-form'!F348</f>
        <v>100.959675</v>
      </c>
      <c r="G347" s="1">
        <f>'Long-form'!G348</f>
        <v>1</v>
      </c>
      <c r="H347" s="11">
        <f>'Long-form'!H348</f>
        <v>6545</v>
      </c>
      <c r="I347" s="11">
        <f>'Long-form'!I348</f>
        <v>461.11278446818193</v>
      </c>
      <c r="J347" s="11">
        <f>'Long-form'!J348</f>
        <v>7359.5</v>
      </c>
      <c r="K347" s="11">
        <f>'Long-form'!K348</f>
        <v>8308</v>
      </c>
      <c r="L347" s="11">
        <f>'Long-form'!L348</f>
        <v>6411</v>
      </c>
      <c r="M347" s="10" t="str">
        <f>'Long-form'!Q348</f>
        <v>n/a</v>
      </c>
      <c r="N347" s="10" t="str">
        <f>'Long-form'!R348</f>
        <v>n/a</v>
      </c>
      <c r="O347" s="10">
        <f>'Long-form'!AL348</f>
        <v>0.45</v>
      </c>
      <c r="P347" s="10">
        <f>'Long-form'!AN348</f>
        <v>0.51009802979427399</v>
      </c>
      <c r="Q347" s="10">
        <f>'Long-form'!AO348</f>
        <v>0.51009802979427399</v>
      </c>
      <c r="R347" s="1">
        <f>'Long-form'!BA348</f>
        <v>0</v>
      </c>
      <c r="S347" s="1">
        <f>'Long-form'!BB348</f>
        <v>5</v>
      </c>
      <c r="T347" s="1" t="str">
        <f>'Long-form'!BC348</f>
        <v>Mangrove salt marsh</v>
      </c>
      <c r="U347" s="1" t="str">
        <f>'Long-form'!BD348</f>
        <v>Peat referring to marsh environment</v>
      </c>
      <c r="V347" s="1" t="str">
        <f>'Long-form'!BE348</f>
        <v>HAT to MTL</v>
      </c>
      <c r="W347" s="10">
        <f>'Long-form'!BQ348</f>
        <v>-0.12647484999999997</v>
      </c>
      <c r="X347" s="10">
        <f>'Long-form'!BR348</f>
        <v>0.74123077736495979</v>
      </c>
      <c r="Y347" s="10">
        <f>'Long-form'!BS348</f>
        <v>0.74123077736495979</v>
      </c>
      <c r="Z347" s="10" t="str">
        <f>'Long-form'!BT348</f>
        <v>n/a</v>
      </c>
      <c r="AA347" s="10" t="str">
        <f>'Long-form'!BU348</f>
        <v>n/a</v>
      </c>
      <c r="AB347" s="10" t="str">
        <f>'Long-form'!BV348</f>
        <v>n/a</v>
      </c>
      <c r="AC347" s="1" t="str">
        <f>'Long-form'!BW348</f>
        <v>n/a</v>
      </c>
      <c r="AD347" s="1">
        <f>'Long-form'!BX348</f>
        <v>0</v>
      </c>
      <c r="AE347" s="1" t="str">
        <f>'Long-form'!BY348</f>
        <v>n/a</v>
      </c>
      <c r="AF347" s="1" t="str">
        <f>'Long-form'!BZ348</f>
        <v>n/a</v>
      </c>
    </row>
    <row r="348" spans="1:32">
      <c r="A348" s="1" t="str">
        <f>'Long-form'!A349</f>
        <v>SLCC346</v>
      </c>
      <c r="B348" s="1" t="str">
        <f>'Long-form'!B349</f>
        <v>Somboon &amp; Thiramongkol 1992</v>
      </c>
      <c r="C348" s="1">
        <f>'Long-form'!C349</f>
        <v>8</v>
      </c>
      <c r="D348" s="1" t="str">
        <f>'Long-form'!D349</f>
        <v>Chao Phraya delta</v>
      </c>
      <c r="E348" s="10">
        <f>'Long-form'!E349</f>
        <v>14.338255</v>
      </c>
      <c r="F348" s="10">
        <f>'Long-form'!F349</f>
        <v>100.959675</v>
      </c>
      <c r="G348" s="1">
        <f>'Long-form'!G349</f>
        <v>1</v>
      </c>
      <c r="H348" s="11">
        <f>'Long-form'!H349</f>
        <v>6835</v>
      </c>
      <c r="I348" s="11">
        <f>'Long-form'!I349</f>
        <v>294.32125305522874</v>
      </c>
      <c r="J348" s="11">
        <f>'Long-form'!J349</f>
        <v>7738</v>
      </c>
      <c r="K348" s="11">
        <f>'Long-form'!K349</f>
        <v>8312</v>
      </c>
      <c r="L348" s="11">
        <f>'Long-form'!L349</f>
        <v>7164</v>
      </c>
      <c r="M348" s="10" t="str">
        <f>'Long-form'!Q349</f>
        <v>n/a</v>
      </c>
      <c r="N348" s="10" t="str">
        <f>'Long-form'!R349</f>
        <v>n/a</v>
      </c>
      <c r="O348" s="10">
        <f>'Long-form'!AL349</f>
        <v>1.2250000000000001</v>
      </c>
      <c r="P348" s="10">
        <f>'Long-form'!AN349</f>
        <v>0.51009802979427399</v>
      </c>
      <c r="Q348" s="10">
        <f>'Long-form'!AO349</f>
        <v>0.51009802979427399</v>
      </c>
      <c r="R348" s="1">
        <f>'Long-form'!BA349</f>
        <v>0</v>
      </c>
      <c r="S348" s="1">
        <f>'Long-form'!BB349</f>
        <v>5</v>
      </c>
      <c r="T348" s="1" t="str">
        <f>'Long-form'!BC349</f>
        <v>Mangrove salt marsh</v>
      </c>
      <c r="U348" s="1" t="str">
        <f>'Long-form'!BD349</f>
        <v>Peat referring to marsh environment</v>
      </c>
      <c r="V348" s="1" t="str">
        <f>'Long-form'!BE349</f>
        <v>HAT to MTL</v>
      </c>
      <c r="W348" s="10">
        <f>'Long-form'!BQ349</f>
        <v>0.64852515000000011</v>
      </c>
      <c r="X348" s="10">
        <f>'Long-form'!BR349</f>
        <v>0.74123077736495979</v>
      </c>
      <c r="Y348" s="10">
        <f>'Long-form'!BS349</f>
        <v>0.74123077736495979</v>
      </c>
      <c r="Z348" s="10" t="str">
        <f>'Long-form'!BT349</f>
        <v>n/a</v>
      </c>
      <c r="AA348" s="10" t="str">
        <f>'Long-form'!BU349</f>
        <v>n/a</v>
      </c>
      <c r="AB348" s="10" t="str">
        <f>'Long-form'!BV349</f>
        <v>n/a</v>
      </c>
      <c r="AC348" s="1" t="str">
        <f>'Long-form'!BW349</f>
        <v>n/a</v>
      </c>
      <c r="AD348" s="1">
        <f>'Long-form'!BX349</f>
        <v>0</v>
      </c>
      <c r="AE348" s="1" t="str">
        <f>'Long-form'!BY349</f>
        <v>n/a</v>
      </c>
      <c r="AF348" s="1" t="str">
        <f>'Long-form'!BZ349</f>
        <v>n/a</v>
      </c>
    </row>
    <row r="349" spans="1:32">
      <c r="A349" s="1" t="str">
        <f>'Long-form'!A350</f>
        <v>SLCC347</v>
      </c>
      <c r="B349" s="1" t="str">
        <f>'Long-form'!B350</f>
        <v>Somboon &amp; Thiramongkol 1992</v>
      </c>
      <c r="C349" s="1">
        <f>'Long-form'!C350</f>
        <v>8</v>
      </c>
      <c r="D349" s="1" t="str">
        <f>'Long-form'!D350</f>
        <v>Chao Phraya delta</v>
      </c>
      <c r="E349" s="10">
        <f>'Long-form'!E350</f>
        <v>14.338255</v>
      </c>
      <c r="F349" s="10">
        <f>'Long-form'!F350</f>
        <v>100.959675</v>
      </c>
      <c r="G349" s="1">
        <f>'Long-form'!G350</f>
        <v>1</v>
      </c>
      <c r="H349" s="11">
        <f>'Long-form'!H350</f>
        <v>6725</v>
      </c>
      <c r="I349" s="11">
        <f>'Long-form'!I350</f>
        <v>312.12978070027219</v>
      </c>
      <c r="J349" s="11">
        <f>'Long-form'!J350</f>
        <v>7551</v>
      </c>
      <c r="K349" s="11">
        <f>'Long-form'!K350</f>
        <v>8188</v>
      </c>
      <c r="L349" s="11">
        <f>'Long-form'!L350</f>
        <v>6914</v>
      </c>
      <c r="M349" s="10" t="str">
        <f>'Long-form'!Q350</f>
        <v>n/a</v>
      </c>
      <c r="N349" s="10" t="str">
        <f>'Long-form'!R350</f>
        <v>n/a</v>
      </c>
      <c r="O349" s="10">
        <f>'Long-form'!AL350</f>
        <v>-0.25</v>
      </c>
      <c r="P349" s="10">
        <f>'Long-form'!AN350</f>
        <v>0.51009802979427399</v>
      </c>
      <c r="Q349" s="10">
        <f>'Long-form'!AO350</f>
        <v>0.51009802979427399</v>
      </c>
      <c r="R349" s="1">
        <f>'Long-form'!BA350</f>
        <v>0</v>
      </c>
      <c r="S349" s="1">
        <f>'Long-form'!BB350</f>
        <v>5</v>
      </c>
      <c r="T349" s="1" t="str">
        <f>'Long-form'!BC350</f>
        <v>Mangrove salt marsh</v>
      </c>
      <c r="U349" s="1" t="str">
        <f>'Long-form'!BD350</f>
        <v>Peat referring to marsh environment</v>
      </c>
      <c r="V349" s="1" t="str">
        <f>'Long-form'!BE350</f>
        <v>HAT to MTL</v>
      </c>
      <c r="W349" s="10">
        <f>'Long-form'!BQ350</f>
        <v>-0.82647484999999998</v>
      </c>
      <c r="X349" s="10">
        <f>'Long-form'!BR350</f>
        <v>0.74123077736495979</v>
      </c>
      <c r="Y349" s="10">
        <f>'Long-form'!BS350</f>
        <v>0.74123077736495979</v>
      </c>
      <c r="Z349" s="10" t="str">
        <f>'Long-form'!BT350</f>
        <v>n/a</v>
      </c>
      <c r="AA349" s="10" t="str">
        <f>'Long-form'!BU350</f>
        <v>n/a</v>
      </c>
      <c r="AB349" s="10" t="str">
        <f>'Long-form'!BV350</f>
        <v>n/a</v>
      </c>
      <c r="AC349" s="1" t="str">
        <f>'Long-form'!BW350</f>
        <v>n/a</v>
      </c>
      <c r="AD349" s="1">
        <f>'Long-form'!BX350</f>
        <v>0</v>
      </c>
      <c r="AE349" s="1" t="str">
        <f>'Long-form'!BY350</f>
        <v>n/a</v>
      </c>
      <c r="AF349" s="1" t="str">
        <f>'Long-form'!BZ350</f>
        <v>n/a</v>
      </c>
    </row>
    <row r="350" spans="1:32">
      <c r="A350" s="1" t="str">
        <f>'Long-form'!A351</f>
        <v>SLCC348</v>
      </c>
      <c r="B350" s="1" t="str">
        <f>'Long-form'!B351</f>
        <v>Somboon &amp; Thiramongkol 1992</v>
      </c>
      <c r="C350" s="1">
        <f>'Long-form'!C351</f>
        <v>8</v>
      </c>
      <c r="D350" s="1" t="str">
        <f>'Long-form'!D351</f>
        <v>Chao Phraya delta</v>
      </c>
      <c r="E350" s="10">
        <f>'Long-form'!E351</f>
        <v>14.338255</v>
      </c>
      <c r="F350" s="10">
        <f>'Long-form'!F351</f>
        <v>100.959675</v>
      </c>
      <c r="G350" s="1">
        <f>'Long-form'!G351</f>
        <v>1</v>
      </c>
      <c r="H350" s="11">
        <f>'Long-form'!H351</f>
        <v>5855</v>
      </c>
      <c r="I350" s="11">
        <f>'Long-form'!I351</f>
        <v>489.8213960210395</v>
      </c>
      <c r="J350" s="11">
        <f>'Long-form'!J351</f>
        <v>6635</v>
      </c>
      <c r="K350" s="11">
        <f>'Long-form'!K351</f>
        <v>7656</v>
      </c>
      <c r="L350" s="11">
        <f>'Long-form'!L351</f>
        <v>5614</v>
      </c>
      <c r="M350" s="10" t="str">
        <f>'Long-form'!Q351</f>
        <v>n/a</v>
      </c>
      <c r="N350" s="10" t="str">
        <f>'Long-form'!R351</f>
        <v>n/a</v>
      </c>
      <c r="O350" s="10">
        <f>'Long-form'!AL351</f>
        <v>-0.8</v>
      </c>
      <c r="P350" s="10">
        <f>'Long-form'!AN351</f>
        <v>0.51009802979427399</v>
      </c>
      <c r="Q350" s="10">
        <f>'Long-form'!AO351</f>
        <v>0.51009802979427399</v>
      </c>
      <c r="R350" s="1">
        <f>'Long-form'!BA351</f>
        <v>0</v>
      </c>
      <c r="S350" s="1">
        <f>'Long-form'!BB351</f>
        <v>5</v>
      </c>
      <c r="T350" s="1" t="str">
        <f>'Long-form'!BC351</f>
        <v>Mangrove salt marsh</v>
      </c>
      <c r="U350" s="1" t="str">
        <f>'Long-form'!BD351</f>
        <v>Peat referring to marsh environment</v>
      </c>
      <c r="V350" s="1" t="str">
        <f>'Long-form'!BE351</f>
        <v>HAT to MTL</v>
      </c>
      <c r="W350" s="10">
        <f>'Long-form'!BQ351</f>
        <v>-1.3764748500000001</v>
      </c>
      <c r="X350" s="10">
        <f>'Long-form'!BR351</f>
        <v>0.74123077736495979</v>
      </c>
      <c r="Y350" s="10">
        <f>'Long-form'!BS351</f>
        <v>0.74123077736495979</v>
      </c>
      <c r="Z350" s="10" t="str">
        <f>'Long-form'!BT351</f>
        <v>n/a</v>
      </c>
      <c r="AA350" s="10" t="str">
        <f>'Long-form'!BU351</f>
        <v>n/a</v>
      </c>
      <c r="AB350" s="10" t="str">
        <f>'Long-form'!BV351</f>
        <v>n/a</v>
      </c>
      <c r="AC350" s="1" t="str">
        <f>'Long-form'!BW351</f>
        <v>n/a</v>
      </c>
      <c r="AD350" s="1">
        <f>'Long-form'!BX351</f>
        <v>0</v>
      </c>
      <c r="AE350" s="1" t="str">
        <f>'Long-form'!BY351</f>
        <v>n/a</v>
      </c>
      <c r="AF350" s="1" t="str">
        <f>'Long-form'!BZ351</f>
        <v>n/a</v>
      </c>
    </row>
    <row r="351" spans="1:32">
      <c r="A351" s="1" t="str">
        <f>'Long-form'!A352</f>
        <v>SLCC349</v>
      </c>
      <c r="B351" s="1" t="str">
        <f>'Long-form'!B352</f>
        <v>Somboon &amp; Thiramongkol 1992</v>
      </c>
      <c r="C351" s="1">
        <f>'Long-form'!C352</f>
        <v>8</v>
      </c>
      <c r="D351" s="1" t="str">
        <f>'Long-form'!D352</f>
        <v>Chao Phraya delta</v>
      </c>
      <c r="E351" s="10">
        <f>'Long-form'!E352</f>
        <v>14.338255</v>
      </c>
      <c r="F351" s="10">
        <f>'Long-form'!F352</f>
        <v>100.959675</v>
      </c>
      <c r="G351" s="1">
        <f>'Long-form'!G352</f>
        <v>1</v>
      </c>
      <c r="H351" s="11">
        <f>'Long-form'!H352</f>
        <v>7025</v>
      </c>
      <c r="I351" s="11">
        <f>'Long-form'!I352</f>
        <v>330.18933962198111</v>
      </c>
      <c r="J351" s="11">
        <f>'Long-form'!J352</f>
        <v>7890</v>
      </c>
      <c r="K351" s="11">
        <f>'Long-form'!K352</f>
        <v>8515</v>
      </c>
      <c r="L351" s="11">
        <f>'Long-form'!L352</f>
        <v>7265</v>
      </c>
      <c r="M351" s="10" t="str">
        <f>'Long-form'!Q352</f>
        <v>n/a</v>
      </c>
      <c r="N351" s="10" t="str">
        <f>'Long-form'!R352</f>
        <v>n/a</v>
      </c>
      <c r="O351" s="10">
        <f>'Long-form'!AL352</f>
        <v>-0.75</v>
      </c>
      <c r="P351" s="10">
        <f>'Long-form'!AN352</f>
        <v>0.51009802979427399</v>
      </c>
      <c r="Q351" s="10">
        <f>'Long-form'!AO352</f>
        <v>0.51009802979427399</v>
      </c>
      <c r="R351" s="1">
        <f>'Long-form'!BA352</f>
        <v>0</v>
      </c>
      <c r="S351" s="1">
        <f>'Long-form'!BB352</f>
        <v>5</v>
      </c>
      <c r="T351" s="1" t="str">
        <f>'Long-form'!BC352</f>
        <v>Mangrove salt marsh</v>
      </c>
      <c r="U351" s="1" t="str">
        <f>'Long-form'!BD352</f>
        <v>Peat referring to marsh environment</v>
      </c>
      <c r="V351" s="1" t="str">
        <f>'Long-form'!BE352</f>
        <v>HAT to MTL</v>
      </c>
      <c r="W351" s="10">
        <f>'Long-form'!BQ352</f>
        <v>-1.3264748499999999</v>
      </c>
      <c r="X351" s="10">
        <f>'Long-form'!BR352</f>
        <v>0.74123077736495979</v>
      </c>
      <c r="Y351" s="10">
        <f>'Long-form'!BS352</f>
        <v>0.74123077736495979</v>
      </c>
      <c r="Z351" s="10" t="str">
        <f>'Long-form'!BT352</f>
        <v>n/a</v>
      </c>
      <c r="AA351" s="10" t="str">
        <f>'Long-form'!BU352</f>
        <v>n/a</v>
      </c>
      <c r="AB351" s="10" t="str">
        <f>'Long-form'!BV352</f>
        <v>n/a</v>
      </c>
      <c r="AC351" s="1" t="str">
        <f>'Long-form'!BW352</f>
        <v>n/a</v>
      </c>
      <c r="AD351" s="1">
        <f>'Long-form'!BX352</f>
        <v>0</v>
      </c>
      <c r="AE351" s="1" t="str">
        <f>'Long-form'!BY352</f>
        <v>n/a</v>
      </c>
      <c r="AF351" s="1" t="str">
        <f>'Long-form'!BZ352</f>
        <v>n/a</v>
      </c>
    </row>
    <row r="352" spans="1:32">
      <c r="A352" s="1" t="str">
        <f>'Long-form'!A353</f>
        <v>SLCC350</v>
      </c>
      <c r="B352" s="1" t="str">
        <f>'Long-form'!B353</f>
        <v>Somboon &amp; Thiramongkol 1992</v>
      </c>
      <c r="C352" s="1">
        <f>'Long-form'!C353</f>
        <v>8</v>
      </c>
      <c r="D352" s="1" t="str">
        <f>'Long-form'!D353</f>
        <v>Chao Phraya delta</v>
      </c>
      <c r="E352" s="10" t="str">
        <f>'Long-form'!E353</f>
        <v>n/a</v>
      </c>
      <c r="F352" s="10" t="str">
        <f>'Long-form'!F353</f>
        <v>n/a</v>
      </c>
      <c r="G352" s="1">
        <f>'Long-form'!G353</f>
        <v>1</v>
      </c>
      <c r="H352" s="11" t="str">
        <f>'Long-form'!H353</f>
        <v>n/a</v>
      </c>
      <c r="I352" s="11" t="str">
        <f>'Long-form'!I353</f>
        <v>n/a</v>
      </c>
      <c r="J352" s="11" t="str">
        <f>'Long-form'!J353</f>
        <v>n/a</v>
      </c>
      <c r="K352" s="11" t="str">
        <f>'Long-form'!K353</f>
        <v>n/a</v>
      </c>
      <c r="L352" s="11" t="str">
        <f>'Long-form'!L353</f>
        <v>n/a</v>
      </c>
      <c r="M352" s="10" t="str">
        <f>'Long-form'!Q353</f>
        <v>n/a</v>
      </c>
      <c r="N352" s="10" t="str">
        <f>'Long-form'!R353</f>
        <v>n/a</v>
      </c>
      <c r="O352" s="10">
        <f>'Long-form'!AL353</f>
        <v>-0.55000000000000004</v>
      </c>
      <c r="P352" s="10">
        <f>'Long-form'!AN353</f>
        <v>0.51009802979427399</v>
      </c>
      <c r="Q352" s="10">
        <f>'Long-form'!AO353</f>
        <v>0.51009802979427399</v>
      </c>
      <c r="R352" s="1">
        <f>'Long-form'!BA353</f>
        <v>0</v>
      </c>
      <c r="S352" s="1">
        <f>'Long-form'!BB353</f>
        <v>5</v>
      </c>
      <c r="T352" s="1" t="str">
        <f>'Long-form'!BC353</f>
        <v>Mangrove salt marsh</v>
      </c>
      <c r="U352" s="1" t="str">
        <f>'Long-form'!BD353</f>
        <v>Peat referring to marsh environment</v>
      </c>
      <c r="V352" s="1" t="str">
        <f>'Long-form'!BE353</f>
        <v>HAT to MTL</v>
      </c>
      <c r="W352" s="10">
        <f>'Long-form'!BQ353</f>
        <v>-0.55000000000000004</v>
      </c>
      <c r="X352" s="10">
        <f>'Long-form'!BR353</f>
        <v>0.51497572758334931</v>
      </c>
      <c r="Y352" s="10">
        <f>'Long-form'!BS353</f>
        <v>0.51497572758334931</v>
      </c>
      <c r="Z352" s="10" t="str">
        <f>'Long-form'!BT353</f>
        <v>n/a</v>
      </c>
      <c r="AA352" s="10" t="str">
        <f>'Long-form'!BU353</f>
        <v>n/a</v>
      </c>
      <c r="AB352" s="10" t="str">
        <f>'Long-form'!BV353</f>
        <v>n/a</v>
      </c>
      <c r="AC352" s="1" t="str">
        <f>'Long-form'!BW353</f>
        <v>n/a</v>
      </c>
      <c r="AD352" s="1">
        <f>'Long-form'!BX353</f>
        <v>1</v>
      </c>
      <c r="AE352" s="1" t="str">
        <f>'Long-form'!BY353</f>
        <v>no age</v>
      </c>
      <c r="AF352" s="1" t="str">
        <f>'Long-form'!BZ353</f>
        <v>no age</v>
      </c>
    </row>
    <row r="353" spans="1:32">
      <c r="A353" s="1" t="str">
        <f>'Long-form'!A354</f>
        <v>SLCC351</v>
      </c>
      <c r="B353" s="1" t="str">
        <f>'Long-form'!B354</f>
        <v>Somboon &amp; Thiramongkol 1992 (as reviewed by Horton et al. 2005)</v>
      </c>
      <c r="C353" s="1">
        <f>'Long-form'!C354</f>
        <v>8</v>
      </c>
      <c r="D353" s="1" t="str">
        <f>'Long-form'!D354</f>
        <v>Chao Phraya delta</v>
      </c>
      <c r="E353" s="10">
        <f>'Long-form'!E354</f>
        <v>14.033333000000001</v>
      </c>
      <c r="F353" s="10">
        <f>'Long-form'!F354</f>
        <v>100</v>
      </c>
      <c r="G353" s="1">
        <f>'Long-form'!G354</f>
        <v>1</v>
      </c>
      <c r="H353" s="11">
        <f>'Long-form'!H354</f>
        <v>7095</v>
      </c>
      <c r="I353" s="11">
        <f>'Long-form'!I354</f>
        <v>259.66324345197569</v>
      </c>
      <c r="J353" s="11">
        <f>'Long-form'!J354</f>
        <v>7940.5</v>
      </c>
      <c r="K353" s="11">
        <f>'Long-form'!K354</f>
        <v>8400</v>
      </c>
      <c r="L353" s="11">
        <f>'Long-form'!L354</f>
        <v>7481</v>
      </c>
      <c r="M353" s="10" t="str">
        <f>'Long-form'!Q354</f>
        <v>n/a</v>
      </c>
      <c r="N353" s="10" t="str">
        <f>'Long-form'!R354</f>
        <v>n/a</v>
      </c>
      <c r="O353" s="10">
        <f>'Long-form'!AL354</f>
        <v>-0.75</v>
      </c>
      <c r="P353" s="10">
        <f>'Long-form'!AN354</f>
        <v>0.51009802979427399</v>
      </c>
      <c r="Q353" s="10">
        <f>'Long-form'!AO354</f>
        <v>0.51009802979427399</v>
      </c>
      <c r="R353" s="1">
        <f>'Long-form'!BA354</f>
        <v>0</v>
      </c>
      <c r="S353" s="1">
        <f>'Long-form'!BB354</f>
        <v>5</v>
      </c>
      <c r="T353" s="1" t="str">
        <f>'Long-form'!BC354</f>
        <v>Mangrove salt marsh</v>
      </c>
      <c r="U353" s="1" t="str">
        <f>'Long-form'!BD354</f>
        <v>Peat referring to marsh environment</v>
      </c>
      <c r="V353" s="1" t="str">
        <f>'Long-form'!BE354</f>
        <v>HAT to MTL</v>
      </c>
      <c r="W353" s="10">
        <f>'Long-form'!BQ354</f>
        <v>-1.3203613000000001</v>
      </c>
      <c r="X353" s="10">
        <f>'Long-form'!BR354</f>
        <v>0.73901562752797045</v>
      </c>
      <c r="Y353" s="10">
        <f>'Long-form'!BS354</f>
        <v>0.73901562752797045</v>
      </c>
      <c r="Z353" s="10" t="str">
        <f>'Long-form'!BT354</f>
        <v>n/a</v>
      </c>
      <c r="AA353" s="10" t="str">
        <f>'Long-form'!BU354</f>
        <v>n/a</v>
      </c>
      <c r="AB353" s="10" t="str">
        <f>'Long-form'!BV354</f>
        <v>n/a</v>
      </c>
      <c r="AC353" s="1" t="str">
        <f>'Long-form'!BW354</f>
        <v>n/a</v>
      </c>
      <c r="AD353" s="1">
        <f>'Long-form'!BX354</f>
        <v>0</v>
      </c>
      <c r="AE353" s="1" t="str">
        <f>'Long-form'!BY354</f>
        <v>n/a</v>
      </c>
      <c r="AF353" s="1" t="str">
        <f>'Long-form'!BZ354</f>
        <v>n/a</v>
      </c>
    </row>
    <row r="354" spans="1:32">
      <c r="A354" s="1" t="str">
        <f>'Long-form'!A355</f>
        <v>SLCC352</v>
      </c>
      <c r="B354" s="1" t="str">
        <f>'Long-form'!B355</f>
        <v>Somboon &amp; Thiramongkol 1992 (as reviewed by Horton et al. 2005)</v>
      </c>
      <c r="C354" s="1">
        <f>'Long-form'!C355</f>
        <v>8</v>
      </c>
      <c r="D354" s="1" t="str">
        <f>'Long-form'!D355</f>
        <v>Chao Phraya delta</v>
      </c>
      <c r="E354" s="10">
        <f>'Long-form'!E355</f>
        <v>14.033333000000001</v>
      </c>
      <c r="F354" s="10">
        <f>'Long-form'!F355</f>
        <v>100</v>
      </c>
      <c r="G354" s="1">
        <f>'Long-form'!G355</f>
        <v>1</v>
      </c>
      <c r="H354" s="11">
        <f>'Long-form'!H355</f>
        <v>7335</v>
      </c>
      <c r="I354" s="11">
        <f>'Long-form'!I355</f>
        <v>226.77080940897133</v>
      </c>
      <c r="J354" s="11">
        <f>'Long-form'!J355</f>
        <v>8134.5</v>
      </c>
      <c r="K354" s="11">
        <f>'Long-form'!K355</f>
        <v>8576</v>
      </c>
      <c r="L354" s="11">
        <f>'Long-form'!L355</f>
        <v>7693</v>
      </c>
      <c r="M354" s="10" t="str">
        <f>'Long-form'!Q355</f>
        <v>n/a</v>
      </c>
      <c r="N354" s="10" t="str">
        <f>'Long-form'!R355</f>
        <v>n/a</v>
      </c>
      <c r="O354" s="10">
        <f>'Long-form'!AL355</f>
        <v>-0.22500000000000001</v>
      </c>
      <c r="P354" s="10">
        <f>'Long-form'!AN355</f>
        <v>0.51009802979427399</v>
      </c>
      <c r="Q354" s="10">
        <f>'Long-form'!AO355</f>
        <v>0.51009802979427399</v>
      </c>
      <c r="R354" s="1">
        <f>'Long-form'!BA355</f>
        <v>0</v>
      </c>
      <c r="S354" s="1">
        <f>'Long-form'!BB355</f>
        <v>5</v>
      </c>
      <c r="T354" s="1" t="str">
        <f>'Long-form'!BC355</f>
        <v>Mangrove salt marsh</v>
      </c>
      <c r="U354" s="1" t="str">
        <f>'Long-form'!BD355</f>
        <v>Peat referring to marsh environment</v>
      </c>
      <c r="V354" s="1" t="str">
        <f>'Long-form'!BE355</f>
        <v>HAT to MTL</v>
      </c>
      <c r="W354" s="10">
        <f>'Long-form'!BQ355</f>
        <v>-0.79536129999999994</v>
      </c>
      <c r="X354" s="10">
        <f>'Long-form'!BR355</f>
        <v>0.73901562752797045</v>
      </c>
      <c r="Y354" s="10">
        <f>'Long-form'!BS355</f>
        <v>0.73901562752797045</v>
      </c>
      <c r="Z354" s="10" t="str">
        <f>'Long-form'!BT355</f>
        <v>n/a</v>
      </c>
      <c r="AA354" s="10" t="str">
        <f>'Long-form'!BU355</f>
        <v>n/a</v>
      </c>
      <c r="AB354" s="10" t="str">
        <f>'Long-form'!BV355</f>
        <v>n/a</v>
      </c>
      <c r="AC354" s="1" t="str">
        <f>'Long-form'!BW355</f>
        <v>n/a</v>
      </c>
      <c r="AD354" s="1">
        <f>'Long-form'!BX355</f>
        <v>0</v>
      </c>
      <c r="AE354" s="1" t="str">
        <f>'Long-form'!BY355</f>
        <v>n/a</v>
      </c>
      <c r="AF354" s="1" t="str">
        <f>'Long-form'!BZ355</f>
        <v>n/a</v>
      </c>
    </row>
    <row r="355" spans="1:32">
      <c r="A355" s="1" t="str">
        <f>'Long-form'!A356</f>
        <v>SLCC353</v>
      </c>
      <c r="B355" s="1" t="str">
        <f>'Long-form'!B356</f>
        <v>Somboon &amp; Thiramongkol 1992 (as reviewed by Horton et al. 2005)</v>
      </c>
      <c r="C355" s="1">
        <f>'Long-form'!C356</f>
        <v>8</v>
      </c>
      <c r="D355" s="1" t="str">
        <f>'Long-form'!D356</f>
        <v>Chao Phraya delta</v>
      </c>
      <c r="E355" s="10">
        <f>'Long-form'!E356</f>
        <v>14.033333000000001</v>
      </c>
      <c r="F355" s="10">
        <f>'Long-form'!F356</f>
        <v>100</v>
      </c>
      <c r="G355" s="1">
        <f>'Long-form'!G356</f>
        <v>1</v>
      </c>
      <c r="H355" s="11">
        <f>'Long-form'!H356</f>
        <v>7635</v>
      </c>
      <c r="I355" s="11">
        <f>'Long-form'!I356</f>
        <v>234.78713763747791</v>
      </c>
      <c r="J355" s="11">
        <f>'Long-form'!J356</f>
        <v>8494.5</v>
      </c>
      <c r="K355" s="11">
        <f>'Long-form'!K356</f>
        <v>9016</v>
      </c>
      <c r="L355" s="11">
        <f>'Long-form'!L356</f>
        <v>7973</v>
      </c>
      <c r="M355" s="10" t="str">
        <f>'Long-form'!Q356</f>
        <v>n/a</v>
      </c>
      <c r="N355" s="10" t="str">
        <f>'Long-form'!R356</f>
        <v>n/a</v>
      </c>
      <c r="O355" s="10">
        <f>'Long-form'!AL356</f>
        <v>6.375</v>
      </c>
      <c r="P355" s="10">
        <f>'Long-form'!AN356</f>
        <v>0.51009802979427399</v>
      </c>
      <c r="Q355" s="10">
        <f>'Long-form'!AO356</f>
        <v>0.51009802979427399</v>
      </c>
      <c r="R355" s="1">
        <f>'Long-form'!BA356</f>
        <v>0</v>
      </c>
      <c r="S355" s="1">
        <f>'Long-form'!BB356</f>
        <v>5</v>
      </c>
      <c r="T355" s="1" t="str">
        <f>'Long-form'!BC356</f>
        <v>Mangrove salt marsh</v>
      </c>
      <c r="U355" s="1" t="str">
        <f>'Long-form'!BD356</f>
        <v>Peat referring to marsh environment</v>
      </c>
      <c r="V355" s="1" t="str">
        <f>'Long-form'!BE356</f>
        <v>HAT to MTL</v>
      </c>
      <c r="W355" s="10">
        <f>'Long-form'!BQ356</f>
        <v>5.8046386999999999</v>
      </c>
      <c r="X355" s="10">
        <f>'Long-form'!BR356</f>
        <v>0.73901562752797045</v>
      </c>
      <c r="Y355" s="10">
        <f>'Long-form'!BS356</f>
        <v>0.73901562752797045</v>
      </c>
      <c r="Z355" s="10" t="str">
        <f>'Long-form'!BT356</f>
        <v>n/a</v>
      </c>
      <c r="AA355" s="10" t="str">
        <f>'Long-form'!BU356</f>
        <v>n/a</v>
      </c>
      <c r="AB355" s="10" t="str">
        <f>'Long-form'!BV356</f>
        <v>n/a</v>
      </c>
      <c r="AC355" s="1" t="str">
        <f>'Long-form'!BW356</f>
        <v>n/a</v>
      </c>
      <c r="AD355" s="1">
        <f>'Long-form'!BX356</f>
        <v>0</v>
      </c>
      <c r="AE355" s="1" t="str">
        <f>'Long-form'!BY356</f>
        <v>n/a</v>
      </c>
      <c r="AF355" s="1" t="str">
        <f>'Long-form'!BZ356</f>
        <v>n/a</v>
      </c>
    </row>
    <row r="356" spans="1:32">
      <c r="A356" s="1" t="str">
        <f>'Long-form'!A357</f>
        <v>SLCC354</v>
      </c>
      <c r="B356" s="1" t="str">
        <f>'Long-form'!B357</f>
        <v>Somboon &amp; Thiramongkol 1992</v>
      </c>
      <c r="C356" s="1">
        <f>'Long-form'!C357</f>
        <v>8</v>
      </c>
      <c r="D356" s="1" t="str">
        <f>'Long-form'!D357</f>
        <v>Chao Phraya delta</v>
      </c>
      <c r="E356" s="10" t="str">
        <f>'Long-form'!E357</f>
        <v>n/a</v>
      </c>
      <c r="F356" s="10" t="str">
        <f>'Long-form'!F357</f>
        <v>n/a</v>
      </c>
      <c r="G356" s="1">
        <f>'Long-form'!G357</f>
        <v>1</v>
      </c>
      <c r="H356" s="11" t="str">
        <f>'Long-form'!H357</f>
        <v>n/a</v>
      </c>
      <c r="I356" s="11" t="str">
        <f>'Long-form'!I357</f>
        <v>n/a</v>
      </c>
      <c r="J356" s="11" t="str">
        <f>'Long-form'!J357</f>
        <v>n/a</v>
      </c>
      <c r="K356" s="11" t="str">
        <f>'Long-form'!K357</f>
        <v>n/a</v>
      </c>
      <c r="L356" s="11" t="str">
        <f>'Long-form'!L357</f>
        <v>n/a</v>
      </c>
      <c r="M356" s="10" t="str">
        <f>'Long-form'!Q357</f>
        <v>n/a</v>
      </c>
      <c r="N356" s="10" t="str">
        <f>'Long-form'!R357</f>
        <v>n/a</v>
      </c>
      <c r="O356" s="10">
        <f>'Long-form'!AL357</f>
        <v>-1.55</v>
      </c>
      <c r="P356" s="10">
        <f>'Long-form'!AN357</f>
        <v>0.51009802979427399</v>
      </c>
      <c r="Q356" s="10">
        <f>'Long-form'!AO357</f>
        <v>0.51009802979427399</v>
      </c>
      <c r="R356" s="1">
        <f>'Long-form'!BA357</f>
        <v>0</v>
      </c>
      <c r="S356" s="1">
        <f>'Long-form'!BB357</f>
        <v>5</v>
      </c>
      <c r="T356" s="1" t="str">
        <f>'Long-form'!BC357</f>
        <v>Mangrove salt marsh</v>
      </c>
      <c r="U356" s="1" t="str">
        <f>'Long-form'!BD357</f>
        <v>Peat referring to marsh environment</v>
      </c>
      <c r="V356" s="1" t="str">
        <f>'Long-form'!BE357</f>
        <v>HAT to MTL</v>
      </c>
      <c r="W356" s="10">
        <f>'Long-form'!BQ357</f>
        <v>-1.55</v>
      </c>
      <c r="X356" s="10">
        <f>'Long-form'!BR357</f>
        <v>0.51497572758334931</v>
      </c>
      <c r="Y356" s="10">
        <f>'Long-form'!BS357</f>
        <v>0.51497572758334931</v>
      </c>
      <c r="Z356" s="10" t="str">
        <f>'Long-form'!BT357</f>
        <v>n/a</v>
      </c>
      <c r="AA356" s="10" t="str">
        <f>'Long-form'!BU357</f>
        <v>n/a</v>
      </c>
      <c r="AB356" s="10" t="str">
        <f>'Long-form'!BV357</f>
        <v>n/a</v>
      </c>
      <c r="AC356" s="1" t="str">
        <f>'Long-form'!BW357</f>
        <v>n/a</v>
      </c>
      <c r="AD356" s="1">
        <f>'Long-form'!BX357</f>
        <v>1</v>
      </c>
      <c r="AE356" s="1" t="str">
        <f>'Long-form'!BY357</f>
        <v>no age</v>
      </c>
      <c r="AF356" s="1" t="str">
        <f>'Long-form'!BZ357</f>
        <v>no radiocarbon age</v>
      </c>
    </row>
    <row r="357" spans="1:32">
      <c r="A357" s="1" t="str">
        <f>'Long-form'!A358</f>
        <v>SLCC355</v>
      </c>
      <c r="B357" s="1" t="str">
        <f>'Long-form'!B358</f>
        <v>Somboon &amp; Thiramongkol 1992</v>
      </c>
      <c r="C357" s="1">
        <f>'Long-form'!C358</f>
        <v>8</v>
      </c>
      <c r="D357" s="1" t="str">
        <f>'Long-form'!D358</f>
        <v>Chao Phraya delta</v>
      </c>
      <c r="E357" s="10" t="str">
        <f>'Long-form'!E358</f>
        <v>n/a</v>
      </c>
      <c r="F357" s="10" t="str">
        <f>'Long-form'!F358</f>
        <v>n/a</v>
      </c>
      <c r="G357" s="1">
        <f>'Long-form'!G358</f>
        <v>1</v>
      </c>
      <c r="H357" s="11" t="str">
        <f>'Long-form'!H358</f>
        <v>n/a</v>
      </c>
      <c r="I357" s="11" t="str">
        <f>'Long-form'!I358</f>
        <v>n/a</v>
      </c>
      <c r="J357" s="11" t="str">
        <f>'Long-form'!J358</f>
        <v>n/a</v>
      </c>
      <c r="K357" s="11" t="str">
        <f>'Long-form'!K358</f>
        <v>n/a</v>
      </c>
      <c r="L357" s="11" t="str">
        <f>'Long-form'!L358</f>
        <v>n/a</v>
      </c>
      <c r="M357" s="10" t="str">
        <f>'Long-form'!Q358</f>
        <v>n/a</v>
      </c>
      <c r="N357" s="10" t="str">
        <f>'Long-form'!R358</f>
        <v>n/a</v>
      </c>
      <c r="O357" s="10">
        <f>'Long-form'!AL358</f>
        <v>0.7</v>
      </c>
      <c r="P357" s="10">
        <f>'Long-form'!AN358</f>
        <v>0.51009802979427399</v>
      </c>
      <c r="Q357" s="10">
        <f>'Long-form'!AO358</f>
        <v>0.51009802979427399</v>
      </c>
      <c r="R357" s="1">
        <f>'Long-form'!BA358</f>
        <v>0</v>
      </c>
      <c r="S357" s="1">
        <f>'Long-form'!BB358</f>
        <v>5</v>
      </c>
      <c r="T357" s="1" t="str">
        <f>'Long-form'!BC358</f>
        <v>Mangrove salt marsh</v>
      </c>
      <c r="U357" s="1" t="str">
        <f>'Long-form'!BD358</f>
        <v>Peat referring to marsh environment</v>
      </c>
      <c r="V357" s="1" t="str">
        <f>'Long-form'!BE358</f>
        <v>HAT to MTL</v>
      </c>
      <c r="W357" s="10">
        <f>'Long-form'!BQ358</f>
        <v>0.7</v>
      </c>
      <c r="X357" s="10">
        <f>'Long-form'!BR358</f>
        <v>0.51497572758334931</v>
      </c>
      <c r="Y357" s="10">
        <f>'Long-form'!BS358</f>
        <v>0.51497572758334931</v>
      </c>
      <c r="Z357" s="10" t="str">
        <f>'Long-form'!BT358</f>
        <v>n/a</v>
      </c>
      <c r="AA357" s="10" t="str">
        <f>'Long-form'!BU358</f>
        <v>n/a</v>
      </c>
      <c r="AB357" s="10" t="str">
        <f>'Long-form'!BV358</f>
        <v>n/a</v>
      </c>
      <c r="AC357" s="1" t="str">
        <f>'Long-form'!BW358</f>
        <v>n/a</v>
      </c>
      <c r="AD357" s="1">
        <f>'Long-form'!BX358</f>
        <v>1</v>
      </c>
      <c r="AE357" s="1" t="str">
        <f>'Long-form'!BY358</f>
        <v>no age</v>
      </c>
      <c r="AF357" s="1" t="str">
        <f>'Long-form'!BZ358</f>
        <v>no radiocarbon age</v>
      </c>
    </row>
    <row r="358" spans="1:32">
      <c r="A358" s="1" t="str">
        <f>'Long-form'!A359</f>
        <v>SLCC356</v>
      </c>
      <c r="B358" s="1" t="str">
        <f>'Long-form'!B359</f>
        <v>Somboon &amp; Thiramongkol 1992 (as reviewed by Horton et al. 2005)</v>
      </c>
      <c r="C358" s="1">
        <f>'Long-form'!C359</f>
        <v>8</v>
      </c>
      <c r="D358" s="1" t="str">
        <f>'Long-form'!D359</f>
        <v>Chao Phraya delta</v>
      </c>
      <c r="E358" s="10">
        <f>'Long-form'!E359</f>
        <v>14.416667</v>
      </c>
      <c r="F358" s="10">
        <f>'Long-form'!F359</f>
        <v>100.05</v>
      </c>
      <c r="G358" s="1">
        <f>'Long-form'!G359</f>
        <v>1</v>
      </c>
      <c r="H358" s="11">
        <f>'Long-form'!H359</f>
        <v>5865</v>
      </c>
      <c r="I358" s="11">
        <f>'Long-form'!I359</f>
        <v>339.30075154647096</v>
      </c>
      <c r="J358" s="11">
        <f>'Long-form'!J359</f>
        <v>6688.5</v>
      </c>
      <c r="K358" s="11">
        <f>'Long-form'!K359</f>
        <v>7425</v>
      </c>
      <c r="L358" s="11">
        <f>'Long-form'!L359</f>
        <v>5952</v>
      </c>
      <c r="M358" s="10" t="str">
        <f>'Long-form'!Q359</f>
        <v>n/a</v>
      </c>
      <c r="N358" s="10" t="str">
        <f>'Long-form'!R359</f>
        <v>n/a</v>
      </c>
      <c r="O358" s="10">
        <f>'Long-form'!AL359</f>
        <v>2.8</v>
      </c>
      <c r="P358" s="10">
        <f>'Long-form'!AN359</f>
        <v>0.51009802979427399</v>
      </c>
      <c r="Q358" s="10">
        <f>'Long-form'!AO359</f>
        <v>0.51009802979427399</v>
      </c>
      <c r="R358" s="1">
        <f>'Long-form'!BA359</f>
        <v>0</v>
      </c>
      <c r="S358" s="1">
        <f>'Long-form'!BB359</f>
        <v>5</v>
      </c>
      <c r="T358" s="1" t="str">
        <f>'Long-form'!BC359</f>
        <v>Mangrove salt marsh</v>
      </c>
      <c r="U358" s="1" t="str">
        <f>'Long-form'!BD359</f>
        <v>Peat referring to marsh environment</v>
      </c>
      <c r="V358" s="1" t="str">
        <f>'Long-form'!BE359</f>
        <v>HAT to MTL</v>
      </c>
      <c r="W358" s="10">
        <f>'Long-form'!BQ359</f>
        <v>2.2296386999999998</v>
      </c>
      <c r="X358" s="10">
        <f>'Long-form'!BR359</f>
        <v>0.73901562752797045</v>
      </c>
      <c r="Y358" s="10">
        <f>'Long-form'!BS359</f>
        <v>0.73901562752797045</v>
      </c>
      <c r="Z358" s="10" t="str">
        <f>'Long-form'!BT359</f>
        <v>n/a</v>
      </c>
      <c r="AA358" s="10" t="str">
        <f>'Long-form'!BU359</f>
        <v>n/a</v>
      </c>
      <c r="AB358" s="10" t="str">
        <f>'Long-form'!BV359</f>
        <v>n/a</v>
      </c>
      <c r="AC358" s="1" t="str">
        <f>'Long-form'!BW359</f>
        <v>n/a</v>
      </c>
      <c r="AD358" s="1">
        <f>'Long-form'!BX359</f>
        <v>0</v>
      </c>
      <c r="AE358" s="1" t="str">
        <f>'Long-form'!BY359</f>
        <v>n/a</v>
      </c>
      <c r="AF358" s="1" t="str">
        <f>'Long-form'!BZ359</f>
        <v>n/a</v>
      </c>
    </row>
    <row r="359" spans="1:32">
      <c r="A359" s="1" t="str">
        <f>'Long-form'!A360</f>
        <v>SLCC357</v>
      </c>
      <c r="B359" s="1" t="str">
        <f>'Long-form'!B360</f>
        <v>Somboon &amp; Thiramongkol 1992</v>
      </c>
      <c r="C359" s="1">
        <f>'Long-form'!C360</f>
        <v>8</v>
      </c>
      <c r="D359" s="1" t="str">
        <f>'Long-form'!D360</f>
        <v>Chao Phraya delta</v>
      </c>
      <c r="E359" s="10">
        <f>'Long-form'!E360</f>
        <v>14.509416</v>
      </c>
      <c r="F359" s="10">
        <f>'Long-form'!F360</f>
        <v>100.197633</v>
      </c>
      <c r="G359" s="1">
        <f>'Long-form'!G360</f>
        <v>1</v>
      </c>
      <c r="H359" s="11">
        <f>'Long-form'!H360</f>
        <v>9145</v>
      </c>
      <c r="I359" s="11">
        <f>'Long-form'!I360</f>
        <v>733.09276357088675</v>
      </c>
      <c r="J359" s="11">
        <f>'Long-form'!J360</f>
        <v>10553.5</v>
      </c>
      <c r="K359" s="11">
        <f>'Long-form'!K360</f>
        <v>12516</v>
      </c>
      <c r="L359" s="11">
        <f>'Long-form'!L360</f>
        <v>8591</v>
      </c>
      <c r="M359" s="10" t="str">
        <f>'Long-form'!Q360</f>
        <v>n/a</v>
      </c>
      <c r="N359" s="10" t="str">
        <f>'Long-form'!R360</f>
        <v>n/a</v>
      </c>
      <c r="O359" s="10">
        <f>'Long-form'!AL360</f>
        <v>0.15</v>
      </c>
      <c r="P359" s="10">
        <f>'Long-form'!AN360</f>
        <v>0.51009802979427399</v>
      </c>
      <c r="Q359" s="10">
        <f>'Long-form'!AO360</f>
        <v>0.51009802979427399</v>
      </c>
      <c r="R359" s="1">
        <f>'Long-form'!BA360</f>
        <v>0</v>
      </c>
      <c r="S359" s="1">
        <f>'Long-form'!BB360</f>
        <v>5</v>
      </c>
      <c r="T359" s="1" t="str">
        <f>'Long-form'!BC360</f>
        <v>Mangrove salt marsh</v>
      </c>
      <c r="U359" s="1" t="str">
        <f>'Long-form'!BD360</f>
        <v>Peat referring to marsh environment</v>
      </c>
      <c r="V359" s="1" t="str">
        <f>'Long-form'!BE360</f>
        <v>HAT to MTL</v>
      </c>
      <c r="W359" s="10">
        <f>'Long-form'!BQ360</f>
        <v>-0.42036129999999994</v>
      </c>
      <c r="X359" s="10">
        <f>'Long-form'!BR360</f>
        <v>0.73901562752797045</v>
      </c>
      <c r="Y359" s="10">
        <f>'Long-form'!BS360</f>
        <v>0.73901562752797045</v>
      </c>
      <c r="Z359" s="10" t="str">
        <f>'Long-form'!BT360</f>
        <v>n/a</v>
      </c>
      <c r="AA359" s="10" t="str">
        <f>'Long-form'!BU360</f>
        <v>n/a</v>
      </c>
      <c r="AB359" s="10" t="str">
        <f>'Long-form'!BV360</f>
        <v>n/a</v>
      </c>
      <c r="AC359" s="1" t="str">
        <f>'Long-form'!BW360</f>
        <v>n/a</v>
      </c>
      <c r="AD359" s="1">
        <f>'Long-form'!BX360</f>
        <v>0</v>
      </c>
      <c r="AE359" s="1" t="str">
        <f>'Long-form'!BY360</f>
        <v>n/a</v>
      </c>
      <c r="AF359" s="1" t="str">
        <f>'Long-form'!BZ360</f>
        <v>n/a</v>
      </c>
    </row>
    <row r="360" spans="1:32">
      <c r="A360" s="1" t="str">
        <f>'Long-form'!A361</f>
        <v>SLCC358</v>
      </c>
      <c r="B360" s="1" t="str">
        <f>'Long-form'!B361</f>
        <v>Somboon &amp; Thiramongkol 1992</v>
      </c>
      <c r="C360" s="1">
        <f>'Long-form'!C361</f>
        <v>8</v>
      </c>
      <c r="D360" s="1" t="str">
        <f>'Long-form'!D361</f>
        <v>Chao Phraya delta</v>
      </c>
      <c r="E360" s="10" t="str">
        <f>'Long-form'!E361</f>
        <v>n/a</v>
      </c>
      <c r="F360" s="10" t="str">
        <f>'Long-form'!F361</f>
        <v>n/a</v>
      </c>
      <c r="G360" s="1">
        <f>'Long-form'!G361</f>
        <v>1</v>
      </c>
      <c r="H360" s="11" t="str">
        <f>'Long-form'!H361</f>
        <v>n/a</v>
      </c>
      <c r="I360" s="11" t="str">
        <f>'Long-form'!I361</f>
        <v>n/a</v>
      </c>
      <c r="J360" s="11" t="str">
        <f>'Long-form'!J361</f>
        <v>n/a</v>
      </c>
      <c r="K360" s="11" t="str">
        <f>'Long-form'!K361</f>
        <v>n/a</v>
      </c>
      <c r="L360" s="11" t="str">
        <f>'Long-form'!L361</f>
        <v>n/a</v>
      </c>
      <c r="M360" s="10" t="str">
        <f>'Long-form'!Q361</f>
        <v>n/a</v>
      </c>
      <c r="N360" s="10" t="str">
        <f>'Long-form'!R361</f>
        <v>n/a</v>
      </c>
      <c r="O360" s="10">
        <f>'Long-form'!AL361</f>
        <v>1.5</v>
      </c>
      <c r="P360" s="10">
        <f>'Long-form'!AN361</f>
        <v>0.51009802979427399</v>
      </c>
      <c r="Q360" s="10">
        <f>'Long-form'!AO361</f>
        <v>0.51009802979427399</v>
      </c>
      <c r="R360" s="1">
        <f>'Long-form'!BA361</f>
        <v>0</v>
      </c>
      <c r="S360" s="1">
        <f>'Long-form'!BB361</f>
        <v>5</v>
      </c>
      <c r="T360" s="1" t="str">
        <f>'Long-form'!BC361</f>
        <v>Mangrove salt marsh</v>
      </c>
      <c r="U360" s="1" t="str">
        <f>'Long-form'!BD361</f>
        <v>Peat referring to marsh environment</v>
      </c>
      <c r="V360" s="1" t="str">
        <f>'Long-form'!BE361</f>
        <v>HAT to MTL</v>
      </c>
      <c r="W360" s="10">
        <f>'Long-form'!BQ361</f>
        <v>1.5</v>
      </c>
      <c r="X360" s="10">
        <f>'Long-form'!BR361</f>
        <v>0.51497572758334931</v>
      </c>
      <c r="Y360" s="10">
        <f>'Long-form'!BS361</f>
        <v>0.51497572758334931</v>
      </c>
      <c r="Z360" s="10" t="str">
        <f>'Long-form'!BT361</f>
        <v>n/a</v>
      </c>
      <c r="AA360" s="10" t="str">
        <f>'Long-form'!BU361</f>
        <v>n/a</v>
      </c>
      <c r="AB360" s="10" t="str">
        <f>'Long-form'!BV361</f>
        <v>n/a</v>
      </c>
      <c r="AC360" s="1" t="str">
        <f>'Long-form'!BW361</f>
        <v>n/a</v>
      </c>
      <c r="AD360" s="1">
        <f>'Long-form'!BX361</f>
        <v>1</v>
      </c>
      <c r="AE360" s="1" t="str">
        <f>'Long-form'!BY361</f>
        <v>no age</v>
      </c>
      <c r="AF360" s="1" t="str">
        <f>'Long-form'!BZ361</f>
        <v>no radiocarbon age</v>
      </c>
    </row>
    <row r="361" spans="1:32">
      <c r="A361" s="1" t="str">
        <f>'Long-form'!A362</f>
        <v>SLCC359</v>
      </c>
      <c r="B361" s="1" t="str">
        <f>'Long-form'!B362</f>
        <v>Somboon &amp; Thiramongkol 1992 (as reviewed by Horton et al. 2005)</v>
      </c>
      <c r="C361" s="1">
        <f>'Long-form'!C362</f>
        <v>8</v>
      </c>
      <c r="D361" s="1" t="str">
        <f>'Long-form'!D362</f>
        <v>Chao Phraya delta</v>
      </c>
      <c r="E361" s="10">
        <f>'Long-form'!E362</f>
        <v>14</v>
      </c>
      <c r="F361" s="10">
        <f>'Long-form'!F362</f>
        <v>100</v>
      </c>
      <c r="G361" s="1">
        <f>'Long-form'!G362</f>
        <v>1</v>
      </c>
      <c r="H361" s="11">
        <f>'Long-form'!H362</f>
        <v>7345</v>
      </c>
      <c r="I361" s="11">
        <f>'Long-form'!I362</f>
        <v>226.77080940897133</v>
      </c>
      <c r="J361" s="11">
        <f>'Long-form'!J362</f>
        <v>8143.5</v>
      </c>
      <c r="K361" s="11">
        <f>'Long-form'!K362</f>
        <v>8583</v>
      </c>
      <c r="L361" s="11">
        <f>'Long-form'!L362</f>
        <v>7704</v>
      </c>
      <c r="M361" s="10" t="str">
        <f>'Long-form'!Q362</f>
        <v>n/a</v>
      </c>
      <c r="N361" s="10" t="str">
        <f>'Long-form'!R362</f>
        <v>n/a</v>
      </c>
      <c r="O361" s="10">
        <f>'Long-form'!AL362</f>
        <v>1.1499999999999999</v>
      </c>
      <c r="P361" s="10">
        <f>'Long-form'!AN362</f>
        <v>0.51009802979427399</v>
      </c>
      <c r="Q361" s="10">
        <f>'Long-form'!AO362</f>
        <v>0.51009802979427399</v>
      </c>
      <c r="R361" s="1">
        <f>'Long-form'!BA362</f>
        <v>0</v>
      </c>
      <c r="S361" s="1">
        <f>'Long-form'!BB362</f>
        <v>5</v>
      </c>
      <c r="T361" s="1" t="str">
        <f>'Long-form'!BC362</f>
        <v>Mangrove salt marsh</v>
      </c>
      <c r="U361" s="1" t="str">
        <f>'Long-form'!BD362</f>
        <v>Peat referring to marsh environment</v>
      </c>
      <c r="V361" s="1" t="str">
        <f>'Long-form'!BE362</f>
        <v>HAT to MTL</v>
      </c>
      <c r="W361" s="10">
        <f>'Long-form'!BQ362</f>
        <v>0.57963869999999995</v>
      </c>
      <c r="X361" s="10">
        <f>'Long-form'!BR362</f>
        <v>0.73901562752797045</v>
      </c>
      <c r="Y361" s="10">
        <f>'Long-form'!BS362</f>
        <v>0.73901562752797045</v>
      </c>
      <c r="Z361" s="10" t="str">
        <f>'Long-form'!BT362</f>
        <v>n/a</v>
      </c>
      <c r="AA361" s="10" t="str">
        <f>'Long-form'!BU362</f>
        <v>n/a</v>
      </c>
      <c r="AB361" s="10" t="str">
        <f>'Long-form'!BV362</f>
        <v>n/a</v>
      </c>
      <c r="AC361" s="1" t="str">
        <f>'Long-form'!BW362</f>
        <v>n/a</v>
      </c>
      <c r="AD361" s="1">
        <f>'Long-form'!BX362</f>
        <v>0</v>
      </c>
      <c r="AE361" s="1" t="str">
        <f>'Long-form'!BY362</f>
        <v>n/a</v>
      </c>
      <c r="AF361" s="1" t="str">
        <f>'Long-form'!BZ362</f>
        <v>n/a</v>
      </c>
    </row>
    <row r="362" spans="1:32">
      <c r="A362" s="1" t="str">
        <f>'Long-form'!A363</f>
        <v>SLCC360</v>
      </c>
      <c r="B362" s="1" t="str">
        <f>'Long-form'!B363</f>
        <v>Somboon &amp; Thiramongkol 1992</v>
      </c>
      <c r="C362" s="1">
        <f>'Long-form'!C363</f>
        <v>8</v>
      </c>
      <c r="D362" s="1" t="str">
        <f>'Long-form'!D363</f>
        <v>Chao Phraya delta</v>
      </c>
      <c r="E362" s="10">
        <f>'Long-form'!E363</f>
        <v>13.77984</v>
      </c>
      <c r="F362" s="10">
        <f>'Long-form'!F363</f>
        <v>100.28354899999999</v>
      </c>
      <c r="G362" s="1">
        <f>'Long-form'!G363</f>
        <v>1</v>
      </c>
      <c r="H362" s="11">
        <f>'Long-form'!H363</f>
        <v>7425</v>
      </c>
      <c r="I362" s="11">
        <f>'Long-form'!I363</f>
        <v>211.24630174277607</v>
      </c>
      <c r="J362" s="11">
        <f>'Long-form'!J363</f>
        <v>8234</v>
      </c>
      <c r="K362" s="11">
        <f>'Long-form'!K363</f>
        <v>8681</v>
      </c>
      <c r="L362" s="11">
        <f>'Long-form'!L363</f>
        <v>7787</v>
      </c>
      <c r="M362" s="10" t="str">
        <f>'Long-form'!Q363</f>
        <v>n/a</v>
      </c>
      <c r="N362" s="10" t="str">
        <f>'Long-form'!R363</f>
        <v>n/a</v>
      </c>
      <c r="O362" s="10">
        <f>'Long-form'!AL363</f>
        <v>-2.65</v>
      </c>
      <c r="P362" s="10">
        <f>'Long-form'!AN363</f>
        <v>0.51009802979427399</v>
      </c>
      <c r="Q362" s="10">
        <f>'Long-form'!AO363</f>
        <v>0.51009802979427399</v>
      </c>
      <c r="R362" s="1">
        <f>'Long-form'!BA363</f>
        <v>0</v>
      </c>
      <c r="S362" s="1">
        <f>'Long-form'!BB363</f>
        <v>5</v>
      </c>
      <c r="T362" s="1" t="str">
        <f>'Long-form'!BC363</f>
        <v>Mangrove salt marsh</v>
      </c>
      <c r="U362" s="1" t="str">
        <f>'Long-form'!BD363</f>
        <v>Peat referring to marsh environment</v>
      </c>
      <c r="V362" s="1" t="str">
        <f>'Long-form'!BE363</f>
        <v>HAT to MTL</v>
      </c>
      <c r="W362" s="10">
        <f>'Long-form'!BQ363</f>
        <v>-3.2203613</v>
      </c>
      <c r="X362" s="10">
        <f>'Long-form'!BR363</f>
        <v>0.73901562752797045</v>
      </c>
      <c r="Y362" s="10">
        <f>'Long-form'!BS363</f>
        <v>0.73901562752797045</v>
      </c>
      <c r="Z362" s="10" t="str">
        <f>'Long-form'!BT363</f>
        <v>n/a</v>
      </c>
      <c r="AA362" s="10" t="str">
        <f>'Long-form'!BU363</f>
        <v>n/a</v>
      </c>
      <c r="AB362" s="10" t="str">
        <f>'Long-form'!BV363</f>
        <v>n/a</v>
      </c>
      <c r="AC362" s="1" t="str">
        <f>'Long-form'!BW363</f>
        <v>n/a</v>
      </c>
      <c r="AD362" s="1">
        <f>'Long-form'!BX363</f>
        <v>0</v>
      </c>
      <c r="AE362" s="1" t="str">
        <f>'Long-form'!BY363</f>
        <v>n/a</v>
      </c>
      <c r="AF362" s="1" t="str">
        <f>'Long-form'!BZ363</f>
        <v>n/a</v>
      </c>
    </row>
    <row r="363" spans="1:32">
      <c r="A363" s="1" t="str">
        <f>'Long-form'!A364</f>
        <v>SLCC361</v>
      </c>
      <c r="B363" s="1" t="str">
        <f>'Long-form'!B364</f>
        <v>Somboon &amp; Thiramongkol 1992 (as reviewed by Horton et al. 2005)</v>
      </c>
      <c r="C363" s="1">
        <f>'Long-form'!C364</f>
        <v>8</v>
      </c>
      <c r="D363" s="1" t="str">
        <f>'Long-form'!D364</f>
        <v>Chao Phraya delta</v>
      </c>
      <c r="E363" s="10">
        <f>'Long-form'!E364</f>
        <v>13.05</v>
      </c>
      <c r="F363" s="10">
        <f>'Long-form'!F364</f>
        <v>100</v>
      </c>
      <c r="G363" s="1">
        <f>'Long-form'!G364</f>
        <v>1</v>
      </c>
      <c r="H363" s="11">
        <f>'Long-form'!H364</f>
        <v>6665</v>
      </c>
      <c r="I363" s="11">
        <f>'Long-form'!I364</f>
        <v>234.78713763747791</v>
      </c>
      <c r="J363" s="11">
        <f>'Long-form'!J364</f>
        <v>7496.5</v>
      </c>
      <c r="K363" s="11">
        <f>'Long-form'!K364</f>
        <v>7971</v>
      </c>
      <c r="L363" s="11">
        <f>'Long-form'!L364</f>
        <v>7022</v>
      </c>
      <c r="M363" s="10" t="str">
        <f>'Long-form'!Q364</f>
        <v>n/a</v>
      </c>
      <c r="N363" s="10" t="str">
        <f>'Long-form'!R364</f>
        <v>n/a</v>
      </c>
      <c r="O363" s="10">
        <f>'Long-form'!AL364</f>
        <v>0.75</v>
      </c>
      <c r="P363" s="10">
        <f>'Long-form'!AN364</f>
        <v>0.51009802979427399</v>
      </c>
      <c r="Q363" s="10">
        <f>'Long-form'!AO364</f>
        <v>0.51009802979427399</v>
      </c>
      <c r="R363" s="1">
        <f>'Long-form'!BA364</f>
        <v>0</v>
      </c>
      <c r="S363" s="1">
        <f>'Long-form'!BB364</f>
        <v>5</v>
      </c>
      <c r="T363" s="1" t="str">
        <f>'Long-form'!BC364</f>
        <v>Mangrove salt marsh</v>
      </c>
      <c r="U363" s="1" t="str">
        <f>'Long-form'!BD364</f>
        <v>Peat referring to marsh environment</v>
      </c>
      <c r="V363" s="1" t="str">
        <f>'Long-form'!BE364</f>
        <v>HAT to MTL</v>
      </c>
      <c r="W363" s="10">
        <f>'Long-form'!BQ364</f>
        <v>0.16421362299444997</v>
      </c>
      <c r="X363" s="10">
        <f>'Long-form'!BR364</f>
        <v>0.73986756407494281</v>
      </c>
      <c r="Y363" s="10">
        <f>'Long-form'!BS364</f>
        <v>0.73986756407494281</v>
      </c>
      <c r="Z363" s="10" t="str">
        <f>'Long-form'!BT364</f>
        <v>n/a</v>
      </c>
      <c r="AA363" s="10" t="str">
        <f>'Long-form'!BU364</f>
        <v>n/a</v>
      </c>
      <c r="AB363" s="10" t="str">
        <f>'Long-form'!BV364</f>
        <v>n/a</v>
      </c>
      <c r="AC363" s="1" t="str">
        <f>'Long-form'!BW364</f>
        <v>n/a</v>
      </c>
      <c r="AD363" s="1">
        <f>'Long-form'!BX364</f>
        <v>0</v>
      </c>
      <c r="AE363" s="1" t="str">
        <f>'Long-form'!BY364</f>
        <v>n/a</v>
      </c>
      <c r="AF363" s="1" t="str">
        <f>'Long-form'!BZ364</f>
        <v>n/a</v>
      </c>
    </row>
    <row r="364" spans="1:32">
      <c r="A364" s="1" t="str">
        <f>'Long-form'!A365</f>
        <v>SLCC362</v>
      </c>
      <c r="B364" s="1" t="str">
        <f>'Long-form'!B365</f>
        <v>Horton et al. 2005</v>
      </c>
      <c r="C364" s="1">
        <f>'Long-form'!C365</f>
        <v>8</v>
      </c>
      <c r="D364" s="1" t="str">
        <f>'Long-form'!D365</f>
        <v>Thale Noi</v>
      </c>
      <c r="E364" s="10">
        <f>'Long-form'!E365</f>
        <v>7.75</v>
      </c>
      <c r="F364" s="10">
        <f>'Long-form'!F365</f>
        <v>100.166667</v>
      </c>
      <c r="G364" s="1">
        <f>'Long-form'!G365</f>
        <v>1</v>
      </c>
      <c r="H364" s="11">
        <f>'Long-form'!H365</f>
        <v>2435</v>
      </c>
      <c r="I364" s="11">
        <f>'Long-form'!I365</f>
        <v>111.80339887498948</v>
      </c>
      <c r="J364" s="11">
        <f>'Long-form'!J365</f>
        <v>2469.5</v>
      </c>
      <c r="K364" s="11">
        <f>'Long-form'!K365</f>
        <v>2756</v>
      </c>
      <c r="L364" s="11">
        <f>'Long-form'!L365</f>
        <v>2183</v>
      </c>
      <c r="M364" s="10">
        <f>'Long-form'!Q365</f>
        <v>1.47</v>
      </c>
      <c r="N364" s="10">
        <f>'Long-form'!R365</f>
        <v>5.53</v>
      </c>
      <c r="O364" s="10">
        <f>'Long-form'!AL365</f>
        <v>-1.47</v>
      </c>
      <c r="P364" s="10">
        <f>'Long-form'!AN365</f>
        <v>0.51009802979427399</v>
      </c>
      <c r="Q364" s="10">
        <f>'Long-form'!AO365</f>
        <v>0.51009802979427399</v>
      </c>
      <c r="R364" s="1">
        <f>'Long-form'!BA365</f>
        <v>1</v>
      </c>
      <c r="S364" s="1">
        <f>'Long-form'!BB365</f>
        <v>5</v>
      </c>
      <c r="T364" s="1" t="str">
        <f>'Long-form'!BC365</f>
        <v>terrestrial limiting</v>
      </c>
      <c r="U364" s="1" t="str">
        <f>'Long-form'!BD365</f>
        <v>fibrous peat sediments characterized by freshwater plant macrofossils</v>
      </c>
      <c r="V364" s="1" t="str">
        <f>'Long-form'!BE365</f>
        <v>above MTL</v>
      </c>
      <c r="W364" s="10" t="str">
        <f>'Long-form'!BQ365</f>
        <v>n/a</v>
      </c>
      <c r="X364" s="10">
        <f>'Long-form'!BR365</f>
        <v>0.51497572758334931</v>
      </c>
      <c r="Y364" s="10">
        <f>'Long-form'!BS365</f>
        <v>0.51497572758334931</v>
      </c>
      <c r="Z364" s="10" t="str">
        <f>'Long-form'!BT365</f>
        <v>n/a</v>
      </c>
      <c r="AA364" s="10" t="str">
        <f>'Long-form'!BU365</f>
        <v>n/a</v>
      </c>
      <c r="AB364" s="10" t="str">
        <f>'Long-form'!BV365</f>
        <v>n/a</v>
      </c>
      <c r="AC364" s="1" t="str">
        <f>'Long-form'!BW365</f>
        <v>n/a</v>
      </c>
      <c r="AD364" s="1">
        <f>'Long-form'!BX365</f>
        <v>0</v>
      </c>
      <c r="AE364" s="1" t="str">
        <f>'Long-form'!BY365</f>
        <v>n/a</v>
      </c>
      <c r="AF364" s="1" t="str">
        <f>'Long-form'!BZ365</f>
        <v>Horten wants this to be a limiting point.</v>
      </c>
    </row>
    <row r="365" spans="1:32">
      <c r="A365" s="1" t="str">
        <f>'Long-form'!A366</f>
        <v>SLCC363</v>
      </c>
      <c r="B365" s="1" t="str">
        <f>'Long-form'!B366</f>
        <v>Horton et al. 2005</v>
      </c>
      <c r="C365" s="1">
        <f>'Long-form'!C366</f>
        <v>8</v>
      </c>
      <c r="D365" s="1" t="str">
        <f>'Long-form'!D366</f>
        <v>Thale Noi</v>
      </c>
      <c r="E365" s="10">
        <f>'Long-form'!E366</f>
        <v>7.75</v>
      </c>
      <c r="F365" s="10">
        <f>'Long-form'!F366</f>
        <v>100.166667</v>
      </c>
      <c r="G365" s="1">
        <f>'Long-form'!G366</f>
        <v>1</v>
      </c>
      <c r="H365" s="11">
        <f>'Long-form'!H366</f>
        <v>6980</v>
      </c>
      <c r="I365" s="11">
        <f>'Long-form'!I366</f>
        <v>111.80339887498948</v>
      </c>
      <c r="J365" s="11">
        <f>'Long-form'!J366</f>
        <v>7806.5</v>
      </c>
      <c r="K365" s="11">
        <f>'Long-form'!K366</f>
        <v>7999</v>
      </c>
      <c r="L365" s="11">
        <f>'Long-form'!L366</f>
        <v>7614</v>
      </c>
      <c r="M365" s="10">
        <f>'Long-form'!Q366</f>
        <v>2.56</v>
      </c>
      <c r="N365" s="10">
        <f>'Long-form'!R366</f>
        <v>4.4400000000000004</v>
      </c>
      <c r="O365" s="10">
        <f>'Long-form'!AL366</f>
        <v>-2.56</v>
      </c>
      <c r="P365" s="10">
        <f>'Long-form'!AN366</f>
        <v>0.51009802979427399</v>
      </c>
      <c r="Q365" s="10">
        <f>'Long-form'!AO366</f>
        <v>0.51009802979427399</v>
      </c>
      <c r="R365" s="1">
        <f>'Long-form'!BA366</f>
        <v>0</v>
      </c>
      <c r="S365" s="1">
        <f>'Long-form'!BB366</f>
        <v>5</v>
      </c>
      <c r="T365" s="1" t="str">
        <f>'Long-form'!BC366</f>
        <v>Mangrove salt marsh</v>
      </c>
      <c r="U365" s="1" t="str">
        <f>'Long-form'!BD366</f>
        <v>organic clay sedimentological information and plant macrofossils referring to a high marsh environment</v>
      </c>
      <c r="V365" s="1" t="str">
        <f>'Long-form'!BE366</f>
        <v>HAT to MHHW</v>
      </c>
      <c r="W365" s="10">
        <f>'Long-form'!BQ366</f>
        <v>-2.8077906000000001</v>
      </c>
      <c r="X365" s="10">
        <f>'Long-form'!BR366</f>
        <v>0.51966900407163985</v>
      </c>
      <c r="Y365" s="10">
        <f>'Long-form'!BS366</f>
        <v>0.51966900407163985</v>
      </c>
      <c r="Z365" s="10" t="str">
        <f>'Long-form'!BT366</f>
        <v>n/a</v>
      </c>
      <c r="AA365" s="10" t="str">
        <f>'Long-form'!BU366</f>
        <v>n/a</v>
      </c>
      <c r="AB365" s="10" t="str">
        <f>'Long-form'!BV366</f>
        <v>n/a</v>
      </c>
      <c r="AC365" s="1" t="str">
        <f>'Long-form'!BW366</f>
        <v>n/a</v>
      </c>
      <c r="AD365" s="1">
        <f>'Long-form'!BX366</f>
        <v>0</v>
      </c>
      <c r="AE365" s="1" t="str">
        <f>'Long-form'!BY366</f>
        <v>n/a</v>
      </c>
      <c r="AF365" s="1" t="str">
        <f>'Long-form'!BZ366</f>
        <v>n/a</v>
      </c>
    </row>
    <row r="366" spans="1:32">
      <c r="A366" s="1" t="str">
        <f>'Long-form'!A367</f>
        <v>SLCC364</v>
      </c>
      <c r="B366" s="1" t="str">
        <f>'Long-form'!B367</f>
        <v>Horton et al. 2005</v>
      </c>
      <c r="C366" s="1">
        <f>'Long-form'!C367</f>
        <v>8</v>
      </c>
      <c r="D366" s="1" t="str">
        <f>'Long-form'!D367</f>
        <v>Thale Noi</v>
      </c>
      <c r="E366" s="10">
        <f>'Long-form'!E367</f>
        <v>7.75</v>
      </c>
      <c r="F366" s="10">
        <f>'Long-form'!F367</f>
        <v>100.166667</v>
      </c>
      <c r="G366" s="1">
        <f>'Long-form'!G367</f>
        <v>1</v>
      </c>
      <c r="H366" s="11">
        <f>'Long-form'!H367</f>
        <v>7535</v>
      </c>
      <c r="I366" s="11">
        <f>'Long-form'!I367</f>
        <v>114.12712210513327</v>
      </c>
      <c r="J366" s="11">
        <f>'Long-form'!J367</f>
        <v>8316</v>
      </c>
      <c r="K366" s="11">
        <f>'Long-form'!K367</f>
        <v>8578</v>
      </c>
      <c r="L366" s="11">
        <f>'Long-form'!L367</f>
        <v>8054</v>
      </c>
      <c r="M366" s="10">
        <f>'Long-form'!Q367</f>
        <v>5.27</v>
      </c>
      <c r="N366" s="10">
        <f>'Long-form'!R367</f>
        <v>1.73</v>
      </c>
      <c r="O366" s="10">
        <f>'Long-form'!AL367</f>
        <v>-5.27</v>
      </c>
      <c r="P366" s="10">
        <f>'Long-form'!AN367</f>
        <v>0.51009802979427399</v>
      </c>
      <c r="Q366" s="10">
        <f>'Long-form'!AO367</f>
        <v>0.51009802979427399</v>
      </c>
      <c r="R366" s="1">
        <f>'Long-form'!BA367</f>
        <v>0</v>
      </c>
      <c r="S366" s="1">
        <f>'Long-form'!BB367</f>
        <v>5</v>
      </c>
      <c r="T366" s="1" t="str">
        <f>'Long-form'!BC367</f>
        <v>Mangrove salt marsh</v>
      </c>
      <c r="U366" s="1" t="str">
        <f>'Long-form'!BD367</f>
        <v>basal clay sedimentological information and plant macrofossils referring to a high marsh environment</v>
      </c>
      <c r="V366" s="1" t="str">
        <f>'Long-form'!BE367</f>
        <v>HAT to MHHW</v>
      </c>
      <c r="W366" s="10">
        <f>'Long-form'!BQ367</f>
        <v>-5.5177905999999997</v>
      </c>
      <c r="X366" s="10">
        <f>'Long-form'!BR367</f>
        <v>0.51966900407163985</v>
      </c>
      <c r="Y366" s="10">
        <f>'Long-form'!BS367</f>
        <v>0.51966900407163985</v>
      </c>
      <c r="Z366" s="10" t="str">
        <f>'Long-form'!BT367</f>
        <v>n/a</v>
      </c>
      <c r="AA366" s="10" t="str">
        <f>'Long-form'!BU367</f>
        <v>n/a</v>
      </c>
      <c r="AB366" s="10" t="str">
        <f>'Long-form'!BV367</f>
        <v>n/a</v>
      </c>
      <c r="AC366" s="1" t="str">
        <f>'Long-form'!BW367</f>
        <v>n/a</v>
      </c>
      <c r="AD366" s="1">
        <f>'Long-form'!BX367</f>
        <v>0</v>
      </c>
      <c r="AE366" s="1" t="str">
        <f>'Long-form'!BY367</f>
        <v>n/a</v>
      </c>
      <c r="AF366" s="1" t="str">
        <f>'Long-form'!BZ367</f>
        <v>n/a</v>
      </c>
    </row>
    <row r="367" spans="1:32">
      <c r="A367" s="1" t="str">
        <f>[1]Sheet1!A1</f>
        <v>SLCC365</v>
      </c>
      <c r="B367" s="1" t="str">
        <f>[1]Sheet1!B1</f>
        <v>Zachariasen et al. 1999</v>
      </c>
      <c r="C367" s="1">
        <f>[1]Sheet1!C1</f>
        <v>8</v>
      </c>
      <c r="D367" s="1" t="str">
        <f>[1]Sheet1!D1</f>
        <v>Sipora Island</v>
      </c>
      <c r="E367" s="10">
        <f>[1]Sheet1!E1</f>
        <v>-2.360112</v>
      </c>
      <c r="F367" s="10">
        <f>[1]Sheet1!F1</f>
        <v>99.745621</v>
      </c>
      <c r="G367" s="1">
        <f>[1]Sheet1!G1</f>
        <v>2</v>
      </c>
      <c r="H367" s="11">
        <f>[1]Sheet1!J1</f>
        <v>1790</v>
      </c>
      <c r="I367" s="11">
        <f>[1]Sheet1!K1</f>
        <v>15</v>
      </c>
      <c r="J367" s="11" t="e">
        <f>'Long-form'!#REF!</f>
        <v>#REF!</v>
      </c>
      <c r="K367" s="11" t="e">
        <f>'Long-form'!#REF!</f>
        <v>#REF!</v>
      </c>
      <c r="L367" s="11">
        <f>[1]Sheet1!L1</f>
        <v>15</v>
      </c>
      <c r="M367" s="10" t="str">
        <f>[1]Sheet1!Q1</f>
        <v>n/a</v>
      </c>
      <c r="N367" s="10" t="str">
        <f>[1]Sheet1!R1</f>
        <v>n/a</v>
      </c>
      <c r="O367" s="10" t="str">
        <f>[1]Sheet1!AL1</f>
        <v>n/a</v>
      </c>
      <c r="P367" s="10">
        <f>[1]Sheet1!AN1</f>
        <v>0.51009802979427399</v>
      </c>
      <c r="Q367" s="10">
        <f>[1]Sheet1!AO1</f>
        <v>0.51009802979427399</v>
      </c>
      <c r="R367" s="1">
        <f>[1]Sheet1!BA1</f>
        <v>0</v>
      </c>
      <c r="S367" s="1">
        <f>[1]Sheet1!BB1</f>
        <v>1</v>
      </c>
      <c r="T367" s="1" t="str">
        <f>[1]Sheet1!BC1</f>
        <v>coral</v>
      </c>
      <c r="U367" s="1" t="str">
        <f>[1]Sheet1!BD1</f>
        <v>discoid-shaped reef flat corals with flat dead upper surface and living polyps around the perimeter</v>
      </c>
      <c r="V367" s="1" t="str">
        <f>[1]Sheet1!BE1</f>
        <v>MLW to MLLW</v>
      </c>
      <c r="W367" s="10" t="e">
        <f>[1]Sheet1!BQ1</f>
        <v>#VALUE!</v>
      </c>
      <c r="X367" s="10">
        <f>[1]Sheet1!BR1</f>
        <v>0.51521200754251428</v>
      </c>
      <c r="Y367" s="10">
        <f>[1]Sheet1!BS1</f>
        <v>0.51521200754251428</v>
      </c>
      <c r="Z367" s="10" t="str">
        <f>[1]Sheet1!BT1</f>
        <v>n/a</v>
      </c>
      <c r="AA367" s="10" t="str">
        <f>[1]Sheet1!BU1</f>
        <v>n/a</v>
      </c>
      <c r="AB367" s="10" t="str">
        <f>[1]Sheet1!BV1</f>
        <v>n/a</v>
      </c>
      <c r="AC367" s="1" t="str">
        <f>[1]Sheet1!BW1</f>
        <v>n/a</v>
      </c>
      <c r="AD367" s="1">
        <f>[1]Sheet1!BX1</f>
        <v>0</v>
      </c>
      <c r="AE367" s="1" t="str">
        <f>[1]Sheet1!BY1</f>
        <v>n/a</v>
      </c>
      <c r="AF367" s="1" t="str">
        <f>[1]Sheet1!BZ1</f>
        <v>Lat/Long info for all points from google</v>
      </c>
    </row>
    <row r="368" spans="1:32">
      <c r="A368" s="1" t="str">
        <f>[1]Sheet1!A2</f>
        <v>SLCC366</v>
      </c>
      <c r="B368" s="1" t="str">
        <f>[1]Sheet1!B2</f>
        <v>Zachariasen et al. 1999</v>
      </c>
      <c r="C368" s="1">
        <f>[1]Sheet1!C2</f>
        <v>8</v>
      </c>
      <c r="D368" s="1" t="str">
        <f>[1]Sheet1!D2</f>
        <v>Sipora Island</v>
      </c>
      <c r="E368" s="10">
        <f>[1]Sheet1!E2</f>
        <v>-2.360112</v>
      </c>
      <c r="F368" s="10">
        <f>[1]Sheet1!F2</f>
        <v>99.745621</v>
      </c>
      <c r="G368" s="1">
        <f>[1]Sheet1!G2</f>
        <v>2</v>
      </c>
      <c r="H368" s="11">
        <f>[1]Sheet1!J2</f>
        <v>1771</v>
      </c>
      <c r="I368" s="11">
        <f>[1]Sheet1!K2</f>
        <v>15</v>
      </c>
      <c r="J368" s="11" t="e">
        <f>'Long-form'!#REF!</f>
        <v>#REF!</v>
      </c>
      <c r="K368" s="11" t="e">
        <f>'Long-form'!#REF!</f>
        <v>#REF!</v>
      </c>
      <c r="L368" s="11">
        <f>[1]Sheet1!L2</f>
        <v>15</v>
      </c>
      <c r="M368" s="10" t="str">
        <f>[1]Sheet1!Q2</f>
        <v>n/a</v>
      </c>
      <c r="N368" s="10" t="str">
        <f>[1]Sheet1!R2</f>
        <v>n/a</v>
      </c>
      <c r="O368" s="10" t="str">
        <f>[1]Sheet1!AL2</f>
        <v>n/a</v>
      </c>
      <c r="P368" s="10">
        <f>[1]Sheet1!AN2</f>
        <v>0.51009802979427399</v>
      </c>
      <c r="Q368" s="10">
        <f>[1]Sheet1!AO2</f>
        <v>0.51009802979427399</v>
      </c>
      <c r="R368" s="1">
        <f>[1]Sheet1!BA2</f>
        <v>0</v>
      </c>
      <c r="S368" s="1">
        <f>[1]Sheet1!BB2</f>
        <v>1</v>
      </c>
      <c r="T368" s="1" t="str">
        <f>[1]Sheet1!BC2</f>
        <v>coral</v>
      </c>
      <c r="U368" s="1" t="str">
        <f>[1]Sheet1!BD2</f>
        <v>discoid-shaped reef flat corals with flat dead upper surface and living polyps around the perimeter</v>
      </c>
      <c r="V368" s="1" t="str">
        <f>[1]Sheet1!BE2</f>
        <v>MLW to MLLW</v>
      </c>
      <c r="W368" s="10" t="e">
        <f>[1]Sheet1!BQ2</f>
        <v>#VALUE!</v>
      </c>
      <c r="X368" s="10">
        <f>[1]Sheet1!BR2</f>
        <v>0.51521200754251428</v>
      </c>
      <c r="Y368" s="10">
        <f>[1]Sheet1!BS2</f>
        <v>0.51521200754251428</v>
      </c>
      <c r="Z368" s="10" t="str">
        <f>[1]Sheet1!BT2</f>
        <v>n/a</v>
      </c>
      <c r="AA368" s="10" t="str">
        <f>[1]Sheet1!BU2</f>
        <v>n/a</v>
      </c>
      <c r="AB368" s="10" t="str">
        <f>[1]Sheet1!BV2</f>
        <v>n/a</v>
      </c>
      <c r="AC368" s="1" t="str">
        <f>[1]Sheet1!BW2</f>
        <v>n/a</v>
      </c>
      <c r="AD368" s="1">
        <f>[1]Sheet1!BX2</f>
        <v>0</v>
      </c>
      <c r="AE368" s="1" t="str">
        <f>[1]Sheet1!BY2</f>
        <v>n/a</v>
      </c>
      <c r="AF368" s="1" t="str">
        <f>[1]Sheet1!BZ2</f>
        <v>there is tectonic but I don´t get the rate</v>
      </c>
    </row>
    <row r="369" spans="1:32">
      <c r="A369" s="1" t="str">
        <f>[1]Sheet1!A3</f>
        <v>SLCC367</v>
      </c>
      <c r="B369" s="1" t="str">
        <f>[1]Sheet1!B3</f>
        <v>Zachariasen et al. 1999</v>
      </c>
      <c r="C369" s="1">
        <f>[1]Sheet1!C3</f>
        <v>8</v>
      </c>
      <c r="D369" s="1" t="str">
        <f>[1]Sheet1!D3</f>
        <v>Sipora Island</v>
      </c>
      <c r="E369" s="10">
        <f>[1]Sheet1!E3</f>
        <v>-2.360112</v>
      </c>
      <c r="F369" s="10">
        <f>[1]Sheet1!F3</f>
        <v>99.745621</v>
      </c>
      <c r="G369" s="1">
        <f>[1]Sheet1!G3</f>
        <v>2</v>
      </c>
      <c r="H369" s="11">
        <f>[1]Sheet1!J3</f>
        <v>1724</v>
      </c>
      <c r="I369" s="11">
        <f>[1]Sheet1!K3</f>
        <v>12</v>
      </c>
      <c r="J369" s="11" t="e">
        <f>'Long-form'!#REF!</f>
        <v>#REF!</v>
      </c>
      <c r="K369" s="11" t="e">
        <f>'Long-form'!#REF!</f>
        <v>#REF!</v>
      </c>
      <c r="L369" s="11">
        <f>[1]Sheet1!L3</f>
        <v>12</v>
      </c>
      <c r="M369" s="10" t="str">
        <f>[1]Sheet1!Q3</f>
        <v>n/a</v>
      </c>
      <c r="N369" s="10" t="str">
        <f>[1]Sheet1!R3</f>
        <v>n/a</v>
      </c>
      <c r="O369" s="10" t="str">
        <f>[1]Sheet1!AL3</f>
        <v>n/a</v>
      </c>
      <c r="P369" s="10">
        <f>[1]Sheet1!AN3</f>
        <v>0.51009802979427399</v>
      </c>
      <c r="Q369" s="10">
        <f>[1]Sheet1!AO3</f>
        <v>0.51009802979427399</v>
      </c>
      <c r="R369" s="1">
        <f>[1]Sheet1!BA3</f>
        <v>0</v>
      </c>
      <c r="S369" s="1">
        <f>[1]Sheet1!BB3</f>
        <v>1</v>
      </c>
      <c r="T369" s="1" t="str">
        <f>[1]Sheet1!BC3</f>
        <v>Coral</v>
      </c>
      <c r="U369" s="1" t="str">
        <f>[1]Sheet1!BD3</f>
        <v>discoid-shaped reef flat corals with flat dead upper surface and living polyps around the perimeter</v>
      </c>
      <c r="V369" s="1" t="str">
        <f>[1]Sheet1!BE3</f>
        <v>MLW to MLLW</v>
      </c>
      <c r="W369" s="10" t="e">
        <f>[1]Sheet1!BQ3</f>
        <v>#VALUE!</v>
      </c>
      <c r="X369" s="10">
        <f>[1]Sheet1!BR3</f>
        <v>0.51521200754251428</v>
      </c>
      <c r="Y369" s="10">
        <f>[1]Sheet1!BS3</f>
        <v>0.51521200754251428</v>
      </c>
      <c r="Z369" s="10" t="str">
        <f>[1]Sheet1!BT3</f>
        <v>n/a</v>
      </c>
      <c r="AA369" s="10" t="str">
        <f>[1]Sheet1!BU3</f>
        <v>n/a</v>
      </c>
      <c r="AB369" s="10" t="str">
        <f>[1]Sheet1!BV3</f>
        <v>n/a</v>
      </c>
      <c r="AC369" s="1" t="str">
        <f>[1]Sheet1!BW3</f>
        <v>n/a</v>
      </c>
      <c r="AD369" s="1">
        <f>[1]Sheet1!BX3</f>
        <v>0</v>
      </c>
      <c r="AE369" s="1" t="str">
        <f>[1]Sheet1!BY3</f>
        <v>n/a</v>
      </c>
      <c r="AF369" s="1" t="str">
        <f>[1]Sheet1!BZ3</f>
        <v>maybe I can recalculate the heights changed by the earthquake</v>
      </c>
    </row>
    <row r="370" spans="1:32">
      <c r="A370" s="1" t="str">
        <f>[1]Sheet1!A4</f>
        <v>SLCC368</v>
      </c>
      <c r="B370" s="1" t="str">
        <f>[1]Sheet1!B4</f>
        <v>Zachariasen et al. 1999</v>
      </c>
      <c r="C370" s="1">
        <f>[1]Sheet1!C4</f>
        <v>8</v>
      </c>
      <c r="D370" s="1" t="str">
        <f>[1]Sheet1!D4</f>
        <v>Sipora Island</v>
      </c>
      <c r="E370" s="10">
        <f>[1]Sheet1!E4</f>
        <v>-2.360112</v>
      </c>
      <c r="F370" s="10">
        <f>[1]Sheet1!F4</f>
        <v>99.745621</v>
      </c>
      <c r="G370" s="1">
        <f>[1]Sheet1!G4</f>
        <v>2</v>
      </c>
      <c r="H370" s="11">
        <f>[1]Sheet1!J4</f>
        <v>1769</v>
      </c>
      <c r="I370" s="11">
        <f>[1]Sheet1!K4</f>
        <v>12</v>
      </c>
      <c r="J370" s="11" t="e">
        <f>'Long-form'!#REF!</f>
        <v>#REF!</v>
      </c>
      <c r="K370" s="11" t="e">
        <f>'Long-form'!#REF!</f>
        <v>#REF!</v>
      </c>
      <c r="L370" s="11">
        <f>[1]Sheet1!L4</f>
        <v>12</v>
      </c>
      <c r="M370" s="10" t="str">
        <f>[1]Sheet1!Q4</f>
        <v>n/a</v>
      </c>
      <c r="N370" s="10" t="str">
        <f>[1]Sheet1!R4</f>
        <v>n/a</v>
      </c>
      <c r="O370" s="10" t="str">
        <f>[1]Sheet1!AL4</f>
        <v>n/a</v>
      </c>
      <c r="P370" s="10">
        <f>[1]Sheet1!AN4</f>
        <v>0.51009802979427399</v>
      </c>
      <c r="Q370" s="10">
        <f>[1]Sheet1!AO4</f>
        <v>0.51009802979427399</v>
      </c>
      <c r="R370" s="1">
        <f>[1]Sheet1!BA4</f>
        <v>0</v>
      </c>
      <c r="S370" s="1">
        <f>[1]Sheet1!BB4</f>
        <v>1</v>
      </c>
      <c r="T370" s="1" t="str">
        <f>[1]Sheet1!BC4</f>
        <v>Coral</v>
      </c>
      <c r="U370" s="1" t="str">
        <f>[1]Sheet1!BD4</f>
        <v>discoid-shaped reef flat corals with flat dead upper surface and living polyps around the perimeter</v>
      </c>
      <c r="V370" s="1" t="str">
        <f>[1]Sheet1!BE4</f>
        <v>MLW to MLLW</v>
      </c>
      <c r="W370" s="10" t="e">
        <f>[1]Sheet1!BQ4</f>
        <v>#VALUE!</v>
      </c>
      <c r="X370" s="10">
        <f>[1]Sheet1!BR4</f>
        <v>0.51521200754251428</v>
      </c>
      <c r="Y370" s="10">
        <f>[1]Sheet1!BS4</f>
        <v>0.51521200754251428</v>
      </c>
      <c r="Z370" s="10" t="str">
        <f>[1]Sheet1!BT4</f>
        <v>n/a</v>
      </c>
      <c r="AA370" s="10" t="str">
        <f>[1]Sheet1!BU4</f>
        <v>n/a</v>
      </c>
      <c r="AB370" s="10" t="str">
        <f>[1]Sheet1!BV4</f>
        <v>n/a</v>
      </c>
      <c r="AC370" s="1" t="str">
        <f>[1]Sheet1!BW4</f>
        <v>n/a</v>
      </c>
      <c r="AD370" s="1">
        <f>[1]Sheet1!BX4</f>
        <v>0</v>
      </c>
      <c r="AE370" s="1" t="str">
        <f>[1]Sheet1!BY4</f>
        <v>n/a</v>
      </c>
      <c r="AF370" s="1" t="str">
        <f>[1]Sheet1!BZ4</f>
        <v>n/a</v>
      </c>
    </row>
    <row r="371" spans="1:32">
      <c r="A371" s="1" t="str">
        <f>[1]Sheet1!A5</f>
        <v>SLCC369</v>
      </c>
      <c r="B371" s="1" t="str">
        <f>[1]Sheet1!B5</f>
        <v>Zachariasen et al. 1999</v>
      </c>
      <c r="C371" s="1">
        <f>[1]Sheet1!C5</f>
        <v>8</v>
      </c>
      <c r="D371" s="1" t="str">
        <f>[1]Sheet1!D5</f>
        <v>Sipora Island</v>
      </c>
      <c r="E371" s="10">
        <f>[1]Sheet1!E5</f>
        <v>-2.360112</v>
      </c>
      <c r="F371" s="10">
        <f>[1]Sheet1!F5</f>
        <v>99.745621</v>
      </c>
      <c r="G371" s="1">
        <f>[1]Sheet1!G5</f>
        <v>2</v>
      </c>
      <c r="H371" s="11">
        <f>[1]Sheet1!J5</f>
        <v>1829</v>
      </c>
      <c r="I371" s="11">
        <f>[1]Sheet1!K5</f>
        <v>7</v>
      </c>
      <c r="J371" s="11" t="e">
        <f>'Long-form'!#REF!</f>
        <v>#REF!</v>
      </c>
      <c r="K371" s="11" t="e">
        <f>'Long-form'!#REF!</f>
        <v>#REF!</v>
      </c>
      <c r="L371" s="11">
        <f>[1]Sheet1!L5</f>
        <v>7</v>
      </c>
      <c r="M371" s="10" t="str">
        <f>[1]Sheet1!Q5</f>
        <v>n/a</v>
      </c>
      <c r="N371" s="10" t="str">
        <f>[1]Sheet1!R5</f>
        <v>n/a</v>
      </c>
      <c r="O371" s="10" t="str">
        <f>[1]Sheet1!AL5</f>
        <v>n/a</v>
      </c>
      <c r="P371" s="10">
        <f>[1]Sheet1!AN5</f>
        <v>0.51009802979427399</v>
      </c>
      <c r="Q371" s="10">
        <f>[1]Sheet1!AO5</f>
        <v>0.51009802979427399</v>
      </c>
      <c r="R371" s="1">
        <f>[1]Sheet1!BA5</f>
        <v>0</v>
      </c>
      <c r="S371" s="1">
        <f>[1]Sheet1!BB5</f>
        <v>1</v>
      </c>
      <c r="T371" s="1" t="str">
        <f>[1]Sheet1!BC5</f>
        <v>Coral</v>
      </c>
      <c r="U371" s="1" t="str">
        <f>[1]Sheet1!BD5</f>
        <v>discoid-shaped reef flat corals with flat dead upper surface and living polyps around the perimeter</v>
      </c>
      <c r="V371" s="1" t="str">
        <f>[1]Sheet1!BE5</f>
        <v>MLW to MLLW</v>
      </c>
      <c r="W371" s="10" t="e">
        <f>[1]Sheet1!BQ5</f>
        <v>#VALUE!</v>
      </c>
      <c r="X371" s="10">
        <f>[1]Sheet1!BR5</f>
        <v>0.51521200754251428</v>
      </c>
      <c r="Y371" s="10">
        <f>[1]Sheet1!BS5</f>
        <v>0.51521200754251428</v>
      </c>
      <c r="Z371" s="10" t="str">
        <f>[1]Sheet1!BT5</f>
        <v>n/a</v>
      </c>
      <c r="AA371" s="10" t="str">
        <f>[1]Sheet1!BU5</f>
        <v>n/a</v>
      </c>
      <c r="AB371" s="10" t="str">
        <f>[1]Sheet1!BV5</f>
        <v>n/a</v>
      </c>
      <c r="AC371" s="1" t="str">
        <f>[1]Sheet1!BW5</f>
        <v>n/a</v>
      </c>
      <c r="AD371" s="1">
        <f>[1]Sheet1!BX5</f>
        <v>0</v>
      </c>
      <c r="AE371" s="1" t="str">
        <f>[1]Sheet1!BY5</f>
        <v>n/a</v>
      </c>
      <c r="AF371" s="1" t="str">
        <f>[1]Sheet1!BZ5</f>
        <v>n/a</v>
      </c>
    </row>
    <row r="372" spans="1:32">
      <c r="A372" s="1" t="str">
        <f>[1]Sheet1!A6</f>
        <v>SLCC370</v>
      </c>
      <c r="B372" s="1" t="str">
        <f>[1]Sheet1!B6</f>
        <v>Zachariasen et al. 1999</v>
      </c>
      <c r="C372" s="1">
        <f>[1]Sheet1!C6</f>
        <v>8</v>
      </c>
      <c r="D372" s="1" t="str">
        <f>[1]Sheet1!D6</f>
        <v>Sipora Island</v>
      </c>
      <c r="E372" s="10">
        <f>[1]Sheet1!E6</f>
        <v>-2.360112</v>
      </c>
      <c r="F372" s="10">
        <f>[1]Sheet1!F6</f>
        <v>99.745621</v>
      </c>
      <c r="G372" s="1">
        <f>[1]Sheet1!G6</f>
        <v>2</v>
      </c>
      <c r="H372" s="11">
        <f>[1]Sheet1!J6</f>
        <v>1824</v>
      </c>
      <c r="I372" s="11">
        <f>[1]Sheet1!K6</f>
        <v>5</v>
      </c>
      <c r="J372" s="11" t="e">
        <f>'Long-form'!#REF!</f>
        <v>#REF!</v>
      </c>
      <c r="K372" s="11" t="e">
        <f>'Long-form'!#REF!</f>
        <v>#REF!</v>
      </c>
      <c r="L372" s="11">
        <f>[1]Sheet1!L6</f>
        <v>5</v>
      </c>
      <c r="M372" s="10" t="str">
        <f>[1]Sheet1!Q6</f>
        <v>n/a</v>
      </c>
      <c r="N372" s="10" t="str">
        <f>[1]Sheet1!R6</f>
        <v>n/a</v>
      </c>
      <c r="O372" s="10" t="str">
        <f>[1]Sheet1!AL6</f>
        <v>n/a</v>
      </c>
      <c r="P372" s="10">
        <f>[1]Sheet1!AN6</f>
        <v>0.51009802979427399</v>
      </c>
      <c r="Q372" s="10">
        <f>[1]Sheet1!AO6</f>
        <v>0.51009802979427399</v>
      </c>
      <c r="R372" s="1">
        <f>[1]Sheet1!BA6</f>
        <v>0</v>
      </c>
      <c r="S372" s="1">
        <f>[1]Sheet1!BB6</f>
        <v>1</v>
      </c>
      <c r="T372" s="1" t="str">
        <f>[1]Sheet1!BC6</f>
        <v>Coral</v>
      </c>
      <c r="U372" s="1" t="str">
        <f>[1]Sheet1!BD6</f>
        <v>discoid-shaped reef flat corals with flat dead upper surface and living polyps around the perimeter</v>
      </c>
      <c r="V372" s="1" t="str">
        <f>[1]Sheet1!BE6</f>
        <v>MLW to MLLW</v>
      </c>
      <c r="W372" s="10" t="e">
        <f>[1]Sheet1!BQ6</f>
        <v>#VALUE!</v>
      </c>
      <c r="X372" s="10">
        <f>[1]Sheet1!BR6</f>
        <v>0.51521200754251428</v>
      </c>
      <c r="Y372" s="10">
        <f>[1]Sheet1!BS6</f>
        <v>0.51521200754251428</v>
      </c>
      <c r="Z372" s="10" t="str">
        <f>[1]Sheet1!BT6</f>
        <v>n/a</v>
      </c>
      <c r="AA372" s="10" t="str">
        <f>[1]Sheet1!BU6</f>
        <v>n/a</v>
      </c>
      <c r="AB372" s="10" t="str">
        <f>[1]Sheet1!BV6</f>
        <v>n/a</v>
      </c>
      <c r="AC372" s="1" t="str">
        <f>[1]Sheet1!BW6</f>
        <v>n/a</v>
      </c>
      <c r="AD372" s="1">
        <f>[1]Sheet1!BX6</f>
        <v>0</v>
      </c>
      <c r="AE372" s="1" t="str">
        <f>[1]Sheet1!BY6</f>
        <v>n/a</v>
      </c>
      <c r="AF372" s="1" t="str">
        <f>[1]Sheet1!BZ6</f>
        <v>n/a</v>
      </c>
    </row>
    <row r="373" spans="1:32">
      <c r="A373" s="1" t="str">
        <f>[1]Sheet1!A7</f>
        <v>SLCC371</v>
      </c>
      <c r="B373" s="1" t="str">
        <f>[1]Sheet1!B7</f>
        <v>Zachariasen et al. 1999</v>
      </c>
      <c r="C373" s="1">
        <f>[1]Sheet1!C7</f>
        <v>8</v>
      </c>
      <c r="D373" s="1" t="str">
        <f>[1]Sheet1!D7</f>
        <v>Sipora Island</v>
      </c>
      <c r="E373" s="10">
        <f>[1]Sheet1!E7</f>
        <v>-2.0192540000000001</v>
      </c>
      <c r="F373" s="10">
        <f>[1]Sheet1!F7</f>
        <v>99.577869000000007</v>
      </c>
      <c r="G373" s="1">
        <f>[1]Sheet1!G7</f>
        <v>2</v>
      </c>
      <c r="H373" s="11">
        <f>[1]Sheet1!J7</f>
        <v>1789</v>
      </c>
      <c r="I373" s="11">
        <f>[1]Sheet1!K7</f>
        <v>75</v>
      </c>
      <c r="J373" s="11" t="e">
        <f>'Long-form'!#REF!</f>
        <v>#REF!</v>
      </c>
      <c r="K373" s="11" t="e">
        <f>'Long-form'!#REF!</f>
        <v>#REF!</v>
      </c>
      <c r="L373" s="11">
        <f>[1]Sheet1!L7</f>
        <v>75</v>
      </c>
      <c r="M373" s="10" t="str">
        <f>[1]Sheet1!Q7</f>
        <v>n/a</v>
      </c>
      <c r="N373" s="10" t="str">
        <f>[1]Sheet1!R7</f>
        <v>n/a</v>
      </c>
      <c r="O373" s="10" t="str">
        <f>[1]Sheet1!AL7</f>
        <v>n/a</v>
      </c>
      <c r="P373" s="10">
        <f>[1]Sheet1!AN7</f>
        <v>0.51009802979427399</v>
      </c>
      <c r="Q373" s="10">
        <f>[1]Sheet1!AO7</f>
        <v>0.51009802979427399</v>
      </c>
      <c r="R373" s="1">
        <f>[1]Sheet1!BA7</f>
        <v>0</v>
      </c>
      <c r="S373" s="1">
        <f>[1]Sheet1!BB7</f>
        <v>1</v>
      </c>
      <c r="T373" s="1" t="str">
        <f>[1]Sheet1!BC7</f>
        <v>Coral</v>
      </c>
      <c r="U373" s="1" t="str">
        <f>[1]Sheet1!BD7</f>
        <v>discoid-shaped reef flat corals with flat dead upper surface and living polyps around the perimeter</v>
      </c>
      <c r="V373" s="1" t="str">
        <f>[1]Sheet1!BE7</f>
        <v>MLW to MLLW</v>
      </c>
      <c r="W373" s="10" t="e">
        <f>[1]Sheet1!BQ7</f>
        <v>#VALUE!</v>
      </c>
      <c r="X373" s="10">
        <f>[1]Sheet1!BR7</f>
        <v>0.51522788461182445</v>
      </c>
      <c r="Y373" s="10">
        <f>[1]Sheet1!BS7</f>
        <v>0.51522788461182445</v>
      </c>
      <c r="Z373" s="10" t="str">
        <f>[1]Sheet1!BT7</f>
        <v>n/a</v>
      </c>
      <c r="AA373" s="10" t="str">
        <f>[1]Sheet1!BU7</f>
        <v>n/a</v>
      </c>
      <c r="AB373" s="10" t="str">
        <f>[1]Sheet1!BV7</f>
        <v>n/a</v>
      </c>
      <c r="AC373" s="1" t="str">
        <f>[1]Sheet1!BW7</f>
        <v>n/a</v>
      </c>
      <c r="AD373" s="1">
        <f>[1]Sheet1!BX7</f>
        <v>0</v>
      </c>
      <c r="AE373" s="1" t="str">
        <f>[1]Sheet1!BY7</f>
        <v>n/a</v>
      </c>
      <c r="AF373" s="1" t="str">
        <f>[1]Sheet1!BZ7</f>
        <v>n/a</v>
      </c>
    </row>
    <row r="374" spans="1:32">
      <c r="A374" s="1" t="str">
        <f>[1]Sheet1!A8</f>
        <v>SLCC372</v>
      </c>
      <c r="B374" s="1" t="str">
        <f>[1]Sheet1!B8</f>
        <v>Zachariasen et al. 1999</v>
      </c>
      <c r="C374" s="1">
        <f>[1]Sheet1!C8</f>
        <v>8</v>
      </c>
      <c r="D374" s="1" t="str">
        <f>[1]Sheet1!D8</f>
        <v>North Pagai</v>
      </c>
      <c r="E374" s="10">
        <f>[1]Sheet1!E8</f>
        <v>-2.7309510000000001</v>
      </c>
      <c r="F374" s="10">
        <f>[1]Sheet1!F8</f>
        <v>99.991895</v>
      </c>
      <c r="G374" s="1">
        <f>[1]Sheet1!G8</f>
        <v>2</v>
      </c>
      <c r="H374" s="11">
        <f>[1]Sheet1!J8</f>
        <v>1797</v>
      </c>
      <c r="I374" s="11">
        <f>[1]Sheet1!K8</f>
        <v>18</v>
      </c>
      <c r="J374" s="11" t="e">
        <f>'Long-form'!#REF!</f>
        <v>#REF!</v>
      </c>
      <c r="K374" s="11" t="e">
        <f>'Long-form'!#REF!</f>
        <v>#REF!</v>
      </c>
      <c r="L374" s="11">
        <f>[1]Sheet1!L8</f>
        <v>18</v>
      </c>
      <c r="M374" s="10" t="str">
        <f>[1]Sheet1!Q8</f>
        <v>n/a</v>
      </c>
      <c r="N374" s="10" t="str">
        <f>[1]Sheet1!R8</f>
        <v>n/a</v>
      </c>
      <c r="O374" s="10" t="str">
        <f>[1]Sheet1!AL8</f>
        <v>n/a</v>
      </c>
      <c r="P374" s="10">
        <f>[1]Sheet1!AN8</f>
        <v>0.51009802979427399</v>
      </c>
      <c r="Q374" s="10">
        <f>[1]Sheet1!AO8</f>
        <v>0.51009802979427399</v>
      </c>
      <c r="R374" s="1">
        <f>[1]Sheet1!BA8</f>
        <v>0</v>
      </c>
      <c r="S374" s="1">
        <f>[1]Sheet1!BB8</f>
        <v>1</v>
      </c>
      <c r="T374" s="1" t="str">
        <f>[1]Sheet1!BC8</f>
        <v>Coral</v>
      </c>
      <c r="U374" s="1" t="str">
        <f>[1]Sheet1!BD8</f>
        <v>discoid-shaped reef flat corals with flat dead upper surface and living polyps around the perimeter</v>
      </c>
      <c r="V374" s="1" t="str">
        <f>[1]Sheet1!BE8</f>
        <v>MLW to MLLW</v>
      </c>
      <c r="W374" s="10" t="e">
        <f>[1]Sheet1!BQ8</f>
        <v>#VALUE!</v>
      </c>
      <c r="X374" s="10">
        <f>[1]Sheet1!BR8</f>
        <v>0.51521805858049463</v>
      </c>
      <c r="Y374" s="10">
        <f>[1]Sheet1!BS8</f>
        <v>0.51521805858049463</v>
      </c>
      <c r="Z374" s="10" t="str">
        <f>[1]Sheet1!BT8</f>
        <v>n/a</v>
      </c>
      <c r="AA374" s="10" t="str">
        <f>[1]Sheet1!BU8</f>
        <v>n/a</v>
      </c>
      <c r="AB374" s="10" t="str">
        <f>[1]Sheet1!BV8</f>
        <v>n/a</v>
      </c>
      <c r="AC374" s="1" t="str">
        <f>[1]Sheet1!BW8</f>
        <v>n/a</v>
      </c>
      <c r="AD374" s="1">
        <f>[1]Sheet1!BX8</f>
        <v>0</v>
      </c>
      <c r="AE374" s="1" t="str">
        <f>[1]Sheet1!BY8</f>
        <v>n/a</v>
      </c>
      <c r="AF374" s="1" t="str">
        <f>[1]Sheet1!BZ8</f>
        <v>n/a</v>
      </c>
    </row>
    <row r="375" spans="1:32">
      <c r="A375" s="1" t="str">
        <f>[1]Sheet1!A9</f>
        <v>SLCC373</v>
      </c>
      <c r="B375" s="1" t="str">
        <f>[1]Sheet1!B9</f>
        <v>Zachariasen et al. 1999</v>
      </c>
      <c r="C375" s="1">
        <f>[1]Sheet1!C9</f>
        <v>8</v>
      </c>
      <c r="D375" s="1" t="str">
        <f>[1]Sheet1!D9</f>
        <v>North Pagai</v>
      </c>
      <c r="E375" s="10">
        <f>[1]Sheet1!E9</f>
        <v>-2.7309510000000001</v>
      </c>
      <c r="F375" s="10">
        <f>[1]Sheet1!F9</f>
        <v>99.991895</v>
      </c>
      <c r="G375" s="1">
        <f>[1]Sheet1!G9</f>
        <v>2</v>
      </c>
      <c r="H375" s="11">
        <f>[1]Sheet1!J9</f>
        <v>1810</v>
      </c>
      <c r="I375" s="11">
        <f>[1]Sheet1!K9</f>
        <v>51</v>
      </c>
      <c r="J375" s="11" t="e">
        <f>'Long-form'!#REF!</f>
        <v>#REF!</v>
      </c>
      <c r="K375" s="11" t="e">
        <f>'Long-form'!#REF!</f>
        <v>#REF!</v>
      </c>
      <c r="L375" s="11">
        <f>[1]Sheet1!L9</f>
        <v>51</v>
      </c>
      <c r="M375" s="10" t="str">
        <f>[1]Sheet1!Q9</f>
        <v>n/a</v>
      </c>
      <c r="N375" s="10" t="str">
        <f>[1]Sheet1!R9</f>
        <v>n/a</v>
      </c>
      <c r="O375" s="10" t="str">
        <f>[1]Sheet1!AL9</f>
        <v>n/a</v>
      </c>
      <c r="P375" s="10">
        <f>[1]Sheet1!AN9</f>
        <v>0.51009802979427399</v>
      </c>
      <c r="Q375" s="10">
        <f>[1]Sheet1!AO9</f>
        <v>0.51009802979427399</v>
      </c>
      <c r="R375" s="1">
        <f>[1]Sheet1!BA9</f>
        <v>0</v>
      </c>
      <c r="S375" s="1">
        <f>[1]Sheet1!BB9</f>
        <v>1</v>
      </c>
      <c r="T375" s="1" t="str">
        <f>[1]Sheet1!BC9</f>
        <v>Coral</v>
      </c>
      <c r="U375" s="1" t="str">
        <f>[1]Sheet1!BD9</f>
        <v>discoid-shaped reef flat corals with flat dead upper surface and living polyps around the perimeter</v>
      </c>
      <c r="V375" s="1" t="str">
        <f>[1]Sheet1!BE9</f>
        <v>MLW to MLLW</v>
      </c>
      <c r="W375" s="10" t="e">
        <f>[1]Sheet1!BQ9</f>
        <v>#VALUE!</v>
      </c>
      <c r="X375" s="10">
        <f>[1]Sheet1!BR9</f>
        <v>0.51521805858049463</v>
      </c>
      <c r="Y375" s="10">
        <f>[1]Sheet1!BS9</f>
        <v>0.51521805858049463</v>
      </c>
      <c r="Z375" s="10" t="str">
        <f>[1]Sheet1!BT9</f>
        <v>n/a</v>
      </c>
      <c r="AA375" s="10" t="str">
        <f>[1]Sheet1!BU9</f>
        <v>n/a</v>
      </c>
      <c r="AB375" s="10" t="str">
        <f>[1]Sheet1!BV9</f>
        <v>n/a</v>
      </c>
      <c r="AC375" s="1" t="str">
        <f>[1]Sheet1!BW9</f>
        <v>n/a</v>
      </c>
      <c r="AD375" s="1">
        <f>[1]Sheet1!BX9</f>
        <v>0</v>
      </c>
      <c r="AE375" s="1" t="str">
        <f>[1]Sheet1!BY9</f>
        <v>n/a</v>
      </c>
      <c r="AF375" s="1" t="str">
        <f>[1]Sheet1!BZ9</f>
        <v>n/a</v>
      </c>
    </row>
    <row r="376" spans="1:32">
      <c r="A376" s="1" t="str">
        <f>[1]Sheet1!A10</f>
        <v>SLCC374</v>
      </c>
      <c r="B376" s="1" t="str">
        <f>[1]Sheet1!B10</f>
        <v>Zachariasen et al. 1999</v>
      </c>
      <c r="C376" s="1">
        <f>[1]Sheet1!C10</f>
        <v>8</v>
      </c>
      <c r="D376" s="1" t="str">
        <f>[1]Sheet1!D10</f>
        <v>North Pagai</v>
      </c>
      <c r="E376" s="10">
        <f>[1]Sheet1!E10</f>
        <v>-2.7309510000000001</v>
      </c>
      <c r="F376" s="10">
        <f>[1]Sheet1!F10</f>
        <v>99.991895</v>
      </c>
      <c r="G376" s="1">
        <f>[1]Sheet1!G10</f>
        <v>2</v>
      </c>
      <c r="H376" s="11">
        <f>[1]Sheet1!J10</f>
        <v>1841</v>
      </c>
      <c r="I376" s="11">
        <f>[1]Sheet1!K10</f>
        <v>11</v>
      </c>
      <c r="J376" s="11" t="e">
        <f>'Long-form'!#REF!</f>
        <v>#REF!</v>
      </c>
      <c r="K376" s="11" t="e">
        <f>'Long-form'!#REF!</f>
        <v>#REF!</v>
      </c>
      <c r="L376" s="11">
        <f>[1]Sheet1!L10</f>
        <v>11</v>
      </c>
      <c r="M376" s="10" t="str">
        <f>[1]Sheet1!Q10</f>
        <v>n/a</v>
      </c>
      <c r="N376" s="10" t="str">
        <f>[1]Sheet1!R10</f>
        <v>n/a</v>
      </c>
      <c r="O376" s="10" t="str">
        <f>[1]Sheet1!AL10</f>
        <v>n/a</v>
      </c>
      <c r="P376" s="10">
        <f>[1]Sheet1!AN10</f>
        <v>0.51009802979427399</v>
      </c>
      <c r="Q376" s="10">
        <f>[1]Sheet1!AO10</f>
        <v>0.51009802979427399</v>
      </c>
      <c r="R376" s="1">
        <f>[1]Sheet1!BA10</f>
        <v>0</v>
      </c>
      <c r="S376" s="1">
        <f>[1]Sheet1!BB10</f>
        <v>1</v>
      </c>
      <c r="T376" s="1" t="str">
        <f>[1]Sheet1!BC10</f>
        <v>Coral</v>
      </c>
      <c r="U376" s="1" t="str">
        <f>[1]Sheet1!BD10</f>
        <v>discoid-shaped reef flat corals with flat dead upper surface and living polyps around the perimeter</v>
      </c>
      <c r="V376" s="1" t="str">
        <f>[1]Sheet1!BE10</f>
        <v>MLW to MLLW</v>
      </c>
      <c r="W376" s="10" t="e">
        <f>[1]Sheet1!BQ10</f>
        <v>#VALUE!</v>
      </c>
      <c r="X376" s="10">
        <f>[1]Sheet1!BR10</f>
        <v>0.51521805858049463</v>
      </c>
      <c r="Y376" s="10">
        <f>[1]Sheet1!BS10</f>
        <v>0.51521805858049463</v>
      </c>
      <c r="Z376" s="10" t="str">
        <f>[1]Sheet1!BT10</f>
        <v>n/a</v>
      </c>
      <c r="AA376" s="10" t="str">
        <f>[1]Sheet1!BU10</f>
        <v>n/a</v>
      </c>
      <c r="AB376" s="10" t="str">
        <f>[1]Sheet1!BV10</f>
        <v>n/a</v>
      </c>
      <c r="AC376" s="1" t="str">
        <f>[1]Sheet1!BW10</f>
        <v>n/a</v>
      </c>
      <c r="AD376" s="1">
        <f>[1]Sheet1!BX10</f>
        <v>0</v>
      </c>
      <c r="AE376" s="1" t="str">
        <f>[1]Sheet1!BY10</f>
        <v>n/a</v>
      </c>
      <c r="AF376" s="1" t="str">
        <f>[1]Sheet1!BZ10</f>
        <v>n/a</v>
      </c>
    </row>
    <row r="377" spans="1:32">
      <c r="A377" s="1" t="str">
        <f>[1]Sheet1!A11</f>
        <v>SLCC375</v>
      </c>
      <c r="B377" s="1" t="str">
        <f>[1]Sheet1!B11</f>
        <v>Zachariasen et al. 1999</v>
      </c>
      <c r="C377" s="1">
        <f>[1]Sheet1!C11</f>
        <v>8</v>
      </c>
      <c r="D377" s="1" t="str">
        <f>[1]Sheet1!D11</f>
        <v>North Pagai</v>
      </c>
      <c r="E377" s="10">
        <f>[1]Sheet1!E11</f>
        <v>-2.7309510000000001</v>
      </c>
      <c r="F377" s="10">
        <f>[1]Sheet1!F11</f>
        <v>99.991895</v>
      </c>
      <c r="G377" s="1">
        <f>[1]Sheet1!G11</f>
        <v>2</v>
      </c>
      <c r="H377" s="11">
        <f>[1]Sheet1!J11</f>
        <v>1842</v>
      </c>
      <c r="I377" s="11">
        <f>[1]Sheet1!K11</f>
        <v>11</v>
      </c>
      <c r="J377" s="11" t="e">
        <f>'Long-form'!#REF!</f>
        <v>#REF!</v>
      </c>
      <c r="K377" s="11" t="e">
        <f>'Long-form'!#REF!</f>
        <v>#REF!</v>
      </c>
      <c r="L377" s="11">
        <f>[1]Sheet1!L11</f>
        <v>11</v>
      </c>
      <c r="M377" s="10" t="str">
        <f>[1]Sheet1!Q11</f>
        <v>n/a</v>
      </c>
      <c r="N377" s="10" t="str">
        <f>[1]Sheet1!R11</f>
        <v>n/a</v>
      </c>
      <c r="O377" s="10" t="str">
        <f>[1]Sheet1!AL11</f>
        <v>n/a</v>
      </c>
      <c r="P377" s="10">
        <f>[1]Sheet1!AN11</f>
        <v>0.51009802979427399</v>
      </c>
      <c r="Q377" s="10">
        <f>[1]Sheet1!AO11</f>
        <v>0.51009802979427399</v>
      </c>
      <c r="R377" s="1">
        <f>[1]Sheet1!BA11</f>
        <v>0</v>
      </c>
      <c r="S377" s="1">
        <f>[1]Sheet1!BB11</f>
        <v>1</v>
      </c>
      <c r="T377" s="1" t="str">
        <f>[1]Sheet1!BC11</f>
        <v>Coral</v>
      </c>
      <c r="U377" s="1" t="str">
        <f>[1]Sheet1!BD11</f>
        <v>discoid-shaped reef flat corals with flat dead upper surface and living polyps around the perimeter</v>
      </c>
      <c r="V377" s="1" t="str">
        <f>[1]Sheet1!BE11</f>
        <v>MLW to MLLW</v>
      </c>
      <c r="W377" s="10" t="e">
        <f>[1]Sheet1!BQ11</f>
        <v>#VALUE!</v>
      </c>
      <c r="X377" s="10">
        <f>[1]Sheet1!BR11</f>
        <v>0.51521805858049463</v>
      </c>
      <c r="Y377" s="10">
        <f>[1]Sheet1!BS11</f>
        <v>0.51521805858049463</v>
      </c>
      <c r="Z377" s="10" t="str">
        <f>[1]Sheet1!BT11</f>
        <v>n/a</v>
      </c>
      <c r="AA377" s="10" t="str">
        <f>[1]Sheet1!BU11</f>
        <v>n/a</v>
      </c>
      <c r="AB377" s="10" t="str">
        <f>[1]Sheet1!BV11</f>
        <v>n/a</v>
      </c>
      <c r="AC377" s="1" t="str">
        <f>[1]Sheet1!BW11</f>
        <v>n/a</v>
      </c>
      <c r="AD377" s="1">
        <f>[1]Sheet1!BX11</f>
        <v>0</v>
      </c>
      <c r="AE377" s="1" t="str">
        <f>[1]Sheet1!BY11</f>
        <v>n/a</v>
      </c>
      <c r="AF377" s="1" t="str">
        <f>[1]Sheet1!BZ11</f>
        <v>n/a</v>
      </c>
    </row>
    <row r="378" spans="1:32">
      <c r="A378" s="1" t="str">
        <f>[1]Sheet1!A12</f>
        <v>SLCC376</v>
      </c>
      <c r="B378" s="1" t="str">
        <f>[1]Sheet1!B12</f>
        <v>Zachariasen et al. 1999</v>
      </c>
      <c r="C378" s="1">
        <f>[1]Sheet1!C12</f>
        <v>8</v>
      </c>
      <c r="D378" s="1" t="str">
        <f>[1]Sheet1!D12</f>
        <v>North Pagai</v>
      </c>
      <c r="E378" s="10">
        <f>[1]Sheet1!E12</f>
        <v>-2.7309510000000001</v>
      </c>
      <c r="F378" s="10">
        <f>[1]Sheet1!F12</f>
        <v>99.991895</v>
      </c>
      <c r="G378" s="1">
        <f>[1]Sheet1!G12</f>
        <v>2</v>
      </c>
      <c r="H378" s="11">
        <f>[1]Sheet1!J12</f>
        <v>1837</v>
      </c>
      <c r="I378" s="11">
        <f>[1]Sheet1!K12</f>
        <v>7</v>
      </c>
      <c r="J378" s="11" t="e">
        <f>'Long-form'!#REF!</f>
        <v>#REF!</v>
      </c>
      <c r="K378" s="11" t="e">
        <f>'Long-form'!#REF!</f>
        <v>#REF!</v>
      </c>
      <c r="L378" s="11">
        <f>[1]Sheet1!L12</f>
        <v>7</v>
      </c>
      <c r="M378" s="10" t="str">
        <f>[1]Sheet1!Q12</f>
        <v>n/a</v>
      </c>
      <c r="N378" s="10" t="str">
        <f>[1]Sheet1!R12</f>
        <v>n/a</v>
      </c>
      <c r="O378" s="10" t="str">
        <f>[1]Sheet1!AL12</f>
        <v>n/a</v>
      </c>
      <c r="P378" s="10">
        <f>[1]Sheet1!AN12</f>
        <v>0.51009802979427399</v>
      </c>
      <c r="Q378" s="10">
        <f>[1]Sheet1!AO12</f>
        <v>0.51009802979427399</v>
      </c>
      <c r="R378" s="1">
        <f>[1]Sheet1!BA12</f>
        <v>0</v>
      </c>
      <c r="S378" s="1">
        <f>[1]Sheet1!BB12</f>
        <v>1</v>
      </c>
      <c r="T378" s="1" t="str">
        <f>[1]Sheet1!BC12</f>
        <v>Coral</v>
      </c>
      <c r="U378" s="1" t="str">
        <f>[1]Sheet1!BD12</f>
        <v>discoid-shaped reef flat corals with flat dead upper surface and living polyps around the perimeter</v>
      </c>
      <c r="V378" s="1" t="str">
        <f>[1]Sheet1!BE12</f>
        <v>MLW to MLLW</v>
      </c>
      <c r="W378" s="10" t="e">
        <f>[1]Sheet1!BQ12</f>
        <v>#VALUE!</v>
      </c>
      <c r="X378" s="10">
        <f>[1]Sheet1!BR12</f>
        <v>0.51521805858049463</v>
      </c>
      <c r="Y378" s="10">
        <f>[1]Sheet1!BS12</f>
        <v>0.51521805858049463</v>
      </c>
      <c r="Z378" s="10" t="str">
        <f>[1]Sheet1!BT12</f>
        <v>n/a</v>
      </c>
      <c r="AA378" s="10" t="str">
        <f>[1]Sheet1!BU12</f>
        <v>n/a</v>
      </c>
      <c r="AB378" s="10" t="str">
        <f>[1]Sheet1!BV12</f>
        <v>n/a</v>
      </c>
      <c r="AC378" s="1" t="str">
        <f>[1]Sheet1!BW12</f>
        <v>n/a</v>
      </c>
      <c r="AD378" s="1">
        <f>[1]Sheet1!BX12</f>
        <v>0</v>
      </c>
      <c r="AE378" s="1" t="str">
        <f>[1]Sheet1!BY12</f>
        <v>n/a</v>
      </c>
      <c r="AF378" s="1" t="str">
        <f>[1]Sheet1!BZ12</f>
        <v>n/a</v>
      </c>
    </row>
    <row r="379" spans="1:32">
      <c r="A379" s="1" t="str">
        <f>[1]Sheet1!A13</f>
        <v>SLCC377</v>
      </c>
      <c r="B379" s="1" t="str">
        <f>[1]Sheet1!B13</f>
        <v>Zachariasen et al. 1999</v>
      </c>
      <c r="C379" s="1">
        <f>[1]Sheet1!C13</f>
        <v>8</v>
      </c>
      <c r="D379" s="1" t="str">
        <f>[1]Sheet1!D13</f>
        <v>North Pagai</v>
      </c>
      <c r="E379" s="10">
        <f>[1]Sheet1!E13</f>
        <v>-2.7309510000000001</v>
      </c>
      <c r="F379" s="10">
        <f>[1]Sheet1!F13</f>
        <v>99.991895</v>
      </c>
      <c r="G379" s="1">
        <f>[1]Sheet1!G13</f>
        <v>2</v>
      </c>
      <c r="H379" s="11">
        <f>[1]Sheet1!J13</f>
        <v>1807</v>
      </c>
      <c r="I379" s="11">
        <f>[1]Sheet1!K13</f>
        <v>15</v>
      </c>
      <c r="J379" s="11" t="e">
        <f>'Long-form'!#REF!</f>
        <v>#REF!</v>
      </c>
      <c r="K379" s="11" t="e">
        <f>'Long-form'!#REF!</f>
        <v>#REF!</v>
      </c>
      <c r="L379" s="11">
        <f>[1]Sheet1!L13</f>
        <v>15</v>
      </c>
      <c r="M379" s="10" t="str">
        <f>[1]Sheet1!Q13</f>
        <v>n/a</v>
      </c>
      <c r="N379" s="10" t="str">
        <f>[1]Sheet1!R13</f>
        <v>n/a</v>
      </c>
      <c r="O379" s="10" t="str">
        <f>[1]Sheet1!AL13</f>
        <v>n/a</v>
      </c>
      <c r="P379" s="10">
        <f>[1]Sheet1!AN13</f>
        <v>0.51009802979427399</v>
      </c>
      <c r="Q379" s="10">
        <f>[1]Sheet1!AO13</f>
        <v>0.51009802979427399</v>
      </c>
      <c r="R379" s="1">
        <f>[1]Sheet1!BA13</f>
        <v>0</v>
      </c>
      <c r="S379" s="1">
        <f>[1]Sheet1!BB13</f>
        <v>1</v>
      </c>
      <c r="T379" s="1" t="str">
        <f>[1]Sheet1!BC13</f>
        <v>Coral</v>
      </c>
      <c r="U379" s="1" t="str">
        <f>[1]Sheet1!BD13</f>
        <v>discoid-shaped reef flat corals with flat dead upper surface and living polyps around the perimeter</v>
      </c>
      <c r="V379" s="1" t="str">
        <f>[1]Sheet1!BE13</f>
        <v>MLW to MLLW</v>
      </c>
      <c r="W379" s="10" t="e">
        <f>[1]Sheet1!BQ13</f>
        <v>#VALUE!</v>
      </c>
      <c r="X379" s="10">
        <f>[1]Sheet1!BR13</f>
        <v>0.51521805858049463</v>
      </c>
      <c r="Y379" s="10">
        <f>[1]Sheet1!BS13</f>
        <v>0.51521805858049463</v>
      </c>
      <c r="Z379" s="10" t="str">
        <f>[1]Sheet1!BT13</f>
        <v>n/a</v>
      </c>
      <c r="AA379" s="10" t="str">
        <f>[1]Sheet1!BU13</f>
        <v>n/a</v>
      </c>
      <c r="AB379" s="10" t="str">
        <f>[1]Sheet1!BV13</f>
        <v>n/a</v>
      </c>
      <c r="AC379" s="1" t="str">
        <f>[1]Sheet1!BW13</f>
        <v>n/a</v>
      </c>
      <c r="AD379" s="1">
        <f>[1]Sheet1!BX13</f>
        <v>0</v>
      </c>
      <c r="AE379" s="1" t="str">
        <f>[1]Sheet1!BY13</f>
        <v>n/a</v>
      </c>
      <c r="AF379" s="1" t="str">
        <f>[1]Sheet1!BZ13</f>
        <v>n/a</v>
      </c>
    </row>
    <row r="380" spans="1:32">
      <c r="A380" s="1" t="str">
        <f>[1]Sheet1!A14</f>
        <v>SLCC378</v>
      </c>
      <c r="B380" s="1" t="str">
        <f>[1]Sheet1!B14</f>
        <v>Zachariasen et al. 1999</v>
      </c>
      <c r="C380" s="1">
        <f>[1]Sheet1!C14</f>
        <v>8</v>
      </c>
      <c r="D380" s="1" t="str">
        <f>[1]Sheet1!D14</f>
        <v>North Pagai</v>
      </c>
      <c r="E380" s="10">
        <f>[1]Sheet1!E14</f>
        <v>-2.7309510000000001</v>
      </c>
      <c r="F380" s="10">
        <f>[1]Sheet1!F14</f>
        <v>99.991895</v>
      </c>
      <c r="G380" s="1">
        <f>[1]Sheet1!G14</f>
        <v>2</v>
      </c>
      <c r="H380" s="11">
        <f>[1]Sheet1!J14</f>
        <v>1824</v>
      </c>
      <c r="I380" s="11">
        <f>[1]Sheet1!K14</f>
        <v>12</v>
      </c>
      <c r="J380" s="11" t="e">
        <f>'Long-form'!#REF!</f>
        <v>#REF!</v>
      </c>
      <c r="K380" s="11" t="e">
        <f>'Long-form'!#REF!</f>
        <v>#REF!</v>
      </c>
      <c r="L380" s="11">
        <f>[1]Sheet1!L14</f>
        <v>12</v>
      </c>
      <c r="M380" s="10" t="str">
        <f>[1]Sheet1!Q14</f>
        <v>n/a</v>
      </c>
      <c r="N380" s="10" t="str">
        <f>[1]Sheet1!R14</f>
        <v>n/a</v>
      </c>
      <c r="O380" s="10" t="str">
        <f>[1]Sheet1!AL14</f>
        <v>n/a</v>
      </c>
      <c r="P380" s="10">
        <f>[1]Sheet1!AN14</f>
        <v>0.51009802979427399</v>
      </c>
      <c r="Q380" s="10">
        <f>[1]Sheet1!AO14</f>
        <v>0.51009802979427399</v>
      </c>
      <c r="R380" s="1">
        <f>[1]Sheet1!BA14</f>
        <v>0</v>
      </c>
      <c r="S380" s="1">
        <f>[1]Sheet1!BB14</f>
        <v>1</v>
      </c>
      <c r="T380" s="1" t="str">
        <f>[1]Sheet1!BC14</f>
        <v>Coral</v>
      </c>
      <c r="U380" s="1" t="str">
        <f>[1]Sheet1!BD14</f>
        <v>discoid-shaped reef flat corals with flat dead upper surface and living polyps around the perimeter</v>
      </c>
      <c r="V380" s="1" t="str">
        <f>[1]Sheet1!BE14</f>
        <v>MLW to MLLW</v>
      </c>
      <c r="W380" s="10" t="e">
        <f>[1]Sheet1!BQ14</f>
        <v>#VALUE!</v>
      </c>
      <c r="X380" s="10">
        <f>[1]Sheet1!BR14</f>
        <v>0.51521805858049463</v>
      </c>
      <c r="Y380" s="10">
        <f>[1]Sheet1!BS14</f>
        <v>0.51521805858049463</v>
      </c>
      <c r="Z380" s="10" t="str">
        <f>[1]Sheet1!BT14</f>
        <v>n/a</v>
      </c>
      <c r="AA380" s="10" t="str">
        <f>[1]Sheet1!BU14</f>
        <v>n/a</v>
      </c>
      <c r="AB380" s="10" t="str">
        <f>[1]Sheet1!BV14</f>
        <v>n/a</v>
      </c>
      <c r="AC380" s="1" t="str">
        <f>[1]Sheet1!BW14</f>
        <v>n/a</v>
      </c>
      <c r="AD380" s="1">
        <f>[1]Sheet1!BX14</f>
        <v>0</v>
      </c>
      <c r="AE380" s="1" t="str">
        <f>[1]Sheet1!BY14</f>
        <v>n/a</v>
      </c>
      <c r="AF380" s="1" t="str">
        <f>[1]Sheet1!BZ14</f>
        <v>n/a</v>
      </c>
    </row>
    <row r="381" spans="1:32">
      <c r="A381" s="1" t="str">
        <f>[1]Sheet1!A15</f>
        <v>SLCC379</v>
      </c>
      <c r="B381" s="1" t="str">
        <f>[1]Sheet1!B15</f>
        <v>Zachariasen et al. 1999</v>
      </c>
      <c r="C381" s="1">
        <f>[1]Sheet1!C15</f>
        <v>8</v>
      </c>
      <c r="D381" s="1" t="str">
        <f>[1]Sheet1!D15</f>
        <v>North Pagai</v>
      </c>
      <c r="E381" s="10">
        <f>[1]Sheet1!E15</f>
        <v>-2.7309510000000001</v>
      </c>
      <c r="F381" s="10">
        <f>[1]Sheet1!F15</f>
        <v>99.991895</v>
      </c>
      <c r="G381" s="1">
        <f>[1]Sheet1!G15</f>
        <v>2</v>
      </c>
      <c r="H381" s="11">
        <f>[1]Sheet1!J15</f>
        <v>1844</v>
      </c>
      <c r="I381" s="11">
        <f>[1]Sheet1!K15</f>
        <v>54</v>
      </c>
      <c r="J381" s="11" t="e">
        <f>'Long-form'!#REF!</f>
        <v>#REF!</v>
      </c>
      <c r="K381" s="11" t="e">
        <f>'Long-form'!#REF!</f>
        <v>#REF!</v>
      </c>
      <c r="L381" s="11">
        <f>[1]Sheet1!L15</f>
        <v>54</v>
      </c>
      <c r="M381" s="10" t="str">
        <f>[1]Sheet1!Q15</f>
        <v>n/a</v>
      </c>
      <c r="N381" s="10" t="str">
        <f>[1]Sheet1!R15</f>
        <v>n/a</v>
      </c>
      <c r="O381" s="10" t="str">
        <f>[1]Sheet1!AL15</f>
        <v>n/a</v>
      </c>
      <c r="P381" s="10">
        <f>[1]Sheet1!AN15</f>
        <v>0.51009802979427399</v>
      </c>
      <c r="Q381" s="10">
        <f>[1]Sheet1!AO15</f>
        <v>0.51009802979427399</v>
      </c>
      <c r="R381" s="1">
        <f>[1]Sheet1!BA15</f>
        <v>0</v>
      </c>
      <c r="S381" s="1">
        <f>[1]Sheet1!BB15</f>
        <v>1</v>
      </c>
      <c r="T381" s="1" t="str">
        <f>[1]Sheet1!BC15</f>
        <v>Coral</v>
      </c>
      <c r="U381" s="1" t="str">
        <f>[1]Sheet1!BD15</f>
        <v>discoid-shaped reef flat corals with flat dead upper surface and living polyps around the perimeter</v>
      </c>
      <c r="V381" s="1" t="str">
        <f>[1]Sheet1!BE15</f>
        <v>MLW to MLLW</v>
      </c>
      <c r="W381" s="10" t="e">
        <f>[1]Sheet1!BQ15</f>
        <v>#VALUE!</v>
      </c>
      <c r="X381" s="10">
        <f>[1]Sheet1!BR15</f>
        <v>0.51521805858049463</v>
      </c>
      <c r="Y381" s="10">
        <f>[1]Sheet1!BS15</f>
        <v>0.51521805858049463</v>
      </c>
      <c r="Z381" s="10" t="str">
        <f>[1]Sheet1!BT15</f>
        <v>n/a</v>
      </c>
      <c r="AA381" s="10" t="str">
        <f>[1]Sheet1!BU15</f>
        <v>n/a</v>
      </c>
      <c r="AB381" s="10" t="str">
        <f>[1]Sheet1!BV15</f>
        <v>n/a</v>
      </c>
      <c r="AC381" s="1" t="str">
        <f>[1]Sheet1!BW15</f>
        <v>n/a</v>
      </c>
      <c r="AD381" s="1">
        <f>[1]Sheet1!BX15</f>
        <v>0</v>
      </c>
      <c r="AE381" s="1" t="str">
        <f>[1]Sheet1!BY15</f>
        <v>n/a</v>
      </c>
      <c r="AF381" s="1" t="str">
        <f>[1]Sheet1!BZ15</f>
        <v>n/a</v>
      </c>
    </row>
    <row r="382" spans="1:32">
      <c r="A382" s="1" t="str">
        <f>[1]Sheet1!A16</f>
        <v>SLCC380</v>
      </c>
      <c r="B382" s="1" t="str">
        <f>[1]Sheet1!B16</f>
        <v>Zachariasen et al. 1999</v>
      </c>
      <c r="C382" s="1">
        <f>[1]Sheet1!C16</f>
        <v>8</v>
      </c>
      <c r="D382" s="1" t="str">
        <f>[1]Sheet1!D16</f>
        <v>North Pagai</v>
      </c>
      <c r="E382" s="10">
        <f>[1]Sheet1!E16</f>
        <v>-2.7309510000000001</v>
      </c>
      <c r="F382" s="10">
        <f>[1]Sheet1!F16</f>
        <v>99.991895</v>
      </c>
      <c r="G382" s="1">
        <f>[1]Sheet1!G16</f>
        <v>2</v>
      </c>
      <c r="H382" s="11">
        <f>[1]Sheet1!J16</f>
        <v>1829</v>
      </c>
      <c r="I382" s="11">
        <f>[1]Sheet1!K16</f>
        <v>18</v>
      </c>
      <c r="J382" s="11" t="e">
        <f>'Long-form'!#REF!</f>
        <v>#REF!</v>
      </c>
      <c r="K382" s="11" t="e">
        <f>'Long-form'!#REF!</f>
        <v>#REF!</v>
      </c>
      <c r="L382" s="11">
        <f>[1]Sheet1!L16</f>
        <v>18</v>
      </c>
      <c r="M382" s="10" t="str">
        <f>[1]Sheet1!Q16</f>
        <v>n/a</v>
      </c>
      <c r="N382" s="10" t="str">
        <f>[1]Sheet1!R16</f>
        <v>n/a</v>
      </c>
      <c r="O382" s="10" t="str">
        <f>[1]Sheet1!AL16</f>
        <v>n/a</v>
      </c>
      <c r="P382" s="10">
        <f>[1]Sheet1!AN16</f>
        <v>0.51009802979427399</v>
      </c>
      <c r="Q382" s="10">
        <f>[1]Sheet1!AO16</f>
        <v>0.51009802979427399</v>
      </c>
      <c r="R382" s="1">
        <f>[1]Sheet1!BA16</f>
        <v>0</v>
      </c>
      <c r="S382" s="1">
        <f>[1]Sheet1!BB16</f>
        <v>1</v>
      </c>
      <c r="T382" s="1" t="str">
        <f>[1]Sheet1!BC16</f>
        <v>Coral</v>
      </c>
      <c r="U382" s="1" t="str">
        <f>[1]Sheet1!BD16</f>
        <v>discoid-shaped reef flat corals with flat dead upper surface and living polyps around the perimeter</v>
      </c>
      <c r="V382" s="1" t="str">
        <f>[1]Sheet1!BE16</f>
        <v>MLW to MLLW</v>
      </c>
      <c r="W382" s="10" t="e">
        <f>[1]Sheet1!BQ16</f>
        <v>#VALUE!</v>
      </c>
      <c r="X382" s="10">
        <f>[1]Sheet1!BR16</f>
        <v>0.51521805858049463</v>
      </c>
      <c r="Y382" s="10">
        <f>[1]Sheet1!BS16</f>
        <v>0.51521805858049463</v>
      </c>
      <c r="Z382" s="10" t="str">
        <f>[1]Sheet1!BT16</f>
        <v>n/a</v>
      </c>
      <c r="AA382" s="10" t="str">
        <f>[1]Sheet1!BU16</f>
        <v>n/a</v>
      </c>
      <c r="AB382" s="10" t="str">
        <f>[1]Sheet1!BV16</f>
        <v>n/a</v>
      </c>
      <c r="AC382" s="1" t="str">
        <f>[1]Sheet1!BW16</f>
        <v>n/a</v>
      </c>
      <c r="AD382" s="1">
        <f>[1]Sheet1!BX16</f>
        <v>0</v>
      </c>
      <c r="AE382" s="1" t="str">
        <f>[1]Sheet1!BY16</f>
        <v>n/a</v>
      </c>
      <c r="AF382" s="1" t="str">
        <f>[1]Sheet1!BZ16</f>
        <v>n/a</v>
      </c>
    </row>
    <row r="383" spans="1:32">
      <c r="A383" s="1" t="str">
        <f>[1]Sheet1!A17</f>
        <v>SLCC381</v>
      </c>
      <c r="B383" s="1" t="str">
        <f>[1]Sheet1!B17</f>
        <v>Zachariasen et al. 1999</v>
      </c>
      <c r="C383" s="1">
        <f>[1]Sheet1!C17</f>
        <v>8</v>
      </c>
      <c r="D383" s="1" t="str">
        <f>[1]Sheet1!D17</f>
        <v>North Pagai</v>
      </c>
      <c r="E383" s="10">
        <f>[1]Sheet1!E17</f>
        <v>-2.7309510000000001</v>
      </c>
      <c r="F383" s="10">
        <f>[1]Sheet1!F17</f>
        <v>99.991895</v>
      </c>
      <c r="G383" s="1">
        <f>[1]Sheet1!G17</f>
        <v>2</v>
      </c>
      <c r="H383" s="11">
        <f>[1]Sheet1!J17</f>
        <v>1799</v>
      </c>
      <c r="I383" s="11">
        <f>[1]Sheet1!K17</f>
        <v>14</v>
      </c>
      <c r="J383" s="11" t="e">
        <f>'Long-form'!#REF!</f>
        <v>#REF!</v>
      </c>
      <c r="K383" s="11" t="e">
        <f>'Long-form'!#REF!</f>
        <v>#REF!</v>
      </c>
      <c r="L383" s="11">
        <f>[1]Sheet1!L17</f>
        <v>14</v>
      </c>
      <c r="M383" s="10" t="str">
        <f>[1]Sheet1!Q17</f>
        <v>n/a</v>
      </c>
      <c r="N383" s="10" t="str">
        <f>[1]Sheet1!R17</f>
        <v>n/a</v>
      </c>
      <c r="O383" s="10" t="str">
        <f>[1]Sheet1!AL17</f>
        <v>n/a</v>
      </c>
      <c r="P383" s="10">
        <f>[1]Sheet1!AN17</f>
        <v>0.51009802979427399</v>
      </c>
      <c r="Q383" s="10">
        <f>[1]Sheet1!AO17</f>
        <v>0.51009802979427399</v>
      </c>
      <c r="R383" s="1">
        <f>[1]Sheet1!BA17</f>
        <v>0</v>
      </c>
      <c r="S383" s="1">
        <f>[1]Sheet1!BB17</f>
        <v>1</v>
      </c>
      <c r="T383" s="1" t="str">
        <f>[1]Sheet1!BC17</f>
        <v>Coral</v>
      </c>
      <c r="U383" s="1" t="str">
        <f>[1]Sheet1!BD17</f>
        <v>discoid-shaped reef flat corals with flat dead upper surface and living polyps around the perimeter</v>
      </c>
      <c r="V383" s="1" t="str">
        <f>[1]Sheet1!BE17</f>
        <v>MLW to MLLW</v>
      </c>
      <c r="W383" s="10" t="e">
        <f>[1]Sheet1!BQ17</f>
        <v>#VALUE!</v>
      </c>
      <c r="X383" s="10">
        <f>[1]Sheet1!BR17</f>
        <v>0.51521805858049463</v>
      </c>
      <c r="Y383" s="10">
        <f>[1]Sheet1!BS17</f>
        <v>0.51521805858049463</v>
      </c>
      <c r="Z383" s="10" t="str">
        <f>[1]Sheet1!BT17</f>
        <v>n/a</v>
      </c>
      <c r="AA383" s="10" t="str">
        <f>[1]Sheet1!BU17</f>
        <v>n/a</v>
      </c>
      <c r="AB383" s="10" t="str">
        <f>[1]Sheet1!BV17</f>
        <v>n/a</v>
      </c>
      <c r="AC383" s="1" t="str">
        <f>[1]Sheet1!BW17</f>
        <v>n/a</v>
      </c>
      <c r="AD383" s="1">
        <f>[1]Sheet1!BX17</f>
        <v>0</v>
      </c>
      <c r="AE383" s="1" t="str">
        <f>[1]Sheet1!BY17</f>
        <v>n/a</v>
      </c>
      <c r="AF383" s="1" t="str">
        <f>[1]Sheet1!BZ17</f>
        <v>n/a</v>
      </c>
    </row>
    <row r="384" spans="1:32">
      <c r="A384" s="1" t="str">
        <f>[1]Sheet1!A18</f>
        <v>SLCC382</v>
      </c>
      <c r="B384" s="1" t="str">
        <f>[1]Sheet1!B18</f>
        <v>Zachariasen et al. 1999</v>
      </c>
      <c r="C384" s="1">
        <f>[1]Sheet1!C18</f>
        <v>8</v>
      </c>
      <c r="D384" s="1" t="str">
        <f>[1]Sheet1!D18</f>
        <v>South Pagai</v>
      </c>
      <c r="E384" s="10">
        <f>[1]Sheet1!E18</f>
        <v>-3.0125449999999998</v>
      </c>
      <c r="F384" s="10">
        <f>[1]Sheet1!F18</f>
        <v>100.307705</v>
      </c>
      <c r="G384" s="1">
        <f>[1]Sheet1!G18</f>
        <v>2</v>
      </c>
      <c r="H384" s="11">
        <f>[1]Sheet1!J18</f>
        <v>1826</v>
      </c>
      <c r="I384" s="11">
        <f>[1]Sheet1!K18</f>
        <v>31</v>
      </c>
      <c r="J384" s="11" t="e">
        <f>'Long-form'!#REF!</f>
        <v>#REF!</v>
      </c>
      <c r="K384" s="11" t="e">
        <f>'Long-form'!#REF!</f>
        <v>#REF!</v>
      </c>
      <c r="L384" s="11">
        <f>[1]Sheet1!L18</f>
        <v>31</v>
      </c>
      <c r="M384" s="10" t="str">
        <f>[1]Sheet1!Q18</f>
        <v>n/a</v>
      </c>
      <c r="N384" s="10" t="str">
        <f>[1]Sheet1!R18</f>
        <v>n/a</v>
      </c>
      <c r="O384" s="10" t="str">
        <f>[1]Sheet1!AL18</f>
        <v>n/a</v>
      </c>
      <c r="P384" s="10">
        <f>[1]Sheet1!AN18</f>
        <v>0.51009802979427399</v>
      </c>
      <c r="Q384" s="10">
        <f>[1]Sheet1!AO18</f>
        <v>0.51009802979427399</v>
      </c>
      <c r="R384" s="1">
        <f>[1]Sheet1!BA18</f>
        <v>0</v>
      </c>
      <c r="S384" s="1">
        <f>[1]Sheet1!BB18</f>
        <v>1</v>
      </c>
      <c r="T384" s="1" t="str">
        <f>[1]Sheet1!BC18</f>
        <v>Coral</v>
      </c>
      <c r="U384" s="1" t="str">
        <f>[1]Sheet1!BD18</f>
        <v>discoid-shaped reef flat corals with flat dead upper surface and living polyps around the perimeter</v>
      </c>
      <c r="V384" s="1" t="str">
        <f>[1]Sheet1!BE18</f>
        <v>MLW to MLLW</v>
      </c>
      <c r="W384" s="10" t="e">
        <f>[1]Sheet1!BQ18</f>
        <v>#VALUE!</v>
      </c>
      <c r="X384" s="10">
        <f>[1]Sheet1!BR18</f>
        <v>0.51523224278922786</v>
      </c>
      <c r="Y384" s="10">
        <f>[1]Sheet1!BS18</f>
        <v>0.51523224278922786</v>
      </c>
      <c r="Z384" s="10" t="str">
        <f>[1]Sheet1!BT18</f>
        <v>n/a</v>
      </c>
      <c r="AA384" s="10" t="str">
        <f>[1]Sheet1!BU18</f>
        <v>n/a</v>
      </c>
      <c r="AB384" s="10" t="str">
        <f>[1]Sheet1!BV18</f>
        <v>n/a</v>
      </c>
      <c r="AC384" s="1" t="str">
        <f>[1]Sheet1!BW18</f>
        <v>n/a</v>
      </c>
      <c r="AD384" s="1">
        <f>[1]Sheet1!BX18</f>
        <v>0</v>
      </c>
      <c r="AE384" s="1" t="str">
        <f>[1]Sheet1!BY18</f>
        <v>n/a</v>
      </c>
      <c r="AF384" s="1" t="str">
        <f>[1]Sheet1!BZ18</f>
        <v>n/a</v>
      </c>
    </row>
    <row r="385" spans="1:32">
      <c r="A385" s="1" t="str">
        <f>[1]Sheet1!A19</f>
        <v>SLCC383</v>
      </c>
      <c r="B385" s="1" t="str">
        <f>[1]Sheet1!B19</f>
        <v>Zachariasen et al. 1999</v>
      </c>
      <c r="C385" s="1">
        <f>[1]Sheet1!C19</f>
        <v>8</v>
      </c>
      <c r="D385" s="1" t="str">
        <f>[1]Sheet1!D19</f>
        <v>South Pagai</v>
      </c>
      <c r="E385" s="10">
        <f>[1]Sheet1!E19</f>
        <v>-3.0125449999999998</v>
      </c>
      <c r="F385" s="10">
        <f>[1]Sheet1!F19</f>
        <v>100.307705</v>
      </c>
      <c r="G385" s="1">
        <f>[1]Sheet1!G19</f>
        <v>2</v>
      </c>
      <c r="H385" s="11">
        <f>[1]Sheet1!J19</f>
        <v>1842</v>
      </c>
      <c r="I385" s="11">
        <f>[1]Sheet1!K19</f>
        <v>45</v>
      </c>
      <c r="J385" s="11" t="e">
        <f>'Long-form'!#REF!</f>
        <v>#REF!</v>
      </c>
      <c r="K385" s="11" t="e">
        <f>'Long-form'!#REF!</f>
        <v>#REF!</v>
      </c>
      <c r="L385" s="11">
        <f>[1]Sheet1!L19</f>
        <v>45</v>
      </c>
      <c r="M385" s="10" t="str">
        <f>[1]Sheet1!Q19</f>
        <v>n/a</v>
      </c>
      <c r="N385" s="10" t="str">
        <f>[1]Sheet1!R19</f>
        <v>n/a</v>
      </c>
      <c r="O385" s="10" t="str">
        <f>[1]Sheet1!AL19</f>
        <v>n/a</v>
      </c>
      <c r="P385" s="10">
        <f>[1]Sheet1!AN19</f>
        <v>0.51009802979427399</v>
      </c>
      <c r="Q385" s="10">
        <f>[1]Sheet1!AO19</f>
        <v>0.51009802979427399</v>
      </c>
      <c r="R385" s="1">
        <f>[1]Sheet1!BA19</f>
        <v>0</v>
      </c>
      <c r="S385" s="1">
        <f>[1]Sheet1!BB19</f>
        <v>1</v>
      </c>
      <c r="T385" s="1" t="str">
        <f>[1]Sheet1!BC19</f>
        <v>Coral</v>
      </c>
      <c r="U385" s="1" t="str">
        <f>[1]Sheet1!BD19</f>
        <v>discoid-shaped reef flat corals with flat dead upper surface and living polyps around the perimeter</v>
      </c>
      <c r="V385" s="1" t="str">
        <f>[1]Sheet1!BE19</f>
        <v>MLW to MLLW</v>
      </c>
      <c r="W385" s="10" t="e">
        <f>[1]Sheet1!BQ19</f>
        <v>#VALUE!</v>
      </c>
      <c r="X385" s="10">
        <f>[1]Sheet1!BR19</f>
        <v>0.51523224278922786</v>
      </c>
      <c r="Y385" s="10">
        <f>[1]Sheet1!BS19</f>
        <v>0.51523224278922786</v>
      </c>
      <c r="Z385" s="10" t="str">
        <f>[1]Sheet1!BT19</f>
        <v>n/a</v>
      </c>
      <c r="AA385" s="10" t="str">
        <f>[1]Sheet1!BU19</f>
        <v>n/a</v>
      </c>
      <c r="AB385" s="10" t="str">
        <f>[1]Sheet1!BV19</f>
        <v>n/a</v>
      </c>
      <c r="AC385" s="1" t="str">
        <f>[1]Sheet1!BW19</f>
        <v>n/a</v>
      </c>
      <c r="AD385" s="1">
        <f>[1]Sheet1!BX19</f>
        <v>0</v>
      </c>
      <c r="AE385" s="1" t="str">
        <f>[1]Sheet1!BY19</f>
        <v>n/a</v>
      </c>
      <c r="AF385" s="1" t="str">
        <f>[1]Sheet1!BZ19</f>
        <v>n/a</v>
      </c>
    </row>
    <row r="386" spans="1:32">
      <c r="A386" s="1" t="str">
        <f>[1]Sheet1!A20</f>
        <v>SLCC384</v>
      </c>
      <c r="B386" s="1" t="str">
        <f>[1]Sheet1!B20</f>
        <v>Zachariasen et al. 1999</v>
      </c>
      <c r="C386" s="1">
        <f>[1]Sheet1!C20</f>
        <v>8</v>
      </c>
      <c r="D386" s="1" t="str">
        <f>[1]Sheet1!D20</f>
        <v>South Pagai</v>
      </c>
      <c r="E386" s="10">
        <f>[1]Sheet1!E20</f>
        <v>-3.0125449999999998</v>
      </c>
      <c r="F386" s="10">
        <f>[1]Sheet1!F20</f>
        <v>100.307705</v>
      </c>
      <c r="G386" s="1">
        <f>[1]Sheet1!G20</f>
        <v>2</v>
      </c>
      <c r="H386" s="11">
        <f>[1]Sheet1!J20</f>
        <v>1834</v>
      </c>
      <c r="I386" s="11">
        <f>[1]Sheet1!K20</f>
        <v>150</v>
      </c>
      <c r="J386" s="11" t="e">
        <f>'Long-form'!#REF!</f>
        <v>#REF!</v>
      </c>
      <c r="K386" s="11" t="e">
        <f>'Long-form'!#REF!</f>
        <v>#REF!</v>
      </c>
      <c r="L386" s="11">
        <f>[1]Sheet1!L20</f>
        <v>150</v>
      </c>
      <c r="M386" s="10" t="str">
        <f>[1]Sheet1!Q20</f>
        <v>n/a</v>
      </c>
      <c r="N386" s="10" t="str">
        <f>[1]Sheet1!R20</f>
        <v>n/a</v>
      </c>
      <c r="O386" s="10" t="str">
        <f>[1]Sheet1!AL20</f>
        <v>n/a</v>
      </c>
      <c r="P386" s="10">
        <f>[1]Sheet1!AN20</f>
        <v>0.51009802979427399</v>
      </c>
      <c r="Q386" s="10">
        <f>[1]Sheet1!AO20</f>
        <v>0.51009802979427399</v>
      </c>
      <c r="R386" s="1">
        <f>[1]Sheet1!BA20</f>
        <v>0</v>
      </c>
      <c r="S386" s="1">
        <f>[1]Sheet1!BB20</f>
        <v>1</v>
      </c>
      <c r="T386" s="1" t="str">
        <f>[1]Sheet1!BC20</f>
        <v>Coral</v>
      </c>
      <c r="U386" s="1" t="str">
        <f>[1]Sheet1!BD20</f>
        <v>discoid-shaped reef flat corals with flat dead upper surface and living polyps around the perimeter</v>
      </c>
      <c r="V386" s="1" t="str">
        <f>[1]Sheet1!BE20</f>
        <v>MLW to MLLW</v>
      </c>
      <c r="W386" s="10" t="e">
        <f>[1]Sheet1!BQ20</f>
        <v>#VALUE!</v>
      </c>
      <c r="X386" s="10">
        <f>[1]Sheet1!BR20</f>
        <v>0.51523224278922786</v>
      </c>
      <c r="Y386" s="10">
        <f>[1]Sheet1!BS20</f>
        <v>0.51523224278922786</v>
      </c>
      <c r="Z386" s="10" t="str">
        <f>[1]Sheet1!BT20</f>
        <v>n/a</v>
      </c>
      <c r="AA386" s="10" t="str">
        <f>[1]Sheet1!BU20</f>
        <v>n/a</v>
      </c>
      <c r="AB386" s="10" t="str">
        <f>[1]Sheet1!BV20</f>
        <v>n/a</v>
      </c>
      <c r="AC386" s="1" t="str">
        <f>[1]Sheet1!BW20</f>
        <v>n/a</v>
      </c>
      <c r="AD386" s="1">
        <f>[1]Sheet1!BX20</f>
        <v>0</v>
      </c>
      <c r="AE386" s="1" t="str">
        <f>[1]Sheet1!BY20</f>
        <v>n/a</v>
      </c>
      <c r="AF386" s="1" t="str">
        <f>[1]Sheet1!BZ20</f>
        <v>n/a</v>
      </c>
    </row>
    <row r="387" spans="1:32">
      <c r="A387" s="1" t="str">
        <f>[1]Sheet1!A21</f>
        <v>SLCC385</v>
      </c>
      <c r="B387" s="1" t="str">
        <f>[1]Sheet1!B21</f>
        <v>Zachariasen et al. 1999</v>
      </c>
      <c r="C387" s="1">
        <f>[1]Sheet1!C21</f>
        <v>8</v>
      </c>
      <c r="D387" s="1" t="str">
        <f>[1]Sheet1!D21</f>
        <v>South Pagai</v>
      </c>
      <c r="E387" s="10">
        <f>[1]Sheet1!E21</f>
        <v>-3.0125449999999998</v>
      </c>
      <c r="F387" s="10">
        <f>[1]Sheet1!F21</f>
        <v>100.307705</v>
      </c>
      <c r="G387" s="1">
        <f>[1]Sheet1!G21</f>
        <v>2</v>
      </c>
      <c r="H387" s="11">
        <f>[1]Sheet1!J21</f>
        <v>1834</v>
      </c>
      <c r="I387" s="11">
        <f>[1]Sheet1!K21</f>
        <v>434</v>
      </c>
      <c r="J387" s="11" t="e">
        <f>'Long-form'!#REF!</f>
        <v>#REF!</v>
      </c>
      <c r="K387" s="11" t="e">
        <f>'Long-form'!#REF!</f>
        <v>#REF!</v>
      </c>
      <c r="L387" s="11">
        <f>[1]Sheet1!L21</f>
        <v>434</v>
      </c>
      <c r="M387" s="10" t="str">
        <f>[1]Sheet1!Q21</f>
        <v>n/a</v>
      </c>
      <c r="N387" s="10" t="str">
        <f>[1]Sheet1!R21</f>
        <v>n/a</v>
      </c>
      <c r="O387" s="10" t="str">
        <f>[1]Sheet1!AL21</f>
        <v>n/a</v>
      </c>
      <c r="P387" s="10">
        <f>[1]Sheet1!AN21</f>
        <v>0.51009802979427399</v>
      </c>
      <c r="Q387" s="10">
        <f>[1]Sheet1!AO21</f>
        <v>0.51009802979427399</v>
      </c>
      <c r="R387" s="1">
        <f>[1]Sheet1!BA21</f>
        <v>0</v>
      </c>
      <c r="S387" s="1">
        <f>[1]Sheet1!BB21</f>
        <v>1</v>
      </c>
      <c r="T387" s="1" t="str">
        <f>[1]Sheet1!BC21</f>
        <v>Coral</v>
      </c>
      <c r="U387" s="1" t="str">
        <f>[1]Sheet1!BD21</f>
        <v>discoid-shaped reef flat corals with flat dead upper surface and living polyps around the perimeter</v>
      </c>
      <c r="V387" s="1" t="str">
        <f>[1]Sheet1!BE21</f>
        <v>MLW to MLLW</v>
      </c>
      <c r="W387" s="10" t="e">
        <f>[1]Sheet1!BQ21</f>
        <v>#VALUE!</v>
      </c>
      <c r="X387" s="10">
        <f>[1]Sheet1!BR21</f>
        <v>0.51523224278922786</v>
      </c>
      <c r="Y387" s="10">
        <f>[1]Sheet1!BS21</f>
        <v>0.51523224278922786</v>
      </c>
      <c r="Z387" s="10" t="str">
        <f>[1]Sheet1!BT21</f>
        <v>n/a</v>
      </c>
      <c r="AA387" s="10" t="str">
        <f>[1]Sheet1!BU21</f>
        <v>n/a</v>
      </c>
      <c r="AB387" s="10" t="str">
        <f>[1]Sheet1!BV21</f>
        <v>n/a</v>
      </c>
      <c r="AC387" s="1" t="str">
        <f>[1]Sheet1!BW21</f>
        <v>n/a</v>
      </c>
      <c r="AD387" s="1">
        <f>[1]Sheet1!BX21</f>
        <v>0</v>
      </c>
      <c r="AE387" s="1" t="str">
        <f>[1]Sheet1!BY21</f>
        <v>n/a</v>
      </c>
      <c r="AF387" s="1" t="str">
        <f>[1]Sheet1!BZ21</f>
        <v>n/a</v>
      </c>
    </row>
    <row r="388" spans="1:32">
      <c r="A388" s="1" t="str">
        <f>[1]Sheet1!A22</f>
        <v>SLCC386</v>
      </c>
      <c r="B388" s="1" t="str">
        <f>[1]Sheet1!B22</f>
        <v>Zachariasen et al. 1999</v>
      </c>
      <c r="C388" s="1">
        <f>[1]Sheet1!C22</f>
        <v>8</v>
      </c>
      <c r="D388" s="1" t="str">
        <f>[1]Sheet1!D22</f>
        <v>South Pagai</v>
      </c>
      <c r="E388" s="10">
        <f>[1]Sheet1!E22</f>
        <v>-2.9671120000000002</v>
      </c>
      <c r="F388" s="10">
        <f>[1]Sheet1!F22</f>
        <v>100.428764</v>
      </c>
      <c r="G388" s="1">
        <f>[1]Sheet1!G22</f>
        <v>2</v>
      </c>
      <c r="H388" s="11">
        <f>[1]Sheet1!J22</f>
        <v>1807</v>
      </c>
      <c r="I388" s="11">
        <f>[1]Sheet1!K22</f>
        <v>30</v>
      </c>
      <c r="J388" s="11" t="e">
        <f>'Long-form'!#REF!</f>
        <v>#REF!</v>
      </c>
      <c r="K388" s="11" t="e">
        <f>'Long-form'!#REF!</f>
        <v>#REF!</v>
      </c>
      <c r="L388" s="11">
        <f>[1]Sheet1!L22</f>
        <v>30</v>
      </c>
      <c r="M388" s="10" t="str">
        <f>[1]Sheet1!Q22</f>
        <v>n/a</v>
      </c>
      <c r="N388" s="10" t="str">
        <f>[1]Sheet1!R22</f>
        <v>n/a</v>
      </c>
      <c r="O388" s="10" t="str">
        <f>[1]Sheet1!AL22</f>
        <v>n/a</v>
      </c>
      <c r="P388" s="10">
        <f>[1]Sheet1!AN22</f>
        <v>0.51009802979427399</v>
      </c>
      <c r="Q388" s="10">
        <f>[1]Sheet1!AO22</f>
        <v>0.51009802979427399</v>
      </c>
      <c r="R388" s="1">
        <f>[1]Sheet1!BA22</f>
        <v>0</v>
      </c>
      <c r="S388" s="1">
        <f>[1]Sheet1!BB22</f>
        <v>1</v>
      </c>
      <c r="T388" s="1" t="str">
        <f>[1]Sheet1!BC22</f>
        <v>Coral</v>
      </c>
      <c r="U388" s="1" t="str">
        <f>[1]Sheet1!BD22</f>
        <v>discoid-shaped reef flat corals with flat dead upper surface and living polyps around the perimeter</v>
      </c>
      <c r="V388" s="1" t="str">
        <f>[1]Sheet1!BE22</f>
        <v>MLW to MLLW</v>
      </c>
      <c r="W388" s="10" t="e">
        <f>[1]Sheet1!BQ22</f>
        <v>#VALUE!</v>
      </c>
      <c r="X388" s="10">
        <f>[1]Sheet1!BR22</f>
        <v>0.51526365414580511</v>
      </c>
      <c r="Y388" s="10">
        <f>[1]Sheet1!BS22</f>
        <v>0.51526365414580511</v>
      </c>
      <c r="Z388" s="10" t="str">
        <f>[1]Sheet1!BT22</f>
        <v>n/a</v>
      </c>
      <c r="AA388" s="10" t="str">
        <f>[1]Sheet1!BU22</f>
        <v>n/a</v>
      </c>
      <c r="AB388" s="10" t="str">
        <f>[1]Sheet1!BV22</f>
        <v>n/a</v>
      </c>
      <c r="AC388" s="1" t="str">
        <f>[1]Sheet1!BW22</f>
        <v>n/a</v>
      </c>
      <c r="AD388" s="1">
        <f>[1]Sheet1!BX22</f>
        <v>0</v>
      </c>
      <c r="AE388" s="1" t="str">
        <f>[1]Sheet1!BY22</f>
        <v>n/a</v>
      </c>
      <c r="AF388" s="1" t="str">
        <f>[1]Sheet1!BZ22</f>
        <v>n/a</v>
      </c>
    </row>
    <row r="389" spans="1:32">
      <c r="A389" s="1" t="str">
        <f>[1]Sheet1!A23</f>
        <v>SLCC387</v>
      </c>
      <c r="B389" s="1" t="str">
        <f>[1]Sheet1!B23</f>
        <v>Zachariasen et al. 1999</v>
      </c>
      <c r="C389" s="1">
        <f>[1]Sheet1!C23</f>
        <v>8</v>
      </c>
      <c r="D389" s="1" t="str">
        <f>[1]Sheet1!D23</f>
        <v>South Pagai</v>
      </c>
      <c r="E389" s="10">
        <f>[1]Sheet1!E23</f>
        <v>-2.9671120000000002</v>
      </c>
      <c r="F389" s="10">
        <f>[1]Sheet1!F23</f>
        <v>100.428764</v>
      </c>
      <c r="G389" s="1">
        <f>[1]Sheet1!G23</f>
        <v>2</v>
      </c>
      <c r="H389" s="11">
        <f>[1]Sheet1!J23</f>
        <v>1817</v>
      </c>
      <c r="I389" s="11">
        <f>[1]Sheet1!K23</f>
        <v>8</v>
      </c>
      <c r="J389" s="11" t="e">
        <f>'Long-form'!#REF!</f>
        <v>#REF!</v>
      </c>
      <c r="K389" s="11" t="e">
        <f>'Long-form'!#REF!</f>
        <v>#REF!</v>
      </c>
      <c r="L389" s="11">
        <f>[1]Sheet1!L23</f>
        <v>8</v>
      </c>
      <c r="M389" s="10" t="str">
        <f>[1]Sheet1!Q23</f>
        <v>n/a</v>
      </c>
      <c r="N389" s="10" t="str">
        <f>[1]Sheet1!R23</f>
        <v>n/a</v>
      </c>
      <c r="O389" s="10" t="str">
        <f>[1]Sheet1!AL23</f>
        <v>n/a</v>
      </c>
      <c r="P389" s="10">
        <f>[1]Sheet1!AN23</f>
        <v>0.51009802979427399</v>
      </c>
      <c r="Q389" s="10">
        <f>[1]Sheet1!AO23</f>
        <v>0.51009802979427399</v>
      </c>
      <c r="R389" s="1">
        <f>[1]Sheet1!BA23</f>
        <v>0</v>
      </c>
      <c r="S389" s="1">
        <f>[1]Sheet1!BB23</f>
        <v>1</v>
      </c>
      <c r="T389" s="1" t="str">
        <f>[1]Sheet1!BC23</f>
        <v>Coral</v>
      </c>
      <c r="U389" s="1" t="str">
        <f>[1]Sheet1!BD23</f>
        <v>discoid-shaped reef flat corals with flat dead upper surface and living polyps around the perimeter</v>
      </c>
      <c r="V389" s="1" t="str">
        <f>[1]Sheet1!BE23</f>
        <v>MLW to MLLW</v>
      </c>
      <c r="W389" s="10" t="e">
        <f>[1]Sheet1!BQ23</f>
        <v>#VALUE!</v>
      </c>
      <c r="X389" s="10">
        <f>[1]Sheet1!BR23</f>
        <v>0.51526365414580511</v>
      </c>
      <c r="Y389" s="10">
        <f>[1]Sheet1!BS23</f>
        <v>0.51526365414580511</v>
      </c>
      <c r="Z389" s="10" t="str">
        <f>[1]Sheet1!BT23</f>
        <v>n/a</v>
      </c>
      <c r="AA389" s="10" t="str">
        <f>[1]Sheet1!BU23</f>
        <v>n/a</v>
      </c>
      <c r="AB389" s="10" t="str">
        <f>[1]Sheet1!BV23</f>
        <v>n/a</v>
      </c>
      <c r="AC389" s="1" t="str">
        <f>[1]Sheet1!BW23</f>
        <v>n/a</v>
      </c>
      <c r="AD389" s="1">
        <f>[1]Sheet1!BX23</f>
        <v>0</v>
      </c>
      <c r="AE389" s="1" t="str">
        <f>[1]Sheet1!BY23</f>
        <v>n/a</v>
      </c>
      <c r="AF389" s="1" t="str">
        <f>[1]Sheet1!BZ23</f>
        <v>n/a</v>
      </c>
    </row>
    <row r="390" spans="1:32">
      <c r="A390" s="1" t="str">
        <f>[1]Sheet1!A24</f>
        <v>SLCC388</v>
      </c>
      <c r="B390" s="1" t="str">
        <f>[1]Sheet1!B24</f>
        <v>Zachariasen et al. 1999</v>
      </c>
      <c r="C390" s="1">
        <f>[1]Sheet1!C24</f>
        <v>8</v>
      </c>
      <c r="D390" s="1" t="str">
        <f>[1]Sheet1!D24</f>
        <v>South Pagai</v>
      </c>
      <c r="E390" s="10">
        <f>[1]Sheet1!E24</f>
        <v>-3.1603240000000001</v>
      </c>
      <c r="F390" s="10">
        <f>[1]Sheet1!F24</f>
        <v>100.487774</v>
      </c>
      <c r="G390" s="1">
        <f>[1]Sheet1!G24</f>
        <v>2</v>
      </c>
      <c r="H390" s="11">
        <f>[1]Sheet1!J24</f>
        <v>1836</v>
      </c>
      <c r="I390" s="11">
        <f>[1]Sheet1!K24</f>
        <v>9</v>
      </c>
      <c r="J390" s="11" t="e">
        <f>'Long-form'!#REF!</f>
        <v>#REF!</v>
      </c>
      <c r="K390" s="11" t="e">
        <f>'Long-form'!#REF!</f>
        <v>#REF!</v>
      </c>
      <c r="L390" s="11">
        <f>[1]Sheet1!L24</f>
        <v>9</v>
      </c>
      <c r="M390" s="10" t="str">
        <f>[1]Sheet1!Q24</f>
        <v>n/a</v>
      </c>
      <c r="N390" s="10" t="str">
        <f>[1]Sheet1!R24</f>
        <v>n/a</v>
      </c>
      <c r="O390" s="10" t="str">
        <f>[1]Sheet1!AL24</f>
        <v>n/a</v>
      </c>
      <c r="P390" s="10">
        <f>[1]Sheet1!AN24</f>
        <v>0.51009802979427399</v>
      </c>
      <c r="Q390" s="10">
        <f>[1]Sheet1!AO24</f>
        <v>0.51009802979427399</v>
      </c>
      <c r="R390" s="1">
        <f>[1]Sheet1!BA24</f>
        <v>0</v>
      </c>
      <c r="S390" s="1">
        <f>[1]Sheet1!BB24</f>
        <v>1</v>
      </c>
      <c r="T390" s="1" t="str">
        <f>[1]Sheet1!BC24</f>
        <v>Coral</v>
      </c>
      <c r="U390" s="1" t="str">
        <f>[1]Sheet1!BD24</f>
        <v>discoid-shaped reef flat corals with flat dead upper surface and living polyps around the perimeter</v>
      </c>
      <c r="V390" s="1" t="str">
        <f>[1]Sheet1!BE24</f>
        <v>MLW to MLLW</v>
      </c>
      <c r="W390" s="10" t="e">
        <f>[1]Sheet1!BQ24</f>
        <v>#VALUE!</v>
      </c>
      <c r="X390" s="10">
        <f>[1]Sheet1!BR24</f>
        <v>0.51528504356608906</v>
      </c>
      <c r="Y390" s="10">
        <f>[1]Sheet1!BS24</f>
        <v>0.51528504356608906</v>
      </c>
      <c r="Z390" s="10" t="str">
        <f>[1]Sheet1!BT24</f>
        <v>n/a</v>
      </c>
      <c r="AA390" s="10" t="str">
        <f>[1]Sheet1!BU24</f>
        <v>n/a</v>
      </c>
      <c r="AB390" s="10" t="str">
        <f>[1]Sheet1!BV24</f>
        <v>n/a</v>
      </c>
      <c r="AC390" s="1" t="str">
        <f>[1]Sheet1!BW24</f>
        <v>n/a</v>
      </c>
      <c r="AD390" s="1">
        <f>[1]Sheet1!BX24</f>
        <v>0</v>
      </c>
      <c r="AE390" s="1" t="str">
        <f>[1]Sheet1!BY24</f>
        <v>n/a</v>
      </c>
      <c r="AF390" s="1" t="str">
        <f>[1]Sheet1!BZ24</f>
        <v>n/a</v>
      </c>
    </row>
    <row r="391" spans="1:32">
      <c r="A391" s="1" t="str">
        <f>[1]Sheet1!A25</f>
        <v>SLCC389</v>
      </c>
      <c r="B391" s="1" t="str">
        <f>[1]Sheet1!B25</f>
        <v>Zachariasen et al. 1999</v>
      </c>
      <c r="C391" s="1">
        <f>[1]Sheet1!C25</f>
        <v>8</v>
      </c>
      <c r="D391" s="1" t="str">
        <f>[1]Sheet1!D25</f>
        <v>South Pagai</v>
      </c>
      <c r="E391" s="10">
        <f>[1]Sheet1!E25</f>
        <v>-3.2564549999999999</v>
      </c>
      <c r="F391" s="10">
        <f>[1]Sheet1!F25</f>
        <v>100.44494400000001</v>
      </c>
      <c r="G391" s="1">
        <f>[1]Sheet1!G25</f>
        <v>2</v>
      </c>
      <c r="H391" s="11">
        <f>[1]Sheet1!J25</f>
        <v>1807</v>
      </c>
      <c r="I391" s="11">
        <f>[1]Sheet1!K25</f>
        <v>90</v>
      </c>
      <c r="J391" s="11" t="e">
        <f>'Long-form'!#REF!</f>
        <v>#REF!</v>
      </c>
      <c r="K391" s="11" t="e">
        <f>'Long-form'!#REF!</f>
        <v>#REF!</v>
      </c>
      <c r="L391" s="11">
        <f>[1]Sheet1!L25</f>
        <v>90</v>
      </c>
      <c r="M391" s="10" t="str">
        <f>[1]Sheet1!Q25</f>
        <v>n/a</v>
      </c>
      <c r="N391" s="10" t="str">
        <f>[1]Sheet1!R25</f>
        <v>n/a</v>
      </c>
      <c r="O391" s="10" t="str">
        <f>[1]Sheet1!AL25</f>
        <v>n/a</v>
      </c>
      <c r="P391" s="10">
        <f>[1]Sheet1!AN25</f>
        <v>0.51009802979427399</v>
      </c>
      <c r="Q391" s="10">
        <f>[1]Sheet1!AO25</f>
        <v>0.51009802979427399</v>
      </c>
      <c r="R391" s="1">
        <f>[1]Sheet1!BA25</f>
        <v>0</v>
      </c>
      <c r="S391" s="1">
        <f>[1]Sheet1!BB25</f>
        <v>1</v>
      </c>
      <c r="T391" s="1" t="str">
        <f>[1]Sheet1!BC25</f>
        <v>Coral</v>
      </c>
      <c r="U391" s="1" t="str">
        <f>[1]Sheet1!BD25</f>
        <v>discoid-shaped reef flat corals with flat dead upper surface and living polyps around the perimeter</v>
      </c>
      <c r="V391" s="1" t="str">
        <f>[1]Sheet1!BE25</f>
        <v>MLW to MLLW</v>
      </c>
      <c r="W391" s="10" t="e">
        <f>[1]Sheet1!BQ25</f>
        <v>#VALUE!</v>
      </c>
      <c r="X391" s="10">
        <f>[1]Sheet1!BR25</f>
        <v>0.51526843903847097</v>
      </c>
      <c r="Y391" s="10">
        <f>[1]Sheet1!BS25</f>
        <v>0.51526843903847097</v>
      </c>
      <c r="Z391" s="10" t="str">
        <f>[1]Sheet1!BT25</f>
        <v>n/a</v>
      </c>
      <c r="AA391" s="10" t="str">
        <f>[1]Sheet1!BU25</f>
        <v>n/a</v>
      </c>
      <c r="AB391" s="10" t="str">
        <f>[1]Sheet1!BV25</f>
        <v>n/a</v>
      </c>
      <c r="AC391" s="1" t="str">
        <f>[1]Sheet1!BW25</f>
        <v>n/a</v>
      </c>
      <c r="AD391" s="1">
        <f>[1]Sheet1!BX25</f>
        <v>0</v>
      </c>
      <c r="AE391" s="1" t="str">
        <f>[1]Sheet1!BY25</f>
        <v>n/a</v>
      </c>
      <c r="AF391" s="1" t="str">
        <f>[1]Sheet1!BZ25</f>
        <v>n/a</v>
      </c>
    </row>
    <row r="392" spans="1:32">
      <c r="A392" s="1" t="str">
        <f>[1]Sheet1!A26</f>
        <v>SLCC390</v>
      </c>
      <c r="B392" s="1" t="str">
        <f>[1]Sheet1!B26</f>
        <v>Zachariasen et al. 1999</v>
      </c>
      <c r="C392" s="1">
        <f>[1]Sheet1!C26</f>
        <v>8</v>
      </c>
      <c r="D392" s="1" t="str">
        <f>[1]Sheet1!D26</f>
        <v>South Pagai</v>
      </c>
      <c r="E392" s="10">
        <f>[1]Sheet1!E26</f>
        <v>-3.2564549999999999</v>
      </c>
      <c r="F392" s="10">
        <f>[1]Sheet1!F26</f>
        <v>100.44494400000001</v>
      </c>
      <c r="G392" s="1">
        <f>[1]Sheet1!G26</f>
        <v>2</v>
      </c>
      <c r="H392" s="11">
        <f>[1]Sheet1!J26</f>
        <v>1834</v>
      </c>
      <c r="I392" s="11">
        <f>[1]Sheet1!K26</f>
        <v>11</v>
      </c>
      <c r="J392" s="11" t="e">
        <f>'Long-form'!#REF!</f>
        <v>#REF!</v>
      </c>
      <c r="K392" s="11" t="e">
        <f>'Long-form'!#REF!</f>
        <v>#REF!</v>
      </c>
      <c r="L392" s="11">
        <f>[1]Sheet1!L26</f>
        <v>11</v>
      </c>
      <c r="M392" s="10" t="str">
        <f>[1]Sheet1!Q26</f>
        <v>n/a</v>
      </c>
      <c r="N392" s="10" t="str">
        <f>[1]Sheet1!R26</f>
        <v>n/a</v>
      </c>
      <c r="O392" s="10" t="str">
        <f>[1]Sheet1!AL26</f>
        <v>n/a</v>
      </c>
      <c r="P392" s="10">
        <f>[1]Sheet1!AN26</f>
        <v>0.51009802979427399</v>
      </c>
      <c r="Q392" s="10">
        <f>[1]Sheet1!AO26</f>
        <v>0.51009802979427399</v>
      </c>
      <c r="R392" s="1">
        <f>[1]Sheet1!BA26</f>
        <v>0</v>
      </c>
      <c r="S392" s="1">
        <f>[1]Sheet1!BB26</f>
        <v>1</v>
      </c>
      <c r="T392" s="1" t="str">
        <f>[1]Sheet1!BC26</f>
        <v>Coral</v>
      </c>
      <c r="U392" s="1" t="str">
        <f>[1]Sheet1!BD26</f>
        <v>discoid-shaped reef flat corals with flat dead upper surface and living polyps around the perimeter</v>
      </c>
      <c r="V392" s="1" t="str">
        <f>[1]Sheet1!BE26</f>
        <v>MLW to MLLW</v>
      </c>
      <c r="W392" s="10" t="e">
        <f>[1]Sheet1!BQ26</f>
        <v>#VALUE!</v>
      </c>
      <c r="X392" s="10">
        <f>[1]Sheet1!BR26</f>
        <v>0.51526843903847097</v>
      </c>
      <c r="Y392" s="10">
        <f>[1]Sheet1!BS26</f>
        <v>0.51526843903847097</v>
      </c>
      <c r="Z392" s="10" t="str">
        <f>[1]Sheet1!BT26</f>
        <v>n/a</v>
      </c>
      <c r="AA392" s="10" t="str">
        <f>[1]Sheet1!BU26</f>
        <v>n/a</v>
      </c>
      <c r="AB392" s="10" t="str">
        <f>[1]Sheet1!BV26</f>
        <v>n/a</v>
      </c>
      <c r="AC392" s="1" t="str">
        <f>[1]Sheet1!BW26</f>
        <v>n/a</v>
      </c>
      <c r="AD392" s="1">
        <f>[1]Sheet1!BX26</f>
        <v>0</v>
      </c>
      <c r="AE392" s="1" t="str">
        <f>[1]Sheet1!BY26</f>
        <v>n/a</v>
      </c>
      <c r="AF392" s="1" t="str">
        <f>[1]Sheet1!BZ26</f>
        <v>n/a</v>
      </c>
    </row>
    <row r="393" spans="1:32">
      <c r="A393" s="1" t="str">
        <f>[1]Sheet1!A27</f>
        <v>SLCC391</v>
      </c>
      <c r="B393" s="1" t="str">
        <f>[1]Sheet1!B27</f>
        <v>Zachariasen et al. 1999</v>
      </c>
      <c r="C393" s="1">
        <f>[1]Sheet1!C27</f>
        <v>8</v>
      </c>
      <c r="D393" s="1" t="str">
        <f>[1]Sheet1!D27</f>
        <v>South Pagai</v>
      </c>
      <c r="E393" s="10">
        <f>[1]Sheet1!E27</f>
        <v>-3.1841189999999999</v>
      </c>
      <c r="F393" s="10">
        <f>[1]Sheet1!F27</f>
        <v>100.354525</v>
      </c>
      <c r="G393" s="1">
        <f>[1]Sheet1!G27</f>
        <v>2</v>
      </c>
      <c r="H393" s="11">
        <f>[1]Sheet1!J27</f>
        <v>1835</v>
      </c>
      <c r="I393" s="11">
        <f>[1]Sheet1!K27</f>
        <v>47</v>
      </c>
      <c r="J393" s="11" t="e">
        <f>'Long-form'!#REF!</f>
        <v>#REF!</v>
      </c>
      <c r="K393" s="11" t="e">
        <f>'Long-form'!#REF!</f>
        <v>#REF!</v>
      </c>
      <c r="L393" s="11">
        <f>[1]Sheet1!L27</f>
        <v>47</v>
      </c>
      <c r="M393" s="10" t="str">
        <f>[1]Sheet1!Q27</f>
        <v>n/a</v>
      </c>
      <c r="N393" s="10" t="str">
        <f>[1]Sheet1!R27</f>
        <v>n/a</v>
      </c>
      <c r="O393" s="10" t="str">
        <f>[1]Sheet1!AL27</f>
        <v>n/a</v>
      </c>
      <c r="P393" s="10">
        <f>[1]Sheet1!AN27</f>
        <v>0.51009802979427399</v>
      </c>
      <c r="Q393" s="10">
        <f>[1]Sheet1!AO27</f>
        <v>0.51009802979427399</v>
      </c>
      <c r="R393" s="1">
        <f>[1]Sheet1!BA27</f>
        <v>0</v>
      </c>
      <c r="S393" s="1">
        <f>[1]Sheet1!BB27</f>
        <v>1</v>
      </c>
      <c r="T393" s="1" t="str">
        <f>[1]Sheet1!BC27</f>
        <v>Coral</v>
      </c>
      <c r="U393" s="1" t="str">
        <f>[1]Sheet1!BD27</f>
        <v>discoid-shaped reef flat corals with flat dead upper surface and living polyps around the perimeter</v>
      </c>
      <c r="V393" s="1" t="str">
        <f>[1]Sheet1!BE27</f>
        <v>MLW to MLLW</v>
      </c>
      <c r="W393" s="10" t="e">
        <f>[1]Sheet1!BQ27</f>
        <v>#VALUE!</v>
      </c>
      <c r="X393" s="10">
        <f>[1]Sheet1!BR27</f>
        <v>0.51526196443734196</v>
      </c>
      <c r="Y393" s="10">
        <f>[1]Sheet1!BS27</f>
        <v>0.51526196443734196</v>
      </c>
      <c r="Z393" s="10" t="str">
        <f>[1]Sheet1!BT27</f>
        <v>n/a</v>
      </c>
      <c r="AA393" s="10" t="str">
        <f>[1]Sheet1!BU27</f>
        <v>n/a</v>
      </c>
      <c r="AB393" s="10" t="str">
        <f>[1]Sheet1!BV27</f>
        <v>n/a</v>
      </c>
      <c r="AC393" s="1" t="str">
        <f>[1]Sheet1!BW27</f>
        <v>n/a</v>
      </c>
      <c r="AD393" s="1">
        <f>[1]Sheet1!BX27</f>
        <v>0</v>
      </c>
      <c r="AE393" s="1" t="str">
        <f>[1]Sheet1!BY27</f>
        <v>n/a</v>
      </c>
      <c r="AF393" s="1" t="str">
        <f>[1]Sheet1!BZ27</f>
        <v>n/a</v>
      </c>
    </row>
    <row r="394" spans="1:32">
      <c r="A394" s="1" t="str">
        <f>[1]Sheet1!A28</f>
        <v>SLCC392</v>
      </c>
      <c r="B394" s="1" t="str">
        <f>[1]Sheet1!B28</f>
        <v>Zachariasen et al. 1999</v>
      </c>
      <c r="C394" s="1">
        <f>[1]Sheet1!C28</f>
        <v>8</v>
      </c>
      <c r="D394" s="1" t="str">
        <f>[1]Sheet1!D28</f>
        <v>South Pagai</v>
      </c>
      <c r="E394" s="10">
        <f>[1]Sheet1!E28</f>
        <v>-3.187926</v>
      </c>
      <c r="F394" s="10">
        <f>[1]Sheet1!F28</f>
        <v>100.344055</v>
      </c>
      <c r="G394" s="1">
        <f>[1]Sheet1!G28</f>
        <v>2</v>
      </c>
      <c r="H394" s="11">
        <f>[1]Sheet1!J28</f>
        <v>1838</v>
      </c>
      <c r="I394" s="11">
        <f>[1]Sheet1!K28</f>
        <v>12</v>
      </c>
      <c r="J394" s="11" t="e">
        <f>'Long-form'!#REF!</f>
        <v>#REF!</v>
      </c>
      <c r="K394" s="11" t="e">
        <f>'Long-form'!#REF!</f>
        <v>#REF!</v>
      </c>
      <c r="L394" s="11">
        <f>[1]Sheet1!L28</f>
        <v>12</v>
      </c>
      <c r="M394" s="10" t="str">
        <f>[1]Sheet1!Q28</f>
        <v>n/a</v>
      </c>
      <c r="N394" s="10" t="str">
        <f>[1]Sheet1!R28</f>
        <v>n/a</v>
      </c>
      <c r="O394" s="10" t="str">
        <f>[1]Sheet1!AL28</f>
        <v>n/a</v>
      </c>
      <c r="P394" s="10">
        <f>[1]Sheet1!AN28</f>
        <v>0.51009802979427399</v>
      </c>
      <c r="Q394" s="10">
        <f>[1]Sheet1!AO28</f>
        <v>0.51009802979427399</v>
      </c>
      <c r="R394" s="1">
        <f>[1]Sheet1!BA28</f>
        <v>0</v>
      </c>
      <c r="S394" s="1">
        <f>[1]Sheet1!BB28</f>
        <v>1</v>
      </c>
      <c r="T394" s="1" t="str">
        <f>[1]Sheet1!BC28</f>
        <v>Coral</v>
      </c>
      <c r="U394" s="1" t="str">
        <f>[1]Sheet1!BD28</f>
        <v>discoid-shaped reef flat corals with flat dead upper surface and living polyps around the perimeter</v>
      </c>
      <c r="V394" s="1" t="str">
        <f>[1]Sheet1!BE28</f>
        <v>MLW to MLLW</v>
      </c>
      <c r="W394" s="10" t="e">
        <f>[1]Sheet1!BQ28</f>
        <v>#VALUE!</v>
      </c>
      <c r="X394" s="10">
        <f>[1]Sheet1!BR28</f>
        <v>0.51526018254525063</v>
      </c>
      <c r="Y394" s="10">
        <f>[1]Sheet1!BS28</f>
        <v>0.51526018254525063</v>
      </c>
      <c r="Z394" s="10" t="str">
        <f>[1]Sheet1!BT28</f>
        <v>n/a</v>
      </c>
      <c r="AA394" s="10" t="str">
        <f>[1]Sheet1!BU28</f>
        <v>n/a</v>
      </c>
      <c r="AB394" s="10" t="str">
        <f>[1]Sheet1!BV28</f>
        <v>n/a</v>
      </c>
      <c r="AC394" s="1" t="str">
        <f>[1]Sheet1!BW28</f>
        <v>n/a</v>
      </c>
      <c r="AD394" s="1">
        <f>[1]Sheet1!BX28</f>
        <v>0</v>
      </c>
      <c r="AE394" s="1" t="str">
        <f>[1]Sheet1!BY28</f>
        <v>n/a</v>
      </c>
      <c r="AF394" s="1" t="str">
        <f>[1]Sheet1!BZ28</f>
        <v>n/a</v>
      </c>
    </row>
    <row r="395" spans="1:32">
      <c r="A395" s="1" t="str">
        <f>[1]Sheet1!A29</f>
        <v>SLCC393</v>
      </c>
      <c r="B395" s="1" t="str">
        <f>[1]Sheet1!B29</f>
        <v>Zachariasen et al. 1999</v>
      </c>
      <c r="C395" s="1">
        <f>[1]Sheet1!C29</f>
        <v>8</v>
      </c>
      <c r="D395" s="1" t="str">
        <f>[1]Sheet1!D29</f>
        <v>South Pagai</v>
      </c>
      <c r="E395" s="10">
        <f>[1]Sheet1!E29</f>
        <v>-3.187926</v>
      </c>
      <c r="F395" s="10">
        <f>[1]Sheet1!F29</f>
        <v>100.344055</v>
      </c>
      <c r="G395" s="1">
        <f>[1]Sheet1!G29</f>
        <v>2</v>
      </c>
      <c r="H395" s="11">
        <f>[1]Sheet1!J29</f>
        <v>1834</v>
      </c>
      <c r="I395" s="11">
        <f>[1]Sheet1!K29</f>
        <v>7</v>
      </c>
      <c r="J395" s="11" t="e">
        <f>'Long-form'!#REF!</f>
        <v>#REF!</v>
      </c>
      <c r="K395" s="11" t="e">
        <f>'Long-form'!#REF!</f>
        <v>#REF!</v>
      </c>
      <c r="L395" s="11">
        <f>[1]Sheet1!L29</f>
        <v>7</v>
      </c>
      <c r="M395" s="10" t="str">
        <f>[1]Sheet1!Q29</f>
        <v>n/a</v>
      </c>
      <c r="N395" s="10" t="str">
        <f>[1]Sheet1!R29</f>
        <v>n/a</v>
      </c>
      <c r="O395" s="10" t="str">
        <f>[1]Sheet1!AL29</f>
        <v>n/a</v>
      </c>
      <c r="P395" s="10">
        <f>[1]Sheet1!AN29</f>
        <v>0.51009802979427399</v>
      </c>
      <c r="Q395" s="10">
        <f>[1]Sheet1!AO29</f>
        <v>0.51009802979427399</v>
      </c>
      <c r="R395" s="1">
        <f>[1]Sheet1!BA29</f>
        <v>0</v>
      </c>
      <c r="S395" s="1">
        <f>[1]Sheet1!BB29</f>
        <v>1</v>
      </c>
      <c r="T395" s="1" t="str">
        <f>[1]Sheet1!BC29</f>
        <v>Coral</v>
      </c>
      <c r="U395" s="1" t="str">
        <f>[1]Sheet1!BD29</f>
        <v>discoid-shaped reef flat corals with flat dead upper surface and living polyps around the perimeter</v>
      </c>
      <c r="V395" s="1" t="str">
        <f>[1]Sheet1!BE29</f>
        <v>MLW to MLLW</v>
      </c>
      <c r="W395" s="10" t="e">
        <f>[1]Sheet1!BQ29</f>
        <v>#VALUE!</v>
      </c>
      <c r="X395" s="10">
        <f>[1]Sheet1!BR29</f>
        <v>0.51526018254525063</v>
      </c>
      <c r="Y395" s="10">
        <f>[1]Sheet1!BS29</f>
        <v>0.51526018254525063</v>
      </c>
      <c r="Z395" s="10" t="str">
        <f>[1]Sheet1!BT29</f>
        <v>n/a</v>
      </c>
      <c r="AA395" s="10" t="str">
        <f>[1]Sheet1!BU29</f>
        <v>n/a</v>
      </c>
      <c r="AB395" s="10" t="str">
        <f>[1]Sheet1!BV29</f>
        <v>n/a</v>
      </c>
      <c r="AC395" s="1" t="str">
        <f>[1]Sheet1!BW29</f>
        <v>n/a</v>
      </c>
      <c r="AD395" s="1">
        <f>[1]Sheet1!BX29</f>
        <v>0</v>
      </c>
      <c r="AE395" s="1" t="str">
        <f>[1]Sheet1!BY29</f>
        <v>n/a</v>
      </c>
      <c r="AF395" s="1" t="str">
        <f>[1]Sheet1!BZ29</f>
        <v>n/a</v>
      </c>
    </row>
    <row r="396" spans="1:32">
      <c r="A396" s="1" t="str">
        <f>[1]Sheet1!A30</f>
        <v>SLCC394</v>
      </c>
      <c r="B396" s="1" t="str">
        <f>[1]Sheet1!B30</f>
        <v>Zachariasen et al. 1999</v>
      </c>
      <c r="C396" s="1">
        <f>[1]Sheet1!C30</f>
        <v>8</v>
      </c>
      <c r="D396" s="1" t="str">
        <f>[1]Sheet1!D30</f>
        <v>South Pagai</v>
      </c>
      <c r="E396" s="10">
        <f>[1]Sheet1!E30</f>
        <v>-3.187926</v>
      </c>
      <c r="F396" s="10">
        <f>[1]Sheet1!F30</f>
        <v>100.344055</v>
      </c>
      <c r="G396" s="1">
        <f>[1]Sheet1!G30</f>
        <v>2</v>
      </c>
      <c r="H396" s="11">
        <f>[1]Sheet1!J30</f>
        <v>1839</v>
      </c>
      <c r="I396" s="11">
        <f>[1]Sheet1!K30</f>
        <v>6</v>
      </c>
      <c r="J396" s="11" t="e">
        <f>'Long-form'!#REF!</f>
        <v>#REF!</v>
      </c>
      <c r="K396" s="11" t="e">
        <f>'Long-form'!#REF!</f>
        <v>#REF!</v>
      </c>
      <c r="L396" s="11">
        <f>[1]Sheet1!L30</f>
        <v>6</v>
      </c>
      <c r="M396" s="10" t="str">
        <f>[1]Sheet1!Q30</f>
        <v>n/a</v>
      </c>
      <c r="N396" s="10" t="str">
        <f>[1]Sheet1!R30</f>
        <v>n/a</v>
      </c>
      <c r="O396" s="10" t="str">
        <f>[1]Sheet1!AL30</f>
        <v>n/a</v>
      </c>
      <c r="P396" s="10">
        <f>[1]Sheet1!AN30</f>
        <v>0.51009802979427399</v>
      </c>
      <c r="Q396" s="10">
        <f>[1]Sheet1!AO30</f>
        <v>0.51009802979427399</v>
      </c>
      <c r="R396" s="1">
        <f>[1]Sheet1!BA30</f>
        <v>0</v>
      </c>
      <c r="S396" s="1">
        <f>[1]Sheet1!BB30</f>
        <v>1</v>
      </c>
      <c r="T396" s="1" t="str">
        <f>[1]Sheet1!BC30</f>
        <v>Coral</v>
      </c>
      <c r="U396" s="1" t="str">
        <f>[1]Sheet1!BD30</f>
        <v>discoid-shaped reef flat corals with flat dead upper surface and living polyps around the perimeter</v>
      </c>
      <c r="V396" s="1" t="str">
        <f>[1]Sheet1!BE30</f>
        <v>MLW to MLLW</v>
      </c>
      <c r="W396" s="10" t="e">
        <f>[1]Sheet1!BQ30</f>
        <v>#VALUE!</v>
      </c>
      <c r="X396" s="10">
        <f>[1]Sheet1!BR30</f>
        <v>0.51526018254525063</v>
      </c>
      <c r="Y396" s="10">
        <f>[1]Sheet1!BS30</f>
        <v>0.51526018254525063</v>
      </c>
      <c r="Z396" s="10" t="str">
        <f>[1]Sheet1!BT30</f>
        <v>n/a</v>
      </c>
      <c r="AA396" s="10" t="str">
        <f>[1]Sheet1!BU30</f>
        <v>n/a</v>
      </c>
      <c r="AB396" s="10" t="str">
        <f>[1]Sheet1!BV30</f>
        <v>n/a</v>
      </c>
      <c r="AC396" s="1" t="str">
        <f>[1]Sheet1!BW30</f>
        <v>n/a</v>
      </c>
      <c r="AD396" s="1">
        <f>[1]Sheet1!BX30</f>
        <v>0</v>
      </c>
      <c r="AE396" s="1" t="str">
        <f>[1]Sheet1!BY30</f>
        <v>n/a</v>
      </c>
      <c r="AF396" s="1" t="str">
        <f>[1]Sheet1!BZ30</f>
        <v>n/a</v>
      </c>
    </row>
    <row r="397" spans="1:32">
      <c r="A397" s="1" t="str">
        <f>[1]Sheet1!A31</f>
        <v>SLCC395</v>
      </c>
      <c r="B397" s="1" t="str">
        <f>[1]Sheet1!B31</f>
        <v>Zachariasen et al. 1999</v>
      </c>
      <c r="C397" s="1">
        <f>[1]Sheet1!C31</f>
        <v>8</v>
      </c>
      <c r="D397" s="1" t="str">
        <f>[1]Sheet1!D31</f>
        <v>South Pagai</v>
      </c>
      <c r="E397" s="10">
        <f>[1]Sheet1!E31</f>
        <v>-3.178884</v>
      </c>
      <c r="F397" s="10">
        <f>[1]Sheet1!F31</f>
        <v>100.327399</v>
      </c>
      <c r="G397" s="1">
        <f>[1]Sheet1!G31</f>
        <v>2</v>
      </c>
      <c r="H397" s="11">
        <f>[1]Sheet1!J31</f>
        <v>1830</v>
      </c>
      <c r="I397" s="11">
        <f>[1]Sheet1!K31</f>
        <v>18</v>
      </c>
      <c r="J397" s="11" t="e">
        <f>'Long-form'!#REF!</f>
        <v>#REF!</v>
      </c>
      <c r="K397" s="11" t="e">
        <f>'Long-form'!#REF!</f>
        <v>#REF!</v>
      </c>
      <c r="L397" s="11">
        <f>[1]Sheet1!L31</f>
        <v>18</v>
      </c>
      <c r="M397" s="10" t="str">
        <f>[1]Sheet1!Q31</f>
        <v>n/a</v>
      </c>
      <c r="N397" s="10" t="str">
        <f>[1]Sheet1!R31</f>
        <v>n/a</v>
      </c>
      <c r="O397" s="10" t="str">
        <f>[1]Sheet1!AL31</f>
        <v>n/a</v>
      </c>
      <c r="P397" s="10">
        <f>[1]Sheet1!AN31</f>
        <v>0.51009802979427399</v>
      </c>
      <c r="Q397" s="10">
        <f>[1]Sheet1!AO31</f>
        <v>0.51009802979427399</v>
      </c>
      <c r="R397" s="1">
        <f>[1]Sheet1!BA31</f>
        <v>0</v>
      </c>
      <c r="S397" s="1">
        <f>[1]Sheet1!BB31</f>
        <v>1</v>
      </c>
      <c r="T397" s="1" t="str">
        <f>[1]Sheet1!BC31</f>
        <v>Coral</v>
      </c>
      <c r="U397" s="1" t="str">
        <f>[1]Sheet1!BD31</f>
        <v>discoid-shaped reef flat corals with flat dead upper surface and living polyps around the perimeter</v>
      </c>
      <c r="V397" s="1" t="str">
        <f>[1]Sheet1!BE31</f>
        <v>MLW to MLLW</v>
      </c>
      <c r="W397" s="10" t="e">
        <f>[1]Sheet1!BQ31</f>
        <v>#VALUE!</v>
      </c>
      <c r="X397" s="10">
        <f>[1]Sheet1!BR31</f>
        <v>0.51525808021845632</v>
      </c>
      <c r="Y397" s="10">
        <f>[1]Sheet1!BS31</f>
        <v>0.51525808021845632</v>
      </c>
      <c r="Z397" s="10" t="str">
        <f>[1]Sheet1!BT31</f>
        <v>n/a</v>
      </c>
      <c r="AA397" s="10" t="str">
        <f>[1]Sheet1!BU31</f>
        <v>n/a</v>
      </c>
      <c r="AB397" s="10" t="str">
        <f>[1]Sheet1!BV31</f>
        <v>n/a</v>
      </c>
      <c r="AC397" s="1" t="str">
        <f>[1]Sheet1!BW31</f>
        <v>n/a</v>
      </c>
      <c r="AD397" s="1">
        <f>[1]Sheet1!BX31</f>
        <v>0</v>
      </c>
      <c r="AE397" s="1" t="str">
        <f>[1]Sheet1!BY31</f>
        <v>n/a</v>
      </c>
      <c r="AF397" s="1" t="str">
        <f>[1]Sheet1!BZ31</f>
        <v>n/a</v>
      </c>
    </row>
    <row r="398" spans="1:32">
      <c r="A398" s="1" t="str">
        <f>[1]Sheet1!A32</f>
        <v>SLCC396</v>
      </c>
      <c r="B398" s="1" t="str">
        <f>[1]Sheet1!B32</f>
        <v>Zachariasen et al. 1999</v>
      </c>
      <c r="C398" s="1">
        <f>[1]Sheet1!C32</f>
        <v>8</v>
      </c>
      <c r="D398" s="1" t="str">
        <f>[1]Sheet1!D32</f>
        <v>South Pagai</v>
      </c>
      <c r="E398" s="10">
        <f>[1]Sheet1!E32</f>
        <v>-3.0985770000000001</v>
      </c>
      <c r="F398" s="10">
        <f>[1]Sheet1!F32</f>
        <v>100.30955299999999</v>
      </c>
      <c r="G398" s="1">
        <f>[1]Sheet1!G32</f>
        <v>2</v>
      </c>
      <c r="H398" s="11">
        <f>[1]Sheet1!J32</f>
        <v>1824</v>
      </c>
      <c r="I398" s="11">
        <f>[1]Sheet1!K32</f>
        <v>9</v>
      </c>
      <c r="J398" s="11" t="e">
        <f>'Long-form'!#REF!</f>
        <v>#REF!</v>
      </c>
      <c r="K398" s="11" t="e">
        <f>'Long-form'!#REF!</f>
        <v>#REF!</v>
      </c>
      <c r="L398" s="11">
        <f>[1]Sheet1!L32</f>
        <v>9</v>
      </c>
      <c r="M398" s="10" t="str">
        <f>[1]Sheet1!Q32</f>
        <v>n/a</v>
      </c>
      <c r="N398" s="10" t="str">
        <f>[1]Sheet1!R32</f>
        <v>n/a</v>
      </c>
      <c r="O398" s="10" t="str">
        <f>[1]Sheet1!AL32</f>
        <v>n/a</v>
      </c>
      <c r="P398" s="10">
        <f>[1]Sheet1!AN32</f>
        <v>0.51009802979427399</v>
      </c>
      <c r="Q398" s="10">
        <f>[1]Sheet1!AO32</f>
        <v>0.51009802979427399</v>
      </c>
      <c r="R398" s="1">
        <f>[1]Sheet1!BA32</f>
        <v>0</v>
      </c>
      <c r="S398" s="1">
        <f>[1]Sheet1!BB32</f>
        <v>1</v>
      </c>
      <c r="T398" s="1" t="str">
        <f>[1]Sheet1!BC32</f>
        <v>Coral</v>
      </c>
      <c r="U398" s="1" t="str">
        <f>[1]Sheet1!BD32</f>
        <v>discoid-shaped reef flat corals with flat dead upper surface and living polyps around the perimeter</v>
      </c>
      <c r="V398" s="1" t="str">
        <f>[1]Sheet1!BE32</f>
        <v>MLW to MLLW</v>
      </c>
      <c r="W398" s="10" t="e">
        <f>[1]Sheet1!BQ32</f>
        <v>#VALUE!</v>
      </c>
      <c r="X398" s="10">
        <f>[1]Sheet1!BR32</f>
        <v>0.51524545086657292</v>
      </c>
      <c r="Y398" s="10">
        <f>[1]Sheet1!BS32</f>
        <v>0.51524545086657292</v>
      </c>
      <c r="Z398" s="10" t="str">
        <f>[1]Sheet1!BT32</f>
        <v>n/a</v>
      </c>
      <c r="AA398" s="10" t="str">
        <f>[1]Sheet1!BU32</f>
        <v>n/a</v>
      </c>
      <c r="AB398" s="10" t="str">
        <f>[1]Sheet1!BV32</f>
        <v>n/a</v>
      </c>
      <c r="AC398" s="1" t="str">
        <f>[1]Sheet1!BW32</f>
        <v>n/a</v>
      </c>
      <c r="AD398" s="1">
        <f>[1]Sheet1!BX32</f>
        <v>0</v>
      </c>
      <c r="AE398" s="1" t="str">
        <f>[1]Sheet1!BY32</f>
        <v>n/a</v>
      </c>
      <c r="AF398" s="1" t="str">
        <f>[1]Sheet1!BZ32</f>
        <v>n/a</v>
      </c>
    </row>
    <row r="399" spans="1:32">
      <c r="A399" s="1" t="str">
        <f>[1]Sheet1!A34</f>
        <v>SLCC398</v>
      </c>
      <c r="B399" s="1" t="str">
        <f>[1]Sheet1!B34</f>
        <v>Zachariasen et al. 1999</v>
      </c>
      <c r="C399" s="1">
        <f>[1]Sheet1!C34</f>
        <v>8</v>
      </c>
      <c r="D399" s="1" t="str">
        <f>[1]Sheet1!D34</f>
        <v>South Pagai</v>
      </c>
      <c r="E399" s="10">
        <f>[1]Sheet1!E34</f>
        <v>-3.178884</v>
      </c>
      <c r="F399" s="10">
        <f>[1]Sheet1!F34</f>
        <v>100.327399</v>
      </c>
      <c r="G399" s="1">
        <f>[1]Sheet1!G34</f>
        <v>2</v>
      </c>
      <c r="H399" s="11">
        <f>[1]Sheet1!J34</f>
        <v>1836</v>
      </c>
      <c r="I399" s="11">
        <f>[1]Sheet1!K34</f>
        <v>14</v>
      </c>
      <c r="J399" s="11" t="e">
        <f>'Long-form'!#REF!</f>
        <v>#REF!</v>
      </c>
      <c r="K399" s="11" t="e">
        <f>'Long-form'!#REF!</f>
        <v>#REF!</v>
      </c>
      <c r="L399" s="11">
        <f>[1]Sheet1!L34</f>
        <v>14</v>
      </c>
      <c r="M399" s="10" t="str">
        <f>[1]Sheet1!Q34</f>
        <v>n/a</v>
      </c>
      <c r="N399" s="10" t="str">
        <f>[1]Sheet1!R34</f>
        <v>n/a</v>
      </c>
      <c r="O399" s="10" t="str">
        <f>[1]Sheet1!AL34</f>
        <v>n/a</v>
      </c>
      <c r="P399" s="10">
        <f>[1]Sheet1!AN34</f>
        <v>0.51009802979427399</v>
      </c>
      <c r="Q399" s="10">
        <f>[1]Sheet1!AO34</f>
        <v>0.51009802979427399</v>
      </c>
      <c r="R399" s="1">
        <f>[1]Sheet1!BA34</f>
        <v>0</v>
      </c>
      <c r="S399" s="1">
        <f>[1]Sheet1!BB34</f>
        <v>1</v>
      </c>
      <c r="T399" s="1" t="str">
        <f>[1]Sheet1!BC34</f>
        <v>Coral</v>
      </c>
      <c r="U399" s="1" t="str">
        <f>[1]Sheet1!BD34</f>
        <v>discoid-shaped reef flat corals with flat dead upper surface and living polyps around the perimeter</v>
      </c>
      <c r="V399" s="1" t="str">
        <f>[1]Sheet1!BE34</f>
        <v>MLW to MLLW</v>
      </c>
      <c r="W399" s="10" t="e">
        <f>[1]Sheet1!BQ34</f>
        <v>#VALUE!</v>
      </c>
      <c r="X399" s="10">
        <f>[1]Sheet1!BR34</f>
        <v>0.51525808021845632</v>
      </c>
      <c r="Y399" s="10">
        <f>[1]Sheet1!BS34</f>
        <v>0.51525808021845632</v>
      </c>
      <c r="Z399" s="10" t="str">
        <f>[1]Sheet1!BT34</f>
        <v>n/a</v>
      </c>
      <c r="AA399" s="10" t="str">
        <f>[1]Sheet1!BU34</f>
        <v>n/a</v>
      </c>
      <c r="AB399" s="10" t="str">
        <f>[1]Sheet1!BV34</f>
        <v>n/a</v>
      </c>
      <c r="AC399" s="1" t="str">
        <f>[1]Sheet1!BW34</f>
        <v>n/a</v>
      </c>
      <c r="AD399" s="1">
        <f>[1]Sheet1!BX34</f>
        <v>0</v>
      </c>
      <c r="AE399" s="1" t="str">
        <f>[1]Sheet1!BY34</f>
        <v>n/a</v>
      </c>
      <c r="AF399" s="1" t="str">
        <f>[1]Sheet1!BZ34</f>
        <v>n/a</v>
      </c>
    </row>
    <row r="400" spans="1:32">
      <c r="A400" s="1" t="str">
        <f>[1]Sheet1!A35</f>
        <v>SLCC399</v>
      </c>
      <c r="B400" s="1" t="str">
        <f>[1]Sheet1!B35</f>
        <v>Zachariasen et al. 1999</v>
      </c>
      <c r="C400" s="1">
        <f>[1]Sheet1!C35</f>
        <v>8</v>
      </c>
      <c r="D400" s="1" t="str">
        <f>[1]Sheet1!D35</f>
        <v>South Pagai</v>
      </c>
      <c r="E400" s="10">
        <f>[1]Sheet1!E35</f>
        <v>-3.2117209999999998</v>
      </c>
      <c r="F400" s="10">
        <f>[1]Sheet1!F35</f>
        <v>100.52298999999999</v>
      </c>
      <c r="G400" s="1">
        <f>[1]Sheet1!G35</f>
        <v>2</v>
      </c>
      <c r="H400" s="11">
        <f>[1]Sheet1!J35</f>
        <v>1839</v>
      </c>
      <c r="I400" s="11">
        <f>[1]Sheet1!K35</f>
        <v>16</v>
      </c>
      <c r="J400" s="11" t="e">
        <f>'Long-form'!#REF!</f>
        <v>#REF!</v>
      </c>
      <c r="K400" s="11" t="e">
        <f>'Long-form'!#REF!</f>
        <v>#REF!</v>
      </c>
      <c r="L400" s="11">
        <f>[1]Sheet1!L35</f>
        <v>16</v>
      </c>
      <c r="M400" s="10" t="str">
        <f>[1]Sheet1!Q35</f>
        <v>n/a</v>
      </c>
      <c r="N400" s="10" t="str">
        <f>[1]Sheet1!R35</f>
        <v>n/a</v>
      </c>
      <c r="O400" s="10" t="str">
        <f>[1]Sheet1!AL35</f>
        <v>n/a</v>
      </c>
      <c r="P400" s="10">
        <f>[1]Sheet1!AN35</f>
        <v>0.51009802979427399</v>
      </c>
      <c r="Q400" s="10">
        <f>[1]Sheet1!AO35</f>
        <v>0.51009802979427399</v>
      </c>
      <c r="R400" s="1">
        <f>[1]Sheet1!BA35</f>
        <v>0</v>
      </c>
      <c r="S400" s="1">
        <f>[1]Sheet1!BB35</f>
        <v>1</v>
      </c>
      <c r="T400" s="1" t="str">
        <f>[1]Sheet1!BC35</f>
        <v>Coral</v>
      </c>
      <c r="U400" s="1" t="str">
        <f>[1]Sheet1!BD35</f>
        <v>discoid-shaped reef flat corals with flat dead upper surface and living polyps around the perimeter</v>
      </c>
      <c r="V400" s="1" t="str">
        <f>[1]Sheet1!BE35</f>
        <v>MLW to MLLW</v>
      </c>
      <c r="W400" s="10" t="e">
        <f>[1]Sheet1!BQ35</f>
        <v>#VALUE!</v>
      </c>
      <c r="X400" s="10">
        <f>[1]Sheet1!BR35</f>
        <v>0.5152797100479104</v>
      </c>
      <c r="Y400" s="10">
        <f>[1]Sheet1!BS35</f>
        <v>0.5152797100479104</v>
      </c>
      <c r="Z400" s="10" t="str">
        <f>[1]Sheet1!BT35</f>
        <v>n/a</v>
      </c>
      <c r="AA400" s="10" t="str">
        <f>[1]Sheet1!BU35</f>
        <v>n/a</v>
      </c>
      <c r="AB400" s="10" t="str">
        <f>[1]Sheet1!BV35</f>
        <v>n/a</v>
      </c>
      <c r="AC400" s="1" t="str">
        <f>[1]Sheet1!BW35</f>
        <v>n/a</v>
      </c>
      <c r="AD400" s="1">
        <f>[1]Sheet1!BX35</f>
        <v>0</v>
      </c>
      <c r="AE400" s="1" t="str">
        <f>[1]Sheet1!BY35</f>
        <v>n/a</v>
      </c>
      <c r="AF400" s="1" t="str">
        <f>[1]Sheet1!BZ35</f>
        <v>n/a</v>
      </c>
    </row>
    <row r="401" spans="1:32">
      <c r="A401" s="1" t="str">
        <f>[1]Sheet1!A36</f>
        <v>SLCC400</v>
      </c>
      <c r="B401" s="1" t="str">
        <f>[1]Sheet1!B36</f>
        <v>Zachariasen et al. 1999</v>
      </c>
      <c r="C401" s="1">
        <f>[1]Sheet1!C36</f>
        <v>8</v>
      </c>
      <c r="D401" s="1" t="str">
        <f>[1]Sheet1!D36</f>
        <v>South Pagai</v>
      </c>
      <c r="E401" s="10">
        <f>[1]Sheet1!E36</f>
        <v>-3.1869740000000002</v>
      </c>
      <c r="F401" s="10">
        <f>[1]Sheet1!F36</f>
        <v>100.485871</v>
      </c>
      <c r="G401" s="1">
        <f>[1]Sheet1!G36</f>
        <v>2</v>
      </c>
      <c r="H401" s="11">
        <f>[1]Sheet1!J36</f>
        <v>1842</v>
      </c>
      <c r="I401" s="11">
        <f>[1]Sheet1!K36</f>
        <v>11</v>
      </c>
      <c r="J401" s="11" t="e">
        <f>'Long-form'!#REF!</f>
        <v>#REF!</v>
      </c>
      <c r="K401" s="11" t="e">
        <f>'Long-form'!#REF!</f>
        <v>#REF!</v>
      </c>
      <c r="L401" s="11">
        <f>[1]Sheet1!L36</f>
        <v>11</v>
      </c>
      <c r="M401" s="10" t="str">
        <f>[1]Sheet1!Q36</f>
        <v>n/a</v>
      </c>
      <c r="N401" s="10" t="str">
        <f>[1]Sheet1!R36</f>
        <v>n/a</v>
      </c>
      <c r="O401" s="10" t="str">
        <f>[1]Sheet1!AL36</f>
        <v>n/a</v>
      </c>
      <c r="P401" s="10">
        <f>[1]Sheet1!AN36</f>
        <v>0.51009802979427399</v>
      </c>
      <c r="Q401" s="10">
        <f>[1]Sheet1!AO36</f>
        <v>0.51009802979427399</v>
      </c>
      <c r="R401" s="1">
        <f>[1]Sheet1!BA36</f>
        <v>0</v>
      </c>
      <c r="S401" s="1">
        <f>[1]Sheet1!BB36</f>
        <v>1</v>
      </c>
      <c r="T401" s="1" t="str">
        <f>[1]Sheet1!BC36</f>
        <v>Coral</v>
      </c>
      <c r="U401" s="1" t="str">
        <f>[1]Sheet1!BD36</f>
        <v>discoid-shaped reef flat corals with flat dead upper surface and living polyps around the perimeter</v>
      </c>
      <c r="V401" s="1" t="str">
        <f>[1]Sheet1!BE36</f>
        <v>MLW to MLLW</v>
      </c>
      <c r="W401" s="10" t="e">
        <f>[1]Sheet1!BQ36</f>
        <v>#VALUE!</v>
      </c>
      <c r="X401" s="10">
        <f>[1]Sheet1!BR36</f>
        <v>0.51528194559667073</v>
      </c>
      <c r="Y401" s="10">
        <f>[1]Sheet1!BS36</f>
        <v>0.51528194559667073</v>
      </c>
      <c r="Z401" s="10" t="str">
        <f>[1]Sheet1!BT36</f>
        <v>n/a</v>
      </c>
      <c r="AA401" s="10" t="str">
        <f>[1]Sheet1!BU36</f>
        <v>n/a</v>
      </c>
      <c r="AB401" s="10" t="str">
        <f>[1]Sheet1!BV36</f>
        <v>n/a</v>
      </c>
      <c r="AC401" s="1" t="str">
        <f>[1]Sheet1!BW36</f>
        <v>n/a</v>
      </c>
      <c r="AD401" s="1">
        <f>[1]Sheet1!BX36</f>
        <v>0</v>
      </c>
      <c r="AE401" s="1" t="str">
        <f>[1]Sheet1!BY36</f>
        <v>n/a</v>
      </c>
      <c r="AF401" s="1" t="str">
        <f>[1]Sheet1!BZ36</f>
        <v>n/a</v>
      </c>
    </row>
    <row r="402" spans="1:32">
      <c r="A402" s="1" t="str">
        <f>[1]Sheet1!A37</f>
        <v>SLCC401</v>
      </c>
      <c r="B402" s="1" t="str">
        <f>[1]Sheet1!B37</f>
        <v>Zachariasen et al. 1999</v>
      </c>
      <c r="C402" s="1">
        <f>[1]Sheet1!C37</f>
        <v>8</v>
      </c>
      <c r="D402" s="1" t="str">
        <f>[1]Sheet1!D37</f>
        <v>South Pagai</v>
      </c>
      <c r="E402" s="10">
        <f>[1]Sheet1!E37</f>
        <v>-3.1869740000000002</v>
      </c>
      <c r="F402" s="10">
        <f>[1]Sheet1!F37</f>
        <v>100.485871</v>
      </c>
      <c r="G402" s="1">
        <f>[1]Sheet1!G37</f>
        <v>2</v>
      </c>
      <c r="H402" s="11">
        <f>[1]Sheet1!J37</f>
        <v>1835</v>
      </c>
      <c r="I402" s="11">
        <f>[1]Sheet1!K37</f>
        <v>6</v>
      </c>
      <c r="J402" s="11" t="e">
        <f>'Long-form'!#REF!</f>
        <v>#REF!</v>
      </c>
      <c r="K402" s="11" t="e">
        <f>'Long-form'!#REF!</f>
        <v>#REF!</v>
      </c>
      <c r="L402" s="11">
        <f>[1]Sheet1!L37</f>
        <v>6</v>
      </c>
      <c r="M402" s="10" t="str">
        <f>[1]Sheet1!Q37</f>
        <v>n/a</v>
      </c>
      <c r="N402" s="10" t="str">
        <f>[1]Sheet1!R37</f>
        <v>n/a</v>
      </c>
      <c r="O402" s="10" t="str">
        <f>[1]Sheet1!AL37</f>
        <v>n/a</v>
      </c>
      <c r="P402" s="10">
        <f>[1]Sheet1!AN37</f>
        <v>0.51009802979427399</v>
      </c>
      <c r="Q402" s="10">
        <f>[1]Sheet1!AO37</f>
        <v>0.51009802979427399</v>
      </c>
      <c r="R402" s="1">
        <f>[1]Sheet1!BA37</f>
        <v>0</v>
      </c>
      <c r="S402" s="1">
        <f>[1]Sheet1!BB37</f>
        <v>1</v>
      </c>
      <c r="T402" s="1" t="str">
        <f>[1]Sheet1!BC37</f>
        <v>Coral</v>
      </c>
      <c r="U402" s="1" t="str">
        <f>[1]Sheet1!BD37</f>
        <v>discoid-shaped reef flat corals with flat dead upper surface and living polyps around the perimeter</v>
      </c>
      <c r="V402" s="1" t="str">
        <f>[1]Sheet1!BE37</f>
        <v>MLW to MLLW</v>
      </c>
      <c r="W402" s="10" t="e">
        <f>[1]Sheet1!BQ37</f>
        <v>#VALUE!</v>
      </c>
      <c r="X402" s="10">
        <f>[1]Sheet1!BR37</f>
        <v>0.51528194559667073</v>
      </c>
      <c r="Y402" s="10">
        <f>[1]Sheet1!BS37</f>
        <v>0.51528194559667073</v>
      </c>
      <c r="Z402" s="10" t="str">
        <f>[1]Sheet1!BT37</f>
        <v>n/a</v>
      </c>
      <c r="AA402" s="10" t="str">
        <f>[1]Sheet1!BU37</f>
        <v>n/a</v>
      </c>
      <c r="AB402" s="10" t="str">
        <f>[1]Sheet1!BV37</f>
        <v>n/a</v>
      </c>
      <c r="AC402" s="1" t="str">
        <f>[1]Sheet1!BW37</f>
        <v>n/a</v>
      </c>
      <c r="AD402" s="1">
        <f>[1]Sheet1!BX37</f>
        <v>0</v>
      </c>
      <c r="AE402" s="1" t="str">
        <f>[1]Sheet1!BY37</f>
        <v>n/a</v>
      </c>
      <c r="AF402" s="1" t="str">
        <f>[1]Sheet1!BZ37</f>
        <v>n/a</v>
      </c>
    </row>
    <row r="403" spans="1:32">
      <c r="A403" s="1" t="str">
        <f>[1]Sheet1!A38</f>
        <v>SLCC402</v>
      </c>
      <c r="B403" s="1" t="str">
        <f>[1]Sheet1!B38</f>
        <v>Zachariasen et al. 1999</v>
      </c>
      <c r="C403" s="1">
        <f>[1]Sheet1!C38</f>
        <v>8</v>
      </c>
      <c r="D403" s="1" t="str">
        <f>[1]Sheet1!D38</f>
        <v>South Pagai</v>
      </c>
      <c r="E403" s="10">
        <f>[1]Sheet1!E38</f>
        <v>-3.1317710000000001</v>
      </c>
      <c r="F403" s="10">
        <f>[1]Sheet1!F38</f>
        <v>100.503955</v>
      </c>
      <c r="G403" s="1">
        <f>[1]Sheet1!G38</f>
        <v>2</v>
      </c>
      <c r="H403" s="11">
        <f>[1]Sheet1!J38</f>
        <v>1831</v>
      </c>
      <c r="I403" s="11">
        <f>[1]Sheet1!K38</f>
        <v>3</v>
      </c>
      <c r="J403" s="11" t="e">
        <f>'Long-form'!#REF!</f>
        <v>#REF!</v>
      </c>
      <c r="K403" s="11" t="e">
        <f>'Long-form'!#REF!</f>
        <v>#REF!</v>
      </c>
      <c r="L403" s="11">
        <f>[1]Sheet1!L38</f>
        <v>3</v>
      </c>
      <c r="M403" s="10" t="str">
        <f>[1]Sheet1!Q38</f>
        <v>n/a</v>
      </c>
      <c r="N403" s="10" t="str">
        <f>[1]Sheet1!R38</f>
        <v>n/a</v>
      </c>
      <c r="O403" s="10" t="str">
        <f>[1]Sheet1!AL38</f>
        <v>n/a</v>
      </c>
      <c r="P403" s="10">
        <f>[1]Sheet1!AN38</f>
        <v>0.51009802979427399</v>
      </c>
      <c r="Q403" s="10">
        <f>[1]Sheet1!AO38</f>
        <v>0.51009802979427399</v>
      </c>
      <c r="R403" s="1">
        <f>[1]Sheet1!BA38</f>
        <v>0</v>
      </c>
      <c r="S403" s="1">
        <f>[1]Sheet1!BB38</f>
        <v>1</v>
      </c>
      <c r="T403" s="1" t="str">
        <f>[1]Sheet1!BC38</f>
        <v>Coral</v>
      </c>
      <c r="U403" s="1" t="str">
        <f>[1]Sheet1!BD38</f>
        <v>discoid-shaped reef flat corals with flat dead upper surface and living polyps around the perimeter</v>
      </c>
      <c r="V403" s="1" t="str">
        <f>[1]Sheet1!BE38</f>
        <v>MLW to MLLW</v>
      </c>
      <c r="W403" s="10" t="e">
        <f>[1]Sheet1!BQ38</f>
        <v>#VALUE!</v>
      </c>
      <c r="X403" s="10">
        <f>[1]Sheet1!BR38</f>
        <v>0.51528786393360471</v>
      </c>
      <c r="Y403" s="10">
        <f>[1]Sheet1!BS38</f>
        <v>0.51528786393360471</v>
      </c>
      <c r="Z403" s="10" t="str">
        <f>[1]Sheet1!BT38</f>
        <v>n/a</v>
      </c>
      <c r="AA403" s="10" t="str">
        <f>[1]Sheet1!BU38</f>
        <v>n/a</v>
      </c>
      <c r="AB403" s="10" t="str">
        <f>[1]Sheet1!BV38</f>
        <v>n/a</v>
      </c>
      <c r="AC403" s="1" t="str">
        <f>[1]Sheet1!BW38</f>
        <v>n/a</v>
      </c>
      <c r="AD403" s="1">
        <f>[1]Sheet1!BX38</f>
        <v>0</v>
      </c>
      <c r="AE403" s="1" t="str">
        <f>[1]Sheet1!BY38</f>
        <v>n/a</v>
      </c>
      <c r="AF403" s="1" t="str">
        <f>[1]Sheet1!BZ38</f>
        <v>1834+-6 on the map but 1835+-6 in the table</v>
      </c>
    </row>
    <row r="404" spans="1:32">
      <c r="A404" s="1" t="str">
        <f>[1]Sheet1!A39</f>
        <v>SLCC403</v>
      </c>
      <c r="B404" s="1" t="str">
        <f>[1]Sheet1!B39</f>
        <v>Zachariasen et al. 1999</v>
      </c>
      <c r="C404" s="1">
        <f>[1]Sheet1!C39</f>
        <v>8</v>
      </c>
      <c r="D404" s="1" t="str">
        <f>[1]Sheet1!D39</f>
        <v>South Pagai</v>
      </c>
      <c r="E404" s="10">
        <f>[1]Sheet1!E39</f>
        <v>-3.1317710000000001</v>
      </c>
      <c r="F404" s="10">
        <f>[1]Sheet1!F39</f>
        <v>100.503955</v>
      </c>
      <c r="G404" s="1">
        <f>[1]Sheet1!G39</f>
        <v>2</v>
      </c>
      <c r="H404" s="11">
        <f>[1]Sheet1!J39</f>
        <v>1817</v>
      </c>
      <c r="I404" s="11">
        <f>[1]Sheet1!K39</f>
        <v>16</v>
      </c>
      <c r="J404" s="11" t="e">
        <f>'Long-form'!#REF!</f>
        <v>#REF!</v>
      </c>
      <c r="K404" s="11" t="e">
        <f>'Long-form'!#REF!</f>
        <v>#REF!</v>
      </c>
      <c r="L404" s="11">
        <f>[1]Sheet1!L39</f>
        <v>16</v>
      </c>
      <c r="M404" s="10" t="str">
        <f>[1]Sheet1!Q39</f>
        <v>n/a</v>
      </c>
      <c r="N404" s="10" t="str">
        <f>[1]Sheet1!R39</f>
        <v>n/a</v>
      </c>
      <c r="O404" s="10" t="str">
        <f>[1]Sheet1!AL39</f>
        <v>n/a</v>
      </c>
      <c r="P404" s="10">
        <f>[1]Sheet1!AN39</f>
        <v>0.51009802979427399</v>
      </c>
      <c r="Q404" s="10">
        <f>[1]Sheet1!AO39</f>
        <v>0.51009802979427399</v>
      </c>
      <c r="R404" s="1">
        <f>[1]Sheet1!BA39</f>
        <v>0</v>
      </c>
      <c r="S404" s="1">
        <f>[1]Sheet1!BB39</f>
        <v>1</v>
      </c>
      <c r="T404" s="1" t="str">
        <f>[1]Sheet1!BC39</f>
        <v>Coral</v>
      </c>
      <c r="U404" s="1" t="str">
        <f>[1]Sheet1!BD39</f>
        <v>discoid-shaped reef flat corals with flat dead upper surface and living polyps around the perimeter</v>
      </c>
      <c r="V404" s="1" t="str">
        <f>[1]Sheet1!BE39</f>
        <v>MLW to MLLW</v>
      </c>
      <c r="W404" s="10" t="e">
        <f>[1]Sheet1!BQ39</f>
        <v>#VALUE!</v>
      </c>
      <c r="X404" s="10">
        <f>[1]Sheet1!BR39</f>
        <v>0.51528786393360471</v>
      </c>
      <c r="Y404" s="10">
        <f>[1]Sheet1!BS39</f>
        <v>0.51528786393360471</v>
      </c>
      <c r="Z404" s="10" t="str">
        <f>[1]Sheet1!BT39</f>
        <v>n/a</v>
      </c>
      <c r="AA404" s="10" t="str">
        <f>[1]Sheet1!BU39</f>
        <v>n/a</v>
      </c>
      <c r="AB404" s="10" t="str">
        <f>[1]Sheet1!BV39</f>
        <v>n/a</v>
      </c>
      <c r="AC404" s="1" t="str">
        <f>[1]Sheet1!BW39</f>
        <v>n/a</v>
      </c>
      <c r="AD404" s="1">
        <f>[1]Sheet1!BX39</f>
        <v>0</v>
      </c>
      <c r="AE404" s="1" t="str">
        <f>[1]Sheet1!BY39</f>
        <v>n/a</v>
      </c>
      <c r="AF404" s="1" t="str">
        <f>[1]Sheet1!BZ39</f>
        <v>n/a</v>
      </c>
    </row>
    <row r="405" spans="1:32">
      <c r="A405" s="1" t="str">
        <f>[1]Sheet1!A40</f>
        <v>SLCC404</v>
      </c>
      <c r="B405" s="1" t="str">
        <f>[1]Sheet1!B40</f>
        <v>Zachariasen et al. 2000</v>
      </c>
      <c r="C405" s="1">
        <f>[1]Sheet1!C40</f>
        <v>9</v>
      </c>
      <c r="D405" s="1" t="str">
        <f>[1]Sheet1!D40</f>
        <v>South Pagai</v>
      </c>
      <c r="E405" s="10">
        <f>[1]Sheet1!E40</f>
        <v>-3.1317710000000001</v>
      </c>
      <c r="F405" s="10">
        <f>[1]Sheet1!F40</f>
        <v>100.503955</v>
      </c>
      <c r="G405" s="1">
        <f>[1]Sheet1!G40</f>
        <v>2</v>
      </c>
      <c r="H405" s="11">
        <f>[1]Sheet1!J40</f>
        <v>1827</v>
      </c>
      <c r="I405" s="11">
        <f>[1]Sheet1!K40</f>
        <v>10</v>
      </c>
      <c r="J405" s="11" t="e">
        <f>'Long-form'!#REF!</f>
        <v>#REF!</v>
      </c>
      <c r="K405" s="11" t="e">
        <f>'Long-form'!#REF!</f>
        <v>#REF!</v>
      </c>
      <c r="L405" s="11">
        <f>[1]Sheet1!L40</f>
        <v>10</v>
      </c>
      <c r="M405" s="10" t="str">
        <f>[1]Sheet1!Q40</f>
        <v>n/a</v>
      </c>
      <c r="N405" s="10" t="str">
        <f>[1]Sheet1!R40</f>
        <v>n/a</v>
      </c>
      <c r="O405" s="10" t="str">
        <f>[1]Sheet1!AL40</f>
        <v>n/a</v>
      </c>
      <c r="P405" s="10">
        <f>[1]Sheet1!AN40</f>
        <v>0.51009802979427399</v>
      </c>
      <c r="Q405" s="10">
        <f>[1]Sheet1!AO40</f>
        <v>0.51009802979427399</v>
      </c>
      <c r="R405" s="1">
        <f>[1]Sheet1!BA40</f>
        <v>0</v>
      </c>
      <c r="S405" s="1">
        <f>[1]Sheet1!BB40</f>
        <v>1</v>
      </c>
      <c r="T405" s="1" t="str">
        <f>[1]Sheet1!BC40</f>
        <v>Coral</v>
      </c>
      <c r="U405" s="1" t="str">
        <f>[1]Sheet1!BD40</f>
        <v>discoid-shaped reef flat corals with flat dead upper surface and living polyps around the perimeter</v>
      </c>
      <c r="V405" s="1" t="str">
        <f>[1]Sheet1!BE40</f>
        <v>MLW to MLLW</v>
      </c>
      <c r="W405" s="10" t="e">
        <f>[1]Sheet1!BQ40</f>
        <v>#VALUE!</v>
      </c>
      <c r="X405" s="10">
        <f>[1]Sheet1!BR40</f>
        <v>0.51528786393360471</v>
      </c>
      <c r="Y405" s="10">
        <f>[1]Sheet1!BS40</f>
        <v>0.51528786393360471</v>
      </c>
      <c r="Z405" s="10" t="str">
        <f>[1]Sheet1!BT40</f>
        <v>n/a</v>
      </c>
      <c r="AA405" s="10" t="str">
        <f>[1]Sheet1!BU40</f>
        <v>n/a</v>
      </c>
      <c r="AB405" s="10" t="str">
        <f>[1]Sheet1!BV40</f>
        <v>n/a</v>
      </c>
      <c r="AC405" s="1" t="str">
        <f>[1]Sheet1!BW40</f>
        <v>n/a</v>
      </c>
      <c r="AD405" s="1">
        <f>[1]Sheet1!BX40</f>
        <v>0</v>
      </c>
      <c r="AE405" s="1" t="str">
        <f>[1]Sheet1!BY40</f>
        <v>n/a</v>
      </c>
      <c r="AF405" s="1" t="str">
        <f>[1]Sheet1!BZ40</f>
        <v>Age 1818+-15 in the map but  1817 +-16 in the table</v>
      </c>
    </row>
    <row r="406" spans="1:32">
      <c r="A406" s="1" t="str">
        <f>[1]Sheet1!A41</f>
        <v>SLCC405</v>
      </c>
      <c r="B406" s="1" t="str">
        <f>[1]Sheet1!B41</f>
        <v>Zachariasen et al. 1999</v>
      </c>
      <c r="C406" s="1">
        <f>[1]Sheet1!C41</f>
        <v>8</v>
      </c>
      <c r="D406" s="1" t="str">
        <f>[1]Sheet1!D41</f>
        <v>South Pagai</v>
      </c>
      <c r="E406" s="10">
        <f>[1]Sheet1!E41</f>
        <v>-3.27549</v>
      </c>
      <c r="F406" s="10">
        <f>[1]Sheet1!F41</f>
        <v>100.457317</v>
      </c>
      <c r="G406" s="1">
        <f>[1]Sheet1!G41</f>
        <v>2</v>
      </c>
      <c r="H406" s="11">
        <f>[1]Sheet1!J41</f>
        <v>1866</v>
      </c>
      <c r="I406" s="11">
        <f>[1]Sheet1!K41</f>
        <v>33</v>
      </c>
      <c r="J406" s="11" t="e">
        <f>'Long-form'!#REF!</f>
        <v>#REF!</v>
      </c>
      <c r="K406" s="11" t="e">
        <f>'Long-form'!#REF!</f>
        <v>#REF!</v>
      </c>
      <c r="L406" s="11">
        <f>[1]Sheet1!L41</f>
        <v>33</v>
      </c>
      <c r="M406" s="10" t="str">
        <f>[1]Sheet1!Q41</f>
        <v>n/a</v>
      </c>
      <c r="N406" s="10" t="str">
        <f>[1]Sheet1!R41</f>
        <v>n/a</v>
      </c>
      <c r="O406" s="10" t="str">
        <f>[1]Sheet1!AL41</f>
        <v>n/a</v>
      </c>
      <c r="P406" s="10">
        <f>[1]Sheet1!AN41</f>
        <v>0.51009802979427399</v>
      </c>
      <c r="Q406" s="10">
        <f>[1]Sheet1!AO41</f>
        <v>0.51009802979427399</v>
      </c>
      <c r="R406" s="1">
        <f>[1]Sheet1!BA41</f>
        <v>0</v>
      </c>
      <c r="S406" s="1">
        <f>[1]Sheet1!BB41</f>
        <v>1</v>
      </c>
      <c r="T406" s="1" t="str">
        <f>[1]Sheet1!BC41</f>
        <v>Coral</v>
      </c>
      <c r="U406" s="1" t="str">
        <f>[1]Sheet1!BD41</f>
        <v>discoid-shaped reef flat corals with flat dead upper surface and living polyps around the perimeter</v>
      </c>
      <c r="V406" s="1" t="str">
        <f>[1]Sheet1!BE41</f>
        <v>MLW to MLLW</v>
      </c>
      <c r="W406" s="10" t="e">
        <f>[1]Sheet1!BQ41</f>
        <v>#VALUE!</v>
      </c>
      <c r="X406" s="10">
        <f>[1]Sheet1!BR41</f>
        <v>0.51526762715665364</v>
      </c>
      <c r="Y406" s="10">
        <f>[1]Sheet1!BS41</f>
        <v>0.51526762715665364</v>
      </c>
      <c r="Z406" s="10" t="str">
        <f>[1]Sheet1!BT41</f>
        <v>n/a</v>
      </c>
      <c r="AA406" s="10" t="str">
        <f>[1]Sheet1!BU41</f>
        <v>n/a</v>
      </c>
      <c r="AB406" s="10" t="str">
        <f>[1]Sheet1!BV41</f>
        <v>n/a</v>
      </c>
      <c r="AC406" s="1" t="str">
        <f>[1]Sheet1!BW41</f>
        <v>n/a</v>
      </c>
      <c r="AD406" s="1">
        <f>[1]Sheet1!BX41</f>
        <v>0</v>
      </c>
      <c r="AE406" s="1" t="str">
        <f>[1]Sheet1!BY41</f>
        <v>n/a</v>
      </c>
      <c r="AF406" s="1" t="str">
        <f>[1]Sheet1!BZ41</f>
        <v>n/a</v>
      </c>
    </row>
    <row r="407" spans="1:32">
      <c r="A407" s="1" t="str">
        <f>[1]Sheet1!A42</f>
        <v>SLCC406</v>
      </c>
      <c r="B407" s="1" t="str">
        <f>[1]Sheet1!B42</f>
        <v>Zachariasen et al. 1999</v>
      </c>
      <c r="C407" s="1">
        <f>[1]Sheet1!C42</f>
        <v>8</v>
      </c>
      <c r="D407" s="1" t="str">
        <f>[1]Sheet1!D42</f>
        <v>South Pagai</v>
      </c>
      <c r="E407" s="10">
        <f>[1]Sheet1!E42</f>
        <v>-3.27549</v>
      </c>
      <c r="F407" s="10">
        <f>[1]Sheet1!F42</f>
        <v>100.457317</v>
      </c>
      <c r="G407" s="1">
        <f>[1]Sheet1!G42</f>
        <v>2</v>
      </c>
      <c r="H407" s="11">
        <f>[1]Sheet1!J42</f>
        <v>1800</v>
      </c>
      <c r="I407" s="11">
        <f>[1]Sheet1!K42</f>
        <v>197</v>
      </c>
      <c r="J407" s="11" t="e">
        <f>'Long-form'!#REF!</f>
        <v>#REF!</v>
      </c>
      <c r="K407" s="11" t="e">
        <f>'Long-form'!#REF!</f>
        <v>#REF!</v>
      </c>
      <c r="L407" s="11">
        <f>[1]Sheet1!L42</f>
        <v>197</v>
      </c>
      <c r="M407" s="10" t="str">
        <f>[1]Sheet1!Q42</f>
        <v>n/a</v>
      </c>
      <c r="N407" s="10" t="str">
        <f>[1]Sheet1!R42</f>
        <v>n/a</v>
      </c>
      <c r="O407" s="10" t="str">
        <f>[1]Sheet1!AL42</f>
        <v>n/a</v>
      </c>
      <c r="P407" s="10">
        <f>[1]Sheet1!AN42</f>
        <v>0.51009802979427399</v>
      </c>
      <c r="Q407" s="10">
        <f>[1]Sheet1!AO42</f>
        <v>0.51009802979427399</v>
      </c>
      <c r="R407" s="1">
        <f>[1]Sheet1!BA42</f>
        <v>0</v>
      </c>
      <c r="S407" s="1">
        <f>[1]Sheet1!BB42</f>
        <v>1</v>
      </c>
      <c r="T407" s="1" t="str">
        <f>[1]Sheet1!BC42</f>
        <v>Coral</v>
      </c>
      <c r="U407" s="1" t="str">
        <f>[1]Sheet1!BD42</f>
        <v>discoid-shaped reef flat corals with flat dead upper surface and living polyps around the perimeter</v>
      </c>
      <c r="V407" s="1" t="str">
        <f>[1]Sheet1!BE42</f>
        <v>MLW to MLLW</v>
      </c>
      <c r="W407" s="10" t="e">
        <f>[1]Sheet1!BQ42</f>
        <v>#VALUE!</v>
      </c>
      <c r="X407" s="10">
        <f>[1]Sheet1!BR42</f>
        <v>0.51526762715665364</v>
      </c>
      <c r="Y407" s="10">
        <f>[1]Sheet1!BS42</f>
        <v>0.51526762715665364</v>
      </c>
      <c r="Z407" s="10" t="str">
        <f>[1]Sheet1!BT42</f>
        <v>n/a</v>
      </c>
      <c r="AA407" s="10" t="str">
        <f>[1]Sheet1!BU42</f>
        <v>n/a</v>
      </c>
      <c r="AB407" s="10" t="str">
        <f>[1]Sheet1!BV42</f>
        <v>n/a</v>
      </c>
      <c r="AC407" s="1" t="str">
        <f>[1]Sheet1!BW42</f>
        <v>n/a</v>
      </c>
      <c r="AD407" s="1">
        <f>[1]Sheet1!BX42</f>
        <v>0</v>
      </c>
      <c r="AE407" s="1" t="str">
        <f>[1]Sheet1!BY42</f>
        <v>n/a</v>
      </c>
      <c r="AF407" s="1" t="str">
        <f>[1]Sheet1!BZ42</f>
        <v>n/a</v>
      </c>
    </row>
    <row r="408" spans="1:32">
      <c r="A408" s="1" t="str">
        <f>[1]Sheet1!A43</f>
        <v>SLCC407</v>
      </c>
      <c r="B408" s="1" t="str">
        <f>[1]Sheet1!B43</f>
        <v>Zachariasen et al. 1999</v>
      </c>
      <c r="C408" s="1">
        <f>[1]Sheet1!C43</f>
        <v>8</v>
      </c>
      <c r="D408" s="1" t="str">
        <f>[1]Sheet1!D43</f>
        <v>South Pagai</v>
      </c>
      <c r="E408" s="10">
        <f>[1]Sheet1!E43</f>
        <v>-3.27549</v>
      </c>
      <c r="F408" s="10">
        <f>[1]Sheet1!F43</f>
        <v>100.457317</v>
      </c>
      <c r="G408" s="1">
        <f>[1]Sheet1!G43</f>
        <v>2</v>
      </c>
      <c r="H408" s="11">
        <f>[1]Sheet1!J43</f>
        <v>1803</v>
      </c>
      <c r="I408" s="11">
        <f>[1]Sheet1!K43</f>
        <v>165</v>
      </c>
      <c r="J408" s="11" t="e">
        <f>'Long-form'!#REF!</f>
        <v>#REF!</v>
      </c>
      <c r="K408" s="11" t="e">
        <f>'Long-form'!#REF!</f>
        <v>#REF!</v>
      </c>
      <c r="L408" s="11">
        <f>[1]Sheet1!L43</f>
        <v>165</v>
      </c>
      <c r="M408" s="10" t="str">
        <f>[1]Sheet1!Q43</f>
        <v>n/a</v>
      </c>
      <c r="N408" s="10" t="str">
        <f>[1]Sheet1!R43</f>
        <v>n/a</v>
      </c>
      <c r="O408" s="10" t="str">
        <f>[1]Sheet1!AL43</f>
        <v>n/a</v>
      </c>
      <c r="P408" s="10">
        <f>[1]Sheet1!AN43</f>
        <v>0.51009802979427399</v>
      </c>
      <c r="Q408" s="10">
        <f>[1]Sheet1!AO43</f>
        <v>0.51009802979427399</v>
      </c>
      <c r="R408" s="1">
        <f>[1]Sheet1!BA43</f>
        <v>0</v>
      </c>
      <c r="S408" s="1">
        <f>[1]Sheet1!BB43</f>
        <v>1</v>
      </c>
      <c r="T408" s="1" t="str">
        <f>[1]Sheet1!BC43</f>
        <v>Coral</v>
      </c>
      <c r="U408" s="1" t="str">
        <f>[1]Sheet1!BD43</f>
        <v>discoid-shaped reef flat corals with flat dead upper surface and living polyps around the perimeter</v>
      </c>
      <c r="V408" s="1" t="str">
        <f>[1]Sheet1!BE43</f>
        <v>MLW to MLLW</v>
      </c>
      <c r="W408" s="10" t="e">
        <f>[1]Sheet1!BQ43</f>
        <v>#VALUE!</v>
      </c>
      <c r="X408" s="10">
        <f>[1]Sheet1!BR43</f>
        <v>0.51526762715665364</v>
      </c>
      <c r="Y408" s="10">
        <f>[1]Sheet1!BS43</f>
        <v>0.51526762715665364</v>
      </c>
      <c r="Z408" s="10" t="str">
        <f>[1]Sheet1!BT43</f>
        <v>n/a</v>
      </c>
      <c r="AA408" s="10" t="str">
        <f>[1]Sheet1!BU43</f>
        <v>n/a</v>
      </c>
      <c r="AB408" s="10" t="str">
        <f>[1]Sheet1!BV43</f>
        <v>n/a</v>
      </c>
      <c r="AC408" s="1" t="str">
        <f>[1]Sheet1!BW43</f>
        <v>n/a</v>
      </c>
      <c r="AD408" s="1">
        <f>[1]Sheet1!BX43</f>
        <v>0</v>
      </c>
      <c r="AE408" s="1" t="str">
        <f>[1]Sheet1!BY43</f>
        <v>n/a</v>
      </c>
      <c r="AF408" s="1" t="str">
        <f>[1]Sheet1!BZ43</f>
        <v>n/a</v>
      </c>
    </row>
    <row r="409" spans="1:32">
      <c r="A409" s="1" t="str">
        <f>[1]Sheet1!A44</f>
        <v>SLCC408</v>
      </c>
      <c r="B409" s="1" t="str">
        <f>[1]Sheet1!B44</f>
        <v>Zachariasen et al. 1999</v>
      </c>
      <c r="C409" s="1">
        <f>[1]Sheet1!C44</f>
        <v>8</v>
      </c>
      <c r="D409" s="1" t="str">
        <f>[1]Sheet1!D44</f>
        <v>South Pagai</v>
      </c>
      <c r="E409" s="10">
        <f>[1]Sheet1!E44</f>
        <v>-3.27549</v>
      </c>
      <c r="F409" s="10">
        <f>[1]Sheet1!F44</f>
        <v>100.457317</v>
      </c>
      <c r="G409" s="1">
        <f>[1]Sheet1!G44</f>
        <v>2</v>
      </c>
      <c r="H409" s="11">
        <f>[1]Sheet1!J44</f>
        <v>1819</v>
      </c>
      <c r="I409" s="11">
        <f>[1]Sheet1!K44</f>
        <v>63</v>
      </c>
      <c r="J409" s="11" t="e">
        <f>'Long-form'!#REF!</f>
        <v>#REF!</v>
      </c>
      <c r="K409" s="11" t="e">
        <f>'Long-form'!#REF!</f>
        <v>#REF!</v>
      </c>
      <c r="L409" s="11">
        <f>[1]Sheet1!L44</f>
        <v>63</v>
      </c>
      <c r="M409" s="10" t="str">
        <f>[1]Sheet1!Q44</f>
        <v>n/a</v>
      </c>
      <c r="N409" s="10" t="str">
        <f>[1]Sheet1!R44</f>
        <v>n/a</v>
      </c>
      <c r="O409" s="10" t="str">
        <f>[1]Sheet1!AL44</f>
        <v>n/a</v>
      </c>
      <c r="P409" s="10">
        <f>[1]Sheet1!AN44</f>
        <v>0.51009802979427399</v>
      </c>
      <c r="Q409" s="10">
        <f>[1]Sheet1!AO44</f>
        <v>0.51009802979427399</v>
      </c>
      <c r="R409" s="1">
        <f>[1]Sheet1!BA44</f>
        <v>0</v>
      </c>
      <c r="S409" s="1">
        <f>[1]Sheet1!BB44</f>
        <v>1</v>
      </c>
      <c r="T409" s="1" t="str">
        <f>[1]Sheet1!BC44</f>
        <v>Coral</v>
      </c>
      <c r="U409" s="1" t="str">
        <f>[1]Sheet1!BD44</f>
        <v>discoid-shaped reef flat corals with flat dead upper surface and living polyps around the perimeter</v>
      </c>
      <c r="V409" s="1" t="str">
        <f>[1]Sheet1!BE44</f>
        <v>MLW to MLLW</v>
      </c>
      <c r="W409" s="10" t="e">
        <f>[1]Sheet1!BQ44</f>
        <v>#VALUE!</v>
      </c>
      <c r="X409" s="10">
        <f>[1]Sheet1!BR44</f>
        <v>0.51526762715665364</v>
      </c>
      <c r="Y409" s="10">
        <f>[1]Sheet1!BS44</f>
        <v>0.51526762715665364</v>
      </c>
      <c r="Z409" s="10" t="str">
        <f>[1]Sheet1!BT44</f>
        <v>n/a</v>
      </c>
      <c r="AA409" s="10" t="str">
        <f>[1]Sheet1!BU44</f>
        <v>n/a</v>
      </c>
      <c r="AB409" s="10" t="str">
        <f>[1]Sheet1!BV44</f>
        <v>n/a</v>
      </c>
      <c r="AC409" s="1" t="str">
        <f>[1]Sheet1!BW44</f>
        <v>n/a</v>
      </c>
      <c r="AD409" s="1">
        <f>[1]Sheet1!BX44</f>
        <v>0</v>
      </c>
      <c r="AE409" s="1" t="str">
        <f>[1]Sheet1!BY44</f>
        <v>n/a</v>
      </c>
      <c r="AF409" s="1" t="str">
        <f>[1]Sheet1!BZ44</f>
        <v>n/a</v>
      </c>
    </row>
    <row r="410" spans="1:32">
      <c r="A410" s="1" t="str">
        <f>[1]Sheet1!A45</f>
        <v>SLCC409</v>
      </c>
      <c r="B410" s="1" t="str">
        <f>[1]Sheet1!B45</f>
        <v>Zachariasen et al. 1999</v>
      </c>
      <c r="C410" s="1">
        <f>[1]Sheet1!C45</f>
        <v>8</v>
      </c>
      <c r="D410" s="1" t="str">
        <f>[1]Sheet1!D45</f>
        <v>South Pagai</v>
      </c>
      <c r="E410" s="10">
        <f>[1]Sheet1!E45</f>
        <v>-3.0147010000000001</v>
      </c>
      <c r="F410" s="10">
        <f>[1]Sheet1!F45</f>
        <v>100.466835</v>
      </c>
      <c r="G410" s="1">
        <f>[1]Sheet1!G45</f>
        <v>2</v>
      </c>
      <c r="H410" s="11">
        <f>[1]Sheet1!J45</f>
        <v>1831</v>
      </c>
      <c r="I410" s="11">
        <f>[1]Sheet1!K45</f>
        <v>55</v>
      </c>
      <c r="J410" s="11" t="e">
        <f>'Long-form'!#REF!</f>
        <v>#REF!</v>
      </c>
      <c r="K410" s="11" t="e">
        <f>'Long-form'!#REF!</f>
        <v>#REF!</v>
      </c>
      <c r="L410" s="11">
        <f>[1]Sheet1!L45</f>
        <v>55</v>
      </c>
      <c r="M410" s="10" t="str">
        <f>[1]Sheet1!Q45</f>
        <v>n/a</v>
      </c>
      <c r="N410" s="10" t="str">
        <f>[1]Sheet1!R45</f>
        <v>n/a</v>
      </c>
      <c r="O410" s="10" t="str">
        <f>[1]Sheet1!AL45</f>
        <v>n/a</v>
      </c>
      <c r="P410" s="10">
        <f>[1]Sheet1!AN45</f>
        <v>0.51009802979427399</v>
      </c>
      <c r="Q410" s="10">
        <f>[1]Sheet1!AO45</f>
        <v>0.51009802979427399</v>
      </c>
      <c r="R410" s="1">
        <f>[1]Sheet1!BA45</f>
        <v>0</v>
      </c>
      <c r="S410" s="1">
        <f>[1]Sheet1!BB45</f>
        <v>1</v>
      </c>
      <c r="T410" s="1" t="str">
        <f>[1]Sheet1!BC45</f>
        <v>Coral</v>
      </c>
      <c r="U410" s="1" t="str">
        <f>[1]Sheet1!BD45</f>
        <v>discoid-shaped reef flat corals with flat dead upper surface and living polyps around the perimeter</v>
      </c>
      <c r="V410" s="1" t="str">
        <f>[1]Sheet1!BE45</f>
        <v>MLW to MLLW</v>
      </c>
      <c r="W410" s="10" t="e">
        <f>[1]Sheet1!BQ45</f>
        <v>#VALUE!</v>
      </c>
      <c r="X410" s="10">
        <f>[1]Sheet1!BR45</f>
        <v>0.51528044643736892</v>
      </c>
      <c r="Y410" s="10">
        <f>[1]Sheet1!BS45</f>
        <v>0.51528044643736892</v>
      </c>
      <c r="Z410" s="10" t="str">
        <f>[1]Sheet1!BT45</f>
        <v>n/a</v>
      </c>
      <c r="AA410" s="10" t="str">
        <f>[1]Sheet1!BU45</f>
        <v>n/a</v>
      </c>
      <c r="AB410" s="10" t="str">
        <f>[1]Sheet1!BV45</f>
        <v>n/a</v>
      </c>
      <c r="AC410" s="1" t="str">
        <f>[1]Sheet1!BW45</f>
        <v>n/a</v>
      </c>
      <c r="AD410" s="1">
        <f>[1]Sheet1!BX45</f>
        <v>0</v>
      </c>
      <c r="AE410" s="1" t="str">
        <f>[1]Sheet1!BY45</f>
        <v>n/a</v>
      </c>
      <c r="AF410" s="1" t="str">
        <f>[1]Sheet1!BZ45</f>
        <v>twice this age on the map but only once int he table</v>
      </c>
    </row>
    <row r="411" spans="1:32">
      <c r="A411" s="1" t="str">
        <f>[1]Sheet1!A46</f>
        <v>SLCC410</v>
      </c>
      <c r="B411" s="1" t="str">
        <f>[1]Sheet1!B46</f>
        <v>Zachariasen et al. 1999</v>
      </c>
      <c r="C411" s="1">
        <f>[1]Sheet1!C46</f>
        <v>8</v>
      </c>
      <c r="D411" s="1" t="str">
        <f>[1]Sheet1!D46</f>
        <v>South Pagai</v>
      </c>
      <c r="E411" s="10">
        <f>[1]Sheet1!E46</f>
        <v>-2.804119</v>
      </c>
      <c r="F411" s="10">
        <f>[1]Sheet1!F46</f>
        <v>100.27564599999999</v>
      </c>
      <c r="G411" s="1">
        <f>[1]Sheet1!G46</f>
        <v>2</v>
      </c>
      <c r="H411" s="11">
        <f>[1]Sheet1!J46</f>
        <v>1831</v>
      </c>
      <c r="I411" s="11">
        <f>[1]Sheet1!K46</f>
        <v>55</v>
      </c>
      <c r="J411" s="11" t="e">
        <f>'Long-form'!#REF!</f>
        <v>#REF!</v>
      </c>
      <c r="K411" s="11" t="e">
        <f>'Long-form'!#REF!</f>
        <v>#REF!</v>
      </c>
      <c r="L411" s="11">
        <f>[1]Sheet1!L46</f>
        <v>55</v>
      </c>
      <c r="M411" s="10" t="str">
        <f>[1]Sheet1!Q46</f>
        <v>n/a</v>
      </c>
      <c r="N411" s="10" t="str">
        <f>[1]Sheet1!R46</f>
        <v>n/a</v>
      </c>
      <c r="O411" s="10" t="str">
        <f>[1]Sheet1!AL46</f>
        <v>n/a</v>
      </c>
      <c r="P411" s="10">
        <f>[1]Sheet1!AN46</f>
        <v>0.51009802979427399</v>
      </c>
      <c r="Q411" s="10">
        <f>[1]Sheet1!AO46</f>
        <v>0.51009802979427399</v>
      </c>
      <c r="R411" s="1">
        <f>[1]Sheet1!BA46</f>
        <v>0</v>
      </c>
      <c r="S411" s="1">
        <f>[1]Sheet1!BB46</f>
        <v>1</v>
      </c>
      <c r="T411" s="1" t="str">
        <f>[1]Sheet1!BC46</f>
        <v>Coral</v>
      </c>
      <c r="U411" s="1" t="str">
        <f>[1]Sheet1!BD46</f>
        <v>discoid-shaped reef flat corals with flat dead upper surface and living polyps around the perimeter</v>
      </c>
      <c r="V411" s="1" t="str">
        <f>[1]Sheet1!BE46</f>
        <v>MLW to MLLW</v>
      </c>
      <c r="W411" s="10" t="e">
        <f>[1]Sheet1!BQ46</f>
        <v>#VALUE!</v>
      </c>
      <c r="X411" s="10">
        <f>[1]Sheet1!BR46</f>
        <v>0.51516787764757133</v>
      </c>
      <c r="Y411" s="10">
        <f>[1]Sheet1!BS46</f>
        <v>0.51516787764757133</v>
      </c>
      <c r="Z411" s="10" t="str">
        <f>[1]Sheet1!BT46</f>
        <v>n/a</v>
      </c>
      <c r="AA411" s="10" t="str">
        <f>[1]Sheet1!BU46</f>
        <v>n/a</v>
      </c>
      <c r="AB411" s="10" t="str">
        <f>[1]Sheet1!BV46</f>
        <v>n/a</v>
      </c>
      <c r="AC411" s="1" t="str">
        <f>[1]Sheet1!BW46</f>
        <v>n/a</v>
      </c>
      <c r="AD411" s="1">
        <f>[1]Sheet1!BX46</f>
        <v>0</v>
      </c>
      <c r="AE411" s="1" t="str">
        <f>[1]Sheet1!BY46</f>
        <v>n/a</v>
      </c>
      <c r="AF411" s="1" t="str">
        <f>[1]Sheet1!BZ46</f>
        <v>twice this age on the map but only once int he table</v>
      </c>
    </row>
    <row r="412" spans="1:32">
      <c r="A412" s="1" t="str">
        <f>[1]Sheet1!A47</f>
        <v>SLCC411</v>
      </c>
      <c r="B412" s="1" t="str">
        <f>[1]Sheet1!B47</f>
        <v>Zachariasen et al. 1998</v>
      </c>
      <c r="C412" s="1">
        <f>[1]Sheet1!C47</f>
        <v>8</v>
      </c>
      <c r="D412" s="1" t="str">
        <f>[1]Sheet1!D47</f>
        <v>South Pagai</v>
      </c>
      <c r="E412" s="10">
        <f>[1]Sheet1!E47</f>
        <v>-3.0147010000000001</v>
      </c>
      <c r="F412" s="10">
        <f>[1]Sheet1!F47</f>
        <v>100.466835</v>
      </c>
      <c r="G412" s="1">
        <f>[1]Sheet1!G47</f>
        <v>2</v>
      </c>
      <c r="H412" s="11">
        <f>[1]Sheet1!J47</f>
        <v>1778</v>
      </c>
      <c r="I412" s="11">
        <f>[1]Sheet1!K47</f>
        <v>25</v>
      </c>
      <c r="J412" s="11" t="e">
        <f>'Long-form'!#REF!</f>
        <v>#REF!</v>
      </c>
      <c r="K412" s="11" t="e">
        <f>'Long-form'!#REF!</f>
        <v>#REF!</v>
      </c>
      <c r="L412" s="11">
        <f>[1]Sheet1!L47</f>
        <v>25</v>
      </c>
      <c r="M412" s="10" t="str">
        <f>[1]Sheet1!Q47</f>
        <v>n/a</v>
      </c>
      <c r="N412" s="10" t="str">
        <f>[1]Sheet1!R47</f>
        <v>n/a</v>
      </c>
      <c r="O412" s="10" t="str">
        <f>[1]Sheet1!AL47</f>
        <v>n/a</v>
      </c>
      <c r="P412" s="10">
        <f>[1]Sheet1!AN47</f>
        <v>0.51009802979427399</v>
      </c>
      <c r="Q412" s="10">
        <f>[1]Sheet1!AO47</f>
        <v>0.51009802979427399</v>
      </c>
      <c r="R412" s="1">
        <f>[1]Sheet1!BA47</f>
        <v>0</v>
      </c>
      <c r="S412" s="1">
        <f>[1]Sheet1!BB47</f>
        <v>1</v>
      </c>
      <c r="T412" s="1" t="str">
        <f>[1]Sheet1!BC47</f>
        <v>Coral</v>
      </c>
      <c r="U412" s="1" t="str">
        <f>[1]Sheet1!BD47</f>
        <v>discoid-shaped reef flat corals with flat dead upper surface and living polyps around the perimeter</v>
      </c>
      <c r="V412" s="1" t="str">
        <f>[1]Sheet1!BE47</f>
        <v>MLW to MLLW</v>
      </c>
      <c r="W412" s="10" t="e">
        <f>[1]Sheet1!BQ47</f>
        <v>#VALUE!</v>
      </c>
      <c r="X412" s="10">
        <f>[1]Sheet1!BR47</f>
        <v>0.51528044643736892</v>
      </c>
      <c r="Y412" s="10">
        <f>[1]Sheet1!BS47</f>
        <v>0.51528044643736892</v>
      </c>
      <c r="Z412" s="10" t="str">
        <f>[1]Sheet1!BT47</f>
        <v>n/a</v>
      </c>
      <c r="AA412" s="10" t="str">
        <f>[1]Sheet1!BU47</f>
        <v>n/a</v>
      </c>
      <c r="AB412" s="10" t="str">
        <f>[1]Sheet1!BV47</f>
        <v>n/a</v>
      </c>
      <c r="AC412" s="1" t="str">
        <f>[1]Sheet1!BW47</f>
        <v>n/a</v>
      </c>
      <c r="AD412" s="1">
        <f>[1]Sheet1!BX47</f>
        <v>0</v>
      </c>
      <c r="AE412" s="1" t="str">
        <f>[1]Sheet1!BY47</f>
        <v>n/a</v>
      </c>
      <c r="AF412" s="1" t="str">
        <f>[1]Sheet1!BZ47</f>
        <v>n/a</v>
      </c>
    </row>
    <row r="413" spans="1:32">
      <c r="A413" s="1" t="str">
        <f>[1]Sheet1!A48</f>
        <v>SLCC412</v>
      </c>
      <c r="B413" s="1" t="str">
        <f>[1]Sheet1!B48</f>
        <v>Zachariasen et al. 1999</v>
      </c>
      <c r="C413" s="1">
        <f>[1]Sheet1!C48</f>
        <v>8</v>
      </c>
      <c r="D413" s="1" t="str">
        <f>[1]Sheet1!D48</f>
        <v>South Pagai</v>
      </c>
      <c r="E413" s="10">
        <f>[1]Sheet1!E48</f>
        <v>-2.804119</v>
      </c>
      <c r="F413" s="10">
        <f>[1]Sheet1!F48</f>
        <v>100.27564599999999</v>
      </c>
      <c r="G413" s="1">
        <f>[1]Sheet1!G48</f>
        <v>2</v>
      </c>
      <c r="H413" s="11">
        <f>[1]Sheet1!J48</f>
        <v>1800</v>
      </c>
      <c r="I413" s="11">
        <f>[1]Sheet1!K48</f>
        <v>16</v>
      </c>
      <c r="J413" s="11" t="e">
        <f>'Long-form'!#REF!</f>
        <v>#REF!</v>
      </c>
      <c r="K413" s="11" t="e">
        <f>'Long-form'!#REF!</f>
        <v>#REF!</v>
      </c>
      <c r="L413" s="11">
        <f>[1]Sheet1!L48</f>
        <v>16</v>
      </c>
      <c r="M413" s="10" t="str">
        <f>[1]Sheet1!Q48</f>
        <v>n/a</v>
      </c>
      <c r="N413" s="10" t="str">
        <f>[1]Sheet1!R48</f>
        <v>n/a</v>
      </c>
      <c r="O413" s="10" t="str">
        <f>[1]Sheet1!AL48</f>
        <v>n/a</v>
      </c>
      <c r="P413" s="10">
        <f>[1]Sheet1!AN48</f>
        <v>0.51009802979427399</v>
      </c>
      <c r="Q413" s="10">
        <f>[1]Sheet1!AO48</f>
        <v>0.51009802979427399</v>
      </c>
      <c r="R413" s="1">
        <f>[1]Sheet1!BA48</f>
        <v>0</v>
      </c>
      <c r="S413" s="1">
        <f>[1]Sheet1!BB48</f>
        <v>1</v>
      </c>
      <c r="T413" s="1" t="str">
        <f>[1]Sheet1!BC48</f>
        <v>Coral</v>
      </c>
      <c r="U413" s="1" t="str">
        <f>[1]Sheet1!BD48</f>
        <v>discoid-shaped reef flat corals with flat dead upper surface and living polyps around the perimeter</v>
      </c>
      <c r="V413" s="1" t="str">
        <f>[1]Sheet1!BE48</f>
        <v>MLW to MLLW</v>
      </c>
      <c r="W413" s="10" t="e">
        <f>[1]Sheet1!BQ48</f>
        <v>#VALUE!</v>
      </c>
      <c r="X413" s="10">
        <f>[1]Sheet1!BR48</f>
        <v>0.51516787764757133</v>
      </c>
      <c r="Y413" s="10">
        <f>[1]Sheet1!BS48</f>
        <v>0.51516787764757133</v>
      </c>
      <c r="Z413" s="10" t="str">
        <f>[1]Sheet1!BT48</f>
        <v>n/a</v>
      </c>
      <c r="AA413" s="10" t="str">
        <f>[1]Sheet1!BU48</f>
        <v>n/a</v>
      </c>
      <c r="AB413" s="10" t="str">
        <f>[1]Sheet1!BV48</f>
        <v>n/a</v>
      </c>
      <c r="AC413" s="1" t="str">
        <f>[1]Sheet1!BW48</f>
        <v>n/a</v>
      </c>
      <c r="AD413" s="1">
        <f>[1]Sheet1!BX48</f>
        <v>0</v>
      </c>
      <c r="AE413" s="1" t="str">
        <f>[1]Sheet1!BY48</f>
        <v>n/a</v>
      </c>
      <c r="AF413" s="1" t="str">
        <f>[1]Sheet1!BZ48</f>
        <v>n/a</v>
      </c>
    </row>
    <row r="414" spans="1:32">
      <c r="A414" s="1" t="str">
        <f>'Long-form'!A368</f>
        <v>SLCC413</v>
      </c>
      <c r="B414" s="1" t="str">
        <f>'Long-form'!B368</f>
        <v xml:space="preserve"> Bird et al. 2010 </v>
      </c>
      <c r="C414" s="1">
        <f>'Long-form'!C368</f>
        <v>8</v>
      </c>
      <c r="D414" s="1" t="str">
        <f>'Long-form'!D368</f>
        <v>Geylang, Singapore</v>
      </c>
      <c r="E414" s="10">
        <f>'Long-form'!E368</f>
        <v>1.3137129999999999</v>
      </c>
      <c r="F414" s="10">
        <f>'Long-form'!F368</f>
        <v>103.891772</v>
      </c>
      <c r="G414" s="1">
        <f>'Long-form'!G368</f>
        <v>1</v>
      </c>
      <c r="H414" s="11">
        <f>'Long-form'!H368</f>
        <v>1301</v>
      </c>
      <c r="I414" s="11">
        <f>'Long-form'!I368</f>
        <v>192</v>
      </c>
      <c r="J414" s="11">
        <f>'Long-form'!J368</f>
        <v>1194</v>
      </c>
      <c r="K414" s="11">
        <f>'Long-form'!K368</f>
        <v>1592</v>
      </c>
      <c r="L414" s="11">
        <f>'Long-form'!L368</f>
        <v>796</v>
      </c>
      <c r="M414" s="10" t="str">
        <f>'Long-form'!Q368</f>
        <v>n/a</v>
      </c>
      <c r="N414" s="10" t="str">
        <f>'Long-form'!R368</f>
        <v>n/a</v>
      </c>
      <c r="O414" s="10">
        <f>'Long-form'!AL368</f>
        <v>-1.1499999999999999</v>
      </c>
      <c r="P414" s="10">
        <f>'Long-form'!AN368</f>
        <v>0.7159608927867499</v>
      </c>
      <c r="Q414" s="10">
        <f>'Long-form'!AO368</f>
        <v>0.7159608927867499</v>
      </c>
      <c r="R414" s="1">
        <f>'Long-form'!BA368</f>
        <v>1</v>
      </c>
      <c r="S414" s="1">
        <f>'Long-form'!BB368</f>
        <v>5</v>
      </c>
      <c r="T414" s="1" t="str">
        <f>'Long-form'!BC368</f>
        <v>terrestrial limiting</v>
      </c>
      <c r="U414" s="1" t="str">
        <f>'Long-form'!BD368</f>
        <v>wood originally interepreted as MHWS but conservatively we interpreted it as terrestrial limiting</v>
      </c>
      <c r="V414" s="1" t="str">
        <f>'Long-form'!BE368</f>
        <v>above MTL</v>
      </c>
      <c r="W414" s="10" t="str">
        <f>'Long-form'!BQ368</f>
        <v>n/a</v>
      </c>
      <c r="X414" s="10">
        <f>'Long-form'!BR368</f>
        <v>0.71944422994419788</v>
      </c>
      <c r="Y414" s="10">
        <f>'Long-form'!BS368</f>
        <v>0.71944422994419788</v>
      </c>
      <c r="Z414" s="10" t="str">
        <f>'Long-form'!BT368</f>
        <v>n/a</v>
      </c>
      <c r="AA414" s="10" t="str">
        <f>'Long-form'!BU368</f>
        <v>n/a</v>
      </c>
      <c r="AB414" s="10" t="str">
        <f>'Long-form'!BV368</f>
        <v>n/a</v>
      </c>
      <c r="AC414" s="1" t="str">
        <f>'Long-form'!BW368</f>
        <v>n/a</v>
      </c>
      <c r="AD414" s="1">
        <f>'Long-form'!BX368</f>
        <v>0</v>
      </c>
      <c r="AE414" s="1" t="str">
        <f>'Long-form'!BY368</f>
        <v>n/a</v>
      </c>
      <c r="AF414" s="1" t="str">
        <f>'Long-form'!BZ368</f>
        <v>n/a</v>
      </c>
    </row>
    <row r="415" spans="1:32">
      <c r="A415" s="1" t="str">
        <f>'Long-form'!A369</f>
        <v>SLCC414</v>
      </c>
      <c r="B415" s="1" t="str">
        <f>'Long-form'!B369</f>
        <v xml:space="preserve"> Bird et al. 2010 </v>
      </c>
      <c r="C415" s="1">
        <f>'Long-form'!C369</f>
        <v>8</v>
      </c>
      <c r="D415" s="1" t="str">
        <f>'Long-form'!D369</f>
        <v>Geylang, Singapore</v>
      </c>
      <c r="E415" s="10">
        <f>'Long-form'!E369</f>
        <v>1.3137129999999999</v>
      </c>
      <c r="F415" s="10">
        <f>'Long-form'!F369</f>
        <v>103.891772</v>
      </c>
      <c r="G415" s="1">
        <f>'Long-form'!G369</f>
        <v>1</v>
      </c>
      <c r="H415" s="11">
        <f>'Long-form'!H369</f>
        <v>5775</v>
      </c>
      <c r="I415" s="11">
        <f>'Long-form'!I369</f>
        <v>30</v>
      </c>
      <c r="J415" s="11">
        <f>'Long-form'!J369</f>
        <v>6289</v>
      </c>
      <c r="K415" s="11">
        <f>'Long-form'!K369</f>
        <v>6461</v>
      </c>
      <c r="L415" s="11">
        <f>'Long-form'!L369</f>
        <v>6117</v>
      </c>
      <c r="M415" s="10" t="str">
        <f>'Long-form'!Q369</f>
        <v>n/a</v>
      </c>
      <c r="N415" s="10" t="str">
        <f>'Long-form'!R369</f>
        <v>n/a</v>
      </c>
      <c r="O415" s="10">
        <f>'Long-form'!AL369</f>
        <v>-2.99</v>
      </c>
      <c r="P415" s="10">
        <f>'Long-form'!AN369</f>
        <v>0.7159608927867499</v>
      </c>
      <c r="Q415" s="10">
        <f>'Long-form'!AO369</f>
        <v>0.7159608927867499</v>
      </c>
      <c r="R415" s="1">
        <f>'Long-form'!BA369</f>
        <v>-1</v>
      </c>
      <c r="S415" s="1">
        <f>'Long-form'!BB369</f>
        <v>5</v>
      </c>
      <c r="T415" s="1" t="str">
        <f>'Long-form'!BC369</f>
        <v>marine limiting</v>
      </c>
      <c r="U415" s="1" t="str">
        <f>'Long-form'!BD369</f>
        <v>bivalve originally interpreted as MLW or below</v>
      </c>
      <c r="V415" s="1" t="str">
        <f>'Long-form'!BE369</f>
        <v>below MTL</v>
      </c>
      <c r="W415" s="10" t="str">
        <f>'Long-form'!BQ369</f>
        <v>n/a</v>
      </c>
      <c r="X415" s="10">
        <f>'Long-form'!BR369</f>
        <v>0.71944422994419788</v>
      </c>
      <c r="Y415" s="10">
        <f>'Long-form'!BS369</f>
        <v>0.71944422994419788</v>
      </c>
      <c r="Z415" s="10" t="str">
        <f>'Long-form'!BT369</f>
        <v>n/a</v>
      </c>
      <c r="AA415" s="10" t="str">
        <f>'Long-form'!BU369</f>
        <v>n/a</v>
      </c>
      <c r="AB415" s="10" t="str">
        <f>'Long-form'!BV369</f>
        <v>n/a</v>
      </c>
      <c r="AC415" s="1" t="str">
        <f>'Long-form'!BW369</f>
        <v>n/a</v>
      </c>
      <c r="AD415" s="1">
        <f>'Long-form'!BX369</f>
        <v>0</v>
      </c>
      <c r="AE415" s="1" t="str">
        <f>'Long-form'!BY369</f>
        <v>n/a</v>
      </c>
      <c r="AF415" s="1" t="str">
        <f>'Long-form'!BZ369</f>
        <v>Geyland core is 2.65 m relative to modern msl.</v>
      </c>
    </row>
    <row r="416" spans="1:32">
      <c r="A416" s="1" t="str">
        <f>'Long-form'!A370</f>
        <v>SLCC415</v>
      </c>
      <c r="B416" s="1" t="str">
        <f>'Long-form'!B370</f>
        <v xml:space="preserve"> Bird et al. 2010 </v>
      </c>
      <c r="C416" s="1">
        <f>'Long-form'!C370</f>
        <v>8</v>
      </c>
      <c r="D416" s="1" t="str">
        <f>'Long-form'!D370</f>
        <v>Geylang, Singapore</v>
      </c>
      <c r="E416" s="10">
        <f>'Long-form'!E370</f>
        <v>1.3137129999999999</v>
      </c>
      <c r="F416" s="10">
        <f>'Long-form'!F370</f>
        <v>103.891772</v>
      </c>
      <c r="G416" s="1">
        <f>'Long-form'!G370</f>
        <v>1</v>
      </c>
      <c r="H416" s="11">
        <f>'Long-form'!H370</f>
        <v>6035</v>
      </c>
      <c r="I416" s="11">
        <f>'Long-form'!I370</f>
        <v>30</v>
      </c>
      <c r="J416" s="11">
        <f>'Long-form'!J370</f>
        <v>6564.5</v>
      </c>
      <c r="K416" s="11">
        <f>'Long-form'!K370</f>
        <v>6747</v>
      </c>
      <c r="L416" s="11">
        <f>'Long-form'!L370</f>
        <v>6382</v>
      </c>
      <c r="M416" s="10" t="str">
        <f>'Long-form'!Q370</f>
        <v>n/a</v>
      </c>
      <c r="N416" s="10" t="str">
        <f>'Long-form'!R370</f>
        <v>n/a</v>
      </c>
      <c r="O416" s="10">
        <f>'Long-form'!AL370</f>
        <v>-3.85</v>
      </c>
      <c r="P416" s="10">
        <f>'Long-form'!AN370</f>
        <v>0.7159608927867499</v>
      </c>
      <c r="Q416" s="10">
        <f>'Long-form'!AO370</f>
        <v>0.7159608927867499</v>
      </c>
      <c r="R416" s="1">
        <f>'Long-form'!BA370</f>
        <v>-1</v>
      </c>
      <c r="S416" s="1">
        <f>'Long-form'!BB370</f>
        <v>5</v>
      </c>
      <c r="T416" s="1" t="str">
        <f>'Long-form'!BC370</f>
        <v>marine limiting</v>
      </c>
      <c r="U416" s="1" t="str">
        <f>'Long-form'!BD370</f>
        <v>gastropod originally interpreted as MLW or below</v>
      </c>
      <c r="V416" s="1" t="str">
        <f>'Long-form'!BE370</f>
        <v>below MTL</v>
      </c>
      <c r="W416" s="10" t="str">
        <f>'Long-form'!BQ370</f>
        <v>n/a</v>
      </c>
      <c r="X416" s="10">
        <f>'Long-form'!BR370</f>
        <v>0.71944422994419788</v>
      </c>
      <c r="Y416" s="10">
        <f>'Long-form'!BS370</f>
        <v>0.71944422994419788</v>
      </c>
      <c r="Z416" s="10" t="str">
        <f>'Long-form'!BT370</f>
        <v>n/a</v>
      </c>
      <c r="AA416" s="10" t="str">
        <f>'Long-form'!BU370</f>
        <v>n/a</v>
      </c>
      <c r="AB416" s="10" t="str">
        <f>'Long-form'!BV370</f>
        <v>n/a</v>
      </c>
      <c r="AC416" s="1" t="str">
        <f>'Long-form'!BW370</f>
        <v>n/a</v>
      </c>
      <c r="AD416" s="1">
        <f>'Long-form'!BX370</f>
        <v>0</v>
      </c>
      <c r="AE416" s="1" t="str">
        <f>'Long-form'!BY370</f>
        <v>n/a</v>
      </c>
      <c r="AF416" s="1" t="str">
        <f>'Long-form'!BZ370</f>
        <v>n/a</v>
      </c>
    </row>
    <row r="417" spans="1:32">
      <c r="A417" s="1" t="str">
        <f>'Long-form'!A371</f>
        <v>SLCC416</v>
      </c>
      <c r="B417" s="1" t="str">
        <f>'Long-form'!B371</f>
        <v xml:space="preserve"> Bird et al. 2010 </v>
      </c>
      <c r="C417" s="1">
        <f>'Long-form'!C371</f>
        <v>8</v>
      </c>
      <c r="D417" s="1" t="str">
        <f>'Long-form'!D371</f>
        <v>Geylang, Singapore</v>
      </c>
      <c r="E417" s="10">
        <f>'Long-form'!E371</f>
        <v>1.3137129999999999</v>
      </c>
      <c r="F417" s="10">
        <f>'Long-form'!F371</f>
        <v>103.891772</v>
      </c>
      <c r="G417" s="1">
        <f>'Long-form'!G371</f>
        <v>1</v>
      </c>
      <c r="H417" s="11">
        <f>'Long-form'!H371</f>
        <v>6160</v>
      </c>
      <c r="I417" s="11">
        <f>'Long-form'!I371</f>
        <v>45</v>
      </c>
      <c r="J417" s="11">
        <f>'Long-form'!J371</f>
        <v>6704</v>
      </c>
      <c r="K417" s="11">
        <f>'Long-form'!K371</f>
        <v>6916</v>
      </c>
      <c r="L417" s="11">
        <f>'Long-form'!L371</f>
        <v>6492</v>
      </c>
      <c r="M417" s="10" t="str">
        <f>'Long-form'!Q371</f>
        <v>n/a</v>
      </c>
      <c r="N417" s="10" t="str">
        <f>'Long-form'!R371</f>
        <v>n/a</v>
      </c>
      <c r="O417" s="10">
        <f>'Long-form'!AL371</f>
        <v>-4.6900000000000004</v>
      </c>
      <c r="P417" s="10">
        <f>'Long-form'!AN371</f>
        <v>0.7159608927867499</v>
      </c>
      <c r="Q417" s="10">
        <f>'Long-form'!AO371</f>
        <v>0.7159608927867499</v>
      </c>
      <c r="R417" s="1">
        <f>'Long-form'!BA371</f>
        <v>-1</v>
      </c>
      <c r="S417" s="1">
        <f>'Long-form'!BB371</f>
        <v>5</v>
      </c>
      <c r="T417" s="1" t="str">
        <f>'Long-form'!BC371</f>
        <v>marine limiting</v>
      </c>
      <c r="U417" s="1" t="str">
        <f>'Long-form'!BD371</f>
        <v>oyster originally interpreted as MLW or below</v>
      </c>
      <c r="V417" s="1" t="str">
        <f>'Long-form'!BE371</f>
        <v>below MTL</v>
      </c>
      <c r="W417" s="10" t="str">
        <f>'Long-form'!BQ371</f>
        <v>n/a</v>
      </c>
      <c r="X417" s="10">
        <f>'Long-form'!BR371</f>
        <v>0.71944422994419788</v>
      </c>
      <c r="Y417" s="10">
        <f>'Long-form'!BS371</f>
        <v>0.71944422994419788</v>
      </c>
      <c r="Z417" s="10" t="str">
        <f>'Long-form'!BT371</f>
        <v>n/a</v>
      </c>
      <c r="AA417" s="10" t="str">
        <f>'Long-form'!BU371</f>
        <v>n/a</v>
      </c>
      <c r="AB417" s="10" t="str">
        <f>'Long-form'!BV371</f>
        <v>n/a</v>
      </c>
      <c r="AC417" s="1" t="str">
        <f>'Long-form'!BW371</f>
        <v>n/a</v>
      </c>
      <c r="AD417" s="1">
        <f>'Long-form'!BX371</f>
        <v>0</v>
      </c>
      <c r="AE417" s="1" t="str">
        <f>'Long-form'!BY371</f>
        <v>n/a</v>
      </c>
      <c r="AF417" s="1" t="str">
        <f>'Long-form'!BZ371</f>
        <v>n/a</v>
      </c>
    </row>
    <row r="418" spans="1:32">
      <c r="A418" s="1" t="str">
        <f>'Long-form'!A372</f>
        <v>SLCC417</v>
      </c>
      <c r="B418" s="1" t="str">
        <f>'Long-form'!B372</f>
        <v xml:space="preserve"> Bird et al. 2010 </v>
      </c>
      <c r="C418" s="1">
        <f>'Long-form'!C372</f>
        <v>8</v>
      </c>
      <c r="D418" s="1" t="str">
        <f>'Long-form'!D372</f>
        <v>Geylang, Singapore</v>
      </c>
      <c r="E418" s="10">
        <f>'Long-form'!E372</f>
        <v>1.3137129999999999</v>
      </c>
      <c r="F418" s="10">
        <f>'Long-form'!F372</f>
        <v>103.891772</v>
      </c>
      <c r="G418" s="1">
        <f>'Long-form'!G372</f>
        <v>1</v>
      </c>
      <c r="H418" s="11">
        <f>'Long-form'!H372</f>
        <v>6275</v>
      </c>
      <c r="I418" s="11">
        <f>'Long-form'!I372</f>
        <v>35</v>
      </c>
      <c r="J418" s="11">
        <f>'Long-form'!J372</f>
        <v>6853</v>
      </c>
      <c r="K418" s="11">
        <f>'Long-form'!K372</f>
        <v>7061</v>
      </c>
      <c r="L418" s="11">
        <f>'Long-form'!L372</f>
        <v>6645</v>
      </c>
      <c r="M418" s="10" t="str">
        <f>'Long-form'!Q372</f>
        <v>n/a</v>
      </c>
      <c r="N418" s="10" t="str">
        <f>'Long-form'!R372</f>
        <v>n/a</v>
      </c>
      <c r="O418" s="10">
        <f>'Long-form'!AL372</f>
        <v>-5.44</v>
      </c>
      <c r="P418" s="10">
        <f>'Long-form'!AN372</f>
        <v>0.7159608927867499</v>
      </c>
      <c r="Q418" s="10">
        <f>'Long-form'!AO372</f>
        <v>0.7159608927867499</v>
      </c>
      <c r="R418" s="1">
        <f>'Long-form'!BA372</f>
        <v>-1</v>
      </c>
      <c r="S418" s="1">
        <f>'Long-form'!BB372</f>
        <v>5</v>
      </c>
      <c r="T418" s="1" t="str">
        <f>'Long-form'!BC372</f>
        <v>marine limiting</v>
      </c>
      <c r="U418" s="1" t="str">
        <f>'Long-form'!BD372</f>
        <v>bivalve originally interpreted as MLW or below</v>
      </c>
      <c r="V418" s="1" t="str">
        <f>'Long-form'!BE372</f>
        <v>below MTL</v>
      </c>
      <c r="W418" s="10" t="str">
        <f>'Long-form'!BQ372</f>
        <v>n/a</v>
      </c>
      <c r="X418" s="10">
        <f>'Long-form'!BR372</f>
        <v>0.71944422994419788</v>
      </c>
      <c r="Y418" s="10">
        <f>'Long-form'!BS372</f>
        <v>0.71944422994419788</v>
      </c>
      <c r="Z418" s="10" t="str">
        <f>'Long-form'!BT372</f>
        <v>n/a</v>
      </c>
      <c r="AA418" s="10" t="str">
        <f>'Long-form'!BU372</f>
        <v>n/a</v>
      </c>
      <c r="AB418" s="10" t="str">
        <f>'Long-form'!BV372</f>
        <v>n/a</v>
      </c>
      <c r="AC418" s="1" t="str">
        <f>'Long-form'!BW372</f>
        <v>n/a</v>
      </c>
      <c r="AD418" s="1">
        <f>'Long-form'!BX372</f>
        <v>0</v>
      </c>
      <c r="AE418" s="1" t="str">
        <f>'Long-form'!BY372</f>
        <v>n/a</v>
      </c>
      <c r="AF418" s="1" t="str">
        <f>'Long-form'!BZ372</f>
        <v>n/a</v>
      </c>
    </row>
    <row r="419" spans="1:32">
      <c r="A419" s="1" t="str">
        <f>'Long-form'!A373</f>
        <v>SLCC418</v>
      </c>
      <c r="B419" s="1" t="str">
        <f>'Long-form'!B373</f>
        <v xml:space="preserve"> Bird et al. 2010 </v>
      </c>
      <c r="C419" s="1">
        <f>'Long-form'!C373</f>
        <v>8</v>
      </c>
      <c r="D419" s="1" t="str">
        <f>'Long-form'!D373</f>
        <v>Geylang, Singapore</v>
      </c>
      <c r="E419" s="10">
        <f>'Long-form'!E373</f>
        <v>1.3137129999999999</v>
      </c>
      <c r="F419" s="10">
        <f>'Long-form'!F373</f>
        <v>103.891772</v>
      </c>
      <c r="G419" s="1">
        <f>'Long-form'!G373</f>
        <v>1</v>
      </c>
      <c r="H419" s="11">
        <f>'Long-form'!H373</f>
        <v>6430</v>
      </c>
      <c r="I419" s="11">
        <f>'Long-form'!I373</f>
        <v>30</v>
      </c>
      <c r="J419" s="11">
        <f>'Long-form'!J373</f>
        <v>7034.5</v>
      </c>
      <c r="K419" s="11">
        <f>'Long-form'!K373</f>
        <v>7226</v>
      </c>
      <c r="L419" s="11">
        <f>'Long-form'!L373</f>
        <v>6843</v>
      </c>
      <c r="M419" s="10" t="str">
        <f>'Long-form'!Q373</f>
        <v>n/a</v>
      </c>
      <c r="N419" s="10" t="str">
        <f>'Long-form'!R373</f>
        <v>n/a</v>
      </c>
      <c r="O419" s="10">
        <f>'Long-form'!AL373</f>
        <v>-5.99</v>
      </c>
      <c r="P419" s="10">
        <f>'Long-form'!AN373</f>
        <v>0.7159608927867499</v>
      </c>
      <c r="Q419" s="10">
        <f>'Long-form'!AO373</f>
        <v>0.7159608927867499</v>
      </c>
      <c r="R419" s="1">
        <f>'Long-form'!BA373</f>
        <v>-1</v>
      </c>
      <c r="S419" s="1">
        <f>'Long-form'!BB373</f>
        <v>5</v>
      </c>
      <c r="T419" s="1" t="str">
        <f>'Long-form'!BC373</f>
        <v>marine limiting</v>
      </c>
      <c r="U419" s="1" t="str">
        <f>'Long-form'!BD373</f>
        <v>bivalve originally interpreted as MLW or below</v>
      </c>
      <c r="V419" s="1" t="str">
        <f>'Long-form'!BE373</f>
        <v>below MTL</v>
      </c>
      <c r="W419" s="10" t="str">
        <f>'Long-form'!BQ373</f>
        <v>n/a</v>
      </c>
      <c r="X419" s="10">
        <f>'Long-form'!BR373</f>
        <v>0.71944422994419788</v>
      </c>
      <c r="Y419" s="10">
        <f>'Long-form'!BS373</f>
        <v>0.71944422994419788</v>
      </c>
      <c r="Z419" s="10" t="str">
        <f>'Long-form'!BT373</f>
        <v>n/a</v>
      </c>
      <c r="AA419" s="10" t="str">
        <f>'Long-form'!BU373</f>
        <v>n/a</v>
      </c>
      <c r="AB419" s="10" t="str">
        <f>'Long-form'!BV373</f>
        <v>n/a</v>
      </c>
      <c r="AC419" s="1" t="str">
        <f>'Long-form'!BW373</f>
        <v>n/a</v>
      </c>
      <c r="AD419" s="1">
        <f>'Long-form'!BX373</f>
        <v>0</v>
      </c>
      <c r="AE419" s="1" t="str">
        <f>'Long-form'!BY373</f>
        <v>n/a</v>
      </c>
      <c r="AF419" s="1" t="str">
        <f>'Long-form'!BZ373</f>
        <v>n/a</v>
      </c>
    </row>
    <row r="420" spans="1:32">
      <c r="A420" s="1" t="str">
        <f>'Long-form'!A374</f>
        <v>SLCC419</v>
      </c>
      <c r="B420" s="1" t="str">
        <f>'Long-form'!B374</f>
        <v xml:space="preserve"> Bird et al. 2010 </v>
      </c>
      <c r="C420" s="1">
        <f>'Long-form'!C374</f>
        <v>8</v>
      </c>
      <c r="D420" s="1" t="str">
        <f>'Long-form'!D374</f>
        <v>Geylang, Singapore</v>
      </c>
      <c r="E420" s="10">
        <f>'Long-form'!E374</f>
        <v>1.3137129999999999</v>
      </c>
      <c r="F420" s="10">
        <f>'Long-form'!F374</f>
        <v>103.891772</v>
      </c>
      <c r="G420" s="1">
        <f>'Long-form'!G374</f>
        <v>1</v>
      </c>
      <c r="H420" s="11">
        <f>'Long-form'!H374</f>
        <v>6730</v>
      </c>
      <c r="I420" s="11">
        <f>'Long-form'!I374</f>
        <v>30</v>
      </c>
      <c r="J420" s="11">
        <f>'Long-form'!J374</f>
        <v>7337.5</v>
      </c>
      <c r="K420" s="11">
        <f>'Long-form'!K374</f>
        <v>7484</v>
      </c>
      <c r="L420" s="11">
        <f>'Long-form'!L374</f>
        <v>7191</v>
      </c>
      <c r="M420" s="10" t="str">
        <f>'Long-form'!Q374</f>
        <v>n/a</v>
      </c>
      <c r="N420" s="10" t="str">
        <f>'Long-form'!R374</f>
        <v>n/a</v>
      </c>
      <c r="O420" s="10">
        <f>'Long-form'!AL374</f>
        <v>-6.89</v>
      </c>
      <c r="P420" s="10">
        <f>'Long-form'!AN374</f>
        <v>0.7159608927867499</v>
      </c>
      <c r="Q420" s="10">
        <f>'Long-form'!AO374</f>
        <v>0.7159608927867499</v>
      </c>
      <c r="R420" s="1">
        <f>'Long-form'!BA374</f>
        <v>-1</v>
      </c>
      <c r="S420" s="1">
        <f>'Long-form'!BB374</f>
        <v>5</v>
      </c>
      <c r="T420" s="1" t="str">
        <f>'Long-form'!BC374</f>
        <v>marine limiting</v>
      </c>
      <c r="U420" s="1" t="str">
        <f>'Long-form'!BD374</f>
        <v>bivalve originally interpreted as MLW or below</v>
      </c>
      <c r="V420" s="1" t="str">
        <f>'Long-form'!BE374</f>
        <v>below MTL</v>
      </c>
      <c r="W420" s="10" t="str">
        <f>'Long-form'!BQ374</f>
        <v>n/a</v>
      </c>
      <c r="X420" s="10">
        <f>'Long-form'!BR374</f>
        <v>0.71944422994419788</v>
      </c>
      <c r="Y420" s="10">
        <f>'Long-form'!BS374</f>
        <v>0.71944422994419788</v>
      </c>
      <c r="Z420" s="10" t="str">
        <f>'Long-form'!BT374</f>
        <v>n/a</v>
      </c>
      <c r="AA420" s="10" t="str">
        <f>'Long-form'!BU374</f>
        <v>n/a</v>
      </c>
      <c r="AB420" s="10" t="str">
        <f>'Long-form'!BV374</f>
        <v>n/a</v>
      </c>
      <c r="AC420" s="1" t="str">
        <f>'Long-form'!BW374</f>
        <v>n/a</v>
      </c>
      <c r="AD420" s="1">
        <f>'Long-form'!BX374</f>
        <v>0</v>
      </c>
      <c r="AE420" s="1" t="str">
        <f>'Long-form'!BY374</f>
        <v>n/a</v>
      </c>
      <c r="AF420" s="1" t="str">
        <f>'Long-form'!BZ374</f>
        <v>n/a</v>
      </c>
    </row>
    <row r="421" spans="1:32">
      <c r="A421" s="1" t="str">
        <f>'Long-form'!A375</f>
        <v>SLCC420</v>
      </c>
      <c r="B421" s="1" t="str">
        <f>'Long-form'!B375</f>
        <v xml:space="preserve"> Bird et al. 2010 </v>
      </c>
      <c r="C421" s="1">
        <f>'Long-form'!C375</f>
        <v>8</v>
      </c>
      <c r="D421" s="1" t="str">
        <f>'Long-form'!D375</f>
        <v>Geylang, Singapore</v>
      </c>
      <c r="E421" s="10">
        <f>'Long-form'!E375</f>
        <v>1.3137129999999999</v>
      </c>
      <c r="F421" s="10">
        <f>'Long-form'!F375</f>
        <v>103.891772</v>
      </c>
      <c r="G421" s="1">
        <f>'Long-form'!G375</f>
        <v>1</v>
      </c>
      <c r="H421" s="11">
        <f>'Long-form'!H375</f>
        <v>6920</v>
      </c>
      <c r="I421" s="11">
        <f>'Long-form'!I375</f>
        <v>30</v>
      </c>
      <c r="J421" s="11">
        <f>'Long-form'!J375</f>
        <v>7515</v>
      </c>
      <c r="K421" s="11">
        <f>'Long-form'!K375</f>
        <v>7650</v>
      </c>
      <c r="L421" s="11">
        <f>'Long-form'!L375</f>
        <v>7380</v>
      </c>
      <c r="M421" s="10" t="str">
        <f>'Long-form'!Q375</f>
        <v>n/a</v>
      </c>
      <c r="N421" s="10" t="str">
        <f>'Long-form'!R375</f>
        <v>n/a</v>
      </c>
      <c r="O421" s="10">
        <f>'Long-form'!AL375</f>
        <v>-7.22</v>
      </c>
      <c r="P421" s="10">
        <f>'Long-form'!AN375</f>
        <v>0.7159608927867499</v>
      </c>
      <c r="Q421" s="10">
        <f>'Long-form'!AO375</f>
        <v>0.7159608927867499</v>
      </c>
      <c r="R421" s="1">
        <f>'Long-form'!BA375</f>
        <v>-1</v>
      </c>
      <c r="S421" s="1">
        <f>'Long-form'!BB375</f>
        <v>5</v>
      </c>
      <c r="T421" s="1" t="str">
        <f>'Long-form'!BC375</f>
        <v>marine limiting</v>
      </c>
      <c r="U421" s="1" t="str">
        <f>'Long-form'!BD375</f>
        <v>bivalve originally interpreted as MLW or below</v>
      </c>
      <c r="V421" s="1" t="str">
        <f>'Long-form'!BE375</f>
        <v>below MTL</v>
      </c>
      <c r="W421" s="10" t="str">
        <f>'Long-form'!BQ375</f>
        <v>n/a</v>
      </c>
      <c r="X421" s="10">
        <f>'Long-form'!BR375</f>
        <v>0.71944422994419788</v>
      </c>
      <c r="Y421" s="10">
        <f>'Long-form'!BS375</f>
        <v>0.71944422994419788</v>
      </c>
      <c r="Z421" s="10" t="str">
        <f>'Long-form'!BT375</f>
        <v>n/a</v>
      </c>
      <c r="AA421" s="10" t="str">
        <f>'Long-form'!BU375</f>
        <v>n/a</v>
      </c>
      <c r="AB421" s="10" t="str">
        <f>'Long-form'!BV375</f>
        <v>n/a</v>
      </c>
      <c r="AC421" s="1" t="str">
        <f>'Long-form'!BW375</f>
        <v>n/a</v>
      </c>
      <c r="AD421" s="1">
        <f>'Long-form'!BX375</f>
        <v>0</v>
      </c>
      <c r="AE421" s="1" t="str">
        <f>'Long-form'!BY375</f>
        <v>n/a</v>
      </c>
      <c r="AF421" s="1" t="str">
        <f>'Long-form'!BZ375</f>
        <v>n/a</v>
      </c>
    </row>
    <row r="422" spans="1:32">
      <c r="A422" s="1" t="str">
        <f>'Long-form'!A376</f>
        <v>SLCC421</v>
      </c>
      <c r="B422" s="1" t="str">
        <f>'Long-form'!B376</f>
        <v xml:space="preserve"> Bird et al. 2010 </v>
      </c>
      <c r="C422" s="1">
        <f>'Long-form'!C376</f>
        <v>8</v>
      </c>
      <c r="D422" s="1" t="str">
        <f>'Long-form'!D376</f>
        <v>Geylang, Singapore</v>
      </c>
      <c r="E422" s="10">
        <f>'Long-form'!E376</f>
        <v>1.3137129999999999</v>
      </c>
      <c r="F422" s="10">
        <f>'Long-form'!F376</f>
        <v>103.891772</v>
      </c>
      <c r="G422" s="1">
        <f>'Long-form'!G376</f>
        <v>1</v>
      </c>
      <c r="H422" s="11">
        <f>'Long-form'!H376</f>
        <v>7365</v>
      </c>
      <c r="I422" s="11">
        <f>'Long-form'!I376</f>
        <v>45</v>
      </c>
      <c r="J422" s="11">
        <f>'Long-form'!J376</f>
        <v>7926.5</v>
      </c>
      <c r="K422" s="11">
        <f>'Long-form'!K376</f>
        <v>8117</v>
      </c>
      <c r="L422" s="11">
        <f>'Long-form'!L376</f>
        <v>7736</v>
      </c>
      <c r="M422" s="10" t="str">
        <f>'Long-form'!Q376</f>
        <v>n/a</v>
      </c>
      <c r="N422" s="10" t="str">
        <f>'Long-form'!R376</f>
        <v>n/a</v>
      </c>
      <c r="O422" s="10">
        <f>'Long-form'!AL376</f>
        <v>-7.77</v>
      </c>
      <c r="P422" s="10">
        <f>'Long-form'!AN376</f>
        <v>0.7159608927867499</v>
      </c>
      <c r="Q422" s="10">
        <f>'Long-form'!AO376</f>
        <v>0.7159608927867499</v>
      </c>
      <c r="R422" s="1">
        <f>'Long-form'!BA376</f>
        <v>-1</v>
      </c>
      <c r="S422" s="1">
        <f>'Long-form'!BB376</f>
        <v>5</v>
      </c>
      <c r="T422" s="1" t="str">
        <f>'Long-form'!BC376</f>
        <v>marine limiting</v>
      </c>
      <c r="U422" s="1" t="str">
        <f>'Long-form'!BD376</f>
        <v>gastropod originally interpreted as MLW or below</v>
      </c>
      <c r="V422" s="1" t="str">
        <f>'Long-form'!BE376</f>
        <v>below MTL</v>
      </c>
      <c r="W422" s="10" t="str">
        <f>'Long-form'!BQ376</f>
        <v>n/a</v>
      </c>
      <c r="X422" s="10">
        <f>'Long-form'!BR376</f>
        <v>0.71944422994419788</v>
      </c>
      <c r="Y422" s="10">
        <f>'Long-form'!BS376</f>
        <v>0.71944422994419788</v>
      </c>
      <c r="Z422" s="10" t="str">
        <f>'Long-form'!BT376</f>
        <v>n/a</v>
      </c>
      <c r="AA422" s="10" t="str">
        <f>'Long-form'!BU376</f>
        <v>n/a</v>
      </c>
      <c r="AB422" s="10" t="str">
        <f>'Long-form'!BV376</f>
        <v>n/a</v>
      </c>
      <c r="AC422" s="1" t="str">
        <f>'Long-form'!BW376</f>
        <v>n/a</v>
      </c>
      <c r="AD422" s="1">
        <f>'Long-form'!BX376</f>
        <v>0</v>
      </c>
      <c r="AE422" s="1" t="str">
        <f>'Long-form'!BY376</f>
        <v>n/a</v>
      </c>
      <c r="AF422" s="1" t="str">
        <f>'Long-form'!BZ376</f>
        <v>n/a</v>
      </c>
    </row>
    <row r="423" spans="1:32">
      <c r="A423" s="1" t="str">
        <f>'Long-form'!A377</f>
        <v>SLCC422</v>
      </c>
      <c r="B423" s="1" t="str">
        <f>'Long-form'!B377</f>
        <v xml:space="preserve"> Bird et al. 2010 </v>
      </c>
      <c r="C423" s="1">
        <f>'Long-form'!C377</f>
        <v>8</v>
      </c>
      <c r="D423" s="1" t="str">
        <f>'Long-form'!D377</f>
        <v>Geylang, Singapore</v>
      </c>
      <c r="E423" s="10">
        <f>'Long-form'!E377</f>
        <v>1.3137129999999999</v>
      </c>
      <c r="F423" s="10">
        <f>'Long-form'!F377</f>
        <v>103.891772</v>
      </c>
      <c r="G423" s="1">
        <f>'Long-form'!G377</f>
        <v>1</v>
      </c>
      <c r="H423" s="11">
        <f>'Long-form'!H377</f>
        <v>7095</v>
      </c>
      <c r="I423" s="11">
        <f>'Long-form'!I377</f>
        <v>50</v>
      </c>
      <c r="J423" s="11">
        <f>'Long-form'!J377</f>
        <v>7920.5</v>
      </c>
      <c r="K423" s="11">
        <f>'Long-form'!K377</f>
        <v>8011</v>
      </c>
      <c r="L423" s="11">
        <f>'Long-form'!L377</f>
        <v>7830</v>
      </c>
      <c r="M423" s="10" t="str">
        <f>'Long-form'!Q377</f>
        <v>n/a</v>
      </c>
      <c r="N423" s="10" t="str">
        <f>'Long-form'!R377</f>
        <v>n/a</v>
      </c>
      <c r="O423" s="10">
        <f>'Long-form'!AL377</f>
        <v>-7.77</v>
      </c>
      <c r="P423" s="10">
        <f>'Long-form'!AN377</f>
        <v>0.7159608927867499</v>
      </c>
      <c r="Q423" s="10">
        <f>'Long-form'!AO377</f>
        <v>0.7159608927867499</v>
      </c>
      <c r="R423" s="1">
        <f>'Long-form'!BA377</f>
        <v>-1</v>
      </c>
      <c r="S423" s="1">
        <f>'Long-form'!BB377</f>
        <v>5</v>
      </c>
      <c r="T423" s="1" t="str">
        <f>'Long-form'!BC377</f>
        <v>marine limiting</v>
      </c>
      <c r="U423" s="1" t="str">
        <f>'Long-form'!BD377</f>
        <v>wood originally interpreted as MLW or below</v>
      </c>
      <c r="V423" s="1" t="str">
        <f>'Long-form'!BE377</f>
        <v>below MTL</v>
      </c>
      <c r="W423" s="10" t="str">
        <f>'Long-form'!BQ377</f>
        <v>n/a</v>
      </c>
      <c r="X423" s="10">
        <f>'Long-form'!BR377</f>
        <v>0.71944422994419788</v>
      </c>
      <c r="Y423" s="10">
        <f>'Long-form'!BS377</f>
        <v>0.71944422994419788</v>
      </c>
      <c r="Z423" s="10" t="str">
        <f>'Long-form'!BT377</f>
        <v>n/a</v>
      </c>
      <c r="AA423" s="10" t="str">
        <f>'Long-form'!BU377</f>
        <v>n/a</v>
      </c>
      <c r="AB423" s="10" t="str">
        <f>'Long-form'!BV377</f>
        <v>n/a</v>
      </c>
      <c r="AC423" s="1" t="str">
        <f>'Long-form'!BW377</f>
        <v>n/a</v>
      </c>
      <c r="AD423" s="1">
        <f>'Long-form'!BX377</f>
        <v>0</v>
      </c>
      <c r="AE423" s="1" t="str">
        <f>'Long-form'!BY377</f>
        <v>n/a</v>
      </c>
      <c r="AF423" s="1" t="str">
        <f>'Long-form'!BZ377</f>
        <v>n/a</v>
      </c>
    </row>
    <row r="424" spans="1:32">
      <c r="A424" s="1" t="str">
        <f>'Long-form'!A378</f>
        <v>SLCC423</v>
      </c>
      <c r="B424" s="1" t="str">
        <f>'Long-form'!B378</f>
        <v xml:space="preserve"> Bird et al. 2010 </v>
      </c>
      <c r="C424" s="1">
        <f>'Long-form'!C378</f>
        <v>8</v>
      </c>
      <c r="D424" s="1" t="str">
        <f>'Long-form'!D378</f>
        <v>Geylang, Singapore</v>
      </c>
      <c r="E424" s="10">
        <f>'Long-form'!E378</f>
        <v>1.3137129999999999</v>
      </c>
      <c r="F424" s="10">
        <f>'Long-form'!F378</f>
        <v>103.891772</v>
      </c>
      <c r="G424" s="1">
        <f>'Long-form'!G378</f>
        <v>1</v>
      </c>
      <c r="H424" s="11">
        <f>'Long-form'!H378</f>
        <v>7485</v>
      </c>
      <c r="I424" s="11">
        <f>'Long-form'!I378</f>
        <v>30</v>
      </c>
      <c r="J424" s="11">
        <f>'Long-form'!J378</f>
        <v>8038</v>
      </c>
      <c r="K424" s="11">
        <f>'Long-form'!K378</f>
        <v>8206</v>
      </c>
      <c r="L424" s="11">
        <f>'Long-form'!L378</f>
        <v>7870</v>
      </c>
      <c r="M424" s="10" t="str">
        <f>'Long-form'!Q378</f>
        <v>n/a</v>
      </c>
      <c r="N424" s="10" t="str">
        <f>'Long-form'!R378</f>
        <v>n/a</v>
      </c>
      <c r="O424" s="10">
        <f>'Long-form'!AL378</f>
        <v>-9.2200000000000006</v>
      </c>
      <c r="P424" s="10">
        <f>'Long-form'!AN378</f>
        <v>0.7159608927867499</v>
      </c>
      <c r="Q424" s="10">
        <f>'Long-form'!AO378</f>
        <v>0.7159608927867499</v>
      </c>
      <c r="R424" s="1">
        <f>'Long-form'!BA378</f>
        <v>-1</v>
      </c>
      <c r="S424" s="1">
        <f>'Long-form'!BB378</f>
        <v>5</v>
      </c>
      <c r="T424" s="1" t="str">
        <f>'Long-form'!BC378</f>
        <v>marine limiting</v>
      </c>
      <c r="U424" s="1" t="str">
        <f>'Long-form'!BD378</f>
        <v>bivalve originally interpreted as MLW or below</v>
      </c>
      <c r="V424" s="1" t="str">
        <f>'Long-form'!BE378</f>
        <v>below MTL</v>
      </c>
      <c r="W424" s="10" t="str">
        <f>'Long-form'!BQ378</f>
        <v>n/a</v>
      </c>
      <c r="X424" s="10">
        <f>'Long-form'!BR378</f>
        <v>0.71944422994419788</v>
      </c>
      <c r="Y424" s="10">
        <f>'Long-form'!BS378</f>
        <v>0.71944422994419788</v>
      </c>
      <c r="Z424" s="10" t="str">
        <f>'Long-form'!BT378</f>
        <v>n/a</v>
      </c>
      <c r="AA424" s="10" t="str">
        <f>'Long-form'!BU378</f>
        <v>n/a</v>
      </c>
      <c r="AB424" s="10" t="str">
        <f>'Long-form'!BV378</f>
        <v>n/a</v>
      </c>
      <c r="AC424" s="1" t="str">
        <f>'Long-form'!BW378</f>
        <v>n/a</v>
      </c>
      <c r="AD424" s="1">
        <f>'Long-form'!BX378</f>
        <v>0</v>
      </c>
      <c r="AE424" s="1" t="str">
        <f>'Long-form'!BY378</f>
        <v>n/a</v>
      </c>
      <c r="AF424" s="1" t="str">
        <f>'Long-form'!BZ378</f>
        <v>n/a</v>
      </c>
    </row>
    <row r="425" spans="1:32">
      <c r="A425" s="1" t="str">
        <f>'Long-form'!A379</f>
        <v>SLCC424</v>
      </c>
      <c r="B425" s="1" t="str">
        <f>'Long-form'!B379</f>
        <v xml:space="preserve"> Bird et al. 2010 </v>
      </c>
      <c r="C425" s="1">
        <f>'Long-form'!C379</f>
        <v>8</v>
      </c>
      <c r="D425" s="1" t="str">
        <f>'Long-form'!D379</f>
        <v>Geylang, Singapore</v>
      </c>
      <c r="E425" s="10">
        <f>'Long-form'!E379</f>
        <v>1.3137129999999999</v>
      </c>
      <c r="F425" s="10">
        <f>'Long-form'!F379</f>
        <v>103.891772</v>
      </c>
      <c r="G425" s="1">
        <f>'Long-form'!G379</f>
        <v>1</v>
      </c>
      <c r="H425" s="11">
        <f>'Long-form'!H379</f>
        <v>7260</v>
      </c>
      <c r="I425" s="11">
        <f>'Long-form'!I379</f>
        <v>30</v>
      </c>
      <c r="J425" s="11">
        <f>'Long-form'!J379</f>
        <v>7810</v>
      </c>
      <c r="K425" s="11">
        <f>'Long-form'!K379</f>
        <v>7964</v>
      </c>
      <c r="L425" s="11">
        <f>'Long-form'!L379</f>
        <v>7656</v>
      </c>
      <c r="M425" s="10" t="str">
        <f>'Long-form'!Q379</f>
        <v>n/a</v>
      </c>
      <c r="N425" s="10" t="str">
        <f>'Long-form'!R379</f>
        <v>n/a</v>
      </c>
      <c r="O425" s="10">
        <f>'Long-form'!AL379</f>
        <v>-9.6199999999999992</v>
      </c>
      <c r="P425" s="10">
        <f>'Long-form'!AN379</f>
        <v>0.7159608927867499</v>
      </c>
      <c r="Q425" s="10">
        <f>'Long-form'!AO379</f>
        <v>0.7159608927867499</v>
      </c>
      <c r="R425" s="1">
        <f>'Long-form'!BA379</f>
        <v>-1</v>
      </c>
      <c r="S425" s="1">
        <f>'Long-form'!BB379</f>
        <v>5</v>
      </c>
      <c r="T425" s="1" t="str">
        <f>'Long-form'!BC379</f>
        <v>marine limiting</v>
      </c>
      <c r="U425" s="1" t="str">
        <f>'Long-form'!BD379</f>
        <v>bivalve originally interpreted as MLW or below</v>
      </c>
      <c r="V425" s="1" t="str">
        <f>'Long-form'!BE379</f>
        <v>below MTL</v>
      </c>
      <c r="W425" s="10" t="str">
        <f>'Long-form'!BQ379</f>
        <v>n/a</v>
      </c>
      <c r="X425" s="10">
        <f>'Long-form'!BR379</f>
        <v>0.71944422994419788</v>
      </c>
      <c r="Y425" s="10">
        <f>'Long-form'!BS379</f>
        <v>0.71944422994419788</v>
      </c>
      <c r="Z425" s="10" t="str">
        <f>'Long-form'!BT379</f>
        <v>n/a</v>
      </c>
      <c r="AA425" s="10" t="str">
        <f>'Long-form'!BU379</f>
        <v>n/a</v>
      </c>
      <c r="AB425" s="10" t="str">
        <f>'Long-form'!BV379</f>
        <v>n/a</v>
      </c>
      <c r="AC425" s="1" t="str">
        <f>'Long-form'!BW379</f>
        <v>n/a</v>
      </c>
      <c r="AD425" s="1">
        <f>'Long-form'!BX379</f>
        <v>0</v>
      </c>
      <c r="AE425" s="1" t="str">
        <f>'Long-form'!BY379</f>
        <v>n/a</v>
      </c>
      <c r="AF425" s="1" t="str">
        <f>'Long-form'!BZ379</f>
        <v>n/a</v>
      </c>
    </row>
    <row r="426" spans="1:32">
      <c r="A426" s="1" t="str">
        <f>'Long-form'!A380</f>
        <v>SLCC425</v>
      </c>
      <c r="B426" s="1" t="str">
        <f>'Long-form'!B380</f>
        <v xml:space="preserve"> Bird et al. 2010 </v>
      </c>
      <c r="C426" s="1">
        <f>'Long-form'!C380</f>
        <v>8</v>
      </c>
      <c r="D426" s="1" t="str">
        <f>'Long-form'!D380</f>
        <v>Geylang, Singapore</v>
      </c>
      <c r="E426" s="10">
        <f>'Long-form'!E380</f>
        <v>1.3137129999999999</v>
      </c>
      <c r="F426" s="10">
        <f>'Long-form'!F380</f>
        <v>103.891772</v>
      </c>
      <c r="G426" s="1">
        <f>'Long-form'!G380</f>
        <v>1</v>
      </c>
      <c r="H426" s="11">
        <f>'Long-form'!H380</f>
        <v>7685</v>
      </c>
      <c r="I426" s="11">
        <f>'Long-form'!I380</f>
        <v>50</v>
      </c>
      <c r="J426" s="11">
        <f>'Long-form'!J380</f>
        <v>8219</v>
      </c>
      <c r="K426" s="11">
        <f>'Long-form'!K380</f>
        <v>8402</v>
      </c>
      <c r="L426" s="11">
        <f>'Long-form'!L380</f>
        <v>8036</v>
      </c>
      <c r="M426" s="10" t="str">
        <f>'Long-form'!Q380</f>
        <v>n/a</v>
      </c>
      <c r="N426" s="10" t="str">
        <f>'Long-form'!R380</f>
        <v>n/a</v>
      </c>
      <c r="O426" s="10">
        <f>'Long-form'!AL380</f>
        <v>-13.43</v>
      </c>
      <c r="P426" s="10">
        <f>'Long-form'!AN380</f>
        <v>0.7159608927867499</v>
      </c>
      <c r="Q426" s="10">
        <f>'Long-form'!AO380</f>
        <v>0.7159608927867499</v>
      </c>
      <c r="R426" s="1">
        <f>'Long-form'!BA380</f>
        <v>-1</v>
      </c>
      <c r="S426" s="1">
        <f>'Long-form'!BB380</f>
        <v>5</v>
      </c>
      <c r="T426" s="1" t="str">
        <f>'Long-form'!BC380</f>
        <v>marine limiting</v>
      </c>
      <c r="U426" s="1" t="str">
        <f>'Long-form'!BD380</f>
        <v>bivalve originally interpreted as MLW or below</v>
      </c>
      <c r="V426" s="1" t="str">
        <f>'Long-form'!BE380</f>
        <v>below MTL</v>
      </c>
      <c r="W426" s="10" t="str">
        <f>'Long-form'!BQ380</f>
        <v>n/a</v>
      </c>
      <c r="X426" s="10">
        <f>'Long-form'!BR380</f>
        <v>0.71944422994419788</v>
      </c>
      <c r="Y426" s="10">
        <f>'Long-form'!BS380</f>
        <v>0.71944422994419788</v>
      </c>
      <c r="Z426" s="10" t="str">
        <f>'Long-form'!BT380</f>
        <v>n/a</v>
      </c>
      <c r="AA426" s="10" t="str">
        <f>'Long-form'!BU380</f>
        <v>n/a</v>
      </c>
      <c r="AB426" s="10" t="str">
        <f>'Long-form'!BV380</f>
        <v>n/a</v>
      </c>
      <c r="AC426" s="1" t="str">
        <f>'Long-form'!BW380</f>
        <v>n/a</v>
      </c>
      <c r="AD426" s="1">
        <f>'Long-form'!BX380</f>
        <v>0</v>
      </c>
      <c r="AE426" s="1" t="str">
        <f>'Long-form'!BY380</f>
        <v>n/a</v>
      </c>
      <c r="AF426" s="1" t="str">
        <f>'Long-form'!BZ380</f>
        <v>n/a</v>
      </c>
    </row>
    <row r="427" spans="1:32">
      <c r="A427" s="1" t="str">
        <f>'Long-form'!A381</f>
        <v>SLCC426</v>
      </c>
      <c r="B427" s="1" t="str">
        <f>'Long-form'!B381</f>
        <v>Bird et al. 2010</v>
      </c>
      <c r="C427" s="1">
        <f>'Long-form'!C381</f>
        <v>8</v>
      </c>
      <c r="D427" s="1" t="str">
        <f>'Long-form'!D381</f>
        <v>Geylang, Singapore</v>
      </c>
      <c r="E427" s="10">
        <f>'Long-form'!E381</f>
        <v>1.3137129999999999</v>
      </c>
      <c r="F427" s="10">
        <f>'Long-form'!F381</f>
        <v>103.891772</v>
      </c>
      <c r="G427" s="1">
        <f>'Long-form'!G381</f>
        <v>1</v>
      </c>
      <c r="H427" s="11">
        <f>'Long-form'!H381</f>
        <v>8050</v>
      </c>
      <c r="I427" s="11">
        <f>'Long-form'!I381</f>
        <v>50</v>
      </c>
      <c r="J427" s="11">
        <f>'Long-form'!J381</f>
        <v>8907.5</v>
      </c>
      <c r="K427" s="11">
        <f>'Long-form'!K381</f>
        <v>9090</v>
      </c>
      <c r="L427" s="11">
        <f>'Long-form'!L381</f>
        <v>8725</v>
      </c>
      <c r="M427" s="10" t="str">
        <f>'Long-form'!Q381</f>
        <v>n/a</v>
      </c>
      <c r="N427" s="10" t="str">
        <f>'Long-form'!R381</f>
        <v>n/a</v>
      </c>
      <c r="O427" s="10">
        <f>'Long-form'!AL381</f>
        <v>-14.69</v>
      </c>
      <c r="P427" s="10">
        <f>'Long-form'!AN381</f>
        <v>0.7159608927867499</v>
      </c>
      <c r="Q427" s="10">
        <f>'Long-form'!AO381</f>
        <v>0.7159608927867499</v>
      </c>
      <c r="R427" s="1">
        <f>'Long-form'!BA381</f>
        <v>-1</v>
      </c>
      <c r="S427" s="1">
        <f>'Long-form'!BB381</f>
        <v>5</v>
      </c>
      <c r="T427" s="1" t="str">
        <f>'Long-form'!BC381</f>
        <v>marine limiting</v>
      </c>
      <c r="U427" s="1" t="str">
        <f>'Long-form'!BD381</f>
        <v>wood originally interpreted as MLW or below</v>
      </c>
      <c r="V427" s="1" t="str">
        <f>'Long-form'!BE381</f>
        <v>below MTL</v>
      </c>
      <c r="W427" s="10" t="str">
        <f>'Long-form'!BQ381</f>
        <v>n/a</v>
      </c>
      <c r="X427" s="10">
        <f>'Long-form'!BR381</f>
        <v>0.71944422994419788</v>
      </c>
      <c r="Y427" s="10">
        <f>'Long-form'!BS381</f>
        <v>0.71944422994419788</v>
      </c>
      <c r="Z427" s="10" t="str">
        <f>'Long-form'!BT381</f>
        <v>n/a</v>
      </c>
      <c r="AA427" s="10" t="str">
        <f>'Long-form'!BU381</f>
        <v>n/a</v>
      </c>
      <c r="AB427" s="10" t="str">
        <f>'Long-form'!BV381</f>
        <v>n/a</v>
      </c>
      <c r="AC427" s="1" t="str">
        <f>'Long-form'!BW381</f>
        <v>n/a</v>
      </c>
      <c r="AD427" s="1">
        <f>'Long-form'!BX381</f>
        <v>0</v>
      </c>
      <c r="AE427" s="1" t="str">
        <f>'Long-form'!BY381</f>
        <v>n/a</v>
      </c>
      <c r="AF427" s="1" t="str">
        <f>'Long-form'!BZ381</f>
        <v>n/a</v>
      </c>
    </row>
    <row r="428" spans="1:32">
      <c r="A428" s="1" t="str">
        <f>'Long-form'!A382</f>
        <v>SLCC427</v>
      </c>
      <c r="B428" s="1" t="str">
        <f>'Long-form'!B382</f>
        <v xml:space="preserve">Bird et al. 2007 </v>
      </c>
      <c r="C428" s="1">
        <f>'Long-form'!C382</f>
        <v>8</v>
      </c>
      <c r="D428" s="1" t="str">
        <f>'Long-form'!D382</f>
        <v>Geylang, Singapore</v>
      </c>
      <c r="E428" s="10">
        <f>'Long-form'!E382</f>
        <v>1.3137129999999999</v>
      </c>
      <c r="F428" s="10">
        <f>'Long-form'!F382</f>
        <v>103.891772</v>
      </c>
      <c r="G428" s="1">
        <f>'Long-form'!G382</f>
        <v>1</v>
      </c>
      <c r="H428" s="11">
        <f>'Long-form'!H382</f>
        <v>7970</v>
      </c>
      <c r="I428" s="11">
        <f>'Long-form'!I382</f>
        <v>50</v>
      </c>
      <c r="J428" s="11">
        <f>'Long-form'!J382</f>
        <v>8891.5</v>
      </c>
      <c r="K428" s="11">
        <f>'Long-form'!K382</f>
        <v>9128</v>
      </c>
      <c r="L428" s="11">
        <f>'Long-form'!L382</f>
        <v>8655</v>
      </c>
      <c r="M428" s="10" t="str">
        <f>'Long-form'!Q382</f>
        <v>n/a</v>
      </c>
      <c r="N428" s="10" t="str">
        <f>'Long-form'!R382</f>
        <v>n/a</v>
      </c>
      <c r="O428" s="10">
        <f>'Long-form'!AL382</f>
        <v>-14.69</v>
      </c>
      <c r="P428" s="10">
        <f>'Long-form'!AN382</f>
        <v>0.7159608927867499</v>
      </c>
      <c r="Q428" s="10">
        <f>'Long-form'!AO382</f>
        <v>0.7159608927867499</v>
      </c>
      <c r="R428" s="1">
        <f>'Long-form'!BA382</f>
        <v>0</v>
      </c>
      <c r="S428" s="1">
        <f>'Long-form'!BB382</f>
        <v>5</v>
      </c>
      <c r="T428" s="1" t="str">
        <f>'Long-form'!BC382</f>
        <v>Intertidal mudflat</v>
      </c>
      <c r="U428" s="1" t="str">
        <f>'Long-form'!BD382</f>
        <v>Wood originally interpreted as MSL but conservatively we interpreted it as HAT to LAT</v>
      </c>
      <c r="V428" s="1">
        <f>'Long-form'!BF382</f>
        <v>-0.19865893574299998</v>
      </c>
      <c r="W428" s="10">
        <f>'Long-form'!BQ382</f>
        <v>-14.491341064257</v>
      </c>
      <c r="X428" s="10">
        <f>'Long-form'!BR382</f>
        <v>1.1668341705767133</v>
      </c>
      <c r="Y428" s="10">
        <f>'Long-form'!BS382</f>
        <v>1.1668341705767133</v>
      </c>
      <c r="Z428" s="10" t="str">
        <f>'Long-form'!BT382</f>
        <v>n/a</v>
      </c>
      <c r="AA428" s="10" t="str">
        <f>'Long-form'!BU382</f>
        <v>n/a</v>
      </c>
      <c r="AB428" s="10" t="str">
        <f>'Long-form'!BV382</f>
        <v>n/a</v>
      </c>
      <c r="AC428" s="1" t="str">
        <f>'Long-form'!BW382</f>
        <v>n/a</v>
      </c>
      <c r="AD428" s="1">
        <f>'Long-form'!BX382</f>
        <v>0</v>
      </c>
      <c r="AE428" s="1" t="str">
        <f>'Long-form'!BY382</f>
        <v>n/a</v>
      </c>
      <c r="AF428" s="1" t="str">
        <f>'Long-form'!BZ382</f>
        <v>n/a</v>
      </c>
    </row>
    <row r="429" spans="1:32">
      <c r="A429" s="1" t="str">
        <f>'Long-form'!A383</f>
        <v>SLCC428</v>
      </c>
      <c r="B429" s="1" t="str">
        <f>'Long-form'!B383</f>
        <v>Bird et al. 2010</v>
      </c>
      <c r="C429" s="1">
        <f>'Long-form'!C383</f>
        <v>8</v>
      </c>
      <c r="D429" s="1" t="str">
        <f>'Long-form'!D383</f>
        <v>Geylang, Singapore</v>
      </c>
      <c r="E429" s="10">
        <f>'Long-form'!E383</f>
        <v>1.3137129999999999</v>
      </c>
      <c r="F429" s="10">
        <f>'Long-form'!F383</f>
        <v>103.891772</v>
      </c>
      <c r="G429" s="1">
        <f>'Long-form'!G383</f>
        <v>1</v>
      </c>
      <c r="H429" s="11">
        <f>'Long-form'!H383</f>
        <v>7797</v>
      </c>
      <c r="I429" s="11">
        <f>'Long-form'!I383</f>
        <v>49</v>
      </c>
      <c r="J429" s="11">
        <f>'Long-form'!J383</f>
        <v>8569.5</v>
      </c>
      <c r="K429" s="11">
        <f>'Long-form'!K383</f>
        <v>8699</v>
      </c>
      <c r="L429" s="11">
        <f>'Long-form'!L383</f>
        <v>8440</v>
      </c>
      <c r="M429" s="10" t="str">
        <f>'Long-form'!Q383</f>
        <v>n/a</v>
      </c>
      <c r="N429" s="10" t="str">
        <f>'Long-form'!R383</f>
        <v>n/a</v>
      </c>
      <c r="O429" s="10">
        <f>'Long-form'!AL383</f>
        <v>-14.63</v>
      </c>
      <c r="P429" s="10">
        <f>'Long-form'!AN383</f>
        <v>0.7159608927867499</v>
      </c>
      <c r="Q429" s="10">
        <f>'Long-form'!AO383</f>
        <v>0.7159608927867499</v>
      </c>
      <c r="R429" s="1">
        <f>'Long-form'!BA383</f>
        <v>-1</v>
      </c>
      <c r="S429" s="1">
        <f>'Long-form'!BB383</f>
        <v>5</v>
      </c>
      <c r="T429" s="1" t="str">
        <f>'Long-form'!BC383</f>
        <v>marine limiting</v>
      </c>
      <c r="U429" s="1" t="str">
        <f>'Long-form'!BD383</f>
        <v>wood originally interpreted as MLW or below</v>
      </c>
      <c r="V429" s="1" t="str">
        <f>'Long-form'!BE383</f>
        <v>below MTL</v>
      </c>
      <c r="W429" s="10" t="str">
        <f>'Long-form'!BQ383</f>
        <v>n/a</v>
      </c>
      <c r="X429" s="10">
        <f>'Long-form'!BR383</f>
        <v>0.71944422994419788</v>
      </c>
      <c r="Y429" s="10">
        <f>'Long-form'!BS383</f>
        <v>0.71944422994419788</v>
      </c>
      <c r="Z429" s="10" t="str">
        <f>'Long-form'!BT383</f>
        <v>n/a</v>
      </c>
      <c r="AA429" s="10" t="str">
        <f>'Long-form'!BU383</f>
        <v>n/a</v>
      </c>
      <c r="AB429" s="10" t="str">
        <f>'Long-form'!BV383</f>
        <v>n/a</v>
      </c>
      <c r="AC429" s="1" t="str">
        <f>'Long-form'!BW383</f>
        <v>n/a</v>
      </c>
      <c r="AD429" s="1">
        <f>'Long-form'!BX383</f>
        <v>0</v>
      </c>
      <c r="AE429" s="1" t="str">
        <f>'Long-form'!BY383</f>
        <v>n/a</v>
      </c>
      <c r="AF429" s="1" t="str">
        <f>'Long-form'!BZ383</f>
        <v>n/a</v>
      </c>
    </row>
    <row r="430" spans="1:32">
      <c r="A430" s="1" t="str">
        <f>'Long-form'!A384</f>
        <v>SLCC429</v>
      </c>
      <c r="B430" s="1" t="str">
        <f>'Long-form'!B384</f>
        <v xml:space="preserve">Bird et al. 2007  </v>
      </c>
      <c r="C430" s="1">
        <f>'Long-form'!C384</f>
        <v>8</v>
      </c>
      <c r="D430" s="1" t="str">
        <f>'Long-form'!D384</f>
        <v>Geylang, Singapore</v>
      </c>
      <c r="E430" s="10">
        <f>'Long-form'!E384</f>
        <v>1.3137129999999999</v>
      </c>
      <c r="F430" s="10">
        <f>'Long-form'!F384</f>
        <v>103.891772</v>
      </c>
      <c r="G430" s="1">
        <f>'Long-form'!G384</f>
        <v>1</v>
      </c>
      <c r="H430" s="11">
        <f>'Long-form'!H384</f>
        <v>8253</v>
      </c>
      <c r="I430" s="11">
        <f>'Long-form'!I384</f>
        <v>243</v>
      </c>
      <c r="J430" s="11">
        <f>'Long-form'!J384</f>
        <v>9141.5</v>
      </c>
      <c r="K430" s="11">
        <f>'Long-form'!K384</f>
        <v>9744</v>
      </c>
      <c r="L430" s="11">
        <f>'Long-form'!L384</f>
        <v>8539</v>
      </c>
      <c r="M430" s="10" t="str">
        <f>'Long-form'!Q384</f>
        <v>n/a</v>
      </c>
      <c r="N430" s="10" t="str">
        <f>'Long-form'!R384</f>
        <v>n/a</v>
      </c>
      <c r="O430" s="10">
        <f>'Long-form'!AL384</f>
        <v>-14.63</v>
      </c>
      <c r="P430" s="10">
        <f>'Long-form'!AN384</f>
        <v>0.7159608927867499</v>
      </c>
      <c r="Q430" s="10">
        <f>'Long-form'!AO384</f>
        <v>0.7159608927867499</v>
      </c>
      <c r="R430" s="1">
        <f>'Long-form'!BA384</f>
        <v>0</v>
      </c>
      <c r="S430" s="1">
        <f>'Long-form'!BB384</f>
        <v>5</v>
      </c>
      <c r="T430" s="1" t="str">
        <f>'Long-form'!BC384</f>
        <v>Intertidal mudflat</v>
      </c>
      <c r="U430" s="1" t="str">
        <f>'Long-form'!BD384</f>
        <v>Wood originally interpreted as MSL but conservatively we interpreted it as HAT to LAT</v>
      </c>
      <c r="V430" s="1">
        <f>'Long-form'!BF384</f>
        <v>-0.19865893574299998</v>
      </c>
      <c r="W430" s="10">
        <f>'Long-form'!BQ384</f>
        <v>-14.431341064257001</v>
      </c>
      <c r="X430" s="10">
        <f>'Long-form'!BR384</f>
        <v>1.1668341705767133</v>
      </c>
      <c r="Y430" s="10">
        <f>'Long-form'!BS384</f>
        <v>1.1668341705767133</v>
      </c>
      <c r="Z430" s="10" t="str">
        <f>'Long-form'!BT384</f>
        <v>n/a</v>
      </c>
      <c r="AA430" s="10" t="str">
        <f>'Long-form'!BU384</f>
        <v>n/a</v>
      </c>
      <c r="AB430" s="10" t="str">
        <f>'Long-form'!BV384</f>
        <v>n/a</v>
      </c>
      <c r="AC430" s="1" t="str">
        <f>'Long-form'!BW384</f>
        <v>n/a</v>
      </c>
      <c r="AD430" s="1">
        <f>'Long-form'!BX384</f>
        <v>0</v>
      </c>
      <c r="AE430" s="1" t="str">
        <f>'Long-form'!BY384</f>
        <v>n/a</v>
      </c>
      <c r="AF430" s="1" t="str">
        <f>'Long-form'!BZ384</f>
        <v>n/a</v>
      </c>
    </row>
    <row r="431" spans="1:32">
      <c r="A431" s="1" t="str">
        <f>'Long-form'!A385</f>
        <v>SLCC430</v>
      </c>
      <c r="B431" s="1" t="str">
        <f>'Long-form'!B385</f>
        <v>Bird et al. 2010</v>
      </c>
      <c r="C431" s="1">
        <f>'Long-form'!C385</f>
        <v>8</v>
      </c>
      <c r="D431" s="1" t="str">
        <f>'Long-form'!D385</f>
        <v>Geylang, Singapore</v>
      </c>
      <c r="E431" s="10">
        <f>'Long-form'!E385</f>
        <v>1.3137129999999999</v>
      </c>
      <c r="F431" s="10">
        <f>'Long-form'!F385</f>
        <v>103.891772</v>
      </c>
      <c r="G431" s="1">
        <f>'Long-form'!G385</f>
        <v>1</v>
      </c>
      <c r="H431" s="11">
        <f>'Long-form'!H385</f>
        <v>7970</v>
      </c>
      <c r="I431" s="11">
        <f>'Long-form'!I385</f>
        <v>50</v>
      </c>
      <c r="J431" s="11">
        <f>'Long-form'!J385</f>
        <v>8565.5</v>
      </c>
      <c r="K431" s="11">
        <f>'Long-form'!K385</f>
        <v>8790</v>
      </c>
      <c r="L431" s="11">
        <f>'Long-form'!L385</f>
        <v>8341</v>
      </c>
      <c r="M431" s="10" t="str">
        <f>'Long-form'!Q385</f>
        <v>n/a</v>
      </c>
      <c r="N431" s="10" t="str">
        <f>'Long-form'!R385</f>
        <v>n/a</v>
      </c>
      <c r="O431" s="10">
        <f>'Long-form'!AL385</f>
        <v>-14.64</v>
      </c>
      <c r="P431" s="10">
        <f>'Long-form'!AN385</f>
        <v>0.7159608927867499</v>
      </c>
      <c r="Q431" s="10">
        <f>'Long-form'!AO385</f>
        <v>0.7159608927867499</v>
      </c>
      <c r="R431" s="1">
        <f>'Long-form'!BA385</f>
        <v>-1</v>
      </c>
      <c r="S431" s="1">
        <f>'Long-form'!BB385</f>
        <v>5</v>
      </c>
      <c r="T431" s="1" t="str">
        <f>'Long-form'!BC385</f>
        <v>marine limiting</v>
      </c>
      <c r="U431" s="1" t="str">
        <f>'Long-form'!BD385</f>
        <v>bivalve originally interpreted as MLW or below</v>
      </c>
      <c r="V431" s="1" t="str">
        <f>'Long-form'!BE385</f>
        <v>below MTL</v>
      </c>
      <c r="W431" s="10" t="str">
        <f>'Long-form'!BQ385</f>
        <v>n/a</v>
      </c>
      <c r="X431" s="10">
        <f>'Long-form'!BR385</f>
        <v>0.71944422994419788</v>
      </c>
      <c r="Y431" s="10">
        <f>'Long-form'!BS385</f>
        <v>0.71944422994419788</v>
      </c>
      <c r="Z431" s="10" t="str">
        <f>'Long-form'!BT385</f>
        <v>n/a</v>
      </c>
      <c r="AA431" s="10" t="str">
        <f>'Long-form'!BU385</f>
        <v>n/a</v>
      </c>
      <c r="AB431" s="10" t="str">
        <f>'Long-form'!BV385</f>
        <v>n/a</v>
      </c>
      <c r="AC431" s="1" t="str">
        <f>'Long-form'!BW385</f>
        <v>n/a</v>
      </c>
      <c r="AD431" s="1">
        <f>'Long-form'!BX385</f>
        <v>0</v>
      </c>
      <c r="AE431" s="1" t="str">
        <f>'Long-form'!BY385</f>
        <v>n/a</v>
      </c>
      <c r="AF431" s="1" t="str">
        <f>'Long-form'!BZ385</f>
        <v>n/a</v>
      </c>
    </row>
    <row r="432" spans="1:32">
      <c r="A432" s="1" t="str">
        <f>'Long-form'!A386</f>
        <v>SLCC431</v>
      </c>
      <c r="B432" s="1" t="str">
        <f>'Long-form'!B386</f>
        <v xml:space="preserve">Bird et al. 2007 </v>
      </c>
      <c r="C432" s="1">
        <f>'Long-form'!C386</f>
        <v>8</v>
      </c>
      <c r="D432" s="1" t="str">
        <f>'Long-form'!D386</f>
        <v>Geylang, Singapore</v>
      </c>
      <c r="E432" s="10">
        <f>'Long-form'!E386</f>
        <v>1.3137129999999999</v>
      </c>
      <c r="F432" s="10">
        <f>'Long-form'!F386</f>
        <v>103.891772</v>
      </c>
      <c r="G432" s="1">
        <f>'Long-form'!G386</f>
        <v>1</v>
      </c>
      <c r="H432" s="11">
        <f>'Long-form'!H386</f>
        <v>8050</v>
      </c>
      <c r="I432" s="11">
        <f>'Long-form'!I386</f>
        <v>50</v>
      </c>
      <c r="J432" s="11">
        <f>'Long-form'!J386</f>
        <v>8661</v>
      </c>
      <c r="K432" s="11">
        <f>'Long-form'!K386</f>
        <v>8889</v>
      </c>
      <c r="L432" s="11">
        <f>'Long-form'!L386</f>
        <v>8433</v>
      </c>
      <c r="M432" s="10" t="str">
        <f>'Long-form'!Q386</f>
        <v>n/a</v>
      </c>
      <c r="N432" s="10" t="str">
        <f>'Long-form'!R386</f>
        <v>n/a</v>
      </c>
      <c r="O432" s="10">
        <f>'Long-form'!AL386</f>
        <v>-14.64</v>
      </c>
      <c r="P432" s="10">
        <f>'Long-form'!AN386</f>
        <v>0.7159608927867499</v>
      </c>
      <c r="Q432" s="10">
        <f>'Long-form'!AO386</f>
        <v>0.7159608927867499</v>
      </c>
      <c r="R432" s="1">
        <f>'Long-form'!BA386</f>
        <v>0</v>
      </c>
      <c r="S432" s="1">
        <f>'Long-form'!BB386</f>
        <v>5</v>
      </c>
      <c r="T432" s="1" t="str">
        <f>'Long-form'!BC386</f>
        <v>Intertidal mudflat</v>
      </c>
      <c r="U432" s="1" t="str">
        <f>'Long-form'!BD386</f>
        <v>Shell originally interpreted as MSL  but conservatively we interpreted it as HAT to LAT</v>
      </c>
      <c r="V432" s="1">
        <f>'Long-form'!BF386</f>
        <v>-0.19865893574299998</v>
      </c>
      <c r="W432" s="10">
        <f>'Long-form'!BQ386</f>
        <v>-14.441341064257001</v>
      </c>
      <c r="X432" s="10">
        <f>'Long-form'!BR386</f>
        <v>1.1668341705767133</v>
      </c>
      <c r="Y432" s="10">
        <f>'Long-form'!BS386</f>
        <v>1.1668341705767133</v>
      </c>
      <c r="Z432" s="10" t="str">
        <f>'Long-form'!BT386</f>
        <v>n/a</v>
      </c>
      <c r="AA432" s="10" t="str">
        <f>'Long-form'!BU386</f>
        <v>n/a</v>
      </c>
      <c r="AB432" s="10" t="str">
        <f>'Long-form'!BV386</f>
        <v>n/a</v>
      </c>
      <c r="AC432" s="1" t="str">
        <f>'Long-form'!BW386</f>
        <v>n/a</v>
      </c>
      <c r="AD432" s="1">
        <f>'Long-form'!BX386</f>
        <v>0</v>
      </c>
      <c r="AE432" s="1" t="str">
        <f>'Long-form'!BY386</f>
        <v>n/a</v>
      </c>
      <c r="AF432" s="1" t="str">
        <f>'Long-form'!BZ386</f>
        <v>n/a</v>
      </c>
    </row>
    <row r="433" spans="1:32">
      <c r="A433" s="1" t="str">
        <f>'Long-form'!A387</f>
        <v>SLCC432</v>
      </c>
      <c r="B433" s="1" t="str">
        <f>'Long-form'!B387</f>
        <v>Bird et al. 2010</v>
      </c>
      <c r="C433" s="1">
        <f>'Long-form'!C387</f>
        <v>8</v>
      </c>
      <c r="D433" s="1" t="str">
        <f>'Long-form'!D387</f>
        <v>Geylang, Singapore</v>
      </c>
      <c r="E433" s="10">
        <f>'Long-form'!E387</f>
        <v>1.3137129999999999</v>
      </c>
      <c r="F433" s="10">
        <f>'Long-form'!F387</f>
        <v>103.891772</v>
      </c>
      <c r="G433" s="1">
        <f>'Long-form'!G387</f>
        <v>1</v>
      </c>
      <c r="H433" s="11">
        <f>'Long-form'!H387</f>
        <v>8020</v>
      </c>
      <c r="I433" s="11">
        <f>'Long-form'!I387</f>
        <v>49</v>
      </c>
      <c r="J433" s="11">
        <f>'Long-form'!J387</f>
        <v>8842.5</v>
      </c>
      <c r="K433" s="11">
        <f>'Long-form'!K387</f>
        <v>9023</v>
      </c>
      <c r="L433" s="11">
        <f>'Long-form'!L387</f>
        <v>8662</v>
      </c>
      <c r="M433" s="10" t="str">
        <f>'Long-form'!Q387</f>
        <v>n/a</v>
      </c>
      <c r="N433" s="10" t="str">
        <f>'Long-form'!R387</f>
        <v>n/a</v>
      </c>
      <c r="O433" s="10">
        <f>'Long-form'!AL387</f>
        <v>-15.09</v>
      </c>
      <c r="P433" s="10">
        <f>'Long-form'!AN387</f>
        <v>0.7159608927867499</v>
      </c>
      <c r="Q433" s="10">
        <f>'Long-form'!AO387</f>
        <v>0.7159608927867499</v>
      </c>
      <c r="R433" s="1">
        <f>'Long-form'!BA387</f>
        <v>1</v>
      </c>
      <c r="S433" s="1">
        <f>'Long-form'!BB387</f>
        <v>5</v>
      </c>
      <c r="T433" s="1" t="str">
        <f>'Long-form'!BC387</f>
        <v>terrestrial limiting</v>
      </c>
      <c r="U433" s="1" t="str">
        <f>'Long-form'!BD387</f>
        <v>root originally interpreted as HAT but conservatively we interpreted it as terrestrial limiting</v>
      </c>
      <c r="V433" s="1" t="str">
        <f>'Long-form'!BE387</f>
        <v>above MTL</v>
      </c>
      <c r="W433" s="10" t="str">
        <f>'Long-form'!BQ387</f>
        <v>n/a</v>
      </c>
      <c r="X433" s="10">
        <f>'Long-form'!BR387</f>
        <v>0.71944422994419788</v>
      </c>
      <c r="Y433" s="10">
        <f>'Long-form'!BS387</f>
        <v>0.71944422994419788</v>
      </c>
      <c r="Z433" s="10" t="str">
        <f>'Long-form'!BT387</f>
        <v>n/a</v>
      </c>
      <c r="AA433" s="10" t="str">
        <f>'Long-form'!BU387</f>
        <v>n/a</v>
      </c>
      <c r="AB433" s="10" t="str">
        <f>'Long-form'!BV387</f>
        <v>n/a</v>
      </c>
      <c r="AC433" s="1" t="str">
        <f>'Long-form'!BW387</f>
        <v>n/a</v>
      </c>
      <c r="AD433" s="1">
        <f>'Long-form'!BX387</f>
        <v>0</v>
      </c>
      <c r="AE433" s="1" t="str">
        <f>'Long-form'!BY387</f>
        <v>n/a</v>
      </c>
      <c r="AF433" s="1" t="str">
        <f>'Long-form'!BZ387</f>
        <v>n/a</v>
      </c>
    </row>
    <row r="434" spans="1:32">
      <c r="A434" s="1" t="str">
        <f>'Long-form'!A388</f>
        <v>SLCC433</v>
      </c>
      <c r="B434" s="1" t="str">
        <f>'Long-form'!B388</f>
        <v xml:space="preserve">Bird et al. 2007 </v>
      </c>
      <c r="C434" s="1">
        <f>'Long-form'!C388</f>
        <v>8</v>
      </c>
      <c r="D434" s="1" t="str">
        <f>'Long-form'!D388</f>
        <v>Geylang, Singapore</v>
      </c>
      <c r="E434" s="10">
        <f>'Long-form'!E388</f>
        <v>1.3137129999999999</v>
      </c>
      <c r="F434" s="10">
        <f>'Long-form'!F388</f>
        <v>103.891772</v>
      </c>
      <c r="G434" s="1">
        <f>'Long-form'!G388</f>
        <v>1</v>
      </c>
      <c r="H434" s="11">
        <f>'Long-form'!H388</f>
        <v>8405</v>
      </c>
      <c r="I434" s="11">
        <f>'Long-form'!I388</f>
        <v>246</v>
      </c>
      <c r="J434" s="11">
        <f>'Long-form'!J388</f>
        <v>9402.5</v>
      </c>
      <c r="K434" s="11">
        <f>'Long-form'!K388</f>
        <v>10145</v>
      </c>
      <c r="L434" s="11">
        <f>'Long-form'!L388</f>
        <v>8660</v>
      </c>
      <c r="M434" s="10" t="str">
        <f>'Long-form'!Q388</f>
        <v>n/a</v>
      </c>
      <c r="N434" s="10" t="str">
        <f>'Long-form'!R388</f>
        <v>n/a</v>
      </c>
      <c r="O434" s="10">
        <f>'Long-form'!AL388</f>
        <v>-15.09</v>
      </c>
      <c r="P434" s="10">
        <f>'Long-form'!AN388</f>
        <v>0.7159608927867499</v>
      </c>
      <c r="Q434" s="10">
        <f>'Long-form'!AO388</f>
        <v>0.7159608927867499</v>
      </c>
      <c r="R434" s="1">
        <f>'Long-form'!BA388</f>
        <v>1</v>
      </c>
      <c r="S434" s="1">
        <f>'Long-form'!BB388</f>
        <v>5</v>
      </c>
      <c r="T434" s="1" t="str">
        <f>'Long-form'!BC388</f>
        <v>terrestrial limiting</v>
      </c>
      <c r="U434" s="1" t="str">
        <f>'Long-form'!BD388</f>
        <v>root originally interpreted as HAT but conservatively we interpreted it as terrestrial limiting</v>
      </c>
      <c r="V434" s="1" t="str">
        <f>'Long-form'!BE388</f>
        <v>above MTL</v>
      </c>
      <c r="W434" s="10" t="str">
        <f>'Long-form'!BQ388</f>
        <v>n/a</v>
      </c>
      <c r="X434" s="10">
        <f>'Long-form'!BR388</f>
        <v>0.71944422994419788</v>
      </c>
      <c r="Y434" s="10">
        <f>'Long-form'!BS388</f>
        <v>0.71944422994419788</v>
      </c>
      <c r="Z434" s="10" t="str">
        <f>'Long-form'!BT388</f>
        <v>n/a</v>
      </c>
      <c r="AA434" s="10" t="str">
        <f>'Long-form'!BU388</f>
        <v>n/a</v>
      </c>
      <c r="AB434" s="10" t="str">
        <f>'Long-form'!BV388</f>
        <v>n/a</v>
      </c>
      <c r="AC434" s="1" t="str">
        <f>'Long-form'!BW388</f>
        <v>n/a</v>
      </c>
      <c r="AD434" s="1">
        <f>'Long-form'!BX388</f>
        <v>0</v>
      </c>
      <c r="AE434" s="1" t="str">
        <f>'Long-form'!BY388</f>
        <v>n/a</v>
      </c>
      <c r="AF434" s="1" t="str">
        <f>'Long-form'!BZ388</f>
        <v>n/a</v>
      </c>
    </row>
    <row r="435" spans="1:32">
      <c r="A435" s="1" t="str">
        <f>'Long-form'!A389</f>
        <v>SLCC434</v>
      </c>
      <c r="B435" s="1" t="str">
        <f>'Long-form'!B389</f>
        <v>Bird et al. 2010</v>
      </c>
      <c r="C435" s="1">
        <f>'Long-form'!C389</f>
        <v>8</v>
      </c>
      <c r="D435" s="1" t="str">
        <f>'Long-form'!D389</f>
        <v>Southeast (SMU/ SMU-BBP)</v>
      </c>
      <c r="E435" s="10">
        <f>'Long-form'!E389</f>
        <v>1.2952999999999999</v>
      </c>
      <c r="F435" s="10">
        <f>'Long-form'!F389</f>
        <v>103.85041</v>
      </c>
      <c r="G435" s="1">
        <f>'Long-form'!G389</f>
        <v>1</v>
      </c>
      <c r="H435" s="11">
        <f>'Long-form'!H389</f>
        <v>6673</v>
      </c>
      <c r="I435" s="11">
        <f>'Long-form'!I389</f>
        <v>41</v>
      </c>
      <c r="J435" s="11">
        <f>'Long-form'!J389</f>
        <v>7541</v>
      </c>
      <c r="K435" s="11">
        <f>'Long-form'!K389</f>
        <v>7610</v>
      </c>
      <c r="L435" s="11">
        <f>'Long-form'!L389</f>
        <v>7472</v>
      </c>
      <c r="M435" s="10" t="str">
        <f>'Long-form'!Q389</f>
        <v>n/a</v>
      </c>
      <c r="N435" s="10" t="str">
        <f>'Long-form'!R389</f>
        <v>n/a</v>
      </c>
      <c r="O435" s="10">
        <f>'Long-form'!AL389</f>
        <v>-0.94</v>
      </c>
      <c r="P435" s="10">
        <f>'Long-form'!AN389</f>
        <v>0.7159608927867499</v>
      </c>
      <c r="Q435" s="10">
        <f>'Long-form'!AO389</f>
        <v>0.7159608927867499</v>
      </c>
      <c r="R435" s="1">
        <f>'Long-form'!BA389</f>
        <v>1</v>
      </c>
      <c r="S435" s="1">
        <f>'Long-form'!BB389</f>
        <v>5</v>
      </c>
      <c r="T435" s="1" t="str">
        <f>'Long-form'!BC389</f>
        <v>terrestrial limiting</v>
      </c>
      <c r="U435" s="1" t="str">
        <f>'Long-form'!BD389</f>
        <v>wood originally interpreted as MHWS but conservatively we interpreted it as terrestrial limiting</v>
      </c>
      <c r="V435" s="1" t="str">
        <f>'Long-form'!BE389</f>
        <v>above MTL</v>
      </c>
      <c r="W435" s="10" t="str">
        <f>'Long-form'!BQ389</f>
        <v>n/a</v>
      </c>
      <c r="X435" s="10">
        <f>'Long-form'!BR389</f>
        <v>0.71944422994419788</v>
      </c>
      <c r="Y435" s="10">
        <f>'Long-form'!BS389</f>
        <v>0.71944422994419788</v>
      </c>
      <c r="Z435" s="10" t="str">
        <f>'Long-form'!BT389</f>
        <v>n/a</v>
      </c>
      <c r="AA435" s="10" t="str">
        <f>'Long-form'!BU389</f>
        <v>n/a</v>
      </c>
      <c r="AB435" s="10" t="str">
        <f>'Long-form'!BV389</f>
        <v>n/a</v>
      </c>
      <c r="AC435" s="1" t="str">
        <f>'Long-form'!BW389</f>
        <v>n/a</v>
      </c>
      <c r="AD435" s="1">
        <f>'Long-form'!BX389</f>
        <v>0</v>
      </c>
      <c r="AE435" s="1" t="str">
        <f>'Long-form'!BY389</f>
        <v>n/a</v>
      </c>
      <c r="AF435" s="1" t="str">
        <f>'Long-form'!BZ389</f>
        <v>n/a</v>
      </c>
    </row>
    <row r="436" spans="1:32">
      <c r="A436" s="1" t="str">
        <f>'Long-form'!A390</f>
        <v>SLCC435</v>
      </c>
      <c r="B436" s="1" t="str">
        <f>'Long-form'!B390</f>
        <v xml:space="preserve">Bird et al. 2007 </v>
      </c>
      <c r="C436" s="1">
        <f>'Long-form'!C390</f>
        <v>8</v>
      </c>
      <c r="D436" s="1" t="str">
        <f>'Long-form'!D390</f>
        <v>Southeast (SMU/ SMU-BBP)</v>
      </c>
      <c r="E436" s="10">
        <f>'Long-form'!E390</f>
        <v>1.2952999999999999</v>
      </c>
      <c r="F436" s="10">
        <f>'Long-form'!F390</f>
        <v>103.85041</v>
      </c>
      <c r="G436" s="1">
        <f>'Long-form'!G390</f>
        <v>1</v>
      </c>
      <c r="H436" s="11">
        <f>'Long-form'!H390</f>
        <v>6704</v>
      </c>
      <c r="I436" s="11">
        <f>'Long-form'!I390</f>
        <v>205</v>
      </c>
      <c r="J436" s="11">
        <f>'Long-form'!J390</f>
        <v>7569.5</v>
      </c>
      <c r="K436" s="11">
        <f>'Long-form'!K390</f>
        <v>7960</v>
      </c>
      <c r="L436" s="11">
        <f>'Long-form'!L390</f>
        <v>7179</v>
      </c>
      <c r="M436" s="10" t="str">
        <f>'Long-form'!Q390</f>
        <v>n/a</v>
      </c>
      <c r="N436" s="10" t="str">
        <f>'Long-form'!R390</f>
        <v>n/a</v>
      </c>
      <c r="O436" s="10">
        <f>'Long-form'!AL390</f>
        <v>-0.94</v>
      </c>
      <c r="P436" s="10">
        <f>'Long-form'!AN390</f>
        <v>0.7159608927867499</v>
      </c>
      <c r="Q436" s="10">
        <f>'Long-form'!AO390</f>
        <v>0.7159608927867499</v>
      </c>
      <c r="R436" s="1">
        <f>'Long-form'!BA390</f>
        <v>1</v>
      </c>
      <c r="S436" s="1">
        <f>'Long-form'!BB390</f>
        <v>5</v>
      </c>
      <c r="T436" s="1" t="str">
        <f>'Long-form'!BC390</f>
        <v>terrestrial limiting</v>
      </c>
      <c r="U436" s="1" t="str">
        <f>'Long-form'!BD390</f>
        <v>wood originally interpreted as MHWS but conservatively we interpreted it as terrestrial limiting</v>
      </c>
      <c r="V436" s="1" t="str">
        <f>'Long-form'!BE390</f>
        <v>above MTL</v>
      </c>
      <c r="W436" s="10" t="str">
        <f>'Long-form'!BQ390</f>
        <v>n/a</v>
      </c>
      <c r="X436" s="10">
        <f>'Long-form'!BR390</f>
        <v>0.71944422994419788</v>
      </c>
      <c r="Y436" s="10">
        <f>'Long-form'!BS390</f>
        <v>0.71944422994419788</v>
      </c>
      <c r="Z436" s="10" t="str">
        <f>'Long-form'!BT390</f>
        <v>n/a</v>
      </c>
      <c r="AA436" s="10" t="str">
        <f>'Long-form'!BU390</f>
        <v>n/a</v>
      </c>
      <c r="AB436" s="10" t="str">
        <f>'Long-form'!BV390</f>
        <v>n/a</v>
      </c>
      <c r="AC436" s="1" t="str">
        <f>'Long-form'!BW390</f>
        <v>n/a</v>
      </c>
      <c r="AD436" s="1">
        <f>'Long-form'!BX390</f>
        <v>0</v>
      </c>
      <c r="AE436" s="1" t="str">
        <f>'Long-form'!BY390</f>
        <v>n/a</v>
      </c>
      <c r="AF436" s="1" t="str">
        <f>'Long-form'!BZ390</f>
        <v>n/a</v>
      </c>
    </row>
    <row r="437" spans="1:32">
      <c r="A437" s="1" t="str">
        <f>'Long-form'!A391</f>
        <v>SLCC436</v>
      </c>
      <c r="B437" s="1" t="str">
        <f>'Long-form'!B391</f>
        <v>Bird et al. 2010 (core mentioned in Bird et al. 2007)</v>
      </c>
      <c r="C437" s="1">
        <f>'Long-form'!C391</f>
        <v>8</v>
      </c>
      <c r="D437" s="1" t="str">
        <f>'Long-form'!D391</f>
        <v>Southeast (SMU/ SMU-BBP)</v>
      </c>
      <c r="E437" s="10">
        <f>'Long-form'!E391</f>
        <v>1.2952999999999999</v>
      </c>
      <c r="F437" s="10">
        <f>'Long-form'!F391</f>
        <v>103.85041</v>
      </c>
      <c r="G437" s="1">
        <f>'Long-form'!G391</f>
        <v>1</v>
      </c>
      <c r="H437" s="11">
        <f>'Long-form'!H391</f>
        <v>5990</v>
      </c>
      <c r="I437" s="11">
        <f>'Long-form'!I391</f>
        <v>47</v>
      </c>
      <c r="J437" s="11">
        <f>'Long-form'!J391</f>
        <v>6821.5</v>
      </c>
      <c r="K437" s="11">
        <f>'Long-form'!K391</f>
        <v>6949</v>
      </c>
      <c r="L437" s="11">
        <f>'Long-form'!L391</f>
        <v>6694</v>
      </c>
      <c r="M437" s="10" t="str">
        <f>'Long-form'!Q391</f>
        <v>n/a</v>
      </c>
      <c r="N437" s="10" t="str">
        <f>'Long-form'!R391</f>
        <v>n/a</v>
      </c>
      <c r="O437" s="10">
        <f>'Long-form'!AL391</f>
        <v>0.7</v>
      </c>
      <c r="P437" s="10">
        <f>'Long-form'!AN391</f>
        <v>0.7159608927867499</v>
      </c>
      <c r="Q437" s="10">
        <f>'Long-form'!AO391</f>
        <v>0.7159608927867499</v>
      </c>
      <c r="R437" s="1">
        <f>'Long-form'!BA391</f>
        <v>0</v>
      </c>
      <c r="S437" s="1">
        <f>'Long-form'!BB391</f>
        <v>5</v>
      </c>
      <c r="T437" s="1" t="str">
        <f>'Long-form'!BC391</f>
        <v>Mangrove salt marsh</v>
      </c>
      <c r="U437" s="1" t="str">
        <f>'Long-form'!BD391</f>
        <v>wood originally interpreted to MHWS to MSL but conservatively we interpreted it as HAT to MTL</v>
      </c>
      <c r="V437" s="1">
        <f>'Long-form'!BF391</f>
        <v>0.36927013495595001</v>
      </c>
      <c r="W437" s="10">
        <f>'Long-form'!BQ391</f>
        <v>0.33072986504404994</v>
      </c>
      <c r="X437" s="10">
        <f>'Long-form'!BR391</f>
        <v>0.80413441247931483</v>
      </c>
      <c r="Y437" s="10">
        <f>'Long-form'!BS391</f>
        <v>0.80413441247931483</v>
      </c>
      <c r="Z437" s="10" t="str">
        <f>'Long-form'!BT391</f>
        <v>n/a</v>
      </c>
      <c r="AA437" s="10" t="str">
        <f>'Long-form'!BU391</f>
        <v>n/a</v>
      </c>
      <c r="AB437" s="10" t="str">
        <f>'Long-form'!BV391</f>
        <v>n/a</v>
      </c>
      <c r="AC437" s="1" t="str">
        <f>'Long-form'!BW391</f>
        <v>n/a</v>
      </c>
      <c r="AD437" s="1">
        <f>'Long-form'!BX391</f>
        <v>0</v>
      </c>
      <c r="AE437" s="1" t="str">
        <f>'Long-form'!BY391</f>
        <v>n/a</v>
      </c>
      <c r="AF437" s="1" t="str">
        <f>'Long-form'!BZ391</f>
        <v>n/a</v>
      </c>
    </row>
    <row r="438" spans="1:32">
      <c r="A438" s="1" t="str">
        <f>'Long-form'!A392</f>
        <v>SLCC437</v>
      </c>
      <c r="B438" s="1" t="str">
        <f>'Long-form'!B392</f>
        <v>Bird et al. 2010</v>
      </c>
      <c r="C438" s="1">
        <f>'Long-form'!C392</f>
        <v>8</v>
      </c>
      <c r="D438" s="1" t="str">
        <f>'Long-form'!D392</f>
        <v>Southeast (SMU/ SMU-BBP)</v>
      </c>
      <c r="E438" s="10">
        <f>'Long-form'!E392</f>
        <v>1.2952999999999999</v>
      </c>
      <c r="F438" s="10">
        <f>'Long-form'!F392</f>
        <v>103.85041</v>
      </c>
      <c r="G438" s="1">
        <f>'Long-form'!G392</f>
        <v>1</v>
      </c>
      <c r="H438" s="11">
        <f>'Long-form'!H392</f>
        <v>6199</v>
      </c>
      <c r="I438" s="11">
        <f>'Long-form'!I392</f>
        <v>42</v>
      </c>
      <c r="J438" s="11">
        <f>'Long-form'!J392</f>
        <v>7117.5</v>
      </c>
      <c r="K438" s="11">
        <f>'Long-form'!K392</f>
        <v>7244</v>
      </c>
      <c r="L438" s="11">
        <f>'Long-form'!L392</f>
        <v>6991</v>
      </c>
      <c r="M438" s="10" t="str">
        <f>'Long-form'!Q392</f>
        <v>n/a</v>
      </c>
      <c r="N438" s="10" t="str">
        <f>'Long-form'!R392</f>
        <v>n/a</v>
      </c>
      <c r="O438" s="10">
        <f>'Long-form'!AL392</f>
        <v>-1.32</v>
      </c>
      <c r="P438" s="10">
        <f>'Long-form'!AN392</f>
        <v>0.7159608927867499</v>
      </c>
      <c r="Q438" s="10">
        <f>'Long-form'!AO392</f>
        <v>0.7159608927867499</v>
      </c>
      <c r="R438" s="1">
        <f>'Long-form'!BA392</f>
        <v>0</v>
      </c>
      <c r="S438" s="1">
        <f>'Long-form'!BB392</f>
        <v>5</v>
      </c>
      <c r="T438" s="1" t="str">
        <f>'Long-form'!BC392</f>
        <v>Mangrove salt marsh</v>
      </c>
      <c r="U438" s="1" t="str">
        <f>'Long-form'!BD392</f>
        <v>wood originally interpreted to MHWS to MSL but conservatively we interpreted it as HAT to MTL</v>
      </c>
      <c r="V438" s="1">
        <f>'Long-form'!BF392</f>
        <v>0.36927013495595001</v>
      </c>
      <c r="W438" s="10">
        <f>'Long-form'!BQ392</f>
        <v>-1.68927013495595</v>
      </c>
      <c r="X438" s="10">
        <f>'Long-form'!BR392</f>
        <v>0.80413441247931483</v>
      </c>
      <c r="Y438" s="10">
        <f>'Long-form'!BS392</f>
        <v>0.80413441247931483</v>
      </c>
      <c r="Z438" s="10" t="str">
        <f>'Long-form'!BT392</f>
        <v>n/a</v>
      </c>
      <c r="AA438" s="10" t="str">
        <f>'Long-form'!BU392</f>
        <v>n/a</v>
      </c>
      <c r="AB438" s="10" t="str">
        <f>'Long-form'!BV392</f>
        <v>n/a</v>
      </c>
      <c r="AC438" s="1" t="str">
        <f>'Long-form'!BW392</f>
        <v>n/a</v>
      </c>
      <c r="AD438" s="1">
        <f>'Long-form'!BX392</f>
        <v>0</v>
      </c>
      <c r="AE438" s="1" t="str">
        <f>'Long-form'!BY392</f>
        <v>n/a</v>
      </c>
      <c r="AF438" s="1" t="str">
        <f>'Long-form'!BZ392</f>
        <v>n/a</v>
      </c>
    </row>
    <row r="439" spans="1:32">
      <c r="A439" s="1" t="str">
        <f>'Long-form'!A393</f>
        <v>SLCC438</v>
      </c>
      <c r="B439" s="1" t="str">
        <f>'Long-form'!B393</f>
        <v xml:space="preserve">Bird et al. 2007 </v>
      </c>
      <c r="C439" s="1">
        <f>'Long-form'!C393</f>
        <v>8</v>
      </c>
      <c r="D439" s="1" t="str">
        <f>'Long-form'!D393</f>
        <v>Southeast (SMU/ SMU-BBP)</v>
      </c>
      <c r="E439" s="10">
        <f>'Long-form'!E393</f>
        <v>1.2952999999999999</v>
      </c>
      <c r="F439" s="10">
        <f>'Long-form'!F393</f>
        <v>103.85041</v>
      </c>
      <c r="G439" s="1">
        <f>'Long-form'!G393</f>
        <v>1</v>
      </c>
      <c r="H439" s="11">
        <f>'Long-form'!H393</f>
        <v>6245</v>
      </c>
      <c r="I439" s="11">
        <f>'Long-form'!I393</f>
        <v>147</v>
      </c>
      <c r="J439" s="11">
        <f>'Long-form'!J393</f>
        <v>7110</v>
      </c>
      <c r="K439" s="11">
        <f>'Long-form'!K393</f>
        <v>7430</v>
      </c>
      <c r="L439" s="11">
        <f>'Long-form'!L393</f>
        <v>6790</v>
      </c>
      <c r="M439" s="10" t="str">
        <f>'Long-form'!Q393</f>
        <v>n/a</v>
      </c>
      <c r="N439" s="10" t="str">
        <f>'Long-form'!R393</f>
        <v>n/a</v>
      </c>
      <c r="O439" s="10">
        <f>'Long-form'!AL393</f>
        <v>-1.32</v>
      </c>
      <c r="P439" s="10">
        <f>'Long-form'!AN393</f>
        <v>0.7159608927867499</v>
      </c>
      <c r="Q439" s="10">
        <f>'Long-form'!AO393</f>
        <v>0.7159608927867499</v>
      </c>
      <c r="R439" s="1">
        <f>'Long-form'!BA393</f>
        <v>0</v>
      </c>
      <c r="S439" s="1">
        <f>'Long-form'!BB393</f>
        <v>5</v>
      </c>
      <c r="T439" s="1" t="str">
        <f>'Long-form'!BC393</f>
        <v>Mangrove salt marsh</v>
      </c>
      <c r="U439" s="1" t="str">
        <f>'Long-form'!BD393</f>
        <v>Wood originally interpreted to MHWS to MSL but conservatively we interpreted it as HAT to MTL</v>
      </c>
      <c r="V439" s="1">
        <f>'Long-form'!BF393</f>
        <v>0.36927013495595001</v>
      </c>
      <c r="W439" s="10">
        <f>'Long-form'!BQ393</f>
        <v>-1.68927013495595</v>
      </c>
      <c r="X439" s="10">
        <f>'Long-form'!BR393</f>
        <v>0.80413441247931483</v>
      </c>
      <c r="Y439" s="10">
        <f>'Long-form'!BS393</f>
        <v>0.80413441247931483</v>
      </c>
      <c r="Z439" s="10" t="str">
        <f>'Long-form'!BT393</f>
        <v>n/a</v>
      </c>
      <c r="AA439" s="10" t="str">
        <f>'Long-form'!BU393</f>
        <v>n/a</v>
      </c>
      <c r="AB439" s="10" t="str">
        <f>'Long-form'!BV393</f>
        <v>n/a</v>
      </c>
      <c r="AC439" s="1" t="str">
        <f>'Long-form'!BW393</f>
        <v>n/a</v>
      </c>
      <c r="AD439" s="1">
        <f>'Long-form'!BX393</f>
        <v>0</v>
      </c>
      <c r="AE439" s="1" t="str">
        <f>'Long-form'!BY393</f>
        <v>n/a</v>
      </c>
      <c r="AF439" s="1" t="str">
        <f>'Long-form'!BZ393</f>
        <v>n/a</v>
      </c>
    </row>
    <row r="440" spans="1:32">
      <c r="A440" s="1" t="str">
        <f>'Long-form'!A394</f>
        <v>SLCC439</v>
      </c>
      <c r="B440" s="1" t="str">
        <f>'Long-form'!B394</f>
        <v>Bird et al. 2010</v>
      </c>
      <c r="C440" s="1">
        <f>'Long-form'!C394</f>
        <v>8</v>
      </c>
      <c r="D440" s="1" t="str">
        <f>'Long-form'!D394</f>
        <v>Southeast (SMU/ SMU-BBP)</v>
      </c>
      <c r="E440" s="10">
        <f>'Long-form'!E394</f>
        <v>1.2952999999999999</v>
      </c>
      <c r="F440" s="10">
        <f>'Long-form'!F394</f>
        <v>103.85041</v>
      </c>
      <c r="G440" s="1">
        <f>'Long-form'!G394</f>
        <v>1</v>
      </c>
      <c r="H440" s="11">
        <f>'Long-form'!H394</f>
        <v>6503</v>
      </c>
      <c r="I440" s="11">
        <f>'Long-form'!I394</f>
        <v>63</v>
      </c>
      <c r="J440" s="11">
        <f>'Long-form'!J394</f>
        <v>7418.5</v>
      </c>
      <c r="K440" s="11">
        <f>'Long-form'!K394</f>
        <v>7557</v>
      </c>
      <c r="L440" s="11">
        <f>'Long-form'!L394</f>
        <v>7280</v>
      </c>
      <c r="M440" s="10" t="str">
        <f>'Long-form'!Q394</f>
        <v>n/a</v>
      </c>
      <c r="N440" s="10" t="str">
        <f>'Long-form'!R394</f>
        <v>n/a</v>
      </c>
      <c r="O440" s="10">
        <f>'Long-form'!AL394</f>
        <v>-1.55</v>
      </c>
      <c r="P440" s="10">
        <f>'Long-form'!AN394</f>
        <v>0.7159608927867499</v>
      </c>
      <c r="Q440" s="10">
        <f>'Long-form'!AO394</f>
        <v>0.7159608927867499</v>
      </c>
      <c r="R440" s="1">
        <f>'Long-form'!BA394</f>
        <v>1</v>
      </c>
      <c r="S440" s="1">
        <f>'Long-form'!BB394</f>
        <v>5</v>
      </c>
      <c r="T440" s="1" t="str">
        <f>'Long-form'!BC394</f>
        <v>terrestrial limiting</v>
      </c>
      <c r="U440" s="1" t="str">
        <f>'Long-form'!BD394</f>
        <v>wood originally interpreted to MHWS but conservatively we interpreted it as terrestrial limiting</v>
      </c>
      <c r="V440" s="1" t="str">
        <f>'Long-form'!BE394</f>
        <v>above MTL</v>
      </c>
      <c r="W440" s="10" t="str">
        <f>'Long-form'!BQ394</f>
        <v>n/a</v>
      </c>
      <c r="X440" s="10">
        <f>'Long-form'!BR394</f>
        <v>0.71944422994419788</v>
      </c>
      <c r="Y440" s="10">
        <f>'Long-form'!BS394</f>
        <v>0.71944422994419788</v>
      </c>
      <c r="Z440" s="10" t="str">
        <f>'Long-form'!BT394</f>
        <v>n/a</v>
      </c>
      <c r="AA440" s="10" t="str">
        <f>'Long-form'!BU394</f>
        <v>n/a</v>
      </c>
      <c r="AB440" s="10" t="str">
        <f>'Long-form'!BV394</f>
        <v>n/a</v>
      </c>
      <c r="AC440" s="1" t="str">
        <f>'Long-form'!BW394</f>
        <v>n/a</v>
      </c>
      <c r="AD440" s="1">
        <f>'Long-form'!BX394</f>
        <v>0</v>
      </c>
      <c r="AE440" s="1" t="str">
        <f>'Long-form'!BY394</f>
        <v>n/a</v>
      </c>
      <c r="AF440" s="1" t="str">
        <f>'Long-form'!BZ394</f>
        <v>n/a</v>
      </c>
    </row>
    <row r="441" spans="1:32">
      <c r="A441" s="1" t="str">
        <f>'Long-form'!A395</f>
        <v>SLCC440</v>
      </c>
      <c r="B441" s="1" t="str">
        <f>'Long-form'!B395</f>
        <v>Bird et al. 2007</v>
      </c>
      <c r="C441" s="1">
        <f>'Long-form'!C395</f>
        <v>8</v>
      </c>
      <c r="D441" s="1" t="str">
        <f>'Long-form'!D395</f>
        <v>Southeast (SMU/ SMU-BBP)</v>
      </c>
      <c r="E441" s="10">
        <f>'Long-form'!E395</f>
        <v>1.2952999999999999</v>
      </c>
      <c r="F441" s="10">
        <f>'Long-form'!F395</f>
        <v>103.85041</v>
      </c>
      <c r="G441" s="1">
        <f>'Long-form'!G395</f>
        <v>1</v>
      </c>
      <c r="H441" s="11">
        <f>'Long-form'!H395</f>
        <v>6657</v>
      </c>
      <c r="I441" s="11">
        <f>'Long-form'!I395</f>
        <v>166</v>
      </c>
      <c r="J441" s="11">
        <f>'Long-form'!J395</f>
        <v>7551</v>
      </c>
      <c r="K441" s="11">
        <f>'Long-form'!K395</f>
        <v>7852</v>
      </c>
      <c r="L441" s="11">
        <f>'Long-form'!L395</f>
        <v>7250</v>
      </c>
      <c r="M441" s="10" t="str">
        <f>'Long-form'!Q395</f>
        <v>n/a</v>
      </c>
      <c r="N441" s="10" t="str">
        <f>'Long-form'!R395</f>
        <v>n/a</v>
      </c>
      <c r="O441" s="10">
        <f>'Long-form'!AL395</f>
        <v>-1.55</v>
      </c>
      <c r="P441" s="10">
        <f>'Long-form'!AN395</f>
        <v>0.7159608927867499</v>
      </c>
      <c r="Q441" s="10">
        <f>'Long-form'!AO395</f>
        <v>0.7159608927867499</v>
      </c>
      <c r="R441" s="1">
        <f>'Long-form'!BA395</f>
        <v>1</v>
      </c>
      <c r="S441" s="1">
        <f>'Long-form'!BB395</f>
        <v>5</v>
      </c>
      <c r="T441" s="1" t="str">
        <f>'Long-form'!BC395</f>
        <v>terrestrial limiting</v>
      </c>
      <c r="U441" s="1" t="str">
        <f>'Long-form'!BD395</f>
        <v>wood originally interpreted to MHWS but conservatively we interpreted it as terrestrial limiting</v>
      </c>
      <c r="V441" s="1" t="str">
        <f>'Long-form'!BE395</f>
        <v>above MTL</v>
      </c>
      <c r="W441" s="10" t="str">
        <f>'Long-form'!BQ395</f>
        <v>n/a</v>
      </c>
      <c r="X441" s="10">
        <f>'Long-form'!BR395</f>
        <v>0.71944422994419788</v>
      </c>
      <c r="Y441" s="10">
        <f>'Long-form'!BS395</f>
        <v>0.71944422994419788</v>
      </c>
      <c r="Z441" s="10" t="str">
        <f>'Long-form'!BT395</f>
        <v>n/a</v>
      </c>
      <c r="AA441" s="10" t="str">
        <f>'Long-form'!BU395</f>
        <v>n/a</v>
      </c>
      <c r="AB441" s="10" t="str">
        <f>'Long-form'!BV395</f>
        <v>n/a</v>
      </c>
      <c r="AC441" s="1" t="str">
        <f>'Long-form'!BW395</f>
        <v>n/a</v>
      </c>
      <c r="AD441" s="1">
        <f>'Long-form'!BX395</f>
        <v>0</v>
      </c>
      <c r="AE441" s="1" t="str">
        <f>'Long-form'!BY395</f>
        <v>n/a</v>
      </c>
      <c r="AF441" s="1" t="str">
        <f>'Long-form'!BZ395</f>
        <v>n/a</v>
      </c>
    </row>
    <row r="442" spans="1:32">
      <c r="A442" s="1" t="str">
        <f>'Long-form'!A396</f>
        <v>SLCC441</v>
      </c>
      <c r="B442" s="1" t="str">
        <f>'Long-form'!B396</f>
        <v>Bird et al. 2010 (core mentioned in Bird et al. 2007)</v>
      </c>
      <c r="C442" s="1">
        <f>'Long-form'!C396</f>
        <v>8</v>
      </c>
      <c r="D442" s="1" t="str">
        <f>'Long-form'!D396</f>
        <v>East (KCD)</v>
      </c>
      <c r="E442" s="10">
        <f>'Long-form'!E396</f>
        <v>1.3401000000000001</v>
      </c>
      <c r="F442" s="10">
        <f>'Long-form'!F396</f>
        <v>103.88674</v>
      </c>
      <c r="G442" s="1">
        <f>'Long-form'!G396</f>
        <v>1</v>
      </c>
      <c r="H442" s="11">
        <f>'Long-form'!H396</f>
        <v>5610</v>
      </c>
      <c r="I442" s="11">
        <f>'Long-form'!I396</f>
        <v>120</v>
      </c>
      <c r="J442" s="11">
        <f>'Long-form'!J396</f>
        <v>6428.5</v>
      </c>
      <c r="K442" s="11">
        <f>'Long-form'!K396</f>
        <v>6677</v>
      </c>
      <c r="L442" s="11">
        <f>'Long-form'!L396</f>
        <v>6180</v>
      </c>
      <c r="M442" s="10" t="str">
        <f>'Long-form'!Q396</f>
        <v>n/a</v>
      </c>
      <c r="N442" s="10" t="str">
        <f>'Long-form'!R396</f>
        <v>n/a</v>
      </c>
      <c r="O442" s="10">
        <f>'Long-form'!AL396</f>
        <v>1.63</v>
      </c>
      <c r="P442" s="10">
        <f>'Long-form'!AN396</f>
        <v>0.7159608927867499</v>
      </c>
      <c r="Q442" s="10">
        <f>'Long-form'!AO396</f>
        <v>0.7159608927867499</v>
      </c>
      <c r="R442" s="1">
        <f>'Long-form'!BA396</f>
        <v>0</v>
      </c>
      <c r="S442" s="1">
        <f>'Long-form'!BB396</f>
        <v>5</v>
      </c>
      <c r="T442" s="1" t="str">
        <f>'Long-form'!BC396</f>
        <v>Mangrove salt marsh</v>
      </c>
      <c r="U442" s="1" t="str">
        <f>'Long-form'!BD396</f>
        <v>wood originally interpreted as MSL in peat but conservatively we interpreted it as HAT to MTL</v>
      </c>
      <c r="V442" s="1">
        <f>'Long-form'!BF396</f>
        <v>0.36425715458410002</v>
      </c>
      <c r="W442" s="10">
        <f>'Long-form'!BQ396</f>
        <v>1.2657428454158999</v>
      </c>
      <c r="X442" s="10">
        <f>'Long-form'!BR396</f>
        <v>0.80135541910430652</v>
      </c>
      <c r="Y442" s="10">
        <f>'Long-form'!BS396</f>
        <v>0.80135541910430652</v>
      </c>
      <c r="Z442" s="10" t="str">
        <f>'Long-form'!BT396</f>
        <v>n/a</v>
      </c>
      <c r="AA442" s="10" t="str">
        <f>'Long-form'!BU396</f>
        <v>n/a</v>
      </c>
      <c r="AB442" s="10" t="str">
        <f>'Long-form'!BV396</f>
        <v>n/a</v>
      </c>
      <c r="AC442" s="1" t="str">
        <f>'Long-form'!BW396</f>
        <v>n/a</v>
      </c>
      <c r="AD442" s="1">
        <f>'Long-form'!BX396</f>
        <v>0</v>
      </c>
      <c r="AE442" s="1" t="str">
        <f>'Long-form'!BY396</f>
        <v>n/a</v>
      </c>
      <c r="AF442" s="1" t="str">
        <f>'Long-form'!BZ396</f>
        <v>n/a</v>
      </c>
    </row>
    <row r="443" spans="1:32">
      <c r="A443" s="1" t="str">
        <f>'Long-form'!A397</f>
        <v>SLCC442</v>
      </c>
      <c r="B443" s="1" t="str">
        <f>'Long-form'!B397</f>
        <v>Bird et al. 2010 (core mentioned in Bird et al. 2007)</v>
      </c>
      <c r="C443" s="1">
        <f>'Long-form'!C397</f>
        <v>8</v>
      </c>
      <c r="D443" s="1" t="str">
        <f>'Long-form'!D397</f>
        <v>East (KCD)</v>
      </c>
      <c r="E443" s="10">
        <f>'Long-form'!E397</f>
        <v>1.3401000000000001</v>
      </c>
      <c r="F443" s="10">
        <f>'Long-form'!F397</f>
        <v>103.88674</v>
      </c>
      <c r="G443" s="1">
        <f>'Long-form'!G397</f>
        <v>1</v>
      </c>
      <c r="H443" s="11">
        <f>'Long-form'!H397</f>
        <v>5270</v>
      </c>
      <c r="I443" s="11">
        <f>'Long-form'!I397</f>
        <v>170</v>
      </c>
      <c r="J443" s="11">
        <f>'Long-form'!J397</f>
        <v>5992</v>
      </c>
      <c r="K443" s="11">
        <f>'Long-form'!K397</f>
        <v>6325</v>
      </c>
      <c r="L443" s="11">
        <f>'Long-form'!L397</f>
        <v>5659</v>
      </c>
      <c r="M443" s="10" t="str">
        <f>'Long-form'!Q397</f>
        <v>n/a</v>
      </c>
      <c r="N443" s="10" t="str">
        <f>'Long-form'!R397</f>
        <v>n/a</v>
      </c>
      <c r="O443" s="10">
        <f>'Long-form'!AL397</f>
        <v>1.63</v>
      </c>
      <c r="P443" s="10">
        <f>'Long-form'!AN397</f>
        <v>0.7159608927867499</v>
      </c>
      <c r="Q443" s="10">
        <f>'Long-form'!AO397</f>
        <v>0.7159608927867499</v>
      </c>
      <c r="R443" s="1">
        <f>'Long-form'!BA397</f>
        <v>0</v>
      </c>
      <c r="S443" s="1">
        <f>'Long-form'!BB397</f>
        <v>5</v>
      </c>
      <c r="T443" s="1" t="str">
        <f>'Long-form'!BC397</f>
        <v>Mangrove salt marsh</v>
      </c>
      <c r="U443" s="1" t="str">
        <f>'Long-form'!BD397</f>
        <v>bark originally interpreted as MSL in peat but conservatively we interpreted it as HAT to MTL</v>
      </c>
      <c r="V443" s="1">
        <f>'Long-form'!BF397</f>
        <v>0.36425715458410002</v>
      </c>
      <c r="W443" s="10">
        <f>'Long-form'!BQ397</f>
        <v>1.2657428454158999</v>
      </c>
      <c r="X443" s="10">
        <f>'Long-form'!BR397</f>
        <v>0.80135541910430652</v>
      </c>
      <c r="Y443" s="10">
        <f>'Long-form'!BS397</f>
        <v>0.80135541910430652</v>
      </c>
      <c r="Z443" s="10" t="str">
        <f>'Long-form'!BT397</f>
        <v>n/a</v>
      </c>
      <c r="AA443" s="10" t="str">
        <f>'Long-form'!BU397</f>
        <v>n/a</v>
      </c>
      <c r="AB443" s="10" t="str">
        <f>'Long-form'!BV397</f>
        <v>n/a</v>
      </c>
      <c r="AC443" s="1" t="str">
        <f>'Long-form'!BW397</f>
        <v>n/a</v>
      </c>
      <c r="AD443" s="1">
        <f>'Long-form'!BX397</f>
        <v>0</v>
      </c>
      <c r="AE443" s="1" t="str">
        <f>'Long-form'!BY397</f>
        <v>n/a</v>
      </c>
      <c r="AF443" s="1" t="str">
        <f>'Long-form'!BZ397</f>
        <v>n/a</v>
      </c>
    </row>
    <row r="444" spans="1:32">
      <c r="A444" s="1" t="str">
        <f>'Long-form'!A398</f>
        <v>SLCC443</v>
      </c>
      <c r="B444" s="1" t="str">
        <f>'Long-form'!B398</f>
        <v>Bird et al. 2010 (core mentioned in Bird et al. 2007)</v>
      </c>
      <c r="C444" s="1">
        <f>'Long-form'!C398</f>
        <v>8</v>
      </c>
      <c r="D444" s="1" t="str">
        <f>'Long-form'!D398</f>
        <v>East (KCD)</v>
      </c>
      <c r="E444" s="10">
        <f>'Long-form'!E398</f>
        <v>1.3401000000000001</v>
      </c>
      <c r="F444" s="10">
        <f>'Long-form'!F398</f>
        <v>103.88674</v>
      </c>
      <c r="G444" s="1">
        <f>'Long-form'!G398</f>
        <v>1</v>
      </c>
      <c r="H444" s="11">
        <f>'Long-form'!H398</f>
        <v>5340</v>
      </c>
      <c r="I444" s="11">
        <f>'Long-form'!I398</f>
        <v>110</v>
      </c>
      <c r="J444" s="11">
        <f>'Long-form'!J398</f>
        <v>6111</v>
      </c>
      <c r="K444" s="11">
        <f>'Long-form'!K398</f>
        <v>6320</v>
      </c>
      <c r="L444" s="11">
        <f>'Long-form'!L398</f>
        <v>5902</v>
      </c>
      <c r="M444" s="10" t="str">
        <f>'Long-form'!Q398</f>
        <v>n/a</v>
      </c>
      <c r="N444" s="10" t="str">
        <f>'Long-form'!R398</f>
        <v>n/a</v>
      </c>
      <c r="O444" s="10">
        <f>'Long-form'!AL398</f>
        <v>3.39</v>
      </c>
      <c r="P444" s="10">
        <f>'Long-form'!AN398</f>
        <v>0.7159608927867499</v>
      </c>
      <c r="Q444" s="10">
        <f>'Long-form'!AO398</f>
        <v>0.7159608927867499</v>
      </c>
      <c r="R444" s="1">
        <f>'Long-form'!BA398</f>
        <v>1</v>
      </c>
      <c r="S444" s="1">
        <f>'Long-form'!BB398</f>
        <v>5</v>
      </c>
      <c r="T444" s="1" t="str">
        <f>'Long-form'!BC398</f>
        <v>terrestrial limiting</v>
      </c>
      <c r="U444" s="1" t="str">
        <f>'Long-form'!BD398</f>
        <v>wood originally interpreted to MHWS but conservatively we interpreted it as terrestrial limiting</v>
      </c>
      <c r="V444" s="1" t="str">
        <f>'Long-form'!BE398</f>
        <v>above MTL</v>
      </c>
      <c r="W444" s="10" t="str">
        <f>'Long-form'!BQ398</f>
        <v>n/a</v>
      </c>
      <c r="X444" s="10">
        <f>'Long-form'!BR398</f>
        <v>0.71944422994419788</v>
      </c>
      <c r="Y444" s="10">
        <f>'Long-form'!BS398</f>
        <v>0.71944422994419788</v>
      </c>
      <c r="Z444" s="10" t="str">
        <f>'Long-form'!BT398</f>
        <v>n/a</v>
      </c>
      <c r="AA444" s="10" t="str">
        <f>'Long-form'!BU398</f>
        <v>n/a</v>
      </c>
      <c r="AB444" s="10" t="str">
        <f>'Long-form'!BV398</f>
        <v>n/a</v>
      </c>
      <c r="AC444" s="1" t="str">
        <f>'Long-form'!BW398</f>
        <v>n/a</v>
      </c>
      <c r="AD444" s="1">
        <f>'Long-form'!BX398</f>
        <v>0</v>
      </c>
      <c r="AE444" s="1" t="str">
        <f>'Long-form'!BY398</f>
        <v>n/a</v>
      </c>
      <c r="AF444" s="1" t="str">
        <f>'Long-form'!BZ398</f>
        <v>n/a</v>
      </c>
    </row>
    <row r="445" spans="1:32">
      <c r="A445" s="1" t="str">
        <f>'Long-form'!A399</f>
        <v>SLCC444</v>
      </c>
      <c r="B445" s="1" t="str">
        <f>'Long-form'!B399</f>
        <v>Bird et al. 2010</v>
      </c>
      <c r="C445" s="1">
        <f>'Long-form'!C399</f>
        <v>8</v>
      </c>
      <c r="D445" s="1" t="str">
        <f>'Long-form'!D399</f>
        <v>East (KCD)</v>
      </c>
      <c r="E445" s="10">
        <f>'Long-form'!E399</f>
        <v>1.3401000000000001</v>
      </c>
      <c r="F445" s="10">
        <f>'Long-form'!F399</f>
        <v>103.88674</v>
      </c>
      <c r="G445" s="1">
        <f>'Long-form'!G399</f>
        <v>1</v>
      </c>
      <c r="H445" s="11">
        <f>'Long-form'!H399</f>
        <v>6118</v>
      </c>
      <c r="I445" s="11">
        <f>'Long-form'!I399</f>
        <v>42</v>
      </c>
      <c r="J445" s="11">
        <f>'Long-form'!J399</f>
        <v>7027</v>
      </c>
      <c r="K445" s="11">
        <f>'Long-form'!K399</f>
        <v>7157</v>
      </c>
      <c r="L445" s="11">
        <f>'Long-form'!L399</f>
        <v>6897</v>
      </c>
      <c r="M445" s="10" t="str">
        <f>'Long-form'!Q399</f>
        <v>n/a</v>
      </c>
      <c r="N445" s="10" t="str">
        <f>'Long-form'!R399</f>
        <v>n/a</v>
      </c>
      <c r="O445" s="10">
        <f>'Long-form'!AL399</f>
        <v>1.28</v>
      </c>
      <c r="P445" s="10">
        <f>'Long-form'!AN399</f>
        <v>0.7159608927867499</v>
      </c>
      <c r="Q445" s="10">
        <f>'Long-form'!AO399</f>
        <v>0.7159608927867499</v>
      </c>
      <c r="R445" s="1">
        <f>'Long-form'!BA399</f>
        <v>1</v>
      </c>
      <c r="S445" s="1">
        <f>'Long-form'!BB399</f>
        <v>5</v>
      </c>
      <c r="T445" s="1" t="str">
        <f>'Long-form'!BC399</f>
        <v>terrestrial limiting</v>
      </c>
      <c r="U445" s="1" t="str">
        <f>'Long-form'!BD399</f>
        <v>wood originally interpreted to MHWS but conservatively we interpreted it as terrestrial limiting</v>
      </c>
      <c r="V445" s="1" t="str">
        <f>'Long-form'!BE399</f>
        <v>above MTL</v>
      </c>
      <c r="W445" s="10" t="str">
        <f>'Long-form'!BQ399</f>
        <v>n/a</v>
      </c>
      <c r="X445" s="10">
        <f>'Long-form'!BR399</f>
        <v>0.71944422994419788</v>
      </c>
      <c r="Y445" s="10">
        <f>'Long-form'!BS399</f>
        <v>0.71944422994419788</v>
      </c>
      <c r="Z445" s="10" t="str">
        <f>'Long-form'!BT399</f>
        <v>n/a</v>
      </c>
      <c r="AA445" s="10" t="str">
        <f>'Long-form'!BU399</f>
        <v>n/a</v>
      </c>
      <c r="AB445" s="10" t="str">
        <f>'Long-form'!BV399</f>
        <v>n/a</v>
      </c>
      <c r="AC445" s="1" t="str">
        <f>'Long-form'!BW399</f>
        <v>n/a</v>
      </c>
      <c r="AD445" s="1">
        <f>'Long-form'!BX399</f>
        <v>0</v>
      </c>
      <c r="AE445" s="1" t="str">
        <f>'Long-form'!BY399</f>
        <v>n/a</v>
      </c>
      <c r="AF445" s="1" t="str">
        <f>'Long-form'!BZ399</f>
        <v>n/a</v>
      </c>
    </row>
    <row r="446" spans="1:32">
      <c r="A446" s="1" t="str">
        <f>'Long-form'!A400</f>
        <v>SLCC445</v>
      </c>
      <c r="B446" s="1" t="str">
        <f>'Long-form'!B400</f>
        <v xml:space="preserve">Bird et al. 2007 </v>
      </c>
      <c r="C446" s="1">
        <f>'Long-form'!C400</f>
        <v>8</v>
      </c>
      <c r="D446" s="1" t="str">
        <f>'Long-form'!D400</f>
        <v>East (KCD)</v>
      </c>
      <c r="E446" s="10">
        <f>'Long-form'!E400</f>
        <v>1.3401000000000001</v>
      </c>
      <c r="F446" s="10">
        <f>'Long-form'!F400</f>
        <v>103.88674</v>
      </c>
      <c r="G446" s="1">
        <f>'Long-form'!G400</f>
        <v>1</v>
      </c>
      <c r="H446" s="11">
        <f>'Long-form'!H400</f>
        <v>6506</v>
      </c>
      <c r="I446" s="11">
        <f>'Long-form'!I400</f>
        <v>186</v>
      </c>
      <c r="J446" s="11">
        <f>'Long-form'!J400</f>
        <v>7338</v>
      </c>
      <c r="K446" s="11">
        <f>'Long-form'!K400</f>
        <v>7710</v>
      </c>
      <c r="L446" s="11">
        <f>'Long-form'!L400</f>
        <v>6966</v>
      </c>
      <c r="M446" s="10" t="str">
        <f>'Long-form'!Q400</f>
        <v>n/a</v>
      </c>
      <c r="N446" s="10" t="str">
        <f>'Long-form'!R400</f>
        <v>n/a</v>
      </c>
      <c r="O446" s="10">
        <f>'Long-form'!AL400</f>
        <v>1.28</v>
      </c>
      <c r="P446" s="10">
        <f>'Long-form'!AN400</f>
        <v>0.7159608927867499</v>
      </c>
      <c r="Q446" s="10">
        <f>'Long-form'!AO400</f>
        <v>0.7159608927867499</v>
      </c>
      <c r="R446" s="1">
        <f>'Long-form'!BA400</f>
        <v>1</v>
      </c>
      <c r="S446" s="1">
        <f>'Long-form'!BB400</f>
        <v>5</v>
      </c>
      <c r="T446" s="1" t="str">
        <f>'Long-form'!BC400</f>
        <v>terrestrial limiting</v>
      </c>
      <c r="U446" s="1" t="str">
        <f>'Long-form'!BD400</f>
        <v>wood originally interpreted to MHWS but conservatively we interpreted it as terrestrial limiting</v>
      </c>
      <c r="V446" s="1" t="str">
        <f>'Long-form'!BE400</f>
        <v>above MTL</v>
      </c>
      <c r="W446" s="10" t="str">
        <f>'Long-form'!BQ400</f>
        <v>n/a</v>
      </c>
      <c r="X446" s="10">
        <f>'Long-form'!BR400</f>
        <v>0.71944422994419788</v>
      </c>
      <c r="Y446" s="10">
        <f>'Long-form'!BS400</f>
        <v>0.71944422994419788</v>
      </c>
      <c r="Z446" s="10" t="str">
        <f>'Long-form'!BT400</f>
        <v>n/a</v>
      </c>
      <c r="AA446" s="10" t="str">
        <f>'Long-form'!BU400</f>
        <v>n/a</v>
      </c>
      <c r="AB446" s="10" t="str">
        <f>'Long-form'!BV400</f>
        <v>n/a</v>
      </c>
      <c r="AC446" s="1" t="str">
        <f>'Long-form'!BW400</f>
        <v>n/a</v>
      </c>
      <c r="AD446" s="1">
        <f>'Long-form'!BX400</f>
        <v>0</v>
      </c>
      <c r="AE446" s="1" t="str">
        <f>'Long-form'!BY400</f>
        <v>n/a</v>
      </c>
      <c r="AF446" s="1" t="str">
        <f>'Long-form'!BZ400</f>
        <v>n/a</v>
      </c>
    </row>
    <row r="447" spans="1:32">
      <c r="A447" s="1" t="str">
        <f>'Long-form'!A401</f>
        <v>SLCC446</v>
      </c>
      <c r="B447" s="1" t="str">
        <f>'Long-form'!B401</f>
        <v>Bird et al. 2010 (core mentioned in Bird et al. 2007)</v>
      </c>
      <c r="C447" s="1">
        <f>'Long-form'!C401</f>
        <v>8</v>
      </c>
      <c r="D447" s="1" t="str">
        <f>'Long-form'!D401</f>
        <v>Northwest (LCK)</v>
      </c>
      <c r="E447" s="10">
        <f>'Long-form'!E401</f>
        <v>1.4467369999999999</v>
      </c>
      <c r="F447" s="10">
        <f>'Long-form'!F401</f>
        <v>103.709312</v>
      </c>
      <c r="G447" s="1">
        <f>'Long-form'!G401</f>
        <v>1</v>
      </c>
      <c r="H447" s="11">
        <f>'Long-form'!H401</f>
        <v>1879</v>
      </c>
      <c r="I447" s="11">
        <f>'Long-form'!I401</f>
        <v>191</v>
      </c>
      <c r="J447" s="11">
        <f>'Long-form'!J401</f>
        <v>1806.5</v>
      </c>
      <c r="K447" s="11">
        <f>'Long-form'!K401</f>
        <v>2207</v>
      </c>
      <c r="L447" s="11">
        <f>'Long-form'!L401</f>
        <v>1406</v>
      </c>
      <c r="M447" s="10" t="str">
        <f>'Long-form'!Q401</f>
        <v>n/a</v>
      </c>
      <c r="N447" s="10" t="str">
        <f>'Long-form'!R401</f>
        <v>n/a</v>
      </c>
      <c r="O447" s="10">
        <f>'Long-form'!AL401</f>
        <v>-0.35</v>
      </c>
      <c r="P447" s="10">
        <f>'Long-form'!AN401</f>
        <v>0.7159608927867499</v>
      </c>
      <c r="Q447" s="10">
        <f>'Long-form'!AO401</f>
        <v>0.7159608927867499</v>
      </c>
      <c r="R447" s="1">
        <f>'Long-form'!BA401</f>
        <v>0</v>
      </c>
      <c r="S447" s="1">
        <f>'Long-form'!BB401</f>
        <v>5</v>
      </c>
      <c r="T447" s="1" t="str">
        <f>'Long-form'!BC401</f>
        <v>Mangrove salt marsh</v>
      </c>
      <c r="U447" s="1" t="str">
        <f>'Long-form'!BD401</f>
        <v>wood originally interpreted as MSL in peat but conservatively we interpreted it as HAT to MTL</v>
      </c>
      <c r="V447" s="1">
        <f>'Long-form'!BF401</f>
        <v>0.33602980000000005</v>
      </c>
      <c r="W447" s="10">
        <f>'Long-form'!BQ401</f>
        <v>-0.68602980000000002</v>
      </c>
      <c r="X447" s="10">
        <f>'Long-form'!BR401</f>
        <v>0.78946185878878894</v>
      </c>
      <c r="Y447" s="10">
        <f>'Long-form'!BS401</f>
        <v>0.78946185878878894</v>
      </c>
      <c r="Z447" s="10" t="str">
        <f>'Long-form'!BT401</f>
        <v>n/a</v>
      </c>
      <c r="AA447" s="10" t="str">
        <f>'Long-form'!BU401</f>
        <v>n/a</v>
      </c>
      <c r="AB447" s="10" t="str">
        <f>'Long-form'!BV401</f>
        <v>n/a</v>
      </c>
      <c r="AC447" s="1" t="str">
        <f>'Long-form'!BW401</f>
        <v>n/a</v>
      </c>
      <c r="AD447" s="1">
        <f>'Long-form'!BX401</f>
        <v>0</v>
      </c>
      <c r="AE447" s="1" t="str">
        <f>'Long-form'!BY401</f>
        <v>n/a</v>
      </c>
      <c r="AF447" s="1" t="str">
        <f>'Long-form'!BZ401</f>
        <v>n/a</v>
      </c>
    </row>
    <row r="448" spans="1:32">
      <c r="A448" s="1" t="str">
        <f>'Long-form'!A402</f>
        <v>SLCC447</v>
      </c>
      <c r="B448" s="1" t="str">
        <f>'Long-form'!B402</f>
        <v>Bird et al. 2010 (core mentioned in Bird et al. 2007)</v>
      </c>
      <c r="C448" s="1">
        <f>'Long-form'!C402</f>
        <v>8</v>
      </c>
      <c r="D448" s="1" t="str">
        <f>'Long-form'!D402</f>
        <v>Northwest (LCK)</v>
      </c>
      <c r="E448" s="10">
        <f>'Long-form'!E402</f>
        <v>1.4467369999999999</v>
      </c>
      <c r="F448" s="10">
        <f>'Long-form'!F402</f>
        <v>103.709312</v>
      </c>
      <c r="G448" s="1">
        <f>'Long-form'!G402</f>
        <v>1</v>
      </c>
      <c r="H448" s="11">
        <f>'Long-form'!H402</f>
        <v>2397</v>
      </c>
      <c r="I448" s="11">
        <f>'Long-form'!I402</f>
        <v>191</v>
      </c>
      <c r="J448" s="11">
        <f>'Long-form'!J402</f>
        <v>2426.5</v>
      </c>
      <c r="K448" s="11">
        <f>'Long-form'!K402</f>
        <v>2867</v>
      </c>
      <c r="L448" s="11">
        <f>'Long-form'!L402</f>
        <v>1986</v>
      </c>
      <c r="M448" s="10" t="str">
        <f>'Long-form'!Q402</f>
        <v>n/a</v>
      </c>
      <c r="N448" s="10" t="str">
        <f>'Long-form'!R402</f>
        <v>n/a</v>
      </c>
      <c r="O448" s="10">
        <f>'Long-form'!AL402</f>
        <v>-0.01</v>
      </c>
      <c r="P448" s="10">
        <f>'Long-form'!AN402</f>
        <v>0.7159608927867499</v>
      </c>
      <c r="Q448" s="10">
        <f>'Long-form'!AO402</f>
        <v>0.7159608927867499</v>
      </c>
      <c r="R448" s="1">
        <f>'Long-form'!BA402</f>
        <v>0</v>
      </c>
      <c r="S448" s="1">
        <f>'Long-form'!BB402</f>
        <v>5</v>
      </c>
      <c r="T448" s="1" t="str">
        <f>'Long-form'!BC402</f>
        <v>Mangrove salt marsh</v>
      </c>
      <c r="U448" s="1" t="str">
        <f>'Long-form'!BD402</f>
        <v>wood originally interpreted as MSL in peat but conservatively we interpreted it as HAT to MTL</v>
      </c>
      <c r="V448" s="1">
        <f>'Long-form'!BF402</f>
        <v>0.33602980000000005</v>
      </c>
      <c r="W448" s="10">
        <f>'Long-form'!BQ402</f>
        <v>-0.34602980000000005</v>
      </c>
      <c r="X448" s="10">
        <f>'Long-form'!BR402</f>
        <v>0.78946185878878894</v>
      </c>
      <c r="Y448" s="10">
        <f>'Long-form'!BS402</f>
        <v>0.78946185878878894</v>
      </c>
      <c r="Z448" s="10" t="str">
        <f>'Long-form'!BT402</f>
        <v>n/a</v>
      </c>
      <c r="AA448" s="10" t="str">
        <f>'Long-form'!BU402</f>
        <v>n/a</v>
      </c>
      <c r="AB448" s="10" t="str">
        <f>'Long-form'!BV402</f>
        <v>n/a</v>
      </c>
      <c r="AC448" s="1" t="str">
        <f>'Long-form'!BW402</f>
        <v>n/a</v>
      </c>
      <c r="AD448" s="1">
        <f>'Long-form'!BX402</f>
        <v>0</v>
      </c>
      <c r="AE448" s="1" t="str">
        <f>'Long-form'!BY402</f>
        <v>n/a</v>
      </c>
      <c r="AF448" s="1" t="str">
        <f>'Long-form'!BZ402</f>
        <v>n/a</v>
      </c>
    </row>
    <row r="449" spans="1:32">
      <c r="A449" s="1" t="str">
        <f>'Long-form'!A403</f>
        <v>SLCC448</v>
      </c>
      <c r="B449" s="1" t="str">
        <f>'Long-form'!B403</f>
        <v>Bird et al. 2010</v>
      </c>
      <c r="C449" s="1">
        <f>'Long-form'!C403</f>
        <v>8</v>
      </c>
      <c r="D449" s="1" t="str">
        <f>'Long-form'!D403</f>
        <v>Northwest (LCK)</v>
      </c>
      <c r="E449" s="10">
        <f>'Long-form'!E403</f>
        <v>1.4467369999999999</v>
      </c>
      <c r="F449" s="10">
        <f>'Long-form'!F403</f>
        <v>103.709312</v>
      </c>
      <c r="G449" s="1">
        <f>'Long-form'!G403</f>
        <v>1</v>
      </c>
      <c r="H449" s="11">
        <f>'Long-form'!H403</f>
        <v>6951</v>
      </c>
      <c r="I449" s="11">
        <f>'Long-form'!I403</f>
        <v>47</v>
      </c>
      <c r="J449" s="11">
        <f>'Long-form'!J403</f>
        <v>7774</v>
      </c>
      <c r="K449" s="11">
        <f>'Long-form'!K403</f>
        <v>7867</v>
      </c>
      <c r="L449" s="11">
        <f>'Long-form'!L403</f>
        <v>7681</v>
      </c>
      <c r="M449" s="10" t="str">
        <f>'Long-form'!Q403</f>
        <v>n/a</v>
      </c>
      <c r="N449" s="10" t="str">
        <f>'Long-form'!R403</f>
        <v>n/a</v>
      </c>
      <c r="O449" s="10">
        <f>'Long-form'!AL403</f>
        <v>-2.04</v>
      </c>
      <c r="P449" s="10">
        <f>'Long-form'!AN403</f>
        <v>0.7159608927867499</v>
      </c>
      <c r="Q449" s="10">
        <f>'Long-form'!AO403</f>
        <v>0.7159608927867499</v>
      </c>
      <c r="R449" s="1">
        <f>'Long-form'!BA403</f>
        <v>1</v>
      </c>
      <c r="S449" s="1">
        <f>'Long-form'!BB403</f>
        <v>5</v>
      </c>
      <c r="T449" s="1" t="str">
        <f>'Long-form'!BC403</f>
        <v>terrestrial limiting</v>
      </c>
      <c r="U449" s="1" t="str">
        <f>'Long-form'!BD403</f>
        <v>wood originally interpreted to MHWS but conservatively we interpreted it as terrestrial limiting</v>
      </c>
      <c r="V449" s="1" t="str">
        <f>'Long-form'!BE403</f>
        <v>above MTL</v>
      </c>
      <c r="W449" s="10" t="str">
        <f>'Long-form'!BQ403</f>
        <v>n/a</v>
      </c>
      <c r="X449" s="10">
        <f>'Long-form'!BR403</f>
        <v>0.71944422994419788</v>
      </c>
      <c r="Y449" s="10">
        <f>'Long-form'!BS403</f>
        <v>0.71944422994419788</v>
      </c>
      <c r="Z449" s="10" t="str">
        <f>'Long-form'!BT403</f>
        <v>n/a</v>
      </c>
      <c r="AA449" s="10" t="str">
        <f>'Long-form'!BU403</f>
        <v>n/a</v>
      </c>
      <c r="AB449" s="10" t="str">
        <f>'Long-form'!BV403</f>
        <v>n/a</v>
      </c>
      <c r="AC449" s="1" t="str">
        <f>'Long-form'!BW403</f>
        <v>n/a</v>
      </c>
      <c r="AD449" s="1">
        <f>'Long-form'!BX403</f>
        <v>0</v>
      </c>
      <c r="AE449" s="1" t="str">
        <f>'Long-form'!BY403</f>
        <v>n/a</v>
      </c>
      <c r="AF449" s="1" t="str">
        <f>'Long-form'!BZ403</f>
        <v>n/a</v>
      </c>
    </row>
    <row r="450" spans="1:32">
      <c r="A450" s="1" t="str">
        <f>'Long-form'!A404</f>
        <v>SLCC449</v>
      </c>
      <c r="B450" s="1" t="str">
        <f>'Long-form'!B404</f>
        <v xml:space="preserve">Bird et al. 2007 </v>
      </c>
      <c r="C450" s="1">
        <f>'Long-form'!C404</f>
        <v>8</v>
      </c>
      <c r="D450" s="1" t="str">
        <f>'Long-form'!D404</f>
        <v>Northwest (LCK)</v>
      </c>
      <c r="E450" s="10">
        <f>'Long-form'!E404</f>
        <v>1.4467369999999999</v>
      </c>
      <c r="F450" s="10">
        <f>'Long-form'!F404</f>
        <v>103.709312</v>
      </c>
      <c r="G450" s="1">
        <f>'Long-form'!G404</f>
        <v>1</v>
      </c>
      <c r="H450" s="11">
        <f>'Long-form'!H404</f>
        <v>7092</v>
      </c>
      <c r="I450" s="11">
        <f>'Long-form'!I404</f>
        <v>193</v>
      </c>
      <c r="J450" s="11">
        <f>'Long-form'!J404</f>
        <v>7905.5</v>
      </c>
      <c r="K450" s="11">
        <f>'Long-form'!K404</f>
        <v>8224</v>
      </c>
      <c r="L450" s="11">
        <f>'Long-form'!L404</f>
        <v>7587</v>
      </c>
      <c r="M450" s="10" t="str">
        <f>'Long-form'!Q404</f>
        <v>n/a</v>
      </c>
      <c r="N450" s="10" t="str">
        <f>'Long-form'!R404</f>
        <v>n/a</v>
      </c>
      <c r="O450" s="10">
        <f>'Long-form'!AL404</f>
        <v>-2.04</v>
      </c>
      <c r="P450" s="10">
        <f>'Long-form'!AN404</f>
        <v>0.7159608927867499</v>
      </c>
      <c r="Q450" s="10">
        <f>'Long-form'!AO404</f>
        <v>0.7159608927867499</v>
      </c>
      <c r="R450" s="1">
        <f>'Long-form'!BA404</f>
        <v>1</v>
      </c>
      <c r="S450" s="1">
        <f>'Long-form'!BB404</f>
        <v>5</v>
      </c>
      <c r="T450" s="1" t="str">
        <f>'Long-form'!BC404</f>
        <v>terrestrial limiting</v>
      </c>
      <c r="U450" s="1" t="str">
        <f>'Long-form'!BD404</f>
        <v>wood originally interpreted to MHWS but conservatively we interpreted it as terrestrial limiting</v>
      </c>
      <c r="V450" s="1" t="str">
        <f>'Long-form'!BE404</f>
        <v>above MTL</v>
      </c>
      <c r="W450" s="10" t="str">
        <f>'Long-form'!BQ404</f>
        <v>n/a</v>
      </c>
      <c r="X450" s="10">
        <f>'Long-form'!BR404</f>
        <v>0.71944422994419788</v>
      </c>
      <c r="Y450" s="10">
        <f>'Long-form'!BS404</f>
        <v>0.71944422994419788</v>
      </c>
      <c r="Z450" s="10" t="str">
        <f>'Long-form'!BT404</f>
        <v>n/a</v>
      </c>
      <c r="AA450" s="10" t="str">
        <f>'Long-form'!BU404</f>
        <v>n/a</v>
      </c>
      <c r="AB450" s="10" t="str">
        <f>'Long-form'!BV404</f>
        <v>n/a</v>
      </c>
      <c r="AC450" s="1" t="str">
        <f>'Long-form'!BW404</f>
        <v>n/a</v>
      </c>
      <c r="AD450" s="1">
        <f>'Long-form'!BX404</f>
        <v>0</v>
      </c>
      <c r="AE450" s="1" t="str">
        <f>'Long-form'!BY404</f>
        <v>n/a</v>
      </c>
      <c r="AF450" s="1" t="str">
        <f>'Long-form'!BZ404</f>
        <v>n/a</v>
      </c>
    </row>
    <row r="451" spans="1:32">
      <c r="A451" s="1" t="str">
        <f>'Long-form'!A405</f>
        <v>SLCC450</v>
      </c>
      <c r="B451" s="1" t="str">
        <f>'Long-form'!B405</f>
        <v>Bird et al. 2010 (core mentioned in Bird et al. 2007)</v>
      </c>
      <c r="C451" s="1">
        <f>'Long-form'!C405</f>
        <v>8</v>
      </c>
      <c r="D451" s="1" t="str">
        <f>'Long-form'!D405</f>
        <v>West (NIE)</v>
      </c>
      <c r="E451" s="10">
        <f>'Long-form'!E405</f>
        <v>1.356725</v>
      </c>
      <c r="F451" s="10">
        <f>'Long-form'!F405</f>
        <v>103.65891000000001</v>
      </c>
      <c r="G451" s="1">
        <f>'Long-form'!G405</f>
        <v>1</v>
      </c>
      <c r="H451" s="11">
        <f>'Long-form'!H405</f>
        <v>5040</v>
      </c>
      <c r="I451" s="11">
        <f>'Long-form'!I405</f>
        <v>184</v>
      </c>
      <c r="J451" s="11">
        <f>'Long-form'!J405</f>
        <v>5830</v>
      </c>
      <c r="K451" s="11">
        <f>'Long-form'!K405</f>
        <v>6211</v>
      </c>
      <c r="L451" s="11">
        <f>'Long-form'!L405</f>
        <v>5449</v>
      </c>
      <c r="M451" s="10" t="str">
        <f>'Long-form'!Q405</f>
        <v>n/a</v>
      </c>
      <c r="N451" s="10" t="str">
        <f>'Long-form'!R405</f>
        <v>n/a</v>
      </c>
      <c r="O451" s="10">
        <f>'Long-form'!AL405</f>
        <v>4.79</v>
      </c>
      <c r="P451" s="10">
        <f>'Long-form'!AN405</f>
        <v>0.7159608927867499</v>
      </c>
      <c r="Q451" s="10">
        <f>'Long-form'!AO405</f>
        <v>0.7159608927867499</v>
      </c>
      <c r="R451" s="1">
        <f>'Long-form'!BA405</f>
        <v>1</v>
      </c>
      <c r="S451" s="1">
        <f>'Long-form'!BB405</f>
        <v>5</v>
      </c>
      <c r="T451" s="1" t="str">
        <f>'Long-form'!BC405</f>
        <v>terrestrial limiting</v>
      </c>
      <c r="U451" s="1" t="str">
        <f>'Long-form'!BD405</f>
        <v>wood originally interpreted to HAT to MHWS but conservatively we interpreted it as terrestrial limiting</v>
      </c>
      <c r="V451" s="1" t="str">
        <f>'Long-form'!BE405</f>
        <v>above MTL</v>
      </c>
      <c r="W451" s="10" t="str">
        <f>'Long-form'!BQ405</f>
        <v>n/a</v>
      </c>
      <c r="X451" s="10">
        <f>'Long-form'!BR405</f>
        <v>0.71944422994419788</v>
      </c>
      <c r="Y451" s="10">
        <f>'Long-form'!BS405</f>
        <v>0.71944422994419788</v>
      </c>
      <c r="Z451" s="10" t="str">
        <f>'Long-form'!BT405</f>
        <v>n/a</v>
      </c>
      <c r="AA451" s="10" t="str">
        <f>'Long-form'!BU405</f>
        <v>n/a</v>
      </c>
      <c r="AB451" s="10" t="str">
        <f>'Long-form'!BV405</f>
        <v>n/a</v>
      </c>
      <c r="AC451" s="1" t="str">
        <f>'Long-form'!BW405</f>
        <v>n/a</v>
      </c>
      <c r="AD451" s="1">
        <f>'Long-form'!BX405</f>
        <v>0</v>
      </c>
      <c r="AE451" s="1" t="str">
        <f>'Long-form'!BY405</f>
        <v>n/a</v>
      </c>
      <c r="AF451" s="1" t="str">
        <f>'Long-form'!BZ405</f>
        <v>Lat/Long from google</v>
      </c>
    </row>
    <row r="452" spans="1:32">
      <c r="A452" s="1" t="str">
        <f>'Long-form'!A406</f>
        <v>SLCC451</v>
      </c>
      <c r="B452" s="1" t="str">
        <f>'Long-form'!B406</f>
        <v>Bird et al. 2010 (core mentioned in Bird et al. 2007)</v>
      </c>
      <c r="C452" s="1">
        <f>'Long-form'!C406</f>
        <v>8</v>
      </c>
      <c r="D452" s="1" t="str">
        <f>'Long-form'!D406</f>
        <v>West (NIE)</v>
      </c>
      <c r="E452" s="10">
        <f>'Long-form'!E406</f>
        <v>1.356725</v>
      </c>
      <c r="F452" s="10">
        <f>'Long-form'!F406</f>
        <v>103.65891000000001</v>
      </c>
      <c r="G452" s="1">
        <f>'Long-form'!G406</f>
        <v>1</v>
      </c>
      <c r="H452" s="11">
        <f>'Long-form'!H406</f>
        <v>4949</v>
      </c>
      <c r="I452" s="11">
        <f>'Long-form'!I406</f>
        <v>187</v>
      </c>
      <c r="J452" s="11">
        <f>'Long-form'!J406</f>
        <v>5740.5</v>
      </c>
      <c r="K452" s="11">
        <f>'Long-form'!K406</f>
        <v>6182</v>
      </c>
      <c r="L452" s="11">
        <f>'Long-form'!L406</f>
        <v>5299</v>
      </c>
      <c r="M452" s="10" t="str">
        <f>'Long-form'!Q406</f>
        <v>n/a</v>
      </c>
      <c r="N452" s="10" t="str">
        <f>'Long-form'!R406</f>
        <v>n/a</v>
      </c>
      <c r="O452" s="10">
        <f>'Long-form'!AL406</f>
        <v>5</v>
      </c>
      <c r="P452" s="10">
        <f>'Long-form'!AN406</f>
        <v>0.7159608927867499</v>
      </c>
      <c r="Q452" s="10">
        <f>'Long-form'!AO406</f>
        <v>0.7159608927867499</v>
      </c>
      <c r="R452" s="1">
        <f>'Long-form'!BA406</f>
        <v>1</v>
      </c>
      <c r="S452" s="1">
        <f>'Long-form'!BB406</f>
        <v>5</v>
      </c>
      <c r="T452" s="1" t="str">
        <f>'Long-form'!BC406</f>
        <v>terrestrial limiting</v>
      </c>
      <c r="U452" s="1" t="str">
        <f>'Long-form'!BD406</f>
        <v>wood originally interpreted to above MSL and conservatively we interpreted it as terrestrial limiting</v>
      </c>
      <c r="V452" s="1" t="str">
        <f>'Long-form'!BE406</f>
        <v>above MTL</v>
      </c>
      <c r="W452" s="10" t="str">
        <f>'Long-form'!BQ406</f>
        <v>n/a</v>
      </c>
      <c r="X452" s="10">
        <f>'Long-form'!BR406</f>
        <v>0.71944422994419788</v>
      </c>
      <c r="Y452" s="10">
        <f>'Long-form'!BS406</f>
        <v>0.71944422994419788</v>
      </c>
      <c r="Z452" s="10" t="str">
        <f>'Long-form'!BT406</f>
        <v>n/a</v>
      </c>
      <c r="AA452" s="10" t="str">
        <f>'Long-form'!BU406</f>
        <v>n/a</v>
      </c>
      <c r="AB452" s="10" t="str">
        <f>'Long-form'!BV406</f>
        <v>n/a</v>
      </c>
      <c r="AC452" s="1" t="str">
        <f>'Long-form'!BW406</f>
        <v>n/a</v>
      </c>
      <c r="AD452" s="1">
        <f>'Long-form'!BX406</f>
        <v>0</v>
      </c>
      <c r="AE452" s="1" t="str">
        <f>'Long-form'!BY406</f>
        <v>n/a</v>
      </c>
      <c r="AF452" s="1" t="str">
        <f>'Long-form'!BZ406</f>
        <v>Lat/Long from google</v>
      </c>
    </row>
    <row r="453" spans="1:32">
      <c r="A453" s="1" t="str">
        <f>'Long-form'!A407</f>
        <v>SLCC452</v>
      </c>
      <c r="B453" s="1" t="str">
        <f>'Long-form'!B407</f>
        <v>Bird et al. 2010</v>
      </c>
      <c r="C453" s="1">
        <f>'Long-form'!C407</f>
        <v>8</v>
      </c>
      <c r="D453" s="1" t="str">
        <f>'Long-form'!D407</f>
        <v>Northwest (SBU)</v>
      </c>
      <c r="E453" s="10">
        <f>'Long-form'!E407</f>
        <v>1.4452309999999999</v>
      </c>
      <c r="F453" s="10">
        <f>'Long-form'!F407</f>
        <v>103.734365</v>
      </c>
      <c r="G453" s="1">
        <f>'Long-form'!G407</f>
        <v>1</v>
      </c>
      <c r="H453" s="11">
        <f>'Long-form'!H407</f>
        <v>7017</v>
      </c>
      <c r="I453" s="11">
        <f>'Long-form'!I407</f>
        <v>43</v>
      </c>
      <c r="J453" s="11">
        <f>'Long-form'!J407</f>
        <v>7845</v>
      </c>
      <c r="K453" s="11">
        <f>'Long-form'!K407</f>
        <v>7944</v>
      </c>
      <c r="L453" s="11">
        <f>'Long-form'!L407</f>
        <v>7746</v>
      </c>
      <c r="M453" s="10" t="str">
        <f>'Long-form'!Q407</f>
        <v>n/a</v>
      </c>
      <c r="N453" s="10" t="str">
        <f>'Long-form'!R407</f>
        <v>n/a</v>
      </c>
      <c r="O453" s="10">
        <f>'Long-form'!AL407</f>
        <v>-2.48</v>
      </c>
      <c r="P453" s="10">
        <f>'Long-form'!AN407</f>
        <v>0.7159608927867499</v>
      </c>
      <c r="Q453" s="10">
        <f>'Long-form'!AO407</f>
        <v>0.7159608927867499</v>
      </c>
      <c r="R453" s="1">
        <f>'Long-form'!BA407</f>
        <v>1</v>
      </c>
      <c r="S453" s="1">
        <f>'Long-form'!BB407</f>
        <v>5</v>
      </c>
      <c r="T453" s="1" t="str">
        <f>'Long-form'!BC407</f>
        <v>terrestrial limiting</v>
      </c>
      <c r="U453" s="1" t="str">
        <f>'Long-form'!BD407</f>
        <v>wood originally interpreted to MHWS but conservatively we interpreted it as terrestrial limiting</v>
      </c>
      <c r="V453" s="1" t="str">
        <f>'Long-form'!BE407</f>
        <v>above MTL</v>
      </c>
      <c r="W453" s="10" t="str">
        <f>'Long-form'!BQ407</f>
        <v>n/a</v>
      </c>
      <c r="X453" s="10">
        <f>'Long-form'!BR407</f>
        <v>0.71944422994419788</v>
      </c>
      <c r="Y453" s="10">
        <f>'Long-form'!BS407</f>
        <v>0.71944422994419788</v>
      </c>
      <c r="Z453" s="10" t="str">
        <f>'Long-form'!BT407</f>
        <v>n/a</v>
      </c>
      <c r="AA453" s="10" t="str">
        <f>'Long-form'!BU407</f>
        <v>n/a</v>
      </c>
      <c r="AB453" s="10" t="str">
        <f>'Long-form'!BV407</f>
        <v>n/a</v>
      </c>
      <c r="AC453" s="1" t="str">
        <f>'Long-form'!BW407</f>
        <v>n/a</v>
      </c>
      <c r="AD453" s="1">
        <f>'Long-form'!BX407</f>
        <v>0</v>
      </c>
      <c r="AE453" s="1" t="str">
        <f>'Long-form'!BY407</f>
        <v>n/a</v>
      </c>
      <c r="AF453" s="1" t="str">
        <f>'Long-form'!BZ407</f>
        <v>n/a</v>
      </c>
    </row>
    <row r="454" spans="1:32">
      <c r="A454" s="1" t="str">
        <f>'Long-form'!A408</f>
        <v>SLCC453</v>
      </c>
      <c r="B454" s="1" t="str">
        <f>'Long-form'!B408</f>
        <v>Bird et al. 2007</v>
      </c>
      <c r="C454" s="1">
        <f>'Long-form'!C408</f>
        <v>8</v>
      </c>
      <c r="D454" s="1" t="str">
        <f>'Long-form'!D408</f>
        <v>Northwest (SBU)</v>
      </c>
      <c r="E454" s="10">
        <f>'Long-form'!E408</f>
        <v>1.4452309999999999</v>
      </c>
      <c r="F454" s="10">
        <f>'Long-form'!F408</f>
        <v>103.734365</v>
      </c>
      <c r="G454" s="1">
        <f>'Long-form'!G408</f>
        <v>1</v>
      </c>
      <c r="H454" s="11">
        <f>'Long-form'!H408</f>
        <v>6820</v>
      </c>
      <c r="I454" s="11">
        <f>'Long-form'!I408</f>
        <v>188</v>
      </c>
      <c r="J454" s="11">
        <f>'Long-form'!J408</f>
        <v>7712</v>
      </c>
      <c r="K454" s="11">
        <f>'Long-form'!K408</f>
        <v>8012</v>
      </c>
      <c r="L454" s="11">
        <f>'Long-form'!L408</f>
        <v>7412</v>
      </c>
      <c r="M454" s="10" t="str">
        <f>'Long-form'!Q408</f>
        <v>n/a</v>
      </c>
      <c r="N454" s="10" t="str">
        <f>'Long-form'!R408</f>
        <v>n/a</v>
      </c>
      <c r="O454" s="10">
        <f>'Long-form'!AL408</f>
        <v>-2.48</v>
      </c>
      <c r="P454" s="10">
        <f>'Long-form'!AN408</f>
        <v>0.7159608927867499</v>
      </c>
      <c r="Q454" s="10">
        <f>'Long-form'!AO408</f>
        <v>0.7159608927867499</v>
      </c>
      <c r="R454" s="1">
        <f>'Long-form'!BA408</f>
        <v>1</v>
      </c>
      <c r="S454" s="1">
        <f>'Long-form'!BB408</f>
        <v>5</v>
      </c>
      <c r="T454" s="1" t="str">
        <f>'Long-form'!BC408</f>
        <v>terrestrial limiting</v>
      </c>
      <c r="U454" s="1" t="str">
        <f>'Long-form'!BD408</f>
        <v>wood originally interpreted to MHWS but conservatively we interpreted it as terrestrial limiting</v>
      </c>
      <c r="V454" s="1" t="str">
        <f>'Long-form'!BE408</f>
        <v>above MTL</v>
      </c>
      <c r="W454" s="10" t="str">
        <f>'Long-form'!BQ408</f>
        <v>n/a</v>
      </c>
      <c r="X454" s="10">
        <f>'Long-form'!BR408</f>
        <v>0.71944422994419788</v>
      </c>
      <c r="Y454" s="10">
        <f>'Long-form'!BS408</f>
        <v>0.71944422994419788</v>
      </c>
      <c r="Z454" s="10" t="str">
        <f>'Long-form'!BT408</f>
        <v>n/a</v>
      </c>
      <c r="AA454" s="10" t="str">
        <f>'Long-form'!BU408</f>
        <v>n/a</v>
      </c>
      <c r="AB454" s="10" t="str">
        <f>'Long-form'!BV408</f>
        <v>n/a</v>
      </c>
      <c r="AC454" s="1" t="str">
        <f>'Long-form'!BW408</f>
        <v>n/a</v>
      </c>
      <c r="AD454" s="1">
        <f>'Long-form'!BX408</f>
        <v>0</v>
      </c>
      <c r="AE454" s="1" t="str">
        <f>'Long-form'!BY408</f>
        <v>n/a</v>
      </c>
      <c r="AF454" s="1" t="str">
        <f>'Long-form'!BZ408</f>
        <v>n/a</v>
      </c>
    </row>
    <row r="455" spans="1:32">
      <c r="A455" s="1" t="str">
        <f>'Long-form'!A409</f>
        <v>SLCC454</v>
      </c>
      <c r="B455" s="1" t="str">
        <f>'Long-form'!B409</f>
        <v xml:space="preserve">Bird et al. 2010  </v>
      </c>
      <c r="C455" s="1">
        <f>'Long-form'!C409</f>
        <v>8</v>
      </c>
      <c r="D455" s="1" t="str">
        <f>'Long-form'!D409</f>
        <v>Northwest (SBU)</v>
      </c>
      <c r="E455" s="10">
        <f>'Long-form'!E409</f>
        <v>1.4452309999999999</v>
      </c>
      <c r="F455" s="10">
        <f>'Long-form'!F409</f>
        <v>103.734365</v>
      </c>
      <c r="G455" s="1">
        <f>'Long-form'!G409</f>
        <v>1</v>
      </c>
      <c r="H455" s="11">
        <f>'Long-form'!H409</f>
        <v>6415</v>
      </c>
      <c r="I455" s="11">
        <f>'Long-form'!I409</f>
        <v>40</v>
      </c>
      <c r="J455" s="11">
        <f>'Long-form'!J409</f>
        <v>7347</v>
      </c>
      <c r="K455" s="11">
        <f>'Long-form'!K409</f>
        <v>7421</v>
      </c>
      <c r="L455" s="11">
        <f>'Long-form'!L409</f>
        <v>7273</v>
      </c>
      <c r="M455" s="10" t="str">
        <f>'Long-form'!Q409</f>
        <v>n/a</v>
      </c>
      <c r="N455" s="10" t="str">
        <f>'Long-form'!R409</f>
        <v>n/a</v>
      </c>
      <c r="O455" s="10">
        <f>'Long-form'!AL409</f>
        <v>-0.9</v>
      </c>
      <c r="P455" s="10">
        <f>'Long-form'!AN409</f>
        <v>0.7159608927867499</v>
      </c>
      <c r="Q455" s="10">
        <f>'Long-form'!AO409</f>
        <v>0.7159608927867499</v>
      </c>
      <c r="R455" s="1">
        <f>'Long-form'!BA409</f>
        <v>0</v>
      </c>
      <c r="S455" s="1">
        <f>'Long-form'!BB409</f>
        <v>5</v>
      </c>
      <c r="T455" s="1" t="str">
        <f>'Long-form'!BC409</f>
        <v>Mangrove salt marsh</v>
      </c>
      <c r="U455" s="1" t="str">
        <f>'Long-form'!BD409</f>
        <v>wood originally interpreted to MHWS to MSL but conservatively we interpreted it as HAT to MTL</v>
      </c>
      <c r="V455" s="1">
        <f>'Long-form'!BF409</f>
        <v>0.33602980000000005</v>
      </c>
      <c r="W455" s="10">
        <f>'Long-form'!BQ409</f>
        <v>-1.2360298000000001</v>
      </c>
      <c r="X455" s="10">
        <f>'Long-form'!BR409</f>
        <v>0.78946185878878894</v>
      </c>
      <c r="Y455" s="10">
        <f>'Long-form'!BS409</f>
        <v>0.78946185878878894</v>
      </c>
      <c r="Z455" s="10" t="str">
        <f>'Long-form'!BT409</f>
        <v>n/a</v>
      </c>
      <c r="AA455" s="10" t="str">
        <f>'Long-form'!BU409</f>
        <v>n/a</v>
      </c>
      <c r="AB455" s="10" t="str">
        <f>'Long-form'!BV409</f>
        <v>n/a</v>
      </c>
      <c r="AC455" s="1" t="str">
        <f>'Long-form'!BW409</f>
        <v>n/a</v>
      </c>
      <c r="AD455" s="1">
        <f>'Long-form'!BX409</f>
        <v>0</v>
      </c>
      <c r="AE455" s="1" t="str">
        <f>'Long-form'!BY409</f>
        <v>n/a</v>
      </c>
      <c r="AF455" s="1" t="str">
        <f>'Long-form'!BZ409</f>
        <v>n/a</v>
      </c>
    </row>
    <row r="456" spans="1:32">
      <c r="A456" s="1" t="str">
        <f>'Long-form'!A410</f>
        <v>SLCC455</v>
      </c>
      <c r="B456" s="1" t="str">
        <f>'Long-form'!B410</f>
        <v>Bird et al. 2007</v>
      </c>
      <c r="C456" s="1">
        <f>'Long-form'!C410</f>
        <v>8</v>
      </c>
      <c r="D456" s="1" t="str">
        <f>'Long-form'!D410</f>
        <v>Northwest (SBU)</v>
      </c>
      <c r="E456" s="10">
        <f>'Long-form'!E410</f>
        <v>1.4452309999999999</v>
      </c>
      <c r="F456" s="10">
        <f>'Long-form'!F410</f>
        <v>103.734365</v>
      </c>
      <c r="G456" s="1">
        <f>'Long-form'!G410</f>
        <v>1</v>
      </c>
      <c r="H456" s="11">
        <f>'Long-form'!H410</f>
        <v>6398</v>
      </c>
      <c r="I456" s="11">
        <f>'Long-form'!I410</f>
        <v>190</v>
      </c>
      <c r="J456" s="11">
        <f>'Long-form'!J410</f>
        <v>7236.5</v>
      </c>
      <c r="K456" s="11">
        <f>'Long-form'!K410</f>
        <v>7621</v>
      </c>
      <c r="L456" s="11">
        <f>'Long-form'!L410</f>
        <v>6852</v>
      </c>
      <c r="M456" s="10" t="str">
        <f>'Long-form'!Q410</f>
        <v>n/a</v>
      </c>
      <c r="N456" s="10" t="str">
        <f>'Long-form'!R410</f>
        <v>n/a</v>
      </c>
      <c r="O456" s="10">
        <f>'Long-form'!AL410</f>
        <v>-0.9</v>
      </c>
      <c r="P456" s="10">
        <f>'Long-form'!AN410</f>
        <v>0.7159608927867499</v>
      </c>
      <c r="Q456" s="10">
        <f>'Long-form'!AO410</f>
        <v>0.7159608927867499</v>
      </c>
      <c r="R456" s="1">
        <f>'Long-form'!BA410</f>
        <v>0</v>
      </c>
      <c r="S456" s="1">
        <f>'Long-form'!BB410</f>
        <v>5</v>
      </c>
      <c r="T456" s="1" t="str">
        <f>'Long-form'!BC410</f>
        <v>Mangrove salt marsh</v>
      </c>
      <c r="U456" s="1" t="str">
        <f>'Long-form'!BD410</f>
        <v>wood originally interpreted to MHWS to MSL but conservatively we interpreted it as HAT to MTL</v>
      </c>
      <c r="V456" s="1">
        <f>'Long-form'!BF410</f>
        <v>0.33602980000000005</v>
      </c>
      <c r="W456" s="10">
        <f>'Long-form'!BQ410</f>
        <v>-1.2360298000000001</v>
      </c>
      <c r="X456" s="10">
        <f>'Long-form'!BR410</f>
        <v>0.78946185878878894</v>
      </c>
      <c r="Y456" s="10">
        <f>'Long-form'!BS410</f>
        <v>0.78946185878878894</v>
      </c>
      <c r="Z456" s="10" t="str">
        <f>'Long-form'!BT410</f>
        <v>n/a</v>
      </c>
      <c r="AA456" s="10" t="str">
        <f>'Long-form'!BU410</f>
        <v>n/a</v>
      </c>
      <c r="AB456" s="10" t="str">
        <f>'Long-form'!BV410</f>
        <v>n/a</v>
      </c>
      <c r="AC456" s="1" t="str">
        <f>'Long-form'!BW410</f>
        <v>n/a</v>
      </c>
      <c r="AD456" s="1">
        <f>'Long-form'!BX410</f>
        <v>0</v>
      </c>
      <c r="AE456" s="1" t="str">
        <f>'Long-form'!BY410</f>
        <v>n/a</v>
      </c>
      <c r="AF456" s="1" t="str">
        <f>'Long-form'!BZ410</f>
        <v>n/a</v>
      </c>
    </row>
    <row r="457" spans="1:32">
      <c r="A457" s="1" t="str">
        <f>'Long-form'!A411</f>
        <v>SLCC456</v>
      </c>
      <c r="B457" s="1" t="str">
        <f>'Long-form'!B411</f>
        <v>Bird et al. 2010</v>
      </c>
      <c r="C457" s="1">
        <f>'Long-form'!C411</f>
        <v>8</v>
      </c>
      <c r="D457" s="1" t="str">
        <f>'Long-form'!D411</f>
        <v>Northwest (SBU)</v>
      </c>
      <c r="E457" s="10">
        <f>'Long-form'!E411</f>
        <v>1.4452309999999999</v>
      </c>
      <c r="F457" s="10">
        <f>'Long-form'!F411</f>
        <v>103.734365</v>
      </c>
      <c r="G457" s="1">
        <f>'Long-form'!G411</f>
        <v>1</v>
      </c>
      <c r="H457" s="11">
        <f>'Long-form'!H411</f>
        <v>6723</v>
      </c>
      <c r="I457" s="11">
        <f>'Long-form'!I411</f>
        <v>49</v>
      </c>
      <c r="J457" s="11">
        <f>'Long-form'!J411</f>
        <v>7588</v>
      </c>
      <c r="K457" s="11">
        <f>'Long-form'!K411</f>
        <v>7669</v>
      </c>
      <c r="L457" s="11">
        <f>'Long-form'!L411</f>
        <v>7507</v>
      </c>
      <c r="M457" s="10" t="str">
        <f>'Long-form'!Q411</f>
        <v>n/a</v>
      </c>
      <c r="N457" s="10" t="str">
        <f>'Long-form'!R411</f>
        <v>n/a</v>
      </c>
      <c r="O457" s="10">
        <f>'Long-form'!AL411</f>
        <v>-1.33</v>
      </c>
      <c r="P457" s="10">
        <f>'Long-form'!AN411</f>
        <v>0.7159608927867499</v>
      </c>
      <c r="Q457" s="10">
        <f>'Long-form'!AO411</f>
        <v>0.7159608927867499</v>
      </c>
      <c r="R457" s="1">
        <f>'Long-form'!BA411</f>
        <v>0</v>
      </c>
      <c r="S457" s="1">
        <f>'Long-form'!BB411</f>
        <v>5</v>
      </c>
      <c r="T457" s="1" t="str">
        <f>'Long-form'!BC411</f>
        <v>Mangrove salt marsh</v>
      </c>
      <c r="U457" s="1" t="str">
        <f>'Long-form'!BD411</f>
        <v>wood originally interpreted to MHWS to MSL but conservatively we interpreted it as HAT to MTL</v>
      </c>
      <c r="V457" s="1" t="str">
        <f>'Long-form'!BE411</f>
        <v>HAT to MTL</v>
      </c>
      <c r="W457" s="10">
        <f>'Long-form'!BQ411</f>
        <v>-1.6660298</v>
      </c>
      <c r="X457" s="10">
        <f>'Long-form'!BR411</f>
        <v>0.78946185878878894</v>
      </c>
      <c r="Y457" s="10">
        <f>'Long-form'!BS411</f>
        <v>0.78946185878878894</v>
      </c>
      <c r="Z457" s="10" t="str">
        <f>'Long-form'!BT411</f>
        <v>n/a</v>
      </c>
      <c r="AA457" s="10" t="str">
        <f>'Long-form'!BU411</f>
        <v>n/a</v>
      </c>
      <c r="AB457" s="10" t="str">
        <f>'Long-form'!BV411</f>
        <v>n/a</v>
      </c>
      <c r="AC457" s="1" t="str">
        <f>'Long-form'!BW411</f>
        <v>n/a</v>
      </c>
      <c r="AD457" s="1">
        <f>'Long-form'!BX411</f>
        <v>0</v>
      </c>
      <c r="AE457" s="1" t="str">
        <f>'Long-form'!BY411</f>
        <v>n/a</v>
      </c>
      <c r="AF457" s="1" t="str">
        <f>'Long-form'!BZ411</f>
        <v>n/a</v>
      </c>
    </row>
    <row r="458" spans="1:32">
      <c r="A458" s="1" t="str">
        <f>'Long-form'!A412</f>
        <v>SLCC457</v>
      </c>
      <c r="B458" s="1" t="str">
        <f>'Long-form'!B412</f>
        <v>Bird et al. 2007</v>
      </c>
      <c r="C458" s="1">
        <f>'Long-form'!C412</f>
        <v>8</v>
      </c>
      <c r="D458" s="1" t="str">
        <f>'Long-form'!D412</f>
        <v>Northwest (SBU)</v>
      </c>
      <c r="E458" s="10">
        <f>'Long-form'!E412</f>
        <v>1.4452309999999999</v>
      </c>
      <c r="F458" s="10">
        <f>'Long-form'!F412</f>
        <v>103.734365</v>
      </c>
      <c r="G458" s="1">
        <f>'Long-form'!G412</f>
        <v>1</v>
      </c>
      <c r="H458" s="11">
        <f>'Long-form'!H412</f>
        <v>6348</v>
      </c>
      <c r="I458" s="11">
        <f>'Long-form'!I412</f>
        <v>190</v>
      </c>
      <c r="J458" s="11">
        <f>'Long-form'!J412</f>
        <v>7201.5</v>
      </c>
      <c r="K458" s="11">
        <f>'Long-form'!K412</f>
        <v>7578</v>
      </c>
      <c r="L458" s="11">
        <f>'Long-form'!L412</f>
        <v>6825</v>
      </c>
      <c r="M458" s="10" t="str">
        <f>'Long-form'!Q412</f>
        <v>n/a</v>
      </c>
      <c r="N458" s="10" t="str">
        <f>'Long-form'!R412</f>
        <v>n/a</v>
      </c>
      <c r="O458" s="10">
        <f>'Long-form'!AL412</f>
        <v>-1.33</v>
      </c>
      <c r="P458" s="10">
        <f>'Long-form'!AN412</f>
        <v>0.7159608927867499</v>
      </c>
      <c r="Q458" s="10">
        <f>'Long-form'!AO412</f>
        <v>0.7159608927867499</v>
      </c>
      <c r="R458" s="1">
        <f>'Long-form'!BA412</f>
        <v>0</v>
      </c>
      <c r="S458" s="1">
        <f>'Long-form'!BB412</f>
        <v>5</v>
      </c>
      <c r="T458" s="1" t="str">
        <f>'Long-form'!BC412</f>
        <v>Mangrove salt marsh</v>
      </c>
      <c r="U458" s="1" t="str">
        <f>'Long-form'!BD412</f>
        <v>wood originally interpreted to MHWS to MSL but conservatively we interpreted it as HAT to MTL</v>
      </c>
      <c r="V458" s="1" t="str">
        <f>'Long-form'!BE412</f>
        <v>HAT to MTL</v>
      </c>
      <c r="W458" s="10">
        <f>'Long-form'!BQ412</f>
        <v>-1.6660298</v>
      </c>
      <c r="X458" s="10">
        <f>'Long-form'!BR412</f>
        <v>0.78946185878878894</v>
      </c>
      <c r="Y458" s="10">
        <f>'Long-form'!BS412</f>
        <v>0.78946185878878894</v>
      </c>
      <c r="Z458" s="10" t="str">
        <f>'Long-form'!BT412</f>
        <v>n/a</v>
      </c>
      <c r="AA458" s="10" t="str">
        <f>'Long-form'!BU412</f>
        <v>n/a</v>
      </c>
      <c r="AB458" s="10" t="str">
        <f>'Long-form'!BV412</f>
        <v>n/a</v>
      </c>
      <c r="AC458" s="1" t="str">
        <f>'Long-form'!BW412</f>
        <v>n/a</v>
      </c>
      <c r="AD458" s="1">
        <f>'Long-form'!BX412</f>
        <v>0</v>
      </c>
      <c r="AE458" s="1" t="str">
        <f>'Long-form'!BY412</f>
        <v>n/a</v>
      </c>
      <c r="AF458" s="1" t="str">
        <f>'Long-form'!BZ412</f>
        <v>n/a</v>
      </c>
    </row>
    <row r="459" spans="1:32">
      <c r="A459" s="1" t="str">
        <f>'Long-form'!A413</f>
        <v>SLCC458</v>
      </c>
      <c r="B459" s="1" t="str">
        <f>'Long-form'!B413</f>
        <v>Bird et al. 2010</v>
      </c>
      <c r="C459" s="1">
        <f>'Long-form'!C413</f>
        <v>8</v>
      </c>
      <c r="D459" s="1" t="str">
        <f>'Long-form'!D413</f>
        <v>Northwest (SBU)</v>
      </c>
      <c r="E459" s="10">
        <f>'Long-form'!E413</f>
        <v>1.4452309999999999</v>
      </c>
      <c r="F459" s="10">
        <f>'Long-form'!F413</f>
        <v>103.734365</v>
      </c>
      <c r="G459" s="1">
        <f>'Long-form'!G413</f>
        <v>1</v>
      </c>
      <c r="H459" s="11">
        <f>'Long-form'!H413</f>
        <v>6683</v>
      </c>
      <c r="I459" s="11">
        <f>'Long-form'!I413</f>
        <v>60</v>
      </c>
      <c r="J459" s="11">
        <f>'Long-form'!J413</f>
        <v>7559</v>
      </c>
      <c r="K459" s="11">
        <f>'Long-form'!K413</f>
        <v>7659</v>
      </c>
      <c r="L459" s="11">
        <f>'Long-form'!L413</f>
        <v>7459</v>
      </c>
      <c r="M459" s="10" t="str">
        <f>'Long-form'!Q413</f>
        <v>n/a</v>
      </c>
      <c r="N459" s="10" t="str">
        <f>'Long-form'!R413</f>
        <v>n/a</v>
      </c>
      <c r="O459" s="10">
        <f>'Long-form'!AL413</f>
        <v>-1.68</v>
      </c>
      <c r="P459" s="10">
        <f>'Long-form'!AN413</f>
        <v>0.7159608927867499</v>
      </c>
      <c r="Q459" s="10">
        <f>'Long-form'!AO413</f>
        <v>0.7159608927867499</v>
      </c>
      <c r="R459" s="1">
        <f>'Long-form'!BA413</f>
        <v>0</v>
      </c>
      <c r="S459" s="1">
        <f>'Long-form'!BB413</f>
        <v>5</v>
      </c>
      <c r="T459" s="1" t="str">
        <f>'Long-form'!BC413</f>
        <v>Mangrove salt marsh</v>
      </c>
      <c r="U459" s="1" t="str">
        <f>'Long-form'!BD413</f>
        <v>wood originally interpreted to MHWS to MSL but conservatively we interpreted it as HAT to MTL</v>
      </c>
      <c r="V459" s="1" t="str">
        <f>'Long-form'!BE413</f>
        <v>HAT to MTL</v>
      </c>
      <c r="W459" s="10">
        <f>'Long-form'!BQ413</f>
        <v>-2.0160298000000001</v>
      </c>
      <c r="X459" s="10">
        <f>'Long-form'!BR413</f>
        <v>0.78946185878878894</v>
      </c>
      <c r="Y459" s="10">
        <f>'Long-form'!BS413</f>
        <v>0.78946185878878894</v>
      </c>
      <c r="Z459" s="10" t="str">
        <f>'Long-form'!BT413</f>
        <v>n/a</v>
      </c>
      <c r="AA459" s="10" t="str">
        <f>'Long-form'!BU413</f>
        <v>n/a</v>
      </c>
      <c r="AB459" s="10" t="str">
        <f>'Long-form'!BV413</f>
        <v>n/a</v>
      </c>
      <c r="AC459" s="1" t="str">
        <f>'Long-form'!BW413</f>
        <v>n/a</v>
      </c>
      <c r="AD459" s="1">
        <f>'Long-form'!BX413</f>
        <v>0</v>
      </c>
      <c r="AE459" s="1" t="str">
        <f>'Long-form'!BY413</f>
        <v>n/a</v>
      </c>
      <c r="AF459" s="1" t="str">
        <f>'Long-form'!BZ413</f>
        <v>n/a</v>
      </c>
    </row>
    <row r="460" spans="1:32">
      <c r="A460" s="1" t="str">
        <f>'Long-form'!A414</f>
        <v>SLCC459</v>
      </c>
      <c r="B460" s="1" t="str">
        <f>'Long-form'!B414</f>
        <v xml:space="preserve">Bird et al. 2007 </v>
      </c>
      <c r="C460" s="1">
        <f>'Long-form'!C414</f>
        <v>8</v>
      </c>
      <c r="D460" s="1" t="str">
        <f>'Long-form'!D414</f>
        <v>Northwest (SBU)</v>
      </c>
      <c r="E460" s="10">
        <f>'Long-form'!E414</f>
        <v>1.4452309999999999</v>
      </c>
      <c r="F460" s="10">
        <f>'Long-form'!F414</f>
        <v>103.734365</v>
      </c>
      <c r="G460" s="1">
        <f>'Long-form'!G414</f>
        <v>1</v>
      </c>
      <c r="H460" s="11">
        <f>'Long-form'!H414</f>
        <v>6816</v>
      </c>
      <c r="I460" s="11">
        <f>'Long-form'!I414</f>
        <v>200</v>
      </c>
      <c r="J460" s="11">
        <f>'Long-form'!J414</f>
        <v>7668.5</v>
      </c>
      <c r="K460" s="11">
        <f>'Long-form'!K414</f>
        <v>8022</v>
      </c>
      <c r="L460" s="11">
        <f>'Long-form'!L414</f>
        <v>7315</v>
      </c>
      <c r="M460" s="10" t="str">
        <f>'Long-form'!Q414</f>
        <v>n/a</v>
      </c>
      <c r="N460" s="10" t="str">
        <f>'Long-form'!R414</f>
        <v>n/a</v>
      </c>
      <c r="O460" s="10">
        <f>'Long-form'!AL414</f>
        <v>-1.68</v>
      </c>
      <c r="P460" s="10">
        <f>'Long-form'!AN414</f>
        <v>0.7159608927867499</v>
      </c>
      <c r="Q460" s="10">
        <f>'Long-form'!AO414</f>
        <v>0.7159608927867499</v>
      </c>
      <c r="R460" s="1">
        <f>'Long-form'!BA414</f>
        <v>0</v>
      </c>
      <c r="S460" s="1">
        <f>'Long-form'!BB414</f>
        <v>5</v>
      </c>
      <c r="T460" s="1" t="str">
        <f>'Long-form'!BC414</f>
        <v>Mangrove salt marsh</v>
      </c>
      <c r="U460" s="1" t="str">
        <f>'Long-form'!BD414</f>
        <v>wood originally interpreted to MHWS to MSL but conservatively we interpreted it as HAT to MTL</v>
      </c>
      <c r="V460" s="1" t="str">
        <f>'Long-form'!BE414</f>
        <v>HAT to MTL</v>
      </c>
      <c r="W460" s="10">
        <f>'Long-form'!BQ414</f>
        <v>-2.0160298000000001</v>
      </c>
      <c r="X460" s="10">
        <f>'Long-form'!BR414</f>
        <v>0.78946185878878894</v>
      </c>
      <c r="Y460" s="10">
        <f>'Long-form'!BS414</f>
        <v>0.78946185878878894</v>
      </c>
      <c r="Z460" s="10" t="str">
        <f>'Long-form'!BT414</f>
        <v>n/a</v>
      </c>
      <c r="AA460" s="10" t="str">
        <f>'Long-form'!BU414</f>
        <v>n/a</v>
      </c>
      <c r="AB460" s="10" t="str">
        <f>'Long-form'!BV414</f>
        <v>n/a</v>
      </c>
      <c r="AC460" s="1" t="str">
        <f>'Long-form'!BW414</f>
        <v>n/a</v>
      </c>
      <c r="AD460" s="1">
        <f>'Long-form'!BX414</f>
        <v>0</v>
      </c>
      <c r="AE460" s="1" t="str">
        <f>'Long-form'!BY414</f>
        <v>n/a</v>
      </c>
      <c r="AF460" s="1" t="str">
        <f>'Long-form'!BZ414</f>
        <v>n/a</v>
      </c>
    </row>
    <row r="461" spans="1:32">
      <c r="A461" s="1" t="str">
        <f>'Long-form'!A415</f>
        <v>SLCC460</v>
      </c>
      <c r="B461" s="1" t="str">
        <f>'Long-form'!B415</f>
        <v>Bird et al. 2010 (core mentioned in Bird et al. 2007)</v>
      </c>
      <c r="C461" s="1">
        <f>'Long-form'!C415</f>
        <v>8</v>
      </c>
      <c r="D461" s="1" t="str">
        <f>'Long-form'!D415</f>
        <v>Northwest (SBU)</v>
      </c>
      <c r="E461" s="10">
        <f>'Long-form'!E415</f>
        <v>1.4452309999999999</v>
      </c>
      <c r="F461" s="10">
        <f>'Long-form'!F415</f>
        <v>103.734365</v>
      </c>
      <c r="G461" s="1">
        <f>'Long-form'!G415</f>
        <v>1</v>
      </c>
      <c r="H461" s="11">
        <f>'Long-form'!H415</f>
        <v>2241</v>
      </c>
      <c r="I461" s="11">
        <f>'Long-form'!I415</f>
        <v>200</v>
      </c>
      <c r="J461" s="11">
        <f>'Long-form'!J415</f>
        <v>2284.5</v>
      </c>
      <c r="K461" s="11">
        <f>'Long-form'!K415</f>
        <v>2754</v>
      </c>
      <c r="L461" s="11">
        <f>'Long-form'!L415</f>
        <v>1815</v>
      </c>
      <c r="M461" s="10" t="str">
        <f>'Long-form'!Q415</f>
        <v>n/a</v>
      </c>
      <c r="N461" s="10" t="str">
        <f>'Long-form'!R415</f>
        <v>n/a</v>
      </c>
      <c r="O461" s="10">
        <f>'Long-form'!AL415</f>
        <v>2.2000000000000002</v>
      </c>
      <c r="P461" s="10">
        <f>'Long-form'!AN415</f>
        <v>0.7159608927867499</v>
      </c>
      <c r="Q461" s="10">
        <f>'Long-form'!AO415</f>
        <v>0.7159608927867499</v>
      </c>
      <c r="R461" s="1">
        <f>'Long-form'!BA415</f>
        <v>1</v>
      </c>
      <c r="S461" s="1">
        <f>'Long-form'!BB415</f>
        <v>5</v>
      </c>
      <c r="T461" s="1" t="str">
        <f>'Long-form'!BC415</f>
        <v>terrestrial limiting</v>
      </c>
      <c r="U461" s="1" t="str">
        <f>'Long-form'!BD415</f>
        <v>wood originally interpreted to MHWS but conservatively we interpreted it as terrestrial limiting</v>
      </c>
      <c r="V461" s="1" t="str">
        <f>'Long-form'!BE415</f>
        <v>above MTL</v>
      </c>
      <c r="W461" s="10" t="str">
        <f>'Long-form'!BQ415</f>
        <v>n/a</v>
      </c>
      <c r="X461" s="10">
        <f>'Long-form'!BR415</f>
        <v>0.71944422994419788</v>
      </c>
      <c r="Y461" s="10">
        <f>'Long-form'!BS415</f>
        <v>0.71944422994419788</v>
      </c>
      <c r="Z461" s="10" t="str">
        <f>'Long-form'!BT415</f>
        <v>n/a</v>
      </c>
      <c r="AA461" s="10" t="str">
        <f>'Long-form'!BU415</f>
        <v>n/a</v>
      </c>
      <c r="AB461" s="10" t="str">
        <f>'Long-form'!BV415</f>
        <v>n/a</v>
      </c>
      <c r="AC461" s="1" t="str">
        <f>'Long-form'!BW415</f>
        <v>n/a</v>
      </c>
      <c r="AD461" s="1">
        <f>'Long-form'!BX415</f>
        <v>0</v>
      </c>
      <c r="AE461" s="1" t="str">
        <f>'Long-form'!BY415</f>
        <v>n/a</v>
      </c>
      <c r="AF461" s="1" t="str">
        <f>'Long-form'!BZ415</f>
        <v>n/a</v>
      </c>
    </row>
    <row r="462" spans="1:32">
      <c r="A462" s="1" t="str">
        <f>'Long-form'!A416</f>
        <v>SLCC461</v>
      </c>
      <c r="B462" s="1" t="str">
        <f>'Long-form'!B416</f>
        <v>Bird et al. 2010 (core mentioned in Bird et al. 2007)</v>
      </c>
      <c r="C462" s="1">
        <f>'Long-form'!C416</f>
        <v>8</v>
      </c>
      <c r="D462" s="1" t="str">
        <f>'Long-form'!D416</f>
        <v>East (SEK)</v>
      </c>
      <c r="E462" s="10">
        <f>'Long-form'!E416</f>
        <v>1.3923639999999999</v>
      </c>
      <c r="F462" s="10">
        <f>'Long-form'!F416</f>
        <v>103.976966</v>
      </c>
      <c r="G462" s="1">
        <f>'Long-form'!G416</f>
        <v>1</v>
      </c>
      <c r="H462" s="11">
        <f>'Long-form'!H416</f>
        <v>450</v>
      </c>
      <c r="I462" s="11">
        <f>'Long-form'!I416</f>
        <v>60</v>
      </c>
      <c r="J462" s="11">
        <f>'Long-form'!J416</f>
        <v>131.5</v>
      </c>
      <c r="K462" s="11">
        <f>'Long-form'!K416</f>
        <v>262</v>
      </c>
      <c r="L462" s="11">
        <f>'Long-form'!L416</f>
        <v>1</v>
      </c>
      <c r="M462" s="10" t="str">
        <f>'Long-form'!Q416</f>
        <v>n/a</v>
      </c>
      <c r="N462" s="10" t="str">
        <f>'Long-form'!R416</f>
        <v>n/a</v>
      </c>
      <c r="O462" s="10">
        <f>'Long-form'!AL416</f>
        <v>0.81</v>
      </c>
      <c r="P462" s="10">
        <f>'Long-form'!AN416</f>
        <v>0.7159608927867499</v>
      </c>
      <c r="Q462" s="10">
        <f>'Long-form'!AO416</f>
        <v>0.7159608927867499</v>
      </c>
      <c r="R462" s="1">
        <f>'Long-form'!BA416</f>
        <v>0</v>
      </c>
      <c r="S462" s="1">
        <f>'Long-form'!BB416</f>
        <v>5</v>
      </c>
      <c r="T462" s="1" t="str">
        <f>'Long-form'!BC416</f>
        <v>Intertidal mudflat</v>
      </c>
      <c r="U462" s="1" t="str">
        <f>'Long-form'!BD416</f>
        <v>oyster originally interpreted as MSL oyster bed but conservatively we interpreted it as HAT to LAT</v>
      </c>
      <c r="V462" s="1" t="str">
        <f>'Long-form'!BE416</f>
        <v>HAT to LAT</v>
      </c>
      <c r="W462" s="10">
        <f>'Long-form'!BQ416</f>
        <v>1.0122878457925</v>
      </c>
      <c r="X462" s="10">
        <f>'Long-form'!BR416</f>
        <v>1.1860398668423198</v>
      </c>
      <c r="Y462" s="10">
        <f>'Long-form'!BS416</f>
        <v>1.1860398668423198</v>
      </c>
      <c r="Z462" s="10" t="str">
        <f>'Long-form'!BT416</f>
        <v>n/a</v>
      </c>
      <c r="AA462" s="10" t="str">
        <f>'Long-form'!BU416</f>
        <v>n/a</v>
      </c>
      <c r="AB462" s="10" t="str">
        <f>'Long-form'!BV416</f>
        <v>n/a</v>
      </c>
      <c r="AC462" s="1" t="str">
        <f>'Long-form'!BW416</f>
        <v>n/a</v>
      </c>
      <c r="AD462" s="1">
        <f>'Long-form'!BX416</f>
        <v>0</v>
      </c>
      <c r="AE462" s="1" t="str">
        <f>'Long-form'!BY416</f>
        <v>n/a</v>
      </c>
      <c r="AF462" s="1" t="str">
        <f>'Long-form'!BZ416</f>
        <v>n/a</v>
      </c>
    </row>
    <row r="463" spans="1:32">
      <c r="A463" s="1" t="str">
        <f>'Long-form'!A417</f>
        <v>SLCC462</v>
      </c>
      <c r="B463" s="1" t="str">
        <f>'Long-form'!B417</f>
        <v>Bird et al. 2010 (core mentioned in Bird et al. 2007)</v>
      </c>
      <c r="C463" s="1">
        <f>'Long-form'!C417</f>
        <v>8</v>
      </c>
      <c r="D463" s="1" t="str">
        <f>'Long-form'!D417</f>
        <v>East (SEK)</v>
      </c>
      <c r="E463" s="10">
        <f>'Long-form'!E417</f>
        <v>1.3923639999999999</v>
      </c>
      <c r="F463" s="10">
        <f>'Long-form'!F417</f>
        <v>103.976966</v>
      </c>
      <c r="G463" s="1">
        <f>'Long-form'!G417</f>
        <v>1</v>
      </c>
      <c r="H463" s="11">
        <f>'Long-form'!H417</f>
        <v>4410</v>
      </c>
      <c r="I463" s="11">
        <f>'Long-form'!I417</f>
        <v>70</v>
      </c>
      <c r="J463" s="11">
        <f>'Long-form'!J417</f>
        <v>4603.5</v>
      </c>
      <c r="K463" s="11">
        <f>'Long-form'!K417</f>
        <v>4834</v>
      </c>
      <c r="L463" s="11">
        <f>'Long-form'!L417</f>
        <v>4373</v>
      </c>
      <c r="M463" s="10" t="str">
        <f>'Long-form'!Q417</f>
        <v>n/a</v>
      </c>
      <c r="N463" s="10" t="str">
        <f>'Long-form'!R417</f>
        <v>n/a</v>
      </c>
      <c r="O463" s="10">
        <f>'Long-form'!AL417</f>
        <v>0.91</v>
      </c>
      <c r="P463" s="10">
        <f>'Long-form'!AN417</f>
        <v>0.7159608927867499</v>
      </c>
      <c r="Q463" s="10">
        <f>'Long-form'!AO417</f>
        <v>0.7159608927867499</v>
      </c>
      <c r="R463" s="1">
        <f>'Long-form'!BA417</f>
        <v>-1</v>
      </c>
      <c r="S463" s="1">
        <f>'Long-form'!BB417</f>
        <v>1</v>
      </c>
      <c r="T463" s="1" t="str">
        <f>'Long-form'!BC417</f>
        <v>marine limiting</v>
      </c>
      <c r="U463" s="1" t="str">
        <f>'Long-form'!BD417</f>
        <v>coral taxa unspecified, originally interpreted as MLW or below but conservatively we interpreted it as marine limiting</v>
      </c>
      <c r="V463" s="1" t="str">
        <f>'Long-form'!BE417</f>
        <v>below MTL</v>
      </c>
      <c r="W463" s="10" t="str">
        <f>'Long-form'!BQ417</f>
        <v>n/a</v>
      </c>
      <c r="X463" s="10">
        <f>'Long-form'!BR417</f>
        <v>0.71944422994419788</v>
      </c>
      <c r="Y463" s="10">
        <f>'Long-form'!BS417</f>
        <v>0.71944422994419788</v>
      </c>
      <c r="Z463" s="10" t="str">
        <f>'Long-form'!BT417</f>
        <v>n/a</v>
      </c>
      <c r="AA463" s="10" t="str">
        <f>'Long-form'!BU417</f>
        <v>n/a</v>
      </c>
      <c r="AB463" s="10" t="str">
        <f>'Long-form'!BV417</f>
        <v>n/a</v>
      </c>
      <c r="AC463" s="1" t="str">
        <f>'Long-form'!BW417</f>
        <v>n/a</v>
      </c>
      <c r="AD463" s="1">
        <f>'Long-form'!BX417</f>
        <v>0</v>
      </c>
      <c r="AE463" s="1" t="str">
        <f>'Long-form'!BY417</f>
        <v>n/a</v>
      </c>
      <c r="AF463" s="1" t="str">
        <f>'Long-form'!BZ417</f>
        <v>n/a</v>
      </c>
    </row>
    <row r="464" spans="1:32">
      <c r="A464" s="1" t="str">
        <f>'Long-form'!A418</f>
        <v>SLCC463</v>
      </c>
      <c r="B464" s="1" t="str">
        <f>'Long-form'!B418</f>
        <v>Bird et al. 2010 (core mentioned in Bird et al. 2007)</v>
      </c>
      <c r="C464" s="1">
        <f>'Long-form'!C418</f>
        <v>8</v>
      </c>
      <c r="D464" s="1" t="str">
        <f>'Long-form'!D418</f>
        <v>East (SEK)</v>
      </c>
      <c r="E464" s="10">
        <f>'Long-form'!E418</f>
        <v>1.3923639999999999</v>
      </c>
      <c r="F464" s="10">
        <f>'Long-form'!F418</f>
        <v>103.976966</v>
      </c>
      <c r="G464" s="1">
        <f>'Long-form'!G418</f>
        <v>1</v>
      </c>
      <c r="H464" s="11">
        <f>'Long-form'!H418</f>
        <v>4340</v>
      </c>
      <c r="I464" s="11">
        <f>'Long-form'!I418</f>
        <v>70</v>
      </c>
      <c r="J464" s="11">
        <f>'Long-form'!J418</f>
        <v>4529</v>
      </c>
      <c r="K464" s="11">
        <f>'Long-form'!K418</f>
        <v>4793</v>
      </c>
      <c r="L464" s="11">
        <f>'Long-form'!L418</f>
        <v>4265</v>
      </c>
      <c r="M464" s="10" t="str">
        <f>'Long-form'!Q418</f>
        <v>n/a</v>
      </c>
      <c r="N464" s="10" t="str">
        <f>'Long-form'!R418</f>
        <v>n/a</v>
      </c>
      <c r="O464" s="10">
        <f>'Long-form'!AL418</f>
        <v>0.91</v>
      </c>
      <c r="P464" s="10">
        <f>'Long-form'!AN418</f>
        <v>0.7159608927867499</v>
      </c>
      <c r="Q464" s="10">
        <f>'Long-form'!AO418</f>
        <v>0.7159608927867499</v>
      </c>
      <c r="R464" s="1">
        <f>'Long-form'!BA418</f>
        <v>-1</v>
      </c>
      <c r="S464" s="1">
        <f>'Long-form'!BB418</f>
        <v>1</v>
      </c>
      <c r="T464" s="1" t="str">
        <f>'Long-form'!BC418</f>
        <v>marine limiting</v>
      </c>
      <c r="U464" s="1" t="str">
        <f>'Long-form'!BD418</f>
        <v>coral taxa unspecified, originally interpreted as MLW or below but conservatively we interpreted it as marine limiting</v>
      </c>
      <c r="V464" s="1" t="str">
        <f>'Long-form'!BE418</f>
        <v>below MTL</v>
      </c>
      <c r="W464" s="10" t="str">
        <f>'Long-form'!BQ418</f>
        <v>n/a</v>
      </c>
      <c r="X464" s="10">
        <f>'Long-form'!BR418</f>
        <v>0.71944422994419788</v>
      </c>
      <c r="Y464" s="10">
        <f>'Long-form'!BS418</f>
        <v>0.71944422994419788</v>
      </c>
      <c r="Z464" s="10" t="str">
        <f>'Long-form'!BT418</f>
        <v>n/a</v>
      </c>
      <c r="AA464" s="10" t="str">
        <f>'Long-form'!BU418</f>
        <v>n/a</v>
      </c>
      <c r="AB464" s="10" t="str">
        <f>'Long-form'!BV418</f>
        <v>n/a</v>
      </c>
      <c r="AC464" s="1" t="str">
        <f>'Long-form'!BW418</f>
        <v>n/a</v>
      </c>
      <c r="AD464" s="1">
        <f>'Long-form'!BX418</f>
        <v>0</v>
      </c>
      <c r="AE464" s="1" t="str">
        <f>'Long-form'!BY418</f>
        <v>n/a</v>
      </c>
      <c r="AF464" s="1" t="str">
        <f>'Long-form'!BZ418</f>
        <v>n/a</v>
      </c>
    </row>
    <row r="465" spans="1:32">
      <c r="A465" s="1" t="str">
        <f>'Long-form'!A419</f>
        <v>SLCC464</v>
      </c>
      <c r="B465" s="1" t="str">
        <f>'Long-form'!B419</f>
        <v>Bird et al. 2010 (core mentioned in Bird et al. 2007)</v>
      </c>
      <c r="C465" s="1">
        <f>'Long-form'!C419</f>
        <v>8</v>
      </c>
      <c r="D465" s="1" t="str">
        <f>'Long-form'!D419</f>
        <v>East (SEK)</v>
      </c>
      <c r="E465" s="10">
        <f>'Long-form'!E419</f>
        <v>1.3923639999999999</v>
      </c>
      <c r="F465" s="10">
        <f>'Long-form'!F419</f>
        <v>103.976966</v>
      </c>
      <c r="G465" s="1">
        <f>'Long-form'!G419</f>
        <v>1</v>
      </c>
      <c r="H465" s="11">
        <f>'Long-form'!H419</f>
        <v>1720</v>
      </c>
      <c r="I465" s="11">
        <f>'Long-form'!I419</f>
        <v>60</v>
      </c>
      <c r="J465" s="11">
        <f>'Long-form'!J419</f>
        <v>1314.5</v>
      </c>
      <c r="K465" s="11">
        <f>'Long-form'!K419</f>
        <v>1505</v>
      </c>
      <c r="L465" s="11">
        <f>'Long-form'!L419</f>
        <v>1124</v>
      </c>
      <c r="M465" s="10" t="str">
        <f>'Long-form'!Q419</f>
        <v>n/a</v>
      </c>
      <c r="N465" s="10" t="str">
        <f>'Long-form'!R419</f>
        <v>n/a</v>
      </c>
      <c r="O465" s="10">
        <f>'Long-form'!AL419</f>
        <v>-1.21</v>
      </c>
      <c r="P465" s="10">
        <f>'Long-form'!AN419</f>
        <v>0.7159608927867499</v>
      </c>
      <c r="Q465" s="10">
        <f>'Long-form'!AO419</f>
        <v>0.7159608927867499</v>
      </c>
      <c r="R465" s="1">
        <f>'Long-form'!BA419</f>
        <v>-1</v>
      </c>
      <c r="S465" s="1">
        <f>'Long-form'!BB419</f>
        <v>1</v>
      </c>
      <c r="T465" s="1" t="str">
        <f>'Long-form'!BC419</f>
        <v>marine limiting</v>
      </c>
      <c r="U465" s="1" t="str">
        <f>'Long-form'!BD419</f>
        <v>coral taxa unspecified, originally interpreted as MLW or below but conservatively we interpreted it as marine limiting</v>
      </c>
      <c r="V465" s="1" t="str">
        <f>'Long-form'!BE419</f>
        <v>below MTL</v>
      </c>
      <c r="W465" s="10" t="str">
        <f>'Long-form'!BQ419</f>
        <v>n/a</v>
      </c>
      <c r="X465" s="10">
        <f>'Long-form'!BR419</f>
        <v>0.71944422994419788</v>
      </c>
      <c r="Y465" s="10">
        <f>'Long-form'!BS419</f>
        <v>0.71944422994419788</v>
      </c>
      <c r="Z465" s="10" t="str">
        <f>'Long-form'!BT419</f>
        <v>n/a</v>
      </c>
      <c r="AA465" s="10" t="str">
        <f>'Long-form'!BU419</f>
        <v>n/a</v>
      </c>
      <c r="AB465" s="10" t="str">
        <f>'Long-form'!BV419</f>
        <v>n/a</v>
      </c>
      <c r="AC465" s="1" t="str">
        <f>'Long-form'!BW419</f>
        <v>n/a</v>
      </c>
      <c r="AD465" s="1">
        <f>'Long-form'!BX419</f>
        <v>0</v>
      </c>
      <c r="AE465" s="1" t="str">
        <f>'Long-form'!BY419</f>
        <v>n/a</v>
      </c>
      <c r="AF465" s="1" t="str">
        <f>'Long-form'!BZ419</f>
        <v>n/a</v>
      </c>
    </row>
    <row r="466" spans="1:32">
      <c r="A466" s="1" t="str">
        <f>'Long-form'!A420</f>
        <v>SLCC465</v>
      </c>
      <c r="B466" s="1" t="str">
        <f>'Long-form'!B420</f>
        <v xml:space="preserve">Bird et al. 2010  </v>
      </c>
      <c r="C466" s="1">
        <f>'Long-form'!C420</f>
        <v>8</v>
      </c>
      <c r="D466" s="1" t="str">
        <f>'Long-form'!D420</f>
        <v>Southeast (SMU/ SMU-BBP)</v>
      </c>
      <c r="E466" s="10">
        <f>'Long-form'!E420</f>
        <v>1.2952999999999999</v>
      </c>
      <c r="F466" s="10">
        <f>'Long-form'!F420</f>
        <v>103.85041</v>
      </c>
      <c r="G466" s="1">
        <f>'Long-form'!G420</f>
        <v>1</v>
      </c>
      <c r="H466" s="11">
        <f>'Long-form'!H420</f>
        <v>7059</v>
      </c>
      <c r="I466" s="11">
        <f>'Long-form'!I420</f>
        <v>43</v>
      </c>
      <c r="J466" s="11">
        <f>'Long-form'!J420</f>
        <v>7891.5</v>
      </c>
      <c r="K466" s="11">
        <f>'Long-form'!K420</f>
        <v>7965</v>
      </c>
      <c r="L466" s="11">
        <f>'Long-form'!L420</f>
        <v>7818</v>
      </c>
      <c r="M466" s="10" t="str">
        <f>'Long-form'!Q420</f>
        <v>n/a</v>
      </c>
      <c r="N466" s="10" t="str">
        <f>'Long-form'!R420</f>
        <v>n/a</v>
      </c>
      <c r="O466" s="10">
        <f>'Long-form'!AL420</f>
        <v>-2.6</v>
      </c>
      <c r="P466" s="10">
        <f>'Long-form'!AN420</f>
        <v>0.7159608927867499</v>
      </c>
      <c r="Q466" s="10">
        <f>'Long-form'!AO420</f>
        <v>0.7159608927867499</v>
      </c>
      <c r="R466" s="1">
        <f>'Long-form'!BA420</f>
        <v>1</v>
      </c>
      <c r="S466" s="1">
        <f>'Long-form'!BB420</f>
        <v>5</v>
      </c>
      <c r="T466" s="1" t="str">
        <f>'Long-form'!BC420</f>
        <v>terrestrial limiting</v>
      </c>
      <c r="U466" s="1" t="str">
        <f>'Long-form'!BD420</f>
        <v>wood originally interpreted to MHWS but conservatively we interpreted it as terrestrial limiting</v>
      </c>
      <c r="V466" s="1" t="str">
        <f>'Long-form'!BE420</f>
        <v>above MTL</v>
      </c>
      <c r="W466" s="10" t="str">
        <f>'Long-form'!BQ420</f>
        <v>n/a</v>
      </c>
      <c r="X466" s="10">
        <f>'Long-form'!BR420</f>
        <v>0.71944422994419788</v>
      </c>
      <c r="Y466" s="10">
        <f>'Long-form'!BS420</f>
        <v>0.71944422994419788</v>
      </c>
      <c r="Z466" s="10" t="str">
        <f>'Long-form'!BT420</f>
        <v>n/a</v>
      </c>
      <c r="AA466" s="10" t="str">
        <f>'Long-form'!BU420</f>
        <v>n/a</v>
      </c>
      <c r="AB466" s="10" t="str">
        <f>'Long-form'!BV420</f>
        <v>n/a</v>
      </c>
      <c r="AC466" s="1" t="str">
        <f>'Long-form'!BW420</f>
        <v>n/a</v>
      </c>
      <c r="AD466" s="1">
        <f>'Long-form'!BX420</f>
        <v>0</v>
      </c>
      <c r="AE466" s="1" t="str">
        <f>'Long-form'!BY420</f>
        <v>n/a</v>
      </c>
      <c r="AF466" s="1" t="str">
        <f>'Long-form'!BZ420</f>
        <v>n/a</v>
      </c>
    </row>
    <row r="467" spans="1:32">
      <c r="A467" s="1" t="str">
        <f>'Long-form'!A421</f>
        <v>SLCC466</v>
      </c>
      <c r="B467" s="1" t="str">
        <f>'Long-form'!B421</f>
        <v>Bird et al. 2007</v>
      </c>
      <c r="C467" s="1">
        <f>'Long-form'!C421</f>
        <v>8</v>
      </c>
      <c r="D467" s="1" t="str">
        <f>'Long-form'!D421</f>
        <v>Southeast (SMU/ SMU-BBP)</v>
      </c>
      <c r="E467" s="10">
        <f>'Long-form'!E421</f>
        <v>1.2952999999999999</v>
      </c>
      <c r="F467" s="10">
        <f>'Long-form'!F421</f>
        <v>103.85041</v>
      </c>
      <c r="G467" s="1">
        <f>'Long-form'!G421</f>
        <v>1</v>
      </c>
      <c r="H467" s="11">
        <f>'Long-form'!H421</f>
        <v>6746</v>
      </c>
      <c r="I467" s="11">
        <f>'Long-form'!I421</f>
        <v>187</v>
      </c>
      <c r="J467" s="11">
        <f>'Long-form'!J421</f>
        <v>7621.5</v>
      </c>
      <c r="K467" s="11">
        <f>'Long-form'!K421</f>
        <v>7951</v>
      </c>
      <c r="L467" s="11">
        <f>'Long-form'!L421</f>
        <v>7292</v>
      </c>
      <c r="M467" s="10" t="str">
        <f>'Long-form'!Q421</f>
        <v>n/a</v>
      </c>
      <c r="N467" s="10" t="str">
        <f>'Long-form'!R421</f>
        <v>n/a</v>
      </c>
      <c r="O467" s="10">
        <f>'Long-form'!AL421</f>
        <v>-2.6</v>
      </c>
      <c r="P467" s="10">
        <f>'Long-form'!AN421</f>
        <v>0.7159608927867499</v>
      </c>
      <c r="Q467" s="10">
        <f>'Long-form'!AO421</f>
        <v>0.7159608927867499</v>
      </c>
      <c r="R467" s="1">
        <f>'Long-form'!BA421</f>
        <v>1</v>
      </c>
      <c r="S467" s="1">
        <f>'Long-form'!BB421</f>
        <v>5</v>
      </c>
      <c r="T467" s="1" t="str">
        <f>'Long-form'!BC421</f>
        <v>terrestrial limiting</v>
      </c>
      <c r="U467" s="1" t="str">
        <f>'Long-form'!BD421</f>
        <v>wood originally interpreted to MHWS but conservatively we interpreted it as terrestrial limiting</v>
      </c>
      <c r="V467" s="1" t="str">
        <f>'Long-form'!BE421</f>
        <v>above MTL</v>
      </c>
      <c r="W467" s="10" t="str">
        <f>'Long-form'!BQ421</f>
        <v>n/a</v>
      </c>
      <c r="X467" s="10">
        <f>'Long-form'!BR421</f>
        <v>0.71944422994419788</v>
      </c>
      <c r="Y467" s="10">
        <f>'Long-form'!BS421</f>
        <v>0.71944422994419788</v>
      </c>
      <c r="Z467" s="10" t="str">
        <f>'Long-form'!BT421</f>
        <v>n/a</v>
      </c>
      <c r="AA467" s="10" t="str">
        <f>'Long-form'!BU421</f>
        <v>n/a</v>
      </c>
      <c r="AB467" s="10" t="str">
        <f>'Long-form'!BV421</f>
        <v>n/a</v>
      </c>
      <c r="AC467" s="1" t="str">
        <f>'Long-form'!BW421</f>
        <v>n/a</v>
      </c>
      <c r="AD467" s="1">
        <f>'Long-form'!BX421</f>
        <v>0</v>
      </c>
      <c r="AE467" s="1" t="str">
        <f>'Long-form'!BY421</f>
        <v>n/a</v>
      </c>
      <c r="AF467" s="1" t="str">
        <f>'Long-form'!BZ421</f>
        <v>n/a</v>
      </c>
    </row>
    <row r="468" spans="1:32">
      <c r="A468" s="1" t="str">
        <f>'Long-form'!A422</f>
        <v>SLCC467</v>
      </c>
      <c r="B468" s="1" t="str">
        <f>'Long-form'!B422</f>
        <v>Bird et al. 2010</v>
      </c>
      <c r="C468" s="1">
        <f>'Long-form'!C422</f>
        <v>8</v>
      </c>
      <c r="D468" s="1" t="str">
        <f>'Long-form'!D422</f>
        <v>Southeast (SMU/ SMU-BBP)</v>
      </c>
      <c r="E468" s="10">
        <f>'Long-form'!E422</f>
        <v>1.2952999999999999</v>
      </c>
      <c r="F468" s="10">
        <f>'Long-form'!F422</f>
        <v>103.85041</v>
      </c>
      <c r="G468" s="1">
        <f>'Long-form'!G422</f>
        <v>1</v>
      </c>
      <c r="H468" s="11">
        <f>'Long-form'!H422</f>
        <v>7176</v>
      </c>
      <c r="I468" s="11">
        <f>'Long-form'!I422</f>
        <v>48</v>
      </c>
      <c r="J468" s="11">
        <f>'Long-form'!J422</f>
        <v>7996.5</v>
      </c>
      <c r="K468" s="11">
        <f>'Long-form'!K422</f>
        <v>8063</v>
      </c>
      <c r="L468" s="11">
        <f>'Long-form'!L422</f>
        <v>7930</v>
      </c>
      <c r="M468" s="10" t="str">
        <f>'Long-form'!Q422</f>
        <v>n/a</v>
      </c>
      <c r="N468" s="10" t="str">
        <f>'Long-form'!R422</f>
        <v>n/a</v>
      </c>
      <c r="O468" s="10">
        <f>'Long-form'!AL422</f>
        <v>-5.25</v>
      </c>
      <c r="P468" s="10">
        <f>'Long-form'!AN422</f>
        <v>0.7159608927867499</v>
      </c>
      <c r="Q468" s="10">
        <f>'Long-form'!AO422</f>
        <v>0.7159608927867499</v>
      </c>
      <c r="R468" s="1">
        <f>'Long-form'!BA422</f>
        <v>0</v>
      </c>
      <c r="S468" s="1">
        <f>'Long-form'!BB422</f>
        <v>5</v>
      </c>
      <c r="T468" s="1" t="str">
        <f>'Long-form'!BC422</f>
        <v>Mangrove salt marsh</v>
      </c>
      <c r="U468" s="1" t="str">
        <f>'Long-form'!BD422</f>
        <v>wood originally interpreted as MSL in peat but conservatively we interpreted it as HAT to MTL</v>
      </c>
      <c r="V468" s="1" t="str">
        <f>'Long-form'!BE422</f>
        <v>HAT to MTL</v>
      </c>
      <c r="W468" s="10">
        <f>'Long-form'!BQ422</f>
        <v>-5.6192701349559497</v>
      </c>
      <c r="X468" s="10">
        <f>'Long-form'!BR422</f>
        <v>0.80413441247931483</v>
      </c>
      <c r="Y468" s="10">
        <f>'Long-form'!BS422</f>
        <v>0.80413441247931483</v>
      </c>
      <c r="Z468" s="10" t="str">
        <f>'Long-form'!BT422</f>
        <v>n/a</v>
      </c>
      <c r="AA468" s="10" t="str">
        <f>'Long-form'!BU422</f>
        <v>n/a</v>
      </c>
      <c r="AB468" s="10" t="str">
        <f>'Long-form'!BV422</f>
        <v>n/a</v>
      </c>
      <c r="AC468" s="1" t="str">
        <f>'Long-form'!BW422</f>
        <v>n/a</v>
      </c>
      <c r="AD468" s="1">
        <f>'Long-form'!BX422</f>
        <v>0</v>
      </c>
      <c r="AE468" s="1" t="str">
        <f>'Long-form'!BY422</f>
        <v>n/a</v>
      </c>
      <c r="AF468" s="1" t="str">
        <f>'Long-form'!BZ422</f>
        <v>n/a</v>
      </c>
    </row>
    <row r="469" spans="1:32">
      <c r="A469" s="1" t="str">
        <f>'Long-form'!A423</f>
        <v>SLCC468</v>
      </c>
      <c r="B469" s="1" t="str">
        <f>'Long-form'!B423</f>
        <v xml:space="preserve">Bird et al. 2007 </v>
      </c>
      <c r="C469" s="1">
        <f>'Long-form'!C423</f>
        <v>8</v>
      </c>
      <c r="D469" s="1" t="str">
        <f>'Long-form'!D423</f>
        <v>Southeast (SMU/ SMU-BBP)</v>
      </c>
      <c r="E469" s="10">
        <f>'Long-form'!E423</f>
        <v>1.2952999999999999</v>
      </c>
      <c r="F469" s="10">
        <f>'Long-form'!F423</f>
        <v>103.85041</v>
      </c>
      <c r="G469" s="1">
        <f>'Long-form'!G423</f>
        <v>1</v>
      </c>
      <c r="H469" s="11">
        <f>'Long-form'!H423</f>
        <v>7430</v>
      </c>
      <c r="I469" s="11">
        <f>'Long-form'!I423</f>
        <v>80</v>
      </c>
      <c r="J469" s="11">
        <f>'Long-form'!J423</f>
        <v>8269.5</v>
      </c>
      <c r="K469" s="11">
        <f>'Long-form'!K423</f>
        <v>8389</v>
      </c>
      <c r="L469" s="11">
        <f>'Long-form'!L423</f>
        <v>8150</v>
      </c>
      <c r="M469" s="10" t="str">
        <f>'Long-form'!Q423</f>
        <v>n/a</v>
      </c>
      <c r="N469" s="10" t="str">
        <f>'Long-form'!R423</f>
        <v>n/a</v>
      </c>
      <c r="O469" s="10">
        <f>'Long-form'!AL423</f>
        <v>-5.25</v>
      </c>
      <c r="P469" s="10">
        <f>'Long-form'!AN423</f>
        <v>0.7159608927867499</v>
      </c>
      <c r="Q469" s="10">
        <f>'Long-form'!AO423</f>
        <v>0.7159608927867499</v>
      </c>
      <c r="R469" s="1">
        <f>'Long-form'!BA423</f>
        <v>0</v>
      </c>
      <c r="S469" s="1">
        <f>'Long-form'!BB423</f>
        <v>5</v>
      </c>
      <c r="T469" s="1" t="str">
        <f>'Long-form'!BC423</f>
        <v>Intertidal mudflat</v>
      </c>
      <c r="U469" s="1" t="str">
        <f>'Long-form'!BD423</f>
        <v>wood originally interpreted as MSL but conservatively we interpreted it as HAT to LAT</v>
      </c>
      <c r="V469" s="1" t="str">
        <f>'Long-form'!BE423</f>
        <v>HAT to LAT</v>
      </c>
      <c r="W469" s="10">
        <f>'Long-form'!BQ423</f>
        <v>-5.0569783260849999</v>
      </c>
      <c r="X469" s="10">
        <f>'Long-form'!BR423</f>
        <v>1.16908786169106</v>
      </c>
      <c r="Y469" s="10">
        <f>'Long-form'!BS423</f>
        <v>1.16908786169106</v>
      </c>
      <c r="Z469" s="10" t="str">
        <f>'Long-form'!BT423</f>
        <v>n/a</v>
      </c>
      <c r="AA469" s="10" t="str">
        <f>'Long-form'!BU423</f>
        <v>n/a</v>
      </c>
      <c r="AB469" s="10" t="str">
        <f>'Long-form'!BV423</f>
        <v>n/a</v>
      </c>
      <c r="AC469" s="1" t="str">
        <f>'Long-form'!BW423</f>
        <v>n/a</v>
      </c>
      <c r="AD469" s="1">
        <f>'Long-form'!BX423</f>
        <v>0</v>
      </c>
      <c r="AE469" s="1" t="str">
        <f>'Long-form'!BY423</f>
        <v>n/a</v>
      </c>
      <c r="AF469" s="1" t="str">
        <f>'Long-form'!BZ423</f>
        <v>n/a</v>
      </c>
    </row>
    <row r="470" spans="1:32">
      <c r="A470" s="1" t="str">
        <f>'Long-form'!A424</f>
        <v>SLCC469</v>
      </c>
      <c r="B470" s="1" t="str">
        <f>'Long-form'!B424</f>
        <v>Bird et al. 2010</v>
      </c>
      <c r="C470" s="1">
        <f>'Long-form'!C424</f>
        <v>8</v>
      </c>
      <c r="D470" s="1" t="str">
        <f>'Long-form'!D424</f>
        <v>Southeast (STA)</v>
      </c>
      <c r="E470" s="10">
        <f>'Long-form'!E424</f>
        <v>1.30376</v>
      </c>
      <c r="F470" s="10">
        <f>'Long-form'!F424</f>
        <v>103.87757999999999</v>
      </c>
      <c r="G470" s="1">
        <f>'Long-form'!G424</f>
        <v>1</v>
      </c>
      <c r="H470" s="11">
        <f>'Long-form'!H424</f>
        <v>7699</v>
      </c>
      <c r="I470" s="11">
        <f>'Long-form'!I424</f>
        <v>45</v>
      </c>
      <c r="J470" s="11">
        <f>'Long-form'!J424</f>
        <v>8485.5</v>
      </c>
      <c r="K470" s="11">
        <f>'Long-form'!K424</f>
        <v>8563</v>
      </c>
      <c r="L470" s="11">
        <f>'Long-form'!L424</f>
        <v>8408</v>
      </c>
      <c r="M470" s="10" t="str">
        <f>'Long-form'!Q424</f>
        <v>n/a</v>
      </c>
      <c r="N470" s="10" t="str">
        <f>'Long-form'!R424</f>
        <v>n/a</v>
      </c>
      <c r="O470" s="10">
        <f>'Long-form'!AL424</f>
        <v>-9.2200000000000006</v>
      </c>
      <c r="P470" s="10">
        <f>'Long-form'!AN424</f>
        <v>0.7159608927867499</v>
      </c>
      <c r="Q470" s="10">
        <f>'Long-form'!AO424</f>
        <v>0.7159608927867499</v>
      </c>
      <c r="R470" s="1">
        <f>'Long-form'!BA424</f>
        <v>1</v>
      </c>
      <c r="S470" s="1">
        <f>'Long-form'!BB424</f>
        <v>5</v>
      </c>
      <c r="T470" s="1" t="str">
        <f>'Long-form'!BC424</f>
        <v>terrestrial limiting</v>
      </c>
      <c r="U470" s="1" t="str">
        <f>'Long-form'!BD424</f>
        <v>wood originally interpreted to HAT to MHWS but conservatively we interpreted it as terrestrial limiting</v>
      </c>
      <c r="V470" s="1" t="str">
        <f>'Long-form'!BE424</f>
        <v>above MTL</v>
      </c>
      <c r="W470" s="10" t="str">
        <f>'Long-form'!BQ424</f>
        <v>n/a</v>
      </c>
      <c r="X470" s="10">
        <f>'Long-form'!BR424</f>
        <v>0.71944422994419788</v>
      </c>
      <c r="Y470" s="10">
        <f>'Long-form'!BS424</f>
        <v>0.71944422994419788</v>
      </c>
      <c r="Z470" s="10" t="str">
        <f>'Long-form'!BT424</f>
        <v>n/a</v>
      </c>
      <c r="AA470" s="10" t="str">
        <f>'Long-form'!BU424</f>
        <v>n/a</v>
      </c>
      <c r="AB470" s="10" t="str">
        <f>'Long-form'!BV424</f>
        <v>n/a</v>
      </c>
      <c r="AC470" s="1" t="str">
        <f>'Long-form'!BW424</f>
        <v>n/a</v>
      </c>
      <c r="AD470" s="1">
        <f>'Long-form'!BX424</f>
        <v>0</v>
      </c>
      <c r="AE470" s="1" t="str">
        <f>'Long-form'!BY424</f>
        <v>n/a</v>
      </c>
      <c r="AF470" s="1" t="str">
        <f>'Long-form'!BZ424</f>
        <v>n/a</v>
      </c>
    </row>
    <row r="471" spans="1:32">
      <c r="A471" s="1" t="str">
        <f>'Long-form'!A425</f>
        <v>SLCC470</v>
      </c>
      <c r="B471" s="1" t="str">
        <f>'Long-form'!B425</f>
        <v>Bird et al. 2007</v>
      </c>
      <c r="C471" s="1">
        <f>'Long-form'!C425</f>
        <v>8</v>
      </c>
      <c r="D471" s="1" t="str">
        <f>'Long-form'!D425</f>
        <v>Southeast (STA)</v>
      </c>
      <c r="E471" s="10">
        <f>'Long-form'!E425</f>
        <v>1.30376</v>
      </c>
      <c r="F471" s="10">
        <f>'Long-form'!F425</f>
        <v>103.87757999999999</v>
      </c>
      <c r="G471" s="1">
        <f>'Long-form'!G425</f>
        <v>1</v>
      </c>
      <c r="H471" s="11">
        <f>'Long-form'!H425</f>
        <v>7708</v>
      </c>
      <c r="I471" s="11">
        <f>'Long-form'!I425</f>
        <v>192</v>
      </c>
      <c r="J471" s="11">
        <f>'Long-form'!J425</f>
        <v>8590</v>
      </c>
      <c r="K471" s="11">
        <f>'Long-form'!K425</f>
        <v>9022</v>
      </c>
      <c r="L471" s="11">
        <f>'Long-form'!L425</f>
        <v>8158</v>
      </c>
      <c r="M471" s="10" t="str">
        <f>'Long-form'!Q425</f>
        <v>n/a</v>
      </c>
      <c r="N471" s="10" t="str">
        <f>'Long-form'!R425</f>
        <v>n/a</v>
      </c>
      <c r="O471" s="10">
        <f>'Long-form'!AL425</f>
        <v>-9.2200000000000006</v>
      </c>
      <c r="P471" s="10">
        <f>'Long-form'!AN425</f>
        <v>0.7159608927867499</v>
      </c>
      <c r="Q471" s="10">
        <f>'Long-form'!AO425</f>
        <v>0.7159608927867499</v>
      </c>
      <c r="R471" s="1">
        <f>'Long-form'!BA425</f>
        <v>1</v>
      </c>
      <c r="S471" s="1">
        <f>'Long-form'!BB425</f>
        <v>5</v>
      </c>
      <c r="T471" s="1" t="str">
        <f>'Long-form'!BC425</f>
        <v>terrestrial limiting</v>
      </c>
      <c r="U471" s="1" t="str">
        <f>'Long-form'!BD425</f>
        <v>wood originally interpreted to HAT to MHWS but conservatively we interpreted it as terrestrial limiting</v>
      </c>
      <c r="V471" s="1" t="str">
        <f>'Long-form'!BE425</f>
        <v>above MTL</v>
      </c>
      <c r="W471" s="10" t="str">
        <f>'Long-form'!BQ425</f>
        <v>n/a</v>
      </c>
      <c r="X471" s="10">
        <f>'Long-form'!BR425</f>
        <v>0.71944422994419788</v>
      </c>
      <c r="Y471" s="10">
        <f>'Long-form'!BS425</f>
        <v>0.71944422994419788</v>
      </c>
      <c r="Z471" s="10" t="str">
        <f>'Long-form'!BT425</f>
        <v>n/a</v>
      </c>
      <c r="AA471" s="10" t="str">
        <f>'Long-form'!BU425</f>
        <v>n/a</v>
      </c>
      <c r="AB471" s="10" t="str">
        <f>'Long-form'!BV425</f>
        <v>n/a</v>
      </c>
      <c r="AC471" s="1" t="str">
        <f>'Long-form'!BW425</f>
        <v>n/a</v>
      </c>
      <c r="AD471" s="1">
        <f>'Long-form'!BX425</f>
        <v>0</v>
      </c>
      <c r="AE471" s="1" t="str">
        <f>'Long-form'!BY425</f>
        <v>n/a</v>
      </c>
      <c r="AF471" s="1" t="str">
        <f>'Long-form'!BZ425</f>
        <v>n/a</v>
      </c>
    </row>
    <row r="472" spans="1:32">
      <c r="A472" s="1" t="str">
        <f>'Long-form'!A426</f>
        <v>SLCC471</v>
      </c>
      <c r="B472" s="1" t="str">
        <f>'Long-form'!B426</f>
        <v>Bird et al. 2007</v>
      </c>
      <c r="C472" s="1">
        <f>'Long-form'!C426</f>
        <v>8</v>
      </c>
      <c r="D472" s="1" t="str">
        <f>'Long-form'!D426</f>
        <v>East (KCD)</v>
      </c>
      <c r="E472" s="10">
        <f>'Long-form'!E426</f>
        <v>1.3401000000000001</v>
      </c>
      <c r="F472" s="10">
        <f>'Long-form'!F426</f>
        <v>103.88674</v>
      </c>
      <c r="G472" s="1">
        <f>'Long-form'!G426</f>
        <v>1</v>
      </c>
      <c r="H472" s="11">
        <f>'Long-form'!H426</f>
        <v>6190</v>
      </c>
      <c r="I472" s="11">
        <f>'Long-form'!I426</f>
        <v>70</v>
      </c>
      <c r="J472" s="11">
        <f>'Long-form'!J426</f>
        <v>7092.5</v>
      </c>
      <c r="K472" s="11">
        <f>'Long-form'!K426</f>
        <v>7259</v>
      </c>
      <c r="L472" s="11">
        <f>'Long-form'!L426</f>
        <v>6926</v>
      </c>
      <c r="M472" s="10" t="str">
        <f>'Long-form'!Q426</f>
        <v>n/a</v>
      </c>
      <c r="N472" s="10" t="str">
        <f>'Long-form'!R426</f>
        <v>n/a</v>
      </c>
      <c r="O472" s="10">
        <f>'Long-form'!AL426</f>
        <v>1.43</v>
      </c>
      <c r="P472" s="10">
        <f>'Long-form'!AN426</f>
        <v>0.7159608927867499</v>
      </c>
      <c r="Q472" s="10">
        <f>'Long-form'!AO426</f>
        <v>0.7159608927867499</v>
      </c>
      <c r="R472" s="1">
        <f>'Long-form'!BA426</f>
        <v>1</v>
      </c>
      <c r="S472" s="1">
        <f>'Long-form'!BB426</f>
        <v>5</v>
      </c>
      <c r="T472" s="1" t="str">
        <f>'Long-form'!BC426</f>
        <v>terrestrial limiting</v>
      </c>
      <c r="U472" s="1" t="str">
        <f>'Long-form'!BD426</f>
        <v>wood originally interpreted to MHWS but conservatively we interpreted it as terrestrial limiting</v>
      </c>
      <c r="V472" s="1" t="str">
        <f>'Long-form'!BE426</f>
        <v>above MTL</v>
      </c>
      <c r="W472" s="10" t="str">
        <f>'Long-form'!BQ426</f>
        <v>n/a</v>
      </c>
      <c r="X472" s="10">
        <f>'Long-form'!BR426</f>
        <v>0.71944422994419788</v>
      </c>
      <c r="Y472" s="10">
        <f>'Long-form'!BS426</f>
        <v>0.71944422994419788</v>
      </c>
      <c r="Z472" s="10" t="str">
        <f>'Long-form'!BT426</f>
        <v>n/a</v>
      </c>
      <c r="AA472" s="10" t="str">
        <f>'Long-form'!BU426</f>
        <v>n/a</v>
      </c>
      <c r="AB472" s="10" t="str">
        <f>'Long-form'!BV426</f>
        <v>n/a</v>
      </c>
      <c r="AC472" s="1" t="str">
        <f>'Long-form'!BW426</f>
        <v>n/a</v>
      </c>
      <c r="AD472" s="1">
        <f>'Long-form'!BX426</f>
        <v>0</v>
      </c>
      <c r="AE472" s="1" t="str">
        <f>'Long-form'!BY426</f>
        <v>n/a</v>
      </c>
      <c r="AF472" s="1" t="str">
        <f>'Long-form'!BZ426</f>
        <v>n/a</v>
      </c>
    </row>
    <row r="473" spans="1:32">
      <c r="A473" s="1" t="str">
        <f>'Long-form'!A427</f>
        <v>SLCC472</v>
      </c>
      <c r="B473" s="1" t="str">
        <f>'Long-form'!B427</f>
        <v>Bird et al. 2007</v>
      </c>
      <c r="C473" s="1">
        <f>'Long-form'!C427</f>
        <v>8</v>
      </c>
      <c r="D473" s="1" t="str">
        <f>'Long-form'!D427</f>
        <v>East (KCD)</v>
      </c>
      <c r="E473" s="10">
        <f>'Long-form'!E427</f>
        <v>1.3401000000000001</v>
      </c>
      <c r="F473" s="10">
        <f>'Long-form'!F427</f>
        <v>103.88674</v>
      </c>
      <c r="G473" s="1">
        <f>'Long-form'!G427</f>
        <v>1</v>
      </c>
      <c r="H473" s="11">
        <f>'Long-form'!H427</f>
        <v>6300</v>
      </c>
      <c r="I473" s="11">
        <f>'Long-form'!I427</f>
        <v>83.845154898777551</v>
      </c>
      <c r="J473" s="11">
        <f>'Long-form'!J427</f>
        <v>7281</v>
      </c>
      <c r="K473" s="11">
        <f>'Long-form'!K427</f>
        <v>7418</v>
      </c>
      <c r="L473" s="11">
        <f>'Long-form'!L427</f>
        <v>7144</v>
      </c>
      <c r="M473" s="10" t="str">
        <f>'Long-form'!Q427</f>
        <v>n/a</v>
      </c>
      <c r="N473" s="10" t="str">
        <f>'Long-form'!R427</f>
        <v>n/a</v>
      </c>
      <c r="O473" s="10">
        <f>'Long-form'!AL427</f>
        <v>1.33</v>
      </c>
      <c r="P473" s="10">
        <f>'Long-form'!AN427</f>
        <v>0.7159608927867499</v>
      </c>
      <c r="Q473" s="10">
        <f>'Long-form'!AO427</f>
        <v>0.7159608927867499</v>
      </c>
      <c r="R473" s="1">
        <f>'Long-form'!BA427</f>
        <v>1</v>
      </c>
      <c r="S473" s="1">
        <f>'Long-form'!BB427</f>
        <v>5</v>
      </c>
      <c r="T473" s="1" t="str">
        <f>'Long-form'!BC427</f>
        <v>terrestrial limiting</v>
      </c>
      <c r="U473" s="1" t="str">
        <f>'Long-form'!BD427</f>
        <v>wood originally interpreted to MHWS but conservatively we interpreted it as terrestrial limiting</v>
      </c>
      <c r="V473" s="1" t="str">
        <f>'Long-form'!BE427</f>
        <v>above MTL</v>
      </c>
      <c r="W473" s="10" t="str">
        <f>'Long-form'!BQ427</f>
        <v>n/a</v>
      </c>
      <c r="X473" s="10">
        <f>'Long-form'!BR427</f>
        <v>0.71944422994419788</v>
      </c>
      <c r="Y473" s="10">
        <f>'Long-form'!BS427</f>
        <v>0.71944422994419788</v>
      </c>
      <c r="Z473" s="10" t="str">
        <f>'Long-form'!BT427</f>
        <v>n/a</v>
      </c>
      <c r="AA473" s="10" t="str">
        <f>'Long-form'!BU427</f>
        <v>n/a</v>
      </c>
      <c r="AB473" s="10" t="str">
        <f>'Long-form'!BV427</f>
        <v>n/a</v>
      </c>
      <c r="AC473" s="1" t="str">
        <f>'Long-form'!BW427</f>
        <v>n/a</v>
      </c>
      <c r="AD473" s="1">
        <f>'Long-form'!BX427</f>
        <v>0</v>
      </c>
      <c r="AE473" s="1" t="str">
        <f>'Long-form'!BY427</f>
        <v>n/a</v>
      </c>
      <c r="AF473" s="1" t="str">
        <f>'Long-form'!BZ427</f>
        <v>n/a</v>
      </c>
    </row>
    <row r="474" spans="1:32">
      <c r="A474" s="1" t="str">
        <f>'Long-form'!A428</f>
        <v>SLCC473</v>
      </c>
      <c r="B474" s="1" t="str">
        <f>'Long-form'!B428</f>
        <v>Bird et al. 2007</v>
      </c>
      <c r="C474" s="1">
        <f>'Long-form'!C428</f>
        <v>8</v>
      </c>
      <c r="D474" s="1" t="str">
        <f>'Long-form'!D428</f>
        <v>East (KCD)</v>
      </c>
      <c r="E474" s="10">
        <f>'Long-form'!E428</f>
        <v>1.3401000000000001</v>
      </c>
      <c r="F474" s="10">
        <f>'Long-form'!F428</f>
        <v>103.88674</v>
      </c>
      <c r="G474" s="1">
        <f>'Long-form'!G428</f>
        <v>1</v>
      </c>
      <c r="H474" s="11">
        <f>'Long-form'!H428</f>
        <v>6140</v>
      </c>
      <c r="I474" s="11">
        <f>'Long-form'!I428</f>
        <v>93.301446934117806</v>
      </c>
      <c r="J474" s="11">
        <f>'Long-form'!J428</f>
        <v>7037.5</v>
      </c>
      <c r="K474" s="11">
        <f>'Long-form'!K428</f>
        <v>7250</v>
      </c>
      <c r="L474" s="11">
        <f>'Long-form'!L428</f>
        <v>6825</v>
      </c>
      <c r="M474" s="10" t="str">
        <f>'Long-form'!Q428</f>
        <v>n/a</v>
      </c>
      <c r="N474" s="10" t="str">
        <f>'Long-form'!R428</f>
        <v>n/a</v>
      </c>
      <c r="O474" s="10">
        <f>'Long-form'!AL428</f>
        <v>1.27</v>
      </c>
      <c r="P474" s="10">
        <f>'Long-form'!AN428</f>
        <v>0.7159608927867499</v>
      </c>
      <c r="Q474" s="10">
        <f>'Long-form'!AO428</f>
        <v>0.7159608927867499</v>
      </c>
      <c r="R474" s="1">
        <f>'Long-form'!BA428</f>
        <v>1</v>
      </c>
      <c r="S474" s="1">
        <f>'Long-form'!BB428</f>
        <v>5</v>
      </c>
      <c r="T474" s="1" t="str">
        <f>'Long-form'!BC428</f>
        <v>terrestrial limiting</v>
      </c>
      <c r="U474" s="1" t="str">
        <f>'Long-form'!BD428</f>
        <v>wood originally interpreted to HAT to MHWS but conservatively we interpreted it as terrestrial limiting</v>
      </c>
      <c r="V474" s="1" t="str">
        <f>'Long-form'!BE428</f>
        <v>above MTL</v>
      </c>
      <c r="W474" s="10" t="str">
        <f>'Long-form'!BQ428</f>
        <v>n/a</v>
      </c>
      <c r="X474" s="10">
        <f>'Long-form'!BR428</f>
        <v>0.71944422994419788</v>
      </c>
      <c r="Y474" s="10">
        <f>'Long-form'!BS428</f>
        <v>0.71944422994419788</v>
      </c>
      <c r="Z474" s="10" t="str">
        <f>'Long-form'!BT428</f>
        <v>n/a</v>
      </c>
      <c r="AA474" s="10" t="str">
        <f>'Long-form'!BU428</f>
        <v>n/a</v>
      </c>
      <c r="AB474" s="10" t="str">
        <f>'Long-form'!BV428</f>
        <v>n/a</v>
      </c>
      <c r="AC474" s="1" t="str">
        <f>'Long-form'!BW428</f>
        <v>n/a</v>
      </c>
      <c r="AD474" s="1">
        <f>'Long-form'!BX428</f>
        <v>0</v>
      </c>
      <c r="AE474" s="1" t="str">
        <f>'Long-form'!BY428</f>
        <v>n/a</v>
      </c>
      <c r="AF474" s="1" t="str">
        <f>'Long-form'!BZ428</f>
        <v>n/a</v>
      </c>
    </row>
    <row r="475" spans="1:32">
      <c r="A475" s="1" t="str">
        <f>'Long-form'!A429</f>
        <v>SLCC474</v>
      </c>
      <c r="B475" s="1" t="str">
        <f>'Long-form'!B429</f>
        <v>Bird et al. 2007</v>
      </c>
      <c r="C475" s="1">
        <f>'Long-form'!C429</f>
        <v>8</v>
      </c>
      <c r="D475" s="1" t="str">
        <f>'Long-form'!D429</f>
        <v>Southeast (SMU/ SMU-BBP)</v>
      </c>
      <c r="E475" s="10">
        <f>'Long-form'!E429</f>
        <v>1.2952999999999999</v>
      </c>
      <c r="F475" s="10">
        <f>'Long-form'!F429</f>
        <v>103.85041</v>
      </c>
      <c r="G475" s="1">
        <f>'Long-form'!G429</f>
        <v>1</v>
      </c>
      <c r="H475" s="11">
        <f>'Long-form'!H429</f>
        <v>6157</v>
      </c>
      <c r="I475" s="11">
        <f>'Long-form'!I429</f>
        <v>156.01955294129002</v>
      </c>
      <c r="J475" s="11">
        <f>'Long-form'!J429</f>
        <v>7045.5</v>
      </c>
      <c r="K475" s="11">
        <f>'Long-form'!K429</f>
        <v>7415</v>
      </c>
      <c r="L475" s="11">
        <f>'Long-form'!L429</f>
        <v>6676</v>
      </c>
      <c r="M475" s="10" t="str">
        <f>'Long-form'!Q429</f>
        <v>n/a</v>
      </c>
      <c r="N475" s="10" t="str">
        <f>'Long-form'!R429</f>
        <v>n/a</v>
      </c>
      <c r="O475" s="10">
        <f>'Long-form'!AL429</f>
        <v>0.7</v>
      </c>
      <c r="P475" s="10">
        <f>'Long-form'!AN429</f>
        <v>0.7159608927867499</v>
      </c>
      <c r="Q475" s="10">
        <f>'Long-form'!AO429</f>
        <v>0.7159608927867499</v>
      </c>
      <c r="R475" s="1">
        <f>'Long-form'!BA429</f>
        <v>0</v>
      </c>
      <c r="S475" s="1">
        <f>'Long-form'!BB429</f>
        <v>5</v>
      </c>
      <c r="T475" s="1" t="str">
        <f>'Long-form'!BC429</f>
        <v>Mangrove salt marsh</v>
      </c>
      <c r="U475" s="1" t="str">
        <f>'Long-form'!BD429</f>
        <v>wood originally interpreted to MHWS to MSL but conservatively we interpreted it as terrestrial limiting</v>
      </c>
      <c r="V475" s="1" t="str">
        <f>'Long-form'!BE429</f>
        <v>HAT to MTL</v>
      </c>
      <c r="W475" s="10">
        <f>'Long-form'!BQ429</f>
        <v>0.33072986504404994</v>
      </c>
      <c r="X475" s="10">
        <f>'Long-form'!BR429</f>
        <v>0.80413441247931483</v>
      </c>
      <c r="Y475" s="10">
        <f>'Long-form'!BS429</f>
        <v>0.80413441247931483</v>
      </c>
      <c r="Z475" s="10" t="str">
        <f>'Long-form'!BT429</f>
        <v>n/a</v>
      </c>
      <c r="AA475" s="10" t="str">
        <f>'Long-form'!BU429</f>
        <v>n/a</v>
      </c>
      <c r="AB475" s="10" t="str">
        <f>'Long-form'!BV429</f>
        <v>n/a</v>
      </c>
      <c r="AC475" s="1" t="str">
        <f>'Long-form'!BW429</f>
        <v>n/a</v>
      </c>
      <c r="AD475" s="1">
        <f>'Long-form'!BX429</f>
        <v>0</v>
      </c>
      <c r="AE475" s="1" t="str">
        <f>'Long-form'!BY429</f>
        <v>n/a</v>
      </c>
      <c r="AF475" s="1" t="str">
        <f>'Long-form'!BZ429</f>
        <v>n/a</v>
      </c>
    </row>
    <row r="476" spans="1:32">
      <c r="A476" s="1" t="str">
        <f>'Long-form'!A430</f>
        <v>SLCC475</v>
      </c>
      <c r="B476" s="1" t="str">
        <f>'Long-form'!B430</f>
        <v>Bird et al. 2007</v>
      </c>
      <c r="C476" s="1">
        <f>'Long-form'!C430</f>
        <v>8</v>
      </c>
      <c r="D476" s="1" t="str">
        <f>'Long-form'!D430</f>
        <v>East (KCD)</v>
      </c>
      <c r="E476" s="10">
        <f>'Long-form'!E430</f>
        <v>1.3401000000000001</v>
      </c>
      <c r="F476" s="10">
        <f>'Long-form'!F430</f>
        <v>103.88674</v>
      </c>
      <c r="G476" s="1">
        <f>'Long-form'!G430</f>
        <v>1</v>
      </c>
      <c r="H476" s="11">
        <f>'Long-form'!H430</f>
        <v>6200</v>
      </c>
      <c r="I476" s="11">
        <f>'Long-form'!I430</f>
        <v>93.327862934924212</v>
      </c>
      <c r="J476" s="11">
        <f>'Long-form'!J430</f>
        <v>7096</v>
      </c>
      <c r="K476" s="11">
        <f>'Long-form'!K430</f>
        <v>7311</v>
      </c>
      <c r="L476" s="11">
        <f>'Long-form'!L430</f>
        <v>6881</v>
      </c>
      <c r="M476" s="10" t="str">
        <f>'Long-form'!Q430</f>
        <v>n/a</v>
      </c>
      <c r="N476" s="10" t="str">
        <f>'Long-form'!R430</f>
        <v>n/a</v>
      </c>
      <c r="O476" s="10">
        <f>'Long-form'!AL430</f>
        <v>0.7</v>
      </c>
      <c r="P476" s="10">
        <f>'Long-form'!AN430</f>
        <v>0.7159608927867499</v>
      </c>
      <c r="Q476" s="10">
        <f>'Long-form'!AO430</f>
        <v>0.7159608927867499</v>
      </c>
      <c r="R476" s="1">
        <f>'Long-form'!BA430</f>
        <v>1</v>
      </c>
      <c r="S476" s="1">
        <f>'Long-form'!BB430</f>
        <v>5</v>
      </c>
      <c r="T476" s="1" t="str">
        <f>'Long-form'!BC430</f>
        <v>terrestrial limiting</v>
      </c>
      <c r="U476" s="1" t="str">
        <f>'Long-form'!BD430</f>
        <v>wood originally interpreted to MHWS but conservatively we interpreted it as terrestrial limiting</v>
      </c>
      <c r="V476" s="1" t="str">
        <f>'Long-form'!BE430</f>
        <v>above MTL</v>
      </c>
      <c r="W476" s="10">
        <f>'Long-form'!BQ430</f>
        <v>0.33574284541589994</v>
      </c>
      <c r="X476" s="10">
        <f>'Long-form'!BR430</f>
        <v>0.80135541910430652</v>
      </c>
      <c r="Y476" s="10">
        <f>'Long-form'!BS430</f>
        <v>0.80135541910430652</v>
      </c>
      <c r="Z476" s="10" t="str">
        <f>'Long-form'!BT430</f>
        <v>n/a</v>
      </c>
      <c r="AA476" s="10" t="str">
        <f>'Long-form'!BU430</f>
        <v>n/a</v>
      </c>
      <c r="AB476" s="10" t="str">
        <f>'Long-form'!BV430</f>
        <v>n/a</v>
      </c>
      <c r="AC476" s="1" t="str">
        <f>'Long-form'!BW430</f>
        <v>n/a</v>
      </c>
      <c r="AD476" s="1">
        <f>'Long-form'!BX430</f>
        <v>0</v>
      </c>
      <c r="AE476" s="1" t="str">
        <f>'Long-form'!BY430</f>
        <v>n/a</v>
      </c>
      <c r="AF476" s="1" t="str">
        <f>'Long-form'!BZ430</f>
        <v>n/a</v>
      </c>
    </row>
    <row r="477" spans="1:32">
      <c r="A477" s="1" t="str">
        <f>'Long-form'!A431</f>
        <v>SLCC476</v>
      </c>
      <c r="B477" s="1" t="str">
        <f>'Long-form'!B431</f>
        <v>Bird et al. 2007</v>
      </c>
      <c r="C477" s="1">
        <f>'Long-form'!C431</f>
        <v>8</v>
      </c>
      <c r="D477" s="1" t="str">
        <f>'Long-form'!D431</f>
        <v>East (KCD)</v>
      </c>
      <c r="E477" s="10">
        <f>'Long-form'!E431</f>
        <v>1.3401000000000001</v>
      </c>
      <c r="F477" s="10">
        <f>'Long-form'!F431</f>
        <v>103.88674</v>
      </c>
      <c r="G477" s="1">
        <f>'Long-form'!G431</f>
        <v>1</v>
      </c>
      <c r="H477" s="11">
        <f>'Long-form'!H431</f>
        <v>6000</v>
      </c>
      <c r="I477" s="11">
        <f>'Long-form'!I431</f>
        <v>64.84720502843588</v>
      </c>
      <c r="J477" s="11">
        <f>'Long-form'!J431</f>
        <v>6848</v>
      </c>
      <c r="K477" s="11">
        <f>'Long-form'!K431</f>
        <v>6984</v>
      </c>
      <c r="L477" s="11">
        <f>'Long-form'!L431</f>
        <v>6712</v>
      </c>
      <c r="M477" s="10" t="str">
        <f>'Long-form'!Q431</f>
        <v>n/a</v>
      </c>
      <c r="N477" s="10" t="str">
        <f>'Long-form'!R431</f>
        <v>n/a</v>
      </c>
      <c r="O477" s="10">
        <f>'Long-form'!AL431</f>
        <v>0.6</v>
      </c>
      <c r="P477" s="10">
        <f>'Long-form'!AN431</f>
        <v>0.7159608927867499</v>
      </c>
      <c r="Q477" s="10">
        <f>'Long-form'!AO431</f>
        <v>0.7159608927867499</v>
      </c>
      <c r="R477" s="1">
        <f>'Long-form'!BA431</f>
        <v>1</v>
      </c>
      <c r="S477" s="1">
        <f>'Long-form'!BB431</f>
        <v>5</v>
      </c>
      <c r="T477" s="1" t="str">
        <f>'Long-form'!BC431</f>
        <v>terrestrial limiting</v>
      </c>
      <c r="U477" s="1" t="str">
        <f>'Long-form'!BD431</f>
        <v>wood originally interpreted to MHWS but conservatively we interpreted it as terrestrial limiting</v>
      </c>
      <c r="V477" s="1" t="str">
        <f>'Long-form'!BE431</f>
        <v>above MTL</v>
      </c>
      <c r="W477" s="10" t="str">
        <f>'Long-form'!BQ431</f>
        <v>n/a</v>
      </c>
      <c r="X477" s="10">
        <f>'Long-form'!BR431</f>
        <v>0.71944422994419788</v>
      </c>
      <c r="Y477" s="10">
        <f>'Long-form'!BS431</f>
        <v>0.71944422994419788</v>
      </c>
      <c r="Z477" s="10" t="str">
        <f>'Long-form'!BT431</f>
        <v>n/a</v>
      </c>
      <c r="AA477" s="10" t="str">
        <f>'Long-form'!BU431</f>
        <v>n/a</v>
      </c>
      <c r="AB477" s="10" t="str">
        <f>'Long-form'!BV431</f>
        <v>n/a</v>
      </c>
      <c r="AC477" s="1" t="str">
        <f>'Long-form'!BW431</f>
        <v>n/a</v>
      </c>
      <c r="AD477" s="1">
        <f>'Long-form'!BX431</f>
        <v>0</v>
      </c>
      <c r="AE477" s="1" t="str">
        <f>'Long-form'!BY431</f>
        <v>n/a</v>
      </c>
      <c r="AF477" s="1" t="str">
        <f>'Long-form'!BZ431</f>
        <v>n/a</v>
      </c>
    </row>
    <row r="478" spans="1:32">
      <c r="A478" s="1" t="str">
        <f>'Long-form'!A432</f>
        <v>SLCC477</v>
      </c>
      <c r="B478" s="1" t="str">
        <f>'Long-form'!B432</f>
        <v>Bird et al. 2007</v>
      </c>
      <c r="C478" s="1">
        <f>'Long-form'!C432</f>
        <v>8</v>
      </c>
      <c r="D478" s="1" t="str">
        <f>'Long-form'!D432</f>
        <v>East (KCD)</v>
      </c>
      <c r="E478" s="10">
        <f>'Long-form'!E432</f>
        <v>1.3401000000000001</v>
      </c>
      <c r="F478" s="10">
        <f>'Long-form'!F432</f>
        <v>103.88674</v>
      </c>
      <c r="G478" s="1">
        <f>'Long-form'!G432</f>
        <v>1</v>
      </c>
      <c r="H478" s="11">
        <f>'Long-form'!H432</f>
        <v>5890</v>
      </c>
      <c r="I478" s="11">
        <f>'Long-form'!I432</f>
        <v>112.84963446994412</v>
      </c>
      <c r="J478" s="11">
        <f>'Long-form'!J432</f>
        <v>6712.5</v>
      </c>
      <c r="K478" s="11">
        <f>'Long-form'!K432</f>
        <v>6982</v>
      </c>
      <c r="L478" s="11">
        <f>'Long-form'!L432</f>
        <v>6443</v>
      </c>
      <c r="M478" s="10" t="str">
        <f>'Long-form'!Q432</f>
        <v>n/a</v>
      </c>
      <c r="N478" s="10" t="str">
        <f>'Long-form'!R432</f>
        <v>n/a</v>
      </c>
      <c r="O478" s="10">
        <f>'Long-form'!AL432</f>
        <v>0.5</v>
      </c>
      <c r="P478" s="10">
        <f>'Long-form'!AN432</f>
        <v>0.7159608927867499</v>
      </c>
      <c r="Q478" s="10">
        <f>'Long-form'!AO432</f>
        <v>0.7159608927867499</v>
      </c>
      <c r="R478" s="1">
        <f>'Long-form'!BA432</f>
        <v>0</v>
      </c>
      <c r="S478" s="1">
        <f>'Long-form'!BB432</f>
        <v>5</v>
      </c>
      <c r="T478" s="1" t="str">
        <f>'Long-form'!BC432</f>
        <v>Mangrove salt marsh</v>
      </c>
      <c r="U478" s="1" t="str">
        <f>'Long-form'!BD432</f>
        <v>wood originally interpreted to MHWS to MSL but conservatively we interpreted it as terrestrial limiting</v>
      </c>
      <c r="V478" s="1" t="str">
        <f>'Long-form'!BE432</f>
        <v>HAT to MTL</v>
      </c>
      <c r="W478" s="10">
        <f>'Long-form'!BQ432</f>
        <v>0.13574284541589998</v>
      </c>
      <c r="X478" s="10">
        <f>'Long-form'!BR432</f>
        <v>0.80135541910430652</v>
      </c>
      <c r="Y478" s="10">
        <f>'Long-form'!BS432</f>
        <v>0.80135541910430652</v>
      </c>
      <c r="Z478" s="10" t="str">
        <f>'Long-form'!BT432</f>
        <v>n/a</v>
      </c>
      <c r="AA478" s="10" t="str">
        <f>'Long-form'!BU432</f>
        <v>n/a</v>
      </c>
      <c r="AB478" s="10" t="str">
        <f>'Long-form'!BV432</f>
        <v>n/a</v>
      </c>
      <c r="AC478" s="1" t="str">
        <f>'Long-form'!BW432</f>
        <v>n/a</v>
      </c>
      <c r="AD478" s="1">
        <f>'Long-form'!BX432</f>
        <v>0</v>
      </c>
      <c r="AE478" s="1" t="str">
        <f>'Long-form'!BY432</f>
        <v>n/a</v>
      </c>
      <c r="AF478" s="1" t="str">
        <f>'Long-form'!BZ432</f>
        <v>n/a</v>
      </c>
    </row>
    <row r="479" spans="1:32">
      <c r="A479" s="1" t="str">
        <f>'Long-form'!A433</f>
        <v>SLCC478</v>
      </c>
      <c r="B479" s="1" t="str">
        <f>'Long-form'!B433</f>
        <v>Bird et al. 2007</v>
      </c>
      <c r="C479" s="1">
        <f>'Long-form'!C433</f>
        <v>8</v>
      </c>
      <c r="D479" s="1" t="str">
        <f>'Long-form'!D433</f>
        <v>East (KCD)</v>
      </c>
      <c r="E479" s="10">
        <f>'Long-form'!E433</f>
        <v>1.3401000000000001</v>
      </c>
      <c r="F479" s="10">
        <f>'Long-form'!F433</f>
        <v>103.88674</v>
      </c>
      <c r="G479" s="1">
        <f>'Long-form'!G433</f>
        <v>1</v>
      </c>
      <c r="H479" s="11">
        <f>'Long-form'!H433</f>
        <v>7070</v>
      </c>
      <c r="I479" s="11">
        <f>'Long-form'!I433</f>
        <v>132.41993807580488</v>
      </c>
      <c r="J479" s="11">
        <f>'Long-form'!J433</f>
        <v>7916</v>
      </c>
      <c r="K479" s="11">
        <f>'Long-form'!K433</f>
        <v>8164</v>
      </c>
      <c r="L479" s="11">
        <f>'Long-form'!L433</f>
        <v>7668</v>
      </c>
      <c r="M479" s="10" t="str">
        <f>'Long-form'!Q433</f>
        <v>n/a</v>
      </c>
      <c r="N479" s="10" t="str">
        <f>'Long-form'!R433</f>
        <v>n/a</v>
      </c>
      <c r="O479" s="10">
        <f>'Long-form'!AL433</f>
        <v>0.08</v>
      </c>
      <c r="P479" s="10">
        <f>'Long-form'!AN433</f>
        <v>0.7159608927867499</v>
      </c>
      <c r="Q479" s="10">
        <f>'Long-form'!AO433</f>
        <v>0.7159608927867499</v>
      </c>
      <c r="R479" s="1">
        <f>'Long-form'!BA433</f>
        <v>1</v>
      </c>
      <c r="S479" s="1">
        <f>'Long-form'!BB433</f>
        <v>5</v>
      </c>
      <c r="T479" s="1" t="str">
        <f>'Long-form'!BC433</f>
        <v>terrestrial limiting</v>
      </c>
      <c r="U479" s="1" t="str">
        <f>'Long-form'!BD433</f>
        <v>wood originally interpreted to HAT but conservatively we interpreted it as terrestrial limiting</v>
      </c>
      <c r="V479" s="1" t="str">
        <f>'Long-form'!BE433</f>
        <v>above MTL</v>
      </c>
      <c r="W479" s="10" t="str">
        <f>'Long-form'!BQ433</f>
        <v>n/a</v>
      </c>
      <c r="X479" s="10">
        <f>'Long-form'!BR433</f>
        <v>0.71944422994419788</v>
      </c>
      <c r="Y479" s="10">
        <f>'Long-form'!BS433</f>
        <v>0.71944422994419788</v>
      </c>
      <c r="Z479" s="10" t="str">
        <f>'Long-form'!BT433</f>
        <v>n/a</v>
      </c>
      <c r="AA479" s="10" t="str">
        <f>'Long-form'!BU433</f>
        <v>n/a</v>
      </c>
      <c r="AB479" s="10" t="str">
        <f>'Long-form'!BV433</f>
        <v>n/a</v>
      </c>
      <c r="AC479" s="1" t="str">
        <f>'Long-form'!BW433</f>
        <v>n/a</v>
      </c>
      <c r="AD479" s="1">
        <f>'Long-form'!BX433</f>
        <v>0</v>
      </c>
      <c r="AE479" s="1" t="str">
        <f>'Long-form'!BY433</f>
        <v>n/a</v>
      </c>
      <c r="AF479" s="1" t="str">
        <f>'Long-form'!BZ433</f>
        <v>n/a</v>
      </c>
    </row>
    <row r="480" spans="1:32">
      <c r="A480" s="1" t="str">
        <f>'Long-form'!A434</f>
        <v>SLCC479</v>
      </c>
      <c r="B480" s="1" t="str">
        <f>'Long-form'!B434</f>
        <v>Bird et al. 2007</v>
      </c>
      <c r="C480" s="1">
        <f>'Long-form'!C434</f>
        <v>8</v>
      </c>
      <c r="D480" s="1" t="str">
        <f>'Long-form'!D434</f>
        <v>East (KCD)</v>
      </c>
      <c r="E480" s="10">
        <f>'Long-form'!E434</f>
        <v>1.3401000000000001</v>
      </c>
      <c r="F480" s="10">
        <f>'Long-form'!F434</f>
        <v>103.88674</v>
      </c>
      <c r="G480" s="1">
        <f>'Long-form'!G434</f>
        <v>1</v>
      </c>
      <c r="H480" s="11">
        <f>'Long-form'!H434</f>
        <v>6650</v>
      </c>
      <c r="I480" s="11">
        <f>'Long-form'!I434</f>
        <v>83.905244174604491</v>
      </c>
      <c r="J480" s="11">
        <f>'Long-form'!J434</f>
        <v>7541.5</v>
      </c>
      <c r="K480" s="11">
        <f>'Long-form'!K434</f>
        <v>7656</v>
      </c>
      <c r="L480" s="11">
        <f>'Long-form'!L434</f>
        <v>7427</v>
      </c>
      <c r="M480" s="10" t="str">
        <f>'Long-form'!Q434</f>
        <v>n/a</v>
      </c>
      <c r="N480" s="10" t="str">
        <f>'Long-form'!R434</f>
        <v>n/a</v>
      </c>
      <c r="O480" s="10">
        <f>'Long-form'!AL434</f>
        <v>0.03</v>
      </c>
      <c r="P480" s="10">
        <f>'Long-form'!AN434</f>
        <v>0.7159608927867499</v>
      </c>
      <c r="Q480" s="10">
        <f>'Long-form'!AO434</f>
        <v>0.7159608927867499</v>
      </c>
      <c r="R480" s="1">
        <f>'Long-form'!BA434</f>
        <v>1</v>
      </c>
      <c r="S480" s="1">
        <f>'Long-form'!BB434</f>
        <v>6</v>
      </c>
      <c r="T480" s="1" t="str">
        <f>'Long-form'!BC434</f>
        <v>terrestrial limiting</v>
      </c>
      <c r="U480" s="1" t="str">
        <f>'Long-form'!BD434</f>
        <v>wood originally interpreted to HAT but conservatively we interpreted it as terrestrial limiting</v>
      </c>
      <c r="V480" s="1" t="str">
        <f>'Long-form'!BE434</f>
        <v>above MTL</v>
      </c>
      <c r="W480" s="10" t="str">
        <f>'Long-form'!BQ434</f>
        <v>n/a</v>
      </c>
      <c r="X480" s="10">
        <f>'Long-form'!BR434</f>
        <v>0.71944422994419788</v>
      </c>
      <c r="Y480" s="10">
        <f>'Long-form'!BS434</f>
        <v>0.71944422994419788</v>
      </c>
      <c r="Z480" s="10" t="str">
        <f>'Long-form'!BT434</f>
        <v>n/a</v>
      </c>
      <c r="AA480" s="10" t="str">
        <f>'Long-form'!BU434</f>
        <v>n/a</v>
      </c>
      <c r="AB480" s="10" t="str">
        <f>'Long-form'!BV434</f>
        <v>n/a</v>
      </c>
      <c r="AC480" s="1" t="str">
        <f>'Long-form'!BW434</f>
        <v>n/a</v>
      </c>
      <c r="AD480" s="1">
        <f>'Long-form'!BX434</f>
        <v>0</v>
      </c>
      <c r="AE480" s="1" t="str">
        <f>'Long-form'!BY434</f>
        <v>n/a</v>
      </c>
      <c r="AF480" s="1" t="str">
        <f>'Long-form'!BZ434</f>
        <v>n/a</v>
      </c>
    </row>
    <row r="481" spans="1:32">
      <c r="A481" s="1" t="e">
        <f>'Long-form'!#REF!</f>
        <v>#REF!</v>
      </c>
      <c r="B481" s="1" t="e">
        <f>'Long-form'!#REF!</f>
        <v>#REF!</v>
      </c>
      <c r="C481" s="1" t="e">
        <f>'Long-form'!#REF!</f>
        <v>#REF!</v>
      </c>
      <c r="D481" s="1" t="e">
        <f>'Long-form'!#REF!</f>
        <v>#REF!</v>
      </c>
      <c r="E481" s="10" t="e">
        <f>'Long-form'!#REF!</f>
        <v>#REF!</v>
      </c>
      <c r="F481" s="10" t="e">
        <f>'Long-form'!#REF!</f>
        <v>#REF!</v>
      </c>
      <c r="G481" s="1" t="e">
        <f>'Long-form'!#REF!</f>
        <v>#REF!</v>
      </c>
      <c r="H481" s="11" t="e">
        <f>'Long-form'!#REF!</f>
        <v>#REF!</v>
      </c>
      <c r="I481" s="11" t="e">
        <f>'Long-form'!#REF!</f>
        <v>#REF!</v>
      </c>
      <c r="J481" s="11" t="e">
        <f>'Long-form'!#REF!</f>
        <v>#REF!</v>
      </c>
      <c r="K481" s="11" t="e">
        <f>'Long-form'!#REF!</f>
        <v>#REF!</v>
      </c>
      <c r="L481" s="11" t="e">
        <f>'Long-form'!#REF!</f>
        <v>#REF!</v>
      </c>
      <c r="M481" s="10" t="e">
        <f>'Long-form'!#REF!</f>
        <v>#REF!</v>
      </c>
      <c r="N481" s="10" t="e">
        <f>'Long-form'!#REF!</f>
        <v>#REF!</v>
      </c>
      <c r="O481" s="10" t="e">
        <f>'Long-form'!#REF!</f>
        <v>#REF!</v>
      </c>
      <c r="P481" s="10" t="e">
        <f>'Long-form'!#REF!</f>
        <v>#REF!</v>
      </c>
      <c r="Q481" s="10" t="e">
        <f>'Long-form'!#REF!</f>
        <v>#REF!</v>
      </c>
      <c r="R481" s="1" t="e">
        <f>'Long-form'!#REF!</f>
        <v>#REF!</v>
      </c>
      <c r="S481" s="1" t="e">
        <f>'Long-form'!#REF!</f>
        <v>#REF!</v>
      </c>
      <c r="T481" s="1" t="e">
        <f>'Long-form'!#REF!</f>
        <v>#REF!</v>
      </c>
      <c r="U481" s="1" t="e">
        <f>'Long-form'!#REF!</f>
        <v>#REF!</v>
      </c>
      <c r="V481" s="1" t="e">
        <f>'Long-form'!#REF!</f>
        <v>#REF!</v>
      </c>
      <c r="W481" s="10" t="e">
        <f>'Long-form'!#REF!</f>
        <v>#REF!</v>
      </c>
      <c r="X481" s="10" t="e">
        <f>'Long-form'!#REF!</f>
        <v>#REF!</v>
      </c>
      <c r="Y481" s="10" t="e">
        <f>'Long-form'!#REF!</f>
        <v>#REF!</v>
      </c>
      <c r="Z481" s="10" t="e">
        <f>'Long-form'!#REF!</f>
        <v>#REF!</v>
      </c>
      <c r="AA481" s="10" t="e">
        <f>'Long-form'!#REF!</f>
        <v>#REF!</v>
      </c>
      <c r="AB481" s="10" t="e">
        <f>'Long-form'!#REF!</f>
        <v>#REF!</v>
      </c>
      <c r="AC481" s="1" t="e">
        <f>'Long-form'!#REF!</f>
        <v>#REF!</v>
      </c>
      <c r="AD481" s="1" t="e">
        <f>'Long-form'!#REF!</f>
        <v>#REF!</v>
      </c>
      <c r="AE481" s="1" t="e">
        <f>'Long-form'!#REF!</f>
        <v>#REF!</v>
      </c>
      <c r="AF481" s="1" t="e">
        <f>'Long-form'!#REF!</f>
        <v>#REF!</v>
      </c>
    </row>
    <row r="482" spans="1:32">
      <c r="A482" s="1" t="str">
        <f>'Long-form'!A435</f>
        <v>SLCC481</v>
      </c>
      <c r="B482" s="1" t="str">
        <f>'Long-form'!B435</f>
        <v>Bird et al. 2007</v>
      </c>
      <c r="C482" s="1">
        <f>'Long-form'!C435</f>
        <v>8</v>
      </c>
      <c r="D482" s="1" t="str">
        <f>'Long-form'!D435</f>
        <v>Kampong Gambut, Johor (GAM)</v>
      </c>
      <c r="E482" s="10">
        <f>'Long-form'!E435</f>
        <v>1.3780559999999999</v>
      </c>
      <c r="F482" s="10">
        <f>'Long-form'!F435</f>
        <v>104.280278</v>
      </c>
      <c r="G482" s="1">
        <f>'Long-form'!G435</f>
        <v>1</v>
      </c>
      <c r="H482" s="11">
        <f>'Long-form'!H435</f>
        <v>6380</v>
      </c>
      <c r="I482" s="11">
        <f>'Long-form'!I435</f>
        <v>25.4</v>
      </c>
      <c r="J482" s="11">
        <f>'Long-form'!J435</f>
        <v>6933.5</v>
      </c>
      <c r="K482" s="11">
        <f>'Long-form'!K435</f>
        <v>7181</v>
      </c>
      <c r="L482" s="11">
        <f>'Long-form'!L435</f>
        <v>6686</v>
      </c>
      <c r="M482" s="10" t="str">
        <f>'Long-form'!Q435</f>
        <v>n/a</v>
      </c>
      <c r="N482" s="10" t="str">
        <f>'Long-form'!R435</f>
        <v>n/a</v>
      </c>
      <c r="O482" s="10" t="str">
        <f>'Long-form'!AL435</f>
        <v>_x0002_-0.51</v>
      </c>
      <c r="P482" s="10">
        <f>'Long-form'!AN435</f>
        <v>0.7159608927867499</v>
      </c>
      <c r="Q482" s="10">
        <f>'Long-form'!AO435</f>
        <v>0.7159608927867499</v>
      </c>
      <c r="R482" s="1">
        <f>'Long-form'!BA435</f>
        <v>-1</v>
      </c>
      <c r="S482" s="1">
        <f>'Long-form'!BB435</f>
        <v>5</v>
      </c>
      <c r="T482" s="1" t="str">
        <f>'Long-form'!BC435</f>
        <v>marine limiting</v>
      </c>
      <c r="U482" s="1" t="str">
        <f>'Long-form'!BD435</f>
        <v xml:space="preserve">Coral taxa unspecified, originally interpreted as MLW or below but conservatively we interpreted it as marine limiting                               </v>
      </c>
      <c r="V482" s="1" t="str">
        <f>'Long-form'!BE435</f>
        <v>below MTL</v>
      </c>
      <c r="W482" s="10" t="str">
        <f>'Long-form'!BQ435</f>
        <v>n/a</v>
      </c>
      <c r="X482" s="10">
        <f>'Long-form'!BR435</f>
        <v>0.71944422994419788</v>
      </c>
      <c r="Y482" s="10">
        <f>'Long-form'!BS435</f>
        <v>0.71944422994419788</v>
      </c>
      <c r="Z482" s="10" t="str">
        <f>'Long-form'!BT435</f>
        <v>n/a</v>
      </c>
      <c r="AA482" s="10" t="str">
        <f>'Long-form'!BU435</f>
        <v>n/a</v>
      </c>
      <c r="AB482" s="10" t="str">
        <f>'Long-form'!BV435</f>
        <v>n/a</v>
      </c>
      <c r="AC482" s="1" t="str">
        <f>'Long-form'!BW435</f>
        <v>n/a</v>
      </c>
      <c r="AD482" s="1">
        <f>'Long-form'!BX435</f>
        <v>0</v>
      </c>
      <c r="AE482" s="1" t="str">
        <f>'Long-form'!BY435</f>
        <v>n/a</v>
      </c>
      <c r="AF482" s="1" t="str">
        <f>'Long-form'!BZ435</f>
        <v>not on the map</v>
      </c>
    </row>
    <row r="483" spans="1:32">
      <c r="A483" s="1" t="str">
        <f>'Long-form'!A436</f>
        <v>SLCC482</v>
      </c>
      <c r="B483" s="1" t="str">
        <f>'Long-form'!B436</f>
        <v>Bird et al. 2007</v>
      </c>
      <c r="C483" s="1">
        <f>'Long-form'!C436</f>
        <v>8</v>
      </c>
      <c r="D483" s="1" t="str">
        <f>'Long-form'!D436</f>
        <v>Southeast (SMU/ SMU-BBP)</v>
      </c>
      <c r="E483" s="10">
        <f>'Long-form'!E436</f>
        <v>1.2952999999999999</v>
      </c>
      <c r="F483" s="10">
        <f>'Long-form'!F436</f>
        <v>103.85041</v>
      </c>
      <c r="G483" s="1">
        <f>'Long-form'!G436</f>
        <v>1</v>
      </c>
      <c r="H483" s="11">
        <f>'Long-form'!H436</f>
        <v>7380</v>
      </c>
      <c r="I483" s="11">
        <f>'Long-form'!I436</f>
        <v>103.22480322093136</v>
      </c>
      <c r="J483" s="11">
        <f>'Long-form'!J436</f>
        <v>8194.5</v>
      </c>
      <c r="K483" s="11">
        <f>'Long-form'!K436</f>
        <v>8380</v>
      </c>
      <c r="L483" s="11">
        <f>'Long-form'!L436</f>
        <v>8009</v>
      </c>
      <c r="M483" s="10" t="str">
        <f>'Long-form'!Q436</f>
        <v>n/a</v>
      </c>
      <c r="N483" s="10" t="str">
        <f>'Long-form'!R436</f>
        <v>n/a</v>
      </c>
      <c r="O483" s="10">
        <f>'Long-form'!AL436</f>
        <v>-0.8</v>
      </c>
      <c r="P483" s="10">
        <f>'Long-form'!AN436</f>
        <v>0.7159608927867499</v>
      </c>
      <c r="Q483" s="10">
        <f>'Long-form'!AO436</f>
        <v>0.7159608927867499</v>
      </c>
      <c r="R483" s="1">
        <f>'Long-form'!BA436</f>
        <v>1</v>
      </c>
      <c r="S483" s="1">
        <f>'Long-form'!BB436</f>
        <v>6</v>
      </c>
      <c r="T483" s="1" t="str">
        <f>'Long-form'!BC436</f>
        <v>terrestrial limiting</v>
      </c>
      <c r="U483" s="1" t="str">
        <f>'Long-form'!BD436</f>
        <v>wood originally interpreted to HAT but conservatively we interpreted it as terrestrial limiting</v>
      </c>
      <c r="V483" s="1" t="str">
        <f>'Long-form'!BE436</f>
        <v>above MTL</v>
      </c>
      <c r="W483" s="10" t="str">
        <f>'Long-form'!BQ436</f>
        <v>n/a</v>
      </c>
      <c r="X483" s="10">
        <f>'Long-form'!BR436</f>
        <v>0.71944422994419788</v>
      </c>
      <c r="Y483" s="10">
        <f>'Long-form'!BS436</f>
        <v>0.71944422994419788</v>
      </c>
      <c r="Z483" s="10" t="str">
        <f>'Long-form'!BT436</f>
        <v>n/a</v>
      </c>
      <c r="AA483" s="10" t="str">
        <f>'Long-form'!BU436</f>
        <v>n/a</v>
      </c>
      <c r="AB483" s="10" t="str">
        <f>'Long-form'!BV436</f>
        <v>n/a</v>
      </c>
      <c r="AC483" s="1" t="str">
        <f>'Long-form'!BW436</f>
        <v>n/a</v>
      </c>
      <c r="AD483" s="1">
        <f>'Long-form'!BX436</f>
        <v>0</v>
      </c>
      <c r="AE483" s="1" t="str">
        <f>'Long-form'!BY436</f>
        <v>n/a</v>
      </c>
      <c r="AF483" s="1" t="str">
        <f>'Long-form'!BZ436</f>
        <v>n/a</v>
      </c>
    </row>
    <row r="484" spans="1:32">
      <c r="A484" s="1" t="str">
        <f>'Long-form'!A437</f>
        <v>SLCC483</v>
      </c>
      <c r="B484" s="1" t="str">
        <f>'Long-form'!B437</f>
        <v>Bird et al. 2007</v>
      </c>
      <c r="C484" s="1">
        <f>'Long-form'!C437</f>
        <v>8</v>
      </c>
      <c r="D484" s="1" t="str">
        <f>'Long-form'!D437</f>
        <v>East (KCD)</v>
      </c>
      <c r="E484" s="10">
        <f>'Long-form'!E437</f>
        <v>1.3401000000000001</v>
      </c>
      <c r="F484" s="10">
        <f>'Long-form'!F437</f>
        <v>103.88674</v>
      </c>
      <c r="G484" s="1">
        <f>'Long-form'!G437</f>
        <v>1</v>
      </c>
      <c r="H484" s="11">
        <f>'Long-form'!H437</f>
        <v>6750</v>
      </c>
      <c r="I484" s="11">
        <f>'Long-form'!I437</f>
        <v>80</v>
      </c>
      <c r="J484" s="11">
        <f>'Long-form'!J437</f>
        <v>7604.5</v>
      </c>
      <c r="K484" s="11">
        <f>'Long-form'!K437</f>
        <v>7745</v>
      </c>
      <c r="L484" s="11">
        <f>'Long-form'!L437</f>
        <v>7464</v>
      </c>
      <c r="M484" s="10" t="str">
        <f>'Long-form'!Q437</f>
        <v>n/a</v>
      </c>
      <c r="N484" s="10" t="str">
        <f>'Long-form'!R437</f>
        <v>n/a</v>
      </c>
      <c r="O484" s="10">
        <f>'Long-form'!AL437</f>
        <v>-1.1000000000000001</v>
      </c>
      <c r="P484" s="10">
        <f>'Long-form'!AN437</f>
        <v>0.7159608927867499</v>
      </c>
      <c r="Q484" s="10">
        <f>'Long-form'!AO437</f>
        <v>0.7159608927867499</v>
      </c>
      <c r="R484" s="1">
        <f>'Long-form'!BA437</f>
        <v>1</v>
      </c>
      <c r="S484" s="1">
        <f>'Long-form'!BB437</f>
        <v>5</v>
      </c>
      <c r="T484" s="1" t="str">
        <f>'Long-form'!BC437</f>
        <v>terrestrial limiting</v>
      </c>
      <c r="U484" s="1" t="str">
        <f>'Long-form'!BD437</f>
        <v>wood originally interpreted to MHWS but conservatively we interpreted it as terrestrial limiting</v>
      </c>
      <c r="V484" s="1" t="str">
        <f>'Long-form'!BE437</f>
        <v>above MTL</v>
      </c>
      <c r="W484" s="10" t="str">
        <f>'Long-form'!BQ437</f>
        <v>n/a</v>
      </c>
      <c r="X484" s="10">
        <f>'Long-form'!BR437</f>
        <v>0.71944422994419788</v>
      </c>
      <c r="Y484" s="10">
        <f>'Long-form'!BS437</f>
        <v>0.71944422994419788</v>
      </c>
      <c r="Z484" s="10" t="str">
        <f>'Long-form'!BT437</f>
        <v>n/a</v>
      </c>
      <c r="AA484" s="10" t="str">
        <f>'Long-form'!BU437</f>
        <v>n/a</v>
      </c>
      <c r="AB484" s="10" t="str">
        <f>'Long-form'!BV437</f>
        <v>n/a</v>
      </c>
      <c r="AC484" s="1" t="str">
        <f>'Long-form'!BW437</f>
        <v>n/a</v>
      </c>
      <c r="AD484" s="1">
        <f>'Long-form'!BX437</f>
        <v>0</v>
      </c>
      <c r="AE484" s="1" t="str">
        <f>'Long-form'!BY437</f>
        <v>n/a</v>
      </c>
      <c r="AF484" s="1" t="str">
        <f>'Long-form'!BZ437</f>
        <v>n/a</v>
      </c>
    </row>
    <row r="485" spans="1:32">
      <c r="A485" s="1" t="str">
        <f>'Long-form'!A438</f>
        <v>SLCC484</v>
      </c>
      <c r="B485" s="1" t="str">
        <f>'Long-form'!B438</f>
        <v>Bird et al. 2007</v>
      </c>
      <c r="C485" s="1">
        <f>'Long-form'!C438</f>
        <v>8</v>
      </c>
      <c r="D485" s="1" t="str">
        <f>'Long-form'!D438</f>
        <v>East (KCD)</v>
      </c>
      <c r="E485" s="10">
        <f>'Long-form'!E438</f>
        <v>1.3401000000000001</v>
      </c>
      <c r="F485" s="10">
        <f>'Long-form'!F438</f>
        <v>103.88674</v>
      </c>
      <c r="G485" s="1">
        <f>'Long-form'!G438</f>
        <v>1</v>
      </c>
      <c r="H485" s="11">
        <f>'Long-form'!H438</f>
        <v>7000</v>
      </c>
      <c r="I485" s="11">
        <f>'Long-form'!I438</f>
        <v>80</v>
      </c>
      <c r="J485" s="11">
        <f>'Long-form'!J438</f>
        <v>7821.5</v>
      </c>
      <c r="K485" s="11">
        <f>'Long-form'!K438</f>
        <v>7963</v>
      </c>
      <c r="L485" s="11">
        <f>'Long-form'!L438</f>
        <v>7680</v>
      </c>
      <c r="M485" s="10" t="str">
        <f>'Long-form'!Q438</f>
        <v>n/a</v>
      </c>
      <c r="N485" s="10" t="str">
        <f>'Long-form'!R438</f>
        <v>n/a</v>
      </c>
      <c r="O485" s="10">
        <f>'Long-form'!AL438</f>
        <v>-1.81</v>
      </c>
      <c r="P485" s="10">
        <f>'Long-form'!AN438</f>
        <v>0.7159608927867499</v>
      </c>
      <c r="Q485" s="10">
        <f>'Long-form'!AO438</f>
        <v>0.7159608927867499</v>
      </c>
      <c r="R485" s="1">
        <f>'Long-form'!BA438</f>
        <v>1</v>
      </c>
      <c r="S485" s="1">
        <f>'Long-form'!BB438</f>
        <v>6</v>
      </c>
      <c r="T485" s="1" t="str">
        <f>'Long-form'!BC438</f>
        <v>terrestrial limiting</v>
      </c>
      <c r="U485" s="1" t="str">
        <f>'Long-form'!BD438</f>
        <v>wood originally interpreted to HAT but conservatively we interpreted it as terrestrial limiting</v>
      </c>
      <c r="V485" s="1" t="str">
        <f>'Long-form'!BE438</f>
        <v>above MTL</v>
      </c>
      <c r="W485" s="10" t="str">
        <f>'Long-form'!BQ438</f>
        <v>n/a</v>
      </c>
      <c r="X485" s="10">
        <f>'Long-form'!BR438</f>
        <v>0.71944422994419788</v>
      </c>
      <c r="Y485" s="10">
        <f>'Long-form'!BS438</f>
        <v>0.71944422994419788</v>
      </c>
      <c r="Z485" s="10" t="str">
        <f>'Long-form'!BT438</f>
        <v>n/a</v>
      </c>
      <c r="AA485" s="10" t="str">
        <f>'Long-form'!BU438</f>
        <v>n/a</v>
      </c>
      <c r="AB485" s="10" t="str">
        <f>'Long-form'!BV438</f>
        <v>n/a</v>
      </c>
      <c r="AC485" s="1" t="str">
        <f>'Long-form'!BW438</f>
        <v>n/a</v>
      </c>
      <c r="AD485" s="1">
        <f>'Long-form'!BX438</f>
        <v>0</v>
      </c>
      <c r="AE485" s="1" t="str">
        <f>'Long-form'!BY438</f>
        <v>n/a</v>
      </c>
      <c r="AF485" s="1" t="str">
        <f>'Long-form'!BZ438</f>
        <v>n/a</v>
      </c>
    </row>
    <row r="486" spans="1:32">
      <c r="A486" s="1" t="str">
        <f>'Long-form'!A439</f>
        <v>SLCC485</v>
      </c>
      <c r="B486" s="1" t="str">
        <f>'Long-form'!B439</f>
        <v>Bird et al. 2007</v>
      </c>
      <c r="C486" s="1">
        <f>'Long-form'!C439</f>
        <v>8</v>
      </c>
      <c r="D486" s="1" t="str">
        <f>'Long-form'!D439</f>
        <v>East (KCD)</v>
      </c>
      <c r="E486" s="10">
        <f>'Long-form'!E439</f>
        <v>1.3401000000000001</v>
      </c>
      <c r="F486" s="10">
        <f>'Long-form'!F439</f>
        <v>103.88674</v>
      </c>
      <c r="G486" s="1">
        <f>'Long-form'!G439</f>
        <v>1</v>
      </c>
      <c r="H486" s="11">
        <f>'Long-form'!H439</f>
        <v>7340</v>
      </c>
      <c r="I486" s="11">
        <f>'Long-form'!I439</f>
        <v>70</v>
      </c>
      <c r="J486" s="11">
        <f>'Long-form'!J439</f>
        <v>8168.5</v>
      </c>
      <c r="K486" s="11">
        <f>'Long-form'!K439</f>
        <v>8325</v>
      </c>
      <c r="L486" s="11">
        <f>'Long-form'!L439</f>
        <v>8012</v>
      </c>
      <c r="M486" s="10" t="str">
        <f>'Long-form'!Q439</f>
        <v>n/a</v>
      </c>
      <c r="N486" s="10" t="str">
        <f>'Long-form'!R439</f>
        <v>n/a</v>
      </c>
      <c r="O486" s="10">
        <f>'Long-form'!AL439</f>
        <v>-1.96</v>
      </c>
      <c r="P486" s="10">
        <f>'Long-form'!AN439</f>
        <v>0.7159608927867499</v>
      </c>
      <c r="Q486" s="10">
        <f>'Long-form'!AO439</f>
        <v>0.7159608927867499</v>
      </c>
      <c r="R486" s="1">
        <f>'Long-form'!BA439</f>
        <v>1</v>
      </c>
      <c r="S486" s="1">
        <f>'Long-form'!BB439</f>
        <v>6</v>
      </c>
      <c r="T486" s="1" t="str">
        <f>'Long-form'!BC439</f>
        <v>terrestrial limiting</v>
      </c>
      <c r="U486" s="1" t="str">
        <f>'Long-form'!BD439</f>
        <v>wood originally interpreted to HAT but conservatively we interpreted it as terrestrial limiting</v>
      </c>
      <c r="V486" s="1" t="str">
        <f>'Long-form'!BE439</f>
        <v>above MTL</v>
      </c>
      <c r="W486" s="10" t="str">
        <f>'Long-form'!BQ439</f>
        <v>n/a</v>
      </c>
      <c r="X486" s="10">
        <f>'Long-form'!BR439</f>
        <v>0.71944422994419788</v>
      </c>
      <c r="Y486" s="10">
        <f>'Long-form'!BS439</f>
        <v>0.71944422994419788</v>
      </c>
      <c r="Z486" s="10" t="str">
        <f>'Long-form'!BT439</f>
        <v>n/a</v>
      </c>
      <c r="AA486" s="10" t="str">
        <f>'Long-form'!BU439</f>
        <v>n/a</v>
      </c>
      <c r="AB486" s="10" t="str">
        <f>'Long-form'!BV439</f>
        <v>n/a</v>
      </c>
      <c r="AC486" s="1" t="str">
        <f>'Long-form'!BW439</f>
        <v>n/a</v>
      </c>
      <c r="AD486" s="1">
        <f>'Long-form'!BX439</f>
        <v>0</v>
      </c>
      <c r="AE486" s="1" t="str">
        <f>'Long-form'!BY439</f>
        <v>n/a</v>
      </c>
      <c r="AF486" s="1" t="str">
        <f>'Long-form'!BZ439</f>
        <v>n/a</v>
      </c>
    </row>
    <row r="487" spans="1:32">
      <c r="A487" s="1" t="str">
        <f>'Long-form'!A440</f>
        <v>SLCC486</v>
      </c>
      <c r="B487" s="1" t="str">
        <f>'Long-form'!B440</f>
        <v>Bird et al. 2007</v>
      </c>
      <c r="C487" s="1">
        <f>'Long-form'!C440</f>
        <v>8</v>
      </c>
      <c r="D487" s="1" t="str">
        <f>'Long-form'!D440</f>
        <v>Southeast (SMU/ SMU-BBP)</v>
      </c>
      <c r="E487" s="10">
        <f>'Long-form'!E440</f>
        <v>1.2952999999999999</v>
      </c>
      <c r="F487" s="10">
        <f>'Long-form'!F440</f>
        <v>103.85041</v>
      </c>
      <c r="G487" s="1">
        <f>'Long-form'!G440</f>
        <v>1</v>
      </c>
      <c r="H487" s="11">
        <f>'Long-form'!H440</f>
        <v>6650</v>
      </c>
      <c r="I487" s="11">
        <f>'Long-form'!I440</f>
        <v>110</v>
      </c>
      <c r="J487" s="11">
        <f>'Long-form'!J440</f>
        <v>7548</v>
      </c>
      <c r="K487" s="11">
        <f>'Long-form'!K440</f>
        <v>7690</v>
      </c>
      <c r="L487" s="11">
        <f>'Long-form'!L440</f>
        <v>7406</v>
      </c>
      <c r="M487" s="10" t="str">
        <f>'Long-form'!Q440</f>
        <v>n/a</v>
      </c>
      <c r="N487" s="10" t="str">
        <f>'Long-form'!R440</f>
        <v>n/a</v>
      </c>
      <c r="O487" s="10">
        <f>'Long-form'!AL440</f>
        <v>-2</v>
      </c>
      <c r="P487" s="10">
        <f>'Long-form'!AN440</f>
        <v>0.7159608927867499</v>
      </c>
      <c r="Q487" s="10">
        <f>'Long-form'!AO440</f>
        <v>0.7159608927867499</v>
      </c>
      <c r="R487" s="1">
        <f>'Long-form'!BA440</f>
        <v>1</v>
      </c>
      <c r="S487" s="1">
        <f>'Long-form'!BB440</f>
        <v>5</v>
      </c>
      <c r="T487" s="1" t="str">
        <f>'Long-form'!BC440</f>
        <v>terrestrial limiting</v>
      </c>
      <c r="U487" s="1" t="str">
        <f>'Long-form'!BD440</f>
        <v>wood originally interpreted to MHWS but conservatively we interpreted it as terrestrial limiting</v>
      </c>
      <c r="V487" s="1" t="str">
        <f>'Long-form'!BE440</f>
        <v>above MTL</v>
      </c>
      <c r="W487" s="10" t="str">
        <f>'Long-form'!BQ440</f>
        <v>n/a</v>
      </c>
      <c r="X487" s="10">
        <f>'Long-form'!BR440</f>
        <v>0.71944422994419788</v>
      </c>
      <c r="Y487" s="10">
        <f>'Long-form'!BS440</f>
        <v>0.71944422994419788</v>
      </c>
      <c r="Z487" s="10" t="str">
        <f>'Long-form'!BT440</f>
        <v>n/a</v>
      </c>
      <c r="AA487" s="10" t="str">
        <f>'Long-form'!BU440</f>
        <v>n/a</v>
      </c>
      <c r="AB487" s="10" t="str">
        <f>'Long-form'!BV440</f>
        <v>n/a</v>
      </c>
      <c r="AC487" s="1" t="str">
        <f>'Long-form'!BW440</f>
        <v>n/a</v>
      </c>
      <c r="AD487" s="1">
        <f>'Long-form'!BX440</f>
        <v>0</v>
      </c>
      <c r="AE487" s="1" t="str">
        <f>'Long-form'!BY440</f>
        <v>n/a</v>
      </c>
      <c r="AF487" s="1" t="str">
        <f>'Long-form'!BZ440</f>
        <v>n/a</v>
      </c>
    </row>
    <row r="488" spans="1:32">
      <c r="A488" s="1" t="str">
        <f>'Long-form'!A441</f>
        <v>SLCC487</v>
      </c>
      <c r="B488" s="1" t="str">
        <f>'Long-form'!B441</f>
        <v>Bird et al. 2007</v>
      </c>
      <c r="C488" s="1">
        <f>'Long-form'!C441</f>
        <v>8</v>
      </c>
      <c r="D488" s="1" t="str">
        <f>'Long-form'!D441</f>
        <v>Southeast (SMU/ SMU-BBP)</v>
      </c>
      <c r="E488" s="10">
        <f>'Long-form'!E441</f>
        <v>1.2952999999999999</v>
      </c>
      <c r="F488" s="10">
        <f>'Long-form'!F441</f>
        <v>103.85041</v>
      </c>
      <c r="G488" s="1">
        <f>'Long-form'!G441</f>
        <v>1</v>
      </c>
      <c r="H488" s="11">
        <f>'Long-form'!H441</f>
        <v>7150</v>
      </c>
      <c r="I488" s="11">
        <f>'Long-form'!I441</f>
        <v>90</v>
      </c>
      <c r="J488" s="11">
        <f>'Long-form'!J441</f>
        <v>7993</v>
      </c>
      <c r="K488" s="11">
        <f>'Long-form'!K441</f>
        <v>8169</v>
      </c>
      <c r="L488" s="11">
        <f>'Long-form'!L441</f>
        <v>7817</v>
      </c>
      <c r="M488" s="10" t="str">
        <f>'Long-form'!Q441</f>
        <v>n/a</v>
      </c>
      <c r="N488" s="10" t="str">
        <f>'Long-form'!R441</f>
        <v>n/a</v>
      </c>
      <c r="O488" s="10">
        <f>'Long-form'!AL441</f>
        <v>-2.15</v>
      </c>
      <c r="P488" s="10">
        <f>'Long-form'!AN441</f>
        <v>0.7159608927867499</v>
      </c>
      <c r="Q488" s="10">
        <f>'Long-form'!AO441</f>
        <v>0.7159608927867499</v>
      </c>
      <c r="R488" s="1">
        <f>'Long-form'!BA441</f>
        <v>1</v>
      </c>
      <c r="S488" s="1">
        <f>'Long-form'!BB441</f>
        <v>5</v>
      </c>
      <c r="T488" s="1" t="str">
        <f>'Long-form'!BC441</f>
        <v>terrestrial limiting</v>
      </c>
      <c r="U488" s="1" t="str">
        <f>'Long-form'!BD441</f>
        <v>wood originally interpreted to MHWS but conservatively we interpreted it as terrestrial limiting</v>
      </c>
      <c r="V488" s="1" t="str">
        <f>'Long-form'!BE441</f>
        <v>above MTL</v>
      </c>
      <c r="W488" s="10" t="str">
        <f>'Long-form'!BQ441</f>
        <v>n/a</v>
      </c>
      <c r="X488" s="10">
        <f>'Long-form'!BR441</f>
        <v>0.71944422994419788</v>
      </c>
      <c r="Y488" s="10">
        <f>'Long-form'!BS441</f>
        <v>0.71944422994419788</v>
      </c>
      <c r="Z488" s="10" t="str">
        <f>'Long-form'!BT441</f>
        <v>n/a</v>
      </c>
      <c r="AA488" s="10" t="str">
        <f>'Long-form'!BU441</f>
        <v>n/a</v>
      </c>
      <c r="AB488" s="10" t="str">
        <f>'Long-form'!BV441</f>
        <v>n/a</v>
      </c>
      <c r="AC488" s="1" t="str">
        <f>'Long-form'!BW441</f>
        <v>n/a</v>
      </c>
      <c r="AD488" s="1">
        <f>'Long-form'!BX441</f>
        <v>0</v>
      </c>
      <c r="AE488" s="1" t="str">
        <f>'Long-form'!BY441</f>
        <v>n/a</v>
      </c>
      <c r="AF488" s="1" t="str">
        <f>'Long-form'!BZ441</f>
        <v>n/a</v>
      </c>
    </row>
    <row r="489" spans="1:32">
      <c r="A489" s="1" t="str">
        <f>'Long-form'!A442</f>
        <v>SLCC488</v>
      </c>
      <c r="B489" s="1" t="str">
        <f>'Long-form'!B442</f>
        <v>Bird et al. 2007</v>
      </c>
      <c r="C489" s="1">
        <f>'Long-form'!C442</f>
        <v>8</v>
      </c>
      <c r="D489" s="1" t="str">
        <f>'Long-form'!D442</f>
        <v>Southeast (SMU/ SMU-BBP)</v>
      </c>
      <c r="E489" s="10">
        <f>'Long-form'!E442</f>
        <v>1.2952999999999999</v>
      </c>
      <c r="F489" s="10">
        <f>'Long-form'!F442</f>
        <v>103.85041</v>
      </c>
      <c r="G489" s="1">
        <f>'Long-form'!G442</f>
        <v>1</v>
      </c>
      <c r="H489" s="11">
        <f>'Long-form'!H442</f>
        <v>6360</v>
      </c>
      <c r="I489" s="11">
        <f>'Long-form'!I442</f>
        <v>240</v>
      </c>
      <c r="J489" s="11">
        <f>'Long-form'!J442</f>
        <v>7193.5</v>
      </c>
      <c r="K489" s="11">
        <f>'Long-form'!K442</f>
        <v>7671</v>
      </c>
      <c r="L489" s="11">
        <f>'Long-form'!L442</f>
        <v>6716</v>
      </c>
      <c r="M489" s="10" t="str">
        <f>'Long-form'!Q442</f>
        <v>n/a</v>
      </c>
      <c r="N489" s="10" t="str">
        <f>'Long-form'!R442</f>
        <v>n/a</v>
      </c>
      <c r="O489" s="10">
        <f>'Long-form'!AL442</f>
        <v>-2.5</v>
      </c>
      <c r="P489" s="10">
        <f>'Long-form'!AN442</f>
        <v>0.7159608927867499</v>
      </c>
      <c r="Q489" s="10">
        <f>'Long-form'!AO442</f>
        <v>0.7159608927867499</v>
      </c>
      <c r="R489" s="1">
        <f>'Long-form'!BA442</f>
        <v>0</v>
      </c>
      <c r="S489" s="1">
        <f>'Long-form'!BB442</f>
        <v>5</v>
      </c>
      <c r="T489" s="1" t="str">
        <f>'Long-form'!BC442</f>
        <v>Intertidal mudflat</v>
      </c>
      <c r="U489" s="1" t="str">
        <f>'Long-form'!BD442</f>
        <v>wood originally interpreted as MSL but conservatively we interpreted it as HAT to LAT</v>
      </c>
      <c r="V489" s="1" t="str">
        <f>'Long-form'!BE442</f>
        <v>HAT to LAT</v>
      </c>
      <c r="W489" s="10">
        <f>'Long-form'!BQ442</f>
        <v>-2.3069783260849999</v>
      </c>
      <c r="X489" s="10">
        <f>'Long-form'!BR442</f>
        <v>1.16908786169106</v>
      </c>
      <c r="Y489" s="10">
        <f>'Long-form'!BS442</f>
        <v>1.16908786169106</v>
      </c>
      <c r="Z489" s="10" t="str">
        <f>'Long-form'!BT442</f>
        <v>n/a</v>
      </c>
      <c r="AA489" s="10" t="str">
        <f>'Long-form'!BU442</f>
        <v>n/a</v>
      </c>
      <c r="AB489" s="10" t="str">
        <f>'Long-form'!BV442</f>
        <v>n/a</v>
      </c>
      <c r="AC489" s="1" t="str">
        <f>'Long-form'!BW442</f>
        <v>n/a</v>
      </c>
      <c r="AD489" s="1">
        <f>'Long-form'!BX442</f>
        <v>0</v>
      </c>
      <c r="AE489" s="1" t="str">
        <f>'Long-form'!BY442</f>
        <v>n/a</v>
      </c>
      <c r="AF489" s="1" t="str">
        <f>'Long-form'!BZ442</f>
        <v>n/a</v>
      </c>
    </row>
    <row r="490" spans="1:32">
      <c r="A490" s="1" t="str">
        <f>'Long-form'!A443</f>
        <v>SLCC489</v>
      </c>
      <c r="B490" s="1" t="str">
        <f>'Long-form'!B443</f>
        <v>Bird et al. 2007</v>
      </c>
      <c r="C490" s="1">
        <f>'Long-form'!C443</f>
        <v>8</v>
      </c>
      <c r="D490" s="1" t="str">
        <f>'Long-form'!D443</f>
        <v>Southeast (SMU/ SMU-BBP)</v>
      </c>
      <c r="E490" s="10">
        <f>'Long-form'!E443</f>
        <v>1.2952999999999999</v>
      </c>
      <c r="F490" s="10">
        <f>'Long-form'!F443</f>
        <v>103.85041</v>
      </c>
      <c r="G490" s="1">
        <f>'Long-form'!G443</f>
        <v>1</v>
      </c>
      <c r="H490" s="11">
        <f>'Long-form'!H443</f>
        <v>7160</v>
      </c>
      <c r="I490" s="11">
        <f>'Long-form'!I443</f>
        <v>320</v>
      </c>
      <c r="J490" s="11">
        <f>'Long-form'!J443</f>
        <v>8015</v>
      </c>
      <c r="K490" s="11">
        <f>'Long-form'!K443</f>
        <v>8610</v>
      </c>
      <c r="L490" s="11">
        <f>'Long-form'!L443</f>
        <v>7420</v>
      </c>
      <c r="M490" s="10" t="str">
        <f>'Long-form'!Q443</f>
        <v>n/a</v>
      </c>
      <c r="N490" s="10" t="str">
        <f>'Long-form'!R443</f>
        <v>n/a</v>
      </c>
      <c r="O490" s="10">
        <f>'Long-form'!AL443</f>
        <v>-2.5</v>
      </c>
      <c r="P490" s="10">
        <f>'Long-form'!AN443</f>
        <v>0.7159608927867499</v>
      </c>
      <c r="Q490" s="10">
        <f>'Long-form'!AO443</f>
        <v>0.7159608927867499</v>
      </c>
      <c r="R490" s="1">
        <f>'Long-form'!BA443</f>
        <v>0</v>
      </c>
      <c r="S490" s="1">
        <f>'Long-form'!BB443</f>
        <v>5</v>
      </c>
      <c r="T490" s="1" t="str">
        <f>'Long-form'!BC443</f>
        <v>Intertidal mudflat</v>
      </c>
      <c r="U490" s="1" t="str">
        <f>'Long-form'!BD443</f>
        <v>wood originally interpreted as MSL but conservatively we interpreted it as HAT to LAT</v>
      </c>
      <c r="V490" s="1" t="str">
        <f>'Long-form'!BE443</f>
        <v>HAT to LAT</v>
      </c>
      <c r="W490" s="10">
        <f>'Long-form'!BQ443</f>
        <v>-2.3069783260849999</v>
      </c>
      <c r="X490" s="10">
        <f>'Long-form'!BR443</f>
        <v>1.16908786169106</v>
      </c>
      <c r="Y490" s="10">
        <f>'Long-form'!BS443</f>
        <v>1.16908786169106</v>
      </c>
      <c r="Z490" s="10" t="str">
        <f>'Long-form'!BT443</f>
        <v>n/a</v>
      </c>
      <c r="AA490" s="10" t="str">
        <f>'Long-form'!BU443</f>
        <v>n/a</v>
      </c>
      <c r="AB490" s="10" t="str">
        <f>'Long-form'!BV443</f>
        <v>n/a</v>
      </c>
      <c r="AC490" s="1" t="str">
        <f>'Long-form'!BW443</f>
        <v>n/a</v>
      </c>
      <c r="AD490" s="1">
        <f>'Long-form'!BX443</f>
        <v>0</v>
      </c>
      <c r="AE490" s="1" t="str">
        <f>'Long-form'!BY443</f>
        <v>n/a</v>
      </c>
      <c r="AF490" s="1" t="str">
        <f>'Long-form'!BZ443</f>
        <v>n/a</v>
      </c>
    </row>
    <row r="491" spans="1:32">
      <c r="A491" s="1" t="str">
        <f>'Long-form'!A444</f>
        <v>SLCC490</v>
      </c>
      <c r="B491" s="1" t="str">
        <f>'Long-form'!B444</f>
        <v>Bird et al. 2007</v>
      </c>
      <c r="C491" s="1">
        <f>'Long-form'!C444</f>
        <v>8</v>
      </c>
      <c r="D491" s="1" t="str">
        <f>'Long-form'!D444</f>
        <v>Southeast (SMU/ SMU-BBP)</v>
      </c>
      <c r="E491" s="10">
        <f>'Long-form'!E444</f>
        <v>1.2952999999999999</v>
      </c>
      <c r="F491" s="10">
        <f>'Long-form'!F444</f>
        <v>103.85041</v>
      </c>
      <c r="G491" s="1">
        <f>'Long-form'!G444</f>
        <v>1</v>
      </c>
      <c r="H491" s="11">
        <f>'Long-form'!H444</f>
        <v>7470</v>
      </c>
      <c r="I491" s="11">
        <f>'Long-form'!I444</f>
        <v>160</v>
      </c>
      <c r="J491" s="11">
        <f>'Long-form'!J444</f>
        <v>8266.5</v>
      </c>
      <c r="K491" s="11">
        <f>'Long-form'!K444</f>
        <v>8562</v>
      </c>
      <c r="L491" s="11">
        <f>'Long-form'!L444</f>
        <v>7971</v>
      </c>
      <c r="M491" s="10" t="str">
        <f>'Long-form'!Q444</f>
        <v>n/a</v>
      </c>
      <c r="N491" s="10" t="str">
        <f>'Long-form'!R444</f>
        <v>n/a</v>
      </c>
      <c r="O491" s="10">
        <f>'Long-form'!AL444</f>
        <v>-2.6</v>
      </c>
      <c r="P491" s="10">
        <f>'Long-form'!AN444</f>
        <v>0.7159608927867499</v>
      </c>
      <c r="Q491" s="10">
        <f>'Long-form'!AO444</f>
        <v>0.7159608927867499</v>
      </c>
      <c r="R491" s="1">
        <f>'Long-form'!BA444</f>
        <v>1</v>
      </c>
      <c r="S491" s="1">
        <f>'Long-form'!BB444</f>
        <v>5</v>
      </c>
      <c r="T491" s="1" t="str">
        <f>'Long-form'!BC444</f>
        <v>terrestrial limiting</v>
      </c>
      <c r="U491" s="1" t="str">
        <f>'Long-form'!BD444</f>
        <v>wood originally interpreted to MHWS but conservatively we interpreted it as terrestrial limiting</v>
      </c>
      <c r="V491" s="1" t="str">
        <f>'Long-form'!BE444</f>
        <v>above MTL</v>
      </c>
      <c r="W491" s="10" t="str">
        <f>'Long-form'!BQ444</f>
        <v>n/a</v>
      </c>
      <c r="X491" s="10">
        <f>'Long-form'!BR444</f>
        <v>0.71944422994419788</v>
      </c>
      <c r="Y491" s="10">
        <f>'Long-form'!BS444</f>
        <v>0.71944422994419788</v>
      </c>
      <c r="Z491" s="10" t="str">
        <f>'Long-form'!BT444</f>
        <v>n/a</v>
      </c>
      <c r="AA491" s="10" t="str">
        <f>'Long-form'!BU444</f>
        <v>n/a</v>
      </c>
      <c r="AB491" s="10" t="str">
        <f>'Long-form'!BV444</f>
        <v>n/a</v>
      </c>
      <c r="AC491" s="1" t="str">
        <f>'Long-form'!BW444</f>
        <v>n/a</v>
      </c>
      <c r="AD491" s="1">
        <f>'Long-form'!BX444</f>
        <v>0</v>
      </c>
      <c r="AE491" s="1" t="str">
        <f>'Long-form'!BY444</f>
        <v>n/a</v>
      </c>
      <c r="AF491" s="1" t="str">
        <f>'Long-form'!BZ444</f>
        <v>n/a</v>
      </c>
    </row>
    <row r="492" spans="1:32">
      <c r="A492" s="1" t="str">
        <f>'Long-form'!A445</f>
        <v>SLCC491</v>
      </c>
      <c r="B492" s="1" t="str">
        <f>'Long-form'!B445</f>
        <v>Bird et al. 2007</v>
      </c>
      <c r="C492" s="1">
        <f>'Long-form'!C445</f>
        <v>8</v>
      </c>
      <c r="D492" s="1" t="str">
        <f>'Long-form'!D445</f>
        <v>Southeast (SMU/ SMU-BBP)</v>
      </c>
      <c r="E492" s="10">
        <f>'Long-form'!E445</f>
        <v>1.2952999999999999</v>
      </c>
      <c r="F492" s="10">
        <f>'Long-form'!F445</f>
        <v>103.85041</v>
      </c>
      <c r="G492" s="1">
        <f>'Long-form'!G445</f>
        <v>1</v>
      </c>
      <c r="H492" s="11">
        <f>'Long-form'!H445</f>
        <v>7070</v>
      </c>
      <c r="I492" s="11">
        <f>'Long-form'!I445</f>
        <v>90</v>
      </c>
      <c r="J492" s="11">
        <f>'Long-form'!J445</f>
        <v>7862.5</v>
      </c>
      <c r="K492" s="11">
        <f>'Long-form'!K445</f>
        <v>8039</v>
      </c>
      <c r="L492" s="11">
        <f>'Long-form'!L445</f>
        <v>7686</v>
      </c>
      <c r="M492" s="10" t="str">
        <f>'Long-form'!Q445</f>
        <v>n/a</v>
      </c>
      <c r="N492" s="10" t="str">
        <f>'Long-form'!R445</f>
        <v>n/a</v>
      </c>
      <c r="O492" s="10">
        <f>'Long-form'!AL445</f>
        <v>-2.9</v>
      </c>
      <c r="P492" s="10">
        <f>'Long-form'!AN445</f>
        <v>0.7159608927867499</v>
      </c>
      <c r="Q492" s="10">
        <f>'Long-form'!AO445</f>
        <v>0.7159608927867499</v>
      </c>
      <c r="R492" s="1">
        <f>'Long-form'!BA445</f>
        <v>0</v>
      </c>
      <c r="S492" s="1">
        <f>'Long-form'!BB445</f>
        <v>5</v>
      </c>
      <c r="T492" s="1" t="str">
        <f>'Long-form'!BC445</f>
        <v>Intertidal mudflat</v>
      </c>
      <c r="U492" s="1" t="str">
        <f>'Long-form'!BD445</f>
        <v>wood originally interpreted as MSL but conservatively we interpreted it as HAT to LAT</v>
      </c>
      <c r="V492" s="1" t="str">
        <f>'Long-form'!BE445</f>
        <v>HAT to LAT</v>
      </c>
      <c r="W492" s="10">
        <f>'Long-form'!BQ445</f>
        <v>-2.7069783260849998</v>
      </c>
      <c r="X492" s="10">
        <f>'Long-form'!BR445</f>
        <v>1.16908786169106</v>
      </c>
      <c r="Y492" s="10">
        <f>'Long-form'!BS445</f>
        <v>1.16908786169106</v>
      </c>
      <c r="Z492" s="10" t="str">
        <f>'Long-form'!BT445</f>
        <v>n/a</v>
      </c>
      <c r="AA492" s="10" t="str">
        <f>'Long-form'!BU445</f>
        <v>n/a</v>
      </c>
      <c r="AB492" s="10" t="str">
        <f>'Long-form'!BV445</f>
        <v>n/a</v>
      </c>
      <c r="AC492" s="1" t="str">
        <f>'Long-form'!BW445</f>
        <v>n/a</v>
      </c>
      <c r="AD492" s="1">
        <f>'Long-form'!BX445</f>
        <v>0</v>
      </c>
      <c r="AE492" s="1" t="str">
        <f>'Long-form'!BY445</f>
        <v>n/a</v>
      </c>
      <c r="AF492" s="1" t="str">
        <f>'Long-form'!BZ445</f>
        <v>n/a</v>
      </c>
    </row>
    <row r="493" spans="1:32">
      <c r="A493" s="1" t="str">
        <f>'Long-form'!A446</f>
        <v>SLCC492</v>
      </c>
      <c r="B493" s="1" t="str">
        <f>'Long-form'!B446</f>
        <v>Bird et al. 2007</v>
      </c>
      <c r="C493" s="1">
        <f>'Long-form'!C446</f>
        <v>8</v>
      </c>
      <c r="D493" s="1" t="str">
        <f>'Long-form'!D446</f>
        <v>Southeast (SMU/ SMU-BBP)</v>
      </c>
      <c r="E493" s="10">
        <f>'Long-form'!E446</f>
        <v>1.2952999999999999</v>
      </c>
      <c r="F493" s="10">
        <f>'Long-form'!F446</f>
        <v>103.85041</v>
      </c>
      <c r="G493" s="1">
        <f>'Long-form'!G446</f>
        <v>1</v>
      </c>
      <c r="H493" s="11">
        <f>'Long-form'!H446</f>
        <v>6500</v>
      </c>
      <c r="I493" s="11">
        <f>'Long-form'!I446</f>
        <v>270</v>
      </c>
      <c r="J493" s="11">
        <f>'Long-form'!J446</f>
        <v>7327</v>
      </c>
      <c r="K493" s="11">
        <f>'Long-form'!K446</f>
        <v>7869</v>
      </c>
      <c r="L493" s="11">
        <f>'Long-form'!L446</f>
        <v>6785</v>
      </c>
      <c r="M493" s="10" t="str">
        <f>'Long-form'!Q446</f>
        <v>n/a</v>
      </c>
      <c r="N493" s="10" t="str">
        <f>'Long-form'!R446</f>
        <v>n/a</v>
      </c>
      <c r="O493" s="10">
        <f>'Long-form'!AL446</f>
        <v>-3.5</v>
      </c>
      <c r="P493" s="10">
        <f>'Long-form'!AN446</f>
        <v>0.7159608927867499</v>
      </c>
      <c r="Q493" s="10">
        <f>'Long-form'!AO446</f>
        <v>0.7159608927867499</v>
      </c>
      <c r="R493" s="1">
        <f>'Long-form'!BA446</f>
        <v>0</v>
      </c>
      <c r="S493" s="1">
        <f>'Long-form'!BB446</f>
        <v>5</v>
      </c>
      <c r="T493" s="1" t="str">
        <f>'Long-form'!BC446</f>
        <v>Intertidal mudflat</v>
      </c>
      <c r="U493" s="1" t="str">
        <f>'Long-form'!BD446</f>
        <v>wood originally interpreted as MSL but conservatively we interpreted it as HAT to LAT</v>
      </c>
      <c r="V493" s="1" t="str">
        <f>'Long-form'!BE446</f>
        <v>HAT to LAT</v>
      </c>
      <c r="W493" s="10">
        <f>'Long-form'!BQ446</f>
        <v>-3.3069783260849999</v>
      </c>
      <c r="X493" s="10">
        <f>'Long-form'!BR446</f>
        <v>1.16908786169106</v>
      </c>
      <c r="Y493" s="10">
        <f>'Long-form'!BS446</f>
        <v>1.16908786169106</v>
      </c>
      <c r="Z493" s="10" t="str">
        <f>'Long-form'!BT446</f>
        <v>n/a</v>
      </c>
      <c r="AA493" s="10" t="str">
        <f>'Long-form'!BU446</f>
        <v>n/a</v>
      </c>
      <c r="AB493" s="10" t="str">
        <f>'Long-form'!BV446</f>
        <v>n/a</v>
      </c>
      <c r="AC493" s="1" t="str">
        <f>'Long-form'!BW446</f>
        <v>n/a</v>
      </c>
      <c r="AD493" s="1">
        <f>'Long-form'!BX446</f>
        <v>0</v>
      </c>
      <c r="AE493" s="1" t="str">
        <f>'Long-form'!BY446</f>
        <v>n/a</v>
      </c>
      <c r="AF493" s="1" t="str">
        <f>'Long-form'!BZ446</f>
        <v>n/a</v>
      </c>
    </row>
    <row r="494" spans="1:32">
      <c r="A494" s="1" t="str">
        <f>'Long-form'!A447</f>
        <v>SLCC493</v>
      </c>
      <c r="B494" s="1" t="str">
        <f>'Long-form'!B447</f>
        <v>Bird et al. 2007</v>
      </c>
      <c r="C494" s="1">
        <f>'Long-form'!C447</f>
        <v>8</v>
      </c>
      <c r="D494" s="1" t="str">
        <f>'Long-form'!D447</f>
        <v>Southeast (SMU/ SMU-BBP)</v>
      </c>
      <c r="E494" s="10">
        <f>'Long-form'!E447</f>
        <v>1.2952999999999999</v>
      </c>
      <c r="F494" s="10">
        <f>'Long-form'!F447</f>
        <v>103.85041</v>
      </c>
      <c r="G494" s="1">
        <f>'Long-form'!G447</f>
        <v>1</v>
      </c>
      <c r="H494" s="11">
        <f>'Long-form'!H447</f>
        <v>6950</v>
      </c>
      <c r="I494" s="11">
        <f>'Long-form'!I447</f>
        <v>180</v>
      </c>
      <c r="J494" s="11">
        <f>'Long-form'!J447</f>
        <v>7777</v>
      </c>
      <c r="K494" s="11">
        <f>'Long-form'!K447</f>
        <v>8067</v>
      </c>
      <c r="L494" s="11">
        <f>'Long-form'!L447</f>
        <v>7487</v>
      </c>
      <c r="M494" s="10" t="str">
        <f>'Long-form'!Q447</f>
        <v>n/a</v>
      </c>
      <c r="N494" s="10" t="str">
        <f>'Long-form'!R447</f>
        <v>n/a</v>
      </c>
      <c r="O494" s="10">
        <f>'Long-form'!AL447</f>
        <v>-3.6</v>
      </c>
      <c r="P494" s="10">
        <f>'Long-form'!AN447</f>
        <v>0.7159608927867499</v>
      </c>
      <c r="Q494" s="10">
        <f>'Long-form'!AO447</f>
        <v>0.7159608927867499</v>
      </c>
      <c r="R494" s="1">
        <f>'Long-form'!BA447</f>
        <v>0</v>
      </c>
      <c r="S494" s="1">
        <f>'Long-form'!BB447</f>
        <v>5</v>
      </c>
      <c r="T494" s="1" t="str">
        <f>'Long-form'!BC447</f>
        <v>Intertidal mudflat</v>
      </c>
      <c r="U494" s="1" t="str">
        <f>'Long-form'!BD447</f>
        <v>wood originally interpreted as MSL but conservatively we interpreted it as HAT to LAT</v>
      </c>
      <c r="V494" s="1" t="str">
        <f>'Long-form'!BE447</f>
        <v>HAT to LAT</v>
      </c>
      <c r="W494" s="10">
        <f>'Long-form'!BQ447</f>
        <v>-3.406978326085</v>
      </c>
      <c r="X494" s="10">
        <f>'Long-form'!BR447</f>
        <v>1.16908786169106</v>
      </c>
      <c r="Y494" s="10">
        <f>'Long-form'!BS447</f>
        <v>1.16908786169106</v>
      </c>
      <c r="Z494" s="10" t="str">
        <f>'Long-form'!BT447</f>
        <v>n/a</v>
      </c>
      <c r="AA494" s="10" t="str">
        <f>'Long-form'!BU447</f>
        <v>n/a</v>
      </c>
      <c r="AB494" s="10" t="str">
        <f>'Long-form'!BV447</f>
        <v>n/a</v>
      </c>
      <c r="AC494" s="1" t="str">
        <f>'Long-form'!BW447</f>
        <v>n/a</v>
      </c>
      <c r="AD494" s="1">
        <f>'Long-form'!BX447</f>
        <v>0</v>
      </c>
      <c r="AE494" s="1" t="str">
        <f>'Long-form'!BY447</f>
        <v>n/a</v>
      </c>
      <c r="AF494" s="1" t="str">
        <f>'Long-form'!BZ447</f>
        <v>n/a</v>
      </c>
    </row>
    <row r="495" spans="1:32">
      <c r="A495" s="1" t="str">
        <f>'Long-form'!A448</f>
        <v>SLCC494</v>
      </c>
      <c r="B495" s="1" t="str">
        <f>'Long-form'!B448</f>
        <v>Bird et al. 2007</v>
      </c>
      <c r="C495" s="1">
        <f>'Long-form'!C448</f>
        <v>8</v>
      </c>
      <c r="D495" s="1" t="str">
        <f>'Long-form'!D448</f>
        <v>Southeast (SMU/ SMU-BBP)</v>
      </c>
      <c r="E495" s="10">
        <f>'Long-form'!E448</f>
        <v>1.2952999999999999</v>
      </c>
      <c r="F495" s="10">
        <f>'Long-form'!F448</f>
        <v>103.85041</v>
      </c>
      <c r="G495" s="1">
        <f>'Long-form'!G448</f>
        <v>1</v>
      </c>
      <c r="H495" s="11">
        <f>'Long-form'!H448</f>
        <v>7359</v>
      </c>
      <c r="I495" s="11">
        <f>'Long-form'!I448</f>
        <v>193</v>
      </c>
      <c r="J495" s="11">
        <f>'Long-form'!J448</f>
        <v>8181</v>
      </c>
      <c r="K495" s="11">
        <f>'Long-form'!K448</f>
        <v>8543</v>
      </c>
      <c r="L495" s="11">
        <f>'Long-form'!L448</f>
        <v>7819</v>
      </c>
      <c r="M495" s="10" t="str">
        <f>'Long-form'!Q448</f>
        <v>n/a</v>
      </c>
      <c r="N495" s="10" t="str">
        <f>'Long-form'!R448</f>
        <v>n/a</v>
      </c>
      <c r="O495" s="10">
        <f>'Long-form'!AL448</f>
        <v>-3.9</v>
      </c>
      <c r="P495" s="10">
        <f>'Long-form'!AN448</f>
        <v>0.7159608927867499</v>
      </c>
      <c r="Q495" s="10">
        <f>'Long-form'!AO448</f>
        <v>0.7159608927867499</v>
      </c>
      <c r="R495" s="1">
        <f>'Long-form'!BA448</f>
        <v>1</v>
      </c>
      <c r="S495" s="1">
        <f>'Long-form'!BB448</f>
        <v>5</v>
      </c>
      <c r="T495" s="1" t="str">
        <f>'Long-form'!BC448</f>
        <v>terrestrial limiting</v>
      </c>
      <c r="U495" s="1" t="str">
        <f>'Long-form'!BD448</f>
        <v>wood originally interpreted to MHWS but conservatively we interpreted it as terrestrial limiting</v>
      </c>
      <c r="V495" s="1" t="str">
        <f>'Long-form'!BE448</f>
        <v>above MTL</v>
      </c>
      <c r="W495" s="10" t="str">
        <f>'Long-form'!BQ448</f>
        <v>n/a</v>
      </c>
      <c r="X495" s="10">
        <f>'Long-form'!BR448</f>
        <v>0.71944422994419788</v>
      </c>
      <c r="Y495" s="10">
        <f>'Long-form'!BS448</f>
        <v>0.71944422994419788</v>
      </c>
      <c r="Z495" s="10" t="str">
        <f>'Long-form'!BT448</f>
        <v>n/a</v>
      </c>
      <c r="AA495" s="10" t="str">
        <f>'Long-form'!BU448</f>
        <v>n/a</v>
      </c>
      <c r="AB495" s="10" t="str">
        <f>'Long-form'!BV448</f>
        <v>n/a</v>
      </c>
      <c r="AC495" s="1" t="str">
        <f>'Long-form'!BW448</f>
        <v>n/a</v>
      </c>
      <c r="AD495" s="1">
        <f>'Long-form'!BX448</f>
        <v>0</v>
      </c>
      <c r="AE495" s="1" t="str">
        <f>'Long-form'!BY448</f>
        <v>n/a</v>
      </c>
      <c r="AF495" s="1" t="str">
        <f>'Long-form'!BZ448</f>
        <v>n/a</v>
      </c>
    </row>
    <row r="496" spans="1:32">
      <c r="A496" s="1" t="str">
        <f>'Long-form'!A449</f>
        <v>SLCC495</v>
      </c>
      <c r="B496" s="1" t="str">
        <f>'Long-form'!B449</f>
        <v>Bird et al. 2007</v>
      </c>
      <c r="C496" s="1">
        <f>'Long-form'!C449</f>
        <v>8</v>
      </c>
      <c r="D496" s="1" t="str">
        <f>'Long-form'!D449</f>
        <v>Southeast (SMU/ SMU-BBP)</v>
      </c>
      <c r="E496" s="10">
        <f>'Long-form'!E449</f>
        <v>1.2952999999999999</v>
      </c>
      <c r="F496" s="10">
        <f>'Long-form'!F449</f>
        <v>103.85041</v>
      </c>
      <c r="G496" s="1">
        <f>'Long-form'!G449</f>
        <v>1</v>
      </c>
      <c r="H496" s="11">
        <f>'Long-form'!H449</f>
        <v>7270</v>
      </c>
      <c r="I496" s="11">
        <f>'Long-form'!I449</f>
        <v>220</v>
      </c>
      <c r="J496" s="11">
        <f>'Long-form'!J449</f>
        <v>8065.5</v>
      </c>
      <c r="K496" s="11">
        <f>'Long-form'!K449</f>
        <v>8462</v>
      </c>
      <c r="L496" s="11">
        <f>'Long-form'!L449</f>
        <v>7669</v>
      </c>
      <c r="M496" s="10" t="str">
        <f>'Long-form'!Q449</f>
        <v>n/a</v>
      </c>
      <c r="N496" s="10" t="str">
        <f>'Long-form'!R449</f>
        <v>n/a</v>
      </c>
      <c r="O496" s="10">
        <f>'Long-form'!AL449</f>
        <v>-5.25</v>
      </c>
      <c r="P496" s="10">
        <f>'Long-form'!AN449</f>
        <v>0.7159608927867499</v>
      </c>
      <c r="Q496" s="10">
        <f>'Long-form'!AO449</f>
        <v>0.7159608927867499</v>
      </c>
      <c r="R496" s="1">
        <f>'Long-form'!BA449</f>
        <v>0</v>
      </c>
      <c r="S496" s="1">
        <f>'Long-form'!BB449</f>
        <v>5</v>
      </c>
      <c r="T496" s="1" t="str">
        <f>'Long-form'!BC449</f>
        <v>Intertidal mudflat</v>
      </c>
      <c r="U496" s="1" t="str">
        <f>'Long-form'!BD449</f>
        <v>wood originally interpreted as MSL but conservatively we interpreted it as HAT to LAT</v>
      </c>
      <c r="V496" s="1" t="str">
        <f>'Long-form'!BE449</f>
        <v>HAT to LAT</v>
      </c>
      <c r="W496" s="10">
        <f>'Long-form'!BQ449</f>
        <v>-5.0569783260849999</v>
      </c>
      <c r="X496" s="10">
        <f>'Long-form'!BR449</f>
        <v>1.16908786169106</v>
      </c>
      <c r="Y496" s="10">
        <f>'Long-form'!BS449</f>
        <v>1.16908786169106</v>
      </c>
      <c r="Z496" s="10" t="str">
        <f>'Long-form'!BT449</f>
        <v>n/a</v>
      </c>
      <c r="AA496" s="10" t="str">
        <f>'Long-form'!BU449</f>
        <v>n/a</v>
      </c>
      <c r="AB496" s="10" t="str">
        <f>'Long-form'!BV449</f>
        <v>n/a</v>
      </c>
      <c r="AC496" s="1" t="str">
        <f>'Long-form'!BW449</f>
        <v>n/a</v>
      </c>
      <c r="AD496" s="1">
        <f>'Long-form'!BX449</f>
        <v>0</v>
      </c>
      <c r="AE496" s="1" t="str">
        <f>'Long-form'!BY449</f>
        <v>n/a</v>
      </c>
      <c r="AF496" s="1" t="str">
        <f>'Long-form'!BZ449</f>
        <v>n/a</v>
      </c>
    </row>
    <row r="497" spans="1:32">
      <c r="A497" s="1" t="str">
        <f>'Long-form'!A450</f>
        <v>SLCC496</v>
      </c>
      <c r="B497" s="1" t="str">
        <f>'Long-form'!B450</f>
        <v>Bird et al. 2007</v>
      </c>
      <c r="C497" s="1">
        <f>'Long-form'!C450</f>
        <v>8</v>
      </c>
      <c r="D497" s="1" t="str">
        <f>'Long-form'!D450</f>
        <v>Southeast (SMU/ SMU-BBP)</v>
      </c>
      <c r="E497" s="10">
        <f>'Long-form'!E450</f>
        <v>1.2952999999999999</v>
      </c>
      <c r="F497" s="10">
        <f>'Long-form'!F450</f>
        <v>103.85041</v>
      </c>
      <c r="G497" s="1">
        <f>'Long-form'!G450</f>
        <v>1</v>
      </c>
      <c r="H497" s="11">
        <f>'Long-form'!H450</f>
        <v>7590</v>
      </c>
      <c r="I497" s="11">
        <f>'Long-form'!I450</f>
        <v>55</v>
      </c>
      <c r="J497" s="11">
        <f>'Long-form'!J450</f>
        <v>8445.5</v>
      </c>
      <c r="K497" s="11">
        <f>'Long-form'!K450</f>
        <v>8603</v>
      </c>
      <c r="L497" s="11">
        <f>'Long-form'!L450</f>
        <v>8288</v>
      </c>
      <c r="M497" s="10" t="str">
        <f>'Long-form'!Q450</f>
        <v>n/a</v>
      </c>
      <c r="N497" s="10" t="str">
        <f>'Long-form'!R450</f>
        <v>n/a</v>
      </c>
      <c r="O497" s="10">
        <f>'Long-form'!AL450</f>
        <v>-5.5</v>
      </c>
      <c r="P497" s="10">
        <f>'Long-form'!AN450</f>
        <v>0.7159608927867499</v>
      </c>
      <c r="Q497" s="10">
        <f>'Long-form'!AO450</f>
        <v>0.7159608927867499</v>
      </c>
      <c r="R497" s="1">
        <f>'Long-form'!BA450</f>
        <v>0</v>
      </c>
      <c r="S497" s="1">
        <f>'Long-form'!BB450</f>
        <v>5</v>
      </c>
      <c r="T497" s="1" t="str">
        <f>'Long-form'!BC450</f>
        <v>Intertidal mudflat</v>
      </c>
      <c r="U497" s="1" t="str">
        <f>'Long-form'!BD450</f>
        <v>shell originally interpreted as MSL but conservatively we interpreted it as HAT to LAT</v>
      </c>
      <c r="V497" s="1" t="str">
        <f>'Long-form'!BE450</f>
        <v>HAT to LAT</v>
      </c>
      <c r="W497" s="10">
        <f>'Long-form'!BQ450</f>
        <v>-5.3069783260849999</v>
      </c>
      <c r="X497" s="10">
        <f>'Long-form'!BR450</f>
        <v>1.16908786169106</v>
      </c>
      <c r="Y497" s="10">
        <f>'Long-form'!BS450</f>
        <v>1.16908786169106</v>
      </c>
      <c r="Z497" s="10" t="str">
        <f>'Long-form'!BT450</f>
        <v>n/a</v>
      </c>
      <c r="AA497" s="10" t="str">
        <f>'Long-form'!BU450</f>
        <v>n/a</v>
      </c>
      <c r="AB497" s="10" t="str">
        <f>'Long-form'!BV450</f>
        <v>n/a</v>
      </c>
      <c r="AC497" s="1" t="str">
        <f>'Long-form'!BW450</f>
        <v>n/a</v>
      </c>
      <c r="AD497" s="1">
        <f>'Long-form'!BX450</f>
        <v>0</v>
      </c>
      <c r="AE497" s="1" t="str">
        <f>'Long-form'!BY450</f>
        <v>n/a</v>
      </c>
      <c r="AF497" s="1" t="str">
        <f>'Long-form'!BZ450</f>
        <v>n/a</v>
      </c>
    </row>
    <row r="498" spans="1:32">
      <c r="A498" s="1" t="str">
        <f>'Long-form'!A451</f>
        <v>SLCC497</v>
      </c>
      <c r="B498" s="1" t="str">
        <f>'Long-form'!B451</f>
        <v>Bird et al. 2007</v>
      </c>
      <c r="C498" s="1">
        <f>'Long-form'!C451</f>
        <v>8</v>
      </c>
      <c r="D498" s="1" t="str">
        <f>'Long-form'!D451</f>
        <v>Southeast (SMU/ SMU-BBP)</v>
      </c>
      <c r="E498" s="10">
        <f>'Long-form'!E451</f>
        <v>1.2952999999999999</v>
      </c>
      <c r="F498" s="10">
        <f>'Long-form'!F451</f>
        <v>103.85041</v>
      </c>
      <c r="G498" s="1">
        <f>'Long-form'!G451</f>
        <v>1</v>
      </c>
      <c r="H498" s="11">
        <f>'Long-form'!H451</f>
        <v>7640</v>
      </c>
      <c r="I498" s="11">
        <f>'Long-form'!I451</f>
        <v>190</v>
      </c>
      <c r="J498" s="11">
        <f>'Long-form'!J451</f>
        <v>8566</v>
      </c>
      <c r="K498" s="11">
        <f>'Long-form'!K451</f>
        <v>8981</v>
      </c>
      <c r="L498" s="11">
        <f>'Long-form'!L451</f>
        <v>8151</v>
      </c>
      <c r="M498" s="10" t="str">
        <f>'Long-form'!Q451</f>
        <v>n/a</v>
      </c>
      <c r="N498" s="10" t="str">
        <f>'Long-form'!R451</f>
        <v>n/a</v>
      </c>
      <c r="O498" s="10">
        <f>'Long-form'!AL451</f>
        <v>-5.5</v>
      </c>
      <c r="P498" s="10">
        <f>'Long-form'!AN451</f>
        <v>0.7159608927867499</v>
      </c>
      <c r="Q498" s="10">
        <f>'Long-form'!AO451</f>
        <v>0.7159608927867499</v>
      </c>
      <c r="R498" s="1">
        <f>'Long-form'!BA451</f>
        <v>0</v>
      </c>
      <c r="S498" s="1">
        <f>'Long-form'!BB451</f>
        <v>5</v>
      </c>
      <c r="T498" s="1" t="str">
        <f>'Long-form'!BC451</f>
        <v>Intertidal mudflat</v>
      </c>
      <c r="U498" s="1" t="str">
        <f>'Long-form'!BD451</f>
        <v>wood originally interpreted as MSL but conservatively we interpreted it as HAT to LAT</v>
      </c>
      <c r="V498" s="1" t="str">
        <f>'Long-form'!BE451</f>
        <v>HAT to LAT</v>
      </c>
      <c r="W498" s="10">
        <f>'Long-form'!BQ451</f>
        <v>-5.3069783260849999</v>
      </c>
      <c r="X498" s="10">
        <f>'Long-form'!BR451</f>
        <v>1.16908786169106</v>
      </c>
      <c r="Y498" s="10">
        <f>'Long-form'!BS451</f>
        <v>1.16908786169106</v>
      </c>
      <c r="Z498" s="10" t="str">
        <f>'Long-form'!BT451</f>
        <v>n/a</v>
      </c>
      <c r="AA498" s="10" t="str">
        <f>'Long-form'!BU451</f>
        <v>n/a</v>
      </c>
      <c r="AB498" s="10" t="str">
        <f>'Long-form'!BV451</f>
        <v>n/a</v>
      </c>
      <c r="AC498" s="1" t="str">
        <f>'Long-form'!BW451</f>
        <v>n/a</v>
      </c>
      <c r="AD498" s="1">
        <f>'Long-form'!BX451</f>
        <v>0</v>
      </c>
      <c r="AE498" s="1" t="str">
        <f>'Long-form'!BY451</f>
        <v>n/a</v>
      </c>
      <c r="AF498" s="1" t="str">
        <f>'Long-form'!BZ451</f>
        <v>n/a</v>
      </c>
    </row>
    <row r="499" spans="1:32">
      <c r="A499" s="1" t="str">
        <f>'Long-form'!A452</f>
        <v>SLCC498</v>
      </c>
      <c r="B499" s="1" t="str">
        <f>'Long-form'!B452</f>
        <v>Bird et al. 2007</v>
      </c>
      <c r="C499" s="1">
        <f>'Long-form'!C452</f>
        <v>8</v>
      </c>
      <c r="D499" s="1" t="str">
        <f>'Long-form'!D452</f>
        <v>Southeast (SMU/ SMU-BBP)</v>
      </c>
      <c r="E499" s="10">
        <f>'Long-form'!E452</f>
        <v>1.2952999999999999</v>
      </c>
      <c r="F499" s="10">
        <f>'Long-form'!F452</f>
        <v>103.85041</v>
      </c>
      <c r="G499" s="1">
        <f>'Long-form'!G452</f>
        <v>1</v>
      </c>
      <c r="H499" s="11">
        <f>'Long-form'!H452</f>
        <v>7640</v>
      </c>
      <c r="I499" s="11">
        <f>'Long-form'!I452</f>
        <v>80</v>
      </c>
      <c r="J499" s="11">
        <f>'Long-form'!J452</f>
        <v>8457</v>
      </c>
      <c r="K499" s="11">
        <f>'Long-form'!K452</f>
        <v>8596</v>
      </c>
      <c r="L499" s="11">
        <f>'Long-form'!L452</f>
        <v>8318</v>
      </c>
      <c r="M499" s="10" t="str">
        <f>'Long-form'!Q452</f>
        <v>n/a</v>
      </c>
      <c r="N499" s="10" t="str">
        <f>'Long-form'!R452</f>
        <v>n/a</v>
      </c>
      <c r="O499" s="10">
        <f>'Long-form'!AL452</f>
        <v>-5.65</v>
      </c>
      <c r="P499" s="10">
        <f>'Long-form'!AN452</f>
        <v>0.7159608927867499</v>
      </c>
      <c r="Q499" s="10">
        <f>'Long-form'!AO452</f>
        <v>0.7159608927867499</v>
      </c>
      <c r="R499" s="1">
        <f>'Long-form'!BA452</f>
        <v>1</v>
      </c>
      <c r="S499" s="1">
        <f>'Long-form'!BB452</f>
        <v>5</v>
      </c>
      <c r="T499" s="1" t="str">
        <f>'Long-form'!BC452</f>
        <v>terrestrial limiting</v>
      </c>
      <c r="U499" s="1" t="str">
        <f>'Long-form'!BD452</f>
        <v>wood originally interpreted to HAT to MHWS but conservatively we interpreted it as terrestrial limiting</v>
      </c>
      <c r="V499" s="1" t="str">
        <f>'Long-form'!BE452</f>
        <v>above MTL</v>
      </c>
      <c r="W499" s="10" t="str">
        <f>'Long-form'!BQ452</f>
        <v>n/a</v>
      </c>
      <c r="X499" s="10">
        <f>'Long-form'!BR452</f>
        <v>0.71944422994419788</v>
      </c>
      <c r="Y499" s="10">
        <f>'Long-form'!BS452</f>
        <v>0.71944422994419788</v>
      </c>
      <c r="Z499" s="10" t="str">
        <f>'Long-form'!BT452</f>
        <v>n/a</v>
      </c>
      <c r="AA499" s="10" t="str">
        <f>'Long-form'!BU452</f>
        <v>n/a</v>
      </c>
      <c r="AB499" s="10" t="str">
        <f>'Long-form'!BV452</f>
        <v>n/a</v>
      </c>
      <c r="AC499" s="1" t="str">
        <f>'Long-form'!BW452</f>
        <v>n/a</v>
      </c>
      <c r="AD499" s="1">
        <f>'Long-form'!BX452</f>
        <v>0</v>
      </c>
      <c r="AE499" s="1" t="str">
        <f>'Long-form'!BY452</f>
        <v>n/a</v>
      </c>
      <c r="AF499" s="1" t="str">
        <f>'Long-form'!BZ452</f>
        <v>n/a</v>
      </c>
    </row>
    <row r="500" spans="1:32">
      <c r="A500" s="1" t="str">
        <f>'Long-form'!A453</f>
        <v>SLCC499</v>
      </c>
      <c r="B500" s="1" t="str">
        <f>'Long-form'!B453</f>
        <v>Bird et al. 2007</v>
      </c>
      <c r="C500" s="1">
        <f>'Long-form'!C453</f>
        <v>8</v>
      </c>
      <c r="D500" s="1" t="str">
        <f>'Long-form'!D453</f>
        <v>Southeast (SMU/ SMU-BBP)</v>
      </c>
      <c r="E500" s="10">
        <f>'Long-form'!E453</f>
        <v>1.2952999999999999</v>
      </c>
      <c r="F500" s="10">
        <f>'Long-form'!F453</f>
        <v>103.85041</v>
      </c>
      <c r="G500" s="1">
        <f>'Long-form'!G453</f>
        <v>1</v>
      </c>
      <c r="H500" s="11">
        <f>'Long-form'!H453</f>
        <v>7350</v>
      </c>
      <c r="I500" s="11">
        <f>'Long-form'!I453</f>
        <v>100</v>
      </c>
      <c r="J500" s="11">
        <f>'Long-form'!J453</f>
        <v>8178</v>
      </c>
      <c r="K500" s="11">
        <f>'Long-form'!K453</f>
        <v>8364</v>
      </c>
      <c r="L500" s="11">
        <f>'Long-form'!L453</f>
        <v>7992</v>
      </c>
      <c r="M500" s="10" t="str">
        <f>'Long-form'!Q453</f>
        <v>n/a</v>
      </c>
      <c r="N500" s="10" t="str">
        <f>'Long-form'!R453</f>
        <v>n/a</v>
      </c>
      <c r="O500" s="10">
        <f>'Long-form'!AL453</f>
        <v>-5.75</v>
      </c>
      <c r="P500" s="10">
        <f>'Long-form'!AN453</f>
        <v>0.7159608927867499</v>
      </c>
      <c r="Q500" s="10">
        <f>'Long-form'!AO453</f>
        <v>0.7159608927867499</v>
      </c>
      <c r="R500" s="1">
        <f>'Long-form'!BA453</f>
        <v>1</v>
      </c>
      <c r="S500" s="1">
        <f>'Long-form'!BB453</f>
        <v>5</v>
      </c>
      <c r="T500" s="1" t="str">
        <f>'Long-form'!BC453</f>
        <v>terrestrial limiting</v>
      </c>
      <c r="U500" s="1" t="str">
        <f>'Long-form'!BD453</f>
        <v>wood originally interpreted to HAT to MHWS but conservatively we interpreted it as terrestrial limiting</v>
      </c>
      <c r="V500" s="1" t="str">
        <f>'Long-form'!BE453</f>
        <v>above MTL</v>
      </c>
      <c r="W500" s="10" t="str">
        <f>'Long-form'!BQ453</f>
        <v>n/a</v>
      </c>
      <c r="X500" s="10">
        <f>'Long-form'!BR453</f>
        <v>0.71944422994419788</v>
      </c>
      <c r="Y500" s="10">
        <f>'Long-form'!BS453</f>
        <v>0.71944422994419788</v>
      </c>
      <c r="Z500" s="10" t="str">
        <f>'Long-form'!BT453</f>
        <v>n/a</v>
      </c>
      <c r="AA500" s="10" t="str">
        <f>'Long-form'!BU453</f>
        <v>n/a</v>
      </c>
      <c r="AB500" s="10" t="str">
        <f>'Long-form'!BV453</f>
        <v>n/a</v>
      </c>
      <c r="AC500" s="1" t="str">
        <f>'Long-form'!BW453</f>
        <v>n/a</v>
      </c>
      <c r="AD500" s="1">
        <f>'Long-form'!BX453</f>
        <v>0</v>
      </c>
      <c r="AE500" s="1" t="str">
        <f>'Long-form'!BY453</f>
        <v>n/a</v>
      </c>
      <c r="AF500" s="1" t="str">
        <f>'Long-form'!BZ453</f>
        <v>n/a</v>
      </c>
    </row>
    <row r="501" spans="1:32">
      <c r="A501" s="1" t="str">
        <f>'Long-form'!A454</f>
        <v>SLCC500</v>
      </c>
      <c r="B501" s="1" t="str">
        <f>'Long-form'!B454</f>
        <v>Bird et al. 2007</v>
      </c>
      <c r="C501" s="1">
        <f>'Long-form'!C454</f>
        <v>8</v>
      </c>
      <c r="D501" s="1" t="str">
        <f>'Long-form'!D454</f>
        <v>Southeast (SMU/ SMU-BBP)</v>
      </c>
      <c r="E501" s="10">
        <f>'Long-form'!E454</f>
        <v>1.2952999999999999</v>
      </c>
      <c r="F501" s="10">
        <f>'Long-form'!F454</f>
        <v>103.85041</v>
      </c>
      <c r="G501" s="1">
        <f>'Long-form'!G454</f>
        <v>1</v>
      </c>
      <c r="H501" s="11">
        <f>'Long-form'!H454</f>
        <v>7660</v>
      </c>
      <c r="I501" s="11">
        <f>'Long-form'!I454</f>
        <v>130</v>
      </c>
      <c r="J501" s="11">
        <f>'Long-form'!J454</f>
        <v>8477.5</v>
      </c>
      <c r="K501" s="11">
        <f>'Long-form'!K454</f>
        <v>8777</v>
      </c>
      <c r="L501" s="11">
        <f>'Long-form'!L454</f>
        <v>8178</v>
      </c>
      <c r="M501" s="10" t="str">
        <f>'Long-form'!Q454</f>
        <v>n/a</v>
      </c>
      <c r="N501" s="10" t="str">
        <f>'Long-form'!R454</f>
        <v>n/a</v>
      </c>
      <c r="O501" s="10">
        <f>'Long-form'!AL454</f>
        <v>-6.4</v>
      </c>
      <c r="P501" s="10">
        <f>'Long-form'!AN454</f>
        <v>0.7159608927867499</v>
      </c>
      <c r="Q501" s="10">
        <f>'Long-form'!AO454</f>
        <v>0.7159608927867499</v>
      </c>
      <c r="R501" s="1">
        <f>'Long-form'!BA454</f>
        <v>1</v>
      </c>
      <c r="S501" s="1">
        <f>'Long-form'!BB454</f>
        <v>5</v>
      </c>
      <c r="T501" s="1" t="str">
        <f>'Long-form'!BC454</f>
        <v>terrestrial limiting</v>
      </c>
      <c r="U501" s="1" t="str">
        <f>'Long-form'!BD454</f>
        <v>wood originally interpreted to HAT to MHWS but conservatively we interpreted it as terrestrial limiting</v>
      </c>
      <c r="V501" s="1" t="str">
        <f>'Long-form'!BE454</f>
        <v>above MTL</v>
      </c>
      <c r="W501" s="10" t="str">
        <f>'Long-form'!BQ454</f>
        <v>n/a</v>
      </c>
      <c r="X501" s="10">
        <f>'Long-form'!BR454</f>
        <v>0.71944422994419788</v>
      </c>
      <c r="Y501" s="10">
        <f>'Long-form'!BS454</f>
        <v>0.71944422994419788</v>
      </c>
      <c r="Z501" s="10" t="str">
        <f>'Long-form'!BT454</f>
        <v>n/a</v>
      </c>
      <c r="AA501" s="10" t="str">
        <f>'Long-form'!BU454</f>
        <v>n/a</v>
      </c>
      <c r="AB501" s="10" t="str">
        <f>'Long-form'!BV454</f>
        <v>n/a</v>
      </c>
      <c r="AC501" s="1" t="str">
        <f>'Long-form'!BW454</f>
        <v>n/a</v>
      </c>
      <c r="AD501" s="1">
        <f>'Long-form'!BX454</f>
        <v>0</v>
      </c>
      <c r="AE501" s="1" t="str">
        <f>'Long-form'!BY454</f>
        <v>n/a</v>
      </c>
      <c r="AF501" s="1" t="str">
        <f>'Long-form'!BZ454</f>
        <v>n/a</v>
      </c>
    </row>
    <row r="502" spans="1:32">
      <c r="A502" s="1" t="str">
        <f>'Long-form'!A455</f>
        <v>SLCC501</v>
      </c>
      <c r="B502" s="1" t="str">
        <f>'Long-form'!B455</f>
        <v>Bird et al. 2007</v>
      </c>
      <c r="C502" s="1">
        <f>'Long-form'!C455</f>
        <v>8</v>
      </c>
      <c r="D502" s="1" t="str">
        <f>'Long-form'!D455</f>
        <v>Southeast (SMU/ SMU-BBP)</v>
      </c>
      <c r="E502" s="10">
        <f>'Long-form'!E455</f>
        <v>1.2952999999999999</v>
      </c>
      <c r="F502" s="10">
        <f>'Long-form'!F455</f>
        <v>103.85041</v>
      </c>
      <c r="G502" s="1">
        <f>'Long-form'!G455</f>
        <v>1</v>
      </c>
      <c r="H502" s="11">
        <f>'Long-form'!H455</f>
        <v>7820</v>
      </c>
      <c r="I502" s="11">
        <f>'Long-form'!I455</f>
        <v>90</v>
      </c>
      <c r="J502" s="11">
        <f>'Long-form'!J455</f>
        <v>8610.5</v>
      </c>
      <c r="K502" s="11">
        <f>'Long-form'!K455</f>
        <v>8799</v>
      </c>
      <c r="L502" s="11">
        <f>'Long-form'!L455</f>
        <v>8422</v>
      </c>
      <c r="M502" s="10" t="str">
        <f>'Long-form'!Q455</f>
        <v>n/a</v>
      </c>
      <c r="N502" s="10" t="str">
        <f>'Long-form'!R455</f>
        <v>n/a</v>
      </c>
      <c r="O502" s="10">
        <f>'Long-form'!AL455</f>
        <v>-6.4</v>
      </c>
      <c r="P502" s="10">
        <f>'Long-form'!AN455</f>
        <v>0.7159608927867499</v>
      </c>
      <c r="Q502" s="10">
        <f>'Long-form'!AO455</f>
        <v>0.7159608927867499</v>
      </c>
      <c r="R502" s="1">
        <f>'Long-form'!BA455</f>
        <v>1</v>
      </c>
      <c r="S502" s="1">
        <f>'Long-form'!BB455</f>
        <v>5</v>
      </c>
      <c r="T502" s="1" t="str">
        <f>'Long-form'!BC455</f>
        <v>terrestrial limiting</v>
      </c>
      <c r="U502" s="1" t="str">
        <f>'Long-form'!BD455</f>
        <v>wood originally interpreted to HAT to MHWS but conservatively we interpreted it as terrestrial limiting</v>
      </c>
      <c r="V502" s="1" t="str">
        <f>'Long-form'!BE455</f>
        <v>above MTL</v>
      </c>
      <c r="W502" s="10" t="str">
        <f>'Long-form'!BQ455</f>
        <v>n/a</v>
      </c>
      <c r="X502" s="10">
        <f>'Long-form'!BR455</f>
        <v>0.71944422994419788</v>
      </c>
      <c r="Y502" s="10">
        <f>'Long-form'!BS455</f>
        <v>0.71944422994419788</v>
      </c>
      <c r="Z502" s="10" t="str">
        <f>'Long-form'!BT455</f>
        <v>n/a</v>
      </c>
      <c r="AA502" s="10" t="str">
        <f>'Long-form'!BU455</f>
        <v>n/a</v>
      </c>
      <c r="AB502" s="10" t="str">
        <f>'Long-form'!BV455</f>
        <v>n/a</v>
      </c>
      <c r="AC502" s="1" t="str">
        <f>'Long-form'!BW455</f>
        <v>n/a</v>
      </c>
      <c r="AD502" s="1">
        <f>'Long-form'!BX455</f>
        <v>0</v>
      </c>
      <c r="AE502" s="1" t="str">
        <f>'Long-form'!BY455</f>
        <v>n/a</v>
      </c>
      <c r="AF502" s="1" t="str">
        <f>'Long-form'!BZ455</f>
        <v>n/a</v>
      </c>
    </row>
    <row r="503" spans="1:32">
      <c r="A503" s="1" t="str">
        <f>'Long-form'!A456</f>
        <v>SLCC502</v>
      </c>
      <c r="B503" s="1" t="str">
        <f>'Long-form'!B456</f>
        <v>Bird et al. 2007</v>
      </c>
      <c r="C503" s="1">
        <f>'Long-form'!C456</f>
        <v>8</v>
      </c>
      <c r="D503" s="1" t="str">
        <f>'Long-form'!D456</f>
        <v>Southeast (MAR)</v>
      </c>
      <c r="E503" s="10">
        <f>'Long-form'!E456</f>
        <v>1.2908999999999999</v>
      </c>
      <c r="F503" s="10">
        <f>'Long-form'!F456</f>
        <v>103.86109</v>
      </c>
      <c r="G503" s="1">
        <f>'Long-form'!G456</f>
        <v>1</v>
      </c>
      <c r="H503" s="11">
        <f>'Long-form'!H456</f>
        <v>7530</v>
      </c>
      <c r="I503" s="11">
        <f>'Long-form'!I456</f>
        <v>80</v>
      </c>
      <c r="J503" s="11">
        <f>'Long-form'!J456</f>
        <v>8317.5</v>
      </c>
      <c r="K503" s="11">
        <f>'Long-form'!K456</f>
        <v>8459</v>
      </c>
      <c r="L503" s="11">
        <f>'Long-form'!L456</f>
        <v>8176</v>
      </c>
      <c r="M503" s="10" t="str">
        <f>'Long-form'!Q456</f>
        <v>n/a</v>
      </c>
      <c r="N503" s="10" t="str">
        <f>'Long-form'!R456</f>
        <v>n/a</v>
      </c>
      <c r="O503" s="10">
        <f>'Long-form'!AL456</f>
        <v>-6.97</v>
      </c>
      <c r="P503" s="10">
        <f>'Long-form'!AN456</f>
        <v>0.7159608927867499</v>
      </c>
      <c r="Q503" s="10">
        <f>'Long-form'!AO456</f>
        <v>0.7159608927867499</v>
      </c>
      <c r="R503" s="1">
        <f>'Long-form'!BA456</f>
        <v>0</v>
      </c>
      <c r="S503" s="1">
        <f>'Long-form'!BB456</f>
        <v>5</v>
      </c>
      <c r="T503" s="1" t="str">
        <f>'Long-form'!BC456</f>
        <v>Intertidal mudflat</v>
      </c>
      <c r="U503" s="1" t="str">
        <f>'Long-form'!BD456</f>
        <v>wood originally interpreted as MSL but conservatively we interpreted it as HAT to LAT</v>
      </c>
      <c r="V503" s="1" t="str">
        <f>'Long-form'!BE456</f>
        <v>HAT to LAT</v>
      </c>
      <c r="W503" s="10">
        <f>'Long-form'!BQ456</f>
        <v>-6.7757660922864993</v>
      </c>
      <c r="X503" s="10">
        <f>'Long-form'!BR456</f>
        <v>1.169824922738089</v>
      </c>
      <c r="Y503" s="10">
        <f>'Long-form'!BS456</f>
        <v>1.169824922738089</v>
      </c>
      <c r="Z503" s="10" t="str">
        <f>'Long-form'!BT456</f>
        <v>n/a</v>
      </c>
      <c r="AA503" s="10" t="str">
        <f>'Long-form'!BU456</f>
        <v>n/a</v>
      </c>
      <c r="AB503" s="10" t="str">
        <f>'Long-form'!BV456</f>
        <v>n/a</v>
      </c>
      <c r="AC503" s="1" t="str">
        <f>'Long-form'!BW456</f>
        <v>n/a</v>
      </c>
      <c r="AD503" s="1">
        <f>'Long-form'!BX456</f>
        <v>0</v>
      </c>
      <c r="AE503" s="1" t="str">
        <f>'Long-form'!BY456</f>
        <v>n/a</v>
      </c>
      <c r="AF503" s="1" t="str">
        <f>'Long-form'!BZ456</f>
        <v>n/a</v>
      </c>
    </row>
    <row r="504" spans="1:32">
      <c r="A504" s="1" t="str">
        <f>'Long-form'!A457</f>
        <v>SLCC503</v>
      </c>
      <c r="B504" s="1" t="str">
        <f>'Long-form'!B457</f>
        <v>Bird et al. 2007</v>
      </c>
      <c r="C504" s="1">
        <f>'Long-form'!C457</f>
        <v>8</v>
      </c>
      <c r="D504" s="1" t="str">
        <f>'Long-form'!D457</f>
        <v>Southeast (MAR)</v>
      </c>
      <c r="E504" s="10">
        <f>'Long-form'!E457</f>
        <v>1.2908999999999999</v>
      </c>
      <c r="F504" s="10">
        <f>'Long-form'!F457</f>
        <v>103.86109</v>
      </c>
      <c r="G504" s="1">
        <f>'Long-form'!G457</f>
        <v>1</v>
      </c>
      <c r="H504" s="11">
        <f>'Long-form'!H457</f>
        <v>7740</v>
      </c>
      <c r="I504" s="11">
        <f>'Long-form'!I457</f>
        <v>100</v>
      </c>
      <c r="J504" s="11">
        <f>'Long-form'!J457</f>
        <v>8568</v>
      </c>
      <c r="K504" s="11">
        <f>'Long-form'!K457</f>
        <v>8782</v>
      </c>
      <c r="L504" s="11">
        <f>'Long-form'!L457</f>
        <v>8354</v>
      </c>
      <c r="M504" s="10" t="str">
        <f>'Long-form'!Q457</f>
        <v>n/a</v>
      </c>
      <c r="N504" s="10" t="str">
        <f>'Long-form'!R457</f>
        <v>n/a</v>
      </c>
      <c r="O504" s="10">
        <f>'Long-form'!AL457</f>
        <v>-6.98</v>
      </c>
      <c r="P504" s="10">
        <f>'Long-form'!AN457</f>
        <v>0.7159608927867499</v>
      </c>
      <c r="Q504" s="10">
        <f>'Long-form'!AO457</f>
        <v>0.7159608927867499</v>
      </c>
      <c r="R504" s="1">
        <f>'Long-form'!BA457</f>
        <v>0</v>
      </c>
      <c r="S504" s="1">
        <f>'Long-form'!BB457</f>
        <v>5</v>
      </c>
      <c r="T504" s="1" t="str">
        <f>'Long-form'!BC457</f>
        <v>Intertidal mudflat</v>
      </c>
      <c r="U504" s="1" t="str">
        <f>'Long-form'!BD457</f>
        <v>wood originally interpreted as MSL but conservatively we interpreted it as HAT to LAT</v>
      </c>
      <c r="V504" s="1" t="str">
        <f>'Long-form'!BE457</f>
        <v>HAT to LAT</v>
      </c>
      <c r="W504" s="10">
        <f>'Long-form'!BQ457</f>
        <v>-6.7857660922865009</v>
      </c>
      <c r="X504" s="10">
        <f>'Long-form'!BR457</f>
        <v>1.169824922738089</v>
      </c>
      <c r="Y504" s="10">
        <f>'Long-form'!BS457</f>
        <v>1.169824922738089</v>
      </c>
      <c r="Z504" s="10" t="str">
        <f>'Long-form'!BT457</f>
        <v>n/a</v>
      </c>
      <c r="AA504" s="10" t="str">
        <f>'Long-form'!BU457</f>
        <v>n/a</v>
      </c>
      <c r="AB504" s="10" t="str">
        <f>'Long-form'!BV457</f>
        <v>n/a</v>
      </c>
      <c r="AC504" s="1" t="str">
        <f>'Long-form'!BW457</f>
        <v>n/a</v>
      </c>
      <c r="AD504" s="1">
        <f>'Long-form'!BX457</f>
        <v>0</v>
      </c>
      <c r="AE504" s="1" t="str">
        <f>'Long-form'!BY457</f>
        <v>n/a</v>
      </c>
      <c r="AF504" s="1" t="str">
        <f>'Long-form'!BZ457</f>
        <v>n/a</v>
      </c>
    </row>
    <row r="505" spans="1:32">
      <c r="A505" s="1" t="str">
        <f>'Long-form'!A458</f>
        <v>SLCC504</v>
      </c>
      <c r="B505" s="1" t="str">
        <f>'Long-form'!B458</f>
        <v>Bird et al. 2007</v>
      </c>
      <c r="C505" s="1">
        <f>'Long-form'!C458</f>
        <v>8</v>
      </c>
      <c r="D505" s="1" t="str">
        <f>'Long-form'!D458</f>
        <v>Southeast (MAR)</v>
      </c>
      <c r="E505" s="10">
        <f>'Long-form'!E458</f>
        <v>1.2908999999999999</v>
      </c>
      <c r="F505" s="10">
        <f>'Long-form'!F458</f>
        <v>103.86109</v>
      </c>
      <c r="G505" s="1">
        <f>'Long-form'!G458</f>
        <v>1</v>
      </c>
      <c r="H505" s="11">
        <f>'Long-form'!H458</f>
        <v>7340</v>
      </c>
      <c r="I505" s="11">
        <f>'Long-form'!I458</f>
        <v>110</v>
      </c>
      <c r="J505" s="11">
        <f>'Long-form'!J458</f>
        <v>8167.5</v>
      </c>
      <c r="K505" s="11">
        <f>'Long-form'!K458</f>
        <v>8367</v>
      </c>
      <c r="L505" s="11">
        <f>'Long-form'!L458</f>
        <v>7968</v>
      </c>
      <c r="M505" s="10" t="str">
        <f>'Long-form'!Q458</f>
        <v>n/a</v>
      </c>
      <c r="N505" s="10" t="str">
        <f>'Long-form'!R458</f>
        <v>n/a</v>
      </c>
      <c r="O505" s="10">
        <f>'Long-form'!AL458</f>
        <v>-7.05</v>
      </c>
      <c r="P505" s="10">
        <f>'Long-form'!AN458</f>
        <v>0.7159608927867499</v>
      </c>
      <c r="Q505" s="10">
        <f>'Long-form'!AO458</f>
        <v>0.7159608927867499</v>
      </c>
      <c r="R505" s="1">
        <f>'Long-form'!BA458</f>
        <v>0</v>
      </c>
      <c r="S505" s="1">
        <f>'Long-form'!BB458</f>
        <v>5</v>
      </c>
      <c r="T505" s="1" t="str">
        <f>'Long-form'!BC458</f>
        <v>Intertidal mudflat</v>
      </c>
      <c r="U505" s="1" t="str">
        <f>'Long-form'!BD458</f>
        <v>wood originally interpreted as MSL but conservatively we interpreted it as HAT to LAT</v>
      </c>
      <c r="V505" s="1" t="str">
        <f>'Long-form'!BE458</f>
        <v>HAT to LAT</v>
      </c>
      <c r="W505" s="10">
        <f>'Long-form'!BQ458</f>
        <v>-6.8557660922864994</v>
      </c>
      <c r="X505" s="10">
        <f>'Long-form'!BR458</f>
        <v>1.169824922738089</v>
      </c>
      <c r="Y505" s="10">
        <f>'Long-form'!BS458</f>
        <v>1.169824922738089</v>
      </c>
      <c r="Z505" s="10" t="str">
        <f>'Long-form'!BT458</f>
        <v>n/a</v>
      </c>
      <c r="AA505" s="10" t="str">
        <f>'Long-form'!BU458</f>
        <v>n/a</v>
      </c>
      <c r="AB505" s="10" t="str">
        <f>'Long-form'!BV458</f>
        <v>n/a</v>
      </c>
      <c r="AC505" s="1" t="str">
        <f>'Long-form'!BW458</f>
        <v>n/a</v>
      </c>
      <c r="AD505" s="1">
        <f>'Long-form'!BX458</f>
        <v>0</v>
      </c>
      <c r="AE505" s="1" t="str">
        <f>'Long-form'!BY458</f>
        <v>n/a</v>
      </c>
      <c r="AF505" s="1" t="str">
        <f>'Long-form'!BZ458</f>
        <v>n/a</v>
      </c>
    </row>
    <row r="506" spans="1:32">
      <c r="A506" s="1" t="str">
        <f>'Long-form'!A459</f>
        <v>SLCC505</v>
      </c>
      <c r="B506" s="1" t="str">
        <f>'Long-form'!B459</f>
        <v>Bird et al. 2007</v>
      </c>
      <c r="C506" s="1">
        <f>'Long-form'!C459</f>
        <v>8</v>
      </c>
      <c r="D506" s="1" t="str">
        <f>'Long-form'!D459</f>
        <v>Southeast (MAR)</v>
      </c>
      <c r="E506" s="10">
        <f>'Long-form'!E459</f>
        <v>1.2908999999999999</v>
      </c>
      <c r="F506" s="10">
        <f>'Long-form'!F459</f>
        <v>103.86109</v>
      </c>
      <c r="G506" s="1">
        <f>'Long-form'!G459</f>
        <v>1</v>
      </c>
      <c r="H506" s="11">
        <f>'Long-form'!H459</f>
        <v>7650</v>
      </c>
      <c r="I506" s="11">
        <f>'Long-form'!I459</f>
        <v>100</v>
      </c>
      <c r="J506" s="11">
        <f>'Long-form'!J459</f>
        <v>8463</v>
      </c>
      <c r="K506" s="11">
        <f>'Long-form'!K459</f>
        <v>8635</v>
      </c>
      <c r="L506" s="11">
        <f>'Long-form'!L459</f>
        <v>8291</v>
      </c>
      <c r="M506" s="10" t="str">
        <f>'Long-form'!Q459</f>
        <v>n/a</v>
      </c>
      <c r="N506" s="10" t="str">
        <f>'Long-form'!R459</f>
        <v>n/a</v>
      </c>
      <c r="O506" s="10">
        <f>'Long-form'!AL459</f>
        <v>-7.42</v>
      </c>
      <c r="P506" s="10">
        <f>'Long-form'!AN459</f>
        <v>0.7159608927867499</v>
      </c>
      <c r="Q506" s="10">
        <f>'Long-form'!AO459</f>
        <v>0.7159608927867499</v>
      </c>
      <c r="R506" s="1">
        <f>'Long-form'!BA459</f>
        <v>1</v>
      </c>
      <c r="S506" s="1">
        <f>'Long-form'!BB459</f>
        <v>5</v>
      </c>
      <c r="T506" s="1" t="str">
        <f>'Long-form'!BC459</f>
        <v>terrestrial limiting</v>
      </c>
      <c r="U506" s="1" t="str">
        <f>'Long-form'!BD459</f>
        <v>wood originally interpreted to MHWS but conservatively we interpreted it as terrestrial limiting</v>
      </c>
      <c r="V506" s="1" t="str">
        <f>'Long-form'!BE459</f>
        <v>above MTL</v>
      </c>
      <c r="W506" s="10" t="str">
        <f>'Long-form'!BQ459</f>
        <v>n/a</v>
      </c>
      <c r="X506" s="10">
        <f>'Long-form'!BR459</f>
        <v>0.71944422994419788</v>
      </c>
      <c r="Y506" s="10">
        <f>'Long-form'!BS459</f>
        <v>0.71944422994419788</v>
      </c>
      <c r="Z506" s="10" t="str">
        <f>'Long-form'!BT459</f>
        <v>n/a</v>
      </c>
      <c r="AA506" s="10" t="str">
        <f>'Long-form'!BU459</f>
        <v>n/a</v>
      </c>
      <c r="AB506" s="10" t="str">
        <f>'Long-form'!BV459</f>
        <v>n/a</v>
      </c>
      <c r="AC506" s="1" t="str">
        <f>'Long-form'!BW459</f>
        <v>n/a</v>
      </c>
      <c r="AD506" s="1">
        <f>'Long-form'!BX459</f>
        <v>0</v>
      </c>
      <c r="AE506" s="1" t="str">
        <f>'Long-form'!BY459</f>
        <v>n/a</v>
      </c>
      <c r="AF506" s="1" t="str">
        <f>'Long-form'!BZ459</f>
        <v>n/a</v>
      </c>
    </row>
    <row r="507" spans="1:32">
      <c r="A507" s="1" t="str">
        <f>'Long-form'!A460</f>
        <v>SLCC506</v>
      </c>
      <c r="B507" s="1" t="str">
        <f>'Long-form'!B460</f>
        <v>Bird et al. 2007</v>
      </c>
      <c r="C507" s="1">
        <f>'Long-form'!C460</f>
        <v>8</v>
      </c>
      <c r="D507" s="1" t="str">
        <f>'Long-form'!D460</f>
        <v>Southeast (MAR)</v>
      </c>
      <c r="E507" s="10">
        <f>'Long-form'!E460</f>
        <v>1.2908999999999999</v>
      </c>
      <c r="F507" s="10">
        <f>'Long-form'!F460</f>
        <v>103.86109</v>
      </c>
      <c r="G507" s="1">
        <f>'Long-form'!G460</f>
        <v>1</v>
      </c>
      <c r="H507" s="11">
        <f>'Long-form'!H460</f>
        <v>7800</v>
      </c>
      <c r="I507" s="11">
        <f>'Long-form'!I460</f>
        <v>90</v>
      </c>
      <c r="J507" s="11">
        <f>'Long-form'!J460</f>
        <v>8601.5</v>
      </c>
      <c r="K507" s="11">
        <f>'Long-form'!K460</f>
        <v>8794</v>
      </c>
      <c r="L507" s="11">
        <f>'Long-form'!L460</f>
        <v>8409</v>
      </c>
      <c r="M507" s="10" t="str">
        <f>'Long-form'!Q460</f>
        <v>n/a</v>
      </c>
      <c r="N507" s="10" t="str">
        <f>'Long-form'!R460</f>
        <v>n/a</v>
      </c>
      <c r="O507" s="10">
        <f>'Long-form'!AL460</f>
        <v>-7.48</v>
      </c>
      <c r="P507" s="10">
        <f>'Long-form'!AN460</f>
        <v>0.7159608927867499</v>
      </c>
      <c r="Q507" s="10">
        <f>'Long-form'!AO460</f>
        <v>0.7159608927867499</v>
      </c>
      <c r="R507" s="1">
        <f>'Long-form'!BA460</f>
        <v>1</v>
      </c>
      <c r="S507" s="1">
        <f>'Long-form'!BB460</f>
        <v>5</v>
      </c>
      <c r="T507" s="1" t="str">
        <f>'Long-form'!BC460</f>
        <v>terrestrial limiting</v>
      </c>
      <c r="U507" s="1" t="str">
        <f>'Long-form'!BD460</f>
        <v>wood originally interpreted to MHWS but conservatively we interpreted it as terrestrial limiting</v>
      </c>
      <c r="V507" s="1" t="str">
        <f>'Long-form'!BE460</f>
        <v>above MTL</v>
      </c>
      <c r="W507" s="10" t="str">
        <f>'Long-form'!BQ460</f>
        <v>n/a</v>
      </c>
      <c r="X507" s="10">
        <f>'Long-form'!BR460</f>
        <v>0.71944422994419788</v>
      </c>
      <c r="Y507" s="10">
        <f>'Long-form'!BS460</f>
        <v>0.71944422994419788</v>
      </c>
      <c r="Z507" s="10" t="str">
        <f>'Long-form'!BT460</f>
        <v>n/a</v>
      </c>
      <c r="AA507" s="10" t="str">
        <f>'Long-form'!BU460</f>
        <v>n/a</v>
      </c>
      <c r="AB507" s="10" t="str">
        <f>'Long-form'!BV460</f>
        <v>n/a</v>
      </c>
      <c r="AC507" s="1" t="str">
        <f>'Long-form'!BW460</f>
        <v>n/a</v>
      </c>
      <c r="AD507" s="1">
        <f>'Long-form'!BX460</f>
        <v>0</v>
      </c>
      <c r="AE507" s="1" t="str">
        <f>'Long-form'!BY460</f>
        <v>n/a</v>
      </c>
      <c r="AF507" s="1" t="str">
        <f>'Long-form'!BZ460</f>
        <v>n/a</v>
      </c>
    </row>
    <row r="508" spans="1:32">
      <c r="A508" s="1" t="str">
        <f>'Long-form'!A461</f>
        <v>SLCC507</v>
      </c>
      <c r="B508" s="1" t="str">
        <f>'Long-form'!B461</f>
        <v>Bird et al. 2007</v>
      </c>
      <c r="C508" s="1">
        <f>'Long-form'!C461</f>
        <v>8</v>
      </c>
      <c r="D508" s="1" t="str">
        <f>'Long-form'!D461</f>
        <v>Southeast (STA)</v>
      </c>
      <c r="E508" s="10">
        <f>'Long-form'!E461</f>
        <v>1.30376</v>
      </c>
      <c r="F508" s="10">
        <f>'Long-form'!F461</f>
        <v>103.87757999999999</v>
      </c>
      <c r="G508" s="1">
        <f>'Long-form'!G461</f>
        <v>1</v>
      </c>
      <c r="H508" s="11">
        <f>'Long-form'!H461</f>
        <v>7910</v>
      </c>
      <c r="I508" s="11">
        <f>'Long-form'!I461</f>
        <v>100</v>
      </c>
      <c r="J508" s="11">
        <f>'Long-form'!J461</f>
        <v>8748</v>
      </c>
      <c r="K508" s="11">
        <f>'Long-form'!K461</f>
        <v>9014</v>
      </c>
      <c r="L508" s="11">
        <f>'Long-form'!L461</f>
        <v>8482</v>
      </c>
      <c r="M508" s="10" t="str">
        <f>'Long-form'!Q461</f>
        <v>n/a</v>
      </c>
      <c r="N508" s="10" t="str">
        <f>'Long-form'!R461</f>
        <v>n/a</v>
      </c>
      <c r="O508" s="10">
        <f>'Long-form'!AL461</f>
        <v>-9.02</v>
      </c>
      <c r="P508" s="10">
        <f>'Long-form'!AN461</f>
        <v>0.7159608927867499</v>
      </c>
      <c r="Q508" s="10">
        <f>'Long-form'!AO461</f>
        <v>0.7159608927867499</v>
      </c>
      <c r="R508" s="1">
        <f>'Long-form'!BA461</f>
        <v>0</v>
      </c>
      <c r="S508" s="1">
        <f>'Long-form'!BB461</f>
        <v>5</v>
      </c>
      <c r="T508" s="1" t="str">
        <f>'Long-form'!BC461</f>
        <v>Intertidal mudflat</v>
      </c>
      <c r="U508" s="1" t="str">
        <f>'Long-form'!BD461</f>
        <v>wood originally interpreted as MSL but conservatively we interpreted it as HAT to LAT</v>
      </c>
      <c r="V508" s="1" t="str">
        <f>'Long-form'!BE461</f>
        <v>HAT to LAT</v>
      </c>
      <c r="W508" s="10">
        <f>'Long-form'!BQ461</f>
        <v>-8.823330980570999</v>
      </c>
      <c r="X508" s="10">
        <f>'Long-form'!BR461</f>
        <v>1.1677549083225789</v>
      </c>
      <c r="Y508" s="10">
        <f>'Long-form'!BS461</f>
        <v>1.1677549083225789</v>
      </c>
      <c r="Z508" s="10" t="str">
        <f>'Long-form'!BT461</f>
        <v>n/a</v>
      </c>
      <c r="AA508" s="10" t="str">
        <f>'Long-form'!BU461</f>
        <v>n/a</v>
      </c>
      <c r="AB508" s="10" t="str">
        <f>'Long-form'!BV461</f>
        <v>n/a</v>
      </c>
      <c r="AC508" s="1" t="str">
        <f>'Long-form'!BW461</f>
        <v>n/a</v>
      </c>
      <c r="AD508" s="1">
        <f>'Long-form'!BX461</f>
        <v>0</v>
      </c>
      <c r="AE508" s="1" t="str">
        <f>'Long-form'!BY461</f>
        <v>n/a</v>
      </c>
      <c r="AF508" s="1" t="str">
        <f>'Long-form'!BZ461</f>
        <v>n/a</v>
      </c>
    </row>
    <row r="509" spans="1:32">
      <c r="A509" s="1" t="str">
        <f>'Long-form'!A462</f>
        <v>SLCC508</v>
      </c>
      <c r="B509" s="1" t="str">
        <f>'Long-form'!B462</f>
        <v>Bird et al. 2007</v>
      </c>
      <c r="C509" s="1">
        <f>'Long-form'!C462</f>
        <v>8</v>
      </c>
      <c r="D509" s="1" t="str">
        <f>'Long-form'!D462</f>
        <v>Southeast (STA)</v>
      </c>
      <c r="E509" s="10">
        <f>'Long-form'!E462</f>
        <v>1.30376</v>
      </c>
      <c r="F509" s="10">
        <f>'Long-form'!F462</f>
        <v>103.87757999999999</v>
      </c>
      <c r="G509" s="1">
        <f>'Long-form'!G462</f>
        <v>1</v>
      </c>
      <c r="H509" s="11">
        <f>'Long-form'!H462</f>
        <v>7920</v>
      </c>
      <c r="I509" s="11">
        <f>'Long-form'!I462</f>
        <v>80</v>
      </c>
      <c r="J509" s="11">
        <f>'Long-form'!J462</f>
        <v>8791.5</v>
      </c>
      <c r="K509" s="11">
        <f>'Long-form'!K462</f>
        <v>9001</v>
      </c>
      <c r="L509" s="11">
        <f>'Long-form'!L462</f>
        <v>8582</v>
      </c>
      <c r="M509" s="10" t="str">
        <f>'Long-form'!Q462</f>
        <v>n/a</v>
      </c>
      <c r="N509" s="10" t="str">
        <f>'Long-form'!R462</f>
        <v>n/a</v>
      </c>
      <c r="O509" s="10">
        <f>'Long-form'!AL462</f>
        <v>-9.02</v>
      </c>
      <c r="P509" s="10">
        <f>'Long-form'!AN462</f>
        <v>0.7159608927867499</v>
      </c>
      <c r="Q509" s="10">
        <f>'Long-form'!AO462</f>
        <v>0.7159608927867499</v>
      </c>
      <c r="R509" s="1">
        <f>'Long-form'!BA462</f>
        <v>0</v>
      </c>
      <c r="S509" s="1">
        <f>'Long-form'!BB462</f>
        <v>5</v>
      </c>
      <c r="T509" s="1" t="str">
        <f>'Long-form'!BC462</f>
        <v>Intertidal mudflat</v>
      </c>
      <c r="U509" s="1" t="str">
        <f>'Long-form'!BD462</f>
        <v>wood originally interpreted as MSL but conservatively we interpreted it as HAT to LAT</v>
      </c>
      <c r="V509" s="1" t="str">
        <f>'Long-form'!BE462</f>
        <v>HAT to LAT</v>
      </c>
      <c r="W509" s="10">
        <f>'Long-form'!BQ462</f>
        <v>-8.823330980570999</v>
      </c>
      <c r="X509" s="10">
        <f>'Long-form'!BR462</f>
        <v>1.1677549083225789</v>
      </c>
      <c r="Y509" s="10">
        <f>'Long-form'!BS462</f>
        <v>1.1677549083225789</v>
      </c>
      <c r="Z509" s="10" t="str">
        <f>'Long-form'!BT462</f>
        <v>n/a</v>
      </c>
      <c r="AA509" s="10" t="str">
        <f>'Long-form'!BU462</f>
        <v>n/a</v>
      </c>
      <c r="AB509" s="10" t="str">
        <f>'Long-form'!BV462</f>
        <v>n/a</v>
      </c>
      <c r="AC509" s="1" t="str">
        <f>'Long-form'!BW462</f>
        <v>n/a</v>
      </c>
      <c r="AD509" s="1">
        <f>'Long-form'!BX462</f>
        <v>0</v>
      </c>
      <c r="AE509" s="1" t="str">
        <f>'Long-form'!BY462</f>
        <v>n/a</v>
      </c>
      <c r="AF509" s="1" t="str">
        <f>'Long-form'!BZ462</f>
        <v>n/a</v>
      </c>
    </row>
    <row r="510" spans="1:32">
      <c r="A510" s="1" t="str">
        <f>'Long-form'!A463</f>
        <v>SLCC509</v>
      </c>
      <c r="B510" s="1" t="str">
        <f>'Long-form'!B463</f>
        <v>Tjia et al. 1972</v>
      </c>
      <c r="C510" s="1">
        <f>'Long-form'!C463</f>
        <v>8</v>
      </c>
      <c r="D510" s="1" t="str">
        <f>'Long-form'!D463</f>
        <v>Selu island</v>
      </c>
      <c r="E510" s="10">
        <f>'Long-form'!E463</f>
        <v>-7.5</v>
      </c>
      <c r="F510" s="10">
        <f>'Long-form'!F463</f>
        <v>130.83333300000001</v>
      </c>
      <c r="G510" s="1">
        <f>'Long-form'!G463</f>
        <v>1</v>
      </c>
      <c r="H510" s="11">
        <f>'Long-form'!H463</f>
        <v>820</v>
      </c>
      <c r="I510" s="11">
        <f>'Long-form'!I463</f>
        <v>106.30145812734649</v>
      </c>
      <c r="J510" s="11">
        <f>'Long-form'!J463</f>
        <v>444.5</v>
      </c>
      <c r="K510" s="11">
        <f>'Long-form'!K463</f>
        <v>625</v>
      </c>
      <c r="L510" s="11">
        <f>'Long-form'!L463</f>
        <v>264</v>
      </c>
      <c r="M510" s="10" t="str">
        <f>'Long-form'!Q463</f>
        <v>n/a</v>
      </c>
      <c r="N510" s="10" t="str">
        <f>'Long-form'!R463</f>
        <v>n/a</v>
      </c>
      <c r="O510" s="10" t="str">
        <f>'Long-form'!AL463</f>
        <v>2.75</v>
      </c>
      <c r="P510" s="10">
        <f>'Long-form'!AN463</f>
        <v>0.59169248769948057</v>
      </c>
      <c r="Q510" s="10">
        <f>'Long-form'!AO463</f>
        <v>0.59169248769948057</v>
      </c>
      <c r="R510" s="1">
        <f>'Long-form'!BA463</f>
        <v>-1</v>
      </c>
      <c r="S510" s="1">
        <f>'Long-form'!BB463</f>
        <v>8</v>
      </c>
      <c r="T510" s="1" t="str">
        <f>'Long-form'!BC463</f>
        <v>marine limiting</v>
      </c>
      <c r="U510" s="1" t="str">
        <f>'Long-form'!BD463</f>
        <v>Tridacna shells on terrace surface, reef limestone</v>
      </c>
      <c r="V510" s="1" t="str">
        <f>'Long-form'!BE463</f>
        <v>below MTL</v>
      </c>
      <c r="W510" s="10" t="str">
        <f>'Long-form'!BQ463</f>
        <v>n/a</v>
      </c>
      <c r="X510" s="10">
        <f>'Long-form'!BR463</f>
        <v>0.59590267661758323</v>
      </c>
      <c r="Y510" s="10">
        <f>'Long-form'!BS463</f>
        <v>0.59590267661758323</v>
      </c>
      <c r="Z510" s="10" t="str">
        <f>'Long-form'!BT463</f>
        <v>n/a</v>
      </c>
      <c r="AA510" s="10" t="str">
        <f>'Long-form'!BU463</f>
        <v>n/a</v>
      </c>
      <c r="AB510" s="10" t="str">
        <f>'Long-form'!BV463</f>
        <v>n/a</v>
      </c>
      <c r="AC510" s="1" t="str">
        <f>'Long-form'!BW463</f>
        <v>n/a</v>
      </c>
      <c r="AD510" s="1">
        <f>'Long-form'!BX463</f>
        <v>1</v>
      </c>
      <c r="AE510" s="1" t="str">
        <f>'Long-form'!BY463</f>
        <v>reworking possible</v>
      </c>
      <c r="AF510" s="1" t="str">
        <f>'Long-form'!BZ463</f>
        <v>Lat/Long from google</v>
      </c>
    </row>
    <row r="511" spans="1:32">
      <c r="A511" s="1" t="str">
        <f>'Long-form'!A464</f>
        <v>SLCC510</v>
      </c>
      <c r="B511" s="1" t="str">
        <f>'Long-form'!B464</f>
        <v>Tjia et al. 1972</v>
      </c>
      <c r="C511" s="1">
        <f>'Long-form'!C464</f>
        <v>8</v>
      </c>
      <c r="D511" s="1" t="str">
        <f>'Long-form'!D464</f>
        <v>Tomea island</v>
      </c>
      <c r="E511" s="10">
        <f>'Long-form'!E464</f>
        <v>-5.9</v>
      </c>
      <c r="F511" s="10">
        <f>'Long-form'!F464</f>
        <v>123.916667</v>
      </c>
      <c r="G511" s="1">
        <f>'Long-form'!G464</f>
        <v>1</v>
      </c>
      <c r="H511" s="11">
        <f>'Long-form'!H464</f>
        <v>1530</v>
      </c>
      <c r="I511" s="11">
        <f>'Long-form'!I464</f>
        <v>114.0175425099138</v>
      </c>
      <c r="J511" s="11">
        <f>'Long-form'!J464</f>
        <v>1073</v>
      </c>
      <c r="K511" s="11">
        <f>'Long-form'!K464</f>
        <v>1301</v>
      </c>
      <c r="L511" s="11">
        <f>'Long-form'!L464</f>
        <v>845</v>
      </c>
      <c r="M511" s="10" t="str">
        <f>'Long-form'!Q464</f>
        <v>n/a</v>
      </c>
      <c r="N511" s="10" t="str">
        <f>'Long-form'!R464</f>
        <v>n/a</v>
      </c>
      <c r="O511" s="10">
        <f>'Long-form'!AL464</f>
        <v>10</v>
      </c>
      <c r="P511" s="10">
        <f>'Long-form'!AN464</f>
        <v>0.59169248769948057</v>
      </c>
      <c r="Q511" s="10">
        <f>'Long-form'!AO464</f>
        <v>0.59169248769948057</v>
      </c>
      <c r="R511" s="1">
        <f>'Long-form'!BA464</f>
        <v>-1</v>
      </c>
      <c r="S511" s="1">
        <f>'Long-form'!BB464</f>
        <v>8</v>
      </c>
      <c r="T511" s="1" t="str">
        <f>'Long-form'!BC464</f>
        <v>marine limiting</v>
      </c>
      <c r="U511" s="1" t="str">
        <f>'Long-form'!BD464</f>
        <v>Mollusc shells on terrace surface, U. Neogene reef limestone</v>
      </c>
      <c r="V511" s="1" t="str">
        <f>'Long-form'!BE464</f>
        <v>below MTL</v>
      </c>
      <c r="W511" s="10" t="str">
        <f>'Long-form'!BQ464</f>
        <v>n/a</v>
      </c>
      <c r="X511" s="10">
        <f>'Long-form'!BR464</f>
        <v>0.59590267661758323</v>
      </c>
      <c r="Y511" s="10">
        <f>'Long-form'!BS464</f>
        <v>0.59590267661758323</v>
      </c>
      <c r="Z511" s="10" t="str">
        <f>'Long-form'!BT464</f>
        <v>n/a</v>
      </c>
      <c r="AA511" s="10" t="str">
        <f>'Long-form'!BU464</f>
        <v>n/a</v>
      </c>
      <c r="AB511" s="10" t="str">
        <f>'Long-form'!BV464</f>
        <v>n/a</v>
      </c>
      <c r="AC511" s="1" t="str">
        <f>'Long-form'!BW464</f>
        <v>n/a</v>
      </c>
      <c r="AD511" s="1">
        <f>'Long-form'!BX464</f>
        <v>1</v>
      </c>
      <c r="AE511" s="1" t="str">
        <f>'Long-form'!BY464</f>
        <v>reworking possible</v>
      </c>
      <c r="AF511" s="1">
        <f>'Long-form'!BZ464</f>
        <v>0</v>
      </c>
    </row>
    <row r="512" spans="1:32">
      <c r="A512" s="1" t="str">
        <f>'Long-form'!A465</f>
        <v>SLCC511</v>
      </c>
      <c r="B512" s="1" t="str">
        <f>'Long-form'!B465</f>
        <v>Tjia et al. 1972</v>
      </c>
      <c r="C512" s="1">
        <f>'Long-form'!C465</f>
        <v>8</v>
      </c>
      <c r="D512" s="1" t="str">
        <f>'Long-form'!D465</f>
        <v>Langkawai</v>
      </c>
      <c r="E512" s="10">
        <f>'Long-form'!E465</f>
        <v>6.2833329999999998</v>
      </c>
      <c r="F512" s="10">
        <f>'Long-form'!F465</f>
        <v>99.816666999999995</v>
      </c>
      <c r="G512" s="1">
        <f>'Long-form'!G465</f>
        <v>1</v>
      </c>
      <c r="H512" s="11">
        <f>'Long-form'!H465</f>
        <v>3000</v>
      </c>
      <c r="I512" s="11">
        <f>'Long-form'!I465</f>
        <v>122.06555615733703</v>
      </c>
      <c r="J512" s="11">
        <f>'Long-form'!J465</f>
        <v>2765.5</v>
      </c>
      <c r="K512" s="11">
        <f>'Long-form'!K465</f>
        <v>3094</v>
      </c>
      <c r="L512" s="11">
        <f>'Long-form'!L465</f>
        <v>2437</v>
      </c>
      <c r="M512" s="10" t="str">
        <f>'Long-form'!Q465</f>
        <v>n/a</v>
      </c>
      <c r="N512" s="10" t="str">
        <f>'Long-form'!R465</f>
        <v>n/a</v>
      </c>
      <c r="O512" s="10" t="str">
        <f>'Long-form'!AL465</f>
        <v>1.65</v>
      </c>
      <c r="P512" s="10">
        <f>'Long-form'!AN465</f>
        <v>0.59169248769948057</v>
      </c>
      <c r="Q512" s="10">
        <f>'Long-form'!AO465</f>
        <v>0.59169248769948057</v>
      </c>
      <c r="R512" s="1">
        <f>'Long-form'!BA465</f>
        <v>-1</v>
      </c>
      <c r="S512" s="1">
        <f>'Long-form'!BB465</f>
        <v>5</v>
      </c>
      <c r="T512" s="1" t="str">
        <f>'Long-form'!BC465</f>
        <v>marine limiting</v>
      </c>
      <c r="U512" s="1" t="str">
        <f>'Long-form'!BD465</f>
        <v>Molluscs attached to U. Paleozoic marble cliff</v>
      </c>
      <c r="V512" s="1" t="str">
        <f>'Long-form'!BE465</f>
        <v>below MTL</v>
      </c>
      <c r="W512" s="10" t="str">
        <f>'Long-form'!BQ465</f>
        <v>n/a</v>
      </c>
      <c r="X512" s="10">
        <f>'Long-form'!BR465</f>
        <v>0.59590267661758323</v>
      </c>
      <c r="Y512" s="10">
        <f>'Long-form'!BS465</f>
        <v>0.59590267661758323</v>
      </c>
      <c r="Z512" s="10" t="str">
        <f>'Long-form'!BT465</f>
        <v>n/a</v>
      </c>
      <c r="AA512" s="10" t="str">
        <f>'Long-form'!BU465</f>
        <v>n/a</v>
      </c>
      <c r="AB512" s="10" t="str">
        <f>'Long-form'!BV465</f>
        <v>n/a</v>
      </c>
      <c r="AC512" s="1" t="str">
        <f>'Long-form'!BW465</f>
        <v>n/a</v>
      </c>
      <c r="AD512" s="1">
        <f>'Long-form'!BX465</f>
        <v>0</v>
      </c>
      <c r="AE512" s="1" t="str">
        <f>'Long-form'!BY465</f>
        <v>n/a</v>
      </c>
      <c r="AF512" s="1" t="str">
        <f>'Long-form'!BZ465</f>
        <v>n/a</v>
      </c>
    </row>
    <row r="513" spans="1:32">
      <c r="A513" s="1" t="str">
        <f>'Long-form'!A466</f>
        <v>SLCC512</v>
      </c>
      <c r="B513" s="1" t="str">
        <f>'Long-form'!B466</f>
        <v>Tjia et al. 1972 (as reviewed by Mann et al.2016)</v>
      </c>
      <c r="C513" s="1">
        <f>'Long-form'!C466</f>
        <v>8</v>
      </c>
      <c r="D513" s="1" t="str">
        <f>'Long-form'!D466</f>
        <v>Pamaroang</v>
      </c>
      <c r="E513" s="10">
        <f>'Long-form'!E466</f>
        <v>-4.8333329999999997</v>
      </c>
      <c r="F513" s="10">
        <f>'Long-form'!F466</f>
        <v>119.566667</v>
      </c>
      <c r="G513" s="1">
        <f>'Long-form'!G466</f>
        <v>1</v>
      </c>
      <c r="H513" s="11">
        <f>'Long-form'!H466</f>
        <v>4460</v>
      </c>
      <c r="I513" s="11">
        <f>'Long-form'!I466</f>
        <v>138.92443989449805</v>
      </c>
      <c r="J513" s="11">
        <f>'Long-form'!J466</f>
        <v>4610</v>
      </c>
      <c r="K513" s="11">
        <f>'Long-form'!K466</f>
        <v>4982</v>
      </c>
      <c r="L513" s="11">
        <f>'Long-form'!L466</f>
        <v>4238</v>
      </c>
      <c r="M513" s="10" t="str">
        <f>'Long-form'!Q466</f>
        <v>n/a</v>
      </c>
      <c r="N513" s="10" t="str">
        <f>'Long-form'!R466</f>
        <v>n/a</v>
      </c>
      <c r="O513" s="10">
        <f>'Long-form'!AL466</f>
        <v>5.75</v>
      </c>
      <c r="P513" s="10">
        <f>'Long-form'!AN466</f>
        <v>0.59169248769948057</v>
      </c>
      <c r="Q513" s="10">
        <f>'Long-form'!AO466</f>
        <v>0.59169248769948057</v>
      </c>
      <c r="R513" s="1">
        <f>'Long-form'!BA466</f>
        <v>-1</v>
      </c>
      <c r="S513" s="1">
        <f>'Long-form'!BB466</f>
        <v>5</v>
      </c>
      <c r="T513" s="1" t="str">
        <f>'Long-form'!BC466</f>
        <v>marine limiting</v>
      </c>
      <c r="U513" s="1" t="str">
        <f>'Long-form'!BD466</f>
        <v>Molluscs attached to Eocene limestone</v>
      </c>
      <c r="V513" s="1" t="str">
        <f>'Long-form'!BE466</f>
        <v>below MTL</v>
      </c>
      <c r="W513" s="10" t="str">
        <f>'Long-form'!BQ466</f>
        <v>n/a</v>
      </c>
      <c r="X513" s="10">
        <f>'Long-form'!BR466</f>
        <v>0.59590267661758323</v>
      </c>
      <c r="Y513" s="10">
        <f>'Long-form'!BS466</f>
        <v>0.59590267661758323</v>
      </c>
      <c r="Z513" s="10" t="str">
        <f>'Long-form'!BT466</f>
        <v>n/a</v>
      </c>
      <c r="AA513" s="10" t="str">
        <f>'Long-form'!BU466</f>
        <v>n/a</v>
      </c>
      <c r="AB513" s="10" t="str">
        <f>'Long-form'!BV466</f>
        <v>n/a</v>
      </c>
      <c r="AC513" s="1" t="str">
        <f>'Long-form'!BW466</f>
        <v>n/a</v>
      </c>
      <c r="AD513" s="1">
        <f>'Long-form'!BX466</f>
        <v>0</v>
      </c>
      <c r="AE513" s="1" t="str">
        <f>'Long-form'!BY466</f>
        <v>n/a</v>
      </c>
      <c r="AF513" s="1" t="str">
        <f>'Long-form'!BZ466</f>
        <v>n/a</v>
      </c>
    </row>
    <row r="514" spans="1:32">
      <c r="A514" s="1" t="str">
        <f>'Long-form'!A467</f>
        <v>SLCC513</v>
      </c>
      <c r="B514" s="1" t="str">
        <f>'Long-form'!B467</f>
        <v>Tjia et al. 1972 (as reviewed by Mann et al.2016)</v>
      </c>
      <c r="C514" s="1">
        <f>'Long-form'!C467</f>
        <v>8</v>
      </c>
      <c r="D514" s="1" t="str">
        <f>'Long-form'!D467</f>
        <v>Pamaroang</v>
      </c>
      <c r="E514" s="10">
        <f>'Long-form'!E467</f>
        <v>-4.8333329999999997</v>
      </c>
      <c r="F514" s="10">
        <f>'Long-form'!F467</f>
        <v>119.566667</v>
      </c>
      <c r="G514" s="1">
        <f>'Long-form'!G467</f>
        <v>1</v>
      </c>
      <c r="H514" s="11">
        <f>'Long-form'!H467</f>
        <v>5312</v>
      </c>
      <c r="I514" s="11">
        <f>'Long-form'!I467</f>
        <v>138.92443989449805</v>
      </c>
      <c r="J514" s="11">
        <f>'Long-form'!J467</f>
        <v>5656</v>
      </c>
      <c r="K514" s="11">
        <f>'Long-form'!K467</f>
        <v>5979</v>
      </c>
      <c r="L514" s="11">
        <f>'Long-form'!L467</f>
        <v>5333</v>
      </c>
      <c r="M514" s="10" t="str">
        <f>'Long-form'!Q467</f>
        <v>n/a</v>
      </c>
      <c r="N514" s="10" t="str">
        <f>'Long-form'!R467</f>
        <v>n/a</v>
      </c>
      <c r="O514" s="10">
        <f>'Long-form'!AL467</f>
        <v>6.5</v>
      </c>
      <c r="P514" s="10">
        <f>'Long-form'!AN467</f>
        <v>0.59169248769948057</v>
      </c>
      <c r="Q514" s="10">
        <f>'Long-form'!AO467</f>
        <v>0.59169248769948057</v>
      </c>
      <c r="R514" s="1">
        <f>'Long-form'!BA467</f>
        <v>-1</v>
      </c>
      <c r="S514" s="1">
        <f>'Long-form'!BB467</f>
        <v>5</v>
      </c>
      <c r="T514" s="1" t="str">
        <f>'Long-form'!BC467</f>
        <v>marine limiting</v>
      </c>
      <c r="U514" s="1" t="str">
        <f>'Long-form'!BD467</f>
        <v>Molluscs attached to Eocene limestone</v>
      </c>
      <c r="V514" s="1" t="str">
        <f>'Long-form'!BE467</f>
        <v>below MTL</v>
      </c>
      <c r="W514" s="10" t="str">
        <f>'Long-form'!BQ467</f>
        <v>n/a</v>
      </c>
      <c r="X514" s="10">
        <f>'Long-form'!BR467</f>
        <v>0.59590267661758323</v>
      </c>
      <c r="Y514" s="10">
        <f>'Long-form'!BS467</f>
        <v>0.59590267661758323</v>
      </c>
      <c r="Z514" s="10" t="str">
        <f>'Long-form'!BT467</f>
        <v>n/a</v>
      </c>
      <c r="AA514" s="10" t="str">
        <f>'Long-form'!BU467</f>
        <v>n/a</v>
      </c>
      <c r="AB514" s="10" t="str">
        <f>'Long-form'!BV467</f>
        <v>n/a</v>
      </c>
      <c r="AC514" s="1" t="str">
        <f>'Long-form'!BW467</f>
        <v>n/a</v>
      </c>
      <c r="AD514" s="1">
        <f>'Long-form'!BX467</f>
        <v>0</v>
      </c>
      <c r="AE514" s="1" t="str">
        <f>'Long-form'!BY467</f>
        <v>n/a</v>
      </c>
      <c r="AF514" s="1" t="str">
        <f>'Long-form'!BZ467</f>
        <v>n/a</v>
      </c>
    </row>
    <row r="515" spans="1:32">
      <c r="A515" s="1" t="str">
        <f>'Long-form'!A468</f>
        <v>SLCC514</v>
      </c>
      <c r="B515" s="1" t="str">
        <f>'Long-form'!B468</f>
        <v>Tjia et al. 1972</v>
      </c>
      <c r="C515" s="1">
        <f>'Long-form'!C468</f>
        <v>8</v>
      </c>
      <c r="D515" s="1" t="str">
        <f>'Long-form'!D468</f>
        <v>Semporna</v>
      </c>
      <c r="E515" s="10">
        <f>'Long-form'!E468</f>
        <v>4.4666670000000002</v>
      </c>
      <c r="F515" s="10">
        <f>'Long-form'!F468</f>
        <v>118.61666700000001</v>
      </c>
      <c r="G515" s="1">
        <f>'Long-form'!G468</f>
        <v>1</v>
      </c>
      <c r="H515" s="11">
        <f>'Long-form'!H468</f>
        <v>19420</v>
      </c>
      <c r="I515" s="11">
        <f>'Long-form'!I468</f>
        <v>452.76925690687085</v>
      </c>
      <c r="J515" s="11">
        <f>'Long-form'!J468</f>
        <v>22945.5</v>
      </c>
      <c r="K515" s="11">
        <f>'Long-form'!K468</f>
        <v>23977</v>
      </c>
      <c r="L515" s="11">
        <f>'Long-form'!L468</f>
        <v>21914</v>
      </c>
      <c r="M515" s="10" t="str">
        <f>'Long-form'!Q468</f>
        <v>n/a</v>
      </c>
      <c r="N515" s="10" t="str">
        <f>'Long-form'!R468</f>
        <v>n/a</v>
      </c>
      <c r="O515" s="10">
        <f>'Long-form'!AL468</f>
        <v>2</v>
      </c>
      <c r="P515" s="10">
        <f>'Long-form'!AN468</f>
        <v>0.59169248769948057</v>
      </c>
      <c r="Q515" s="10">
        <f>'Long-form'!AO468</f>
        <v>0.59169248769948057</v>
      </c>
      <c r="R515" s="1">
        <f>'Long-form'!BA468</f>
        <v>-1</v>
      </c>
      <c r="S515" s="1">
        <f>'Long-form'!BB468</f>
        <v>8</v>
      </c>
      <c r="T515" s="1" t="str">
        <f>'Long-form'!BC468</f>
        <v>marine limiting</v>
      </c>
      <c r="U515" s="1" t="str">
        <f>'Long-form'!BD468</f>
        <v>Coral from reef scarp, taxa unspecified</v>
      </c>
      <c r="V515" s="1" t="str">
        <f>'Long-form'!BE468</f>
        <v>below MTL</v>
      </c>
      <c r="W515" s="10" t="str">
        <f>'Long-form'!BQ468</f>
        <v>n/a</v>
      </c>
      <c r="X515" s="10">
        <f>'Long-form'!BR468</f>
        <v>0.59590267661758323</v>
      </c>
      <c r="Y515" s="10">
        <f>'Long-form'!BS468</f>
        <v>0.59590267661758323</v>
      </c>
      <c r="Z515" s="10" t="str">
        <f>'Long-form'!BT468</f>
        <v>n/a</v>
      </c>
      <c r="AA515" s="10" t="str">
        <f>'Long-form'!BU468</f>
        <v>n/a</v>
      </c>
      <c r="AB515" s="10" t="str">
        <f>'Long-form'!BV468</f>
        <v>n/a</v>
      </c>
      <c r="AC515" s="1" t="str">
        <f>'Long-form'!BW468</f>
        <v>n/a</v>
      </c>
      <c r="AD515" s="1">
        <f>'Long-form'!BX468</f>
        <v>1</v>
      </c>
      <c r="AE515" s="1" t="str">
        <f>'Long-form'!BY468</f>
        <v>rework possible</v>
      </c>
      <c r="AF515" s="1" t="str">
        <f>'Long-form'!BZ468</f>
        <v>n/a</v>
      </c>
    </row>
    <row r="516" spans="1:32">
      <c r="A516" s="1" t="str">
        <f>'Long-form'!A469</f>
        <v>SLCC515</v>
      </c>
      <c r="B516" s="1" t="str">
        <f>'Long-form'!B469</f>
        <v>Tjia et al. 1972</v>
      </c>
      <c r="C516" s="1">
        <f>'Long-form'!C469</f>
        <v>8</v>
      </c>
      <c r="D516" s="1" t="str">
        <f>'Long-form'!D469</f>
        <v>Palu</v>
      </c>
      <c r="E516" s="10">
        <f>'Long-form'!E469</f>
        <v>-0.85</v>
      </c>
      <c r="F516" s="10">
        <f>'Long-form'!F469</f>
        <v>119.9</v>
      </c>
      <c r="G516" s="1">
        <f>'Long-form'!G469</f>
        <v>1</v>
      </c>
      <c r="H516" s="11">
        <f>'Long-form'!H469</f>
        <v>24190</v>
      </c>
      <c r="I516" s="11">
        <f>'Long-form'!I469</f>
        <v>801.56097709406981</v>
      </c>
      <c r="J516" s="11">
        <f>'Long-form'!J469</f>
        <v>27907</v>
      </c>
      <c r="K516" s="11">
        <f>'Long-form'!K469</f>
        <v>29535</v>
      </c>
      <c r="L516" s="11">
        <f>'Long-form'!L469</f>
        <v>26279</v>
      </c>
      <c r="M516" s="10" t="str">
        <f>'Long-form'!Q469</f>
        <v>n/a</v>
      </c>
      <c r="N516" s="10" t="str">
        <f>'Long-form'!R469</f>
        <v>n/a</v>
      </c>
      <c r="O516" s="10">
        <f>'Long-form'!AL469</f>
        <v>12</v>
      </c>
      <c r="P516" s="10">
        <f>'Long-form'!AN469</f>
        <v>0.59169248769948057</v>
      </c>
      <c r="Q516" s="10">
        <f>'Long-form'!AO469</f>
        <v>0.59169248769948057</v>
      </c>
      <c r="R516" s="1">
        <f>'Long-form'!BA469</f>
        <v>-1</v>
      </c>
      <c r="S516" s="1">
        <f>'Long-form'!BB469</f>
        <v>8</v>
      </c>
      <c r="T516" s="1" t="str">
        <f>'Long-form'!BC469</f>
        <v>marine limiting</v>
      </c>
      <c r="U516" s="1" t="str">
        <f>'Long-form'!BD469</f>
        <v>Coral from terrace scarp, taxa unspecified</v>
      </c>
      <c r="V516" s="1" t="str">
        <f>'Long-form'!BE469</f>
        <v>below MTL</v>
      </c>
      <c r="W516" s="10" t="str">
        <f>'Long-form'!BQ469</f>
        <v>n/a</v>
      </c>
      <c r="X516" s="10">
        <f>'Long-form'!BR469</f>
        <v>0.59590267661758323</v>
      </c>
      <c r="Y516" s="10">
        <f>'Long-form'!BS469</f>
        <v>0.59590267661758323</v>
      </c>
      <c r="Z516" s="10" t="str">
        <f>'Long-form'!BT469</f>
        <v>n/a</v>
      </c>
      <c r="AA516" s="10" t="str">
        <f>'Long-form'!BU469</f>
        <v>n/a</v>
      </c>
      <c r="AB516" s="10" t="str">
        <f>'Long-form'!BV469</f>
        <v>n/a</v>
      </c>
      <c r="AC516" s="1" t="str">
        <f>'Long-form'!BW469</f>
        <v>n/a</v>
      </c>
      <c r="AD516" s="1">
        <f>'Long-form'!BX469</f>
        <v>1</v>
      </c>
      <c r="AE516" s="1" t="str">
        <f>'Long-form'!BY469</f>
        <v>rework possible</v>
      </c>
      <c r="AF516" s="1" t="str">
        <f>'Long-form'!BZ469</f>
        <v>n/a</v>
      </c>
    </row>
    <row r="517" spans="1:32">
      <c r="A517" s="1" t="str">
        <f>'Long-form'!A470</f>
        <v>SLCC516</v>
      </c>
      <c r="B517" s="1" t="str">
        <f>'Long-form'!B470</f>
        <v>Thiramongkol 1984 (as reviewed by Horton et al.2005)</v>
      </c>
      <c r="C517" s="1">
        <f>'Long-form'!C470</f>
        <v>8</v>
      </c>
      <c r="D517" s="1" t="str">
        <f>'Long-form'!D470</f>
        <v>Prachuab Kirikhan</v>
      </c>
      <c r="E517" s="10">
        <f>'Long-form'!E470</f>
        <v>11.75</v>
      </c>
      <c r="F517" s="10">
        <f>'Long-form'!F470</f>
        <v>99.75</v>
      </c>
      <c r="G517" s="1">
        <f>'Long-form'!G470</f>
        <v>1</v>
      </c>
      <c r="H517" s="11">
        <f>'Long-form'!H470</f>
        <v>3700</v>
      </c>
      <c r="I517" s="11">
        <f>'Long-form'!I470</f>
        <v>143.26548781894402</v>
      </c>
      <c r="J517" s="11">
        <f>'Long-form'!J470</f>
        <v>3665.5</v>
      </c>
      <c r="K517" s="11">
        <f>'Long-form'!K470</f>
        <v>4072</v>
      </c>
      <c r="L517" s="11">
        <f>'Long-form'!L470</f>
        <v>3259</v>
      </c>
      <c r="M517" s="10" t="str">
        <f>'Long-form'!Q470</f>
        <v>n/a</v>
      </c>
      <c r="N517" s="10" t="str">
        <f>'Long-form'!R470</f>
        <v>n/a</v>
      </c>
      <c r="O517" s="10" t="str">
        <f>'Long-form'!AL470</f>
        <v>n/a</v>
      </c>
      <c r="P517" s="10">
        <f>'Long-form'!AN470</f>
        <v>0.59169248769948057</v>
      </c>
      <c r="Q517" s="10">
        <f>'Long-form'!AO470</f>
        <v>0.59169248769948057</v>
      </c>
      <c r="R517" s="1">
        <f>'Long-form'!BA470</f>
        <v>-1</v>
      </c>
      <c r="S517" s="1">
        <f>'Long-form'!BB470</f>
        <v>5</v>
      </c>
      <c r="T517" s="1" t="str">
        <f>'Long-form'!BC470</f>
        <v>marine limiting</v>
      </c>
      <c r="U517" s="1" t="str">
        <f>'Long-form'!BD470</f>
        <v xml:space="preserve">Shell, conservatively we interpreted it as marine limiting </v>
      </c>
      <c r="V517" s="1" t="str">
        <f>'Long-form'!BE470</f>
        <v>below MTL</v>
      </c>
      <c r="W517" s="10" t="str">
        <f>'Long-form'!BQ470</f>
        <v>n/a</v>
      </c>
      <c r="X517" s="10">
        <f>'Long-form'!BR470</f>
        <v>0.59590267661758323</v>
      </c>
      <c r="Y517" s="10">
        <f>'Long-form'!BS470</f>
        <v>0.59590267661758323</v>
      </c>
      <c r="Z517" s="10" t="str">
        <f>'Long-form'!BT470</f>
        <v>n/a</v>
      </c>
      <c r="AA517" s="10" t="str">
        <f>'Long-form'!BU470</f>
        <v>n/a</v>
      </c>
      <c r="AB517" s="10" t="str">
        <f>'Long-form'!BV470</f>
        <v>n/a</v>
      </c>
      <c r="AC517" s="1" t="str">
        <f>'Long-form'!BW470</f>
        <v>n/a</v>
      </c>
      <c r="AD517" s="1">
        <f>'Long-form'!BX470</f>
        <v>1</v>
      </c>
      <c r="AE517" s="1" t="str">
        <f>'Long-form'!BY470</f>
        <v>no original</v>
      </c>
      <c r="AF517" s="1" t="str">
        <f>'Long-form'!BZ470</f>
        <v>paper not avaiable</v>
      </c>
    </row>
    <row r="518" spans="1:32">
      <c r="A518" s="1" t="str">
        <f>'Long-form'!A471</f>
        <v>SLCC517</v>
      </c>
      <c r="B518" s="1" t="str">
        <f>'Long-form'!B471</f>
        <v>Sinsakul 1990 (as reviewed by Horton et al.2005)</v>
      </c>
      <c r="C518" s="1">
        <f>'Long-form'!C471</f>
        <v>8</v>
      </c>
      <c r="D518" s="1" t="str">
        <f>'Long-form'!D471</f>
        <v>Prachuab Kirikhan</v>
      </c>
      <c r="E518" s="10">
        <f>'Long-form'!E471</f>
        <v>11.75</v>
      </c>
      <c r="F518" s="10">
        <f>'Long-form'!F471</f>
        <v>99.75</v>
      </c>
      <c r="G518" s="1">
        <f>'Long-form'!G471</f>
        <v>1</v>
      </c>
      <c r="H518" s="11">
        <f>'Long-form'!H471</f>
        <v>4590</v>
      </c>
      <c r="I518" s="11">
        <f>'Long-form'!I471</f>
        <v>174.64249196572982</v>
      </c>
      <c r="J518" s="11">
        <f>'Long-form'!J471</f>
        <v>4819.5</v>
      </c>
      <c r="K518" s="11">
        <f>'Long-form'!K471</f>
        <v>5317</v>
      </c>
      <c r="L518" s="11">
        <f>'Long-form'!L471</f>
        <v>4322</v>
      </c>
      <c r="M518" s="10" t="str">
        <f>'Long-form'!Q471</f>
        <v>n/a</v>
      </c>
      <c r="N518" s="10" t="str">
        <f>'Long-form'!R471</f>
        <v>n/a</v>
      </c>
      <c r="O518" s="10">
        <f>'Long-form'!AL471</f>
        <v>2</v>
      </c>
      <c r="P518" s="10">
        <f>'Long-form'!AN471</f>
        <v>0.59169248769948057</v>
      </c>
      <c r="Q518" s="10">
        <f>'Long-form'!AO471</f>
        <v>0.59169248769948057</v>
      </c>
      <c r="R518" s="1">
        <f>'Long-form'!BA471</f>
        <v>-1</v>
      </c>
      <c r="S518" s="1">
        <f>'Long-form'!BB471</f>
        <v>5</v>
      </c>
      <c r="T518" s="1" t="str">
        <f>'Long-form'!BC471</f>
        <v>marine limiting</v>
      </c>
      <c r="U518" s="1" t="str">
        <f>'Long-form'!BD471</f>
        <v xml:space="preserve">Shell, conservatively we interpreted it as marine limiting </v>
      </c>
      <c r="V518" s="1" t="str">
        <f>'Long-form'!BE471</f>
        <v>below MTL</v>
      </c>
      <c r="W518" s="10" t="str">
        <f>'Long-form'!BQ471</f>
        <v>n/a</v>
      </c>
      <c r="X518" s="10">
        <f>'Long-form'!BR471</f>
        <v>0.59590267661758323</v>
      </c>
      <c r="Y518" s="10">
        <f>'Long-form'!BS471</f>
        <v>0.59590267661758323</v>
      </c>
      <c r="Z518" s="10" t="str">
        <f>'Long-form'!BT471</f>
        <v>n/a</v>
      </c>
      <c r="AA518" s="10" t="str">
        <f>'Long-form'!BU471</f>
        <v>n/a</v>
      </c>
      <c r="AB518" s="10" t="str">
        <f>'Long-form'!BV471</f>
        <v>n/a</v>
      </c>
      <c r="AC518" s="1" t="str">
        <f>'Long-form'!BW471</f>
        <v>n/a</v>
      </c>
      <c r="AD518" s="1">
        <f>'Long-form'!BX471</f>
        <v>1</v>
      </c>
      <c r="AE518" s="1" t="str">
        <f>'Long-form'!BY471</f>
        <v>no original</v>
      </c>
      <c r="AF518" s="1" t="str">
        <f>'Long-form'!BZ471</f>
        <v xml:space="preserve">In fact this datapoint is only mentioned in Sinsakul 1990, it is officially from Sinsakul 1986 </v>
      </c>
    </row>
    <row r="519" spans="1:32">
      <c r="A519" s="1" t="str">
        <f>'Long-form'!A472</f>
        <v>SLCC518</v>
      </c>
      <c r="B519" s="1" t="str">
        <f>'Long-form'!B472</f>
        <v>Chaimanee et al.1985b (as reviewed by Horton et al.2005)</v>
      </c>
      <c r="C519" s="1">
        <f>'Long-form'!C472</f>
        <v>8</v>
      </c>
      <c r="D519" s="1" t="str">
        <f>'Long-form'!D472</f>
        <v>Pattalung</v>
      </c>
      <c r="E519" s="10">
        <f>'Long-form'!E472</f>
        <v>7.5833329999999997</v>
      </c>
      <c r="F519" s="10">
        <f>'Long-form'!F472</f>
        <v>100.166667</v>
      </c>
      <c r="G519" s="1">
        <f>'Long-form'!G472</f>
        <v>1</v>
      </c>
      <c r="H519" s="11">
        <f>'Long-form'!H472</f>
        <v>6935</v>
      </c>
      <c r="I519" s="11">
        <f>'Long-form'!I472</f>
        <v>203.5313243704762</v>
      </c>
      <c r="J519" s="11">
        <f>'Long-form'!J472</f>
        <v>7801</v>
      </c>
      <c r="K519" s="11">
        <f>'Long-form'!K472</f>
        <v>8163</v>
      </c>
      <c r="L519" s="11">
        <f>'Long-form'!L472</f>
        <v>7439</v>
      </c>
      <c r="M519" s="10" t="str">
        <f>'Long-form'!Q472</f>
        <v>n/a</v>
      </c>
      <c r="N519" s="10" t="str">
        <f>'Long-form'!R472</f>
        <v>n/a</v>
      </c>
      <c r="O519" s="10" t="str">
        <f>'Long-form'!AL472</f>
        <v>n/a</v>
      </c>
      <c r="P519" s="10">
        <f>'Long-form'!AN472</f>
        <v>0.59169248769948057</v>
      </c>
      <c r="Q519" s="10">
        <f>'Long-form'!AO472</f>
        <v>0.59169248769948057</v>
      </c>
      <c r="R519" s="1">
        <f>'Long-form'!BA472</f>
        <v>1</v>
      </c>
      <c r="S519" s="1">
        <f>'Long-form'!BB472</f>
        <v>5</v>
      </c>
      <c r="T519" s="1" t="str">
        <f>'Long-form'!BC472</f>
        <v>terrestrial limiting</v>
      </c>
      <c r="U519" s="1" t="str">
        <f>'Long-form'!BD472</f>
        <v>Peat/ Wood/ Organic Muds, conservatively we interpreted it as terrestrial limiting because it is not clear which type of sample it is</v>
      </c>
      <c r="V519" s="1" t="str">
        <f>'Long-form'!BE472</f>
        <v>above MTL</v>
      </c>
      <c r="W519" s="10" t="str">
        <f>'Long-form'!BQ472</f>
        <v>n/a</v>
      </c>
      <c r="X519" s="10">
        <f>'Long-form'!BR472</f>
        <v>0.59590267661758323</v>
      </c>
      <c r="Y519" s="10">
        <f>'Long-form'!BS472</f>
        <v>0.59590267661758323</v>
      </c>
      <c r="Z519" s="10" t="str">
        <f>'Long-form'!BT472</f>
        <v>n/a</v>
      </c>
      <c r="AA519" s="10" t="str">
        <f>'Long-form'!BU472</f>
        <v>n/a</v>
      </c>
      <c r="AB519" s="10" t="str">
        <f>'Long-form'!BV472</f>
        <v>n/a</v>
      </c>
      <c r="AC519" s="1" t="str">
        <f>'Long-form'!BW472</f>
        <v>n/a</v>
      </c>
      <c r="AD519" s="1">
        <f>'Long-form'!BX472</f>
        <v>1</v>
      </c>
      <c r="AE519" s="1" t="str">
        <f>'Long-form'!BY472</f>
        <v>no original</v>
      </c>
      <c r="AF519" s="1" t="str">
        <f>'Long-form'!BZ472</f>
        <v>n/a</v>
      </c>
    </row>
    <row r="520" spans="1:32">
      <c r="A520" s="1" t="str">
        <f>'Long-form'!A473</f>
        <v>SLCC519</v>
      </c>
      <c r="B520" s="1" t="str">
        <f>'Long-form'!B473</f>
        <v>Chaimanee et al.1985b (as reviewed by Horton et al.2005)</v>
      </c>
      <c r="C520" s="1">
        <f>'Long-form'!C473</f>
        <v>8</v>
      </c>
      <c r="D520" s="1" t="str">
        <f>'Long-form'!D473</f>
        <v>Pattalung</v>
      </c>
      <c r="E520" s="10">
        <f>'Long-form'!E473</f>
        <v>7.5833329999999997</v>
      </c>
      <c r="F520" s="10">
        <f>'Long-form'!F473</f>
        <v>100.166667</v>
      </c>
      <c r="G520" s="1">
        <f>'Long-form'!G473</f>
        <v>1</v>
      </c>
      <c r="H520" s="11">
        <f>'Long-form'!H473</f>
        <v>7755</v>
      </c>
      <c r="I520" s="11">
        <f>'Long-form'!I473</f>
        <v>203.5313243704762</v>
      </c>
      <c r="J520" s="11">
        <f>'Long-form'!J473</f>
        <v>8646</v>
      </c>
      <c r="K520" s="11">
        <f>'Long-form'!K473</f>
        <v>9126</v>
      </c>
      <c r="L520" s="11">
        <f>'Long-form'!L473</f>
        <v>8166</v>
      </c>
      <c r="M520" s="10" t="str">
        <f>'Long-form'!Q473</f>
        <v>n/a</v>
      </c>
      <c r="N520" s="10" t="str">
        <f>'Long-form'!R473</f>
        <v>n/a</v>
      </c>
      <c r="O520" s="10" t="str">
        <f>'Long-form'!AL473</f>
        <v>n/a</v>
      </c>
      <c r="P520" s="10">
        <f>'Long-form'!AN473</f>
        <v>1.2450301201175817</v>
      </c>
      <c r="Q520" s="10">
        <f>'Long-form'!AO473</f>
        <v>1.2450301201175817</v>
      </c>
      <c r="R520" s="1">
        <f>'Long-form'!BA473</f>
        <v>1</v>
      </c>
      <c r="S520" s="1">
        <f>'Long-form'!BB473</f>
        <v>5</v>
      </c>
      <c r="T520" s="1" t="str">
        <f>'Long-form'!BC473</f>
        <v>terrestrial limiting</v>
      </c>
      <c r="U520" s="1" t="str">
        <f>'Long-form'!BD473</f>
        <v>Peat/ Wood/ Organic Muds, conservatively we interpreted it as terrestrial limiting because it is not clear which type of sample it is</v>
      </c>
      <c r="V520" s="1" t="str">
        <f>'Long-form'!BE473</f>
        <v>above MTL</v>
      </c>
      <c r="W520" s="10" t="str">
        <f>'Long-form'!BQ473</f>
        <v>n/a</v>
      </c>
      <c r="X520" s="10">
        <f>'Long-form'!BR473</f>
        <v>1.2470364870363657</v>
      </c>
      <c r="Y520" s="10">
        <f>'Long-form'!BS473</f>
        <v>1.2470364870363657</v>
      </c>
      <c r="Z520" s="10" t="str">
        <f>'Long-form'!BT473</f>
        <v>n/a</v>
      </c>
      <c r="AA520" s="10" t="str">
        <f>'Long-form'!BU473</f>
        <v>n/a</v>
      </c>
      <c r="AB520" s="10" t="str">
        <f>'Long-form'!BV473</f>
        <v>n/a</v>
      </c>
      <c r="AC520" s="1" t="str">
        <f>'Long-form'!BW473</f>
        <v>n/a</v>
      </c>
      <c r="AD520" s="1">
        <f>'Long-form'!BX473</f>
        <v>1</v>
      </c>
      <c r="AE520" s="1" t="str">
        <f>'Long-form'!BY473</f>
        <v>no original</v>
      </c>
      <c r="AF520" s="1" t="str">
        <f>'Long-form'!BZ473</f>
        <v>n/a</v>
      </c>
    </row>
    <row r="521" spans="1:32">
      <c r="A521" s="1" t="str">
        <f>'Long-form'!A474</f>
        <v>SLCC520</v>
      </c>
      <c r="B521" s="1" t="str">
        <f>'Long-form'!B474</f>
        <v>Chaimanee et al.1985b (as reviewed by Horton et al.2005)</v>
      </c>
      <c r="C521" s="1">
        <f>'Long-form'!C474</f>
        <v>8</v>
      </c>
      <c r="D521" s="1" t="str">
        <f>'Long-form'!D474</f>
        <v>Satting Pra</v>
      </c>
      <c r="E521" s="10">
        <f>'Long-form'!E474</f>
        <v>7.5</v>
      </c>
      <c r="F521" s="10">
        <f>'Long-form'!F474</f>
        <v>100.166667</v>
      </c>
      <c r="G521" s="1">
        <f>'Long-form'!G474</f>
        <v>1</v>
      </c>
      <c r="H521" s="11">
        <f>'Long-form'!H474</f>
        <v>6335</v>
      </c>
      <c r="I521" s="11">
        <f>'Long-form'!I474</f>
        <v>169.18924315688631</v>
      </c>
      <c r="J521" s="11">
        <f>'Long-form'!J474</f>
        <v>7186</v>
      </c>
      <c r="K521" s="11">
        <f>'Long-form'!K474</f>
        <v>7565</v>
      </c>
      <c r="L521" s="11">
        <f>'Long-form'!L474</f>
        <v>6807</v>
      </c>
      <c r="M521" s="10" t="str">
        <f>'Long-form'!Q474</f>
        <v>n/a</v>
      </c>
      <c r="N521" s="10" t="str">
        <f>'Long-form'!R474</f>
        <v>n/a</v>
      </c>
      <c r="O521" s="10" t="str">
        <f>'Long-form'!AL474</f>
        <v>n/a</v>
      </c>
      <c r="P521" s="10">
        <f>'Long-form'!AN474</f>
        <v>2.1794724132229799</v>
      </c>
      <c r="Q521" s="10">
        <f>'Long-form'!AO474</f>
        <v>2.1794724132229799</v>
      </c>
      <c r="R521" s="1">
        <f>'Long-form'!BA474</f>
        <v>1</v>
      </c>
      <c r="S521" s="1">
        <f>'Long-form'!BB474</f>
        <v>5</v>
      </c>
      <c r="T521" s="1" t="str">
        <f>'Long-form'!BC474</f>
        <v>terrestrial limiting</v>
      </c>
      <c r="U521" s="1" t="str">
        <f>'Long-form'!BD474</f>
        <v>Peat/ Wood/ Organic Muds, conservatively we interpreted it as terrestrial limiting because it is not clear which type of sample it is</v>
      </c>
      <c r="V521" s="1" t="str">
        <f>'Long-form'!BE474</f>
        <v>above MTL</v>
      </c>
      <c r="W521" s="10" t="str">
        <f>'Long-form'!BQ474</f>
        <v>n/a</v>
      </c>
      <c r="X521" s="10">
        <f>'Long-form'!BR474</f>
        <v>2.1806191781234983</v>
      </c>
      <c r="Y521" s="10">
        <f>'Long-form'!BS474</f>
        <v>2.1806191781234983</v>
      </c>
      <c r="Z521" s="10" t="str">
        <f>'Long-form'!BT474</f>
        <v>n/a</v>
      </c>
      <c r="AA521" s="10" t="str">
        <f>'Long-form'!BU474</f>
        <v>n/a</v>
      </c>
      <c r="AB521" s="10" t="str">
        <f>'Long-form'!BV474</f>
        <v>n/a</v>
      </c>
      <c r="AC521" s="1" t="str">
        <f>'Long-form'!BW474</f>
        <v>n/a</v>
      </c>
      <c r="AD521" s="1">
        <f>'Long-form'!BX474</f>
        <v>1</v>
      </c>
      <c r="AE521" s="1" t="str">
        <f>'Long-form'!BY474</f>
        <v>no original</v>
      </c>
      <c r="AF521" s="1" t="str">
        <f>'Long-form'!BZ474</f>
        <v>n/a</v>
      </c>
    </row>
    <row r="522" spans="1:32">
      <c r="A522" s="1" t="str">
        <f>'Long-form'!A475</f>
        <v>SLCC521</v>
      </c>
      <c r="B522" s="1" t="str">
        <f>'Long-form'!B475</f>
        <v>Chaimanee et al.1985b (as reviewed by Horton et al.2005)</v>
      </c>
      <c r="C522" s="1">
        <f>'Long-form'!C475</f>
        <v>8</v>
      </c>
      <c r="D522" s="1" t="str">
        <f>'Long-form'!D475</f>
        <v>Satting Pra</v>
      </c>
      <c r="E522" s="10">
        <f>'Long-form'!E475</f>
        <v>7.5</v>
      </c>
      <c r="F522" s="10">
        <f>'Long-form'!F475</f>
        <v>100.166667</v>
      </c>
      <c r="G522" s="1">
        <f>'Long-form'!G475</f>
        <v>1</v>
      </c>
      <c r="H522" s="11">
        <f>'Long-form'!H475</f>
        <v>6635</v>
      </c>
      <c r="I522" s="11">
        <f>'Long-form'!I475</f>
        <v>177.55280904564702</v>
      </c>
      <c r="J522" s="11">
        <f>'Long-form'!J475</f>
        <v>7509</v>
      </c>
      <c r="K522" s="11">
        <f>'Long-form'!K475</f>
        <v>7844</v>
      </c>
      <c r="L522" s="11">
        <f>'Long-form'!L475</f>
        <v>7174</v>
      </c>
      <c r="M522" s="10" t="str">
        <f>'Long-form'!Q475</f>
        <v>n/a</v>
      </c>
      <c r="N522" s="10" t="str">
        <f>'Long-form'!R475</f>
        <v>n/a</v>
      </c>
      <c r="O522" s="10" t="str">
        <f>'Long-form'!AL475</f>
        <v>n/a</v>
      </c>
      <c r="P522" s="10">
        <f>'Long-form'!AN475</f>
        <v>3.1543779101432983</v>
      </c>
      <c r="Q522" s="10">
        <f>'Long-form'!AO475</f>
        <v>3.1543779101432983</v>
      </c>
      <c r="R522" s="1">
        <f>'Long-form'!BA475</f>
        <v>1</v>
      </c>
      <c r="S522" s="1">
        <f>'Long-form'!BB475</f>
        <v>5</v>
      </c>
      <c r="T522" s="1" t="str">
        <f>'Long-form'!BC475</f>
        <v>terrestrial limiting</v>
      </c>
      <c r="U522" s="1" t="str">
        <f>'Long-form'!BD475</f>
        <v>Peat/ Wood/ Organic Muds, conservatively we interpreted it as terrestrial limiting because it is not clear which type of sample it is</v>
      </c>
      <c r="V522" s="1" t="str">
        <f>'Long-form'!BE475</f>
        <v>above MTL</v>
      </c>
      <c r="W522" s="10" t="str">
        <f>'Long-form'!BQ475</f>
        <v>n/a</v>
      </c>
      <c r="X522" s="10">
        <f>'Long-form'!BR475</f>
        <v>3.1551703599013479</v>
      </c>
      <c r="Y522" s="10">
        <f>'Long-form'!BS475</f>
        <v>3.1551703599013479</v>
      </c>
      <c r="Z522" s="10" t="str">
        <f>'Long-form'!BT475</f>
        <v>n/a</v>
      </c>
      <c r="AA522" s="10" t="str">
        <f>'Long-form'!BU475</f>
        <v>n/a</v>
      </c>
      <c r="AB522" s="10" t="str">
        <f>'Long-form'!BV475</f>
        <v>n/a</v>
      </c>
      <c r="AC522" s="1" t="str">
        <f>'Long-form'!BW475</f>
        <v>n/a</v>
      </c>
      <c r="AD522" s="1">
        <f>'Long-form'!BX475</f>
        <v>1</v>
      </c>
      <c r="AE522" s="1" t="str">
        <f>'Long-form'!BY475</f>
        <v>no original</v>
      </c>
      <c r="AF522" s="1" t="str">
        <f>'Long-form'!BZ475</f>
        <v>n/a</v>
      </c>
    </row>
    <row r="523" spans="1:32">
      <c r="A523" s="1" t="str">
        <f>'Long-form'!A476</f>
        <v>SLCC522</v>
      </c>
      <c r="B523" s="1" t="str">
        <f>'Long-form'!B476</f>
        <v>Kamaludin 2001 (as reviewed by Horton et al.2005)</v>
      </c>
      <c r="C523" s="1">
        <f>'Long-form'!C476</f>
        <v>8</v>
      </c>
      <c r="D523" s="1" t="str">
        <f>'Long-form'!D476</f>
        <v>Kelang</v>
      </c>
      <c r="E523" s="10">
        <f>'Long-form'!E476</f>
        <v>3</v>
      </c>
      <c r="F523" s="10">
        <f>'Long-form'!F476</f>
        <v>103.25</v>
      </c>
      <c r="G523" s="1">
        <f>'Long-form'!G476</f>
        <v>1</v>
      </c>
      <c r="H523" s="11">
        <f>'Long-form'!H476</f>
        <v>4045</v>
      </c>
      <c r="I523" s="11">
        <f>'Long-form'!I476</f>
        <v>49</v>
      </c>
      <c r="J523" s="11">
        <f>'Long-form'!J476</f>
        <v>4532</v>
      </c>
      <c r="K523" s="11">
        <f>'Long-form'!K476</f>
        <v>4647</v>
      </c>
      <c r="L523" s="11">
        <f>'Long-form'!L476</f>
        <v>4417</v>
      </c>
      <c r="M523" s="10" t="str">
        <f>'Long-form'!Q476</f>
        <v>n/a</v>
      </c>
      <c r="N523" s="10" t="str">
        <f>'Long-form'!R476</f>
        <v>n/a</v>
      </c>
      <c r="O523" s="10">
        <f>'Long-form'!AL476</f>
        <v>4.1980000000000004</v>
      </c>
      <c r="P523" s="10">
        <f>'Long-form'!AN476</f>
        <v>0.51009802979427399</v>
      </c>
      <c r="Q523" s="10">
        <f>'Long-form'!AO476</f>
        <v>0.51009802979427399</v>
      </c>
      <c r="R523" s="1">
        <f>'Long-form'!BA476</f>
        <v>0</v>
      </c>
      <c r="S523" s="1">
        <f>'Long-form'!BB476</f>
        <v>5</v>
      </c>
      <c r="T523" s="1" t="str">
        <f>'Long-form'!BC476</f>
        <v>Mangrove salt marsh</v>
      </c>
      <c r="U523" s="1" t="str">
        <f>'Long-form'!BD476</f>
        <v>Pollen &amp; Diatoms, sedimentological information and plant macrofossils referring to a high marsh environment</v>
      </c>
      <c r="V523" s="1" t="str">
        <f>'Long-form'!BE476</f>
        <v>HAT to MTL</v>
      </c>
      <c r="W523" s="10">
        <f>'Long-form'!BQ476</f>
        <v>3.0569736962807004</v>
      </c>
      <c r="X523" s="10">
        <f>'Long-form'!BR476</f>
        <v>1.2345219584070752</v>
      </c>
      <c r="Y523" s="10">
        <f>'Long-form'!BS476</f>
        <v>1.2345219584070752</v>
      </c>
      <c r="Z523" s="10" t="str">
        <f>'Long-form'!BT476</f>
        <v>n/a</v>
      </c>
      <c r="AA523" s="10" t="str">
        <f>'Long-form'!BU476</f>
        <v>n/a</v>
      </c>
      <c r="AB523" s="10" t="str">
        <f>'Long-form'!BV476</f>
        <v>n/a</v>
      </c>
      <c r="AC523" s="1" t="str">
        <f>'Long-form'!BW476</f>
        <v>n/a</v>
      </c>
      <c r="AD523" s="1">
        <f>'Long-form'!BX476</f>
        <v>0</v>
      </c>
      <c r="AE523" s="1" t="str">
        <f>'Long-form'!BY476</f>
        <v>n/a</v>
      </c>
      <c r="AF523" s="1" t="str">
        <f>'Long-form'!BZ476</f>
        <v>n/a</v>
      </c>
    </row>
    <row r="524" spans="1:32">
      <c r="A524" s="1" t="str">
        <f>'Long-form'!A477</f>
        <v>SLCC523</v>
      </c>
      <c r="B524" s="1" t="str">
        <f>'Long-form'!B477</f>
        <v>Kamaludin 2001 (as reviewed by Horton et al.2005)</v>
      </c>
      <c r="C524" s="1">
        <f>'Long-form'!C477</f>
        <v>8</v>
      </c>
      <c r="D524" s="1" t="str">
        <f>'Long-form'!D477</f>
        <v>Kelang</v>
      </c>
      <c r="E524" s="10">
        <f>'Long-form'!E477</f>
        <v>3</v>
      </c>
      <c r="F524" s="10">
        <f>'Long-form'!F477</f>
        <v>103.25</v>
      </c>
      <c r="G524" s="1">
        <f>'Long-form'!G477</f>
        <v>1</v>
      </c>
      <c r="H524" s="11">
        <f>'Long-form'!H477</f>
        <v>4073</v>
      </c>
      <c r="I524" s="11">
        <f>'Long-form'!I477</f>
        <v>86</v>
      </c>
      <c r="J524" s="11">
        <f>'Long-form'!J477</f>
        <v>4621</v>
      </c>
      <c r="K524" s="11">
        <f>'Long-form'!K477</f>
        <v>4838</v>
      </c>
      <c r="L524" s="11">
        <f>'Long-form'!L477</f>
        <v>4404</v>
      </c>
      <c r="M524" s="10" t="str">
        <f>'Long-form'!Q477</f>
        <v>n/a</v>
      </c>
      <c r="N524" s="10" t="str">
        <f>'Long-form'!R477</f>
        <v>n/a</v>
      </c>
      <c r="O524" s="10">
        <f>'Long-form'!AL477</f>
        <v>4.3090000000000002</v>
      </c>
      <c r="P524" s="10">
        <f>'Long-form'!AN477</f>
        <v>0.51009802979427399</v>
      </c>
      <c r="Q524" s="10">
        <f>'Long-form'!AO477</f>
        <v>0.51009802979427399</v>
      </c>
      <c r="R524" s="1">
        <f>'Long-form'!BA477</f>
        <v>0</v>
      </c>
      <c r="S524" s="1">
        <f>'Long-form'!BB477</f>
        <v>5</v>
      </c>
      <c r="T524" s="1" t="str">
        <f>'Long-form'!BC477</f>
        <v>Mangrove salt marsh</v>
      </c>
      <c r="U524" s="1" t="str">
        <f>'Long-form'!BD477</f>
        <v>diatom and pollen assemblages dominated by magrove taxa</v>
      </c>
      <c r="V524" s="1" t="str">
        <f>'Long-form'!BE477</f>
        <v>HAT to MTL</v>
      </c>
      <c r="W524" s="10">
        <f>'Long-form'!BQ477</f>
        <v>3.1679736962807001</v>
      </c>
      <c r="X524" s="10">
        <f>'Long-form'!BR477</f>
        <v>1.2345219584070752</v>
      </c>
      <c r="Y524" s="10">
        <f>'Long-form'!BS477</f>
        <v>1.2345219584070752</v>
      </c>
      <c r="Z524" s="10" t="str">
        <f>'Long-form'!BT477</f>
        <v>n/a</v>
      </c>
      <c r="AA524" s="10" t="str">
        <f>'Long-form'!BU477</f>
        <v>n/a</v>
      </c>
      <c r="AB524" s="10" t="str">
        <f>'Long-form'!BV477</f>
        <v>n/a</v>
      </c>
      <c r="AC524" s="1" t="str">
        <f>'Long-form'!BW477</f>
        <v>n/a</v>
      </c>
      <c r="AD524" s="1">
        <f>'Long-form'!BX477</f>
        <v>0</v>
      </c>
      <c r="AE524" s="1" t="str">
        <f>'Long-form'!BY477</f>
        <v>n/a</v>
      </c>
      <c r="AF524" s="1" t="str">
        <f>'Long-form'!BZ477</f>
        <v>n/a</v>
      </c>
    </row>
    <row r="525" spans="1:32">
      <c r="A525" s="1" t="str">
        <f>'Long-form'!A478</f>
        <v>SLCC524</v>
      </c>
      <c r="B525" s="1" t="str">
        <f>'Long-form'!B478</f>
        <v>Kamaludin 2001 (as reviewed by Horton et al.2005)</v>
      </c>
      <c r="C525" s="1">
        <f>'Long-form'!C478</f>
        <v>8</v>
      </c>
      <c r="D525" s="1" t="str">
        <f>'Long-form'!D478</f>
        <v>Kelang</v>
      </c>
      <c r="E525" s="10">
        <f>'Long-form'!E478</f>
        <v>3</v>
      </c>
      <c r="F525" s="10">
        <f>'Long-form'!F478</f>
        <v>103.25</v>
      </c>
      <c r="G525" s="1">
        <f>'Long-form'!G478</f>
        <v>1</v>
      </c>
      <c r="H525" s="11">
        <f>'Long-form'!H478</f>
        <v>5331</v>
      </c>
      <c r="I525" s="11">
        <f>'Long-form'!I478</f>
        <v>46</v>
      </c>
      <c r="J525" s="11">
        <f>'Long-form'!J478</f>
        <v>6103.5</v>
      </c>
      <c r="K525" s="11">
        <f>'Long-form'!K478</f>
        <v>6216</v>
      </c>
      <c r="L525" s="11">
        <f>'Long-form'!L478</f>
        <v>5991</v>
      </c>
      <c r="M525" s="10" t="str">
        <f>'Long-form'!Q478</f>
        <v>n/a</v>
      </c>
      <c r="N525" s="10" t="str">
        <f>'Long-form'!R478</f>
        <v>n/a</v>
      </c>
      <c r="O525" s="10">
        <f>'Long-form'!AL478</f>
        <v>4.9409999999999998</v>
      </c>
      <c r="P525" s="10">
        <f>'Long-form'!AN478</f>
        <v>0.51009802979427399</v>
      </c>
      <c r="Q525" s="10">
        <f>'Long-form'!AO478</f>
        <v>0.51009802979427399</v>
      </c>
      <c r="R525" s="1">
        <f>'Long-form'!BA478</f>
        <v>0</v>
      </c>
      <c r="S525" s="1">
        <f>'Long-form'!BB478</f>
        <v>5</v>
      </c>
      <c r="T525" s="1" t="str">
        <f>'Long-form'!BC478</f>
        <v>Mangrove salt marsh</v>
      </c>
      <c r="U525" s="1" t="str">
        <f>'Long-form'!BD478</f>
        <v>diatom and pollen assemblages dominated by magrove taxa</v>
      </c>
      <c r="V525" s="1" t="str">
        <f>'Long-form'!BE478</f>
        <v>HAT to MTL</v>
      </c>
      <c r="W525" s="10">
        <f>'Long-form'!BQ478</f>
        <v>3.7999736962806998</v>
      </c>
      <c r="X525" s="10">
        <f>'Long-form'!BR478</f>
        <v>1.2345219584070752</v>
      </c>
      <c r="Y525" s="10">
        <f>'Long-form'!BS478</f>
        <v>1.2345219584070752</v>
      </c>
      <c r="Z525" s="10" t="str">
        <f>'Long-form'!BT478</f>
        <v>n/a</v>
      </c>
      <c r="AA525" s="10" t="str">
        <f>'Long-form'!BU478</f>
        <v>n/a</v>
      </c>
      <c r="AB525" s="10" t="str">
        <f>'Long-form'!BV478</f>
        <v>n/a</v>
      </c>
      <c r="AC525" s="1" t="str">
        <f>'Long-form'!BW478</f>
        <v>n/a</v>
      </c>
      <c r="AD525" s="1">
        <f>'Long-form'!BX478</f>
        <v>0</v>
      </c>
      <c r="AE525" s="1" t="str">
        <f>'Long-form'!BY478</f>
        <v>n/a</v>
      </c>
      <c r="AF525" s="1" t="str">
        <f>'Long-form'!BZ478</f>
        <v>n/a</v>
      </c>
    </row>
    <row r="526" spans="1:32">
      <c r="A526" s="1" t="str">
        <f>'Long-form'!A479</f>
        <v>SLCC525</v>
      </c>
      <c r="B526" s="1" t="str">
        <f>'Long-form'!B479</f>
        <v>Kamaludin 2001 (as reviewed by Horton et al.2005)</v>
      </c>
      <c r="C526" s="1">
        <f>'Long-form'!C479</f>
        <v>8</v>
      </c>
      <c r="D526" s="1" t="str">
        <f>'Long-form'!D479</f>
        <v>Kelang</v>
      </c>
      <c r="E526" s="10">
        <f>'Long-form'!E479</f>
        <v>3</v>
      </c>
      <c r="F526" s="10">
        <f>'Long-form'!F479</f>
        <v>103.25</v>
      </c>
      <c r="G526" s="1">
        <f>'Long-form'!G479</f>
        <v>1</v>
      </c>
      <c r="H526" s="11">
        <f>'Long-form'!H479</f>
        <v>5270</v>
      </c>
      <c r="I526" s="11">
        <f>'Long-form'!I479</f>
        <v>47</v>
      </c>
      <c r="J526" s="11">
        <f>'Long-form'!J479</f>
        <v>6057</v>
      </c>
      <c r="K526" s="11">
        <f>'Long-form'!K479</f>
        <v>6181</v>
      </c>
      <c r="L526" s="11">
        <f>'Long-form'!L479</f>
        <v>5933</v>
      </c>
      <c r="M526" s="10" t="str">
        <f>'Long-form'!Q479</f>
        <v>n/a</v>
      </c>
      <c r="N526" s="10" t="str">
        <f>'Long-form'!R479</f>
        <v>n/a</v>
      </c>
      <c r="O526" s="10">
        <f>'Long-form'!AL479</f>
        <v>4.6829999999999998</v>
      </c>
      <c r="P526" s="10">
        <f>'Long-form'!AN479</f>
        <v>0.51009802979427399</v>
      </c>
      <c r="Q526" s="10">
        <f>'Long-form'!AO479</f>
        <v>0.51009802979427399</v>
      </c>
      <c r="R526" s="1">
        <f>'Long-form'!BA479</f>
        <v>0</v>
      </c>
      <c r="S526" s="1">
        <f>'Long-form'!BB479</f>
        <v>5</v>
      </c>
      <c r="T526" s="1" t="str">
        <f>'Long-form'!BC479</f>
        <v>Mangrove salt marsh</v>
      </c>
      <c r="U526" s="1" t="str">
        <f>'Long-form'!BD479</f>
        <v>diatom and pollen assemblages dominated by magrove taxa</v>
      </c>
      <c r="V526" s="1" t="str">
        <f>'Long-form'!BE479</f>
        <v>HAT to MTL</v>
      </c>
      <c r="W526" s="10">
        <f>'Long-form'!BQ479</f>
        <v>3.5419736962806998</v>
      </c>
      <c r="X526" s="10">
        <f>'Long-form'!BR479</f>
        <v>1.2345219584070752</v>
      </c>
      <c r="Y526" s="10">
        <f>'Long-form'!BS479</f>
        <v>1.2345219584070752</v>
      </c>
      <c r="Z526" s="10" t="str">
        <f>'Long-form'!BT479</f>
        <v>n/a</v>
      </c>
      <c r="AA526" s="10" t="str">
        <f>'Long-form'!BU479</f>
        <v>n/a</v>
      </c>
      <c r="AB526" s="10" t="str">
        <f>'Long-form'!BV479</f>
        <v>n/a</v>
      </c>
      <c r="AC526" s="1" t="str">
        <f>'Long-form'!BW479</f>
        <v>n/a</v>
      </c>
      <c r="AD526" s="1">
        <f>'Long-form'!BX479</f>
        <v>0</v>
      </c>
      <c r="AE526" s="1" t="str">
        <f>'Long-form'!BY479</f>
        <v>n/a</v>
      </c>
      <c r="AF526" s="1" t="str">
        <f>'Long-form'!BZ479</f>
        <v>n/a</v>
      </c>
    </row>
    <row r="527" spans="1:32">
      <c r="A527" s="1" t="str">
        <f>'Long-form'!A480</f>
        <v>SLCC526</v>
      </c>
      <c r="B527" s="1" t="str">
        <f>'Long-form'!B480</f>
        <v>Kamaludin 2001 (as reviewed by Horton et al.2005)</v>
      </c>
      <c r="C527" s="1">
        <f>'Long-form'!C480</f>
        <v>8</v>
      </c>
      <c r="D527" s="1" t="str">
        <f>'Long-form'!D480</f>
        <v>Kelang</v>
      </c>
      <c r="E527" s="10">
        <f>'Long-form'!E480</f>
        <v>3</v>
      </c>
      <c r="F527" s="10">
        <f>'Long-form'!F480</f>
        <v>103.25</v>
      </c>
      <c r="G527" s="1">
        <f>'Long-form'!G480</f>
        <v>1</v>
      </c>
      <c r="H527" s="11">
        <f>'Long-form'!H480</f>
        <v>5349</v>
      </c>
      <c r="I527" s="11">
        <f>'Long-form'!I480</f>
        <v>65</v>
      </c>
      <c r="J527" s="11">
        <f>'Long-form'!J480</f>
        <v>6136.5</v>
      </c>
      <c r="K527" s="11">
        <f>'Long-form'!K480</f>
        <v>6283</v>
      </c>
      <c r="L527" s="11">
        <f>'Long-form'!L480</f>
        <v>5990</v>
      </c>
      <c r="M527" s="10" t="str">
        <f>'Long-form'!Q480</f>
        <v>n/a</v>
      </c>
      <c r="N527" s="10" t="str">
        <f>'Long-form'!R480</f>
        <v>n/a</v>
      </c>
      <c r="O527" s="10">
        <f>'Long-form'!AL480</f>
        <v>4.7919999999999998</v>
      </c>
      <c r="P527" s="10">
        <f>'Long-form'!AN480</f>
        <v>0.51009802979427399</v>
      </c>
      <c r="Q527" s="10">
        <f>'Long-form'!AO480</f>
        <v>0.51009802979427399</v>
      </c>
      <c r="R527" s="1">
        <f>'Long-form'!BA480</f>
        <v>0</v>
      </c>
      <c r="S527" s="1">
        <f>'Long-form'!BB480</f>
        <v>5</v>
      </c>
      <c r="T527" s="1" t="str">
        <f>'Long-form'!BC480</f>
        <v>Mangrove salt marsh</v>
      </c>
      <c r="U527" s="1" t="str">
        <f>'Long-form'!BD480</f>
        <v>diatom and pollen assemblages dominated by magrove taxa</v>
      </c>
      <c r="V527" s="1" t="str">
        <f>'Long-form'!BE480</f>
        <v>HAT to MTL</v>
      </c>
      <c r="W527" s="10">
        <f>'Long-form'!BQ480</f>
        <v>3.6509736962806998</v>
      </c>
      <c r="X527" s="10">
        <f>'Long-form'!BR480</f>
        <v>1.2345219584070752</v>
      </c>
      <c r="Y527" s="10">
        <f>'Long-form'!BS480</f>
        <v>1.2345219584070752</v>
      </c>
      <c r="Z527" s="10" t="str">
        <f>'Long-form'!BT480</f>
        <v>n/a</v>
      </c>
      <c r="AA527" s="10" t="str">
        <f>'Long-form'!BU480</f>
        <v>n/a</v>
      </c>
      <c r="AB527" s="10" t="str">
        <f>'Long-form'!BV480</f>
        <v>n/a</v>
      </c>
      <c r="AC527" s="1" t="str">
        <f>'Long-form'!BW480</f>
        <v>n/a</v>
      </c>
      <c r="AD527" s="1">
        <f>'Long-form'!BX480</f>
        <v>0</v>
      </c>
      <c r="AE527" s="1" t="str">
        <f>'Long-form'!BY480</f>
        <v>n/a</v>
      </c>
      <c r="AF527" s="1" t="str">
        <f>'Long-form'!BZ480</f>
        <v>n/a</v>
      </c>
    </row>
    <row r="528" spans="1:32">
      <c r="A528" s="1" t="str">
        <f>'Long-form'!A481</f>
        <v>SLCC527</v>
      </c>
      <c r="B528" s="1" t="str">
        <f>'Long-form'!B481</f>
        <v>Kamaludin 2001 (as reviewed by Horton et al.2005)</v>
      </c>
      <c r="C528" s="1">
        <f>'Long-form'!C481</f>
        <v>8</v>
      </c>
      <c r="D528" s="1" t="str">
        <f>'Long-form'!D481</f>
        <v>Kelang</v>
      </c>
      <c r="E528" s="10">
        <f>'Long-form'!E481</f>
        <v>3</v>
      </c>
      <c r="F528" s="10">
        <f>'Long-form'!F481</f>
        <v>103.25</v>
      </c>
      <c r="G528" s="1">
        <f>'Long-form'!G481</f>
        <v>1</v>
      </c>
      <c r="H528" s="11">
        <f>'Long-form'!H481</f>
        <v>5556</v>
      </c>
      <c r="I528" s="11">
        <f>'Long-form'!I481</f>
        <v>47</v>
      </c>
      <c r="J528" s="11">
        <f>'Long-form'!J481</f>
        <v>6348.5</v>
      </c>
      <c r="K528" s="11">
        <f>'Long-form'!K481</f>
        <v>6414</v>
      </c>
      <c r="L528" s="11">
        <f>'Long-form'!L481</f>
        <v>6283</v>
      </c>
      <c r="M528" s="10" t="str">
        <f>'Long-form'!Q481</f>
        <v>n/a</v>
      </c>
      <c r="N528" s="10" t="str">
        <f>'Long-form'!R481</f>
        <v>n/a</v>
      </c>
      <c r="O528" s="10">
        <f>'Long-form'!AL481</f>
        <v>4.7430000000000003</v>
      </c>
      <c r="P528" s="10">
        <f>'Long-form'!AN481</f>
        <v>0.51009802979427399</v>
      </c>
      <c r="Q528" s="10">
        <f>'Long-form'!AO481</f>
        <v>0.51009802979427399</v>
      </c>
      <c r="R528" s="1">
        <f>'Long-form'!BA481</f>
        <v>0</v>
      </c>
      <c r="S528" s="1">
        <f>'Long-form'!BB481</f>
        <v>5</v>
      </c>
      <c r="T528" s="1" t="str">
        <f>'Long-form'!BC481</f>
        <v>Mangrove salt marsh</v>
      </c>
      <c r="U528" s="1" t="str">
        <f>'Long-form'!BD481</f>
        <v>diatom and pollen assemblages dominated by magrove taxa</v>
      </c>
      <c r="V528" s="1" t="str">
        <f>'Long-form'!BE481</f>
        <v>HAT to MTL</v>
      </c>
      <c r="W528" s="10">
        <f>'Long-form'!BQ481</f>
        <v>3.6019736962807003</v>
      </c>
      <c r="X528" s="10">
        <f>'Long-form'!BR481</f>
        <v>1.2345219584070752</v>
      </c>
      <c r="Y528" s="10">
        <f>'Long-form'!BS481</f>
        <v>1.2345219584070752</v>
      </c>
      <c r="Z528" s="10" t="str">
        <f>'Long-form'!BT481</f>
        <v>n/a</v>
      </c>
      <c r="AA528" s="10" t="str">
        <f>'Long-form'!BU481</f>
        <v>n/a</v>
      </c>
      <c r="AB528" s="10" t="str">
        <f>'Long-form'!BV481</f>
        <v>n/a</v>
      </c>
      <c r="AC528" s="1" t="str">
        <f>'Long-form'!BW481</f>
        <v>n/a</v>
      </c>
      <c r="AD528" s="1">
        <f>'Long-form'!BX481</f>
        <v>0</v>
      </c>
      <c r="AE528" s="1" t="str">
        <f>'Long-form'!BY481</f>
        <v>n/a</v>
      </c>
      <c r="AF528" s="1" t="str">
        <f>'Long-form'!BZ481</f>
        <v>n/a</v>
      </c>
    </row>
    <row r="529" spans="1:32">
      <c r="A529" s="1" t="str">
        <f>'Long-form'!A482</f>
        <v>SLCC528</v>
      </c>
      <c r="B529" s="1" t="str">
        <f>'Long-form'!B482</f>
        <v>Kamaludin 2001 (as reviewed by Horton et al.2005)</v>
      </c>
      <c r="C529" s="1">
        <f>'Long-form'!C482</f>
        <v>8</v>
      </c>
      <c r="D529" s="1" t="str">
        <f>'Long-form'!D482</f>
        <v>Kuantan</v>
      </c>
      <c r="E529" s="10">
        <f>'Long-form'!E482</f>
        <v>3</v>
      </c>
      <c r="F529" s="10">
        <f>'Long-form'!F482</f>
        <v>103.033333</v>
      </c>
      <c r="G529" s="1">
        <f>'Long-form'!G482</f>
        <v>1</v>
      </c>
      <c r="H529" s="11">
        <f>'Long-form'!H482</f>
        <v>3967</v>
      </c>
      <c r="I529" s="11">
        <f>'Long-form'!I482</f>
        <v>43</v>
      </c>
      <c r="J529" s="11">
        <f>'Long-form'!J482</f>
        <v>4408</v>
      </c>
      <c r="K529" s="11">
        <f>'Long-form'!K482</f>
        <v>4528</v>
      </c>
      <c r="L529" s="11">
        <f>'Long-form'!L482</f>
        <v>4288</v>
      </c>
      <c r="M529" s="10" t="str">
        <f>'Long-form'!Q482</f>
        <v>n/a</v>
      </c>
      <c r="N529" s="10" t="str">
        <f>'Long-form'!R482</f>
        <v>n/a</v>
      </c>
      <c r="O529" s="10">
        <f>'Long-form'!AL482</f>
        <v>3.044</v>
      </c>
      <c r="P529" s="10">
        <f>'Long-form'!AN482</f>
        <v>0.51009802979427399</v>
      </c>
      <c r="Q529" s="10">
        <f>'Long-form'!AO482</f>
        <v>0.51009802979427399</v>
      </c>
      <c r="R529" s="1">
        <f>'Long-form'!BA482</f>
        <v>0</v>
      </c>
      <c r="S529" s="1">
        <f>'Long-form'!BB482</f>
        <v>5</v>
      </c>
      <c r="T529" s="1" t="str">
        <f>'Long-form'!BC482</f>
        <v>Mangrove salt marsh</v>
      </c>
      <c r="U529" s="1" t="str">
        <f>'Long-form'!BD482</f>
        <v>diatom and pollen assemblages dominated by magrove taxa</v>
      </c>
      <c r="V529" s="1" t="str">
        <f>'Long-form'!BE482</f>
        <v>HAT to MTL</v>
      </c>
      <c r="W529" s="10">
        <f>'Long-form'!BQ482</f>
        <v>2.1781684500000003</v>
      </c>
      <c r="X529" s="10">
        <f>'Long-form'!BR482</f>
        <v>1.0031454822933823</v>
      </c>
      <c r="Y529" s="10">
        <f>'Long-form'!BS482</f>
        <v>1.0031454822933823</v>
      </c>
      <c r="Z529" s="10" t="str">
        <f>'Long-form'!BT482</f>
        <v>n/a</v>
      </c>
      <c r="AA529" s="10" t="str">
        <f>'Long-form'!BU482</f>
        <v>n/a</v>
      </c>
      <c r="AB529" s="10" t="str">
        <f>'Long-form'!BV482</f>
        <v>n/a</v>
      </c>
      <c r="AC529" s="1" t="str">
        <f>'Long-form'!BW482</f>
        <v>n/a</v>
      </c>
      <c r="AD529" s="1">
        <f>'Long-form'!BX482</f>
        <v>0</v>
      </c>
      <c r="AE529" s="1" t="str">
        <f>'Long-form'!BY482</f>
        <v>n/a</v>
      </c>
      <c r="AF529" s="1" t="str">
        <f>'Long-form'!BZ482</f>
        <v>n/a</v>
      </c>
    </row>
    <row r="530" spans="1:32">
      <c r="A530" s="1" t="str">
        <f>'Long-form'!A483</f>
        <v>SLCC529</v>
      </c>
      <c r="B530" s="1" t="str">
        <f>'Long-form'!B483</f>
        <v>Tiyapunte &amp; Theerarungsikul 1988 (as reviewed by Horton et al.2005)</v>
      </c>
      <c r="C530" s="1">
        <f>'Long-form'!C483</f>
        <v>8</v>
      </c>
      <c r="D530" s="1" t="str">
        <f>'Long-form'!D483</f>
        <v>Pattani</v>
      </c>
      <c r="E530" s="10">
        <f>'Long-form'!E483</f>
        <v>6.0833329999999997</v>
      </c>
      <c r="F530" s="10">
        <f>'Long-form'!F483</f>
        <v>100.25</v>
      </c>
      <c r="G530" s="1">
        <f>'Long-form'!G483</f>
        <v>1</v>
      </c>
      <c r="H530" s="11">
        <f>'Long-form'!H483</f>
        <v>2955</v>
      </c>
      <c r="I530" s="11">
        <f>'Long-form'!I483</f>
        <v>295.67718883945037</v>
      </c>
      <c r="J530" s="11">
        <f>'Long-form'!J483</f>
        <v>3094</v>
      </c>
      <c r="K530" s="11">
        <f>'Long-form'!K483</f>
        <v>3827</v>
      </c>
      <c r="L530" s="11">
        <f>'Long-form'!L483</f>
        <v>2361</v>
      </c>
      <c r="M530" s="10" t="str">
        <f>'Long-form'!Q483</f>
        <v>n/a</v>
      </c>
      <c r="N530" s="10" t="str">
        <f>'Long-form'!R483</f>
        <v>n/a</v>
      </c>
      <c r="O530" s="10" t="str">
        <f>'Long-form'!AL483</f>
        <v>n/a</v>
      </c>
      <c r="P530" s="10">
        <f>'Long-form'!AN483</f>
        <v>0.51009802979427399</v>
      </c>
      <c r="Q530" s="10">
        <f>'Long-form'!AO483</f>
        <v>0.51009802979427399</v>
      </c>
      <c r="R530" s="1">
        <f>'Long-form'!BA483</f>
        <v>1</v>
      </c>
      <c r="S530" s="1">
        <f>'Long-form'!BB483</f>
        <v>5</v>
      </c>
      <c r="T530" s="1" t="str">
        <f>'Long-form'!BD483</f>
        <v>Peat/ Wood/ Organic Muds, conservatively we interpreted it as terrestrial limiting</v>
      </c>
      <c r="U530" s="1" t="e">
        <f>'Long-form'!#REF!</f>
        <v>#REF!</v>
      </c>
      <c r="V530" s="1" t="str">
        <f>'Long-form'!BE483</f>
        <v>above MTL</v>
      </c>
      <c r="W530" s="10" t="str">
        <f>'Long-form'!BQ483</f>
        <v>n/a</v>
      </c>
      <c r="X530" s="10">
        <f>'Long-form'!BR483</f>
        <v>0.98407242070235801</v>
      </c>
      <c r="Y530" s="10">
        <f>'Long-form'!BS483</f>
        <v>0.98407242070235801</v>
      </c>
      <c r="Z530" s="10" t="str">
        <f>'Long-form'!BT483</f>
        <v>n/a</v>
      </c>
      <c r="AA530" s="10" t="str">
        <f>'Long-form'!BU483</f>
        <v>n/a</v>
      </c>
      <c r="AB530" s="10" t="str">
        <f>'Long-form'!BV483</f>
        <v>n/a</v>
      </c>
      <c r="AC530" s="1" t="str">
        <f>'Long-form'!BW483</f>
        <v>n/a</v>
      </c>
      <c r="AD530" s="1">
        <f>'Long-form'!BX483</f>
        <v>1</v>
      </c>
      <c r="AE530" s="1" t="str">
        <f>'Long-form'!BY483</f>
        <v>no original</v>
      </c>
      <c r="AF530" s="1" t="str">
        <f>'Long-form'!BZ483</f>
        <v>n/a</v>
      </c>
    </row>
    <row r="531" spans="1:32">
      <c r="A531" s="1" t="str">
        <f>'Long-form'!A484</f>
        <v>SLCC530</v>
      </c>
      <c r="B531" s="1" t="str">
        <f>'Long-form'!B484</f>
        <v>Tiyapunte &amp; Theerarungsikul 1988 (as reviewed by Horton et al.2005)</v>
      </c>
      <c r="C531" s="1">
        <f>'Long-form'!C484</f>
        <v>8</v>
      </c>
      <c r="D531" s="1" t="str">
        <f>'Long-form'!D484</f>
        <v>Pattani</v>
      </c>
      <c r="E531" s="10">
        <f>'Long-form'!E484</f>
        <v>6.0833329999999997</v>
      </c>
      <c r="F531" s="10">
        <f>'Long-form'!F484</f>
        <v>100.25</v>
      </c>
      <c r="G531" s="1">
        <f>'Long-form'!G484</f>
        <v>1</v>
      </c>
      <c r="H531" s="11">
        <f>'Long-form'!H484</f>
        <v>6665</v>
      </c>
      <c r="I531" s="11">
        <f>'Long-form'!I484</f>
        <v>161.01242188104618</v>
      </c>
      <c r="J531" s="11">
        <f>'Long-form'!J484</f>
        <v>7551.5</v>
      </c>
      <c r="K531" s="11">
        <f>'Long-form'!K484</f>
        <v>7842</v>
      </c>
      <c r="L531" s="11">
        <f>'Long-form'!L484</f>
        <v>7261</v>
      </c>
      <c r="M531" s="10" t="str">
        <f>'Long-form'!Q484</f>
        <v>n/a</v>
      </c>
      <c r="N531" s="10" t="str">
        <f>'Long-form'!R484</f>
        <v>n/a</v>
      </c>
      <c r="O531" s="10" t="str">
        <f>'Long-form'!AL484</f>
        <v>n/a</v>
      </c>
      <c r="P531" s="10">
        <f>'Long-form'!AN484</f>
        <v>0.51009802979427399</v>
      </c>
      <c r="Q531" s="10">
        <f>'Long-form'!AO484</f>
        <v>0.51009802979427399</v>
      </c>
      <c r="R531" s="1">
        <f>'Long-form'!BA484</f>
        <v>1</v>
      </c>
      <c r="S531" s="1">
        <f>'Long-form'!BB484</f>
        <v>5</v>
      </c>
      <c r="T531" s="1" t="str">
        <f>'Long-form'!BC484</f>
        <v>terrestrial limiting</v>
      </c>
      <c r="U531" s="1" t="str">
        <f>'Long-form'!BD484</f>
        <v>Peat/ Wood/ Organic Muds, conservatively we interpreted it as terrestrial limiting</v>
      </c>
      <c r="V531" s="1" t="str">
        <f>'Long-form'!BE484</f>
        <v>above MTL</v>
      </c>
      <c r="W531" s="10" t="str">
        <f>'Long-form'!BQ484</f>
        <v>n/a</v>
      </c>
      <c r="X531" s="10">
        <f>'Long-form'!BR484</f>
        <v>0.51497572758334931</v>
      </c>
      <c r="Y531" s="10">
        <f>'Long-form'!BS484</f>
        <v>0.51497572758334931</v>
      </c>
      <c r="Z531" s="10" t="str">
        <f>'Long-form'!BT484</f>
        <v>n/a</v>
      </c>
      <c r="AA531" s="10" t="str">
        <f>'Long-form'!BU484</f>
        <v>n/a</v>
      </c>
      <c r="AB531" s="10" t="str">
        <f>'Long-form'!BV484</f>
        <v>n/a</v>
      </c>
      <c r="AC531" s="1" t="str">
        <f>'Long-form'!BW484</f>
        <v>n/a</v>
      </c>
      <c r="AD531" s="1">
        <f>'Long-form'!BX484</f>
        <v>1</v>
      </c>
      <c r="AE531" s="1" t="str">
        <f>'Long-form'!BY484</f>
        <v>no original</v>
      </c>
      <c r="AF531" s="1" t="str">
        <f>'Long-form'!BZ484</f>
        <v>n/a</v>
      </c>
    </row>
    <row r="532" spans="1:32">
      <c r="A532" s="1" t="str">
        <f>'Long-form'!A485</f>
        <v>SLCC531</v>
      </c>
      <c r="B532" s="1" t="str">
        <f>'Long-form'!B485</f>
        <v>Tiyapunte &amp; Theerarungsikul 1988 (as reviewed by Horton et al.2005)</v>
      </c>
      <c r="C532" s="1">
        <f>'Long-form'!C485</f>
        <v>8</v>
      </c>
      <c r="D532" s="1" t="str">
        <f>'Long-form'!D485</f>
        <v>Pattani</v>
      </c>
      <c r="E532" s="10">
        <f>'Long-form'!E485</f>
        <v>6.0833329999999997</v>
      </c>
      <c r="F532" s="10">
        <f>'Long-form'!F485</f>
        <v>100.25</v>
      </c>
      <c r="G532" s="1">
        <f>'Long-form'!G485</f>
        <v>1</v>
      </c>
      <c r="H532" s="11">
        <f>'Long-form'!H485</f>
        <v>7765</v>
      </c>
      <c r="I532" s="11">
        <f>'Long-form'!I485</f>
        <v>153.05227865013967</v>
      </c>
      <c r="J532" s="11">
        <f>'Long-form'!J485</f>
        <v>8616</v>
      </c>
      <c r="K532" s="11">
        <f>'Long-form'!K485</f>
        <v>9009</v>
      </c>
      <c r="L532" s="11">
        <f>'Long-form'!L485</f>
        <v>8223</v>
      </c>
      <c r="M532" s="10" t="str">
        <f>'Long-form'!Q485</f>
        <v>n/a</v>
      </c>
      <c r="N532" s="10" t="str">
        <f>'Long-form'!R485</f>
        <v>n/a</v>
      </c>
      <c r="O532" s="10" t="str">
        <f>'Long-form'!AL485</f>
        <v>n/a</v>
      </c>
      <c r="P532" s="10">
        <f>'Long-form'!AN485</f>
        <v>0.51009802979427399</v>
      </c>
      <c r="Q532" s="10">
        <f>'Long-form'!AO485</f>
        <v>0.51009802979427399</v>
      </c>
      <c r="R532" s="1">
        <f>'Long-form'!BA485</f>
        <v>1</v>
      </c>
      <c r="S532" s="1">
        <f>'Long-form'!BB485</f>
        <v>5</v>
      </c>
      <c r="T532" s="1" t="str">
        <f>'Long-form'!BC485</f>
        <v>terrestrial limiting</v>
      </c>
      <c r="U532" s="1" t="str">
        <f>'Long-form'!BD485</f>
        <v>Peat/ Wood/ Organic Muds, conservatively we interpreted it as terrestrial limiting</v>
      </c>
      <c r="V532" s="1" t="str">
        <f>'Long-form'!BE485</f>
        <v>above MTL</v>
      </c>
      <c r="W532" s="10" t="str">
        <f>'Long-form'!BQ485</f>
        <v>n/a</v>
      </c>
      <c r="X532" s="10">
        <f>'Long-form'!BR485</f>
        <v>0.51497572758334931</v>
      </c>
      <c r="Y532" s="10">
        <f>'Long-form'!BS485</f>
        <v>0.51497572758334931</v>
      </c>
      <c r="Z532" s="10" t="str">
        <f>'Long-form'!BT485</f>
        <v>n/a</v>
      </c>
      <c r="AA532" s="10" t="str">
        <f>'Long-form'!BU485</f>
        <v>n/a</v>
      </c>
      <c r="AB532" s="10" t="str">
        <f>'Long-form'!BV485</f>
        <v>n/a</v>
      </c>
      <c r="AC532" s="1" t="str">
        <f>'Long-form'!BW485</f>
        <v>n/a</v>
      </c>
      <c r="AD532" s="1">
        <f>'Long-form'!BX485</f>
        <v>1</v>
      </c>
      <c r="AE532" s="1" t="str">
        <f>'Long-form'!BY485</f>
        <v>no original</v>
      </c>
      <c r="AF532" s="1" t="str">
        <f>'Long-form'!BZ485</f>
        <v>n/a</v>
      </c>
    </row>
    <row r="533" spans="1:32">
      <c r="A533" s="1" t="str">
        <f>'Long-form'!A486</f>
        <v>SLCC532</v>
      </c>
      <c r="B533" s="1" t="str">
        <f>'Long-form'!B486</f>
        <v>Tiyapunte &amp; Theerarungsikul 1988 (as reviewed by Horton et al.2005)</v>
      </c>
      <c r="C533" s="1">
        <f>'Long-form'!C486</f>
        <v>8</v>
      </c>
      <c r="D533" s="1" t="str">
        <f>'Long-form'!D486</f>
        <v>Pattani</v>
      </c>
      <c r="E533" s="10">
        <f>'Long-form'!E486</f>
        <v>6.0833329999999997</v>
      </c>
      <c r="F533" s="10">
        <f>'Long-form'!F486</f>
        <v>100.25</v>
      </c>
      <c r="G533" s="1">
        <f>'Long-form'!G486</f>
        <v>1</v>
      </c>
      <c r="H533" s="11">
        <f>'Long-form'!H486</f>
        <v>6045</v>
      </c>
      <c r="I533" s="11">
        <f>'Long-form'!I486</f>
        <v>221.41589825484527</v>
      </c>
      <c r="J533" s="11">
        <f>'Long-form'!J486</f>
        <v>6915</v>
      </c>
      <c r="K533" s="11">
        <f>'Long-form'!K486</f>
        <v>7415</v>
      </c>
      <c r="L533" s="11">
        <f>'Long-form'!L486</f>
        <v>6415</v>
      </c>
      <c r="M533" s="10" t="str">
        <f>'Long-form'!Q486</f>
        <v>n/a</v>
      </c>
      <c r="N533" s="10" t="str">
        <f>'Long-form'!R486</f>
        <v>n/a</v>
      </c>
      <c r="O533" s="10" t="str">
        <f>'Long-form'!AL486</f>
        <v>n/a</v>
      </c>
      <c r="P533" s="10">
        <f>'Long-form'!AN486</f>
        <v>0.51009802979427399</v>
      </c>
      <c r="Q533" s="10">
        <f>'Long-form'!AO486</f>
        <v>0.51009802979427399</v>
      </c>
      <c r="R533" s="1">
        <f>'Long-form'!BA486</f>
        <v>1</v>
      </c>
      <c r="S533" s="1">
        <f>'Long-form'!BB486</f>
        <v>5</v>
      </c>
      <c r="T533" s="1" t="str">
        <f>'Long-form'!BC486</f>
        <v>terrestrial limiting</v>
      </c>
      <c r="U533" s="1" t="str">
        <f>'Long-form'!BD486</f>
        <v>Peat/ Wood/ Organic Muds, conservatively we interpreted it as terrestrial limiting</v>
      </c>
      <c r="V533" s="1" t="str">
        <f>'Long-form'!BE486</f>
        <v>above MTL</v>
      </c>
      <c r="W533" s="10" t="str">
        <f>'Long-form'!BQ486</f>
        <v>n/a</v>
      </c>
      <c r="X533" s="10">
        <f>'Long-form'!BR486</f>
        <v>0.51497572758334931</v>
      </c>
      <c r="Y533" s="10">
        <f>'Long-form'!BS486</f>
        <v>0.51497572758334931</v>
      </c>
      <c r="Z533" s="10" t="str">
        <f>'Long-form'!BT486</f>
        <v>n/a</v>
      </c>
      <c r="AA533" s="10" t="str">
        <f>'Long-form'!BU486</f>
        <v>n/a</v>
      </c>
      <c r="AB533" s="10" t="str">
        <f>'Long-form'!BV486</f>
        <v>n/a</v>
      </c>
      <c r="AC533" s="1" t="str">
        <f>'Long-form'!BW486</f>
        <v>n/a</v>
      </c>
      <c r="AD533" s="1">
        <f>'Long-form'!BX486</f>
        <v>1</v>
      </c>
      <c r="AE533" s="1" t="str">
        <f>'Long-form'!BY486</f>
        <v>no original</v>
      </c>
      <c r="AF533" s="1" t="str">
        <f>'Long-form'!BZ486</f>
        <v>n/a</v>
      </c>
    </row>
    <row r="534" spans="1:32">
      <c r="A534" s="1" t="str">
        <f>'Long-form'!A488</f>
        <v>SLCC533</v>
      </c>
      <c r="B534" s="1" t="str">
        <f>'Long-form'!B488</f>
        <v>Tjia et al. 1983 (as reviewed by Horton et al.2005)</v>
      </c>
      <c r="C534" s="1">
        <f>'Long-form'!C488</f>
        <v>8</v>
      </c>
      <c r="D534" s="1" t="str">
        <f>'Long-form'!D488</f>
        <v>Tioman Island</v>
      </c>
      <c r="E534" s="10">
        <f>'Long-form'!E488</f>
        <v>2.75</v>
      </c>
      <c r="F534" s="10">
        <f>'Long-form'!F488</f>
        <v>104.25</v>
      </c>
      <c r="G534" s="1">
        <f>'Long-form'!G488</f>
        <v>1</v>
      </c>
      <c r="H534" s="11">
        <f>'Long-form'!H488</f>
        <v>2310</v>
      </c>
      <c r="I534" s="11">
        <f>'Long-form'!I488</f>
        <v>114.0175425099138</v>
      </c>
      <c r="J534" s="11">
        <f>'Long-form'!J488</f>
        <v>2013</v>
      </c>
      <c r="K534" s="11">
        <f>'Long-form'!K488</f>
        <v>2309</v>
      </c>
      <c r="L534" s="11">
        <f>'Long-form'!L488</f>
        <v>1717</v>
      </c>
      <c r="M534" s="10" t="str">
        <f>'Long-form'!Q488</f>
        <v>n/a</v>
      </c>
      <c r="N534" s="10" t="str">
        <f>'Long-form'!R488</f>
        <v>n/a</v>
      </c>
      <c r="O534" s="10" t="e">
        <f>'Long-form'!#REF!</f>
        <v>#REF!</v>
      </c>
      <c r="P534" s="10">
        <f>'Long-form'!AN488</f>
        <v>0.51009802979427399</v>
      </c>
      <c r="Q534" s="10">
        <f>'Long-form'!AO488</f>
        <v>0.51009802979427399</v>
      </c>
      <c r="R534" s="1">
        <f>'Long-form'!BA488</f>
        <v>-1</v>
      </c>
      <c r="S534" s="1">
        <f>'Long-form'!BB488</f>
        <v>5</v>
      </c>
      <c r="T534" s="1" t="str">
        <f>'Long-form'!BC488</f>
        <v>marine limiting</v>
      </c>
      <c r="U534" s="1" t="str">
        <f>'Long-form'!BD488</f>
        <v>Shell, taxa unspecified; conservatively interpreted as marine limiting</v>
      </c>
      <c r="V534" s="1" t="str">
        <f>'Long-form'!BE488</f>
        <v>below MTL</v>
      </c>
      <c r="W534" s="10" t="str">
        <f>'Long-form'!BQ488</f>
        <v>n/a</v>
      </c>
      <c r="X534" s="10">
        <f>'Long-form'!BR488</f>
        <v>0.51497572758334931</v>
      </c>
      <c r="Y534" s="10">
        <f>'Long-form'!BS488</f>
        <v>0.51497572758334931</v>
      </c>
      <c r="Z534" s="10" t="str">
        <f>'Long-form'!BT488</f>
        <v>n/a</v>
      </c>
      <c r="AA534" s="10" t="str">
        <f>'Long-form'!BU488</f>
        <v>n/a</v>
      </c>
      <c r="AB534" s="10" t="str">
        <f>'Long-form'!BV488</f>
        <v>n/a</v>
      </c>
      <c r="AC534" s="1" t="str">
        <f>'Long-form'!BW488</f>
        <v>n/a</v>
      </c>
      <c r="AD534" s="1">
        <f>'Long-form'!BX488</f>
        <v>0</v>
      </c>
      <c r="AE534" s="1" t="str">
        <f>'Long-form'!BY488</f>
        <v>n/a</v>
      </c>
      <c r="AF534" s="1" t="str">
        <f>'Long-form'!BZ488</f>
        <v>n/a</v>
      </c>
    </row>
    <row r="535" spans="1:32">
      <c r="A535" s="1" t="str">
        <f>'Long-form'!A489</f>
        <v>SLCC534</v>
      </c>
      <c r="B535" s="1" t="str">
        <f>'Long-form'!B489</f>
        <v>Tjia et al. 1983 (as reviewed by Horton et al.2005)</v>
      </c>
      <c r="C535" s="1">
        <f>'Long-form'!C489</f>
        <v>8</v>
      </c>
      <c r="D535" s="1" t="str">
        <f>'Long-form'!D489</f>
        <v>Tioman Island</v>
      </c>
      <c r="E535" s="10">
        <f>'Long-form'!E489</f>
        <v>2.75</v>
      </c>
      <c r="F535" s="10">
        <f>'Long-form'!F489</f>
        <v>104.25</v>
      </c>
      <c r="G535" s="1">
        <f>'Long-form'!G489</f>
        <v>1</v>
      </c>
      <c r="H535" s="11">
        <f>'Long-form'!H489</f>
        <v>2780</v>
      </c>
      <c r="I535" s="11">
        <f>'Long-form'!I489</f>
        <v>138.92443989449805</v>
      </c>
      <c r="J535" s="11">
        <f>'Long-form'!J489</f>
        <v>2574.5</v>
      </c>
      <c r="K535" s="11">
        <f>'Long-form'!K489</f>
        <v>2940</v>
      </c>
      <c r="L535" s="11">
        <f>'Long-form'!L489</f>
        <v>2209</v>
      </c>
      <c r="M535" s="10" t="str">
        <f>'Long-form'!Q489</f>
        <v>n/a</v>
      </c>
      <c r="N535" s="10" t="str">
        <f>'Long-form'!R489</f>
        <v>n/a</v>
      </c>
      <c r="O535" s="10" t="e">
        <f>'Long-form'!#REF!</f>
        <v>#REF!</v>
      </c>
      <c r="P535" s="10">
        <f>'Long-form'!AN489</f>
        <v>0.51009802979427399</v>
      </c>
      <c r="Q535" s="10">
        <f>'Long-form'!AO489</f>
        <v>0.51009802979427399</v>
      </c>
      <c r="R535" s="1">
        <f>'Long-form'!BA489</f>
        <v>-1</v>
      </c>
      <c r="S535" s="1">
        <f>'Long-form'!BB489</f>
        <v>5</v>
      </c>
      <c r="T535" s="1" t="str">
        <f>'Long-form'!BC489</f>
        <v>marine limiting</v>
      </c>
      <c r="U535" s="1" t="str">
        <f>'Long-form'!BD489</f>
        <v>Shell, taxa unspecified; conservatively interpreted as marine limiting</v>
      </c>
      <c r="V535" s="1" t="str">
        <f>'Long-form'!BE489</f>
        <v>below MTL</v>
      </c>
      <c r="W535" s="10" t="str">
        <f>'Long-form'!BQ489</f>
        <v>n/a</v>
      </c>
      <c r="X535" s="10">
        <f>'Long-form'!BR489</f>
        <v>0.51497572758334931</v>
      </c>
      <c r="Y535" s="10">
        <f>'Long-form'!BS489</f>
        <v>0.51497572758334931</v>
      </c>
      <c r="Z535" s="10" t="str">
        <f>'Long-form'!BT489</f>
        <v>n/a</v>
      </c>
      <c r="AA535" s="10" t="str">
        <f>'Long-form'!BU489</f>
        <v>n/a</v>
      </c>
      <c r="AB535" s="10" t="str">
        <f>'Long-form'!BV489</f>
        <v>n/a</v>
      </c>
      <c r="AC535" s="1" t="str">
        <f>'Long-form'!BW489</f>
        <v>n/a</v>
      </c>
      <c r="AD535" s="1">
        <f>'Long-form'!BX489</f>
        <v>0</v>
      </c>
      <c r="AE535" s="1" t="str">
        <f>'Long-form'!BY489</f>
        <v>n/a</v>
      </c>
      <c r="AF535" s="1" t="str">
        <f>'Long-form'!BZ489</f>
        <v>n/a</v>
      </c>
    </row>
    <row r="536" spans="1:32">
      <c r="A536" s="1" t="str">
        <f>'Long-form'!A491</f>
        <v>SLCC535</v>
      </c>
      <c r="B536" s="1" t="str">
        <f>'Long-form'!B491</f>
        <v>Tjia et al. 1983 (as reviewed by Horton et al.2005)</v>
      </c>
      <c r="C536" s="1">
        <f>'Long-form'!C491</f>
        <v>8</v>
      </c>
      <c r="D536" s="1" t="str">
        <f>'Long-form'!D491</f>
        <v>Tioman Island</v>
      </c>
      <c r="E536" s="10">
        <f>'Long-form'!E491</f>
        <v>2.75</v>
      </c>
      <c r="F536" s="10">
        <f>'Long-form'!F491</f>
        <v>104.25</v>
      </c>
      <c r="G536" s="1">
        <f>'Long-form'!G491</f>
        <v>1</v>
      </c>
      <c r="H536" s="11">
        <f>'Long-form'!H491</f>
        <v>3570</v>
      </c>
      <c r="I536" s="11">
        <f>'Long-form'!I491</f>
        <v>183.84776310850236</v>
      </c>
      <c r="J536" s="11">
        <f>'Long-form'!J491</f>
        <v>3562.5</v>
      </c>
      <c r="K536" s="11">
        <f>'Long-form'!K491</f>
        <v>4057</v>
      </c>
      <c r="L536" s="11">
        <f>'Long-form'!L491</f>
        <v>3068</v>
      </c>
      <c r="M536" s="10" t="str">
        <f>'Long-form'!Q491</f>
        <v>n/a</v>
      </c>
      <c r="N536" s="10" t="str">
        <f>'Long-form'!R491</f>
        <v>n/a</v>
      </c>
      <c r="O536" s="10" t="e">
        <f>'Long-form'!#REF!</f>
        <v>#REF!</v>
      </c>
      <c r="P536" s="10">
        <f>'Long-form'!AN491</f>
        <v>0.51009802979427399</v>
      </c>
      <c r="Q536" s="10">
        <f>'Long-form'!AO491</f>
        <v>0.51009802979427399</v>
      </c>
      <c r="R536" s="1">
        <f>'Long-form'!BA491</f>
        <v>-1</v>
      </c>
      <c r="S536" s="1">
        <f>'Long-form'!BB491</f>
        <v>5</v>
      </c>
      <c r="T536" s="1" t="str">
        <f>'Long-form'!BC491</f>
        <v>marine limiting</v>
      </c>
      <c r="U536" s="1" t="str">
        <f>'Long-form'!BD491</f>
        <v>Oyster shells (dead) still attached to huge boulders of metavolcanic rock; conservatively interpreted as marine limiting</v>
      </c>
      <c r="V536" s="1" t="str">
        <f>'Long-form'!BE491</f>
        <v>below MTL</v>
      </c>
      <c r="W536" s="10" t="str">
        <f>'Long-form'!BQ491</f>
        <v>n/a</v>
      </c>
      <c r="X536" s="10">
        <f>'Long-form'!BR491</f>
        <v>0.51497572758334931</v>
      </c>
      <c r="Y536" s="10">
        <f>'Long-form'!BS491</f>
        <v>0.51497572758334931</v>
      </c>
      <c r="Z536" s="10" t="str">
        <f>'Long-form'!BT491</f>
        <v>n/a</v>
      </c>
      <c r="AA536" s="10" t="str">
        <f>'Long-form'!BU491</f>
        <v>n/a</v>
      </c>
      <c r="AB536" s="10" t="str">
        <f>'Long-form'!BV491</f>
        <v>n/a</v>
      </c>
      <c r="AC536" s="1" t="str">
        <f>'Long-form'!BW491</f>
        <v>n/a</v>
      </c>
      <c r="AD536" s="1">
        <f>'Long-form'!BX491</f>
        <v>0</v>
      </c>
      <c r="AE536" s="1" t="str">
        <f>'Long-form'!BY491</f>
        <v>n/a</v>
      </c>
      <c r="AF536" s="1" t="str">
        <f>'Long-form'!BZ491</f>
        <v>n/a</v>
      </c>
    </row>
    <row r="537" spans="1:32">
      <c r="A537" s="1" t="str">
        <f>'Long-form'!A492</f>
        <v>SLCC536</v>
      </c>
      <c r="B537" s="1" t="str">
        <f>'Long-form'!B492</f>
        <v>Tjia et al. 1983 (as reviewed by Horton et al.2005)</v>
      </c>
      <c r="C537" s="1">
        <f>'Long-form'!C492</f>
        <v>8</v>
      </c>
      <c r="D537" s="1" t="str">
        <f>'Long-form'!D492</f>
        <v>Tioman Island</v>
      </c>
      <c r="E537" s="10">
        <f>'Long-form'!E492</f>
        <v>2.75</v>
      </c>
      <c r="F537" s="10">
        <f>'Long-form'!F492</f>
        <v>104.25</v>
      </c>
      <c r="G537" s="1">
        <f>'Long-form'!G492</f>
        <v>1</v>
      </c>
      <c r="H537" s="11">
        <f>'Long-form'!H492</f>
        <v>4570</v>
      </c>
      <c r="I537" s="11">
        <f>'Long-form'!I492</f>
        <v>165.5294535724685</v>
      </c>
      <c r="J537" s="11">
        <f>'Long-form'!J492</f>
        <v>4858.5</v>
      </c>
      <c r="K537" s="11">
        <f>'Long-form'!K492</f>
        <v>5309</v>
      </c>
      <c r="L537" s="11">
        <f>'Long-form'!L492</f>
        <v>4408</v>
      </c>
      <c r="M537" s="10" t="str">
        <f>'Long-form'!Q492</f>
        <v>n/a</v>
      </c>
      <c r="N537" s="10" t="str">
        <f>'Long-form'!R492</f>
        <v>n/a</v>
      </c>
      <c r="O537" s="10" t="e">
        <f>'Long-form'!#REF!</f>
        <v>#REF!</v>
      </c>
      <c r="P537" s="10">
        <f>'Long-form'!AN492</f>
        <v>0.51009802979427399</v>
      </c>
      <c r="Q537" s="10">
        <f>'Long-form'!AO492</f>
        <v>0.51009802979427399</v>
      </c>
      <c r="R537" s="1">
        <f>'Long-form'!BA492</f>
        <v>-1</v>
      </c>
      <c r="S537" s="1">
        <f>'Long-form'!BB492</f>
        <v>5</v>
      </c>
      <c r="T537" s="1" t="str">
        <f>'Long-form'!BC492</f>
        <v>marine limiting</v>
      </c>
      <c r="U537" s="1" t="str">
        <f>'Long-form'!BD492</f>
        <v>Oyster shells (dead) still attached to huge boulders of metavolcanic rock; conservatively interpreted as marine limiting</v>
      </c>
      <c r="V537" s="1" t="str">
        <f>'Long-form'!BE492</f>
        <v>below MTL</v>
      </c>
      <c r="W537" s="10" t="str">
        <f>'Long-form'!BQ492</f>
        <v>n/a</v>
      </c>
      <c r="X537" s="10">
        <f>'Long-form'!BR492</f>
        <v>0.51497572758334931</v>
      </c>
      <c r="Y537" s="10">
        <f>'Long-form'!BS492</f>
        <v>0.51497572758334931</v>
      </c>
      <c r="Z537" s="10" t="str">
        <f>'Long-form'!BT492</f>
        <v>n/a</v>
      </c>
      <c r="AA537" s="10" t="str">
        <f>'Long-form'!BU492</f>
        <v>n/a</v>
      </c>
      <c r="AB537" s="10" t="str">
        <f>'Long-form'!BV492</f>
        <v>n/a</v>
      </c>
      <c r="AC537" s="1" t="str">
        <f>'Long-form'!BW492</f>
        <v>n/a</v>
      </c>
      <c r="AD537" s="1">
        <f>'Long-form'!BX492</f>
        <v>0</v>
      </c>
      <c r="AE537" s="1" t="str">
        <f>'Long-form'!BY492</f>
        <v>n/a</v>
      </c>
      <c r="AF537" s="1" t="str">
        <f>'Long-form'!BZ492</f>
        <v>n/a</v>
      </c>
    </row>
    <row r="538" spans="1:32">
      <c r="A538" s="1" t="str">
        <f>'Long-form'!A497</f>
        <v>SLCC537</v>
      </c>
      <c r="B538" s="1" t="str">
        <f>'Long-form'!B497</f>
        <v>Kench et al. 2009</v>
      </c>
      <c r="C538" s="1">
        <f>'Long-form'!C497</f>
        <v>7</v>
      </c>
      <c r="D538" s="1" t="str">
        <f>'Long-form'!D497</f>
        <v>Hulhudhoo C1</v>
      </c>
      <c r="E538" s="10">
        <f>'Long-form'!E497</f>
        <v>2.7728030000000001</v>
      </c>
      <c r="F538" s="10">
        <f>'Long-form'!F497</f>
        <v>74.298810000000003</v>
      </c>
      <c r="G538" s="1">
        <f>'Long-form'!G497</f>
        <v>1</v>
      </c>
      <c r="H538" s="11">
        <f>'Long-form'!H497</f>
        <v>7802</v>
      </c>
      <c r="I538" s="11">
        <f>'Long-form'!I497</f>
        <v>53</v>
      </c>
      <c r="J538" s="11">
        <f>'Long-form'!J497</f>
        <v>8137</v>
      </c>
      <c r="K538" s="11">
        <f>'Long-form'!K497</f>
        <v>8280</v>
      </c>
      <c r="L538" s="11">
        <f>'Long-form'!L497</f>
        <v>7994</v>
      </c>
      <c r="M538" s="10" t="str">
        <f>'Long-form'!Q497</f>
        <v>n/a</v>
      </c>
      <c r="N538" s="10" t="str">
        <f>'Long-form'!R497</f>
        <v>n/a</v>
      </c>
      <c r="O538" s="10">
        <f>'Long-form'!AL497</f>
        <v>-13.89</v>
      </c>
      <c r="P538" s="10">
        <f>'Long-form'!AN497</f>
        <v>0.53169540152233774</v>
      </c>
      <c r="Q538" s="10">
        <f>'Long-form'!AO497</f>
        <v>0.53169540152233774</v>
      </c>
      <c r="R538" s="1">
        <f>'Long-form'!BA497</f>
        <v>-1</v>
      </c>
      <c r="S538" s="1">
        <f>'Long-form'!BB497</f>
        <v>1</v>
      </c>
      <c r="T538" s="1" t="str">
        <f>'Long-form'!BC497</f>
        <v>marine limiting</v>
      </c>
      <c r="U538" s="1" t="str">
        <f>'Long-form'!BD497</f>
        <v>Favid sp.</v>
      </c>
      <c r="V538" s="1" t="str">
        <f>'Long-form'!BE497</f>
        <v>below MTL</v>
      </c>
      <c r="W538" s="10" t="str">
        <f>'Long-form'!BQ497</f>
        <v>n/a</v>
      </c>
      <c r="X538" s="10">
        <f>'Long-form'!BR497</f>
        <v>0.53637673327615543</v>
      </c>
      <c r="Y538" s="10">
        <f>'Long-form'!BS497</f>
        <v>0.53637673327615543</v>
      </c>
      <c r="Z538" s="10" t="str">
        <f>'Long-form'!BT497</f>
        <v>n/a</v>
      </c>
      <c r="AA538" s="10" t="str">
        <f>'Long-form'!BU497</f>
        <v>n/a</v>
      </c>
      <c r="AB538" s="10" t="str">
        <f>'Long-form'!BV497</f>
        <v>n/a</v>
      </c>
      <c r="AC538" s="1" t="str">
        <f>'Long-form'!BW497</f>
        <v>n/a</v>
      </c>
      <c r="AD538" s="1">
        <f>'Long-form'!BX497</f>
        <v>0</v>
      </c>
      <c r="AE538" s="1" t="str">
        <f>'Long-form'!BY497</f>
        <v>n/a</v>
      </c>
      <c r="AF538" s="1" t="str">
        <f>'Long-form'!BZ497</f>
        <v>Subsidence;Huldhudoo reef yielded a mean elevation 0f -0.59 +/- 0.1 m below mean sea level (bmsl)</v>
      </c>
    </row>
    <row r="539" spans="1:32">
      <c r="A539" s="1" t="str">
        <f>'Long-form'!A498</f>
        <v>SLCC538</v>
      </c>
      <c r="B539" s="1" t="str">
        <f>'Long-form'!B498</f>
        <v>Kench et al. 2009</v>
      </c>
      <c r="C539" s="1">
        <f>'Long-form'!C498</f>
        <v>7</v>
      </c>
      <c r="D539" s="1" t="str">
        <f>'Long-form'!D498</f>
        <v>Hulhudhoo C1</v>
      </c>
      <c r="E539" s="10">
        <f>'Long-form'!E498</f>
        <v>2.7728030000000001</v>
      </c>
      <c r="F539" s="10">
        <f>'Long-form'!F498</f>
        <v>74.298810000000003</v>
      </c>
      <c r="G539" s="1">
        <f>'Long-form'!G498</f>
        <v>1</v>
      </c>
      <c r="H539" s="11">
        <f>'Long-form'!H498</f>
        <v>7758</v>
      </c>
      <c r="I539" s="11">
        <f>'Long-form'!I498</f>
        <v>51</v>
      </c>
      <c r="J539" s="11">
        <f>'Long-form'!J498</f>
        <v>8078</v>
      </c>
      <c r="K539" s="11">
        <f>'Long-form'!K498</f>
        <v>8206</v>
      </c>
      <c r="L539" s="11">
        <f>'Long-form'!L498</f>
        <v>7950</v>
      </c>
      <c r="M539" s="10" t="str">
        <f>'Long-form'!Q498</f>
        <v>n/a</v>
      </c>
      <c r="N539" s="10" t="str">
        <f>'Long-form'!R498</f>
        <v>n/a</v>
      </c>
      <c r="O539" s="10">
        <f>'Long-form'!AL498</f>
        <v>-13.17</v>
      </c>
      <c r="P539" s="10">
        <f>'Long-form'!AN498</f>
        <v>0.53169540152233774</v>
      </c>
      <c r="Q539" s="10">
        <f>'Long-form'!AO498</f>
        <v>0.53169540152233774</v>
      </c>
      <c r="R539" s="1">
        <f>'Long-form'!BA498</f>
        <v>-1</v>
      </c>
      <c r="S539" s="1">
        <f>'Long-form'!BB498</f>
        <v>1</v>
      </c>
      <c r="T539" s="1" t="str">
        <f>'Long-form'!BC498</f>
        <v>marine limiting</v>
      </c>
      <c r="U539" s="1" t="str">
        <f>'Long-form'!BD498</f>
        <v>Favid sp.</v>
      </c>
      <c r="V539" s="1" t="str">
        <f>'Long-form'!BE498</f>
        <v>below MTL</v>
      </c>
      <c r="W539" s="10" t="str">
        <f>'Long-form'!BQ498</f>
        <v>n/a</v>
      </c>
      <c r="X539" s="10">
        <f>'Long-form'!BR498</f>
        <v>0.53637673327615543</v>
      </c>
      <c r="Y539" s="10">
        <f>'Long-form'!BS498</f>
        <v>0.53637673327615543</v>
      </c>
      <c r="Z539" s="10" t="str">
        <f>'Long-form'!BT498</f>
        <v>n/a</v>
      </c>
      <c r="AA539" s="10" t="str">
        <f>'Long-form'!BU498</f>
        <v>n/a</v>
      </c>
      <c r="AB539" s="10" t="str">
        <f>'Long-form'!BV498</f>
        <v>n/a</v>
      </c>
      <c r="AC539" s="1" t="str">
        <f>'Long-form'!BW498</f>
        <v>n/a</v>
      </c>
      <c r="AD539" s="1">
        <f>'Long-form'!BX498</f>
        <v>0</v>
      </c>
      <c r="AE539" s="1" t="str">
        <f>'Long-form'!BY498</f>
        <v>n/a</v>
      </c>
      <c r="AF539" s="1" t="str">
        <f>'Long-form'!BZ498</f>
        <v>Lat/Long info for all points from google</v>
      </c>
    </row>
    <row r="540" spans="1:32">
      <c r="A540" s="1" t="str">
        <f>'Long-form'!A499</f>
        <v>SLCC539</v>
      </c>
      <c r="B540" s="1" t="str">
        <f>'Long-form'!B499</f>
        <v>Kench et al. 2009</v>
      </c>
      <c r="C540" s="1">
        <f>'Long-form'!C499</f>
        <v>7</v>
      </c>
      <c r="D540" s="1" t="str">
        <f>'Long-form'!D499</f>
        <v>Hulhudhoo C1</v>
      </c>
      <c r="E540" s="10">
        <f>'Long-form'!E499</f>
        <v>2.7728030000000001</v>
      </c>
      <c r="F540" s="10">
        <f>'Long-form'!F499</f>
        <v>74.298810000000003</v>
      </c>
      <c r="G540" s="1">
        <f>'Long-form'!G499</f>
        <v>1</v>
      </c>
      <c r="H540" s="11">
        <f>'Long-form'!H499</f>
        <v>7732</v>
      </c>
      <c r="I540" s="11">
        <f>'Long-form'!I499</f>
        <v>50</v>
      </c>
      <c r="J540" s="11">
        <f>'Long-form'!J499</f>
        <v>8057</v>
      </c>
      <c r="K540" s="11">
        <f>'Long-form'!K499</f>
        <v>8173</v>
      </c>
      <c r="L540" s="11">
        <f>'Long-form'!L499</f>
        <v>7941</v>
      </c>
      <c r="M540" s="10" t="str">
        <f>'Long-form'!Q499</f>
        <v>n/a</v>
      </c>
      <c r="N540" s="10" t="str">
        <f>'Long-form'!R499</f>
        <v>n/a</v>
      </c>
      <c r="O540" s="10">
        <f>'Long-form'!AL499</f>
        <v>-12.17</v>
      </c>
      <c r="P540" s="10">
        <f>'Long-form'!AN499</f>
        <v>0.53169540152233774</v>
      </c>
      <c r="Q540" s="10">
        <f>'Long-form'!AO499</f>
        <v>0.53169540152233774</v>
      </c>
      <c r="R540" s="1">
        <f>'Long-form'!BA499</f>
        <v>-1</v>
      </c>
      <c r="S540" s="1">
        <f>'Long-form'!BB499</f>
        <v>1</v>
      </c>
      <c r="T540" s="1" t="str">
        <f>'Long-form'!BC499</f>
        <v>marine limiting</v>
      </c>
      <c r="U540" s="1" t="str">
        <f>'Long-form'!BD499</f>
        <v>Favid sp.</v>
      </c>
      <c r="V540" s="1" t="str">
        <f>'Long-form'!BE499</f>
        <v>below MTL</v>
      </c>
      <c r="W540" s="10" t="str">
        <f>'Long-form'!BQ499</f>
        <v>n/a</v>
      </c>
      <c r="X540" s="10">
        <f>'Long-form'!BR499</f>
        <v>0.53637673327615543</v>
      </c>
      <c r="Y540" s="10">
        <f>'Long-form'!BS499</f>
        <v>0.53637673327615543</v>
      </c>
      <c r="Z540" s="10" t="str">
        <f>'Long-form'!BT499</f>
        <v>n/a</v>
      </c>
      <c r="AA540" s="10" t="str">
        <f>'Long-form'!BU499</f>
        <v>n/a</v>
      </c>
      <c r="AB540" s="10" t="str">
        <f>'Long-form'!BV499</f>
        <v>n/a</v>
      </c>
      <c r="AC540" s="1" t="str">
        <f>'Long-form'!BW499</f>
        <v>n/a</v>
      </c>
      <c r="AD540" s="1">
        <f>'Long-form'!BX499</f>
        <v>0</v>
      </c>
      <c r="AE540" s="1" t="str">
        <f>'Long-form'!BY499</f>
        <v>n/a</v>
      </c>
      <c r="AF540" s="1" t="str">
        <f>'Long-form'!BZ499</f>
        <v>Sample indicatie meaning values derived from HCL of corals fom the text</v>
      </c>
    </row>
    <row r="541" spans="1:32">
      <c r="A541" s="1" t="str">
        <f>'Long-form'!A500</f>
        <v>SLCC540</v>
      </c>
      <c r="B541" s="1" t="str">
        <f>'Long-form'!B500</f>
        <v>Kench et al. 2009</v>
      </c>
      <c r="C541" s="1">
        <f>'Long-form'!C500</f>
        <v>7</v>
      </c>
      <c r="D541" s="1" t="str">
        <f>'Long-form'!D500</f>
        <v>Hulhudhoo C1</v>
      </c>
      <c r="E541" s="10">
        <f>'Long-form'!E500</f>
        <v>2.7728030000000001</v>
      </c>
      <c r="F541" s="10">
        <f>'Long-form'!F500</f>
        <v>74.298810000000003</v>
      </c>
      <c r="G541" s="1">
        <f>'Long-form'!G500</f>
        <v>1</v>
      </c>
      <c r="H541" s="11">
        <f>'Long-form'!H500</f>
        <v>7465</v>
      </c>
      <c r="I541" s="11">
        <f>'Long-form'!I500</f>
        <v>50</v>
      </c>
      <c r="J541" s="11">
        <f>'Long-form'!J500</f>
        <v>7795.5</v>
      </c>
      <c r="K541" s="11">
        <f>'Long-form'!K500</f>
        <v>7918</v>
      </c>
      <c r="L541" s="11">
        <f>'Long-form'!L500</f>
        <v>7673</v>
      </c>
      <c r="M541" s="10" t="str">
        <f>'Long-form'!Q500</f>
        <v>n/a</v>
      </c>
      <c r="N541" s="10" t="str">
        <f>'Long-form'!R500</f>
        <v>n/a</v>
      </c>
      <c r="O541" s="10">
        <f>'Long-form'!AL500</f>
        <v>-11.07</v>
      </c>
      <c r="P541" s="10">
        <f>'Long-form'!AN500</f>
        <v>0.53169540152233774</v>
      </c>
      <c r="Q541" s="10">
        <f>'Long-form'!AO500</f>
        <v>0.53169540152233774</v>
      </c>
      <c r="R541" s="1">
        <f>'Long-form'!BA500</f>
        <v>-1</v>
      </c>
      <c r="S541" s="1">
        <f>'Long-form'!BB500</f>
        <v>1</v>
      </c>
      <c r="T541" s="1" t="str">
        <f>'Long-form'!BC500</f>
        <v>marine limiting</v>
      </c>
      <c r="U541" s="1" t="str">
        <f>'Long-form'!BD500</f>
        <v>Favid sp.</v>
      </c>
      <c r="V541" s="1" t="str">
        <f>'Long-form'!BE500</f>
        <v>below MTL</v>
      </c>
      <c r="W541" s="10" t="str">
        <f>'Long-form'!BQ500</f>
        <v>n/a</v>
      </c>
      <c r="X541" s="10">
        <f>'Long-form'!BR500</f>
        <v>0.53637673327615543</v>
      </c>
      <c r="Y541" s="10">
        <f>'Long-form'!BS500</f>
        <v>0.53637673327615543</v>
      </c>
      <c r="Z541" s="10" t="str">
        <f>'Long-form'!BT500</f>
        <v>n/a</v>
      </c>
      <c r="AA541" s="10" t="str">
        <f>'Long-form'!BU500</f>
        <v>n/a</v>
      </c>
      <c r="AB541" s="10" t="str">
        <f>'Long-form'!BV500</f>
        <v>n/a</v>
      </c>
      <c r="AC541" s="1" t="str">
        <f>'Long-form'!BW500</f>
        <v>n/a</v>
      </c>
      <c r="AD541" s="1">
        <f>'Long-form'!BX500</f>
        <v>0</v>
      </c>
      <c r="AE541" s="1" t="str">
        <f>'Long-form'!BY500</f>
        <v>n/a</v>
      </c>
      <c r="AF541" s="1" t="str">
        <f>'Long-form'!BZ500</f>
        <v>n/a</v>
      </c>
    </row>
    <row r="542" spans="1:32">
      <c r="A542" s="1" t="str">
        <f>'Long-form'!A501</f>
        <v>SLCC541</v>
      </c>
      <c r="B542" s="1" t="str">
        <f>'Long-form'!B501</f>
        <v>Kench et al. 2009</v>
      </c>
      <c r="C542" s="1">
        <f>'Long-form'!C501</f>
        <v>7</v>
      </c>
      <c r="D542" s="1" t="str">
        <f>'Long-form'!D501</f>
        <v>Hulhudhoo C1</v>
      </c>
      <c r="E542" s="10">
        <f>'Long-form'!E501</f>
        <v>2.7728030000000001</v>
      </c>
      <c r="F542" s="10">
        <f>'Long-form'!F501</f>
        <v>74.298810000000003</v>
      </c>
      <c r="G542" s="1">
        <f>'Long-form'!G501</f>
        <v>1</v>
      </c>
      <c r="H542" s="11">
        <f>'Long-form'!H501</f>
        <v>7053</v>
      </c>
      <c r="I542" s="11">
        <f>'Long-form'!I501</f>
        <v>48</v>
      </c>
      <c r="J542" s="11">
        <f>'Long-form'!J501</f>
        <v>7429.5</v>
      </c>
      <c r="K542" s="11">
        <f>'Long-form'!K501</f>
        <v>7540</v>
      </c>
      <c r="L542" s="11">
        <f>'Long-form'!L501</f>
        <v>7319</v>
      </c>
      <c r="M542" s="10" t="str">
        <f>'Long-form'!Q501</f>
        <v>n/a</v>
      </c>
      <c r="N542" s="10" t="str">
        <f>'Long-form'!R501</f>
        <v>n/a</v>
      </c>
      <c r="O542" s="10">
        <f>'Long-form'!AL501</f>
        <v>-8.07</v>
      </c>
      <c r="P542" s="10">
        <f>'Long-form'!AN501</f>
        <v>0.53169540152233774</v>
      </c>
      <c r="Q542" s="10">
        <f>'Long-form'!AO501</f>
        <v>0.53169540152233774</v>
      </c>
      <c r="R542" s="1">
        <f>'Long-form'!BA501</f>
        <v>-1</v>
      </c>
      <c r="S542" s="1">
        <f>'Long-form'!BB501</f>
        <v>1</v>
      </c>
      <c r="T542" s="1" t="str">
        <f>'Long-form'!BC501</f>
        <v>marine limiting</v>
      </c>
      <c r="U542" s="1" t="str">
        <f>'Long-form'!BD501</f>
        <v>Favid sp.</v>
      </c>
      <c r="V542" s="1" t="str">
        <f>'Long-form'!BE501</f>
        <v>below MTL</v>
      </c>
      <c r="W542" s="10" t="str">
        <f>'Long-form'!BQ501</f>
        <v>n/a</v>
      </c>
      <c r="X542" s="10">
        <f>'Long-form'!BR501</f>
        <v>0.53637673327615543</v>
      </c>
      <c r="Y542" s="10">
        <f>'Long-form'!BS501</f>
        <v>0.53637673327615543</v>
      </c>
      <c r="Z542" s="10" t="str">
        <f>'Long-form'!BT501</f>
        <v>n/a</v>
      </c>
      <c r="AA542" s="10" t="str">
        <f>'Long-form'!BU501</f>
        <v>n/a</v>
      </c>
      <c r="AB542" s="10" t="str">
        <f>'Long-form'!BV501</f>
        <v>n/a</v>
      </c>
      <c r="AC542" s="1" t="str">
        <f>'Long-form'!BW501</f>
        <v>n/a</v>
      </c>
      <c r="AD542" s="1">
        <f>'Long-form'!BX501</f>
        <v>0</v>
      </c>
      <c r="AE542" s="1" t="str">
        <f>'Long-form'!BY501</f>
        <v>n/a</v>
      </c>
      <c r="AF542" s="1" t="str">
        <f>'Long-form'!BZ501</f>
        <v>n/a</v>
      </c>
    </row>
    <row r="543" spans="1:32">
      <c r="A543" s="1" t="str">
        <f>'Long-form'!A502</f>
        <v>SLCC542</v>
      </c>
      <c r="B543" s="1" t="str">
        <f>'Long-form'!B502</f>
        <v>Kench et al. 2009</v>
      </c>
      <c r="C543" s="1">
        <f>'Long-form'!C502</f>
        <v>7</v>
      </c>
      <c r="D543" s="1" t="str">
        <f>'Long-form'!D502</f>
        <v>Hulhudhoo C1</v>
      </c>
      <c r="E543" s="10">
        <f>'Long-form'!E502</f>
        <v>2.7728030000000001</v>
      </c>
      <c r="F543" s="10">
        <f>'Long-form'!F502</f>
        <v>74.298810000000003</v>
      </c>
      <c r="G543" s="1">
        <f>'Long-form'!G502</f>
        <v>1</v>
      </c>
      <c r="H543" s="11">
        <f>'Long-form'!H502</f>
        <v>6864</v>
      </c>
      <c r="I543" s="11">
        <f>'Long-form'!I502</f>
        <v>48</v>
      </c>
      <c r="J543" s="11">
        <f>'Long-form'!J502</f>
        <v>7268.5</v>
      </c>
      <c r="K543" s="11">
        <f>'Long-form'!K502</f>
        <v>7383</v>
      </c>
      <c r="L543" s="11">
        <f>'Long-form'!L502</f>
        <v>7154</v>
      </c>
      <c r="M543" s="10" t="str">
        <f>'Long-form'!Q502</f>
        <v>n/a</v>
      </c>
      <c r="N543" s="10" t="str">
        <f>'Long-form'!R502</f>
        <v>n/a</v>
      </c>
      <c r="O543" s="10">
        <f>'Long-form'!AL502</f>
        <v>-6.07</v>
      </c>
      <c r="P543" s="10">
        <f>'Long-form'!AN502</f>
        <v>0.53169540152233774</v>
      </c>
      <c r="Q543" s="10">
        <f>'Long-form'!AO502</f>
        <v>0.53169540152233774</v>
      </c>
      <c r="R543" s="1">
        <f>'Long-form'!BA502</f>
        <v>-1</v>
      </c>
      <c r="S543" s="1">
        <f>'Long-form'!BB502</f>
        <v>1</v>
      </c>
      <c r="T543" s="1" t="str">
        <f>'Long-form'!BC502</f>
        <v>marine limiting</v>
      </c>
      <c r="U543" s="1" t="str">
        <f>'Long-form'!BD502</f>
        <v>Favid sp.</v>
      </c>
      <c r="V543" s="1" t="str">
        <f>'Long-form'!BE502</f>
        <v>below MTL</v>
      </c>
      <c r="W543" s="10" t="str">
        <f>'Long-form'!BQ502</f>
        <v>n/a</v>
      </c>
      <c r="X543" s="10">
        <f>'Long-form'!BR502</f>
        <v>0.53637673327615543</v>
      </c>
      <c r="Y543" s="10">
        <f>'Long-form'!BS502</f>
        <v>0.53637673327615543</v>
      </c>
      <c r="Z543" s="10" t="str">
        <f>'Long-form'!BT502</f>
        <v>n/a</v>
      </c>
      <c r="AA543" s="10" t="str">
        <f>'Long-form'!BU502</f>
        <v>n/a</v>
      </c>
      <c r="AB543" s="10" t="str">
        <f>'Long-form'!BV502</f>
        <v>n/a</v>
      </c>
      <c r="AC543" s="1" t="str">
        <f>'Long-form'!BW502</f>
        <v>n/a</v>
      </c>
      <c r="AD543" s="1">
        <f>'Long-form'!BX502</f>
        <v>0</v>
      </c>
      <c r="AE543" s="1" t="str">
        <f>'Long-form'!BY502</f>
        <v>n/a</v>
      </c>
      <c r="AF543" s="1" t="str">
        <f>'Long-form'!BZ502</f>
        <v>n/a</v>
      </c>
    </row>
    <row r="544" spans="1:32">
      <c r="A544" s="1" t="str">
        <f>'Long-form'!A503</f>
        <v>SLCC543</v>
      </c>
      <c r="B544" s="1" t="str">
        <f>'Long-form'!B503</f>
        <v>Kench et al. 2009</v>
      </c>
      <c r="C544" s="1">
        <f>'Long-form'!C503</f>
        <v>7</v>
      </c>
      <c r="D544" s="1" t="str">
        <f>'Long-form'!D503</f>
        <v>Hulhudhoo C1</v>
      </c>
      <c r="E544" s="10">
        <f>'Long-form'!E503</f>
        <v>2.7728030000000001</v>
      </c>
      <c r="F544" s="10">
        <f>'Long-form'!F503</f>
        <v>74.298810000000003</v>
      </c>
      <c r="G544" s="1">
        <f>'Long-form'!G503</f>
        <v>1</v>
      </c>
      <c r="H544" s="11">
        <f>'Long-form'!H503</f>
        <v>6846</v>
      </c>
      <c r="I544" s="11">
        <f>'Long-form'!I503</f>
        <v>48</v>
      </c>
      <c r="J544" s="11">
        <f>'Long-form'!J503</f>
        <v>7257.5</v>
      </c>
      <c r="K544" s="11">
        <f>'Long-form'!K503</f>
        <v>7375</v>
      </c>
      <c r="L544" s="11">
        <f>'Long-form'!L503</f>
        <v>7140</v>
      </c>
      <c r="M544" s="10" t="str">
        <f>'Long-form'!Q503</f>
        <v>n/a</v>
      </c>
      <c r="N544" s="10" t="str">
        <f>'Long-form'!R503</f>
        <v>n/a</v>
      </c>
      <c r="O544" s="10">
        <f>'Long-form'!AL503</f>
        <v>-5.27</v>
      </c>
      <c r="P544" s="10">
        <f>'Long-form'!AN503</f>
        <v>0.53169540152233774</v>
      </c>
      <c r="Q544" s="10">
        <f>'Long-form'!AO503</f>
        <v>0.53169540152233774</v>
      </c>
      <c r="R544" s="1">
        <f>'Long-form'!BA503</f>
        <v>-1</v>
      </c>
      <c r="S544" s="1">
        <f>'Long-form'!BB503</f>
        <v>1</v>
      </c>
      <c r="T544" s="1" t="str">
        <f>'Long-form'!BC503</f>
        <v>marine limiting</v>
      </c>
      <c r="U544" s="1" t="str">
        <f>'Long-form'!BD503</f>
        <v>Favid sp.</v>
      </c>
      <c r="V544" s="1" t="str">
        <f>'Long-form'!BE503</f>
        <v>below MTL</v>
      </c>
      <c r="W544" s="10" t="str">
        <f>'Long-form'!BQ503</f>
        <v>n/a</v>
      </c>
      <c r="X544" s="10">
        <f>'Long-form'!BR503</f>
        <v>0.53637673327615543</v>
      </c>
      <c r="Y544" s="10">
        <f>'Long-form'!BS503</f>
        <v>0.53637673327615543</v>
      </c>
      <c r="Z544" s="10" t="str">
        <f>'Long-form'!BT503</f>
        <v>n/a</v>
      </c>
      <c r="AA544" s="10" t="str">
        <f>'Long-form'!BU503</f>
        <v>n/a</v>
      </c>
      <c r="AB544" s="10" t="str">
        <f>'Long-form'!BV503</f>
        <v>n/a</v>
      </c>
      <c r="AC544" s="1" t="str">
        <f>'Long-form'!BW503</f>
        <v>n/a</v>
      </c>
      <c r="AD544" s="1">
        <f>'Long-form'!BX503</f>
        <v>0</v>
      </c>
      <c r="AE544" s="1" t="str">
        <f>'Long-form'!BY503</f>
        <v>n/a</v>
      </c>
      <c r="AF544" s="1" t="str">
        <f>'Long-form'!BZ503</f>
        <v>n/a</v>
      </c>
    </row>
    <row r="545" spans="1:32">
      <c r="A545" s="1" t="str">
        <f>'Long-form'!A504</f>
        <v>SLCC544</v>
      </c>
      <c r="B545" s="1" t="str">
        <f>'Long-form'!B504</f>
        <v>Kench et al. 2009</v>
      </c>
      <c r="C545" s="1">
        <f>'Long-form'!C504</f>
        <v>7</v>
      </c>
      <c r="D545" s="1" t="str">
        <f>'Long-form'!D504</f>
        <v>Hulhudhoo C1</v>
      </c>
      <c r="E545" s="10">
        <f>'Long-form'!E504</f>
        <v>2.7728030000000001</v>
      </c>
      <c r="F545" s="10">
        <f>'Long-form'!F504</f>
        <v>74.298810000000003</v>
      </c>
      <c r="G545" s="1">
        <f>'Long-form'!G504</f>
        <v>1</v>
      </c>
      <c r="H545" s="11">
        <f>'Long-form'!H504</f>
        <v>6566</v>
      </c>
      <c r="I545" s="11">
        <f>'Long-form'!I504</f>
        <v>47</v>
      </c>
      <c r="J545" s="11">
        <f>'Long-form'!J504</f>
        <v>6930</v>
      </c>
      <c r="K545" s="11">
        <f>'Long-form'!K504</f>
        <v>7091</v>
      </c>
      <c r="L545" s="11">
        <f>'Long-form'!L504</f>
        <v>6769</v>
      </c>
      <c r="M545" s="10" t="str">
        <f>'Long-form'!Q504</f>
        <v>n/a</v>
      </c>
      <c r="N545" s="10" t="str">
        <f>'Long-form'!R504</f>
        <v>n/a</v>
      </c>
      <c r="O545" s="10">
        <f>'Long-form'!AL504</f>
        <v>-4.7699999999999996</v>
      </c>
      <c r="P545" s="10">
        <f>'Long-form'!AN504</f>
        <v>0.53169540152233774</v>
      </c>
      <c r="Q545" s="10">
        <f>'Long-form'!AO504</f>
        <v>0.53169540152233774</v>
      </c>
      <c r="R545" s="1">
        <f>'Long-form'!BA504</f>
        <v>-1</v>
      </c>
      <c r="S545" s="1">
        <f>'Long-form'!BB504</f>
        <v>1</v>
      </c>
      <c r="T545" s="1" t="str">
        <f>'Long-form'!BC504</f>
        <v>marine limiting</v>
      </c>
      <c r="U545" s="1" t="str">
        <f>'Long-form'!BD504</f>
        <v>Porites sp.</v>
      </c>
      <c r="V545" s="1" t="str">
        <f>'Long-form'!BE504</f>
        <v>below MTL</v>
      </c>
      <c r="W545" s="10" t="str">
        <f>'Long-form'!BQ504</f>
        <v>n/a</v>
      </c>
      <c r="X545" s="10">
        <f>'Long-form'!BR504</f>
        <v>0.53637673327615543</v>
      </c>
      <c r="Y545" s="10">
        <f>'Long-form'!BS504</f>
        <v>0.53637673327615543</v>
      </c>
      <c r="Z545" s="10" t="str">
        <f>'Long-form'!BT504</f>
        <v>n/a</v>
      </c>
      <c r="AA545" s="10" t="str">
        <f>'Long-form'!BU504</f>
        <v>n/a</v>
      </c>
      <c r="AB545" s="10" t="str">
        <f>'Long-form'!BV504</f>
        <v>n/a</v>
      </c>
      <c r="AC545" s="1" t="str">
        <f>'Long-form'!BW504</f>
        <v>n/a</v>
      </c>
      <c r="AD545" s="1">
        <f>'Long-form'!BX504</f>
        <v>0</v>
      </c>
      <c r="AE545" s="1" t="str">
        <f>'Long-form'!BY504</f>
        <v>n/a</v>
      </c>
      <c r="AF545" s="1" t="str">
        <f>'Long-form'!BZ504</f>
        <v>n/a</v>
      </c>
    </row>
    <row r="546" spans="1:32">
      <c r="A546" s="1" t="str">
        <f>'Long-form'!A505</f>
        <v>SLCC545</v>
      </c>
      <c r="B546" s="1" t="str">
        <f>'Long-form'!B505</f>
        <v>Kench et al. 2009</v>
      </c>
      <c r="C546" s="1">
        <f>'Long-form'!C505</f>
        <v>7</v>
      </c>
      <c r="D546" s="1" t="str">
        <f>'Long-form'!D505</f>
        <v>Hulhudhoo C1</v>
      </c>
      <c r="E546" s="10">
        <f>'Long-form'!E505</f>
        <v>2.7728030000000001</v>
      </c>
      <c r="F546" s="10">
        <f>'Long-form'!F505</f>
        <v>74.298810000000003</v>
      </c>
      <c r="G546" s="1">
        <f>'Long-form'!G505</f>
        <v>1</v>
      </c>
      <c r="H546" s="11">
        <f>'Long-form'!H505</f>
        <v>6292</v>
      </c>
      <c r="I546" s="11">
        <f>'Long-form'!I505</f>
        <v>46</v>
      </c>
      <c r="J546" s="11">
        <f>'Long-form'!J505</f>
        <v>6591.5</v>
      </c>
      <c r="K546" s="11">
        <f>'Long-form'!K505</f>
        <v>6726</v>
      </c>
      <c r="L546" s="11">
        <f>'Long-form'!L505</f>
        <v>6457</v>
      </c>
      <c r="M546" s="10" t="str">
        <f>'Long-form'!Q505</f>
        <v>n/a</v>
      </c>
      <c r="N546" s="10" t="str">
        <f>'Long-form'!R505</f>
        <v>n/a</v>
      </c>
      <c r="O546" s="10">
        <f>'Long-form'!AL505</f>
        <v>-3.72</v>
      </c>
      <c r="P546" s="10">
        <f>'Long-form'!AN505</f>
        <v>0.53169540152233774</v>
      </c>
      <c r="Q546" s="10">
        <f>'Long-form'!AO505</f>
        <v>0.53169540152233774</v>
      </c>
      <c r="R546" s="1">
        <f>'Long-form'!BA505</f>
        <v>-1</v>
      </c>
      <c r="S546" s="1">
        <f>'Long-form'!BB505</f>
        <v>1</v>
      </c>
      <c r="T546" s="1" t="str">
        <f>'Long-form'!BC505</f>
        <v>marine limiting</v>
      </c>
      <c r="U546" s="1" t="str">
        <f>'Long-form'!BD505</f>
        <v>Favid sp.</v>
      </c>
      <c r="V546" s="1" t="str">
        <f>'Long-form'!BE505</f>
        <v>below MTL</v>
      </c>
      <c r="W546" s="10" t="str">
        <f>'Long-form'!BQ505</f>
        <v>n/a</v>
      </c>
      <c r="X546" s="10">
        <f>'Long-form'!BR505</f>
        <v>0.53637673327615543</v>
      </c>
      <c r="Y546" s="10">
        <f>'Long-form'!BS505</f>
        <v>0.53637673327615543</v>
      </c>
      <c r="Z546" s="10" t="str">
        <f>'Long-form'!BT505</f>
        <v>n/a</v>
      </c>
      <c r="AA546" s="10" t="str">
        <f>'Long-form'!BU505</f>
        <v>n/a</v>
      </c>
      <c r="AB546" s="10" t="str">
        <f>'Long-form'!BV505</f>
        <v>n/a</v>
      </c>
      <c r="AC546" s="1" t="str">
        <f>'Long-form'!BW505</f>
        <v>n/a</v>
      </c>
      <c r="AD546" s="1">
        <f>'Long-form'!BX505</f>
        <v>0</v>
      </c>
      <c r="AE546" s="1" t="str">
        <f>'Long-form'!BY505</f>
        <v>n/a</v>
      </c>
      <c r="AF546" s="1" t="str">
        <f>'Long-form'!BZ505</f>
        <v>n/a</v>
      </c>
    </row>
    <row r="547" spans="1:32">
      <c r="A547" s="1" t="str">
        <f>'Long-form'!A506</f>
        <v>SLCC546</v>
      </c>
      <c r="B547" s="1" t="str">
        <f>'Long-form'!B506</f>
        <v>Kench et al. 2009</v>
      </c>
      <c r="C547" s="1">
        <f>'Long-form'!C506</f>
        <v>7</v>
      </c>
      <c r="D547" s="1" t="str">
        <f>'Long-form'!D506</f>
        <v>Hulhudhoo C1</v>
      </c>
      <c r="E547" s="10">
        <f>'Long-form'!E506</f>
        <v>2.7728030000000001</v>
      </c>
      <c r="F547" s="10">
        <f>'Long-form'!F506</f>
        <v>74.298810000000003</v>
      </c>
      <c r="G547" s="1">
        <f>'Long-form'!G506</f>
        <v>1</v>
      </c>
      <c r="H547" s="11">
        <f>'Long-form'!H506</f>
        <v>6144</v>
      </c>
      <c r="I547" s="11">
        <f>'Long-form'!I506</f>
        <v>46</v>
      </c>
      <c r="J547" s="11">
        <f>'Long-form'!J506</f>
        <v>6426.5</v>
      </c>
      <c r="K547" s="11">
        <f>'Long-form'!K506</f>
        <v>6558</v>
      </c>
      <c r="L547" s="11">
        <f>'Long-form'!L506</f>
        <v>6295</v>
      </c>
      <c r="M547" s="10" t="str">
        <f>'Long-form'!Q506</f>
        <v>n/a</v>
      </c>
      <c r="N547" s="10" t="str">
        <f>'Long-form'!R506</f>
        <v>n/a</v>
      </c>
      <c r="O547" s="10">
        <f>'Long-form'!AL506</f>
        <v>-2.17</v>
      </c>
      <c r="P547" s="10">
        <f>'Long-form'!AN506</f>
        <v>0.53169540152233774</v>
      </c>
      <c r="Q547" s="10">
        <f>'Long-form'!AO506</f>
        <v>0.53169540152233774</v>
      </c>
      <c r="R547" s="1">
        <f>'Long-form'!BA506</f>
        <v>-1</v>
      </c>
      <c r="S547" s="1">
        <f>'Long-form'!BB506</f>
        <v>1</v>
      </c>
      <c r="T547" s="1" t="str">
        <f>'Long-form'!BC506</f>
        <v>marine limiting</v>
      </c>
      <c r="U547" s="1" t="str">
        <f>'Long-form'!BD506</f>
        <v>Porites sp.</v>
      </c>
      <c r="V547" s="1" t="str">
        <f>'Long-form'!BE506</f>
        <v>below MTL</v>
      </c>
      <c r="W547" s="10" t="str">
        <f>'Long-form'!BQ506</f>
        <v>n/a</v>
      </c>
      <c r="X547" s="10">
        <f>'Long-form'!BR506</f>
        <v>0.53637673327615543</v>
      </c>
      <c r="Y547" s="10">
        <f>'Long-form'!BS506</f>
        <v>0.53637673327615543</v>
      </c>
      <c r="Z547" s="10" t="str">
        <f>'Long-form'!BT506</f>
        <v>n/a</v>
      </c>
      <c r="AA547" s="10" t="str">
        <f>'Long-form'!BU506</f>
        <v>n/a</v>
      </c>
      <c r="AB547" s="10" t="str">
        <f>'Long-form'!BV506</f>
        <v>n/a</v>
      </c>
      <c r="AC547" s="1" t="str">
        <f>'Long-form'!BW506</f>
        <v>n/a</v>
      </c>
      <c r="AD547" s="1">
        <f>'Long-form'!BX506</f>
        <v>0</v>
      </c>
      <c r="AE547" s="1" t="str">
        <f>'Long-form'!BY506</f>
        <v>n/a</v>
      </c>
      <c r="AF547" s="1" t="str">
        <f>'Long-form'!BZ506</f>
        <v>n/a</v>
      </c>
    </row>
    <row r="548" spans="1:32">
      <c r="A548" s="1" t="str">
        <f>'Long-form'!A507</f>
        <v>SLCC547</v>
      </c>
      <c r="B548" s="1" t="str">
        <f>'Long-form'!B507</f>
        <v>Kench et al. 2009</v>
      </c>
      <c r="C548" s="1">
        <f>'Long-form'!C507</f>
        <v>7</v>
      </c>
      <c r="D548" s="1" t="str">
        <f>'Long-form'!D507</f>
        <v>Hulhudhoo C1</v>
      </c>
      <c r="E548" s="10">
        <f>'Long-form'!E507</f>
        <v>2.7728030000000001</v>
      </c>
      <c r="F548" s="10">
        <f>'Long-form'!F507</f>
        <v>74.298810000000003</v>
      </c>
      <c r="G548" s="1">
        <f>'Long-form'!G507</f>
        <v>1</v>
      </c>
      <c r="H548" s="11">
        <f>'Long-form'!H507</f>
        <v>4872</v>
      </c>
      <c r="I548" s="11">
        <f>'Long-form'!I507</f>
        <v>46</v>
      </c>
      <c r="J548" s="11">
        <f>'Long-form'!J507</f>
        <v>5018</v>
      </c>
      <c r="K548" s="11">
        <f>'Long-form'!K507</f>
        <v>5195</v>
      </c>
      <c r="L548" s="11">
        <f>'Long-form'!L507</f>
        <v>4841</v>
      </c>
      <c r="M548" s="10" t="str">
        <f>'Long-form'!Q507</f>
        <v>n/a</v>
      </c>
      <c r="N548" s="10" t="str">
        <f>'Long-form'!R507</f>
        <v>n/a</v>
      </c>
      <c r="O548" s="10">
        <f>'Long-form'!AL507</f>
        <v>-1.17</v>
      </c>
      <c r="P548" s="10">
        <f>'Long-form'!AN507</f>
        <v>0.53169540152233774</v>
      </c>
      <c r="Q548" s="10">
        <f>'Long-form'!AO507</f>
        <v>0.53169540152233774</v>
      </c>
      <c r="R548" s="1">
        <f>'Long-form'!BA507</f>
        <v>-1</v>
      </c>
      <c r="S548" s="1">
        <f>'Long-form'!BB507</f>
        <v>1</v>
      </c>
      <c r="T548" s="1" t="str">
        <f>'Long-form'!BC507</f>
        <v>marine limiting</v>
      </c>
      <c r="U548" s="1" t="str">
        <f>'Long-form'!BD507</f>
        <v>Porites sp.</v>
      </c>
      <c r="V548" s="1" t="str">
        <f>'Long-form'!BE507</f>
        <v>below MTL</v>
      </c>
      <c r="W548" s="10" t="str">
        <f>'Long-form'!BQ507</f>
        <v>n/a</v>
      </c>
      <c r="X548" s="10">
        <f>'Long-form'!BR507</f>
        <v>0.53637673327615543</v>
      </c>
      <c r="Y548" s="10">
        <f>'Long-form'!BS507</f>
        <v>0.53637673327615543</v>
      </c>
      <c r="Z548" s="10" t="str">
        <f>'Long-form'!BT507</f>
        <v>n/a</v>
      </c>
      <c r="AA548" s="10" t="str">
        <f>'Long-form'!BU507</f>
        <v>n/a</v>
      </c>
      <c r="AB548" s="10" t="str">
        <f>'Long-form'!BV507</f>
        <v>n/a</v>
      </c>
      <c r="AC548" s="1" t="str">
        <f>'Long-form'!BW507</f>
        <v>n/a</v>
      </c>
      <c r="AD548" s="1">
        <f>'Long-form'!BX507</f>
        <v>0</v>
      </c>
      <c r="AE548" s="1" t="str">
        <f>'Long-form'!BY507</f>
        <v>n/a</v>
      </c>
      <c r="AF548" s="1" t="str">
        <f>'Long-form'!BZ507</f>
        <v>n/a</v>
      </c>
    </row>
    <row r="549" spans="1:32">
      <c r="A549" s="1" t="str">
        <f>'Long-form'!A508</f>
        <v>SLCC548</v>
      </c>
      <c r="B549" s="1" t="str">
        <f>'Long-form'!B508</f>
        <v>Kench et al. 2009</v>
      </c>
      <c r="C549" s="1">
        <f>'Long-form'!C508</f>
        <v>7</v>
      </c>
      <c r="D549" s="1" t="str">
        <f>'Long-form'!D508</f>
        <v>Hulhudhoo C1</v>
      </c>
      <c r="E549" s="10">
        <f>'Long-form'!E508</f>
        <v>2.7728030000000001</v>
      </c>
      <c r="F549" s="10">
        <f>'Long-form'!F508</f>
        <v>74.298810000000003</v>
      </c>
      <c r="G549" s="1">
        <f>'Long-form'!G508</f>
        <v>1</v>
      </c>
      <c r="H549" s="11">
        <f>'Long-form'!H508</f>
        <v>4548</v>
      </c>
      <c r="I549" s="11">
        <f>'Long-form'!I508</f>
        <v>52</v>
      </c>
      <c r="J549" s="11">
        <f>'Long-form'!J508</f>
        <v>4599.5</v>
      </c>
      <c r="K549" s="11">
        <f>'Long-form'!K508</f>
        <v>4775</v>
      </c>
      <c r="L549" s="11">
        <f>'Long-form'!L508</f>
        <v>4424</v>
      </c>
      <c r="M549" s="10" t="str">
        <f>'Long-form'!Q508</f>
        <v>n/a</v>
      </c>
      <c r="N549" s="10" t="str">
        <f>'Long-form'!R508</f>
        <v>n/a</v>
      </c>
      <c r="O549" s="10">
        <f>'Long-form'!AL508</f>
        <v>-0.87</v>
      </c>
      <c r="P549" s="10">
        <f>'Long-form'!AN508</f>
        <v>0.53169540152233774</v>
      </c>
      <c r="Q549" s="10">
        <f>'Long-form'!AO508</f>
        <v>0.53169540152233774</v>
      </c>
      <c r="R549" s="1">
        <f>'Long-form'!BA508</f>
        <v>-1</v>
      </c>
      <c r="S549" s="1">
        <f>'Long-form'!BB508</f>
        <v>1</v>
      </c>
      <c r="T549" s="1" t="str">
        <f>'Long-form'!BC508</f>
        <v>marine limiting</v>
      </c>
      <c r="U549" s="1" t="str">
        <f>'Long-form'!BD508</f>
        <v>Porites sp.</v>
      </c>
      <c r="V549" s="1" t="str">
        <f>'Long-form'!BE508</f>
        <v>below MTL</v>
      </c>
      <c r="W549" s="10" t="str">
        <f>'Long-form'!BQ508</f>
        <v>n/a</v>
      </c>
      <c r="X549" s="10">
        <f>'Long-form'!BR508</f>
        <v>0.53637673327615543</v>
      </c>
      <c r="Y549" s="10">
        <f>'Long-form'!BS508</f>
        <v>0.53637673327615543</v>
      </c>
      <c r="Z549" s="10" t="str">
        <f>'Long-form'!BT508</f>
        <v>n/a</v>
      </c>
      <c r="AA549" s="10" t="str">
        <f>'Long-form'!BU508</f>
        <v>n/a</v>
      </c>
      <c r="AB549" s="10" t="str">
        <f>'Long-form'!BV508</f>
        <v>n/a</v>
      </c>
      <c r="AC549" s="1" t="str">
        <f>'Long-form'!BW508</f>
        <v>n/a</v>
      </c>
      <c r="AD549" s="1">
        <f>'Long-form'!BX508</f>
        <v>0</v>
      </c>
      <c r="AE549" s="1" t="str">
        <f>'Long-form'!BY508</f>
        <v>n/a</v>
      </c>
      <c r="AF549" s="1" t="str">
        <f>'Long-form'!BZ508</f>
        <v>n/a</v>
      </c>
    </row>
    <row r="550" spans="1:32">
      <c r="A550" s="1" t="str">
        <f>'Long-form'!A509</f>
        <v>SLCC549</v>
      </c>
      <c r="B550" s="1" t="str">
        <f>'Long-form'!B509</f>
        <v>Kench et al. 2009</v>
      </c>
      <c r="C550" s="1">
        <f>'Long-form'!C509</f>
        <v>7</v>
      </c>
      <c r="D550" s="1" t="str">
        <f>'Long-form'!D509</f>
        <v>Hulhudhoo C2</v>
      </c>
      <c r="E550" s="10">
        <f>'Long-form'!E509</f>
        <v>2.7728030000000001</v>
      </c>
      <c r="F550" s="10">
        <f>'Long-form'!F509</f>
        <v>74.298810000000003</v>
      </c>
      <c r="G550" s="1">
        <f>'Long-form'!G509</f>
        <v>1</v>
      </c>
      <c r="H550" s="11">
        <f>'Long-form'!H509</f>
        <v>6882</v>
      </c>
      <c r="I550" s="11">
        <f>'Long-form'!I509</f>
        <v>47</v>
      </c>
      <c r="J550" s="11">
        <f>'Long-form'!J509</f>
        <v>7281</v>
      </c>
      <c r="K550" s="11">
        <f>'Long-form'!K509</f>
        <v>7393</v>
      </c>
      <c r="L550" s="11">
        <f>'Long-form'!L509</f>
        <v>7169</v>
      </c>
      <c r="M550" s="10" t="str">
        <f>'Long-form'!Q509</f>
        <v>n/a</v>
      </c>
      <c r="N550" s="10" t="str">
        <f>'Long-form'!R509</f>
        <v>n/a</v>
      </c>
      <c r="O550" s="10">
        <f>'Long-form'!AL509</f>
        <v>-6.87</v>
      </c>
      <c r="P550" s="10">
        <f>'Long-form'!AN509</f>
        <v>0.53169540152233774</v>
      </c>
      <c r="Q550" s="10">
        <f>'Long-form'!AO509</f>
        <v>0.53169540152233774</v>
      </c>
      <c r="R550" s="1">
        <f>'Long-form'!BA509</f>
        <v>-1</v>
      </c>
      <c r="S550" s="1">
        <f>'Long-form'!BB509</f>
        <v>1</v>
      </c>
      <c r="T550" s="1" t="str">
        <f>'Long-form'!BC509</f>
        <v>marine limiting</v>
      </c>
      <c r="U550" s="1" t="str">
        <f>'Long-form'!BD509</f>
        <v>Acropora sp</v>
      </c>
      <c r="V550" s="1" t="str">
        <f>'Long-form'!BE509</f>
        <v>below MTL</v>
      </c>
      <c r="W550" s="10" t="str">
        <f>'Long-form'!BQ509</f>
        <v>n/a</v>
      </c>
      <c r="X550" s="10">
        <f>'Long-form'!BR509</f>
        <v>0.53637673327615543</v>
      </c>
      <c r="Y550" s="10">
        <f>'Long-form'!BS509</f>
        <v>0.53637673327615543</v>
      </c>
      <c r="Z550" s="10" t="str">
        <f>'Long-form'!BT509</f>
        <v>n/a</v>
      </c>
      <c r="AA550" s="10" t="str">
        <f>'Long-form'!BU509</f>
        <v>n/a</v>
      </c>
      <c r="AB550" s="10" t="str">
        <f>'Long-form'!BV509</f>
        <v>n/a</v>
      </c>
      <c r="AC550" s="1" t="str">
        <f>'Long-form'!BW509</f>
        <v>n/a</v>
      </c>
      <c r="AD550" s="1">
        <f>'Long-form'!BX509</f>
        <v>0</v>
      </c>
      <c r="AE550" s="1" t="str">
        <f>'Long-form'!BY509</f>
        <v>n/a</v>
      </c>
      <c r="AF550" s="1" t="str">
        <f>'Long-form'!BZ509</f>
        <v>n/a</v>
      </c>
    </row>
    <row r="551" spans="1:32">
      <c r="A551" s="1" t="str">
        <f>'Long-form'!A510</f>
        <v>SLCC550</v>
      </c>
      <c r="B551" s="1" t="str">
        <f>'Long-form'!B510</f>
        <v>Kench et al. 2009</v>
      </c>
      <c r="C551" s="1">
        <f>'Long-form'!C510</f>
        <v>7</v>
      </c>
      <c r="D551" s="1" t="str">
        <f>'Long-form'!D510</f>
        <v>Hulhudhoo C2</v>
      </c>
      <c r="E551" s="10">
        <f>'Long-form'!E510</f>
        <v>2.7728030000000001</v>
      </c>
      <c r="F551" s="10">
        <f>'Long-form'!F510</f>
        <v>74.298810000000003</v>
      </c>
      <c r="G551" s="1">
        <f>'Long-form'!G510</f>
        <v>1</v>
      </c>
      <c r="H551" s="11">
        <f>'Long-form'!H510</f>
        <v>6840</v>
      </c>
      <c r="I551" s="11">
        <f>'Long-form'!I510</f>
        <v>57</v>
      </c>
      <c r="J551" s="11">
        <f>'Long-form'!J510</f>
        <v>7250</v>
      </c>
      <c r="K551" s="11">
        <f>'Long-form'!K510</f>
        <v>7391</v>
      </c>
      <c r="L551" s="11">
        <f>'Long-form'!L510</f>
        <v>7109</v>
      </c>
      <c r="M551" s="10" t="str">
        <f>'Long-form'!Q510</f>
        <v>n/a</v>
      </c>
      <c r="N551" s="10" t="str">
        <f>'Long-form'!R510</f>
        <v>n/a</v>
      </c>
      <c r="O551" s="10">
        <f>'Long-form'!AL510</f>
        <v>-6.17</v>
      </c>
      <c r="P551" s="10">
        <f>'Long-form'!AN510</f>
        <v>0.53169540152233774</v>
      </c>
      <c r="Q551" s="10">
        <f>'Long-form'!AO510</f>
        <v>0.53169540152233774</v>
      </c>
      <c r="R551" s="1">
        <f>'Long-form'!BA510</f>
        <v>-1</v>
      </c>
      <c r="S551" s="1">
        <f>'Long-form'!BB510</f>
        <v>1</v>
      </c>
      <c r="T551" s="1" t="str">
        <f>'Long-form'!BC510</f>
        <v>marine limiting</v>
      </c>
      <c r="U551" s="1" t="str">
        <f>'Long-form'!BD510</f>
        <v>Acropora sp</v>
      </c>
      <c r="V551" s="1" t="str">
        <f>'Long-form'!BE510</f>
        <v>below MTL</v>
      </c>
      <c r="W551" s="10" t="str">
        <f>'Long-form'!BQ510</f>
        <v>n/a</v>
      </c>
      <c r="X551" s="10">
        <f>'Long-form'!BR510</f>
        <v>0.53637673327615543</v>
      </c>
      <c r="Y551" s="10">
        <f>'Long-form'!BS510</f>
        <v>0.53637673327615543</v>
      </c>
      <c r="Z551" s="10" t="str">
        <f>'Long-form'!BT510</f>
        <v>n/a</v>
      </c>
      <c r="AA551" s="10" t="str">
        <f>'Long-form'!BU510</f>
        <v>n/a</v>
      </c>
      <c r="AB551" s="10" t="str">
        <f>'Long-form'!BV510</f>
        <v>n/a</v>
      </c>
      <c r="AC551" s="1" t="str">
        <f>'Long-form'!BW510</f>
        <v>n/a</v>
      </c>
      <c r="AD551" s="1">
        <f>'Long-form'!BX510</f>
        <v>0</v>
      </c>
      <c r="AE551" s="1" t="str">
        <f>'Long-form'!BY510</f>
        <v>n/a</v>
      </c>
      <c r="AF551" s="1" t="str">
        <f>'Long-form'!BZ510</f>
        <v>n/a</v>
      </c>
    </row>
    <row r="552" spans="1:32">
      <c r="A552" s="1" t="str">
        <f>'Long-form'!A511</f>
        <v>SLCC551</v>
      </c>
      <c r="B552" s="1" t="str">
        <f>'Long-form'!B511</f>
        <v>Kench et al. 2009</v>
      </c>
      <c r="C552" s="1">
        <f>'Long-form'!C511</f>
        <v>7</v>
      </c>
      <c r="D552" s="1" t="str">
        <f>'Long-form'!D511</f>
        <v>Hulhudhoo C2</v>
      </c>
      <c r="E552" s="10">
        <f>'Long-form'!E511</f>
        <v>2.7728030000000001</v>
      </c>
      <c r="F552" s="10">
        <f>'Long-form'!F511</f>
        <v>74.298810000000003</v>
      </c>
      <c r="G552" s="1">
        <f>'Long-form'!G511</f>
        <v>1</v>
      </c>
      <c r="H552" s="11">
        <f>'Long-form'!H511</f>
        <v>6551</v>
      </c>
      <c r="I552" s="11">
        <f>'Long-form'!I511</f>
        <v>47</v>
      </c>
      <c r="J552" s="11">
        <f>'Long-form'!J511</f>
        <v>6902.5</v>
      </c>
      <c r="K552" s="11">
        <f>'Long-form'!K511</f>
        <v>7060</v>
      </c>
      <c r="L552" s="11">
        <f>'Long-form'!L511</f>
        <v>6745</v>
      </c>
      <c r="M552" s="10" t="str">
        <f>'Long-form'!Q511</f>
        <v>n/a</v>
      </c>
      <c r="N552" s="10" t="str">
        <f>'Long-form'!R511</f>
        <v>n/a</v>
      </c>
      <c r="O552" s="10">
        <f>'Long-form'!AL511</f>
        <v>-5.12</v>
      </c>
      <c r="P552" s="10">
        <f>'Long-form'!AN511</f>
        <v>0.53169540152233774</v>
      </c>
      <c r="Q552" s="10">
        <f>'Long-form'!AO511</f>
        <v>0.53169540152233774</v>
      </c>
      <c r="R552" s="1">
        <f>'Long-form'!BA511</f>
        <v>-1</v>
      </c>
      <c r="S552" s="1">
        <f>'Long-form'!BB511</f>
        <v>1</v>
      </c>
      <c r="T552" s="1" t="str">
        <f>'Long-form'!BC511</f>
        <v>marine limiting</v>
      </c>
      <c r="U552" s="1" t="str">
        <f>'Long-form'!BD511</f>
        <v>Pocillopora sp</v>
      </c>
      <c r="V552" s="1" t="str">
        <f>'Long-form'!BE511</f>
        <v>below MTL</v>
      </c>
      <c r="W552" s="10" t="str">
        <f>'Long-form'!BQ511</f>
        <v>n/a</v>
      </c>
      <c r="X552" s="10">
        <f>'Long-form'!BR511</f>
        <v>0.53637673327615543</v>
      </c>
      <c r="Y552" s="10">
        <f>'Long-form'!BS511</f>
        <v>0.53637673327615543</v>
      </c>
      <c r="Z552" s="10" t="str">
        <f>'Long-form'!BT511</f>
        <v>n/a</v>
      </c>
      <c r="AA552" s="10" t="str">
        <f>'Long-form'!BU511</f>
        <v>n/a</v>
      </c>
      <c r="AB552" s="10" t="str">
        <f>'Long-form'!BV511</f>
        <v>n/a</v>
      </c>
      <c r="AC552" s="1" t="str">
        <f>'Long-form'!BW511</f>
        <v>n/a</v>
      </c>
      <c r="AD552" s="1">
        <f>'Long-form'!BX511</f>
        <v>0</v>
      </c>
      <c r="AE552" s="1" t="str">
        <f>'Long-form'!BY511</f>
        <v>n/a</v>
      </c>
      <c r="AF552" s="1" t="str">
        <f>'Long-form'!BZ511</f>
        <v>n/a</v>
      </c>
    </row>
    <row r="553" spans="1:32">
      <c r="A553" s="1" t="str">
        <f>'Long-form'!A512</f>
        <v>SLCC552</v>
      </c>
      <c r="B553" s="1" t="str">
        <f>'Long-form'!B512</f>
        <v>Kench et al. 2009</v>
      </c>
      <c r="C553" s="1">
        <f>'Long-form'!C512</f>
        <v>7</v>
      </c>
      <c r="D553" s="1" t="str">
        <f>'Long-form'!D512</f>
        <v>Hulhudhoo C2</v>
      </c>
      <c r="E553" s="10">
        <f>'Long-form'!E512</f>
        <v>2.7728030000000001</v>
      </c>
      <c r="F553" s="10">
        <f>'Long-form'!F512</f>
        <v>74.298810000000003</v>
      </c>
      <c r="G553" s="1">
        <f>'Long-form'!G512</f>
        <v>1</v>
      </c>
      <c r="H553" s="11">
        <f>'Long-form'!H512</f>
        <v>6614</v>
      </c>
      <c r="I553" s="11">
        <f>'Long-form'!I512</f>
        <v>61</v>
      </c>
      <c r="J553" s="11">
        <f>'Long-form'!J512</f>
        <v>6982</v>
      </c>
      <c r="K553" s="11">
        <f>'Long-form'!K512</f>
        <v>7154</v>
      </c>
      <c r="L553" s="11">
        <f>'Long-form'!L512</f>
        <v>6810</v>
      </c>
      <c r="M553" s="10" t="str">
        <f>'Long-form'!Q512</f>
        <v>n/a</v>
      </c>
      <c r="N553" s="10" t="str">
        <f>'Long-form'!R512</f>
        <v>n/a</v>
      </c>
      <c r="O553" s="10">
        <f>'Long-form'!AL512</f>
        <v>-4.17</v>
      </c>
      <c r="P553" s="10">
        <f>'Long-form'!AN512</f>
        <v>0.53169540152233774</v>
      </c>
      <c r="Q553" s="10">
        <f>'Long-form'!AO512</f>
        <v>0.53169540152233774</v>
      </c>
      <c r="R553" s="1">
        <f>'Long-form'!BA512</f>
        <v>-1</v>
      </c>
      <c r="S553" s="1">
        <f>'Long-form'!BB512</f>
        <v>1</v>
      </c>
      <c r="T553" s="1" t="str">
        <f>'Long-form'!BC512</f>
        <v>marine limiting</v>
      </c>
      <c r="U553" s="1" t="str">
        <f>'Long-form'!BD512</f>
        <v>Porites sp.</v>
      </c>
      <c r="V553" s="1" t="str">
        <f>'Long-form'!BE512</f>
        <v>below MTL</v>
      </c>
      <c r="W553" s="10" t="str">
        <f>'Long-form'!BQ512</f>
        <v>n/a</v>
      </c>
      <c r="X553" s="10">
        <f>'Long-form'!BR512</f>
        <v>0.53637673327615543</v>
      </c>
      <c r="Y553" s="10">
        <f>'Long-form'!BS512</f>
        <v>0.53637673327615543</v>
      </c>
      <c r="Z553" s="10" t="str">
        <f>'Long-form'!BT512</f>
        <v>n/a</v>
      </c>
      <c r="AA553" s="10" t="str">
        <f>'Long-form'!BU512</f>
        <v>n/a</v>
      </c>
      <c r="AB553" s="10" t="str">
        <f>'Long-form'!BV512</f>
        <v>n/a</v>
      </c>
      <c r="AC553" s="1" t="str">
        <f>'Long-form'!BW512</f>
        <v>n/a</v>
      </c>
      <c r="AD553" s="1">
        <f>'Long-form'!BX512</f>
        <v>0</v>
      </c>
      <c r="AE553" s="1" t="str">
        <f>'Long-form'!BY512</f>
        <v>n/a</v>
      </c>
      <c r="AF553" s="1" t="str">
        <f>'Long-form'!BZ512</f>
        <v>n/a</v>
      </c>
    </row>
    <row r="554" spans="1:32">
      <c r="A554" s="1" t="str">
        <f>'Long-form'!A513</f>
        <v>SLCC553</v>
      </c>
      <c r="B554" s="1" t="str">
        <f>'Long-form'!B513</f>
        <v>Kench et al. 2009</v>
      </c>
      <c r="C554" s="1">
        <f>'Long-form'!C513</f>
        <v>7</v>
      </c>
      <c r="D554" s="1" t="str">
        <f>'Long-form'!D513</f>
        <v>Hulhudhoo C2</v>
      </c>
      <c r="E554" s="10">
        <f>'Long-form'!E513</f>
        <v>2.7728030000000001</v>
      </c>
      <c r="F554" s="10">
        <f>'Long-form'!F513</f>
        <v>74.298810000000003</v>
      </c>
      <c r="G554" s="1">
        <f>'Long-form'!G513</f>
        <v>1</v>
      </c>
      <c r="H554" s="11">
        <f>'Long-form'!H513</f>
        <v>5802</v>
      </c>
      <c r="I554" s="11">
        <f>'Long-form'!I513</f>
        <v>60</v>
      </c>
      <c r="J554" s="11">
        <f>'Long-form'!J513</f>
        <v>6068</v>
      </c>
      <c r="K554" s="11">
        <f>'Long-form'!K513</f>
        <v>6222</v>
      </c>
      <c r="L554" s="11">
        <f>'Long-form'!L513</f>
        <v>5914</v>
      </c>
      <c r="M554" s="10" t="str">
        <f>'Long-form'!Q513</f>
        <v>n/a</v>
      </c>
      <c r="N554" s="10" t="str">
        <f>'Long-form'!R513</f>
        <v>n/a</v>
      </c>
      <c r="O554" s="10">
        <f>'Long-form'!AL513</f>
        <v>-2.5</v>
      </c>
      <c r="P554" s="10">
        <f>'Long-form'!AN513</f>
        <v>0.53169540152233774</v>
      </c>
      <c r="Q554" s="10">
        <f>'Long-form'!AO513</f>
        <v>0.53169540152233774</v>
      </c>
      <c r="R554" s="1">
        <f>'Long-form'!BA513</f>
        <v>-1</v>
      </c>
      <c r="S554" s="1">
        <f>'Long-form'!BB513</f>
        <v>1</v>
      </c>
      <c r="T554" s="1" t="str">
        <f>'Long-form'!BC513</f>
        <v>marine limiting</v>
      </c>
      <c r="U554" s="1" t="str">
        <f>'Long-form'!BD513</f>
        <v>Porites sp.</v>
      </c>
      <c r="V554" s="1" t="str">
        <f>'Long-form'!BE513</f>
        <v>below MTL</v>
      </c>
      <c r="W554" s="10" t="str">
        <f>'Long-form'!BQ513</f>
        <v>n/a</v>
      </c>
      <c r="X554" s="10">
        <f>'Long-form'!BR513</f>
        <v>0.53637673327615543</v>
      </c>
      <c r="Y554" s="10">
        <f>'Long-form'!BS513</f>
        <v>0.53637673327615543</v>
      </c>
      <c r="Z554" s="10" t="str">
        <f>'Long-form'!BT513</f>
        <v>n/a</v>
      </c>
      <c r="AA554" s="10" t="str">
        <f>'Long-form'!BU513</f>
        <v>n/a</v>
      </c>
      <c r="AB554" s="10" t="str">
        <f>'Long-form'!BV513</f>
        <v>n/a</v>
      </c>
      <c r="AC554" s="1" t="str">
        <f>'Long-form'!BW513</f>
        <v>n/a</v>
      </c>
      <c r="AD554" s="1">
        <f>'Long-form'!BX513</f>
        <v>0</v>
      </c>
      <c r="AE554" s="1" t="str">
        <f>'Long-form'!BY513</f>
        <v>n/a</v>
      </c>
      <c r="AF554" s="1" t="str">
        <f>'Long-form'!BZ513</f>
        <v>n/a</v>
      </c>
    </row>
    <row r="555" spans="1:32">
      <c r="A555" s="1" t="str">
        <f>'Long-form'!A514</f>
        <v>SLCC554</v>
      </c>
      <c r="B555" s="1" t="str">
        <f>'Long-form'!B514</f>
        <v>Kench et al. 2009</v>
      </c>
      <c r="C555" s="1">
        <f>'Long-form'!C514</f>
        <v>7</v>
      </c>
      <c r="D555" s="1" t="str">
        <f>'Long-form'!D514</f>
        <v>Hulhudhoo C3</v>
      </c>
      <c r="E555" s="10">
        <f>'Long-form'!E514</f>
        <v>2.7728030000000001</v>
      </c>
      <c r="F555" s="10">
        <f>'Long-form'!F514</f>
        <v>74.298810000000003</v>
      </c>
      <c r="G555" s="1">
        <f>'Long-form'!G514</f>
        <v>1</v>
      </c>
      <c r="H555" s="11">
        <f>'Long-form'!H514</f>
        <v>7078</v>
      </c>
      <c r="I555" s="11">
        <f>'Long-form'!I514</f>
        <v>48</v>
      </c>
      <c r="J555" s="11">
        <f>'Long-form'!J514</f>
        <v>7454</v>
      </c>
      <c r="K555" s="11">
        <f>'Long-form'!K514</f>
        <v>7558</v>
      </c>
      <c r="L555" s="11">
        <f>'Long-form'!L514</f>
        <v>7350</v>
      </c>
      <c r="M555" s="10" t="str">
        <f>'Long-form'!Q514</f>
        <v>n/a</v>
      </c>
      <c r="N555" s="10" t="str">
        <f>'Long-form'!R514</f>
        <v>n/a</v>
      </c>
      <c r="O555" s="10">
        <f>'Long-form'!AL514</f>
        <v>-7.87</v>
      </c>
      <c r="P555" s="10">
        <f>'Long-form'!AN514</f>
        <v>0.53169540152233774</v>
      </c>
      <c r="Q555" s="10">
        <f>'Long-form'!AO514</f>
        <v>0.53169540152233774</v>
      </c>
      <c r="R555" s="1">
        <f>'Long-form'!BA514</f>
        <v>-1</v>
      </c>
      <c r="S555" s="1">
        <f>'Long-form'!BB514</f>
        <v>1</v>
      </c>
      <c r="T555" s="1" t="str">
        <f>'Long-form'!BC514</f>
        <v>marine limiting</v>
      </c>
      <c r="U555" s="1" t="str">
        <f>'Long-form'!BD514</f>
        <v>Favid sp.</v>
      </c>
      <c r="V555" s="1" t="str">
        <f>'Long-form'!BE514</f>
        <v>below MTL</v>
      </c>
      <c r="W555" s="10" t="str">
        <f>'Long-form'!BQ514</f>
        <v>n/a</v>
      </c>
      <c r="X555" s="10">
        <f>'Long-form'!BR514</f>
        <v>0.53637673327615543</v>
      </c>
      <c r="Y555" s="10">
        <f>'Long-form'!BS514</f>
        <v>0.53637673327615543</v>
      </c>
      <c r="Z555" s="10" t="str">
        <f>'Long-form'!BT514</f>
        <v>n/a</v>
      </c>
      <c r="AA555" s="10" t="str">
        <f>'Long-form'!BU514</f>
        <v>n/a</v>
      </c>
      <c r="AB555" s="10" t="str">
        <f>'Long-form'!BV514</f>
        <v>n/a</v>
      </c>
      <c r="AC555" s="1" t="str">
        <f>'Long-form'!BW514</f>
        <v>n/a</v>
      </c>
      <c r="AD555" s="1">
        <f>'Long-form'!BX514</f>
        <v>0</v>
      </c>
      <c r="AE555" s="1" t="str">
        <f>'Long-form'!BY514</f>
        <v>n/a</v>
      </c>
      <c r="AF555" s="1" t="str">
        <f>'Long-form'!BZ514</f>
        <v>n/a</v>
      </c>
    </row>
    <row r="556" spans="1:32">
      <c r="A556" s="1" t="str">
        <f>'Long-form'!A515</f>
        <v>SLCC555</v>
      </c>
      <c r="B556" s="1" t="str">
        <f>'Long-form'!B515</f>
        <v>Kench et al. 2009</v>
      </c>
      <c r="C556" s="1">
        <f>'Long-form'!C515</f>
        <v>7</v>
      </c>
      <c r="D556" s="1" t="str">
        <f>'Long-form'!D515</f>
        <v>Hulhudhoo C3</v>
      </c>
      <c r="E556" s="10">
        <f>'Long-form'!E515</f>
        <v>2.7728030000000001</v>
      </c>
      <c r="F556" s="10">
        <f>'Long-form'!F515</f>
        <v>74.298810000000003</v>
      </c>
      <c r="G556" s="1">
        <f>'Long-form'!G515</f>
        <v>1</v>
      </c>
      <c r="H556" s="11">
        <f>'Long-form'!H515</f>
        <v>7052</v>
      </c>
      <c r="I556" s="11">
        <f>'Long-form'!I515</f>
        <v>48</v>
      </c>
      <c r="J556" s="11">
        <f>'Long-form'!J515</f>
        <v>7428.5</v>
      </c>
      <c r="K556" s="11">
        <f>'Long-form'!K515</f>
        <v>7539</v>
      </c>
      <c r="L556" s="11">
        <f>'Long-form'!L515</f>
        <v>7318</v>
      </c>
      <c r="M556" s="10" t="str">
        <f>'Long-form'!Q515</f>
        <v>n/a</v>
      </c>
      <c r="N556" s="10" t="str">
        <f>'Long-form'!R515</f>
        <v>n/a</v>
      </c>
      <c r="O556" s="10">
        <f>'Long-form'!AL515</f>
        <v>-6.72</v>
      </c>
      <c r="P556" s="10">
        <f>'Long-form'!AN515</f>
        <v>0.53169540152233774</v>
      </c>
      <c r="Q556" s="10">
        <f>'Long-form'!AO515</f>
        <v>0.53169540152233774</v>
      </c>
      <c r="R556" s="1">
        <f>'Long-form'!BA515</f>
        <v>-1</v>
      </c>
      <c r="S556" s="1">
        <f>'Long-form'!BB515</f>
        <v>1</v>
      </c>
      <c r="T556" s="1" t="str">
        <f>'Long-form'!BC515</f>
        <v>marine limiting</v>
      </c>
      <c r="U556" s="1" t="str">
        <f>'Long-form'!BD515</f>
        <v>Favid sp.</v>
      </c>
      <c r="V556" s="1" t="str">
        <f>'Long-form'!BE515</f>
        <v>below MTL</v>
      </c>
      <c r="W556" s="10" t="str">
        <f>'Long-form'!BQ515</f>
        <v>n/a</v>
      </c>
      <c r="X556" s="10">
        <f>'Long-form'!BR515</f>
        <v>0.53637673327615543</v>
      </c>
      <c r="Y556" s="10">
        <f>'Long-form'!BS515</f>
        <v>0.53637673327615543</v>
      </c>
      <c r="Z556" s="10" t="str">
        <f>'Long-form'!BT515</f>
        <v>n/a</v>
      </c>
      <c r="AA556" s="10" t="str">
        <f>'Long-form'!BU515</f>
        <v>n/a</v>
      </c>
      <c r="AB556" s="10" t="str">
        <f>'Long-form'!BV515</f>
        <v>n/a</v>
      </c>
      <c r="AC556" s="1" t="str">
        <f>'Long-form'!BW515</f>
        <v>n/a</v>
      </c>
      <c r="AD556" s="1">
        <f>'Long-form'!BX515</f>
        <v>0</v>
      </c>
      <c r="AE556" s="1" t="str">
        <f>'Long-form'!BY515</f>
        <v>n/a</v>
      </c>
      <c r="AF556" s="1" t="str">
        <f>'Long-form'!BZ515</f>
        <v>n/a</v>
      </c>
    </row>
    <row r="557" spans="1:32">
      <c r="A557" s="1" t="str">
        <f>'Long-form'!A516</f>
        <v>SLCC556</v>
      </c>
      <c r="B557" s="1" t="str">
        <f>'Long-form'!B516</f>
        <v>Kench et al. 2009</v>
      </c>
      <c r="C557" s="1">
        <f>'Long-form'!C516</f>
        <v>7</v>
      </c>
      <c r="D557" s="1" t="str">
        <f>'Long-form'!D516</f>
        <v>Hulhudhoo C3</v>
      </c>
      <c r="E557" s="10">
        <f>'Long-form'!E516</f>
        <v>2.7728030000000001</v>
      </c>
      <c r="F557" s="10">
        <f>'Long-form'!F516</f>
        <v>74.298810000000003</v>
      </c>
      <c r="G557" s="1">
        <f>'Long-form'!G516</f>
        <v>1</v>
      </c>
      <c r="H557" s="11">
        <f>'Long-form'!H516</f>
        <v>6769</v>
      </c>
      <c r="I557" s="11">
        <f>'Long-form'!I516</f>
        <v>57</v>
      </c>
      <c r="J557" s="11">
        <f>'Long-form'!J516</f>
        <v>7145</v>
      </c>
      <c r="K557" s="11">
        <f>'Long-form'!K516</f>
        <v>7296</v>
      </c>
      <c r="L557" s="11">
        <f>'Long-form'!L516</f>
        <v>6994</v>
      </c>
      <c r="M557" s="10" t="str">
        <f>'Long-form'!Q516</f>
        <v>n/a</v>
      </c>
      <c r="N557" s="10" t="str">
        <f>'Long-form'!R516</f>
        <v>n/a</v>
      </c>
      <c r="O557" s="10">
        <f>'Long-form'!AL516</f>
        <v>-5.17</v>
      </c>
      <c r="P557" s="10">
        <f>'Long-form'!AN516</f>
        <v>0.53169540152233774</v>
      </c>
      <c r="Q557" s="10">
        <f>'Long-form'!AO516</f>
        <v>0.53169540152233774</v>
      </c>
      <c r="R557" s="1">
        <f>'Long-form'!BA516</f>
        <v>-1</v>
      </c>
      <c r="S557" s="1">
        <f>'Long-form'!BB516</f>
        <v>1</v>
      </c>
      <c r="T557" s="1" t="str">
        <f>'Long-form'!BC516</f>
        <v>marine limiting</v>
      </c>
      <c r="U557" s="1" t="str">
        <f>'Long-form'!BD516</f>
        <v>Porites sp.</v>
      </c>
      <c r="V557" s="1" t="str">
        <f>'Long-form'!BE516</f>
        <v>below MTL</v>
      </c>
      <c r="W557" s="10" t="str">
        <f>'Long-form'!BQ516</f>
        <v>n/a</v>
      </c>
      <c r="X557" s="10">
        <f>'Long-form'!BR516</f>
        <v>0.53637673327615543</v>
      </c>
      <c r="Y557" s="10">
        <f>'Long-form'!BS516</f>
        <v>0.53637673327615543</v>
      </c>
      <c r="Z557" s="10" t="str">
        <f>'Long-form'!BT516</f>
        <v>n/a</v>
      </c>
      <c r="AA557" s="10" t="str">
        <f>'Long-form'!BU516</f>
        <v>n/a</v>
      </c>
      <c r="AB557" s="10" t="str">
        <f>'Long-form'!BV516</f>
        <v>n/a</v>
      </c>
      <c r="AC557" s="1" t="str">
        <f>'Long-form'!BW516</f>
        <v>n/a</v>
      </c>
      <c r="AD557" s="1">
        <f>'Long-form'!BX516</f>
        <v>0</v>
      </c>
      <c r="AE557" s="1" t="str">
        <f>'Long-form'!BY516</f>
        <v>n/a</v>
      </c>
      <c r="AF557" s="1" t="str">
        <f>'Long-form'!BZ516</f>
        <v>n/a</v>
      </c>
    </row>
    <row r="558" spans="1:32">
      <c r="A558" s="1" t="str">
        <f>'Long-form'!A517</f>
        <v>SLCC557</v>
      </c>
      <c r="B558" s="1" t="str">
        <f>'Long-form'!B517</f>
        <v>Kench et al. 2009</v>
      </c>
      <c r="C558" s="1">
        <f>'Long-form'!C517</f>
        <v>7</v>
      </c>
      <c r="D558" s="1" t="str">
        <f>'Long-form'!D517</f>
        <v>Hulhudhoo C3</v>
      </c>
      <c r="E558" s="10">
        <f>'Long-form'!E517</f>
        <v>2.7728030000000001</v>
      </c>
      <c r="F558" s="10">
        <f>'Long-form'!F517</f>
        <v>74.298810000000003</v>
      </c>
      <c r="G558" s="1">
        <f>'Long-form'!G517</f>
        <v>1</v>
      </c>
      <c r="H558" s="11">
        <f>'Long-form'!H517</f>
        <v>6041</v>
      </c>
      <c r="I558" s="11">
        <f>'Long-form'!I517</f>
        <v>46</v>
      </c>
      <c r="J558" s="11">
        <f>'Long-form'!J517</f>
        <v>6324.5</v>
      </c>
      <c r="K558" s="11">
        <f>'Long-form'!K517</f>
        <v>6436</v>
      </c>
      <c r="L558" s="11">
        <f>'Long-form'!L517</f>
        <v>6213</v>
      </c>
      <c r="M558" s="10" t="str">
        <f>'Long-form'!Q517</f>
        <v>n/a</v>
      </c>
      <c r="N558" s="10" t="str">
        <f>'Long-form'!R517</f>
        <v>n/a</v>
      </c>
      <c r="O558" s="10">
        <f>'Long-form'!AL517</f>
        <v>-2.87</v>
      </c>
      <c r="P558" s="10">
        <f>'Long-form'!AN517</f>
        <v>0.53169540152233774</v>
      </c>
      <c r="Q558" s="10">
        <f>'Long-form'!AO517</f>
        <v>0.53169540152233774</v>
      </c>
      <c r="R558" s="1">
        <f>'Long-form'!BA517</f>
        <v>-1</v>
      </c>
      <c r="S558" s="1">
        <f>'Long-form'!BB517</f>
        <v>1</v>
      </c>
      <c r="T558" s="1" t="str">
        <f>'Long-form'!BC517</f>
        <v>marine limiting</v>
      </c>
      <c r="U558" s="1" t="str">
        <f>'Long-form'!BD517</f>
        <v>Porites sp.</v>
      </c>
      <c r="V558" s="1" t="str">
        <f>'Long-form'!BE517</f>
        <v>below MTL</v>
      </c>
      <c r="W558" s="10" t="str">
        <f>'Long-form'!BQ517</f>
        <v>n/a</v>
      </c>
      <c r="X558" s="10">
        <f>'Long-form'!BR517</f>
        <v>0.53637673327615543</v>
      </c>
      <c r="Y558" s="10">
        <f>'Long-form'!BS517</f>
        <v>0.53637673327615543</v>
      </c>
      <c r="Z558" s="10" t="str">
        <f>'Long-form'!BT517</f>
        <v>n/a</v>
      </c>
      <c r="AA558" s="10" t="str">
        <f>'Long-form'!BU517</f>
        <v>n/a</v>
      </c>
      <c r="AB558" s="10" t="str">
        <f>'Long-form'!BV517</f>
        <v>n/a</v>
      </c>
      <c r="AC558" s="1" t="str">
        <f>'Long-form'!BW517</f>
        <v>n/a</v>
      </c>
      <c r="AD558" s="1">
        <f>'Long-form'!BX517</f>
        <v>0</v>
      </c>
      <c r="AE558" s="1" t="str">
        <f>'Long-form'!BY517</f>
        <v>n/a</v>
      </c>
      <c r="AF558" s="1" t="str">
        <f>'Long-form'!BZ517</f>
        <v>n/a</v>
      </c>
    </row>
    <row r="559" spans="1:32">
      <c r="A559" s="1" t="str">
        <f>'Long-form'!A518</f>
        <v>SLCC558</v>
      </c>
      <c r="B559" s="1" t="str">
        <f>'Long-form'!B518</f>
        <v>Kench et al. 2009</v>
      </c>
      <c r="C559" s="1">
        <f>'Long-form'!C518</f>
        <v>7</v>
      </c>
      <c r="D559" s="1" t="str">
        <f>'Long-form'!D518</f>
        <v>Hulhudhoo C3</v>
      </c>
      <c r="E559" s="10">
        <f>'Long-form'!E518</f>
        <v>2.7728030000000001</v>
      </c>
      <c r="F559" s="10">
        <f>'Long-form'!F518</f>
        <v>74.298810000000003</v>
      </c>
      <c r="G559" s="1">
        <f>'Long-form'!G518</f>
        <v>1</v>
      </c>
      <c r="H559" s="11">
        <f>'Long-form'!H518</f>
        <v>4404</v>
      </c>
      <c r="I559" s="11">
        <f>'Long-form'!I518</f>
        <v>42</v>
      </c>
      <c r="J559" s="11">
        <f>'Long-form'!J518</f>
        <v>4374.5</v>
      </c>
      <c r="K559" s="11">
        <f>'Long-form'!K518</f>
        <v>4518</v>
      </c>
      <c r="L559" s="11">
        <f>'Long-form'!L518</f>
        <v>4231</v>
      </c>
      <c r="M559" s="10" t="str">
        <f>'Long-form'!Q518</f>
        <v>n/a</v>
      </c>
      <c r="N559" s="10" t="str">
        <f>'Long-form'!R518</f>
        <v>n/a</v>
      </c>
      <c r="O559" s="10">
        <f>'Long-form'!AL518</f>
        <v>-1.36</v>
      </c>
      <c r="P559" s="10">
        <f>'Long-form'!AN518</f>
        <v>0.53169540152233774</v>
      </c>
      <c r="Q559" s="10">
        <f>'Long-form'!AO518</f>
        <v>0.53169540152233774</v>
      </c>
      <c r="R559" s="1">
        <f>'Long-form'!BA518</f>
        <v>-1</v>
      </c>
      <c r="S559" s="1">
        <f>'Long-form'!BB518</f>
        <v>1</v>
      </c>
      <c r="T559" s="1" t="str">
        <f>'Long-form'!BC518</f>
        <v>marine limiting</v>
      </c>
      <c r="U559" s="1" t="str">
        <f>'Long-form'!BD518</f>
        <v>Porites sp.</v>
      </c>
      <c r="V559" s="1" t="str">
        <f>'Long-form'!BE518</f>
        <v>below MTL</v>
      </c>
      <c r="W559" s="10" t="str">
        <f>'Long-form'!BQ518</f>
        <v>n/a</v>
      </c>
      <c r="X559" s="10">
        <f>'Long-form'!BR518</f>
        <v>0.53637673327615543</v>
      </c>
      <c r="Y559" s="10">
        <f>'Long-form'!BS518</f>
        <v>0.53637673327615543</v>
      </c>
      <c r="Z559" s="10" t="str">
        <f>'Long-form'!BT518</f>
        <v>n/a</v>
      </c>
      <c r="AA559" s="10" t="str">
        <f>'Long-form'!BU518</f>
        <v>n/a</v>
      </c>
      <c r="AB559" s="10" t="str">
        <f>'Long-form'!BV518</f>
        <v>n/a</v>
      </c>
      <c r="AC559" s="1" t="str">
        <f>'Long-form'!BW518</f>
        <v>n/a</v>
      </c>
      <c r="AD559" s="1">
        <f>'Long-form'!BX518</f>
        <v>0</v>
      </c>
      <c r="AE559" s="1" t="str">
        <f>'Long-form'!BY518</f>
        <v>n/a</v>
      </c>
      <c r="AF559" s="1" t="str">
        <f>'Long-form'!BZ518</f>
        <v>n/a</v>
      </c>
    </row>
    <row r="560" spans="1:32">
      <c r="A560" s="1" t="str">
        <f>'Long-form'!A519</f>
        <v>SLCC559</v>
      </c>
      <c r="B560" s="1" t="str">
        <f>'Long-form'!B519</f>
        <v>Kench et al. 2009</v>
      </c>
      <c r="C560" s="1">
        <f>'Long-form'!C519</f>
        <v>7</v>
      </c>
      <c r="D560" s="1" t="str">
        <f>'Long-form'!D519</f>
        <v>Hulhudhoo C4</v>
      </c>
      <c r="E560" s="10">
        <f>'Long-form'!E519</f>
        <v>2.7728030000000001</v>
      </c>
      <c r="F560" s="10">
        <f>'Long-form'!F519</f>
        <v>74.298810000000003</v>
      </c>
      <c r="G560" s="1">
        <f>'Long-form'!G519</f>
        <v>1</v>
      </c>
      <c r="H560" s="11">
        <f>'Long-form'!H519</f>
        <v>4078</v>
      </c>
      <c r="I560" s="11">
        <f>'Long-form'!I519</f>
        <v>70</v>
      </c>
      <c r="J560" s="11">
        <f>'Long-form'!J519</f>
        <v>3930</v>
      </c>
      <c r="K560" s="11">
        <f>'Long-form'!K519</f>
        <v>4144</v>
      </c>
      <c r="L560" s="11">
        <f>'Long-form'!L519</f>
        <v>3716</v>
      </c>
      <c r="M560" s="10" t="str">
        <f>'Long-form'!Q519</f>
        <v>n/a</v>
      </c>
      <c r="N560" s="10" t="str">
        <f>'Long-form'!R519</f>
        <v>n/a</v>
      </c>
      <c r="O560" s="10">
        <f>'Long-form'!AL519</f>
        <v>-1.17</v>
      </c>
      <c r="P560" s="10">
        <f>'Long-form'!AN519</f>
        <v>0.53169540152233774</v>
      </c>
      <c r="Q560" s="10">
        <f>'Long-form'!AO519</f>
        <v>0.53169540152233774</v>
      </c>
      <c r="R560" s="1">
        <f>'Long-form'!BA519</f>
        <v>-1</v>
      </c>
      <c r="S560" s="1">
        <f>'Long-form'!BB519</f>
        <v>1</v>
      </c>
      <c r="T560" s="1" t="str">
        <f>'Long-form'!BC519</f>
        <v>marine limiting</v>
      </c>
      <c r="U560" s="1" t="str">
        <f>'Long-form'!BD519</f>
        <v>Reef rock</v>
      </c>
      <c r="V560" s="1" t="str">
        <f>'Long-form'!BE519</f>
        <v>below MTL</v>
      </c>
      <c r="W560" s="10" t="str">
        <f>'Long-form'!BQ519</f>
        <v>n/a</v>
      </c>
      <c r="X560" s="10">
        <f>'Long-form'!BR519</f>
        <v>0.53637673327615543</v>
      </c>
      <c r="Y560" s="10">
        <f>'Long-form'!BS519</f>
        <v>0.53637673327615543</v>
      </c>
      <c r="Z560" s="10" t="str">
        <f>'Long-form'!BT519</f>
        <v>n/a</v>
      </c>
      <c r="AA560" s="10" t="str">
        <f>'Long-form'!BU519</f>
        <v>n/a</v>
      </c>
      <c r="AB560" s="10" t="str">
        <f>'Long-form'!BV519</f>
        <v>n/a</v>
      </c>
      <c r="AC560" s="1" t="str">
        <f>'Long-form'!BW519</f>
        <v>n/a</v>
      </c>
      <c r="AD560" s="1">
        <f>'Long-form'!BX519</f>
        <v>0</v>
      </c>
      <c r="AE560" s="1" t="str">
        <f>'Long-form'!BY519</f>
        <v>n/a</v>
      </c>
      <c r="AF560" s="1" t="str">
        <f>'Long-form'!BZ519</f>
        <v>n/a</v>
      </c>
    </row>
    <row r="561" spans="1:32">
      <c r="A561" s="1" t="str">
        <f>'Long-form'!A520</f>
        <v>SLCC560</v>
      </c>
      <c r="B561" s="1" t="str">
        <f>'Long-form'!B520</f>
        <v>Kench et al. 2009</v>
      </c>
      <c r="C561" s="1">
        <f>'Long-form'!C520</f>
        <v>7</v>
      </c>
      <c r="D561" s="1" t="str">
        <f>'Long-form'!D520</f>
        <v>Hulhudhoo RF</v>
      </c>
      <c r="E561" s="10">
        <f>'Long-form'!E520</f>
        <v>2.7728030000000001</v>
      </c>
      <c r="F561" s="10">
        <f>'Long-form'!F520</f>
        <v>74.298810000000003</v>
      </c>
      <c r="G561" s="1">
        <f>'Long-form'!G520</f>
        <v>1</v>
      </c>
      <c r="H561" s="11">
        <f>'Long-form'!H520</f>
        <v>3679</v>
      </c>
      <c r="I561" s="11">
        <f>'Long-form'!I520</f>
        <v>45</v>
      </c>
      <c r="J561" s="11">
        <f>'Long-form'!J520</f>
        <v>3444.5</v>
      </c>
      <c r="K561" s="11">
        <f>'Long-form'!K520</f>
        <v>3568</v>
      </c>
      <c r="L561" s="11">
        <f>'Long-form'!L520</f>
        <v>3321</v>
      </c>
      <c r="M561" s="10" t="str">
        <f>'Long-form'!Q520</f>
        <v>n/a</v>
      </c>
      <c r="N561" s="10" t="str">
        <f>'Long-form'!R520</f>
        <v>n/a</v>
      </c>
      <c r="O561" s="10">
        <f>'Long-form'!AL520</f>
        <v>-0.25</v>
      </c>
      <c r="P561" s="10">
        <f>'Long-form'!AN520</f>
        <v>0.53169540152233774</v>
      </c>
      <c r="Q561" s="10">
        <f>'Long-form'!AO520</f>
        <v>0.53169540152233774</v>
      </c>
      <c r="R561" s="1">
        <f>'Long-form'!BA520</f>
        <v>0</v>
      </c>
      <c r="S561" s="1">
        <f>'Long-form'!BB520</f>
        <v>1</v>
      </c>
      <c r="T561" s="1" t="str">
        <f>'Long-form'!BC520</f>
        <v>Microatoll individual</v>
      </c>
      <c r="U561" s="1" t="str">
        <f>'Long-form'!BD520</f>
        <v>Porites Fossil microatoll</v>
      </c>
      <c r="V561" s="1" t="str">
        <f>'Long-form'!BE520</f>
        <v>MLW to LAT</v>
      </c>
      <c r="W561" s="10">
        <f>'Long-form'!BQ520</f>
        <v>0.1823348300605</v>
      </c>
      <c r="X561" s="10">
        <f>'Long-form'!BR520</f>
        <v>0.55736025789913313</v>
      </c>
      <c r="Y561" s="10">
        <f>'Long-form'!BS520</f>
        <v>0.55736025789913313</v>
      </c>
      <c r="Z561" s="10" t="str">
        <f>'Long-form'!BT520</f>
        <v>n/a</v>
      </c>
      <c r="AA561" s="10" t="str">
        <f>'Long-form'!BU520</f>
        <v>n/a</v>
      </c>
      <c r="AB561" s="10" t="str">
        <f>'Long-form'!BV520</f>
        <v>n/a</v>
      </c>
      <c r="AC561" s="1" t="str">
        <f>'Long-form'!BW520</f>
        <v>n/a</v>
      </c>
      <c r="AD561" s="1">
        <f>'Long-form'!BX520</f>
        <v>0</v>
      </c>
      <c r="AE561" s="1" t="str">
        <f>'Long-form'!BY520</f>
        <v>n/a</v>
      </c>
      <c r="AF561" s="1" t="str">
        <f>'Long-form'!BZ520</f>
        <v>superfical abrasion</v>
      </c>
    </row>
    <row r="562" spans="1:32">
      <c r="A562" s="1" t="str">
        <f>'Long-form'!A521</f>
        <v>SLCC561</v>
      </c>
      <c r="B562" s="1" t="str">
        <f>'Long-form'!B521</f>
        <v>Kench et al. 2009</v>
      </c>
      <c r="C562" s="1">
        <f>'Long-form'!C521</f>
        <v>7</v>
      </c>
      <c r="D562" s="1" t="str">
        <f>'Long-form'!D521</f>
        <v>Funadhoo RF</v>
      </c>
      <c r="E562" s="10">
        <f>'Long-form'!E521</f>
        <v>2.775182</v>
      </c>
      <c r="F562" s="10">
        <f>'Long-form'!F521</f>
        <v>74.339260999999993</v>
      </c>
      <c r="G562" s="1">
        <f>'Long-form'!G521</f>
        <v>1</v>
      </c>
      <c r="H562" s="11">
        <f>'Long-form'!H521</f>
        <v>2566</v>
      </c>
      <c r="I562" s="11">
        <f>'Long-form'!I521</f>
        <v>39</v>
      </c>
      <c r="J562" s="11">
        <f>'Long-form'!J521</f>
        <v>2090.5</v>
      </c>
      <c r="K562" s="11">
        <f>'Long-form'!K521</f>
        <v>2241</v>
      </c>
      <c r="L562" s="11">
        <f>'Long-form'!L521</f>
        <v>1940</v>
      </c>
      <c r="M562" s="10" t="str">
        <f>'Long-form'!Q521</f>
        <v>n/a</v>
      </c>
      <c r="N562" s="10" t="str">
        <f>'Long-form'!R521</f>
        <v>n/a</v>
      </c>
      <c r="O562" s="10">
        <f>'Long-form'!AL521</f>
        <v>-0.06</v>
      </c>
      <c r="P562" s="10">
        <f>'Long-form'!AN521</f>
        <v>0.53169540152233774</v>
      </c>
      <c r="Q562" s="10">
        <f>'Long-form'!AO521</f>
        <v>0.53169540152233774</v>
      </c>
      <c r="R562" s="1">
        <f>'Long-form'!BA521</f>
        <v>0</v>
      </c>
      <c r="S562" s="1">
        <f>'Long-form'!BB521</f>
        <v>1</v>
      </c>
      <c r="T562" s="1" t="str">
        <f>'Long-form'!BC521</f>
        <v>Microatoll individual</v>
      </c>
      <c r="U562" s="1" t="str">
        <f>'Long-form'!BD521</f>
        <v>Porites Fossil microatoll</v>
      </c>
      <c r="V562" s="1" t="str">
        <f>'Long-form'!BE521</f>
        <v>MLW to LAT</v>
      </c>
      <c r="W562" s="10">
        <f>'Long-form'!BQ521</f>
        <v>0.37223593855449999</v>
      </c>
      <c r="X562" s="10">
        <f>'Long-form'!BR521</f>
        <v>0.557281044476303</v>
      </c>
      <c r="Y562" s="10">
        <f>'Long-form'!BS521</f>
        <v>0.557281044476303</v>
      </c>
      <c r="Z562" s="10" t="str">
        <f>'Long-form'!BT521</f>
        <v>n/a</v>
      </c>
      <c r="AA562" s="10" t="str">
        <f>'Long-form'!BU521</f>
        <v>n/a</v>
      </c>
      <c r="AB562" s="10" t="str">
        <f>'Long-form'!BV521</f>
        <v>n/a</v>
      </c>
      <c r="AC562" s="1" t="str">
        <f>'Long-form'!BW521</f>
        <v>n/a</v>
      </c>
      <c r="AD562" s="1">
        <f>'Long-form'!BX521</f>
        <v>0</v>
      </c>
      <c r="AE562" s="1" t="str">
        <f>'Long-form'!BY521</f>
        <v>n/a</v>
      </c>
      <c r="AF562" s="1" t="str">
        <f>'Long-form'!BZ521</f>
        <v>superfical abrasion</v>
      </c>
    </row>
    <row r="563" spans="1:32">
      <c r="A563" s="1" t="str">
        <f>'Long-form'!A522</f>
        <v>SLCC562</v>
      </c>
      <c r="B563" s="1" t="str">
        <f>'Long-form'!B522</f>
        <v>Kench et al. 2009</v>
      </c>
      <c r="C563" s="1">
        <f>'Long-form'!C522</f>
        <v>7</v>
      </c>
      <c r="D563" s="1" t="str">
        <f>'Long-form'!D522</f>
        <v>Funadhoo RF</v>
      </c>
      <c r="E563" s="10">
        <f>'Long-form'!E522</f>
        <v>2.775182</v>
      </c>
      <c r="F563" s="10">
        <f>'Long-form'!F522</f>
        <v>74.339260999999993</v>
      </c>
      <c r="G563" s="1">
        <f>'Long-form'!G522</f>
        <v>1</v>
      </c>
      <c r="H563" s="11">
        <f>'Long-form'!H522</f>
        <v>2578</v>
      </c>
      <c r="I563" s="11">
        <f>'Long-form'!I522</f>
        <v>45</v>
      </c>
      <c r="J563" s="11">
        <f>'Long-form'!J522</f>
        <v>2111.5</v>
      </c>
      <c r="K563" s="11">
        <f>'Long-form'!K522</f>
        <v>2270</v>
      </c>
      <c r="L563" s="11">
        <f>'Long-form'!L522</f>
        <v>1953</v>
      </c>
      <c r="M563" s="10" t="str">
        <f>'Long-form'!Q522</f>
        <v>n/a</v>
      </c>
      <c r="N563" s="10" t="str">
        <f>'Long-form'!R522</f>
        <v>n/a</v>
      </c>
      <c r="O563" s="10">
        <f>'Long-form'!AL522</f>
        <v>-0.06</v>
      </c>
      <c r="P563" s="10">
        <f>'Long-form'!AN522</f>
        <v>0.53169540152233774</v>
      </c>
      <c r="Q563" s="10">
        <f>'Long-form'!AO522</f>
        <v>0.53169540152233774</v>
      </c>
      <c r="R563" s="1">
        <f>'Long-form'!BA522</f>
        <v>0</v>
      </c>
      <c r="S563" s="1">
        <f>'Long-form'!BB522</f>
        <v>1</v>
      </c>
      <c r="T563" s="1" t="str">
        <f>'Long-form'!BC522</f>
        <v>Microatoll individual</v>
      </c>
      <c r="U563" s="1" t="str">
        <f>'Long-form'!BD522</f>
        <v>Porites Fossil microatoll</v>
      </c>
      <c r="V563" s="1" t="str">
        <f>'Long-form'!BE522</f>
        <v>MLW to LAT</v>
      </c>
      <c r="W563" s="10">
        <f>'Long-form'!BQ522</f>
        <v>0.37223593855449999</v>
      </c>
      <c r="X563" s="10">
        <f>'Long-form'!BR522</f>
        <v>0.557281044476303</v>
      </c>
      <c r="Y563" s="10">
        <f>'Long-form'!BS522</f>
        <v>0.557281044476303</v>
      </c>
      <c r="Z563" s="10" t="str">
        <f>'Long-form'!BT522</f>
        <v>n/a</v>
      </c>
      <c r="AA563" s="10" t="str">
        <f>'Long-form'!BU522</f>
        <v>n/a</v>
      </c>
      <c r="AB563" s="10" t="str">
        <f>'Long-form'!BV522</f>
        <v>n/a</v>
      </c>
      <c r="AC563" s="1" t="str">
        <f>'Long-form'!BW522</f>
        <v>n/a</v>
      </c>
      <c r="AD563" s="1">
        <f>'Long-form'!BX522</f>
        <v>0</v>
      </c>
      <c r="AE563" s="1" t="str">
        <f>'Long-form'!BY522</f>
        <v>n/a</v>
      </c>
      <c r="AF563" s="1" t="str">
        <f>'Long-form'!BZ522</f>
        <v>superfical abrasion</v>
      </c>
    </row>
    <row r="564" spans="1:32">
      <c r="A564" s="1" t="str">
        <f>'Long-form'!A523</f>
        <v>SLCC563</v>
      </c>
      <c r="B564" s="1" t="str">
        <f>'Long-form'!B523</f>
        <v>Kayanne et al. 2002</v>
      </c>
      <c r="C564" s="1">
        <f>'Long-form'!C523</f>
        <v>12</v>
      </c>
      <c r="D564" s="1" t="str">
        <f>'Long-form'!D523</f>
        <v>Barrier reef, Palau Islands</v>
      </c>
      <c r="E564" s="10">
        <f>'Long-form'!E523</f>
        <v>7.4166670000000003</v>
      </c>
      <c r="F564" s="10">
        <f>'Long-form'!F523</f>
        <v>134.35</v>
      </c>
      <c r="G564" s="1">
        <f>'Long-form'!G523</f>
        <v>1</v>
      </c>
      <c r="H564" s="11">
        <f>'Long-form'!H523</f>
        <v>3950</v>
      </c>
      <c r="I564" s="11">
        <f>'Long-form'!I523</f>
        <v>60</v>
      </c>
      <c r="J564" s="11">
        <f>'Long-form'!J523</f>
        <v>3848</v>
      </c>
      <c r="K564" s="11">
        <f>'Long-form'!K523</f>
        <v>4069</v>
      </c>
      <c r="L564" s="11">
        <f>'Long-form'!L523</f>
        <v>3627</v>
      </c>
      <c r="M564" s="10" t="str">
        <f>'Long-form'!Q523</f>
        <v>n/a</v>
      </c>
      <c r="N564" s="10" t="str">
        <f>'Long-form'!R523</f>
        <v>n/a</v>
      </c>
      <c r="O564" s="10">
        <f>'Long-form'!AL523</f>
        <v>-1.8</v>
      </c>
      <c r="P564" s="10">
        <f>'Long-form'!AN523</f>
        <v>0.51009802979427399</v>
      </c>
      <c r="Q564" s="10">
        <f>'Long-form'!AO523</f>
        <v>0.51009802979427399</v>
      </c>
      <c r="R564" s="1">
        <f>'Long-form'!BA523</f>
        <v>-1</v>
      </c>
      <c r="S564" s="1">
        <f>'Long-form'!BB523</f>
        <v>1</v>
      </c>
      <c r="T564" s="1" t="str">
        <f>'Long-form'!BC523</f>
        <v>marine limiting</v>
      </c>
      <c r="U564" s="1" t="str">
        <f>'Long-form'!BD523</f>
        <v>Acropora (branch)</v>
      </c>
      <c r="V564" s="1" t="str">
        <f>'Long-form'!BE523</f>
        <v>below MTL</v>
      </c>
      <c r="W564" s="10" t="str">
        <f>'Long-form'!BQ523</f>
        <v>n/a</v>
      </c>
      <c r="X564" s="10">
        <f>'Long-form'!BR523</f>
        <v>0.51497572758334931</v>
      </c>
      <c r="Y564" s="10">
        <f>'Long-form'!BS523</f>
        <v>0.51497572758334931</v>
      </c>
      <c r="Z564" s="10" t="str">
        <f>'Long-form'!BT523</f>
        <v>n/a</v>
      </c>
      <c r="AA564" s="10" t="str">
        <f>'Long-form'!BU523</f>
        <v>n/a</v>
      </c>
      <c r="AB564" s="10" t="str">
        <f>'Long-form'!BV523</f>
        <v>n/a</v>
      </c>
      <c r="AC564" s="1" t="str">
        <f>'Long-form'!BW523</f>
        <v>n/a</v>
      </c>
      <c r="AD564" s="1">
        <f>'Long-form'!BX523</f>
        <v>0</v>
      </c>
      <c r="AE564" s="1" t="str">
        <f>'Long-form'!BY523</f>
        <v>n/a</v>
      </c>
      <c r="AF564" s="1" t="str">
        <f>'Long-form'!BZ523</f>
        <v>Subsidence;JGS-438</v>
      </c>
    </row>
    <row r="565" spans="1:32">
      <c r="A565" s="1" t="str">
        <f>'Long-form'!A524</f>
        <v>SLCC564</v>
      </c>
      <c r="B565" s="1" t="str">
        <f>'Long-form'!B524</f>
        <v>Kayanne et al. 2002</v>
      </c>
      <c r="C565" s="1">
        <f>'Long-form'!C524</f>
        <v>12</v>
      </c>
      <c r="D565" s="1" t="str">
        <f>'Long-form'!D524</f>
        <v>Barrier reef, Palau Islands</v>
      </c>
      <c r="E565" s="10">
        <f>'Long-form'!E524</f>
        <v>7.4166670000000003</v>
      </c>
      <c r="F565" s="10">
        <f>'Long-form'!F524</f>
        <v>134.35</v>
      </c>
      <c r="G565" s="1">
        <f>'Long-form'!G524</f>
        <v>1</v>
      </c>
      <c r="H565" s="11">
        <f>'Long-form'!H524</f>
        <v>5870</v>
      </c>
      <c r="I565" s="11">
        <f>'Long-form'!I524</f>
        <v>90</v>
      </c>
      <c r="J565" s="11">
        <f>'Long-form'!J524</f>
        <v>6181</v>
      </c>
      <c r="K565" s="11">
        <f>'Long-form'!K524</f>
        <v>6414</v>
      </c>
      <c r="L565" s="11">
        <f>'Long-form'!L524</f>
        <v>5948</v>
      </c>
      <c r="M565" s="10" t="str">
        <f>'Long-form'!Q524</f>
        <v>n/a</v>
      </c>
      <c r="N565" s="10" t="str">
        <f>'Long-form'!R524</f>
        <v>n/a</v>
      </c>
      <c r="O565" s="10">
        <f>'Long-form'!AL524</f>
        <v>-2.5</v>
      </c>
      <c r="P565" s="10">
        <f>'Long-form'!AN524</f>
        <v>0.51009802979427399</v>
      </c>
      <c r="Q565" s="10">
        <f>'Long-form'!AO524</f>
        <v>0.51009802979427399</v>
      </c>
      <c r="R565" s="1">
        <f>'Long-form'!BA524</f>
        <v>-1</v>
      </c>
      <c r="S565" s="1">
        <f>'Long-form'!BB524</f>
        <v>1</v>
      </c>
      <c r="T565" s="1" t="str">
        <f>'Long-form'!BC524</f>
        <v>marine limiting</v>
      </c>
      <c r="U565" s="1" t="str">
        <f>'Long-form'!BD524</f>
        <v>algal crust</v>
      </c>
      <c r="V565" s="1" t="str">
        <f>'Long-form'!BE524</f>
        <v>below MTL</v>
      </c>
      <c r="W565" s="10" t="str">
        <f>'Long-form'!BQ524</f>
        <v>n/a</v>
      </c>
      <c r="X565" s="10">
        <f>'Long-form'!BR524</f>
        <v>0.51497572758334931</v>
      </c>
      <c r="Y565" s="10">
        <f>'Long-form'!BS524</f>
        <v>0.51497572758334931</v>
      </c>
      <c r="Z565" s="10" t="str">
        <f>'Long-form'!BT524</f>
        <v>n/a</v>
      </c>
      <c r="AA565" s="10" t="str">
        <f>'Long-form'!BU524</f>
        <v>n/a</v>
      </c>
      <c r="AB565" s="10" t="str">
        <f>'Long-form'!BV524</f>
        <v>n/a</v>
      </c>
      <c r="AC565" s="1" t="str">
        <f>'Long-form'!BW524</f>
        <v>n/a</v>
      </c>
      <c r="AD565" s="1">
        <f>'Long-form'!BX524</f>
        <v>0</v>
      </c>
      <c r="AE565" s="1" t="str">
        <f>'Long-form'!BY524</f>
        <v>n/a</v>
      </c>
      <c r="AF565" s="1" t="str">
        <f>'Long-form'!BZ524</f>
        <v>JGS-415</v>
      </c>
    </row>
    <row r="566" spans="1:32">
      <c r="A566" s="1" t="str">
        <f>'Long-form'!A525</f>
        <v>SLCC565</v>
      </c>
      <c r="B566" s="1" t="str">
        <f>'Long-form'!B525</f>
        <v>Kayanne et al. 2002</v>
      </c>
      <c r="C566" s="1">
        <f>'Long-form'!C525</f>
        <v>12</v>
      </c>
      <c r="D566" s="1" t="str">
        <f>'Long-form'!D525</f>
        <v>Barrier reef, Palau Islands</v>
      </c>
      <c r="E566" s="10">
        <f>'Long-form'!E525</f>
        <v>7.4166670000000003</v>
      </c>
      <c r="F566" s="10">
        <f>'Long-form'!F525</f>
        <v>134.35</v>
      </c>
      <c r="G566" s="1">
        <f>'Long-form'!G525</f>
        <v>1</v>
      </c>
      <c r="H566" s="11">
        <f>'Long-form'!H525</f>
        <v>6600</v>
      </c>
      <c r="I566" s="11">
        <f>'Long-form'!I525</f>
        <v>90</v>
      </c>
      <c r="J566" s="11">
        <f>'Long-form'!J525</f>
        <v>7015</v>
      </c>
      <c r="K566" s="11">
        <f>'Long-form'!K525</f>
        <v>7257</v>
      </c>
      <c r="L566" s="11">
        <f>'Long-form'!L525</f>
        <v>6773</v>
      </c>
      <c r="M566" s="10" t="str">
        <f>'Long-form'!Q525</f>
        <v>n/a</v>
      </c>
      <c r="N566" s="10" t="str">
        <f>'Long-form'!R525</f>
        <v>n/a</v>
      </c>
      <c r="O566" s="10">
        <f>'Long-form'!AL525</f>
        <v>-4.4000000000000004</v>
      </c>
      <c r="P566" s="10">
        <f>'Long-form'!AN525</f>
        <v>0.51009802979427399</v>
      </c>
      <c r="Q566" s="10">
        <f>'Long-form'!AO525</f>
        <v>0.51009802979427399</v>
      </c>
      <c r="R566" s="1">
        <f>'Long-form'!BA525</f>
        <v>-1</v>
      </c>
      <c r="S566" s="1">
        <f>'Long-form'!BB525</f>
        <v>1</v>
      </c>
      <c r="T566" s="1" t="str">
        <f>'Long-form'!BC525</f>
        <v>marine limiting</v>
      </c>
      <c r="U566" s="1" t="str">
        <f>'Long-form'!BD525</f>
        <v>Acropora (tabular)</v>
      </c>
      <c r="V566" s="1" t="str">
        <f>'Long-form'!BE525</f>
        <v>below MTL</v>
      </c>
      <c r="W566" s="10" t="str">
        <f>'Long-form'!BQ525</f>
        <v>n/a</v>
      </c>
      <c r="X566" s="10">
        <f>'Long-form'!BR525</f>
        <v>0.51497572758334931</v>
      </c>
      <c r="Y566" s="10">
        <f>'Long-form'!BS525</f>
        <v>0.51497572758334931</v>
      </c>
      <c r="Z566" s="10" t="str">
        <f>'Long-form'!BT525</f>
        <v>n/a</v>
      </c>
      <c r="AA566" s="10" t="str">
        <f>'Long-form'!BU525</f>
        <v>n/a</v>
      </c>
      <c r="AB566" s="10" t="str">
        <f>'Long-form'!BV525</f>
        <v>n/a</v>
      </c>
      <c r="AC566" s="1" t="str">
        <f>'Long-form'!BW525</f>
        <v>n/a</v>
      </c>
      <c r="AD566" s="1">
        <f>'Long-form'!BX525</f>
        <v>0</v>
      </c>
      <c r="AE566" s="1" t="str">
        <f>'Long-form'!BY525</f>
        <v>n/a</v>
      </c>
      <c r="AF566" s="1" t="str">
        <f>'Long-form'!BZ525</f>
        <v>JGS-412</v>
      </c>
    </row>
    <row r="567" spans="1:32">
      <c r="A567" s="1" t="str">
        <f>'Long-form'!A526</f>
        <v>SLCC566</v>
      </c>
      <c r="B567" s="1" t="str">
        <f>'Long-form'!B526</f>
        <v>Kayanne et al. 2002</v>
      </c>
      <c r="C567" s="1">
        <f>'Long-form'!C526</f>
        <v>12</v>
      </c>
      <c r="D567" s="1" t="str">
        <f>'Long-form'!D526</f>
        <v>Barrier reef, Palau Islands</v>
      </c>
      <c r="E567" s="10">
        <f>'Long-form'!E526</f>
        <v>7.4166670000000003</v>
      </c>
      <c r="F567" s="10">
        <f>'Long-form'!F526</f>
        <v>134.35</v>
      </c>
      <c r="G567" s="1">
        <f>'Long-form'!G526</f>
        <v>1</v>
      </c>
      <c r="H567" s="11">
        <f>'Long-form'!H526</f>
        <v>6720</v>
      </c>
      <c r="I567" s="11">
        <f>'Long-form'!I526</f>
        <v>80</v>
      </c>
      <c r="J567" s="11">
        <f>'Long-form'!J526</f>
        <v>7155.5</v>
      </c>
      <c r="K567" s="11">
        <f>'Long-form'!K526</f>
        <v>7374</v>
      </c>
      <c r="L567" s="11">
        <f>'Long-form'!L526</f>
        <v>6937</v>
      </c>
      <c r="M567" s="10" t="str">
        <f>'Long-form'!Q526</f>
        <v>n/a</v>
      </c>
      <c r="N567" s="10" t="str">
        <f>'Long-form'!R526</f>
        <v>n/a</v>
      </c>
      <c r="O567" s="10">
        <f>'Long-form'!AL526</f>
        <v>-6.8</v>
      </c>
      <c r="P567" s="10">
        <f>'Long-form'!AN526</f>
        <v>0.51009802979427399</v>
      </c>
      <c r="Q567" s="10">
        <f>'Long-form'!AO526</f>
        <v>0.51009802979427399</v>
      </c>
      <c r="R567" s="1">
        <f>'Long-form'!BA526</f>
        <v>-1</v>
      </c>
      <c r="S567" s="1">
        <f>'Long-form'!BB526</f>
        <v>1</v>
      </c>
      <c r="T567" s="1" t="str">
        <f>'Long-form'!BC526</f>
        <v>marine limiting</v>
      </c>
      <c r="U567" s="1" t="str">
        <f>'Long-form'!BD526</f>
        <v>Acropora (branch)</v>
      </c>
      <c r="V567" s="1" t="str">
        <f>'Long-form'!BE526</f>
        <v>below MTL</v>
      </c>
      <c r="W567" s="10" t="str">
        <f>'Long-form'!BQ526</f>
        <v>n/a</v>
      </c>
      <c r="X567" s="10">
        <f>'Long-form'!BR526</f>
        <v>0.51497572758334931</v>
      </c>
      <c r="Y567" s="10">
        <f>'Long-form'!BS526</f>
        <v>0.51497572758334931</v>
      </c>
      <c r="Z567" s="10" t="str">
        <f>'Long-form'!BT526</f>
        <v>n/a</v>
      </c>
      <c r="AA567" s="10" t="str">
        <f>'Long-form'!BU526</f>
        <v>n/a</v>
      </c>
      <c r="AB567" s="10" t="str">
        <f>'Long-form'!BV526</f>
        <v>n/a</v>
      </c>
      <c r="AC567" s="1" t="str">
        <f>'Long-form'!BW526</f>
        <v>n/a</v>
      </c>
      <c r="AD567" s="1">
        <f>'Long-form'!BX526</f>
        <v>0</v>
      </c>
      <c r="AE567" s="1" t="str">
        <f>'Long-form'!BY526</f>
        <v>n/a</v>
      </c>
      <c r="AF567" s="1" t="str">
        <f>'Long-form'!BZ526</f>
        <v>JGS-416</v>
      </c>
    </row>
    <row r="568" spans="1:32">
      <c r="A568" s="1" t="str">
        <f>'Long-form'!A527</f>
        <v>SLCC567</v>
      </c>
      <c r="B568" s="1" t="str">
        <f>'Long-form'!B527</f>
        <v>Kayanne et al. 2002</v>
      </c>
      <c r="C568" s="1">
        <f>'Long-form'!C527</f>
        <v>12</v>
      </c>
      <c r="D568" s="1" t="str">
        <f>'Long-form'!D527</f>
        <v>Barrier reef, Palau Islands</v>
      </c>
      <c r="E568" s="10">
        <f>'Long-form'!E527</f>
        <v>7.4166670000000003</v>
      </c>
      <c r="F568" s="10">
        <f>'Long-form'!F527</f>
        <v>134.35</v>
      </c>
      <c r="G568" s="1">
        <f>'Long-form'!G527</f>
        <v>1</v>
      </c>
      <c r="H568" s="11">
        <f>'Long-form'!H527</f>
        <v>6860</v>
      </c>
      <c r="I568" s="11">
        <f>'Long-form'!I527</f>
        <v>80</v>
      </c>
      <c r="J568" s="11">
        <f>'Long-form'!J527</f>
        <v>7308.5</v>
      </c>
      <c r="K568" s="11">
        <f>'Long-form'!K527</f>
        <v>7495</v>
      </c>
      <c r="L568" s="11">
        <f>'Long-form'!L527</f>
        <v>7122</v>
      </c>
      <c r="M568" s="10" t="str">
        <f>'Long-form'!Q527</f>
        <v>n/a</v>
      </c>
      <c r="N568" s="10" t="str">
        <f>'Long-form'!R527</f>
        <v>n/a</v>
      </c>
      <c r="O568" s="10">
        <f>'Long-form'!AL527</f>
        <v>-12</v>
      </c>
      <c r="P568" s="10">
        <f>'Long-form'!AN527</f>
        <v>0.51009802979427399</v>
      </c>
      <c r="Q568" s="10">
        <f>'Long-form'!AO527</f>
        <v>0.51009802979427399</v>
      </c>
      <c r="R568" s="1">
        <f>'Long-form'!BA527</f>
        <v>-1</v>
      </c>
      <c r="S568" s="1">
        <f>'Long-form'!BB527</f>
        <v>1</v>
      </c>
      <c r="T568" s="1" t="str">
        <f>'Long-form'!BC527</f>
        <v>marine limiting</v>
      </c>
      <c r="U568" s="1" t="str">
        <f>'Long-form'!BD527</f>
        <v>Acropora (branch)</v>
      </c>
      <c r="V568" s="1" t="str">
        <f>'Long-form'!BE527</f>
        <v>below MTL</v>
      </c>
      <c r="W568" s="10" t="str">
        <f>'Long-form'!BQ527</f>
        <v>n/a</v>
      </c>
      <c r="X568" s="10">
        <f>'Long-form'!BR527</f>
        <v>0.51497572758334931</v>
      </c>
      <c r="Y568" s="10">
        <f>'Long-form'!BS527</f>
        <v>0.51497572758334931</v>
      </c>
      <c r="Z568" s="10" t="str">
        <f>'Long-form'!BT527</f>
        <v>n/a</v>
      </c>
      <c r="AA568" s="10" t="str">
        <f>'Long-form'!BU527</f>
        <v>n/a</v>
      </c>
      <c r="AB568" s="10" t="str">
        <f>'Long-form'!BV527</f>
        <v>n/a</v>
      </c>
      <c r="AC568" s="1" t="str">
        <f>'Long-form'!BW527</f>
        <v>n/a</v>
      </c>
      <c r="AD568" s="1">
        <f>'Long-form'!BX527</f>
        <v>0</v>
      </c>
      <c r="AE568" s="1" t="str">
        <f>'Long-form'!BY527</f>
        <v>n/a</v>
      </c>
      <c r="AF568" s="1" t="str">
        <f>'Long-form'!BZ527</f>
        <v>JGS-417</v>
      </c>
    </row>
    <row r="569" spans="1:32">
      <c r="A569" s="1" t="str">
        <f>'Long-form'!A528</f>
        <v>SLCC568</v>
      </c>
      <c r="B569" s="1" t="str">
        <f>'Long-form'!B528</f>
        <v>Kayanne et al. 2002</v>
      </c>
      <c r="C569" s="1">
        <f>'Long-form'!C528</f>
        <v>12</v>
      </c>
      <c r="D569" s="1" t="str">
        <f>'Long-form'!D528</f>
        <v>Barrier reef, Palau Islands</v>
      </c>
      <c r="E569" s="10">
        <f>'Long-form'!E528</f>
        <v>7.4166670000000003</v>
      </c>
      <c r="F569" s="10">
        <f>'Long-form'!F528</f>
        <v>134.35</v>
      </c>
      <c r="G569" s="1">
        <f>'Long-form'!G528</f>
        <v>1</v>
      </c>
      <c r="H569" s="11">
        <f>'Long-form'!H528</f>
        <v>7830</v>
      </c>
      <c r="I569" s="11">
        <f>'Long-form'!I528</f>
        <v>90</v>
      </c>
      <c r="J569" s="11">
        <f>'Long-form'!J528</f>
        <v>8198.5</v>
      </c>
      <c r="K569" s="11">
        <f>'Long-form'!K528</f>
        <v>8407</v>
      </c>
      <c r="L569" s="11">
        <f>'Long-form'!L528</f>
        <v>7990</v>
      </c>
      <c r="M569" s="10" t="str">
        <f>'Long-form'!Q528</f>
        <v>n/a</v>
      </c>
      <c r="N569" s="10" t="str">
        <f>'Long-form'!R528</f>
        <v>n/a</v>
      </c>
      <c r="O569" s="10">
        <f>'Long-form'!AL528</f>
        <v>-15.1</v>
      </c>
      <c r="P569" s="10">
        <f>'Long-form'!AN528</f>
        <v>0.51009802979427399</v>
      </c>
      <c r="Q569" s="10">
        <f>'Long-form'!AO528</f>
        <v>0.51009802979427399</v>
      </c>
      <c r="R569" s="1">
        <f>'Long-form'!BA528</f>
        <v>-1</v>
      </c>
      <c r="S569" s="1">
        <f>'Long-form'!BB528</f>
        <v>1</v>
      </c>
      <c r="T569" s="1" t="str">
        <f>'Long-form'!BC528</f>
        <v>marine limiting</v>
      </c>
      <c r="U569" s="1" t="str">
        <f>'Long-form'!BD528</f>
        <v>Porites</v>
      </c>
      <c r="V569" s="1" t="str">
        <f>'Long-form'!BE528</f>
        <v>below MTL</v>
      </c>
      <c r="W569" s="10" t="str">
        <f>'Long-form'!BQ528</f>
        <v>n/a</v>
      </c>
      <c r="X569" s="10">
        <f>'Long-form'!BR528</f>
        <v>0.51497572758334931</v>
      </c>
      <c r="Y569" s="10">
        <f>'Long-form'!BS528</f>
        <v>0.51497572758334931</v>
      </c>
      <c r="Z569" s="10" t="str">
        <f>'Long-form'!BT528</f>
        <v>n/a</v>
      </c>
      <c r="AA569" s="10" t="str">
        <f>'Long-form'!BU528</f>
        <v>n/a</v>
      </c>
      <c r="AB569" s="10" t="str">
        <f>'Long-form'!BV528</f>
        <v>n/a</v>
      </c>
      <c r="AC569" s="1" t="str">
        <f>'Long-form'!BW528</f>
        <v>n/a</v>
      </c>
      <c r="AD569" s="1">
        <f>'Long-form'!BX528</f>
        <v>0</v>
      </c>
      <c r="AE569" s="1" t="str">
        <f>'Long-form'!BY528</f>
        <v>n/a</v>
      </c>
      <c r="AF569" s="1" t="str">
        <f>'Long-form'!BZ528</f>
        <v>JGS-413</v>
      </c>
    </row>
    <row r="570" spans="1:32">
      <c r="A570" s="1" t="str">
        <f>'Long-form'!A529</f>
        <v>SLCC569</v>
      </c>
      <c r="B570" s="1" t="str">
        <f>'Long-form'!B529</f>
        <v>Kayanne et al. 2002</v>
      </c>
      <c r="C570" s="1">
        <f>'Long-form'!C529</f>
        <v>12</v>
      </c>
      <c r="D570" s="1" t="str">
        <f>'Long-form'!D529</f>
        <v>Barrier reef, Palau Islands</v>
      </c>
      <c r="E570" s="10">
        <f>'Long-form'!E529</f>
        <v>7.4166670000000003</v>
      </c>
      <c r="F570" s="10">
        <f>'Long-form'!F529</f>
        <v>134.35</v>
      </c>
      <c r="G570" s="1">
        <f>'Long-form'!G529</f>
        <v>1</v>
      </c>
      <c r="H570" s="11" t="str">
        <f>'Long-form'!H529</f>
        <v>modern</v>
      </c>
      <c r="I570" s="11" t="str">
        <f>'Long-form'!I529</f>
        <v>modern</v>
      </c>
      <c r="J570" s="11" t="str">
        <f>'Long-form'!J529</f>
        <v>modern</v>
      </c>
      <c r="K570" s="11" t="str">
        <f>'Long-form'!K529</f>
        <v>modern</v>
      </c>
      <c r="L570" s="11" t="str">
        <f>'Long-form'!L529</f>
        <v>modern</v>
      </c>
      <c r="M570" s="10" t="str">
        <f>'Long-form'!Q529</f>
        <v>n/a</v>
      </c>
      <c r="N570" s="10" t="str">
        <f>'Long-form'!R529</f>
        <v>n/a</v>
      </c>
      <c r="O570" s="10">
        <f>'Long-form'!AL529</f>
        <v>-2</v>
      </c>
      <c r="P570" s="10">
        <f>'Long-form'!AN529</f>
        <v>0.51009802979427399</v>
      </c>
      <c r="Q570" s="10">
        <f>'Long-form'!AO529</f>
        <v>0.51009802979427399</v>
      </c>
      <c r="R570" s="1">
        <f>'Long-form'!BA529</f>
        <v>-1</v>
      </c>
      <c r="S570" s="1">
        <f>'Long-form'!BB529</f>
        <v>1</v>
      </c>
      <c r="T570" s="1" t="str">
        <f>'Long-form'!BC529</f>
        <v>marine limiting</v>
      </c>
      <c r="U570" s="1" t="str">
        <f>'Long-form'!BD529</f>
        <v>Porites (massive)</v>
      </c>
      <c r="V570" s="1" t="str">
        <f>'Long-form'!BE529</f>
        <v>below MTL</v>
      </c>
      <c r="W570" s="10" t="str">
        <f>'Long-form'!BQ529</f>
        <v>n/a</v>
      </c>
      <c r="X570" s="10">
        <f>'Long-form'!BR529</f>
        <v>0.51497572758334931</v>
      </c>
      <c r="Y570" s="10">
        <f>'Long-form'!BS529</f>
        <v>0.51497572758334931</v>
      </c>
      <c r="Z570" s="10" t="str">
        <f>'Long-form'!BT529</f>
        <v>n/a</v>
      </c>
      <c r="AA570" s="10" t="str">
        <f>'Long-form'!BU529</f>
        <v>n/a</v>
      </c>
      <c r="AB570" s="10" t="str">
        <f>'Long-form'!BV529</f>
        <v>n/a</v>
      </c>
      <c r="AC570" s="1" t="str">
        <f>'Long-form'!BW529</f>
        <v>n/a</v>
      </c>
      <c r="AD570" s="1">
        <f>'Long-form'!BX529</f>
        <v>1</v>
      </c>
      <c r="AE570" s="1" t="str">
        <f>'Long-form'!BY529</f>
        <v>too young</v>
      </c>
      <c r="AF570" s="1" t="str">
        <f>'Long-form'!BZ529</f>
        <v>JGS-432</v>
      </c>
    </row>
    <row r="571" spans="1:32">
      <c r="A571" s="1" t="str">
        <f>'Long-form'!A530</f>
        <v>SLCC570</v>
      </c>
      <c r="B571" s="1" t="str">
        <f>'Long-form'!B530</f>
        <v>Kayanne et al. 2002</v>
      </c>
      <c r="C571" s="1">
        <f>'Long-form'!C530</f>
        <v>12</v>
      </c>
      <c r="D571" s="1" t="str">
        <f>'Long-form'!D530</f>
        <v>Barrier reef, Palau Islands</v>
      </c>
      <c r="E571" s="10">
        <f>'Long-form'!E530</f>
        <v>7.4166670000000003</v>
      </c>
      <c r="F571" s="10">
        <f>'Long-form'!F530</f>
        <v>134.35</v>
      </c>
      <c r="G571" s="1">
        <f>'Long-form'!G530</f>
        <v>1</v>
      </c>
      <c r="H571" s="11">
        <f>'Long-form'!H530</f>
        <v>2700</v>
      </c>
      <c r="I571" s="11">
        <f>'Long-form'!I530</f>
        <v>60</v>
      </c>
      <c r="J571" s="11">
        <f>'Long-form'!J530</f>
        <v>2343.5</v>
      </c>
      <c r="K571" s="11">
        <f>'Long-form'!K530</f>
        <v>2592</v>
      </c>
      <c r="L571" s="11">
        <f>'Long-form'!L530</f>
        <v>2095</v>
      </c>
      <c r="M571" s="10" t="str">
        <f>'Long-form'!Q530</f>
        <v>n/a</v>
      </c>
      <c r="N571" s="10" t="str">
        <f>'Long-form'!R530</f>
        <v>n/a</v>
      </c>
      <c r="O571" s="10">
        <f>'Long-form'!AL530</f>
        <v>-5</v>
      </c>
      <c r="P571" s="10">
        <f>'Long-form'!AN530</f>
        <v>0.51009802979427399</v>
      </c>
      <c r="Q571" s="10">
        <f>'Long-form'!AO530</f>
        <v>0.51009802979427399</v>
      </c>
      <c r="R571" s="1">
        <f>'Long-form'!BA530</f>
        <v>-1</v>
      </c>
      <c r="S571" s="1">
        <f>'Long-form'!BB530</f>
        <v>1</v>
      </c>
      <c r="T571" s="1" t="str">
        <f>'Long-form'!BC530</f>
        <v>marine limiting</v>
      </c>
      <c r="U571" s="1" t="str">
        <f>'Long-form'!BD530</f>
        <v>Porites (massive)</v>
      </c>
      <c r="V571" s="1" t="str">
        <f>'Long-form'!BE530</f>
        <v>below MTL</v>
      </c>
      <c r="W571" s="10" t="str">
        <f>'Long-form'!BQ530</f>
        <v>n/a</v>
      </c>
      <c r="X571" s="10">
        <f>'Long-form'!BR530</f>
        <v>0.51497572758334931</v>
      </c>
      <c r="Y571" s="10">
        <f>'Long-form'!BS530</f>
        <v>0.51497572758334931</v>
      </c>
      <c r="Z571" s="10" t="str">
        <f>'Long-form'!BT530</f>
        <v>n/a</v>
      </c>
      <c r="AA571" s="10" t="str">
        <f>'Long-form'!BU530</f>
        <v>n/a</v>
      </c>
      <c r="AB571" s="10" t="str">
        <f>'Long-form'!BV530</f>
        <v>n/a</v>
      </c>
      <c r="AC571" s="1" t="str">
        <f>'Long-form'!BW530</f>
        <v>n/a</v>
      </c>
      <c r="AD571" s="1">
        <f>'Long-form'!BX530</f>
        <v>0</v>
      </c>
      <c r="AE571" s="1" t="str">
        <f>'Long-form'!BY530</f>
        <v>n/a</v>
      </c>
      <c r="AF571" s="1" t="str">
        <f>'Long-form'!BZ530</f>
        <v>JGS-414</v>
      </c>
    </row>
    <row r="572" spans="1:32">
      <c r="A572" s="1" t="str">
        <f>'Long-form'!A531</f>
        <v>SLCC571</v>
      </c>
      <c r="B572" s="1" t="str">
        <f>'Long-form'!B531</f>
        <v>Kayanne et al. 2002</v>
      </c>
      <c r="C572" s="1">
        <f>'Long-form'!C531</f>
        <v>12</v>
      </c>
      <c r="D572" s="1" t="str">
        <f>'Long-form'!D531</f>
        <v>Barrier reef, Palau Islands</v>
      </c>
      <c r="E572" s="10">
        <f>'Long-form'!E531</f>
        <v>7.4166670000000003</v>
      </c>
      <c r="F572" s="10">
        <f>'Long-form'!F531</f>
        <v>134.35</v>
      </c>
      <c r="G572" s="1">
        <f>'Long-form'!G531</f>
        <v>1</v>
      </c>
      <c r="H572" s="11">
        <f>'Long-form'!H531</f>
        <v>4400</v>
      </c>
      <c r="I572" s="11">
        <f>'Long-form'!I531</f>
        <v>110</v>
      </c>
      <c r="J572" s="11">
        <f>'Long-form'!J531</f>
        <v>4468.5</v>
      </c>
      <c r="K572" s="11">
        <f>'Long-form'!K531</f>
        <v>4800</v>
      </c>
      <c r="L572" s="11">
        <f>'Long-form'!L531</f>
        <v>4137</v>
      </c>
      <c r="M572" s="10" t="str">
        <f>'Long-form'!Q531</f>
        <v>n/a</v>
      </c>
      <c r="N572" s="10" t="str">
        <f>'Long-form'!R531</f>
        <v>n/a</v>
      </c>
      <c r="O572" s="10">
        <f>'Long-form'!AL531</f>
        <v>-9.3000000000000007</v>
      </c>
      <c r="P572" s="10">
        <f>'Long-form'!AN531</f>
        <v>0.51009802979427399</v>
      </c>
      <c r="Q572" s="10">
        <f>'Long-form'!AO531</f>
        <v>0.51009802979427399</v>
      </c>
      <c r="R572" s="1">
        <f>'Long-form'!BA531</f>
        <v>-1</v>
      </c>
      <c r="S572" s="1">
        <f>'Long-form'!BB531</f>
        <v>1</v>
      </c>
      <c r="T572" s="1" t="str">
        <f>'Long-form'!BC531</f>
        <v>marine limiting</v>
      </c>
      <c r="U572" s="1" t="str">
        <f>'Long-form'!BD531</f>
        <v>Montipora (plate)</v>
      </c>
      <c r="V572" s="1" t="str">
        <f>'Long-form'!BE531</f>
        <v>below MTL</v>
      </c>
      <c r="W572" s="10" t="str">
        <f>'Long-form'!BQ531</f>
        <v>n/a</v>
      </c>
      <c r="X572" s="10">
        <f>'Long-form'!BR531</f>
        <v>0.51497572758334931</v>
      </c>
      <c r="Y572" s="10">
        <f>'Long-form'!BS531</f>
        <v>0.51497572758334931</v>
      </c>
      <c r="Z572" s="10" t="str">
        <f>'Long-form'!BT531</f>
        <v>n/a</v>
      </c>
      <c r="AA572" s="10" t="str">
        <f>'Long-form'!BU531</f>
        <v>n/a</v>
      </c>
      <c r="AB572" s="10" t="str">
        <f>'Long-form'!BV531</f>
        <v>n/a</v>
      </c>
      <c r="AC572" s="1" t="str">
        <f>'Long-form'!BW531</f>
        <v>n/a</v>
      </c>
      <c r="AD572" s="1">
        <f>'Long-form'!BX531</f>
        <v>0</v>
      </c>
      <c r="AE572" s="1" t="str">
        <f>'Long-form'!BY531</f>
        <v>n/a</v>
      </c>
      <c r="AF572" s="1" t="str">
        <f>'Long-form'!BZ531</f>
        <v>JGS-429</v>
      </c>
    </row>
    <row r="573" spans="1:32">
      <c r="A573" s="1" t="str">
        <f>'Long-form'!A532</f>
        <v>SLCC572</v>
      </c>
      <c r="B573" s="1" t="str">
        <f>'Long-form'!B532</f>
        <v>Kayanne et al. 2002</v>
      </c>
      <c r="C573" s="1">
        <f>'Long-form'!C532</f>
        <v>12</v>
      </c>
      <c r="D573" s="1" t="str">
        <f>'Long-form'!D532</f>
        <v>Barrier reef, Palau Islands</v>
      </c>
      <c r="E573" s="10">
        <f>'Long-form'!E532</f>
        <v>7.4166670000000003</v>
      </c>
      <c r="F573" s="10">
        <f>'Long-form'!F532</f>
        <v>134.35</v>
      </c>
      <c r="G573" s="1">
        <f>'Long-form'!G532</f>
        <v>1</v>
      </c>
      <c r="H573" s="11">
        <f>'Long-form'!H532</f>
        <v>5580</v>
      </c>
      <c r="I573" s="11">
        <f>'Long-form'!I532</f>
        <v>70</v>
      </c>
      <c r="J573" s="11">
        <f>'Long-form'!J532</f>
        <v>5888.5</v>
      </c>
      <c r="K573" s="11">
        <f>'Long-form'!K532</f>
        <v>6112</v>
      </c>
      <c r="L573" s="11">
        <f>'Long-form'!L532</f>
        <v>5665</v>
      </c>
      <c r="M573" s="10" t="str">
        <f>'Long-form'!Q532</f>
        <v>n/a</v>
      </c>
      <c r="N573" s="10" t="str">
        <f>'Long-form'!R532</f>
        <v>n/a</v>
      </c>
      <c r="O573" s="10">
        <f>'Long-form'!AL532</f>
        <v>-12.2</v>
      </c>
      <c r="P573" s="10">
        <f>'Long-form'!AN532</f>
        <v>0.51009802979427399</v>
      </c>
      <c r="Q573" s="10">
        <f>'Long-form'!AO532</f>
        <v>0.51009802979427399</v>
      </c>
      <c r="R573" s="1">
        <f>'Long-form'!BA532</f>
        <v>-1</v>
      </c>
      <c r="S573" s="1">
        <f>'Long-form'!BB532</f>
        <v>1</v>
      </c>
      <c r="T573" s="1" t="str">
        <f>'Long-form'!BC532</f>
        <v>marine limiting</v>
      </c>
      <c r="U573" s="1" t="str">
        <f>'Long-form'!BD532</f>
        <v>Acropora (branch)</v>
      </c>
      <c r="V573" s="1" t="str">
        <f>'Long-form'!BE532</f>
        <v>below MTL</v>
      </c>
      <c r="W573" s="10" t="str">
        <f>'Long-form'!BQ532</f>
        <v>n/a</v>
      </c>
      <c r="X573" s="10">
        <f>'Long-form'!BR532</f>
        <v>0.51497572758334931</v>
      </c>
      <c r="Y573" s="10">
        <f>'Long-form'!BS532</f>
        <v>0.51497572758334931</v>
      </c>
      <c r="Z573" s="10" t="str">
        <f>'Long-form'!BT532</f>
        <v>n/a</v>
      </c>
      <c r="AA573" s="10" t="str">
        <f>'Long-form'!BU532</f>
        <v>n/a</v>
      </c>
      <c r="AB573" s="10" t="str">
        <f>'Long-form'!BV532</f>
        <v>n/a</v>
      </c>
      <c r="AC573" s="1" t="str">
        <f>'Long-form'!BW532</f>
        <v>n/a</v>
      </c>
      <c r="AD573" s="1">
        <f>'Long-form'!BX532</f>
        <v>0</v>
      </c>
      <c r="AE573" s="1" t="str">
        <f>'Long-form'!BY532</f>
        <v>n/a</v>
      </c>
      <c r="AF573" s="1" t="str">
        <f>'Long-form'!BZ532</f>
        <v>JGS-430</v>
      </c>
    </row>
    <row r="574" spans="1:32">
      <c r="A574" s="1" t="str">
        <f>'Long-form'!A533</f>
        <v>SLCC573</v>
      </c>
      <c r="B574" s="1" t="str">
        <f>'Long-form'!B533</f>
        <v>Kayanne et al. 2002</v>
      </c>
      <c r="C574" s="1">
        <f>'Long-form'!C533</f>
        <v>12</v>
      </c>
      <c r="D574" s="1" t="str">
        <f>'Long-form'!D533</f>
        <v>Barrier reef, Palau Islands</v>
      </c>
      <c r="E574" s="10">
        <f>'Long-form'!E533</f>
        <v>7.4166670000000003</v>
      </c>
      <c r="F574" s="10">
        <f>'Long-form'!F533</f>
        <v>134.35</v>
      </c>
      <c r="G574" s="1">
        <f>'Long-form'!G533</f>
        <v>1</v>
      </c>
      <c r="H574" s="11">
        <f>'Long-form'!H533</f>
        <v>6870</v>
      </c>
      <c r="I574" s="11">
        <f>'Long-form'!I533</f>
        <v>90</v>
      </c>
      <c r="J574" s="11">
        <f>'Long-form'!J533</f>
        <v>7310.5</v>
      </c>
      <c r="K574" s="11">
        <f>'Long-form'!K533</f>
        <v>7516</v>
      </c>
      <c r="L574" s="11">
        <f>'Long-form'!L533</f>
        <v>7105</v>
      </c>
      <c r="M574" s="10" t="str">
        <f>'Long-form'!Q533</f>
        <v>n/a</v>
      </c>
      <c r="N574" s="10" t="str">
        <f>'Long-form'!R533</f>
        <v>n/a</v>
      </c>
      <c r="O574" s="10">
        <f>'Long-form'!AL533</f>
        <v>-15.3</v>
      </c>
      <c r="P574" s="10">
        <f>'Long-form'!AN533</f>
        <v>0.51009802979427399</v>
      </c>
      <c r="Q574" s="10">
        <f>'Long-form'!AO533</f>
        <v>0.51009802979427399</v>
      </c>
      <c r="R574" s="1">
        <f>'Long-form'!BA533</f>
        <v>-1</v>
      </c>
      <c r="S574" s="1">
        <f>'Long-form'!BB533</f>
        <v>1</v>
      </c>
      <c r="T574" s="1" t="str">
        <f>'Long-form'!BC533</f>
        <v>marine limiting</v>
      </c>
      <c r="U574" s="1" t="str">
        <f>'Long-form'!BD533</f>
        <v>Acropora (branch)</v>
      </c>
      <c r="V574" s="1" t="str">
        <f>'Long-form'!BE533</f>
        <v>below MTL</v>
      </c>
      <c r="W574" s="10" t="str">
        <f>'Long-form'!BQ533</f>
        <v>n/a</v>
      </c>
      <c r="X574" s="10">
        <f>'Long-form'!BR533</f>
        <v>0.51497572758334931</v>
      </c>
      <c r="Y574" s="10">
        <f>'Long-form'!BS533</f>
        <v>0.51497572758334931</v>
      </c>
      <c r="Z574" s="10" t="str">
        <f>'Long-form'!BT533</f>
        <v>n/a</v>
      </c>
      <c r="AA574" s="10" t="str">
        <f>'Long-form'!BU533</f>
        <v>n/a</v>
      </c>
      <c r="AB574" s="10" t="str">
        <f>'Long-form'!BV533</f>
        <v>n/a</v>
      </c>
      <c r="AC574" s="1" t="str">
        <f>'Long-form'!BW533</f>
        <v>n/a</v>
      </c>
      <c r="AD574" s="1">
        <f>'Long-form'!BX533</f>
        <v>0</v>
      </c>
      <c r="AE574" s="1" t="str">
        <f>'Long-form'!BY533</f>
        <v>n/a</v>
      </c>
      <c r="AF574" s="1" t="str">
        <f>'Long-form'!BZ533</f>
        <v>JGS-418</v>
      </c>
    </row>
    <row r="575" spans="1:32">
      <c r="A575" s="1" t="str">
        <f>'Long-form'!A534</f>
        <v>SLCC574</v>
      </c>
      <c r="B575" s="1" t="str">
        <f>'Long-form'!B534</f>
        <v>Kayanne et al. 2002</v>
      </c>
      <c r="C575" s="1">
        <f>'Long-form'!C534</f>
        <v>12</v>
      </c>
      <c r="D575" s="1" t="str">
        <f>'Long-form'!D534</f>
        <v>Patch reef, Palau Islands</v>
      </c>
      <c r="E575" s="10">
        <f>'Long-form'!E534</f>
        <v>7.3666669999999996</v>
      </c>
      <c r="F575" s="10">
        <f>'Long-form'!F534</f>
        <v>134.38333299999999</v>
      </c>
      <c r="G575" s="1">
        <f>'Long-form'!G534</f>
        <v>1</v>
      </c>
      <c r="H575" s="11">
        <f>'Long-form'!H534</f>
        <v>520</v>
      </c>
      <c r="I575" s="11">
        <f>'Long-form'!I534</f>
        <v>60</v>
      </c>
      <c r="J575" s="11" t="str">
        <f>'Long-form'!J534</f>
        <v>too young</v>
      </c>
      <c r="K575" s="11" t="str">
        <f>'Long-form'!K534</f>
        <v>too young</v>
      </c>
      <c r="L575" s="11" t="str">
        <f>'Long-form'!L534</f>
        <v>too young</v>
      </c>
      <c r="M575" s="10" t="str">
        <f>'Long-form'!Q534</f>
        <v>n/a</v>
      </c>
      <c r="N575" s="10" t="str">
        <f>'Long-form'!R534</f>
        <v>n/a</v>
      </c>
      <c r="O575" s="10">
        <f>'Long-form'!AL534</f>
        <v>-3</v>
      </c>
      <c r="P575" s="10">
        <f>'Long-form'!AN534</f>
        <v>0.51009802979427399</v>
      </c>
      <c r="Q575" s="10">
        <f>'Long-form'!AO534</f>
        <v>0.51009802979427399</v>
      </c>
      <c r="R575" s="1">
        <f>'Long-form'!BA534</f>
        <v>-1</v>
      </c>
      <c r="S575" s="1">
        <f>'Long-form'!BB534</f>
        <v>1</v>
      </c>
      <c r="T575" s="1" t="str">
        <f>'Long-form'!BC534</f>
        <v>marine limiting</v>
      </c>
      <c r="U575" s="1" t="str">
        <f>'Long-form'!BD534</f>
        <v>Porites (massive)</v>
      </c>
      <c r="V575" s="1" t="str">
        <f>'Long-form'!BE534</f>
        <v>below MTL</v>
      </c>
      <c r="W575" s="10" t="str">
        <f>'Long-form'!BQ534</f>
        <v>n/a</v>
      </c>
      <c r="X575" s="10">
        <f>'Long-form'!BR534</f>
        <v>0.51497572758334931</v>
      </c>
      <c r="Y575" s="10">
        <f>'Long-form'!BS534</f>
        <v>0.51497572758334931</v>
      </c>
      <c r="Z575" s="10" t="str">
        <f>'Long-form'!BT534</f>
        <v>n/a</v>
      </c>
      <c r="AA575" s="10" t="str">
        <f>'Long-form'!BU534</f>
        <v>n/a</v>
      </c>
      <c r="AB575" s="10" t="str">
        <f>'Long-form'!BV534</f>
        <v>n/a</v>
      </c>
      <c r="AC575" s="1" t="str">
        <f>'Long-form'!BW534</f>
        <v>n/a</v>
      </c>
      <c r="AD575" s="1">
        <f>'Long-form'!BX534</f>
        <v>1</v>
      </c>
      <c r="AE575" s="1" t="str">
        <f>'Long-form'!BY534</f>
        <v>too young</v>
      </c>
      <c r="AF575" s="1" t="str">
        <f>'Long-form'!BZ534</f>
        <v>JGS-421</v>
      </c>
    </row>
    <row r="576" spans="1:32">
      <c r="A576" s="1" t="str">
        <f>'Long-form'!A535</f>
        <v>SLCC575</v>
      </c>
      <c r="B576" s="1" t="str">
        <f>'Long-form'!B535</f>
        <v>Kayanne et al. 2002</v>
      </c>
      <c r="C576" s="1">
        <f>'Long-form'!C535</f>
        <v>12</v>
      </c>
      <c r="D576" s="1" t="str">
        <f>'Long-form'!D535</f>
        <v>Patch reef, Palau Islands</v>
      </c>
      <c r="E576" s="10">
        <f>'Long-form'!E535</f>
        <v>7.3666669999999996</v>
      </c>
      <c r="F576" s="10">
        <f>'Long-form'!F535</f>
        <v>134.38333299999999</v>
      </c>
      <c r="G576" s="1">
        <f>'Long-form'!G535</f>
        <v>1</v>
      </c>
      <c r="H576" s="11">
        <f>'Long-form'!H535</f>
        <v>570</v>
      </c>
      <c r="I576" s="11">
        <f>'Long-form'!I535</f>
        <v>60</v>
      </c>
      <c r="J576" s="11" t="str">
        <f>'Long-form'!J535</f>
        <v>too young</v>
      </c>
      <c r="K576" s="11" t="str">
        <f>'Long-form'!K535</f>
        <v>too young</v>
      </c>
      <c r="L576" s="11" t="str">
        <f>'Long-form'!L535</f>
        <v>too young</v>
      </c>
      <c r="M576" s="10" t="str">
        <f>'Long-form'!Q535</f>
        <v>n/a</v>
      </c>
      <c r="N576" s="10" t="str">
        <f>'Long-form'!R535</f>
        <v>n/a</v>
      </c>
      <c r="O576" s="10">
        <f>'Long-form'!AL535</f>
        <v>-3.9</v>
      </c>
      <c r="P576" s="10">
        <f>'Long-form'!AN535</f>
        <v>0.51009802979427399</v>
      </c>
      <c r="Q576" s="10">
        <f>'Long-form'!AO535</f>
        <v>0.51009802979427399</v>
      </c>
      <c r="R576" s="1">
        <f>'Long-form'!BA535</f>
        <v>-1</v>
      </c>
      <c r="S576" s="1">
        <f>'Long-form'!BB535</f>
        <v>1</v>
      </c>
      <c r="T576" s="1" t="str">
        <f>'Long-form'!BC535</f>
        <v>marine limiting</v>
      </c>
      <c r="U576" s="1" t="str">
        <f>'Long-form'!BD535</f>
        <v>Porites (massive)</v>
      </c>
      <c r="V576" s="1" t="str">
        <f>'Long-form'!BE535</f>
        <v>below MTL</v>
      </c>
      <c r="W576" s="10" t="str">
        <f>'Long-form'!BQ535</f>
        <v>n/a</v>
      </c>
      <c r="X576" s="10">
        <f>'Long-form'!BR535</f>
        <v>0.51497572758334931</v>
      </c>
      <c r="Y576" s="10">
        <f>'Long-form'!BS535</f>
        <v>0.51497572758334931</v>
      </c>
      <c r="Z576" s="10" t="str">
        <f>'Long-form'!BT535</f>
        <v>n/a</v>
      </c>
      <c r="AA576" s="10" t="str">
        <f>'Long-form'!BU535</f>
        <v>n/a</v>
      </c>
      <c r="AB576" s="10" t="str">
        <f>'Long-form'!BV535</f>
        <v>n/a</v>
      </c>
      <c r="AC576" s="1" t="str">
        <f>'Long-form'!BW535</f>
        <v>n/a</v>
      </c>
      <c r="AD576" s="1">
        <f>'Long-form'!BX535</f>
        <v>1</v>
      </c>
      <c r="AE576" s="1" t="str">
        <f>'Long-form'!BY535</f>
        <v>too young</v>
      </c>
      <c r="AF576" s="1" t="str">
        <f>'Long-form'!BZ535</f>
        <v>JGS-442</v>
      </c>
    </row>
    <row r="577" spans="1:32">
      <c r="A577" s="1" t="str">
        <f>'Long-form'!A536</f>
        <v>SLCC576</v>
      </c>
      <c r="B577" s="1" t="str">
        <f>'Long-form'!B536</f>
        <v>Kayanne et al. 2002</v>
      </c>
      <c r="C577" s="1">
        <f>'Long-form'!C536</f>
        <v>12</v>
      </c>
      <c r="D577" s="1" t="str">
        <f>'Long-form'!D536</f>
        <v>Patch reef, Palau Islands</v>
      </c>
      <c r="E577" s="10">
        <f>'Long-form'!E536</f>
        <v>7.3666669999999996</v>
      </c>
      <c r="F577" s="10">
        <f>'Long-form'!F536</f>
        <v>134.38333299999999</v>
      </c>
      <c r="G577" s="1">
        <f>'Long-form'!G536</f>
        <v>1</v>
      </c>
      <c r="H577" s="11">
        <f>'Long-form'!H536</f>
        <v>4440</v>
      </c>
      <c r="I577" s="11">
        <f>'Long-form'!I536</f>
        <v>70</v>
      </c>
      <c r="J577" s="11">
        <f>'Long-form'!J536</f>
        <v>4534.5</v>
      </c>
      <c r="K577" s="11">
        <f>'Long-form'!K536</f>
        <v>4787</v>
      </c>
      <c r="L577" s="11">
        <f>'Long-form'!L536</f>
        <v>4282</v>
      </c>
      <c r="M577" s="10" t="str">
        <f>'Long-form'!Q536</f>
        <v>n/a</v>
      </c>
      <c r="N577" s="10" t="str">
        <f>'Long-form'!R536</f>
        <v>n/a</v>
      </c>
      <c r="O577" s="10">
        <f>'Long-form'!AL536</f>
        <v>-5.9</v>
      </c>
      <c r="P577" s="10">
        <f>'Long-form'!AN536</f>
        <v>0.51009802979427399</v>
      </c>
      <c r="Q577" s="10">
        <f>'Long-form'!AO536</f>
        <v>0.51009802979427399</v>
      </c>
      <c r="R577" s="1">
        <f>'Long-form'!BA536</f>
        <v>-1</v>
      </c>
      <c r="S577" s="1">
        <f>'Long-form'!BB536</f>
        <v>1</v>
      </c>
      <c r="T577" s="1" t="str">
        <f>'Long-form'!BC536</f>
        <v>marine limiting</v>
      </c>
      <c r="U577" s="1" t="str">
        <f>'Long-form'!BD536</f>
        <v>Porites (massive)</v>
      </c>
      <c r="V577" s="1" t="str">
        <f>'Long-form'!BE536</f>
        <v>below MTL</v>
      </c>
      <c r="W577" s="10" t="str">
        <f>'Long-form'!BQ536</f>
        <v>n/a</v>
      </c>
      <c r="X577" s="10">
        <f>'Long-form'!BR536</f>
        <v>0.51497572758334931</v>
      </c>
      <c r="Y577" s="10">
        <f>'Long-form'!BS536</f>
        <v>0.51497572758334931</v>
      </c>
      <c r="Z577" s="10" t="str">
        <f>'Long-form'!BT536</f>
        <v>n/a</v>
      </c>
      <c r="AA577" s="10" t="str">
        <f>'Long-form'!BU536</f>
        <v>n/a</v>
      </c>
      <c r="AB577" s="10" t="str">
        <f>'Long-form'!BV536</f>
        <v>n/a</v>
      </c>
      <c r="AC577" s="1" t="str">
        <f>'Long-form'!BW536</f>
        <v>n/a</v>
      </c>
      <c r="AD577" s="1">
        <f>'Long-form'!BX536</f>
        <v>0</v>
      </c>
      <c r="AE577" s="1" t="str">
        <f>'Long-form'!BY536</f>
        <v>n/a</v>
      </c>
      <c r="AF577" s="1" t="str">
        <f>'Long-form'!BZ536</f>
        <v>JGS-422</v>
      </c>
    </row>
    <row r="578" spans="1:32">
      <c r="A578" s="1" t="str">
        <f>'Long-form'!A537</f>
        <v>SLCC577</v>
      </c>
      <c r="B578" s="1" t="str">
        <f>'Long-form'!B537</f>
        <v>Kayanne et al. 2002</v>
      </c>
      <c r="C578" s="1">
        <f>'Long-form'!C537</f>
        <v>12</v>
      </c>
      <c r="D578" s="1" t="str">
        <f>'Long-form'!D537</f>
        <v>Patch reef, Palau Islands</v>
      </c>
      <c r="E578" s="10">
        <f>'Long-form'!E537</f>
        <v>7.3666669999999996</v>
      </c>
      <c r="F578" s="10">
        <f>'Long-form'!F537</f>
        <v>134.38333299999999</v>
      </c>
      <c r="G578" s="1">
        <f>'Long-form'!G537</f>
        <v>1</v>
      </c>
      <c r="H578" s="11">
        <f>'Long-form'!H537</f>
        <v>4970</v>
      </c>
      <c r="I578" s="11">
        <f>'Long-form'!I537</f>
        <v>90</v>
      </c>
      <c r="J578" s="11">
        <f>'Long-form'!J537</f>
        <v>5176</v>
      </c>
      <c r="K578" s="11">
        <f>'Long-form'!K537</f>
        <v>5459</v>
      </c>
      <c r="L578" s="11">
        <f>'Long-form'!L537</f>
        <v>4893</v>
      </c>
      <c r="M578" s="10" t="str">
        <f>'Long-form'!Q537</f>
        <v>n/a</v>
      </c>
      <c r="N578" s="10" t="str">
        <f>'Long-form'!R537</f>
        <v>n/a</v>
      </c>
      <c r="O578" s="10">
        <f>'Long-form'!AL537</f>
        <v>-9.6</v>
      </c>
      <c r="P578" s="10">
        <f>'Long-form'!AN537</f>
        <v>0.51009802979427399</v>
      </c>
      <c r="Q578" s="10">
        <f>'Long-form'!AO537</f>
        <v>0.51009802979427399</v>
      </c>
      <c r="R578" s="1">
        <f>'Long-form'!BA537</f>
        <v>-1</v>
      </c>
      <c r="S578" s="1">
        <f>'Long-form'!BB537</f>
        <v>1</v>
      </c>
      <c r="T578" s="1" t="str">
        <f>'Long-form'!BC537</f>
        <v>marine limiting</v>
      </c>
      <c r="U578" s="1" t="str">
        <f>'Long-form'!BD537</f>
        <v>Porites (massive)</v>
      </c>
      <c r="V578" s="1" t="str">
        <f>'Long-form'!BE537</f>
        <v>below MTL</v>
      </c>
      <c r="W578" s="10" t="str">
        <f>'Long-form'!BQ537</f>
        <v>n/a</v>
      </c>
      <c r="X578" s="10">
        <f>'Long-form'!BR537</f>
        <v>0.51497572758334931</v>
      </c>
      <c r="Y578" s="10">
        <f>'Long-form'!BS537</f>
        <v>0.51497572758334931</v>
      </c>
      <c r="Z578" s="10" t="str">
        <f>'Long-form'!BT537</f>
        <v>n/a</v>
      </c>
      <c r="AA578" s="10" t="str">
        <f>'Long-form'!BU537</f>
        <v>n/a</v>
      </c>
      <c r="AB578" s="10" t="str">
        <f>'Long-form'!BV537</f>
        <v>n/a</v>
      </c>
      <c r="AC578" s="1" t="str">
        <f>'Long-form'!BW537</f>
        <v>n/a</v>
      </c>
      <c r="AD578" s="1">
        <f>'Long-form'!BX537</f>
        <v>0</v>
      </c>
      <c r="AE578" s="1" t="str">
        <f>'Long-form'!BY537</f>
        <v>n/a</v>
      </c>
      <c r="AF578" s="1" t="str">
        <f>'Long-form'!BZ537</f>
        <v>JGS-423</v>
      </c>
    </row>
    <row r="579" spans="1:32">
      <c r="A579" s="1" t="str">
        <f>'Long-form'!A538</f>
        <v>SLCC578</v>
      </c>
      <c r="B579" s="1" t="str">
        <f>'Long-form'!B538</f>
        <v>Kayanne et al. 2002</v>
      </c>
      <c r="C579" s="1">
        <f>'Long-form'!C538</f>
        <v>12</v>
      </c>
      <c r="D579" s="1" t="str">
        <f>'Long-form'!D538</f>
        <v>Patch reef, Palau Islands</v>
      </c>
      <c r="E579" s="10">
        <f>'Long-form'!E538</f>
        <v>7.3666669999999996</v>
      </c>
      <c r="F579" s="10">
        <f>'Long-form'!F538</f>
        <v>134.38333299999999</v>
      </c>
      <c r="G579" s="1">
        <f>'Long-form'!G538</f>
        <v>1</v>
      </c>
      <c r="H579" s="11">
        <f>'Long-form'!H538</f>
        <v>5610</v>
      </c>
      <c r="I579" s="11">
        <f>'Long-form'!I538</f>
        <v>80</v>
      </c>
      <c r="J579" s="11">
        <f>'Long-form'!J538</f>
        <v>5934.5</v>
      </c>
      <c r="K579" s="11">
        <f>'Long-form'!K538</f>
        <v>6169</v>
      </c>
      <c r="L579" s="11">
        <f>'Long-form'!L538</f>
        <v>5700</v>
      </c>
      <c r="M579" s="10" t="str">
        <f>'Long-form'!Q538</f>
        <v>n/a</v>
      </c>
      <c r="N579" s="10" t="str">
        <f>'Long-form'!R538</f>
        <v>n/a</v>
      </c>
      <c r="O579" s="10">
        <f>'Long-form'!AL538</f>
        <v>-13.8</v>
      </c>
      <c r="P579" s="10">
        <f>'Long-form'!AN538</f>
        <v>0.51009802979427399</v>
      </c>
      <c r="Q579" s="10">
        <f>'Long-form'!AO538</f>
        <v>0.51009802979427399</v>
      </c>
      <c r="R579" s="1">
        <f>'Long-form'!BA538</f>
        <v>-1</v>
      </c>
      <c r="S579" s="1">
        <f>'Long-form'!BB538</f>
        <v>1</v>
      </c>
      <c r="T579" s="1" t="str">
        <f>'Long-form'!BC538</f>
        <v>marine limiting</v>
      </c>
      <c r="U579" s="1" t="str">
        <f>'Long-form'!BD538</f>
        <v>Porites (branch)</v>
      </c>
      <c r="V579" s="1" t="str">
        <f>'Long-form'!BE538</f>
        <v>below MTL</v>
      </c>
      <c r="W579" s="10" t="str">
        <f>'Long-form'!BQ538</f>
        <v>n/a</v>
      </c>
      <c r="X579" s="10">
        <f>'Long-form'!BR538</f>
        <v>0.51497572758334931</v>
      </c>
      <c r="Y579" s="10">
        <f>'Long-form'!BS538</f>
        <v>0.51497572758334931</v>
      </c>
      <c r="Z579" s="10" t="str">
        <f>'Long-form'!BT538</f>
        <v>n/a</v>
      </c>
      <c r="AA579" s="10" t="str">
        <f>'Long-form'!BU538</f>
        <v>n/a</v>
      </c>
      <c r="AB579" s="10" t="str">
        <f>'Long-form'!BV538</f>
        <v>n/a</v>
      </c>
      <c r="AC579" s="1" t="str">
        <f>'Long-form'!BW538</f>
        <v>n/a</v>
      </c>
      <c r="AD579" s="1">
        <f>'Long-form'!BX538</f>
        <v>0</v>
      </c>
      <c r="AE579" s="1" t="str">
        <f>'Long-form'!BY538</f>
        <v>n/a</v>
      </c>
      <c r="AF579" s="1" t="str">
        <f>'Long-form'!BZ538</f>
        <v>JGS-424</v>
      </c>
    </row>
    <row r="580" spans="1:32">
      <c r="A580" s="1" t="str">
        <f>'Long-form'!A539</f>
        <v>SLCC579</v>
      </c>
      <c r="B580" s="1" t="str">
        <f>'Long-form'!B539</f>
        <v>Kayanne et al. 2002</v>
      </c>
      <c r="C580" s="1">
        <f>'Long-form'!C539</f>
        <v>12</v>
      </c>
      <c r="D580" s="1" t="str">
        <f>'Long-form'!D539</f>
        <v>Patch reef, Palau Islands</v>
      </c>
      <c r="E580" s="10">
        <f>'Long-form'!E539</f>
        <v>7.3666669999999996</v>
      </c>
      <c r="F580" s="10">
        <f>'Long-form'!F539</f>
        <v>134.38333299999999</v>
      </c>
      <c r="G580" s="1">
        <f>'Long-form'!G539</f>
        <v>1</v>
      </c>
      <c r="H580" s="11">
        <f>'Long-form'!H539</f>
        <v>6390</v>
      </c>
      <c r="I580" s="11">
        <f>'Long-form'!I539</f>
        <v>80</v>
      </c>
      <c r="J580" s="11">
        <f>'Long-form'!J539</f>
        <v>6774.5</v>
      </c>
      <c r="K580" s="11">
        <f>'Long-form'!K539</f>
        <v>7020</v>
      </c>
      <c r="L580" s="11">
        <f>'Long-form'!L539</f>
        <v>6529</v>
      </c>
      <c r="M580" s="10" t="str">
        <f>'Long-form'!Q539</f>
        <v>n/a</v>
      </c>
      <c r="N580" s="10" t="str">
        <f>'Long-form'!R539</f>
        <v>n/a</v>
      </c>
      <c r="O580" s="10">
        <f>'Long-form'!AL539</f>
        <v>-17.600000000000001</v>
      </c>
      <c r="P580" s="10">
        <f>'Long-form'!AN539</f>
        <v>0.51009802979427399</v>
      </c>
      <c r="Q580" s="10">
        <f>'Long-form'!AO539</f>
        <v>0.51009802979427399</v>
      </c>
      <c r="R580" s="1">
        <f>'Long-form'!BA539</f>
        <v>-1</v>
      </c>
      <c r="S580" s="1">
        <f>'Long-form'!BB539</f>
        <v>1</v>
      </c>
      <c r="T580" s="1" t="str">
        <f>'Long-form'!BC539</f>
        <v>marine limiting</v>
      </c>
      <c r="U580" s="1" t="str">
        <f>'Long-form'!BD539</f>
        <v>Porites (massive)</v>
      </c>
      <c r="V580" s="1" t="str">
        <f>'Long-form'!BE539</f>
        <v>below MTL</v>
      </c>
      <c r="W580" s="10" t="str">
        <f>'Long-form'!BQ539</f>
        <v>n/a</v>
      </c>
      <c r="X580" s="10">
        <f>'Long-form'!BR539</f>
        <v>0.51497572758334931</v>
      </c>
      <c r="Y580" s="10">
        <f>'Long-form'!BS539</f>
        <v>0.51497572758334931</v>
      </c>
      <c r="Z580" s="10" t="str">
        <f>'Long-form'!BT539</f>
        <v>n/a</v>
      </c>
      <c r="AA580" s="10" t="str">
        <f>'Long-form'!BU539</f>
        <v>n/a</v>
      </c>
      <c r="AB580" s="10" t="str">
        <f>'Long-form'!BV539</f>
        <v>n/a</v>
      </c>
      <c r="AC580" s="1" t="str">
        <f>'Long-form'!BW539</f>
        <v>n/a</v>
      </c>
      <c r="AD580" s="1">
        <f>'Long-form'!BX539</f>
        <v>0</v>
      </c>
      <c r="AE580" s="1" t="str">
        <f>'Long-form'!BY539</f>
        <v>n/a</v>
      </c>
      <c r="AF580" s="1" t="str">
        <f>'Long-form'!BZ539</f>
        <v>JGS-425</v>
      </c>
    </row>
    <row r="581" spans="1:32">
      <c r="A581" s="1" t="str">
        <f>'Long-form'!A540</f>
        <v>SLCC580</v>
      </c>
      <c r="B581" s="1" t="str">
        <f>'Long-form'!B540</f>
        <v>Kayanne et al. 2002</v>
      </c>
      <c r="C581" s="1">
        <f>'Long-form'!C540</f>
        <v>12</v>
      </c>
      <c r="D581" s="1" t="str">
        <f>'Long-form'!D540</f>
        <v>Patch reef, Palau Islands</v>
      </c>
      <c r="E581" s="10">
        <f>'Long-form'!E540</f>
        <v>7.3666669999999996</v>
      </c>
      <c r="F581" s="10">
        <f>'Long-form'!F540</f>
        <v>134.38333299999999</v>
      </c>
      <c r="G581" s="1">
        <f>'Long-form'!G540</f>
        <v>1</v>
      </c>
      <c r="H581" s="11">
        <f>'Long-form'!H540</f>
        <v>7380</v>
      </c>
      <c r="I581" s="11">
        <f>'Long-form'!I540</f>
        <v>80</v>
      </c>
      <c r="J581" s="11">
        <f>'Long-form'!J540</f>
        <v>7765.5</v>
      </c>
      <c r="K581" s="11">
        <f>'Long-form'!K540</f>
        <v>7946</v>
      </c>
      <c r="L581" s="11">
        <f>'Long-form'!L540</f>
        <v>7585</v>
      </c>
      <c r="M581" s="10" t="str">
        <f>'Long-form'!Q540</f>
        <v>n/a</v>
      </c>
      <c r="N581" s="10" t="str">
        <f>'Long-form'!R540</f>
        <v>n/a</v>
      </c>
      <c r="O581" s="10">
        <f>'Long-form'!AL540</f>
        <v>-22.6</v>
      </c>
      <c r="P581" s="10">
        <f>'Long-form'!AN540</f>
        <v>0.51009802979427399</v>
      </c>
      <c r="Q581" s="10">
        <f>'Long-form'!AO540</f>
        <v>0.51009802979427399</v>
      </c>
      <c r="R581" s="1">
        <f>'Long-form'!BA540</f>
        <v>-1</v>
      </c>
      <c r="S581" s="1">
        <f>'Long-form'!BB540</f>
        <v>1</v>
      </c>
      <c r="T581" s="1" t="str">
        <f>'Long-form'!BC540</f>
        <v>marine limiting</v>
      </c>
      <c r="U581" s="1" t="str">
        <f>'Long-form'!BD540</f>
        <v>Acropora (branch)</v>
      </c>
      <c r="V581" s="1" t="str">
        <f>'Long-form'!BE540</f>
        <v>below MTL</v>
      </c>
      <c r="W581" s="10" t="str">
        <f>'Long-form'!BQ540</f>
        <v>n/a</v>
      </c>
      <c r="X581" s="10">
        <f>'Long-form'!BR540</f>
        <v>0.51497572758334931</v>
      </c>
      <c r="Y581" s="10">
        <f>'Long-form'!BS540</f>
        <v>0.51497572758334931</v>
      </c>
      <c r="Z581" s="10" t="str">
        <f>'Long-form'!BT540</f>
        <v>n/a</v>
      </c>
      <c r="AA581" s="10" t="str">
        <f>'Long-form'!BU540</f>
        <v>n/a</v>
      </c>
      <c r="AB581" s="10" t="str">
        <f>'Long-form'!BV540</f>
        <v>n/a</v>
      </c>
      <c r="AC581" s="1" t="str">
        <f>'Long-form'!BW540</f>
        <v>n/a</v>
      </c>
      <c r="AD581" s="1">
        <f>'Long-form'!BX540</f>
        <v>0</v>
      </c>
      <c r="AE581" s="1" t="str">
        <f>'Long-form'!BY540</f>
        <v>n/a</v>
      </c>
      <c r="AF581" s="1" t="str">
        <f>'Long-form'!BZ540</f>
        <v>JGS-426</v>
      </c>
    </row>
    <row r="582" spans="1:32">
      <c r="A582" s="1" t="str">
        <f>'Long-form'!A541</f>
        <v>SLCC581</v>
      </c>
      <c r="B582" s="1" t="str">
        <f>'Long-form'!B541</f>
        <v>Kayanne et al. 2002</v>
      </c>
      <c r="C582" s="1">
        <f>'Long-form'!C541</f>
        <v>12</v>
      </c>
      <c r="D582" s="1" t="str">
        <f>'Long-form'!D541</f>
        <v>Patch reef, Palau Islands</v>
      </c>
      <c r="E582" s="10">
        <f>'Long-form'!E541</f>
        <v>7.3666669999999996</v>
      </c>
      <c r="F582" s="10">
        <f>'Long-form'!F541</f>
        <v>134.38333299999999</v>
      </c>
      <c r="G582" s="1">
        <f>'Long-form'!G541</f>
        <v>1</v>
      </c>
      <c r="H582" s="11">
        <f>'Long-form'!H541</f>
        <v>7530</v>
      </c>
      <c r="I582" s="11">
        <f>'Long-form'!I541</f>
        <v>80</v>
      </c>
      <c r="J582" s="11">
        <f>'Long-form'!J541</f>
        <v>7918</v>
      </c>
      <c r="K582" s="11">
        <f>'Long-form'!K541</f>
        <v>8127</v>
      </c>
      <c r="L582" s="11">
        <f>'Long-form'!L541</f>
        <v>7709</v>
      </c>
      <c r="M582" s="10" t="str">
        <f>'Long-form'!Q541</f>
        <v>n/a</v>
      </c>
      <c r="N582" s="10" t="str">
        <f>'Long-form'!R541</f>
        <v>n/a</v>
      </c>
      <c r="O582" s="10">
        <f>'Long-form'!AL541</f>
        <v>-24.6</v>
      </c>
      <c r="P582" s="10">
        <f>'Long-form'!AN541</f>
        <v>0.51009802979427399</v>
      </c>
      <c r="Q582" s="10">
        <f>'Long-form'!AO541</f>
        <v>0.51009802979427399</v>
      </c>
      <c r="R582" s="1">
        <f>'Long-form'!BA541</f>
        <v>-1</v>
      </c>
      <c r="S582" s="1">
        <f>'Long-form'!BB541</f>
        <v>1</v>
      </c>
      <c r="T582" s="1" t="str">
        <f>'Long-form'!BC541</f>
        <v>marine limiting</v>
      </c>
      <c r="U582" s="1" t="str">
        <f>'Long-form'!BD541</f>
        <v>Porites (massive)</v>
      </c>
      <c r="V582" s="1" t="str">
        <f>'Long-form'!BE541</f>
        <v>below MTL</v>
      </c>
      <c r="W582" s="10" t="str">
        <f>'Long-form'!BQ541</f>
        <v>n/a</v>
      </c>
      <c r="X582" s="10">
        <f>'Long-form'!BR541</f>
        <v>0.51497572758334931</v>
      </c>
      <c r="Y582" s="10">
        <f>'Long-form'!BS541</f>
        <v>0.51497572758334931</v>
      </c>
      <c r="Z582" s="10" t="str">
        <f>'Long-form'!BT541</f>
        <v>n/a</v>
      </c>
      <c r="AA582" s="10" t="str">
        <f>'Long-form'!BU541</f>
        <v>n/a</v>
      </c>
      <c r="AB582" s="10" t="str">
        <f>'Long-form'!BV541</f>
        <v>n/a</v>
      </c>
      <c r="AC582" s="1" t="str">
        <f>'Long-form'!BW541</f>
        <v>n/a</v>
      </c>
      <c r="AD582" s="1">
        <f>'Long-form'!BX541</f>
        <v>0</v>
      </c>
      <c r="AE582" s="1" t="str">
        <f>'Long-form'!BY541</f>
        <v>n/a</v>
      </c>
      <c r="AF582" s="1" t="str">
        <f>'Long-form'!BZ541</f>
        <v>JGS-427</v>
      </c>
    </row>
    <row r="583" spans="1:32">
      <c r="A583" s="1" t="str">
        <f>'Long-form'!A542</f>
        <v>SLCC582</v>
      </c>
      <c r="B583" s="1" t="str">
        <f>'Long-form'!B542</f>
        <v>Kayanne et al. 2002</v>
      </c>
      <c r="C583" s="1">
        <f>'Long-form'!C542</f>
        <v>12</v>
      </c>
      <c r="D583" s="1" t="str">
        <f>'Long-form'!D542</f>
        <v>Barrier reef, Palau Islands</v>
      </c>
      <c r="E583" s="10">
        <f>'Long-form'!E542</f>
        <v>7.3666669999999996</v>
      </c>
      <c r="F583" s="10">
        <f>'Long-form'!F542</f>
        <v>134.38333299999999</v>
      </c>
      <c r="G583" s="1">
        <f>'Long-form'!G542</f>
        <v>1</v>
      </c>
      <c r="H583" s="11">
        <f>'Long-form'!H542</f>
        <v>5600</v>
      </c>
      <c r="I583" s="11">
        <f>'Long-form'!I542</f>
        <v>110</v>
      </c>
      <c r="J583" s="11">
        <f>'Long-form'!J542</f>
        <v>5912</v>
      </c>
      <c r="K583" s="11">
        <f>'Long-form'!K542</f>
        <v>6189</v>
      </c>
      <c r="L583" s="11">
        <f>'Long-form'!L542</f>
        <v>5635</v>
      </c>
      <c r="M583" s="10" t="str">
        <f>'Long-form'!Q542</f>
        <v>n/a</v>
      </c>
      <c r="N583" s="10" t="str">
        <f>'Long-form'!R542</f>
        <v>n/a</v>
      </c>
      <c r="O583" s="10">
        <f>'Long-form'!AL542</f>
        <v>-3.8</v>
      </c>
      <c r="P583" s="10">
        <f>'Long-form'!AN542</f>
        <v>0.51009802979427399</v>
      </c>
      <c r="Q583" s="10">
        <f>'Long-form'!AO542</f>
        <v>0.51009802979427399</v>
      </c>
      <c r="R583" s="1">
        <f>'Long-form'!BA542</f>
        <v>-1</v>
      </c>
      <c r="S583" s="1">
        <f>'Long-form'!BB542</f>
        <v>1</v>
      </c>
      <c r="T583" s="1" t="str">
        <f>'Long-form'!BC542</f>
        <v>marine limiting</v>
      </c>
      <c r="U583" s="1" t="str">
        <f>'Long-form'!BD542</f>
        <v>Porites (massive)</v>
      </c>
      <c r="V583" s="1" t="str">
        <f>'Long-form'!BE542</f>
        <v>below MTL</v>
      </c>
      <c r="W583" s="10" t="str">
        <f>'Long-form'!BQ542</f>
        <v>n/a</v>
      </c>
      <c r="X583" s="10">
        <f>'Long-form'!BR542</f>
        <v>0.51497572758334931</v>
      </c>
      <c r="Y583" s="10">
        <f>'Long-form'!BS542</f>
        <v>0.51497572758334931</v>
      </c>
      <c r="Z583" s="10" t="str">
        <f>'Long-form'!BT542</f>
        <v>n/a</v>
      </c>
      <c r="AA583" s="10" t="str">
        <f>'Long-form'!BU542</f>
        <v>n/a</v>
      </c>
      <c r="AB583" s="10" t="str">
        <f>'Long-form'!BV542</f>
        <v>n/a</v>
      </c>
      <c r="AC583" s="1" t="str">
        <f>'Long-form'!BW542</f>
        <v>n/a</v>
      </c>
      <c r="AD583" s="1">
        <f>'Long-form'!BX542</f>
        <v>0</v>
      </c>
      <c r="AE583" s="1" t="str">
        <f>'Long-form'!BY542</f>
        <v>n/a</v>
      </c>
      <c r="AF583" s="1" t="str">
        <f>'Long-form'!BZ542</f>
        <v>TKG-11</v>
      </c>
    </row>
    <row r="584" spans="1:32">
      <c r="A584" s="1" t="str">
        <f>'Long-form'!A543</f>
        <v>SLCC583</v>
      </c>
      <c r="B584" s="1" t="str">
        <f>'Long-form'!B543</f>
        <v>Kayanne et al. 2002</v>
      </c>
      <c r="C584" s="1">
        <f>'Long-form'!C543</f>
        <v>12</v>
      </c>
      <c r="D584" s="1" t="str">
        <f>'Long-form'!D543</f>
        <v>Barrier reef, Palau Islands</v>
      </c>
      <c r="E584" s="10">
        <f>'Long-form'!E543</f>
        <v>7.3666669999999996</v>
      </c>
      <c r="F584" s="10">
        <f>'Long-form'!F543</f>
        <v>134.38333299999999</v>
      </c>
      <c r="G584" s="1">
        <f>'Long-form'!G543</f>
        <v>1</v>
      </c>
      <c r="H584" s="11">
        <f>'Long-form'!H543</f>
        <v>6340</v>
      </c>
      <c r="I584" s="11">
        <f>'Long-form'!I543</f>
        <v>90</v>
      </c>
      <c r="J584" s="11">
        <f>'Long-form'!J543</f>
        <v>6717</v>
      </c>
      <c r="K584" s="11">
        <f>'Long-form'!K543</f>
        <v>6974</v>
      </c>
      <c r="L584" s="11">
        <f>'Long-form'!L543</f>
        <v>6460</v>
      </c>
      <c r="M584" s="10" t="str">
        <f>'Long-form'!Q543</f>
        <v>n/a</v>
      </c>
      <c r="N584" s="10" t="str">
        <f>'Long-form'!R543</f>
        <v>n/a</v>
      </c>
      <c r="O584" s="10">
        <f>'Long-form'!AL543</f>
        <v>-3.5</v>
      </c>
      <c r="P584" s="10">
        <f>'Long-form'!AN543</f>
        <v>0.51009802979427399</v>
      </c>
      <c r="Q584" s="10">
        <f>'Long-form'!AO543</f>
        <v>0.51009802979427399</v>
      </c>
      <c r="R584" s="1">
        <f>'Long-form'!BA543</f>
        <v>-1</v>
      </c>
      <c r="S584" s="1">
        <f>'Long-form'!BB543</f>
        <v>1</v>
      </c>
      <c r="T584" s="1" t="str">
        <f>'Long-form'!BC543</f>
        <v>marine limiting</v>
      </c>
      <c r="U584" s="1" t="str">
        <f>'Long-form'!BD543</f>
        <v>Montipora (massive)</v>
      </c>
      <c r="V584" s="1" t="str">
        <f>'Long-form'!BE543</f>
        <v>below MTL</v>
      </c>
      <c r="W584" s="10" t="str">
        <f>'Long-form'!BQ543</f>
        <v>n/a</v>
      </c>
      <c r="X584" s="10">
        <f>'Long-form'!BR543</f>
        <v>0.51497572758334931</v>
      </c>
      <c r="Y584" s="10">
        <f>'Long-form'!BS543</f>
        <v>0.51497572758334931</v>
      </c>
      <c r="Z584" s="10" t="str">
        <f>'Long-form'!BT543</f>
        <v>na</v>
      </c>
      <c r="AA584" s="10" t="str">
        <f>'Long-form'!BU543</f>
        <v>na</v>
      </c>
      <c r="AB584" s="10" t="str">
        <f>'Long-form'!BV543</f>
        <v>na</v>
      </c>
      <c r="AC584" s="1" t="str">
        <f>'Long-form'!BW543</f>
        <v>na</v>
      </c>
      <c r="AD584" s="1">
        <f>'Long-form'!BX543</f>
        <v>0</v>
      </c>
      <c r="AE584" s="1" t="str">
        <f>'Long-form'!BY543</f>
        <v>na</v>
      </c>
      <c r="AF584" s="1" t="str">
        <f>'Long-form'!BZ543</f>
        <v>TKG-10</v>
      </c>
    </row>
    <row r="585" spans="1:32">
      <c r="A585" s="1" t="str">
        <f>'Long-form'!A544</f>
        <v>SLCC584</v>
      </c>
      <c r="B585" s="1" t="str">
        <f>'Long-form'!B544</f>
        <v>Kayanne et al. 2002</v>
      </c>
      <c r="C585" s="1">
        <f>'Long-form'!C544</f>
        <v>12</v>
      </c>
      <c r="D585" s="1" t="str">
        <f>'Long-form'!D544</f>
        <v>Barrier reef</v>
      </c>
      <c r="E585" s="10">
        <f>'Long-form'!E544</f>
        <v>7.4166670000000003</v>
      </c>
      <c r="F585" s="10">
        <f>'Long-form'!F544</f>
        <v>134.35</v>
      </c>
      <c r="G585" s="1">
        <f>'Long-form'!G544</f>
        <v>9</v>
      </c>
      <c r="H585" s="11" t="str">
        <f>'Long-form'!H544</f>
        <v>Modern</v>
      </c>
      <c r="I585" s="11" t="str">
        <f>'Long-form'!I544</f>
        <v>Modern</v>
      </c>
      <c r="J585" s="11" t="str">
        <f>'Long-form'!J544</f>
        <v>Modern</v>
      </c>
      <c r="K585" s="11" t="str">
        <f>'Long-form'!K544</f>
        <v>Modern</v>
      </c>
      <c r="L585" s="11" t="str">
        <f>'Long-form'!L544</f>
        <v>Modern</v>
      </c>
      <c r="M585" s="10" t="str">
        <f>'Long-form'!Q544</f>
        <v>n/a</v>
      </c>
      <c r="N585" s="10" t="str">
        <f>'Long-form'!R544</f>
        <v>n/a</v>
      </c>
      <c r="O585" s="10">
        <f>'Long-form'!AL544</f>
        <v>-1</v>
      </c>
      <c r="P585" s="10">
        <f>'Long-form'!AN544</f>
        <v>0.51009802979427399</v>
      </c>
      <c r="Q585" s="10">
        <f>'Long-form'!AO544</f>
        <v>0.51009802979427399</v>
      </c>
      <c r="R585" s="1">
        <f>'Long-form'!BA544</f>
        <v>-1</v>
      </c>
      <c r="S585" s="1">
        <f>'Long-form'!BB544</f>
        <v>5</v>
      </c>
      <c r="T585" s="1" t="str">
        <f>'Long-form'!BC544</f>
        <v>marine limiting</v>
      </c>
      <c r="U585" s="1" t="str">
        <f>'Long-form'!BD544</f>
        <v xml:space="preserve">Sediments - Reef crest, with living corals had the highest coral coverage (9% to 29%) and species richness </v>
      </c>
      <c r="V585" s="1" t="str">
        <f>'Long-form'!BE544</f>
        <v>below MTL</v>
      </c>
      <c r="W585" s="10" t="str">
        <f>'Long-form'!BQ544</f>
        <v>n/a</v>
      </c>
      <c r="X585" s="10">
        <f>'Long-form'!BR544</f>
        <v>0.51497572758334931</v>
      </c>
      <c r="Y585" s="10">
        <f>'Long-form'!BS544</f>
        <v>0.51497572758334931</v>
      </c>
      <c r="Z585" s="10" t="str">
        <f>'Long-form'!BT544</f>
        <v>n/a</v>
      </c>
      <c r="AA585" s="10" t="str">
        <f>'Long-form'!BU544</f>
        <v>n/a</v>
      </c>
      <c r="AB585" s="10" t="str">
        <f>'Long-form'!BV544</f>
        <v>n/a</v>
      </c>
      <c r="AC585" s="1" t="str">
        <f>'Long-form'!BW544</f>
        <v>n/a</v>
      </c>
      <c r="AD585" s="1">
        <f>'Long-form'!BX544</f>
        <v>1</v>
      </c>
      <c r="AE585" s="1" t="str">
        <f>'Long-form'!BY544</f>
        <v>too young</v>
      </c>
      <c r="AF585" s="1" t="str">
        <f>'Long-form'!BZ544</f>
        <v>Age and meaning based on foraminifera species; ages are estimated from accumulation curves</v>
      </c>
    </row>
    <row r="586" spans="1:32">
      <c r="A586" s="1" t="str">
        <f>'Long-form'!A545</f>
        <v>SLCC585</v>
      </c>
      <c r="B586" s="1" t="str">
        <f>'Long-form'!B545</f>
        <v>Kayanne et al. 2002</v>
      </c>
      <c r="C586" s="1">
        <f>'Long-form'!C545</f>
        <v>12</v>
      </c>
      <c r="D586" s="1" t="str">
        <f>'Long-form'!D545</f>
        <v>Barrier reef</v>
      </c>
      <c r="E586" s="10">
        <f>'Long-form'!E545</f>
        <v>7.4166670000000003</v>
      </c>
      <c r="F586" s="10">
        <f>'Long-form'!F545</f>
        <v>134.35</v>
      </c>
      <c r="G586" s="1">
        <f>'Long-form'!G545</f>
        <v>9</v>
      </c>
      <c r="H586" s="11">
        <f>'Long-form'!H545</f>
        <v>6500</v>
      </c>
      <c r="I586" s="11" t="str">
        <f>'Long-form'!I545</f>
        <v>n/a</v>
      </c>
      <c r="J586" s="11" t="str">
        <f>'Long-form'!J545</f>
        <v>n/a</v>
      </c>
      <c r="K586" s="11" t="str">
        <f>'Long-form'!K545</f>
        <v>n/a</v>
      </c>
      <c r="L586" s="11" t="str">
        <f>'Long-form'!L545</f>
        <v>n/a</v>
      </c>
      <c r="M586" s="10" t="str">
        <f>'Long-form'!Q545</f>
        <v>n/a</v>
      </c>
      <c r="N586" s="10" t="str">
        <f>'Long-form'!R545</f>
        <v>n/a</v>
      </c>
      <c r="O586" s="10">
        <f>'Long-form'!AL545</f>
        <v>-3</v>
      </c>
      <c r="P586" s="10">
        <f>'Long-form'!AN545</f>
        <v>0.51009802979427399</v>
      </c>
      <c r="Q586" s="10">
        <f>'Long-form'!AO545</f>
        <v>0.51009802979427399</v>
      </c>
      <c r="R586" s="1">
        <f>'Long-form'!BA545</f>
        <v>-1</v>
      </c>
      <c r="S586" s="1">
        <f>'Long-form'!BB545</f>
        <v>5</v>
      </c>
      <c r="T586" s="1" t="str">
        <f>'Long-form'!BC545</f>
        <v>marine limiting</v>
      </c>
      <c r="U586" s="1" t="str">
        <f>'Long-form'!BD545</f>
        <v>Sediments - Reef crest, with living corals had the highest coral coverage (9% to 29%) and species richness</v>
      </c>
      <c r="V586" s="1" t="str">
        <f>'Long-form'!BE545</f>
        <v>below MTL</v>
      </c>
      <c r="W586" s="10" t="str">
        <f>'Long-form'!BQ545</f>
        <v>n/a</v>
      </c>
      <c r="X586" s="10">
        <f>'Long-form'!BR545</f>
        <v>0.51497572758334931</v>
      </c>
      <c r="Y586" s="10">
        <f>'Long-form'!BS545</f>
        <v>0.51497572758334931</v>
      </c>
      <c r="Z586" s="10" t="str">
        <f>'Long-form'!BT545</f>
        <v>n/a</v>
      </c>
      <c r="AA586" s="10" t="str">
        <f>'Long-form'!BU545</f>
        <v>n/a</v>
      </c>
      <c r="AB586" s="10" t="str">
        <f>'Long-form'!BV545</f>
        <v>n/a</v>
      </c>
      <c r="AC586" s="1" t="str">
        <f>'Long-form'!BW545</f>
        <v>n/a</v>
      </c>
      <c r="AD586" s="1">
        <f>'Long-form'!BX545</f>
        <v>1</v>
      </c>
      <c r="AE586" s="1" t="str">
        <f>'Long-form'!BY545</f>
        <v>n/a</v>
      </c>
      <c r="AF586" s="1" t="str">
        <f>'Long-form'!BZ545</f>
        <v>Age and meaning based on foraminifera species</v>
      </c>
    </row>
    <row r="587" spans="1:32">
      <c r="A587" s="1" t="str">
        <f>'Long-form'!A546</f>
        <v>SLCC586</v>
      </c>
      <c r="B587" s="1" t="str">
        <f>'Long-form'!B546</f>
        <v>Kayanne et al. 2002</v>
      </c>
      <c r="C587" s="1">
        <f>'Long-form'!C546</f>
        <v>12</v>
      </c>
      <c r="D587" s="1" t="str">
        <f>'Long-form'!D546</f>
        <v>Barrier reef</v>
      </c>
      <c r="E587" s="10">
        <f>'Long-form'!E546</f>
        <v>7.4166670000000003</v>
      </c>
      <c r="F587" s="10">
        <f>'Long-form'!F546</f>
        <v>134.35</v>
      </c>
      <c r="G587" s="1">
        <f>'Long-form'!G546</f>
        <v>9</v>
      </c>
      <c r="H587" s="11" t="str">
        <f>'Long-form'!H546</f>
        <v>Modern</v>
      </c>
      <c r="I587" s="11" t="str">
        <f>'Long-form'!I546</f>
        <v>Modern</v>
      </c>
      <c r="J587" s="11" t="str">
        <f>'Long-form'!J546</f>
        <v>Modern</v>
      </c>
      <c r="K587" s="11" t="str">
        <f>'Long-form'!K546</f>
        <v>Modern</v>
      </c>
      <c r="L587" s="11" t="str">
        <f>'Long-form'!L546</f>
        <v>Modern</v>
      </c>
      <c r="M587" s="10" t="str">
        <f>'Long-form'!Q546</f>
        <v>n/a</v>
      </c>
      <c r="N587" s="10" t="str">
        <f>'Long-form'!R546</f>
        <v>n/a</v>
      </c>
      <c r="O587" s="10">
        <f>'Long-form'!AL546</f>
        <v>-1</v>
      </c>
      <c r="P587" s="10">
        <f>'Long-form'!AN546</f>
        <v>0.51009802979427399</v>
      </c>
      <c r="Q587" s="10">
        <f>'Long-form'!AO546</f>
        <v>0.51009802979427399</v>
      </c>
      <c r="R587" s="1">
        <f>'Long-form'!BA546</f>
        <v>-1</v>
      </c>
      <c r="S587" s="1">
        <f>'Long-form'!BB546</f>
        <v>5</v>
      </c>
      <c r="T587" s="1" t="str">
        <f>'Long-form'!BC546</f>
        <v>marine limiting</v>
      </c>
      <c r="U587" s="1" t="str">
        <f>'Long-form'!BD546</f>
        <v>Sediments - Reef crest, with living corals had the highest coral coverage (9% to 29%) and species richness</v>
      </c>
      <c r="V587" s="1" t="str">
        <f>'Long-form'!BE546</f>
        <v>below MTL</v>
      </c>
      <c r="W587" s="10" t="str">
        <f>'Long-form'!BQ546</f>
        <v>n/a</v>
      </c>
      <c r="X587" s="10">
        <f>'Long-form'!BR546</f>
        <v>0.51497572758334931</v>
      </c>
      <c r="Y587" s="10">
        <f>'Long-form'!BS546</f>
        <v>0.51497572758334931</v>
      </c>
      <c r="Z587" s="10" t="str">
        <f>'Long-form'!BT546</f>
        <v>n/a</v>
      </c>
      <c r="AA587" s="10" t="str">
        <f>'Long-form'!BU546</f>
        <v>n/a</v>
      </c>
      <c r="AB587" s="10" t="str">
        <f>'Long-form'!BV546</f>
        <v>n/a</v>
      </c>
      <c r="AC587" s="1" t="str">
        <f>'Long-form'!BW546</f>
        <v>n/a</v>
      </c>
      <c r="AD587" s="1">
        <f>'Long-form'!BX546</f>
        <v>1</v>
      </c>
      <c r="AE587" s="1" t="str">
        <f>'Long-form'!BY546</f>
        <v>too young</v>
      </c>
      <c r="AF587" s="1" t="str">
        <f>'Long-form'!BZ546</f>
        <v>Age and meaning based on foraminifera species</v>
      </c>
    </row>
    <row r="588" spans="1:32">
      <c r="A588" s="1" t="str">
        <f>'Long-form'!A547</f>
        <v>SLCC587</v>
      </c>
      <c r="B588" s="1" t="str">
        <f>'Long-form'!B547</f>
        <v>Kayanne et al. 2002</v>
      </c>
      <c r="C588" s="1">
        <f>'Long-form'!C547</f>
        <v>12</v>
      </c>
      <c r="D588" s="1" t="str">
        <f>'Long-form'!D547</f>
        <v>Barrier reef</v>
      </c>
      <c r="E588" s="10">
        <f>'Long-form'!E547</f>
        <v>7.4166670000000003</v>
      </c>
      <c r="F588" s="10">
        <f>'Long-form'!F547</f>
        <v>134.35</v>
      </c>
      <c r="G588" s="1">
        <f>'Long-form'!G547</f>
        <v>9</v>
      </c>
      <c r="H588" s="11">
        <f>'Long-form'!H547</f>
        <v>7200</v>
      </c>
      <c r="I588" s="11" t="str">
        <f>'Long-form'!I547</f>
        <v>n/a</v>
      </c>
      <c r="J588" s="11" t="str">
        <f>'Long-form'!J547</f>
        <v>n/a</v>
      </c>
      <c r="K588" s="11" t="str">
        <f>'Long-form'!K547</f>
        <v>n/a</v>
      </c>
      <c r="L588" s="11" t="str">
        <f>'Long-form'!L547</f>
        <v>n/a</v>
      </c>
      <c r="M588" s="10" t="str">
        <f>'Long-form'!Q547</f>
        <v>n/a</v>
      </c>
      <c r="N588" s="10" t="str">
        <f>'Long-form'!R547</f>
        <v>n/a</v>
      </c>
      <c r="O588" s="10">
        <f>'Long-form'!AL547</f>
        <v>-6</v>
      </c>
      <c r="P588" s="10">
        <f>'Long-form'!AN547</f>
        <v>0.51009802979427399</v>
      </c>
      <c r="Q588" s="10">
        <f>'Long-form'!AO547</f>
        <v>0.51009802979427399</v>
      </c>
      <c r="R588" s="1">
        <f>'Long-form'!BA547</f>
        <v>-1</v>
      </c>
      <c r="S588" s="1">
        <f>'Long-form'!BB547</f>
        <v>5</v>
      </c>
      <c r="T588" s="1" t="str">
        <f>'Long-form'!BC547</f>
        <v>marine limiting</v>
      </c>
      <c r="U588" s="1" t="str">
        <f>'Long-form'!BD547</f>
        <v>Branching Acropora</v>
      </c>
      <c r="V588" s="1" t="str">
        <f>'Long-form'!BE547</f>
        <v>below MTL</v>
      </c>
      <c r="W588" s="10" t="str">
        <f>'Long-form'!BQ547</f>
        <v>n/a</v>
      </c>
      <c r="X588" s="10">
        <f>'Long-form'!BR547</f>
        <v>0.51497572758334931</v>
      </c>
      <c r="Y588" s="10">
        <f>'Long-form'!BS547</f>
        <v>0.51497572758334931</v>
      </c>
      <c r="Z588" s="10" t="str">
        <f>'Long-form'!BT547</f>
        <v>n/a</v>
      </c>
      <c r="AA588" s="10" t="str">
        <f>'Long-form'!BU547</f>
        <v>n/a</v>
      </c>
      <c r="AB588" s="10" t="str">
        <f>'Long-form'!BV547</f>
        <v>n/a</v>
      </c>
      <c r="AC588" s="1" t="str">
        <f>'Long-form'!BW547</f>
        <v>n/a</v>
      </c>
      <c r="AD588" s="1">
        <f>'Long-form'!BX547</f>
        <v>1</v>
      </c>
      <c r="AE588" s="1" t="str">
        <f>'Long-form'!BY547</f>
        <v>n/a</v>
      </c>
      <c r="AF588" s="1" t="str">
        <f>'Long-form'!BZ547</f>
        <v>Age and meaning based on foraminifera species</v>
      </c>
    </row>
    <row r="589" spans="1:32">
      <c r="A589" s="1" t="str">
        <f>'Long-form'!A548</f>
        <v>SLCC588</v>
      </c>
      <c r="B589" s="1" t="str">
        <f>'Long-form'!B548</f>
        <v>Kayanne et al. 2002</v>
      </c>
      <c r="C589" s="1">
        <f>'Long-form'!C548</f>
        <v>12</v>
      </c>
      <c r="D589" s="1" t="str">
        <f>'Long-form'!D548</f>
        <v>Barrier reef</v>
      </c>
      <c r="E589" s="10">
        <f>'Long-form'!E548</f>
        <v>7.4166670000000003</v>
      </c>
      <c r="F589" s="10">
        <f>'Long-form'!F548</f>
        <v>134.35</v>
      </c>
      <c r="G589" s="1">
        <f>'Long-form'!G548</f>
        <v>9</v>
      </c>
      <c r="H589" s="11">
        <f>'Long-form'!H548</f>
        <v>8000</v>
      </c>
      <c r="I589" s="11" t="str">
        <f>'Long-form'!I548</f>
        <v>n/a</v>
      </c>
      <c r="J589" s="11" t="str">
        <f>'Long-form'!J548</f>
        <v>n/a</v>
      </c>
      <c r="K589" s="11" t="str">
        <f>'Long-form'!K548</f>
        <v>n/a</v>
      </c>
      <c r="L589" s="11" t="str">
        <f>'Long-form'!L548</f>
        <v>n/a</v>
      </c>
      <c r="M589" s="10" t="str">
        <f>'Long-form'!Q548</f>
        <v>n/a</v>
      </c>
      <c r="N589" s="10" t="str">
        <f>'Long-form'!R548</f>
        <v>n/a</v>
      </c>
      <c r="O589" s="10">
        <f>'Long-form'!AL548</f>
        <v>-14</v>
      </c>
      <c r="P589" s="10">
        <f>'Long-form'!AN548</f>
        <v>0.51009802979427399</v>
      </c>
      <c r="Q589" s="10">
        <f>'Long-form'!AO548</f>
        <v>0.51009802979427399</v>
      </c>
      <c r="R589" s="1">
        <f>'Long-form'!BA548</f>
        <v>-1</v>
      </c>
      <c r="S589" s="1">
        <f>'Long-form'!BB548</f>
        <v>5</v>
      </c>
      <c r="T589" s="1" t="str">
        <f>'Long-form'!BC548</f>
        <v>marine limiting</v>
      </c>
      <c r="U589" s="1" t="str">
        <f>'Long-form'!BD548</f>
        <v>Branching Acropora</v>
      </c>
      <c r="V589" s="1" t="str">
        <f>'Long-form'!BE548</f>
        <v>below MTL</v>
      </c>
      <c r="W589" s="10" t="str">
        <f>'Long-form'!BQ548</f>
        <v>n/a</v>
      </c>
      <c r="X589" s="10">
        <f>'Long-form'!BR548</f>
        <v>0.51497572758334931</v>
      </c>
      <c r="Y589" s="10">
        <f>'Long-form'!BS548</f>
        <v>0.51497572758334931</v>
      </c>
      <c r="Z589" s="10" t="str">
        <f>'Long-form'!BT548</f>
        <v>n/a</v>
      </c>
      <c r="AA589" s="10" t="str">
        <f>'Long-form'!BU548</f>
        <v>n/a</v>
      </c>
      <c r="AB589" s="10" t="str">
        <f>'Long-form'!BV548</f>
        <v>n/a</v>
      </c>
      <c r="AC589" s="1" t="str">
        <f>'Long-form'!BW548</f>
        <v>n/a</v>
      </c>
      <c r="AD589" s="1">
        <f>'Long-form'!BX548</f>
        <v>1</v>
      </c>
      <c r="AE589" s="1" t="str">
        <f>'Long-form'!BY548</f>
        <v>n/a</v>
      </c>
      <c r="AF589" s="1" t="str">
        <f>'Long-form'!BZ548</f>
        <v>Age and meaning based on foraminifera species</v>
      </c>
    </row>
    <row r="590" spans="1:32">
      <c r="A590" s="1" t="str">
        <f>'Long-form'!A549</f>
        <v>SLCC589</v>
      </c>
      <c r="B590" s="1" t="str">
        <f>'Long-form'!B549</f>
        <v>Kayanne et al. 2002</v>
      </c>
      <c r="C590" s="1">
        <f>'Long-form'!C549</f>
        <v>12</v>
      </c>
      <c r="D590" s="1" t="str">
        <f>'Long-form'!D549</f>
        <v>Barrier reef</v>
      </c>
      <c r="E590" s="10">
        <f>'Long-form'!E549</f>
        <v>7.4166670000000003</v>
      </c>
      <c r="F590" s="10">
        <f>'Long-form'!F549</f>
        <v>134.35</v>
      </c>
      <c r="G590" s="1">
        <f>'Long-form'!G549</f>
        <v>9</v>
      </c>
      <c r="H590" s="11" t="str">
        <f>'Long-form'!H549</f>
        <v>Modern</v>
      </c>
      <c r="I590" s="11" t="str">
        <f>'Long-form'!I549</f>
        <v>Modern</v>
      </c>
      <c r="J590" s="11" t="str">
        <f>'Long-form'!J549</f>
        <v>Modern</v>
      </c>
      <c r="K590" s="11" t="str">
        <f>'Long-form'!K549</f>
        <v>Modern</v>
      </c>
      <c r="L590" s="11" t="str">
        <f>'Long-form'!L549</f>
        <v>Modern</v>
      </c>
      <c r="M590" s="10" t="str">
        <f>'Long-form'!Q549</f>
        <v>n/a</v>
      </c>
      <c r="N590" s="10" t="str">
        <f>'Long-form'!R549</f>
        <v>n/a</v>
      </c>
      <c r="O590" s="10">
        <f>'Long-form'!AL549</f>
        <v>-2</v>
      </c>
      <c r="P590" s="10">
        <f>'Long-form'!AN549</f>
        <v>0.51009802979427399</v>
      </c>
      <c r="Q590" s="10">
        <f>'Long-form'!AO549</f>
        <v>0.51009802979427399</v>
      </c>
      <c r="R590" s="1">
        <f>'Long-form'!BA549</f>
        <v>-1</v>
      </c>
      <c r="S590" s="1">
        <f>'Long-form'!BB549</f>
        <v>5</v>
      </c>
      <c r="T590" s="1" t="str">
        <f>'Long-form'!BC549</f>
        <v>marine limiting</v>
      </c>
      <c r="U590" s="1" t="str">
        <f>'Long-form'!BD549</f>
        <v>Sediments - Reef crest, with living corals had the highest coral coverage (9% to 29%) and species richness</v>
      </c>
      <c r="V590" s="1" t="str">
        <f>'Long-form'!BE549</f>
        <v>below MTL</v>
      </c>
      <c r="W590" s="10" t="str">
        <f>'Long-form'!BQ549</f>
        <v>n/a</v>
      </c>
      <c r="X590" s="10">
        <f>'Long-form'!BR549</f>
        <v>0.51497572758334931</v>
      </c>
      <c r="Y590" s="10">
        <f>'Long-form'!BS549</f>
        <v>0.51497572758334931</v>
      </c>
      <c r="Z590" s="10" t="str">
        <f>'Long-form'!BT549</f>
        <v>n/a</v>
      </c>
      <c r="AA590" s="10" t="str">
        <f>'Long-form'!BU549</f>
        <v>n/a</v>
      </c>
      <c r="AB590" s="10" t="str">
        <f>'Long-form'!BV549</f>
        <v>n/a</v>
      </c>
      <c r="AC590" s="1" t="str">
        <f>'Long-form'!BW549</f>
        <v>n/a</v>
      </c>
      <c r="AD590" s="1">
        <f>'Long-form'!BX549</f>
        <v>1</v>
      </c>
      <c r="AE590" s="1" t="str">
        <f>'Long-form'!BY549</f>
        <v>too young</v>
      </c>
      <c r="AF590" s="1" t="str">
        <f>'Long-form'!BZ549</f>
        <v>Age and meaning based on foraminifera species</v>
      </c>
    </row>
    <row r="591" spans="1:32">
      <c r="A591" s="1" t="str">
        <f>'Long-form'!A550</f>
        <v>SLCC590</v>
      </c>
      <c r="B591" s="1" t="str">
        <f>'Long-form'!B550</f>
        <v>Kayanne et al. 2002</v>
      </c>
      <c r="C591" s="1">
        <f>'Long-form'!C550</f>
        <v>12</v>
      </c>
      <c r="D591" s="1" t="str">
        <f>'Long-form'!D550</f>
        <v>Barrier reef</v>
      </c>
      <c r="E591" s="10">
        <f>'Long-form'!E550</f>
        <v>7.4166670000000003</v>
      </c>
      <c r="F591" s="10">
        <f>'Long-form'!F550</f>
        <v>134.35</v>
      </c>
      <c r="G591" s="1">
        <f>'Long-form'!G550</f>
        <v>9</v>
      </c>
      <c r="H591" s="11">
        <f>'Long-form'!H550</f>
        <v>5500</v>
      </c>
      <c r="I591" s="11" t="str">
        <f>'Long-form'!I550</f>
        <v>n/a</v>
      </c>
      <c r="J591" s="11" t="str">
        <f>'Long-form'!J550</f>
        <v>n/a</v>
      </c>
      <c r="K591" s="11" t="str">
        <f>'Long-form'!K550</f>
        <v>n/a</v>
      </c>
      <c r="L591" s="11" t="str">
        <f>'Long-form'!L550</f>
        <v>n/a</v>
      </c>
      <c r="M591" s="10" t="str">
        <f>'Long-form'!Q550</f>
        <v>n/a</v>
      </c>
      <c r="N591" s="10" t="str">
        <f>'Long-form'!R550</f>
        <v>n/a</v>
      </c>
      <c r="O591" s="10">
        <f>'Long-form'!AL550</f>
        <v>-3.5</v>
      </c>
      <c r="P591" s="10">
        <f>'Long-form'!AN550</f>
        <v>0.51009802979427399</v>
      </c>
      <c r="Q591" s="10">
        <f>'Long-form'!AO550</f>
        <v>0.51009802979427399</v>
      </c>
      <c r="R591" s="1">
        <f>'Long-form'!BA550</f>
        <v>-1</v>
      </c>
      <c r="S591" s="1">
        <f>'Long-form'!BB550</f>
        <v>5</v>
      </c>
      <c r="T591" s="1" t="str">
        <f>'Long-form'!BC550</f>
        <v>marine limiting</v>
      </c>
      <c r="U591" s="1" t="str">
        <f>'Long-form'!BD550</f>
        <v xml:space="preserve">lower part of the lagoonward barrier reef and the lower party of the lagoon patch reef, including branches of corals and foraminifera </v>
      </c>
      <c r="V591" s="1" t="str">
        <f>'Long-form'!BE550</f>
        <v>below MTL</v>
      </c>
      <c r="W591" s="10" t="str">
        <f>'Long-form'!BQ550</f>
        <v>n/a</v>
      </c>
      <c r="X591" s="10">
        <f>'Long-form'!BR550</f>
        <v>0.51497572758334931</v>
      </c>
      <c r="Y591" s="10">
        <f>'Long-form'!BS550</f>
        <v>0.51497572758334931</v>
      </c>
      <c r="Z591" s="10" t="str">
        <f>'Long-form'!BT550</f>
        <v>n/a</v>
      </c>
      <c r="AA591" s="10" t="str">
        <f>'Long-form'!BU550</f>
        <v>n/a</v>
      </c>
      <c r="AB591" s="10" t="str">
        <f>'Long-form'!BV550</f>
        <v>n/a</v>
      </c>
      <c r="AC591" s="1" t="str">
        <f>'Long-form'!BW550</f>
        <v>n/a</v>
      </c>
      <c r="AD591" s="1">
        <f>'Long-form'!BX550</f>
        <v>1</v>
      </c>
      <c r="AE591" s="1" t="str">
        <f>'Long-form'!BY550</f>
        <v>n/a</v>
      </c>
      <c r="AF591" s="1" t="str">
        <f>'Long-form'!BZ550</f>
        <v>Age and meaning based on foraminifera species. majority of bioclastic sand and gravel facies formed by bioclasts derived from the reef crest</v>
      </c>
    </row>
    <row r="592" spans="1:32">
      <c r="A592" s="1" t="str">
        <f>'Long-form'!A551</f>
        <v>SLCC591</v>
      </c>
      <c r="B592" s="1" t="str">
        <f>'Long-form'!B551</f>
        <v>Kayanne et al. 2002</v>
      </c>
      <c r="C592" s="1">
        <f>'Long-form'!C551</f>
        <v>12</v>
      </c>
      <c r="D592" s="1" t="str">
        <f>'Long-form'!D551</f>
        <v>Barrier reef</v>
      </c>
      <c r="E592" s="10">
        <f>'Long-form'!E551</f>
        <v>7.4166670000000003</v>
      </c>
      <c r="F592" s="10">
        <f>'Long-form'!F551</f>
        <v>134.35</v>
      </c>
      <c r="G592" s="1">
        <f>'Long-form'!G551</f>
        <v>9</v>
      </c>
      <c r="H592" s="11">
        <f>'Long-form'!H551</f>
        <v>7000</v>
      </c>
      <c r="I592" s="11" t="str">
        <f>'Long-form'!I551</f>
        <v>n/a</v>
      </c>
      <c r="J592" s="11" t="str">
        <f>'Long-form'!J551</f>
        <v>n/a</v>
      </c>
      <c r="K592" s="11" t="str">
        <f>'Long-form'!K551</f>
        <v>n/a</v>
      </c>
      <c r="L592" s="11" t="str">
        <f>'Long-form'!L551</f>
        <v>n/a</v>
      </c>
      <c r="M592" s="10" t="str">
        <f>'Long-form'!Q551</f>
        <v>n/a</v>
      </c>
      <c r="N592" s="10" t="str">
        <f>'Long-form'!R551</f>
        <v>n/a</v>
      </c>
      <c r="O592" s="10">
        <f>'Long-form'!AL551</f>
        <v>-5</v>
      </c>
      <c r="P592" s="10">
        <f>'Long-form'!AN551</f>
        <v>0.51009802979427399</v>
      </c>
      <c r="Q592" s="10">
        <f>'Long-form'!AO551</f>
        <v>0.51009802979427399</v>
      </c>
      <c r="R592" s="1">
        <f>'Long-form'!BA551</f>
        <v>-1</v>
      </c>
      <c r="S592" s="1">
        <f>'Long-form'!BB551</f>
        <v>5</v>
      </c>
      <c r="T592" s="1" t="str">
        <f>'Long-form'!BC551</f>
        <v>marine limiting</v>
      </c>
      <c r="U592" s="1" t="str">
        <f>'Long-form'!BD551</f>
        <v xml:space="preserve">lower part of the lagoonward barrier reef and the lower party of the lagoon patch reef, including branches of corals and foraminifera </v>
      </c>
      <c r="V592" s="1" t="str">
        <f>'Long-form'!BE551</f>
        <v>below MTL</v>
      </c>
      <c r="W592" s="10" t="str">
        <f>'Long-form'!BQ551</f>
        <v>n/a</v>
      </c>
      <c r="X592" s="10">
        <f>'Long-form'!BR551</f>
        <v>0.51497572758334931</v>
      </c>
      <c r="Y592" s="10">
        <f>'Long-form'!BS551</f>
        <v>0.51497572758334931</v>
      </c>
      <c r="Z592" s="10" t="str">
        <f>'Long-form'!BT551</f>
        <v>n/a</v>
      </c>
      <c r="AA592" s="10" t="str">
        <f>'Long-form'!BU551</f>
        <v>n/a</v>
      </c>
      <c r="AB592" s="10" t="str">
        <f>'Long-form'!BV551</f>
        <v>n/a</v>
      </c>
      <c r="AC592" s="1" t="str">
        <f>'Long-form'!BW551</f>
        <v>n/a</v>
      </c>
      <c r="AD592" s="1">
        <f>'Long-form'!BX551</f>
        <v>1</v>
      </c>
      <c r="AE592" s="1" t="str">
        <f>'Long-form'!BY551</f>
        <v>n/a</v>
      </c>
      <c r="AF592" s="1" t="str">
        <f>'Long-form'!BZ551</f>
        <v>Age and meaning based on foraminifera species. majority of bioclastic sand and gravel facies formed by bioclasts derived from the reef crest</v>
      </c>
    </row>
    <row r="593" spans="1:32">
      <c r="A593" s="1" t="str">
        <f>'Long-form'!A552</f>
        <v>SLCC592</v>
      </c>
      <c r="B593" s="1" t="str">
        <f>'Long-form'!B552</f>
        <v>Kayanne et al. 2002</v>
      </c>
      <c r="C593" s="1">
        <f>'Long-form'!C552</f>
        <v>12</v>
      </c>
      <c r="D593" s="1" t="str">
        <f>'Long-form'!D552</f>
        <v>Barrier reef</v>
      </c>
      <c r="E593" s="10">
        <f>'Long-form'!E552</f>
        <v>7.4166670000000003</v>
      </c>
      <c r="F593" s="10">
        <f>'Long-form'!F552</f>
        <v>134.35</v>
      </c>
      <c r="G593" s="1">
        <f>'Long-form'!G552</f>
        <v>9</v>
      </c>
      <c r="H593" s="11" t="str">
        <f>'Long-form'!H552</f>
        <v>Modern</v>
      </c>
      <c r="I593" s="11" t="str">
        <f>'Long-form'!I552</f>
        <v>Modern</v>
      </c>
      <c r="J593" s="11" t="str">
        <f>'Long-form'!J552</f>
        <v>Modern</v>
      </c>
      <c r="K593" s="11" t="str">
        <f>'Long-form'!K552</f>
        <v>Modern</v>
      </c>
      <c r="L593" s="11" t="str">
        <f>'Long-form'!L552</f>
        <v>Modern</v>
      </c>
      <c r="M593" s="10" t="str">
        <f>'Long-form'!Q552</f>
        <v>n/a</v>
      </c>
      <c r="N593" s="10" t="str">
        <f>'Long-form'!R552</f>
        <v>n/a</v>
      </c>
      <c r="O593" s="10">
        <f>'Long-form'!AL552</f>
        <v>-2</v>
      </c>
      <c r="P593" s="10">
        <f>'Long-form'!AN552</f>
        <v>0.51009802979427399</v>
      </c>
      <c r="Q593" s="10">
        <f>'Long-form'!AO552</f>
        <v>0.51009802979427399</v>
      </c>
      <c r="R593" s="1">
        <f>'Long-form'!BA552</f>
        <v>-1</v>
      </c>
      <c r="S593" s="1">
        <f>'Long-form'!BB552</f>
        <v>5</v>
      </c>
      <c r="T593" s="1" t="str">
        <f>'Long-form'!BC552</f>
        <v>marine limiting</v>
      </c>
      <c r="U593" s="1" t="str">
        <f>'Long-form'!BD552</f>
        <v xml:space="preserve">lower part of the lagoonward barrier reef and the lower party of the lagoon patch reef, including branches of corals and foraminifera </v>
      </c>
      <c r="V593" s="1" t="str">
        <f>'Long-form'!BE552</f>
        <v>below MTL</v>
      </c>
      <c r="W593" s="10" t="str">
        <f>'Long-form'!BQ552</f>
        <v>n/a</v>
      </c>
      <c r="X593" s="10">
        <f>'Long-form'!BR552</f>
        <v>0.51497572758334931</v>
      </c>
      <c r="Y593" s="10">
        <f>'Long-form'!BS552</f>
        <v>0.51497572758334931</v>
      </c>
      <c r="Z593" s="10" t="str">
        <f>'Long-form'!BT552</f>
        <v>n/a</v>
      </c>
      <c r="AA593" s="10" t="str">
        <f>'Long-form'!BU552</f>
        <v>n/a</v>
      </c>
      <c r="AB593" s="10" t="str">
        <f>'Long-form'!BV552</f>
        <v>n/a</v>
      </c>
      <c r="AC593" s="1" t="str">
        <f>'Long-form'!BW552</f>
        <v>n/a</v>
      </c>
      <c r="AD593" s="1">
        <f>'Long-form'!BX552</f>
        <v>1</v>
      </c>
      <c r="AE593" s="1" t="str">
        <f>'Long-form'!BY552</f>
        <v>too young</v>
      </c>
      <c r="AF593" s="1" t="str">
        <f>'Long-form'!BZ552</f>
        <v>Age and meaning based on foraminifera species. majority of bioclastic sand and gravel facies formed by bioclasts derived from the reef crest</v>
      </c>
    </row>
    <row r="594" spans="1:32">
      <c r="A594" s="1" t="str">
        <f>'Long-form'!A553</f>
        <v>SLCC593</v>
      </c>
      <c r="B594" s="1" t="str">
        <f>'Long-form'!B553</f>
        <v>Kayanne et al. 2002</v>
      </c>
      <c r="C594" s="1">
        <f>'Long-form'!C553</f>
        <v>12</v>
      </c>
      <c r="D594" s="1" t="str">
        <f>'Long-form'!D553</f>
        <v>Barrier reef</v>
      </c>
      <c r="E594" s="10">
        <f>'Long-form'!E553</f>
        <v>7.4166670000000003</v>
      </c>
      <c r="F594" s="10">
        <f>'Long-form'!F553</f>
        <v>134.35</v>
      </c>
      <c r="G594" s="1">
        <f>'Long-form'!G553</f>
        <v>9</v>
      </c>
      <c r="H594" s="11">
        <f>'Long-form'!H553</f>
        <v>1000</v>
      </c>
      <c r="I594" s="11" t="str">
        <f>'Long-form'!I553</f>
        <v>n/a</v>
      </c>
      <c r="J594" s="11" t="str">
        <f>'Long-form'!J553</f>
        <v>n/a</v>
      </c>
      <c r="K594" s="11" t="str">
        <f>'Long-form'!K553</f>
        <v>n/a</v>
      </c>
      <c r="L594" s="11" t="str">
        <f>'Long-form'!L553</f>
        <v>n/a</v>
      </c>
      <c r="M594" s="10" t="str">
        <f>'Long-form'!Q553</f>
        <v>n/a</v>
      </c>
      <c r="N594" s="10" t="str">
        <f>'Long-form'!R553</f>
        <v>n/a</v>
      </c>
      <c r="O594" s="10">
        <f>'Long-form'!AL553</f>
        <v>-3</v>
      </c>
      <c r="P594" s="10">
        <f>'Long-form'!AN553</f>
        <v>0.51009802979427399</v>
      </c>
      <c r="Q594" s="10">
        <f>'Long-form'!AO553</f>
        <v>0.51009802979427399</v>
      </c>
      <c r="R594" s="1">
        <f>'Long-form'!BA553</f>
        <v>-1</v>
      </c>
      <c r="S594" s="1">
        <f>'Long-form'!BB553</f>
        <v>5</v>
      </c>
      <c r="T594" s="1" t="str">
        <f>'Long-form'!BC553</f>
        <v>marine limiting</v>
      </c>
      <c r="U594" s="1" t="str">
        <f>'Long-form'!BD553</f>
        <v xml:space="preserve">lower part of the lagoonward barrier reef and the lower party of the lagoon patch reef, including branches of corals and foraminifera </v>
      </c>
      <c r="V594" s="1" t="str">
        <f>'Long-form'!BE553</f>
        <v>below MTL</v>
      </c>
      <c r="W594" s="10" t="str">
        <f>'Long-form'!BQ553</f>
        <v>n/a</v>
      </c>
      <c r="X594" s="10">
        <f>'Long-form'!BR553</f>
        <v>0.51497572758334931</v>
      </c>
      <c r="Y594" s="10">
        <f>'Long-form'!BS553</f>
        <v>0.51497572758334931</v>
      </c>
      <c r="Z594" s="10" t="str">
        <f>'Long-form'!BT553</f>
        <v>n/a</v>
      </c>
      <c r="AA594" s="10" t="str">
        <f>'Long-form'!BU553</f>
        <v>n/a</v>
      </c>
      <c r="AB594" s="10" t="str">
        <f>'Long-form'!BV553</f>
        <v>n/a</v>
      </c>
      <c r="AC594" s="1" t="str">
        <f>'Long-form'!BW553</f>
        <v>n/a</v>
      </c>
      <c r="AD594" s="1">
        <f>'Long-form'!BX553</f>
        <v>1</v>
      </c>
      <c r="AE594" s="1" t="str">
        <f>'Long-form'!BY553</f>
        <v>n/a</v>
      </c>
      <c r="AF594" s="1" t="str">
        <f>'Long-form'!BZ553</f>
        <v>Age and meaning based on foraminifera species. majority of bioclastic sand and gravel facies formed by bioclasts derived from the reef crest</v>
      </c>
    </row>
    <row r="595" spans="1:32">
      <c r="A595" s="1" t="str">
        <f>'Long-form'!A554</f>
        <v>SLCC594</v>
      </c>
      <c r="B595" s="1" t="str">
        <f>'Long-form'!B554</f>
        <v>Kayanne et al. 2002</v>
      </c>
      <c r="C595" s="1">
        <f>'Long-form'!C554</f>
        <v>12</v>
      </c>
      <c r="D595" s="1" t="str">
        <f>'Long-form'!D554</f>
        <v>Barrier reef</v>
      </c>
      <c r="E595" s="10">
        <f>'Long-form'!E554</f>
        <v>7.4166670000000003</v>
      </c>
      <c r="F595" s="10">
        <f>'Long-form'!F554</f>
        <v>134.35</v>
      </c>
      <c r="G595" s="1">
        <f>'Long-form'!G554</f>
        <v>9</v>
      </c>
      <c r="H595" s="11">
        <f>'Long-form'!H554</f>
        <v>2000</v>
      </c>
      <c r="I595" s="11" t="str">
        <f>'Long-form'!I554</f>
        <v>n/a</v>
      </c>
      <c r="J595" s="11" t="str">
        <f>'Long-form'!J554</f>
        <v>n/a</v>
      </c>
      <c r="K595" s="11" t="str">
        <f>'Long-form'!K554</f>
        <v>n/a</v>
      </c>
      <c r="L595" s="11" t="str">
        <f>'Long-form'!L554</f>
        <v>n/a</v>
      </c>
      <c r="M595" s="10" t="str">
        <f>'Long-form'!Q554</f>
        <v>n/a</v>
      </c>
      <c r="N595" s="10" t="str">
        <f>'Long-form'!R554</f>
        <v>n/a</v>
      </c>
      <c r="O595" s="10">
        <f>'Long-form'!AL554</f>
        <v>-4</v>
      </c>
      <c r="P595" s="10">
        <f>'Long-form'!AN554</f>
        <v>0.51009802979427399</v>
      </c>
      <c r="Q595" s="10">
        <f>'Long-form'!AO554</f>
        <v>0.51009802979427399</v>
      </c>
      <c r="R595" s="1">
        <f>'Long-form'!BA554</f>
        <v>-1</v>
      </c>
      <c r="S595" s="1">
        <f>'Long-form'!BB554</f>
        <v>5</v>
      </c>
      <c r="T595" s="1" t="str">
        <f>'Long-form'!BC554</f>
        <v>marine limiting</v>
      </c>
      <c r="U595" s="1" t="str">
        <f>'Long-form'!BD554</f>
        <v xml:space="preserve">lower part of the lagoonward barrier reef and the lower party of the lagoon patch reef, including branches of corals and foraminifera </v>
      </c>
      <c r="V595" s="1" t="str">
        <f>'Long-form'!BE554</f>
        <v>below MTL</v>
      </c>
      <c r="W595" s="10" t="str">
        <f>'Long-form'!BQ554</f>
        <v>n/a</v>
      </c>
      <c r="X595" s="10">
        <f>'Long-form'!BR554</f>
        <v>0.51497572758334931</v>
      </c>
      <c r="Y595" s="10">
        <f>'Long-form'!BS554</f>
        <v>0.51497572758334931</v>
      </c>
      <c r="Z595" s="10" t="str">
        <f>'Long-form'!BT554</f>
        <v>n/a</v>
      </c>
      <c r="AA595" s="10" t="str">
        <f>'Long-form'!BU554</f>
        <v>n/a</v>
      </c>
      <c r="AB595" s="10" t="str">
        <f>'Long-form'!BV554</f>
        <v>n/a</v>
      </c>
      <c r="AC595" s="1" t="str">
        <f>'Long-form'!BW554</f>
        <v>n/a</v>
      </c>
      <c r="AD595" s="1">
        <f>'Long-form'!BX554</f>
        <v>1</v>
      </c>
      <c r="AE595" s="1" t="str">
        <f>'Long-form'!BY554</f>
        <v>n/a</v>
      </c>
      <c r="AF595" s="1" t="str">
        <f>'Long-form'!BZ554</f>
        <v>Age and meaning based on foraminifera species. majority of bioclastic sand and gravel facies formed by bioclasts derived from the reef crest</v>
      </c>
    </row>
    <row r="596" spans="1:32">
      <c r="A596" s="1" t="str">
        <f>'Long-form'!A555</f>
        <v>SLCC595</v>
      </c>
      <c r="B596" s="1" t="str">
        <f>'Long-form'!B555</f>
        <v>Kayanne et al. 2002</v>
      </c>
      <c r="C596" s="1">
        <f>'Long-form'!C555</f>
        <v>12</v>
      </c>
      <c r="D596" s="1" t="str">
        <f>'Long-form'!D555</f>
        <v>Barrier reef</v>
      </c>
      <c r="E596" s="10">
        <f>'Long-form'!E555</f>
        <v>7.4166670000000003</v>
      </c>
      <c r="F596" s="10">
        <f>'Long-form'!F555</f>
        <v>134.35</v>
      </c>
      <c r="G596" s="1">
        <f>'Long-form'!G555</f>
        <v>9</v>
      </c>
      <c r="H596" s="11" t="str">
        <f>'Long-form'!H555</f>
        <v>Modern</v>
      </c>
      <c r="I596" s="11" t="str">
        <f>'Long-form'!I555</f>
        <v>Modern</v>
      </c>
      <c r="J596" s="11" t="str">
        <f>'Long-form'!J555</f>
        <v>Modern</v>
      </c>
      <c r="K596" s="11" t="str">
        <f>'Long-form'!K555</f>
        <v>Modern</v>
      </c>
      <c r="L596" s="11" t="str">
        <f>'Long-form'!L555</f>
        <v>Modern</v>
      </c>
      <c r="M596" s="10" t="str">
        <f>'Long-form'!Q555</f>
        <v>n/a</v>
      </c>
      <c r="N596" s="10" t="str">
        <f>'Long-form'!R555</f>
        <v>n/a</v>
      </c>
      <c r="O596" s="10">
        <f>'Long-form'!AL555</f>
        <v>-1</v>
      </c>
      <c r="P596" s="10">
        <f>'Long-form'!AN555</f>
        <v>0.51009802979427399</v>
      </c>
      <c r="Q596" s="10">
        <f>'Long-form'!AO555</f>
        <v>0.51009802979427399</v>
      </c>
      <c r="R596" s="1">
        <f>'Long-form'!BA555</f>
        <v>-1</v>
      </c>
      <c r="S596" s="1">
        <f>'Long-form'!BB555</f>
        <v>5</v>
      </c>
      <c r="T596" s="1" t="str">
        <f>'Long-form'!BC555</f>
        <v>marine limiting</v>
      </c>
      <c r="U596" s="1" t="str">
        <f>'Long-form'!BD555</f>
        <v xml:space="preserve">lower part of the lagoonward barrier reef and the lower party of the lagoon patch reef, including branches of corals and foraminifera </v>
      </c>
      <c r="V596" s="1" t="str">
        <f>'Long-form'!BE555</f>
        <v>below MTL</v>
      </c>
      <c r="W596" s="10" t="str">
        <f>'Long-form'!BQ555</f>
        <v>n/a</v>
      </c>
      <c r="X596" s="10">
        <f>'Long-form'!BR555</f>
        <v>0.51497572758334931</v>
      </c>
      <c r="Y596" s="10">
        <f>'Long-form'!BS555</f>
        <v>0.51497572758334931</v>
      </c>
      <c r="Z596" s="10" t="str">
        <f>'Long-form'!BT555</f>
        <v>n/a</v>
      </c>
      <c r="AA596" s="10" t="str">
        <f>'Long-form'!BU555</f>
        <v>n/a</v>
      </c>
      <c r="AB596" s="10" t="str">
        <f>'Long-form'!BV555</f>
        <v>n/a</v>
      </c>
      <c r="AC596" s="1" t="str">
        <f>'Long-form'!BW555</f>
        <v>n/a</v>
      </c>
      <c r="AD596" s="1">
        <f>'Long-form'!BX555</f>
        <v>1</v>
      </c>
      <c r="AE596" s="1" t="str">
        <f>'Long-form'!BY555</f>
        <v>too young</v>
      </c>
      <c r="AF596" s="1" t="str">
        <f>'Long-form'!BZ555</f>
        <v>Age and meaning based on foraminifera species. majority of bioclastic sand and gravel facies formed by bioclasts derived from the reef crest</v>
      </c>
    </row>
    <row r="597" spans="1:32">
      <c r="A597" s="1" t="str">
        <f>'Long-form'!A556</f>
        <v>SLCC596</v>
      </c>
      <c r="B597" s="1" t="str">
        <f>'Long-form'!B556</f>
        <v>Kayanne et al. 2002</v>
      </c>
      <c r="C597" s="1">
        <f>'Long-form'!C556</f>
        <v>12</v>
      </c>
      <c r="D597" s="1" t="str">
        <f>'Long-form'!D556</f>
        <v>Barrier reef</v>
      </c>
      <c r="E597" s="10">
        <f>'Long-form'!E556</f>
        <v>7.4166670000000003</v>
      </c>
      <c r="F597" s="10">
        <f>'Long-form'!F556</f>
        <v>134.35</v>
      </c>
      <c r="G597" s="1">
        <f>'Long-form'!G556</f>
        <v>9</v>
      </c>
      <c r="H597" s="11">
        <f>'Long-form'!H556</f>
        <v>3400</v>
      </c>
      <c r="I597" s="11" t="str">
        <f>'Long-form'!I556</f>
        <v>n/a</v>
      </c>
      <c r="J597" s="11" t="str">
        <f>'Long-form'!J556</f>
        <v>n/a</v>
      </c>
      <c r="K597" s="11" t="str">
        <f>'Long-form'!K556</f>
        <v>n/a</v>
      </c>
      <c r="L597" s="11" t="str">
        <f>'Long-form'!L556</f>
        <v>n/a</v>
      </c>
      <c r="M597" s="10" t="str">
        <f>'Long-form'!Q556</f>
        <v>n/a</v>
      </c>
      <c r="N597" s="10" t="str">
        <f>'Long-form'!R556</f>
        <v>n/a</v>
      </c>
      <c r="O597" s="10">
        <f>'Long-form'!AL556</f>
        <v>-7</v>
      </c>
      <c r="P597" s="10">
        <f>'Long-form'!AN556</f>
        <v>0.51009802979427399</v>
      </c>
      <c r="Q597" s="10">
        <f>'Long-form'!AO556</f>
        <v>0.51009802979427399</v>
      </c>
      <c r="R597" s="1">
        <f>'Long-form'!BA556</f>
        <v>-1</v>
      </c>
      <c r="S597" s="1">
        <f>'Long-form'!BB556</f>
        <v>5</v>
      </c>
      <c r="T597" s="1" t="str">
        <f>'Long-form'!BC556</f>
        <v>marine limiting</v>
      </c>
      <c r="U597" s="1" t="str">
        <f>'Long-form'!BD556</f>
        <v xml:space="preserve">lower part of the lagoonward barrier reef and the lower party of the lagoon patch reef, including branches of corals and foraminifera </v>
      </c>
      <c r="V597" s="1" t="str">
        <f>'Long-form'!BE556</f>
        <v>below MTL</v>
      </c>
      <c r="W597" s="10" t="str">
        <f>'Long-form'!BQ556</f>
        <v>n/a</v>
      </c>
      <c r="X597" s="10">
        <f>'Long-form'!BR556</f>
        <v>0.51497572758334931</v>
      </c>
      <c r="Y597" s="10">
        <f>'Long-form'!BS556</f>
        <v>0.51497572758334931</v>
      </c>
      <c r="Z597" s="10" t="str">
        <f>'Long-form'!BT556</f>
        <v>n/a</v>
      </c>
      <c r="AA597" s="10" t="str">
        <f>'Long-form'!BU556</f>
        <v>n/a</v>
      </c>
      <c r="AB597" s="10" t="str">
        <f>'Long-form'!BV556</f>
        <v>n/a</v>
      </c>
      <c r="AC597" s="1" t="str">
        <f>'Long-form'!BW556</f>
        <v>n/a</v>
      </c>
      <c r="AD597" s="1">
        <f>'Long-form'!BX556</f>
        <v>1</v>
      </c>
      <c r="AE597" s="1" t="str">
        <f>'Long-form'!BY556</f>
        <v>n/a</v>
      </c>
      <c r="AF597" s="1" t="str">
        <f>'Long-form'!BZ556</f>
        <v>Age and meaning based on foraminifera species. majority of bioclastic sand and gravel facies formed by bioclasts derived from the reef crest</v>
      </c>
    </row>
    <row r="598" spans="1:32">
      <c r="A598" s="1" t="str">
        <f>'Long-form'!A557</f>
        <v>SLCC597</v>
      </c>
      <c r="B598" s="1" t="str">
        <f>'Long-form'!B557</f>
        <v>Kayanne et al. 2002</v>
      </c>
      <c r="C598" s="1">
        <f>'Long-form'!C557</f>
        <v>12</v>
      </c>
      <c r="D598" s="1" t="str">
        <f>'Long-form'!D557</f>
        <v>Barrier reef</v>
      </c>
      <c r="E598" s="10">
        <f>'Long-form'!E557</f>
        <v>7.4166670000000003</v>
      </c>
      <c r="F598" s="10">
        <f>'Long-form'!F557</f>
        <v>134.35</v>
      </c>
      <c r="G598" s="1">
        <f>'Long-form'!G557</f>
        <v>9</v>
      </c>
      <c r="H598" s="11">
        <f>'Long-form'!H557</f>
        <v>5400</v>
      </c>
      <c r="I598" s="11" t="str">
        <f>'Long-form'!I557</f>
        <v>n/a</v>
      </c>
      <c r="J598" s="11" t="str">
        <f>'Long-form'!J557</f>
        <v>n/a</v>
      </c>
      <c r="K598" s="11" t="str">
        <f>'Long-form'!K557</f>
        <v>n/a</v>
      </c>
      <c r="L598" s="11" t="str">
        <f>'Long-form'!L557</f>
        <v>n/a</v>
      </c>
      <c r="M598" s="10" t="str">
        <f>'Long-form'!Q557</f>
        <v>n/a</v>
      </c>
      <c r="N598" s="10" t="str">
        <f>'Long-form'!R557</f>
        <v>n/a</v>
      </c>
      <c r="O598" s="10">
        <f>'Long-form'!AL557</f>
        <v>-11</v>
      </c>
      <c r="P598" s="10">
        <f>'Long-form'!AN557</f>
        <v>0.51009802979427399</v>
      </c>
      <c r="Q598" s="10">
        <f>'Long-form'!AO557</f>
        <v>0.51009802979427399</v>
      </c>
      <c r="R598" s="1">
        <f>'Long-form'!BA557</f>
        <v>-1</v>
      </c>
      <c r="S598" s="1">
        <f>'Long-form'!BB557</f>
        <v>5</v>
      </c>
      <c r="T598" s="1" t="str">
        <f>'Long-form'!BC557</f>
        <v>marine limiting</v>
      </c>
      <c r="U598" s="1" t="str">
        <f>'Long-form'!BD557</f>
        <v xml:space="preserve">lower part of the lagoonward barrier reef and the lower party of the lagoon patch reef, including branches of corals and foraminifera </v>
      </c>
      <c r="V598" s="1" t="str">
        <f>'Long-form'!BE557</f>
        <v>below MTL</v>
      </c>
      <c r="W598" s="10" t="str">
        <f>'Long-form'!BQ557</f>
        <v>n/a</v>
      </c>
      <c r="X598" s="10">
        <f>'Long-form'!BR557</f>
        <v>0.51497572758334931</v>
      </c>
      <c r="Y598" s="10">
        <f>'Long-form'!BS557</f>
        <v>0.51497572758334931</v>
      </c>
      <c r="Z598" s="10" t="str">
        <f>'Long-form'!BT557</f>
        <v>n/a</v>
      </c>
      <c r="AA598" s="10" t="str">
        <f>'Long-form'!BU557</f>
        <v>n/a</v>
      </c>
      <c r="AB598" s="10" t="str">
        <f>'Long-form'!BV557</f>
        <v>n/a</v>
      </c>
      <c r="AC598" s="1" t="str">
        <f>'Long-form'!BW557</f>
        <v>n/a</v>
      </c>
      <c r="AD598" s="1">
        <f>'Long-form'!BX557</f>
        <v>1</v>
      </c>
      <c r="AE598" s="1" t="str">
        <f>'Long-form'!BY557</f>
        <v>n/a</v>
      </c>
      <c r="AF598" s="1" t="str">
        <f>'Long-form'!BZ557</f>
        <v>Age and meaning based on foraminifera species. majority of bioclastic sand and gravel facies formed by bioclasts derived from the reef crest</v>
      </c>
    </row>
    <row r="599" spans="1:32">
      <c r="A599" s="1" t="str">
        <f>'Long-form'!A558</f>
        <v>SLCC598</v>
      </c>
      <c r="B599" s="1" t="str">
        <f>'Long-form'!B558</f>
        <v>Kayanne et al. 2002</v>
      </c>
      <c r="C599" s="1">
        <f>'Long-form'!C558</f>
        <v>12</v>
      </c>
      <c r="D599" s="1" t="str">
        <f>'Long-form'!D558</f>
        <v>Barrier reef</v>
      </c>
      <c r="E599" s="10">
        <f>'Long-form'!E558</f>
        <v>7.4166670000000003</v>
      </c>
      <c r="F599" s="10">
        <f>'Long-form'!F558</f>
        <v>134.35</v>
      </c>
      <c r="G599" s="1">
        <f>'Long-form'!G558</f>
        <v>9</v>
      </c>
      <c r="H599" s="11">
        <f>'Long-form'!H558</f>
        <v>7100</v>
      </c>
      <c r="I599" s="11" t="str">
        <f>'Long-form'!I558</f>
        <v>n/a</v>
      </c>
      <c r="J599" s="11" t="str">
        <f>'Long-form'!J558</f>
        <v>n/a</v>
      </c>
      <c r="K599" s="11" t="str">
        <f>'Long-form'!K558</f>
        <v>n/a</v>
      </c>
      <c r="L599" s="11" t="str">
        <f>'Long-form'!L558</f>
        <v>n/a</v>
      </c>
      <c r="M599" s="10" t="str">
        <f>'Long-form'!Q558</f>
        <v>n/a</v>
      </c>
      <c r="N599" s="10" t="str">
        <f>'Long-form'!R558</f>
        <v>n/a</v>
      </c>
      <c r="O599" s="10">
        <f>'Long-form'!AL558</f>
        <v>-15</v>
      </c>
      <c r="P599" s="10">
        <f>'Long-form'!AN558</f>
        <v>0.51009802979427399</v>
      </c>
      <c r="Q599" s="10">
        <f>'Long-form'!AO558</f>
        <v>0.51009802979427399</v>
      </c>
      <c r="R599" s="1">
        <f>'Long-form'!BA558</f>
        <v>-1</v>
      </c>
      <c r="S599" s="1">
        <f>'Long-form'!BB558</f>
        <v>5</v>
      </c>
      <c r="T599" s="1" t="str">
        <f>'Long-form'!BC558</f>
        <v>marine limiting</v>
      </c>
      <c r="U599" s="1" t="str">
        <f>'Long-form'!BD558</f>
        <v xml:space="preserve">lower part of the lagoonward barrier reef and the lower party of the lagoon patch reef, including branches of corals and foraminifera </v>
      </c>
      <c r="V599" s="1" t="str">
        <f>'Long-form'!BE558</f>
        <v>below MTL</v>
      </c>
      <c r="W599" s="10" t="str">
        <f>'Long-form'!BQ558</f>
        <v>n/a</v>
      </c>
      <c r="X599" s="10">
        <f>'Long-form'!BR558</f>
        <v>0.51497572758334931</v>
      </c>
      <c r="Y599" s="10">
        <f>'Long-form'!BS558</f>
        <v>0.51497572758334931</v>
      </c>
      <c r="Z599" s="10" t="str">
        <f>'Long-form'!BT558</f>
        <v>n/a</v>
      </c>
      <c r="AA599" s="10" t="str">
        <f>'Long-form'!BU558</f>
        <v>n/a</v>
      </c>
      <c r="AB599" s="10" t="str">
        <f>'Long-form'!BV558</f>
        <v>n/a</v>
      </c>
      <c r="AC599" s="1" t="str">
        <f>'Long-form'!BW558</f>
        <v>n/a</v>
      </c>
      <c r="AD599" s="1">
        <f>'Long-form'!BX558</f>
        <v>1</v>
      </c>
      <c r="AE599" s="1" t="str">
        <f>'Long-form'!BY558</f>
        <v>n/a</v>
      </c>
      <c r="AF599" s="1" t="str">
        <f>'Long-form'!BZ558</f>
        <v xml:space="preserve">Age and meaning based on foraminifera species. in situ &amp; reef-derived materials ( due to two water depth expectations) </v>
      </c>
    </row>
    <row r="600" spans="1:32">
      <c r="A600" s="1" t="str">
        <f>'Long-form'!A559</f>
        <v>SLCC599</v>
      </c>
      <c r="B600" s="1" t="str">
        <f>'Long-form'!B559</f>
        <v>Nair 1973 (as reviewed by Wagle et al. 1994)</v>
      </c>
      <c r="C600" s="1">
        <f>'Long-form'!C559</f>
        <v>7</v>
      </c>
      <c r="D600" s="1" t="str">
        <f>'Long-form'!D559</f>
        <v>Shelf between Bomby and Karwar</v>
      </c>
      <c r="E600" s="10">
        <f>'Long-form'!E559</f>
        <v>18.600000000000001</v>
      </c>
      <c r="F600" s="10">
        <f>'Long-form'!F559</f>
        <v>70.651111</v>
      </c>
      <c r="G600" s="1">
        <f>'Long-form'!G559</f>
        <v>1</v>
      </c>
      <c r="H600" s="11">
        <f>'Long-form'!H559</f>
        <v>9590</v>
      </c>
      <c r="I600" s="11">
        <f>'Long-form'!I559</f>
        <v>143.96180048887967</v>
      </c>
      <c r="J600" s="11">
        <f>'Long-form'!J559</f>
        <v>10243</v>
      </c>
      <c r="K600" s="11">
        <f>'Long-form'!K559</f>
        <v>10661</v>
      </c>
      <c r="L600" s="11">
        <f>'Long-form'!L559</f>
        <v>9825</v>
      </c>
      <c r="M600" s="10" t="str">
        <f>'Long-form'!Q559</f>
        <v>n/a</v>
      </c>
      <c r="N600" s="10" t="str">
        <f>'Long-form'!R559</f>
        <v>n/a</v>
      </c>
      <c r="O600" s="10">
        <f>'Long-form'!AL559</f>
        <v>-96</v>
      </c>
      <c r="P600" s="10">
        <f>'Long-form'!AN559</f>
        <v>0.51088159097779207</v>
      </c>
      <c r="Q600" s="10">
        <f>'Long-form'!AO559</f>
        <v>0.51088159097779207</v>
      </c>
      <c r="R600" s="1">
        <f>'Long-form'!BA559</f>
        <v>-1</v>
      </c>
      <c r="S600" s="1">
        <f>'Long-form'!BB559</f>
        <v>5</v>
      </c>
      <c r="T600" s="1" t="str">
        <f>'Long-form'!BC559</f>
        <v>marine limiting</v>
      </c>
      <c r="U600" s="1" t="str">
        <f>'Long-form'!BD559</f>
        <v>Oolite limestone</v>
      </c>
      <c r="V600" s="1" t="str">
        <f>'Long-form'!BE559</f>
        <v>below MTL</v>
      </c>
      <c r="W600" s="10" t="str">
        <f>'Long-form'!BQ559</f>
        <v>n/a</v>
      </c>
      <c r="X600" s="10">
        <f>'Long-form'!BR559</f>
        <v>0.51575187832910507</v>
      </c>
      <c r="Y600" s="10">
        <f>'Long-form'!BS559</f>
        <v>0.51575187832910507</v>
      </c>
      <c r="Z600" s="10" t="str">
        <f>'Long-form'!BT559</f>
        <v>n/a</v>
      </c>
      <c r="AA600" s="10" t="str">
        <f>'Long-form'!BU559</f>
        <v>n/a</v>
      </c>
      <c r="AB600" s="10" t="str">
        <f>'Long-form'!BV559</f>
        <v>n/a</v>
      </c>
      <c r="AC600" s="1" t="str">
        <f>'Long-form'!BW559</f>
        <v>n/a</v>
      </c>
      <c r="AD600" s="1">
        <f>'Long-form'!BX559</f>
        <v>1</v>
      </c>
      <c r="AE600" s="1" t="str">
        <f>'Long-form'!BY559</f>
        <v>no information of the in situ status of the samples</v>
      </c>
      <c r="AF600" s="1" t="str">
        <f>'Long-form'!BZ559</f>
        <v>questionable reference to mean sea level</v>
      </c>
    </row>
    <row r="601" spans="1:32">
      <c r="A601" s="1" t="str">
        <f>'Long-form'!A560</f>
        <v>SLCC600</v>
      </c>
      <c r="B601" s="1" t="str">
        <f>'Long-form'!B560</f>
        <v>Nair 1973</v>
      </c>
      <c r="C601" s="1">
        <f>'Long-form'!C560</f>
        <v>7</v>
      </c>
      <c r="D601" s="1" t="str">
        <f>'Long-form'!D560</f>
        <v>Shelf between Bomby and Karwar</v>
      </c>
      <c r="E601" s="10">
        <f>'Long-form'!E560</f>
        <v>18.600000000000001</v>
      </c>
      <c r="F601" s="10">
        <f>'Long-form'!F560</f>
        <v>70.651111</v>
      </c>
      <c r="G601" s="1">
        <f>'Long-form'!G560</f>
        <v>1</v>
      </c>
      <c r="H601" s="11">
        <f>'Long-form'!H560</f>
        <v>535</v>
      </c>
      <c r="I601" s="11">
        <f>'Long-form'!I560</f>
        <v>107.35455276791944</v>
      </c>
      <c r="J601" s="11" t="str">
        <f>'Long-form'!J560</f>
        <v>too young</v>
      </c>
      <c r="K601" s="11" t="str">
        <f>'Long-form'!K560</f>
        <v>too young</v>
      </c>
      <c r="L601" s="11" t="str">
        <f>'Long-form'!L560</f>
        <v>too young</v>
      </c>
      <c r="M601" s="10" t="str">
        <f>'Long-form'!Q560</f>
        <v>n/a</v>
      </c>
      <c r="N601" s="10" t="str">
        <f>'Long-form'!R560</f>
        <v>n/a</v>
      </c>
      <c r="O601" s="10">
        <f>'Long-form'!AL560</f>
        <v>-96</v>
      </c>
      <c r="P601" s="10">
        <f>'Long-form'!AN560</f>
        <v>0.51088159097779207</v>
      </c>
      <c r="Q601" s="10">
        <f>'Long-form'!AO560</f>
        <v>0.51088159097779207</v>
      </c>
      <c r="R601" s="1">
        <f>'Long-form'!BA560</f>
        <v>-1</v>
      </c>
      <c r="S601" s="1">
        <f>'Long-form'!BB560</f>
        <v>3</v>
      </c>
      <c r="T601" s="1" t="str">
        <f>'Long-form'!BC560</f>
        <v>marine limiting</v>
      </c>
      <c r="U601" s="1" t="str">
        <f>'Long-form'!BD560</f>
        <v>living deep water coral, taxa unspecified</v>
      </c>
      <c r="V601" s="1" t="str">
        <f>'Long-form'!BE560</f>
        <v>below MTL</v>
      </c>
      <c r="W601" s="10" t="str">
        <f>'Long-form'!BQ560</f>
        <v>n/a</v>
      </c>
      <c r="X601" s="10">
        <f>'Long-form'!BR560</f>
        <v>0.51575187832910507</v>
      </c>
      <c r="Y601" s="10">
        <f>'Long-form'!BS560</f>
        <v>0.51575187832910507</v>
      </c>
      <c r="Z601" s="10" t="str">
        <f>'Long-form'!BT560</f>
        <v>n/a</v>
      </c>
      <c r="AA601" s="10" t="str">
        <f>'Long-form'!BU560</f>
        <v>n/a</v>
      </c>
      <c r="AB601" s="10" t="str">
        <f>'Long-form'!BV560</f>
        <v>n/a</v>
      </c>
      <c r="AC601" s="1" t="str">
        <f>'Long-form'!BW560</f>
        <v>n/a</v>
      </c>
      <c r="AD601" s="1">
        <f>'Long-form'!BX560</f>
        <v>1</v>
      </c>
      <c r="AE601" s="1" t="str">
        <f>'Long-form'!BY560</f>
        <v>no information of the in situ status of the samples</v>
      </c>
      <c r="AF601" s="1" t="str">
        <f>'Long-form'!BZ560</f>
        <v>questionable reference to mean sea level</v>
      </c>
    </row>
    <row r="602" spans="1:32">
      <c r="A602" s="1" t="str">
        <f>'Long-form'!A561</f>
        <v>SLCC601</v>
      </c>
      <c r="B602" s="1" t="str">
        <f>'Long-form'!B561</f>
        <v>Nair 1973</v>
      </c>
      <c r="C602" s="1">
        <f>'Long-form'!C561</f>
        <v>7</v>
      </c>
      <c r="D602" s="1" t="str">
        <f>'Long-form'!D561</f>
        <v>Shelf between Bomby and Karwar</v>
      </c>
      <c r="E602" s="10">
        <f>'Long-form'!E561</f>
        <v>10.55</v>
      </c>
      <c r="F602" s="10">
        <f>'Long-form'!F561</f>
        <v>73.718889000000004</v>
      </c>
      <c r="G602" s="1">
        <f>'Long-form'!G561</f>
        <v>1</v>
      </c>
      <c r="H602" s="11">
        <f>'Long-form'!H561</f>
        <v>9545</v>
      </c>
      <c r="I602" s="11">
        <f>'Long-form'!I561</f>
        <v>147.648230602334</v>
      </c>
      <c r="J602" s="11">
        <f>'Long-form'!J561</f>
        <v>10207.5</v>
      </c>
      <c r="K602" s="11">
        <f>'Long-form'!K561</f>
        <v>10647</v>
      </c>
      <c r="L602" s="11">
        <f>'Long-form'!L561</f>
        <v>9768</v>
      </c>
      <c r="M602" s="10" t="str">
        <f>'Long-form'!Q561</f>
        <v>n/a</v>
      </c>
      <c r="N602" s="10" t="str">
        <f>'Long-form'!R561</f>
        <v>n/a</v>
      </c>
      <c r="O602" s="10">
        <f>'Long-form'!AL561</f>
        <v>-58</v>
      </c>
      <c r="P602" s="10">
        <f>'Long-form'!AN561</f>
        <v>0.51088159097779207</v>
      </c>
      <c r="Q602" s="10">
        <f>'Long-form'!AO561</f>
        <v>0.51088159097779207</v>
      </c>
      <c r="R602" s="1">
        <f>'Long-form'!BA561</f>
        <v>-1</v>
      </c>
      <c r="S602" s="1">
        <f>'Long-form'!BB561</f>
        <v>5</v>
      </c>
      <c r="T602" s="1" t="str">
        <f>'Long-form'!BC561</f>
        <v>marine limiting</v>
      </c>
      <c r="U602" s="1" t="str">
        <f>'Long-form'!BD561</f>
        <v xml:space="preserve">marine shells </v>
      </c>
      <c r="V602" s="1" t="str">
        <f>'Long-form'!BE561</f>
        <v>below MTL</v>
      </c>
      <c r="W602" s="10" t="str">
        <f>'Long-form'!BQ561</f>
        <v>n/a</v>
      </c>
      <c r="X602" s="10">
        <f>'Long-form'!BR561</f>
        <v>0.51575187832910507</v>
      </c>
      <c r="Y602" s="10">
        <f>'Long-form'!BS561</f>
        <v>0.51575187832910507</v>
      </c>
      <c r="Z602" s="10" t="str">
        <f>'Long-form'!BT561</f>
        <v>n/a</v>
      </c>
      <c r="AA602" s="10" t="str">
        <f>'Long-form'!BU561</f>
        <v>n/a</v>
      </c>
      <c r="AB602" s="10" t="str">
        <f>'Long-form'!BV561</f>
        <v>n/a</v>
      </c>
      <c r="AC602" s="1" t="str">
        <f>'Long-form'!BW561</f>
        <v>n/a</v>
      </c>
      <c r="AD602" s="1">
        <f>'Long-form'!BX561</f>
        <v>1</v>
      </c>
      <c r="AE602" s="1" t="str">
        <f>'Long-form'!BY561</f>
        <v>no information of the in situ status of the samples</v>
      </c>
      <c r="AF602" s="1" t="str">
        <f>'Long-form'!BZ561</f>
        <v>questionable reference to mean sea level</v>
      </c>
    </row>
    <row r="603" spans="1:32">
      <c r="A603" s="1" t="str">
        <f>'Long-form'!A562</f>
        <v>SLCC602</v>
      </c>
      <c r="B603" s="1" t="str">
        <f>'Long-form'!B562</f>
        <v>Nair 1973 (as reviewed by Wagle et al. 1994)</v>
      </c>
      <c r="C603" s="1">
        <f>'Long-form'!C562</f>
        <v>7</v>
      </c>
      <c r="D603" s="1" t="str">
        <f>'Long-form'!D562</f>
        <v>Shelf between Bomby and Karwar</v>
      </c>
      <c r="E603" s="10">
        <f>'Long-form'!E562</f>
        <v>19.25</v>
      </c>
      <c r="F603" s="10">
        <f>'Long-form'!F562</f>
        <v>69.75</v>
      </c>
      <c r="G603" s="1">
        <f>'Long-form'!G562</f>
        <v>1</v>
      </c>
      <c r="H603" s="11">
        <f>'Long-form'!H562</f>
        <v>11150</v>
      </c>
      <c r="I603" s="11">
        <f>'Long-form'!I562</f>
        <v>130</v>
      </c>
      <c r="J603" s="11">
        <f>'Long-form'!J562</f>
        <v>12384.5</v>
      </c>
      <c r="K603" s="11">
        <f>'Long-form'!K562</f>
        <v>12727</v>
      </c>
      <c r="L603" s="11">
        <f>'Long-form'!L562</f>
        <v>12042</v>
      </c>
      <c r="M603" s="10" t="str">
        <f>'Long-form'!Q562</f>
        <v>n/a</v>
      </c>
      <c r="N603" s="10" t="str">
        <f>'Long-form'!R562</f>
        <v>n/a</v>
      </c>
      <c r="O603" s="10">
        <f>'Long-form'!AL562</f>
        <v>-150</v>
      </c>
      <c r="P603" s="10">
        <f>'Long-form'!AN562</f>
        <v>0.51088159097779207</v>
      </c>
      <c r="Q603" s="10">
        <f>'Long-form'!AO562</f>
        <v>0.51088159097779207</v>
      </c>
      <c r="R603" s="1">
        <f>'Long-form'!BA562</f>
        <v>-1</v>
      </c>
      <c r="S603" s="1">
        <f>'Long-form'!BB562</f>
        <v>5</v>
      </c>
      <c r="T603" s="1" t="str">
        <f>'Long-form'!BC562</f>
        <v>marine limiting</v>
      </c>
      <c r="U603" s="1" t="str">
        <f>'Long-form'!BD562</f>
        <v>Coralline algae</v>
      </c>
      <c r="V603" s="1" t="str">
        <f>'Long-form'!BE562</f>
        <v>below MTL</v>
      </c>
      <c r="W603" s="10" t="str">
        <f>'Long-form'!BQ562</f>
        <v>n/a</v>
      </c>
      <c r="X603" s="10">
        <f>'Long-form'!BR562</f>
        <v>0.51575187832910507</v>
      </c>
      <c r="Y603" s="10">
        <f>'Long-form'!BS562</f>
        <v>0.51575187832910507</v>
      </c>
      <c r="Z603" s="10" t="str">
        <f>'Long-form'!BT562</f>
        <v>n/a</v>
      </c>
      <c r="AA603" s="10" t="str">
        <f>'Long-form'!BU562</f>
        <v>n/a</v>
      </c>
      <c r="AB603" s="10" t="str">
        <f>'Long-form'!BV562</f>
        <v>n/a</v>
      </c>
      <c r="AC603" s="1" t="str">
        <f>'Long-form'!BW562</f>
        <v>n/a</v>
      </c>
      <c r="AD603" s="1">
        <f>'Long-form'!BX562</f>
        <v>1</v>
      </c>
      <c r="AE603" s="1" t="str">
        <f>'Long-form'!BY562</f>
        <v>no information of the in situ status of the samples</v>
      </c>
      <c r="AF603" s="1" t="str">
        <f>'Long-form'!BZ562</f>
        <v>questionable reference to mean sea level</v>
      </c>
    </row>
    <row r="604" spans="1:32">
      <c r="A604" s="1" t="str">
        <f>'Long-form'!A563</f>
        <v>SLCC603</v>
      </c>
      <c r="B604" s="1" t="str">
        <f>'Long-form'!B563</f>
        <v>Nair 1973</v>
      </c>
      <c r="C604" s="1">
        <f>'Long-form'!C563</f>
        <v>7</v>
      </c>
      <c r="D604" s="1" t="str">
        <f>'Long-form'!D563</f>
        <v>Shelf between Bomby and Karwar</v>
      </c>
      <c r="E604" s="10">
        <f>'Long-form'!E563</f>
        <v>19.25</v>
      </c>
      <c r="F604" s="10">
        <f>'Long-form'!F563</f>
        <v>69.75</v>
      </c>
      <c r="G604" s="1">
        <f>'Long-form'!G563</f>
        <v>1</v>
      </c>
      <c r="H604" s="11">
        <f>'Long-form'!H563</f>
        <v>11035</v>
      </c>
      <c r="I604" s="11">
        <f>'Long-form'!I563</f>
        <v>400</v>
      </c>
      <c r="J604" s="11">
        <f>'Long-form'!J563</f>
        <v>12118.5</v>
      </c>
      <c r="K604" s="11">
        <f>'Long-form'!K563</f>
        <v>13124</v>
      </c>
      <c r="L604" s="11">
        <f>'Long-form'!L563</f>
        <v>11113</v>
      </c>
      <c r="M604" s="10" t="str">
        <f>'Long-form'!Q563</f>
        <v>n/a</v>
      </c>
      <c r="N604" s="10" t="str">
        <f>'Long-form'!R563</f>
        <v>n/a</v>
      </c>
      <c r="O604" s="10">
        <f>'Long-form'!AL563</f>
        <v>-150</v>
      </c>
      <c r="P604" s="10">
        <f>'Long-form'!AN563</f>
        <v>0.51088159097779207</v>
      </c>
      <c r="Q604" s="10">
        <f>'Long-form'!AO563</f>
        <v>0.51088159097779207</v>
      </c>
      <c r="R604" s="1">
        <f>'Long-form'!BA563</f>
        <v>-1</v>
      </c>
      <c r="S604" s="1">
        <f>'Long-form'!BB563</f>
        <v>5</v>
      </c>
      <c r="T604" s="1" t="str">
        <f>'Long-form'!BC563</f>
        <v>marine limiting</v>
      </c>
      <c r="U604" s="1" t="str">
        <f>'Long-form'!BD563</f>
        <v>Coralline algae</v>
      </c>
      <c r="V604" s="1" t="str">
        <f>'Long-form'!BE563</f>
        <v>below MTL</v>
      </c>
      <c r="W604" s="10" t="str">
        <f>'Long-form'!BQ563</f>
        <v>n/a</v>
      </c>
      <c r="X604" s="10">
        <f>'Long-form'!BR563</f>
        <v>0.51575187832910507</v>
      </c>
      <c r="Y604" s="10">
        <f>'Long-form'!BS563</f>
        <v>0.51575187832910507</v>
      </c>
      <c r="Z604" s="10" t="str">
        <f>'Long-form'!BT563</f>
        <v>n/a</v>
      </c>
      <c r="AA604" s="10" t="str">
        <f>'Long-form'!BU563</f>
        <v>n/a</v>
      </c>
      <c r="AB604" s="10" t="str">
        <f>'Long-form'!BV563</f>
        <v>n/a</v>
      </c>
      <c r="AC604" s="1" t="str">
        <f>'Long-form'!BW563</f>
        <v>n/a</v>
      </c>
      <c r="AD604" s="1">
        <f>'Long-form'!BX563</f>
        <v>1</v>
      </c>
      <c r="AE604" s="1" t="str">
        <f>'Long-form'!BY563</f>
        <v>no information of the in situ status of the samples</v>
      </c>
      <c r="AF604" s="1" t="str">
        <f>'Long-form'!BZ563</f>
        <v>questionable reference to mean sea level</v>
      </c>
    </row>
    <row r="605" spans="1:32">
      <c r="A605" s="1" t="str">
        <f>'Long-form'!A564</f>
        <v>SLCC604</v>
      </c>
      <c r="B605" s="1" t="str">
        <f>'Long-form'!B564</f>
        <v>Nair 1973 (as reviewed by Wagle et al. 1994)</v>
      </c>
      <c r="C605" s="1">
        <f>'Long-form'!C564</f>
        <v>7</v>
      </c>
      <c r="D605" s="1" t="str">
        <f>'Long-form'!D564</f>
        <v>Shelf between Bomby and Karwar</v>
      </c>
      <c r="E605" s="10">
        <f>'Long-form'!E564</f>
        <v>17</v>
      </c>
      <c r="F605" s="10">
        <f>'Long-form'!F564</f>
        <v>71.983333000000002</v>
      </c>
      <c r="G605" s="1">
        <f>'Long-form'!G564</f>
        <v>1</v>
      </c>
      <c r="H605" s="11">
        <f>'Long-form'!H564</f>
        <v>10415</v>
      </c>
      <c r="I605" s="11">
        <f>'Long-form'!I564</f>
        <v>260</v>
      </c>
      <c r="J605" s="11">
        <f>'Long-form'!J564</f>
        <v>11425</v>
      </c>
      <c r="K605" s="11">
        <f>'Long-form'!K564</f>
        <v>12247</v>
      </c>
      <c r="L605" s="11">
        <f>'Long-form'!L564</f>
        <v>10603</v>
      </c>
      <c r="M605" s="10" t="str">
        <f>'Long-form'!Q564</f>
        <v>n/a</v>
      </c>
      <c r="N605" s="10" t="str">
        <f>'Long-form'!R564</f>
        <v>n/a</v>
      </c>
      <c r="O605" s="10">
        <f>'Long-form'!AL564</f>
        <v>-171</v>
      </c>
      <c r="P605" s="10">
        <f>'Long-form'!AN564</f>
        <v>0.51088159097779207</v>
      </c>
      <c r="Q605" s="10">
        <f>'Long-form'!AO564</f>
        <v>0.51088159097779207</v>
      </c>
      <c r="R605" s="1">
        <f>'Long-form'!BA564</f>
        <v>-1</v>
      </c>
      <c r="S605" s="1">
        <f>'Long-form'!BB564</f>
        <v>5</v>
      </c>
      <c r="T605" s="1" t="str">
        <f>'Long-form'!BC564</f>
        <v>marine limiting</v>
      </c>
      <c r="U605" s="1" t="str">
        <f>'Long-form'!BD564</f>
        <v>Coralline algae</v>
      </c>
      <c r="V605" s="1" t="str">
        <f>'Long-form'!BE564</f>
        <v>below MTL</v>
      </c>
      <c r="W605" s="10" t="str">
        <f>'Long-form'!BQ564</f>
        <v>n/a</v>
      </c>
      <c r="X605" s="10">
        <f>'Long-form'!BR564</f>
        <v>0.51575187832910507</v>
      </c>
      <c r="Y605" s="10">
        <f>'Long-form'!BS564</f>
        <v>0.51575187832910507</v>
      </c>
      <c r="Z605" s="10" t="str">
        <f>'Long-form'!BT564</f>
        <v>n/a</v>
      </c>
      <c r="AA605" s="10" t="str">
        <f>'Long-form'!BU564</f>
        <v>n/a</v>
      </c>
      <c r="AB605" s="10" t="str">
        <f>'Long-form'!BV564</f>
        <v>n/a</v>
      </c>
      <c r="AC605" s="1" t="str">
        <f>'Long-form'!BW564</f>
        <v>n/a</v>
      </c>
      <c r="AD605" s="1">
        <f>'Long-form'!BX564</f>
        <v>1</v>
      </c>
      <c r="AE605" s="1" t="str">
        <f>'Long-form'!BY564</f>
        <v>no information of the in situ status of the samples</v>
      </c>
      <c r="AF605" s="1" t="str">
        <f>'Long-form'!BZ564</f>
        <v>questionable reference to mean sea level</v>
      </c>
    </row>
    <row r="606" spans="1:32">
      <c r="A606" s="1" t="str">
        <f>'Long-form'!A565</f>
        <v>SLCC605</v>
      </c>
      <c r="B606" s="1" t="str">
        <f>'Long-form'!B565</f>
        <v>Banerjee 2000</v>
      </c>
      <c r="C606" s="1">
        <f>'Long-form'!C565</f>
        <v>7</v>
      </c>
      <c r="D606" s="1" t="str">
        <f>'Long-form'!D565</f>
        <v>Rameswaram Island</v>
      </c>
      <c r="E606" s="10">
        <f>'Long-form'!E565</f>
        <v>9.2919420000000006</v>
      </c>
      <c r="F606" s="10">
        <f>'Long-form'!F565</f>
        <v>79.245210999999998</v>
      </c>
      <c r="G606" s="1">
        <f>'Long-form'!G565</f>
        <v>1</v>
      </c>
      <c r="H606" s="11">
        <f>'Long-form'!H565</f>
        <v>6210</v>
      </c>
      <c r="I606" s="11">
        <f>'Long-form'!I565</f>
        <v>120</v>
      </c>
      <c r="J606" s="11">
        <f>'Long-form'!J565</f>
        <v>6624</v>
      </c>
      <c r="K606" s="11">
        <f>'Long-form'!K565</f>
        <v>6915</v>
      </c>
      <c r="L606" s="11">
        <f>'Long-form'!L565</f>
        <v>6333</v>
      </c>
      <c r="M606" s="10" t="str">
        <f>'Long-form'!Q565</f>
        <v>n/a</v>
      </c>
      <c r="N606" s="10" t="str">
        <f>'Long-form'!R565</f>
        <v>n/a</v>
      </c>
      <c r="O606" s="10">
        <f>'Long-form'!AL565</f>
        <v>1.4</v>
      </c>
      <c r="P606" s="10">
        <f>'Long-form'!AN565</f>
        <v>0.51088159097779207</v>
      </c>
      <c r="Q606" s="10">
        <f>'Long-form'!AO565</f>
        <v>0.51088159097779207</v>
      </c>
      <c r="R606" s="1">
        <f>'Long-form'!BA565</f>
        <v>-1</v>
      </c>
      <c r="S606" s="1">
        <f>'Long-form'!BB565</f>
        <v>1</v>
      </c>
      <c r="T606" s="1" t="str">
        <f>'Long-form'!BC565</f>
        <v>marine limiting</v>
      </c>
      <c r="U606" s="1" t="str">
        <f>'Long-form'!BD565</f>
        <v>Porites, in situ colony</v>
      </c>
      <c r="V606" s="1" t="str">
        <f>'Long-form'!BE565</f>
        <v>below MTL</v>
      </c>
      <c r="W606" s="10" t="str">
        <f>'Long-form'!BQ565</f>
        <v>n/a</v>
      </c>
      <c r="X606" s="10">
        <f>'Long-form'!BR565</f>
        <v>0.51575187832910507</v>
      </c>
      <c r="Y606" s="10">
        <f>'Long-form'!BS565</f>
        <v>0.51575187832910507</v>
      </c>
      <c r="Z606" s="10" t="str">
        <f>'Long-form'!BT565</f>
        <v>n/a</v>
      </c>
      <c r="AA606" s="10" t="str">
        <f>'Long-form'!BU565</f>
        <v>n/a</v>
      </c>
      <c r="AB606" s="10" t="str">
        <f>'Long-form'!BV565</f>
        <v>n/a</v>
      </c>
      <c r="AC606" s="1" t="str">
        <f>'Long-form'!BW565</f>
        <v>n/a</v>
      </c>
      <c r="AD606" s="1">
        <f>'Long-form'!BX565</f>
        <v>0</v>
      </c>
      <c r="AE606" s="1" t="str">
        <f>'Long-form'!BY565</f>
        <v>n/a</v>
      </c>
      <c r="AF606" s="1" t="str">
        <f>'Long-form'!BZ565</f>
        <v>elevation of sample is elevation above lowest tide level (LTL). Lat/ long info for all points from google</v>
      </c>
    </row>
    <row r="607" spans="1:32">
      <c r="A607" s="1" t="str">
        <f>'Long-form'!A566</f>
        <v>SLCC606</v>
      </c>
      <c r="B607" s="1" t="str">
        <f>'Long-form'!B566</f>
        <v>Banerjee 2000</v>
      </c>
      <c r="C607" s="1">
        <f>'Long-form'!C566</f>
        <v>7</v>
      </c>
      <c r="D607" s="1" t="str">
        <f>'Long-form'!D566</f>
        <v>Rameswaram Island</v>
      </c>
      <c r="E607" s="10">
        <f>'Long-form'!E566</f>
        <v>9.2916159999999994</v>
      </c>
      <c r="F607" s="10">
        <f>'Long-form'!F566</f>
        <v>79.253369000000006</v>
      </c>
      <c r="G607" s="1">
        <f>'Long-form'!G566</f>
        <v>1</v>
      </c>
      <c r="H607" s="11">
        <f>'Long-form'!H566</f>
        <v>5700</v>
      </c>
      <c r="I607" s="11">
        <f>'Long-form'!I566</f>
        <v>120</v>
      </c>
      <c r="J607" s="11">
        <f>'Long-form'!J566</f>
        <v>6048</v>
      </c>
      <c r="K607" s="11">
        <f>'Long-form'!K566</f>
        <v>6324</v>
      </c>
      <c r="L607" s="11">
        <f>'Long-form'!L566</f>
        <v>5772</v>
      </c>
      <c r="M607" s="10" t="str">
        <f>'Long-form'!Q566</f>
        <v>n/a</v>
      </c>
      <c r="N607" s="10" t="str">
        <f>'Long-form'!R566</f>
        <v>n/a</v>
      </c>
      <c r="O607" s="10">
        <f>'Long-form'!AL566</f>
        <v>1.2928042963980308</v>
      </c>
      <c r="P607" s="10">
        <f>'Long-form'!AN566</f>
        <v>0.51088159097779207</v>
      </c>
      <c r="Q607" s="10">
        <f>'Long-form'!AO566</f>
        <v>0.51088159097779207</v>
      </c>
      <c r="R607" s="1">
        <f>'Long-form'!BA566</f>
        <v>-1</v>
      </c>
      <c r="S607" s="1">
        <f>'Long-form'!BB566</f>
        <v>1</v>
      </c>
      <c r="T607" s="1" t="str">
        <f>'Long-form'!BC566</f>
        <v>marine limiting</v>
      </c>
      <c r="U607" s="1" t="str">
        <f>'Long-form'!BD566</f>
        <v>Porites, in situ colony</v>
      </c>
      <c r="V607" s="1" t="str">
        <f>'Long-form'!BE566</f>
        <v>below MTL</v>
      </c>
      <c r="W607" s="10" t="str">
        <f>'Long-form'!BQ566</f>
        <v>n/a</v>
      </c>
      <c r="X607" s="10">
        <f>'Long-form'!BR566</f>
        <v>0.51575187832910507</v>
      </c>
      <c r="Y607" s="10">
        <f>'Long-form'!BS566</f>
        <v>0.51575187832910507</v>
      </c>
      <c r="Z607" s="10" t="str">
        <f>'Long-form'!BT566</f>
        <v>n/a</v>
      </c>
      <c r="AA607" s="10" t="str">
        <f>'Long-form'!BU566</f>
        <v>n/a</v>
      </c>
      <c r="AB607" s="10" t="str">
        <f>'Long-form'!BV566</f>
        <v>n/a</v>
      </c>
      <c r="AC607" s="1" t="str">
        <f>'Long-form'!BW566</f>
        <v>n/a</v>
      </c>
      <c r="AD607" s="1">
        <f>'Long-form'!BX566</f>
        <v>0</v>
      </c>
      <c r="AE607" s="1" t="str">
        <f>'Long-form'!BY566</f>
        <v>n/a</v>
      </c>
      <c r="AF607" s="1" t="str">
        <f>'Long-form'!BZ566</f>
        <v>dated facies = host rock</v>
      </c>
    </row>
    <row r="608" spans="1:32">
      <c r="A608" s="1" t="str">
        <f>'Long-form'!A567</f>
        <v>SLCC607</v>
      </c>
      <c r="B608" s="1" t="str">
        <f>'Long-form'!B567</f>
        <v>Banerjee 2000</v>
      </c>
      <c r="C608" s="1">
        <f>'Long-form'!C567</f>
        <v>7</v>
      </c>
      <c r="D608" s="1" t="str">
        <f>'Long-form'!D567</f>
        <v>Rameswaram Island</v>
      </c>
      <c r="E608" s="10">
        <f>'Long-form'!E567</f>
        <v>9.2919420000000006</v>
      </c>
      <c r="F608" s="10">
        <f>'Long-form'!F567</f>
        <v>79.216166000000001</v>
      </c>
      <c r="G608" s="1">
        <f>'Long-form'!G567</f>
        <v>1</v>
      </c>
      <c r="H608" s="11">
        <f>'Long-form'!H567</f>
        <v>5310</v>
      </c>
      <c r="I608" s="11">
        <f>'Long-form'!I567</f>
        <v>120</v>
      </c>
      <c r="J608" s="11">
        <f>'Long-form'!J567</f>
        <v>5623</v>
      </c>
      <c r="K608" s="11">
        <f>'Long-form'!K567</f>
        <v>5912</v>
      </c>
      <c r="L608" s="11">
        <f>'Long-form'!L567</f>
        <v>5334</v>
      </c>
      <c r="M608" s="10" t="str">
        <f>'Long-form'!Q567</f>
        <v>n/a</v>
      </c>
      <c r="N608" s="10" t="str">
        <f>'Long-form'!R567</f>
        <v>n/a</v>
      </c>
      <c r="O608" s="10">
        <f>'Long-form'!AL567</f>
        <v>1.292090264128662</v>
      </c>
      <c r="P608" s="10">
        <f>'Long-form'!AN567</f>
        <v>0.51088159097779207</v>
      </c>
      <c r="Q608" s="10">
        <f>'Long-form'!AO567</f>
        <v>0.51088159097779207</v>
      </c>
      <c r="R608" s="1">
        <f>'Long-form'!BA567</f>
        <v>-1</v>
      </c>
      <c r="S608" s="1">
        <f>'Long-form'!BB567</f>
        <v>1</v>
      </c>
      <c r="T608" s="1" t="str">
        <f>'Long-form'!BC567</f>
        <v>marine limiting</v>
      </c>
      <c r="U608" s="1" t="str">
        <f>'Long-form'!BD567</f>
        <v>Porites, in situ colony</v>
      </c>
      <c r="V608" s="1" t="str">
        <f>'Long-form'!BE567</f>
        <v>below MTL</v>
      </c>
      <c r="W608" s="10" t="str">
        <f>'Long-form'!BQ567</f>
        <v>n/a</v>
      </c>
      <c r="X608" s="10">
        <f>'Long-form'!BR567</f>
        <v>0.51575187832910507</v>
      </c>
      <c r="Y608" s="10">
        <f>'Long-form'!BS567</f>
        <v>0.51575187832910507</v>
      </c>
      <c r="Z608" s="10" t="str">
        <f>'Long-form'!BT567</f>
        <v>n/a</v>
      </c>
      <c r="AA608" s="10" t="str">
        <f>'Long-form'!BU567</f>
        <v>n/a</v>
      </c>
      <c r="AB608" s="10" t="str">
        <f>'Long-form'!BV567</f>
        <v>n/a</v>
      </c>
      <c r="AC608" s="1" t="str">
        <f>'Long-form'!BW567</f>
        <v>n/a</v>
      </c>
      <c r="AD608" s="1">
        <f>'Long-form'!BX567</f>
        <v>0</v>
      </c>
      <c r="AE608" s="1" t="str">
        <f>'Long-form'!BY567</f>
        <v>n/a</v>
      </c>
      <c r="AF608" s="1" t="str">
        <f>'Long-form'!BZ567</f>
        <v>studyside outside SE Asia?</v>
      </c>
    </row>
    <row r="609" spans="1:32">
      <c r="A609" s="1" t="str">
        <f>'Long-form'!A568</f>
        <v>SLCC608</v>
      </c>
      <c r="B609" s="1" t="str">
        <f>'Long-form'!B568</f>
        <v>Banerjee 2000</v>
      </c>
      <c r="C609" s="1">
        <f>'Long-form'!C568</f>
        <v>7</v>
      </c>
      <c r="D609" s="1" t="str">
        <f>'Long-form'!D568</f>
        <v>Rameswaram Island</v>
      </c>
      <c r="E609" s="10">
        <f>'Long-form'!E568</f>
        <v>9.2952060000000003</v>
      </c>
      <c r="F609" s="10">
        <f>'Long-form'!F568</f>
        <v>79.265770000000003</v>
      </c>
      <c r="G609" s="1">
        <f>'Long-form'!G568</f>
        <v>1</v>
      </c>
      <c r="H609" s="11">
        <f>'Long-form'!H568</f>
        <v>6450</v>
      </c>
      <c r="I609" s="11">
        <f>'Long-form'!I568</f>
        <v>160</v>
      </c>
      <c r="J609" s="11">
        <f>'Long-form'!J568</f>
        <v>6891.5</v>
      </c>
      <c r="K609" s="11">
        <f>'Long-form'!K568</f>
        <v>7264</v>
      </c>
      <c r="L609" s="11">
        <f>'Long-form'!L568</f>
        <v>6519</v>
      </c>
      <c r="M609" s="10" t="str">
        <f>'Long-form'!Q568</f>
        <v>n/a</v>
      </c>
      <c r="N609" s="10" t="str">
        <f>'Long-form'!R568</f>
        <v>n/a</v>
      </c>
      <c r="O609" s="10">
        <f>'Long-form'!AL568</f>
        <v>0.895820938368312</v>
      </c>
      <c r="P609" s="10">
        <f>'Long-form'!AN568</f>
        <v>0.51088159097779207</v>
      </c>
      <c r="Q609" s="10">
        <f>'Long-form'!AO568</f>
        <v>0.51088159097779207</v>
      </c>
      <c r="R609" s="1">
        <f>'Long-form'!BA568</f>
        <v>-1</v>
      </c>
      <c r="S609" s="1">
        <f>'Long-form'!BB568</f>
        <v>1</v>
      </c>
      <c r="T609" s="1" t="str">
        <f>'Long-form'!BC568</f>
        <v>marine limiting</v>
      </c>
      <c r="U609" s="1" t="str">
        <f>'Long-form'!BD568</f>
        <v>Porites, in situ colony</v>
      </c>
      <c r="V609" s="1" t="str">
        <f>'Long-form'!BE568</f>
        <v>below MTL</v>
      </c>
      <c r="W609" s="10" t="str">
        <f>'Long-form'!BQ568</f>
        <v>n/a</v>
      </c>
      <c r="X609" s="10">
        <f>'Long-form'!BR568</f>
        <v>0.51575187832910507</v>
      </c>
      <c r="Y609" s="10">
        <f>'Long-form'!BS568</f>
        <v>0.51575187832910507</v>
      </c>
      <c r="Z609" s="10" t="str">
        <f>'Long-form'!BT568</f>
        <v>n/a</v>
      </c>
      <c r="AA609" s="10" t="str">
        <f>'Long-form'!BU568</f>
        <v>n/a</v>
      </c>
      <c r="AB609" s="10" t="str">
        <f>'Long-form'!BV568</f>
        <v>n/a</v>
      </c>
      <c r="AC609" s="1" t="str">
        <f>'Long-form'!BW568</f>
        <v>n/a</v>
      </c>
      <c r="AD609" s="1">
        <f>'Long-form'!BX568</f>
        <v>0</v>
      </c>
      <c r="AE609" s="1" t="str">
        <f>'Long-form'!BY568</f>
        <v>n/a</v>
      </c>
      <c r="AF609" s="1" t="str">
        <f>'Long-form'!BZ568</f>
        <v>studyside outside SE Asia?</v>
      </c>
    </row>
    <row r="610" spans="1:32">
      <c r="A610" s="1" t="str">
        <f>'Long-form'!A569</f>
        <v>SLCC609</v>
      </c>
      <c r="B610" s="1" t="str">
        <f>'Long-form'!B569</f>
        <v>Banerjee 2000</v>
      </c>
      <c r="C610" s="1">
        <f>'Long-form'!C569</f>
        <v>7</v>
      </c>
      <c r="D610" s="1" t="str">
        <f>'Long-form'!D569</f>
        <v>Rameswaram Island</v>
      </c>
      <c r="E610" s="10">
        <f>'Long-form'!E569</f>
        <v>9.2903110000000009</v>
      </c>
      <c r="F610" s="10">
        <f>'Long-form'!F569</f>
        <v>79.131969999999995</v>
      </c>
      <c r="G610" s="1">
        <f>'Long-form'!G569</f>
        <v>1</v>
      </c>
      <c r="H610" s="11">
        <f>'Long-form'!H569</f>
        <v>5410</v>
      </c>
      <c r="I610" s="11">
        <f>'Long-form'!I569</f>
        <v>110</v>
      </c>
      <c r="J610" s="11">
        <f>'Long-form'!J569</f>
        <v>5750</v>
      </c>
      <c r="K610" s="11">
        <f>'Long-form'!K569</f>
        <v>5995</v>
      </c>
      <c r="L610" s="11">
        <f>'Long-form'!L569</f>
        <v>5505</v>
      </c>
      <c r="M610" s="10" t="str">
        <f>'Long-form'!Q569</f>
        <v>n/a</v>
      </c>
      <c r="N610" s="10" t="str">
        <f>'Long-form'!R569</f>
        <v>n/a</v>
      </c>
      <c r="O610" s="10">
        <f>'Long-form'!AL569</f>
        <v>1.083395495913555</v>
      </c>
      <c r="P610" s="10">
        <f>'Long-form'!AN569</f>
        <v>0.51088159097779207</v>
      </c>
      <c r="Q610" s="10">
        <f>'Long-form'!AO569</f>
        <v>0.51088159097779207</v>
      </c>
      <c r="R610" s="1">
        <f>'Long-form'!BA569</f>
        <v>-1</v>
      </c>
      <c r="S610" s="1">
        <f>'Long-form'!BB569</f>
        <v>1</v>
      </c>
      <c r="T610" s="1" t="str">
        <f>'Long-form'!BC569</f>
        <v>marine limiting</v>
      </c>
      <c r="U610" s="1" t="str">
        <f>'Long-form'!BD569</f>
        <v>Porites, in situ colony</v>
      </c>
      <c r="V610" s="1" t="str">
        <f>'Long-form'!BE569</f>
        <v>below MTL</v>
      </c>
      <c r="W610" s="10" t="str">
        <f>'Long-form'!BQ569</f>
        <v>n/a</v>
      </c>
      <c r="X610" s="10">
        <f>'Long-form'!BR569</f>
        <v>0.51575187832910507</v>
      </c>
      <c r="Y610" s="10">
        <f>'Long-form'!BS569</f>
        <v>0.51575187832910507</v>
      </c>
      <c r="Z610" s="10" t="str">
        <f>'Long-form'!BT569</f>
        <v>n/a</v>
      </c>
      <c r="AA610" s="10" t="str">
        <f>'Long-form'!BU569</f>
        <v>n/a</v>
      </c>
      <c r="AB610" s="10" t="str">
        <f>'Long-form'!BV569</f>
        <v>n/a</v>
      </c>
      <c r="AC610" s="1" t="str">
        <f>'Long-form'!BW569</f>
        <v>n/a</v>
      </c>
      <c r="AD610" s="1">
        <f>'Long-form'!BX569</f>
        <v>0</v>
      </c>
      <c r="AE610" s="1" t="str">
        <f>'Long-form'!BY569</f>
        <v>n/a</v>
      </c>
      <c r="AF610" s="1" t="str">
        <f>'Long-form'!BZ569</f>
        <v>studyside outside SE Asia?</v>
      </c>
    </row>
    <row r="611" spans="1:32">
      <c r="A611" s="1" t="str">
        <f>'Long-form'!A570</f>
        <v>SLCC610</v>
      </c>
      <c r="B611" s="1" t="str">
        <f>'Long-form'!B570</f>
        <v>Banerjee 2000</v>
      </c>
      <c r="C611" s="1">
        <f>'Long-form'!C570</f>
        <v>7</v>
      </c>
      <c r="D611" s="1" t="str">
        <f>'Long-form'!D570</f>
        <v>Godavari inter-deltaic plain</v>
      </c>
      <c r="E611" s="10">
        <f>'Long-form'!E570</f>
        <v>15.657545000000001</v>
      </c>
      <c r="F611" s="10">
        <f>'Long-form'!F570</f>
        <v>80.391204999999999</v>
      </c>
      <c r="G611" s="1">
        <f>'Long-form'!G570</f>
        <v>1</v>
      </c>
      <c r="H611" s="11">
        <f>'Long-form'!H570</f>
        <v>5670</v>
      </c>
      <c r="I611" s="11">
        <f>'Long-form'!I570</f>
        <v>120</v>
      </c>
      <c r="J611" s="11">
        <f>'Long-form'!J570</f>
        <v>6017</v>
      </c>
      <c r="K611" s="11">
        <f>'Long-form'!K570</f>
        <v>6290</v>
      </c>
      <c r="L611" s="11">
        <f>'Long-form'!L570</f>
        <v>5744</v>
      </c>
      <c r="M611" s="10" t="str">
        <f>'Long-form'!Q570</f>
        <v>n/a</v>
      </c>
      <c r="N611" s="10" t="str">
        <f>'Long-form'!R570</f>
        <v>n/a</v>
      </c>
      <c r="O611" s="10">
        <f>'Long-form'!AL570</f>
        <v>3.490269350807444</v>
      </c>
      <c r="P611" s="10">
        <f>'Long-form'!AN570</f>
        <v>0.51088159097779207</v>
      </c>
      <c r="Q611" s="10">
        <f>'Long-form'!AO570</f>
        <v>0.51088159097779207</v>
      </c>
      <c r="R611" s="1">
        <f>'Long-form'!BA570</f>
        <v>-1</v>
      </c>
      <c r="S611" s="1">
        <f>'Long-form'!BB570</f>
        <v>1</v>
      </c>
      <c r="T611" s="1" t="str">
        <f>'Long-form'!BC570</f>
        <v>marine limiting</v>
      </c>
      <c r="U611" s="1" t="str">
        <f>'Long-form'!BD570</f>
        <v>Anadara sp., disarticulated marine bivalve found in brown and grey siltsone outcrop</v>
      </c>
      <c r="V611" s="1" t="str">
        <f>'Long-form'!BE570</f>
        <v>below MTL</v>
      </c>
      <c r="W611" s="10" t="str">
        <f>'Long-form'!BQ570</f>
        <v>n/a</v>
      </c>
      <c r="X611" s="10">
        <f>'Long-form'!BR570</f>
        <v>0.51575187832910507</v>
      </c>
      <c r="Y611" s="10">
        <f>'Long-form'!BS570</f>
        <v>0.51575187832910507</v>
      </c>
      <c r="Z611" s="10" t="str">
        <f>'Long-form'!BT570</f>
        <v>n/a</v>
      </c>
      <c r="AA611" s="10" t="str">
        <f>'Long-form'!BU570</f>
        <v>n/a</v>
      </c>
      <c r="AB611" s="10" t="str">
        <f>'Long-form'!BV570</f>
        <v>n/a</v>
      </c>
      <c r="AC611" s="1" t="str">
        <f>'Long-form'!BW570</f>
        <v>n/a</v>
      </c>
      <c r="AD611" s="1">
        <f>'Long-form'!BX570</f>
        <v>1</v>
      </c>
      <c r="AE611" s="1" t="str">
        <f>'Long-form'!BY570</f>
        <v>disarticulated</v>
      </c>
      <c r="AF611" s="1" t="str">
        <f>'Long-form'!BZ570</f>
        <v>could be transported</v>
      </c>
    </row>
    <row r="612" spans="1:32">
      <c r="A612" s="1" t="str">
        <f>'Long-form'!A571</f>
        <v>SLCC611</v>
      </c>
      <c r="B612" s="1" t="str">
        <f>'Long-form'!B571</f>
        <v>Banerjee 2000</v>
      </c>
      <c r="C612" s="1">
        <f>'Long-form'!C571</f>
        <v>7</v>
      </c>
      <c r="D612" s="1" t="str">
        <f>'Long-form'!D571</f>
        <v>Godavari inter-deltaic plain</v>
      </c>
      <c r="E612" s="10">
        <f>'Long-form'!E571</f>
        <v>15.885973</v>
      </c>
      <c r="F612" s="10">
        <f>'Long-form'!F571</f>
        <v>81.047936000000007</v>
      </c>
      <c r="G612" s="1">
        <f>'Long-form'!G571</f>
        <v>1</v>
      </c>
      <c r="H612" s="11">
        <f>'Long-form'!H571</f>
        <v>5140</v>
      </c>
      <c r="I612" s="11">
        <f>'Long-form'!I571</f>
        <v>520</v>
      </c>
      <c r="J612" s="11">
        <f>'Long-form'!J571</f>
        <v>5348</v>
      </c>
      <c r="K612" s="11">
        <f>'Long-form'!K571</f>
        <v>6603</v>
      </c>
      <c r="L612" s="11">
        <f>'Long-form'!L571</f>
        <v>4093</v>
      </c>
      <c r="M612" s="10" t="str">
        <f>'Long-form'!Q571</f>
        <v>n/a</v>
      </c>
      <c r="N612" s="10" t="str">
        <f>'Long-form'!R571</f>
        <v>n/a</v>
      </c>
      <c r="O612" s="10">
        <f>'Long-form'!AL571</f>
        <v>3.4986524837166177</v>
      </c>
      <c r="P612" s="10">
        <f>'Long-form'!AN571</f>
        <v>0.51088159097779207</v>
      </c>
      <c r="Q612" s="10">
        <f>'Long-form'!AO571</f>
        <v>0.51088159097779207</v>
      </c>
      <c r="R612" s="1">
        <f>'Long-form'!BA571</f>
        <v>-1</v>
      </c>
      <c r="S612" s="1">
        <f>'Long-form'!BB571</f>
        <v>1</v>
      </c>
      <c r="T612" s="1" t="str">
        <f>'Long-form'!BC571</f>
        <v>marine limiting</v>
      </c>
      <c r="U612" s="1" t="str">
        <f>'Long-form'!BD571</f>
        <v>Arca sp., disarticulated marine shell found in partly consolidated beach ridge-sand outcrop</v>
      </c>
      <c r="V612" s="1" t="str">
        <f>'Long-form'!BE571</f>
        <v>below MTL</v>
      </c>
      <c r="W612" s="10" t="str">
        <f>'Long-form'!BQ571</f>
        <v>n/a</v>
      </c>
      <c r="X612" s="10">
        <f>'Long-form'!BR571</f>
        <v>0.51575187832910507</v>
      </c>
      <c r="Y612" s="10">
        <f>'Long-form'!BS571</f>
        <v>0.51575187832910507</v>
      </c>
      <c r="Z612" s="10" t="str">
        <f>'Long-form'!BT571</f>
        <v>n/a</v>
      </c>
      <c r="AA612" s="10" t="str">
        <f>'Long-form'!BU571</f>
        <v>n/a</v>
      </c>
      <c r="AB612" s="10" t="str">
        <f>'Long-form'!BV571</f>
        <v>n/a</v>
      </c>
      <c r="AC612" s="1" t="str">
        <f>'Long-form'!BW571</f>
        <v>n/a</v>
      </c>
      <c r="AD612" s="1">
        <f>'Long-form'!BX571</f>
        <v>1</v>
      </c>
      <c r="AE612" s="1" t="str">
        <f>'Long-form'!BY571</f>
        <v>disarticulated</v>
      </c>
      <c r="AF612" s="1" t="str">
        <f>'Long-form'!BZ571</f>
        <v>could be transported</v>
      </c>
    </row>
    <row r="613" spans="1:32">
      <c r="A613" s="1" t="str">
        <f>'Long-form'!A572</f>
        <v>SLCC612</v>
      </c>
      <c r="B613" s="1" t="str">
        <f>'Long-form'!B572</f>
        <v>Banerjee 2000</v>
      </c>
      <c r="C613" s="1">
        <f>'Long-form'!C572</f>
        <v>7</v>
      </c>
      <c r="D613" s="1" t="str">
        <f>'Long-form'!D572</f>
        <v>Rameswaram Island</v>
      </c>
      <c r="E613" s="10">
        <f>'Long-form'!E572</f>
        <v>9.3245769999999997</v>
      </c>
      <c r="F613" s="10">
        <f>'Long-form'!F572</f>
        <v>79.302319999999995</v>
      </c>
      <c r="G613" s="1">
        <f>'Long-form'!G572</f>
        <v>1</v>
      </c>
      <c r="H613" s="11">
        <f>'Long-form'!H572</f>
        <v>4350</v>
      </c>
      <c r="I613" s="11">
        <f>'Long-form'!I572</f>
        <v>140</v>
      </c>
      <c r="J613" s="11">
        <f>'Long-form'!J572</f>
        <v>4445.5</v>
      </c>
      <c r="K613" s="11">
        <f>'Long-form'!K572</f>
        <v>4824</v>
      </c>
      <c r="L613" s="11">
        <f>'Long-form'!L572</f>
        <v>4067</v>
      </c>
      <c r="M613" s="10" t="str">
        <f>'Long-form'!Q572</f>
        <v>n/a</v>
      </c>
      <c r="N613" s="10" t="str">
        <f>'Long-form'!R572</f>
        <v>n/a</v>
      </c>
      <c r="O613" s="10">
        <f>'Long-form'!AL572</f>
        <v>2.8177372337704729</v>
      </c>
      <c r="P613" s="10">
        <f>'Long-form'!AN572</f>
        <v>0.51088159097779207</v>
      </c>
      <c r="Q613" s="10">
        <f>'Long-form'!AO572</f>
        <v>0.51088159097779207</v>
      </c>
      <c r="R613" s="1">
        <f>'Long-form'!BA572</f>
        <v>-1</v>
      </c>
      <c r="S613" s="1">
        <f>'Long-form'!BB572</f>
        <v>1</v>
      </c>
      <c r="T613" s="1" t="str">
        <f>'Long-form'!BC572</f>
        <v>marine limiting</v>
      </c>
      <c r="U613" s="1" t="str">
        <f>'Long-form'!BD572</f>
        <v>Arca + Cardita, disarticulated marine shell, cross laminated friable sandstone</v>
      </c>
      <c r="V613" s="1" t="str">
        <f>'Long-form'!BE572</f>
        <v>below MTL</v>
      </c>
      <c r="W613" s="10" t="str">
        <f>'Long-form'!BQ572</f>
        <v>n/a</v>
      </c>
      <c r="X613" s="10">
        <f>'Long-form'!BR572</f>
        <v>0.51575187832910507</v>
      </c>
      <c r="Y613" s="10">
        <f>'Long-form'!BS572</f>
        <v>0.51575187832910507</v>
      </c>
      <c r="Z613" s="10" t="str">
        <f>'Long-form'!BT572</f>
        <v>n/a</v>
      </c>
      <c r="AA613" s="10" t="str">
        <f>'Long-form'!BU572</f>
        <v>n/a</v>
      </c>
      <c r="AB613" s="10" t="str">
        <f>'Long-form'!BV572</f>
        <v>n/a</v>
      </c>
      <c r="AC613" s="1" t="str">
        <f>'Long-form'!BW572</f>
        <v>n/a</v>
      </c>
      <c r="AD613" s="1">
        <f>'Long-form'!BX572</f>
        <v>1</v>
      </c>
      <c r="AE613" s="1" t="str">
        <f>'Long-form'!BY572</f>
        <v>disarticulated</v>
      </c>
      <c r="AF613" s="1" t="str">
        <f>'Long-form'!BZ572</f>
        <v>could be transported</v>
      </c>
    </row>
    <row r="614" spans="1:32">
      <c r="A614" s="1" t="str">
        <f>'Long-form'!A573</f>
        <v>SLCC613</v>
      </c>
      <c r="B614" s="1" t="str">
        <f>'Long-form'!B573</f>
        <v>Banerjee 2000</v>
      </c>
      <c r="C614" s="1">
        <f>'Long-form'!C573</f>
        <v>7</v>
      </c>
      <c r="D614" s="1" t="str">
        <f>'Long-form'!D573</f>
        <v>Rameswaram Island</v>
      </c>
      <c r="E614" s="10">
        <f>'Long-form'!E573</f>
        <v>9.2919420000000006</v>
      </c>
      <c r="F614" s="10">
        <f>'Long-form'!F573</f>
        <v>79.245210999999998</v>
      </c>
      <c r="G614" s="1">
        <f>'Long-form'!G573</f>
        <v>1</v>
      </c>
      <c r="H614" s="11">
        <f>'Long-form'!H573</f>
        <v>4860</v>
      </c>
      <c r="I614" s="11">
        <f>'Long-form'!I573</f>
        <v>100</v>
      </c>
      <c r="J614" s="11">
        <f>'Long-form'!J573</f>
        <v>5114</v>
      </c>
      <c r="K614" s="11">
        <f>'Long-form'!K573</f>
        <v>5389</v>
      </c>
      <c r="L614" s="11">
        <f>'Long-form'!L573</f>
        <v>4839</v>
      </c>
      <c r="M614" s="10" t="str">
        <f>'Long-form'!Q573</f>
        <v>n/a</v>
      </c>
      <c r="N614" s="10" t="str">
        <f>'Long-form'!R573</f>
        <v>n/a</v>
      </c>
      <c r="O614" s="10">
        <f>'Long-form'!AL573</f>
        <v>2.2928291922523778</v>
      </c>
      <c r="P614" s="10">
        <f>'Long-form'!AN573</f>
        <v>0.51088159097779207</v>
      </c>
      <c r="Q614" s="10">
        <f>'Long-form'!AO573</f>
        <v>0.51088159097779207</v>
      </c>
      <c r="R614" s="1">
        <f>'Long-form'!BA573</f>
        <v>-1</v>
      </c>
      <c r="S614" s="1">
        <f>'Long-form'!BB573</f>
        <v>1</v>
      </c>
      <c r="T614" s="1" t="str">
        <f>'Long-form'!BC573</f>
        <v>marine limiting</v>
      </c>
      <c r="U614" s="1" t="str">
        <f>'Long-form'!BD573</f>
        <v>Erronea, 5 cm long shells, later occupied by Littorina; sediment: calc tufa laterally grading into 2-3 cm thick colour banded foreshore sandstone</v>
      </c>
      <c r="V614" s="1" t="str">
        <f>'Long-form'!BE573</f>
        <v>below MTL</v>
      </c>
      <c r="W614" s="10" t="str">
        <f>'Long-form'!BQ573</f>
        <v>n/a</v>
      </c>
      <c r="X614" s="10">
        <f>'Long-form'!BR573</f>
        <v>0.51575187832910507</v>
      </c>
      <c r="Y614" s="10">
        <f>'Long-form'!BS573</f>
        <v>0.51575187832910507</v>
      </c>
      <c r="Z614" s="10" t="str">
        <f>'Long-form'!BT573</f>
        <v>n/a</v>
      </c>
      <c r="AA614" s="10" t="str">
        <f>'Long-form'!BU573</f>
        <v>n/a</v>
      </c>
      <c r="AB614" s="10" t="str">
        <f>'Long-form'!BV573</f>
        <v>n/a</v>
      </c>
      <c r="AC614" s="1" t="str">
        <f>'Long-form'!BW573</f>
        <v>n/a</v>
      </c>
      <c r="AD614" s="1">
        <f>'Long-form'!BX573</f>
        <v>0</v>
      </c>
      <c r="AE614" s="1" t="str">
        <f>'Long-form'!BY573</f>
        <v>n/a</v>
      </c>
      <c r="AF614" s="1" t="str">
        <f>'Long-form'!BZ573</f>
        <v>studyside outside SE Asia?</v>
      </c>
    </row>
    <row r="615" spans="1:32">
      <c r="A615" s="1" t="str">
        <f>'Long-form'!A574</f>
        <v>SLCC614</v>
      </c>
      <c r="B615" s="1" t="str">
        <f>'Long-form'!B574</f>
        <v>Banerjee 2000</v>
      </c>
      <c r="C615" s="1">
        <f>'Long-form'!C574</f>
        <v>7</v>
      </c>
      <c r="D615" s="1" t="str">
        <f>'Long-form'!D574</f>
        <v xml:space="preserve">Cape Comorin </v>
      </c>
      <c r="E615" s="10">
        <f>'Long-form'!E574</f>
        <v>8.0508839999999999</v>
      </c>
      <c r="F615" s="10">
        <f>'Long-form'!F574</f>
        <v>77.440673000000004</v>
      </c>
      <c r="G615" s="1">
        <f>'Long-form'!G574</f>
        <v>1</v>
      </c>
      <c r="H615" s="11">
        <f>'Long-form'!H574</f>
        <v>4400</v>
      </c>
      <c r="I615" s="11">
        <f>'Long-form'!I574</f>
        <v>100</v>
      </c>
      <c r="J615" s="11">
        <f>'Long-form'!J574</f>
        <v>4524.5</v>
      </c>
      <c r="K615" s="11">
        <f>'Long-form'!K574</f>
        <v>4807</v>
      </c>
      <c r="L615" s="11">
        <f>'Long-form'!L574</f>
        <v>4242</v>
      </c>
      <c r="M615" s="10" t="str">
        <f>'Long-form'!Q574</f>
        <v>n/a</v>
      </c>
      <c r="N615" s="10" t="str">
        <f>'Long-form'!R574</f>
        <v>n/a</v>
      </c>
      <c r="O615" s="10">
        <f>'Long-form'!AL574</f>
        <v>2.1845645678630681</v>
      </c>
      <c r="P615" s="10">
        <f>'Long-form'!AN574</f>
        <v>0.51088159097779207</v>
      </c>
      <c r="Q615" s="10">
        <f>'Long-form'!AO574</f>
        <v>0.51088159097779207</v>
      </c>
      <c r="R615" s="1">
        <f>'Long-form'!BA574</f>
        <v>-1</v>
      </c>
      <c r="S615" s="1">
        <f>'Long-form'!BB574</f>
        <v>1</v>
      </c>
      <c r="T615" s="1" t="str">
        <f>'Long-form'!BC574</f>
        <v>marine limiting</v>
      </c>
      <c r="U615" s="1" t="str">
        <f>'Long-form'!BD574</f>
        <v>Scapharca sp., disarticulated shell; cross laminated regressive facies sandstone</v>
      </c>
      <c r="V615" s="1" t="str">
        <f>'Long-form'!BE574</f>
        <v>below MTL</v>
      </c>
      <c r="W615" s="10" t="str">
        <f>'Long-form'!BQ574</f>
        <v>n/a</v>
      </c>
      <c r="X615" s="10">
        <f>'Long-form'!BR574</f>
        <v>0.51575187832910507</v>
      </c>
      <c r="Y615" s="10">
        <f>'Long-form'!BS574</f>
        <v>0.51575187832910507</v>
      </c>
      <c r="Z615" s="10" t="str">
        <f>'Long-form'!BT574</f>
        <v>n/a</v>
      </c>
      <c r="AA615" s="10" t="str">
        <f>'Long-form'!BU574</f>
        <v>n/a</v>
      </c>
      <c r="AB615" s="10" t="str">
        <f>'Long-form'!BV574</f>
        <v>n/a</v>
      </c>
      <c r="AC615" s="1" t="str">
        <f>'Long-form'!BW574</f>
        <v>n/a</v>
      </c>
      <c r="AD615" s="1">
        <f>'Long-form'!BX574</f>
        <v>1</v>
      </c>
      <c r="AE615" s="1" t="str">
        <f>'Long-form'!BY574</f>
        <v>disarticulated</v>
      </c>
      <c r="AF615" s="1" t="str">
        <f>'Long-form'!BZ574</f>
        <v>could be transported</v>
      </c>
    </row>
    <row r="616" spans="1:32">
      <c r="A616" s="1" t="str">
        <f>'Long-form'!A575</f>
        <v>SLCC615</v>
      </c>
      <c r="B616" s="1" t="str">
        <f>'Long-form'!B575</f>
        <v>Banerjee 2000</v>
      </c>
      <c r="C616" s="1">
        <f>'Long-form'!C575</f>
        <v>7</v>
      </c>
      <c r="D616" s="1" t="str">
        <f>'Long-form'!D575</f>
        <v>Rameswaram Island &amp; Mandapam</v>
      </c>
      <c r="E616" s="10">
        <f>'Long-form'!E575</f>
        <v>9.2903110000000009</v>
      </c>
      <c r="F616" s="10">
        <f>'Long-form'!F575</f>
        <v>79.131969999999995</v>
      </c>
      <c r="G616" s="1">
        <f>'Long-form'!G575</f>
        <v>1</v>
      </c>
      <c r="H616" s="11">
        <f>'Long-form'!H575</f>
        <v>4162</v>
      </c>
      <c r="I616" s="11">
        <f>'Long-form'!I575</f>
        <v>115</v>
      </c>
      <c r="J616" s="11">
        <f>'Long-form'!J575</f>
        <v>4186.5</v>
      </c>
      <c r="K616" s="11">
        <f>'Long-form'!K575</f>
        <v>4511</v>
      </c>
      <c r="L616" s="11">
        <f>'Long-form'!L575</f>
        <v>3862</v>
      </c>
      <c r="M616" s="10" t="str">
        <f>'Long-form'!Q575</f>
        <v>n/a</v>
      </c>
      <c r="N616" s="10" t="str">
        <f>'Long-form'!R575</f>
        <v>n/a</v>
      </c>
      <c r="O616" s="10">
        <f>'Long-form'!AL575</f>
        <v>1.583395495913555</v>
      </c>
      <c r="P616" s="10">
        <f>'Long-form'!AN575</f>
        <v>0.51088159097779207</v>
      </c>
      <c r="Q616" s="10">
        <f>'Long-form'!AO575</f>
        <v>0.51088159097779207</v>
      </c>
      <c r="R616" s="1">
        <f>'Long-form'!BA575</f>
        <v>-1</v>
      </c>
      <c r="S616" s="1">
        <f>'Long-form'!BB575</f>
        <v>1</v>
      </c>
      <c r="T616" s="1" t="str">
        <f>'Long-form'!BC575</f>
        <v>marine limiting</v>
      </c>
      <c r="U616" s="1" t="str">
        <f>'Long-form'!BD575</f>
        <v>Porites, in situ coral colony  above 0.5 m thick shelly sandstone</v>
      </c>
      <c r="V616" s="1" t="str">
        <f>'Long-form'!BE575</f>
        <v>below MTL</v>
      </c>
      <c r="W616" s="10" t="str">
        <f>'Long-form'!BQ575</f>
        <v>n/a</v>
      </c>
      <c r="X616" s="10">
        <f>'Long-form'!BR575</f>
        <v>0.51575187832910507</v>
      </c>
      <c r="Y616" s="10">
        <f>'Long-form'!BS575</f>
        <v>0.51575187832910507</v>
      </c>
      <c r="Z616" s="10" t="str">
        <f>'Long-form'!BT575</f>
        <v>n/a</v>
      </c>
      <c r="AA616" s="10" t="str">
        <f>'Long-form'!BU575</f>
        <v>n/a</v>
      </c>
      <c r="AB616" s="10" t="str">
        <f>'Long-form'!BV575</f>
        <v>n/a</v>
      </c>
      <c r="AC616" s="1" t="str">
        <f>'Long-form'!BW575</f>
        <v>n/a</v>
      </c>
      <c r="AD616" s="1">
        <f>'Long-form'!BX575</f>
        <v>0</v>
      </c>
      <c r="AE616" s="1" t="str">
        <f>'Long-form'!BY575</f>
        <v>n/a</v>
      </c>
      <c r="AF616" s="1" t="str">
        <f>'Long-form'!BZ575</f>
        <v>studyside outside SE Asia?</v>
      </c>
    </row>
    <row r="617" spans="1:32">
      <c r="A617" s="1" t="str">
        <f>'Long-form'!A576</f>
        <v>SLCC616</v>
      </c>
      <c r="B617" s="1" t="str">
        <f>'Long-form'!B576</f>
        <v>Banerjee 2000</v>
      </c>
      <c r="C617" s="1">
        <f>'Long-form'!C576</f>
        <v>7</v>
      </c>
      <c r="D617" s="1" t="str">
        <f>'Long-form'!D576</f>
        <v>Rameswaram Island &amp; Mandapam</v>
      </c>
      <c r="E617" s="10">
        <f>'Long-form'!E576</f>
        <v>9.2919420000000006</v>
      </c>
      <c r="F617" s="10">
        <f>'Long-form'!F576</f>
        <v>79.216166000000001</v>
      </c>
      <c r="G617" s="1">
        <f>'Long-form'!G576</f>
        <v>1</v>
      </c>
      <c r="H617" s="11">
        <f>'Long-form'!H576</f>
        <v>3800</v>
      </c>
      <c r="I617" s="11">
        <f>'Long-form'!I576</f>
        <v>130</v>
      </c>
      <c r="J617" s="11">
        <f>'Long-form'!J576</f>
        <v>3724.5</v>
      </c>
      <c r="K617" s="11">
        <f>'Long-form'!K576</f>
        <v>4066</v>
      </c>
      <c r="L617" s="11">
        <f>'Long-form'!L576</f>
        <v>3383</v>
      </c>
      <c r="M617" s="10" t="str">
        <f>'Long-form'!Q576</f>
        <v>n/a</v>
      </c>
      <c r="N617" s="10" t="str">
        <f>'Long-form'!R576</f>
        <v>n/a</v>
      </c>
      <c r="O617" s="10">
        <f>'Long-form'!AL576</f>
        <v>2.792090264128662</v>
      </c>
      <c r="P617" s="10">
        <f>'Long-form'!AN576</f>
        <v>0.51088159097779207</v>
      </c>
      <c r="Q617" s="10">
        <f>'Long-form'!AO576</f>
        <v>0.51088159097779207</v>
      </c>
      <c r="R617" s="1">
        <f>'Long-form'!BA576</f>
        <v>-1</v>
      </c>
      <c r="S617" s="1">
        <f>'Long-form'!BB576</f>
        <v>1</v>
      </c>
      <c r="T617" s="1" t="str">
        <f>'Long-form'!BC576</f>
        <v>marine limiting</v>
      </c>
      <c r="U617" s="1" t="str">
        <f>'Long-form'!BD576</f>
        <v>Terebra sp., centimetre sized shells in calc tufa (20 cm thick)</v>
      </c>
      <c r="V617" s="1" t="str">
        <f>'Long-form'!BE576</f>
        <v>below MTL</v>
      </c>
      <c r="W617" s="10" t="str">
        <f>'Long-form'!BQ576</f>
        <v>n/a</v>
      </c>
      <c r="X617" s="10">
        <f>'Long-form'!BR576</f>
        <v>0.51575187832910507</v>
      </c>
      <c r="Y617" s="10">
        <f>'Long-form'!BS576</f>
        <v>0.51575187832910507</v>
      </c>
      <c r="Z617" s="10" t="str">
        <f>'Long-form'!BT576</f>
        <v>n/a</v>
      </c>
      <c r="AA617" s="10" t="str">
        <f>'Long-form'!BU576</f>
        <v>n/a</v>
      </c>
      <c r="AB617" s="10" t="str">
        <f>'Long-form'!BV576</f>
        <v>n/a</v>
      </c>
      <c r="AC617" s="1" t="str">
        <f>'Long-form'!BW576</f>
        <v>n/a</v>
      </c>
      <c r="AD617" s="1">
        <f>'Long-form'!BX576</f>
        <v>0</v>
      </c>
      <c r="AE617" s="1" t="str">
        <f>'Long-form'!BY576</f>
        <v>n/a</v>
      </c>
      <c r="AF617" s="1" t="str">
        <f>'Long-form'!BZ576</f>
        <v>studyside outside SE Asia?</v>
      </c>
    </row>
    <row r="618" spans="1:32">
      <c r="A618" s="1" t="str">
        <f>'Long-form'!A577</f>
        <v>SLCC617</v>
      </c>
      <c r="B618" s="1" t="str">
        <f>'Long-form'!B577</f>
        <v>Banerjee 2000</v>
      </c>
      <c r="C618" s="1">
        <f>'Long-form'!C577</f>
        <v>7</v>
      </c>
      <c r="D618" s="1" t="str">
        <f>'Long-form'!D577</f>
        <v>Rameswaram Island &amp; Mandapam</v>
      </c>
      <c r="E618" s="10">
        <f>'Long-form'!E577</f>
        <v>9.2919420000000006</v>
      </c>
      <c r="F618" s="10">
        <f>'Long-form'!F577</f>
        <v>79.245210999999998</v>
      </c>
      <c r="G618" s="1">
        <f>'Long-form'!G577</f>
        <v>1</v>
      </c>
      <c r="H618" s="11">
        <f>'Long-form'!H577</f>
        <v>3840</v>
      </c>
      <c r="I618" s="11">
        <f>'Long-form'!I577</f>
        <v>130</v>
      </c>
      <c r="J618" s="11">
        <f>'Long-form'!J577</f>
        <v>3778.5</v>
      </c>
      <c r="K618" s="11">
        <f>'Long-form'!K577</f>
        <v>4127</v>
      </c>
      <c r="L618" s="11">
        <f>'Long-form'!L577</f>
        <v>3430</v>
      </c>
      <c r="M618" s="10" t="str">
        <f>'Long-form'!Q577</f>
        <v>n/a</v>
      </c>
      <c r="N618" s="10" t="str">
        <f>'Long-form'!R577</f>
        <v>n/a</v>
      </c>
      <c r="O618" s="10">
        <f>'Long-form'!AL577</f>
        <v>2.2928291922523778</v>
      </c>
      <c r="P618" s="10">
        <f>'Long-form'!AN577</f>
        <v>0.51088159097779207</v>
      </c>
      <c r="Q618" s="10">
        <f>'Long-form'!AO577</f>
        <v>0.51088159097779207</v>
      </c>
      <c r="R618" s="1">
        <f>'Long-form'!BA577</f>
        <v>-1</v>
      </c>
      <c r="S618" s="1">
        <f>'Long-form'!BB577</f>
        <v>1</v>
      </c>
      <c r="T618" s="1" t="str">
        <f>'Long-form'!BC577</f>
        <v>marine limiting</v>
      </c>
      <c r="U618" s="1" t="str">
        <f>'Long-form'!BD577</f>
        <v>Littorina sp., embedded shells with disarticulated fragments of cardium; calc tufa (50 cm thick) grading laterally into colour banded foreshore sandstone</v>
      </c>
      <c r="V618" s="1" t="str">
        <f>'Long-form'!BE577</f>
        <v>below MTL</v>
      </c>
      <c r="W618" s="10" t="str">
        <f>'Long-form'!BQ577</f>
        <v>n/a</v>
      </c>
      <c r="X618" s="10">
        <f>'Long-form'!BR577</f>
        <v>0.51575187832910507</v>
      </c>
      <c r="Y618" s="10">
        <f>'Long-form'!BS577</f>
        <v>0.51575187832910507</v>
      </c>
      <c r="Z618" s="10" t="str">
        <f>'Long-form'!BT577</f>
        <v>n/a</v>
      </c>
      <c r="AA618" s="10" t="str">
        <f>'Long-form'!BU577</f>
        <v>n/a</v>
      </c>
      <c r="AB618" s="10" t="str">
        <f>'Long-form'!BV577</f>
        <v>n/a</v>
      </c>
      <c r="AC618" s="1" t="str">
        <f>'Long-form'!BW577</f>
        <v>n/a</v>
      </c>
      <c r="AD618" s="1">
        <f>'Long-form'!BX577</f>
        <v>0</v>
      </c>
      <c r="AE618" s="1" t="str">
        <f>'Long-form'!BY577</f>
        <v>n/a</v>
      </c>
      <c r="AF618" s="1" t="str">
        <f>'Long-form'!BZ577</f>
        <v>studyside outside SE Asia?</v>
      </c>
    </row>
    <row r="619" spans="1:32">
      <c r="A619" s="1" t="str">
        <f>'Long-form'!A578</f>
        <v>SLCC618</v>
      </c>
      <c r="B619" s="1" t="str">
        <f>'Long-form'!B578</f>
        <v>Banerjee 2000</v>
      </c>
      <c r="C619" s="1">
        <f>'Long-form'!C578</f>
        <v>7</v>
      </c>
      <c r="D619" s="1" t="str">
        <f>'Long-form'!D578</f>
        <v>Rameswaram Island &amp; Mandapam</v>
      </c>
      <c r="E619" s="10">
        <f>'Long-form'!E578</f>
        <v>8.3355029999999992</v>
      </c>
      <c r="F619" s="10">
        <f>'Long-form'!F578</f>
        <v>77.844246999999996</v>
      </c>
      <c r="G619" s="1">
        <f>'Long-form'!G578</f>
        <v>1</v>
      </c>
      <c r="H619" s="11">
        <f>'Long-form'!H578</f>
        <v>750</v>
      </c>
      <c r="I619" s="11">
        <f>'Long-form'!I578</f>
        <v>120</v>
      </c>
      <c r="J619" s="11">
        <f>'Long-form'!J578</f>
        <v>276</v>
      </c>
      <c r="K619" s="11">
        <f>'Long-form'!K578</f>
        <v>551</v>
      </c>
      <c r="L619" s="11">
        <f>'Long-form'!L578</f>
        <v>1</v>
      </c>
      <c r="M619" s="10" t="str">
        <f>'Long-form'!Q578</f>
        <v>n/a</v>
      </c>
      <c r="N619" s="10" t="str">
        <f>'Long-form'!R578</f>
        <v>n/a</v>
      </c>
      <c r="O619" s="10">
        <f>'Long-form'!AL578</f>
        <v>0.67713346022949106</v>
      </c>
      <c r="P619" s="10">
        <f>'Long-form'!AN578</f>
        <v>0.51088159097779207</v>
      </c>
      <c r="Q619" s="10">
        <f>'Long-form'!AO578</f>
        <v>0.51088159097779207</v>
      </c>
      <c r="R619" s="1">
        <f>'Long-form'!BA578</f>
        <v>-1</v>
      </c>
      <c r="S619" s="1">
        <f>'Long-form'!BB578</f>
        <v>1</v>
      </c>
      <c r="T619" s="1" t="str">
        <f>'Long-form'!BC578</f>
        <v>marine limiting</v>
      </c>
      <c r="U619" s="1" t="str">
        <f>'Long-form'!BD578</f>
        <v>Fragmented disarticulated Arca, Astarte and Venus; hard foreshore grainstone with goethite veinlets</v>
      </c>
      <c r="V619" s="1" t="str">
        <f>'Long-form'!BE578</f>
        <v>below MTL</v>
      </c>
      <c r="W619" s="10" t="str">
        <f>'Long-form'!BQ578</f>
        <v>n/a</v>
      </c>
      <c r="X619" s="10">
        <f>'Long-form'!BR578</f>
        <v>0.51575187832910507</v>
      </c>
      <c r="Y619" s="10">
        <f>'Long-form'!BS578</f>
        <v>0.51575187832910507</v>
      </c>
      <c r="Z619" s="10" t="str">
        <f>'Long-form'!BT578</f>
        <v>n/a</v>
      </c>
      <c r="AA619" s="10" t="str">
        <f>'Long-form'!BU578</f>
        <v>n/a</v>
      </c>
      <c r="AB619" s="10" t="str">
        <f>'Long-form'!BV578</f>
        <v>n/a</v>
      </c>
      <c r="AC619" s="1" t="str">
        <f>'Long-form'!BW578</f>
        <v>n/a</v>
      </c>
      <c r="AD619" s="1">
        <f>'Long-form'!BX578</f>
        <v>1</v>
      </c>
      <c r="AE619" s="1" t="str">
        <f>'Long-form'!BY578</f>
        <v>disarticulated</v>
      </c>
      <c r="AF619" s="1" t="str">
        <f>'Long-form'!BZ578</f>
        <v>could be transported</v>
      </c>
    </row>
    <row r="620" spans="1:32">
      <c r="A620" s="1" t="str">
        <f>'Long-form'!A579</f>
        <v>SLCC619</v>
      </c>
      <c r="B620" s="1" t="str">
        <f>'Long-form'!B579</f>
        <v>Banerjee 2000</v>
      </c>
      <c r="C620" s="1">
        <f>'Long-form'!C579</f>
        <v>7</v>
      </c>
      <c r="D620" s="1" t="str">
        <f>'Long-form'!D579</f>
        <v>Rameswaram Island &amp; Mandapam</v>
      </c>
      <c r="E620" s="10">
        <f>'Long-form'!E579</f>
        <v>8.3355029999999992</v>
      </c>
      <c r="F620" s="10">
        <f>'Long-form'!F579</f>
        <v>77.844246999999996</v>
      </c>
      <c r="G620" s="1">
        <f>'Long-form'!G579</f>
        <v>1</v>
      </c>
      <c r="H620" s="11">
        <f>'Long-form'!H579</f>
        <v>100</v>
      </c>
      <c r="I620" s="11">
        <f>'Long-form'!I579</f>
        <v>1.6</v>
      </c>
      <c r="J620" s="11" t="str">
        <f>'Long-form'!J579</f>
        <v>too young</v>
      </c>
      <c r="K620" s="11" t="str">
        <f>'Long-form'!K579</f>
        <v>too young</v>
      </c>
      <c r="L620" s="11" t="str">
        <f>'Long-form'!L579</f>
        <v>too young</v>
      </c>
      <c r="M620" s="10" t="str">
        <f>'Long-form'!Q579</f>
        <v>n/a</v>
      </c>
      <c r="N620" s="10" t="str">
        <f>'Long-form'!R579</f>
        <v>n/a</v>
      </c>
      <c r="O620" s="10">
        <f>'Long-form'!AL579</f>
        <v>2.6771334602294909</v>
      </c>
      <c r="P620" s="10">
        <f>'Long-form'!AN579</f>
        <v>0.51088159097779207</v>
      </c>
      <c r="Q620" s="10">
        <f>'Long-form'!AO579</f>
        <v>0.51088159097779207</v>
      </c>
      <c r="R620" s="1">
        <f>'Long-form'!BA579</f>
        <v>-1</v>
      </c>
      <c r="S620" s="1">
        <f>'Long-form'!BB579</f>
        <v>1</v>
      </c>
      <c r="T620" s="1" t="str">
        <f>'Long-form'!BC579</f>
        <v>marine limiting</v>
      </c>
      <c r="U620" s="1" t="str">
        <f>'Long-form'!BD579</f>
        <v>Arca, Pteria, Cardium loose and disarticulated shells, loose sand on berm</v>
      </c>
      <c r="V620" s="1" t="str">
        <f>'Long-form'!BE579</f>
        <v>below MTL</v>
      </c>
      <c r="W620" s="10" t="str">
        <f>'Long-form'!BQ579</f>
        <v>n/a</v>
      </c>
      <c r="X620" s="10">
        <f>'Long-form'!BR579</f>
        <v>0.51575187832910507</v>
      </c>
      <c r="Y620" s="10">
        <f>'Long-form'!BS579</f>
        <v>0.51575187832910507</v>
      </c>
      <c r="Z620" s="10" t="str">
        <f>'Long-form'!BT579</f>
        <v>n/a</v>
      </c>
      <c r="AA620" s="10" t="str">
        <f>'Long-form'!BU579</f>
        <v>n/a</v>
      </c>
      <c r="AB620" s="10" t="str">
        <f>'Long-form'!BV579</f>
        <v>n/a</v>
      </c>
      <c r="AC620" s="1" t="str">
        <f>'Long-form'!BW579</f>
        <v>n/a</v>
      </c>
      <c r="AD620" s="1">
        <f>'Long-form'!BX579</f>
        <v>1</v>
      </c>
      <c r="AE620" s="1" t="str">
        <f>'Long-form'!BY579</f>
        <v>too young</v>
      </c>
      <c r="AF620" s="1" t="str">
        <f>'Long-form'!BZ579</f>
        <v>studyside outside SE Asia?</v>
      </c>
    </row>
    <row r="621" spans="1:32">
      <c r="A621" s="1" t="str">
        <f>'Long-form'!A580</f>
        <v>SLCC620</v>
      </c>
      <c r="B621" s="1" t="str">
        <f>'Long-form'!B580</f>
        <v>Wagle et al. 1994</v>
      </c>
      <c r="C621" s="1">
        <f>'Long-form'!C580</f>
        <v>7</v>
      </c>
      <c r="D621" s="1" t="str">
        <f>'Long-form'!D580</f>
        <v>Western margin, north of Mormugao</v>
      </c>
      <c r="E621" s="10">
        <f>'Long-form'!E580</f>
        <v>16.286080999999999</v>
      </c>
      <c r="F621" s="10">
        <f>'Long-form'!F580</f>
        <v>73.132778000000002</v>
      </c>
      <c r="G621" s="1">
        <f>'Long-form'!G580</f>
        <v>1</v>
      </c>
      <c r="H621" s="11">
        <f>'Long-form'!H580</f>
        <v>8235</v>
      </c>
      <c r="I621" s="11">
        <f>'Long-form'!I580</f>
        <v>139.28388277184121</v>
      </c>
      <c r="J621" s="11">
        <f>'Long-form'!J580</f>
        <v>8610.5</v>
      </c>
      <c r="K621" s="11">
        <f>'Long-form'!K580</f>
        <v>8974</v>
      </c>
      <c r="L621" s="11">
        <f>'Long-form'!L580</f>
        <v>8247</v>
      </c>
      <c r="M621" s="10" t="str">
        <f>'Long-form'!Q580</f>
        <v>n/a</v>
      </c>
      <c r="N621" s="10" t="str">
        <f>'Long-form'!R580</f>
        <v>n/a</v>
      </c>
      <c r="O621" s="10">
        <f>'Long-form'!AL580</f>
        <v>-60</v>
      </c>
      <c r="P621" s="10">
        <f>'Long-form'!AN580</f>
        <v>0.51088159097779207</v>
      </c>
      <c r="Q621" s="10">
        <f>'Long-form'!AO580</f>
        <v>0.51088159097779207</v>
      </c>
      <c r="R621" s="1">
        <f>'Long-form'!BA580</f>
        <v>-1</v>
      </c>
      <c r="S621" s="1">
        <f>'Long-form'!BB580</f>
        <v>5</v>
      </c>
      <c r="T621" s="1" t="str">
        <f>'Long-form'!BC580</f>
        <v>marine limiting</v>
      </c>
      <c r="U621" s="1" t="str">
        <f>'Long-form'!BD580</f>
        <v>Corals (taxa unspecified), coralline limestone &amp; oolitic limestones, bottom samples from continental shelf</v>
      </c>
      <c r="V621" s="1" t="str">
        <f>'Long-form'!BE580</f>
        <v>below MTL</v>
      </c>
      <c r="W621" s="10" t="str">
        <f>'Long-form'!BQ580</f>
        <v>n/a</v>
      </c>
      <c r="X621" s="10">
        <f>'Long-form'!BR580</f>
        <v>0.51575187832910507</v>
      </c>
      <c r="Y621" s="10">
        <f>'Long-form'!BS580</f>
        <v>0.51575187832910507</v>
      </c>
      <c r="Z621" s="10" t="str">
        <f>'Long-form'!BT580</f>
        <v>n/a</v>
      </c>
      <c r="AA621" s="10" t="str">
        <f>'Long-form'!BU580</f>
        <v>n/a</v>
      </c>
      <c r="AB621" s="10" t="str">
        <f>'Long-form'!BV580</f>
        <v>n/a</v>
      </c>
      <c r="AC621" s="1" t="str">
        <f>'Long-form'!BW580</f>
        <v>n/a</v>
      </c>
      <c r="AD621" s="1">
        <f>'Long-form'!BX580</f>
        <v>1</v>
      </c>
      <c r="AE621" s="1" t="str">
        <f>'Long-form'!BY580</f>
        <v>n/a</v>
      </c>
      <c r="AF621" s="1" t="str">
        <f>'Long-form'!BZ580</f>
        <v>questionable reference to mean sea level</v>
      </c>
    </row>
    <row r="622" spans="1:32">
      <c r="A622" s="1" t="str">
        <f>'Long-form'!A581</f>
        <v>SLCC621</v>
      </c>
      <c r="B622" s="1" t="str">
        <f>'Long-form'!B581</f>
        <v>Wagle et al. 1994</v>
      </c>
      <c r="C622" s="1">
        <f>'Long-form'!C581</f>
        <v>7</v>
      </c>
      <c r="D622" s="1" t="str">
        <f>'Long-form'!D581</f>
        <v>Western margin, north of Mormugao</v>
      </c>
      <c r="E622" s="10">
        <f>'Long-form'!E581</f>
        <v>16.600169999999999</v>
      </c>
      <c r="F622" s="10">
        <f>'Long-form'!F581</f>
        <v>72.640230000000003</v>
      </c>
      <c r="G622" s="1">
        <f>'Long-form'!G581</f>
        <v>1</v>
      </c>
      <c r="H622" s="11">
        <f>'Long-form'!H581</f>
        <v>8785</v>
      </c>
      <c r="I622" s="11">
        <f>'Long-form'!I581</f>
        <v>153.37861650177967</v>
      </c>
      <c r="J622" s="11">
        <f>'Long-form'!J581</f>
        <v>9194.5</v>
      </c>
      <c r="K622" s="11">
        <f>'Long-form'!K581</f>
        <v>9600</v>
      </c>
      <c r="L622" s="11">
        <f>'Long-form'!L581</f>
        <v>8789</v>
      </c>
      <c r="M622" s="10" t="str">
        <f>'Long-form'!Q581</f>
        <v>n/a</v>
      </c>
      <c r="N622" s="10" t="str">
        <f>'Long-form'!R581</f>
        <v>n/a</v>
      </c>
      <c r="O622" s="10">
        <f>'Long-form'!AL581</f>
        <v>-68</v>
      </c>
      <c r="P622" s="10">
        <f>'Long-form'!AN581</f>
        <v>0.51088159097779207</v>
      </c>
      <c r="Q622" s="10">
        <f>'Long-form'!AO581</f>
        <v>0.51088159097779207</v>
      </c>
      <c r="R622" s="1">
        <f>'Long-form'!BA581</f>
        <v>-1</v>
      </c>
      <c r="S622" s="1">
        <f>'Long-form'!BB581</f>
        <v>5</v>
      </c>
      <c r="T622" s="1" t="str">
        <f>'Long-form'!BC581</f>
        <v>marine limiting</v>
      </c>
      <c r="U622" s="1" t="str">
        <f>'Long-form'!BD581</f>
        <v>Corals (taxa unspecified), coralline limestone &amp; oolitic limestones, bottom samples from continental shelf</v>
      </c>
      <c r="V622" s="1" t="str">
        <f>'Long-form'!BE581</f>
        <v>below MTL</v>
      </c>
      <c r="W622" s="10" t="str">
        <f>'Long-form'!BQ581</f>
        <v>n/a</v>
      </c>
      <c r="X622" s="10">
        <f>'Long-form'!BR581</f>
        <v>0.51575187832910507</v>
      </c>
      <c r="Y622" s="10">
        <f>'Long-form'!BS581</f>
        <v>0.51575187832910507</v>
      </c>
      <c r="Z622" s="10" t="str">
        <f>'Long-form'!BT581</f>
        <v>n/a</v>
      </c>
      <c r="AA622" s="10" t="str">
        <f>'Long-form'!BU581</f>
        <v>n/a</v>
      </c>
      <c r="AB622" s="10" t="str">
        <f>'Long-form'!BV581</f>
        <v>n/a</v>
      </c>
      <c r="AC622" s="1" t="str">
        <f>'Long-form'!BW581</f>
        <v>n/a</v>
      </c>
      <c r="AD622" s="1">
        <f>'Long-form'!BX581</f>
        <v>1</v>
      </c>
      <c r="AE622" s="1" t="str">
        <f>'Long-form'!BY581</f>
        <v>n/a</v>
      </c>
      <c r="AF622" s="1" t="str">
        <f>'Long-form'!BZ581</f>
        <v>questionable reference to mean sea level</v>
      </c>
    </row>
    <row r="623" spans="1:32">
      <c r="A623" s="1" t="str">
        <f>'Long-form'!A582</f>
        <v>SLCC622</v>
      </c>
      <c r="B623" s="1" t="str">
        <f>'Long-form'!B582</f>
        <v>Wagle et al. 1994</v>
      </c>
      <c r="C623" s="1">
        <f>'Long-form'!C582</f>
        <v>7</v>
      </c>
      <c r="D623" s="1" t="str">
        <f>'Long-form'!D582</f>
        <v>Western margin, north of Mormugao</v>
      </c>
      <c r="E623" s="10">
        <f>'Long-form'!E582</f>
        <v>15.893470000000001</v>
      </c>
      <c r="F623" s="10">
        <f>'Long-form'!F582</f>
        <v>73.211299999999994</v>
      </c>
      <c r="G623" s="1">
        <f>'Long-form'!G582</f>
        <v>1</v>
      </c>
      <c r="H623" s="11">
        <f>'Long-form'!H582</f>
        <v>8690</v>
      </c>
      <c r="I623" s="11">
        <f>'Long-form'!I582</f>
        <v>143.96180048887967</v>
      </c>
      <c r="J623" s="11">
        <f>'Long-form'!J582</f>
        <v>9100</v>
      </c>
      <c r="K623" s="11">
        <f>'Long-form'!K582</f>
        <v>9486</v>
      </c>
      <c r="L623" s="11">
        <f>'Long-form'!L582</f>
        <v>8714</v>
      </c>
      <c r="M623" s="10" t="str">
        <f>'Long-form'!Q582</f>
        <v>n/a</v>
      </c>
      <c r="N623" s="10" t="str">
        <f>'Long-form'!R582</f>
        <v>n/a</v>
      </c>
      <c r="O623" s="10">
        <f>'Long-form'!AL582</f>
        <v>-68</v>
      </c>
      <c r="P623" s="10">
        <f>'Long-form'!AN582</f>
        <v>0.51088159097779207</v>
      </c>
      <c r="Q623" s="10">
        <f>'Long-form'!AO582</f>
        <v>0.51088159097779207</v>
      </c>
      <c r="R623" s="1">
        <f>'Long-form'!BA582</f>
        <v>-1</v>
      </c>
      <c r="S623" s="1">
        <f>'Long-form'!BB582</f>
        <v>5</v>
      </c>
      <c r="T623" s="1" t="str">
        <f>'Long-form'!BC582</f>
        <v>marine limiting</v>
      </c>
      <c r="U623" s="1" t="str">
        <f>'Long-form'!BD582</f>
        <v>Corals (taxa unspecified), coralline limestone &amp; oolitic limestones, bottom samples from continental shelf</v>
      </c>
      <c r="V623" s="1" t="str">
        <f>'Long-form'!BE582</f>
        <v>below MTL</v>
      </c>
      <c r="W623" s="10" t="str">
        <f>'Long-form'!BQ582</f>
        <v>n/a</v>
      </c>
      <c r="X623" s="10">
        <f>'Long-form'!BR582</f>
        <v>0.51575187832910507</v>
      </c>
      <c r="Y623" s="10">
        <f>'Long-form'!BS582</f>
        <v>0.51575187832910507</v>
      </c>
      <c r="Z623" s="10" t="str">
        <f>'Long-form'!BT582</f>
        <v>n/a</v>
      </c>
      <c r="AA623" s="10" t="str">
        <f>'Long-form'!BU582</f>
        <v>n/a</v>
      </c>
      <c r="AB623" s="10" t="str">
        <f>'Long-form'!BV582</f>
        <v>n/a</v>
      </c>
      <c r="AC623" s="1" t="str">
        <f>'Long-form'!BW582</f>
        <v>n/a</v>
      </c>
      <c r="AD623" s="1">
        <f>'Long-form'!BX582</f>
        <v>1</v>
      </c>
      <c r="AE623" s="1" t="str">
        <f>'Long-form'!BY582</f>
        <v>n/a</v>
      </c>
      <c r="AF623" s="1" t="str">
        <f>'Long-form'!BZ582</f>
        <v>questionable reference to mean sea level</v>
      </c>
    </row>
    <row r="624" spans="1:32">
      <c r="A624" s="1" t="str">
        <f>'Long-form'!A583</f>
        <v>SLCC623</v>
      </c>
      <c r="B624" s="1" t="str">
        <f>'Long-form'!B583</f>
        <v>Wagle et al. 1994</v>
      </c>
      <c r="C624" s="1">
        <f>'Long-form'!C583</f>
        <v>7</v>
      </c>
      <c r="D624" s="1" t="str">
        <f>'Long-form'!D583</f>
        <v>Western margin, north of Mormugao</v>
      </c>
      <c r="E624" s="10">
        <f>'Long-form'!E583</f>
        <v>16.000546</v>
      </c>
      <c r="F624" s="10">
        <f>'Long-form'!F583</f>
        <v>73.004287000000005</v>
      </c>
      <c r="G624" s="1">
        <f>'Long-form'!G583</f>
        <v>1</v>
      </c>
      <c r="H624" s="11">
        <f>'Long-form'!H583</f>
        <v>9506</v>
      </c>
      <c r="I624" s="11">
        <f>'Long-form'!I583</f>
        <v>50</v>
      </c>
      <c r="J624" s="11">
        <f>'Long-form'!J583</f>
        <v>10146</v>
      </c>
      <c r="K624" s="11">
        <f>'Long-form'!K583</f>
        <v>10369</v>
      </c>
      <c r="L624" s="11">
        <f>'Long-form'!L583</f>
        <v>9923</v>
      </c>
      <c r="M624" s="10" t="str">
        <f>'Long-form'!Q583</f>
        <v>n/a</v>
      </c>
      <c r="N624" s="10" t="str">
        <f>'Long-form'!R583</f>
        <v>n/a</v>
      </c>
      <c r="O624" s="10">
        <f>'Long-form'!AL583</f>
        <v>-75</v>
      </c>
      <c r="P624" s="10">
        <f>'Long-form'!AN583</f>
        <v>0.51088159097779207</v>
      </c>
      <c r="Q624" s="10">
        <f>'Long-form'!AO583</f>
        <v>0.51088159097779207</v>
      </c>
      <c r="R624" s="1">
        <f>'Long-form'!BA583</f>
        <v>-1</v>
      </c>
      <c r="S624" s="1">
        <f>'Long-form'!BB583</f>
        <v>5</v>
      </c>
      <c r="T624" s="1" t="str">
        <f>'Long-form'!BC583</f>
        <v>marine limiting</v>
      </c>
      <c r="U624" s="1" t="str">
        <f>'Long-form'!BD583</f>
        <v>Algal limestone, bottom samples from continental shelf</v>
      </c>
      <c r="V624" s="1" t="str">
        <f>'Long-form'!BE583</f>
        <v>below MTL</v>
      </c>
      <c r="W624" s="10" t="str">
        <f>'Long-form'!BQ583</f>
        <v>n/a</v>
      </c>
      <c r="X624" s="10">
        <f>'Long-form'!BR583</f>
        <v>0.51575187832910507</v>
      </c>
      <c r="Y624" s="10">
        <f>'Long-form'!BS583</f>
        <v>0.51575187832910507</v>
      </c>
      <c r="Z624" s="10" t="str">
        <f>'Long-form'!BT583</f>
        <v>n/a</v>
      </c>
      <c r="AA624" s="10" t="str">
        <f>'Long-form'!BU583</f>
        <v>n/a</v>
      </c>
      <c r="AB624" s="10" t="str">
        <f>'Long-form'!BV583</f>
        <v>n/a</v>
      </c>
      <c r="AC624" s="1" t="str">
        <f>'Long-form'!BW583</f>
        <v>n/a</v>
      </c>
      <c r="AD624" s="1">
        <f>'Long-form'!BX583</f>
        <v>1</v>
      </c>
      <c r="AE624" s="1" t="str">
        <f>'Long-form'!BY583</f>
        <v>no age uncertainty</v>
      </c>
      <c r="AF624" s="1" t="str">
        <f>'Long-form'!BZ583</f>
        <v>questionable reference to mean sea level</v>
      </c>
    </row>
    <row r="625" spans="1:32">
      <c r="A625" s="1" t="str">
        <f>'Long-form'!A584</f>
        <v>SLCC624</v>
      </c>
      <c r="B625" s="1" t="str">
        <f>'Long-form'!B584</f>
        <v>Wagle et al. 1994</v>
      </c>
      <c r="C625" s="1">
        <f>'Long-form'!C584</f>
        <v>7</v>
      </c>
      <c r="D625" s="1" t="str">
        <f>'Long-form'!D584</f>
        <v>Western margin, Bombay (Mumbai)</v>
      </c>
      <c r="E625" s="10">
        <f>'Long-form'!E584</f>
        <v>18.905154</v>
      </c>
      <c r="F625" s="10">
        <f>'Long-form'!F584</f>
        <v>71.219690999999997</v>
      </c>
      <c r="G625" s="1">
        <f>'Long-form'!G584</f>
        <v>1</v>
      </c>
      <c r="H625" s="11">
        <f>'Long-form'!H584</f>
        <v>8750</v>
      </c>
      <c r="I625" s="11">
        <f>'Long-form'!I584</f>
        <v>221.64160259301502</v>
      </c>
      <c r="J625" s="11">
        <f>'Long-form'!J584</f>
        <v>9157.5</v>
      </c>
      <c r="K625" s="11">
        <f>'Long-form'!K584</f>
        <v>9749</v>
      </c>
      <c r="L625" s="11">
        <f>'Long-form'!L584</f>
        <v>8566</v>
      </c>
      <c r="M625" s="10" t="str">
        <f>'Long-form'!Q584</f>
        <v>n/a</v>
      </c>
      <c r="N625" s="10" t="str">
        <f>'Long-form'!R584</f>
        <v>n/a</v>
      </c>
      <c r="O625" s="10">
        <f>'Long-form'!AL584</f>
        <v>-80</v>
      </c>
      <c r="P625" s="10">
        <f>'Long-form'!AN584</f>
        <v>0.51088159097779207</v>
      </c>
      <c r="Q625" s="10">
        <f>'Long-form'!AO584</f>
        <v>0.51088159097779207</v>
      </c>
      <c r="R625" s="1">
        <f>'Long-form'!BA584</f>
        <v>-1</v>
      </c>
      <c r="S625" s="1">
        <f>'Long-form'!BB584</f>
        <v>5</v>
      </c>
      <c r="T625" s="1" t="str">
        <f>'Long-form'!BC584</f>
        <v>marine limiting</v>
      </c>
      <c r="U625" s="1" t="str">
        <f>'Long-form'!BD584</f>
        <v>Molluscs, algal fragments, carbonate sands, foraminifera, chinderms and bryozoans, bottom samples from continental shelf</v>
      </c>
      <c r="V625" s="1" t="str">
        <f>'Long-form'!BE584</f>
        <v>below MTL</v>
      </c>
      <c r="W625" s="10" t="str">
        <f>'Long-form'!BQ584</f>
        <v>n/a</v>
      </c>
      <c r="X625" s="10">
        <f>'Long-form'!BR584</f>
        <v>0.51575187832910507</v>
      </c>
      <c r="Y625" s="10">
        <f>'Long-form'!BS584</f>
        <v>0.51575187832910507</v>
      </c>
      <c r="Z625" s="10" t="str">
        <f>'Long-form'!BT584</f>
        <v>n/a</v>
      </c>
      <c r="AA625" s="10" t="str">
        <f>'Long-form'!BU584</f>
        <v>n/a</v>
      </c>
      <c r="AB625" s="10" t="str">
        <f>'Long-form'!BV584</f>
        <v>n/a</v>
      </c>
      <c r="AC625" s="1" t="str">
        <f>'Long-form'!BW584</f>
        <v>n/a</v>
      </c>
      <c r="AD625" s="1">
        <f>'Long-form'!BX584</f>
        <v>1</v>
      </c>
      <c r="AE625" s="1" t="str">
        <f>'Long-form'!BY584</f>
        <v>n/a</v>
      </c>
      <c r="AF625" s="1" t="str">
        <f>'Long-form'!BZ584</f>
        <v>questionable reference to mean sea level</v>
      </c>
    </row>
    <row r="626" spans="1:32">
      <c r="A626" s="1" t="str">
        <f>'Long-form'!A585</f>
        <v>SLCC625</v>
      </c>
      <c r="B626" s="1" t="str">
        <f>'Long-form'!B585</f>
        <v>Wagle et al. 1994</v>
      </c>
      <c r="C626" s="1">
        <f>'Long-form'!C585</f>
        <v>7</v>
      </c>
      <c r="D626" s="1" t="str">
        <f>'Long-form'!D585</f>
        <v>Western margin, Bombay (Mumbai)</v>
      </c>
      <c r="E626" s="10">
        <f>'Long-form'!E585</f>
        <v>19.397701999999999</v>
      </c>
      <c r="F626" s="10">
        <f>'Long-form'!F585</f>
        <v>70.662897000000001</v>
      </c>
      <c r="G626" s="1">
        <f>'Long-form'!G585</f>
        <v>1</v>
      </c>
      <c r="H626" s="11">
        <f>'Long-form'!H585</f>
        <v>9350</v>
      </c>
      <c r="I626" s="11">
        <f>'Long-form'!I585</f>
        <v>206.15528128088303</v>
      </c>
      <c r="J626" s="11">
        <f>'Long-form'!J585</f>
        <v>9969</v>
      </c>
      <c r="K626" s="11">
        <f>'Long-form'!K585</f>
        <v>10481</v>
      </c>
      <c r="L626" s="11">
        <f>'Long-form'!L585</f>
        <v>9457</v>
      </c>
      <c r="M626" s="10" t="str">
        <f>'Long-form'!Q585</f>
        <v>n/a</v>
      </c>
      <c r="N626" s="10" t="str">
        <f>'Long-form'!R585</f>
        <v>n/a</v>
      </c>
      <c r="O626" s="10">
        <f>'Long-form'!AL585</f>
        <v>-82</v>
      </c>
      <c r="P626" s="10">
        <f>'Long-form'!AN585</f>
        <v>0.51088159097779207</v>
      </c>
      <c r="Q626" s="10">
        <f>'Long-form'!AO585</f>
        <v>0.51088159097779207</v>
      </c>
      <c r="R626" s="1">
        <f>'Long-form'!BA585</f>
        <v>-1</v>
      </c>
      <c r="S626" s="1">
        <f>'Long-form'!BB585</f>
        <v>5</v>
      </c>
      <c r="T626" s="1" t="str">
        <f>'Long-form'!BC585</f>
        <v>marine limiting</v>
      </c>
      <c r="U626" s="1" t="str">
        <f>'Long-form'!BD585</f>
        <v>Oolitic limestone, bottom samples from continental shelf</v>
      </c>
      <c r="V626" s="1" t="str">
        <f>'Long-form'!BE585</f>
        <v>below MTL</v>
      </c>
      <c r="W626" s="10" t="str">
        <f>'Long-form'!BQ585</f>
        <v>n/a</v>
      </c>
      <c r="X626" s="10">
        <f>'Long-form'!BR585</f>
        <v>0.51575187832910507</v>
      </c>
      <c r="Y626" s="10">
        <f>'Long-form'!BS585</f>
        <v>0.51575187832910507</v>
      </c>
      <c r="Z626" s="10" t="str">
        <f>'Long-form'!BT585</f>
        <v>n/a</v>
      </c>
      <c r="AA626" s="10" t="str">
        <f>'Long-form'!BU585</f>
        <v>n/a</v>
      </c>
      <c r="AB626" s="10" t="str">
        <f>'Long-form'!BV585</f>
        <v>n/a</v>
      </c>
      <c r="AC626" s="1" t="str">
        <f>'Long-form'!BW585</f>
        <v>n/a</v>
      </c>
      <c r="AD626" s="1">
        <f>'Long-form'!BX585</f>
        <v>1</v>
      </c>
      <c r="AE626" s="1" t="str">
        <f>'Long-form'!BY585</f>
        <v>n/a</v>
      </c>
      <c r="AF626" s="1" t="str">
        <f>'Long-form'!BZ585</f>
        <v>questionable reference to mean sea level</v>
      </c>
    </row>
    <row r="627" spans="1:32">
      <c r="A627" s="1" t="str">
        <f>'Long-form'!A586</f>
        <v>SLCC626</v>
      </c>
      <c r="B627" s="1" t="str">
        <f>'Long-form'!B586</f>
        <v>Wagle et al. 1994</v>
      </c>
      <c r="C627" s="1">
        <f>'Long-form'!C586</f>
        <v>7</v>
      </c>
      <c r="D627" s="1" t="str">
        <f>'Long-form'!D586</f>
        <v>Western margin, Bombay (Mumbai)</v>
      </c>
      <c r="E627" s="10" t="e">
        <f>'Long-form'!#REF!</f>
        <v>#REF!</v>
      </c>
      <c r="F627" s="10" t="e">
        <f>'Long-form'!#REF!</f>
        <v>#REF!</v>
      </c>
      <c r="G627" s="1">
        <f>'Long-form'!G586</f>
        <v>1</v>
      </c>
      <c r="H627" s="11">
        <f>'Long-form'!H586</f>
        <v>9675</v>
      </c>
      <c r="I627" s="11">
        <f>'Long-form'!I586</f>
        <v>186.81541692269406</v>
      </c>
      <c r="J627" s="11">
        <f>'Long-form'!J586</f>
        <v>10359</v>
      </c>
      <c r="K627" s="11">
        <f>'Long-form'!K586</f>
        <v>10900</v>
      </c>
      <c r="L627" s="11">
        <f>'Long-form'!L586</f>
        <v>9818</v>
      </c>
      <c r="M627" s="10" t="str">
        <f>'Long-form'!Q586</f>
        <v>n/a</v>
      </c>
      <c r="N627" s="10" t="str">
        <f>'Long-form'!R586</f>
        <v>n/a</v>
      </c>
      <c r="O627" s="10">
        <f>'Long-form'!AL586</f>
        <v>-85</v>
      </c>
      <c r="P627" s="10">
        <f>'Long-form'!AN586</f>
        <v>0.51088159097779207</v>
      </c>
      <c r="Q627" s="10">
        <f>'Long-form'!AO586</f>
        <v>0.51088159097779207</v>
      </c>
      <c r="R627" s="1">
        <f>'Long-form'!BA586</f>
        <v>-1</v>
      </c>
      <c r="S627" s="1">
        <f>'Long-form'!BB586</f>
        <v>5</v>
      </c>
      <c r="T627" s="1" t="str">
        <f>'Long-form'!BC586</f>
        <v>marine limiting</v>
      </c>
      <c r="U627" s="1" t="str">
        <f>'Long-form'!BD586</f>
        <v>Algal limestone, bottom samples from continental shelf</v>
      </c>
      <c r="V627" s="1" t="str">
        <f>'Long-form'!BE586</f>
        <v>below MTL</v>
      </c>
      <c r="W627" s="10" t="str">
        <f>'Long-form'!BQ586</f>
        <v>n/a</v>
      </c>
      <c r="X627" s="10">
        <f>'Long-form'!BR586</f>
        <v>0.51575187832910507</v>
      </c>
      <c r="Y627" s="10">
        <f>'Long-form'!BS586</f>
        <v>0.51575187832910507</v>
      </c>
      <c r="Z627" s="10" t="str">
        <f>'Long-form'!BT586</f>
        <v>n/a</v>
      </c>
      <c r="AA627" s="10" t="str">
        <f>'Long-form'!BU586</f>
        <v>n/a</v>
      </c>
      <c r="AB627" s="10" t="str">
        <f>'Long-form'!BV586</f>
        <v>n/a</v>
      </c>
      <c r="AC627" s="1" t="str">
        <f>'Long-form'!BW586</f>
        <v>n/a</v>
      </c>
      <c r="AD627" s="1">
        <f>'Long-form'!BX586</f>
        <v>1</v>
      </c>
      <c r="AE627" s="1" t="str">
        <f>'Long-form'!BY586</f>
        <v>n/a</v>
      </c>
      <c r="AF627" s="1" t="str">
        <f>'Long-form'!BZ586</f>
        <v>questionable reference to mean sea level</v>
      </c>
    </row>
    <row r="628" spans="1:32">
      <c r="A628" s="1" t="str">
        <f>'Long-form'!A587</f>
        <v>SLCC627</v>
      </c>
      <c r="B628" s="1" t="str">
        <f>'Long-form'!B587</f>
        <v>Wagle et al. 1994</v>
      </c>
      <c r="C628" s="1">
        <f>'Long-form'!C587</f>
        <v>7</v>
      </c>
      <c r="D628" s="1" t="str">
        <f>'Long-form'!D587</f>
        <v>Western margin, Bombay (Mumbai)</v>
      </c>
      <c r="E628" s="10">
        <f>'Long-form'!E587</f>
        <v>20.314388999999998</v>
      </c>
      <c r="F628" s="10">
        <f>'Long-form'!F587</f>
        <v>70.039479</v>
      </c>
      <c r="G628" s="1">
        <f>'Long-form'!G587</f>
        <v>1</v>
      </c>
      <c r="H628" s="11">
        <f>'Long-form'!H587</f>
        <v>10790</v>
      </c>
      <c r="I628" s="11">
        <f>'Long-form'!I587</f>
        <v>50</v>
      </c>
      <c r="J628" s="11">
        <f>'Long-form'!J587</f>
        <v>11945.5</v>
      </c>
      <c r="K628" s="11">
        <f>'Long-form'!K587</f>
        <v>12343</v>
      </c>
      <c r="L628" s="11">
        <f>'Long-form'!L587</f>
        <v>11548</v>
      </c>
      <c r="M628" s="10" t="str">
        <f>'Long-form'!Q587</f>
        <v>n/a</v>
      </c>
      <c r="N628" s="10" t="str">
        <f>'Long-form'!R587</f>
        <v>n/a</v>
      </c>
      <c r="O628" s="10">
        <f>'Long-form'!AL587</f>
        <v>-90</v>
      </c>
      <c r="P628" s="10">
        <f>'Long-form'!AN587</f>
        <v>0.51088159097779207</v>
      </c>
      <c r="Q628" s="10">
        <f>'Long-form'!AO587</f>
        <v>0.51088159097779207</v>
      </c>
      <c r="R628" s="1">
        <f>'Long-form'!BA587</f>
        <v>-1</v>
      </c>
      <c r="S628" s="1">
        <f>'Long-form'!BB587</f>
        <v>5</v>
      </c>
      <c r="T628" s="1" t="str">
        <f>'Long-form'!BC587</f>
        <v>marine limiting</v>
      </c>
      <c r="U628" s="1" t="str">
        <f>'Long-form'!BD587</f>
        <v>Ooid concentrate, bottom samples from continental shelf</v>
      </c>
      <c r="V628" s="1" t="str">
        <f>'Long-form'!BE587</f>
        <v>below MTL</v>
      </c>
      <c r="W628" s="10" t="str">
        <f>'Long-form'!BQ587</f>
        <v>n/a</v>
      </c>
      <c r="X628" s="10">
        <f>'Long-form'!BR587</f>
        <v>0.51575187832910507</v>
      </c>
      <c r="Y628" s="10">
        <f>'Long-form'!BS587</f>
        <v>0.51575187832910507</v>
      </c>
      <c r="Z628" s="10" t="str">
        <f>'Long-form'!BT587</f>
        <v>n/a</v>
      </c>
      <c r="AA628" s="10" t="str">
        <f>'Long-form'!BU587</f>
        <v>n/a</v>
      </c>
      <c r="AB628" s="10" t="str">
        <f>'Long-form'!BV587</f>
        <v>n/a</v>
      </c>
      <c r="AC628" s="1" t="str">
        <f>'Long-form'!BW587</f>
        <v>n/a</v>
      </c>
      <c r="AD628" s="1">
        <f>'Long-form'!BX587</f>
        <v>1</v>
      </c>
      <c r="AE628" s="1" t="str">
        <f>'Long-form'!BY587</f>
        <v>no age uncertainty</v>
      </c>
      <c r="AF628" s="1" t="str">
        <f>'Long-form'!BZ587</f>
        <v>questionable reference to mean sea level</v>
      </c>
    </row>
    <row r="629" spans="1:32">
      <c r="A629" s="1" t="str">
        <f>'Long-form'!A588</f>
        <v>SLCC628</v>
      </c>
      <c r="B629" s="1" t="str">
        <f>'Long-form'!B588</f>
        <v>Wagle et al. 1994</v>
      </c>
      <c r="C629" s="1">
        <f>'Long-form'!C588</f>
        <v>7</v>
      </c>
      <c r="D629" s="1" t="str">
        <f>'Long-form'!D588</f>
        <v>Western margin, Bombay (Mumbai)</v>
      </c>
      <c r="E629" s="10">
        <f>'Long-form'!E586</f>
        <v>19.718928999999999</v>
      </c>
      <c r="F629" s="10">
        <f>'Long-form'!F586</f>
        <v>70.305977999999996</v>
      </c>
      <c r="G629" s="1">
        <f>'Long-form'!G588</f>
        <v>1</v>
      </c>
      <c r="H629" s="11">
        <f>'Long-form'!H588</f>
        <v>10350</v>
      </c>
      <c r="I629" s="11">
        <f>'Long-form'!I588</f>
        <v>167.6305461424021</v>
      </c>
      <c r="J629" s="11">
        <f>'Long-form'!J588</f>
        <v>11273</v>
      </c>
      <c r="K629" s="11">
        <f>'Long-form'!K588</f>
        <v>11833</v>
      </c>
      <c r="L629" s="11">
        <f>'Long-form'!L588</f>
        <v>10713</v>
      </c>
      <c r="M629" s="10" t="str">
        <f>'Long-form'!Q588</f>
        <v>n/a</v>
      </c>
      <c r="N629" s="10" t="str">
        <f>'Long-form'!R588</f>
        <v>n/a</v>
      </c>
      <c r="O629" s="10">
        <f>'Long-form'!AL588</f>
        <v>-90</v>
      </c>
      <c r="P629" s="10">
        <f>'Long-form'!AN588</f>
        <v>0.51088159097779207</v>
      </c>
      <c r="Q629" s="10">
        <f>'Long-form'!AO588</f>
        <v>0.51088159097779207</v>
      </c>
      <c r="R629" s="1">
        <f>'Long-form'!BA588</f>
        <v>-1</v>
      </c>
      <c r="S629" s="1">
        <f>'Long-form'!BB588</f>
        <v>5</v>
      </c>
      <c r="T629" s="1" t="str">
        <f>'Long-form'!BC588</f>
        <v>marine limiting</v>
      </c>
      <c r="U629" s="1" t="str">
        <f>'Long-form'!BD588</f>
        <v>Ooid grains, bottom samples from continental shelf</v>
      </c>
      <c r="V629" s="1" t="str">
        <f>'Long-form'!BE588</f>
        <v>below MTL</v>
      </c>
      <c r="W629" s="10" t="str">
        <f>'Long-form'!BQ588</f>
        <v>n/a</v>
      </c>
      <c r="X629" s="10">
        <f>'Long-form'!BR588</f>
        <v>0.51575187832910507</v>
      </c>
      <c r="Y629" s="10">
        <f>'Long-form'!BS588</f>
        <v>0.51575187832910507</v>
      </c>
      <c r="Z629" s="10" t="str">
        <f>'Long-form'!BT588</f>
        <v>n/a</v>
      </c>
      <c r="AA629" s="10" t="str">
        <f>'Long-form'!BU588</f>
        <v>n/a</v>
      </c>
      <c r="AB629" s="10" t="str">
        <f>'Long-form'!BV588</f>
        <v>n/a</v>
      </c>
      <c r="AC629" s="1" t="str">
        <f>'Long-form'!BW588</f>
        <v>n/a</v>
      </c>
      <c r="AD629" s="1">
        <f>'Long-form'!BX588</f>
        <v>1</v>
      </c>
      <c r="AE629" s="1" t="str">
        <f>'Long-form'!BY588</f>
        <v>n/a</v>
      </c>
      <c r="AF629" s="1" t="str">
        <f>'Long-form'!BZ588</f>
        <v>questionable reference to mean sea level</v>
      </c>
    </row>
    <row r="630" spans="1:32">
      <c r="A630" s="1" t="e">
        <f>'Long-form'!#REF!</f>
        <v>#REF!</v>
      </c>
      <c r="B630" s="1" t="e">
        <f>'Long-form'!#REF!</f>
        <v>#REF!</v>
      </c>
      <c r="C630" s="1" t="e">
        <f>'Long-form'!#REF!</f>
        <v>#REF!</v>
      </c>
      <c r="D630" s="1" t="e">
        <f>'Long-form'!#REF!</f>
        <v>#REF!</v>
      </c>
      <c r="E630" s="10" t="e">
        <f>'Long-form'!#REF!</f>
        <v>#REF!</v>
      </c>
      <c r="F630" s="10" t="e">
        <f>'Long-form'!#REF!</f>
        <v>#REF!</v>
      </c>
      <c r="G630" s="1" t="e">
        <f>'Long-form'!#REF!</f>
        <v>#REF!</v>
      </c>
      <c r="H630" s="11" t="e">
        <f>'Long-form'!#REF!</f>
        <v>#REF!</v>
      </c>
      <c r="I630" s="11" t="e">
        <f>'Long-form'!#REF!</f>
        <v>#REF!</v>
      </c>
      <c r="J630" s="11" t="e">
        <f>'Long-form'!#REF!</f>
        <v>#REF!</v>
      </c>
      <c r="K630" s="11" t="e">
        <f>'Long-form'!#REF!</f>
        <v>#REF!</v>
      </c>
      <c r="L630" s="11" t="e">
        <f>'Long-form'!#REF!</f>
        <v>#REF!</v>
      </c>
      <c r="M630" s="10" t="e">
        <f>'Long-form'!#REF!</f>
        <v>#REF!</v>
      </c>
      <c r="N630" s="10" t="e">
        <f>'Long-form'!#REF!</f>
        <v>#REF!</v>
      </c>
      <c r="O630" s="10" t="e">
        <f>'Long-form'!#REF!</f>
        <v>#REF!</v>
      </c>
      <c r="P630" s="10" t="e">
        <f>'Long-form'!#REF!</f>
        <v>#REF!</v>
      </c>
      <c r="Q630" s="10" t="e">
        <f>'Long-form'!#REF!</f>
        <v>#REF!</v>
      </c>
      <c r="R630" s="1" t="e">
        <f>'Long-form'!#REF!</f>
        <v>#REF!</v>
      </c>
      <c r="S630" s="1" t="e">
        <f>'Long-form'!#REF!</f>
        <v>#REF!</v>
      </c>
      <c r="T630" s="1" t="e">
        <f>'Long-form'!#REF!</f>
        <v>#REF!</v>
      </c>
      <c r="U630" s="1" t="e">
        <f>'Long-form'!#REF!</f>
        <v>#REF!</v>
      </c>
      <c r="V630" s="1" t="e">
        <f>'Long-form'!#REF!</f>
        <v>#REF!</v>
      </c>
      <c r="W630" s="10" t="e">
        <f>'Long-form'!#REF!</f>
        <v>#REF!</v>
      </c>
      <c r="X630" s="10" t="e">
        <f>'Long-form'!#REF!</f>
        <v>#REF!</v>
      </c>
      <c r="Y630" s="10" t="e">
        <f>'Long-form'!#REF!</f>
        <v>#REF!</v>
      </c>
      <c r="Z630" s="10" t="e">
        <f>'Long-form'!#REF!</f>
        <v>#REF!</v>
      </c>
      <c r="AA630" s="10" t="e">
        <f>'Long-form'!#REF!</f>
        <v>#REF!</v>
      </c>
      <c r="AB630" s="10" t="e">
        <f>'Long-form'!#REF!</f>
        <v>#REF!</v>
      </c>
      <c r="AC630" s="1" t="e">
        <f>'Long-form'!#REF!</f>
        <v>#REF!</v>
      </c>
      <c r="AD630" s="1" t="e">
        <f>'Long-form'!#REF!</f>
        <v>#REF!</v>
      </c>
      <c r="AE630" s="1" t="e">
        <f>'Long-form'!#REF!</f>
        <v>#REF!</v>
      </c>
      <c r="AF630" s="1" t="e">
        <f>'Long-form'!#REF!</f>
        <v>#REF!</v>
      </c>
    </row>
    <row r="631" spans="1:32">
      <c r="A631" s="1" t="str">
        <f>'Long-form'!A589</f>
        <v>SLCC630</v>
      </c>
      <c r="B631" s="1" t="str">
        <f>'Long-form'!B589</f>
        <v>Wagle et al. 1994</v>
      </c>
      <c r="C631" s="1">
        <f>'Long-form'!C589</f>
        <v>7</v>
      </c>
      <c r="D631" s="1" t="str">
        <f>'Long-form'!D589</f>
        <v>Western margin, north of Mormugao</v>
      </c>
      <c r="E631" s="10">
        <f>'Long-form'!E589</f>
        <v>16.186143000000001</v>
      </c>
      <c r="F631" s="10">
        <f>'Long-form'!F589</f>
        <v>72.940042000000005</v>
      </c>
      <c r="G631" s="1">
        <f>'Long-form'!G589</f>
        <v>1</v>
      </c>
      <c r="H631" s="11">
        <f>'Long-form'!H589</f>
        <v>11040</v>
      </c>
      <c r="I631" s="11">
        <f>'Long-form'!I589</f>
        <v>400</v>
      </c>
      <c r="J631" s="11">
        <f>'Long-form'!J589</f>
        <v>12131.5</v>
      </c>
      <c r="K631" s="11">
        <f>'Long-form'!K589</f>
        <v>13139</v>
      </c>
      <c r="L631" s="11">
        <f>'Long-form'!L589</f>
        <v>11124</v>
      </c>
      <c r="M631" s="10" t="str">
        <f>'Long-form'!Q589</f>
        <v>n/a</v>
      </c>
      <c r="N631" s="10" t="str">
        <f>'Long-form'!R589</f>
        <v>n/a</v>
      </c>
      <c r="O631" s="10">
        <f>'Long-form'!AL589</f>
        <v>-95</v>
      </c>
      <c r="P631" s="10">
        <f>'Long-form'!AN589</f>
        <v>0.51088159097779207</v>
      </c>
      <c r="Q631" s="10">
        <f>'Long-form'!AO589</f>
        <v>0.51088159097779207</v>
      </c>
      <c r="R631" s="1">
        <f>'Long-form'!BA589</f>
        <v>-1</v>
      </c>
      <c r="S631" s="1">
        <f>'Long-form'!BB589</f>
        <v>5</v>
      </c>
      <c r="T631" s="1" t="str">
        <f>'Long-form'!BC589</f>
        <v>marine limiting</v>
      </c>
      <c r="U631" s="1" t="str">
        <f>'Long-form'!BD589</f>
        <v>Algal nodules, bottom samples from continental shelf</v>
      </c>
      <c r="V631" s="1" t="str">
        <f>'Long-form'!BE589</f>
        <v>below MTL</v>
      </c>
      <c r="W631" s="10" t="str">
        <f>'Long-form'!BQ589</f>
        <v>n/a</v>
      </c>
      <c r="X631" s="10">
        <f>'Long-form'!BR589</f>
        <v>0.51575187832910507</v>
      </c>
      <c r="Y631" s="10">
        <f>'Long-form'!BS589</f>
        <v>0.51575187832910507</v>
      </c>
      <c r="Z631" s="10" t="str">
        <f>'Long-form'!BT589</f>
        <v>n/a</v>
      </c>
      <c r="AA631" s="10" t="str">
        <f>'Long-form'!BU589</f>
        <v>n/a</v>
      </c>
      <c r="AB631" s="10" t="str">
        <f>'Long-form'!BV589</f>
        <v>n/a</v>
      </c>
      <c r="AC631" s="1" t="str">
        <f>'Long-form'!BW589</f>
        <v>n/a</v>
      </c>
      <c r="AD631" s="1">
        <f>'Long-form'!BX589</f>
        <v>1</v>
      </c>
      <c r="AE631" s="1" t="str">
        <f>'Long-form'!BY589</f>
        <v>n/a</v>
      </c>
      <c r="AF631" s="1" t="str">
        <f>'Long-form'!BZ589</f>
        <v>questionable reference to mean sea level</v>
      </c>
    </row>
    <row r="632" spans="1:32">
      <c r="A632" s="1" t="str">
        <f>'Long-form'!A590</f>
        <v>SLCC631</v>
      </c>
      <c r="B632" s="1" t="str">
        <f>'Long-form'!B590</f>
        <v>Wagle et al. 1994</v>
      </c>
      <c r="C632" s="1">
        <f>'Long-form'!C590</f>
        <v>7</v>
      </c>
      <c r="D632" s="1" t="str">
        <f>'Long-form'!D590</f>
        <v>Western margin</v>
      </c>
      <c r="E632" s="10">
        <f>'Long-form'!E590</f>
        <v>19.055302000000001</v>
      </c>
      <c r="F632" s="10">
        <f>'Long-form'!F590</f>
        <v>71.692554999999999</v>
      </c>
      <c r="G632" s="1">
        <f>'Long-form'!G590</f>
        <v>1</v>
      </c>
      <c r="H632" s="11">
        <f>'Long-form'!H590</f>
        <v>10485</v>
      </c>
      <c r="I632" s="11">
        <f>'Long-form'!I590</f>
        <v>278.20855486487113</v>
      </c>
      <c r="J632" s="11">
        <f>'Long-form'!J590</f>
        <v>11555</v>
      </c>
      <c r="K632" s="11">
        <f>'Long-form'!K590</f>
        <v>12411</v>
      </c>
      <c r="L632" s="11">
        <f>'Long-form'!L590</f>
        <v>10699</v>
      </c>
      <c r="M632" s="10" t="str">
        <f>'Long-form'!Q590</f>
        <v>n/a</v>
      </c>
      <c r="N632" s="10" t="str">
        <f>'Long-form'!R590</f>
        <v>n/a</v>
      </c>
      <c r="O632" s="10">
        <f>'Long-form'!AL590</f>
        <v>-100</v>
      </c>
      <c r="P632" s="10">
        <f>'Long-form'!AN590</f>
        <v>0.51088159097779207</v>
      </c>
      <c r="Q632" s="10">
        <f>'Long-form'!AO590</f>
        <v>0.51088159097779207</v>
      </c>
      <c r="R632" s="1">
        <f>'Long-form'!BA590</f>
        <v>-1</v>
      </c>
      <c r="S632" s="1">
        <f>'Long-form'!BB590</f>
        <v>5</v>
      </c>
      <c r="T632" s="1" t="str">
        <f>'Long-form'!BC590</f>
        <v>marine limiting</v>
      </c>
      <c r="U632" s="1" t="str">
        <f>'Long-form'!BD590</f>
        <v>Molluscs, algal fragments, carbonate sands, bottom samples from continental shelf</v>
      </c>
      <c r="V632" s="1" t="str">
        <f>'Long-form'!BE590</f>
        <v>below MTL</v>
      </c>
      <c r="W632" s="10" t="str">
        <f>'Long-form'!BQ590</f>
        <v>n/a</v>
      </c>
      <c r="X632" s="10">
        <f>'Long-form'!BR590</f>
        <v>0.51575187832910507</v>
      </c>
      <c r="Y632" s="10">
        <f>'Long-form'!BS590</f>
        <v>0.51575187832910507</v>
      </c>
      <c r="Z632" s="10" t="str">
        <f>'Long-form'!BT590</f>
        <v>n/a</v>
      </c>
      <c r="AA632" s="10" t="str">
        <f>'Long-form'!BU590</f>
        <v>n/a</v>
      </c>
      <c r="AB632" s="10" t="str">
        <f>'Long-form'!BV590</f>
        <v>n/a</v>
      </c>
      <c r="AC632" s="1" t="str">
        <f>'Long-form'!BW590</f>
        <v>n/a</v>
      </c>
      <c r="AD632" s="1">
        <f>'Long-form'!BX590</f>
        <v>1</v>
      </c>
      <c r="AE632" s="1" t="str">
        <f>'Long-form'!BY590</f>
        <v>n/a</v>
      </c>
      <c r="AF632" s="1" t="str">
        <f>'Long-form'!BZ590</f>
        <v>questionable reference to mean sea level</v>
      </c>
    </row>
    <row r="633" spans="1:32">
      <c r="A633" s="1" t="str">
        <f>'Long-form'!A591</f>
        <v>SLCC632</v>
      </c>
      <c r="B633" s="1" t="str">
        <f>'Long-form'!B591</f>
        <v>Wagle et al. 1994</v>
      </c>
      <c r="C633" s="1">
        <f>'Long-form'!C591</f>
        <v>7</v>
      </c>
      <c r="D633" s="1" t="str">
        <f>'Long-form'!D591</f>
        <v>Western margin, Bombay (Mumbai)</v>
      </c>
      <c r="E633" s="10">
        <f>'Long-form'!E591</f>
        <v>18.983675999999999</v>
      </c>
      <c r="F633" s="10">
        <f>'Long-form'!F591</f>
        <v>70.298839999999998</v>
      </c>
      <c r="G633" s="1">
        <f>'Long-form'!G591</f>
        <v>1</v>
      </c>
      <c r="H633" s="11">
        <f>'Long-form'!H591</f>
        <v>11330.231988475272</v>
      </c>
      <c r="I633" s="11">
        <f>'Long-form'!I591</f>
        <v>350.00007688378105</v>
      </c>
      <c r="J633" s="11">
        <f>'Long-form'!J591</f>
        <v>12411</v>
      </c>
      <c r="K633" s="11">
        <f>'Long-form'!K591</f>
        <v>13352</v>
      </c>
      <c r="L633" s="11">
        <f>'Long-form'!L591</f>
        <v>11470</v>
      </c>
      <c r="M633" s="10" t="str">
        <f>'Long-form'!Q591</f>
        <v>n/a</v>
      </c>
      <c r="N633" s="10" t="str">
        <f>'Long-form'!R591</f>
        <v>n/a</v>
      </c>
      <c r="O633" s="10">
        <f>'Long-form'!AL591</f>
        <v>-100</v>
      </c>
      <c r="P633" s="10">
        <f>'Long-form'!AN591</f>
        <v>0.51088159097779207</v>
      </c>
      <c r="Q633" s="10">
        <f>'Long-form'!AO591</f>
        <v>0.51088159097779207</v>
      </c>
      <c r="R633" s="1">
        <f>'Long-form'!BA591</f>
        <v>-1</v>
      </c>
      <c r="S633" s="1">
        <f>'Long-form'!BB591</f>
        <v>5</v>
      </c>
      <c r="T633" s="1" t="str">
        <f>'Long-form'!BC591</f>
        <v>marine limiting</v>
      </c>
      <c r="U633" s="1" t="str">
        <f>'Long-form'!BD591</f>
        <v>Ooid concentrate, bottom samples from continental shelf</v>
      </c>
      <c r="V633" s="1" t="str">
        <f>'Long-form'!BE591</f>
        <v>below MTL</v>
      </c>
      <c r="W633" s="10" t="str">
        <f>'Long-form'!BQ591</f>
        <v>n/a</v>
      </c>
      <c r="X633" s="10">
        <f>'Long-form'!BR591</f>
        <v>0.51575187832910507</v>
      </c>
      <c r="Y633" s="10">
        <f>'Long-form'!BS591</f>
        <v>0.51575187832910507</v>
      </c>
      <c r="Z633" s="10" t="str">
        <f>'Long-form'!BT591</f>
        <v>n/a</v>
      </c>
      <c r="AA633" s="10" t="str">
        <f>'Long-form'!BU591</f>
        <v>n/a</v>
      </c>
      <c r="AB633" s="10" t="str">
        <f>'Long-form'!BV591</f>
        <v>n/a</v>
      </c>
      <c r="AC633" s="1" t="str">
        <f>'Long-form'!BW591</f>
        <v>n/a</v>
      </c>
      <c r="AD633" s="1">
        <f>'Long-form'!BX591</f>
        <v>1</v>
      </c>
      <c r="AE633" s="1" t="str">
        <f>'Long-form'!BY591</f>
        <v>n/a</v>
      </c>
      <c r="AF633" s="1" t="str">
        <f>'Long-form'!BZ591</f>
        <v>questionable reference to mean sea level</v>
      </c>
    </row>
    <row r="634" spans="1:32">
      <c r="A634" s="1" t="e">
        <f>'Long-form'!#REF!</f>
        <v>#REF!</v>
      </c>
      <c r="B634" s="1" t="e">
        <f>'Long-form'!#REF!</f>
        <v>#REF!</v>
      </c>
      <c r="C634" s="1" t="e">
        <f>'Long-form'!#REF!</f>
        <v>#REF!</v>
      </c>
      <c r="D634" s="1" t="e">
        <f>'Long-form'!#REF!</f>
        <v>#REF!</v>
      </c>
      <c r="E634" s="10" t="e">
        <f>'Long-form'!#REF!</f>
        <v>#REF!</v>
      </c>
      <c r="F634" s="10" t="e">
        <f>'Long-form'!#REF!</f>
        <v>#REF!</v>
      </c>
      <c r="G634" s="1" t="e">
        <f>'Long-form'!#REF!</f>
        <v>#REF!</v>
      </c>
      <c r="H634" s="11" t="e">
        <f>'Long-form'!#REF!</f>
        <v>#REF!</v>
      </c>
      <c r="I634" s="11" t="e">
        <f>'Long-form'!#REF!</f>
        <v>#REF!</v>
      </c>
      <c r="J634" s="11" t="e">
        <f>'Long-form'!#REF!</f>
        <v>#REF!</v>
      </c>
      <c r="K634" s="11" t="e">
        <f>'Long-form'!#REF!</f>
        <v>#REF!</v>
      </c>
      <c r="L634" s="11" t="e">
        <f>'Long-form'!#REF!</f>
        <v>#REF!</v>
      </c>
      <c r="M634" s="10" t="e">
        <f>'Long-form'!#REF!</f>
        <v>#REF!</v>
      </c>
      <c r="N634" s="10" t="e">
        <f>'Long-form'!#REF!</f>
        <v>#REF!</v>
      </c>
      <c r="O634" s="10" t="e">
        <f>'Long-form'!#REF!</f>
        <v>#REF!</v>
      </c>
      <c r="P634" s="10" t="e">
        <f>'Long-form'!#REF!</f>
        <v>#REF!</v>
      </c>
      <c r="Q634" s="10" t="e">
        <f>'Long-form'!#REF!</f>
        <v>#REF!</v>
      </c>
      <c r="R634" s="1" t="e">
        <f>'Long-form'!#REF!</f>
        <v>#REF!</v>
      </c>
      <c r="S634" s="1" t="e">
        <f>'Long-form'!#REF!</f>
        <v>#REF!</v>
      </c>
      <c r="T634" s="1" t="e">
        <f>'Long-form'!#REF!</f>
        <v>#REF!</v>
      </c>
      <c r="U634" s="1" t="e">
        <f>'Long-form'!#REF!</f>
        <v>#REF!</v>
      </c>
      <c r="V634" s="1" t="e">
        <f>'Long-form'!#REF!</f>
        <v>#REF!</v>
      </c>
      <c r="W634" s="10" t="e">
        <f>'Long-form'!#REF!</f>
        <v>#REF!</v>
      </c>
      <c r="X634" s="10" t="e">
        <f>'Long-form'!#REF!</f>
        <v>#REF!</v>
      </c>
      <c r="Y634" s="10" t="e">
        <f>'Long-form'!#REF!</f>
        <v>#REF!</v>
      </c>
      <c r="Z634" s="10" t="e">
        <f>'Long-form'!#REF!</f>
        <v>#REF!</v>
      </c>
      <c r="AA634" s="10" t="e">
        <f>'Long-form'!#REF!</f>
        <v>#REF!</v>
      </c>
      <c r="AB634" s="10" t="e">
        <f>'Long-form'!#REF!</f>
        <v>#REF!</v>
      </c>
      <c r="AC634" s="1" t="e">
        <f>'Long-form'!#REF!</f>
        <v>#REF!</v>
      </c>
      <c r="AD634" s="1" t="e">
        <f>'Long-form'!#REF!</f>
        <v>#REF!</v>
      </c>
      <c r="AE634" s="1" t="e">
        <f>'Long-form'!#REF!</f>
        <v>#REF!</v>
      </c>
      <c r="AF634" s="1" t="e">
        <f>'Long-form'!#REF!</f>
        <v>#REF!</v>
      </c>
    </row>
    <row r="635" spans="1:32">
      <c r="A635" s="1" t="e">
        <f>'Long-form'!#REF!</f>
        <v>#REF!</v>
      </c>
      <c r="B635" s="1" t="e">
        <f>'Long-form'!#REF!</f>
        <v>#REF!</v>
      </c>
      <c r="C635" s="1" t="e">
        <f>'Long-form'!#REF!</f>
        <v>#REF!</v>
      </c>
      <c r="D635" s="1" t="e">
        <f>'Long-form'!#REF!</f>
        <v>#REF!</v>
      </c>
      <c r="E635" s="10" t="e">
        <f>'Long-form'!#REF!</f>
        <v>#REF!</v>
      </c>
      <c r="F635" s="10" t="e">
        <f>'Long-form'!#REF!</f>
        <v>#REF!</v>
      </c>
      <c r="G635" s="1" t="e">
        <f>'Long-form'!#REF!</f>
        <v>#REF!</v>
      </c>
      <c r="H635" s="11" t="e">
        <f>'Long-form'!#REF!</f>
        <v>#REF!</v>
      </c>
      <c r="I635" s="11" t="e">
        <f>'Long-form'!#REF!</f>
        <v>#REF!</v>
      </c>
      <c r="J635" s="11" t="e">
        <f>'Long-form'!#REF!</f>
        <v>#REF!</v>
      </c>
      <c r="K635" s="11" t="e">
        <f>'Long-form'!#REF!</f>
        <v>#REF!</v>
      </c>
      <c r="L635" s="11" t="e">
        <f>'Long-form'!#REF!</f>
        <v>#REF!</v>
      </c>
      <c r="M635" s="10" t="e">
        <f>'Long-form'!#REF!</f>
        <v>#REF!</v>
      </c>
      <c r="N635" s="10" t="e">
        <f>'Long-form'!#REF!</f>
        <v>#REF!</v>
      </c>
      <c r="O635" s="10" t="e">
        <f>'Long-form'!#REF!</f>
        <v>#REF!</v>
      </c>
      <c r="P635" s="10" t="e">
        <f>'Long-form'!#REF!</f>
        <v>#REF!</v>
      </c>
      <c r="Q635" s="10" t="e">
        <f>'Long-form'!#REF!</f>
        <v>#REF!</v>
      </c>
      <c r="R635" s="1" t="e">
        <f>'Long-form'!#REF!</f>
        <v>#REF!</v>
      </c>
      <c r="S635" s="1" t="e">
        <f>'Long-form'!#REF!</f>
        <v>#REF!</v>
      </c>
      <c r="T635" s="1" t="e">
        <f>'Long-form'!#REF!</f>
        <v>#REF!</v>
      </c>
      <c r="U635" s="1" t="e">
        <f>'Long-form'!#REF!</f>
        <v>#REF!</v>
      </c>
      <c r="V635" s="1" t="e">
        <f>'Long-form'!#REF!</f>
        <v>#REF!</v>
      </c>
      <c r="W635" s="10" t="e">
        <f>'Long-form'!#REF!</f>
        <v>#REF!</v>
      </c>
      <c r="X635" s="10" t="e">
        <f>'Long-form'!#REF!</f>
        <v>#REF!</v>
      </c>
      <c r="Y635" s="10" t="e">
        <f>'Long-form'!#REF!</f>
        <v>#REF!</v>
      </c>
      <c r="Z635" s="10" t="e">
        <f>'Long-form'!#REF!</f>
        <v>#REF!</v>
      </c>
      <c r="AA635" s="10" t="e">
        <f>'Long-form'!#REF!</f>
        <v>#REF!</v>
      </c>
      <c r="AB635" s="10" t="e">
        <f>'Long-form'!#REF!</f>
        <v>#REF!</v>
      </c>
      <c r="AC635" s="1" t="e">
        <f>'Long-form'!#REF!</f>
        <v>#REF!</v>
      </c>
      <c r="AD635" s="1" t="e">
        <f>'Long-form'!#REF!</f>
        <v>#REF!</v>
      </c>
      <c r="AE635" s="1" t="e">
        <f>'Long-form'!#REF!</f>
        <v>#REF!</v>
      </c>
      <c r="AF635" s="1" t="e">
        <f>'Long-form'!#REF!</f>
        <v>#REF!</v>
      </c>
    </row>
    <row r="636" spans="1:32">
      <c r="A636" s="1" t="str">
        <f>'Long-form'!A592</f>
        <v>SLCC635</v>
      </c>
      <c r="B636" s="1" t="str">
        <f>'Long-form'!B592</f>
        <v>Vaz &amp; Banerjee 1997</v>
      </c>
      <c r="C636" s="1">
        <f>'Long-form'!C592</f>
        <v>7</v>
      </c>
      <c r="D636" s="1" t="str">
        <f>'Long-form'!D592</f>
        <v>Publicat Lagoon</v>
      </c>
      <c r="E636" s="10">
        <f>'Long-form'!E592</f>
        <v>13.748181000000001</v>
      </c>
      <c r="F636" s="10">
        <f>'Long-form'!F592</f>
        <v>80.209034000000003</v>
      </c>
      <c r="G636" s="1">
        <f>'Long-form'!G592</f>
        <v>1</v>
      </c>
      <c r="H636" s="11">
        <f>'Long-form'!H592</f>
        <v>6650</v>
      </c>
      <c r="I636" s="11">
        <f>'Long-form'!I592</f>
        <v>148.66068747318505</v>
      </c>
      <c r="J636" s="11">
        <f>'Long-form'!J592</f>
        <v>7528</v>
      </c>
      <c r="K636" s="11">
        <f>'Long-form'!K592</f>
        <v>7794</v>
      </c>
      <c r="L636" s="11">
        <f>'Long-form'!L592</f>
        <v>7262</v>
      </c>
      <c r="M636" s="10" t="str">
        <f>'Long-form'!Q592</f>
        <v>n/a</v>
      </c>
      <c r="N636" s="10" t="str">
        <f>'Long-form'!R592</f>
        <v>n/a</v>
      </c>
      <c r="O636" s="10">
        <f>'Long-form'!AL592</f>
        <v>4.9800000000000004</v>
      </c>
      <c r="P636" s="10">
        <f>'Long-form'!AN592</f>
        <v>0.51088159097779207</v>
      </c>
      <c r="Q636" s="10">
        <f>'Long-form'!AO592</f>
        <v>0.51088159097779207</v>
      </c>
      <c r="R636" s="1">
        <f>'Long-form'!BA592</f>
        <v>0</v>
      </c>
      <c r="S636" s="1">
        <f>'Long-form'!BB592</f>
        <v>5</v>
      </c>
      <c r="T636" s="1" t="str">
        <f>'Long-form'!BC592</f>
        <v>Mangrove salt marsh</v>
      </c>
      <c r="U636" s="1" t="str">
        <f>'Long-form'!BD592</f>
        <v>peat, contains abundant fragments of partly carbonised wood and reflects a swampy palaeoenvironment; conservatively interpreted as HAT to MTL</v>
      </c>
      <c r="V636" s="1" t="str">
        <f>'Long-form'!BE592</f>
        <v>HAT to MTL</v>
      </c>
      <c r="W636" s="10">
        <f>'Long-form'!BQ592</f>
        <v>4.6121211703159144</v>
      </c>
      <c r="X636" s="10">
        <f>'Long-form'!BR592</f>
        <v>0.63303524157970614</v>
      </c>
      <c r="Y636" s="10">
        <f>'Long-form'!BS592</f>
        <v>0.63303524157970614</v>
      </c>
      <c r="Z636" s="10" t="str">
        <f>'Long-form'!BT592</f>
        <v>n/a</v>
      </c>
      <c r="AA636" s="10" t="str">
        <f>'Long-form'!BU592</f>
        <v>n/a</v>
      </c>
      <c r="AB636" s="10" t="str">
        <f>'Long-form'!BV592</f>
        <v>n/a</v>
      </c>
      <c r="AC636" s="1" t="str">
        <f>'Long-form'!BW592</f>
        <v>n/a</v>
      </c>
      <c r="AD636" s="1">
        <f>'Long-form'!BX592</f>
        <v>0</v>
      </c>
      <c r="AE636" s="1" t="str">
        <f>'Long-form'!BY592</f>
        <v>n/a</v>
      </c>
      <c r="AF636" s="1" t="str">
        <f>'Long-form'!BZ592</f>
        <v>studyside outside SE Asia?</v>
      </c>
    </row>
    <row r="637" spans="1:32">
      <c r="A637" s="1" t="str">
        <f>'Long-form'!A593</f>
        <v>SLCC636</v>
      </c>
      <c r="B637" s="1" t="str">
        <f>'Long-form'!B593</f>
        <v>Vaz &amp; Banerjee 1997</v>
      </c>
      <c r="C637" s="1">
        <f>'Long-form'!C593</f>
        <v>7</v>
      </c>
      <c r="D637" s="1" t="str">
        <f>'Long-form'!D593</f>
        <v>Publicat Lagoon</v>
      </c>
      <c r="E637" s="10">
        <f>'Long-form'!E593</f>
        <v>13.748181000000001</v>
      </c>
      <c r="F637" s="10">
        <f>'Long-form'!F593</f>
        <v>80.209034000000003</v>
      </c>
      <c r="G637" s="1">
        <f>'Long-form'!G593</f>
        <v>1</v>
      </c>
      <c r="H637" s="11">
        <f>'Long-form'!H593</f>
        <v>2319</v>
      </c>
      <c r="I637" s="11">
        <f>'Long-form'!I593</f>
        <v>96</v>
      </c>
      <c r="J637" s="11">
        <f>'Long-form'!J593</f>
        <v>1373.5</v>
      </c>
      <c r="K637" s="11">
        <f>'Long-form'!K593</f>
        <v>1613</v>
      </c>
      <c r="L637" s="11">
        <f>'Long-form'!L593</f>
        <v>1134</v>
      </c>
      <c r="M637" s="10" t="str">
        <f>'Long-form'!Q593</f>
        <v>n/a</v>
      </c>
      <c r="N637" s="10" t="str">
        <f>'Long-form'!R593</f>
        <v>n/a</v>
      </c>
      <c r="O637" s="10">
        <f>'Long-form'!AL593</f>
        <v>-1.5</v>
      </c>
      <c r="P637" s="10">
        <f>'Long-form'!AN593</f>
        <v>0.51088159097779207</v>
      </c>
      <c r="Q637" s="10">
        <f>'Long-form'!AO593</f>
        <v>0.51088159097779207</v>
      </c>
      <c r="R637" s="1">
        <f>'Long-form'!BA593</f>
        <v>-1</v>
      </c>
      <c r="S637" s="1">
        <f>'Long-form'!BB593</f>
        <v>5</v>
      </c>
      <c r="T637" s="1" t="str">
        <f>'Long-form'!BC593</f>
        <v>marine limiting</v>
      </c>
      <c r="U637" s="1" t="e">
        <f>'Long-form'!#REF!</f>
        <v>#REF!</v>
      </c>
      <c r="V637" s="1" t="str">
        <f>'Long-form'!BE593</f>
        <v>below MTL</v>
      </c>
      <c r="W637" s="10" t="str">
        <f>'Long-form'!BQ593</f>
        <v>n/a</v>
      </c>
      <c r="X637" s="10">
        <f>'Long-form'!BR593</f>
        <v>0.51575187832910507</v>
      </c>
      <c r="Y637" s="10">
        <f>'Long-form'!BS593</f>
        <v>0.51575187832910507</v>
      </c>
      <c r="Z637" s="10" t="str">
        <f>'Long-form'!BT593</f>
        <v>n/a</v>
      </c>
      <c r="AA637" s="10" t="str">
        <f>'Long-form'!BU593</f>
        <v>n/a</v>
      </c>
      <c r="AB637" s="10" t="str">
        <f>'Long-form'!BV593</f>
        <v>n/a</v>
      </c>
      <c r="AC637" s="1" t="str">
        <f>'Long-form'!BW593</f>
        <v>n/a</v>
      </c>
      <c r="AD637" s="1">
        <f>'Long-form'!BX593</f>
        <v>0</v>
      </c>
      <c r="AE637" s="1" t="str">
        <f>'Long-form'!BY593</f>
        <v>n/a</v>
      </c>
      <c r="AF637" s="1" t="str">
        <f>'Long-form'!BZ593</f>
        <v>studyside outside SE Asia?</v>
      </c>
    </row>
    <row r="638" spans="1:32">
      <c r="A638" s="1" t="str">
        <f>'Long-form'!A594</f>
        <v>SLCC637</v>
      </c>
      <c r="B638" s="1" t="str">
        <f>'Long-form'!B594</f>
        <v>Vaz &amp; Banerjee 1997</v>
      </c>
      <c r="C638" s="1">
        <f>'Long-form'!C594</f>
        <v>7</v>
      </c>
      <c r="D638" s="1" t="str">
        <f>'Long-form'!D594</f>
        <v>Publicat Lagoon</v>
      </c>
      <c r="E638" s="10">
        <f>'Long-form'!E594</f>
        <v>13.748181000000001</v>
      </c>
      <c r="F638" s="10">
        <f>'Long-form'!F594</f>
        <v>80.209034000000003</v>
      </c>
      <c r="G638" s="1">
        <f>'Long-form'!G594</f>
        <v>1</v>
      </c>
      <c r="H638" s="11">
        <f>'Long-form'!H594</f>
        <v>2579</v>
      </c>
      <c r="I638" s="11">
        <f>'Long-form'!I594</f>
        <v>105</v>
      </c>
      <c r="J638" s="11">
        <f>'Long-form'!J594</f>
        <v>1639.5</v>
      </c>
      <c r="K638" s="11">
        <f>'Long-form'!K594</f>
        <v>1916</v>
      </c>
      <c r="L638" s="11">
        <f>'Long-form'!L594</f>
        <v>1363</v>
      </c>
      <c r="M638" s="10" t="str">
        <f>'Long-form'!Q594</f>
        <v>n/a</v>
      </c>
      <c r="N638" s="10" t="str">
        <f>'Long-form'!R594</f>
        <v>n/a</v>
      </c>
      <c r="O638" s="10">
        <f>'Long-form'!AL594</f>
        <v>-1.1000000000000001</v>
      </c>
      <c r="P638" s="10">
        <f>'Long-form'!AN594</f>
        <v>0.51088159097779207</v>
      </c>
      <c r="Q638" s="10">
        <f>'Long-form'!AO594</f>
        <v>0.51088159097779207</v>
      </c>
      <c r="R638" s="1">
        <f>'Long-form'!BA594</f>
        <v>-1</v>
      </c>
      <c r="S638" s="1">
        <f>'Long-form'!BB594</f>
        <v>5</v>
      </c>
      <c r="T638" s="1" t="str">
        <f>'Long-form'!BD594</f>
        <v>articulated shells of Mytilus sp, and Longimactra sp., indicate intertidal environment; bluish grey, medium grained, sandy clay; conservatively interpreted as marine limiting</v>
      </c>
      <c r="U638" s="1" t="str">
        <f>'Long-form'!BD593</f>
        <v>Melangina sp., Longimactra sp., Arca sp (dated)., and Villorita sp. Were recovered from a distinct shell-rich layer; conservatively interpreted as marine limiting</v>
      </c>
      <c r="V638" s="1" t="str">
        <f>'Long-form'!BE594</f>
        <v>below MTL</v>
      </c>
      <c r="W638" s="10" t="str">
        <f>'Long-form'!BQ594</f>
        <v>n/a</v>
      </c>
      <c r="X638" s="10">
        <f>'Long-form'!BR594</f>
        <v>0.51575187832910507</v>
      </c>
      <c r="Y638" s="10">
        <f>'Long-form'!BS594</f>
        <v>0.51575187832910507</v>
      </c>
      <c r="Z638" s="10" t="str">
        <f>'Long-form'!BT594</f>
        <v>n/a</v>
      </c>
      <c r="AA638" s="10" t="str">
        <f>'Long-form'!BU594</f>
        <v>n/a</v>
      </c>
      <c r="AB638" s="10" t="str">
        <f>'Long-form'!BV594</f>
        <v>n/a</v>
      </c>
      <c r="AC638" s="1" t="str">
        <f>'Long-form'!BW594</f>
        <v>n/a</v>
      </c>
      <c r="AD638" s="1">
        <f>'Long-form'!BX594</f>
        <v>0</v>
      </c>
      <c r="AE638" s="1" t="str">
        <f>'Long-form'!BY594</f>
        <v>n/a</v>
      </c>
      <c r="AF638" s="1" t="str">
        <f>'Long-form'!BZ594</f>
        <v>studyside outside SE Asia?</v>
      </c>
    </row>
    <row r="639" spans="1:32">
      <c r="A639" s="1" t="str">
        <f>'Long-form'!A595</f>
        <v>SLCC638</v>
      </c>
      <c r="B639" s="1" t="str">
        <f>'Long-form'!B595</f>
        <v>Vaz &amp; Banerjee 1997</v>
      </c>
      <c r="C639" s="1">
        <f>'Long-form'!C595</f>
        <v>7</v>
      </c>
      <c r="D639" s="1" t="str">
        <f>'Long-form'!D595</f>
        <v>Publicat Lagoon</v>
      </c>
      <c r="E639" s="10">
        <f>'Long-form'!E595</f>
        <v>13.748181000000001</v>
      </c>
      <c r="F639" s="10">
        <f>'Long-form'!F595</f>
        <v>80.209034000000003</v>
      </c>
      <c r="G639" s="1">
        <f>'Long-form'!G595</f>
        <v>1</v>
      </c>
      <c r="H639" s="11">
        <f>'Long-form'!H595</f>
        <v>2799</v>
      </c>
      <c r="I639" s="11">
        <f>'Long-form'!I595</f>
        <v>96</v>
      </c>
      <c r="J639" s="11">
        <f>'Long-form'!J595</f>
        <v>1894</v>
      </c>
      <c r="K639" s="11">
        <f>'Long-form'!K595</f>
        <v>2180</v>
      </c>
      <c r="L639" s="11">
        <f>'Long-form'!L595</f>
        <v>1608</v>
      </c>
      <c r="M639" s="10" t="str">
        <f>'Long-form'!Q595</f>
        <v>n/a</v>
      </c>
      <c r="N639" s="10" t="str">
        <f>'Long-form'!R595</f>
        <v>n/a</v>
      </c>
      <c r="O639" s="10">
        <f>'Long-form'!AL595</f>
        <v>-1.25</v>
      </c>
      <c r="P639" s="10">
        <f>'Long-form'!AN595</f>
        <v>0.51088159097779207</v>
      </c>
      <c r="Q639" s="10">
        <f>'Long-form'!AO595</f>
        <v>0.51088159097779207</v>
      </c>
      <c r="R639" s="1">
        <f>'Long-form'!BA595</f>
        <v>-1</v>
      </c>
      <c r="S639" s="1">
        <f>'Long-form'!BB595</f>
        <v>5</v>
      </c>
      <c r="T639" s="1" t="str">
        <f>'Long-form'!BC595</f>
        <v>marine limiting</v>
      </c>
      <c r="U639" s="1" t="str">
        <f>'Long-form'!BD595</f>
        <v xml:space="preserve">articulated shells of Villorita sp., and Melangina sp., indicative of brackish water environment; bluish grey, medium to coarse grained, clayey sand; conservatively interpreted as marine limiting </v>
      </c>
      <c r="V639" s="1" t="str">
        <f>'Long-form'!BE595</f>
        <v>below MTL</v>
      </c>
      <c r="W639" s="10" t="str">
        <f>'Long-form'!BQ595</f>
        <v>n/a</v>
      </c>
      <c r="X639" s="10">
        <f>'Long-form'!BR595</f>
        <v>0.51575187832910507</v>
      </c>
      <c r="Y639" s="10">
        <f>'Long-form'!BS595</f>
        <v>0.51575187832910507</v>
      </c>
      <c r="Z639" s="10" t="str">
        <f>'Long-form'!BT595</f>
        <v>n/a</v>
      </c>
      <c r="AA639" s="10" t="str">
        <f>'Long-form'!BU595</f>
        <v>n/a</v>
      </c>
      <c r="AB639" s="10" t="str">
        <f>'Long-form'!BV595</f>
        <v>n/a</v>
      </c>
      <c r="AC639" s="1" t="str">
        <f>'Long-form'!BW595</f>
        <v>n/a</v>
      </c>
      <c r="AD639" s="1">
        <f>'Long-form'!BX595</f>
        <v>0</v>
      </c>
      <c r="AE639" s="1" t="str">
        <f>'Long-form'!BY595</f>
        <v>n/a</v>
      </c>
      <c r="AF639" s="1" t="str">
        <f>'Long-form'!BZ595</f>
        <v>studyside outside SE Asia?</v>
      </c>
    </row>
    <row r="640" spans="1:32">
      <c r="A640" s="1" t="str">
        <f>'Long-form'!A596</f>
        <v>SLCC639</v>
      </c>
      <c r="B640" s="1" t="str">
        <f>'Long-form'!B596</f>
        <v>Vaz &amp; Banerjee 1997</v>
      </c>
      <c r="C640" s="1">
        <f>'Long-form'!C596</f>
        <v>7</v>
      </c>
      <c r="D640" s="1" t="str">
        <f>'Long-form'!D596</f>
        <v>Publicat Lagoon</v>
      </c>
      <c r="E640" s="10">
        <f>'Long-form'!E596</f>
        <v>13.748181000000001</v>
      </c>
      <c r="F640" s="10">
        <f>'Long-form'!F596</f>
        <v>80.209034000000003</v>
      </c>
      <c r="G640" s="1">
        <f>'Long-form'!G596</f>
        <v>1</v>
      </c>
      <c r="H640" s="11">
        <f>'Long-form'!H596</f>
        <v>3100</v>
      </c>
      <c r="I640" s="11">
        <f>'Long-form'!I596</f>
        <v>96</v>
      </c>
      <c r="J640" s="11">
        <f>'Long-form'!J596</f>
        <v>2294</v>
      </c>
      <c r="K640" s="11">
        <f>'Long-form'!K596</f>
        <v>2609</v>
      </c>
      <c r="L640" s="11">
        <f>'Long-form'!L596</f>
        <v>1979</v>
      </c>
      <c r="M640" s="10" t="str">
        <f>'Long-form'!Q596</f>
        <v>n/a</v>
      </c>
      <c r="N640" s="10" t="str">
        <f>'Long-form'!R596</f>
        <v>n/a</v>
      </c>
      <c r="O640" s="10">
        <f>'Long-form'!AL596</f>
        <v>-4</v>
      </c>
      <c r="P640" s="10">
        <f>'Long-form'!AN596</f>
        <v>0.51088159097779207</v>
      </c>
      <c r="Q640" s="10">
        <f>'Long-form'!AO596</f>
        <v>0.51088159097779207</v>
      </c>
      <c r="R640" s="1">
        <f>'Long-form'!BA596</f>
        <v>-1</v>
      </c>
      <c r="S640" s="1">
        <f>'Long-form'!BB596</f>
        <v>5</v>
      </c>
      <c r="T640" s="1" t="str">
        <f>'Long-form'!BC596</f>
        <v>marine limiting</v>
      </c>
      <c r="U640" s="1" t="str">
        <f>'Long-form'!BD596</f>
        <v>marine bivalve; conservatively interpreted as marine limiting</v>
      </c>
      <c r="V640" s="1" t="str">
        <f>'Long-form'!BE596</f>
        <v>below MTL</v>
      </c>
      <c r="W640" s="10" t="str">
        <f>'Long-form'!BQ596</f>
        <v>n/a</v>
      </c>
      <c r="X640" s="10">
        <f>'Long-form'!BR596</f>
        <v>0.51575187832910507</v>
      </c>
      <c r="Y640" s="10">
        <f>'Long-form'!BS596</f>
        <v>0.51575187832910507</v>
      </c>
      <c r="Z640" s="10" t="str">
        <f>'Long-form'!BT596</f>
        <v>n/a</v>
      </c>
      <c r="AA640" s="10" t="str">
        <f>'Long-form'!BU596</f>
        <v>n/a</v>
      </c>
      <c r="AB640" s="10" t="str">
        <f>'Long-form'!BV596</f>
        <v>n/a</v>
      </c>
      <c r="AC640" s="1" t="str">
        <f>'Long-form'!BW596</f>
        <v>n/a</v>
      </c>
      <c r="AD640" s="1">
        <f>'Long-form'!BX596</f>
        <v>0</v>
      </c>
      <c r="AE640" s="1" t="str">
        <f>'Long-form'!BY596</f>
        <v>n/a</v>
      </c>
      <c r="AF640" s="1" t="str">
        <f>'Long-form'!BZ596</f>
        <v>studyside outside SE Asia?</v>
      </c>
    </row>
    <row r="641" spans="1:32">
      <c r="A641" s="1" t="str">
        <f>'Long-form'!A597</f>
        <v>SLCC640</v>
      </c>
      <c r="B641" s="1" t="str">
        <f>'Long-form'!B597</f>
        <v>Easton &amp; The-Lung Ku 1979</v>
      </c>
      <c r="C641" s="1">
        <f>'Long-form'!C597</f>
        <v>12</v>
      </c>
      <c r="D641" s="1" t="str">
        <f>'Long-form'!D597</f>
        <v>Palau</v>
      </c>
      <c r="E641" s="10">
        <f>'Long-form'!E597</f>
        <v>7.3053927999999999</v>
      </c>
      <c r="F641" s="10">
        <f>'Long-form'!F597</f>
        <v>134.34570719999999</v>
      </c>
      <c r="G641" s="1">
        <f>'Long-form'!G597</f>
        <v>1</v>
      </c>
      <c r="H641" s="11">
        <f>'Long-form'!H597</f>
        <v>5000</v>
      </c>
      <c r="I641" s="11">
        <f>'Long-form'!I597</f>
        <v>90.13878188659973</v>
      </c>
      <c r="J641" s="11">
        <f>'Long-form'!J597</f>
        <v>5229</v>
      </c>
      <c r="K641" s="11">
        <f>'Long-form'!K597</f>
        <v>5517</v>
      </c>
      <c r="L641" s="11">
        <f>'Long-form'!L597</f>
        <v>4941</v>
      </c>
      <c r="M641" s="10" t="str">
        <f>'Long-form'!Q597</f>
        <v>n/a</v>
      </c>
      <c r="N641" s="10" t="str">
        <f>'Long-form'!R597</f>
        <v>n/a</v>
      </c>
      <c r="O641" s="10">
        <f>'Long-form'!AL597</f>
        <v>-4.49</v>
      </c>
      <c r="P641" s="10">
        <f>'Long-form'!AN597</f>
        <v>0.51088159097779207</v>
      </c>
      <c r="Q641" s="10">
        <f>'Long-form'!AO597</f>
        <v>0.51088159097779207</v>
      </c>
      <c r="R641" s="1">
        <f>'Long-form'!BA597</f>
        <v>-1</v>
      </c>
      <c r="S641" s="1">
        <f>'Long-form'!BB597</f>
        <v>1</v>
      </c>
      <c r="T641" s="1" t="str">
        <f>'Long-form'!BC597</f>
        <v>marine limiting</v>
      </c>
      <c r="U641" s="1" t="str">
        <f>'Long-form'!BD597</f>
        <v xml:space="preserve">Porites, coral in sandy sediments from bore hole </v>
      </c>
      <c r="V641" s="1" t="str">
        <f>'Long-form'!BE597</f>
        <v>below MTL</v>
      </c>
      <c r="W641" s="10" t="str">
        <f>'Long-form'!BQ597</f>
        <v>n/a</v>
      </c>
      <c r="X641" s="10">
        <f>'Long-form'!BR597</f>
        <v>0.51575187832910507</v>
      </c>
      <c r="Y641" s="10">
        <f>'Long-form'!BS597</f>
        <v>0.51575187832910507</v>
      </c>
      <c r="Z641" s="10" t="str">
        <f>'Long-form'!BT597</f>
        <v>n/a</v>
      </c>
      <c r="AA641" s="10" t="str">
        <f>'Long-form'!BU597</f>
        <v>n/a</v>
      </c>
      <c r="AB641" s="10" t="str">
        <f>'Long-form'!BV597</f>
        <v>n/a</v>
      </c>
      <c r="AC641" s="1" t="str">
        <f>'Long-form'!BW597</f>
        <v>n/a</v>
      </c>
      <c r="AD641" s="1">
        <f>'Long-form'!BX597</f>
        <v>1</v>
      </c>
      <c r="AE641" s="1" t="str">
        <f>'Long-form'!BY597</f>
        <v xml:space="preserve">unknown locality and relationship to msl </v>
      </c>
      <c r="AF641" s="1" t="str">
        <f>'Long-form'!BZ597</f>
        <v>hole1; reworking possible</v>
      </c>
    </row>
    <row r="642" spans="1:32">
      <c r="A642" s="1" t="str">
        <f>'Long-form'!A598</f>
        <v>SLCC641</v>
      </c>
      <c r="B642" s="1" t="str">
        <f>'Long-form'!B598</f>
        <v>Easton &amp; The-Lung Ku 1979</v>
      </c>
      <c r="C642" s="1">
        <f>'Long-form'!C598</f>
        <v>12</v>
      </c>
      <c r="D642" s="1" t="str">
        <f>'Long-form'!D598</f>
        <v>Palau</v>
      </c>
      <c r="E642" s="10">
        <f>'Long-form'!E598</f>
        <v>7.3053927999999999</v>
      </c>
      <c r="F642" s="10">
        <f>'Long-form'!F598</f>
        <v>134.34570719999999</v>
      </c>
      <c r="G642" s="1">
        <f>'Long-form'!G598</f>
        <v>1</v>
      </c>
      <c r="H642" s="11">
        <f>'Long-form'!H598</f>
        <v>4905</v>
      </c>
      <c r="I642" s="11">
        <f>'Long-form'!I598</f>
        <v>94.339811320566042</v>
      </c>
      <c r="J642" s="11">
        <f>'Long-form'!J598</f>
        <v>5114.5</v>
      </c>
      <c r="K642" s="11">
        <f>'Long-form'!K598</f>
        <v>5392</v>
      </c>
      <c r="L642" s="11">
        <f>'Long-form'!L598</f>
        <v>4837</v>
      </c>
      <c r="M642" s="10" t="str">
        <f>'Long-form'!Q598</f>
        <v>n/a</v>
      </c>
      <c r="N642" s="10" t="str">
        <f>'Long-form'!R598</f>
        <v>n/a</v>
      </c>
      <c r="O642" s="10">
        <f>'Long-form'!AL598</f>
        <v>-8.81</v>
      </c>
      <c r="P642" s="10">
        <f>'Long-form'!AN598</f>
        <v>0.51088159097779207</v>
      </c>
      <c r="Q642" s="10">
        <f>'Long-form'!AO598</f>
        <v>0.51088159097779207</v>
      </c>
      <c r="R642" s="1">
        <f>'Long-form'!BA598</f>
        <v>-1</v>
      </c>
      <c r="S642" s="1">
        <f>'Long-form'!BB598</f>
        <v>1</v>
      </c>
      <c r="T642" s="1" t="str">
        <f>'Long-form'!BC598</f>
        <v>marine limiting</v>
      </c>
      <c r="U642" s="1" t="str">
        <f>'Long-form'!BD598</f>
        <v xml:space="preserve">Porites, Millepora, alga, coral in sandy sediments from bore hole </v>
      </c>
      <c r="V642" s="1" t="str">
        <f>'Long-form'!BE598</f>
        <v>below MTL</v>
      </c>
      <c r="W642" s="10" t="str">
        <f>'Long-form'!BQ598</f>
        <v>n/a</v>
      </c>
      <c r="X642" s="10">
        <f>'Long-form'!BR598</f>
        <v>0.51575187832910507</v>
      </c>
      <c r="Y642" s="10">
        <f>'Long-form'!BS598</f>
        <v>0.51575187832910507</v>
      </c>
      <c r="Z642" s="10" t="str">
        <f>'Long-form'!BT598</f>
        <v>n/a</v>
      </c>
      <c r="AA642" s="10" t="str">
        <f>'Long-form'!BU598</f>
        <v>n/a</v>
      </c>
      <c r="AB642" s="10" t="str">
        <f>'Long-form'!BV598</f>
        <v>n/a</v>
      </c>
      <c r="AC642" s="1" t="str">
        <f>'Long-form'!BW598</f>
        <v>n/a</v>
      </c>
      <c r="AD642" s="1">
        <f>'Long-form'!BX598</f>
        <v>1</v>
      </c>
      <c r="AE642" s="1" t="str">
        <f>'Long-form'!BY598</f>
        <v xml:space="preserve">unknown locality and relationship to msl </v>
      </c>
      <c r="AF642" s="1" t="str">
        <f>'Long-form'!BZ598</f>
        <v>hole1; reworking possible</v>
      </c>
    </row>
    <row r="643" spans="1:32">
      <c r="A643" s="1" t="str">
        <f>'Long-form'!A599</f>
        <v>SLCC642</v>
      </c>
      <c r="B643" s="1" t="str">
        <f>'Long-form'!B599</f>
        <v>Easton &amp; The-Lung Ku 1979</v>
      </c>
      <c r="C643" s="1">
        <f>'Long-form'!C599</f>
        <v>12</v>
      </c>
      <c r="D643" s="1" t="str">
        <f>'Long-form'!D599</f>
        <v>Palau</v>
      </c>
      <c r="E643" s="10">
        <f>'Long-form'!E599</f>
        <v>7.3053927999999999</v>
      </c>
      <c r="F643" s="10">
        <f>'Long-form'!F599</f>
        <v>134.34570719999999</v>
      </c>
      <c r="G643" s="1">
        <f>'Long-form'!G599</f>
        <v>1</v>
      </c>
      <c r="H643" s="11">
        <f>'Long-form'!H599</f>
        <v>6135</v>
      </c>
      <c r="I643" s="11">
        <f>'Long-form'!I599</f>
        <v>116.29703349613007</v>
      </c>
      <c r="J643" s="11">
        <f>'Long-form'!J599</f>
        <v>6500.5</v>
      </c>
      <c r="K643" s="11">
        <f>'Long-form'!K599</f>
        <v>6777</v>
      </c>
      <c r="L643" s="11">
        <f>'Long-form'!L599</f>
        <v>6224</v>
      </c>
      <c r="M643" s="10" t="str">
        <f>'Long-form'!Q599</f>
        <v>n/a</v>
      </c>
      <c r="N643" s="10" t="str">
        <f>'Long-form'!R599</f>
        <v>n/a</v>
      </c>
      <c r="O643" s="10">
        <f>'Long-form'!AL599</f>
        <v>-11.02</v>
      </c>
      <c r="P643" s="10">
        <f>'Long-form'!AN599</f>
        <v>0.51088159097779207</v>
      </c>
      <c r="Q643" s="10">
        <f>'Long-form'!AO599</f>
        <v>0.51088159097779207</v>
      </c>
      <c r="R643" s="1">
        <f>'Long-form'!BA599</f>
        <v>-1</v>
      </c>
      <c r="S643" s="1">
        <f>'Long-form'!BB599</f>
        <v>1</v>
      </c>
      <c r="T643" s="1" t="str">
        <f>'Long-form'!BC599</f>
        <v>marine limiting</v>
      </c>
      <c r="U643" s="1" t="str">
        <f>'Long-form'!BD599</f>
        <v xml:space="preserve">Porites , coral in sandy sediments from bore hole </v>
      </c>
      <c r="V643" s="1" t="str">
        <f>'Long-form'!BE599</f>
        <v>below MTL</v>
      </c>
      <c r="W643" s="10" t="str">
        <f>'Long-form'!BQ599</f>
        <v>n/a</v>
      </c>
      <c r="X643" s="10">
        <f>'Long-form'!BR599</f>
        <v>0.51575187832910507</v>
      </c>
      <c r="Y643" s="10">
        <f>'Long-form'!BS599</f>
        <v>0.51575187832910507</v>
      </c>
      <c r="Z643" s="10" t="str">
        <f>'Long-form'!BT599</f>
        <v>n/a</v>
      </c>
      <c r="AA643" s="10" t="str">
        <f>'Long-form'!BU599</f>
        <v>n/a</v>
      </c>
      <c r="AB643" s="10" t="str">
        <f>'Long-form'!BV599</f>
        <v>n/a</v>
      </c>
      <c r="AC643" s="1" t="str">
        <f>'Long-form'!BW599</f>
        <v>n/a</v>
      </c>
      <c r="AD643" s="1">
        <f>'Long-form'!BX599</f>
        <v>1</v>
      </c>
      <c r="AE643" s="1" t="str">
        <f>'Long-form'!BY599</f>
        <v xml:space="preserve">unknown locality and relationship to msl </v>
      </c>
      <c r="AF643" s="1" t="str">
        <f>'Long-form'!BZ599</f>
        <v>hole1; reworking possible</v>
      </c>
    </row>
    <row r="644" spans="1:32">
      <c r="A644" s="1" t="str">
        <f>'Long-form'!A600</f>
        <v>SLCC643</v>
      </c>
      <c r="B644" s="1" t="str">
        <f>'Long-form'!B600</f>
        <v>Easton &amp; The-Lung Ku 1979</v>
      </c>
      <c r="C644" s="1">
        <f>'Long-form'!C600</f>
        <v>12</v>
      </c>
      <c r="D644" s="1" t="str">
        <f>'Long-form'!D600</f>
        <v>Palau</v>
      </c>
      <c r="E644" s="10">
        <f>'Long-form'!E600</f>
        <v>7.3053927999999999</v>
      </c>
      <c r="F644" s="10">
        <f>'Long-form'!F600</f>
        <v>134.34570719999999</v>
      </c>
      <c r="G644" s="1">
        <f>'Long-form'!G600</f>
        <v>1</v>
      </c>
      <c r="H644" s="11">
        <f>'Long-form'!H600</f>
        <v>6595</v>
      </c>
      <c r="I644" s="11">
        <f>'Long-form'!I600</f>
        <v>102.95630140987001</v>
      </c>
      <c r="J644" s="11">
        <f>'Long-form'!J600</f>
        <v>7003.5</v>
      </c>
      <c r="K644" s="11">
        <f>'Long-form'!K600</f>
        <v>7269</v>
      </c>
      <c r="L644" s="11">
        <f>'Long-form'!L600</f>
        <v>6738</v>
      </c>
      <c r="M644" s="10" t="str">
        <f>'Long-form'!Q600</f>
        <v>n/a</v>
      </c>
      <c r="N644" s="10" t="str">
        <f>'Long-form'!R600</f>
        <v>n/a</v>
      </c>
      <c r="O644" s="10">
        <f>'Long-form'!AL600</f>
        <v>-17.239999999999998</v>
      </c>
      <c r="P644" s="10">
        <f>'Long-form'!AN600</f>
        <v>0.51088159097779207</v>
      </c>
      <c r="Q644" s="10">
        <f>'Long-form'!AO600</f>
        <v>0.51088159097779207</v>
      </c>
      <c r="R644" s="1">
        <f>'Long-form'!BA600</f>
        <v>-1</v>
      </c>
      <c r="S644" s="1">
        <f>'Long-form'!BB600</f>
        <v>5</v>
      </c>
      <c r="T644" s="1" t="str">
        <f>'Long-form'!BC600</f>
        <v>marine limiting</v>
      </c>
      <c r="U644" s="1" t="str">
        <f>'Long-form'!BD600</f>
        <v xml:space="preserve">Halimeda, alge in sandy sediments from bore hole </v>
      </c>
      <c r="V644" s="1" t="str">
        <f>'Long-form'!BE600</f>
        <v>below MTL</v>
      </c>
      <c r="W644" s="10" t="str">
        <f>'Long-form'!BQ600</f>
        <v>n/a</v>
      </c>
      <c r="X644" s="10">
        <f>'Long-form'!BR600</f>
        <v>0.51575187832910507</v>
      </c>
      <c r="Y644" s="10">
        <f>'Long-form'!BS600</f>
        <v>0.51575187832910507</v>
      </c>
      <c r="Z644" s="10" t="str">
        <f>'Long-form'!BT600</f>
        <v>n/a</v>
      </c>
      <c r="AA644" s="10" t="str">
        <f>'Long-form'!BU600</f>
        <v>n/a</v>
      </c>
      <c r="AB644" s="10" t="str">
        <f>'Long-form'!BV600</f>
        <v>n/a</v>
      </c>
      <c r="AC644" s="1" t="str">
        <f>'Long-form'!BW600</f>
        <v>n/a</v>
      </c>
      <c r="AD644" s="1">
        <f>'Long-form'!BX600</f>
        <v>1</v>
      </c>
      <c r="AE644" s="1" t="str">
        <f>'Long-form'!BY600</f>
        <v xml:space="preserve">unknown locality and relationship to msl </v>
      </c>
      <c r="AF644" s="1" t="str">
        <f>'Long-form'!BZ600</f>
        <v>hole1; reworking possible</v>
      </c>
    </row>
    <row r="645" spans="1:32">
      <c r="A645" s="1" t="str">
        <f>'Long-form'!A601</f>
        <v>SLCC644</v>
      </c>
      <c r="B645" s="1" t="str">
        <f>'Long-form'!B601</f>
        <v>Easton &amp; The-Lung Ku 1979</v>
      </c>
      <c r="C645" s="1">
        <f>'Long-form'!C601</f>
        <v>12</v>
      </c>
      <c r="D645" s="1" t="str">
        <f>'Long-form'!D601</f>
        <v>Palau</v>
      </c>
      <c r="E645" s="10">
        <f>'Long-form'!E601</f>
        <v>7.3053927999999999</v>
      </c>
      <c r="F645" s="10">
        <f>'Long-form'!F601</f>
        <v>134.34570719999999</v>
      </c>
      <c r="G645" s="1">
        <f>'Long-form'!G601</f>
        <v>1</v>
      </c>
      <c r="H645" s="11">
        <f>'Long-form'!H601</f>
        <v>7840</v>
      </c>
      <c r="I645" s="11">
        <f>'Long-form'!I601</f>
        <v>120.83045973594572</v>
      </c>
      <c r="J645" s="11">
        <f>'Long-form'!J601</f>
        <v>8218</v>
      </c>
      <c r="K645" s="11">
        <f>'Long-form'!K601</f>
        <v>8484</v>
      </c>
      <c r="L645" s="11">
        <f>'Long-form'!L601</f>
        <v>7952</v>
      </c>
      <c r="M645" s="10" t="str">
        <f>'Long-form'!Q601</f>
        <v>n/a</v>
      </c>
      <c r="N645" s="10" t="str">
        <f>'Long-form'!R601</f>
        <v>n/a</v>
      </c>
      <c r="O645" s="10">
        <f>'Long-form'!AL601</f>
        <v>-20.59</v>
      </c>
      <c r="P645" s="10">
        <f>'Long-form'!AN601</f>
        <v>0.51088159097779207</v>
      </c>
      <c r="Q645" s="10">
        <f>'Long-form'!AO601</f>
        <v>0.51088159097779207</v>
      </c>
      <c r="R645" s="1">
        <f>'Long-form'!BA601</f>
        <v>-1</v>
      </c>
      <c r="S645" s="1">
        <f>'Long-form'!BB601</f>
        <v>1</v>
      </c>
      <c r="T645" s="1" t="str">
        <f>'Long-form'!BC601</f>
        <v>marine limiting</v>
      </c>
      <c r="U645" s="1" t="str">
        <f>'Long-form'!BD601</f>
        <v xml:space="preserve">Porites, Millepora, coral in sandy sediments from bore hole </v>
      </c>
      <c r="V645" s="1" t="str">
        <f>'Long-form'!BE601</f>
        <v>below MTL</v>
      </c>
      <c r="W645" s="10" t="str">
        <f>'Long-form'!BQ601</f>
        <v>n/a</v>
      </c>
      <c r="X645" s="10">
        <f>'Long-form'!BR601</f>
        <v>0.51575187832910507</v>
      </c>
      <c r="Y645" s="10">
        <f>'Long-form'!BS601</f>
        <v>0.51575187832910507</v>
      </c>
      <c r="Z645" s="10" t="str">
        <f>'Long-form'!BT601</f>
        <v>n/a</v>
      </c>
      <c r="AA645" s="10" t="str">
        <f>'Long-form'!BU601</f>
        <v>n/a</v>
      </c>
      <c r="AB645" s="10" t="str">
        <f>'Long-form'!BV601</f>
        <v>n/a</v>
      </c>
      <c r="AC645" s="1" t="str">
        <f>'Long-form'!BW601</f>
        <v>n/a</v>
      </c>
      <c r="AD645" s="1">
        <f>'Long-form'!BX601</f>
        <v>1</v>
      </c>
      <c r="AE645" s="1" t="str">
        <f>'Long-form'!BY601</f>
        <v xml:space="preserve">unknown locality and relationship to msl </v>
      </c>
      <c r="AF645" s="1" t="str">
        <f>'Long-form'!BZ601</f>
        <v>hole1; reworking possible</v>
      </c>
    </row>
    <row r="646" spans="1:32">
      <c r="A646" s="1" t="str">
        <f>'Long-form'!A602</f>
        <v>SLCC645</v>
      </c>
      <c r="B646" s="1" t="str">
        <f>'Long-form'!B602</f>
        <v>Easton &amp; The-Lung Ku 1979</v>
      </c>
      <c r="C646" s="1">
        <f>'Long-form'!C602</f>
        <v>12</v>
      </c>
      <c r="D646" s="1" t="str">
        <f>'Long-form'!D602</f>
        <v>Koror Island</v>
      </c>
      <c r="E646" s="10">
        <f>'Long-form'!E602</f>
        <v>7.3390000000000004</v>
      </c>
      <c r="F646" s="10">
        <f>'Long-form'!F602</f>
        <v>134.47900000000001</v>
      </c>
      <c r="G646" s="1">
        <f>'Long-form'!G602</f>
        <v>2</v>
      </c>
      <c r="H646" s="11" t="str">
        <f>'Long-form'!H602</f>
        <v>n/a</v>
      </c>
      <c r="I646" s="11" t="str">
        <f>'Long-form'!I602</f>
        <v>n/a</v>
      </c>
      <c r="J646" s="11" t="str">
        <f>'Long-form'!J602</f>
        <v>n/a</v>
      </c>
      <c r="K646" s="11" t="str">
        <f>'Long-form'!K602</f>
        <v>n/a</v>
      </c>
      <c r="L646" s="11" t="str">
        <f>'Long-form'!L602</f>
        <v>n/a</v>
      </c>
      <c r="M646" s="10" t="str">
        <f>'Long-form'!Q602</f>
        <v>n/a</v>
      </c>
      <c r="N646" s="10" t="str">
        <f>'Long-form'!R602</f>
        <v>n/a</v>
      </c>
      <c r="O646" s="10">
        <f>'Long-form'!AL602</f>
        <v>-11.02</v>
      </c>
      <c r="P646" s="10">
        <f>'Long-form'!AN602</f>
        <v>0.51088159097779207</v>
      </c>
      <c r="Q646" s="10">
        <f>'Long-form'!AO602</f>
        <v>0.51088159097779207</v>
      </c>
      <c r="R646" s="1">
        <f>'Long-form'!BA602</f>
        <v>-1</v>
      </c>
      <c r="S646" s="1">
        <f>'Long-form'!BB602</f>
        <v>1</v>
      </c>
      <c r="T646" s="1" t="str">
        <f>'Long-form'!BC602</f>
        <v>marine limiting</v>
      </c>
      <c r="U646" s="1" t="str">
        <f>'Long-form'!BD602</f>
        <v xml:space="preserve">Porites, Millepora, coral in sandy sediments from bore hole </v>
      </c>
      <c r="V646" s="1" t="str">
        <f>'Long-form'!BE602</f>
        <v>below MTL</v>
      </c>
      <c r="W646" s="10" t="str">
        <f>'Long-form'!BQ602</f>
        <v>n/a</v>
      </c>
      <c r="X646" s="10">
        <f>'Long-form'!BR602</f>
        <v>0.51575187832910507</v>
      </c>
      <c r="Y646" s="10">
        <f>'Long-form'!BS602</f>
        <v>0.51575187832910507</v>
      </c>
      <c r="Z646" s="10" t="str">
        <f>'Long-form'!BT602</f>
        <v>n/a</v>
      </c>
      <c r="AA646" s="10" t="str">
        <f>'Long-form'!BU602</f>
        <v>n/a</v>
      </c>
      <c r="AB646" s="10" t="str">
        <f>'Long-form'!BV602</f>
        <v>n/a</v>
      </c>
      <c r="AC646" s="1" t="str">
        <f>'Long-form'!BW602</f>
        <v>n/a</v>
      </c>
      <c r="AD646" s="1">
        <f>'Long-form'!BX602</f>
        <v>1</v>
      </c>
      <c r="AE646" s="1" t="str">
        <f>'Long-form'!BY602</f>
        <v xml:space="preserve">unknown locality and relationship to msl </v>
      </c>
      <c r="AF646" s="1" t="str">
        <f>'Long-form'!BZ602</f>
        <v>hole1; reworking possible</v>
      </c>
    </row>
    <row r="647" spans="1:32">
      <c r="A647" s="1" t="str">
        <f>'Long-form'!A603</f>
        <v>SLCC646</v>
      </c>
      <c r="B647" s="1" t="str">
        <f>'Long-form'!B603</f>
        <v>Easton &amp; The-Lung Ku 1979</v>
      </c>
      <c r="C647" s="1">
        <f>'Long-form'!C603</f>
        <v>12</v>
      </c>
      <c r="D647" s="1" t="str">
        <f>'Long-form'!D603</f>
        <v>Adorius Island</v>
      </c>
      <c r="E647" s="10">
        <f>'Long-form'!E603</f>
        <v>7.1821999999999999</v>
      </c>
      <c r="F647" s="10">
        <f>'Long-form'!F603</f>
        <v>134.24250000000001</v>
      </c>
      <c r="G647" s="1">
        <f>'Long-form'!G603</f>
        <v>2</v>
      </c>
      <c r="H647" s="11" t="str">
        <f>'Long-form'!H603</f>
        <v>n/a</v>
      </c>
      <c r="I647" s="11" t="str">
        <f>'Long-form'!I603</f>
        <v>n/a</v>
      </c>
      <c r="J647" s="11" t="str">
        <f>'Long-form'!J603</f>
        <v>n/a</v>
      </c>
      <c r="K647" s="11" t="str">
        <f>'Long-form'!K603</f>
        <v>n/a</v>
      </c>
      <c r="L647" s="11" t="str">
        <f>'Long-form'!L603</f>
        <v>n/a</v>
      </c>
      <c r="M647" s="10" t="str">
        <f>'Long-form'!Q603</f>
        <v>n/a</v>
      </c>
      <c r="N647" s="10" t="str">
        <f>'Long-form'!R603</f>
        <v>n/a</v>
      </c>
      <c r="O647" s="10">
        <f>'Long-form'!AL603</f>
        <v>-2</v>
      </c>
      <c r="P647" s="10">
        <f>'Long-form'!AN603</f>
        <v>0.51088159097779207</v>
      </c>
      <c r="Q647" s="10">
        <f>'Long-form'!AO603</f>
        <v>0.51088159097779207</v>
      </c>
      <c r="R647" s="1">
        <f>'Long-form'!BA603</f>
        <v>-1</v>
      </c>
      <c r="S647" s="1">
        <f>'Long-form'!BB603</f>
        <v>1</v>
      </c>
      <c r="T647" s="1" t="str">
        <f>'Long-form'!BC603</f>
        <v>marine limiting</v>
      </c>
      <c r="U647" s="1" t="str">
        <f>'Long-form'!BD603</f>
        <v xml:space="preserve">Pachyseris probably, coral in sandy sediments from bore hole </v>
      </c>
      <c r="V647" s="1" t="str">
        <f>'Long-form'!BE603</f>
        <v>below MTL</v>
      </c>
      <c r="W647" s="10" t="str">
        <f>'Long-form'!BQ603</f>
        <v>n/a</v>
      </c>
      <c r="X647" s="10">
        <f>'Long-form'!BR603</f>
        <v>0.51575187832910507</v>
      </c>
      <c r="Y647" s="10">
        <f>'Long-form'!BS603</f>
        <v>0.51575187832910507</v>
      </c>
      <c r="Z647" s="10" t="str">
        <f>'Long-form'!BT603</f>
        <v>n/a</v>
      </c>
      <c r="AA647" s="10" t="str">
        <f>'Long-form'!BU603</f>
        <v>n/a</v>
      </c>
      <c r="AB647" s="10" t="str">
        <f>'Long-form'!BV603</f>
        <v>n/a</v>
      </c>
      <c r="AC647" s="1" t="str">
        <f>'Long-form'!BW603</f>
        <v>n/a</v>
      </c>
      <c r="AD647" s="1">
        <f>'Long-form'!BX603</f>
        <v>1</v>
      </c>
      <c r="AE647" s="1" t="str">
        <f>'Long-form'!BY603</f>
        <v xml:space="preserve">unknown locality and relationship to msl </v>
      </c>
      <c r="AF647" s="1" t="str">
        <f>'Long-form'!BZ603</f>
        <v>hole1; reworking possible</v>
      </c>
    </row>
    <row r="648" spans="1:32">
      <c r="A648" s="1" t="str">
        <f>'Long-form'!A604</f>
        <v>SLCC647</v>
      </c>
      <c r="B648" s="1" t="str">
        <f>'Long-form'!B604</f>
        <v>Easton &amp; The-Lung Ku 1979</v>
      </c>
      <c r="C648" s="1">
        <f>'Long-form'!C604</f>
        <v>12</v>
      </c>
      <c r="D648" s="1" t="str">
        <f>'Long-form'!D604</f>
        <v>Palau</v>
      </c>
      <c r="E648" s="10">
        <f>'Long-form'!E604</f>
        <v>7.3053927999999999</v>
      </c>
      <c r="F648" s="10">
        <f>'Long-form'!F604</f>
        <v>134.34570719999999</v>
      </c>
      <c r="G648" s="1">
        <f>'Long-form'!G604</f>
        <v>1</v>
      </c>
      <c r="H648" s="11">
        <f>'Long-form'!H604</f>
        <v>4675</v>
      </c>
      <c r="I648" s="11">
        <f>'Long-form'!I604</f>
        <v>90.13878188659973</v>
      </c>
      <c r="J648" s="11">
        <f>'Long-form'!J604</f>
        <v>4817.5</v>
      </c>
      <c r="K648" s="11">
        <f>'Long-form'!K604</f>
        <v>5128</v>
      </c>
      <c r="L648" s="11">
        <f>'Long-form'!L604</f>
        <v>4507</v>
      </c>
      <c r="M648" s="10" t="str">
        <f>'Long-form'!Q604</f>
        <v>n/a</v>
      </c>
      <c r="N648" s="10" t="str">
        <f>'Long-form'!R604</f>
        <v>n/a</v>
      </c>
      <c r="O648" s="10">
        <f>'Long-form'!AL604</f>
        <v>-5.12</v>
      </c>
      <c r="P648" s="10">
        <f>'Long-form'!AN604</f>
        <v>0.51088159097779207</v>
      </c>
      <c r="Q648" s="10">
        <f>'Long-form'!AO604</f>
        <v>0.51088159097779207</v>
      </c>
      <c r="R648" s="1">
        <f>'Long-form'!BA604</f>
        <v>-1</v>
      </c>
      <c r="S648" s="1">
        <f>'Long-form'!BB604</f>
        <v>1</v>
      </c>
      <c r="T648" s="1" t="str">
        <f>'Long-form'!BC604</f>
        <v>marine limiting</v>
      </c>
      <c r="U648" s="1" t="str">
        <f>'Long-form'!BD604</f>
        <v xml:space="preserve">Acropora formosa, coral in sandy sediments from bore hole </v>
      </c>
      <c r="V648" s="1" t="str">
        <f>'Long-form'!BE604</f>
        <v>below MTL</v>
      </c>
      <c r="W648" s="10" t="str">
        <f>'Long-form'!BQ604</f>
        <v>n/a</v>
      </c>
      <c r="X648" s="10">
        <f>'Long-form'!BR604</f>
        <v>0.51575187832910507</v>
      </c>
      <c r="Y648" s="10">
        <f>'Long-form'!BS604</f>
        <v>0.51575187832910507</v>
      </c>
      <c r="Z648" s="10" t="str">
        <f>'Long-form'!BT604</f>
        <v>n/a</v>
      </c>
      <c r="AA648" s="10" t="str">
        <f>'Long-form'!BU604</f>
        <v>n/a</v>
      </c>
      <c r="AB648" s="10" t="str">
        <f>'Long-form'!BV604</f>
        <v>n/a</v>
      </c>
      <c r="AC648" s="1" t="str">
        <f>'Long-form'!BW604</f>
        <v>n/a</v>
      </c>
      <c r="AD648" s="1">
        <f>'Long-form'!BX604</f>
        <v>1</v>
      </c>
      <c r="AE648" s="1" t="str">
        <f>'Long-form'!BY604</f>
        <v xml:space="preserve">unknown locality and relationship to msl </v>
      </c>
      <c r="AF648" s="1" t="str">
        <f>'Long-form'!BZ604</f>
        <v>hole2;  reworking possible</v>
      </c>
    </row>
    <row r="649" spans="1:32">
      <c r="A649" s="1" t="str">
        <f>'Long-form'!A605</f>
        <v>SLCC648</v>
      </c>
      <c r="B649" s="1" t="str">
        <f>'Long-form'!B605</f>
        <v>Easton &amp; The-Lung Ku 1979</v>
      </c>
      <c r="C649" s="1">
        <f>'Long-form'!C605</f>
        <v>12</v>
      </c>
      <c r="D649" s="1" t="str">
        <f>'Long-form'!D605</f>
        <v>Palau</v>
      </c>
      <c r="E649" s="10">
        <f>'Long-form'!E605</f>
        <v>7.3053927999999999</v>
      </c>
      <c r="F649" s="10">
        <f>'Long-form'!F605</f>
        <v>134.34570719999999</v>
      </c>
      <c r="G649" s="1">
        <f>'Long-form'!G605</f>
        <v>1</v>
      </c>
      <c r="H649" s="11">
        <f>'Long-form'!H605</f>
        <v>5355</v>
      </c>
      <c r="I649" s="11">
        <f>'Long-form'!I605</f>
        <v>126.19429464123962</v>
      </c>
      <c r="J649" s="11">
        <f>'Long-form'!J605</f>
        <v>5619.5</v>
      </c>
      <c r="K649" s="11">
        <f>'Long-form'!K605</f>
        <v>5919</v>
      </c>
      <c r="L649" s="11">
        <f>'Long-form'!L605</f>
        <v>5320</v>
      </c>
      <c r="M649" s="10" t="str">
        <f>'Long-form'!Q605</f>
        <v>n/a</v>
      </c>
      <c r="N649" s="10" t="str">
        <f>'Long-form'!R605</f>
        <v>n/a</v>
      </c>
      <c r="O649" s="10">
        <f>'Long-form'!AL605</f>
        <v>-9.24</v>
      </c>
      <c r="P649" s="10">
        <f>'Long-form'!AN605</f>
        <v>0.51088159097779207</v>
      </c>
      <c r="Q649" s="10">
        <f>'Long-form'!AO605</f>
        <v>0.51088159097779207</v>
      </c>
      <c r="R649" s="1">
        <f>'Long-form'!BA605</f>
        <v>-1</v>
      </c>
      <c r="S649" s="1">
        <f>'Long-form'!BB605</f>
        <v>2</v>
      </c>
      <c r="T649" s="1" t="str">
        <f>'Long-form'!BC605</f>
        <v>marine limiting</v>
      </c>
      <c r="U649" s="1" t="str">
        <f>'Long-form'!BD605</f>
        <v xml:space="preserve">Oyster, marine shell in sandy sediments from bore hole </v>
      </c>
      <c r="V649" s="1" t="str">
        <f>'Long-form'!BE605</f>
        <v>below MTL</v>
      </c>
      <c r="W649" s="10" t="str">
        <f>'Long-form'!BQ605</f>
        <v>n/a</v>
      </c>
      <c r="X649" s="10">
        <f>'Long-form'!BR605</f>
        <v>0.51575187832910507</v>
      </c>
      <c r="Y649" s="10">
        <f>'Long-form'!BS605</f>
        <v>0.51575187832910507</v>
      </c>
      <c r="Z649" s="10" t="str">
        <f>'Long-form'!BT605</f>
        <v>n/a</v>
      </c>
      <c r="AA649" s="10" t="str">
        <f>'Long-form'!BU605</f>
        <v>n/a</v>
      </c>
      <c r="AB649" s="10" t="str">
        <f>'Long-form'!BV605</f>
        <v>n/a</v>
      </c>
      <c r="AC649" s="1" t="str">
        <f>'Long-form'!BW605</f>
        <v>n/a</v>
      </c>
      <c r="AD649" s="1">
        <f>'Long-form'!BX605</f>
        <v>1</v>
      </c>
      <c r="AE649" s="1" t="str">
        <f>'Long-form'!BY605</f>
        <v xml:space="preserve">unknown locality and relationship to msl </v>
      </c>
      <c r="AF649" s="1" t="str">
        <f>'Long-form'!BZ605</f>
        <v>hole2;  reworking possible</v>
      </c>
    </row>
    <row r="650" spans="1:32">
      <c r="A650" s="1" t="str">
        <f>'Long-form'!A606</f>
        <v>SLCC649</v>
      </c>
      <c r="B650" s="1" t="str">
        <f>'Long-form'!B606</f>
        <v>Easton &amp; The-Lung Ku 1979</v>
      </c>
      <c r="C650" s="1">
        <f>'Long-form'!C606</f>
        <v>12</v>
      </c>
      <c r="D650" s="1" t="str">
        <f>'Long-form'!D606</f>
        <v>Palau</v>
      </c>
      <c r="E650" s="10">
        <f>'Long-form'!E606</f>
        <v>7.3053927999999999</v>
      </c>
      <c r="F650" s="10">
        <f>'Long-form'!F606</f>
        <v>134.34570719999999</v>
      </c>
      <c r="G650" s="1">
        <f>'Long-form'!G606</f>
        <v>1</v>
      </c>
      <c r="H650" s="11">
        <f>'Long-form'!H606</f>
        <v>6310</v>
      </c>
      <c r="I650" s="11">
        <f>'Long-form'!I606</f>
        <v>116.29703349613007</v>
      </c>
      <c r="J650" s="11">
        <f>'Long-form'!J606</f>
        <v>6690</v>
      </c>
      <c r="K650" s="11">
        <f>'Long-form'!K606</f>
        <v>6994</v>
      </c>
      <c r="L650" s="11">
        <f>'Long-form'!L606</f>
        <v>6386</v>
      </c>
      <c r="M650" s="10" t="str">
        <f>'Long-form'!Q606</f>
        <v>n/a</v>
      </c>
      <c r="N650" s="10" t="str">
        <f>'Long-form'!R606</f>
        <v>n/a</v>
      </c>
      <c r="O650" s="10">
        <f>'Long-form'!AL606</f>
        <v>-15.99</v>
      </c>
      <c r="P650" s="10">
        <f>'Long-form'!AN606</f>
        <v>0.51088159097779207</v>
      </c>
      <c r="Q650" s="10">
        <f>'Long-form'!AO606</f>
        <v>0.51088159097779207</v>
      </c>
      <c r="R650" s="1">
        <f>'Long-form'!BA606</f>
        <v>-1</v>
      </c>
      <c r="S650" s="1">
        <f>'Long-form'!BB606</f>
        <v>5</v>
      </c>
      <c r="T650" s="1" t="str">
        <f>'Long-form'!BC606</f>
        <v>marine limiting</v>
      </c>
      <c r="U650" s="1" t="str">
        <f>'Long-form'!BD606</f>
        <v xml:space="preserve">Halimeda, alge in sandy sediments from bore hole </v>
      </c>
      <c r="V650" s="1" t="str">
        <f>'Long-form'!BE606</f>
        <v>below MTL</v>
      </c>
      <c r="W650" s="10" t="str">
        <f>'Long-form'!BQ606</f>
        <v>n/a</v>
      </c>
      <c r="X650" s="10">
        <f>'Long-form'!BR606</f>
        <v>0.51575187832910507</v>
      </c>
      <c r="Y650" s="10">
        <f>'Long-form'!BS606</f>
        <v>0.51575187832910507</v>
      </c>
      <c r="Z650" s="10" t="str">
        <f>'Long-form'!BT606</f>
        <v>n/a</v>
      </c>
      <c r="AA650" s="10" t="str">
        <f>'Long-form'!BU606</f>
        <v>n/a</v>
      </c>
      <c r="AB650" s="10" t="str">
        <f>'Long-form'!BV606</f>
        <v>n/a</v>
      </c>
      <c r="AC650" s="1" t="str">
        <f>'Long-form'!BW606</f>
        <v>n/a</v>
      </c>
      <c r="AD650" s="1">
        <f>'Long-form'!BX606</f>
        <v>1</v>
      </c>
      <c r="AE650" s="1" t="str">
        <f>'Long-form'!BY606</f>
        <v xml:space="preserve">unknown locality and relationship to msl </v>
      </c>
      <c r="AF650" s="1" t="str">
        <f>'Long-form'!BZ606</f>
        <v>hole2;  reworking possible</v>
      </c>
    </row>
    <row r="651" spans="1:32">
      <c r="A651" s="1" t="str">
        <f>'Long-form'!A607</f>
        <v>SLCC650</v>
      </c>
      <c r="B651" s="1" t="str">
        <f>'Long-form'!B607</f>
        <v>Easton &amp; The-Lung Ku 1979</v>
      </c>
      <c r="C651" s="1">
        <f>'Long-form'!C607</f>
        <v>12</v>
      </c>
      <c r="D651" s="1" t="str">
        <f>'Long-form'!D607</f>
        <v>Palau</v>
      </c>
      <c r="E651" s="10">
        <f>'Long-form'!E607</f>
        <v>7.3053927999999999</v>
      </c>
      <c r="F651" s="10">
        <f>'Long-form'!F607</f>
        <v>134.34570719999999</v>
      </c>
      <c r="G651" s="1">
        <f>'Long-form'!G607</f>
        <v>1</v>
      </c>
      <c r="H651" s="11">
        <f>'Long-form'!H607</f>
        <v>8080</v>
      </c>
      <c r="I651" s="11">
        <f>'Long-form'!I607</f>
        <v>111.80339887498948</v>
      </c>
      <c r="J651" s="11">
        <f>'Long-form'!J607</f>
        <v>8514</v>
      </c>
      <c r="K651" s="11">
        <f>'Long-form'!K607</f>
        <v>8839</v>
      </c>
      <c r="L651" s="11">
        <f>'Long-form'!L607</f>
        <v>8189</v>
      </c>
      <c r="M651" s="10" t="str">
        <f>'Long-form'!Q607</f>
        <v>n/a</v>
      </c>
      <c r="N651" s="10" t="str">
        <f>'Long-form'!R607</f>
        <v>n/a</v>
      </c>
      <c r="O651" s="10">
        <f>'Long-form'!AL607</f>
        <v>-22.11</v>
      </c>
      <c r="P651" s="10">
        <f>'Long-form'!AN607</f>
        <v>0.51088159097779207</v>
      </c>
      <c r="Q651" s="10">
        <f>'Long-form'!AO607</f>
        <v>0.51088159097779207</v>
      </c>
      <c r="R651" s="1">
        <f>'Long-form'!BA607</f>
        <v>-1</v>
      </c>
      <c r="S651" s="1">
        <f>'Long-form'!BB607</f>
        <v>1</v>
      </c>
      <c r="T651" s="1" t="str">
        <f>'Long-form'!BC607</f>
        <v>marine limiting</v>
      </c>
      <c r="U651" s="1" t="str">
        <f>'Long-form'!BD607</f>
        <v xml:space="preserve">Porites, coral in sandy sediments from bore hole </v>
      </c>
      <c r="V651" s="1" t="str">
        <f>'Long-form'!BE607</f>
        <v>below MTL</v>
      </c>
      <c r="W651" s="10" t="str">
        <f>'Long-form'!BQ607</f>
        <v>n/a</v>
      </c>
      <c r="X651" s="10">
        <f>'Long-form'!BR607</f>
        <v>0.51575187832910507</v>
      </c>
      <c r="Y651" s="10">
        <f>'Long-form'!BS607</f>
        <v>0.51575187832910507</v>
      </c>
      <c r="Z651" s="10" t="str">
        <f>'Long-form'!BT607</f>
        <v>n/a</v>
      </c>
      <c r="AA651" s="10" t="str">
        <f>'Long-form'!BU607</f>
        <v>n/a</v>
      </c>
      <c r="AB651" s="10" t="str">
        <f>'Long-form'!BV607</f>
        <v>n/a</v>
      </c>
      <c r="AC651" s="1" t="str">
        <f>'Long-form'!BW607</f>
        <v>n/a</v>
      </c>
      <c r="AD651" s="1">
        <f>'Long-form'!BX607</f>
        <v>1</v>
      </c>
      <c r="AE651" s="1" t="str">
        <f>'Long-form'!BY607</f>
        <v xml:space="preserve">unknown locality and relationship to msl </v>
      </c>
      <c r="AF651" s="1" t="str">
        <f>'Long-form'!BZ607</f>
        <v>hole2;  reworking possible</v>
      </c>
    </row>
    <row r="652" spans="1:32">
      <c r="A652" s="1" t="str">
        <f>'Long-form'!A608</f>
        <v>SLCC651</v>
      </c>
      <c r="B652" s="1" t="str">
        <f>'Long-form'!B608</f>
        <v>Easton &amp; The-Lung Ku 1979</v>
      </c>
      <c r="C652" s="1">
        <f>'Long-form'!C608</f>
        <v>12</v>
      </c>
      <c r="D652" s="1" t="str">
        <f>'Long-form'!D608</f>
        <v>Palau</v>
      </c>
      <c r="E652" s="10">
        <f>'Long-form'!E608</f>
        <v>7.3053927999999999</v>
      </c>
      <c r="F652" s="10">
        <f>'Long-form'!F608</f>
        <v>134.34570719999999</v>
      </c>
      <c r="G652" s="1">
        <f>'Long-form'!G608</f>
        <v>1</v>
      </c>
      <c r="H652" s="11">
        <f>'Long-form'!H608</f>
        <v>5109</v>
      </c>
      <c r="I652" s="11">
        <f>'Long-form'!I608</f>
        <v>98.615414616580097</v>
      </c>
      <c r="J652" s="11">
        <f>'Long-form'!J608</f>
        <v>5326.5</v>
      </c>
      <c r="K652" s="11">
        <f>'Long-form'!K608</f>
        <v>5604</v>
      </c>
      <c r="L652" s="11">
        <f>'Long-form'!L608</f>
        <v>5049</v>
      </c>
      <c r="M652" s="10" t="str">
        <f>'Long-form'!Q608</f>
        <v>n/a</v>
      </c>
      <c r="N652" s="10" t="str">
        <f>'Long-form'!R608</f>
        <v>n/a</v>
      </c>
      <c r="O652" s="10">
        <f>'Long-form'!AL608</f>
        <v>-3.54</v>
      </c>
      <c r="P652" s="10">
        <f>'Long-form'!AN608</f>
        <v>0.51088159097779207</v>
      </c>
      <c r="Q652" s="10">
        <f>'Long-form'!AO608</f>
        <v>0.51088159097779207</v>
      </c>
      <c r="R652" s="1">
        <f>'Long-form'!BA608</f>
        <v>-1</v>
      </c>
      <c r="S652" s="1">
        <f>'Long-form'!BB608</f>
        <v>1</v>
      </c>
      <c r="T652" s="1" t="str">
        <f>'Long-form'!BC608</f>
        <v>marine limiting</v>
      </c>
      <c r="U652" s="1" t="str">
        <f>'Long-form'!BD608</f>
        <v xml:space="preserve">Porites, coral in sandy sediments from bore hole </v>
      </c>
      <c r="V652" s="1" t="str">
        <f>'Long-form'!BE608</f>
        <v>below MTL</v>
      </c>
      <c r="W652" s="10" t="str">
        <f>'Long-form'!BQ608</f>
        <v>n/a</v>
      </c>
      <c r="X652" s="10">
        <f>'Long-form'!BR608</f>
        <v>0.51575187832910507</v>
      </c>
      <c r="Y652" s="10">
        <f>'Long-form'!BS608</f>
        <v>0.51575187832910507</v>
      </c>
      <c r="Z652" s="10" t="str">
        <f>'Long-form'!BT608</f>
        <v>n/a</v>
      </c>
      <c r="AA652" s="10" t="str">
        <f>'Long-form'!BU608</f>
        <v>n/a</v>
      </c>
      <c r="AB652" s="10" t="str">
        <f>'Long-form'!BV608</f>
        <v>n/a</v>
      </c>
      <c r="AC652" s="1" t="str">
        <f>'Long-form'!BW608</f>
        <v>n/a</v>
      </c>
      <c r="AD652" s="1">
        <f>'Long-form'!BX608</f>
        <v>1</v>
      </c>
      <c r="AE652" s="1" t="str">
        <f>'Long-form'!BY608</f>
        <v xml:space="preserve">unknown locality and relationship to msl </v>
      </c>
      <c r="AF652" s="1" t="str">
        <f>'Long-form'!BZ608</f>
        <v>hole3;  reworking possible</v>
      </c>
    </row>
    <row r="653" spans="1:32">
      <c r="A653" s="1" t="str">
        <f>'Long-form'!A609</f>
        <v>SLCC652</v>
      </c>
      <c r="B653" s="1" t="str">
        <f>'Long-form'!B609</f>
        <v>Easton &amp; The-Lung Ku 1979</v>
      </c>
      <c r="C653" s="1">
        <f>'Long-form'!C609</f>
        <v>12</v>
      </c>
      <c r="D653" s="1" t="str">
        <f>'Long-form'!D609</f>
        <v>Palau</v>
      </c>
      <c r="E653" s="10">
        <f>'Long-form'!E609</f>
        <v>7.3053927999999999</v>
      </c>
      <c r="F653" s="10">
        <f>'Long-form'!F609</f>
        <v>134.34570719999999</v>
      </c>
      <c r="G653" s="1">
        <f>'Long-form'!G609</f>
        <v>1</v>
      </c>
      <c r="H653" s="11">
        <f>'Long-form'!H609</f>
        <v>6780</v>
      </c>
      <c r="I653" s="11">
        <f>'Long-form'!I609</f>
        <v>134.6291201783626</v>
      </c>
      <c r="J653" s="11">
        <f>'Long-form'!J609</f>
        <v>7190.5</v>
      </c>
      <c r="K653" s="11">
        <f>'Long-form'!K609</f>
        <v>7493</v>
      </c>
      <c r="L653" s="11">
        <f>'Long-form'!L609</f>
        <v>6888</v>
      </c>
      <c r="M653" s="10" t="str">
        <f>'Long-form'!Q609</f>
        <v>n/a</v>
      </c>
      <c r="N653" s="10" t="str">
        <f>'Long-form'!R609</f>
        <v>n/a</v>
      </c>
      <c r="O653" s="10">
        <f>'Long-form'!AL609</f>
        <v>-6.92</v>
      </c>
      <c r="P653" s="10">
        <f>'Long-form'!AN609</f>
        <v>0.51088159097779207</v>
      </c>
      <c r="Q653" s="10">
        <f>'Long-form'!AO609</f>
        <v>0.51088159097779207</v>
      </c>
      <c r="R653" s="1">
        <f>'Long-form'!BA609</f>
        <v>-1</v>
      </c>
      <c r="S653" s="1">
        <f>'Long-form'!BB609</f>
        <v>1</v>
      </c>
      <c r="T653" s="1" t="str">
        <f>'Long-form'!BC609</f>
        <v>marine limiting</v>
      </c>
      <c r="U653" s="1" t="str">
        <f>'Long-form'!BD609</f>
        <v xml:space="preserve">Porites, coral in sandy sediments from bore hole </v>
      </c>
      <c r="V653" s="1" t="str">
        <f>'Long-form'!BE609</f>
        <v>below MTL</v>
      </c>
      <c r="W653" s="10" t="str">
        <f>'Long-form'!BQ609</f>
        <v>n/a</v>
      </c>
      <c r="X653" s="10">
        <f>'Long-form'!BR609</f>
        <v>0.51575187832910507</v>
      </c>
      <c r="Y653" s="10">
        <f>'Long-form'!BS609</f>
        <v>0.51575187832910507</v>
      </c>
      <c r="Z653" s="10" t="str">
        <f>'Long-form'!BT609</f>
        <v>n/a</v>
      </c>
      <c r="AA653" s="10" t="str">
        <f>'Long-form'!BU609</f>
        <v>n/a</v>
      </c>
      <c r="AB653" s="10" t="str">
        <f>'Long-form'!BV609</f>
        <v>n/a</v>
      </c>
      <c r="AC653" s="1" t="str">
        <f>'Long-form'!BW609</f>
        <v>n/a</v>
      </c>
      <c r="AD653" s="1">
        <f>'Long-form'!BX609</f>
        <v>1</v>
      </c>
      <c r="AE653" s="1" t="str">
        <f>'Long-form'!BY609</f>
        <v xml:space="preserve">unknown locality and relationship to msl </v>
      </c>
      <c r="AF653" s="1" t="str">
        <f>'Long-form'!BZ609</f>
        <v>hole3;  reworking possible</v>
      </c>
    </row>
    <row r="654" spans="1:32">
      <c r="A654" s="1" t="str">
        <f>'Long-form'!A610</f>
        <v>SLCC653</v>
      </c>
      <c r="B654" s="1" t="str">
        <f>'Long-form'!B610</f>
        <v>Easton &amp; The-Lung Ku 1979</v>
      </c>
      <c r="C654" s="1">
        <f>'Long-form'!C610</f>
        <v>12</v>
      </c>
      <c r="D654" s="1" t="str">
        <f>'Long-form'!D610</f>
        <v>Palau</v>
      </c>
      <c r="E654" s="10">
        <f>'Long-form'!E610</f>
        <v>7.3053927999999999</v>
      </c>
      <c r="F654" s="10">
        <f>'Long-form'!F610</f>
        <v>134.34570719999999</v>
      </c>
      <c r="G654" s="1">
        <f>'Long-form'!G610</f>
        <v>1</v>
      </c>
      <c r="H654" s="11">
        <f>'Long-form'!H610</f>
        <v>7050</v>
      </c>
      <c r="I654" s="11">
        <f>'Long-form'!I610</f>
        <v>102.95630140987001</v>
      </c>
      <c r="J654" s="11">
        <f>'Long-form'!J610</f>
        <v>7463</v>
      </c>
      <c r="K654" s="11">
        <f>'Long-form'!K610</f>
        <v>7669</v>
      </c>
      <c r="L654" s="11">
        <f>'Long-form'!L610</f>
        <v>7257</v>
      </c>
      <c r="M654" s="10" t="str">
        <f>'Long-form'!Q610</f>
        <v>n/a</v>
      </c>
      <c r="N654" s="10" t="str">
        <f>'Long-form'!R610</f>
        <v>n/a</v>
      </c>
      <c r="O654" s="10">
        <f>'Long-form'!AL610</f>
        <v>-9.84</v>
      </c>
      <c r="P654" s="10">
        <f>'Long-form'!AN610</f>
        <v>0.51088159097779207</v>
      </c>
      <c r="Q654" s="10">
        <f>'Long-form'!AO610</f>
        <v>0.51088159097779207</v>
      </c>
      <c r="R654" s="1">
        <f>'Long-form'!BA610</f>
        <v>-1</v>
      </c>
      <c r="S654" s="1">
        <f>'Long-form'!BB610</f>
        <v>1</v>
      </c>
      <c r="T654" s="1" t="str">
        <f>'Long-form'!BC610</f>
        <v>marine limiting</v>
      </c>
      <c r="U654" s="1" t="str">
        <f>'Long-form'!BD610</f>
        <v xml:space="preserve">Porites, coral in sandy sediments from bore hole </v>
      </c>
      <c r="V654" s="1" t="str">
        <f>'Long-form'!BE610</f>
        <v>below MTL</v>
      </c>
      <c r="W654" s="10" t="str">
        <f>'Long-form'!BQ610</f>
        <v>n/a</v>
      </c>
      <c r="X654" s="10">
        <f>'Long-form'!BR610</f>
        <v>0.51575187832910507</v>
      </c>
      <c r="Y654" s="10">
        <f>'Long-form'!BS610</f>
        <v>0.51575187832910507</v>
      </c>
      <c r="Z654" s="10" t="str">
        <f>'Long-form'!BT610</f>
        <v>n/a</v>
      </c>
      <c r="AA654" s="10" t="str">
        <f>'Long-form'!BU610</f>
        <v>n/a</v>
      </c>
      <c r="AB654" s="10" t="str">
        <f>'Long-form'!BV610</f>
        <v>n/a</v>
      </c>
      <c r="AC654" s="1" t="str">
        <f>'Long-form'!BW610</f>
        <v>n/a</v>
      </c>
      <c r="AD654" s="1">
        <f>'Long-form'!BX610</f>
        <v>1</v>
      </c>
      <c r="AE654" s="1" t="str">
        <f>'Long-form'!BY610</f>
        <v xml:space="preserve">unknown locality and relationship to msl </v>
      </c>
      <c r="AF654" s="1" t="str">
        <f>'Long-form'!BZ610</f>
        <v>hole3;  reworking possible</v>
      </c>
    </row>
    <row r="655" spans="1:32">
      <c r="A655" s="1" t="str">
        <f>'Long-form'!A611</f>
        <v>SLCC654</v>
      </c>
      <c r="B655" s="1" t="str">
        <f>'Long-form'!B611</f>
        <v>Easton &amp; The-Lung Ku 1979</v>
      </c>
      <c r="C655" s="1">
        <f>'Long-form'!C611</f>
        <v>12</v>
      </c>
      <c r="D655" s="1" t="str">
        <f>'Long-form'!D611</f>
        <v>Palau</v>
      </c>
      <c r="E655" s="10">
        <f>'Long-form'!E611</f>
        <v>7.3053927999999999</v>
      </c>
      <c r="F655" s="10">
        <f>'Long-form'!F611</f>
        <v>134.34570719999999</v>
      </c>
      <c r="G655" s="1">
        <f>'Long-form'!G611</f>
        <v>1</v>
      </c>
      <c r="H655" s="11">
        <f>'Long-form'!H611</f>
        <v>7715</v>
      </c>
      <c r="I655" s="11">
        <f>'Long-form'!I611</f>
        <v>125.39936203984452</v>
      </c>
      <c r="J655" s="11">
        <f>'Long-form'!J611</f>
        <v>8103</v>
      </c>
      <c r="K655" s="11">
        <f>'Long-form'!K611</f>
        <v>8370</v>
      </c>
      <c r="L655" s="11">
        <f>'Long-form'!L611</f>
        <v>7836</v>
      </c>
      <c r="M655" s="10" t="str">
        <f>'Long-form'!Q611</f>
        <v>n/a</v>
      </c>
      <c r="N655" s="10" t="str">
        <f>'Long-form'!R611</f>
        <v>n/a</v>
      </c>
      <c r="O655" s="10">
        <f>'Long-form'!AL611</f>
        <v>-18.38</v>
      </c>
      <c r="P655" s="10">
        <f>'Long-form'!AN611</f>
        <v>0.51088159097779207</v>
      </c>
      <c r="Q655" s="10">
        <f>'Long-form'!AO611</f>
        <v>0.51088159097779207</v>
      </c>
      <c r="R655" s="1">
        <f>'Long-form'!BA611</f>
        <v>-1</v>
      </c>
      <c r="S655" s="1">
        <f>'Long-form'!BB611</f>
        <v>1</v>
      </c>
      <c r="T655" s="1" t="str">
        <f>'Long-form'!BC611</f>
        <v>marine limiting</v>
      </c>
      <c r="U655" s="1" t="str">
        <f>'Long-form'!BD611</f>
        <v xml:space="preserve">Porites (two species), coral in sandy sediments from bore hole </v>
      </c>
      <c r="V655" s="1" t="str">
        <f>'Long-form'!BE611</f>
        <v>below MTL</v>
      </c>
      <c r="W655" s="10" t="str">
        <f>'Long-form'!BQ611</f>
        <v>n/a</v>
      </c>
      <c r="X655" s="10">
        <f>'Long-form'!BR611</f>
        <v>0.51575187832910507</v>
      </c>
      <c r="Y655" s="10">
        <f>'Long-form'!BS611</f>
        <v>0.51575187832910507</v>
      </c>
      <c r="Z655" s="10" t="str">
        <f>'Long-form'!BT611</f>
        <v>n/a</v>
      </c>
      <c r="AA655" s="10" t="str">
        <f>'Long-form'!BU611</f>
        <v>n/a</v>
      </c>
      <c r="AB655" s="10" t="str">
        <f>'Long-form'!BV611</f>
        <v>n/a</v>
      </c>
      <c r="AC655" s="1" t="str">
        <f>'Long-form'!BW611</f>
        <v>n/a</v>
      </c>
      <c r="AD655" s="1">
        <f>'Long-form'!BX611</f>
        <v>1</v>
      </c>
      <c r="AE655" s="1" t="str">
        <f>'Long-form'!BY611</f>
        <v xml:space="preserve">unknown locality and relationship to msl </v>
      </c>
      <c r="AF655" s="1" t="str">
        <f>'Long-form'!BZ611</f>
        <v>hole3;  reworking possible</v>
      </c>
    </row>
    <row r="656" spans="1:32">
      <c r="A656" s="1" t="str">
        <f>'Long-form'!A612</f>
        <v>SLCC655</v>
      </c>
      <c r="B656" s="1" t="str">
        <f>'Long-form'!B612</f>
        <v>Easton &amp; The-Lung Ku 1979</v>
      </c>
      <c r="C656" s="1">
        <f>'Long-form'!C612</f>
        <v>12</v>
      </c>
      <c r="D656" s="1" t="str">
        <f>'Long-form'!D612</f>
        <v>Palau</v>
      </c>
      <c r="E656" s="10">
        <f>'Long-form'!E612</f>
        <v>7.3053927999999999</v>
      </c>
      <c r="F656" s="10">
        <f>'Long-form'!F612</f>
        <v>134.34570719999999</v>
      </c>
      <c r="G656" s="1">
        <f>'Long-form'!G612</f>
        <v>1</v>
      </c>
      <c r="H656" s="11">
        <f>'Long-form'!H612</f>
        <v>4235</v>
      </c>
      <c r="I656" s="11">
        <f>'Long-form'!I612</f>
        <v>107.35455276791944</v>
      </c>
      <c r="J656" s="11">
        <f>'Long-form'!J612</f>
        <v>4217</v>
      </c>
      <c r="K656" s="11">
        <f>'Long-form'!K612</f>
        <v>4546</v>
      </c>
      <c r="L656" s="11">
        <f>'Long-form'!L612</f>
        <v>3888</v>
      </c>
      <c r="M656" s="10" t="str">
        <f>'Long-form'!Q612</f>
        <v>n/a</v>
      </c>
      <c r="N656" s="10" t="str">
        <f>'Long-form'!R612</f>
        <v>n/a</v>
      </c>
      <c r="O656" s="10">
        <f>'Long-form'!AL612</f>
        <v>-5.58</v>
      </c>
      <c r="P656" s="10">
        <f>'Long-form'!AN612</f>
        <v>0.51088159097779207</v>
      </c>
      <c r="Q656" s="10">
        <f>'Long-form'!AO612</f>
        <v>0.51088159097779207</v>
      </c>
      <c r="R656" s="1">
        <f>'Long-form'!BA612</f>
        <v>-1</v>
      </c>
      <c r="S656" s="1">
        <f>'Long-form'!BB612</f>
        <v>1</v>
      </c>
      <c r="T656" s="1" t="str">
        <f>'Long-form'!BC612</f>
        <v>marine limiting</v>
      </c>
      <c r="U656" s="1" t="str">
        <f>'Long-form'!BD612</f>
        <v xml:space="preserve">Acanthastrea, coral in sandy sediments from bore hole </v>
      </c>
      <c r="V656" s="1" t="str">
        <f>'Long-form'!BE612</f>
        <v>below MTL</v>
      </c>
      <c r="W656" s="10" t="str">
        <f>'Long-form'!BQ612</f>
        <v>n/a</v>
      </c>
      <c r="X656" s="10">
        <f>'Long-form'!BR612</f>
        <v>0.51575187832910507</v>
      </c>
      <c r="Y656" s="10">
        <f>'Long-form'!BS612</f>
        <v>0.51575187832910507</v>
      </c>
      <c r="Z656" s="10" t="str">
        <f>'Long-form'!BT612</f>
        <v>n/a</v>
      </c>
      <c r="AA656" s="10" t="str">
        <f>'Long-form'!BU612</f>
        <v>n/a</v>
      </c>
      <c r="AB656" s="10" t="str">
        <f>'Long-form'!BV612</f>
        <v>n/a</v>
      </c>
      <c r="AC656" s="1" t="str">
        <f>'Long-form'!BW612</f>
        <v>n/a</v>
      </c>
      <c r="AD656" s="1">
        <f>'Long-form'!BX612</f>
        <v>1</v>
      </c>
      <c r="AE656" s="1" t="str">
        <f>'Long-form'!BY612</f>
        <v xml:space="preserve">unknown locality and relationship to msl </v>
      </c>
      <c r="AF656" s="1" t="str">
        <f>'Long-form'!BZ612</f>
        <v>hole3;  reworking possible</v>
      </c>
    </row>
    <row r="657" spans="1:32">
      <c r="A657" s="1" t="str">
        <f>'Long-form'!A613</f>
        <v>SLCC656</v>
      </c>
      <c r="B657" s="1" t="str">
        <f>'Long-form'!B613</f>
        <v>Easton &amp; The-Lung Ku 1979</v>
      </c>
      <c r="C657" s="1">
        <f>'Long-form'!C613</f>
        <v>12</v>
      </c>
      <c r="D657" s="1" t="str">
        <f>'Long-form'!D613</f>
        <v>Palau</v>
      </c>
      <c r="E657" s="10">
        <f>'Long-form'!E613</f>
        <v>7.3053927999999999</v>
      </c>
      <c r="F657" s="10">
        <f>'Long-form'!F613</f>
        <v>134.34570719999999</v>
      </c>
      <c r="G657" s="1">
        <f>'Long-form'!G613</f>
        <v>1</v>
      </c>
      <c r="H657" s="11">
        <f>'Long-form'!H613</f>
        <v>4630</v>
      </c>
      <c r="I657" s="11">
        <f>'Long-form'!I613</f>
        <v>90.13878188659973</v>
      </c>
      <c r="J657" s="11">
        <f>'Long-form'!J613</f>
        <v>4737</v>
      </c>
      <c r="K657" s="11">
        <f>'Long-form'!K613</f>
        <v>5026</v>
      </c>
      <c r="L657" s="11">
        <f>'Long-form'!L613</f>
        <v>4448</v>
      </c>
      <c r="M657" s="10" t="str">
        <f>'Long-form'!Q613</f>
        <v>n/a</v>
      </c>
      <c r="N657" s="10" t="str">
        <f>'Long-form'!R613</f>
        <v>n/a</v>
      </c>
      <c r="O657" s="10">
        <f>'Long-form'!AL613</f>
        <v>-10.23</v>
      </c>
      <c r="P657" s="10">
        <f>'Long-form'!AN613</f>
        <v>0.51088159097779207</v>
      </c>
      <c r="Q657" s="10">
        <f>'Long-form'!AO613</f>
        <v>0.51088159097779207</v>
      </c>
      <c r="R657" s="1">
        <f>'Long-form'!BA613</f>
        <v>-1</v>
      </c>
      <c r="S657" s="1">
        <f>'Long-form'!BB613</f>
        <v>1</v>
      </c>
      <c r="T657" s="1" t="str">
        <f>'Long-form'!BC613</f>
        <v>marine limiting</v>
      </c>
      <c r="U657" s="1" t="str">
        <f>'Long-form'!BD613</f>
        <v xml:space="preserve">Porites, coral in sandy sediments from bore hole </v>
      </c>
      <c r="V657" s="1" t="str">
        <f>'Long-form'!BE613</f>
        <v>below MTL</v>
      </c>
      <c r="W657" s="10" t="str">
        <f>'Long-form'!BQ613</f>
        <v>n/a</v>
      </c>
      <c r="X657" s="10">
        <f>'Long-form'!BR613</f>
        <v>0.51575187832910507</v>
      </c>
      <c r="Y657" s="10">
        <f>'Long-form'!BS613</f>
        <v>0.51575187832910507</v>
      </c>
      <c r="Z657" s="10" t="str">
        <f>'Long-form'!BT613</f>
        <v>n/a</v>
      </c>
      <c r="AA657" s="10" t="str">
        <f>'Long-form'!BU613</f>
        <v>n/a</v>
      </c>
      <c r="AB657" s="10" t="str">
        <f>'Long-form'!BV613</f>
        <v>n/a</v>
      </c>
      <c r="AC657" s="1" t="str">
        <f>'Long-form'!BW613</f>
        <v>n/a</v>
      </c>
      <c r="AD657" s="1">
        <f>'Long-form'!BX613</f>
        <v>1</v>
      </c>
      <c r="AE657" s="1" t="str">
        <f>'Long-form'!BY613</f>
        <v xml:space="preserve">unknown locality and relationship to msl </v>
      </c>
      <c r="AF657" s="1" t="str">
        <f>'Long-form'!BZ613</f>
        <v>hole3;  reworking possible</v>
      </c>
    </row>
    <row r="658" spans="1:32">
      <c r="A658" s="1" t="str">
        <f>'Long-form'!A614</f>
        <v>SLCC657</v>
      </c>
      <c r="B658" s="1" t="str">
        <f>'Long-form'!B614</f>
        <v>Easton &amp; The-Lung Ku 1979</v>
      </c>
      <c r="C658" s="1">
        <f>'Long-form'!C614</f>
        <v>12</v>
      </c>
      <c r="D658" s="1" t="str">
        <f>'Long-form'!D614</f>
        <v>Palau</v>
      </c>
      <c r="E658" s="10">
        <f>'Long-form'!E614</f>
        <v>7.3053927999999999</v>
      </c>
      <c r="F658" s="10">
        <f>'Long-form'!F614</f>
        <v>134.34570719999999</v>
      </c>
      <c r="G658" s="1">
        <f>'Long-form'!G614</f>
        <v>1</v>
      </c>
      <c r="H658" s="11">
        <f>'Long-form'!H614</f>
        <v>6750</v>
      </c>
      <c r="I658" s="11">
        <f>'Long-form'!I614</f>
        <v>98.615414616580097</v>
      </c>
      <c r="J658" s="11">
        <f>'Long-form'!J614</f>
        <v>7176</v>
      </c>
      <c r="K658" s="11">
        <f>'Long-form'!K614</f>
        <v>7415</v>
      </c>
      <c r="L658" s="11">
        <f>'Long-form'!L614</f>
        <v>6937</v>
      </c>
      <c r="M658" s="10" t="str">
        <f>'Long-form'!Q614</f>
        <v>n/a</v>
      </c>
      <c r="N658" s="10" t="str">
        <f>'Long-form'!R614</f>
        <v>n/a</v>
      </c>
      <c r="O658" s="10">
        <f>'Long-form'!AL614</f>
        <v>-15.67</v>
      </c>
      <c r="P658" s="10">
        <f>'Long-form'!AN614</f>
        <v>0.51088159097779207</v>
      </c>
      <c r="Q658" s="10">
        <f>'Long-form'!AO614</f>
        <v>0.51088159097779207</v>
      </c>
      <c r="R658" s="1">
        <f>'Long-form'!BA614</f>
        <v>-1</v>
      </c>
      <c r="S658" s="1">
        <f>'Long-form'!BB614</f>
        <v>1</v>
      </c>
      <c r="T658" s="1" t="str">
        <f>'Long-form'!BC614</f>
        <v>marine limiting</v>
      </c>
      <c r="U658" s="1" t="str">
        <f>'Long-form'!BD614</f>
        <v xml:space="preserve">Porites, coral in sandy sediments from bore hole </v>
      </c>
      <c r="V658" s="1" t="str">
        <f>'Long-form'!BE614</f>
        <v>below MTL</v>
      </c>
      <c r="W658" s="10" t="str">
        <f>'Long-form'!BQ614</f>
        <v>n/a</v>
      </c>
      <c r="X658" s="10">
        <f>'Long-form'!BR614</f>
        <v>0.51575187832910507</v>
      </c>
      <c r="Y658" s="10">
        <f>'Long-form'!BS614</f>
        <v>0.51575187832910507</v>
      </c>
      <c r="Z658" s="10" t="str">
        <f>'Long-form'!BT614</f>
        <v>n/a</v>
      </c>
      <c r="AA658" s="10" t="str">
        <f>'Long-form'!BU614</f>
        <v>n/a</v>
      </c>
      <c r="AB658" s="10" t="str">
        <f>'Long-form'!BV614</f>
        <v>n/a</v>
      </c>
      <c r="AC658" s="1" t="str">
        <f>'Long-form'!BW614</f>
        <v>n/a</v>
      </c>
      <c r="AD658" s="1">
        <f>'Long-form'!BX614</f>
        <v>1</v>
      </c>
      <c r="AE658" s="1" t="str">
        <f>'Long-form'!BY614</f>
        <v xml:space="preserve">unknown locality and relationship to msl </v>
      </c>
      <c r="AF658" s="1" t="str">
        <f>'Long-form'!BZ614</f>
        <v>hole3;  reworking possible</v>
      </c>
    </row>
    <row r="659" spans="1:32">
      <c r="A659" s="1" t="str">
        <f>'Long-form'!A615</f>
        <v>SLCC658</v>
      </c>
      <c r="B659" s="1" t="str">
        <f>'Long-form'!B615</f>
        <v>Easton &amp; The-Lung Ku 1979</v>
      </c>
      <c r="C659" s="1">
        <f>'Long-form'!C615</f>
        <v>12</v>
      </c>
      <c r="D659" s="1" t="str">
        <f>'Long-form'!D615</f>
        <v>Palau</v>
      </c>
      <c r="E659" s="10">
        <f>'Long-form'!E615</f>
        <v>7.3053927999999999</v>
      </c>
      <c r="F659" s="10">
        <f>'Long-form'!F615</f>
        <v>134.34570719999999</v>
      </c>
      <c r="G659" s="1">
        <f>'Long-form'!G615</f>
        <v>1</v>
      </c>
      <c r="H659" s="11">
        <f>'Long-form'!H615</f>
        <v>6855</v>
      </c>
      <c r="I659" s="11">
        <f>'Long-form'!I615</f>
        <v>116.29703349613007</v>
      </c>
      <c r="J659" s="11">
        <f>'Long-form'!J615</f>
        <v>7276.5</v>
      </c>
      <c r="K659" s="11">
        <f>'Long-form'!K615</f>
        <v>7536</v>
      </c>
      <c r="L659" s="11">
        <f>'Long-form'!L615</f>
        <v>7017</v>
      </c>
      <c r="M659" s="10" t="str">
        <f>'Long-form'!Q615</f>
        <v>n/a</v>
      </c>
      <c r="N659" s="10" t="str">
        <f>'Long-form'!R615</f>
        <v>n/a</v>
      </c>
      <c r="O659" s="10">
        <f>'Long-form'!AL615</f>
        <v>-15.67</v>
      </c>
      <c r="P659" s="10">
        <f>'Long-form'!AN615</f>
        <v>0.51088159097779207</v>
      </c>
      <c r="Q659" s="10">
        <f>'Long-form'!AO615</f>
        <v>0.51088159097779207</v>
      </c>
      <c r="R659" s="1">
        <f>'Long-form'!BA615</f>
        <v>-1</v>
      </c>
      <c r="S659" s="1">
        <f>'Long-form'!BB615</f>
        <v>1</v>
      </c>
      <c r="T659" s="1" t="str">
        <f>'Long-form'!BC615</f>
        <v>marine limiting</v>
      </c>
      <c r="U659" s="1" t="str">
        <f>'Long-form'!BD615</f>
        <v xml:space="preserve">Porites (rerun), coral in sandy sediments from bore hole </v>
      </c>
      <c r="V659" s="1" t="str">
        <f>'Long-form'!BE615</f>
        <v>below MTL</v>
      </c>
      <c r="W659" s="10" t="str">
        <f>'Long-form'!BQ615</f>
        <v>n/a</v>
      </c>
      <c r="X659" s="10">
        <f>'Long-form'!BR615</f>
        <v>0.51575187832910507</v>
      </c>
      <c r="Y659" s="10">
        <f>'Long-form'!BS615</f>
        <v>0.51575187832910507</v>
      </c>
      <c r="Z659" s="10" t="str">
        <f>'Long-form'!BT615</f>
        <v>n/a</v>
      </c>
      <c r="AA659" s="10" t="str">
        <f>'Long-form'!BU615</f>
        <v>n/a</v>
      </c>
      <c r="AB659" s="10" t="str">
        <f>'Long-form'!BV615</f>
        <v>n/a</v>
      </c>
      <c r="AC659" s="1" t="str">
        <f>'Long-form'!BW615</f>
        <v>n/a</v>
      </c>
      <c r="AD659" s="1">
        <f>'Long-form'!BX615</f>
        <v>1</v>
      </c>
      <c r="AE659" s="1" t="str">
        <f>'Long-form'!BY615</f>
        <v xml:space="preserve">unknown locality and relationship to msl </v>
      </c>
      <c r="AF659" s="1" t="str">
        <f>'Long-form'!BZ615</f>
        <v>hole3;  reworking possible</v>
      </c>
    </row>
    <row r="660" spans="1:32">
      <c r="A660" s="1" t="str">
        <f>'Long-form'!A616</f>
        <v>SLCC659</v>
      </c>
      <c r="B660" s="1" t="str">
        <f>'Long-form'!B616</f>
        <v>Easton &amp; The-Lung Ku 1979</v>
      </c>
      <c r="C660" s="1">
        <f>'Long-form'!C616</f>
        <v>12</v>
      </c>
      <c r="D660" s="1" t="str">
        <f>'Long-form'!D616</f>
        <v>Palau</v>
      </c>
      <c r="E660" s="10">
        <f>'Long-form'!E616</f>
        <v>7.3053927999999999</v>
      </c>
      <c r="F660" s="10">
        <f>'Long-form'!F616</f>
        <v>134.34570719999999</v>
      </c>
      <c r="G660" s="1">
        <f>'Long-form'!G616</f>
        <v>1</v>
      </c>
      <c r="H660" s="11">
        <f>'Long-form'!H616</f>
        <v>6510</v>
      </c>
      <c r="I660" s="11">
        <f>'Long-form'!I616</f>
        <v>111.80339887498948</v>
      </c>
      <c r="J660" s="11">
        <f>'Long-form'!J616</f>
        <v>6929</v>
      </c>
      <c r="K660" s="11">
        <f>'Long-form'!K616</f>
        <v>7217</v>
      </c>
      <c r="L660" s="11">
        <f>'Long-form'!L616</f>
        <v>6641</v>
      </c>
      <c r="M660" s="10" t="str">
        <f>'Long-form'!Q616</f>
        <v>n/a</v>
      </c>
      <c r="N660" s="10" t="str">
        <f>'Long-form'!R616</f>
        <v>n/a</v>
      </c>
      <c r="O660" s="10">
        <f>'Long-form'!AL616</f>
        <v>-20.440000000000001</v>
      </c>
      <c r="P660" s="10">
        <f>'Long-form'!AN616</f>
        <v>0.51088159097779207</v>
      </c>
      <c r="Q660" s="10">
        <f>'Long-form'!AO616</f>
        <v>0.51088159097779207</v>
      </c>
      <c r="R660" s="1">
        <f>'Long-form'!BA616</f>
        <v>-1</v>
      </c>
      <c r="S660" s="1">
        <f>'Long-form'!BB616</f>
        <v>5</v>
      </c>
      <c r="T660" s="1" t="str">
        <f>'Long-form'!BC616</f>
        <v>marine limiting</v>
      </c>
      <c r="U660" s="1" t="str">
        <f>'Long-form'!BD616</f>
        <v xml:space="preserve">Halimeda, alge in sandy sediments from bore hole </v>
      </c>
      <c r="V660" s="1" t="str">
        <f>'Long-form'!BE616</f>
        <v>below MTL</v>
      </c>
      <c r="W660" s="10" t="str">
        <f>'Long-form'!BQ616</f>
        <v>n/a</v>
      </c>
      <c r="X660" s="10">
        <f>'Long-form'!BR616</f>
        <v>0.51575187832910507</v>
      </c>
      <c r="Y660" s="10">
        <f>'Long-form'!BS616</f>
        <v>0.51575187832910507</v>
      </c>
      <c r="Z660" s="10" t="str">
        <f>'Long-form'!BT616</f>
        <v>n/a</v>
      </c>
      <c r="AA660" s="10" t="str">
        <f>'Long-form'!BU616</f>
        <v>n/a</v>
      </c>
      <c r="AB660" s="10" t="str">
        <f>'Long-form'!BV616</f>
        <v>n/a</v>
      </c>
      <c r="AC660" s="1" t="str">
        <f>'Long-form'!BW616</f>
        <v>n/a</v>
      </c>
      <c r="AD660" s="1">
        <f>'Long-form'!BX616</f>
        <v>1</v>
      </c>
      <c r="AE660" s="1" t="str">
        <f>'Long-form'!BY616</f>
        <v xml:space="preserve">unknown locality and relationship to msl </v>
      </c>
      <c r="AF660" s="1" t="str">
        <f>'Long-form'!BZ616</f>
        <v>hole3;  reworking possible</v>
      </c>
    </row>
    <row r="661" spans="1:32">
      <c r="A661" s="1" t="str">
        <f>'Long-form'!A617</f>
        <v>SLCC660</v>
      </c>
      <c r="B661" s="1" t="str">
        <f>'Long-form'!B617</f>
        <v>Easton &amp; The-Lung Ku 1979</v>
      </c>
      <c r="C661" s="1">
        <f>'Long-form'!C617</f>
        <v>12</v>
      </c>
      <c r="D661" s="1" t="str">
        <f>'Long-form'!D617</f>
        <v>Palau</v>
      </c>
      <c r="E661" s="10">
        <f>'Long-form'!E617</f>
        <v>7.3053927999999999</v>
      </c>
      <c r="F661" s="10">
        <f>'Long-form'!F617</f>
        <v>134.34570719999999</v>
      </c>
      <c r="G661" s="1">
        <f>'Long-form'!G617</f>
        <v>1</v>
      </c>
      <c r="H661" s="11">
        <f>'Long-form'!H617</f>
        <v>4390</v>
      </c>
      <c r="I661" s="11">
        <f>'Long-form'!I617</f>
        <v>102.95630140987001</v>
      </c>
      <c r="J661" s="11">
        <f>'Long-form'!J617</f>
        <v>4462.5</v>
      </c>
      <c r="K661" s="11">
        <f>'Long-form'!K617</f>
        <v>4786</v>
      </c>
      <c r="L661" s="11">
        <f>'Long-form'!L617</f>
        <v>4139</v>
      </c>
      <c r="M661" s="10" t="str">
        <f>'Long-form'!Q617</f>
        <v>n/a</v>
      </c>
      <c r="N661" s="10" t="str">
        <f>'Long-form'!R617</f>
        <v>n/a</v>
      </c>
      <c r="O661" s="10">
        <f>'Long-form'!AL617</f>
        <v>-0.6</v>
      </c>
      <c r="P661" s="10">
        <f>'Long-form'!AN617</f>
        <v>0.51088159097779207</v>
      </c>
      <c r="Q661" s="10">
        <f>'Long-form'!AO617</f>
        <v>0.51088159097779207</v>
      </c>
      <c r="R661" s="1">
        <f>'Long-form'!BA617</f>
        <v>-1</v>
      </c>
      <c r="S661" s="1">
        <f>'Long-form'!BB617</f>
        <v>1</v>
      </c>
      <c r="T661" s="1" t="str">
        <f>'Long-form'!BC617</f>
        <v>marine limiting</v>
      </c>
      <c r="U661" s="1" t="str">
        <f>'Long-form'!BD617</f>
        <v xml:space="preserve">Porites, coral in sandy sediments from bore hole </v>
      </c>
      <c r="V661" s="1" t="str">
        <f>'Long-form'!BE617</f>
        <v>below MTL</v>
      </c>
      <c r="W661" s="10" t="str">
        <f>'Long-form'!BQ617</f>
        <v>n/a</v>
      </c>
      <c r="X661" s="10">
        <f>'Long-form'!BR617</f>
        <v>0.51575187832910507</v>
      </c>
      <c r="Y661" s="10">
        <f>'Long-form'!BS617</f>
        <v>0.51575187832910507</v>
      </c>
      <c r="Z661" s="10" t="str">
        <f>'Long-form'!BT617</f>
        <v>n/a</v>
      </c>
      <c r="AA661" s="10" t="str">
        <f>'Long-form'!BU617</f>
        <v>n/a</v>
      </c>
      <c r="AB661" s="10" t="str">
        <f>'Long-form'!BV617</f>
        <v>n/a</v>
      </c>
      <c r="AC661" s="1" t="str">
        <f>'Long-form'!BW617</f>
        <v>n/a</v>
      </c>
      <c r="AD661" s="1">
        <f>'Long-form'!BX617</f>
        <v>1</v>
      </c>
      <c r="AE661" s="1" t="str">
        <f>'Long-form'!BY617</f>
        <v xml:space="preserve">unknown locality and relationship to msl </v>
      </c>
      <c r="AF661" s="1" t="str">
        <f>'Long-form'!BZ617</f>
        <v>hole3;  reworking possible</v>
      </c>
    </row>
    <row r="662" spans="1:32">
      <c r="A662" s="1" t="str">
        <f>'Long-form'!A618</f>
        <v>SLCC661</v>
      </c>
      <c r="B662" s="1" t="str">
        <f>'Long-form'!B618</f>
        <v>Easton &amp; The-Lung Ku 1979</v>
      </c>
      <c r="C662" s="1">
        <f>'Long-form'!C618</f>
        <v>12</v>
      </c>
      <c r="D662" s="1" t="str">
        <f>'Long-form'!D618</f>
        <v>Palau</v>
      </c>
      <c r="E662" s="10">
        <f>'Long-form'!E618</f>
        <v>7.3053927999999999</v>
      </c>
      <c r="F662" s="10">
        <f>'Long-form'!F618</f>
        <v>134.34570719999999</v>
      </c>
      <c r="G662" s="1">
        <f>'Long-form'!G618</f>
        <v>1</v>
      </c>
      <c r="H662" s="11">
        <f>'Long-form'!H618</f>
        <v>4390</v>
      </c>
      <c r="I662" s="11">
        <f>'Long-form'!I618</f>
        <v>98.615414616580097</v>
      </c>
      <c r="J662" s="11">
        <f>'Long-form'!J618</f>
        <v>4462.5</v>
      </c>
      <c r="K662" s="11">
        <f>'Long-form'!K618</f>
        <v>4780</v>
      </c>
      <c r="L662" s="11">
        <f>'Long-form'!L618</f>
        <v>4145</v>
      </c>
      <c r="M662" s="10" t="str">
        <f>'Long-form'!Q618</f>
        <v>n/a</v>
      </c>
      <c r="N662" s="10" t="str">
        <f>'Long-form'!R618</f>
        <v>n/a</v>
      </c>
      <c r="O662" s="10">
        <f>'Long-form'!AL618</f>
        <v>-0.3</v>
      </c>
      <c r="P662" s="10">
        <f>'Long-form'!AN618</f>
        <v>0.51088159097779207</v>
      </c>
      <c r="Q662" s="10">
        <f>'Long-form'!AO618</f>
        <v>0.51088159097779207</v>
      </c>
      <c r="R662" s="1">
        <f>'Long-form'!BA618</f>
        <v>-1</v>
      </c>
      <c r="S662" s="1">
        <f>'Long-form'!BB618</f>
        <v>5</v>
      </c>
      <c r="T662" s="1" t="str">
        <f>'Long-form'!BC618</f>
        <v>marine limiting</v>
      </c>
      <c r="U662" s="1" t="str">
        <f>'Long-form'!BD618</f>
        <v xml:space="preserve">Porites, coral in sandy sediments from bore hole </v>
      </c>
      <c r="V662" s="1" t="str">
        <f>'Long-form'!BE618</f>
        <v>below MTL</v>
      </c>
      <c r="W662" s="10" t="str">
        <f>'Long-form'!BQ618</f>
        <v>n/a</v>
      </c>
      <c r="X662" s="10">
        <f>'Long-form'!BR618</f>
        <v>0.51575187832910507</v>
      </c>
      <c r="Y662" s="10">
        <f>'Long-form'!BS618</f>
        <v>0.51575187832910507</v>
      </c>
      <c r="Z662" s="10" t="str">
        <f>'Long-form'!BT618</f>
        <v>n/a</v>
      </c>
      <c r="AA662" s="10" t="str">
        <f>'Long-form'!BU618</f>
        <v>n/a</v>
      </c>
      <c r="AB662" s="10" t="str">
        <f>'Long-form'!BV618</f>
        <v>n/a</v>
      </c>
      <c r="AC662" s="1" t="str">
        <f>'Long-form'!BW618</f>
        <v>n/a</v>
      </c>
      <c r="AD662" s="1">
        <f>'Long-form'!BX618</f>
        <v>1</v>
      </c>
      <c r="AE662" s="1" t="str">
        <f>'Long-form'!BY618</f>
        <v xml:space="preserve">unknown locality and relationship to msl </v>
      </c>
      <c r="AF662" s="1" t="str">
        <f>'Long-form'!BZ618</f>
        <v>hole3;  reworking possible</v>
      </c>
    </row>
    <row r="663" spans="1:32">
      <c r="A663" s="1" t="str">
        <f>'Long-form'!A619</f>
        <v>SLCC662</v>
      </c>
      <c r="B663" s="1" t="str">
        <f>'Long-form'!B619</f>
        <v>Easton &amp; The-Lung Ku 1979</v>
      </c>
      <c r="C663" s="1">
        <f>'Long-form'!C619</f>
        <v>12</v>
      </c>
      <c r="D663" s="1" t="str">
        <f>'Long-form'!D619</f>
        <v>Palau</v>
      </c>
      <c r="E663" s="10">
        <f>'Long-form'!E619</f>
        <v>7.3053927999999999</v>
      </c>
      <c r="F663" s="10">
        <f>'Long-form'!F619</f>
        <v>134.34570719999999</v>
      </c>
      <c r="G663" s="1">
        <f>'Long-form'!G619</f>
        <v>1</v>
      </c>
      <c r="H663" s="11">
        <f>'Long-form'!H619</f>
        <v>4115</v>
      </c>
      <c r="I663" s="11">
        <f>'Long-form'!I619</f>
        <v>94.339811320566042</v>
      </c>
      <c r="J663" s="11">
        <f>'Long-form'!J619</f>
        <v>4091</v>
      </c>
      <c r="K663" s="11">
        <f>'Long-form'!K619</f>
        <v>4391</v>
      </c>
      <c r="L663" s="11">
        <f>'Long-form'!L619</f>
        <v>3791</v>
      </c>
      <c r="M663" s="10" t="str">
        <f>'Long-form'!Q619</f>
        <v>n/a</v>
      </c>
      <c r="N663" s="10" t="str">
        <f>'Long-form'!R619</f>
        <v>n/a</v>
      </c>
      <c r="O663" s="10">
        <f>'Long-form'!AL619</f>
        <v>-0.6</v>
      </c>
      <c r="P663" s="10">
        <f>'Long-form'!AN619</f>
        <v>0.51088159097779207</v>
      </c>
      <c r="Q663" s="10">
        <f>'Long-form'!AO619</f>
        <v>0.51088159097779207</v>
      </c>
      <c r="R663" s="1">
        <f>'Long-form'!BA619</f>
        <v>-1</v>
      </c>
      <c r="S663" s="1">
        <f>'Long-form'!BB619</f>
        <v>5</v>
      </c>
      <c r="T663" s="1" t="str">
        <f>'Long-form'!BC619</f>
        <v>marine limiting</v>
      </c>
      <c r="U663" s="1" t="str">
        <f>'Long-form'!BD619</f>
        <v xml:space="preserve">Porites, coral in sandy sediments from bore hole </v>
      </c>
      <c r="V663" s="1" t="str">
        <f>'Long-form'!BE619</f>
        <v>below MTL</v>
      </c>
      <c r="W663" s="10" t="str">
        <f>'Long-form'!BQ619</f>
        <v>n/a</v>
      </c>
      <c r="X663" s="10">
        <f>'Long-form'!BR619</f>
        <v>0.51575187832910507</v>
      </c>
      <c r="Y663" s="10">
        <f>'Long-form'!BS619</f>
        <v>0.51575187832910507</v>
      </c>
      <c r="Z663" s="10" t="str">
        <f>'Long-form'!BT619</f>
        <v>n/a</v>
      </c>
      <c r="AA663" s="10" t="str">
        <f>'Long-form'!BU619</f>
        <v>n/a</v>
      </c>
      <c r="AB663" s="10" t="str">
        <f>'Long-form'!BV619</f>
        <v>n/a</v>
      </c>
      <c r="AC663" s="1" t="str">
        <f>'Long-form'!BW619</f>
        <v>n/a</v>
      </c>
      <c r="AD663" s="1">
        <f>'Long-form'!BX619</f>
        <v>1</v>
      </c>
      <c r="AE663" s="1" t="str">
        <f>'Long-form'!BY619</f>
        <v xml:space="preserve">unknown locality and relationship to msl </v>
      </c>
      <c r="AF663" s="1" t="str">
        <f>'Long-form'!BZ619</f>
        <v>hole3;  reworking possible</v>
      </c>
    </row>
    <row r="664" spans="1:32">
      <c r="A664" s="1" t="str">
        <f>'Long-form'!A620</f>
        <v>SLCC663</v>
      </c>
      <c r="B664" s="1" t="str">
        <f>'Long-form'!B620</f>
        <v>Easton &amp; The-Lung Ku 1979</v>
      </c>
      <c r="C664" s="1">
        <f>'Long-form'!C620</f>
        <v>12</v>
      </c>
      <c r="D664" s="1" t="str">
        <f>'Long-form'!D620</f>
        <v>Palau</v>
      </c>
      <c r="E664" s="10">
        <f>'Long-form'!E620</f>
        <v>7.3053927999999999</v>
      </c>
      <c r="F664" s="10">
        <f>'Long-form'!F620</f>
        <v>134.34570719999999</v>
      </c>
      <c r="G664" s="1">
        <f>'Long-form'!G620</f>
        <v>1</v>
      </c>
      <c r="H664" s="11">
        <f>'Long-form'!H620</f>
        <v>3310</v>
      </c>
      <c r="I664" s="11">
        <f>'Long-form'!I620</f>
        <v>110.11357772772621</v>
      </c>
      <c r="J664" s="11">
        <f>'Long-form'!J620</f>
        <v>3053</v>
      </c>
      <c r="K664" s="11">
        <f>'Long-form'!K620</f>
        <v>3341</v>
      </c>
      <c r="L664" s="11">
        <f>'Long-form'!L620</f>
        <v>2765</v>
      </c>
      <c r="M664" s="10" t="str">
        <f>'Long-form'!Q620</f>
        <v>n/a</v>
      </c>
      <c r="N664" s="10" t="str">
        <f>'Long-form'!R620</f>
        <v>n/a</v>
      </c>
      <c r="O664" s="10">
        <f>'Long-form'!AL620</f>
        <v>1.5</v>
      </c>
      <c r="P664" s="10">
        <f>'Long-form'!AN620</f>
        <v>0.51088159097779207</v>
      </c>
      <c r="Q664" s="10">
        <f>'Long-form'!AO620</f>
        <v>0.51088159097779207</v>
      </c>
      <c r="R664" s="1">
        <f>'Long-form'!BA620</f>
        <v>-1</v>
      </c>
      <c r="S664" s="1">
        <f>'Long-form'!BB620</f>
        <v>5</v>
      </c>
      <c r="T664" s="1" t="str">
        <f>'Long-form'!BC620</f>
        <v>marine limiting</v>
      </c>
      <c r="U664" s="1" t="str">
        <f>'Long-form'!BD620</f>
        <v>Saxostrea commercialis, marine oyster from bore hole</v>
      </c>
      <c r="V664" s="1" t="str">
        <f>'Long-form'!BE620</f>
        <v>below MTL</v>
      </c>
      <c r="W664" s="10" t="str">
        <f>'Long-form'!BQ620</f>
        <v>n/a</v>
      </c>
      <c r="X664" s="10">
        <f>'Long-form'!BR620</f>
        <v>0.51575187832910507</v>
      </c>
      <c r="Y664" s="10">
        <f>'Long-form'!BS620</f>
        <v>0.51575187832910507</v>
      </c>
      <c r="Z664" s="10" t="str">
        <f>'Long-form'!BT620</f>
        <v>n/a</v>
      </c>
      <c r="AA664" s="10" t="str">
        <f>'Long-form'!BU620</f>
        <v>n/a</v>
      </c>
      <c r="AB664" s="10" t="str">
        <f>'Long-form'!BV620</f>
        <v>n/a</v>
      </c>
      <c r="AC664" s="1" t="str">
        <f>'Long-form'!BW620</f>
        <v>n/a</v>
      </c>
      <c r="AD664" s="1">
        <f>'Long-form'!BX620</f>
        <v>1</v>
      </c>
      <c r="AE664" s="1" t="str">
        <f>'Long-form'!BY620</f>
        <v xml:space="preserve">unknown locality and relationship to msl </v>
      </c>
      <c r="AF664" s="1" t="str">
        <f>'Long-form'!BZ620</f>
        <v>hole3;  reworking possible</v>
      </c>
    </row>
    <row r="665" spans="1:32">
      <c r="A665" s="1" t="str">
        <f>'Long-form'!A621</f>
        <v>SLCC664</v>
      </c>
      <c r="B665" s="1" t="str">
        <f>'Long-form'!B621</f>
        <v>Easton &amp; The-Lung Ku 1979</v>
      </c>
      <c r="C665" s="1">
        <f>'Long-form'!C621</f>
        <v>12</v>
      </c>
      <c r="D665" s="1" t="str">
        <f>'Long-form'!D621</f>
        <v>Palau</v>
      </c>
      <c r="E665" s="10">
        <f>'Long-form'!E621</f>
        <v>7.3053927999999999</v>
      </c>
      <c r="F665" s="10">
        <f>'Long-form'!F621</f>
        <v>134.34570719999999</v>
      </c>
      <c r="G665" s="1">
        <f>'Long-form'!G621</f>
        <v>1</v>
      </c>
      <c r="H665" s="11">
        <f>'Long-form'!H621</f>
        <v>5525</v>
      </c>
      <c r="I665" s="11">
        <f>'Long-form'!I621</f>
        <v>94.339811320566042</v>
      </c>
      <c r="J665" s="11">
        <f>'Long-form'!J621</f>
        <v>5835</v>
      </c>
      <c r="K665" s="11">
        <f>'Long-form'!K621</f>
        <v>6082</v>
      </c>
      <c r="L665" s="11">
        <f>'Long-form'!L621</f>
        <v>5588</v>
      </c>
      <c r="M665" s="10" t="str">
        <f>'Long-form'!Q621</f>
        <v>n/a</v>
      </c>
      <c r="N665" s="10" t="str">
        <f>'Long-form'!R621</f>
        <v>n/a</v>
      </c>
      <c r="O665" s="10">
        <f>'Long-form'!AL621</f>
        <v>2</v>
      </c>
      <c r="P665" s="10">
        <f>'Long-form'!AN621</f>
        <v>0.51088159097779207</v>
      </c>
      <c r="Q665" s="10">
        <f>'Long-form'!AO621</f>
        <v>0.51088159097779207</v>
      </c>
      <c r="R665" s="1">
        <f>'Long-form'!BA621</f>
        <v>-1</v>
      </c>
      <c r="S665" s="1">
        <f>'Long-form'!BB621</f>
        <v>5</v>
      </c>
      <c r="T665" s="1" t="str">
        <f>'Long-form'!BC621</f>
        <v>marine limiting</v>
      </c>
      <c r="U665" s="1" t="str">
        <f>'Long-form'!BD621</f>
        <v xml:space="preserve">Pachyseris, coral in sandy sediments from bore hole </v>
      </c>
      <c r="V665" s="1" t="str">
        <f>'Long-form'!BE621</f>
        <v>below MTL</v>
      </c>
      <c r="W665" s="10" t="str">
        <f>'Long-form'!BQ621</f>
        <v>n/a</v>
      </c>
      <c r="X665" s="10">
        <f>'Long-form'!BR621</f>
        <v>0.51575187832910507</v>
      </c>
      <c r="Y665" s="10">
        <f>'Long-form'!BS621</f>
        <v>0.51575187832910507</v>
      </c>
      <c r="Z665" s="10" t="str">
        <f>'Long-form'!BT621</f>
        <v>n/a</v>
      </c>
      <c r="AA665" s="10" t="str">
        <f>'Long-form'!BU621</f>
        <v>n/a</v>
      </c>
      <c r="AB665" s="10" t="str">
        <f>'Long-form'!BV621</f>
        <v>n/a</v>
      </c>
      <c r="AC665" s="1" t="str">
        <f>'Long-form'!BW621</f>
        <v>n/a</v>
      </c>
      <c r="AD665" s="1">
        <f>'Long-form'!BX621</f>
        <v>1</v>
      </c>
      <c r="AE665" s="1" t="str">
        <f>'Long-form'!BY621</f>
        <v xml:space="preserve">unknown locality and relationship to msl </v>
      </c>
      <c r="AF665" s="1" t="str">
        <f>'Long-form'!BZ621</f>
        <v>hole3;  reworking possible</v>
      </c>
    </row>
    <row r="666" spans="1:32">
      <c r="A666" s="1" t="str">
        <f>'Long-form'!A622</f>
        <v>SLCC665</v>
      </c>
      <c r="B666" s="1" t="str">
        <f>'Long-form'!B622</f>
        <v>Meltzner et al. 2017</v>
      </c>
      <c r="C666" s="1">
        <f>'Long-form'!C622</f>
        <v>8</v>
      </c>
      <c r="D666" s="1" t="str">
        <f>'Long-form'!D622</f>
        <v>Belitung Island, Sunda Shelf</v>
      </c>
      <c r="E666" s="10">
        <f>'Long-form'!E622</f>
        <v>-3.23278</v>
      </c>
      <c r="F666" s="10">
        <f>'Long-form'!F622</f>
        <v>108.08150999999999</v>
      </c>
      <c r="G666" s="1">
        <f>'Long-form'!G622</f>
        <v>1</v>
      </c>
      <c r="H666" s="11">
        <f>'Long-form'!H622</f>
        <v>6431</v>
      </c>
      <c r="I666" s="11">
        <f>'Long-form'!I622</f>
        <v>20</v>
      </c>
      <c r="J666" s="11">
        <f>'Long-form'!J622</f>
        <v>6805</v>
      </c>
      <c r="K666" s="11">
        <f>'Long-form'!K622</f>
        <v>6883</v>
      </c>
      <c r="L666" s="11">
        <f>'Long-form'!L622</f>
        <v>6727</v>
      </c>
      <c r="M666" s="10" t="str">
        <f>'Long-form'!Q622</f>
        <v>n/a</v>
      </c>
      <c r="N666" s="10" t="str">
        <f>'Long-form'!R622</f>
        <v>n/a</v>
      </c>
      <c r="O666" s="10">
        <f>'Long-form'!AL622</f>
        <v>0.85</v>
      </c>
      <c r="P666" s="10">
        <f>'Long-form'!AN622</f>
        <v>0.51088159097779207</v>
      </c>
      <c r="Q666" s="10">
        <f>'Long-form'!AO622</f>
        <v>0.51088159097779207</v>
      </c>
      <c r="R666" s="1">
        <f>'Long-form'!BA622</f>
        <v>-1</v>
      </c>
      <c r="S666" s="1">
        <f>'Long-form'!BB622</f>
        <v>1</v>
      </c>
      <c r="T666" s="1" t="str">
        <f>'Long-form'!BC622</f>
        <v>microatoll slab no diedown</v>
      </c>
      <c r="U666" s="1" t="str">
        <f>'Long-form'!BD622</f>
        <v>Porites taxa not really specified; band of a discoid-shaped reef flat corals with flat dead upper surface and living polyps around the perimeter</v>
      </c>
      <c r="V666" s="1" t="str">
        <f>'Long-form'!BE622</f>
        <v>below MTL</v>
      </c>
      <c r="W666" s="10" t="str">
        <f>'Long-form'!BQ622</f>
        <v>n/a</v>
      </c>
      <c r="X666" s="10">
        <f>'Long-form'!BR622</f>
        <v>0.51575187832910507</v>
      </c>
      <c r="Y666" s="10">
        <f>'Long-form'!BS622</f>
        <v>0.51575187832910507</v>
      </c>
      <c r="Z666" s="10" t="str">
        <f>'Long-form'!BT622</f>
        <v>n/a</v>
      </c>
      <c r="AA666" s="10" t="str">
        <f>'Long-form'!BU622</f>
        <v>n/a</v>
      </c>
      <c r="AB666" s="10" t="str">
        <f>'Long-form'!BV622</f>
        <v>n/a</v>
      </c>
      <c r="AC666" s="1" t="str">
        <f>'Long-form'!BW622</f>
        <v>n/a</v>
      </c>
      <c r="AD666" s="1">
        <f>'Long-form'!BX622</f>
        <v>0</v>
      </c>
      <c r="AE666" s="1" t="str">
        <f>'Long-form'!BY622</f>
        <v>n/a</v>
      </c>
      <c r="AF666" s="1">
        <f>'Long-form'!BZ622</f>
        <v>0</v>
      </c>
    </row>
    <row r="667" spans="1:32">
      <c r="A667" s="1" t="str">
        <f>'Long-form'!A623</f>
        <v>SLCC666</v>
      </c>
      <c r="B667" s="1" t="str">
        <f>'Long-form'!B623</f>
        <v>Meltzner et al. 2017</v>
      </c>
      <c r="C667" s="1">
        <f>'Long-form'!C623</f>
        <v>8</v>
      </c>
      <c r="D667" s="1" t="str">
        <f>'Long-form'!D623</f>
        <v>Belitung Island, Sunda Shelf</v>
      </c>
      <c r="E667" s="10">
        <f>'Long-form'!E623</f>
        <v>-3.23278</v>
      </c>
      <c r="F667" s="10">
        <f>'Long-form'!F623</f>
        <v>108.08150999999999</v>
      </c>
      <c r="G667" s="1">
        <f>'Long-form'!G623</f>
        <v>1</v>
      </c>
      <c r="H667" s="11">
        <f>'Long-form'!H623</f>
        <v>6355</v>
      </c>
      <c r="I667" s="11">
        <f>'Long-form'!I623</f>
        <v>20</v>
      </c>
      <c r="J667" s="11">
        <f>'Long-form'!J623</f>
        <v>6715</v>
      </c>
      <c r="K667" s="11">
        <f>'Long-form'!K623</f>
        <v>6785</v>
      </c>
      <c r="L667" s="11">
        <f>'Long-form'!L623</f>
        <v>6645</v>
      </c>
      <c r="M667" s="10" t="str">
        <f>'Long-form'!Q623</f>
        <v>n/a</v>
      </c>
      <c r="N667" s="10" t="str">
        <f>'Long-form'!R623</f>
        <v>n/a</v>
      </c>
      <c r="O667" s="10">
        <f>'Long-form'!AL623</f>
        <v>0.875</v>
      </c>
      <c r="P667" s="10">
        <f>'Long-form'!AN623</f>
        <v>0.51088159097779207</v>
      </c>
      <c r="Q667" s="10">
        <f>'Long-form'!AO623</f>
        <v>0.51088159097779207</v>
      </c>
      <c r="R667" s="1">
        <f>'Long-form'!BA623</f>
        <v>-1</v>
      </c>
      <c r="S667" s="1">
        <f>'Long-form'!BB623</f>
        <v>1</v>
      </c>
      <c r="T667" s="1" t="str">
        <f>'Long-form'!BC623</f>
        <v>microatoll slab no diedown</v>
      </c>
      <c r="U667" s="1" t="str">
        <f>'Long-form'!BD623</f>
        <v>Porites taxa not really specified; band of a discoid-shaped reef flat corals with flat dead upper surface and living polyps around the perimeter</v>
      </c>
      <c r="V667" s="1" t="str">
        <f>'Long-form'!BE623</f>
        <v>below MTL</v>
      </c>
      <c r="W667" s="10" t="str">
        <f>'Long-form'!BQ623</f>
        <v>n/a</v>
      </c>
      <c r="X667" s="10">
        <f>'Long-form'!BR623</f>
        <v>0.51575187832910507</v>
      </c>
      <c r="Y667" s="10">
        <f>'Long-form'!BS623</f>
        <v>0.51575187832910507</v>
      </c>
      <c r="Z667" s="10" t="str">
        <f>'Long-form'!BT623</f>
        <v>n/a</v>
      </c>
      <c r="AA667" s="10" t="str">
        <f>'Long-form'!BU623</f>
        <v>n/a</v>
      </c>
      <c r="AB667" s="10" t="str">
        <f>'Long-form'!BV623</f>
        <v>n/a</v>
      </c>
      <c r="AC667" s="1" t="str">
        <f>'Long-form'!BW623</f>
        <v>n/a</v>
      </c>
      <c r="AD667" s="1">
        <f>'Long-form'!BX623</f>
        <v>0</v>
      </c>
      <c r="AE667" s="1" t="str">
        <f>'Long-form'!BY623</f>
        <v>n/a</v>
      </c>
      <c r="AF667" s="1" t="str">
        <f>'Long-form'!BZ623</f>
        <v>mean of -1 and -0.8 (estimated for LAT here MLLW)</v>
      </c>
    </row>
    <row r="668" spans="1:32">
      <c r="A668" s="1" t="str">
        <f>'Long-form'!A624</f>
        <v>SLCC667</v>
      </c>
      <c r="B668" s="1" t="str">
        <f>'Long-form'!B624</f>
        <v>Meltzner et al. 2017</v>
      </c>
      <c r="C668" s="1">
        <f>'Long-form'!C624</f>
        <v>8</v>
      </c>
      <c r="D668" s="1" t="str">
        <f>'Long-form'!D624</f>
        <v>Belitung Island, Sunda Shelf</v>
      </c>
      <c r="E668" s="10">
        <f>'Long-form'!E624</f>
        <v>-3.23278</v>
      </c>
      <c r="F668" s="10">
        <f>'Long-form'!F624</f>
        <v>108.08150999999999</v>
      </c>
      <c r="G668" s="1">
        <f>'Long-form'!G624</f>
        <v>1</v>
      </c>
      <c r="H668" s="11">
        <f>'Long-form'!H624</f>
        <v>6391</v>
      </c>
      <c r="I668" s="11">
        <f>'Long-form'!I624</f>
        <v>21</v>
      </c>
      <c r="J668" s="11">
        <f>'Long-form'!J624</f>
        <v>6758</v>
      </c>
      <c r="K668" s="11">
        <f>'Long-form'!K624</f>
        <v>6840</v>
      </c>
      <c r="L668" s="11">
        <f>'Long-form'!L624</f>
        <v>6676</v>
      </c>
      <c r="M668" s="10" t="str">
        <f>'Long-form'!Q624</f>
        <v>n/a</v>
      </c>
      <c r="N668" s="10" t="str">
        <f>'Long-form'!R624</f>
        <v>n/a</v>
      </c>
      <c r="O668" s="10">
        <f>'Long-form'!AL624</f>
        <v>0.99</v>
      </c>
      <c r="P668" s="10">
        <f>'Long-form'!AN624</f>
        <v>0.51088159097779207</v>
      </c>
      <c r="Q668" s="10">
        <f>'Long-form'!AO624</f>
        <v>0.51088159097779207</v>
      </c>
      <c r="R668" s="1">
        <f>'Long-form'!BA624</f>
        <v>-1</v>
      </c>
      <c r="S668" s="1">
        <f>'Long-form'!BB624</f>
        <v>1</v>
      </c>
      <c r="T668" s="1" t="str">
        <f>'Long-form'!BC624</f>
        <v>microatoll slab no diedown</v>
      </c>
      <c r="U668" s="1" t="str">
        <f>'Long-form'!BD624</f>
        <v>Porites taxa not really specified; band of a discoid-shaped reef flat corals with flat dead upper surface and living polyps around the perimeter</v>
      </c>
      <c r="V668" s="1" t="str">
        <f>'Long-form'!BE624</f>
        <v>below MTL</v>
      </c>
      <c r="W668" s="10" t="str">
        <f>'Long-form'!BQ624</f>
        <v>n/a</v>
      </c>
      <c r="X668" s="10">
        <f>'Long-form'!BR624</f>
        <v>0.51575187832910507</v>
      </c>
      <c r="Y668" s="10">
        <f>'Long-form'!BS624</f>
        <v>0.51575187832910507</v>
      </c>
      <c r="Z668" s="10" t="str">
        <f>'Long-form'!BT624</f>
        <v>n/a</v>
      </c>
      <c r="AA668" s="10" t="str">
        <f>'Long-form'!BU624</f>
        <v>n/a</v>
      </c>
      <c r="AB668" s="10" t="str">
        <f>'Long-form'!BV624</f>
        <v>n/a</v>
      </c>
      <c r="AC668" s="1" t="str">
        <f>'Long-form'!BW624</f>
        <v>n/a</v>
      </c>
      <c r="AD668" s="1">
        <f>'Long-form'!BX624</f>
        <v>0</v>
      </c>
      <c r="AE668" s="1" t="str">
        <f>'Long-form'!BY624</f>
        <v>n/a</v>
      </c>
      <c r="AF668" s="1" t="str">
        <f>'Long-form'!BZ624</f>
        <v>Green values for the outer band are calculated ages from the Meltzer et al. 20017 supplementary  Tab. 2</v>
      </c>
    </row>
    <row r="669" spans="1:32">
      <c r="A669" s="1" t="str">
        <f>'Long-form'!A625</f>
        <v>SLCC668</v>
      </c>
      <c r="B669" s="1" t="str">
        <f>'Long-form'!B625</f>
        <v>Meltzner et al. 2017</v>
      </c>
      <c r="C669" s="1">
        <f>'Long-form'!C625</f>
        <v>8</v>
      </c>
      <c r="D669" s="1" t="str">
        <f>'Long-form'!D625</f>
        <v>Belitung Island, Sunda Shelf</v>
      </c>
      <c r="E669" s="10">
        <f>'Long-form'!E625</f>
        <v>-3.23278</v>
      </c>
      <c r="F669" s="10">
        <f>'Long-form'!F625</f>
        <v>108.08150999999999</v>
      </c>
      <c r="G669" s="1">
        <f>'Long-form'!G625</f>
        <v>1</v>
      </c>
      <c r="H669" s="11">
        <f>'Long-form'!H625</f>
        <v>6396</v>
      </c>
      <c r="I669" s="11">
        <f>'Long-form'!I625</f>
        <v>20</v>
      </c>
      <c r="J669" s="11">
        <f>'Long-form'!J625</f>
        <v>6763.5</v>
      </c>
      <c r="K669" s="11">
        <f>'Long-form'!K625</f>
        <v>6845</v>
      </c>
      <c r="L669" s="11">
        <f>'Long-form'!L625</f>
        <v>6682</v>
      </c>
      <c r="M669" s="10" t="str">
        <f>'Long-form'!Q625</f>
        <v>n/a</v>
      </c>
      <c r="N669" s="10" t="str">
        <f>'Long-form'!R625</f>
        <v>n/a</v>
      </c>
      <c r="O669" s="10">
        <f>'Long-form'!AL625</f>
        <v>0.89</v>
      </c>
      <c r="P669" s="10">
        <f>'Long-form'!AN625</f>
        <v>0.51088159097779207</v>
      </c>
      <c r="Q669" s="10">
        <f>'Long-form'!AO625</f>
        <v>0.51088159097779207</v>
      </c>
      <c r="R669" s="1">
        <f>'Long-form'!BA625</f>
        <v>-1</v>
      </c>
      <c r="S669" s="1">
        <f>'Long-form'!BB625</f>
        <v>1</v>
      </c>
      <c r="T669" s="1" t="str">
        <f>'Long-form'!BC625</f>
        <v>microatoll slab no diedown</v>
      </c>
      <c r="U669" s="1" t="str">
        <f>'Long-form'!BD625</f>
        <v>Porites taxa not really specified; band of a discoid-shaped reef flat corals with flat dead upper surface and living polyps around the perimeter</v>
      </c>
      <c r="V669" s="1" t="str">
        <f>'Long-form'!BE625</f>
        <v>below MTL</v>
      </c>
      <c r="W669" s="10" t="str">
        <f>'Long-form'!BQ625</f>
        <v>n/a</v>
      </c>
      <c r="X669" s="10">
        <f>'Long-form'!BR625</f>
        <v>0.51575187832910507</v>
      </c>
      <c r="Y669" s="10">
        <f>'Long-form'!BS625</f>
        <v>0.51575187832910507</v>
      </c>
      <c r="Z669" s="10" t="str">
        <f>'Long-form'!BT625</f>
        <v>n/a</v>
      </c>
      <c r="AA669" s="10" t="str">
        <f>'Long-form'!BU625</f>
        <v>n/a</v>
      </c>
      <c r="AB669" s="10" t="str">
        <f>'Long-form'!BV625</f>
        <v>n/a</v>
      </c>
      <c r="AC669" s="1" t="str">
        <f>'Long-form'!BW625</f>
        <v>n/a</v>
      </c>
      <c r="AD669" s="1">
        <f>'Long-form'!BX625</f>
        <v>0</v>
      </c>
      <c r="AE669" s="1" t="str">
        <f>'Long-form'!BY625</f>
        <v>n/a</v>
      </c>
      <c r="AF669" s="1">
        <f>'Long-form'!BZ625</f>
        <v>0</v>
      </c>
    </row>
    <row r="670" spans="1:32">
      <c r="A670" s="1" t="str">
        <f>'Long-form'!A626</f>
        <v>SLCC669</v>
      </c>
      <c r="B670" s="1" t="str">
        <f>'Long-form'!B626</f>
        <v>Meltzner et al. 2017</v>
      </c>
      <c r="C670" s="1">
        <f>'Long-form'!C626</f>
        <v>8</v>
      </c>
      <c r="D670" s="1" t="str">
        <f>'Long-form'!D626</f>
        <v>Belitung Island, Sunda Shelf</v>
      </c>
      <c r="E670" s="10">
        <f>'Long-form'!E626</f>
        <v>-3.23278</v>
      </c>
      <c r="F670" s="10">
        <f>'Long-form'!F626</f>
        <v>108.08150999999999</v>
      </c>
      <c r="G670" s="1">
        <f>'Long-form'!G626</f>
        <v>1</v>
      </c>
      <c r="H670" s="11">
        <f>'Long-form'!H626</f>
        <v>6369</v>
      </c>
      <c r="I670" s="11">
        <f>'Long-form'!I626</f>
        <v>20</v>
      </c>
      <c r="J670" s="11">
        <f>'Long-form'!J626</f>
        <v>6735</v>
      </c>
      <c r="K670" s="11">
        <f>'Long-form'!K626</f>
        <v>6816</v>
      </c>
      <c r="L670" s="11">
        <f>'Long-form'!L626</f>
        <v>6654</v>
      </c>
      <c r="M670" s="10" t="str">
        <f>'Long-form'!Q626</f>
        <v>n/a</v>
      </c>
      <c r="N670" s="10" t="str">
        <f>'Long-form'!R626</f>
        <v>n/a</v>
      </c>
      <c r="O670" s="10">
        <f>'Long-form'!AL626</f>
        <v>0.54600000000000004</v>
      </c>
      <c r="P670" s="10">
        <f>'Long-form'!AN626</f>
        <v>0.51088159097779207</v>
      </c>
      <c r="Q670" s="10">
        <f>'Long-form'!AO626</f>
        <v>0.51088159097779207</v>
      </c>
      <c r="R670" s="1">
        <f>'Long-form'!BA626</f>
        <v>-1</v>
      </c>
      <c r="S670" s="1">
        <f>'Long-form'!BB626</f>
        <v>1</v>
      </c>
      <c r="T670" s="1" t="str">
        <f>'Long-form'!BC626</f>
        <v>microatoll slab no diedown</v>
      </c>
      <c r="U670" s="1" t="str">
        <f>'Long-form'!BD626</f>
        <v>Porites taxa not really specified; band of a discoid-shaped reef flat corals with flat dead upper surface and living polyps around the perimeter</v>
      </c>
      <c r="V670" s="1" t="str">
        <f>'Long-form'!BE626</f>
        <v>below MTL</v>
      </c>
      <c r="W670" s="10" t="str">
        <f>'Long-form'!BQ626</f>
        <v>n/a</v>
      </c>
      <c r="X670" s="10">
        <f>'Long-form'!BR626</f>
        <v>0.51575187832910507</v>
      </c>
      <c r="Y670" s="10">
        <f>'Long-form'!BS626</f>
        <v>0.51575187832910507</v>
      </c>
      <c r="Z670" s="10" t="str">
        <f>'Long-form'!BT626</f>
        <v>n/a</v>
      </c>
      <c r="AA670" s="10" t="str">
        <f>'Long-form'!BU626</f>
        <v>n/a</v>
      </c>
      <c r="AB670" s="10" t="str">
        <f>'Long-form'!BV626</f>
        <v>n/a</v>
      </c>
      <c r="AC670" s="1" t="str">
        <f>'Long-form'!BW626</f>
        <v>n/a</v>
      </c>
      <c r="AD670" s="1">
        <f>'Long-form'!BX626</f>
        <v>0</v>
      </c>
      <c r="AE670" s="1" t="str">
        <f>'Long-form'!BY626</f>
        <v>n/a</v>
      </c>
      <c r="AF670" s="1">
        <f>'Long-form'!BZ626</f>
        <v>0</v>
      </c>
    </row>
    <row r="671" spans="1:32">
      <c r="A671" s="1" t="str">
        <f>'Long-form'!A627</f>
        <v>SLCC670</v>
      </c>
      <c r="B671" s="1" t="str">
        <f>'Long-form'!B627</f>
        <v>Meltzner et al. 2017</v>
      </c>
      <c r="C671" s="1">
        <f>'Long-form'!C627</f>
        <v>8</v>
      </c>
      <c r="D671" s="1" t="str">
        <f>'Long-form'!D627</f>
        <v>Belitung Island, Sunda Shelf</v>
      </c>
      <c r="E671" s="10">
        <f>'Long-form'!E627</f>
        <v>-3.23278</v>
      </c>
      <c r="F671" s="10">
        <f>'Long-form'!F627</f>
        <v>108.08150999999999</v>
      </c>
      <c r="G671" s="1">
        <f>'Long-form'!G627</f>
        <v>1</v>
      </c>
      <c r="H671" s="11">
        <f>'Long-form'!H627</f>
        <v>6298</v>
      </c>
      <c r="I671" s="11">
        <f>'Long-form'!I627</f>
        <v>20</v>
      </c>
      <c r="J671" s="11">
        <f>'Long-form'!J627</f>
        <v>6655</v>
      </c>
      <c r="K671" s="11">
        <f>'Long-form'!K627</f>
        <v>6731</v>
      </c>
      <c r="L671" s="11">
        <f>'Long-form'!L627</f>
        <v>6579</v>
      </c>
      <c r="M671" s="10" t="str">
        <f>'Long-form'!Q627</f>
        <v>n/a</v>
      </c>
      <c r="N671" s="10" t="str">
        <f>'Long-form'!R627</f>
        <v>n/a</v>
      </c>
      <c r="O671" s="10">
        <f>'Long-form'!AL627</f>
        <v>0.52700000000000002</v>
      </c>
      <c r="P671" s="10">
        <f>'Long-form'!AN627</f>
        <v>0.51088159097779207</v>
      </c>
      <c r="Q671" s="10">
        <f>'Long-form'!AO627</f>
        <v>0.51088159097779207</v>
      </c>
      <c r="R671" s="1">
        <f>'Long-form'!BA627</f>
        <v>-1</v>
      </c>
      <c r="S671" s="1">
        <f>'Long-form'!BB627</f>
        <v>1</v>
      </c>
      <c r="T671" s="1" t="str">
        <f>'Long-form'!BC627</f>
        <v>microatoll slab no diedown</v>
      </c>
      <c r="U671" s="1" t="str">
        <f>'Long-form'!BD627</f>
        <v>Porites taxa not really specified; band of a discoid-shaped reef flat corals with flat dead upper surface and living polyps around the perimeter</v>
      </c>
      <c r="V671" s="1" t="str">
        <f>'Long-form'!BE627</f>
        <v>below MTL</v>
      </c>
      <c r="W671" s="10" t="str">
        <f>'Long-form'!BQ627</f>
        <v>n/a</v>
      </c>
      <c r="X671" s="10">
        <f>'Long-form'!BR627</f>
        <v>0.51575187832910507</v>
      </c>
      <c r="Y671" s="10">
        <f>'Long-form'!BS627</f>
        <v>0.51575187832910507</v>
      </c>
      <c r="Z671" s="10" t="str">
        <f>'Long-form'!BT627</f>
        <v>n/a</v>
      </c>
      <c r="AA671" s="10" t="str">
        <f>'Long-form'!BU627</f>
        <v>n/a</v>
      </c>
      <c r="AB671" s="10" t="str">
        <f>'Long-form'!BV627</f>
        <v>n/a</v>
      </c>
      <c r="AC671" s="1" t="str">
        <f>'Long-form'!BW627</f>
        <v>n/a</v>
      </c>
      <c r="AD671" s="1">
        <f>'Long-form'!BX627</f>
        <v>0</v>
      </c>
      <c r="AE671" s="1" t="str">
        <f>'Long-form'!BY627</f>
        <v>n/a</v>
      </c>
      <c r="AF671" s="1">
        <f>'Long-form'!BZ627</f>
        <v>0</v>
      </c>
    </row>
    <row r="672" spans="1:32">
      <c r="A672" s="1" t="str">
        <f>'Long-form'!A628</f>
        <v>SLCC671</v>
      </c>
      <c r="B672" s="1" t="str">
        <f>'Long-form'!B628</f>
        <v>Meltzner et al. 2017</v>
      </c>
      <c r="C672" s="1">
        <f>'Long-form'!C628</f>
        <v>8</v>
      </c>
      <c r="D672" s="1" t="str">
        <f>'Long-form'!D628</f>
        <v>Belitung Island, Sunda Shelf</v>
      </c>
      <c r="E672" s="10">
        <f>'Long-form'!E628</f>
        <v>-3.23278</v>
      </c>
      <c r="F672" s="10">
        <f>'Long-form'!F628</f>
        <v>108.08150999999999</v>
      </c>
      <c r="G672" s="1">
        <f>'Long-form'!G628</f>
        <v>1</v>
      </c>
      <c r="H672" s="11">
        <f>'Long-form'!H628</f>
        <v>6281</v>
      </c>
      <c r="I672" s="11">
        <f>'Long-form'!I628</f>
        <v>20</v>
      </c>
      <c r="J672" s="11">
        <f>'Long-form'!J628</f>
        <v>6633</v>
      </c>
      <c r="K672" s="11">
        <f>'Long-form'!K628</f>
        <v>6712</v>
      </c>
      <c r="L672" s="11">
        <f>'Long-form'!L628</f>
        <v>6554</v>
      </c>
      <c r="M672" s="10" t="str">
        <f>'Long-form'!Q628</f>
        <v>n/a</v>
      </c>
      <c r="N672" s="10" t="str">
        <f>'Long-form'!R628</f>
        <v>n/a</v>
      </c>
      <c r="O672" s="10">
        <f>'Long-form'!AL628</f>
        <v>0.87</v>
      </c>
      <c r="P672" s="10">
        <f>'Long-form'!AN628</f>
        <v>0.51088159097779207</v>
      </c>
      <c r="Q672" s="10">
        <f>'Long-form'!AO628</f>
        <v>0.51088159097779207</v>
      </c>
      <c r="R672" s="1">
        <f>'Long-form'!BA628</f>
        <v>-1</v>
      </c>
      <c r="S672" s="1">
        <f>'Long-form'!BB628</f>
        <v>1</v>
      </c>
      <c r="T672" s="1" t="str">
        <f>'Long-form'!BC628</f>
        <v>microatoll slab no diedown</v>
      </c>
      <c r="U672" s="1" t="str">
        <f>'Long-form'!BD628</f>
        <v>Porites taxa not really specified; band of a discoid-shaped reef flat corals with flat dead upper surface and living polyps around the perimeter</v>
      </c>
      <c r="V672" s="1" t="str">
        <f>'Long-form'!BE628</f>
        <v>below MTL</v>
      </c>
      <c r="W672" s="10" t="str">
        <f>'Long-form'!BQ628</f>
        <v>n/a</v>
      </c>
      <c r="X672" s="10">
        <f>'Long-form'!BR628</f>
        <v>0.51575187832910507</v>
      </c>
      <c r="Y672" s="10">
        <f>'Long-form'!BS628</f>
        <v>0.51575187832910507</v>
      </c>
      <c r="Z672" s="10" t="str">
        <f>'Long-form'!BT628</f>
        <v>n/a</v>
      </c>
      <c r="AA672" s="10" t="str">
        <f>'Long-form'!BU628</f>
        <v>n/a</v>
      </c>
      <c r="AB672" s="10" t="str">
        <f>'Long-form'!BV628</f>
        <v>n/a</v>
      </c>
      <c r="AC672" s="1" t="str">
        <f>'Long-form'!BW628</f>
        <v>n/a</v>
      </c>
      <c r="AD672" s="1">
        <f>'Long-form'!BX628</f>
        <v>0</v>
      </c>
      <c r="AE672" s="1" t="str">
        <f>'Long-form'!BY628</f>
        <v>n/a</v>
      </c>
      <c r="AF672" s="1">
        <f>'Long-form'!BZ628</f>
        <v>0</v>
      </c>
    </row>
    <row r="673" spans="1:32">
      <c r="A673" s="1" t="str">
        <f>'Long-form'!A629</f>
        <v>SLCC672</v>
      </c>
      <c r="B673" s="1" t="str">
        <f>'Long-form'!B629</f>
        <v>Meltzner et al. 2017</v>
      </c>
      <c r="C673" s="1">
        <f>'Long-form'!C629</f>
        <v>8</v>
      </c>
      <c r="D673" s="1" t="str">
        <f>'Long-form'!D629</f>
        <v>Belitung Island, Sunda Shelf</v>
      </c>
      <c r="E673" s="10">
        <f>'Long-form'!E629</f>
        <v>-3.23278</v>
      </c>
      <c r="F673" s="10">
        <f>'Long-form'!F629</f>
        <v>108.08150999999999</v>
      </c>
      <c r="G673" s="1">
        <f>'Long-form'!G629</f>
        <v>1</v>
      </c>
      <c r="H673" s="11">
        <f>'Long-form'!H629</f>
        <v>6228</v>
      </c>
      <c r="I673" s="11">
        <f>'Long-form'!I629</f>
        <v>20</v>
      </c>
      <c r="J673" s="11">
        <f>'Long-form'!J629</f>
        <v>6566</v>
      </c>
      <c r="K673" s="11">
        <f>'Long-form'!K629</f>
        <v>6643</v>
      </c>
      <c r="L673" s="11">
        <f>'Long-form'!L629</f>
        <v>6489</v>
      </c>
      <c r="M673" s="10" t="str">
        <f>'Long-form'!Q629</f>
        <v>n/a</v>
      </c>
      <c r="N673" s="10" t="str">
        <f>'Long-form'!R629</f>
        <v>n/a</v>
      </c>
      <c r="O673" s="10">
        <f>'Long-form'!AL629</f>
        <v>1.155</v>
      </c>
      <c r="P673" s="10">
        <f>'Long-form'!AN629</f>
        <v>0.51088159097779207</v>
      </c>
      <c r="Q673" s="10">
        <f>'Long-form'!AO629</f>
        <v>0.51088159097779207</v>
      </c>
      <c r="R673" s="1">
        <f>'Long-form'!BA629</f>
        <v>-1</v>
      </c>
      <c r="S673" s="1">
        <f>'Long-form'!BB629</f>
        <v>1</v>
      </c>
      <c r="T673" s="1" t="str">
        <f>'Long-form'!BC629</f>
        <v>microatoll slab no diedown</v>
      </c>
      <c r="U673" s="1" t="str">
        <f>'Long-form'!BD629</f>
        <v>Porites taxa not really specified; band of a discoid-shaped reef flat corals with flat dead upper surface and living polyps around the perimeter</v>
      </c>
      <c r="V673" s="1" t="str">
        <f>'Long-form'!BE629</f>
        <v>below MTL</v>
      </c>
      <c r="W673" s="10" t="str">
        <f>'Long-form'!BQ629</f>
        <v>n/a</v>
      </c>
      <c r="X673" s="10">
        <f>'Long-form'!BR629</f>
        <v>0.51575187832910507</v>
      </c>
      <c r="Y673" s="10">
        <f>'Long-form'!BS629</f>
        <v>0.51575187832910507</v>
      </c>
      <c r="Z673" s="10" t="str">
        <f>'Long-form'!BT629</f>
        <v>n/a</v>
      </c>
      <c r="AA673" s="10" t="str">
        <f>'Long-form'!BU629</f>
        <v>n/a</v>
      </c>
      <c r="AB673" s="10" t="str">
        <f>'Long-form'!BV629</f>
        <v>n/a</v>
      </c>
      <c r="AC673" s="1" t="str">
        <f>'Long-form'!BW629</f>
        <v>n/a</v>
      </c>
      <c r="AD673" s="1">
        <f>'Long-form'!BX629</f>
        <v>0</v>
      </c>
      <c r="AE673" s="1" t="str">
        <f>'Long-form'!BY629</f>
        <v>n/a</v>
      </c>
      <c r="AF673" s="1">
        <f>'Long-form'!BZ629</f>
        <v>0</v>
      </c>
    </row>
    <row r="674" spans="1:32">
      <c r="A674" s="1" t="str">
        <f>'Long-form'!A630</f>
        <v>SLCC673</v>
      </c>
      <c r="B674" s="1" t="str">
        <f>'Long-form'!B630</f>
        <v>Meltzner et al. 2017</v>
      </c>
      <c r="C674" s="1">
        <f>'Long-form'!C630</f>
        <v>8</v>
      </c>
      <c r="D674" s="1" t="str">
        <f>'Long-form'!D630</f>
        <v>Belitung Island, Sunda Shelf</v>
      </c>
      <c r="E674" s="10">
        <f>'Long-form'!E630</f>
        <v>-2.6960299999999999</v>
      </c>
      <c r="F674" s="10">
        <f>'Long-form'!F630</f>
        <v>107.61794999999999</v>
      </c>
      <c r="G674" s="1">
        <f>'Long-form'!G630</f>
        <v>1</v>
      </c>
      <c r="H674" s="11">
        <f>'Long-form'!H630</f>
        <v>6435</v>
      </c>
      <c r="I674" s="11">
        <f>'Long-form'!I630</f>
        <v>24</v>
      </c>
      <c r="J674" s="11">
        <f>'Long-form'!J630</f>
        <v>6809.5</v>
      </c>
      <c r="K674" s="11">
        <f>'Long-form'!K630</f>
        <v>6894</v>
      </c>
      <c r="L674" s="11">
        <f>'Long-form'!L630</f>
        <v>6725</v>
      </c>
      <c r="M674" s="10" t="str">
        <f>'Long-form'!Q630</f>
        <v>n/a</v>
      </c>
      <c r="N674" s="10" t="str">
        <f>'Long-form'!R630</f>
        <v>n/a</v>
      </c>
      <c r="O674" s="10">
        <f>'Long-form'!AL630</f>
        <v>1.6779999999999999</v>
      </c>
      <c r="P674" s="10">
        <f>'Long-form'!AN630</f>
        <v>0.51088159097779207</v>
      </c>
      <c r="Q674" s="10">
        <f>'Long-form'!AO630</f>
        <v>0.51088159097779207</v>
      </c>
      <c r="R674" s="1">
        <f>'Long-form'!BA630</f>
        <v>-1</v>
      </c>
      <c r="S674" s="1">
        <f>'Long-form'!BB630</f>
        <v>1</v>
      </c>
      <c r="T674" s="1" t="str">
        <f>'Long-form'!BC630</f>
        <v>microatoll slab no diedown</v>
      </c>
      <c r="U674" s="1" t="str">
        <f>'Long-form'!BD630</f>
        <v>Porites or Favidae taxa not really specified; band of a discoid-shaped reef flat corals with flat dead upper surface and living polyps around the perimeter</v>
      </c>
      <c r="V674" s="1" t="str">
        <f>'Long-form'!BE630</f>
        <v>below MTL</v>
      </c>
      <c r="W674" s="10" t="str">
        <f>'Long-form'!BQ630</f>
        <v>n/a</v>
      </c>
      <c r="X674" s="10">
        <f>'Long-form'!BR630</f>
        <v>0.51575187832910507</v>
      </c>
      <c r="Y674" s="10">
        <f>'Long-form'!BS630</f>
        <v>0.51575187832910507</v>
      </c>
      <c r="Z674" s="10" t="str">
        <f>'Long-form'!BT630</f>
        <v>n/a</v>
      </c>
      <c r="AA674" s="10" t="str">
        <f>'Long-form'!BU630</f>
        <v>n/a</v>
      </c>
      <c r="AB674" s="10" t="str">
        <f>'Long-form'!BV630</f>
        <v>n/a</v>
      </c>
      <c r="AC674" s="1" t="str">
        <f>'Long-form'!BW630</f>
        <v>n/a</v>
      </c>
      <c r="AD674" s="1">
        <f>'Long-form'!BX630</f>
        <v>0</v>
      </c>
      <c r="AE674" s="1" t="str">
        <f>'Long-form'!BY630</f>
        <v>n/a</v>
      </c>
      <c r="AF674" s="1">
        <f>'Long-form'!BZ630</f>
        <v>0</v>
      </c>
    </row>
    <row r="675" spans="1:32">
      <c r="A675" s="1" t="str">
        <f>'Long-form'!A631</f>
        <v>SLCC674</v>
      </c>
      <c r="B675" s="1" t="str">
        <f>'Long-form'!B631</f>
        <v>Meltzner et al. 2017</v>
      </c>
      <c r="C675" s="1">
        <f>'Long-form'!C631</f>
        <v>8</v>
      </c>
      <c r="D675" s="1" t="str">
        <f>'Long-form'!D631</f>
        <v>Belitung Island, Sunda Shelf</v>
      </c>
      <c r="E675" s="10">
        <f>'Long-form'!E631</f>
        <v>-2.6960299999999999</v>
      </c>
      <c r="F675" s="10">
        <f>'Long-form'!F631</f>
        <v>107.61794999999999</v>
      </c>
      <c r="G675" s="1">
        <f>'Long-form'!G631</f>
        <v>1</v>
      </c>
      <c r="H675" s="11">
        <f>'Long-form'!H631</f>
        <v>6358</v>
      </c>
      <c r="I675" s="11">
        <f>'Long-form'!I631</f>
        <v>32</v>
      </c>
      <c r="J675" s="11">
        <f>'Long-form'!J631</f>
        <v>6726.5</v>
      </c>
      <c r="K675" s="11">
        <f>'Long-form'!K631</f>
        <v>6820</v>
      </c>
      <c r="L675" s="11">
        <f>'Long-form'!L631</f>
        <v>6633</v>
      </c>
      <c r="M675" s="10" t="str">
        <f>'Long-form'!Q631</f>
        <v>n/a</v>
      </c>
      <c r="N675" s="10" t="str">
        <f>'Long-form'!R631</f>
        <v>n/a</v>
      </c>
      <c r="O675" s="10">
        <f>'Long-form'!AL631</f>
        <v>1.8160000000000001</v>
      </c>
      <c r="P675" s="10">
        <f>'Long-form'!AN631</f>
        <v>0.51088159097779207</v>
      </c>
      <c r="Q675" s="10">
        <f>'Long-form'!AO631</f>
        <v>0.51088159097779207</v>
      </c>
      <c r="R675" s="1">
        <f>'Long-form'!BA631</f>
        <v>-1</v>
      </c>
      <c r="S675" s="1">
        <f>'Long-form'!BB631</f>
        <v>1</v>
      </c>
      <c r="T675" s="1" t="str">
        <f>'Long-form'!BC631</f>
        <v>microatoll slab no diedown</v>
      </c>
      <c r="U675" s="1" t="str">
        <f>'Long-form'!BD631</f>
        <v>Porites or Favidae taxa not really specified; band of a discoid-shaped reef flat corals with flat dead upper surface and living polyps around the perimeter</v>
      </c>
      <c r="V675" s="1" t="str">
        <f>'Long-form'!BE631</f>
        <v>below MTL</v>
      </c>
      <c r="W675" s="10" t="str">
        <f>'Long-form'!BQ631</f>
        <v>n/a</v>
      </c>
      <c r="X675" s="10">
        <f>'Long-form'!BR631</f>
        <v>0.51575187832910507</v>
      </c>
      <c r="Y675" s="10">
        <f>'Long-form'!BS631</f>
        <v>0.51575187832910507</v>
      </c>
      <c r="Z675" s="10" t="str">
        <f>'Long-form'!BT631</f>
        <v>n/a</v>
      </c>
      <c r="AA675" s="10" t="str">
        <f>'Long-form'!BU631</f>
        <v>n/a</v>
      </c>
      <c r="AB675" s="10" t="str">
        <f>'Long-form'!BV631</f>
        <v>n/a</v>
      </c>
      <c r="AC675" s="1" t="str">
        <f>'Long-form'!BW631</f>
        <v>n/a</v>
      </c>
      <c r="AD675" s="1">
        <f>'Long-form'!BX631</f>
        <v>0</v>
      </c>
      <c r="AE675" s="1" t="str">
        <f>'Long-form'!BY631</f>
        <v>n/a</v>
      </c>
      <c r="AF675" s="1">
        <f>'Long-form'!BZ631</f>
        <v>0</v>
      </c>
    </row>
    <row r="676" spans="1:32">
      <c r="A676" s="1" t="str">
        <f>'Long-form'!A632</f>
        <v>SLCC675</v>
      </c>
      <c r="B676" s="1" t="str">
        <f>'Long-form'!B632</f>
        <v>Meltzner et al. 2017</v>
      </c>
      <c r="C676" s="1">
        <f>'Long-form'!C632</f>
        <v>8</v>
      </c>
      <c r="D676" s="1" t="str">
        <f>'Long-form'!D632</f>
        <v>Belitung Island, Sunda Shelf</v>
      </c>
      <c r="E676" s="10">
        <f>'Long-form'!E632</f>
        <v>-2.6960500000000001</v>
      </c>
      <c r="F676" s="10">
        <f>'Long-form'!F632</f>
        <v>107.61789</v>
      </c>
      <c r="G676" s="1">
        <f>'Long-form'!G632</f>
        <v>1</v>
      </c>
      <c r="H676" s="11">
        <f>'Long-form'!H632</f>
        <v>6392</v>
      </c>
      <c r="I676" s="11">
        <f>'Long-form'!I632</f>
        <v>27</v>
      </c>
      <c r="J676" s="11">
        <f>'Long-form'!J632</f>
        <v>6758</v>
      </c>
      <c r="K676" s="11">
        <f>'Long-form'!K632</f>
        <v>6848</v>
      </c>
      <c r="L676" s="11">
        <f>'Long-form'!L632</f>
        <v>6668</v>
      </c>
      <c r="M676" s="10" t="str">
        <f>'Long-form'!Q632</f>
        <v>n/a</v>
      </c>
      <c r="N676" s="10" t="str">
        <f>'Long-form'!R632</f>
        <v>n/a</v>
      </c>
      <c r="O676" s="10">
        <f>'Long-form'!AL632</f>
        <v>1.853</v>
      </c>
      <c r="P676" s="10">
        <f>'Long-form'!AN632</f>
        <v>0.51088159097779207</v>
      </c>
      <c r="Q676" s="10">
        <f>'Long-form'!AO632</f>
        <v>0.51088159097779207</v>
      </c>
      <c r="R676" s="1">
        <f>'Long-form'!BA632</f>
        <v>-1</v>
      </c>
      <c r="S676" s="1">
        <f>'Long-form'!BB632</f>
        <v>1</v>
      </c>
      <c r="T676" s="1" t="str">
        <f>'Long-form'!BC632</f>
        <v>microatoll slab no diedown</v>
      </c>
      <c r="U676" s="1" t="str">
        <f>'Long-form'!BD632</f>
        <v>Porites or Favidae taxa not really specified; band of a discoid-shaped reef flat corals with flat dead upper surface and living polyps around the perimeter</v>
      </c>
      <c r="V676" s="1" t="str">
        <f>'Long-form'!BE632</f>
        <v>below MTL</v>
      </c>
      <c r="W676" s="10" t="str">
        <f>'Long-form'!BQ632</f>
        <v>n/a</v>
      </c>
      <c r="X676" s="10">
        <f>'Long-form'!BR632</f>
        <v>0.51575187832910507</v>
      </c>
      <c r="Y676" s="10">
        <f>'Long-form'!BS632</f>
        <v>0.51575187832910507</v>
      </c>
      <c r="Z676" s="10" t="str">
        <f>'Long-form'!BT632</f>
        <v>n/a</v>
      </c>
      <c r="AA676" s="10" t="str">
        <f>'Long-form'!BU632</f>
        <v>n/a</v>
      </c>
      <c r="AB676" s="10" t="str">
        <f>'Long-form'!BV632</f>
        <v>n/a</v>
      </c>
      <c r="AC676" s="1" t="str">
        <f>'Long-form'!BW632</f>
        <v>n/a</v>
      </c>
      <c r="AD676" s="1">
        <f>'Long-form'!BX632</f>
        <v>0</v>
      </c>
      <c r="AE676" s="1" t="str">
        <f>'Long-form'!BY632</f>
        <v>n/a</v>
      </c>
      <c r="AF676" s="1">
        <f>'Long-form'!BZ632</f>
        <v>0</v>
      </c>
    </row>
    <row r="677" spans="1:32">
      <c r="A677" s="1" t="str">
        <f>'Long-form'!A633</f>
        <v>SLCC676</v>
      </c>
      <c r="B677" s="1" t="str">
        <f>'Long-form'!B633</f>
        <v>Meltzner et al. 2017</v>
      </c>
      <c r="C677" s="1">
        <f>'Long-form'!C633</f>
        <v>8</v>
      </c>
      <c r="D677" s="1" t="str">
        <f>'Long-form'!D633</f>
        <v>Belitung Island, Sunda Shelf</v>
      </c>
      <c r="E677" s="10">
        <f>'Long-form'!E633</f>
        <v>-2.6960500000000001</v>
      </c>
      <c r="F677" s="10">
        <f>'Long-form'!F633</f>
        <v>107.61789</v>
      </c>
      <c r="G677" s="1">
        <f>'Long-form'!G633</f>
        <v>1</v>
      </c>
      <c r="H677" s="11">
        <f>'Long-form'!H633</f>
        <v>6419</v>
      </c>
      <c r="I677" s="11">
        <f>'Long-form'!I633</f>
        <v>27</v>
      </c>
      <c r="J677" s="11">
        <f>'Long-form'!J633</f>
        <v>6793.5</v>
      </c>
      <c r="K677" s="11">
        <f>'Long-form'!K633</f>
        <v>6883</v>
      </c>
      <c r="L677" s="11">
        <f>'Long-form'!L633</f>
        <v>6704</v>
      </c>
      <c r="M677" s="10" t="str">
        <f>'Long-form'!Q633</f>
        <v>n/a</v>
      </c>
      <c r="N677" s="10" t="str">
        <f>'Long-form'!R633</f>
        <v>n/a</v>
      </c>
      <c r="O677" s="10">
        <f>'Long-form'!AL633</f>
        <v>1.861</v>
      </c>
      <c r="P677" s="10">
        <f>'Long-form'!AN633</f>
        <v>0.51088159097779207</v>
      </c>
      <c r="Q677" s="10">
        <f>'Long-form'!AO633</f>
        <v>0.51088159097779207</v>
      </c>
      <c r="R677" s="1">
        <f>'Long-form'!BA633</f>
        <v>-1</v>
      </c>
      <c r="S677" s="1">
        <f>'Long-form'!BB633</f>
        <v>1</v>
      </c>
      <c r="T677" s="1" t="str">
        <f>'Long-form'!BC633</f>
        <v>microatoll slab no diedown</v>
      </c>
      <c r="U677" s="1" t="str">
        <f>'Long-form'!BD633</f>
        <v>Porites or Favidae taxa not really specified; band of a discoid-shaped reef flat corals with flat dead upper surface and living polyps around the perimeter</v>
      </c>
      <c r="V677" s="1" t="str">
        <f>'Long-form'!BE633</f>
        <v>below MTL</v>
      </c>
      <c r="W677" s="10" t="str">
        <f>'Long-form'!BQ633</f>
        <v>n/a</v>
      </c>
      <c r="X677" s="10">
        <f>'Long-form'!BR633</f>
        <v>0.51575187832910507</v>
      </c>
      <c r="Y677" s="10">
        <f>'Long-form'!BS633</f>
        <v>0.51575187832910507</v>
      </c>
      <c r="Z677" s="10" t="str">
        <f>'Long-form'!BT633</f>
        <v>n/a</v>
      </c>
      <c r="AA677" s="10" t="str">
        <f>'Long-form'!BU633</f>
        <v>n/a</v>
      </c>
      <c r="AB677" s="10" t="str">
        <f>'Long-form'!BV633</f>
        <v>n/a</v>
      </c>
      <c r="AC677" s="1" t="str">
        <f>'Long-form'!BW633</f>
        <v>n/a</v>
      </c>
      <c r="AD677" s="1">
        <f>'Long-form'!BX633</f>
        <v>0</v>
      </c>
      <c r="AE677" s="1" t="str">
        <f>'Long-form'!BY633</f>
        <v>n/a</v>
      </c>
      <c r="AF677" s="1">
        <f>'Long-form'!BZ633</f>
        <v>0</v>
      </c>
    </row>
    <row r="678" spans="1:32">
      <c r="A678" s="1" t="str">
        <f>'Long-form'!A634</f>
        <v>SLCC677</v>
      </c>
      <c r="B678" s="1" t="str">
        <f>'Long-form'!B634</f>
        <v>Meltzner et al. 2017</v>
      </c>
      <c r="C678" s="1">
        <f>'Long-form'!C634</f>
        <v>8</v>
      </c>
      <c r="D678" s="1" t="str">
        <f>'Long-form'!D634</f>
        <v>Belitung Island, Sunda Shelf</v>
      </c>
      <c r="E678" s="10">
        <f>'Long-form'!E634</f>
        <v>-2.6960500000000001</v>
      </c>
      <c r="F678" s="10">
        <f>'Long-form'!F634</f>
        <v>107.61789</v>
      </c>
      <c r="G678" s="1">
        <f>'Long-form'!G634</f>
        <v>1</v>
      </c>
      <c r="H678" s="11">
        <f>'Long-form'!H634</f>
        <v>6361</v>
      </c>
      <c r="I678" s="11">
        <f>'Long-form'!I634</f>
        <v>27</v>
      </c>
      <c r="J678" s="11">
        <f>'Long-form'!J634</f>
        <v>6728.5</v>
      </c>
      <c r="K678" s="11">
        <f>'Long-form'!K634</f>
        <v>6817</v>
      </c>
      <c r="L678" s="11">
        <f>'Long-form'!L634</f>
        <v>6640</v>
      </c>
      <c r="M678" s="10" t="str">
        <f>'Long-form'!Q634</f>
        <v>n/a</v>
      </c>
      <c r="N678" s="10" t="str">
        <f>'Long-form'!R634</f>
        <v>n/a</v>
      </c>
      <c r="O678" s="10">
        <f>'Long-form'!AL634</f>
        <v>1.7769999999999999</v>
      </c>
      <c r="P678" s="10">
        <f>'Long-form'!AN634</f>
        <v>0.51088159097779207</v>
      </c>
      <c r="Q678" s="10">
        <f>'Long-form'!AO634</f>
        <v>0.51088159097779207</v>
      </c>
      <c r="R678" s="1">
        <f>'Long-form'!BA634</f>
        <v>-1</v>
      </c>
      <c r="S678" s="1">
        <f>'Long-form'!BB634</f>
        <v>1</v>
      </c>
      <c r="T678" s="1" t="str">
        <f>'Long-form'!BC634</f>
        <v>microatoll slab no diedown</v>
      </c>
      <c r="U678" s="1" t="str">
        <f>'Long-form'!BD634</f>
        <v>Porites or Favidae taxa not really specified; band of a discoid-shaped reef flat corals with flat dead upper surface and living polyps around the perimeter</v>
      </c>
      <c r="V678" s="1" t="str">
        <f>'Long-form'!BE634</f>
        <v>below MTL</v>
      </c>
      <c r="W678" s="10" t="str">
        <f>'Long-form'!BQ634</f>
        <v>n/a</v>
      </c>
      <c r="X678" s="10">
        <f>'Long-form'!BR634</f>
        <v>0.51575187832910507</v>
      </c>
      <c r="Y678" s="10">
        <f>'Long-form'!BS634</f>
        <v>0.51575187832910507</v>
      </c>
      <c r="Z678" s="10" t="str">
        <f>'Long-form'!BT634</f>
        <v>n/a</v>
      </c>
      <c r="AA678" s="10" t="str">
        <f>'Long-form'!BU634</f>
        <v>n/a</v>
      </c>
      <c r="AB678" s="10" t="str">
        <f>'Long-form'!BV634</f>
        <v>n/a</v>
      </c>
      <c r="AC678" s="1" t="str">
        <f>'Long-form'!BW634</f>
        <v>n/a</v>
      </c>
      <c r="AD678" s="1">
        <f>'Long-form'!BX634</f>
        <v>0</v>
      </c>
      <c r="AE678" s="1" t="str">
        <f>'Long-form'!BY634</f>
        <v>n/a</v>
      </c>
      <c r="AF678" s="1">
        <f>'Long-form'!BZ634</f>
        <v>0</v>
      </c>
    </row>
    <row r="679" spans="1:32">
      <c r="A679" s="1" t="str">
        <f>'Long-form'!A635</f>
        <v>SLCC678</v>
      </c>
      <c r="B679" s="1" t="str">
        <f>'Long-form'!B635</f>
        <v>Meltzner et al. 2017</v>
      </c>
      <c r="C679" s="1">
        <f>'Long-form'!C635</f>
        <v>8</v>
      </c>
      <c r="D679" s="1" t="str">
        <f>'Long-form'!D635</f>
        <v>Belitung Island, Sunda Shelf</v>
      </c>
      <c r="E679" s="10">
        <f>'Long-form'!E635</f>
        <v>-2.6960500000000001</v>
      </c>
      <c r="F679" s="10">
        <f>'Long-form'!F635</f>
        <v>107.61789</v>
      </c>
      <c r="G679" s="1">
        <f>'Long-form'!G635</f>
        <v>1</v>
      </c>
      <c r="H679" s="11">
        <f>'Long-form'!H635</f>
        <v>6389</v>
      </c>
      <c r="I679" s="11">
        <f>'Long-form'!I635</f>
        <v>28</v>
      </c>
      <c r="J679" s="11">
        <f>'Long-form'!J635</f>
        <v>6755.5</v>
      </c>
      <c r="K679" s="11">
        <f>'Long-form'!K635</f>
        <v>6846</v>
      </c>
      <c r="L679" s="11">
        <f>'Long-form'!L635</f>
        <v>6665</v>
      </c>
      <c r="M679" s="10" t="str">
        <f>'Long-form'!Q635</f>
        <v>n/a</v>
      </c>
      <c r="N679" s="10" t="str">
        <f>'Long-form'!R635</f>
        <v>n/a</v>
      </c>
      <c r="O679" s="10">
        <f>'Long-form'!AL635</f>
        <v>1.78</v>
      </c>
      <c r="P679" s="10">
        <f>'Long-form'!AN635</f>
        <v>0.51088159097779207</v>
      </c>
      <c r="Q679" s="10">
        <f>'Long-form'!AO635</f>
        <v>0.51088159097779207</v>
      </c>
      <c r="R679" s="1">
        <f>'Long-form'!BA635</f>
        <v>-1</v>
      </c>
      <c r="S679" s="1">
        <f>'Long-form'!BB635</f>
        <v>1</v>
      </c>
      <c r="T679" s="1" t="str">
        <f>'Long-form'!BC635</f>
        <v>microatoll slab no diedown</v>
      </c>
      <c r="U679" s="1" t="str">
        <f>'Long-form'!BD635</f>
        <v>Porites or Favidae taxa not really specified; band of a discoid-shaped reef flat corals with flat dead upper surface and living polyps around the perimeter</v>
      </c>
      <c r="V679" s="1" t="str">
        <f>'Long-form'!BE635</f>
        <v>below MTL</v>
      </c>
      <c r="W679" s="10" t="str">
        <f>'Long-form'!BQ635</f>
        <v>n/a</v>
      </c>
      <c r="X679" s="10">
        <f>'Long-form'!BR635</f>
        <v>0.51575187832910507</v>
      </c>
      <c r="Y679" s="10">
        <f>'Long-form'!BS635</f>
        <v>0.51575187832910507</v>
      </c>
      <c r="Z679" s="10" t="str">
        <f>'Long-form'!BT635</f>
        <v>n/a</v>
      </c>
      <c r="AA679" s="10" t="str">
        <f>'Long-form'!BU635</f>
        <v>n/a</v>
      </c>
      <c r="AB679" s="10" t="str">
        <f>'Long-form'!BV635</f>
        <v>n/a</v>
      </c>
      <c r="AC679" s="1" t="str">
        <f>'Long-form'!BW635</f>
        <v>n/a</v>
      </c>
      <c r="AD679" s="1">
        <f>'Long-form'!BX635</f>
        <v>0</v>
      </c>
      <c r="AE679" s="1" t="str">
        <f>'Long-form'!BY635</f>
        <v>n/a</v>
      </c>
      <c r="AF679" s="1">
        <f>'Long-form'!BZ635</f>
        <v>0</v>
      </c>
    </row>
    <row r="680" spans="1:32">
      <c r="A680" s="1" t="str">
        <f>'Long-form'!A636</f>
        <v>SLCC679</v>
      </c>
      <c r="B680" s="1" t="str">
        <f>'Long-form'!B636</f>
        <v>Meltzner et al. 2017</v>
      </c>
      <c r="C680" s="1">
        <f>'Long-form'!C636</f>
        <v>8</v>
      </c>
      <c r="D680" s="1" t="str">
        <f>'Long-form'!D636</f>
        <v>Belitung Island, Sunda Shelf</v>
      </c>
      <c r="E680" s="10">
        <f>'Long-form'!E636</f>
        <v>-2.6944599999999999</v>
      </c>
      <c r="F680" s="10">
        <f>'Long-form'!F636</f>
        <v>107.61704</v>
      </c>
      <c r="G680" s="1">
        <f>'Long-form'!G636</f>
        <v>1</v>
      </c>
      <c r="H680" s="11">
        <f>'Long-form'!H636</f>
        <v>6433</v>
      </c>
      <c r="I680" s="11">
        <f>'Long-form'!I636</f>
        <v>28</v>
      </c>
      <c r="J680" s="11">
        <f>'Long-form'!J636</f>
        <v>6809</v>
      </c>
      <c r="K680" s="11">
        <f>'Long-form'!K636</f>
        <v>6901</v>
      </c>
      <c r="L680" s="11">
        <f>'Long-form'!L636</f>
        <v>6717</v>
      </c>
      <c r="M680" s="10" t="str">
        <f>'Long-form'!Q636</f>
        <v>n/a</v>
      </c>
      <c r="N680" s="10" t="str">
        <f>'Long-form'!R636</f>
        <v>n/a</v>
      </c>
      <c r="O680" s="10">
        <f>'Long-form'!AL636</f>
        <v>-1.25</v>
      </c>
      <c r="P680" s="10">
        <f>'Long-form'!AN636</f>
        <v>0.51088159097779207</v>
      </c>
      <c r="Q680" s="10">
        <f>'Long-form'!AO636</f>
        <v>0.51088159097779207</v>
      </c>
      <c r="R680" s="1">
        <f>'Long-form'!BA636</f>
        <v>-1</v>
      </c>
      <c r="S680" s="1">
        <f>'Long-form'!BB636</f>
        <v>1</v>
      </c>
      <c r="T680" s="1" t="str">
        <f>'Long-form'!BC636</f>
        <v>microatoll slab no diedown</v>
      </c>
      <c r="U680" s="1" t="str">
        <f>'Long-form'!BD636</f>
        <v>Porites or Favidae taxa not really specified; band of a discoid-shaped reef flat corals with flat dead upper surface and living polyps around the perimeter</v>
      </c>
      <c r="V680" s="1" t="str">
        <f>'Long-form'!BE636</f>
        <v>below MTL</v>
      </c>
      <c r="W680" s="10" t="str">
        <f>'Long-form'!BQ636</f>
        <v>n/a</v>
      </c>
      <c r="X680" s="10">
        <f>'Long-form'!BR636</f>
        <v>0.51575187832910507</v>
      </c>
      <c r="Y680" s="10">
        <f>'Long-form'!BS636</f>
        <v>0.51575187832910507</v>
      </c>
      <c r="Z680" s="10" t="str">
        <f>'Long-form'!BT636</f>
        <v>n/a</v>
      </c>
      <c r="AA680" s="10" t="str">
        <f>'Long-form'!BU636</f>
        <v>n/a</v>
      </c>
      <c r="AB680" s="10" t="str">
        <f>'Long-form'!BV636</f>
        <v>n/a</v>
      </c>
      <c r="AC680" s="1" t="str">
        <f>'Long-form'!BW636</f>
        <v>n/a</v>
      </c>
      <c r="AD680" s="1">
        <f>'Long-form'!BX636</f>
        <v>0</v>
      </c>
      <c r="AE680" s="1" t="str">
        <f>'Long-form'!BY636</f>
        <v>n/a</v>
      </c>
      <c r="AF680" s="1">
        <f>'Long-form'!BZ636</f>
        <v>0</v>
      </c>
    </row>
    <row r="681" spans="1:32">
      <c r="A681" s="1" t="str">
        <f>'Long-form'!A637</f>
        <v>SLCC680</v>
      </c>
      <c r="B681" s="1" t="str">
        <f>'Long-form'!B637</f>
        <v>Meltzner et al. 2017</v>
      </c>
      <c r="C681" s="1">
        <f>'Long-form'!C637</f>
        <v>8</v>
      </c>
      <c r="D681" s="1" t="str">
        <f>'Long-form'!D637</f>
        <v>Belitung Island, Sunda Shelf</v>
      </c>
      <c r="E681" s="10">
        <f>'Long-form'!E637</f>
        <v>-2.6944599999999999</v>
      </c>
      <c r="F681" s="10">
        <f>'Long-form'!F637</f>
        <v>107.61704</v>
      </c>
      <c r="G681" s="1">
        <f>'Long-form'!G637</f>
        <v>1</v>
      </c>
      <c r="H681" s="11">
        <f>'Long-form'!H637</f>
        <v>6328</v>
      </c>
      <c r="I681" s="11">
        <f>'Long-form'!I637</f>
        <v>22</v>
      </c>
      <c r="J681" s="11">
        <f>'Long-form'!J637</f>
        <v>6691</v>
      </c>
      <c r="K681" s="11">
        <f>'Long-form'!K637</f>
        <v>6762</v>
      </c>
      <c r="L681" s="11">
        <f>'Long-form'!L637</f>
        <v>6620</v>
      </c>
      <c r="M681" s="10" t="str">
        <f>'Long-form'!Q637</f>
        <v>n/a</v>
      </c>
      <c r="N681" s="10" t="str">
        <f>'Long-form'!R637</f>
        <v>n/a</v>
      </c>
      <c r="O681" s="10">
        <f>'Long-form'!AL637</f>
        <v>1.2390000000000001</v>
      </c>
      <c r="P681" s="10">
        <f>'Long-form'!AN637</f>
        <v>0.51088159097779207</v>
      </c>
      <c r="Q681" s="10">
        <f>'Long-form'!AO637</f>
        <v>0.51088159097779207</v>
      </c>
      <c r="R681" s="1">
        <f>'Long-form'!BA637</f>
        <v>-1</v>
      </c>
      <c r="S681" s="1">
        <f>'Long-form'!BB637</f>
        <v>1</v>
      </c>
      <c r="T681" s="1" t="str">
        <f>'Long-form'!BC637</f>
        <v>microatoll slab no diedown</v>
      </c>
      <c r="U681" s="1" t="str">
        <f>'Long-form'!BD637</f>
        <v>Porites or Favidae taxa not really specified; band of a discoid-shaped reef flat corals with flat dead upper surface and living polyps around the perimeter</v>
      </c>
      <c r="V681" s="1" t="str">
        <f>'Long-form'!BE637</f>
        <v>below MTL</v>
      </c>
      <c r="W681" s="10" t="str">
        <f>'Long-form'!BQ637</f>
        <v>n/a</v>
      </c>
      <c r="X681" s="10">
        <f>'Long-form'!BR637</f>
        <v>0.51575187832910507</v>
      </c>
      <c r="Y681" s="10">
        <f>'Long-form'!BS637</f>
        <v>0.51575187832910507</v>
      </c>
      <c r="Z681" s="10" t="str">
        <f>'Long-form'!BT637</f>
        <v>n/a</v>
      </c>
      <c r="AA681" s="10" t="str">
        <f>'Long-form'!BU637</f>
        <v>n/a</v>
      </c>
      <c r="AB681" s="10" t="str">
        <f>'Long-form'!BV637</f>
        <v>n/a</v>
      </c>
      <c r="AC681" s="1" t="str">
        <f>'Long-form'!BW637</f>
        <v>n/a</v>
      </c>
      <c r="AD681" s="1">
        <f>'Long-form'!BX637</f>
        <v>0</v>
      </c>
      <c r="AE681" s="1" t="str">
        <f>'Long-form'!BY637</f>
        <v>n/a</v>
      </c>
      <c r="AF681" s="1">
        <f>'Long-form'!BZ637</f>
        <v>0</v>
      </c>
    </row>
    <row r="682" spans="1:32">
      <c r="A682" s="1" t="str">
        <f>'Long-form'!A638</f>
        <v>SLCC681</v>
      </c>
      <c r="B682" s="1" t="str">
        <f>'Long-form'!B638</f>
        <v>Meltzner et al. 2017</v>
      </c>
      <c r="C682" s="1">
        <f>'Long-form'!C638</f>
        <v>8</v>
      </c>
      <c r="D682" s="1" t="str">
        <f>'Long-form'!D638</f>
        <v>Belitung Island, Sunda Shelf</v>
      </c>
      <c r="E682" s="10">
        <f>'Long-form'!E638</f>
        <v>-2.6978499999999999</v>
      </c>
      <c r="F682" s="10">
        <f>'Long-form'!F638</f>
        <v>107.61622</v>
      </c>
      <c r="G682" s="1">
        <f>'Long-form'!G638</f>
        <v>1</v>
      </c>
      <c r="H682" s="11">
        <f>'Long-form'!H638</f>
        <v>6290</v>
      </c>
      <c r="I682" s="11">
        <f>'Long-form'!I638</f>
        <v>22</v>
      </c>
      <c r="J682" s="11">
        <f>'Long-form'!J638</f>
        <v>6642</v>
      </c>
      <c r="K682" s="11">
        <f>'Long-form'!K638</f>
        <v>6723</v>
      </c>
      <c r="L682" s="11">
        <f>'Long-form'!L638</f>
        <v>6561</v>
      </c>
      <c r="M682" s="10" t="str">
        <f>'Long-form'!Q638</f>
        <v>n/a</v>
      </c>
      <c r="N682" s="10" t="str">
        <f>'Long-form'!R638</f>
        <v>n/a</v>
      </c>
      <c r="O682" s="10">
        <f>'Long-form'!AL638</f>
        <v>1.304</v>
      </c>
      <c r="P682" s="10">
        <f>'Long-form'!AN638</f>
        <v>0.51088159097779207</v>
      </c>
      <c r="Q682" s="10">
        <f>'Long-form'!AO638</f>
        <v>0.51088159097779207</v>
      </c>
      <c r="R682" s="1">
        <f>'Long-form'!BA638</f>
        <v>-1</v>
      </c>
      <c r="S682" s="1">
        <f>'Long-form'!BB638</f>
        <v>1</v>
      </c>
      <c r="T682" s="1" t="str">
        <f>'Long-form'!BC638</f>
        <v>microatoll slab no diedown</v>
      </c>
      <c r="U682" s="1" t="str">
        <f>'Long-form'!BD638</f>
        <v>Porites or Favidae taxa not really specified; band of a discoid-shaped reef flat corals with flat dead upper surface and living polyps around the perimeter</v>
      </c>
      <c r="V682" s="1" t="str">
        <f>'Long-form'!BE638</f>
        <v>below MTL</v>
      </c>
      <c r="W682" s="10" t="str">
        <f>'Long-form'!BQ638</f>
        <v>n/a</v>
      </c>
      <c r="X682" s="10">
        <f>'Long-form'!BR638</f>
        <v>0.51575187832910507</v>
      </c>
      <c r="Y682" s="10">
        <f>'Long-form'!BS638</f>
        <v>0.51575187832910507</v>
      </c>
      <c r="Z682" s="10" t="str">
        <f>'Long-form'!BT638</f>
        <v>n/a</v>
      </c>
      <c r="AA682" s="10" t="str">
        <f>'Long-form'!BU638</f>
        <v>n/a</v>
      </c>
      <c r="AB682" s="10" t="str">
        <f>'Long-form'!BV638</f>
        <v>n/a</v>
      </c>
      <c r="AC682" s="1" t="str">
        <f>'Long-form'!BW638</f>
        <v>n/a</v>
      </c>
      <c r="AD682" s="1">
        <f>'Long-form'!BX638</f>
        <v>0</v>
      </c>
      <c r="AE682" s="1" t="str">
        <f>'Long-form'!BY638</f>
        <v>n/a</v>
      </c>
      <c r="AF682" s="1">
        <f>'Long-form'!BZ638</f>
        <v>0</v>
      </c>
    </row>
    <row r="683" spans="1:32">
      <c r="A683" s="1" t="str">
        <f>'Long-form'!A639</f>
        <v>SLCC682</v>
      </c>
      <c r="B683" s="1" t="str">
        <f>'Long-form'!B639</f>
        <v>Meltzner et al. 2017</v>
      </c>
      <c r="C683" s="1">
        <f>'Long-form'!C639</f>
        <v>8</v>
      </c>
      <c r="D683" s="1" t="str">
        <f>'Long-form'!D639</f>
        <v>Belitung Island, Sunda Shelf</v>
      </c>
      <c r="E683" s="10">
        <f>'Long-form'!E639</f>
        <v>-2.6978499999999999</v>
      </c>
      <c r="F683" s="10">
        <f>'Long-form'!F639</f>
        <v>107.61622</v>
      </c>
      <c r="G683" s="1">
        <f>'Long-form'!G639</f>
        <v>1</v>
      </c>
      <c r="H683" s="11">
        <f>'Long-form'!H639</f>
        <v>6233</v>
      </c>
      <c r="I683" s="11">
        <f>'Long-form'!I639</f>
        <v>28</v>
      </c>
      <c r="J683" s="11">
        <f>'Long-form'!J639</f>
        <v>6570</v>
      </c>
      <c r="K683" s="11">
        <f>'Long-form'!K639</f>
        <v>6658</v>
      </c>
      <c r="L683" s="11">
        <f>'Long-form'!L639</f>
        <v>6482</v>
      </c>
      <c r="M683" s="10" t="str">
        <f>'Long-form'!Q639</f>
        <v>n/a</v>
      </c>
      <c r="N683" s="10" t="str">
        <f>'Long-form'!R639</f>
        <v>n/a</v>
      </c>
      <c r="O683" s="10">
        <f>'Long-form'!AL639</f>
        <v>-1.25</v>
      </c>
      <c r="P683" s="10">
        <f>'Long-form'!AN639</f>
        <v>0.51088159097779207</v>
      </c>
      <c r="Q683" s="10">
        <f>'Long-form'!AO639</f>
        <v>0.51088159097779207</v>
      </c>
      <c r="R683" s="1">
        <f>'Long-form'!BA639</f>
        <v>-1</v>
      </c>
      <c r="S683" s="1">
        <f>'Long-form'!BB639</f>
        <v>1</v>
      </c>
      <c r="T683" s="1" t="str">
        <f>'Long-form'!BC639</f>
        <v>microatoll slab no diedown</v>
      </c>
      <c r="U683" s="1" t="str">
        <f>'Long-form'!BD639</f>
        <v>Porites or Favidae taxa not really specified; band of a discoid-shaped reef flat corals with flat dead upper surface and living polyps around the perimeter</v>
      </c>
      <c r="V683" s="1" t="str">
        <f>'Long-form'!BE639</f>
        <v>below MTL</v>
      </c>
      <c r="W683" s="10" t="str">
        <f>'Long-form'!BQ639</f>
        <v>n/a</v>
      </c>
      <c r="X683" s="10">
        <f>'Long-form'!BR639</f>
        <v>0.51575187832910507</v>
      </c>
      <c r="Y683" s="10">
        <f>'Long-form'!BS639</f>
        <v>0.51575187832910507</v>
      </c>
      <c r="Z683" s="10" t="str">
        <f>'Long-form'!BT639</f>
        <v>n/a</v>
      </c>
      <c r="AA683" s="10" t="str">
        <f>'Long-form'!BU639</f>
        <v>n/a</v>
      </c>
      <c r="AB683" s="10" t="str">
        <f>'Long-form'!BV639</f>
        <v>n/a</v>
      </c>
      <c r="AC683" s="1" t="str">
        <f>'Long-form'!BW639</f>
        <v>n/a</v>
      </c>
      <c r="AD683" s="1">
        <f>'Long-form'!BX639</f>
        <v>0</v>
      </c>
      <c r="AE683" s="1" t="str">
        <f>'Long-form'!BY639</f>
        <v>n/a</v>
      </c>
      <c r="AF683" s="1">
        <f>'Long-form'!BZ639</f>
        <v>0</v>
      </c>
    </row>
    <row r="684" spans="1:32">
      <c r="A684" s="1" t="str">
        <f>'Long-form'!A640</f>
        <v>SLCC683</v>
      </c>
      <c r="B684" s="1" t="str">
        <f>'Long-form'!B640</f>
        <v>Meltzner et al. 2017</v>
      </c>
      <c r="C684" s="1">
        <f>'Long-form'!C640</f>
        <v>8</v>
      </c>
      <c r="D684" s="1" t="str">
        <f>'Long-form'!D640</f>
        <v>Belitung Island, Sunda Shelf</v>
      </c>
      <c r="E684" s="10">
        <f>'Long-form'!E640</f>
        <v>-2.6819700000000002</v>
      </c>
      <c r="F684" s="10">
        <f>'Long-form'!F640</f>
        <v>107.62744000000001</v>
      </c>
      <c r="G684" s="1">
        <f>'Long-form'!G640</f>
        <v>1</v>
      </c>
      <c r="H684" s="11">
        <f>'Long-form'!H640</f>
        <v>6270</v>
      </c>
      <c r="I684" s="11">
        <f>'Long-form'!I640</f>
        <v>21</v>
      </c>
      <c r="J684" s="11">
        <f>'Long-form'!J640</f>
        <v>6620.5</v>
      </c>
      <c r="K684" s="11">
        <f>'Long-form'!K640</f>
        <v>6703</v>
      </c>
      <c r="L684" s="11">
        <f>'Long-form'!L640</f>
        <v>6538</v>
      </c>
      <c r="M684" s="10" t="str">
        <f>'Long-form'!Q640</f>
        <v>n/a</v>
      </c>
      <c r="N684" s="10" t="str">
        <f>'Long-form'!R640</f>
        <v>n/a</v>
      </c>
      <c r="O684" s="10">
        <f>'Long-form'!AL640</f>
        <v>-1.25</v>
      </c>
      <c r="P684" s="10">
        <f>'Long-form'!AN640</f>
        <v>0.51088159097779207</v>
      </c>
      <c r="Q684" s="10">
        <f>'Long-form'!AO640</f>
        <v>0.51088159097779207</v>
      </c>
      <c r="R684" s="1">
        <f>'Long-form'!BA640</f>
        <v>-1</v>
      </c>
      <c r="S684" s="1">
        <f>'Long-form'!BB640</f>
        <v>1</v>
      </c>
      <c r="T684" s="1" t="str">
        <f>'Long-form'!BC640</f>
        <v>microatoll slab no diedown</v>
      </c>
      <c r="U684" s="1" t="str">
        <f>'Long-form'!BD640</f>
        <v>Porites or Favidae taxa not really specified; band of a discoid-shaped reef flat corals with flat dead upper surface and living polyps around the perimeter</v>
      </c>
      <c r="V684" s="1" t="str">
        <f>'Long-form'!BE640</f>
        <v>below MTL</v>
      </c>
      <c r="W684" s="10" t="str">
        <f>'Long-form'!BQ640</f>
        <v>n/a</v>
      </c>
      <c r="X684" s="10">
        <f>'Long-form'!BR640</f>
        <v>0.51575187832910507</v>
      </c>
      <c r="Y684" s="10">
        <f>'Long-form'!BS640</f>
        <v>0.51575187832910507</v>
      </c>
      <c r="Z684" s="10" t="str">
        <f>'Long-form'!BT640</f>
        <v>n/a</v>
      </c>
      <c r="AA684" s="10" t="str">
        <f>'Long-form'!BU640</f>
        <v>n/a</v>
      </c>
      <c r="AB684" s="10" t="str">
        <f>'Long-form'!BV640</f>
        <v>n/a</v>
      </c>
      <c r="AC684" s="1" t="str">
        <f>'Long-form'!BW640</f>
        <v>n/a</v>
      </c>
      <c r="AD684" s="1">
        <f>'Long-form'!BX640</f>
        <v>0</v>
      </c>
      <c r="AE684" s="1" t="str">
        <f>'Long-form'!BY640</f>
        <v>n/a</v>
      </c>
      <c r="AF684" s="1">
        <f>'Long-form'!BZ640</f>
        <v>0</v>
      </c>
    </row>
    <row r="685" spans="1:32">
      <c r="A685" s="1" t="str">
        <f>'Long-form'!A641</f>
        <v>SLCC684</v>
      </c>
      <c r="B685" s="1" t="str">
        <f>'Long-form'!B641</f>
        <v>Meltzner et al. 2017</v>
      </c>
      <c r="C685" s="1">
        <f>'Long-form'!C641</f>
        <v>8</v>
      </c>
      <c r="D685" s="1" t="str">
        <f>'Long-form'!D641</f>
        <v>Belitung Island, Sunda Shelf</v>
      </c>
      <c r="E685" s="10">
        <f>'Long-form'!E641</f>
        <v>-2.6819700000000002</v>
      </c>
      <c r="F685" s="10">
        <f>'Long-form'!F641</f>
        <v>107.62744000000001</v>
      </c>
      <c r="G685" s="1">
        <f>'Long-form'!G641</f>
        <v>1</v>
      </c>
      <c r="H685" s="11">
        <f>'Long-form'!H641</f>
        <v>6226</v>
      </c>
      <c r="I685" s="11">
        <f>'Long-form'!I641</f>
        <v>22</v>
      </c>
      <c r="J685" s="11">
        <f>'Long-form'!J641</f>
        <v>6564.5</v>
      </c>
      <c r="K685" s="11">
        <f>'Long-form'!K641</f>
        <v>6644</v>
      </c>
      <c r="L685" s="11">
        <f>'Long-form'!L641</f>
        <v>6485</v>
      </c>
      <c r="M685" s="10" t="str">
        <f>'Long-form'!Q641</f>
        <v>n/a</v>
      </c>
      <c r="N685" s="10" t="str">
        <f>'Long-form'!R641</f>
        <v>n/a</v>
      </c>
      <c r="O685" s="10">
        <f>'Long-form'!AL641</f>
        <v>1.6220000000000001</v>
      </c>
      <c r="P685" s="10">
        <f>'Long-form'!AN641</f>
        <v>0.51088159097779207</v>
      </c>
      <c r="Q685" s="10">
        <f>'Long-form'!AO641</f>
        <v>0.51088159097779207</v>
      </c>
      <c r="R685" s="1">
        <f>'Long-form'!BA641</f>
        <v>-1</v>
      </c>
      <c r="S685" s="1">
        <f>'Long-form'!BB641</f>
        <v>1</v>
      </c>
      <c r="T685" s="1" t="str">
        <f>'Long-form'!BC641</f>
        <v>microatoll slab no diedown</v>
      </c>
      <c r="U685" s="1" t="str">
        <f>'Long-form'!BD641</f>
        <v>Porites or Favidae taxa not really specified; band of a discoid-shaped reef flat corals with flat dead upper surface and living polyps around the perimeter</v>
      </c>
      <c r="V685" s="1" t="str">
        <f>'Long-form'!BE641</f>
        <v>below MTL</v>
      </c>
      <c r="W685" s="10" t="str">
        <f>'Long-form'!BQ641</f>
        <v>n/a</v>
      </c>
      <c r="X685" s="10">
        <f>'Long-form'!BR641</f>
        <v>0.51575187832910507</v>
      </c>
      <c r="Y685" s="10">
        <f>'Long-form'!BS641</f>
        <v>0.51575187832910507</v>
      </c>
      <c r="Z685" s="10" t="str">
        <f>'Long-form'!BT641</f>
        <v>n/a</v>
      </c>
      <c r="AA685" s="10" t="str">
        <f>'Long-form'!BU641</f>
        <v>n/a</v>
      </c>
      <c r="AB685" s="10" t="str">
        <f>'Long-form'!BV641</f>
        <v>n/a</v>
      </c>
      <c r="AC685" s="1" t="str">
        <f>'Long-form'!BW641</f>
        <v>n/a</v>
      </c>
      <c r="AD685" s="1">
        <f>'Long-form'!BX641</f>
        <v>0</v>
      </c>
      <c r="AE685" s="1" t="str">
        <f>'Long-form'!BY641</f>
        <v>n/a</v>
      </c>
      <c r="AF685" s="1">
        <f>'Long-form'!BZ641</f>
        <v>0</v>
      </c>
    </row>
    <row r="686" spans="1:32">
      <c r="A686" s="1" t="str">
        <f>'Long-form'!A642</f>
        <v>SLCC685</v>
      </c>
      <c r="B686" s="1" t="str">
        <f>'Long-form'!B642</f>
        <v>Meltzner et al. 2017</v>
      </c>
      <c r="C686" s="1">
        <f>'Long-form'!C642</f>
        <v>8</v>
      </c>
      <c r="D686" s="1" t="str">
        <f>'Long-form'!D642</f>
        <v>Belitung Island, Sunda Shelf</v>
      </c>
      <c r="E686" s="10">
        <f>'Long-form'!E642</f>
        <v>-3.23278</v>
      </c>
      <c r="F686" s="10">
        <f>'Long-form'!F642</f>
        <v>108.08150999999999</v>
      </c>
      <c r="G686" s="1" t="str">
        <f>'Long-form'!G642</f>
        <v>9 = Other</v>
      </c>
      <c r="H686" s="11" t="str">
        <f>'Long-form'!H642</f>
        <v>n/a</v>
      </c>
      <c r="I686" s="11" t="str">
        <f>'Long-form'!I642</f>
        <v>n/a</v>
      </c>
      <c r="J686" s="11">
        <f>'Long-form'!J642</f>
        <v>6690</v>
      </c>
      <c r="K686" s="11">
        <f>'Long-form'!K642</f>
        <v>0</v>
      </c>
      <c r="L686" s="11">
        <f>'Long-form'!L642</f>
        <v>0</v>
      </c>
      <c r="M686" s="10" t="str">
        <f>'Long-form'!Q642</f>
        <v>n/a</v>
      </c>
      <c r="N686" s="10" t="str">
        <f>'Long-form'!R642</f>
        <v>n/a</v>
      </c>
      <c r="O686" s="10">
        <f>'Long-form'!AL642</f>
        <v>0.48199999999999998</v>
      </c>
      <c r="P686" s="10">
        <f>'Long-form'!AN642</f>
        <v>0.51088159097779207</v>
      </c>
      <c r="Q686" s="10">
        <f>'Long-form'!AO642</f>
        <v>0.51088159097779207</v>
      </c>
      <c r="R686" s="1">
        <f>'Long-form'!BA642</f>
        <v>0</v>
      </c>
      <c r="S686" s="1">
        <f>'Long-form'!BB642</f>
        <v>1</v>
      </c>
      <c r="T686" s="1" t="str">
        <f>'Long-form'!BC642</f>
        <v>microatoll slab</v>
      </c>
      <c r="U686" s="1" t="str">
        <f>'Long-form'!BD642</f>
        <v>Porites taxa not really specified; diedown band of a discoid-shaped reef flat corals with flat dead upper surface and living polyps around the perimeter</v>
      </c>
      <c r="V686" s="1" t="str">
        <f>'Long-form'!BE642</f>
        <v>MLLW to LAT</v>
      </c>
      <c r="W686" s="10">
        <f>'Long-form'!BQ642</f>
        <v>1.17589848493</v>
      </c>
      <c r="X686" s="10">
        <f>'Long-form'!BR642</f>
        <v>0.56240217539951409</v>
      </c>
      <c r="Y686" s="10">
        <f>'Long-form'!BS642</f>
        <v>0.56240217539951409</v>
      </c>
      <c r="Z686" s="10" t="str">
        <f>'Long-form'!BT642</f>
        <v>n/a</v>
      </c>
      <c r="AA686" s="10" t="str">
        <f>'Long-form'!BU642</f>
        <v>n/a</v>
      </c>
      <c r="AB686" s="10" t="str">
        <f>'Long-form'!BV642</f>
        <v>n/a</v>
      </c>
      <c r="AC686" s="1" t="str">
        <f>'Long-form'!BW642</f>
        <v>n/a</v>
      </c>
      <c r="AD686" s="1">
        <f>'Long-form'!BX642</f>
        <v>0</v>
      </c>
      <c r="AE686" s="1" t="str">
        <f>'Long-form'!BY642</f>
        <v>n/a</v>
      </c>
      <c r="AF686" s="1" t="str">
        <f>'Long-form'!BZ642</f>
        <v>dating was done by the author, no radiocarbon age provided</v>
      </c>
    </row>
    <row r="687" spans="1:32">
      <c r="A687" s="1" t="str">
        <f>'Long-form'!A643</f>
        <v>SLCC686</v>
      </c>
      <c r="B687" s="1" t="str">
        <f>'Long-form'!B643</f>
        <v>Meltzner et al. 2017</v>
      </c>
      <c r="C687" s="1">
        <f>'Long-form'!C643</f>
        <v>8</v>
      </c>
      <c r="D687" s="1" t="str">
        <f>'Long-form'!D643</f>
        <v>Belitung Island, Sunda Shelf</v>
      </c>
      <c r="E687" s="10">
        <f>'Long-form'!E643</f>
        <v>-3.23278</v>
      </c>
      <c r="F687" s="10">
        <f>'Long-form'!F643</f>
        <v>108.08150999999999</v>
      </c>
      <c r="G687" s="1" t="str">
        <f>'Long-form'!G643</f>
        <v>9 = Other</v>
      </c>
      <c r="H687" s="11" t="str">
        <f>'Long-form'!H643</f>
        <v>n/a</v>
      </c>
      <c r="I687" s="11" t="str">
        <f>'Long-form'!I643</f>
        <v>n/a</v>
      </c>
      <c r="J687" s="11">
        <f>'Long-form'!J643</f>
        <v>6686</v>
      </c>
      <c r="K687" s="11">
        <f>'Long-form'!K643</f>
        <v>0</v>
      </c>
      <c r="L687" s="11">
        <f>'Long-form'!L643</f>
        <v>0</v>
      </c>
      <c r="M687" s="10" t="str">
        <f>'Long-form'!Q643</f>
        <v>n/a</v>
      </c>
      <c r="N687" s="10" t="str">
        <f>'Long-form'!R643</f>
        <v>n/a</v>
      </c>
      <c r="O687" s="10">
        <f>'Long-form'!AL643</f>
        <v>0.49099999999999999</v>
      </c>
      <c r="P687" s="10">
        <f>'Long-form'!AN643</f>
        <v>0.51088159097779207</v>
      </c>
      <c r="Q687" s="10">
        <f>'Long-form'!AO643</f>
        <v>0.51088159097779207</v>
      </c>
      <c r="R687" s="1">
        <f>'Long-form'!BA643</f>
        <v>0</v>
      </c>
      <c r="S687" s="1">
        <f>'Long-form'!BB643</f>
        <v>1</v>
      </c>
      <c r="T687" s="1" t="str">
        <f>'Long-form'!BC643</f>
        <v>microatoll slab</v>
      </c>
      <c r="U687" s="1" t="str">
        <f>'Long-form'!BD643</f>
        <v>Porites taxa not really specified; diedown band of a discoid-shaped reef flat corals with flat dead upper surface and living polyps around the perimeter</v>
      </c>
      <c r="V687" s="1" t="str">
        <f>'Long-form'!BE643</f>
        <v>MLLW to LAT</v>
      </c>
      <c r="W687" s="10">
        <f>'Long-form'!BQ643</f>
        <v>1.1848984849300002</v>
      </c>
      <c r="X687" s="10">
        <f>'Long-form'!BR643</f>
        <v>0.56240217539951409</v>
      </c>
      <c r="Y687" s="10">
        <f>'Long-form'!BS643</f>
        <v>0.56240217539951409</v>
      </c>
      <c r="Z687" s="10" t="str">
        <f>'Long-form'!BT643</f>
        <v>n/a</v>
      </c>
      <c r="AA687" s="10" t="str">
        <f>'Long-form'!BU643</f>
        <v>n/a</v>
      </c>
      <c r="AB687" s="10" t="str">
        <f>'Long-form'!BV643</f>
        <v>n/a</v>
      </c>
      <c r="AC687" s="1" t="str">
        <f>'Long-form'!BW643</f>
        <v>n/a</v>
      </c>
      <c r="AD687" s="1">
        <f>'Long-form'!BX643</f>
        <v>0</v>
      </c>
      <c r="AE687" s="1" t="str">
        <f>'Long-form'!BY643</f>
        <v>n/a</v>
      </c>
      <c r="AF687" s="1" t="str">
        <f>'Long-form'!BZ643</f>
        <v>dating was done by the author, no radiocarbon age provided</v>
      </c>
    </row>
    <row r="688" spans="1:32">
      <c r="A688" s="1" t="str">
        <f>'Long-form'!A644</f>
        <v>SLCC687</v>
      </c>
      <c r="B688" s="1" t="str">
        <f>'Long-form'!B644</f>
        <v>Meltzner et al. 2017</v>
      </c>
      <c r="C688" s="1">
        <f>'Long-form'!C644</f>
        <v>8</v>
      </c>
      <c r="D688" s="1" t="str">
        <f>'Long-form'!D644</f>
        <v>Belitung Island, Sunda Shelf</v>
      </c>
      <c r="E688" s="10">
        <f>'Long-form'!E644</f>
        <v>-3.23278</v>
      </c>
      <c r="F688" s="10">
        <f>'Long-form'!F644</f>
        <v>108.08150999999999</v>
      </c>
      <c r="G688" s="1" t="str">
        <f>'Long-form'!G644</f>
        <v>9 = Other</v>
      </c>
      <c r="H688" s="11" t="str">
        <f>'Long-form'!H644</f>
        <v>n/a</v>
      </c>
      <c r="I688" s="11" t="str">
        <f>'Long-form'!I644</f>
        <v>n/a</v>
      </c>
      <c r="J688" s="11">
        <f>'Long-form'!J644</f>
        <v>6662</v>
      </c>
      <c r="K688" s="11">
        <f>'Long-form'!K644</f>
        <v>0</v>
      </c>
      <c r="L688" s="11">
        <f>'Long-form'!L644</f>
        <v>0</v>
      </c>
      <c r="M688" s="10" t="str">
        <f>'Long-form'!Q644</f>
        <v>n/a</v>
      </c>
      <c r="N688" s="10" t="str">
        <f>'Long-form'!R644</f>
        <v>n/a</v>
      </c>
      <c r="O688" s="10">
        <f>'Long-form'!AL644</f>
        <v>0.53800000000000003</v>
      </c>
      <c r="P688" s="10">
        <f>'Long-form'!AN644</f>
        <v>0.51088159097779207</v>
      </c>
      <c r="Q688" s="10">
        <f>'Long-form'!AO644</f>
        <v>0.51088159097779207</v>
      </c>
      <c r="R688" s="1">
        <f>'Long-form'!BA644</f>
        <v>0</v>
      </c>
      <c r="S688" s="1">
        <f>'Long-form'!BB644</f>
        <v>1</v>
      </c>
      <c r="T688" s="1" t="str">
        <f>'Long-form'!BC644</f>
        <v>microatoll slab</v>
      </c>
      <c r="U688" s="1" t="str">
        <f>'Long-form'!BD644</f>
        <v>Porites taxa not really specified; diedown band of a discoid-shaped reef flat corals with flat dead upper surface and living polyps around the perimeter</v>
      </c>
      <c r="V688" s="1" t="str">
        <f>'Long-form'!BE644</f>
        <v>MLLW to LAT</v>
      </c>
      <c r="W688" s="10">
        <f>'Long-form'!BQ644</f>
        <v>1.2318984849300001</v>
      </c>
      <c r="X688" s="10">
        <f>'Long-form'!BR644</f>
        <v>0.56240217539951409</v>
      </c>
      <c r="Y688" s="10">
        <f>'Long-form'!BS644</f>
        <v>0.56240217539951409</v>
      </c>
      <c r="Z688" s="10" t="str">
        <f>'Long-form'!BT644</f>
        <v>n/a</v>
      </c>
      <c r="AA688" s="10" t="str">
        <f>'Long-form'!BU644</f>
        <v>n/a</v>
      </c>
      <c r="AB688" s="10" t="str">
        <f>'Long-form'!BV644</f>
        <v>n/a</v>
      </c>
      <c r="AC688" s="1" t="str">
        <f>'Long-form'!BW644</f>
        <v>n/a</v>
      </c>
      <c r="AD688" s="1">
        <f>'Long-form'!BX644</f>
        <v>0</v>
      </c>
      <c r="AE688" s="1" t="str">
        <f>'Long-form'!BY644</f>
        <v>n/a</v>
      </c>
      <c r="AF688" s="1" t="str">
        <f>'Long-form'!BZ644</f>
        <v>dating was done by the author, no radiocarbon age provided</v>
      </c>
    </row>
    <row r="689" spans="1:32">
      <c r="A689" s="1" t="str">
        <f>'Long-form'!A645</f>
        <v>SLCC688</v>
      </c>
      <c r="B689" s="1" t="str">
        <f>'Long-form'!B645</f>
        <v>Meltzner et al. 2017</v>
      </c>
      <c r="C689" s="1">
        <f>'Long-form'!C645</f>
        <v>8</v>
      </c>
      <c r="D689" s="1" t="str">
        <f>'Long-form'!D645</f>
        <v>Belitung Island, Sunda Shelf</v>
      </c>
      <c r="E689" s="10">
        <f>'Long-form'!E645</f>
        <v>-3.23278</v>
      </c>
      <c r="F689" s="10">
        <f>'Long-form'!F645</f>
        <v>108.08150999999999</v>
      </c>
      <c r="G689" s="1" t="str">
        <f>'Long-form'!G645</f>
        <v>9 = Other</v>
      </c>
      <c r="H689" s="11" t="str">
        <f>'Long-form'!H645</f>
        <v>n/a</v>
      </c>
      <c r="I689" s="11" t="str">
        <f>'Long-form'!I645</f>
        <v>n/a</v>
      </c>
      <c r="J689" s="11">
        <f>'Long-form'!J645</f>
        <v>6657</v>
      </c>
      <c r="K689" s="11">
        <f>'Long-form'!K645</f>
        <v>0</v>
      </c>
      <c r="L689" s="11">
        <f>'Long-form'!L645</f>
        <v>0</v>
      </c>
      <c r="M689" s="10" t="str">
        <f>'Long-form'!Q645</f>
        <v>n/a</v>
      </c>
      <c r="N689" s="10" t="str">
        <f>'Long-form'!R645</f>
        <v>n/a</v>
      </c>
      <c r="O689" s="10">
        <f>'Long-form'!AL645</f>
        <v>0.56699999999999995</v>
      </c>
      <c r="P689" s="10">
        <f>'Long-form'!AN645</f>
        <v>0.51088159097779207</v>
      </c>
      <c r="Q689" s="10">
        <f>'Long-form'!AO645</f>
        <v>0.51088159097779207</v>
      </c>
      <c r="R689" s="1">
        <f>'Long-form'!BA645</f>
        <v>0</v>
      </c>
      <c r="S689" s="1">
        <f>'Long-form'!BB645</f>
        <v>1</v>
      </c>
      <c r="T689" s="1" t="str">
        <f>'Long-form'!BC645</f>
        <v>microatoll slab</v>
      </c>
      <c r="U689" s="1" t="str">
        <f>'Long-form'!BD645</f>
        <v>Porites taxa not really specified; diedown band of a discoid-shaped reef flat corals with flat dead upper surface and living polyps around the perimeter</v>
      </c>
      <c r="V689" s="1" t="str">
        <f>'Long-form'!BE645</f>
        <v>MLLW to LAT</v>
      </c>
      <c r="W689" s="10">
        <f>'Long-form'!BQ645</f>
        <v>1.26089848493</v>
      </c>
      <c r="X689" s="10">
        <f>'Long-form'!BR645</f>
        <v>0.56240217539951409</v>
      </c>
      <c r="Y689" s="10">
        <f>'Long-form'!BS645</f>
        <v>0.56240217539951409</v>
      </c>
      <c r="Z689" s="10" t="str">
        <f>'Long-form'!BT645</f>
        <v>n/a</v>
      </c>
      <c r="AA689" s="10" t="str">
        <f>'Long-form'!BU645</f>
        <v>n/a</v>
      </c>
      <c r="AB689" s="10" t="str">
        <f>'Long-form'!BV645</f>
        <v>n/a</v>
      </c>
      <c r="AC689" s="1" t="str">
        <f>'Long-form'!BW645</f>
        <v>n/a</v>
      </c>
      <c r="AD689" s="1">
        <f>'Long-form'!BX645</f>
        <v>0</v>
      </c>
      <c r="AE689" s="1" t="str">
        <f>'Long-form'!BY645</f>
        <v>n/a</v>
      </c>
      <c r="AF689" s="1" t="str">
        <f>'Long-form'!BZ645</f>
        <v>dating was done by the author, no radiocarbon age provided</v>
      </c>
    </row>
    <row r="690" spans="1:32">
      <c r="A690" s="1" t="str">
        <f>'Long-form'!A646</f>
        <v>SLCC689</v>
      </c>
      <c r="B690" s="1" t="str">
        <f>'Long-form'!B646</f>
        <v>Meltzner et al. 2017</v>
      </c>
      <c r="C690" s="1">
        <f>'Long-form'!C646</f>
        <v>8</v>
      </c>
      <c r="D690" s="1" t="str">
        <f>'Long-form'!D646</f>
        <v>Belitung Island, Sunda Shelf</v>
      </c>
      <c r="E690" s="10">
        <f>'Long-form'!E646</f>
        <v>-3.23278</v>
      </c>
      <c r="F690" s="10">
        <f>'Long-form'!F646</f>
        <v>108.08150999999999</v>
      </c>
      <c r="G690" s="1" t="str">
        <f>'Long-form'!G646</f>
        <v>9 = Other</v>
      </c>
      <c r="H690" s="11" t="str">
        <f>'Long-form'!H646</f>
        <v>n/a</v>
      </c>
      <c r="I690" s="11" t="str">
        <f>'Long-form'!I646</f>
        <v>n/a</v>
      </c>
      <c r="J690" s="11">
        <f>'Long-form'!J646</f>
        <v>6650</v>
      </c>
      <c r="K690" s="11">
        <f>'Long-form'!K646</f>
        <v>0</v>
      </c>
      <c r="L690" s="11">
        <f>'Long-form'!L646</f>
        <v>0</v>
      </c>
      <c r="M690" s="10" t="str">
        <f>'Long-form'!Q646</f>
        <v>n/a</v>
      </c>
      <c r="N690" s="10" t="str">
        <f>'Long-form'!R646</f>
        <v>n/a</v>
      </c>
      <c r="O690" s="10">
        <f>'Long-form'!AL646</f>
        <v>0.60499999999999998</v>
      </c>
      <c r="P690" s="10">
        <f>'Long-form'!AN646</f>
        <v>0.51088159097779207</v>
      </c>
      <c r="Q690" s="10">
        <f>'Long-form'!AO646</f>
        <v>0.51088159097779207</v>
      </c>
      <c r="R690" s="1">
        <f>'Long-form'!BA646</f>
        <v>0</v>
      </c>
      <c r="S690" s="1">
        <f>'Long-form'!BB646</f>
        <v>1</v>
      </c>
      <c r="T690" s="1" t="str">
        <f>'Long-form'!BC646</f>
        <v>microatoll slab</v>
      </c>
      <c r="U690" s="1" t="str">
        <f>'Long-form'!BD646</f>
        <v>Porites taxa not really specified; diedown band of a discoid-shaped reef flat corals with flat dead upper surface and living polyps around the perimeter</v>
      </c>
      <c r="V690" s="1" t="str">
        <f>'Long-form'!BE646</f>
        <v>MLLW to LAT</v>
      </c>
      <c r="W690" s="10">
        <f>'Long-form'!BQ646</f>
        <v>1.29889848493</v>
      </c>
      <c r="X690" s="10">
        <f>'Long-form'!BR646</f>
        <v>0.56240217539951409</v>
      </c>
      <c r="Y690" s="10">
        <f>'Long-form'!BS646</f>
        <v>0.56240217539951409</v>
      </c>
      <c r="Z690" s="10" t="str">
        <f>'Long-form'!BT646</f>
        <v>n/a</v>
      </c>
      <c r="AA690" s="10" t="str">
        <f>'Long-form'!BU646</f>
        <v>n/a</v>
      </c>
      <c r="AB690" s="10" t="str">
        <f>'Long-form'!BV646</f>
        <v>n/a</v>
      </c>
      <c r="AC690" s="1" t="str">
        <f>'Long-form'!BW646</f>
        <v>n/a</v>
      </c>
      <c r="AD690" s="1">
        <f>'Long-form'!BX646</f>
        <v>0</v>
      </c>
      <c r="AE690" s="1" t="str">
        <f>'Long-form'!BY646</f>
        <v>n/a</v>
      </c>
      <c r="AF690" s="1" t="str">
        <f>'Long-form'!BZ646</f>
        <v>dating was done by the author, no radiocarbon age provided</v>
      </c>
    </row>
    <row r="691" spans="1:32">
      <c r="A691" s="1" t="str">
        <f>'Long-form'!A647</f>
        <v>SLCC690</v>
      </c>
      <c r="B691" s="1" t="str">
        <f>'Long-form'!B647</f>
        <v>Meltzner et al. 2017</v>
      </c>
      <c r="C691" s="1">
        <f>'Long-form'!C647</f>
        <v>8</v>
      </c>
      <c r="D691" s="1" t="str">
        <f>'Long-form'!D647</f>
        <v>Belitung Island, Sunda Shelf</v>
      </c>
      <c r="E691" s="10">
        <f>'Long-form'!E647</f>
        <v>-3.23278</v>
      </c>
      <c r="F691" s="10">
        <f>'Long-form'!F647</f>
        <v>108.08150999999999</v>
      </c>
      <c r="G691" s="1" t="str">
        <f>'Long-form'!G647</f>
        <v>9 = Other</v>
      </c>
      <c r="H691" s="11" t="str">
        <f>'Long-form'!H647</f>
        <v>n/a</v>
      </c>
      <c r="I691" s="11" t="str">
        <f>'Long-form'!I647</f>
        <v>n/a</v>
      </c>
      <c r="J691" s="11">
        <f>'Long-form'!J647</f>
        <v>6727</v>
      </c>
      <c r="K691" s="11">
        <f>'Long-form'!K647</f>
        <v>0</v>
      </c>
      <c r="L691" s="11">
        <f>'Long-form'!L647</f>
        <v>0</v>
      </c>
      <c r="M691" s="10" t="str">
        <f>'Long-form'!Q647</f>
        <v>n/a</v>
      </c>
      <c r="N691" s="10" t="str">
        <f>'Long-form'!R647</f>
        <v>n/a</v>
      </c>
      <c r="O691" s="10">
        <f>'Long-form'!AL647</f>
        <v>0.58199999999999996</v>
      </c>
      <c r="P691" s="10">
        <f>'Long-form'!AN647</f>
        <v>0.51088159097779207</v>
      </c>
      <c r="Q691" s="10">
        <f>'Long-form'!AO647</f>
        <v>0.51088159097779207</v>
      </c>
      <c r="R691" s="1">
        <f>'Long-form'!BA647</f>
        <v>0</v>
      </c>
      <c r="S691" s="1">
        <f>'Long-form'!BB647</f>
        <v>1</v>
      </c>
      <c r="T691" s="1" t="str">
        <f>'Long-form'!BC647</f>
        <v>microatoll slab</v>
      </c>
      <c r="U691" s="1" t="str">
        <f>'Long-form'!BD647</f>
        <v>Porites taxa not really specified; diedown band of a discoid-shaped reef flat corals with flat dead upper surface and living polyps around the perimeter</v>
      </c>
      <c r="V691" s="1" t="str">
        <f>'Long-form'!BE647</f>
        <v>MLLW to LAT</v>
      </c>
      <c r="W691" s="10">
        <f>'Long-form'!BQ647</f>
        <v>1.2758984849299999</v>
      </c>
      <c r="X691" s="10">
        <f>'Long-form'!BR647</f>
        <v>0.56240217539951409</v>
      </c>
      <c r="Y691" s="10">
        <f>'Long-form'!BS647</f>
        <v>0.56240217539951409</v>
      </c>
      <c r="Z691" s="10" t="str">
        <f>'Long-form'!BT647</f>
        <v>n/a</v>
      </c>
      <c r="AA691" s="10" t="str">
        <f>'Long-form'!BU647</f>
        <v>n/a</v>
      </c>
      <c r="AB691" s="10" t="str">
        <f>'Long-form'!BV647</f>
        <v>n/a</v>
      </c>
      <c r="AC691" s="1" t="str">
        <f>'Long-form'!BW647</f>
        <v>n/a</v>
      </c>
      <c r="AD691" s="1">
        <f>'Long-form'!BX647</f>
        <v>0</v>
      </c>
      <c r="AE691" s="1" t="str">
        <f>'Long-form'!BY647</f>
        <v>n/a</v>
      </c>
      <c r="AF691" s="1" t="str">
        <f>'Long-form'!BZ647</f>
        <v>dating was done by the author, no radiocarbon age provided</v>
      </c>
    </row>
    <row r="692" spans="1:32">
      <c r="A692" s="1" t="str">
        <f>'Long-form'!A648</f>
        <v>SLCC691</v>
      </c>
      <c r="B692" s="1" t="str">
        <f>'Long-form'!B648</f>
        <v>Meltzner et al. 2017</v>
      </c>
      <c r="C692" s="1">
        <f>'Long-form'!C648</f>
        <v>8</v>
      </c>
      <c r="D692" s="1" t="str">
        <f>'Long-form'!D648</f>
        <v>Belitung Island, Sunda Shelf</v>
      </c>
      <c r="E692" s="10">
        <f>'Long-form'!E648</f>
        <v>-3.23278</v>
      </c>
      <c r="F692" s="10">
        <f>'Long-form'!F648</f>
        <v>108.08150999999999</v>
      </c>
      <c r="G692" s="1" t="str">
        <f>'Long-form'!G648</f>
        <v>9 = Other</v>
      </c>
      <c r="H692" s="11" t="str">
        <f>'Long-form'!H648</f>
        <v>n/a</v>
      </c>
      <c r="I692" s="11" t="str">
        <f>'Long-form'!I648</f>
        <v>n/a</v>
      </c>
      <c r="J692" s="11">
        <f>'Long-form'!J648</f>
        <v>6690</v>
      </c>
      <c r="K692" s="11">
        <f>'Long-form'!K648</f>
        <v>0</v>
      </c>
      <c r="L692" s="11">
        <f>'Long-form'!L648</f>
        <v>0</v>
      </c>
      <c r="M692" s="10" t="str">
        <f>'Long-form'!Q648</f>
        <v>n/a</v>
      </c>
      <c r="N692" s="10" t="str">
        <f>'Long-form'!R648</f>
        <v>n/a</v>
      </c>
      <c r="O692" s="10">
        <f>'Long-form'!AL648</f>
        <v>0.51200000000000001</v>
      </c>
      <c r="P692" s="10">
        <f>'Long-form'!AN648</f>
        <v>0.51088159097779207</v>
      </c>
      <c r="Q692" s="10">
        <f>'Long-form'!AO648</f>
        <v>0.51088159097779207</v>
      </c>
      <c r="R692" s="1">
        <f>'Long-form'!BA648</f>
        <v>0</v>
      </c>
      <c r="S692" s="1">
        <f>'Long-form'!BB648</f>
        <v>1</v>
      </c>
      <c r="T692" s="1" t="str">
        <f>'Long-form'!BC648</f>
        <v>microatoll slab</v>
      </c>
      <c r="U692" s="1" t="str">
        <f>'Long-form'!BD648</f>
        <v>Porites taxa not really specified; diedown band of a discoid-shaped reef flat corals with flat dead upper surface and living polyps around the perimeter</v>
      </c>
      <c r="V692" s="1" t="str">
        <f>'Long-form'!BE648</f>
        <v>MLLW to LAT</v>
      </c>
      <c r="W692" s="10">
        <f>'Long-form'!BQ648</f>
        <v>1.2058984849300001</v>
      </c>
      <c r="X692" s="10">
        <f>'Long-form'!BR648</f>
        <v>0.56240217539951409</v>
      </c>
      <c r="Y692" s="10">
        <f>'Long-form'!BS648</f>
        <v>0.56240217539951409</v>
      </c>
      <c r="Z692" s="10" t="str">
        <f>'Long-form'!BT648</f>
        <v>n/a</v>
      </c>
      <c r="AA692" s="10" t="str">
        <f>'Long-form'!BU648</f>
        <v>n/a</v>
      </c>
      <c r="AB692" s="10" t="str">
        <f>'Long-form'!BV648</f>
        <v>n/a</v>
      </c>
      <c r="AC692" s="1" t="str">
        <f>'Long-form'!BW648</f>
        <v>n/a</v>
      </c>
      <c r="AD692" s="1">
        <f>'Long-form'!BX648</f>
        <v>0</v>
      </c>
      <c r="AE692" s="1" t="str">
        <f>'Long-form'!BY648</f>
        <v>n/a</v>
      </c>
      <c r="AF692" s="1" t="str">
        <f>'Long-form'!BZ648</f>
        <v>dating was done by the author, no radiocarbon age provided</v>
      </c>
    </row>
    <row r="693" spans="1:32">
      <c r="A693" s="1" t="str">
        <f>'Long-form'!A649</f>
        <v>SLCC692</v>
      </c>
      <c r="B693" s="1" t="str">
        <f>'Long-form'!B649</f>
        <v>Meltzner et al. 2017</v>
      </c>
      <c r="C693" s="1">
        <f>'Long-form'!C649</f>
        <v>8</v>
      </c>
      <c r="D693" s="1" t="str">
        <f>'Long-form'!D649</f>
        <v>Belitung Island, Sunda Shelf</v>
      </c>
      <c r="E693" s="10">
        <f>'Long-form'!E649</f>
        <v>-3.23278</v>
      </c>
      <c r="F693" s="10">
        <f>'Long-form'!F649</f>
        <v>108.08150999999999</v>
      </c>
      <c r="G693" s="1" t="str">
        <f>'Long-form'!G649</f>
        <v>9 = Other</v>
      </c>
      <c r="H693" s="11" t="str">
        <f>'Long-form'!H649</f>
        <v>n/a</v>
      </c>
      <c r="I693" s="11" t="str">
        <f>'Long-form'!I649</f>
        <v>n/a</v>
      </c>
      <c r="J693" s="11">
        <f>'Long-form'!J649</f>
        <v>6673</v>
      </c>
      <c r="K693" s="11">
        <f>'Long-form'!K649</f>
        <v>0</v>
      </c>
      <c r="L693" s="11">
        <f>'Long-form'!L649</f>
        <v>0</v>
      </c>
      <c r="M693" s="10" t="str">
        <f>'Long-form'!Q649</f>
        <v>n/a</v>
      </c>
      <c r="N693" s="10" t="str">
        <f>'Long-form'!R649</f>
        <v>n/a</v>
      </c>
      <c r="O693" s="10">
        <f>'Long-form'!AL649</f>
        <v>0.64400000000000002</v>
      </c>
      <c r="P693" s="10">
        <f>'Long-form'!AN649</f>
        <v>0.51088159097779207</v>
      </c>
      <c r="Q693" s="10">
        <f>'Long-form'!AO649</f>
        <v>0.51088159097779207</v>
      </c>
      <c r="R693" s="1">
        <f>'Long-form'!BA649</f>
        <v>0</v>
      </c>
      <c r="S693" s="1">
        <f>'Long-form'!BB649</f>
        <v>1</v>
      </c>
      <c r="T693" s="1" t="str">
        <f>'Long-form'!BC649</f>
        <v>microatoll slab</v>
      </c>
      <c r="U693" s="1" t="str">
        <f>'Long-form'!BD649</f>
        <v>Porites taxa not really specified; diedown band of a discoid-shaped reef flat corals with flat dead upper surface and living polyps around the perimeter</v>
      </c>
      <c r="V693" s="1" t="str">
        <f>'Long-form'!BE649</f>
        <v>MLLW to LAT</v>
      </c>
      <c r="W693" s="10">
        <f>'Long-form'!BQ649</f>
        <v>1.3378984849300002</v>
      </c>
      <c r="X693" s="10">
        <f>'Long-form'!BR649</f>
        <v>0.56240217539951409</v>
      </c>
      <c r="Y693" s="10">
        <f>'Long-form'!BS649</f>
        <v>0.56240217539951409</v>
      </c>
      <c r="Z693" s="10" t="str">
        <f>'Long-form'!BT649</f>
        <v>n/a</v>
      </c>
      <c r="AA693" s="10" t="str">
        <f>'Long-form'!BU649</f>
        <v>n/a</v>
      </c>
      <c r="AB693" s="10" t="str">
        <f>'Long-form'!BV649</f>
        <v>n/a</v>
      </c>
      <c r="AC693" s="1" t="str">
        <f>'Long-form'!BW649</f>
        <v>n/a</v>
      </c>
      <c r="AD693" s="1">
        <f>'Long-form'!BX649</f>
        <v>0</v>
      </c>
      <c r="AE693" s="1" t="str">
        <f>'Long-form'!BY649</f>
        <v>n/a</v>
      </c>
      <c r="AF693" s="1" t="str">
        <f>'Long-form'!BZ649</f>
        <v>dating was done by the author, no radiocarbon age provided</v>
      </c>
    </row>
    <row r="694" spans="1:32">
      <c r="A694" s="1" t="str">
        <f>'Long-form'!A650</f>
        <v>SLCC693</v>
      </c>
      <c r="B694" s="1" t="str">
        <f>'Long-form'!B650</f>
        <v>Meltzner et al. 2017</v>
      </c>
      <c r="C694" s="1">
        <f>'Long-form'!C650</f>
        <v>8</v>
      </c>
      <c r="D694" s="1" t="str">
        <f>'Long-form'!D650</f>
        <v>Belitung Island, Sunda Shelf</v>
      </c>
      <c r="E694" s="10">
        <f>'Long-form'!E650</f>
        <v>-2.6960299999999999</v>
      </c>
      <c r="F694" s="10">
        <f>'Long-form'!F650</f>
        <v>107.61794999999999</v>
      </c>
      <c r="G694" s="1" t="str">
        <f>'Long-form'!G650</f>
        <v>9 = Other</v>
      </c>
      <c r="H694" s="11" t="str">
        <f>'Long-form'!H650</f>
        <v>n/a</v>
      </c>
      <c r="I694" s="11" t="str">
        <f>'Long-form'!I650</f>
        <v>n/a</v>
      </c>
      <c r="J694" s="11">
        <f>'Long-form'!J650</f>
        <v>6771.5</v>
      </c>
      <c r="K694" s="11">
        <f>'Long-form'!K650</f>
        <v>0</v>
      </c>
      <c r="L694" s="11">
        <f>'Long-form'!L650</f>
        <v>0</v>
      </c>
      <c r="M694" s="10" t="str">
        <f>'Long-form'!Q650</f>
        <v>n/a</v>
      </c>
      <c r="N694" s="10" t="str">
        <f>'Long-form'!R650</f>
        <v>n/a</v>
      </c>
      <c r="O694" s="10">
        <f>'Long-form'!AL650</f>
        <v>1.653</v>
      </c>
      <c r="P694" s="10">
        <f>'Long-form'!AN650</f>
        <v>0.51088159097779207</v>
      </c>
      <c r="Q694" s="10">
        <f>'Long-form'!AO650</f>
        <v>0.51088159097779207</v>
      </c>
      <c r="R694" s="1">
        <f>'Long-form'!BA650</f>
        <v>0</v>
      </c>
      <c r="S694" s="1">
        <f>'Long-form'!BB650</f>
        <v>1</v>
      </c>
      <c r="T694" s="1" t="str">
        <f>'Long-form'!BC650</f>
        <v>microatoll slab</v>
      </c>
      <c r="U694" s="1" t="str">
        <f>'Long-form'!BD650</f>
        <v>Porites or Favidae taxa not really specified; diedown band of a discoid-shaped reef flat corals with flat dead upper surface and living polyps around the perimeter</v>
      </c>
      <c r="V694" s="1" t="str">
        <f>'Long-form'!BE650</f>
        <v>MLLW to LAT</v>
      </c>
      <c r="W694" s="10">
        <f>'Long-form'!BQ650</f>
        <v>2.7331546053154998</v>
      </c>
      <c r="X694" s="10">
        <f>'Long-form'!BR650</f>
        <v>0.64216004704682372</v>
      </c>
      <c r="Y694" s="10">
        <f>'Long-form'!BS650</f>
        <v>0.64216004704682372</v>
      </c>
      <c r="Z694" s="10" t="str">
        <f>'Long-form'!BT650</f>
        <v>n/a</v>
      </c>
      <c r="AA694" s="10" t="str">
        <f>'Long-form'!BU650</f>
        <v>n/a</v>
      </c>
      <c r="AB694" s="10" t="str">
        <f>'Long-form'!BV650</f>
        <v>n/a</v>
      </c>
      <c r="AC694" s="1" t="str">
        <f>'Long-form'!BW650</f>
        <v>n/a</v>
      </c>
      <c r="AD694" s="1">
        <f>'Long-form'!BX650</f>
        <v>0</v>
      </c>
      <c r="AE694" s="1" t="str">
        <f>'Long-form'!BY650</f>
        <v>n/a</v>
      </c>
      <c r="AF694" s="1" t="str">
        <f>'Long-form'!BZ650</f>
        <v>dating was done by the author, no radiocarbon age provided</v>
      </c>
    </row>
    <row r="695" spans="1:32">
      <c r="A695" s="1" t="str">
        <f>'Long-form'!A651</f>
        <v>SLCC694</v>
      </c>
      <c r="B695" s="1" t="str">
        <f>'Long-form'!B651</f>
        <v>Meltzner et al. 2017</v>
      </c>
      <c r="C695" s="1">
        <f>'Long-form'!C651</f>
        <v>8</v>
      </c>
      <c r="D695" s="1" t="str">
        <f>'Long-form'!D651</f>
        <v>Belitung Island, Sunda Shelf</v>
      </c>
      <c r="E695" s="10">
        <f>'Long-form'!E651</f>
        <v>-2.6960500000000001</v>
      </c>
      <c r="F695" s="10">
        <f>'Long-form'!F651</f>
        <v>107.61789</v>
      </c>
      <c r="G695" s="1" t="str">
        <f>'Long-form'!G651</f>
        <v>9 = Other</v>
      </c>
      <c r="H695" s="11" t="str">
        <f>'Long-form'!H651</f>
        <v>n/a</v>
      </c>
      <c r="I695" s="11" t="str">
        <f>'Long-form'!I651</f>
        <v>n/a</v>
      </c>
      <c r="J695" s="11">
        <f>'Long-form'!J651</f>
        <v>6753.2</v>
      </c>
      <c r="K695" s="11">
        <f>'Long-form'!K651</f>
        <v>1</v>
      </c>
      <c r="L695" s="11">
        <f>'Long-form'!L651</f>
        <v>1</v>
      </c>
      <c r="M695" s="10" t="str">
        <f>'Long-form'!Q651</f>
        <v>n/a</v>
      </c>
      <c r="N695" s="10" t="str">
        <f>'Long-form'!R651</f>
        <v>n/a</v>
      </c>
      <c r="O695" s="10">
        <f>'Long-form'!AL651</f>
        <v>1.78</v>
      </c>
      <c r="P695" s="10">
        <f>'Long-form'!AN651</f>
        <v>0.51088159097779207</v>
      </c>
      <c r="Q695" s="10">
        <f>'Long-form'!AO651</f>
        <v>0.51088159097779207</v>
      </c>
      <c r="R695" s="1">
        <f>'Long-form'!BA651</f>
        <v>0</v>
      </c>
      <c r="S695" s="1">
        <f>'Long-form'!BB651</f>
        <v>1</v>
      </c>
      <c r="T695" s="1" t="str">
        <f>'Long-form'!BC651</f>
        <v>microatoll slab</v>
      </c>
      <c r="U695" s="1" t="str">
        <f>'Long-form'!BD651</f>
        <v>Porites or Favidae taxa not really specified; diedown band of a discoid-shaped reef flat corals with flat dead upper surface and living polyps around the perimeter</v>
      </c>
      <c r="V695" s="1" t="str">
        <f>'Long-form'!BE651</f>
        <v>MLLW to LAT</v>
      </c>
      <c r="W695" s="10">
        <f>'Long-form'!BQ651</f>
        <v>2.8601549057639999</v>
      </c>
      <c r="X695" s="10">
        <f>'Long-form'!BR651</f>
        <v>0.64216024241420866</v>
      </c>
      <c r="Y695" s="10">
        <f>'Long-form'!BS651</f>
        <v>0.64216024241420866</v>
      </c>
      <c r="Z695" s="10" t="str">
        <f>'Long-form'!BT651</f>
        <v>n/a</v>
      </c>
      <c r="AA695" s="10" t="str">
        <f>'Long-form'!BU651</f>
        <v>n/a</v>
      </c>
      <c r="AB695" s="10" t="str">
        <f>'Long-form'!BV651</f>
        <v>n/a</v>
      </c>
      <c r="AC695" s="1" t="str">
        <f>'Long-form'!BW651</f>
        <v>n/a</v>
      </c>
      <c r="AD695" s="1">
        <f>'Long-form'!BX651</f>
        <v>0</v>
      </c>
      <c r="AE695" s="1" t="str">
        <f>'Long-form'!BY651</f>
        <v>n/a</v>
      </c>
      <c r="AF695" s="1" t="str">
        <f>'Long-form'!BZ651</f>
        <v>dating was done by the author, no radiocarbon age provided</v>
      </c>
    </row>
    <row r="696" spans="1:32">
      <c r="A696" s="1" t="str">
        <f>'Long-form'!A652</f>
        <v>SLCC695</v>
      </c>
      <c r="B696" s="1" t="str">
        <f>'Long-form'!B652</f>
        <v>Meltzner et al. 2017</v>
      </c>
      <c r="C696" s="1">
        <f>'Long-form'!C652</f>
        <v>8</v>
      </c>
      <c r="D696" s="1" t="str">
        <f>'Long-form'!D652</f>
        <v>Belitung Island, Sunda Shelf</v>
      </c>
      <c r="E696" s="10">
        <f>'Long-form'!E652</f>
        <v>-2.6960500000000001</v>
      </c>
      <c r="F696" s="10">
        <f>'Long-form'!F652</f>
        <v>107.61789</v>
      </c>
      <c r="G696" s="1" t="str">
        <f>'Long-form'!G652</f>
        <v>9 = Other</v>
      </c>
      <c r="H696" s="11" t="str">
        <f>'Long-form'!H652</f>
        <v>n/a</v>
      </c>
      <c r="I696" s="11" t="str">
        <f>'Long-form'!I652</f>
        <v>n/a</v>
      </c>
      <c r="J696" s="11">
        <f>'Long-form'!J652</f>
        <v>6733</v>
      </c>
      <c r="K696" s="11">
        <f>'Long-form'!K652</f>
        <v>1</v>
      </c>
      <c r="L696" s="11">
        <f>'Long-form'!L652</f>
        <v>1</v>
      </c>
      <c r="M696" s="10" t="str">
        <f>'Long-form'!Q652</f>
        <v>n/a</v>
      </c>
      <c r="N696" s="10" t="str">
        <f>'Long-form'!R652</f>
        <v>n/a</v>
      </c>
      <c r="O696" s="10">
        <f>'Long-form'!AL652</f>
        <v>1.839</v>
      </c>
      <c r="P696" s="10">
        <f>'Long-form'!AN652</f>
        <v>0.51088159097779207</v>
      </c>
      <c r="Q696" s="10">
        <f>'Long-form'!AO652</f>
        <v>0.51088159097779207</v>
      </c>
      <c r="R696" s="1">
        <f>'Long-form'!BA652</f>
        <v>0</v>
      </c>
      <c r="S696" s="1">
        <f>'Long-form'!BB652</f>
        <v>1</v>
      </c>
      <c r="T696" s="1" t="str">
        <f>'Long-form'!BC652</f>
        <v>microatoll slab</v>
      </c>
      <c r="U696" s="1" t="str">
        <f>'Long-form'!BD652</f>
        <v>Porites or Favidae taxa not really specified; diedown band of a discoid-shaped reef flat corals with flat dead upper surface and living polyps around the perimeter</v>
      </c>
      <c r="V696" s="1" t="str">
        <f>'Long-form'!BE652</f>
        <v>MLLW to LAT</v>
      </c>
      <c r="W696" s="10">
        <f>'Long-form'!BQ652</f>
        <v>2.9191549057639996</v>
      </c>
      <c r="X696" s="10">
        <f>'Long-form'!BR652</f>
        <v>0.64216024241420866</v>
      </c>
      <c r="Y696" s="10">
        <f>'Long-form'!BS652</f>
        <v>0.64216024241420866</v>
      </c>
      <c r="Z696" s="10" t="str">
        <f>'Long-form'!BT652</f>
        <v>n/a</v>
      </c>
      <c r="AA696" s="10" t="str">
        <f>'Long-form'!BU652</f>
        <v>n/a</v>
      </c>
      <c r="AB696" s="10" t="str">
        <f>'Long-form'!BV652</f>
        <v>n/a</v>
      </c>
      <c r="AC696" s="1" t="str">
        <f>'Long-form'!BW652</f>
        <v>n/a</v>
      </c>
      <c r="AD696" s="1">
        <f>'Long-form'!BX652</f>
        <v>0</v>
      </c>
      <c r="AE696" s="1" t="str">
        <f>'Long-form'!BY652</f>
        <v>n/a</v>
      </c>
      <c r="AF696" s="1" t="str">
        <f>'Long-form'!BZ652</f>
        <v>dating was done by the author, no radiocarbon age provided</v>
      </c>
    </row>
    <row r="697" spans="1:32">
      <c r="A697" s="1" t="str">
        <f>'Long-form'!A653</f>
        <v>SLCC696</v>
      </c>
      <c r="B697" s="1" t="str">
        <f>'Long-form'!B653</f>
        <v>Meltzner et al. 2017</v>
      </c>
      <c r="C697" s="1">
        <f>'Long-form'!C653</f>
        <v>8</v>
      </c>
      <c r="D697" s="1" t="str">
        <f>'Long-form'!D653</f>
        <v>Belitung Island, Sunda Shelf</v>
      </c>
      <c r="E697" s="10">
        <f>'Long-form'!E653</f>
        <v>-2.6960500000000001</v>
      </c>
      <c r="F697" s="10">
        <f>'Long-form'!F653</f>
        <v>107.61789</v>
      </c>
      <c r="G697" s="1" t="str">
        <f>'Long-form'!G653</f>
        <v>9 = Other</v>
      </c>
      <c r="H697" s="11" t="str">
        <f>'Long-form'!H653</f>
        <v>n/a</v>
      </c>
      <c r="I697" s="11" t="str">
        <f>'Long-form'!I653</f>
        <v>n/a</v>
      </c>
      <c r="J697" s="11">
        <f>'Long-form'!J653</f>
        <v>6716.3</v>
      </c>
      <c r="K697" s="11">
        <f>'Long-form'!K653</f>
        <v>1</v>
      </c>
      <c r="L697" s="11">
        <f>'Long-form'!L653</f>
        <v>1</v>
      </c>
      <c r="M697" s="10" t="str">
        <f>'Long-form'!Q653</f>
        <v>n/a</v>
      </c>
      <c r="N697" s="10" t="str">
        <f>'Long-form'!R653</f>
        <v>n/a</v>
      </c>
      <c r="O697" s="10">
        <f>'Long-form'!AL653</f>
        <v>1.8380000000000001</v>
      </c>
      <c r="P697" s="10">
        <f>'Long-form'!AN653</f>
        <v>0.51088159097779207</v>
      </c>
      <c r="Q697" s="10">
        <f>'Long-form'!AO653</f>
        <v>0.51088159097779207</v>
      </c>
      <c r="R697" s="1">
        <f>'Long-form'!BA653</f>
        <v>0</v>
      </c>
      <c r="S697" s="1">
        <f>'Long-form'!BB653</f>
        <v>1</v>
      </c>
      <c r="T697" s="1" t="str">
        <f>'Long-form'!BC653</f>
        <v>microatoll slab</v>
      </c>
      <c r="U697" s="1" t="str">
        <f>'Long-form'!BD653</f>
        <v>Porites or Favidae taxa not really specified; diedown band of a discoid-shaped reef flat corals with flat dead upper surface and living polyps around the perimeter</v>
      </c>
      <c r="V697" s="1" t="str">
        <f>'Long-form'!BE653</f>
        <v>MLLW to LAT</v>
      </c>
      <c r="W697" s="10">
        <f>'Long-form'!BQ653</f>
        <v>2.9181549057640002</v>
      </c>
      <c r="X697" s="10">
        <f>'Long-form'!BR653</f>
        <v>0.64216024241420866</v>
      </c>
      <c r="Y697" s="10">
        <f>'Long-form'!BS653</f>
        <v>0.64216024241420866</v>
      </c>
      <c r="Z697" s="10" t="str">
        <f>'Long-form'!BT653</f>
        <v>n/a</v>
      </c>
      <c r="AA697" s="10" t="str">
        <f>'Long-form'!BU653</f>
        <v>n/a</v>
      </c>
      <c r="AB697" s="10" t="str">
        <f>'Long-form'!BV653</f>
        <v>n/a</v>
      </c>
      <c r="AC697" s="1" t="str">
        <f>'Long-form'!BW653</f>
        <v>n/a</v>
      </c>
      <c r="AD697" s="1">
        <f>'Long-form'!BX653</f>
        <v>0</v>
      </c>
      <c r="AE697" s="1" t="str">
        <f>'Long-form'!BY653</f>
        <v>n/a</v>
      </c>
      <c r="AF697" s="1" t="str">
        <f>'Long-form'!BZ653</f>
        <v>dating was done by the author, no radiocarbon age provided</v>
      </c>
    </row>
    <row r="698" spans="1:32">
      <c r="A698" s="1" t="str">
        <f>'Long-form'!A654</f>
        <v>SLCC697</v>
      </c>
      <c r="B698" s="1" t="str">
        <f>'Long-form'!B654</f>
        <v>Meltzner et al. 2017</v>
      </c>
      <c r="C698" s="1">
        <f>'Long-form'!C654</f>
        <v>8</v>
      </c>
      <c r="D698" s="1" t="str">
        <f>'Long-form'!D654</f>
        <v>Belitung Island, Sunda Shelf</v>
      </c>
      <c r="E698" s="10">
        <f>'Long-form'!E654</f>
        <v>-2.6960500000000001</v>
      </c>
      <c r="F698" s="10">
        <f>'Long-form'!F654</f>
        <v>107.61789</v>
      </c>
      <c r="G698" s="1" t="str">
        <f>'Long-form'!G654</f>
        <v>9 = Other</v>
      </c>
      <c r="H698" s="11" t="str">
        <f>'Long-form'!H654</f>
        <v>n/a</v>
      </c>
      <c r="I698" s="11" t="str">
        <f>'Long-form'!I654</f>
        <v>n/a</v>
      </c>
      <c r="J698" s="11">
        <f>'Long-form'!J654</f>
        <v>6715</v>
      </c>
      <c r="K698" s="11">
        <f>'Long-form'!K654</f>
        <v>1</v>
      </c>
      <c r="L698" s="11">
        <f>'Long-form'!L654</f>
        <v>1</v>
      </c>
      <c r="M698" s="10" t="str">
        <f>'Long-form'!Q654</f>
        <v>n/a</v>
      </c>
      <c r="N698" s="10" t="str">
        <f>'Long-form'!R654</f>
        <v>n/a</v>
      </c>
      <c r="O698" s="10">
        <f>'Long-form'!AL654</f>
        <v>1.829</v>
      </c>
      <c r="P698" s="10">
        <f>'Long-form'!AN654</f>
        <v>0.51088159097779207</v>
      </c>
      <c r="Q698" s="10">
        <f>'Long-form'!AO654</f>
        <v>0.51088159097779207</v>
      </c>
      <c r="R698" s="1">
        <f>'Long-form'!BA654</f>
        <v>0</v>
      </c>
      <c r="S698" s="1">
        <f>'Long-form'!BB654</f>
        <v>1</v>
      </c>
      <c r="T698" s="1" t="str">
        <f>'Long-form'!BC654</f>
        <v>microatoll slab</v>
      </c>
      <c r="U698" s="1" t="str">
        <f>'Long-form'!BD654</f>
        <v>Porites or Favidae taxa not really specified; diedown band of a discoid-shaped reef flat corals with flat dead upper surface and living polyps around the perimeter</v>
      </c>
      <c r="V698" s="1" t="str">
        <f>'Long-form'!BE654</f>
        <v>MLLW to LAT</v>
      </c>
      <c r="W698" s="10">
        <f>'Long-form'!BQ654</f>
        <v>2.9091549057639998</v>
      </c>
      <c r="X698" s="10">
        <f>'Long-form'!BR654</f>
        <v>0.64216024241420866</v>
      </c>
      <c r="Y698" s="10">
        <f>'Long-form'!BS654</f>
        <v>0.64216024241420866</v>
      </c>
      <c r="Z698" s="10" t="str">
        <f>'Long-form'!BT654</f>
        <v>n/a</v>
      </c>
      <c r="AA698" s="10" t="str">
        <f>'Long-form'!BU654</f>
        <v>n/a</v>
      </c>
      <c r="AB698" s="10" t="str">
        <f>'Long-form'!BV654</f>
        <v>n/a</v>
      </c>
      <c r="AC698" s="1" t="str">
        <f>'Long-form'!BW654</f>
        <v>n/a</v>
      </c>
      <c r="AD698" s="1">
        <f>'Long-form'!BX654</f>
        <v>0</v>
      </c>
      <c r="AE698" s="1" t="str">
        <f>'Long-form'!BY654</f>
        <v>n/a</v>
      </c>
      <c r="AF698" s="1" t="str">
        <f>'Long-form'!BZ654</f>
        <v>dating was done by the author, no radiocarbon age provided</v>
      </c>
    </row>
    <row r="699" spans="1:32">
      <c r="A699" s="1" t="str">
        <f>'Long-form'!A655</f>
        <v>SLCC698</v>
      </c>
      <c r="B699" s="1" t="str">
        <f>'Long-form'!B655</f>
        <v>Meltzner et al. 2017</v>
      </c>
      <c r="C699" s="1">
        <f>'Long-form'!C655</f>
        <v>8</v>
      </c>
      <c r="D699" s="1" t="str">
        <f>'Long-form'!D655</f>
        <v>Belitung Island, Sunda Shelf</v>
      </c>
      <c r="E699" s="10">
        <f>'Long-form'!E655</f>
        <v>-2.6960500000000001</v>
      </c>
      <c r="F699" s="10">
        <f>'Long-form'!F655</f>
        <v>107.61789</v>
      </c>
      <c r="G699" s="1" t="str">
        <f>'Long-form'!G655</f>
        <v>9 = Other</v>
      </c>
      <c r="H699" s="11" t="str">
        <f>'Long-form'!H655</f>
        <v>n/a</v>
      </c>
      <c r="I699" s="11" t="str">
        <f>'Long-form'!I655</f>
        <v>n/a</v>
      </c>
      <c r="J699" s="11">
        <f>'Long-form'!J655</f>
        <v>6711</v>
      </c>
      <c r="K699" s="11">
        <f>'Long-form'!K655</f>
        <v>0</v>
      </c>
      <c r="L699" s="11">
        <f>'Long-form'!L655</f>
        <v>0</v>
      </c>
      <c r="M699" s="10" t="str">
        <f>'Long-form'!Q655</f>
        <v>n/a</v>
      </c>
      <c r="N699" s="10" t="str">
        <f>'Long-form'!R655</f>
        <v>n/a</v>
      </c>
      <c r="O699" s="10">
        <f>'Long-form'!AL655</f>
        <v>1.855</v>
      </c>
      <c r="P699" s="10">
        <f>'Long-form'!AN655</f>
        <v>0.51088159097779207</v>
      </c>
      <c r="Q699" s="10">
        <f>'Long-form'!AO655</f>
        <v>0.51088159097779207</v>
      </c>
      <c r="R699" s="1">
        <f>'Long-form'!BA655</f>
        <v>0</v>
      </c>
      <c r="S699" s="1">
        <f>'Long-form'!BB655</f>
        <v>1</v>
      </c>
      <c r="T699" s="1" t="str">
        <f>'Long-form'!BC655</f>
        <v>microatoll slab</v>
      </c>
      <c r="U699" s="1" t="str">
        <f>'Long-form'!BD655</f>
        <v>Porites or Favidae taxa not really specified; diedown band of a discoid-shaped reef flat corals with flat dead upper surface and living polyps around the perimeter</v>
      </c>
      <c r="V699" s="1" t="str">
        <f>'Long-form'!BE655</f>
        <v>MLLW to LAT</v>
      </c>
      <c r="W699" s="10">
        <f>'Long-form'!BQ655</f>
        <v>2.9351549057639996</v>
      </c>
      <c r="X699" s="10">
        <f>'Long-form'!BR655</f>
        <v>0.64216024241420866</v>
      </c>
      <c r="Y699" s="10">
        <f>'Long-form'!BS655</f>
        <v>0.64216024241420866</v>
      </c>
      <c r="Z699" s="10" t="str">
        <f>'Long-form'!BT655</f>
        <v>n/a</v>
      </c>
      <c r="AA699" s="10" t="str">
        <f>'Long-form'!BU655</f>
        <v>n/a</v>
      </c>
      <c r="AB699" s="10" t="str">
        <f>'Long-form'!BV655</f>
        <v>n/a</v>
      </c>
      <c r="AC699" s="1" t="str">
        <f>'Long-form'!BW655</f>
        <v>n/a</v>
      </c>
      <c r="AD699" s="1">
        <f>'Long-form'!BX655</f>
        <v>0</v>
      </c>
      <c r="AE699" s="1" t="str">
        <f>'Long-form'!BY655</f>
        <v>n/a</v>
      </c>
      <c r="AF699" s="1" t="str">
        <f>'Long-form'!BZ655</f>
        <v>dating was done by the author, no radiocarbon age provided</v>
      </c>
    </row>
    <row r="700" spans="1:32">
      <c r="A700" s="1" t="str">
        <f>'Long-form'!A656</f>
        <v>SLCC699</v>
      </c>
      <c r="B700" s="1" t="str">
        <f>'Long-form'!B656</f>
        <v>Meltzner et al. 2017</v>
      </c>
      <c r="C700" s="1">
        <f>'Long-form'!C656</f>
        <v>8</v>
      </c>
      <c r="D700" s="1" t="str">
        <f>'Long-form'!D656</f>
        <v>Belitung Island, Sunda Shelf</v>
      </c>
      <c r="E700" s="10">
        <f>'Long-form'!E656</f>
        <v>-2.6944599999999999</v>
      </c>
      <c r="F700" s="10">
        <f>'Long-form'!F656</f>
        <v>107.61704</v>
      </c>
      <c r="G700" s="1" t="str">
        <f>'Long-form'!G656</f>
        <v>9 = Other</v>
      </c>
      <c r="H700" s="11" t="str">
        <f>'Long-form'!H656</f>
        <v>n/a</v>
      </c>
      <c r="I700" s="11" t="str">
        <f>'Long-form'!I656</f>
        <v>n/a</v>
      </c>
      <c r="J700" s="11">
        <f>'Long-form'!J656</f>
        <v>6679.5</v>
      </c>
      <c r="K700" s="11">
        <f>'Long-form'!K656</f>
        <v>1</v>
      </c>
      <c r="L700" s="11">
        <f>'Long-form'!L656</f>
        <v>1</v>
      </c>
      <c r="M700" s="10" t="str">
        <f>'Long-form'!Q656</f>
        <v>n/a</v>
      </c>
      <c r="N700" s="10" t="str">
        <f>'Long-form'!R656</f>
        <v>n/a</v>
      </c>
      <c r="O700" s="10">
        <f>'Long-form'!AL656</f>
        <v>1.1859999999999999</v>
      </c>
      <c r="P700" s="10">
        <f>'Long-form'!AN656</f>
        <v>0.51088159097779207</v>
      </c>
      <c r="Q700" s="10">
        <f>'Long-form'!AO656</f>
        <v>0.51088159097779207</v>
      </c>
      <c r="R700" s="1">
        <f>'Long-form'!BA656</f>
        <v>0</v>
      </c>
      <c r="S700" s="1">
        <f>'Long-form'!BB656</f>
        <v>1</v>
      </c>
      <c r="T700" s="1" t="str">
        <f>'Long-form'!BC656</f>
        <v>microatoll slab</v>
      </c>
      <c r="U700" s="1" t="str">
        <f>'Long-form'!BD656</f>
        <v>Porites or Favidae taxa not really specified; diedown band of a discoid-shaped reef flat corals with flat dead upper surface and living polyps around the perimeter</v>
      </c>
      <c r="V700" s="1" t="str">
        <f>'Long-form'!BE656</f>
        <v>MLLW to LAT</v>
      </c>
      <c r="W700" s="10">
        <f>'Long-form'!BQ656</f>
        <v>2.2664357220059999</v>
      </c>
      <c r="X700" s="10">
        <f>'Long-form'!BR656</f>
        <v>0.64222541624777862</v>
      </c>
      <c r="Y700" s="10">
        <f>'Long-form'!BS656</f>
        <v>0.64222541624777862</v>
      </c>
      <c r="Z700" s="10" t="str">
        <f>'Long-form'!BT656</f>
        <v>n/a</v>
      </c>
      <c r="AA700" s="10" t="str">
        <f>'Long-form'!BU656</f>
        <v>n/a</v>
      </c>
      <c r="AB700" s="10" t="str">
        <f>'Long-form'!BV656</f>
        <v>n/a</v>
      </c>
      <c r="AC700" s="1" t="str">
        <f>'Long-form'!BW656</f>
        <v>n/a</v>
      </c>
      <c r="AD700" s="1">
        <f>'Long-form'!BX656</f>
        <v>0</v>
      </c>
      <c r="AE700" s="1" t="str">
        <f>'Long-form'!BY656</f>
        <v>n/a</v>
      </c>
      <c r="AF700" s="1" t="str">
        <f>'Long-form'!BZ656</f>
        <v>dating was done by the author, no radiocarbon age provided</v>
      </c>
    </row>
    <row r="701" spans="1:32">
      <c r="A701" s="1" t="str">
        <f>'Long-form'!A657</f>
        <v>SLCC700</v>
      </c>
      <c r="B701" s="1" t="str">
        <f>'Long-form'!B657</f>
        <v>Meltzner et al. 2017</v>
      </c>
      <c r="C701" s="1">
        <f>'Long-form'!C657</f>
        <v>8</v>
      </c>
      <c r="D701" s="1" t="str">
        <f>'Long-form'!D657</f>
        <v>Belitung Island, Sunda Shelf</v>
      </c>
      <c r="E701" s="10">
        <f>'Long-form'!E657</f>
        <v>-2.6978499999999999</v>
      </c>
      <c r="F701" s="10">
        <f>'Long-form'!F657</f>
        <v>107.61622</v>
      </c>
      <c r="G701" s="1" t="str">
        <f>'Long-form'!G657</f>
        <v>9 = Other</v>
      </c>
      <c r="H701" s="11" t="str">
        <f>'Long-form'!H657</f>
        <v>n/a</v>
      </c>
      <c r="I701" s="11" t="str">
        <f>'Long-form'!I657</f>
        <v>n/a</v>
      </c>
      <c r="J701" s="11">
        <f>'Long-form'!J657</f>
        <v>6655</v>
      </c>
      <c r="K701" s="11">
        <f>'Long-form'!K657</f>
        <v>4</v>
      </c>
      <c r="L701" s="11">
        <f>'Long-form'!L657</f>
        <v>4</v>
      </c>
      <c r="M701" s="10" t="str">
        <f>'Long-form'!Q657</f>
        <v>n/a</v>
      </c>
      <c r="N701" s="10" t="str">
        <f>'Long-form'!R657</f>
        <v>n/a</v>
      </c>
      <c r="O701" s="10">
        <f>'Long-form'!AL657</f>
        <v>1.2350000000000001</v>
      </c>
      <c r="P701" s="10">
        <f>'Long-form'!AN657</f>
        <v>0.51088159097779207</v>
      </c>
      <c r="Q701" s="10">
        <f>'Long-form'!AO657</f>
        <v>0.51088159097779207</v>
      </c>
      <c r="R701" s="1">
        <f>'Long-form'!BA657</f>
        <v>0</v>
      </c>
      <c r="S701" s="1">
        <f>'Long-form'!BB657</f>
        <v>1</v>
      </c>
      <c r="T701" s="1" t="str">
        <f>'Long-form'!BC657</f>
        <v>microatoll slab</v>
      </c>
      <c r="U701" s="1" t="str">
        <f>'Long-form'!BD657</f>
        <v>Porites or Favidae taxa not really specified; diedown band of a discoid-shaped reef flat corals with flat dead upper surface and living polyps around the perimeter</v>
      </c>
      <c r="V701" s="1" t="str">
        <f>'Long-form'!BE657</f>
        <v>MLLW to LAT</v>
      </c>
      <c r="W701" s="10">
        <f>'Long-form'!BQ657</f>
        <v>2.3149793441515003</v>
      </c>
      <c r="X701" s="10">
        <f>'Long-form'!BR657</f>
        <v>0.64212383808824391</v>
      </c>
      <c r="Y701" s="10">
        <f>'Long-form'!BS657</f>
        <v>0.64212383808824391</v>
      </c>
      <c r="Z701" s="10" t="str">
        <f>'Long-form'!BT657</f>
        <v>n/a</v>
      </c>
      <c r="AA701" s="10" t="str">
        <f>'Long-form'!BU657</f>
        <v>n/a</v>
      </c>
      <c r="AB701" s="10" t="str">
        <f>'Long-form'!BV657</f>
        <v>n/a</v>
      </c>
      <c r="AC701" s="1" t="str">
        <f>'Long-form'!BW657</f>
        <v>n/a</v>
      </c>
      <c r="AD701" s="1">
        <f>'Long-form'!BX657</f>
        <v>0</v>
      </c>
      <c r="AE701" s="1" t="str">
        <f>'Long-form'!BY657</f>
        <v>n/a</v>
      </c>
      <c r="AF701" s="1" t="str">
        <f>'Long-form'!BZ657</f>
        <v>dating was done by the author, no radiocarbon age provided</v>
      </c>
    </row>
    <row r="702" spans="1:32">
      <c r="A702" s="1" t="str">
        <f>'Long-form'!A658</f>
        <v>SLCC701</v>
      </c>
      <c r="B702" s="1" t="str">
        <f>'Long-form'!B658</f>
        <v>Meltzner et al. 2017</v>
      </c>
      <c r="C702" s="1">
        <f>'Long-form'!C658</f>
        <v>8</v>
      </c>
      <c r="D702" s="1" t="str">
        <f>'Long-form'!D658</f>
        <v>Belitung Island, Sunda Shelf</v>
      </c>
      <c r="E702" s="10">
        <f>'Long-form'!E658</f>
        <v>-2.6978499999999999</v>
      </c>
      <c r="F702" s="10">
        <f>'Long-form'!F658</f>
        <v>107.61622</v>
      </c>
      <c r="G702" s="1" t="str">
        <f>'Long-form'!G658</f>
        <v>9 = Other</v>
      </c>
      <c r="H702" s="11" t="str">
        <f>'Long-form'!H658</f>
        <v>n/a</v>
      </c>
      <c r="I702" s="11" t="str">
        <f>'Long-form'!I658</f>
        <v>n/a</v>
      </c>
      <c r="J702" s="11">
        <f>'Long-form'!J658</f>
        <v>6609.5</v>
      </c>
      <c r="K702" s="11">
        <f>'Long-form'!K658</f>
        <v>0</v>
      </c>
      <c r="L702" s="11">
        <f>'Long-form'!L658</f>
        <v>0</v>
      </c>
      <c r="M702" s="10" t="str">
        <f>'Long-form'!Q658</f>
        <v>n/a</v>
      </c>
      <c r="N702" s="10" t="str">
        <f>'Long-form'!R658</f>
        <v>n/a</v>
      </c>
      <c r="O702" s="10">
        <f>'Long-form'!AL658</f>
        <v>1.236</v>
      </c>
      <c r="P702" s="10">
        <f>'Long-form'!AN658</f>
        <v>0.51088159097779207</v>
      </c>
      <c r="Q702" s="10">
        <f>'Long-form'!AO658</f>
        <v>0.51088159097779207</v>
      </c>
      <c r="R702" s="1">
        <f>'Long-form'!BA658</f>
        <v>0</v>
      </c>
      <c r="S702" s="1">
        <f>'Long-form'!BB658</f>
        <v>1</v>
      </c>
      <c r="T702" s="1" t="str">
        <f>'Long-form'!BC658</f>
        <v>microatoll slab</v>
      </c>
      <c r="U702" s="1" t="str">
        <f>'Long-form'!BD658</f>
        <v>Porites or Favidae taxa not really specified; diedown band of a discoid-shaped reef flat corals with flat dead upper surface and living polyps around the perimeter</v>
      </c>
      <c r="V702" s="1" t="str">
        <f>'Long-form'!BE658</f>
        <v>MLLW to LAT</v>
      </c>
      <c r="W702" s="10">
        <f>'Long-form'!BQ658</f>
        <v>2.3159793441514998</v>
      </c>
      <c r="X702" s="10">
        <f>'Long-form'!BR658</f>
        <v>0.64212383808824391</v>
      </c>
      <c r="Y702" s="10">
        <f>'Long-form'!BS658</f>
        <v>0.64212383808824391</v>
      </c>
      <c r="Z702" s="10" t="str">
        <f>'Long-form'!BT658</f>
        <v>n/a</v>
      </c>
      <c r="AA702" s="10" t="str">
        <f>'Long-form'!BU658</f>
        <v>n/a</v>
      </c>
      <c r="AB702" s="10" t="str">
        <f>'Long-form'!BV658</f>
        <v>n/a</v>
      </c>
      <c r="AC702" s="1" t="str">
        <f>'Long-form'!BW658</f>
        <v>n/a</v>
      </c>
      <c r="AD702" s="1">
        <f>'Long-form'!BX658</f>
        <v>0</v>
      </c>
      <c r="AE702" s="1" t="str">
        <f>'Long-form'!BY658</f>
        <v>n/a</v>
      </c>
      <c r="AF702" s="1" t="str">
        <f>'Long-form'!BZ658</f>
        <v>dating was done by the author, no radiocarbon age provided</v>
      </c>
    </row>
    <row r="703" spans="1:32">
      <c r="A703" s="1" t="str">
        <f>'Long-form'!A659</f>
        <v>SLCC702</v>
      </c>
      <c r="B703" s="1" t="str">
        <f>'Long-form'!B659</f>
        <v>Meltzner et al. 2017</v>
      </c>
      <c r="C703" s="1">
        <f>'Long-form'!C659</f>
        <v>8</v>
      </c>
      <c r="D703" s="1" t="str">
        <f>'Long-form'!D659</f>
        <v>Belitung Island, Sunda Shelf</v>
      </c>
      <c r="E703" s="10">
        <f>'Long-form'!E659</f>
        <v>-2.6978499999999999</v>
      </c>
      <c r="F703" s="10">
        <f>'Long-form'!F659</f>
        <v>107.61622</v>
      </c>
      <c r="G703" s="1" t="str">
        <f>'Long-form'!G659</f>
        <v>9 = Other</v>
      </c>
      <c r="H703" s="11" t="str">
        <f>'Long-form'!H659</f>
        <v>n/a</v>
      </c>
      <c r="I703" s="11" t="str">
        <f>'Long-form'!I659</f>
        <v>n/a</v>
      </c>
      <c r="J703" s="11">
        <f>'Long-form'!J659</f>
        <v>6595</v>
      </c>
      <c r="K703" s="11">
        <f>'Long-form'!K659</f>
        <v>0</v>
      </c>
      <c r="L703" s="11">
        <f>'Long-form'!L659</f>
        <v>0</v>
      </c>
      <c r="M703" s="10" t="str">
        <f>'Long-form'!Q659</f>
        <v>n/a</v>
      </c>
      <c r="N703" s="10" t="str">
        <f>'Long-form'!R659</f>
        <v>n/a</v>
      </c>
      <c r="O703" s="10">
        <f>'Long-form'!AL659</f>
        <v>1.1279999999999999</v>
      </c>
      <c r="P703" s="10">
        <f>'Long-form'!AN659</f>
        <v>0.51088159097779207</v>
      </c>
      <c r="Q703" s="10">
        <f>'Long-form'!AO659</f>
        <v>0.51088159097779207</v>
      </c>
      <c r="R703" s="1">
        <f>'Long-form'!BA659</f>
        <v>0</v>
      </c>
      <c r="S703" s="1">
        <f>'Long-form'!BB659</f>
        <v>1</v>
      </c>
      <c r="T703" s="1" t="str">
        <f>'Long-form'!BC659</f>
        <v>microatoll slab</v>
      </c>
      <c r="U703" s="1" t="str">
        <f>'Long-form'!BD659</f>
        <v>Porites or Favidae taxa not really specified; diedown band of a discoid-shaped reef flat corals with flat dead upper surface and living polyps around the perimeter</v>
      </c>
      <c r="V703" s="1" t="str">
        <f>'Long-form'!BE659</f>
        <v>MLLW to LAT</v>
      </c>
      <c r="W703" s="10">
        <f>'Long-form'!BQ659</f>
        <v>2.2079793441515001</v>
      </c>
      <c r="X703" s="10">
        <f>'Long-form'!BR659</f>
        <v>0.64212383808824391</v>
      </c>
      <c r="Y703" s="10">
        <f>'Long-form'!BS659</f>
        <v>0.64212383808824391</v>
      </c>
      <c r="Z703" s="10" t="str">
        <f>'Long-form'!BT659</f>
        <v>n/a</v>
      </c>
      <c r="AA703" s="10" t="str">
        <f>'Long-form'!BU659</f>
        <v>n/a</v>
      </c>
      <c r="AB703" s="10" t="str">
        <f>'Long-form'!BV659</f>
        <v>n/a</v>
      </c>
      <c r="AC703" s="1" t="str">
        <f>'Long-form'!BW659</f>
        <v>n/a</v>
      </c>
      <c r="AD703" s="1">
        <f>'Long-form'!BX659</f>
        <v>0</v>
      </c>
      <c r="AE703" s="1" t="str">
        <f>'Long-form'!BY659</f>
        <v>n/a</v>
      </c>
      <c r="AF703" s="1" t="str">
        <f>'Long-form'!BZ659</f>
        <v>dating was done by the author, no radiocarbon age provided</v>
      </c>
    </row>
    <row r="704" spans="1:32">
      <c r="A704" s="1" t="str">
        <f>'Long-form'!A660</f>
        <v>SLCC703</v>
      </c>
      <c r="B704" s="1" t="str">
        <f>'Long-form'!B660</f>
        <v>Meltzner et al. 2017</v>
      </c>
      <c r="C704" s="1">
        <f>'Long-form'!C660</f>
        <v>8</v>
      </c>
      <c r="D704" s="1" t="str">
        <f>'Long-form'!D660</f>
        <v>Belitung Island, Sunda Shelf</v>
      </c>
      <c r="E704" s="10">
        <f>'Long-form'!E660</f>
        <v>-2.6978499999999999</v>
      </c>
      <c r="F704" s="10">
        <f>'Long-form'!F660</f>
        <v>107.61622</v>
      </c>
      <c r="G704" s="1" t="str">
        <f>'Long-form'!G660</f>
        <v>9 = Other</v>
      </c>
      <c r="H704" s="11" t="str">
        <f>'Long-form'!H660</f>
        <v>n/a</v>
      </c>
      <c r="I704" s="11" t="str">
        <f>'Long-form'!I660</f>
        <v>n/a</v>
      </c>
      <c r="J704" s="11">
        <f>'Long-form'!J660</f>
        <v>6679.5</v>
      </c>
      <c r="K704" s="11">
        <f>'Long-form'!K660</f>
        <v>1</v>
      </c>
      <c r="L704" s="11">
        <f>'Long-form'!L660</f>
        <v>1</v>
      </c>
      <c r="M704" s="10" t="str">
        <f>'Long-form'!Q660</f>
        <v>n/a</v>
      </c>
      <c r="N704" s="10" t="str">
        <f>'Long-form'!R660</f>
        <v>n/a</v>
      </c>
      <c r="O704" s="10">
        <f>'Long-form'!AL660</f>
        <v>1.159</v>
      </c>
      <c r="P704" s="10">
        <f>'Long-form'!AN660</f>
        <v>0.51088159097779207</v>
      </c>
      <c r="Q704" s="10">
        <f>'Long-form'!AO660</f>
        <v>0.51088159097779207</v>
      </c>
      <c r="R704" s="1">
        <f>'Long-form'!BA660</f>
        <v>0</v>
      </c>
      <c r="S704" s="1">
        <f>'Long-form'!BB660</f>
        <v>1</v>
      </c>
      <c r="T704" s="1" t="str">
        <f>'Long-form'!BC660</f>
        <v>microatoll slab</v>
      </c>
      <c r="U704" s="1" t="str">
        <f>'Long-form'!BD660</f>
        <v>Porites or Favidae taxa not really specified; diedown band of a discoid-shaped reef flat corals with flat dead upper surface and living polyps around the perimeter</v>
      </c>
      <c r="V704" s="1" t="str">
        <f>'Long-form'!BE660</f>
        <v>MLLW to LAT</v>
      </c>
      <c r="W704" s="10">
        <f>'Long-form'!BQ660</f>
        <v>2.2389793441514998</v>
      </c>
      <c r="X704" s="10">
        <f>'Long-form'!BR660</f>
        <v>0.64212383808824391</v>
      </c>
      <c r="Y704" s="10">
        <f>'Long-form'!BS660</f>
        <v>0.64212383808824391</v>
      </c>
      <c r="Z704" s="10" t="str">
        <f>'Long-form'!BT660</f>
        <v>n/a</v>
      </c>
      <c r="AA704" s="10" t="str">
        <f>'Long-form'!BU660</f>
        <v>n/a</v>
      </c>
      <c r="AB704" s="10" t="str">
        <f>'Long-form'!BV660</f>
        <v>n/a</v>
      </c>
      <c r="AC704" s="1" t="str">
        <f>'Long-form'!BW660</f>
        <v>n/a</v>
      </c>
      <c r="AD704" s="1">
        <f>'Long-form'!BX660</f>
        <v>0</v>
      </c>
      <c r="AE704" s="1" t="str">
        <f>'Long-form'!BY660</f>
        <v>n/a</v>
      </c>
      <c r="AF704" s="1" t="str">
        <f>'Long-form'!BZ660</f>
        <v>dating was done by the author, no radiocarbon age provided</v>
      </c>
    </row>
    <row r="705" spans="1:32">
      <c r="A705" s="1" t="str">
        <f>'Long-form'!A661</f>
        <v>SLCC704</v>
      </c>
      <c r="B705" s="1" t="str">
        <f>'Long-form'!B661</f>
        <v>Meltzner et al. 2017</v>
      </c>
      <c r="C705" s="1">
        <f>'Long-form'!C661</f>
        <v>8</v>
      </c>
      <c r="D705" s="1" t="str">
        <f>'Long-form'!D661</f>
        <v>Belitung Island, Sunda Shelf</v>
      </c>
      <c r="E705" s="10">
        <f>'Long-form'!E661</f>
        <v>-2.6978499999999999</v>
      </c>
      <c r="F705" s="10">
        <f>'Long-form'!F661</f>
        <v>107.61622</v>
      </c>
      <c r="G705" s="1" t="str">
        <f>'Long-form'!G661</f>
        <v>9 = Other</v>
      </c>
      <c r="H705" s="11" t="str">
        <f>'Long-form'!H661</f>
        <v>n/a</v>
      </c>
      <c r="I705" s="11" t="str">
        <f>'Long-form'!I661</f>
        <v>n/a</v>
      </c>
      <c r="J705" s="11">
        <f>'Long-form'!J661</f>
        <v>6655</v>
      </c>
      <c r="K705" s="11">
        <f>'Long-form'!K661</f>
        <v>0</v>
      </c>
      <c r="L705" s="11">
        <f>'Long-form'!L661</f>
        <v>0</v>
      </c>
      <c r="M705" s="10" t="str">
        <f>'Long-form'!Q661</f>
        <v>n/a</v>
      </c>
      <c r="N705" s="10" t="str">
        <f>'Long-form'!R661</f>
        <v>n/a</v>
      </c>
      <c r="O705" s="10">
        <f>'Long-form'!AL661</f>
        <v>1.2170000000000001</v>
      </c>
      <c r="P705" s="10">
        <f>'Long-form'!AN661</f>
        <v>0.51088159097779207</v>
      </c>
      <c r="Q705" s="10">
        <f>'Long-form'!AO661</f>
        <v>0.51088159097779207</v>
      </c>
      <c r="R705" s="1">
        <f>'Long-form'!BA661</f>
        <v>0</v>
      </c>
      <c r="S705" s="1">
        <f>'Long-form'!BB661</f>
        <v>1</v>
      </c>
      <c r="T705" s="1" t="str">
        <f>'Long-form'!BC661</f>
        <v>microatoll slab</v>
      </c>
      <c r="U705" s="1" t="str">
        <f>'Long-form'!BD661</f>
        <v>Porites or Favidae taxa not really specified; diedown band of a discoid-shaped reef flat corals with flat dead upper surface and living polyps around the perimeter</v>
      </c>
      <c r="V705" s="1" t="str">
        <f>'Long-form'!BE661</f>
        <v>MLLW to LAT</v>
      </c>
      <c r="W705" s="10">
        <f>'Long-form'!BQ661</f>
        <v>2.2969793441515001</v>
      </c>
      <c r="X705" s="10">
        <f>'Long-form'!BR661</f>
        <v>0.64212383808824391</v>
      </c>
      <c r="Y705" s="10">
        <f>'Long-form'!BS661</f>
        <v>0.64212383808824391</v>
      </c>
      <c r="Z705" s="10" t="str">
        <f>'Long-form'!BT661</f>
        <v>n/a</v>
      </c>
      <c r="AA705" s="10" t="str">
        <f>'Long-form'!BU661</f>
        <v>n/a</v>
      </c>
      <c r="AB705" s="10" t="str">
        <f>'Long-form'!BV661</f>
        <v>n/a</v>
      </c>
      <c r="AC705" s="1" t="str">
        <f>'Long-form'!BW661</f>
        <v>n/a</v>
      </c>
      <c r="AD705" s="1">
        <f>'Long-form'!BX661</f>
        <v>0</v>
      </c>
      <c r="AE705" s="1" t="str">
        <f>'Long-form'!BY661</f>
        <v>n/a</v>
      </c>
      <c r="AF705" s="1" t="str">
        <f>'Long-form'!BZ661</f>
        <v>dating was done by the author, no radiocarbon age provided</v>
      </c>
    </row>
    <row r="706" spans="1:32">
      <c r="A706" s="1" t="str">
        <f>'Long-form'!A662</f>
        <v>SLCC705</v>
      </c>
      <c r="B706" s="1" t="str">
        <f>'Long-form'!B662</f>
        <v>Meltzner et al. 2017</v>
      </c>
      <c r="C706" s="1">
        <f>'Long-form'!C662</f>
        <v>8</v>
      </c>
      <c r="D706" s="1" t="str">
        <f>'Long-form'!D662</f>
        <v>Belitung Island, Sunda Shelf</v>
      </c>
      <c r="E706" s="10">
        <f>'Long-form'!E662</f>
        <v>-2.6978499999999999</v>
      </c>
      <c r="F706" s="10">
        <f>'Long-form'!F662</f>
        <v>107.61622</v>
      </c>
      <c r="G706" s="1" t="str">
        <f>'Long-form'!G662</f>
        <v>9 = Other</v>
      </c>
      <c r="H706" s="11" t="str">
        <f>'Long-form'!H662</f>
        <v>n/a</v>
      </c>
      <c r="I706" s="11" t="str">
        <f>'Long-form'!I662</f>
        <v>n/a</v>
      </c>
      <c r="J706" s="11">
        <f>'Long-form'!J662</f>
        <v>6619</v>
      </c>
      <c r="K706" s="11">
        <f>'Long-form'!K662</f>
        <v>0</v>
      </c>
      <c r="L706" s="11">
        <f>'Long-form'!L662</f>
        <v>0</v>
      </c>
      <c r="M706" s="10" t="str">
        <f>'Long-form'!Q662</f>
        <v>n/a</v>
      </c>
      <c r="N706" s="10" t="str">
        <f>'Long-form'!R662</f>
        <v>n/a</v>
      </c>
      <c r="O706" s="10">
        <f>'Long-form'!AL662</f>
        <v>1.248</v>
      </c>
      <c r="P706" s="10">
        <f>'Long-form'!AN662</f>
        <v>0.51088159097779207</v>
      </c>
      <c r="Q706" s="10">
        <f>'Long-form'!AO662</f>
        <v>0.51088159097779207</v>
      </c>
      <c r="R706" s="1">
        <f>'Long-form'!BA662</f>
        <v>0</v>
      </c>
      <c r="S706" s="1">
        <f>'Long-form'!BB662</f>
        <v>1</v>
      </c>
      <c r="T706" s="1" t="str">
        <f>'Long-form'!BC662</f>
        <v>microatoll slab</v>
      </c>
      <c r="U706" s="1" t="str">
        <f>'Long-form'!BD662</f>
        <v>Porites or Favidae taxa not really specified; diedown band of a discoid-shaped reef flat corals with flat dead upper surface and living polyps around the perimeter</v>
      </c>
      <c r="V706" s="1" t="str">
        <f>'Long-form'!BE662</f>
        <v>MLLW to LAT</v>
      </c>
      <c r="W706" s="10">
        <f>'Long-form'!BQ662</f>
        <v>2.3279793441515002</v>
      </c>
      <c r="X706" s="10">
        <f>'Long-form'!BR662</f>
        <v>0.64212383808824391</v>
      </c>
      <c r="Y706" s="10">
        <f>'Long-form'!BS662</f>
        <v>0.64212383808824391</v>
      </c>
      <c r="Z706" s="10" t="str">
        <f>'Long-form'!BT662</f>
        <v>n/a</v>
      </c>
      <c r="AA706" s="10" t="str">
        <f>'Long-form'!BU662</f>
        <v>n/a</v>
      </c>
      <c r="AB706" s="10" t="str">
        <f>'Long-form'!BV662</f>
        <v>n/a</v>
      </c>
      <c r="AC706" s="1" t="str">
        <f>'Long-form'!BW662</f>
        <v>n/a</v>
      </c>
      <c r="AD706" s="1">
        <f>'Long-form'!BX662</f>
        <v>0</v>
      </c>
      <c r="AE706" s="1" t="str">
        <f>'Long-form'!BY662</f>
        <v>n/a</v>
      </c>
      <c r="AF706" s="1" t="str">
        <f>'Long-form'!BZ662</f>
        <v>dating was done by the author, no radiocarbon age provided</v>
      </c>
    </row>
    <row r="707" spans="1:32">
      <c r="A707" s="1" t="str">
        <f>'Long-form'!A663</f>
        <v>SLCC706</v>
      </c>
      <c r="B707" s="1" t="str">
        <f>'Long-form'!B663</f>
        <v>Meltzner et al. 2017</v>
      </c>
      <c r="C707" s="1">
        <f>'Long-form'!C663</f>
        <v>8</v>
      </c>
      <c r="D707" s="1" t="str">
        <f>'Long-form'!D663</f>
        <v>Belitung Island, Sunda Shelf</v>
      </c>
      <c r="E707" s="10">
        <f>'Long-form'!E663</f>
        <v>-2.6819700000000002</v>
      </c>
      <c r="F707" s="10">
        <f>'Long-form'!F663</f>
        <v>107.62744000000001</v>
      </c>
      <c r="G707" s="1" t="str">
        <f>'Long-form'!G663</f>
        <v>9 = Other</v>
      </c>
      <c r="H707" s="11" t="str">
        <f>'Long-form'!H663</f>
        <v>n/a</v>
      </c>
      <c r="I707" s="11" t="str">
        <f>'Long-form'!I663</f>
        <v>n/a</v>
      </c>
      <c r="J707" s="11">
        <f>'Long-form'!J663</f>
        <v>6553</v>
      </c>
      <c r="K707" s="11">
        <f>'Long-form'!K663</f>
        <v>5</v>
      </c>
      <c r="L707" s="11">
        <f>'Long-form'!L663</f>
        <v>5</v>
      </c>
      <c r="M707" s="10" t="str">
        <f>'Long-form'!Q663</f>
        <v>n/a</v>
      </c>
      <c r="N707" s="10" t="str">
        <f>'Long-form'!R663</f>
        <v>n/a</v>
      </c>
      <c r="O707" s="10">
        <f>'Long-form'!AL663</f>
        <v>1.6080000000000001</v>
      </c>
      <c r="P707" s="10">
        <f>'Long-form'!AN663</f>
        <v>0.51088159097779207</v>
      </c>
      <c r="Q707" s="10">
        <f>'Long-form'!AO663</f>
        <v>0.51088159097779207</v>
      </c>
      <c r="R707" s="1">
        <f>'Long-form'!BA663</f>
        <v>0</v>
      </c>
      <c r="S707" s="1">
        <f>'Long-form'!BB663</f>
        <v>1</v>
      </c>
      <c r="T707" s="1" t="str">
        <f>'Long-form'!BC663</f>
        <v>microatoll slab</v>
      </c>
      <c r="U707" s="1" t="str">
        <f>'Long-form'!BD663</f>
        <v>Porites or Favidae taxa not really specified; diedown band of a discoid-shaped reef flat corals with flat dead upper surface and living polyps around the perimeter</v>
      </c>
      <c r="V707" s="1" t="str">
        <f>'Long-form'!BE663</f>
        <v>MLLW to LAT</v>
      </c>
      <c r="W707" s="10">
        <f>'Long-form'!BQ663</f>
        <v>2.6896797142210001</v>
      </c>
      <c r="X707" s="10">
        <f>'Long-form'!BR663</f>
        <v>0.64247086154049027</v>
      </c>
      <c r="Y707" s="10">
        <f>'Long-form'!BS663</f>
        <v>0.64247086154049027</v>
      </c>
      <c r="Z707" s="10" t="str">
        <f>'Long-form'!BT663</f>
        <v>n/a</v>
      </c>
      <c r="AA707" s="10" t="str">
        <f>'Long-form'!BU663</f>
        <v>n/a</v>
      </c>
      <c r="AB707" s="10" t="str">
        <f>'Long-form'!BV663</f>
        <v>n/a</v>
      </c>
      <c r="AC707" s="1" t="str">
        <f>'Long-form'!BW663</f>
        <v>n/a</v>
      </c>
      <c r="AD707" s="1">
        <f>'Long-form'!BX663</f>
        <v>0</v>
      </c>
      <c r="AE707" s="1" t="str">
        <f>'Long-form'!BY663</f>
        <v>n/a</v>
      </c>
      <c r="AF707" s="1" t="str">
        <f>'Long-form'!BZ663</f>
        <v>dating was done by the author, no radiocarbon age provided</v>
      </c>
    </row>
    <row r="708" spans="1:32">
      <c r="A708" s="1" t="str">
        <f>'Long-form'!A664</f>
        <v>SLCC707</v>
      </c>
      <c r="B708" s="1" t="str">
        <f>'Long-form'!B664</f>
        <v>Meltzner et al. 2017</v>
      </c>
      <c r="C708" s="1">
        <f>'Long-form'!C664</f>
        <v>8</v>
      </c>
      <c r="D708" s="1" t="str">
        <f>'Long-form'!D664</f>
        <v>Belitung Island, Sunda Shelf</v>
      </c>
      <c r="E708" s="10">
        <f>'Long-form'!E664</f>
        <v>-2.6819700000000002</v>
      </c>
      <c r="F708" s="10">
        <f>'Long-form'!F664</f>
        <v>107.62744000000001</v>
      </c>
      <c r="G708" s="1" t="str">
        <f>'Long-form'!G664</f>
        <v>9 = Other</v>
      </c>
      <c r="H708" s="11" t="str">
        <f>'Long-form'!H664</f>
        <v>n/a</v>
      </c>
      <c r="I708" s="11" t="str">
        <f>'Long-form'!I664</f>
        <v>n/a</v>
      </c>
      <c r="J708" s="11">
        <f>'Long-form'!J664</f>
        <v>6485</v>
      </c>
      <c r="K708" s="11">
        <f>'Long-form'!K664</f>
        <v>5</v>
      </c>
      <c r="L708" s="11">
        <f>'Long-form'!L664</f>
        <v>5</v>
      </c>
      <c r="M708" s="10" t="str">
        <f>'Long-form'!Q664</f>
        <v>n/a</v>
      </c>
      <c r="N708" s="10" t="str">
        <f>'Long-form'!R664</f>
        <v>n/a</v>
      </c>
      <c r="O708" s="10">
        <f>'Long-form'!AL664</f>
        <v>1.2769999999999999</v>
      </c>
      <c r="P708" s="10">
        <f>'Long-form'!AN664</f>
        <v>0.51088159097779207</v>
      </c>
      <c r="Q708" s="10">
        <f>'Long-form'!AO664</f>
        <v>0.51088159097779207</v>
      </c>
      <c r="R708" s="1">
        <f>'Long-form'!BA664</f>
        <v>0</v>
      </c>
      <c r="S708" s="1">
        <f>'Long-form'!BB664</f>
        <v>1</v>
      </c>
      <c r="T708" s="1" t="str">
        <f>'Long-form'!BC664</f>
        <v>microatoll slab</v>
      </c>
      <c r="U708" s="1" t="str">
        <f>'Long-form'!BD664</f>
        <v>Porites or Favidae taxa not really specified; diedown band of a discoid-shaped reef flat corals with flat dead upper surface and living polyps around the perimeter</v>
      </c>
      <c r="V708" s="1" t="str">
        <f>'Long-form'!BE664</f>
        <v>MLLW to LAT</v>
      </c>
      <c r="W708" s="10">
        <f>'Long-form'!BQ664</f>
        <v>2.3586797142210001</v>
      </c>
      <c r="X708" s="10">
        <f>'Long-form'!BR664</f>
        <v>0.64247086154049027</v>
      </c>
      <c r="Y708" s="10">
        <f>'Long-form'!BS664</f>
        <v>0.64247086154049027</v>
      </c>
      <c r="Z708" s="10" t="str">
        <f>'Long-form'!BT664</f>
        <v>n/a</v>
      </c>
      <c r="AA708" s="10" t="str">
        <f>'Long-form'!BU664</f>
        <v>n/a</v>
      </c>
      <c r="AB708" s="10" t="str">
        <f>'Long-form'!BV664</f>
        <v>n/a</v>
      </c>
      <c r="AC708" s="1" t="str">
        <f>'Long-form'!BW664</f>
        <v>n/a</v>
      </c>
      <c r="AD708" s="1">
        <f>'Long-form'!BX664</f>
        <v>0</v>
      </c>
      <c r="AE708" s="1" t="str">
        <f>'Long-form'!BY664</f>
        <v>n/a</v>
      </c>
      <c r="AF708" s="1" t="str">
        <f>'Long-form'!BZ664</f>
        <v>dating was done by the author, no radiocarbon age provided</v>
      </c>
    </row>
    <row r="709" spans="1:32">
      <c r="A709" s="1" t="str">
        <f>'Long-form'!A665</f>
        <v>SLCC708</v>
      </c>
      <c r="B709" s="1" t="str">
        <f>'Long-form'!B665</f>
        <v>Meltzner et al. 2017</v>
      </c>
      <c r="C709" s="1">
        <f>'Long-form'!C665</f>
        <v>8</v>
      </c>
      <c r="D709" s="1" t="str">
        <f>'Long-form'!D665</f>
        <v>Belitung Island, Sunda Shelf</v>
      </c>
      <c r="E709" s="10">
        <f>'Long-form'!E665</f>
        <v>-2.6819700000000002</v>
      </c>
      <c r="F709" s="10">
        <f>'Long-form'!F665</f>
        <v>107.62744000000001</v>
      </c>
      <c r="G709" s="1" t="str">
        <f>'Long-form'!G665</f>
        <v>9 = Other</v>
      </c>
      <c r="H709" s="11" t="str">
        <f>'Long-form'!H665</f>
        <v>n/a</v>
      </c>
      <c r="I709" s="11" t="str">
        <f>'Long-form'!I665</f>
        <v>n/a</v>
      </c>
      <c r="J709" s="11">
        <f>'Long-form'!J665</f>
        <v>6471.5</v>
      </c>
      <c r="K709" s="11">
        <f>'Long-form'!K665</f>
        <v>3</v>
      </c>
      <c r="L709" s="11">
        <f>'Long-form'!L665</f>
        <v>3</v>
      </c>
      <c r="M709" s="10" t="str">
        <f>'Long-form'!Q665</f>
        <v>n/a</v>
      </c>
      <c r="N709" s="10" t="str">
        <f>'Long-form'!R665</f>
        <v>n/a</v>
      </c>
      <c r="O709" s="10">
        <f>'Long-form'!AL665</f>
        <v>1.405</v>
      </c>
      <c r="P709" s="10">
        <f>'Long-form'!AN665</f>
        <v>0.51088159097779207</v>
      </c>
      <c r="Q709" s="10">
        <f>'Long-form'!AO665</f>
        <v>0.51088159097779207</v>
      </c>
      <c r="R709" s="1">
        <f>'Long-form'!BA665</f>
        <v>0</v>
      </c>
      <c r="S709" s="1">
        <f>'Long-form'!BB665</f>
        <v>1</v>
      </c>
      <c r="T709" s="1" t="str">
        <f>'Long-form'!BC665</f>
        <v>microatoll slab</v>
      </c>
      <c r="U709" s="1" t="str">
        <f>'Long-form'!BD665</f>
        <v>Porites or Favidae taxa not really specified; diedown band of a discoid-shaped reef flat corals with flat dead upper surface and living polyps around the perimeter</v>
      </c>
      <c r="V709" s="1" t="str">
        <f>'Long-form'!BE665</f>
        <v>MLLW to LAT</v>
      </c>
      <c r="W709" s="10">
        <f>'Long-form'!BQ665</f>
        <v>2.4866797142210002</v>
      </c>
      <c r="X709" s="10">
        <f>'Long-form'!BR665</f>
        <v>0.64247086154049027</v>
      </c>
      <c r="Y709" s="10">
        <f>'Long-form'!BS665</f>
        <v>0.64247086154049027</v>
      </c>
      <c r="Z709" s="10" t="str">
        <f>'Long-form'!BT665</f>
        <v>n/a</v>
      </c>
      <c r="AA709" s="10" t="str">
        <f>'Long-form'!BU665</f>
        <v>n/a</v>
      </c>
      <c r="AB709" s="10" t="str">
        <f>'Long-form'!BV665</f>
        <v>n/a</v>
      </c>
      <c r="AC709" s="1" t="str">
        <f>'Long-form'!BW665</f>
        <v>n/a</v>
      </c>
      <c r="AD709" s="1">
        <f>'Long-form'!BX665</f>
        <v>0</v>
      </c>
      <c r="AE709" s="1" t="str">
        <f>'Long-form'!BY665</f>
        <v>n/a</v>
      </c>
      <c r="AF709" s="1" t="str">
        <f>'Long-form'!BZ665</f>
        <v>dating was done by the author, no radiocarbon age provided</v>
      </c>
    </row>
    <row r="710" spans="1:32">
      <c r="A710" s="1" t="str">
        <f>'Long-form'!A666</f>
        <v>SLCC709</v>
      </c>
      <c r="B710" s="1" t="str">
        <f>'Long-form'!B666</f>
        <v>Meltzner et al. 2017</v>
      </c>
      <c r="C710" s="1">
        <f>'Long-form'!C666</f>
        <v>8</v>
      </c>
      <c r="D710" s="1" t="str">
        <f>'Long-form'!D666</f>
        <v>Belitung Island, Sunda Shelf</v>
      </c>
      <c r="E710" s="10">
        <f>'Long-form'!E666</f>
        <v>-2.6819700000000002</v>
      </c>
      <c r="F710" s="10">
        <f>'Long-form'!F666</f>
        <v>107.62744000000001</v>
      </c>
      <c r="G710" s="1" t="str">
        <f>'Long-form'!G666</f>
        <v>9 = Other</v>
      </c>
      <c r="H710" s="11" t="str">
        <f>'Long-form'!H666</f>
        <v>n/a</v>
      </c>
      <c r="I710" s="11" t="str">
        <f>'Long-form'!I666</f>
        <v>n/a</v>
      </c>
      <c r="J710" s="11">
        <f>'Long-form'!J666</f>
        <v>6460.5</v>
      </c>
      <c r="K710" s="11">
        <f>'Long-form'!K666</f>
        <v>3</v>
      </c>
      <c r="L710" s="11">
        <f>'Long-form'!L666</f>
        <v>3</v>
      </c>
      <c r="M710" s="10" t="str">
        <f>'Long-form'!Q666</f>
        <v>n/a</v>
      </c>
      <c r="N710" s="10" t="str">
        <f>'Long-form'!R666</f>
        <v>n/a</v>
      </c>
      <c r="O710" s="10">
        <f>'Long-form'!AL666</f>
        <v>1.4990000000000001</v>
      </c>
      <c r="P710" s="10">
        <f>'Long-form'!AN666</f>
        <v>0.51088159097779207</v>
      </c>
      <c r="Q710" s="10">
        <f>'Long-form'!AO666</f>
        <v>0.51088159097779207</v>
      </c>
      <c r="R710" s="1">
        <f>'Long-form'!BA666</f>
        <v>0</v>
      </c>
      <c r="S710" s="1">
        <f>'Long-form'!BB666</f>
        <v>1</v>
      </c>
      <c r="T710" s="1" t="str">
        <f>'Long-form'!BC666</f>
        <v>microatoll slab</v>
      </c>
      <c r="U710" s="1" t="str">
        <f>'Long-form'!BD666</f>
        <v>Porites or Favidae taxa not really specified; diedown band of a discoid-shaped reef flat corals with flat dead upper surface and living polyps around the perimeter</v>
      </c>
      <c r="V710" s="1" t="str">
        <f>'Long-form'!BE666</f>
        <v>MLLW to LAT</v>
      </c>
      <c r="W710" s="10">
        <f>'Long-form'!BQ666</f>
        <v>2.5806797142210001</v>
      </c>
      <c r="X710" s="10">
        <f>'Long-form'!BR666</f>
        <v>0.64247086154049027</v>
      </c>
      <c r="Y710" s="10">
        <f>'Long-form'!BS666</f>
        <v>0.64247086154049027</v>
      </c>
      <c r="Z710" s="10" t="str">
        <f>'Long-form'!BT666</f>
        <v>n/a</v>
      </c>
      <c r="AA710" s="10" t="str">
        <f>'Long-form'!BU666</f>
        <v>n/a</v>
      </c>
      <c r="AB710" s="10" t="str">
        <f>'Long-form'!BV666</f>
        <v>n/a</v>
      </c>
      <c r="AC710" s="1" t="str">
        <f>'Long-form'!BW666</f>
        <v>n/a</v>
      </c>
      <c r="AD710" s="1">
        <f>'Long-form'!BX666</f>
        <v>0</v>
      </c>
      <c r="AE710" s="1" t="str">
        <f>'Long-form'!BY666</f>
        <v>n/a</v>
      </c>
      <c r="AF710" s="1" t="str">
        <f>'Long-form'!BZ666</f>
        <v>dating was done by the author, no radiocarbon age provided</v>
      </c>
    </row>
    <row r="711" spans="1:32">
      <c r="A711" s="1" t="e">
        <f>'Long-form'!#REF!</f>
        <v>#REF!</v>
      </c>
      <c r="B711" s="1" t="e">
        <f>'Long-form'!#REF!</f>
        <v>#REF!</v>
      </c>
      <c r="C711" s="1" t="e">
        <f>'Long-form'!#REF!</f>
        <v>#REF!</v>
      </c>
      <c r="D711" s="1" t="e">
        <f>'Long-form'!#REF!</f>
        <v>#REF!</v>
      </c>
      <c r="E711" s="10" t="e">
        <f>'Long-form'!#REF!</f>
        <v>#REF!</v>
      </c>
      <c r="F711" s="10" t="e">
        <f>'Long-form'!#REF!</f>
        <v>#REF!</v>
      </c>
      <c r="G711" s="1" t="e">
        <f>'Long-form'!#REF!</f>
        <v>#REF!</v>
      </c>
      <c r="H711" s="11" t="e">
        <f>'Long-form'!#REF!</f>
        <v>#REF!</v>
      </c>
      <c r="I711" s="11" t="e">
        <f>'Long-form'!#REF!</f>
        <v>#REF!</v>
      </c>
      <c r="J711" s="11" t="e">
        <f>'Long-form'!#REF!</f>
        <v>#REF!</v>
      </c>
      <c r="K711" s="11" t="e">
        <f>'Long-form'!#REF!</f>
        <v>#REF!</v>
      </c>
      <c r="L711" s="11" t="e">
        <f>'Long-form'!#REF!</f>
        <v>#REF!</v>
      </c>
      <c r="M711" s="10" t="e">
        <f>'Long-form'!#REF!</f>
        <v>#REF!</v>
      </c>
      <c r="N711" s="10" t="e">
        <f>'Long-form'!#REF!</f>
        <v>#REF!</v>
      </c>
      <c r="O711" s="10" t="e">
        <f>'Long-form'!#REF!</f>
        <v>#REF!</v>
      </c>
      <c r="P711" s="10" t="e">
        <f>'Long-form'!#REF!</f>
        <v>#REF!</v>
      </c>
      <c r="Q711" s="10" t="e">
        <f>'Long-form'!#REF!</f>
        <v>#REF!</v>
      </c>
      <c r="R711" s="1" t="e">
        <f>'Long-form'!#REF!</f>
        <v>#REF!</v>
      </c>
      <c r="S711" s="1" t="e">
        <f>'Long-form'!#REF!</f>
        <v>#REF!</v>
      </c>
      <c r="T711" s="1" t="e">
        <f>'Long-form'!#REF!</f>
        <v>#REF!</v>
      </c>
      <c r="U711" s="1" t="e">
        <f>'Long-form'!#REF!</f>
        <v>#REF!</v>
      </c>
      <c r="V711" s="1" t="e">
        <f>'Long-form'!#REF!</f>
        <v>#REF!</v>
      </c>
      <c r="W711" s="10" t="e">
        <f>'Long-form'!#REF!</f>
        <v>#REF!</v>
      </c>
      <c r="X711" s="10" t="e">
        <f>'Long-form'!#REF!</f>
        <v>#REF!</v>
      </c>
      <c r="Y711" s="10" t="e">
        <f>'Long-form'!#REF!</f>
        <v>#REF!</v>
      </c>
      <c r="Z711" s="10" t="e">
        <f>'Long-form'!#REF!</f>
        <v>#REF!</v>
      </c>
      <c r="AA711" s="10" t="e">
        <f>'Long-form'!#REF!</f>
        <v>#REF!</v>
      </c>
      <c r="AB711" s="10" t="e">
        <f>'Long-form'!#REF!</f>
        <v>#REF!</v>
      </c>
      <c r="AC711" s="1" t="e">
        <f>'Long-form'!#REF!</f>
        <v>#REF!</v>
      </c>
      <c r="AD711" s="1" t="e">
        <f>'Long-form'!#REF!</f>
        <v>#REF!</v>
      </c>
      <c r="AE711" s="1" t="e">
        <f>'Long-form'!#REF!</f>
        <v>#REF!</v>
      </c>
      <c r="AF711" s="1" t="e">
        <f>'Long-form'!#REF!</f>
        <v>#REF!</v>
      </c>
    </row>
    <row r="712" spans="1:32">
      <c r="A712" s="1" t="str">
        <f>'Long-form'!A667</f>
        <v>SLCC710</v>
      </c>
      <c r="B712" s="1" t="str">
        <f>'Long-form'!B667</f>
        <v>Tjia et al. 1992</v>
      </c>
      <c r="C712" s="1">
        <f>'Long-form'!C667</f>
        <v>8</v>
      </c>
      <c r="D712" s="1" t="str">
        <f>'Long-form'!D667</f>
        <v>Teluk Batik</v>
      </c>
      <c r="E712" s="10">
        <f>'Long-form'!E667</f>
        <v>4.1833330000000002</v>
      </c>
      <c r="F712" s="10">
        <f>'Long-form'!F667</f>
        <v>100.6</v>
      </c>
      <c r="G712" s="1">
        <f>'Long-form'!G667</f>
        <v>1</v>
      </c>
      <c r="H712" s="11">
        <f>'Long-form'!H667</f>
        <v>865</v>
      </c>
      <c r="I712" s="11">
        <f>'Long-form'!I667</f>
        <v>80</v>
      </c>
      <c r="J712" s="11">
        <f>'Long-form'!J667</f>
        <v>891.5</v>
      </c>
      <c r="K712" s="11">
        <f>'Long-form'!K667</f>
        <v>1137</v>
      </c>
      <c r="L712" s="11">
        <f>'Long-form'!L667</f>
        <v>646</v>
      </c>
      <c r="M712" s="10" t="str">
        <f>'Long-form'!Q667</f>
        <v>n/a</v>
      </c>
      <c r="N712" s="10" t="str">
        <f>'Long-form'!R667</f>
        <v>n/a</v>
      </c>
      <c r="O712" s="10">
        <f>'Long-form'!AL667</f>
        <v>1.2326583429331053</v>
      </c>
      <c r="P712" s="10">
        <f>'Long-form'!AN667</f>
        <v>0.51088159097779207</v>
      </c>
      <c r="Q712" s="10">
        <f>'Long-form'!AO667</f>
        <v>0.51088159097779207</v>
      </c>
      <c r="R712" s="1">
        <f>'Long-form'!BA667</f>
        <v>-1</v>
      </c>
      <c r="S712" s="1">
        <f>'Long-form'!BB667</f>
        <v>5</v>
      </c>
      <c r="T712" s="1" t="str">
        <f>'Long-form'!BC667</f>
        <v>marine limiting</v>
      </c>
      <c r="U712" s="1" t="str">
        <f>'Long-form'!BD667</f>
        <v xml:space="preserve">oyster in growth position attached to granite 0.45 m above the top limit of living oysters. </v>
      </c>
      <c r="V712" s="1" t="str">
        <f>'Long-form'!BE667</f>
        <v>below MTL</v>
      </c>
      <c r="W712" s="10" t="str">
        <f>'Long-form'!BQ667</f>
        <v>n/a</v>
      </c>
      <c r="X712" s="10">
        <f>'Long-form'!BR667</f>
        <v>0.51575187832910507</v>
      </c>
      <c r="Y712" s="10">
        <f>'Long-form'!BS667</f>
        <v>0.51575187832910507</v>
      </c>
      <c r="Z712" s="10" t="str">
        <f>'Long-form'!BT667</f>
        <v>n/a</v>
      </c>
      <c r="AA712" s="10" t="str">
        <f>'Long-form'!BU667</f>
        <v>n/a</v>
      </c>
      <c r="AB712" s="10" t="str">
        <f>'Long-form'!BV667</f>
        <v>n/a</v>
      </c>
      <c r="AC712" s="1" t="str">
        <f>'Long-form'!BW667</f>
        <v>n/a</v>
      </c>
      <c r="AD712" s="1">
        <f>'Long-form'!BX667</f>
        <v>0</v>
      </c>
      <c r="AE712" s="1" t="str">
        <f>'Long-form'!BY667</f>
        <v>n/a</v>
      </c>
      <c r="AF712" s="1" t="str">
        <f>'Long-form'!BZ667</f>
        <v>above the top limit of living oysters= similar to the high tide position</v>
      </c>
    </row>
    <row r="713" spans="1:32">
      <c r="A713" s="1" t="str">
        <f>'Long-form'!A668</f>
        <v>SLCC711</v>
      </c>
      <c r="B713" s="1" t="str">
        <f>'Long-form'!B668</f>
        <v>Tjia et al. 1992</v>
      </c>
      <c r="C713" s="1">
        <f>'Long-form'!C668</f>
        <v>8</v>
      </c>
      <c r="D713" s="1" t="str">
        <f>'Long-form'!D668</f>
        <v>Jeram, Selangor</v>
      </c>
      <c r="E713" s="10">
        <f>'Long-form'!E668</f>
        <v>3.1666669999999999</v>
      </c>
      <c r="F713" s="10">
        <f>'Long-form'!F668</f>
        <v>100.25</v>
      </c>
      <c r="G713" s="1">
        <f>'Long-form'!G668</f>
        <v>1</v>
      </c>
      <c r="H713" s="11">
        <f>'Long-form'!H668</f>
        <v>2805</v>
      </c>
      <c r="I713" s="11">
        <f>'Long-form'!I668</f>
        <v>90</v>
      </c>
      <c r="J713" s="11">
        <f>'Long-form'!J668</f>
        <v>3072</v>
      </c>
      <c r="K713" s="11">
        <f>'Long-form'!K668</f>
        <v>3380</v>
      </c>
      <c r="L713" s="11">
        <f>'Long-form'!L668</f>
        <v>2764</v>
      </c>
      <c r="M713" s="10" t="str">
        <f>'Long-form'!Q668</f>
        <v>n/a</v>
      </c>
      <c r="N713" s="10" t="str">
        <f>'Long-form'!R668</f>
        <v>n/a</v>
      </c>
      <c r="O713" s="10">
        <f>'Long-form'!AL668</f>
        <v>1.5804030894682906</v>
      </c>
      <c r="P713" s="10">
        <f>'Long-form'!AN668</f>
        <v>0.51088159097779207</v>
      </c>
      <c r="Q713" s="10">
        <f>'Long-form'!AO668</f>
        <v>0.51088159097779207</v>
      </c>
      <c r="R713" s="1">
        <f>'Long-form'!BA668</f>
        <v>-1</v>
      </c>
      <c r="S713" s="1">
        <f>'Long-form'!BB668</f>
        <v>5</v>
      </c>
      <c r="T713" s="1" t="str">
        <f>'Long-form'!BC668</f>
        <v>marine limiting</v>
      </c>
      <c r="U713" s="1" t="str">
        <f>'Long-form'!BD668</f>
        <v>molluscs embedded in carbonaceous clay</v>
      </c>
      <c r="V713" s="1" t="str">
        <f>'Long-form'!BE668</f>
        <v>below MTL</v>
      </c>
      <c r="W713" s="10" t="str">
        <f>'Long-form'!BQ668</f>
        <v>n/a</v>
      </c>
      <c r="X713" s="10">
        <f>'Long-form'!BR668</f>
        <v>0.51575187832910507</v>
      </c>
      <c r="Y713" s="10">
        <f>'Long-form'!BS668</f>
        <v>0.51575187832910507</v>
      </c>
      <c r="Z713" s="10" t="str">
        <f>'Long-form'!BT668</f>
        <v>n/a</v>
      </c>
      <c r="AA713" s="10" t="str">
        <f>'Long-form'!BU668</f>
        <v>n/a</v>
      </c>
      <c r="AB713" s="10" t="str">
        <f>'Long-form'!BV668</f>
        <v>n/a</v>
      </c>
      <c r="AC713" s="1" t="str">
        <f>'Long-form'!BW668</f>
        <v>n/a</v>
      </c>
      <c r="AD713" s="1">
        <f>'Long-form'!BX668</f>
        <v>0</v>
      </c>
      <c r="AE713" s="1" t="str">
        <f>'Long-form'!BY668</f>
        <v>n/a</v>
      </c>
      <c r="AF713" s="1" t="str">
        <f>'Long-form'!BZ668</f>
        <v>above high tide</v>
      </c>
    </row>
    <row r="714" spans="1:32">
      <c r="A714" s="1" t="str">
        <f>'Long-form'!A669</f>
        <v>SLCC712</v>
      </c>
      <c r="B714" s="1" t="str">
        <f>'Long-form'!B669</f>
        <v>Tjia et al. 1992</v>
      </c>
      <c r="C714" s="1">
        <f>'Long-form'!C669</f>
        <v>8</v>
      </c>
      <c r="D714" s="1" t="str">
        <f>'Long-form'!D669</f>
        <v>Tanjung Birah, Pulau Tioman</v>
      </c>
      <c r="E714" s="10">
        <f>'Long-form'!E669</f>
        <v>2.8883329999999998</v>
      </c>
      <c r="F714" s="10">
        <f>'Long-form'!F669</f>
        <v>104.155</v>
      </c>
      <c r="G714" s="1">
        <f>'Long-form'!G669</f>
        <v>1</v>
      </c>
      <c r="H714" s="11">
        <f>'Long-form'!H669</f>
        <v>5170</v>
      </c>
      <c r="I714" s="11">
        <f>'Long-form'!I669</f>
        <v>110</v>
      </c>
      <c r="J714" s="11">
        <f>'Long-form'!J669</f>
        <v>5980</v>
      </c>
      <c r="K714" s="11">
        <f>'Long-form'!K669</f>
        <v>6276</v>
      </c>
      <c r="L714" s="11">
        <f>'Long-form'!L669</f>
        <v>5684</v>
      </c>
      <c r="M714" s="10" t="str">
        <f>'Long-form'!Q669</f>
        <v>n/a</v>
      </c>
      <c r="N714" s="10" t="str">
        <f>'Long-form'!R669</f>
        <v>n/a</v>
      </c>
      <c r="O714" s="10">
        <f>'Long-form'!AL669</f>
        <v>2.1547737588464373</v>
      </c>
      <c r="P714" s="10">
        <f>'Long-form'!AN669</f>
        <v>0.51088159097779207</v>
      </c>
      <c r="Q714" s="10">
        <f>'Long-form'!AO669</f>
        <v>0.51088159097779207</v>
      </c>
      <c r="R714" s="1">
        <f>'Long-form'!BA669</f>
        <v>-1</v>
      </c>
      <c r="S714" s="1">
        <f>'Long-form'!BB669</f>
        <v>5</v>
      </c>
      <c r="T714" s="1">
        <f>'Long-form'!BB670</f>
        <v>5</v>
      </c>
      <c r="U714" s="1" t="str">
        <f>'Long-form'!BD669</f>
        <v>beach rock, calcareous (breccia of metavolcanic fragments) collected from a position 1.5 m above high tide; conservatively we interpred it as subtidal beachrock</v>
      </c>
      <c r="V714" s="1" t="str">
        <f>'Long-form'!BE669</f>
        <v>below MTL</v>
      </c>
      <c r="W714" s="10" t="str">
        <f>'Long-form'!BQ669</f>
        <v>n/a</v>
      </c>
      <c r="X714" s="10">
        <f>'Long-form'!BR669</f>
        <v>0.51575187832910507</v>
      </c>
      <c r="Y714" s="10">
        <f>'Long-form'!BS669</f>
        <v>0.51575187832910507</v>
      </c>
      <c r="Z714" s="10" t="str">
        <f>'Long-form'!BT669</f>
        <v>n/a</v>
      </c>
      <c r="AA714" s="10" t="str">
        <f>'Long-form'!BU669</f>
        <v>n/a</v>
      </c>
      <c r="AB714" s="10" t="str">
        <f>'Long-form'!BV669</f>
        <v>n/a</v>
      </c>
      <c r="AC714" s="1" t="str">
        <f>'Long-form'!BW669</f>
        <v>n/a</v>
      </c>
      <c r="AD714" s="1">
        <f>'Long-form'!BX669</f>
        <v>0</v>
      </c>
      <c r="AE714" s="1" t="str">
        <f>'Long-form'!BY669</f>
        <v>n/a</v>
      </c>
      <c r="AF714" s="1" t="str">
        <f>'Long-form'!BZ669</f>
        <v>above  high tide</v>
      </c>
    </row>
    <row r="715" spans="1:32">
      <c r="A715" s="1" t="str">
        <f>'Long-form'!A670</f>
        <v>SLCC713</v>
      </c>
      <c r="B715" s="1" t="str">
        <f>'Long-form'!B670</f>
        <v>Tjia et al. 1992</v>
      </c>
      <c r="C715" s="1">
        <f>'Long-form'!C670</f>
        <v>8</v>
      </c>
      <c r="D715" s="1" t="str">
        <f>'Long-form'!D670</f>
        <v>Tanjung Gerenggan, Pulau Tioman</v>
      </c>
      <c r="E715" s="10">
        <f>'Long-form'!E670</f>
        <v>2.7166670000000002</v>
      </c>
      <c r="F715" s="10">
        <f>'Long-form'!F670</f>
        <v>104.166667</v>
      </c>
      <c r="G715" s="1">
        <f>'Long-form'!G670</f>
        <v>1</v>
      </c>
      <c r="H715" s="11">
        <f>'Long-form'!H670</f>
        <v>4240</v>
      </c>
      <c r="I715" s="11">
        <f>'Long-form'!I670</f>
        <v>120</v>
      </c>
      <c r="J715" s="11">
        <f>'Long-form'!J670</f>
        <v>4903.5</v>
      </c>
      <c r="K715" s="11">
        <f>'Long-form'!K670</f>
        <v>5286</v>
      </c>
      <c r="L715" s="11">
        <f>'Long-form'!L670</f>
        <v>4521</v>
      </c>
      <c r="M715" s="10" t="str">
        <f>'Long-form'!Q670</f>
        <v>n/a</v>
      </c>
      <c r="N715" s="10" t="str">
        <f>'Long-form'!R670</f>
        <v>n/a</v>
      </c>
      <c r="O715" s="10">
        <f>'Long-form'!AL670</f>
        <v>1.6496741673984445</v>
      </c>
      <c r="P715" s="10">
        <f>'Long-form'!AN670</f>
        <v>0.51088159097779207</v>
      </c>
      <c r="Q715" s="10">
        <f>'Long-form'!AO670</f>
        <v>0.51088159097779207</v>
      </c>
      <c r="R715" s="1">
        <f>'Long-form'!BA670</f>
        <v>-1</v>
      </c>
      <c r="S715" s="1" t="e">
        <f>'Long-form'!#REF!</f>
        <v>#REF!</v>
      </c>
      <c r="T715" s="1" t="str">
        <f>'Long-form'!BC670</f>
        <v>marine limiting</v>
      </c>
      <c r="U715" s="1" t="str">
        <f>'Long-form'!BD670</f>
        <v>beach rock, calcareous (breccia) filling crevices between large boulders; conservatively we interpred it as subtidal beachrock</v>
      </c>
      <c r="V715" s="1" t="str">
        <f>'Long-form'!BE670</f>
        <v>below MTL</v>
      </c>
      <c r="W715" s="10" t="str">
        <f>'Long-form'!BQ670</f>
        <v>n/a</v>
      </c>
      <c r="X715" s="10">
        <f>'Long-form'!BR670</f>
        <v>0.51575187832910507</v>
      </c>
      <c r="Y715" s="10">
        <f>'Long-form'!BS670</f>
        <v>0.51575187832910507</v>
      </c>
      <c r="Z715" s="10" t="str">
        <f>'Long-form'!BT670</f>
        <v>n/a</v>
      </c>
      <c r="AA715" s="10" t="str">
        <f>'Long-form'!BU670</f>
        <v>n/a</v>
      </c>
      <c r="AB715" s="10" t="str">
        <f>'Long-form'!BV670</f>
        <v>n/a</v>
      </c>
      <c r="AC715" s="1" t="str">
        <f>'Long-form'!BW670</f>
        <v>n/a</v>
      </c>
      <c r="AD715" s="1">
        <f>'Long-form'!BX670</f>
        <v>0</v>
      </c>
      <c r="AE715" s="1" t="str">
        <f>'Long-form'!BY670</f>
        <v>n/a</v>
      </c>
      <c r="AF715" s="1" t="str">
        <f>'Long-form'!BZ670</f>
        <v>above top limit of live comb-like oysters</v>
      </c>
    </row>
    <row r="716" spans="1:32">
      <c r="A716" s="1" t="str">
        <f>'Long-form'!A671</f>
        <v>SLCC714</v>
      </c>
      <c r="B716" s="1" t="str">
        <f>'Long-form'!B671</f>
        <v>Tjia et al. 1992</v>
      </c>
      <c r="C716" s="1">
        <f>'Long-form'!C671</f>
        <v>8</v>
      </c>
      <c r="D716" s="1" t="str">
        <f>'Long-form'!D671</f>
        <v>Gumia, Terengganu</v>
      </c>
      <c r="E716" s="10">
        <f>'Long-form'!E671</f>
        <v>5.2128459999999999</v>
      </c>
      <c r="F716" s="10">
        <f>'Long-form'!F671</f>
        <v>103.209367</v>
      </c>
      <c r="G716" s="1">
        <f>'Long-form'!G671</f>
        <v>1</v>
      </c>
      <c r="H716" s="11">
        <f>'Long-form'!H671</f>
        <v>3590</v>
      </c>
      <c r="I716" s="11">
        <f>'Long-form'!I671</f>
        <v>140</v>
      </c>
      <c r="J716" s="11">
        <f>'Long-form'!J671</f>
        <v>4036.5</v>
      </c>
      <c r="K716" s="11">
        <f>'Long-form'!K671</f>
        <v>4471</v>
      </c>
      <c r="L716" s="11">
        <f>'Long-form'!L671</f>
        <v>3602</v>
      </c>
      <c r="M716" s="10" t="str">
        <f>'Long-form'!Q671</f>
        <v>n/a</v>
      </c>
      <c r="N716" s="10" t="str">
        <f>'Long-form'!R671</f>
        <v>n/a</v>
      </c>
      <c r="O716" s="10" t="str">
        <f>'Long-form'!AL671</f>
        <v>n/a</v>
      </c>
      <c r="P716" s="10">
        <f>'Long-form'!AN671</f>
        <v>0.51088159097779207</v>
      </c>
      <c r="Q716" s="10">
        <f>'Long-form'!AO671</f>
        <v>0.51088159097779207</v>
      </c>
      <c r="R716" s="1">
        <f>'Long-form'!BA671</f>
        <v>-1</v>
      </c>
      <c r="S716" s="1">
        <f>'Long-form'!BB671</f>
        <v>5</v>
      </c>
      <c r="T716" s="1" t="str">
        <f>'Long-form'!BC671</f>
        <v>marine limiting</v>
      </c>
      <c r="U716" s="1" t="str">
        <f>'Long-form'!BD671</f>
        <v xml:space="preserve">coral, taxa unspecified, platform slopes down further out and grades into a live coral </v>
      </c>
      <c r="V716" s="1" t="str">
        <f>'Long-form'!BE671</f>
        <v>below MTL</v>
      </c>
      <c r="W716" s="10" t="str">
        <f>'Long-form'!BQ671</f>
        <v>n/a</v>
      </c>
      <c r="X716" s="10">
        <f>'Long-form'!BR671</f>
        <v>0.51575187832910507</v>
      </c>
      <c r="Y716" s="10">
        <f>'Long-form'!BS671</f>
        <v>0.51575187832910507</v>
      </c>
      <c r="Z716" s="10" t="str">
        <f>'Long-form'!BT671</f>
        <v>n/a</v>
      </c>
      <c r="AA716" s="10" t="str">
        <f>'Long-form'!BU671</f>
        <v>n/a</v>
      </c>
      <c r="AB716" s="10" t="str">
        <f>'Long-form'!BV671</f>
        <v>n/a</v>
      </c>
      <c r="AC716" s="1" t="str">
        <f>'Long-form'!BW671</f>
        <v>n/a</v>
      </c>
      <c r="AD716" s="1">
        <f>'Long-form'!BX671</f>
        <v>1</v>
      </c>
      <c r="AE716" s="1" t="str">
        <f>'Long-form'!BY671</f>
        <v>no elevation</v>
      </c>
      <c r="AF716" s="1" t="str">
        <f>'Long-form'!BZ671</f>
        <v>n/a</v>
      </c>
    </row>
    <row r="717" spans="1:32">
      <c r="A717" s="1" t="str">
        <f>'Long-form'!A672</f>
        <v>SLCC715</v>
      </c>
      <c r="B717" s="1" t="str">
        <f>'Long-form'!B672</f>
        <v>Tjia et al. 1992</v>
      </c>
      <c r="C717" s="1">
        <f>'Long-form'!C672</f>
        <v>8</v>
      </c>
      <c r="D717" s="1" t="str">
        <f>'Long-form'!D672</f>
        <v>Pulau Kapas</v>
      </c>
      <c r="E717" s="10">
        <f>'Long-form'!E672</f>
        <v>5.2185069999999998</v>
      </c>
      <c r="F717" s="10">
        <f>'Long-form'!F672</f>
        <v>103.260093</v>
      </c>
      <c r="G717" s="1">
        <f>'Long-form'!G672</f>
        <v>1</v>
      </c>
      <c r="H717" s="11">
        <f>'Long-form'!H672</f>
        <v>4570</v>
      </c>
      <c r="I717" s="11">
        <f>'Long-form'!I672</f>
        <v>110</v>
      </c>
      <c r="J717" s="11">
        <f>'Long-form'!J672</f>
        <v>5281</v>
      </c>
      <c r="K717" s="11">
        <f>'Long-form'!K672</f>
        <v>5615</v>
      </c>
      <c r="L717" s="11">
        <f>'Long-form'!L672</f>
        <v>4947</v>
      </c>
      <c r="M717" s="10" t="str">
        <f>'Long-form'!Q672</f>
        <v>n/a</v>
      </c>
      <c r="N717" s="10" t="str">
        <f>'Long-form'!R672</f>
        <v>n/a</v>
      </c>
      <c r="O717" s="10">
        <f>'Long-form'!AL672</f>
        <v>-0.73578943076529457</v>
      </c>
      <c r="P717" s="10">
        <f>'Long-form'!AN672</f>
        <v>0.51088159097779207</v>
      </c>
      <c r="Q717" s="10">
        <f>'Long-form'!AO672</f>
        <v>0.51088159097779207</v>
      </c>
      <c r="R717" s="1">
        <f>'Long-form'!BA672</f>
        <v>-1</v>
      </c>
      <c r="S717" s="1">
        <f>'Long-form'!BB672</f>
        <v>5</v>
      </c>
      <c r="T717" s="1" t="str">
        <f>'Long-form'!BC672</f>
        <v>marine limiting</v>
      </c>
      <c r="U717" s="1" t="str">
        <f>'Long-form'!BD672</f>
        <v>coral fragments, taxa unspecified, collected from a borehole at 1.5 m below current high tide.</v>
      </c>
      <c r="V717" s="1" t="str">
        <f>'Long-form'!BE672</f>
        <v>below MTL</v>
      </c>
      <c r="W717" s="10" t="str">
        <f>'Long-form'!BQ672</f>
        <v>n/a</v>
      </c>
      <c r="X717" s="10">
        <f>'Long-form'!BR672</f>
        <v>0.51575187832910507</v>
      </c>
      <c r="Y717" s="10">
        <f>'Long-form'!BS672</f>
        <v>0.51575187832910507</v>
      </c>
      <c r="Z717" s="10" t="str">
        <f>'Long-form'!BT672</f>
        <v>n/a</v>
      </c>
      <c r="AA717" s="10" t="str">
        <f>'Long-form'!BU672</f>
        <v>n/a</v>
      </c>
      <c r="AB717" s="10" t="str">
        <f>'Long-form'!BV672</f>
        <v>n/a</v>
      </c>
      <c r="AC717" s="1" t="str">
        <f>'Long-form'!BW672</f>
        <v>n/a</v>
      </c>
      <c r="AD717" s="1">
        <f>'Long-form'!BX672</f>
        <v>0</v>
      </c>
      <c r="AE717" s="1" t="str">
        <f>'Long-form'!BY672</f>
        <v>n/a</v>
      </c>
      <c r="AF717" s="1" t="str">
        <f>'Long-form'!BZ672</f>
        <v>below high tide</v>
      </c>
    </row>
    <row r="718" spans="1:32">
      <c r="A718" s="1" t="str">
        <f>'Long-form'!A673</f>
        <v>SLCC716</v>
      </c>
      <c r="B718" s="1" t="str">
        <f>'Long-form'!B673</f>
        <v>Tjia et al. 1992</v>
      </c>
      <c r="C718" s="1">
        <f>'Long-form'!C673</f>
        <v>8</v>
      </c>
      <c r="D718" s="1" t="str">
        <f>'Long-form'!D673</f>
        <v>Bukit Keluang</v>
      </c>
      <c r="E718" s="10">
        <f>'Long-form'!E673</f>
        <v>5.7982680000000002</v>
      </c>
      <c r="F718" s="10">
        <f>'Long-form'!F673</f>
        <v>102.610411</v>
      </c>
      <c r="G718" s="1">
        <f>'Long-form'!G673</f>
        <v>1</v>
      </c>
      <c r="H718" s="11">
        <f>'Long-form'!H673</f>
        <v>5680</v>
      </c>
      <c r="I718" s="11">
        <f>'Long-form'!I673</f>
        <v>130</v>
      </c>
      <c r="J718" s="11">
        <f>'Long-form'!J673</f>
        <v>6555</v>
      </c>
      <c r="K718" s="11">
        <f>'Long-form'!K673</f>
        <v>6893</v>
      </c>
      <c r="L718" s="11">
        <f>'Long-form'!L673</f>
        <v>6217</v>
      </c>
      <c r="M718" s="10" t="str">
        <f>'Long-form'!Q673</f>
        <v>n/a</v>
      </c>
      <c r="N718" s="10" t="str">
        <f>'Long-form'!R673</f>
        <v>n/a</v>
      </c>
      <c r="O718" s="10" t="str">
        <f>'Long-form'!AL673</f>
        <v>n/a</v>
      </c>
      <c r="P718" s="10">
        <f>'Long-form'!AN673</f>
        <v>0.51088159097779207</v>
      </c>
      <c r="Q718" s="10">
        <f>'Long-form'!AO673</f>
        <v>0.51088159097779207</v>
      </c>
      <c r="R718" s="1">
        <f>'Long-form'!BA673</f>
        <v>-1</v>
      </c>
      <c r="S718" s="1">
        <f>'Long-form'!BB673</f>
        <v>5</v>
      </c>
      <c r="T718" s="1" t="str">
        <f>'Long-form'!BC673</f>
        <v>marine limiting</v>
      </c>
      <c r="U718" s="1" t="str">
        <f>'Long-form'!BD673</f>
        <v>oyster in growth position attached to Mesozoic conglomerate outcrop</v>
      </c>
      <c r="V718" s="1" t="str">
        <f>'Long-form'!BE673</f>
        <v>below MTL</v>
      </c>
      <c r="W718" s="10" t="str">
        <f>'Long-form'!BQ673</f>
        <v>n/a</v>
      </c>
      <c r="X718" s="10">
        <f>'Long-form'!BR673</f>
        <v>0.51575187832910507</v>
      </c>
      <c r="Y718" s="10">
        <f>'Long-form'!BS673</f>
        <v>0.51575187832910507</v>
      </c>
      <c r="Z718" s="10" t="str">
        <f>'Long-form'!BT673</f>
        <v>n/a</v>
      </c>
      <c r="AA718" s="10" t="str">
        <f>'Long-form'!BU673</f>
        <v>n/a</v>
      </c>
      <c r="AB718" s="10" t="str">
        <f>'Long-form'!BV673</f>
        <v>n/a</v>
      </c>
      <c r="AC718" s="1" t="str">
        <f>'Long-form'!BW673</f>
        <v>n/a</v>
      </c>
      <c r="AD718" s="1">
        <f>'Long-form'!BX673</f>
        <v>1</v>
      </c>
      <c r="AE718" s="1" t="str">
        <f>'Long-form'!BY673</f>
        <v>no elevation</v>
      </c>
      <c r="AF718" s="1" t="str">
        <f>'Long-form'!BZ673</f>
        <v>n/a</v>
      </c>
    </row>
    <row r="719" spans="1:32">
      <c r="A719" s="1" t="str">
        <f>'Long-form'!A674</f>
        <v>SLCC717</v>
      </c>
      <c r="B719" s="1" t="str">
        <f>'Long-form'!B674</f>
        <v>Hanebuth et al. 2012</v>
      </c>
      <c r="C719" s="1">
        <f>'Long-form'!C674</f>
        <v>8</v>
      </c>
      <c r="D719" s="1" t="str">
        <f>'Long-form'!D674</f>
        <v>Mekong River Delta</v>
      </c>
      <c r="E719" s="10">
        <f>'Long-form'!E693</f>
        <v>10.673166999999999</v>
      </c>
      <c r="F719" s="10">
        <f>'Long-form'!F693</f>
        <v>105.896</v>
      </c>
      <c r="G719" s="1">
        <f>'Long-form'!G674</f>
        <v>1</v>
      </c>
      <c r="H719" s="11" t="str">
        <f>'Long-form'!D693</f>
        <v>Mekong River Delta</v>
      </c>
      <c r="I719" s="11" t="e">
        <f>'Long-form'!#REF!</f>
        <v>#REF!</v>
      </c>
      <c r="J719" s="11" t="e">
        <f>'Long-form'!#REF!</f>
        <v>#REF!</v>
      </c>
      <c r="K719" s="11" t="str">
        <f>'Long-form'!K674</f>
        <v>too young</v>
      </c>
      <c r="L719" s="11" t="str">
        <f>'Long-form'!L674</f>
        <v>too young</v>
      </c>
      <c r="M719" s="10">
        <f>'Long-form'!Q674</f>
        <v>-0.88</v>
      </c>
      <c r="N719" s="10">
        <f>'Long-form'!R674</f>
        <v>-3.82</v>
      </c>
      <c r="O719" s="10">
        <f>'Long-form'!AL674</f>
        <v>0.1</v>
      </c>
      <c r="P719" s="10">
        <f>'Long-form'!AN674</f>
        <v>0.51088159097779207</v>
      </c>
      <c r="Q719" s="10">
        <f>'Long-form'!AO674</f>
        <v>0.51088159097779207</v>
      </c>
      <c r="R719" s="1">
        <f>'Long-form'!BA674</f>
        <v>1</v>
      </c>
      <c r="S719" s="1">
        <f>'Long-form'!BB674</f>
        <v>5</v>
      </c>
      <c r="T719" s="1" t="str">
        <f>'Long-form'!BC674</f>
        <v>terrestrial limiting</v>
      </c>
      <c r="U719" s="1" t="str">
        <f>'Long-form'!BD674</f>
        <v>Plant remains, floodplain, yellowish brown to light gray dry clay, intensively flamed/ oxidized, commonly well and frshly rooted, few thin organic horizons</v>
      </c>
      <c r="V719" s="1" t="str">
        <f>'Long-form'!BE674</f>
        <v>above MTL</v>
      </c>
      <c r="W719" s="10" t="str">
        <f>'Long-form'!BQ674</f>
        <v>n/a</v>
      </c>
      <c r="X719" s="10">
        <f>'Long-form'!BR674</f>
        <v>0.51575187832910507</v>
      </c>
      <c r="Y719" s="10">
        <f>'Long-form'!BS674</f>
        <v>0.51575187832910507</v>
      </c>
      <c r="Z719" s="10" t="str">
        <f>'Long-form'!BT674</f>
        <v>n/a</v>
      </c>
      <c r="AA719" s="10" t="str">
        <f>'Long-form'!BU674</f>
        <v>n/a</v>
      </c>
      <c r="AB719" s="10" t="str">
        <f>'Long-form'!BV674</f>
        <v>n/a</v>
      </c>
      <c r="AC719" s="1" t="str">
        <f>'Long-form'!BW674</f>
        <v>n/a</v>
      </c>
      <c r="AD719" s="1">
        <f>'Long-form'!BX674</f>
        <v>1</v>
      </c>
      <c r="AE719" s="1" t="str">
        <f>'Long-form'!BY674</f>
        <v>too young</v>
      </c>
      <c r="AF719" s="1" t="str">
        <f>'Long-form'!BZ674</f>
        <v>To Modern Sea level</v>
      </c>
    </row>
    <row r="720" spans="1:32">
      <c r="A720" s="1" t="str">
        <f>'Long-form'!A675</f>
        <v>SLCC718</v>
      </c>
      <c r="B720" s="1" t="str">
        <f>'Long-form'!B675</f>
        <v>Hanebuth et al. 2012</v>
      </c>
      <c r="C720" s="1">
        <f>'Long-form'!C675</f>
        <v>8</v>
      </c>
      <c r="D720" s="1" t="str">
        <f>'Long-form'!D675</f>
        <v>Mekong River Delta</v>
      </c>
      <c r="E720" s="10" t="e">
        <f>'Long-form'!#REF!</f>
        <v>#REF!</v>
      </c>
      <c r="F720" s="10" t="e">
        <f>'Long-form'!#REF!</f>
        <v>#REF!</v>
      </c>
      <c r="G720" s="1">
        <f>'Long-form'!G675</f>
        <v>1</v>
      </c>
      <c r="H720" s="11" t="e">
        <f>'Long-form'!#REF!</f>
        <v>#REF!</v>
      </c>
      <c r="I720" s="11" t="e">
        <f>'Long-form'!#REF!</f>
        <v>#REF!</v>
      </c>
      <c r="J720" s="11" t="e">
        <f>'Long-form'!#REF!</f>
        <v>#REF!</v>
      </c>
      <c r="K720" s="11">
        <f>'Long-form'!K675</f>
        <v>2118</v>
      </c>
      <c r="L720" s="11">
        <f>'Long-form'!L675</f>
        <v>1926</v>
      </c>
      <c r="M720" s="10">
        <f>'Long-form'!Q675</f>
        <v>-1.49</v>
      </c>
      <c r="N720" s="10">
        <f>'Long-form'!R675</f>
        <v>-1.01</v>
      </c>
      <c r="O720" s="10">
        <f>'Long-form'!AL675</f>
        <v>-0.49</v>
      </c>
      <c r="P720" s="10">
        <f>'Long-form'!AN675</f>
        <v>0.51088159097779207</v>
      </c>
      <c r="Q720" s="10">
        <f>'Long-form'!AO675</f>
        <v>0.51088159097779207</v>
      </c>
      <c r="R720" s="1">
        <f>'Long-form'!BA675</f>
        <v>1</v>
      </c>
      <c r="S720" s="1">
        <f>'Long-form'!BB675</f>
        <v>5</v>
      </c>
      <c r="T720" s="1" t="str">
        <f>'Long-form'!BC675</f>
        <v>terrestrial limiting</v>
      </c>
      <c r="U720" s="1" t="str">
        <f>'Long-form'!BD675</f>
        <v>3 wood pieces of an interridge deposit</v>
      </c>
      <c r="V720" s="1" t="str">
        <f>'Long-form'!BE675</f>
        <v>above MTL</v>
      </c>
      <c r="W720" s="10" t="str">
        <f>'Long-form'!BQ675</f>
        <v>n/a</v>
      </c>
      <c r="X720" s="10">
        <f>'Long-form'!BR675</f>
        <v>0.51575187832910507</v>
      </c>
      <c r="Y720" s="10">
        <f>'Long-form'!BS675</f>
        <v>0.51575187832910507</v>
      </c>
      <c r="Z720" s="10" t="str">
        <f>'Long-form'!BT675</f>
        <v>n/a</v>
      </c>
      <c r="AA720" s="10" t="str">
        <f>'Long-form'!BU675</f>
        <v>n/a</v>
      </c>
      <c r="AB720" s="10" t="str">
        <f>'Long-form'!BV675</f>
        <v>n/a</v>
      </c>
      <c r="AC720" s="1" t="str">
        <f>'Long-form'!BW675</f>
        <v>n/a</v>
      </c>
      <c r="AD720" s="1">
        <f>'Long-form'!BX675</f>
        <v>0</v>
      </c>
      <c r="AE720" s="1" t="str">
        <f>'Long-form'!BY675</f>
        <v>n/a</v>
      </c>
      <c r="AF720" s="1" t="str">
        <f>'Long-form'!BZ675</f>
        <v>n/a</v>
      </c>
    </row>
    <row r="721" spans="1:32">
      <c r="A721" s="1" t="str">
        <f>'Long-form'!A676</f>
        <v>SLCC719</v>
      </c>
      <c r="B721" s="1" t="str">
        <f>'Long-form'!B676</f>
        <v>Hanebuth et al. 2012</v>
      </c>
      <c r="C721" s="1">
        <f>'Long-form'!C676</f>
        <v>8</v>
      </c>
      <c r="D721" s="1" t="str">
        <f>'Long-form'!D676</f>
        <v>Mekong River Delta</v>
      </c>
      <c r="E721" s="10" t="e">
        <f>'Long-form'!#REF!</f>
        <v>#REF!</v>
      </c>
      <c r="F721" s="10" t="e">
        <f>'Long-form'!#REF!</f>
        <v>#REF!</v>
      </c>
      <c r="G721" s="1">
        <f>'Long-form'!G676</f>
        <v>1</v>
      </c>
      <c r="H721" s="11" t="e">
        <f>'Long-form'!#REF!</f>
        <v>#REF!</v>
      </c>
      <c r="I721" s="11" t="e">
        <f>'Long-form'!#REF!</f>
        <v>#REF!</v>
      </c>
      <c r="J721" s="11" t="e">
        <f>'Long-form'!#REF!</f>
        <v>#REF!</v>
      </c>
      <c r="K721" s="11">
        <f>'Long-form'!K676</f>
        <v>2300</v>
      </c>
      <c r="L721" s="11">
        <f>'Long-form'!L676</f>
        <v>1953</v>
      </c>
      <c r="M721" s="10">
        <f>'Long-form'!Q676</f>
        <v>-3.4</v>
      </c>
      <c r="N721" s="10">
        <f>'Long-form'!R676</f>
        <v>-3.2</v>
      </c>
      <c r="O721" s="10">
        <f>'Long-form'!AL676</f>
        <v>-2.8</v>
      </c>
      <c r="P721" s="10">
        <f>'Long-form'!AN676</f>
        <v>0.51088159097779207</v>
      </c>
      <c r="Q721" s="10">
        <f>'Long-form'!AO676</f>
        <v>0.51088159097779207</v>
      </c>
      <c r="R721" s="1">
        <f>'Long-form'!BA676</f>
        <v>1</v>
      </c>
      <c r="S721" s="1">
        <f>'Long-form'!BB676</f>
        <v>5</v>
      </c>
      <c r="T721" s="1" t="str">
        <f>'Long-form'!BC676</f>
        <v>terrestrial limiting</v>
      </c>
      <c r="U721" s="1" t="str">
        <f>'Long-form'!BD676</f>
        <v>Plant remains, floodplain, yellowish brown to light gray dry clay, intensively flamed/ oxidized, commonly well and frshly rooted, few thin organic horizons</v>
      </c>
      <c r="V721" s="1" t="str">
        <f>'Long-form'!BE676</f>
        <v>above MTL</v>
      </c>
      <c r="W721" s="10" t="str">
        <f>'Long-form'!BQ676</f>
        <v>n/a</v>
      </c>
      <c r="X721" s="10">
        <f>'Long-form'!BR676</f>
        <v>0.51575187832910507</v>
      </c>
      <c r="Y721" s="10">
        <f>'Long-form'!BS676</f>
        <v>0.51575187832910507</v>
      </c>
      <c r="Z721" s="10" t="str">
        <f>'Long-form'!BT676</f>
        <v>n/a</v>
      </c>
      <c r="AA721" s="10" t="str">
        <f>'Long-form'!BU676</f>
        <v>n/a</v>
      </c>
      <c r="AB721" s="10" t="str">
        <f>'Long-form'!BV676</f>
        <v>n/a</v>
      </c>
      <c r="AC721" s="1" t="str">
        <f>'Long-form'!BW676</f>
        <v>n/a</v>
      </c>
      <c r="AD721" s="1">
        <f>'Long-form'!BX676</f>
        <v>0</v>
      </c>
      <c r="AE721" s="1" t="str">
        <f>'Long-form'!BY676</f>
        <v>n/a</v>
      </c>
      <c r="AF721" s="1" t="str">
        <f>'Long-form'!BZ676</f>
        <v>n/a</v>
      </c>
    </row>
    <row r="722" spans="1:32">
      <c r="A722" s="1" t="str">
        <f>'Long-form'!A677</f>
        <v>SLCC720</v>
      </c>
      <c r="B722" s="1" t="str">
        <f>'Long-form'!B677</f>
        <v>Hanebuth et al. 2012</v>
      </c>
      <c r="C722" s="1">
        <f>'Long-form'!C677</f>
        <v>8</v>
      </c>
      <c r="D722" s="1" t="str">
        <f>'Long-form'!D677</f>
        <v>Mekong River Delta</v>
      </c>
      <c r="E722" s="10">
        <f>'Long-form'!E682</f>
        <v>10.670166999999999</v>
      </c>
      <c r="F722" s="10">
        <f>'Long-form'!F682</f>
        <v>105.860833</v>
      </c>
      <c r="G722" s="1">
        <f>'Long-form'!G677</f>
        <v>1</v>
      </c>
      <c r="H722" s="11" t="str">
        <f>'Long-form'!D682</f>
        <v>Mekong River Delta</v>
      </c>
      <c r="I722" s="11" t="e">
        <f>'Long-form'!#REF!</f>
        <v>#REF!</v>
      </c>
      <c r="J722" s="11" t="e">
        <f>'Long-form'!#REF!</f>
        <v>#REF!</v>
      </c>
      <c r="K722" s="11">
        <f>'Long-form'!K677</f>
        <v>2953</v>
      </c>
      <c r="L722" s="11">
        <f>'Long-form'!L677</f>
        <v>2786</v>
      </c>
      <c r="M722" s="10">
        <f>'Long-form'!Q677</f>
        <v>-1.33</v>
      </c>
      <c r="N722" s="10">
        <f>'Long-form'!R677</f>
        <v>-4.57</v>
      </c>
      <c r="O722" s="10">
        <f>'Long-form'!AL677</f>
        <v>-0.83</v>
      </c>
      <c r="P722" s="10">
        <f>'Long-form'!AN677</f>
        <v>0.51088159097779207</v>
      </c>
      <c r="Q722" s="10">
        <f>'Long-form'!AO677</f>
        <v>0.51088159097779207</v>
      </c>
      <c r="R722" s="1">
        <f>'Long-form'!BA677</f>
        <v>0</v>
      </c>
      <c r="S722" s="1">
        <f>'Long-form'!BB677</f>
        <v>5</v>
      </c>
      <c r="T722" s="1" t="str">
        <f>'Long-form'!BC677</f>
        <v>Mangrove salt marsh</v>
      </c>
      <c r="U722" s="1" t="str">
        <f>'Long-form'!BD677</f>
        <v>Plant remains, charcoal, salt marsh, mangrove, tidal flat, dark gray to black dry organic-rich clay, tendency to early soil formation, rooted by land plants, organic layers and horizons (with transition to mangrove and tidal flat)</v>
      </c>
      <c r="V722" s="1" t="str">
        <f>'Long-form'!BE677</f>
        <v>HAT to MTL</v>
      </c>
      <c r="W722" s="10">
        <f>'Long-form'!BQ677</f>
        <v>-1.0862898999999999</v>
      </c>
      <c r="X722" s="10">
        <f>'Long-form'!BR677</f>
        <v>0.56889411943116441</v>
      </c>
      <c r="Y722" s="10">
        <f>'Long-form'!BS677</f>
        <v>0.56889411943116441</v>
      </c>
      <c r="Z722" s="10" t="str">
        <f>'Long-form'!BT677</f>
        <v>n/a</v>
      </c>
      <c r="AA722" s="10" t="str">
        <f>'Long-form'!BU677</f>
        <v>n/a</v>
      </c>
      <c r="AB722" s="10" t="str">
        <f>'Long-form'!BV677</f>
        <v>n/a</v>
      </c>
      <c r="AC722" s="1" t="str">
        <f>'Long-form'!BW677</f>
        <v>n/a</v>
      </c>
      <c r="AD722" s="1">
        <f>'Long-form'!BX677</f>
        <v>0</v>
      </c>
      <c r="AE722" s="1" t="str">
        <f>'Long-form'!BY677</f>
        <v>n/a</v>
      </c>
      <c r="AF722" s="1" t="str">
        <f>'Long-form'!BZ677</f>
        <v>n/a</v>
      </c>
    </row>
    <row r="723" spans="1:32">
      <c r="A723" s="1" t="str">
        <f>'Long-form'!A678</f>
        <v>SLCC721</v>
      </c>
      <c r="B723" s="1" t="str">
        <f>'Long-form'!B678</f>
        <v>Hanebuth et al. 2012</v>
      </c>
      <c r="C723" s="1">
        <f>'Long-form'!C678</f>
        <v>8</v>
      </c>
      <c r="D723" s="1" t="str">
        <f>'Long-form'!D678</f>
        <v>Mekong River Delta</v>
      </c>
      <c r="E723" s="10">
        <f>'Long-form'!E674</f>
        <v>10.751666999999999</v>
      </c>
      <c r="F723" s="10">
        <f>'Long-form'!F674</f>
        <v>105.711</v>
      </c>
      <c r="G723" s="1">
        <f>'Long-form'!G678</f>
        <v>1</v>
      </c>
      <c r="H723" s="11" t="str">
        <f>'Long-form'!D674</f>
        <v>Mekong River Delta</v>
      </c>
      <c r="I723" s="11">
        <f>'Long-form'!E678</f>
        <v>10.751666999999999</v>
      </c>
      <c r="J723" s="11">
        <f>'Long-form'!F678</f>
        <v>105.711</v>
      </c>
      <c r="K723" s="11">
        <f>'Long-form'!K678</f>
        <v>4232</v>
      </c>
      <c r="L723" s="11">
        <f>'Long-form'!L678</f>
        <v>3979</v>
      </c>
      <c r="M723" s="10">
        <f>'Long-form'!Q678</f>
        <v>-2.35</v>
      </c>
      <c r="N723" s="10">
        <f>'Long-form'!R678</f>
        <v>-1.85</v>
      </c>
      <c r="O723" s="10">
        <f>'Long-form'!AL678</f>
        <v>-1.45</v>
      </c>
      <c r="P723" s="10">
        <f>'Long-form'!AN678</f>
        <v>0.51088159097779207</v>
      </c>
      <c r="Q723" s="10">
        <f>'Long-form'!AO678</f>
        <v>0.51088159097779207</v>
      </c>
      <c r="R723" s="1">
        <f>'Long-form'!BA678</f>
        <v>1</v>
      </c>
      <c r="S723" s="1">
        <f>'Long-form'!BB678</f>
        <v>5</v>
      </c>
      <c r="T723" s="1" t="str">
        <f>'Long-form'!BC678</f>
        <v>terrestrial limiting</v>
      </c>
      <c r="U723" s="1" t="str">
        <f>'Long-form'!BD678</f>
        <v>Plant remains, floodplain or swamp; floodplain: yellowish brown to light gray dry clay, intensively flamed/ oxidized, commonly well and frshly rooted, few thin organic horizons; swamp: very dark gray clay very rich in organics, thixk horizons exclusively composed of densly packed well-preserved leaves</v>
      </c>
      <c r="V723" s="1" t="str">
        <f>'Long-form'!BE678</f>
        <v>above MTL</v>
      </c>
      <c r="W723" s="10" t="str">
        <f>'Long-form'!BQ678</f>
        <v>n/a</v>
      </c>
      <c r="X723" s="10">
        <f>'Long-form'!BR678</f>
        <v>0.51575187832910507</v>
      </c>
      <c r="Y723" s="10">
        <f>'Long-form'!BS678</f>
        <v>0.51575187832910507</v>
      </c>
      <c r="Z723" s="10" t="str">
        <f>'Long-form'!BT678</f>
        <v>n/a</v>
      </c>
      <c r="AA723" s="10" t="str">
        <f>'Long-form'!BU678</f>
        <v>n/a</v>
      </c>
      <c r="AB723" s="10" t="str">
        <f>'Long-form'!BV678</f>
        <v>n/a</v>
      </c>
      <c r="AC723" s="1" t="str">
        <f>'Long-form'!BW678</f>
        <v>n/a</v>
      </c>
      <c r="AD723" s="1">
        <f>'Long-form'!BX678</f>
        <v>0</v>
      </c>
      <c r="AE723" s="1" t="str">
        <f>'Long-form'!BY678</f>
        <v>n/a</v>
      </c>
      <c r="AF723" s="1" t="str">
        <f>'Long-form'!BZ678</f>
        <v>n/a</v>
      </c>
    </row>
    <row r="724" spans="1:32">
      <c r="A724" s="1" t="str">
        <f>'Long-form'!A679</f>
        <v>SLCC722</v>
      </c>
      <c r="B724" s="1" t="str">
        <f>'Long-form'!B679</f>
        <v>Hanebuth et al. 2012</v>
      </c>
      <c r="C724" s="1">
        <f>'Long-form'!C679</f>
        <v>8</v>
      </c>
      <c r="D724" s="1" t="str">
        <f>'Long-form'!D679</f>
        <v>Mekong River Delta</v>
      </c>
      <c r="E724" s="10">
        <f>'Long-form'!E675</f>
        <v>10.239667000000001</v>
      </c>
      <c r="F724" s="10">
        <f>'Long-form'!F675</f>
        <v>106.3515</v>
      </c>
      <c r="G724" s="1">
        <f>'Long-form'!G679</f>
        <v>1</v>
      </c>
      <c r="H724" s="11" t="str">
        <f>'Long-form'!D675</f>
        <v>Mekong River Delta</v>
      </c>
      <c r="I724" s="11">
        <f>'Long-form'!E679</f>
        <v>10.526166999999999</v>
      </c>
      <c r="J724" s="11">
        <f>'Long-form'!F679</f>
        <v>106.320667</v>
      </c>
      <c r="K724" s="11">
        <f>'Long-form'!K679</f>
        <v>4241</v>
      </c>
      <c r="L724" s="11">
        <f>'Long-form'!L679</f>
        <v>4007</v>
      </c>
      <c r="M724" s="10">
        <f>'Long-form'!Q679</f>
        <v>-5.0999999999999996</v>
      </c>
      <c r="N724" s="10">
        <f>'Long-form'!R679</f>
        <v>-1.5</v>
      </c>
      <c r="O724" s="10">
        <f>'Long-form'!AL679</f>
        <v>-4.5</v>
      </c>
      <c r="P724" s="10">
        <f>'Long-form'!AN679</f>
        <v>0.51088159097779207</v>
      </c>
      <c r="Q724" s="10">
        <f>'Long-form'!AO679</f>
        <v>0.51088159097779207</v>
      </c>
      <c r="R724" s="1">
        <f>'Long-form'!BA679</f>
        <v>0</v>
      </c>
      <c r="S724" s="1">
        <f>'Long-form'!BB679</f>
        <v>5</v>
      </c>
      <c r="T724" s="1" t="str">
        <f>'Long-form'!BC679</f>
        <v>Intertidal mudflat</v>
      </c>
      <c r="U724" s="1" t="str">
        <f>'Long-form'!BD679</f>
        <v>Plant remains, intertidal, brown very dark gray silty clay intercalated by sand layers and send lenses and confined silt and clay layer, abundant plant remains, tide-indicative oyster shells, some foraminifera and other marine mirco-fossils</v>
      </c>
      <c r="V724" s="1" t="str">
        <f>'Long-form'!BE679</f>
        <v>HAT to LAT</v>
      </c>
      <c r="W724" s="10">
        <f>'Long-form'!BQ679</f>
        <v>-4.5637504</v>
      </c>
      <c r="X724" s="10">
        <f>'Long-form'!BR679</f>
        <v>0.67317415194822361</v>
      </c>
      <c r="Y724" s="10">
        <f>'Long-form'!BS679</f>
        <v>0.67317415194822361</v>
      </c>
      <c r="Z724" s="10" t="str">
        <f>'Long-form'!BT679</f>
        <v>n/a</v>
      </c>
      <c r="AA724" s="10" t="str">
        <f>'Long-form'!BU679</f>
        <v>n/a</v>
      </c>
      <c r="AB724" s="10" t="str">
        <f>'Long-form'!BV679</f>
        <v>n/a</v>
      </c>
      <c r="AC724" s="1" t="str">
        <f>'Long-form'!BW679</f>
        <v>n/a</v>
      </c>
      <c r="AD724" s="1">
        <f>'Long-form'!BX679</f>
        <v>0</v>
      </c>
      <c r="AE724" s="1" t="str">
        <f>'Long-form'!BY679</f>
        <v>n/a</v>
      </c>
      <c r="AF724" s="1" t="str">
        <f>'Long-form'!BZ679</f>
        <v>n/a</v>
      </c>
    </row>
    <row r="725" spans="1:32">
      <c r="A725" s="1" t="str">
        <f>'Long-form'!A680</f>
        <v>SLCC723</v>
      </c>
      <c r="B725" s="1" t="str">
        <f>'Long-form'!B680</f>
        <v>Hanebuth et al. 2012</v>
      </c>
      <c r="C725" s="1">
        <f>'Long-form'!C680</f>
        <v>8</v>
      </c>
      <c r="D725" s="1" t="str">
        <f>'Long-form'!D680</f>
        <v>Mekong River Delta</v>
      </c>
      <c r="E725" s="10">
        <f>'Long-form'!E680</f>
        <v>10.407</v>
      </c>
      <c r="F725" s="10">
        <f>'Long-form'!F680</f>
        <v>106.3365</v>
      </c>
      <c r="G725" s="1">
        <f>'Long-form'!G680</f>
        <v>1</v>
      </c>
      <c r="H725" s="11" t="str">
        <f>'Long-form'!D680</f>
        <v>Mekong River Delta</v>
      </c>
      <c r="I725" s="11" t="e">
        <f>'Long-form'!#REF!</f>
        <v>#REF!</v>
      </c>
      <c r="J725" s="11" t="e">
        <f>'Long-form'!#REF!</f>
        <v>#REF!</v>
      </c>
      <c r="K725" s="11">
        <f>'Long-form'!K680</f>
        <v>4709</v>
      </c>
      <c r="L725" s="11">
        <f>'Long-form'!L680</f>
        <v>4336</v>
      </c>
      <c r="M725" s="10">
        <f>'Long-form'!Q680</f>
        <v>-4.2</v>
      </c>
      <c r="N725" s="10">
        <f>'Long-form'!R680</f>
        <v>-1.3</v>
      </c>
      <c r="O725" s="10">
        <f>'Long-form'!AL680</f>
        <v>-3.75</v>
      </c>
      <c r="P725" s="10">
        <f>'Long-form'!AN680</f>
        <v>0.51088159097779207</v>
      </c>
      <c r="Q725" s="10">
        <f>'Long-form'!AO680</f>
        <v>0.51088159097779207</v>
      </c>
      <c r="R725" s="1">
        <f>'Long-form'!BA680</f>
        <v>-1</v>
      </c>
      <c r="S725" s="1">
        <f>'Long-form'!BB680</f>
        <v>5</v>
      </c>
      <c r="T725" s="1" t="str">
        <f>'Long-form'!BC680</f>
        <v>marine limiting</v>
      </c>
      <c r="U725" s="1" t="str">
        <f>'Long-form'!BD680</f>
        <v>Shells, Prodelta</v>
      </c>
      <c r="V725" s="1" t="str">
        <f>'Long-form'!BE680</f>
        <v>below MTL</v>
      </c>
      <c r="W725" s="10" t="str">
        <f>'Long-form'!BQ680</f>
        <v>n/a</v>
      </c>
      <c r="X725" s="10">
        <f>'Long-form'!BR680</f>
        <v>0.51575187832910507</v>
      </c>
      <c r="Y725" s="10">
        <f>'Long-form'!BS680</f>
        <v>0.51575187832910507</v>
      </c>
      <c r="Z725" s="10" t="str">
        <f>'Long-form'!BT680</f>
        <v>n/a</v>
      </c>
      <c r="AA725" s="10" t="str">
        <f>'Long-form'!BU680</f>
        <v>n/a</v>
      </c>
      <c r="AB725" s="10" t="str">
        <f>'Long-form'!BV680</f>
        <v>n/a</v>
      </c>
      <c r="AC725" s="1" t="str">
        <f>'Long-form'!BW680</f>
        <v>n/a</v>
      </c>
      <c r="AD725" s="1">
        <f>'Long-form'!BX680</f>
        <v>0</v>
      </c>
      <c r="AE725" s="1" t="str">
        <f>'Long-form'!BY680</f>
        <v>n/a</v>
      </c>
      <c r="AF725" s="1" t="str">
        <f>'Long-form'!BZ680</f>
        <v>n/a</v>
      </c>
    </row>
    <row r="726" spans="1:32">
      <c r="A726" s="1" t="str">
        <f>'Long-form'!A681</f>
        <v>SLCC724</v>
      </c>
      <c r="B726" s="1" t="str">
        <f>'Long-form'!B681</f>
        <v>Hanebuth et al. 2012</v>
      </c>
      <c r="C726" s="1">
        <f>'Long-form'!C681</f>
        <v>8</v>
      </c>
      <c r="D726" s="1" t="str">
        <f>'Long-form'!D681</f>
        <v>Mekong River Delta</v>
      </c>
      <c r="E726" s="10">
        <f>'Long-form'!E690</f>
        <v>10.913833</v>
      </c>
      <c r="F726" s="10">
        <f>'Long-form'!F690</f>
        <v>105.74083299999999</v>
      </c>
      <c r="G726" s="1">
        <f>'Long-form'!G681</f>
        <v>1</v>
      </c>
      <c r="H726" s="11" t="str">
        <f>'Long-form'!D690</f>
        <v>Mekong River Delta</v>
      </c>
      <c r="I726" s="11" t="e">
        <f>'Long-form'!#REF!</f>
        <v>#REF!</v>
      </c>
      <c r="J726" s="11" t="e">
        <f>'Long-form'!#REF!</f>
        <v>#REF!</v>
      </c>
      <c r="K726" s="11">
        <f>'Long-form'!K681</f>
        <v>4811</v>
      </c>
      <c r="L726" s="11">
        <f>'Long-form'!L681</f>
        <v>4540</v>
      </c>
      <c r="M726" s="10">
        <f>'Long-form'!Q681</f>
        <v>-3.35</v>
      </c>
      <c r="N726" s="10">
        <f>'Long-form'!R681</f>
        <v>-0.15</v>
      </c>
      <c r="O726" s="10">
        <f>'Long-form'!AL681</f>
        <v>-2.85</v>
      </c>
      <c r="P726" s="10">
        <f>'Long-form'!AN681</f>
        <v>0.51088159097779207</v>
      </c>
      <c r="Q726" s="10">
        <f>'Long-form'!AO681</f>
        <v>0.51088159097779207</v>
      </c>
      <c r="R726" s="1">
        <f>'Long-form'!BA681</f>
        <v>-1</v>
      </c>
      <c r="S726" s="1">
        <f>'Long-form'!BB681</f>
        <v>5</v>
      </c>
      <c r="T726" s="1" t="str">
        <f>'Long-form'!BC681</f>
        <v>marine limiting</v>
      </c>
      <c r="U726" s="1" t="str">
        <f>'Long-form'!BD681</f>
        <v>bivalve shells, Estuary, dark gray silty clay, homogenous, partly articulated bivalve shells, partly accumulated in layers together with organic matter</v>
      </c>
      <c r="V726" s="1" t="str">
        <f>'Long-form'!BE681</f>
        <v>below MTL</v>
      </c>
      <c r="W726" s="10" t="str">
        <f>'Long-form'!BQ681</f>
        <v>n/a</v>
      </c>
      <c r="X726" s="10">
        <f>'Long-form'!BR681</f>
        <v>0.51575187832910507</v>
      </c>
      <c r="Y726" s="10">
        <f>'Long-form'!BS681</f>
        <v>0.51575187832910507</v>
      </c>
      <c r="Z726" s="10" t="str">
        <f>'Long-form'!BT681</f>
        <v>n/a</v>
      </c>
      <c r="AA726" s="10" t="str">
        <f>'Long-form'!BU681</f>
        <v>n/a</v>
      </c>
      <c r="AB726" s="10" t="str">
        <f>'Long-form'!BV681</f>
        <v>n/a</v>
      </c>
      <c r="AC726" s="1" t="str">
        <f>'Long-form'!BW681</f>
        <v>n/a</v>
      </c>
      <c r="AD726" s="1">
        <f>'Long-form'!BX681</f>
        <v>0</v>
      </c>
      <c r="AE726" s="1" t="str">
        <f>'Long-form'!BY681</f>
        <v>n/a</v>
      </c>
      <c r="AF726" s="1" t="str">
        <f>'Long-form'!BZ681</f>
        <v>n/a</v>
      </c>
    </row>
    <row r="727" spans="1:32">
      <c r="A727" s="1" t="str">
        <f>'Long-form'!A682</f>
        <v>SLCC725</v>
      </c>
      <c r="B727" s="1" t="str">
        <f>'Long-form'!B682</f>
        <v>Hanebuth et al. 2012</v>
      </c>
      <c r="C727" s="1">
        <f>'Long-form'!C682</f>
        <v>8</v>
      </c>
      <c r="D727" s="1" t="str">
        <f>'Long-form'!D682</f>
        <v>Mekong River Delta</v>
      </c>
      <c r="E727" s="10">
        <f>'Long-form'!E681</f>
        <v>10.529833</v>
      </c>
      <c r="F727" s="10">
        <f>'Long-form'!F681</f>
        <v>106.383833</v>
      </c>
      <c r="G727" s="1">
        <f>'Long-form'!G682</f>
        <v>1</v>
      </c>
      <c r="H727" s="11" t="str">
        <f>'Long-form'!D681</f>
        <v>Mekong River Delta</v>
      </c>
      <c r="I727" s="11" t="e">
        <f>'Long-form'!#REF!</f>
        <v>#REF!</v>
      </c>
      <c r="J727" s="11" t="e">
        <f>'Long-form'!#REF!</f>
        <v>#REF!</v>
      </c>
      <c r="K727" s="11">
        <f>'Long-form'!K682</f>
        <v>5597</v>
      </c>
      <c r="L727" s="11">
        <f>'Long-form'!L682</f>
        <v>4987</v>
      </c>
      <c r="M727" s="10">
        <f>'Long-form'!Q682</f>
        <v>-1.1200000000000001</v>
      </c>
      <c r="N727" s="10">
        <f>'Long-form'!R682</f>
        <v>-2.88</v>
      </c>
      <c r="O727" s="10">
        <f>'Long-form'!AL682</f>
        <v>-0.42</v>
      </c>
      <c r="P727" s="10">
        <f>'Long-form'!AN682</f>
        <v>0.51088159097779207</v>
      </c>
      <c r="Q727" s="10">
        <f>'Long-form'!AO682</f>
        <v>0.51088159097779207</v>
      </c>
      <c r="R727" s="1">
        <f>'Long-form'!BA682</f>
        <v>1</v>
      </c>
      <c r="S727" s="1">
        <f>'Long-form'!BB682</f>
        <v>5</v>
      </c>
      <c r="T727" s="1" t="str">
        <f>'Long-form'!BC682</f>
        <v>terrestrial limiting</v>
      </c>
      <c r="U727" s="1" t="str">
        <f>'Long-form'!BD682</f>
        <v>Bulk organic, floodplain, yellowish brown to light gray dry clay, intensively flamed/ oxidized, commonly well and frshly rooted, few thin organic horizons</v>
      </c>
      <c r="V727" s="1" t="str">
        <f>'Long-form'!BE682</f>
        <v>above MTL</v>
      </c>
      <c r="W727" s="10" t="str">
        <f>'Long-form'!BQ682</f>
        <v>n/a</v>
      </c>
      <c r="X727" s="10">
        <f>'Long-form'!BR682</f>
        <v>0.51575187832910507</v>
      </c>
      <c r="Y727" s="10">
        <f>'Long-form'!BS682</f>
        <v>0.51575187832910507</v>
      </c>
      <c r="Z727" s="10" t="str">
        <f>'Long-form'!BT682</f>
        <v>n/a</v>
      </c>
      <c r="AA727" s="10" t="str">
        <f>'Long-form'!BU682</f>
        <v>n/a</v>
      </c>
      <c r="AB727" s="10" t="str">
        <f>'Long-form'!BV682</f>
        <v>n/a</v>
      </c>
      <c r="AC727" s="1" t="str">
        <f>'Long-form'!BW682</f>
        <v>n/a</v>
      </c>
      <c r="AD727" s="1">
        <f>'Long-form'!BX682</f>
        <v>0</v>
      </c>
      <c r="AE727" s="1" t="str">
        <f>'Long-form'!BY682</f>
        <v>n/a</v>
      </c>
      <c r="AF727" s="1" t="str">
        <f>'Long-form'!BZ682</f>
        <v>n/a</v>
      </c>
    </row>
    <row r="728" spans="1:32">
      <c r="A728" s="1" t="str">
        <f>'Long-form'!A683</f>
        <v>SLCC726</v>
      </c>
      <c r="B728" s="1" t="str">
        <f>'Long-form'!B683</f>
        <v>Hanebuth et al. 2012</v>
      </c>
      <c r="C728" s="1">
        <f>'Long-form'!C683</f>
        <v>8</v>
      </c>
      <c r="D728" s="1" t="str">
        <f>'Long-form'!D683</f>
        <v>Mekong River Delta</v>
      </c>
      <c r="E728" s="10">
        <f>'Long-form'!E677</f>
        <v>10.662167</v>
      </c>
      <c r="F728" s="10">
        <f>'Long-form'!F677</f>
        <v>106.21550000000001</v>
      </c>
      <c r="G728" s="1">
        <f>'Long-form'!G683</f>
        <v>1</v>
      </c>
      <c r="H728" s="11" t="str">
        <f>'Long-form'!D677</f>
        <v>Mekong River Delta</v>
      </c>
      <c r="I728" s="11" t="e">
        <f>'Long-form'!#REF!</f>
        <v>#REF!</v>
      </c>
      <c r="J728" s="11" t="e">
        <f>'Long-form'!#REF!</f>
        <v>#REF!</v>
      </c>
      <c r="K728" s="11">
        <f>'Long-form'!K683</f>
        <v>5888</v>
      </c>
      <c r="L728" s="11">
        <f>'Long-form'!L683</f>
        <v>5610</v>
      </c>
      <c r="M728" s="10">
        <f>'Long-form'!Q683</f>
        <v>-1.39</v>
      </c>
      <c r="N728" s="10">
        <f>'Long-form'!R683</f>
        <v>-3.11</v>
      </c>
      <c r="O728" s="10">
        <f>'Long-form'!AL683</f>
        <v>-0.89</v>
      </c>
      <c r="P728" s="10">
        <f>'Long-form'!AN683</f>
        <v>0.51088159097779207</v>
      </c>
      <c r="Q728" s="10">
        <f>'Long-form'!AO683</f>
        <v>0.51088159097779207</v>
      </c>
      <c r="R728" s="1">
        <f>'Long-form'!BA683</f>
        <v>0</v>
      </c>
      <c r="S728" s="1">
        <f>'Long-form'!BB683</f>
        <v>5</v>
      </c>
      <c r="T728" s="1" t="str">
        <f>'Long-form'!BC683</f>
        <v>Mangrove salt marsh</v>
      </c>
      <c r="U728" s="1" t="str">
        <f>'Long-form'!BD683</f>
        <v>Plant remains, salt marsh, mangrove, tidal flat, dark gray to black dry organic-rich clay, tendency to early soil formation, rooted by land plants, organic layers and horizons (with transition to mangrove and tidal flat)</v>
      </c>
      <c r="V728" s="1" t="str">
        <f>'Long-form'!BE683</f>
        <v>HAT to MTL</v>
      </c>
      <c r="W728" s="10">
        <f>'Long-form'!BQ683</f>
        <v>-1.1462899</v>
      </c>
      <c r="X728" s="10">
        <f>'Long-form'!BR683</f>
        <v>0.56889411943116441</v>
      </c>
      <c r="Y728" s="10">
        <f>'Long-form'!BS683</f>
        <v>0.56889411943116441</v>
      </c>
      <c r="Z728" s="10" t="str">
        <f>'Long-form'!BT683</f>
        <v>n/a</v>
      </c>
      <c r="AA728" s="10" t="str">
        <f>'Long-form'!BU683</f>
        <v>n/a</v>
      </c>
      <c r="AB728" s="10" t="str">
        <f>'Long-form'!BV683</f>
        <v>n/a</v>
      </c>
      <c r="AC728" s="1" t="str">
        <f>'Long-form'!BW683</f>
        <v>n/a</v>
      </c>
      <c r="AD728" s="1">
        <f>'Long-form'!BX683</f>
        <v>0</v>
      </c>
      <c r="AE728" s="1" t="str">
        <f>'Long-form'!BY683</f>
        <v>n/a</v>
      </c>
      <c r="AF728" s="1" t="str">
        <f>'Long-form'!BZ683</f>
        <v>n/a</v>
      </c>
    </row>
    <row r="729" spans="1:32">
      <c r="A729" s="1" t="str">
        <f>'Long-form'!A684</f>
        <v>SLCC727</v>
      </c>
      <c r="B729" s="1" t="str">
        <f>'Long-form'!B684</f>
        <v>Hanebuth et al. 2012</v>
      </c>
      <c r="C729" s="1">
        <f>'Long-form'!C684</f>
        <v>8</v>
      </c>
      <c r="D729" s="1" t="str">
        <f>'Long-form'!D684</f>
        <v>Mekong River Delta</v>
      </c>
      <c r="E729" s="10">
        <f>'Long-form'!E676</f>
        <v>10.526166999999999</v>
      </c>
      <c r="F729" s="10">
        <f>'Long-form'!F676</f>
        <v>106.320667</v>
      </c>
      <c r="G729" s="1">
        <f>'Long-form'!G684</f>
        <v>1</v>
      </c>
      <c r="H729" s="11" t="str">
        <f>'Long-form'!D676</f>
        <v>Mekong River Delta</v>
      </c>
      <c r="I729" s="11" t="e">
        <f>'Long-form'!#REF!</f>
        <v>#REF!</v>
      </c>
      <c r="J729" s="11" t="e">
        <f>'Long-form'!#REF!</f>
        <v>#REF!</v>
      </c>
      <c r="K729" s="11">
        <f>'Long-form'!K684</f>
        <v>5662</v>
      </c>
      <c r="L729" s="11">
        <f>'Long-form'!L684</f>
        <v>5447</v>
      </c>
      <c r="M729" s="10" t="str">
        <f>'Long-form'!Q684</f>
        <v>surface</v>
      </c>
      <c r="N729" s="10" t="str">
        <f>'Long-form'!R684</f>
        <v>?</v>
      </c>
      <c r="O729" s="10" t="str">
        <f>'Long-form'!AL684</f>
        <v>surface</v>
      </c>
      <c r="P729" s="10">
        <f>'Long-form'!AN684</f>
        <v>0.51088159097779207</v>
      </c>
      <c r="Q729" s="10">
        <f>'Long-form'!AO684</f>
        <v>0.51088159097779207</v>
      </c>
      <c r="R729" s="1">
        <f>'Long-form'!BA684</f>
        <v>0</v>
      </c>
      <c r="S729" s="1">
        <f>'Long-form'!BB684</f>
        <v>5</v>
      </c>
      <c r="T729" s="1" t="str">
        <f>'Long-form'!BC684</f>
        <v>Bivalve  shell</v>
      </c>
      <c r="U729" s="1" t="str">
        <f>'Long-form'!BD684</f>
        <v>Bivalve  shell, Beach rock, well-sorted, well-rounded sand and gravel, abundant cm-sized bivalves and gastropods, organized in beds, cemented</v>
      </c>
      <c r="V729" s="1" t="str">
        <f>'Long-form'!BE684</f>
        <v>HAT to MLLW</v>
      </c>
      <c r="W729" s="10" t="str">
        <f>'Long-form'!BQ684</f>
        <v>n/a</v>
      </c>
      <c r="X729" s="10">
        <f>'Long-form'!BR684</f>
        <v>0.62791726355978617</v>
      </c>
      <c r="Y729" s="10">
        <f>'Long-form'!BS684</f>
        <v>0.62791726355978617</v>
      </c>
      <c r="Z729" s="10" t="str">
        <f>'Long-form'!BT684</f>
        <v>n/a</v>
      </c>
      <c r="AA729" s="10" t="str">
        <f>'Long-form'!BU684</f>
        <v>n/a</v>
      </c>
      <c r="AB729" s="10" t="str">
        <f>'Long-form'!BV684</f>
        <v>n/a</v>
      </c>
      <c r="AC729" s="1" t="str">
        <f>'Long-form'!BW684</f>
        <v>n/a</v>
      </c>
      <c r="AD729" s="1">
        <f>'Long-form'!BX684</f>
        <v>1</v>
      </c>
      <c r="AE729" s="1" t="str">
        <f>'Long-form'!BY684</f>
        <v xml:space="preserve"> no real elevation</v>
      </c>
      <c r="AF729" s="1" t="str">
        <f>'Long-form'!BZ684</f>
        <v>surface is no clear elevation</v>
      </c>
    </row>
    <row r="730" spans="1:32">
      <c r="A730" s="1" t="str">
        <f>'Long-form'!A685</f>
        <v>SLCC728</v>
      </c>
      <c r="B730" s="1" t="str">
        <f>'Long-form'!B685</f>
        <v>Hanebuth et al. 2012</v>
      </c>
      <c r="C730" s="1">
        <f>'Long-form'!C685</f>
        <v>8</v>
      </c>
      <c r="D730" s="1" t="str">
        <f>'Long-form'!D685</f>
        <v>Mekong River Delta</v>
      </c>
      <c r="E730" s="10">
        <f>'Long-form'!E684</f>
        <v>10.5235</v>
      </c>
      <c r="F730" s="10">
        <f>'Long-form'!F684</f>
        <v>106.32550000000001</v>
      </c>
      <c r="G730" s="1">
        <f>'Long-form'!G685</f>
        <v>1</v>
      </c>
      <c r="H730" s="11" t="str">
        <f>'Long-form'!D684</f>
        <v>Mekong River Delta</v>
      </c>
      <c r="I730" s="11">
        <f>'Long-form'!E685</f>
        <v>10.662167</v>
      </c>
      <c r="J730" s="11">
        <f>'Long-form'!F685</f>
        <v>106.21550000000001</v>
      </c>
      <c r="K730" s="11">
        <f>'Long-form'!K685</f>
        <v>6284</v>
      </c>
      <c r="L730" s="11">
        <f>'Long-form'!L685</f>
        <v>6020</v>
      </c>
      <c r="M730" s="10">
        <f>'Long-form'!Q685</f>
        <v>-1.78</v>
      </c>
      <c r="N730" s="10">
        <f>'Long-form'!R685</f>
        <v>-4.12</v>
      </c>
      <c r="O730" s="10">
        <f>'Long-form'!AL685</f>
        <v>-1.28</v>
      </c>
      <c r="P730" s="10">
        <f>'Long-form'!AN685</f>
        <v>0.51088159097779207</v>
      </c>
      <c r="Q730" s="10">
        <f>'Long-form'!AO685</f>
        <v>0.51088159097779207</v>
      </c>
      <c r="R730" s="1">
        <f>'Long-form'!BA685</f>
        <v>1</v>
      </c>
      <c r="S730" s="1">
        <f>'Long-form'!BB685</f>
        <v>5</v>
      </c>
      <c r="T730" s="1" t="str">
        <f>'Long-form'!BC685</f>
        <v>terrestrial limiting</v>
      </c>
      <c r="U730" s="1" t="str">
        <f>'Long-form'!BD685</f>
        <v>Plant remains, floodplain, yellowish brown to light gray dry clay, intensively flamed/ oxidized, commonly well and frshly rooted, few thin organic horizons</v>
      </c>
      <c r="V730" s="1" t="str">
        <f>'Long-form'!BE685</f>
        <v>above MTL</v>
      </c>
      <c r="W730" s="10" t="str">
        <f>'Long-form'!BQ685</f>
        <v>n/a</v>
      </c>
      <c r="X730" s="10">
        <f>'Long-form'!BR685</f>
        <v>0.51575187832910507</v>
      </c>
      <c r="Y730" s="10">
        <f>'Long-form'!BS685</f>
        <v>0.51575187832910507</v>
      </c>
      <c r="Z730" s="10" t="str">
        <f>'Long-form'!BT685</f>
        <v>n/a</v>
      </c>
      <c r="AA730" s="10" t="str">
        <f>'Long-form'!BU685</f>
        <v>n/a</v>
      </c>
      <c r="AB730" s="10" t="str">
        <f>'Long-form'!BV685</f>
        <v>n/a</v>
      </c>
      <c r="AC730" s="1" t="str">
        <f>'Long-form'!BW685</f>
        <v>n/a</v>
      </c>
      <c r="AD730" s="1">
        <f>'Long-form'!BX685</f>
        <v>0</v>
      </c>
      <c r="AE730" s="1" t="str">
        <f>'Long-form'!BY685</f>
        <v>n/a</v>
      </c>
      <c r="AF730" s="1" t="str">
        <f>'Long-form'!BZ685</f>
        <v>n/a</v>
      </c>
    </row>
    <row r="731" spans="1:32">
      <c r="A731" s="1" t="str">
        <f>'Long-form'!A686</f>
        <v>SLCC729</v>
      </c>
      <c r="B731" s="1" t="str">
        <f>'Long-form'!B686</f>
        <v>Hanebuth et al. 2012</v>
      </c>
      <c r="C731" s="1">
        <f>'Long-form'!C686</f>
        <v>8</v>
      </c>
      <c r="D731" s="1" t="str">
        <f>'Long-form'!D686</f>
        <v>Mekong River Delta</v>
      </c>
      <c r="E731" s="10">
        <f>'Long-form'!E683</f>
        <v>10.638</v>
      </c>
      <c r="F731" s="10">
        <f>'Long-form'!F683</f>
        <v>106.264167</v>
      </c>
      <c r="G731" s="1">
        <f>'Long-form'!G686</f>
        <v>1</v>
      </c>
      <c r="H731" s="11" t="str">
        <f>'Long-form'!D683</f>
        <v>Mekong River Delta</v>
      </c>
      <c r="I731" s="11">
        <f>'Long-form'!E686</f>
        <v>10.670166999999999</v>
      </c>
      <c r="J731" s="11">
        <f>'Long-form'!F686</f>
        <v>105.860833</v>
      </c>
      <c r="K731" s="11">
        <f>'Long-form'!K686</f>
        <v>6409</v>
      </c>
      <c r="L731" s="11">
        <f>'Long-form'!L686</f>
        <v>6295</v>
      </c>
      <c r="M731" s="10">
        <f>'Long-form'!Q686</f>
        <v>-1.67</v>
      </c>
      <c r="N731" s="10">
        <f>'Long-form'!R686</f>
        <v>-2.33</v>
      </c>
      <c r="O731" s="10">
        <f>'Long-form'!AL686</f>
        <v>-0.97</v>
      </c>
      <c r="P731" s="10">
        <f>'Long-form'!AN686</f>
        <v>0.51088159097779207</v>
      </c>
      <c r="Q731" s="10">
        <f>'Long-form'!AO686</f>
        <v>0.51088159097779207</v>
      </c>
      <c r="R731" s="1">
        <f>'Long-form'!BA686</f>
        <v>1</v>
      </c>
      <c r="S731" s="1">
        <f>'Long-form'!BB686</f>
        <v>5</v>
      </c>
      <c r="T731" s="1" t="str">
        <f>'Long-form'!BC686</f>
        <v>terrestrial limiting</v>
      </c>
      <c r="U731" s="1" t="str">
        <f>'Long-form'!BD686</f>
        <v>1 piece of wood, channel fill: dark gray well-rounded coarse sand to fine gravel bed (channel base); upward transiting into dark gray silty fine sand, some larger plant remains (chnnel fill)</v>
      </c>
      <c r="V731" s="1" t="str">
        <f>'Long-form'!BE686</f>
        <v>above MTL</v>
      </c>
      <c r="W731" s="10" t="str">
        <f>'Long-form'!BQ686</f>
        <v>n/a</v>
      </c>
      <c r="X731" s="10">
        <f>'Long-form'!BR686</f>
        <v>0.51575187832910507</v>
      </c>
      <c r="Y731" s="10">
        <f>'Long-form'!BS686</f>
        <v>0.51575187832910507</v>
      </c>
      <c r="Z731" s="10" t="str">
        <f>'Long-form'!BT686</f>
        <v>n/a</v>
      </c>
      <c r="AA731" s="10" t="str">
        <f>'Long-form'!BU686</f>
        <v>n/a</v>
      </c>
      <c r="AB731" s="10" t="str">
        <f>'Long-form'!BV686</f>
        <v>n/a</v>
      </c>
      <c r="AC731" s="1" t="str">
        <f>'Long-form'!BW686</f>
        <v>n/a</v>
      </c>
      <c r="AD731" s="1">
        <f>'Long-form'!BX686</f>
        <v>0</v>
      </c>
      <c r="AE731" s="1" t="str">
        <f>'Long-form'!BY686</f>
        <v>n/a</v>
      </c>
      <c r="AF731" s="1" t="str">
        <f>'Long-form'!BZ686</f>
        <v>n/a</v>
      </c>
    </row>
    <row r="732" spans="1:32">
      <c r="A732" s="1" t="str">
        <f>'Long-form'!A687</f>
        <v>SLCC730</v>
      </c>
      <c r="B732" s="1" t="str">
        <f>'Long-form'!B687</f>
        <v>Hanebuth et al. 2012</v>
      </c>
      <c r="C732" s="1">
        <f>'Long-form'!C687</f>
        <v>8</v>
      </c>
      <c r="D732" s="1" t="str">
        <f>'Long-form'!D687</f>
        <v>Mekong River Delta</v>
      </c>
      <c r="E732" s="10" t="e">
        <f>'Long-form'!#REF!</f>
        <v>#REF!</v>
      </c>
      <c r="F732" s="10" t="e">
        <f>'Long-form'!#REF!</f>
        <v>#REF!</v>
      </c>
      <c r="G732" s="1">
        <f>'Long-form'!G687</f>
        <v>1</v>
      </c>
      <c r="H732" s="11" t="e">
        <f>'Long-form'!#REF!</f>
        <v>#REF!</v>
      </c>
      <c r="I732" s="11">
        <f>'Long-form'!E687</f>
        <v>10.752833000000001</v>
      </c>
      <c r="J732" s="11">
        <f>'Long-form'!F687</f>
        <v>106.01383300000001</v>
      </c>
      <c r="K732" s="11">
        <f>'Long-form'!K687</f>
        <v>6435</v>
      </c>
      <c r="L732" s="11">
        <f>'Long-form'!L687</f>
        <v>6300</v>
      </c>
      <c r="M732" s="10">
        <f>'Long-form'!Q687</f>
        <v>-1.93</v>
      </c>
      <c r="N732" s="10">
        <f>'Long-form'!R687</f>
        <v>-0.56999999999999995</v>
      </c>
      <c r="O732" s="10">
        <f>'Long-form'!AL687</f>
        <v>-1.1299999999999999</v>
      </c>
      <c r="P732" s="10">
        <f>'Long-form'!AN687</f>
        <v>0.51088159097779207</v>
      </c>
      <c r="Q732" s="10">
        <f>'Long-form'!AO687</f>
        <v>0.51088159097779207</v>
      </c>
      <c r="R732" s="1">
        <f>'Long-form'!BA687</f>
        <v>0</v>
      </c>
      <c r="S732" s="1">
        <f>'Long-form'!BB687</f>
        <v>5</v>
      </c>
      <c r="T732" s="1" t="str">
        <f>'Long-form'!BC687</f>
        <v>Tidal beach</v>
      </c>
      <c r="U732" s="1" t="str">
        <f>'Long-form'!BD687</f>
        <v>2 pieces of wood, tidal beach: brown clayey fine sand with silt beds, fining or coarsening upwards, few organic spots, few foraminifers and shell fragments</v>
      </c>
      <c r="V732" s="1" t="str">
        <f>'Long-form'!BE687</f>
        <v>HAT to MHHW</v>
      </c>
      <c r="W732" s="10">
        <f>'Long-form'!BQ687</f>
        <v>-1.5066720499999999</v>
      </c>
      <c r="X732" s="10">
        <f>'Long-form'!BR687</f>
        <v>0.62791726355978617</v>
      </c>
      <c r="Y732" s="10">
        <f>'Long-form'!BS687</f>
        <v>0.62791726355978617</v>
      </c>
      <c r="Z732" s="10" t="str">
        <f>'Long-form'!BT687</f>
        <v>n/a</v>
      </c>
      <c r="AA732" s="10" t="str">
        <f>'Long-form'!BU687</f>
        <v>n/a</v>
      </c>
      <c r="AB732" s="10" t="str">
        <f>'Long-form'!BV687</f>
        <v>n/a</v>
      </c>
      <c r="AC732" s="1" t="str">
        <f>'Long-form'!BW687</f>
        <v>n/a</v>
      </c>
      <c r="AD732" s="1">
        <f>'Long-form'!BX687</f>
        <v>0</v>
      </c>
      <c r="AE732" s="1" t="str">
        <f>'Long-form'!BY687</f>
        <v>n/a</v>
      </c>
      <c r="AF732" s="1" t="str">
        <f>'Long-form'!BZ687</f>
        <v>n/a</v>
      </c>
    </row>
    <row r="733" spans="1:32">
      <c r="A733" s="1" t="str">
        <f>'Long-form'!A688</f>
        <v>SLCC731</v>
      </c>
      <c r="B733" s="1" t="str">
        <f>'Long-form'!B688</f>
        <v>Hanebuth et al. 2012</v>
      </c>
      <c r="C733" s="1">
        <f>'Long-form'!C688</f>
        <v>8</v>
      </c>
      <c r="D733" s="1" t="str">
        <f>'Long-form'!D688</f>
        <v>Mekong River Delta</v>
      </c>
      <c r="E733" s="10" t="e">
        <f>'Long-form'!#REF!</f>
        <v>#REF!</v>
      </c>
      <c r="F733" s="10" t="e">
        <f>'Long-form'!#REF!</f>
        <v>#REF!</v>
      </c>
      <c r="G733" s="1">
        <f>'Long-form'!G688</f>
        <v>1</v>
      </c>
      <c r="H733" s="11" t="str">
        <f>'Long-form'!D688</f>
        <v>Mekong River Delta</v>
      </c>
      <c r="I733" s="11">
        <f>'Long-form'!E688</f>
        <v>10.670166999999999</v>
      </c>
      <c r="J733" s="11">
        <f>'Long-form'!F688</f>
        <v>105.860833</v>
      </c>
      <c r="K733" s="11">
        <f>'Long-form'!K688</f>
        <v>6442</v>
      </c>
      <c r="L733" s="11">
        <f>'Long-form'!L688</f>
        <v>6299</v>
      </c>
      <c r="M733" s="10">
        <f>'Long-form'!Q688</f>
        <v>-0.8</v>
      </c>
      <c r="N733" s="10">
        <f>'Long-form'!R688</f>
        <v>-3.2</v>
      </c>
      <c r="O733" s="10">
        <f>'Long-form'!AL688</f>
        <v>-0.2</v>
      </c>
      <c r="P733" s="10">
        <f>'Long-form'!AN688</f>
        <v>0.51088159097779207</v>
      </c>
      <c r="Q733" s="10">
        <f>'Long-form'!AO688</f>
        <v>0.51088159097779207</v>
      </c>
      <c r="R733" s="1">
        <f>'Long-form'!BA688</f>
        <v>1</v>
      </c>
      <c r="S733" s="1">
        <f>'Long-form'!BB688</f>
        <v>5</v>
      </c>
      <c r="T733" s="1" t="str">
        <f>'Long-form'!BC688</f>
        <v>terrestrial limiting</v>
      </c>
      <c r="U733" s="1" t="str">
        <f>'Long-form'!BD688</f>
        <v>Plant remains, floodplain, yellowish brown to light gray dry clay, intensively flamed/ oxidized, commonly well and frshly rooted, few thin organic horizons</v>
      </c>
      <c r="V733" s="1" t="str">
        <f>'Long-form'!BE688</f>
        <v>above MTL</v>
      </c>
      <c r="W733" s="10" t="str">
        <f>'Long-form'!BQ688</f>
        <v>n/a</v>
      </c>
      <c r="X733" s="10">
        <f>'Long-form'!BR688</f>
        <v>0.51575187832910507</v>
      </c>
      <c r="Y733" s="10">
        <f>'Long-form'!BS688</f>
        <v>0.51575187832910507</v>
      </c>
      <c r="Z733" s="10" t="str">
        <f>'Long-form'!BT688</f>
        <v>n/a</v>
      </c>
      <c r="AA733" s="10" t="str">
        <f>'Long-form'!BU688</f>
        <v>n/a</v>
      </c>
      <c r="AB733" s="10" t="str">
        <f>'Long-form'!BV688</f>
        <v>n/a</v>
      </c>
      <c r="AC733" s="1" t="str">
        <f>'Long-form'!BW688</f>
        <v>n/a</v>
      </c>
      <c r="AD733" s="1">
        <f>'Long-form'!BX688</f>
        <v>0</v>
      </c>
      <c r="AE733" s="1" t="str">
        <f>'Long-form'!BY688</f>
        <v>n/a</v>
      </c>
      <c r="AF733" s="1" t="str">
        <f>'Long-form'!BZ688</f>
        <v>n/a</v>
      </c>
    </row>
    <row r="734" spans="1:32">
      <c r="A734" s="1" t="str">
        <f>'Long-form'!A689</f>
        <v>SLCC732</v>
      </c>
      <c r="B734" s="1" t="str">
        <f>'Long-form'!B689</f>
        <v>Hanebuth et al. 2012</v>
      </c>
      <c r="C734" s="1">
        <f>'Long-form'!C689</f>
        <v>8</v>
      </c>
      <c r="D734" s="1" t="str">
        <f>'Long-form'!D689</f>
        <v>Mekong River Delta</v>
      </c>
      <c r="E734" s="10" t="e">
        <f>'Long-form'!#REF!</f>
        <v>#REF!</v>
      </c>
      <c r="F734" s="10" t="e">
        <f>'Long-form'!#REF!</f>
        <v>#REF!</v>
      </c>
      <c r="G734" s="1">
        <f>'Long-form'!G689</f>
        <v>1</v>
      </c>
      <c r="H734" s="11" t="str">
        <f>'Long-form'!D689</f>
        <v>Mekong River Delta</v>
      </c>
      <c r="I734" s="11">
        <f>'Long-form'!E689</f>
        <v>10.638</v>
      </c>
      <c r="J734" s="11">
        <f>'Long-form'!F689</f>
        <v>106.264167</v>
      </c>
      <c r="K734" s="11">
        <f>'Long-form'!K689</f>
        <v>6674</v>
      </c>
      <c r="L734" s="11">
        <f>'Long-form'!L689</f>
        <v>6443</v>
      </c>
      <c r="M734" s="10">
        <f>'Long-form'!Q689</f>
        <v>-3</v>
      </c>
      <c r="N734" s="10">
        <f>'Long-form'!R689</f>
        <v>-1.5</v>
      </c>
      <c r="O734" s="10">
        <f>'Long-form'!AL689</f>
        <v>-2.5</v>
      </c>
      <c r="P734" s="10">
        <f>'Long-form'!AN689</f>
        <v>0.51088159097779207</v>
      </c>
      <c r="Q734" s="10">
        <f>'Long-form'!AO689</f>
        <v>0.51088159097779207</v>
      </c>
      <c r="R734" s="1">
        <f>'Long-form'!BA689</f>
        <v>0</v>
      </c>
      <c r="S734" s="1">
        <f>'Long-form'!BB689</f>
        <v>5</v>
      </c>
      <c r="T734" s="1" t="str">
        <f>'Long-form'!BC689</f>
        <v>Mangrove salt marsh</v>
      </c>
      <c r="U734" s="1" t="str">
        <f>'Long-form'!BD689</f>
        <v>Plant remains, salt marsh, mangrove, tidal flat, dark gray to black dry organic-rich clay, tendency to early soil formation, rooted by land plants, organic layers and horizons (with transition to mangrove and tidal flat)</v>
      </c>
      <c r="V734" s="1" t="str">
        <f>'Long-form'!BE689</f>
        <v>HAT to MTL</v>
      </c>
      <c r="W734" s="10">
        <f>'Long-form'!BQ689</f>
        <v>-2.7562899000000001</v>
      </c>
      <c r="X734" s="10">
        <f>'Long-form'!BR689</f>
        <v>0.56889411943116441</v>
      </c>
      <c r="Y734" s="10">
        <f>'Long-form'!BS689</f>
        <v>0.56889411943116441</v>
      </c>
      <c r="Z734" s="10" t="str">
        <f>'Long-form'!BT689</f>
        <v>n/a</v>
      </c>
      <c r="AA734" s="10" t="str">
        <f>'Long-form'!BU689</f>
        <v>n/a</v>
      </c>
      <c r="AB734" s="10" t="str">
        <f>'Long-form'!BV689</f>
        <v>n/a</v>
      </c>
      <c r="AC734" s="1" t="str">
        <f>'Long-form'!BW689</f>
        <v>n/a</v>
      </c>
      <c r="AD734" s="1">
        <f>'Long-form'!BX689</f>
        <v>0</v>
      </c>
      <c r="AE734" s="1" t="str">
        <f>'Long-form'!BY689</f>
        <v>n/a</v>
      </c>
      <c r="AF734" s="1" t="str">
        <f>'Long-form'!BZ689</f>
        <v>n/a</v>
      </c>
    </row>
    <row r="735" spans="1:32">
      <c r="A735" s="1" t="str">
        <f>'Long-form'!A690</f>
        <v>SLCC733</v>
      </c>
      <c r="B735" s="1" t="str">
        <f>'Long-form'!B690</f>
        <v>Hanebuth et al. 2012</v>
      </c>
      <c r="C735" s="1">
        <f>'Long-form'!C690</f>
        <v>8</v>
      </c>
      <c r="D735" s="1" t="str">
        <f>'Long-form'!D690</f>
        <v>Mekong River Delta</v>
      </c>
      <c r="E735" s="10" t="e">
        <f>'Long-form'!#REF!</f>
        <v>#REF!</v>
      </c>
      <c r="F735" s="10" t="e">
        <f>'Long-form'!#REF!</f>
        <v>#REF!</v>
      </c>
      <c r="G735" s="1">
        <f>'Long-form'!G690</f>
        <v>1</v>
      </c>
      <c r="H735" s="11" t="e">
        <f>'Long-form'!#REF!</f>
        <v>#REF!</v>
      </c>
      <c r="I735" s="11" t="e">
        <f>'Long-form'!#REF!</f>
        <v>#REF!</v>
      </c>
      <c r="J735" s="11" t="e">
        <f>'Long-form'!#REF!</f>
        <v>#REF!</v>
      </c>
      <c r="K735" s="11">
        <f>'Long-form'!K690</f>
        <v>6947</v>
      </c>
      <c r="L735" s="11">
        <f>'Long-form'!L690</f>
        <v>6679</v>
      </c>
      <c r="M735" s="10">
        <f>'Long-form'!Q690</f>
        <v>-1.3</v>
      </c>
      <c r="N735" s="10">
        <f>'Long-form'!R690</f>
        <v>-3.2</v>
      </c>
      <c r="O735" s="10">
        <f>'Long-form'!AL690</f>
        <v>-0.3</v>
      </c>
      <c r="P735" s="10">
        <f>'Long-form'!AN690</f>
        <v>0.51088159097779207</v>
      </c>
      <c r="Q735" s="10">
        <f>'Long-form'!AO690</f>
        <v>0.51088159097779207</v>
      </c>
      <c r="R735" s="1">
        <f>'Long-form'!BA691</f>
        <v>0</v>
      </c>
      <c r="S735" s="1">
        <f>'Long-form'!BB691</f>
        <v>5</v>
      </c>
      <c r="T735" s="1" t="str">
        <f>'Long-form'!BC691</f>
        <v>Intertidal mudflat</v>
      </c>
      <c r="U735" s="1" t="str">
        <f>'Long-form'!BD690</f>
        <v xml:space="preserve">Plant remain, estuary, mangrove, dark gray to black dry organic-rich clay, tendency to early soil formation, rooted by land plants, organic layers and horizons </v>
      </c>
      <c r="V735" s="1" t="str">
        <f>'Long-form'!BE690</f>
        <v>HAT to MTL</v>
      </c>
      <c r="W735" s="10">
        <f>'Long-form'!BQ690</f>
        <v>-0.5562899</v>
      </c>
      <c r="X735" s="10">
        <f>'Long-form'!BR690</f>
        <v>0.56889411943116441</v>
      </c>
      <c r="Y735" s="10">
        <f>'Long-form'!BS690</f>
        <v>0.56889411943116441</v>
      </c>
      <c r="Z735" s="10" t="str">
        <f>'Long-form'!BT690</f>
        <v>n/a</v>
      </c>
      <c r="AA735" s="10" t="str">
        <f>'Long-form'!BU690</f>
        <v>n/a</v>
      </c>
      <c r="AB735" s="10" t="str">
        <f>'Long-form'!BV690</f>
        <v>n/a</v>
      </c>
      <c r="AC735" s="1" t="str">
        <f>'Long-form'!BW690</f>
        <v>n/a</v>
      </c>
      <c r="AD735" s="1">
        <f>'Long-form'!BX690</f>
        <v>0</v>
      </c>
      <c r="AE735" s="1" t="str">
        <f>'Long-form'!BY690</f>
        <v>n/a</v>
      </c>
      <c r="AF735" s="1" t="str">
        <f>'Long-form'!BZ690</f>
        <v>n/a</v>
      </c>
    </row>
    <row r="736" spans="1:32">
      <c r="A736" s="1" t="str">
        <f>'Long-form'!A691</f>
        <v>SLCC734</v>
      </c>
      <c r="B736" s="1" t="str">
        <f>'Long-form'!B691</f>
        <v>Hanebuth et al. 2012</v>
      </c>
      <c r="C736" s="1">
        <f>'Long-form'!C691</f>
        <v>8</v>
      </c>
      <c r="D736" s="1" t="str">
        <f>'Long-form'!D691</f>
        <v>Mekong River Delta</v>
      </c>
      <c r="E736" s="10" t="e">
        <f>'Long-form'!#REF!</f>
        <v>#REF!</v>
      </c>
      <c r="F736" s="10" t="e">
        <f>'Long-form'!#REF!</f>
        <v>#REF!</v>
      </c>
      <c r="G736" s="1">
        <f>'Long-form'!G691</f>
        <v>1</v>
      </c>
      <c r="H736" s="11" t="str">
        <f>'Long-form'!D691</f>
        <v>Mekong River Delta</v>
      </c>
      <c r="I736" s="11">
        <f>'Long-form'!E691</f>
        <v>10.751666999999999</v>
      </c>
      <c r="J736" s="11">
        <f>'Long-form'!F691</f>
        <v>105.711</v>
      </c>
      <c r="K736" s="11">
        <f>'Long-form'!K691</f>
        <v>6640</v>
      </c>
      <c r="L736" s="11">
        <f>'Long-form'!L691</f>
        <v>6394</v>
      </c>
      <c r="M736" s="10">
        <f>'Long-form'!Q691</f>
        <v>-3.28</v>
      </c>
      <c r="N736" s="10">
        <f>'Long-form'!R691</f>
        <v>-0.92</v>
      </c>
      <c r="O736" s="10">
        <f>'Long-form'!AL691</f>
        <v>-2.38</v>
      </c>
      <c r="P736" s="10">
        <f>'Long-form'!AN691</f>
        <v>0.51088159097779207</v>
      </c>
      <c r="Q736" s="10">
        <f>'Long-form'!AO691</f>
        <v>0.51088159097779207</v>
      </c>
      <c r="R736" s="1">
        <f>'Long-form'!BA692</f>
        <v>0</v>
      </c>
      <c r="S736" s="1">
        <f>'Long-form'!BB692</f>
        <v>5</v>
      </c>
      <c r="T736" s="1" t="str">
        <f>'Long-form'!BC692</f>
        <v>Mangrove salt marsh</v>
      </c>
      <c r="U736" s="1" t="str">
        <f>'Long-form'!BD691</f>
        <v>Piece of Oyster, intertidal flat</v>
      </c>
      <c r="V736" s="1" t="str">
        <f>'Long-form'!BE691</f>
        <v>HAT to LAT</v>
      </c>
      <c r="W736" s="10">
        <f>'Long-form'!BQ691</f>
        <v>-2.4437503999999999</v>
      </c>
      <c r="X736" s="10">
        <f>'Long-form'!BR691</f>
        <v>0.67317415194822361</v>
      </c>
      <c r="Y736" s="10">
        <f>'Long-form'!BS691</f>
        <v>0.67317415194822361</v>
      </c>
      <c r="Z736" s="10" t="str">
        <f>'Long-form'!BT691</f>
        <v>n/a</v>
      </c>
      <c r="AA736" s="10" t="str">
        <f>'Long-form'!BU691</f>
        <v>n/a</v>
      </c>
      <c r="AB736" s="10" t="str">
        <f>'Long-form'!BV691</f>
        <v>n/a</v>
      </c>
      <c r="AC736" s="1" t="str">
        <f>'Long-form'!BW691</f>
        <v>n/a</v>
      </c>
      <c r="AD736" s="1">
        <f>'Long-form'!BX691</f>
        <v>0</v>
      </c>
      <c r="AE736" s="1" t="str">
        <f>'Long-form'!BY691</f>
        <v>n/a</v>
      </c>
      <c r="AF736" s="1" t="str">
        <f>'Long-form'!BZ691</f>
        <v>n/a</v>
      </c>
    </row>
    <row r="737" spans="1:32">
      <c r="A737" s="1" t="str">
        <f>'Long-form'!A692</f>
        <v>SLCC735</v>
      </c>
      <c r="B737" s="1" t="str">
        <f>'Long-form'!B692</f>
        <v>Hanebuth et al. 2012</v>
      </c>
      <c r="C737" s="1">
        <f>'Long-form'!C692</f>
        <v>8</v>
      </c>
      <c r="D737" s="1" t="str">
        <f>'Long-form'!D692</f>
        <v>Mekong River Delta</v>
      </c>
      <c r="E737" s="10" t="e">
        <f>'Long-form'!#REF!</f>
        <v>#REF!</v>
      </c>
      <c r="F737" s="10" t="e">
        <f>'Long-form'!#REF!</f>
        <v>#REF!</v>
      </c>
      <c r="G737" s="1">
        <f>'Long-form'!G692</f>
        <v>1</v>
      </c>
      <c r="H737" s="11" t="str">
        <f>'Long-form'!D692</f>
        <v>Mekong River Delta</v>
      </c>
      <c r="I737" s="11">
        <f>'Long-form'!E692</f>
        <v>10.670166999999999</v>
      </c>
      <c r="J737" s="11">
        <f>'Long-form'!F692</f>
        <v>105.860833</v>
      </c>
      <c r="K737" s="11">
        <f>'Long-form'!K692</f>
        <v>6996</v>
      </c>
      <c r="L737" s="11">
        <f>'Long-form'!L692</f>
        <v>6784</v>
      </c>
      <c r="M737" s="10">
        <f>'Long-form'!Q692</f>
        <v>-2.13</v>
      </c>
      <c r="N737" s="10">
        <f>'Long-form'!R692</f>
        <v>-1.87</v>
      </c>
      <c r="O737" s="10">
        <f>'Long-form'!AL692</f>
        <v>-1.43</v>
      </c>
      <c r="P737" s="10">
        <f>'Long-form'!AN692</f>
        <v>0.51088159097779207</v>
      </c>
      <c r="Q737" s="10">
        <f>'Long-form'!AO692</f>
        <v>0.51088159097779207</v>
      </c>
      <c r="R737" s="1">
        <f>'Long-form'!BA693</f>
        <v>0</v>
      </c>
      <c r="S737" s="1">
        <f>'Long-form'!BB693</f>
        <v>5</v>
      </c>
      <c r="T737" s="1" t="str">
        <f>'Long-form'!BC693</f>
        <v>Intertidal mudflat</v>
      </c>
      <c r="U737" s="1" t="str">
        <f>'Long-form'!BD692</f>
        <v xml:space="preserve">4-cm mangrove root, estuary, mangrove, dark gray to black dry organic-rich clay, tendency to early soil formation, rooted by land plants, organic layers and horizons </v>
      </c>
      <c r="V737" s="1" t="str">
        <f>'Long-form'!BE692</f>
        <v>HAT to MTL</v>
      </c>
      <c r="W737" s="10">
        <f>'Long-form'!BQ692</f>
        <v>-1.6862899</v>
      </c>
      <c r="X737" s="10">
        <f>'Long-form'!BR692</f>
        <v>0.56889411943116441</v>
      </c>
      <c r="Y737" s="10">
        <f>'Long-form'!BS692</f>
        <v>0.56889411943116441</v>
      </c>
      <c r="Z737" s="10" t="str">
        <f>'Long-form'!BT692</f>
        <v>n/a</v>
      </c>
      <c r="AA737" s="10" t="str">
        <f>'Long-form'!BU692</f>
        <v>n/a</v>
      </c>
      <c r="AB737" s="10" t="str">
        <f>'Long-form'!BV692</f>
        <v>n/a</v>
      </c>
      <c r="AC737" s="1" t="str">
        <f>'Long-form'!BW692</f>
        <v>n/a</v>
      </c>
      <c r="AD737" s="1">
        <f>'Long-form'!BX692</f>
        <v>0</v>
      </c>
      <c r="AE737" s="1" t="str">
        <f>'Long-form'!BY692</f>
        <v>n/a</v>
      </c>
      <c r="AF737" s="1" t="str">
        <f>'Long-form'!BZ692</f>
        <v>n/a</v>
      </c>
    </row>
    <row r="738" spans="1:32">
      <c r="A738" s="1" t="str">
        <f>'Long-form'!A693</f>
        <v>SLCC736</v>
      </c>
      <c r="B738" s="1" t="str">
        <f>'Long-form'!B693</f>
        <v>Hanebuth et al. 2012</v>
      </c>
      <c r="C738" s="1">
        <f>'Long-form'!C693</f>
        <v>8</v>
      </c>
      <c r="D738" s="1" t="str">
        <f>'Long-form'!D693</f>
        <v>Mekong River Delta</v>
      </c>
      <c r="E738" s="10" t="e">
        <f>'Long-form'!#REF!</f>
        <v>#REF!</v>
      </c>
      <c r="F738" s="10" t="e">
        <f>'Long-form'!#REF!</f>
        <v>#REF!</v>
      </c>
      <c r="G738" s="1">
        <f>'Long-form'!G693</f>
        <v>1</v>
      </c>
      <c r="H738" s="11" t="e">
        <f>'Long-form'!#REF!</f>
        <v>#REF!</v>
      </c>
      <c r="I738" s="11" t="e">
        <f>'Long-form'!#REF!</f>
        <v>#REF!</v>
      </c>
      <c r="J738" s="11" t="e">
        <f>'Long-form'!#REF!</f>
        <v>#REF!</v>
      </c>
      <c r="K738" s="11">
        <f>'Long-form'!K693</f>
        <v>7420</v>
      </c>
      <c r="L738" s="11">
        <f>'Long-form'!L693</f>
        <v>7182</v>
      </c>
      <c r="M738" s="10">
        <f>'Long-form'!Q693</f>
        <v>-2.21</v>
      </c>
      <c r="N738" s="10">
        <f>'Long-form'!R693</f>
        <v>-0.59</v>
      </c>
      <c r="O738" s="10">
        <f>'Long-form'!AL693</f>
        <v>-1.82</v>
      </c>
      <c r="P738" s="10">
        <f>'Long-form'!AN693</f>
        <v>0.51088159097779207</v>
      </c>
      <c r="Q738" s="10">
        <f>'Long-form'!AO693</f>
        <v>0.51088159097779207</v>
      </c>
      <c r="R738" s="1">
        <f>'Long-form'!BA694</f>
        <v>0</v>
      </c>
      <c r="S738" s="1">
        <f>'Long-form'!BB694</f>
        <v>5</v>
      </c>
      <c r="T738" s="1" t="str">
        <f>'Long-form'!BC694</f>
        <v>Tidal beach</v>
      </c>
      <c r="U738" s="1" t="str">
        <f>'Long-form'!BD693</f>
        <v>Plant remains, tidal flat</v>
      </c>
      <c r="V738" s="1" t="str">
        <f>'Long-form'!BE693</f>
        <v>HAT to LAT</v>
      </c>
      <c r="W738" s="10">
        <f>'Long-form'!BQ693</f>
        <v>-1.8837504</v>
      </c>
      <c r="X738" s="10">
        <f>'Long-form'!BR693</f>
        <v>0.67317415194822361</v>
      </c>
      <c r="Y738" s="10">
        <f>'Long-form'!BS693</f>
        <v>0.67317415194822361</v>
      </c>
      <c r="Z738" s="10" t="str">
        <f>'Long-form'!BT693</f>
        <v>n/a</v>
      </c>
      <c r="AA738" s="10" t="str">
        <f>'Long-form'!BU693</f>
        <v>n/a</v>
      </c>
      <c r="AB738" s="10" t="str">
        <f>'Long-form'!BV693</f>
        <v>n/a</v>
      </c>
      <c r="AC738" s="1" t="str">
        <f>'Long-form'!BW693</f>
        <v>n/a</v>
      </c>
      <c r="AD738" s="1">
        <f>'Long-form'!BX693</f>
        <v>0</v>
      </c>
      <c r="AE738" s="1" t="str">
        <f>'Long-form'!BY693</f>
        <v>n/a</v>
      </c>
      <c r="AF738" s="1" t="str">
        <f>'Long-form'!BZ693</f>
        <v>n/a</v>
      </c>
    </row>
    <row r="739" spans="1:32">
      <c r="A739" s="1" t="str">
        <f>'Long-form'!A694</f>
        <v>SLCC737</v>
      </c>
      <c r="B739" s="1" t="str">
        <f>'Long-form'!B694</f>
        <v>Hanebuth et al. 2012</v>
      </c>
      <c r="C739" s="1">
        <f>'Long-form'!C694</f>
        <v>8</v>
      </c>
      <c r="D739" s="1" t="str">
        <f>'Long-form'!D694</f>
        <v>Mekong River Delta</v>
      </c>
      <c r="E739" s="10" t="e">
        <f>'Long-form'!#REF!</f>
        <v>#REF!</v>
      </c>
      <c r="F739" s="10" t="e">
        <f>'Long-form'!#REF!</f>
        <v>#REF!</v>
      </c>
      <c r="G739" s="1">
        <f>'Long-form'!G694</f>
        <v>1</v>
      </c>
      <c r="H739" s="11" t="str">
        <f>'Long-form'!D694</f>
        <v>Mekong River Delta</v>
      </c>
      <c r="I739" s="11">
        <f>'Long-form'!E694</f>
        <v>10.913833</v>
      </c>
      <c r="J739" s="11">
        <f>'Long-form'!F694</f>
        <v>105.74083299999999</v>
      </c>
      <c r="K739" s="11">
        <f>'Long-form'!K694</f>
        <v>8002</v>
      </c>
      <c r="L739" s="11">
        <f>'Long-form'!L694</f>
        <v>7794</v>
      </c>
      <c r="M739" s="10">
        <f>'Long-form'!Q694</f>
        <v>-4.05</v>
      </c>
      <c r="N739" s="10">
        <f>'Long-form'!R694</f>
        <v>-0.45</v>
      </c>
      <c r="O739" s="10">
        <f>'Long-form'!AL694</f>
        <v>-2.95</v>
      </c>
      <c r="P739" s="10">
        <f>'Long-form'!AN694</f>
        <v>0.51088159097779207</v>
      </c>
      <c r="Q739" s="10">
        <f>'Long-form'!AO694</f>
        <v>0.51088159097779207</v>
      </c>
      <c r="R739" s="1" t="e">
        <f>'Long-form'!#REF!</f>
        <v>#REF!</v>
      </c>
      <c r="S739" s="1" t="e">
        <f>'Long-form'!#REF!</f>
        <v>#REF!</v>
      </c>
      <c r="T739" s="1" t="e">
        <f>'Long-form'!#REF!</f>
        <v>#REF!</v>
      </c>
      <c r="U739" s="1" t="str">
        <f>'Long-form'!BD694</f>
        <v>Plant remain, tidal beach: brown clayey fine sand with silt beds, fining or coarsening upwards, few organic spots, few foraminifers and shell fragments</v>
      </c>
      <c r="V739" s="1" t="str">
        <f>'Long-form'!BE694</f>
        <v>HAT to MHHW</v>
      </c>
      <c r="W739" s="10">
        <f>'Long-form'!BQ694</f>
        <v>-3.32667205</v>
      </c>
      <c r="X739" s="10">
        <f>'Long-form'!BR694</f>
        <v>0.62791726355978617</v>
      </c>
      <c r="Y739" s="10">
        <f>'Long-form'!BS694</f>
        <v>0.62791726355978617</v>
      </c>
      <c r="Z739" s="10" t="str">
        <f>'Long-form'!BT694</f>
        <v>n/a</v>
      </c>
      <c r="AA739" s="10" t="str">
        <f>'Long-form'!BU694</f>
        <v>n/a</v>
      </c>
      <c r="AB739" s="10" t="str">
        <f>'Long-form'!BV694</f>
        <v>n/a</v>
      </c>
      <c r="AC739" s="1" t="str">
        <f>'Long-form'!BW694</f>
        <v>n/a</v>
      </c>
      <c r="AD739" s="1">
        <f>'Long-form'!BX694</f>
        <v>0</v>
      </c>
      <c r="AE739" s="1" t="str">
        <f>'Long-form'!BY694</f>
        <v>n/a</v>
      </c>
      <c r="AF739" s="1" t="str">
        <f>'Long-form'!BZ694</f>
        <v>n/a</v>
      </c>
    </row>
    <row r="740" spans="1:32">
      <c r="A740" s="1" t="str">
        <f>'Long-form'!A695</f>
        <v>SLCC738</v>
      </c>
      <c r="B740" s="1" t="str">
        <f>'Long-form'!B695</f>
        <v>Tam et al. 2017</v>
      </c>
      <c r="C740" s="1">
        <f>'Long-form'!C695</f>
        <v>8</v>
      </c>
      <c r="D740" s="1" t="str">
        <f>'Long-form'!D695</f>
        <v>Malay Peninsula</v>
      </c>
      <c r="E740" s="10">
        <f>'Long-form'!E695</f>
        <v>5.48</v>
      </c>
      <c r="F740" s="10">
        <f>'Long-form'!F695</f>
        <v>102.92</v>
      </c>
      <c r="G740" s="1">
        <f>'Long-form'!G695</f>
        <v>1</v>
      </c>
      <c r="H740" s="11">
        <f>'Long-form'!H695</f>
        <v>1340</v>
      </c>
      <c r="I740" s="11">
        <f>'Long-form'!I695</f>
        <v>30</v>
      </c>
      <c r="J740" s="11">
        <f>'Long-form'!J695</f>
        <v>1280</v>
      </c>
      <c r="K740" s="11">
        <f>'Long-form'!K695</f>
        <v>25</v>
      </c>
      <c r="L740" s="11">
        <f>'Long-form'!L695</f>
        <v>95</v>
      </c>
      <c r="M740" s="10" t="str">
        <f>'Long-form'!Q695</f>
        <v>Regressive</v>
      </c>
      <c r="N740" s="10">
        <f>'Long-form'!R695</f>
        <v>0.91</v>
      </c>
      <c r="O740" s="10" t="e">
        <f>'Long-form'!#REF!</f>
        <v>#REF!</v>
      </c>
      <c r="P740" s="10" t="str">
        <f>'Long-form'!AM695</f>
        <v>midpoint</v>
      </c>
      <c r="Q740" s="10">
        <f>'Long-form'!AN695</f>
        <v>0.14387494569938158</v>
      </c>
      <c r="R740" s="1">
        <f>'Long-form'!BA695</f>
        <v>0</v>
      </c>
      <c r="S740" s="1">
        <f>'Long-form'!BB695</f>
        <v>5</v>
      </c>
      <c r="T740" s="1" t="str">
        <f>'Long-form'!BC695</f>
        <v>Mangrove</v>
      </c>
      <c r="U740" s="1" t="str">
        <f>'Long-form'!BD695</f>
        <v>pollen</v>
      </c>
      <c r="V740" s="1" t="str">
        <f>'Long-form'!BE695</f>
        <v>HAT to MTL</v>
      </c>
      <c r="W740" s="10">
        <f>'Long-form'!BQ695</f>
        <v>-0.24199999999999999</v>
      </c>
      <c r="X740" s="10">
        <f>'Long-form'!BR695</f>
        <v>0.87361318671366217</v>
      </c>
      <c r="Y740" s="10">
        <f>'Long-form'!BS695</f>
        <v>0.87361318671366217</v>
      </c>
      <c r="Z740" s="10">
        <f>'Long-form'!BT695</f>
        <v>-0.33199999999999996</v>
      </c>
      <c r="AA740" s="10">
        <f>'Long-form'!BU695</f>
        <v>0.37152454965050441</v>
      </c>
      <c r="AB740" s="10">
        <f>'Long-form'!BV695</f>
        <v>0.37097091295560092</v>
      </c>
      <c r="AC740" s="1" t="str">
        <f>'Long-form'!BW695</f>
        <v>Compaction</v>
      </c>
      <c r="AD740" s="1">
        <f>'Long-form'!BX695</f>
        <v>0</v>
      </c>
      <c r="AE740" s="1" t="str">
        <f>'Long-form'!BY695</f>
        <v>n/a</v>
      </c>
      <c r="AF740" s="1" t="str">
        <f>'Long-form'!BZ695</f>
        <v>n/a</v>
      </c>
    </row>
    <row r="741" spans="1:32">
      <c r="A741" s="1" t="str">
        <f>'Long-form'!A696</f>
        <v>SLCC739</v>
      </c>
      <c r="B741" s="1" t="str">
        <f>'Long-form'!B696</f>
        <v>Tam et al. 2017</v>
      </c>
      <c r="C741" s="1">
        <f>'Long-form'!C696</f>
        <v>8</v>
      </c>
      <c r="D741" s="1" t="str">
        <f>'Long-form'!D696</f>
        <v>Malay Peninsula</v>
      </c>
      <c r="E741" s="10">
        <f>'Long-form'!E696</f>
        <v>5.49</v>
      </c>
      <c r="F741" s="10">
        <f>'Long-form'!F696</f>
        <v>102.89</v>
      </c>
      <c r="G741" s="1">
        <f>'Long-form'!G696</f>
        <v>1</v>
      </c>
      <c r="H741" s="11">
        <f>'Long-form'!H696</f>
        <v>910</v>
      </c>
      <c r="I741" s="11">
        <f>'Long-form'!I696</f>
        <v>30</v>
      </c>
      <c r="J741" s="11">
        <f>'Long-form'!J696</f>
        <v>845</v>
      </c>
      <c r="K741" s="11">
        <f>'Long-form'!K696</f>
        <v>72</v>
      </c>
      <c r="L741" s="11">
        <f>'Long-form'!L696</f>
        <v>85</v>
      </c>
      <c r="M741" s="10" t="str">
        <f>'Long-form'!Q696</f>
        <v>Regressive</v>
      </c>
      <c r="N741" s="10">
        <f>'Long-form'!R696</f>
        <v>1.23</v>
      </c>
      <c r="O741" s="10" t="e">
        <f>'Long-form'!#REF!</f>
        <v>#REF!</v>
      </c>
      <c r="P741" s="10" t="str">
        <f>'Long-form'!AM696</f>
        <v>midpoint</v>
      </c>
      <c r="Q741" s="10">
        <f>'Long-form'!AN696</f>
        <v>0.14387494569938158</v>
      </c>
      <c r="R741" s="1">
        <f>'Long-form'!BA696</f>
        <v>0</v>
      </c>
      <c r="S741" s="1">
        <f>'Long-form'!BB696</f>
        <v>5</v>
      </c>
      <c r="T741" s="1" t="str">
        <f>'Long-form'!BC696</f>
        <v>Mangrove</v>
      </c>
      <c r="U741" s="1" t="str">
        <f>'Long-form'!BD696</f>
        <v>pollen</v>
      </c>
      <c r="V741" s="1" t="str">
        <f>'Long-form'!BE696</f>
        <v>HAT to MTL</v>
      </c>
      <c r="W741" s="10">
        <f>'Long-form'!BQ696</f>
        <v>-1.68</v>
      </c>
      <c r="X741" s="10">
        <f>'Long-form'!BR696</f>
        <v>0.87361318671366217</v>
      </c>
      <c r="Y741" s="10">
        <f>'Long-form'!BS696</f>
        <v>0.87361318671366217</v>
      </c>
      <c r="Z741" s="10">
        <f>'Long-form'!BT696</f>
        <v>-0.68</v>
      </c>
      <c r="AA741" s="10">
        <f>'Long-form'!BU696</f>
        <v>0.32407745422683581</v>
      </c>
      <c r="AB741" s="10">
        <f>'Long-form'!BV696</f>
        <v>0.32337254630609513</v>
      </c>
      <c r="AC741" s="1" t="str">
        <f>'Long-form'!BW696</f>
        <v>Compaction</v>
      </c>
      <c r="AD741" s="1">
        <f>'Long-form'!BX696</f>
        <v>0</v>
      </c>
      <c r="AE741" s="1" t="str">
        <f>'Long-form'!BY696</f>
        <v>n/a</v>
      </c>
      <c r="AF741" s="1" t="str">
        <f>'Long-form'!BZ696</f>
        <v>n/a</v>
      </c>
    </row>
    <row r="742" spans="1:32">
      <c r="A742" s="1" t="str">
        <f>'Long-form'!A697</f>
        <v>SLCC740</v>
      </c>
      <c r="B742" s="1" t="str">
        <f>'Long-form'!B697</f>
        <v>Tam et al. 2017</v>
      </c>
      <c r="C742" s="1">
        <f>'Long-form'!C697</f>
        <v>8</v>
      </c>
      <c r="D742" s="1" t="str">
        <f>'Long-form'!D697</f>
        <v>Malay Peninsula</v>
      </c>
      <c r="E742" s="10">
        <f>'Long-form'!E697</f>
        <v>5.49</v>
      </c>
      <c r="F742" s="10">
        <f>'Long-form'!F697</f>
        <v>102.9</v>
      </c>
      <c r="G742" s="1">
        <f>'Long-form'!G697</f>
        <v>1</v>
      </c>
      <c r="H742" s="11">
        <f>'Long-form'!H697</f>
        <v>990</v>
      </c>
      <c r="I742" s="11">
        <f>'Long-form'!I697</f>
        <v>30</v>
      </c>
      <c r="J742" s="11">
        <f>'Long-form'!J697</f>
        <v>913</v>
      </c>
      <c r="K742" s="11">
        <f>'Long-form'!K697</f>
        <v>48</v>
      </c>
      <c r="L742" s="11">
        <f>'Long-form'!L697</f>
        <v>115</v>
      </c>
      <c r="M742" s="10" t="str">
        <f>'Long-form'!Q697</f>
        <v>Regressive</v>
      </c>
      <c r="N742" s="10">
        <f>'Long-form'!R697</f>
        <v>0.84</v>
      </c>
      <c r="O742" s="10" t="e">
        <f>'Long-form'!#REF!</f>
        <v>#REF!</v>
      </c>
      <c r="P742" s="10" t="str">
        <f>'Long-form'!AM697</f>
        <v>midpoint</v>
      </c>
      <c r="Q742" s="10">
        <f>'Long-form'!AN697</f>
        <v>0.14387494569938158</v>
      </c>
      <c r="R742" s="1">
        <f>'Long-form'!BA697</f>
        <v>0</v>
      </c>
      <c r="S742" s="1">
        <f>'Long-form'!BB697</f>
        <v>5</v>
      </c>
      <c r="T742" s="1" t="str">
        <f>'Long-form'!BC697</f>
        <v>Mangrove</v>
      </c>
      <c r="U742" s="1" t="str">
        <f>'Long-form'!BD697</f>
        <v>pollen</v>
      </c>
      <c r="V742" s="1" t="str">
        <f>'Long-form'!BE697</f>
        <v>HAT to MTL</v>
      </c>
      <c r="W742" s="10">
        <f>'Long-form'!BQ697</f>
        <v>-1.5150000000000001</v>
      </c>
      <c r="X742" s="10">
        <f>'Long-form'!BR697</f>
        <v>0.87361318671366217</v>
      </c>
      <c r="Y742" s="10">
        <f>'Long-form'!BS697</f>
        <v>0.87361318671366217</v>
      </c>
      <c r="Z742" s="10">
        <f>'Long-form'!BT697</f>
        <v>-0.48499999999999999</v>
      </c>
      <c r="AA742" s="10">
        <f>'Long-form'!BU697</f>
        <v>0.32407745422683581</v>
      </c>
      <c r="AB742" s="10">
        <f>'Long-form'!BV697</f>
        <v>0.32337254630609513</v>
      </c>
      <c r="AC742" s="1" t="str">
        <f>'Long-form'!BW697</f>
        <v>Compaction</v>
      </c>
      <c r="AD742" s="1">
        <f>'Long-form'!BX697</f>
        <v>0</v>
      </c>
      <c r="AE742" s="1" t="str">
        <f>'Long-form'!BY697</f>
        <v>n/a</v>
      </c>
      <c r="AF742" s="1" t="str">
        <f>'Long-form'!BZ697</f>
        <v>n/a</v>
      </c>
    </row>
    <row r="743" spans="1:32">
      <c r="A743" s="1" t="str">
        <f>'Long-form'!A698</f>
        <v>SLCC741</v>
      </c>
      <c r="B743" s="1" t="str">
        <f>'Long-form'!B698</f>
        <v>Tam et al. 2017</v>
      </c>
      <c r="C743" s="1">
        <f>'Long-form'!C698</f>
        <v>8</v>
      </c>
      <c r="D743" s="1" t="str">
        <f>'Long-form'!D698</f>
        <v>Malay Peninsula</v>
      </c>
      <c r="E743" s="10">
        <f>'Long-form'!E698</f>
        <v>5.45</v>
      </c>
      <c r="F743" s="10">
        <f>'Long-form'!F698</f>
        <v>102.93</v>
      </c>
      <c r="G743" s="1">
        <f>'Long-form'!G698</f>
        <v>1</v>
      </c>
      <c r="H743" s="11">
        <f>'Long-form'!H698</f>
        <v>1900</v>
      </c>
      <c r="I743" s="11">
        <f>'Long-form'!I698</f>
        <v>30</v>
      </c>
      <c r="J743" s="11">
        <f>'Long-form'!J698</f>
        <v>1848</v>
      </c>
      <c r="K743" s="11">
        <f>'Long-form'!K698</f>
        <v>52</v>
      </c>
      <c r="L743" s="11">
        <f>'Long-form'!L698</f>
        <v>111</v>
      </c>
      <c r="M743" s="10" t="str">
        <f>'Long-form'!Q698</f>
        <v>Regressive</v>
      </c>
      <c r="N743" s="10">
        <f>'Long-form'!R698</f>
        <v>0.75</v>
      </c>
      <c r="O743" s="10" t="e">
        <f>'Long-form'!#REF!</f>
        <v>#REF!</v>
      </c>
      <c r="P743" s="10" t="str">
        <f>'Long-form'!AM698</f>
        <v>midpoint</v>
      </c>
      <c r="Q743" s="10">
        <f>'Long-form'!AN698</f>
        <v>0.14387494569938158</v>
      </c>
      <c r="R743" s="1">
        <f>'Long-form'!BA698</f>
        <v>0</v>
      </c>
      <c r="S743" s="1">
        <f>'Long-form'!BB698</f>
        <v>5</v>
      </c>
      <c r="T743" s="1" t="str">
        <f>'Long-form'!BC698</f>
        <v>Mangrove</v>
      </c>
      <c r="U743" s="1" t="str">
        <f>'Long-form'!BD698</f>
        <v>pollen</v>
      </c>
      <c r="V743" s="1" t="str">
        <f>'Long-form'!BE698</f>
        <v>HAT to MTL</v>
      </c>
      <c r="W743" s="10">
        <f>'Long-form'!BQ698</f>
        <v>-0.32399999999999995</v>
      </c>
      <c r="X743" s="10">
        <f>'Long-form'!BR698</f>
        <v>0.87361318671366217</v>
      </c>
      <c r="Y743" s="10">
        <f>'Long-form'!BS698</f>
        <v>0.87361318671366217</v>
      </c>
      <c r="Z743" s="10">
        <f>'Long-form'!BT698</f>
        <v>0.11600000000000002</v>
      </c>
      <c r="AA743" s="10">
        <f>'Long-form'!BU698</f>
        <v>0.29407745422683584</v>
      </c>
      <c r="AB743" s="10">
        <f>'Long-form'!BV698</f>
        <v>0.29337254630609516</v>
      </c>
      <c r="AC743" s="1" t="str">
        <f>'Long-form'!BW698</f>
        <v>Compaction</v>
      </c>
      <c r="AD743" s="1">
        <f>'Long-form'!BX698</f>
        <v>0</v>
      </c>
      <c r="AE743" s="1" t="str">
        <f>'Long-form'!BY698</f>
        <v>n/a</v>
      </c>
      <c r="AF743" s="1" t="str">
        <f>'Long-form'!BZ698</f>
        <v>n/a</v>
      </c>
    </row>
    <row r="744" spans="1:32">
      <c r="A744" s="1" t="str">
        <f>'Long-form'!A699</f>
        <v>SLCC742</v>
      </c>
      <c r="B744" s="1" t="str">
        <f>'Long-form'!B699</f>
        <v>Tam et al. 2017</v>
      </c>
      <c r="C744" s="1">
        <f>'Long-form'!C699</f>
        <v>8</v>
      </c>
      <c r="D744" s="1" t="str">
        <f>'Long-form'!D699</f>
        <v>Malay Peninsula</v>
      </c>
      <c r="E744" s="10">
        <f>'Long-form'!E699</f>
        <v>5.45</v>
      </c>
      <c r="F744" s="10">
        <f>'Long-form'!F699</f>
        <v>102.94</v>
      </c>
      <c r="G744" s="1">
        <f>'Long-form'!G699</f>
        <v>1</v>
      </c>
      <c r="H744" s="11">
        <f>'Long-form'!H699</f>
        <v>2270</v>
      </c>
      <c r="I744" s="11">
        <f>'Long-form'!I699</f>
        <v>30</v>
      </c>
      <c r="J744" s="11">
        <f>'Long-form'!J699</f>
        <v>2299</v>
      </c>
      <c r="K744" s="11">
        <f>'Long-form'!K699</f>
        <v>50</v>
      </c>
      <c r="L744" s="11">
        <f>'Long-form'!L699</f>
        <v>140</v>
      </c>
      <c r="M744" s="10" t="str">
        <f>'Long-form'!Q699</f>
        <v>Regressive</v>
      </c>
      <c r="N744" s="10">
        <f>'Long-form'!R699</f>
        <v>0.89</v>
      </c>
      <c r="O744" s="10" t="e">
        <f>'Long-form'!#REF!</f>
        <v>#REF!</v>
      </c>
      <c r="P744" s="10" t="str">
        <f>'Long-form'!AM699</f>
        <v>midpoint</v>
      </c>
      <c r="Q744" s="10">
        <f>'Long-form'!AN699</f>
        <v>0.14387494569938158</v>
      </c>
      <c r="R744" s="1">
        <f>'Long-form'!BA699</f>
        <v>0</v>
      </c>
      <c r="S744" s="1">
        <f>'Long-form'!BB699</f>
        <v>5</v>
      </c>
      <c r="T744" s="1" t="str">
        <f>'Long-form'!BC699</f>
        <v>Mangrove</v>
      </c>
      <c r="U744" s="1" t="str">
        <f>'Long-form'!BD699</f>
        <v>pollen</v>
      </c>
      <c r="V744" s="1" t="str">
        <f>'Long-form'!BE699</f>
        <v>HAT to MTL</v>
      </c>
      <c r="W744" s="10">
        <f>'Long-form'!BQ699</f>
        <v>-9.099999999999997E-2</v>
      </c>
      <c r="X744" s="10">
        <f>'Long-form'!BR699</f>
        <v>0.87361318671366217</v>
      </c>
      <c r="Y744" s="10">
        <f>'Long-form'!BS699</f>
        <v>0.87361318671366217</v>
      </c>
      <c r="Z744" s="10">
        <f>'Long-form'!BT699</f>
        <v>0.6389999999999999</v>
      </c>
      <c r="AA744" s="10">
        <f>'Long-form'!BU699</f>
        <v>0.29407745422683584</v>
      </c>
      <c r="AB744" s="10">
        <f>'Long-form'!BV699</f>
        <v>0.29337254630609516</v>
      </c>
      <c r="AC744" s="1" t="str">
        <f>'Long-form'!BW699</f>
        <v>Compaction</v>
      </c>
      <c r="AD744" s="1">
        <f>'Long-form'!BX699</f>
        <v>0</v>
      </c>
      <c r="AE744" s="1" t="str">
        <f>'Long-form'!BY699</f>
        <v>n/a</v>
      </c>
      <c r="AF744" s="1" t="str">
        <f>'Long-form'!BZ699</f>
        <v>n/a</v>
      </c>
    </row>
    <row r="745" spans="1:32">
      <c r="A745" s="1" t="str">
        <f>'Long-form'!A700</f>
        <v>SLCC743</v>
      </c>
      <c r="B745" s="1" t="str">
        <f>'Long-form'!B700</f>
        <v>Tam et al. 2017</v>
      </c>
      <c r="C745" s="1">
        <f>'Long-form'!C700</f>
        <v>8</v>
      </c>
      <c r="D745" s="1" t="str">
        <f>'Long-form'!D700</f>
        <v>Malay Peninsula</v>
      </c>
      <c r="E745" s="10">
        <f>'Long-form'!E700</f>
        <v>5.45</v>
      </c>
      <c r="F745" s="10">
        <f>'Long-form'!F700</f>
        <v>102.93</v>
      </c>
      <c r="G745" s="1">
        <f>'Long-form'!G700</f>
        <v>1</v>
      </c>
      <c r="H745" s="11">
        <f>'Long-form'!H700</f>
        <v>1940</v>
      </c>
      <c r="I745" s="11">
        <f>'Long-form'!I700</f>
        <v>30</v>
      </c>
      <c r="J745" s="11">
        <f>'Long-form'!J700</f>
        <v>1890</v>
      </c>
      <c r="K745" s="11">
        <f>'Long-form'!K700</f>
        <v>59</v>
      </c>
      <c r="L745" s="11">
        <f>'Long-form'!L700</f>
        <v>69</v>
      </c>
      <c r="M745" s="10" t="str">
        <f>'Long-form'!Q700</f>
        <v>Regressive</v>
      </c>
      <c r="N745" s="10">
        <f>'Long-form'!R700</f>
        <v>0.81</v>
      </c>
      <c r="O745" s="10" t="e">
        <f>'Long-form'!#REF!</f>
        <v>#REF!</v>
      </c>
      <c r="P745" s="10" t="str">
        <f>'Long-form'!AM700</f>
        <v>midpoint</v>
      </c>
      <c r="Q745" s="10">
        <f>'Long-form'!AN700</f>
        <v>0.14387494569938158</v>
      </c>
      <c r="R745" s="1">
        <f>'Long-form'!BA700</f>
        <v>0</v>
      </c>
      <c r="S745" s="1">
        <f>'Long-form'!BB700</f>
        <v>5</v>
      </c>
      <c r="T745" s="1" t="str">
        <f>'Long-form'!BC700</f>
        <v>Mangrove</v>
      </c>
      <c r="U745" s="1" t="str">
        <f>'Long-form'!BD700</f>
        <v>pollen</v>
      </c>
      <c r="V745" s="1" t="str">
        <f>'Long-form'!BE700</f>
        <v>HAT to MTL</v>
      </c>
      <c r="W745" s="10">
        <f>'Long-form'!BQ700</f>
        <v>-0.10099999999999998</v>
      </c>
      <c r="X745" s="10">
        <f>'Long-form'!BR700</f>
        <v>0.87361318671366217</v>
      </c>
      <c r="Y745" s="10">
        <f>'Long-form'!BS700</f>
        <v>0.87361318671366217</v>
      </c>
      <c r="Z745" s="10">
        <f>'Long-form'!BT700</f>
        <v>0.27900000000000003</v>
      </c>
      <c r="AA745" s="10">
        <f>'Long-form'!BU700</f>
        <v>0.23516660498395406</v>
      </c>
      <c r="AB745" s="10">
        <f>'Long-form'!BV700</f>
        <v>0.23427661492005808</v>
      </c>
      <c r="AC745" s="1" t="str">
        <f>'Long-form'!BW700</f>
        <v>Compaction</v>
      </c>
      <c r="AD745" s="1">
        <f>'Long-form'!BX700</f>
        <v>0</v>
      </c>
      <c r="AE745" s="1" t="str">
        <f>'Long-form'!BY700</f>
        <v>n/a</v>
      </c>
      <c r="AF745" s="1" t="str">
        <f>'Long-form'!BZ700</f>
        <v>n/a</v>
      </c>
    </row>
    <row r="746" spans="1:32">
      <c r="A746" s="1" t="str">
        <f>'Long-form'!A701</f>
        <v>SLCC744</v>
      </c>
      <c r="B746" s="1" t="str">
        <f>'Long-form'!B701</f>
        <v>Tam et al. 2017</v>
      </c>
      <c r="C746" s="1">
        <f>'Long-form'!C701</f>
        <v>8</v>
      </c>
      <c r="D746" s="1" t="str">
        <f>'Long-form'!D701</f>
        <v>Malay Peninsula</v>
      </c>
      <c r="E746" s="10">
        <f>'Long-form'!E701</f>
        <v>5.49</v>
      </c>
      <c r="F746" s="10">
        <f>'Long-form'!F701</f>
        <v>102.9</v>
      </c>
      <c r="G746" s="1">
        <f>'Long-form'!G701</f>
        <v>1</v>
      </c>
      <c r="H746" s="11">
        <f>'Long-form'!H701</f>
        <v>1310</v>
      </c>
      <c r="I746" s="11">
        <f>'Long-form'!I701</f>
        <v>30</v>
      </c>
      <c r="J746" s="11">
        <f>'Long-form'!J701</f>
        <v>1253</v>
      </c>
      <c r="K746" s="11">
        <f>'Long-form'!K701</f>
        <v>41</v>
      </c>
      <c r="L746" s="11">
        <f>'Long-form'!L701</f>
        <v>71</v>
      </c>
      <c r="M746" s="10" t="str">
        <f>'Long-form'!Q701</f>
        <v>Regressive</v>
      </c>
      <c r="N746" s="10">
        <f>'Long-form'!R701</f>
        <v>0.87</v>
      </c>
      <c r="O746" s="10" t="e">
        <f>'Long-form'!#REF!</f>
        <v>#REF!</v>
      </c>
      <c r="P746" s="10" t="str">
        <f>'Long-form'!AM701</f>
        <v>midpoint</v>
      </c>
      <c r="Q746" s="10">
        <f>'Long-form'!AN701</f>
        <v>0.14387494569938158</v>
      </c>
      <c r="R746" s="1">
        <f>'Long-form'!BA701</f>
        <v>0</v>
      </c>
      <c r="S746" s="1">
        <f>'Long-form'!BB701</f>
        <v>5</v>
      </c>
      <c r="T746" s="1" t="str">
        <f>'Long-form'!BC701</f>
        <v>Mangrove</v>
      </c>
      <c r="U746" s="1" t="str">
        <f>'Long-form'!BD701</f>
        <v>pollen</v>
      </c>
      <c r="V746" s="1" t="str">
        <f>'Long-form'!BE701</f>
        <v>HAT to MTL</v>
      </c>
      <c r="W746" s="10">
        <f>'Long-form'!BQ701</f>
        <v>-1.157</v>
      </c>
      <c r="X746" s="10">
        <f>'Long-form'!BR701</f>
        <v>0.87361318671366217</v>
      </c>
      <c r="Y746" s="10">
        <f>'Long-form'!BS701</f>
        <v>0.87361318671366217</v>
      </c>
      <c r="Z746" s="10">
        <f>'Long-form'!BT701</f>
        <v>-0.28699999999999992</v>
      </c>
      <c r="AA746" s="10">
        <f>'Long-form'!BU701</f>
        <v>0.28516660498395408</v>
      </c>
      <c r="AB746" s="10">
        <f>'Long-form'!BV701</f>
        <v>0.28427661492005807</v>
      </c>
      <c r="AC746" s="1" t="str">
        <f>'Long-form'!BW701</f>
        <v>Compaction</v>
      </c>
      <c r="AD746" s="1">
        <f>'Long-form'!BX701</f>
        <v>0</v>
      </c>
      <c r="AE746" s="1" t="str">
        <f>'Long-form'!BY701</f>
        <v>n/a</v>
      </c>
      <c r="AF746" s="1" t="str">
        <f>'Long-form'!BZ701</f>
        <v>n/a</v>
      </c>
    </row>
    <row r="747" spans="1:32">
      <c r="A747" s="1" t="str">
        <f>'Long-form'!A702</f>
        <v>SLCC745</v>
      </c>
      <c r="B747" s="1" t="str">
        <f>'Long-form'!B702</f>
        <v>Tam et al. 2017</v>
      </c>
      <c r="C747" s="1">
        <f>'Long-form'!C702</f>
        <v>8</v>
      </c>
      <c r="D747" s="1" t="str">
        <f>'Long-form'!D702</f>
        <v>Malay Peninsula</v>
      </c>
      <c r="E747" s="10">
        <f>'Long-form'!E702</f>
        <v>5.48</v>
      </c>
      <c r="F747" s="10">
        <f>'Long-form'!F702</f>
        <v>102.92</v>
      </c>
      <c r="G747" s="1">
        <f>'Long-form'!G702</f>
        <v>1</v>
      </c>
      <c r="H747" s="11">
        <f>'Long-form'!H702</f>
        <v>2100</v>
      </c>
      <c r="I747" s="11">
        <f>'Long-form'!I702</f>
        <v>30</v>
      </c>
      <c r="J747" s="11">
        <f>'Long-form'!J702</f>
        <v>2072</v>
      </c>
      <c r="K747" s="11">
        <f>'Long-form'!K702</f>
        <v>74</v>
      </c>
      <c r="L747" s="11">
        <f>'Long-form'!L702</f>
        <v>76</v>
      </c>
      <c r="M747" s="10" t="str">
        <f>'Long-form'!Q702</f>
        <v>Regressive</v>
      </c>
      <c r="N747" s="10">
        <f>'Long-form'!R702</f>
        <v>0.65</v>
      </c>
      <c r="O747" s="10" t="e">
        <f>'Long-form'!#REF!</f>
        <v>#REF!</v>
      </c>
      <c r="P747" s="10" t="str">
        <f>'Long-form'!AM702</f>
        <v>midpoint</v>
      </c>
      <c r="Q747" s="10">
        <f>'Long-form'!AN702</f>
        <v>0.14387494569938158</v>
      </c>
      <c r="R747" s="1">
        <f>'Long-form'!BA702</f>
        <v>0</v>
      </c>
      <c r="S747" s="1">
        <f>'Long-form'!BB702</f>
        <v>5</v>
      </c>
      <c r="T747" s="1" t="str">
        <f>'Long-form'!BC702</f>
        <v>Mangrove</v>
      </c>
      <c r="U747" s="1" t="str">
        <f>'Long-form'!BD702</f>
        <v>pollen</v>
      </c>
      <c r="V747" s="1" t="str">
        <f>'Long-form'!BE702</f>
        <v>HAT to MTL</v>
      </c>
      <c r="W747" s="10">
        <f>'Long-form'!BQ702</f>
        <v>-0.32799999999999996</v>
      </c>
      <c r="X747" s="10">
        <f>'Long-form'!BR702</f>
        <v>0.87361318671366217</v>
      </c>
      <c r="Y747" s="10">
        <f>'Long-form'!BS702</f>
        <v>0.87361318671366217</v>
      </c>
      <c r="Z747" s="10">
        <f>'Long-form'!BT702</f>
        <v>0.53200000000000003</v>
      </c>
      <c r="AA747" s="10">
        <f>'Long-form'!BU702</f>
        <v>0.30139610179953069</v>
      </c>
      <c r="AB747" s="10">
        <f>'Long-form'!BV702</f>
        <v>0.30059928172283334</v>
      </c>
      <c r="AC747" s="1" t="str">
        <f>'Long-form'!BW702</f>
        <v>Compaction</v>
      </c>
      <c r="AD747" s="1">
        <f>'Long-form'!BX702</f>
        <v>0</v>
      </c>
      <c r="AE747" s="1" t="str">
        <f>'Long-form'!BY702</f>
        <v>n/a</v>
      </c>
      <c r="AF747" s="1" t="str">
        <f>'Long-form'!BZ702</f>
        <v>n/a</v>
      </c>
    </row>
    <row r="748" spans="1:32">
      <c r="A748" s="1" t="str">
        <f>'Long-form'!A703</f>
        <v>SLCC746</v>
      </c>
      <c r="B748" s="1" t="str">
        <f>'Long-form'!B703</f>
        <v>Tam et al. 2017</v>
      </c>
      <c r="C748" s="1">
        <f>'Long-form'!C703</f>
        <v>8</v>
      </c>
      <c r="D748" s="1" t="str">
        <f>'Long-form'!D703</f>
        <v>Malay Peninsula</v>
      </c>
      <c r="E748" s="10">
        <f>'Long-form'!E703</f>
        <v>5.47</v>
      </c>
      <c r="F748" s="10">
        <f>'Long-form'!F703</f>
        <v>102.93</v>
      </c>
      <c r="G748" s="1">
        <f>'Long-form'!G703</f>
        <v>1</v>
      </c>
      <c r="H748" s="11">
        <f>'Long-form'!H703</f>
        <v>1260</v>
      </c>
      <c r="I748" s="11">
        <f>'Long-form'!I703</f>
        <v>30</v>
      </c>
      <c r="J748" s="11">
        <f>'Long-form'!J703</f>
        <v>1218</v>
      </c>
      <c r="K748" s="11">
        <f>'Long-form'!K703</f>
        <v>63</v>
      </c>
      <c r="L748" s="11">
        <f>'Long-form'!L703</f>
        <v>95</v>
      </c>
      <c r="M748" s="10" t="str">
        <f>'Long-form'!Q703</f>
        <v>Regressive</v>
      </c>
      <c r="N748" s="10">
        <f>'Long-form'!R703</f>
        <v>1.7</v>
      </c>
      <c r="O748" s="10" t="e">
        <f>'Long-form'!#REF!</f>
        <v>#REF!</v>
      </c>
      <c r="P748" s="10" t="str">
        <f>'Long-form'!AM703</f>
        <v>midpoint</v>
      </c>
      <c r="Q748" s="10">
        <f>'Long-form'!AN703</f>
        <v>0.14387494569938158</v>
      </c>
      <c r="R748" s="1">
        <f>'Long-form'!BA703</f>
        <v>0</v>
      </c>
      <c r="S748" s="1">
        <f>'Long-form'!BB703</f>
        <v>5</v>
      </c>
      <c r="T748" s="1" t="str">
        <f>'Long-form'!BC703</f>
        <v>Mangrove</v>
      </c>
      <c r="U748" s="1" t="str">
        <f>'Long-form'!BD703</f>
        <v>pollen</v>
      </c>
      <c r="V748" s="1" t="str">
        <f>'Long-form'!BE703</f>
        <v>HAT to MTL</v>
      </c>
      <c r="W748" s="10">
        <f>'Long-form'!BQ703</f>
        <v>-1.056</v>
      </c>
      <c r="X748" s="10">
        <f>'Long-form'!BR703</f>
        <v>0.87361318671366217</v>
      </c>
      <c r="Y748" s="10">
        <f>'Long-form'!BS703</f>
        <v>0.87361318671366217</v>
      </c>
      <c r="Z748" s="10">
        <f>'Long-form'!BT703</f>
        <v>-0.36599999999999999</v>
      </c>
      <c r="AA748" s="10">
        <f>'Long-form'!BU703</f>
        <v>0.28139610179953067</v>
      </c>
      <c r="AB748" s="10">
        <f>'Long-form'!BV703</f>
        <v>0.28059928172283333</v>
      </c>
      <c r="AC748" s="1" t="str">
        <f>'Long-form'!BW703</f>
        <v>Compaction</v>
      </c>
      <c r="AD748" s="1">
        <f>'Long-form'!BX703</f>
        <v>0</v>
      </c>
      <c r="AE748" s="1" t="str">
        <f>'Long-form'!BY703</f>
        <v>n/a</v>
      </c>
      <c r="AF748" s="1" t="str">
        <f>'Long-form'!BZ703</f>
        <v>n/a</v>
      </c>
    </row>
    <row r="749" spans="1:32">
      <c r="A749" s="1" t="str">
        <f>'Long-form'!A704</f>
        <v>SLCC747</v>
      </c>
      <c r="B749" s="1" t="str">
        <f>'Long-form'!B704</f>
        <v>Tam et al. 2017</v>
      </c>
      <c r="C749" s="1">
        <f>'Long-form'!C704</f>
        <v>8</v>
      </c>
      <c r="D749" s="1" t="str">
        <f>'Long-form'!D704</f>
        <v>Malay Peninsula</v>
      </c>
      <c r="E749" s="10">
        <f>'Long-form'!E704</f>
        <v>5.46</v>
      </c>
      <c r="F749" s="10">
        <f>'Long-form'!F704</f>
        <v>102.93</v>
      </c>
      <c r="G749" s="1">
        <f>'Long-form'!G704</f>
        <v>1</v>
      </c>
      <c r="H749" s="11">
        <f>'Long-form'!H704</f>
        <v>1450</v>
      </c>
      <c r="I749" s="11">
        <f>'Long-form'!I704</f>
        <v>30</v>
      </c>
      <c r="J749" s="11">
        <f>'Long-form'!J704</f>
        <v>1340</v>
      </c>
      <c r="K749" s="11">
        <f>'Long-form'!K704</f>
        <v>49</v>
      </c>
      <c r="L749" s="11">
        <f>'Long-form'!L704</f>
        <v>41</v>
      </c>
      <c r="M749" s="10" t="str">
        <f>'Long-form'!Q704</f>
        <v>Regressive</v>
      </c>
      <c r="N749" s="10">
        <f>'Long-form'!R704</f>
        <v>0.88</v>
      </c>
      <c r="O749" s="10" t="e">
        <f>'Long-form'!#REF!</f>
        <v>#REF!</v>
      </c>
      <c r="P749" s="10" t="str">
        <f>'Long-form'!AM704</f>
        <v>midpoint</v>
      </c>
      <c r="Q749" s="10">
        <f>'Long-form'!AN704</f>
        <v>0.14387494569938158</v>
      </c>
      <c r="R749" s="1">
        <f>'Long-form'!BA704</f>
        <v>0</v>
      </c>
      <c r="S749" s="1">
        <f>'Long-form'!BB704</f>
        <v>5</v>
      </c>
      <c r="T749" s="1" t="str">
        <f>'Long-form'!BC704</f>
        <v>Mangrove</v>
      </c>
      <c r="U749" s="1" t="str">
        <f>'Long-form'!BD704</f>
        <v>pollen</v>
      </c>
      <c r="V749" s="1" t="str">
        <f>'Long-form'!BE704</f>
        <v>HAT to MTL</v>
      </c>
      <c r="W749" s="10">
        <f>'Long-form'!BQ704</f>
        <v>-0.46199999999999997</v>
      </c>
      <c r="X749" s="10">
        <f>'Long-form'!BR704</f>
        <v>0.87361318671366217</v>
      </c>
      <c r="Y749" s="10">
        <f>'Long-form'!BS704</f>
        <v>0.87361318671366217</v>
      </c>
      <c r="Z749" s="10">
        <f>'Long-form'!BT704</f>
        <v>8.8000000000000023E-2</v>
      </c>
      <c r="AA749" s="10">
        <f>'Long-form'!BU704</f>
        <v>0.30407745422683585</v>
      </c>
      <c r="AB749" s="10">
        <f>'Long-form'!BV704</f>
        <v>0.30337254630609517</v>
      </c>
      <c r="AC749" s="1" t="str">
        <f>'Long-form'!BW704</f>
        <v>Compaction</v>
      </c>
      <c r="AD749" s="1">
        <f>'Long-form'!BX704</f>
        <v>0</v>
      </c>
      <c r="AE749" s="1" t="str">
        <f>'Long-form'!BY704</f>
        <v>n/a</v>
      </c>
      <c r="AF749" s="1" t="str">
        <f>'Long-form'!BZ704</f>
        <v>n/a</v>
      </c>
    </row>
    <row r="750" spans="1:32">
      <c r="A750" s="1" t="str">
        <f>'Long-form'!A705</f>
        <v>SLCC748</v>
      </c>
      <c r="B750" s="1" t="str">
        <f>'Long-form'!B705</f>
        <v>Tam et al. 2017</v>
      </c>
      <c r="C750" s="1">
        <f>'Long-form'!C705</f>
        <v>8</v>
      </c>
      <c r="D750" s="1" t="str">
        <f>'Long-form'!D705</f>
        <v>Malay Peninsula</v>
      </c>
      <c r="E750" s="10">
        <f>'Long-form'!E705</f>
        <v>5.5</v>
      </c>
      <c r="F750" s="10">
        <f>'Long-form'!F705</f>
        <v>102.92</v>
      </c>
      <c r="G750" s="1">
        <f>'Long-form'!G705</f>
        <v>1</v>
      </c>
      <c r="H750" s="11">
        <f>'Long-form'!H705</f>
        <v>2060</v>
      </c>
      <c r="I750" s="11">
        <f>'Long-form'!I705</f>
        <v>30</v>
      </c>
      <c r="J750" s="11">
        <f>'Long-form'!J705</f>
        <v>1658</v>
      </c>
      <c r="K750" s="11">
        <f>'Long-form'!K705</f>
        <v>68</v>
      </c>
      <c r="L750" s="11">
        <f>'Long-form'!L705</f>
        <v>92</v>
      </c>
      <c r="M750" s="10" t="str">
        <f>'Long-form'!Q705</f>
        <v>Regressive</v>
      </c>
      <c r="N750" s="10">
        <f>'Long-form'!R705</f>
        <v>0.34</v>
      </c>
      <c r="O750" s="10" t="e">
        <f>'Long-form'!#REF!</f>
        <v>#REF!</v>
      </c>
      <c r="P750" s="10" t="str">
        <f>'Long-form'!AM705</f>
        <v>midpoint</v>
      </c>
      <c r="Q750" s="10">
        <f>'Long-form'!AN705</f>
        <v>0.14387494569938158</v>
      </c>
      <c r="R750" s="1">
        <f>'Long-form'!BA705</f>
        <v>0</v>
      </c>
      <c r="S750" s="1">
        <f>'Long-form'!BB705</f>
        <v>5</v>
      </c>
      <c r="T750" s="1" t="str">
        <f>'Long-form'!BC705</f>
        <v>Mangrove</v>
      </c>
      <c r="U750" s="1" t="str">
        <f>'Long-form'!BD705</f>
        <v>pollen</v>
      </c>
      <c r="V750" s="1" t="str">
        <f>'Long-form'!BE705</f>
        <v>HAT to MTL</v>
      </c>
      <c r="W750" s="10">
        <f>'Long-form'!BQ705</f>
        <v>-0.48699999999999999</v>
      </c>
      <c r="X750" s="10">
        <f>'Long-form'!BR705</f>
        <v>0.87361318671366217</v>
      </c>
      <c r="Y750" s="10">
        <f>'Long-form'!BS705</f>
        <v>0.87361318671366217</v>
      </c>
      <c r="Z750" s="10">
        <f>'Long-form'!BT705</f>
        <v>-0.127</v>
      </c>
      <c r="AA750" s="10">
        <f>'Long-form'!BU705</f>
        <v>0.23516660498395406</v>
      </c>
      <c r="AB750" s="10">
        <f>'Long-form'!BV705</f>
        <v>0.23427661492005808</v>
      </c>
      <c r="AC750" s="1" t="str">
        <f>'Long-form'!BW705</f>
        <v>Compaction</v>
      </c>
      <c r="AD750" s="1">
        <f>'Long-form'!BX705</f>
        <v>0</v>
      </c>
      <c r="AE750" s="1" t="str">
        <f>'Long-form'!BY705</f>
        <v>n/a</v>
      </c>
      <c r="AF750" s="1" t="str">
        <f>'Long-form'!BZ705</f>
        <v>n/a</v>
      </c>
    </row>
    <row r="751" spans="1:32">
      <c r="A751" s="1" t="str">
        <f>'Long-form'!A706</f>
        <v>SLCC749</v>
      </c>
      <c r="B751" s="1" t="str">
        <f>'Long-form'!B706</f>
        <v>Tam et al. 2017</v>
      </c>
      <c r="C751" s="1">
        <f>'Long-form'!C706</f>
        <v>8</v>
      </c>
      <c r="D751" s="1" t="str">
        <f>'Long-form'!D706</f>
        <v>Malay Peninsula</v>
      </c>
      <c r="E751" s="10">
        <f>'Long-form'!E706</f>
        <v>5.5</v>
      </c>
      <c r="F751" s="10">
        <f>'Long-form'!F706</f>
        <v>102.92</v>
      </c>
      <c r="G751" s="1">
        <f>'Long-form'!G706</f>
        <v>1</v>
      </c>
      <c r="H751" s="11">
        <f>'Long-form'!H706</f>
        <v>1750</v>
      </c>
      <c r="I751" s="11">
        <f>'Long-form'!I706</f>
        <v>30</v>
      </c>
      <c r="J751" s="11">
        <f>'Long-form'!J706</f>
        <v>2028</v>
      </c>
      <c r="K751" s="11">
        <f>'Long-form'!K706</f>
        <v>90</v>
      </c>
      <c r="L751" s="11">
        <f>'Long-form'!L706</f>
        <v>81</v>
      </c>
      <c r="M751" s="10" t="str">
        <f>'Long-form'!Q706</f>
        <v>Regressive</v>
      </c>
      <c r="N751" s="10">
        <f>'Long-form'!R706</f>
        <v>0.56000000000000005</v>
      </c>
      <c r="O751" s="10" t="e">
        <f>'Long-form'!#REF!</f>
        <v>#REF!</v>
      </c>
      <c r="P751" s="10" t="str">
        <f>'Long-form'!AM706</f>
        <v>midpoint</v>
      </c>
      <c r="Q751" s="10">
        <f>'Long-form'!AN706</f>
        <v>0.14387494569938158</v>
      </c>
      <c r="R751" s="1">
        <f>'Long-form'!BA706</f>
        <v>0</v>
      </c>
      <c r="S751" s="1">
        <f>'Long-form'!BB706</f>
        <v>5</v>
      </c>
      <c r="T751" s="1" t="str">
        <f>'Long-form'!BC706</f>
        <v>Mangrove</v>
      </c>
      <c r="U751" s="1" t="str">
        <f>'Long-form'!BD706</f>
        <v>pollen</v>
      </c>
      <c r="V751" s="1" t="str">
        <f>'Long-form'!BE706</f>
        <v>HAT to MTL</v>
      </c>
      <c r="W751" s="10">
        <f>'Long-form'!BQ706</f>
        <v>-0.69199999999999995</v>
      </c>
      <c r="X751" s="10">
        <f>'Long-form'!BR706</f>
        <v>0.87361318671366217</v>
      </c>
      <c r="Y751" s="10">
        <f>'Long-form'!BS706</f>
        <v>0.87361318671366217</v>
      </c>
      <c r="Z751" s="10">
        <f>'Long-form'!BT706</f>
        <v>-0.16200000000000003</v>
      </c>
      <c r="AA751" s="10">
        <f>'Long-form'!BU706</f>
        <v>0.26139610179953071</v>
      </c>
      <c r="AB751" s="10">
        <f>'Long-form'!BV706</f>
        <v>0.26059928172283336</v>
      </c>
      <c r="AC751" s="1" t="str">
        <f>'Long-form'!BW706</f>
        <v>Compaction</v>
      </c>
      <c r="AD751" s="1">
        <f>'Long-form'!BX706</f>
        <v>0</v>
      </c>
      <c r="AE751" s="1" t="str">
        <f>'Long-form'!BY706</f>
        <v>n/a</v>
      </c>
      <c r="AF751" s="1" t="str">
        <f>'Long-form'!BZ706</f>
        <v>n/a</v>
      </c>
    </row>
    <row r="752" spans="1:32">
      <c r="A752" s="1" t="str">
        <f>'Long-form'!A723</f>
        <v>SLCC766</v>
      </c>
      <c r="B752" s="1" t="str">
        <f>'Long-form'!B723</f>
        <v>Bender et al. 2020</v>
      </c>
      <c r="C752" s="1">
        <f>'Long-form'!C723</f>
        <v>8</v>
      </c>
      <c r="D752" s="1" t="str">
        <f>'Long-form'!D723</f>
        <v>South Sulawesi, Sanriobengi</v>
      </c>
      <c r="E752" s="10">
        <f>'Long-form'!E723</f>
        <v>-5.3254830000000002</v>
      </c>
      <c r="F752" s="10">
        <f>'Long-form'!F723</f>
        <v>119.343283</v>
      </c>
      <c r="G752" s="1">
        <f>'Long-form'!G723</f>
        <v>1</v>
      </c>
      <c r="H752" s="11">
        <f>'Long-form'!H723</f>
        <v>4730</v>
      </c>
      <c r="I752" s="11">
        <f>'Long-form'!I723</f>
        <v>30</v>
      </c>
      <c r="J752" s="11">
        <f>'Long-form'!J723</f>
        <v>4954.5</v>
      </c>
      <c r="K752" s="11">
        <f>'Long-form'!K723</f>
        <v>5064</v>
      </c>
      <c r="L752" s="11">
        <f>'Long-form'!L723</f>
        <v>4845</v>
      </c>
      <c r="M752" s="10" t="str">
        <f>'Long-form'!Q723</f>
        <v>n/a</v>
      </c>
      <c r="N752" s="10" t="str">
        <f>'Long-form'!R723</f>
        <v>n/a</v>
      </c>
      <c r="O752" s="10">
        <f>'Long-form'!AL723</f>
        <v>-0.2</v>
      </c>
      <c r="P752" s="10">
        <f>'Long-form'!AN723</f>
        <v>0.08</v>
      </c>
      <c r="Q752" s="10">
        <f>'Long-form'!AO723</f>
        <v>0.08</v>
      </c>
      <c r="R752" s="1">
        <f>'Long-form'!BA723</f>
        <v>0</v>
      </c>
      <c r="S752" s="1">
        <f>'Long-form'!BB723</f>
        <v>1</v>
      </c>
      <c r="T752" s="1" t="str">
        <f>'Long-form'!BC723</f>
        <v>Coral</v>
      </c>
      <c r="U752" s="1" t="str">
        <f>'Long-form'!BD723</f>
        <v>microatoll</v>
      </c>
      <c r="V752" s="1" t="str">
        <f>'Long-form'!BE723</f>
        <v>MLW to LAT</v>
      </c>
      <c r="W752" s="10">
        <f>'Long-form'!BQ723</f>
        <v>0.3266445946505851</v>
      </c>
      <c r="X752" s="10">
        <f>'Long-form'!BR723</f>
        <v>0.36269092445786039</v>
      </c>
      <c r="Y752" s="10">
        <f>'Long-form'!BS723</f>
        <v>0.36269092445786039</v>
      </c>
      <c r="Z752" s="10">
        <f>'Long-form'!BT723</f>
        <v>0.21625</v>
      </c>
      <c r="AA752" s="10">
        <f>'Long-form'!BU723</f>
        <v>0.12355203020050591</v>
      </c>
      <c r="AB752" s="10">
        <f>'Long-form'!BV723</f>
        <v>0.12355203020050591</v>
      </c>
      <c r="AC752" s="1" t="str">
        <f>'Long-form'!BW723</f>
        <v>HLC/Vertical errors</v>
      </c>
      <c r="AD752" s="1">
        <f>'Long-form'!BX723</f>
        <v>0</v>
      </c>
      <c r="AE752" s="1" t="str">
        <f>'Long-form'!BY723</f>
        <v>n/a</v>
      </c>
      <c r="AF752" s="1" t="str">
        <f>'Long-form'!BZ723</f>
        <v>n/a</v>
      </c>
    </row>
    <row r="753" spans="1:32">
      <c r="A753" s="1" t="str">
        <f>'Long-form'!A724</f>
        <v>SLCC767</v>
      </c>
      <c r="B753" s="1" t="str">
        <f>'Long-form'!B724</f>
        <v>Bender et al. 2020</v>
      </c>
      <c r="C753" s="1">
        <f>'Long-form'!C724</f>
        <v>8</v>
      </c>
      <c r="D753" s="1" t="str">
        <f>'Long-form'!D724</f>
        <v>South Sulawesi, Sanriobengi</v>
      </c>
      <c r="E753" s="10">
        <f>'Long-form'!E724</f>
        <v>-5.3252499999999996</v>
      </c>
      <c r="F753" s="10">
        <f>'Long-form'!F724</f>
        <v>119.34316699999999</v>
      </c>
      <c r="G753" s="1">
        <f>'Long-form'!G724</f>
        <v>1</v>
      </c>
      <c r="H753" s="11">
        <f>'Long-form'!H724</f>
        <v>5560</v>
      </c>
      <c r="I753" s="11">
        <f>'Long-form'!I724</f>
        <v>30</v>
      </c>
      <c r="J753" s="11">
        <f>'Long-form'!J724</f>
        <v>5956.5</v>
      </c>
      <c r="K753" s="11">
        <f>'Long-form'!K724</f>
        <v>6040</v>
      </c>
      <c r="L753" s="11">
        <f>'Long-form'!L724</f>
        <v>5873</v>
      </c>
      <c r="M753" s="10" t="str">
        <f>'Long-form'!Q724</f>
        <v>n/a</v>
      </c>
      <c r="N753" s="10" t="str">
        <f>'Long-form'!R724</f>
        <v>n/a</v>
      </c>
      <c r="O753" s="10">
        <f>'Long-form'!AL724</f>
        <v>-0.12</v>
      </c>
      <c r="P753" s="10">
        <f>'Long-form'!AN724</f>
        <v>0.08</v>
      </c>
      <c r="Q753" s="10">
        <f>'Long-form'!AO724</f>
        <v>0.08</v>
      </c>
      <c r="R753" s="1">
        <f>'Long-form'!BA724</f>
        <v>0</v>
      </c>
      <c r="S753" s="1">
        <f>'Long-form'!BB724</f>
        <v>1</v>
      </c>
      <c r="T753" s="1" t="str">
        <f>'Long-form'!BC724</f>
        <v>Coral</v>
      </c>
      <c r="U753" s="1" t="str">
        <f>'Long-form'!BD724</f>
        <v>microatoll</v>
      </c>
      <c r="V753" s="1" t="str">
        <f>'Long-form'!BE724</f>
        <v>MLW to LAT</v>
      </c>
      <c r="W753" s="10">
        <f>'Long-form'!BQ724</f>
        <v>0.40664459465058511</v>
      </c>
      <c r="X753" s="10">
        <f>'Long-form'!BR724</f>
        <v>0.11778134653947969</v>
      </c>
      <c r="Y753" s="10">
        <f>'Long-form'!BS724</f>
        <v>0.11778134653947969</v>
      </c>
      <c r="Z753" s="10">
        <f>'Long-form'!BT724</f>
        <v>0.49624999999999997</v>
      </c>
      <c r="AA753" s="10">
        <f>'Long-form'!BU724</f>
        <v>0.22663870844731426</v>
      </c>
      <c r="AB753" s="10">
        <f>'Long-form'!BV724</f>
        <v>0.22663870844731426</v>
      </c>
      <c r="AC753" s="1" t="str">
        <f>'Long-form'!BW724</f>
        <v>HLC/Vertical errors</v>
      </c>
      <c r="AD753" s="1">
        <f>'Long-form'!BX724</f>
        <v>0</v>
      </c>
      <c r="AE753" s="1" t="str">
        <f>'Long-form'!BY724</f>
        <v>n/a</v>
      </c>
      <c r="AF753" s="1" t="str">
        <f>'Long-form'!BZ724</f>
        <v>n/a</v>
      </c>
    </row>
    <row r="754" spans="1:32">
      <c r="A754" s="1" t="str">
        <f>'Long-form'!A725</f>
        <v>SLCC768</v>
      </c>
      <c r="B754" s="1" t="str">
        <f>'Long-form'!B725</f>
        <v>Bender et al. 2020</v>
      </c>
      <c r="C754" s="1">
        <f>'Long-form'!C725</f>
        <v>8</v>
      </c>
      <c r="D754" s="1" t="str">
        <f>'Long-form'!D725</f>
        <v>South Sulawesi, Sanriobengi</v>
      </c>
      <c r="E754" s="10">
        <f>'Long-form'!E725</f>
        <v>-5.3250830000000002</v>
      </c>
      <c r="F754" s="10">
        <f>'Long-form'!F725</f>
        <v>119.34325</v>
      </c>
      <c r="G754" s="1">
        <f>'Long-form'!G725</f>
        <v>1</v>
      </c>
      <c r="H754" s="11">
        <f>'Long-form'!H725</f>
        <v>5140</v>
      </c>
      <c r="I754" s="11">
        <f>'Long-form'!I725</f>
        <v>30</v>
      </c>
      <c r="J754" s="11">
        <f>'Long-form'!J725</f>
        <v>5509.5</v>
      </c>
      <c r="K754" s="11">
        <f>'Long-form'!K725</f>
        <v>5576</v>
      </c>
      <c r="L754" s="11">
        <f>'Long-form'!L725</f>
        <v>5443</v>
      </c>
      <c r="M754" s="10" t="str">
        <f>'Long-form'!Q725</f>
        <v>n/a</v>
      </c>
      <c r="N754" s="10" t="str">
        <f>'Long-form'!R725</f>
        <v>n/a</v>
      </c>
      <c r="O754" s="10">
        <f>'Long-form'!AL725</f>
        <v>-0.17</v>
      </c>
      <c r="P754" s="10">
        <f>'Long-form'!AN725</f>
        <v>0.41000000000000003</v>
      </c>
      <c r="Q754" s="10">
        <f>'Long-form'!AO725</f>
        <v>0.41000000000000003</v>
      </c>
      <c r="R754" s="1">
        <f>'Long-form'!BA725</f>
        <v>0</v>
      </c>
      <c r="S754" s="1">
        <f>'Long-form'!BB725</f>
        <v>1</v>
      </c>
      <c r="T754" s="1" t="str">
        <f>'Long-form'!BC725</f>
        <v>Coral</v>
      </c>
      <c r="U754" s="1" t="str">
        <f>'Long-form'!BD725</f>
        <v>microatoll</v>
      </c>
      <c r="V754" s="1" t="str">
        <f>'Long-form'!BE725</f>
        <v>MLW to LAT</v>
      </c>
      <c r="W754" s="10">
        <f>'Long-form'!BQ725</f>
        <v>0.35664459465058507</v>
      </c>
      <c r="X754" s="10">
        <f>'Long-form'!BR725</f>
        <v>0.41901365800252027</v>
      </c>
      <c r="Y754" s="10">
        <f>'Long-form'!BS725</f>
        <v>0.41901365800252027</v>
      </c>
      <c r="Z754" s="10">
        <f>'Long-form'!BT725</f>
        <v>0.53625</v>
      </c>
      <c r="AA754" s="10">
        <f>'Long-form'!BU725</f>
        <v>0.22663870844731426</v>
      </c>
      <c r="AB754" s="10">
        <f>'Long-form'!BV725</f>
        <v>0.22663870844731426</v>
      </c>
      <c r="AC754" s="1" t="str">
        <f>'Long-form'!BW725</f>
        <v>HLC/Vertical errors</v>
      </c>
      <c r="AD754" s="1">
        <f>'Long-form'!BX725</f>
        <v>0</v>
      </c>
      <c r="AE754" s="1" t="str">
        <f>'Long-form'!BY725</f>
        <v>n/a</v>
      </c>
      <c r="AF754" s="1" t="str">
        <f>'Long-form'!BZ725</f>
        <v>Erosion error (0.19) included in sample uncertainty; Erosion estimate 0.33 m</v>
      </c>
    </row>
    <row r="755" spans="1:32">
      <c r="A755" s="1" t="str">
        <f>'Long-form'!A726</f>
        <v>SLCC769</v>
      </c>
      <c r="B755" s="1" t="str">
        <f>'Long-form'!B726</f>
        <v>Bender et al. 2020</v>
      </c>
      <c r="C755" s="1">
        <f>'Long-form'!C726</f>
        <v>8</v>
      </c>
      <c r="D755" s="1" t="str">
        <f>'Long-form'!D726</f>
        <v>South Sulawesi, Sanriobengi</v>
      </c>
      <c r="E755" s="10">
        <f>'Long-form'!E726</f>
        <v>-5.3250999999999999</v>
      </c>
      <c r="F755" s="10">
        <f>'Long-form'!F726</f>
        <v>119.3432</v>
      </c>
      <c r="G755" s="1">
        <f>'Long-form'!G726</f>
        <v>1</v>
      </c>
      <c r="H755" s="11">
        <f>'Long-form'!H726</f>
        <v>5570</v>
      </c>
      <c r="I755" s="11">
        <f>'Long-form'!I726</f>
        <v>30</v>
      </c>
      <c r="J755" s="11">
        <f>'Long-form'!J726</f>
        <v>5970</v>
      </c>
      <c r="K755" s="11">
        <f>'Long-form'!K726</f>
        <v>6059</v>
      </c>
      <c r="L755" s="11">
        <f>'Long-form'!L726</f>
        <v>5881</v>
      </c>
      <c r="M755" s="10" t="str">
        <f>'Long-form'!Q726</f>
        <v>n/a</v>
      </c>
      <c r="N755" s="10" t="str">
        <f>'Long-form'!R726</f>
        <v>n/a</v>
      </c>
      <c r="O755" s="10">
        <f>'Long-form'!AL726</f>
        <v>-0.13</v>
      </c>
      <c r="P755" s="10">
        <f>'Long-form'!AN726</f>
        <v>0.41000000000000003</v>
      </c>
      <c r="Q755" s="10">
        <f>'Long-form'!AO726</f>
        <v>0.41000000000000003</v>
      </c>
      <c r="R755" s="1">
        <f>'Long-form'!BA726</f>
        <v>0</v>
      </c>
      <c r="S755" s="1">
        <f>'Long-form'!BB726</f>
        <v>1</v>
      </c>
      <c r="T755" s="1" t="str">
        <f>'Long-form'!BC726</f>
        <v>Coral</v>
      </c>
      <c r="U755" s="1" t="str">
        <f>'Long-form'!BD726</f>
        <v>microatoll</v>
      </c>
      <c r="V755" s="1" t="str">
        <f>'Long-form'!BE726</f>
        <v>MLW to LAT</v>
      </c>
      <c r="W755" s="10">
        <f>'Long-form'!BQ726</f>
        <v>0.3966445946505851</v>
      </c>
      <c r="X755" s="10">
        <f>'Long-form'!BR726</f>
        <v>0.41901365800252027</v>
      </c>
      <c r="Y755" s="10">
        <f>'Long-form'!BS726</f>
        <v>0.41901365800252027</v>
      </c>
      <c r="Z755" s="10">
        <f>'Long-form'!BT726</f>
        <v>0.31625000000000009</v>
      </c>
      <c r="AA755" s="10">
        <f>'Long-form'!BU726</f>
        <v>0.12831642204592023</v>
      </c>
      <c r="AB755" s="10">
        <f>'Long-form'!BV726</f>
        <v>0.12831642204592023</v>
      </c>
      <c r="AC755" s="1" t="str">
        <f>'Long-form'!BW726</f>
        <v>HLC/Vertical errors</v>
      </c>
      <c r="AD755" s="1">
        <f>'Long-form'!BX726</f>
        <v>0</v>
      </c>
      <c r="AE755" s="1" t="str">
        <f>'Long-form'!BY726</f>
        <v>n/a</v>
      </c>
      <c r="AF755" s="1" t="str">
        <f>'Long-form'!BZ726</f>
        <v>Erosion error (0.19) included in sample uncertainty; Erosion estimate 0.33 m</v>
      </c>
    </row>
    <row r="756" spans="1:32">
      <c r="A756" s="1" t="str">
        <f>'Long-form'!A727</f>
        <v>SLCC770</v>
      </c>
      <c r="B756" s="1" t="str">
        <f>'Long-form'!B727</f>
        <v>Bender et al. 2020</v>
      </c>
      <c r="C756" s="1">
        <f>'Long-form'!C727</f>
        <v>8</v>
      </c>
      <c r="D756" s="1" t="str">
        <f>'Long-form'!D727</f>
        <v>South Sulawesi, Sanriobengi</v>
      </c>
      <c r="E756" s="10">
        <f>'Long-form'!E727</f>
        <v>-5.3268329999999997</v>
      </c>
      <c r="F756" s="10">
        <f>'Long-form'!F727</f>
        <v>119.3395</v>
      </c>
      <c r="G756" s="1">
        <f>'Long-form'!G727</f>
        <v>1</v>
      </c>
      <c r="H756" s="11">
        <f>'Long-form'!H727</f>
        <v>5200</v>
      </c>
      <c r="I756" s="11">
        <f>'Long-form'!I727</f>
        <v>30</v>
      </c>
      <c r="J756" s="11">
        <f>'Long-form'!J727</f>
        <v>5550.5</v>
      </c>
      <c r="K756" s="11">
        <f>'Long-form'!K727</f>
        <v>5628</v>
      </c>
      <c r="L756" s="11">
        <f>'Long-form'!L727</f>
        <v>5473</v>
      </c>
      <c r="M756" s="10" t="str">
        <f>'Long-form'!Q727</f>
        <v>n/a</v>
      </c>
      <c r="N756" s="10" t="str">
        <f>'Long-form'!R727</f>
        <v>n/a</v>
      </c>
      <c r="O756" s="10">
        <f>'Long-form'!AL727</f>
        <v>-0.02</v>
      </c>
      <c r="P756" s="10">
        <f>'Long-form'!AN727</f>
        <v>0.09</v>
      </c>
      <c r="Q756" s="10">
        <f>'Long-form'!AO727</f>
        <v>0.09</v>
      </c>
      <c r="R756" s="1">
        <f>'Long-form'!BA727</f>
        <v>0</v>
      </c>
      <c r="S756" s="1">
        <f>'Long-form'!BB727</f>
        <v>1</v>
      </c>
      <c r="T756" s="1" t="str">
        <f>'Long-form'!BC727</f>
        <v>Coral</v>
      </c>
      <c r="U756" s="1" t="str">
        <f>'Long-form'!BD727</f>
        <v>microatoll</v>
      </c>
      <c r="V756" s="1" t="str">
        <f>'Long-form'!BE727</f>
        <v>MLW to LAT</v>
      </c>
      <c r="W756" s="10">
        <f>'Long-form'!BQ727</f>
        <v>0.50664459465058509</v>
      </c>
      <c r="X756" s="10">
        <f>'Long-form'!BR727</f>
        <v>0.12478960530690449</v>
      </c>
      <c r="Y756" s="10">
        <f>'Long-form'!BS727</f>
        <v>0.12478960530690449</v>
      </c>
      <c r="Z756" s="10">
        <f>'Long-form'!BT727</f>
        <v>0.31625000000000009</v>
      </c>
      <c r="AA756" s="10">
        <f>'Long-form'!BU727</f>
        <v>0.12831642204592023</v>
      </c>
      <c r="AB756" s="10">
        <f>'Long-form'!BV727</f>
        <v>0.12831642204592023</v>
      </c>
      <c r="AC756" s="1" t="str">
        <f>'Long-form'!BW727</f>
        <v>HLC/Vertical errors</v>
      </c>
      <c r="AD756" s="1">
        <f>'Long-form'!BX727</f>
        <v>0</v>
      </c>
      <c r="AE756" s="1" t="str">
        <f>'Long-form'!BY727</f>
        <v>n/a</v>
      </c>
      <c r="AF756" s="1" t="str">
        <f>'Long-form'!BZ727</f>
        <v>n/a</v>
      </c>
    </row>
    <row r="757" spans="1:32">
      <c r="A757" s="1" t="str">
        <f>'Long-form'!A728</f>
        <v>SLCC771</v>
      </c>
      <c r="B757" s="1" t="str">
        <f>'Long-form'!B728</f>
        <v>Bender et al. 2020</v>
      </c>
      <c r="C757" s="1">
        <f>'Long-form'!C728</f>
        <v>8</v>
      </c>
      <c r="D757" s="1" t="str">
        <f>'Long-form'!D728</f>
        <v>South Sulawesi, Sanriobengi</v>
      </c>
      <c r="E757" s="10">
        <f>'Long-form'!E728</f>
        <v>-5.3269500000000001</v>
      </c>
      <c r="F757" s="10">
        <f>'Long-form'!F728</f>
        <v>119.33931699999999</v>
      </c>
      <c r="G757" s="1">
        <f>'Long-form'!G728</f>
        <v>1</v>
      </c>
      <c r="H757" s="11">
        <f>'Long-form'!H728</f>
        <v>4550</v>
      </c>
      <c r="I757" s="11">
        <f>'Long-form'!I728</f>
        <v>30</v>
      </c>
      <c r="J757" s="11">
        <f>'Long-form'!J728</f>
        <v>4740.5</v>
      </c>
      <c r="K757" s="11">
        <f>'Long-form'!K728</f>
        <v>4835</v>
      </c>
      <c r="L757" s="11">
        <f>'Long-form'!L728</f>
        <v>4646</v>
      </c>
      <c r="M757" s="10" t="str">
        <f>'Long-form'!Q728</f>
        <v>n/a</v>
      </c>
      <c r="N757" s="10" t="str">
        <f>'Long-form'!R728</f>
        <v>n/a</v>
      </c>
      <c r="O757" s="10">
        <f>'Long-form'!AL728</f>
        <v>-0.02</v>
      </c>
      <c r="P757" s="10">
        <f>'Long-form'!AN728</f>
        <v>0.09</v>
      </c>
      <c r="Q757" s="10">
        <f>'Long-form'!AO728</f>
        <v>0.09</v>
      </c>
      <c r="R757" s="1">
        <f>'Long-form'!BA728</f>
        <v>0</v>
      </c>
      <c r="S757" s="1">
        <f>'Long-form'!BB728</f>
        <v>1</v>
      </c>
      <c r="T757" s="1" t="str">
        <f>'Long-form'!BC728</f>
        <v>Coral</v>
      </c>
      <c r="U757" s="1" t="str">
        <f>'Long-form'!BD728</f>
        <v>microatoll</v>
      </c>
      <c r="V757" s="1" t="str">
        <f>'Long-form'!BE728</f>
        <v>MLW to LAT</v>
      </c>
      <c r="W757" s="10">
        <f>'Long-form'!BQ728</f>
        <v>0.50664459465058509</v>
      </c>
      <c r="X757" s="10">
        <f>'Long-form'!BR728</f>
        <v>0.12478960530690449</v>
      </c>
      <c r="Y757" s="10">
        <f>'Long-form'!BS728</f>
        <v>0.12478960530690449</v>
      </c>
      <c r="Z757" s="10">
        <f>'Long-form'!BT728</f>
        <v>0.47624999999999984</v>
      </c>
      <c r="AA757" s="10">
        <f>'Long-form'!BU728</f>
        <v>0.22927080966984595</v>
      </c>
      <c r="AB757" s="10">
        <f>'Long-form'!BV728</f>
        <v>0.22927080966984595</v>
      </c>
      <c r="AC757" s="1" t="str">
        <f>'Long-form'!BW728</f>
        <v>HLC/Vertical errors</v>
      </c>
      <c r="AD757" s="1">
        <f>'Long-form'!BX728</f>
        <v>0</v>
      </c>
      <c r="AE757" s="1" t="str">
        <f>'Long-form'!BY728</f>
        <v>n/a</v>
      </c>
      <c r="AF757" s="1" t="str">
        <f>'Long-form'!BZ728</f>
        <v>n/a</v>
      </c>
    </row>
    <row r="758" spans="1:32">
      <c r="A758" s="1" t="str">
        <f>'Long-form'!A729</f>
        <v>SLCC772</v>
      </c>
      <c r="B758" s="1" t="str">
        <f>'Long-form'!B729</f>
        <v>Bender et al. 2020</v>
      </c>
      <c r="C758" s="1">
        <f>'Long-form'!C729</f>
        <v>8</v>
      </c>
      <c r="D758" s="1" t="str">
        <f>'Long-form'!D729</f>
        <v>South Sulawesi, Sanriobengi</v>
      </c>
      <c r="E758" s="10">
        <f>'Long-form'!E729</f>
        <v>-5.3270670000000004</v>
      </c>
      <c r="F758" s="10">
        <f>'Long-form'!F729</f>
        <v>119.33915</v>
      </c>
      <c r="G758" s="1">
        <f>'Long-form'!G729</f>
        <v>1</v>
      </c>
      <c r="H758" s="11">
        <f>'Long-form'!H729</f>
        <v>4350</v>
      </c>
      <c r="I758" s="11">
        <f>'Long-form'!I729</f>
        <v>30</v>
      </c>
      <c r="J758" s="11">
        <f>'Long-form'!J729</f>
        <v>4488.5</v>
      </c>
      <c r="K758" s="11">
        <f>'Long-form'!K729</f>
        <v>4580</v>
      </c>
      <c r="L758" s="11">
        <f>'Long-form'!L729</f>
        <v>4397</v>
      </c>
      <c r="M758" s="10" t="str">
        <f>'Long-form'!Q729</f>
        <v>n/a</v>
      </c>
      <c r="N758" s="10" t="str">
        <f>'Long-form'!R729</f>
        <v>n/a</v>
      </c>
      <c r="O758" s="10">
        <f>'Long-form'!AL729</f>
        <v>-0.01</v>
      </c>
      <c r="P758" s="10">
        <f>'Long-form'!AN729</f>
        <v>0.24</v>
      </c>
      <c r="Q758" s="10">
        <f>'Long-form'!AO729</f>
        <v>0.24</v>
      </c>
      <c r="R758" s="1">
        <f>'Long-form'!BA729</f>
        <v>0</v>
      </c>
      <c r="S758" s="1">
        <f>'Long-form'!BB729</f>
        <v>1</v>
      </c>
      <c r="T758" s="1" t="str">
        <f>'Long-form'!BC729</f>
        <v>Coral</v>
      </c>
      <c r="U758" s="1" t="str">
        <f>'Long-form'!BD729</f>
        <v>microatoll</v>
      </c>
      <c r="V758" s="1" t="str">
        <f>'Long-form'!BE729</f>
        <v>MLW to LAT</v>
      </c>
      <c r="W758" s="10">
        <f>'Long-form'!BQ729</f>
        <v>0.5166445946505851</v>
      </c>
      <c r="X758" s="10">
        <f>'Long-form'!BR729</f>
        <v>0.25509301361004189</v>
      </c>
      <c r="Y758" s="10">
        <f>'Long-form'!BS729</f>
        <v>0.25509301361004189</v>
      </c>
      <c r="Z758" s="10">
        <f>'Long-form'!BT729</f>
        <v>0.45624999999999982</v>
      </c>
      <c r="AA758" s="10">
        <f>'Long-form'!BU729</f>
        <v>0.22927080966984595</v>
      </c>
      <c r="AB758" s="10">
        <f>'Long-form'!BV729</f>
        <v>0.22927080966984595</v>
      </c>
      <c r="AC758" s="1" t="str">
        <f>'Long-form'!BW729</f>
        <v>HLC/Vertical errors</v>
      </c>
      <c r="AD758" s="1">
        <f>'Long-form'!BX729</f>
        <v>0</v>
      </c>
      <c r="AE758" s="1" t="str">
        <f>'Long-form'!BY729</f>
        <v>n/a</v>
      </c>
      <c r="AF758" s="1" t="str">
        <f>'Long-form'!BZ729</f>
        <v>Erosion error (0.19) included in sample uncertainty; Erosion estimate 0.15 m</v>
      </c>
    </row>
    <row r="759" spans="1:32">
      <c r="A759" s="1" t="str">
        <f>'Long-form'!A730</f>
        <v>SLCC773</v>
      </c>
      <c r="B759" s="1" t="str">
        <f>'Long-form'!B730</f>
        <v>Bender et al. 2020</v>
      </c>
      <c r="C759" s="1">
        <f>'Long-form'!C730</f>
        <v>8</v>
      </c>
      <c r="D759" s="1" t="str">
        <f>'Long-form'!D730</f>
        <v>South Sulawesi, Sanriobengi</v>
      </c>
      <c r="E759" s="10">
        <f>'Long-form'!E730</f>
        <v>-5.3272170000000001</v>
      </c>
      <c r="F759" s="10">
        <f>'Long-form'!F730</f>
        <v>119.33915</v>
      </c>
      <c r="G759" s="1">
        <f>'Long-form'!G730</f>
        <v>1</v>
      </c>
      <c r="H759" s="11">
        <f>'Long-form'!H730</f>
        <v>4320</v>
      </c>
      <c r="I759" s="11">
        <f>'Long-form'!I730</f>
        <v>30</v>
      </c>
      <c r="J759" s="11">
        <f>'Long-form'!J730</f>
        <v>4453.5</v>
      </c>
      <c r="K759" s="11">
        <f>'Long-form'!K730</f>
        <v>4546</v>
      </c>
      <c r="L759" s="11">
        <f>'Long-form'!L730</f>
        <v>4361</v>
      </c>
      <c r="M759" s="10" t="str">
        <f>'Long-form'!Q730</f>
        <v>n/a</v>
      </c>
      <c r="N759" s="10" t="str">
        <f>'Long-form'!R730</f>
        <v>n/a</v>
      </c>
      <c r="O759" s="10">
        <f>'Long-form'!AL730</f>
        <v>-0.03</v>
      </c>
      <c r="P759" s="10">
        <f>'Long-form'!AN730</f>
        <v>0.24</v>
      </c>
      <c r="Q759" s="10">
        <f>'Long-form'!AO730</f>
        <v>0.24</v>
      </c>
      <c r="R759" s="1">
        <f>'Long-form'!BA730</f>
        <v>0</v>
      </c>
      <c r="S759" s="1">
        <f>'Long-form'!BB730</f>
        <v>1</v>
      </c>
      <c r="T759" s="1" t="str">
        <f>'Long-form'!BC730</f>
        <v>Coral</v>
      </c>
      <c r="U759" s="1" t="str">
        <f>'Long-form'!BD730</f>
        <v>microatoll</v>
      </c>
      <c r="V759" s="1" t="str">
        <f>'Long-form'!BE730</f>
        <v>MLW to LAT</v>
      </c>
      <c r="W759" s="10">
        <f>'Long-form'!BQ730</f>
        <v>0.49664459465058508</v>
      </c>
      <c r="X759" s="10">
        <f>'Long-form'!BR730</f>
        <v>0.25509301361004189</v>
      </c>
      <c r="Y759" s="10">
        <f>'Long-form'!BS730</f>
        <v>0.25509301361004189</v>
      </c>
      <c r="Z759" s="10">
        <f>'Long-form'!BT730</f>
        <v>0.45624999999999982</v>
      </c>
      <c r="AA759" s="10">
        <f>'Long-form'!BU730</f>
        <v>0.22927080966984595</v>
      </c>
      <c r="AB759" s="10">
        <f>'Long-form'!BV730</f>
        <v>0.22927080966984595</v>
      </c>
      <c r="AC759" s="1" t="str">
        <f>'Long-form'!BW730</f>
        <v>HLC/Vertical errors</v>
      </c>
      <c r="AD759" s="1">
        <f>'Long-form'!BX730</f>
        <v>0</v>
      </c>
      <c r="AE759" s="1" t="str">
        <f>'Long-form'!BY730</f>
        <v>n/a</v>
      </c>
      <c r="AF759" s="1" t="str">
        <f>'Long-form'!BZ730</f>
        <v>Erosion error (0.19) included in sample uncertainty; Erosion estimate 0.15 m</v>
      </c>
    </row>
    <row r="760" spans="1:32">
      <c r="A760" s="1" t="str">
        <f>'Long-form'!A731</f>
        <v>SLCC774</v>
      </c>
      <c r="B760" s="1" t="str">
        <f>'Long-form'!B731</f>
        <v>Bender et al. 2020</v>
      </c>
      <c r="C760" s="1">
        <f>'Long-form'!C731</f>
        <v>8</v>
      </c>
      <c r="D760" s="1" t="str">
        <f>'Long-form'!D731</f>
        <v>South Sulawesi, Sanriobengi</v>
      </c>
      <c r="E760" s="10">
        <f>'Long-form'!E731</f>
        <v>-5.3271670000000002</v>
      </c>
      <c r="F760" s="10">
        <f>'Long-form'!F731</f>
        <v>119.339</v>
      </c>
      <c r="G760" s="1">
        <f>'Long-form'!G731</f>
        <v>1</v>
      </c>
      <c r="H760" s="11">
        <f>'Long-form'!H731</f>
        <v>3700</v>
      </c>
      <c r="I760" s="11">
        <f>'Long-form'!I731</f>
        <v>30</v>
      </c>
      <c r="J760" s="11">
        <f>'Long-form'!J731</f>
        <v>3614.5</v>
      </c>
      <c r="K760" s="11">
        <f>'Long-form'!K731</f>
        <v>3713</v>
      </c>
      <c r="L760" s="11">
        <f>'Long-form'!L731</f>
        <v>3516</v>
      </c>
      <c r="M760" s="10" t="str">
        <f>'Long-form'!Q731</f>
        <v>n/a</v>
      </c>
      <c r="N760" s="10" t="str">
        <f>'Long-form'!R731</f>
        <v>n/a</v>
      </c>
      <c r="O760" s="10">
        <f>'Long-form'!AL731</f>
        <v>-0.03</v>
      </c>
      <c r="P760" s="10">
        <f>'Long-form'!AN731</f>
        <v>0.24</v>
      </c>
      <c r="Q760" s="10">
        <f>'Long-form'!AO731</f>
        <v>0.24</v>
      </c>
      <c r="R760" s="1">
        <f>'Long-form'!BA731</f>
        <v>0</v>
      </c>
      <c r="S760" s="1">
        <f>'Long-form'!BB731</f>
        <v>1</v>
      </c>
      <c r="T760" s="1" t="str">
        <f>'Long-form'!BC731</f>
        <v>Coral</v>
      </c>
      <c r="U760" s="1" t="str">
        <f>'Long-form'!BD731</f>
        <v>microatoll</v>
      </c>
      <c r="V760" s="1" t="str">
        <f>'Long-form'!BE731</f>
        <v>MLW to LAT</v>
      </c>
      <c r="W760" s="10">
        <f>'Long-form'!BQ731</f>
        <v>0.49664459465058508</v>
      </c>
      <c r="X760" s="10">
        <f>'Long-form'!BR731</f>
        <v>0.25509301361004189</v>
      </c>
      <c r="Y760" s="10">
        <f>'Long-form'!BS731</f>
        <v>0.25509301361004189</v>
      </c>
      <c r="Z760" s="10" t="str">
        <f>'Long-form'!BT731</f>
        <v>n/a</v>
      </c>
      <c r="AA760" s="10" t="str">
        <f>'Long-form'!BU731</f>
        <v>n/a</v>
      </c>
      <c r="AB760" s="10" t="str">
        <f>'Long-form'!BV731</f>
        <v>n/a</v>
      </c>
      <c r="AC760" s="1" t="str">
        <f>'Long-form'!BW731</f>
        <v>n/a</v>
      </c>
      <c r="AD760" s="1">
        <f>'Long-form'!BX731</f>
        <v>0</v>
      </c>
      <c r="AE760" s="1" t="str">
        <f>'Long-form'!BY731</f>
        <v>n/a</v>
      </c>
      <c r="AF760" s="1" t="str">
        <f>'Long-form'!BZ731</f>
        <v>Erosion error (0.19) included in sample uncertainty; Erosion estimate 0.15 m</v>
      </c>
    </row>
    <row r="761" spans="1:32">
      <c r="A761" s="1" t="str">
        <f>'Long-form'!A732</f>
        <v>SLCC775</v>
      </c>
      <c r="B761" s="1" t="str">
        <f>'Long-form'!B732</f>
        <v>Yokoyama et al. 2019</v>
      </c>
      <c r="C761" s="1">
        <f>'Long-form'!C732</f>
        <v>7</v>
      </c>
      <c r="D761" s="1" t="str">
        <f>'Long-form'!D732</f>
        <v xml:space="preserve"> Sri lanka, Hambontota</v>
      </c>
      <c r="E761" s="10">
        <f>'Long-form'!E732</f>
        <v>6.1302370000000002</v>
      </c>
      <c r="F761" s="10">
        <f>'Long-form'!F732</f>
        <v>81.111154999999997</v>
      </c>
      <c r="G761" s="1">
        <f>'Long-form'!G732</f>
        <v>1</v>
      </c>
      <c r="H761" s="11">
        <f>'Long-form'!H732</f>
        <v>3530</v>
      </c>
      <c r="I761" s="11">
        <f>'Long-form'!I732</f>
        <v>30</v>
      </c>
      <c r="J761" s="11">
        <f>'Long-form'!J732</f>
        <v>3416</v>
      </c>
      <c r="K761" s="11">
        <f>'Long-form'!K732</f>
        <v>3500</v>
      </c>
      <c r="L761" s="11">
        <f>'Long-form'!L732</f>
        <v>3332</v>
      </c>
      <c r="M761" s="10" t="str">
        <f>'Long-form'!Q732</f>
        <v>n/a</v>
      </c>
      <c r="N761" s="10" t="str">
        <f>'Long-form'!R732</f>
        <v>n/a</v>
      </c>
      <c r="O761" s="10">
        <f>'Long-form'!AL732</f>
        <v>-0.28999999999999998</v>
      </c>
      <c r="P761" s="10">
        <f>'Long-form'!AN732</f>
        <v>0.30066592756745814</v>
      </c>
      <c r="Q761" s="10">
        <f>'Long-form'!AO732</f>
        <v>0.30066592756745814</v>
      </c>
      <c r="R761" s="1">
        <f>'Long-form'!BA732</f>
        <v>-1</v>
      </c>
      <c r="S761" s="1">
        <f>'Long-form'!BB732</f>
        <v>1</v>
      </c>
      <c r="T761" s="1" t="str">
        <f>'Long-form'!BC732</f>
        <v>shell</v>
      </c>
      <c r="U761" s="1" t="str">
        <f>'Long-form'!BD732</f>
        <v>n/a</v>
      </c>
      <c r="V761" s="1" t="str">
        <f>'Long-form'!BE732</f>
        <v>below MTL</v>
      </c>
      <c r="W761" s="10" t="e">
        <f>'Long-form'!BQ732</f>
        <v>#VALUE!</v>
      </c>
      <c r="X761" s="10">
        <f>'Long-form'!BR732</f>
        <v>0.30066592756745814</v>
      </c>
      <c r="Y761" s="10">
        <f>'Long-form'!BS732</f>
        <v>0.30066592756745814</v>
      </c>
      <c r="Z761" s="10" t="str">
        <f>'Long-form'!BT732</f>
        <v>n/a</v>
      </c>
      <c r="AA761" s="10" t="str">
        <f>'Long-form'!BU732</f>
        <v>n/a</v>
      </c>
      <c r="AB761" s="10" t="str">
        <f>'Long-form'!BV732</f>
        <v>n/a</v>
      </c>
      <c r="AC761" s="1" t="str">
        <f>'Long-form'!BW732</f>
        <v>n/a</v>
      </c>
      <c r="AD761" s="1">
        <f>'Long-form'!BX732</f>
        <v>0</v>
      </c>
      <c r="AE761" s="1" t="str">
        <f>'Long-form'!BY732</f>
        <v>n/a</v>
      </c>
      <c r="AF761" s="1" t="str">
        <f>'Long-form'!BZ732</f>
        <v>n/a</v>
      </c>
    </row>
    <row r="762" spans="1:32">
      <c r="A762" s="1" t="str">
        <f>'Long-form'!A733</f>
        <v>SLCC776</v>
      </c>
      <c r="B762" s="1" t="str">
        <f>'Long-form'!B733</f>
        <v>Yokoyama et al. 2019</v>
      </c>
      <c r="C762" s="1">
        <f>'Long-form'!C733</f>
        <v>7</v>
      </c>
      <c r="D762" s="1" t="str">
        <f>'Long-form'!D733</f>
        <v xml:space="preserve"> Sri lanka, Hambontota</v>
      </c>
      <c r="E762" s="10">
        <f>'Long-form'!E733</f>
        <v>6.1302370000000002</v>
      </c>
      <c r="F762" s="10">
        <f>'Long-form'!F733</f>
        <v>81.111154999999997</v>
      </c>
      <c r="G762" s="1">
        <f>'Long-form'!G733</f>
        <v>1</v>
      </c>
      <c r="H762" s="11">
        <f>'Long-form'!H733</f>
        <v>3860</v>
      </c>
      <c r="I762" s="11">
        <f>'Long-form'!I733</f>
        <v>30</v>
      </c>
      <c r="J762" s="11">
        <f>'Long-form'!J733</f>
        <v>3818</v>
      </c>
      <c r="K762" s="11">
        <f>'Long-form'!K733</f>
        <v>3926</v>
      </c>
      <c r="L762" s="11">
        <f>'Long-form'!L733</f>
        <v>3710</v>
      </c>
      <c r="M762" s="10" t="str">
        <f>'Long-form'!Q733</f>
        <v>n/a</v>
      </c>
      <c r="N762" s="10" t="str">
        <f>'Long-form'!R733</f>
        <v>n/a</v>
      </c>
      <c r="O762" s="10">
        <f>'Long-form'!AL733</f>
        <v>-0.53</v>
      </c>
      <c r="P762" s="10">
        <f>'Long-form'!AN733</f>
        <v>0.30066592756745814</v>
      </c>
      <c r="Q762" s="10">
        <f>'Long-form'!AO733</f>
        <v>0.30066592756745814</v>
      </c>
      <c r="R762" s="1">
        <f>'Long-form'!BA733</f>
        <v>-1</v>
      </c>
      <c r="S762" s="1">
        <f>'Long-form'!BB733</f>
        <v>1</v>
      </c>
      <c r="T762" s="1" t="str">
        <f>'Long-form'!BC733</f>
        <v>shell</v>
      </c>
      <c r="U762" s="1" t="str">
        <f>'Long-form'!BD733</f>
        <v>n/a</v>
      </c>
      <c r="V762" s="1" t="str">
        <f>'Long-form'!BE733</f>
        <v>below MTL</v>
      </c>
      <c r="W762" s="10" t="e">
        <f>'Long-form'!BQ733</f>
        <v>#VALUE!</v>
      </c>
      <c r="X762" s="10">
        <f>'Long-form'!BR733</f>
        <v>0.30066592756745814</v>
      </c>
      <c r="Y762" s="10">
        <f>'Long-form'!BS733</f>
        <v>0.30066592756745814</v>
      </c>
      <c r="Z762" s="10" t="str">
        <f>'Long-form'!BT733</f>
        <v>n/a</v>
      </c>
      <c r="AA762" s="10" t="str">
        <f>'Long-form'!BU733</f>
        <v>n/a</v>
      </c>
      <c r="AB762" s="10" t="str">
        <f>'Long-form'!BV733</f>
        <v>n/a</v>
      </c>
      <c r="AC762" s="1" t="str">
        <f>'Long-form'!BW733</f>
        <v>n/a</v>
      </c>
      <c r="AD762" s="1">
        <f>'Long-form'!BX733</f>
        <v>0</v>
      </c>
      <c r="AE762" s="1" t="str">
        <f>'Long-form'!BY733</f>
        <v>n/a</v>
      </c>
      <c r="AF762" s="1" t="str">
        <f>'Long-form'!BZ733</f>
        <v>n/a</v>
      </c>
    </row>
    <row r="763" spans="1:32">
      <c r="A763" s="1" t="str">
        <f>'Long-form'!A734</f>
        <v>SLCC777</v>
      </c>
      <c r="B763" s="1" t="str">
        <f>'Long-form'!B734</f>
        <v>Yokoyama et al. 2019</v>
      </c>
      <c r="C763" s="1">
        <f>'Long-form'!C734</f>
        <v>7</v>
      </c>
      <c r="D763" s="1" t="str">
        <f>'Long-form'!D734</f>
        <v xml:space="preserve"> Sri lanka, Hambontota</v>
      </c>
      <c r="E763" s="10">
        <f>'Long-form'!E734</f>
        <v>6.1302370000000002</v>
      </c>
      <c r="F763" s="10">
        <f>'Long-form'!F734</f>
        <v>81.111154999999997</v>
      </c>
      <c r="G763" s="1">
        <f>'Long-form'!G734</f>
        <v>1</v>
      </c>
      <c r="H763" s="11">
        <f>'Long-form'!H734</f>
        <v>3810</v>
      </c>
      <c r="I763" s="11">
        <f>'Long-form'!I734</f>
        <v>40</v>
      </c>
      <c r="J763" s="11">
        <f>'Long-form'!J734</f>
        <v>3755</v>
      </c>
      <c r="K763" s="11">
        <f>'Long-form'!K734</f>
        <v>3877</v>
      </c>
      <c r="L763" s="11">
        <f>'Long-form'!L734</f>
        <v>3633</v>
      </c>
      <c r="M763" s="10" t="str">
        <f>'Long-form'!Q734</f>
        <v>n/a</v>
      </c>
      <c r="N763" s="10" t="str">
        <f>'Long-form'!R734</f>
        <v>n/a</v>
      </c>
      <c r="O763" s="10">
        <f>'Long-form'!AL734</f>
        <v>-0.65</v>
      </c>
      <c r="P763" s="10">
        <f>'Long-form'!AN734</f>
        <v>0.30066592756745814</v>
      </c>
      <c r="Q763" s="10">
        <f>'Long-form'!AO734</f>
        <v>0.30066592756745814</v>
      </c>
      <c r="R763" s="1">
        <f>'Long-form'!BA734</f>
        <v>-1</v>
      </c>
      <c r="S763" s="1">
        <f>'Long-form'!BB734</f>
        <v>1</v>
      </c>
      <c r="T763" s="1" t="str">
        <f>'Long-form'!BC734</f>
        <v>shell</v>
      </c>
      <c r="U763" s="1" t="str">
        <f>'Long-form'!BD734</f>
        <v>n/a</v>
      </c>
      <c r="V763" s="1" t="str">
        <f>'Long-form'!BE734</f>
        <v>below MTL</v>
      </c>
      <c r="W763" s="10" t="e">
        <f>'Long-form'!BQ734</f>
        <v>#VALUE!</v>
      </c>
      <c r="X763" s="10">
        <f>'Long-form'!BR734</f>
        <v>0.30066592756745814</v>
      </c>
      <c r="Y763" s="10">
        <f>'Long-form'!BS734</f>
        <v>0.30066592756745814</v>
      </c>
      <c r="Z763" s="10" t="str">
        <f>'Long-form'!BT734</f>
        <v>n/a</v>
      </c>
      <c r="AA763" s="10" t="str">
        <f>'Long-form'!BU734</f>
        <v>n/a</v>
      </c>
      <c r="AB763" s="10" t="str">
        <f>'Long-form'!BV734</f>
        <v>n/a</v>
      </c>
      <c r="AC763" s="1" t="str">
        <f>'Long-form'!BW734</f>
        <v>n/a</v>
      </c>
      <c r="AD763" s="1">
        <f>'Long-form'!BX734</f>
        <v>0</v>
      </c>
      <c r="AE763" s="1" t="str">
        <f>'Long-form'!BY734</f>
        <v>n/a</v>
      </c>
      <c r="AF763" s="1" t="str">
        <f>'Long-form'!BZ734</f>
        <v>n/a</v>
      </c>
    </row>
    <row r="764" spans="1:32">
      <c r="A764" s="1" t="str">
        <f>'Long-form'!A735</f>
        <v>SLCC778</v>
      </c>
      <c r="B764" s="1" t="str">
        <f>'Long-form'!B735</f>
        <v>Yokoyama et al. 2019</v>
      </c>
      <c r="C764" s="1">
        <f>'Long-form'!C735</f>
        <v>7</v>
      </c>
      <c r="D764" s="1" t="str">
        <f>'Long-form'!D735</f>
        <v xml:space="preserve"> Sri lanka, Hambontota</v>
      </c>
      <c r="E764" s="10">
        <f>'Long-form'!E735</f>
        <v>6.1302370000000002</v>
      </c>
      <c r="F764" s="10">
        <f>'Long-form'!F735</f>
        <v>81.111154999999997</v>
      </c>
      <c r="G764" s="1">
        <f>'Long-form'!G735</f>
        <v>1</v>
      </c>
      <c r="H764" s="11">
        <f>'Long-form'!H735</f>
        <v>4820</v>
      </c>
      <c r="I764" s="11">
        <f>'Long-form'!I735</f>
        <v>40</v>
      </c>
      <c r="J764" s="11">
        <f>'Long-form'!J735</f>
        <v>5117</v>
      </c>
      <c r="K764" s="11">
        <f>'Long-form'!K735</f>
        <v>5275</v>
      </c>
      <c r="L764" s="11">
        <f>'Long-form'!L735</f>
        <v>4959</v>
      </c>
      <c r="M764" s="10" t="str">
        <f>'Long-form'!Q735</f>
        <v>n/a</v>
      </c>
      <c r="N764" s="10" t="str">
        <f>'Long-form'!R735</f>
        <v>n/a</v>
      </c>
      <c r="O764" s="10">
        <f>'Long-form'!AL735</f>
        <v>-1.3</v>
      </c>
      <c r="P764" s="10">
        <f>'Long-form'!AN735</f>
        <v>0.30066592756745814</v>
      </c>
      <c r="Q764" s="10">
        <f>'Long-form'!AO735</f>
        <v>0.30066592756745814</v>
      </c>
      <c r="R764" s="1">
        <f>'Long-form'!BA735</f>
        <v>-1</v>
      </c>
      <c r="S764" s="1">
        <f>'Long-form'!BB735</f>
        <v>1</v>
      </c>
      <c r="T764" s="1" t="str">
        <f>'Long-form'!BC735</f>
        <v>shell</v>
      </c>
      <c r="U764" s="1" t="str">
        <f>'Long-form'!BD735</f>
        <v>n/a</v>
      </c>
      <c r="V764" s="1" t="str">
        <f>'Long-form'!BE735</f>
        <v>below MTL</v>
      </c>
      <c r="W764" s="10" t="e">
        <f>'Long-form'!BQ735</f>
        <v>#VALUE!</v>
      </c>
      <c r="X764" s="10">
        <f>'Long-form'!BR735</f>
        <v>0.30066592756745814</v>
      </c>
      <c r="Y764" s="10">
        <f>'Long-form'!BS735</f>
        <v>0.30066592756745814</v>
      </c>
      <c r="Z764" s="10" t="str">
        <f>'Long-form'!BT735</f>
        <v>n/a</v>
      </c>
      <c r="AA764" s="10" t="str">
        <f>'Long-form'!BU735</f>
        <v>n/a</v>
      </c>
      <c r="AB764" s="10" t="str">
        <f>'Long-form'!BV735</f>
        <v>n/a</v>
      </c>
      <c r="AC764" s="1" t="str">
        <f>'Long-form'!BW735</f>
        <v>n/a</v>
      </c>
      <c r="AD764" s="1">
        <f>'Long-form'!BX735</f>
        <v>0</v>
      </c>
      <c r="AE764" s="1" t="str">
        <f>'Long-form'!BY735</f>
        <v>n/a</v>
      </c>
      <c r="AF764" s="1" t="str">
        <f>'Long-form'!BZ735</f>
        <v>n/a</v>
      </c>
    </row>
    <row r="765" spans="1:32">
      <c r="A765" s="1" t="str">
        <f>'Long-form'!A736</f>
        <v>SLCC779</v>
      </c>
      <c r="B765" s="1" t="str">
        <f>'Long-form'!B736</f>
        <v>Yokoyama et al. 2019</v>
      </c>
      <c r="C765" s="1">
        <f>'Long-form'!C736</f>
        <v>7</v>
      </c>
      <c r="D765" s="1" t="str">
        <f>'Long-form'!D736</f>
        <v xml:space="preserve"> Sri lanka, Hambontota</v>
      </c>
      <c r="E765" s="10">
        <f>'Long-form'!E736</f>
        <v>6.1302370000000002</v>
      </c>
      <c r="F765" s="10">
        <f>'Long-form'!F736</f>
        <v>81.111154999999997</v>
      </c>
      <c r="G765" s="1">
        <f>'Long-form'!G736</f>
        <v>1</v>
      </c>
      <c r="H765" s="11">
        <f>'Long-form'!H736</f>
        <v>4920</v>
      </c>
      <c r="I765" s="11">
        <f>'Long-form'!I736</f>
        <v>40</v>
      </c>
      <c r="J765" s="11">
        <f>'Long-form'!J736</f>
        <v>5241</v>
      </c>
      <c r="K765" s="11">
        <f>'Long-form'!K736</f>
        <v>5385</v>
      </c>
      <c r="L765" s="11">
        <f>'Long-form'!L736</f>
        <v>5097</v>
      </c>
      <c r="M765" s="10" t="str">
        <f>'Long-form'!Q736</f>
        <v>n/a</v>
      </c>
      <c r="N765" s="10" t="str">
        <f>'Long-form'!R736</f>
        <v>n/a</v>
      </c>
      <c r="O765" s="10">
        <f>'Long-form'!AL736</f>
        <v>-1.84</v>
      </c>
      <c r="P765" s="10">
        <f>'Long-form'!AN736</f>
        <v>0.30066592756745814</v>
      </c>
      <c r="Q765" s="10">
        <f>'Long-form'!AO736</f>
        <v>0.30066592756745814</v>
      </c>
      <c r="R765" s="1">
        <f>'Long-form'!BA736</f>
        <v>-1</v>
      </c>
      <c r="S765" s="1">
        <f>'Long-form'!BB736</f>
        <v>1</v>
      </c>
      <c r="T765" s="1" t="str">
        <f>'Long-form'!BC736</f>
        <v>shell</v>
      </c>
      <c r="U765" s="1" t="str">
        <f>'Long-form'!BD736</f>
        <v>n/a</v>
      </c>
      <c r="V765" s="1" t="str">
        <f>'Long-form'!BE736</f>
        <v>below MTL</v>
      </c>
      <c r="W765" s="10" t="e">
        <f>'Long-form'!BQ736</f>
        <v>#VALUE!</v>
      </c>
      <c r="X765" s="10">
        <f>'Long-form'!BR736</f>
        <v>0.30066592756745814</v>
      </c>
      <c r="Y765" s="10">
        <f>'Long-form'!BS736</f>
        <v>0.30066592756745814</v>
      </c>
      <c r="Z765" s="10" t="str">
        <f>'Long-form'!BT736</f>
        <v>n/a</v>
      </c>
      <c r="AA765" s="10" t="str">
        <f>'Long-form'!BU736</f>
        <v>n/a</v>
      </c>
      <c r="AB765" s="10" t="str">
        <f>'Long-form'!BV736</f>
        <v>n/a</v>
      </c>
      <c r="AC765" s="1" t="str">
        <f>'Long-form'!BW736</f>
        <v>n/a</v>
      </c>
      <c r="AD765" s="1">
        <f>'Long-form'!BX736</f>
        <v>0</v>
      </c>
      <c r="AE765" s="1" t="str">
        <f>'Long-form'!BY736</f>
        <v>n/a</v>
      </c>
      <c r="AF765" s="1" t="str">
        <f>'Long-form'!BZ736</f>
        <v>n/a</v>
      </c>
    </row>
    <row r="766" spans="1:32">
      <c r="A766" s="1" t="str">
        <f>'Long-form'!A737</f>
        <v>SLCC780</v>
      </c>
      <c r="B766" s="1" t="str">
        <f>'Long-form'!B737</f>
        <v>Yokoyama et al. 2019</v>
      </c>
      <c r="C766" s="1">
        <f>'Long-form'!C737</f>
        <v>7</v>
      </c>
      <c r="D766" s="1" t="str">
        <f>'Long-form'!D737</f>
        <v xml:space="preserve"> Sri lanka, Hambontota</v>
      </c>
      <c r="E766" s="10">
        <f>'Long-form'!E737</f>
        <v>6.1302370000000002</v>
      </c>
      <c r="F766" s="10">
        <f>'Long-form'!F737</f>
        <v>81.111154999999997</v>
      </c>
      <c r="G766" s="1">
        <f>'Long-form'!G737</f>
        <v>1</v>
      </c>
      <c r="H766" s="11">
        <f>'Long-form'!H737</f>
        <v>5675</v>
      </c>
      <c r="I766" s="11">
        <f>'Long-form'!I737</f>
        <v>40</v>
      </c>
      <c r="J766" s="11">
        <f>'Long-form'!J737</f>
        <v>6079</v>
      </c>
      <c r="K766" s="11">
        <f>'Long-form'!K737</f>
        <v>6203</v>
      </c>
      <c r="L766" s="11">
        <f>'Long-form'!L737</f>
        <v>5955</v>
      </c>
      <c r="M766" s="10" t="str">
        <f>'Long-form'!Q737</f>
        <v>n/a</v>
      </c>
      <c r="N766" s="10" t="str">
        <f>'Long-form'!R737</f>
        <v>n/a</v>
      </c>
      <c r="O766" s="10">
        <f>'Long-form'!AL737</f>
        <v>-2.5499999999999998</v>
      </c>
      <c r="P766" s="10">
        <f>'Long-form'!AN737</f>
        <v>0.30066592756745814</v>
      </c>
      <c r="Q766" s="10">
        <f>'Long-form'!AO737</f>
        <v>0.30066592756745814</v>
      </c>
      <c r="R766" s="1">
        <f>'Long-form'!BA737</f>
        <v>-1</v>
      </c>
      <c r="S766" s="1">
        <f>'Long-form'!BB737</f>
        <v>1</v>
      </c>
      <c r="T766" s="1" t="str">
        <f>'Long-form'!BC737</f>
        <v>shell</v>
      </c>
      <c r="U766" s="1" t="str">
        <f>'Long-form'!BD737</f>
        <v>n/a</v>
      </c>
      <c r="V766" s="1" t="str">
        <f>'Long-form'!BE737</f>
        <v>below MTL</v>
      </c>
      <c r="W766" s="10" t="e">
        <f>'Long-form'!BQ737</f>
        <v>#VALUE!</v>
      </c>
      <c r="X766" s="10">
        <f>'Long-form'!BR737</f>
        <v>0.30066592756745814</v>
      </c>
      <c r="Y766" s="10">
        <f>'Long-form'!BS737</f>
        <v>0.30066592756745814</v>
      </c>
      <c r="Z766" s="10" t="str">
        <f>'Long-form'!BT737</f>
        <v>n/a</v>
      </c>
      <c r="AA766" s="10" t="str">
        <f>'Long-form'!BU737</f>
        <v>n/a</v>
      </c>
      <c r="AB766" s="10" t="str">
        <f>'Long-form'!BV737</f>
        <v>n/a</v>
      </c>
      <c r="AC766" s="1" t="str">
        <f>'Long-form'!BW737</f>
        <v>n/a</v>
      </c>
      <c r="AD766" s="1">
        <f>'Long-form'!BX737</f>
        <v>0</v>
      </c>
      <c r="AE766" s="1" t="str">
        <f>'Long-form'!BY737</f>
        <v>n/a</v>
      </c>
      <c r="AF766" s="1" t="str">
        <f>'Long-form'!BZ737</f>
        <v>n/a</v>
      </c>
    </row>
    <row r="767" spans="1:32">
      <c r="A767" s="1" t="str">
        <f>'Long-form'!A738</f>
        <v>SLCC781</v>
      </c>
      <c r="B767" s="1" t="str">
        <f>'Long-form'!B738</f>
        <v>Yokoyama et al. 2019</v>
      </c>
      <c r="C767" s="1">
        <f>'Long-form'!C738</f>
        <v>7</v>
      </c>
      <c r="D767" s="1" t="str">
        <f>'Long-form'!D738</f>
        <v xml:space="preserve"> Sri lanka, Hambontota</v>
      </c>
      <c r="E767" s="10">
        <f>'Long-form'!E738</f>
        <v>6.1302370000000002</v>
      </c>
      <c r="F767" s="10">
        <f>'Long-form'!F738</f>
        <v>81.111154999999997</v>
      </c>
      <c r="G767" s="1">
        <f>'Long-form'!G738</f>
        <v>1</v>
      </c>
      <c r="H767" s="11">
        <f>'Long-form'!H738</f>
        <v>6050</v>
      </c>
      <c r="I767" s="11">
        <f>'Long-form'!I738</f>
        <v>40</v>
      </c>
      <c r="J767" s="11">
        <f>'Long-form'!J738</f>
        <v>6471</v>
      </c>
      <c r="K767" s="11">
        <f>'Long-form'!K738</f>
        <v>6583</v>
      </c>
      <c r="L767" s="11">
        <f>'Long-form'!L738</f>
        <v>6359</v>
      </c>
      <c r="M767" s="10" t="str">
        <f>'Long-form'!Q738</f>
        <v>n/a</v>
      </c>
      <c r="N767" s="10" t="str">
        <f>'Long-form'!R738</f>
        <v>n/a</v>
      </c>
      <c r="O767" s="10">
        <f>'Long-form'!AL738</f>
        <v>-3.66</v>
      </c>
      <c r="P767" s="10">
        <f>'Long-form'!AN738</f>
        <v>0.30066592756745814</v>
      </c>
      <c r="Q767" s="10">
        <f>'Long-form'!AO738</f>
        <v>0.30066592756745814</v>
      </c>
      <c r="R767" s="1">
        <f>'Long-form'!BA738</f>
        <v>-1</v>
      </c>
      <c r="S767" s="1">
        <f>'Long-form'!BB738</f>
        <v>1</v>
      </c>
      <c r="T767" s="1" t="str">
        <f>'Long-form'!BC738</f>
        <v>shell</v>
      </c>
      <c r="U767" s="1" t="str">
        <f>'Long-form'!BD738</f>
        <v>n/a</v>
      </c>
      <c r="V767" s="1" t="str">
        <f>'Long-form'!BE738</f>
        <v>below MTL</v>
      </c>
      <c r="W767" s="10" t="e">
        <f>'Long-form'!BQ738</f>
        <v>#VALUE!</v>
      </c>
      <c r="X767" s="10">
        <f>'Long-form'!BR738</f>
        <v>0.30066592756745814</v>
      </c>
      <c r="Y767" s="10">
        <f>'Long-form'!BS738</f>
        <v>0.30066592756745814</v>
      </c>
      <c r="Z767" s="10" t="str">
        <f>'Long-form'!BT738</f>
        <v>n/a</v>
      </c>
      <c r="AA767" s="10" t="str">
        <f>'Long-form'!BU738</f>
        <v>n/a</v>
      </c>
      <c r="AB767" s="10" t="str">
        <f>'Long-form'!BV738</f>
        <v>n/a</v>
      </c>
      <c r="AC767" s="1" t="str">
        <f>'Long-form'!BW738</f>
        <v>n/a</v>
      </c>
      <c r="AD767" s="1">
        <f>'Long-form'!BX738</f>
        <v>0</v>
      </c>
      <c r="AE767" s="1" t="str">
        <f>'Long-form'!BY738</f>
        <v>n/a</v>
      </c>
      <c r="AF767" s="1" t="str">
        <f>'Long-form'!BZ738</f>
        <v>n/a</v>
      </c>
    </row>
    <row r="768" spans="1:32">
      <c r="A768" s="1" t="str">
        <f>'Long-form'!A739</f>
        <v>SLCC782</v>
      </c>
      <c r="B768" s="1" t="str">
        <f>'Long-form'!B739</f>
        <v>Yokoyama et al. 2019</v>
      </c>
      <c r="C768" s="1">
        <f>'Long-form'!C739</f>
        <v>7</v>
      </c>
      <c r="D768" s="1" t="str">
        <f>'Long-form'!D739</f>
        <v xml:space="preserve"> Sri lanka, Hambontota</v>
      </c>
      <c r="E768" s="10">
        <f>'Long-form'!E739</f>
        <v>6.1302370000000002</v>
      </c>
      <c r="F768" s="10">
        <f>'Long-form'!F739</f>
        <v>81.111154999999997</v>
      </c>
      <c r="G768" s="1">
        <f>'Long-form'!G739</f>
        <v>1</v>
      </c>
      <c r="H768" s="11">
        <f>'Long-form'!H739</f>
        <v>6010</v>
      </c>
      <c r="I768" s="11">
        <f>'Long-form'!I739</f>
        <v>40</v>
      </c>
      <c r="J768" s="11">
        <f>'Long-form'!J739</f>
        <v>6423</v>
      </c>
      <c r="K768" s="11">
        <f>'Long-form'!K739</f>
        <v>6533</v>
      </c>
      <c r="L768" s="11">
        <f>'Long-form'!L739</f>
        <v>6313</v>
      </c>
      <c r="M768" s="10" t="str">
        <f>'Long-form'!Q739</f>
        <v>n/a</v>
      </c>
      <c r="N768" s="10" t="str">
        <f>'Long-form'!R739</f>
        <v>n/a</v>
      </c>
      <c r="O768" s="10">
        <f>'Long-form'!AL739</f>
        <v>-4.6500000000000004</v>
      </c>
      <c r="P768" s="10">
        <f>'Long-form'!AN739</f>
        <v>0.30066592756745814</v>
      </c>
      <c r="Q768" s="10">
        <f>'Long-form'!AO739</f>
        <v>0.30066592756745814</v>
      </c>
      <c r="R768" s="1">
        <f>'Long-form'!BA739</f>
        <v>-1</v>
      </c>
      <c r="S768" s="1">
        <f>'Long-form'!BB739</f>
        <v>1</v>
      </c>
      <c r="T768" s="1" t="str">
        <f>'Long-form'!BC739</f>
        <v>shell</v>
      </c>
      <c r="U768" s="1" t="str">
        <f>'Long-form'!BD739</f>
        <v>n/a</v>
      </c>
      <c r="V768" s="1" t="str">
        <f>'Long-form'!BE739</f>
        <v>below MTL</v>
      </c>
      <c r="W768" s="10" t="e">
        <f>'Long-form'!BQ739</f>
        <v>#VALUE!</v>
      </c>
      <c r="X768" s="10">
        <f>'Long-form'!BR739</f>
        <v>0.30066592756745814</v>
      </c>
      <c r="Y768" s="10">
        <f>'Long-form'!BS739</f>
        <v>0.30066592756745814</v>
      </c>
      <c r="Z768" s="10" t="str">
        <f>'Long-form'!BT739</f>
        <v>n/a</v>
      </c>
      <c r="AA768" s="10" t="str">
        <f>'Long-form'!BU739</f>
        <v>n/a</v>
      </c>
      <c r="AB768" s="10" t="str">
        <f>'Long-form'!BV739</f>
        <v>n/a</v>
      </c>
      <c r="AC768" s="1" t="str">
        <f>'Long-form'!BW739</f>
        <v>n/a</v>
      </c>
      <c r="AD768" s="1">
        <f>'Long-form'!BX739</f>
        <v>0</v>
      </c>
      <c r="AE768" s="1" t="str">
        <f>'Long-form'!BY739</f>
        <v>n/a</v>
      </c>
      <c r="AF768" s="1" t="str">
        <f>'Long-form'!BZ739</f>
        <v>n/a</v>
      </c>
    </row>
    <row r="769" spans="1:32">
      <c r="A769" s="1" t="str">
        <f>'Long-form'!A740</f>
        <v>SLCC783</v>
      </c>
      <c r="B769" s="1" t="str">
        <f>'Long-form'!B740</f>
        <v>Yokoyama et al. 2019</v>
      </c>
      <c r="C769" s="1">
        <f>'Long-form'!C740</f>
        <v>7</v>
      </c>
      <c r="D769" s="1" t="str">
        <f>'Long-form'!D740</f>
        <v xml:space="preserve"> Sri lanka, Hambontota</v>
      </c>
      <c r="E769" s="10">
        <f>'Long-form'!E740</f>
        <v>6.1302370000000002</v>
      </c>
      <c r="F769" s="10">
        <f>'Long-form'!F740</f>
        <v>81.111154999999997</v>
      </c>
      <c r="G769" s="1">
        <f>'Long-form'!G740</f>
        <v>1</v>
      </c>
      <c r="H769" s="11">
        <f>'Long-form'!H740</f>
        <v>5985</v>
      </c>
      <c r="I769" s="11">
        <f>'Long-form'!I740</f>
        <v>45</v>
      </c>
      <c r="J769" s="11">
        <f>'Long-form'!J740</f>
        <v>6395</v>
      </c>
      <c r="K769" s="11">
        <f>'Long-form'!K740</f>
        <v>6507</v>
      </c>
      <c r="L769" s="11">
        <f>'Long-form'!L740</f>
        <v>6283</v>
      </c>
      <c r="M769" s="10" t="str">
        <f>'Long-form'!Q740</f>
        <v>n/a</v>
      </c>
      <c r="N769" s="10" t="str">
        <f>'Long-form'!R740</f>
        <v>n/a</v>
      </c>
      <c r="O769" s="10">
        <f>'Long-form'!AL740</f>
        <v>-4.87</v>
      </c>
      <c r="P769" s="10">
        <f>'Long-form'!AN740</f>
        <v>0.30066592756745814</v>
      </c>
      <c r="Q769" s="10">
        <f>'Long-form'!AO740</f>
        <v>0.30066592756745814</v>
      </c>
      <c r="R769" s="1">
        <f>'Long-form'!BA740</f>
        <v>-1</v>
      </c>
      <c r="S769" s="1">
        <f>'Long-form'!BB740</f>
        <v>1</v>
      </c>
      <c r="T769" s="1" t="str">
        <f>'Long-form'!BC740</f>
        <v>shell</v>
      </c>
      <c r="U769" s="1" t="str">
        <f>'Long-form'!BD740</f>
        <v>n/a</v>
      </c>
      <c r="V769" s="1" t="str">
        <f>'Long-form'!BE740</f>
        <v>below MTL</v>
      </c>
      <c r="W769" s="10" t="e">
        <f>'Long-form'!BQ740</f>
        <v>#VALUE!</v>
      </c>
      <c r="X769" s="10">
        <f>'Long-form'!BR740</f>
        <v>0.30066592756745814</v>
      </c>
      <c r="Y769" s="10">
        <f>'Long-form'!BS740</f>
        <v>0.30066592756745814</v>
      </c>
      <c r="Z769" s="10" t="str">
        <f>'Long-form'!BT740</f>
        <v>n/a</v>
      </c>
      <c r="AA769" s="10" t="str">
        <f>'Long-form'!BU740</f>
        <v>n/a</v>
      </c>
      <c r="AB769" s="10" t="str">
        <f>'Long-form'!BV740</f>
        <v>n/a</v>
      </c>
      <c r="AC769" s="1" t="str">
        <f>'Long-form'!BW740</f>
        <v>n/a</v>
      </c>
      <c r="AD769" s="1">
        <f>'Long-form'!BX740</f>
        <v>0</v>
      </c>
      <c r="AE769" s="1" t="str">
        <f>'Long-form'!BY740</f>
        <v>n/a</v>
      </c>
      <c r="AF769" s="1" t="str">
        <f>'Long-form'!BZ740</f>
        <v>n/a</v>
      </c>
    </row>
    <row r="770" spans="1:32">
      <c r="A770" s="1" t="str">
        <f>'Long-form'!A741</f>
        <v>SLCC784</v>
      </c>
      <c r="B770" s="1" t="str">
        <f>'Long-form'!B741</f>
        <v>Yokoyama et al. 2019</v>
      </c>
      <c r="C770" s="1">
        <f>'Long-form'!C741</f>
        <v>7</v>
      </c>
      <c r="D770" s="1" t="str">
        <f>'Long-form'!D741</f>
        <v xml:space="preserve"> Sri lanka, Hambontota</v>
      </c>
      <c r="E770" s="10">
        <f>'Long-form'!E741</f>
        <v>6.1302370000000002</v>
      </c>
      <c r="F770" s="10">
        <f>'Long-form'!F741</f>
        <v>81.111154999999997</v>
      </c>
      <c r="G770" s="1">
        <f>'Long-form'!G741</f>
        <v>1</v>
      </c>
      <c r="H770" s="11">
        <f>'Long-form'!H741</f>
        <v>6460</v>
      </c>
      <c r="I770" s="11">
        <f>'Long-form'!I741</f>
        <v>40</v>
      </c>
      <c r="J770" s="11">
        <f>'Long-form'!J741</f>
        <v>6956</v>
      </c>
      <c r="K770" s="11">
        <f>'Long-form'!K741</f>
        <v>7086</v>
      </c>
      <c r="L770" s="11">
        <f>'Long-form'!L741</f>
        <v>6826</v>
      </c>
      <c r="M770" s="10" t="str">
        <f>'Long-form'!Q741</f>
        <v>n/a</v>
      </c>
      <c r="N770" s="10" t="str">
        <f>'Long-form'!R741</f>
        <v>n/a</v>
      </c>
      <c r="O770" s="10">
        <f>'Long-form'!AL741</f>
        <v>-5.77</v>
      </c>
      <c r="P770" s="10">
        <f>'Long-form'!AN741</f>
        <v>0.30066592756745814</v>
      </c>
      <c r="Q770" s="10">
        <f>'Long-form'!AO741</f>
        <v>0.30066592756745814</v>
      </c>
      <c r="R770" s="1">
        <f>'Long-form'!BA741</f>
        <v>-1</v>
      </c>
      <c r="S770" s="1">
        <f>'Long-form'!BB741</f>
        <v>1</v>
      </c>
      <c r="T770" s="1" t="str">
        <f>'Long-form'!BC741</f>
        <v>shell</v>
      </c>
      <c r="U770" s="1" t="str">
        <f>'Long-form'!BD741</f>
        <v>n/a</v>
      </c>
      <c r="V770" s="1" t="str">
        <f>'Long-form'!BE741</f>
        <v>below MTL</v>
      </c>
      <c r="W770" s="10" t="e">
        <f>'Long-form'!BQ741</f>
        <v>#VALUE!</v>
      </c>
      <c r="X770" s="10">
        <f>'Long-form'!BR741</f>
        <v>0.30066592756745814</v>
      </c>
      <c r="Y770" s="10">
        <f>'Long-form'!BS741</f>
        <v>0.30066592756745814</v>
      </c>
      <c r="Z770" s="10" t="str">
        <f>'Long-form'!BT741</f>
        <v>n/a</v>
      </c>
      <c r="AA770" s="10" t="str">
        <f>'Long-form'!BU741</f>
        <v>n/a</v>
      </c>
      <c r="AB770" s="10" t="str">
        <f>'Long-form'!BV741</f>
        <v>n/a</v>
      </c>
      <c r="AC770" s="1" t="str">
        <f>'Long-form'!BW741</f>
        <v>n/a</v>
      </c>
      <c r="AD770" s="1">
        <f>'Long-form'!BX741</f>
        <v>0</v>
      </c>
      <c r="AE770" s="1" t="str">
        <f>'Long-form'!BY741</f>
        <v>n/a</v>
      </c>
      <c r="AF770" s="1" t="str">
        <f>'Long-form'!BZ741</f>
        <v>n/a</v>
      </c>
    </row>
    <row r="771" spans="1:32">
      <c r="A771" s="1" t="str">
        <f>'Long-form'!A742</f>
        <v>SLCC785</v>
      </c>
      <c r="B771" s="1" t="str">
        <f>'Long-form'!B742</f>
        <v>Yokoyama et al. 2019</v>
      </c>
      <c r="C771" s="1">
        <f>'Long-form'!C742</f>
        <v>7</v>
      </c>
      <c r="D771" s="1" t="str">
        <f>'Long-form'!D742</f>
        <v xml:space="preserve"> Sri lanka, Hambontota</v>
      </c>
      <c r="E771" s="10">
        <f>'Long-form'!E742</f>
        <v>6.1302370000000002</v>
      </c>
      <c r="F771" s="10">
        <f>'Long-form'!F742</f>
        <v>81.111154999999997</v>
      </c>
      <c r="G771" s="1">
        <f>'Long-form'!G742</f>
        <v>1</v>
      </c>
      <c r="H771" s="11">
        <f>'Long-form'!H742</f>
        <v>6590</v>
      </c>
      <c r="I771" s="11">
        <f>'Long-form'!I742</f>
        <v>45</v>
      </c>
      <c r="J771" s="11">
        <f>'Long-form'!J742</f>
        <v>7107</v>
      </c>
      <c r="K771" s="11">
        <f>'Long-form'!K742</f>
        <v>7235</v>
      </c>
      <c r="L771" s="11">
        <f>'Long-form'!L742</f>
        <v>6979</v>
      </c>
      <c r="M771" s="10" t="str">
        <f>'Long-form'!Q742</f>
        <v>n/a</v>
      </c>
      <c r="N771" s="10" t="str">
        <f>'Long-form'!R742</f>
        <v>n/a</v>
      </c>
      <c r="O771" s="10">
        <f>'Long-form'!AL742</f>
        <v>-6.8</v>
      </c>
      <c r="P771" s="10">
        <f>'Long-form'!AN742</f>
        <v>0.30066592756745814</v>
      </c>
      <c r="Q771" s="10">
        <f>'Long-form'!AO742</f>
        <v>0.30066592756745814</v>
      </c>
      <c r="R771" s="1">
        <f>'Long-form'!BA742</f>
        <v>-1</v>
      </c>
      <c r="S771" s="1">
        <f>'Long-form'!BB742</f>
        <v>1</v>
      </c>
      <c r="T771" s="1" t="str">
        <f>'Long-form'!BC742</f>
        <v>shell</v>
      </c>
      <c r="U771" s="1" t="str">
        <f>'Long-form'!BD742</f>
        <v>n/a</v>
      </c>
      <c r="V771" s="1" t="str">
        <f>'Long-form'!BE742</f>
        <v>below MTL</v>
      </c>
      <c r="W771" s="10" t="e">
        <f>'Long-form'!BQ742</f>
        <v>#VALUE!</v>
      </c>
      <c r="X771" s="10">
        <f>'Long-form'!BR742</f>
        <v>0.30066592756745814</v>
      </c>
      <c r="Y771" s="10">
        <f>'Long-form'!BS742</f>
        <v>0.30066592756745814</v>
      </c>
      <c r="Z771" s="10" t="str">
        <f>'Long-form'!BT742</f>
        <v>n/a</v>
      </c>
      <c r="AA771" s="10" t="str">
        <f>'Long-form'!BU742</f>
        <v>n/a</v>
      </c>
      <c r="AB771" s="10" t="str">
        <f>'Long-form'!BV742</f>
        <v>n/a</v>
      </c>
      <c r="AC771" s="1" t="str">
        <f>'Long-form'!BW742</f>
        <v>n/a</v>
      </c>
      <c r="AD771" s="1">
        <f>'Long-form'!BX742</f>
        <v>0</v>
      </c>
      <c r="AE771" s="1" t="str">
        <f>'Long-form'!BY742</f>
        <v>n/a</v>
      </c>
      <c r="AF771" s="1" t="str">
        <f>'Long-form'!BZ742</f>
        <v>n/a</v>
      </c>
    </row>
    <row r="772" spans="1:32">
      <c r="A772" s="1" t="str">
        <f>'Long-form'!A743</f>
        <v>SLCC786</v>
      </c>
      <c r="B772" s="1" t="str">
        <f>'Long-form'!B743</f>
        <v>Yokoyama et al. 2019</v>
      </c>
      <c r="C772" s="1">
        <f>'Long-form'!C743</f>
        <v>7</v>
      </c>
      <c r="D772" s="1" t="str">
        <f>'Long-form'!D743</f>
        <v xml:space="preserve"> Sri lanka, Hambontota</v>
      </c>
      <c r="E772" s="10">
        <f>'Long-form'!E743</f>
        <v>6.1302370000000002</v>
      </c>
      <c r="F772" s="10">
        <f>'Long-form'!F743</f>
        <v>81.111154999999997</v>
      </c>
      <c r="G772" s="1">
        <f>'Long-form'!G743</f>
        <v>1</v>
      </c>
      <c r="H772" s="11">
        <f>'Long-form'!H743</f>
        <v>6770</v>
      </c>
      <c r="I772" s="11">
        <f>'Long-form'!I743</f>
        <v>40</v>
      </c>
      <c r="J772" s="11">
        <f>'Long-form'!J743</f>
        <v>7301</v>
      </c>
      <c r="K772" s="11">
        <f>'Long-form'!K743</f>
        <v>7395</v>
      </c>
      <c r="L772" s="11">
        <f>'Long-form'!L743</f>
        <v>7207</v>
      </c>
      <c r="M772" s="10" t="str">
        <f>'Long-form'!Q743</f>
        <v>n/a</v>
      </c>
      <c r="N772" s="10" t="str">
        <f>'Long-form'!R743</f>
        <v>n/a</v>
      </c>
      <c r="O772" s="10">
        <f>'Long-form'!AL743</f>
        <v>-6.95</v>
      </c>
      <c r="P772" s="10">
        <f>'Long-form'!AN743</f>
        <v>0.30066592756745814</v>
      </c>
      <c r="Q772" s="10">
        <f>'Long-form'!AO743</f>
        <v>0.30066592756745814</v>
      </c>
      <c r="R772" s="1">
        <f>'Long-form'!BA743</f>
        <v>-1</v>
      </c>
      <c r="S772" s="1">
        <f>'Long-form'!BB743</f>
        <v>1</v>
      </c>
      <c r="T772" s="1" t="str">
        <f>'Long-form'!BC743</f>
        <v>shell</v>
      </c>
      <c r="U772" s="1" t="str">
        <f>'Long-form'!BD743</f>
        <v>n/a</v>
      </c>
      <c r="V772" s="1" t="str">
        <f>'Long-form'!BE743</f>
        <v>below MTL</v>
      </c>
      <c r="W772" s="10" t="e">
        <f>'Long-form'!BQ743</f>
        <v>#VALUE!</v>
      </c>
      <c r="X772" s="10">
        <f>'Long-form'!BR743</f>
        <v>0.30066592756745814</v>
      </c>
      <c r="Y772" s="10">
        <f>'Long-form'!BS743</f>
        <v>0.30066592756745814</v>
      </c>
      <c r="Z772" s="10" t="str">
        <f>'Long-form'!BT743</f>
        <v>n/a</v>
      </c>
      <c r="AA772" s="10" t="str">
        <f>'Long-form'!BU743</f>
        <v>n/a</v>
      </c>
      <c r="AB772" s="10" t="str">
        <f>'Long-form'!BV743</f>
        <v>n/a</v>
      </c>
      <c r="AC772" s="1" t="str">
        <f>'Long-form'!BW743</f>
        <v>n/a</v>
      </c>
      <c r="AD772" s="1">
        <f>'Long-form'!BX743</f>
        <v>0</v>
      </c>
      <c r="AE772" s="1" t="str">
        <f>'Long-form'!BY743</f>
        <v>n/a</v>
      </c>
      <c r="AF772" s="1" t="str">
        <f>'Long-form'!BZ743</f>
        <v>n/a</v>
      </c>
    </row>
    <row r="773" spans="1:32">
      <c r="A773" s="1" t="str">
        <f>'Long-form'!A744</f>
        <v>SLCC787</v>
      </c>
      <c r="B773" s="1" t="str">
        <f>'Long-form'!B744</f>
        <v>Yokoyama et al. 2019</v>
      </c>
      <c r="C773" s="1">
        <f>'Long-form'!C744</f>
        <v>7</v>
      </c>
      <c r="D773" s="1" t="str">
        <f>'Long-form'!D744</f>
        <v xml:space="preserve"> Sri lanka, Hambontota</v>
      </c>
      <c r="E773" s="10">
        <f>'Long-form'!E744</f>
        <v>6.1302370000000002</v>
      </c>
      <c r="F773" s="10">
        <f>'Long-form'!F744</f>
        <v>81.111154999999997</v>
      </c>
      <c r="G773" s="1">
        <f>'Long-form'!G744</f>
        <v>1</v>
      </c>
      <c r="H773" s="11">
        <f>'Long-form'!H744</f>
        <v>7160</v>
      </c>
      <c r="I773" s="11">
        <f>'Long-form'!I744</f>
        <v>40</v>
      </c>
      <c r="J773" s="11">
        <f>'Long-form'!J744</f>
        <v>7626</v>
      </c>
      <c r="K773" s="11">
        <f>'Long-form'!K744</f>
        <v>7706</v>
      </c>
      <c r="L773" s="11">
        <f>'Long-form'!L744</f>
        <v>7546</v>
      </c>
      <c r="M773" s="10" t="str">
        <f>'Long-form'!Q744</f>
        <v>n/a</v>
      </c>
      <c r="N773" s="10" t="str">
        <f>'Long-form'!R744</f>
        <v>n/a</v>
      </c>
      <c r="O773" s="10">
        <f>'Long-form'!AL744</f>
        <v>-7.77</v>
      </c>
      <c r="P773" s="10">
        <f>'Long-form'!AN744</f>
        <v>0.30066592756745814</v>
      </c>
      <c r="Q773" s="10">
        <f>'Long-form'!AO744</f>
        <v>0.30066592756745814</v>
      </c>
      <c r="R773" s="1">
        <f>'Long-form'!BA744</f>
        <v>-1</v>
      </c>
      <c r="S773" s="1">
        <f>'Long-form'!BB744</f>
        <v>1</v>
      </c>
      <c r="T773" s="1" t="str">
        <f>'Long-form'!BC744</f>
        <v>shell</v>
      </c>
      <c r="U773" s="1" t="str">
        <f>'Long-form'!BD744</f>
        <v>n/a</v>
      </c>
      <c r="V773" s="1" t="str">
        <f>'Long-form'!BE744</f>
        <v>below MTL</v>
      </c>
      <c r="W773" s="10" t="e">
        <f>'Long-form'!BQ744</f>
        <v>#VALUE!</v>
      </c>
      <c r="X773" s="10">
        <f>'Long-form'!BR744</f>
        <v>0.30066592756745814</v>
      </c>
      <c r="Y773" s="10">
        <f>'Long-form'!BS744</f>
        <v>0.30066592756745814</v>
      </c>
      <c r="Z773" s="10" t="str">
        <f>'Long-form'!BT744</f>
        <v>n/a</v>
      </c>
      <c r="AA773" s="10" t="str">
        <f>'Long-form'!BU744</f>
        <v>n/a</v>
      </c>
      <c r="AB773" s="10" t="str">
        <f>'Long-form'!BV744</f>
        <v>n/a</v>
      </c>
      <c r="AC773" s="1" t="str">
        <f>'Long-form'!BW744</f>
        <v>n/a</v>
      </c>
      <c r="AD773" s="1">
        <f>'Long-form'!BX744</f>
        <v>0</v>
      </c>
      <c r="AE773" s="1" t="str">
        <f>'Long-form'!BY744</f>
        <v>n/a</v>
      </c>
      <c r="AF773" s="1" t="str">
        <f>'Long-form'!BZ744</f>
        <v>n/a</v>
      </c>
    </row>
    <row r="774" spans="1:32">
      <c r="A774" s="1" t="str">
        <f>'Long-form'!A745</f>
        <v>SLCC788</v>
      </c>
      <c r="B774" s="1" t="str">
        <f>'Long-form'!B745</f>
        <v>Yokoyama et al. 2019</v>
      </c>
      <c r="C774" s="1">
        <f>'Long-form'!C745</f>
        <v>7</v>
      </c>
      <c r="D774" s="1" t="str">
        <f>'Long-form'!D745</f>
        <v xml:space="preserve"> Sri lanka, Hambontota</v>
      </c>
      <c r="E774" s="10">
        <f>'Long-form'!E745</f>
        <v>6.1302370000000002</v>
      </c>
      <c r="F774" s="10">
        <f>'Long-form'!F745</f>
        <v>81.111154999999997</v>
      </c>
      <c r="G774" s="1">
        <f>'Long-form'!G745</f>
        <v>1</v>
      </c>
      <c r="H774" s="11">
        <f>'Long-form'!H745</f>
        <v>7320</v>
      </c>
      <c r="I774" s="11">
        <f>'Long-form'!I745</f>
        <v>40</v>
      </c>
      <c r="J774" s="11">
        <f>'Long-form'!J745</f>
        <v>7781</v>
      </c>
      <c r="K774" s="11">
        <f>'Long-form'!K745</f>
        <v>7887</v>
      </c>
      <c r="L774" s="11">
        <f>'Long-form'!L745</f>
        <v>7675</v>
      </c>
      <c r="M774" s="10" t="str">
        <f>'Long-form'!Q745</f>
        <v>n/a</v>
      </c>
      <c r="N774" s="10" t="str">
        <f>'Long-form'!R745</f>
        <v>n/a</v>
      </c>
      <c r="O774" s="10">
        <f>'Long-form'!AL745</f>
        <v>-8.33</v>
      </c>
      <c r="P774" s="10">
        <f>'Long-form'!AN745</f>
        <v>0.30066592756745814</v>
      </c>
      <c r="Q774" s="10">
        <f>'Long-form'!AO745</f>
        <v>0.30066592756745814</v>
      </c>
      <c r="R774" s="1">
        <f>'Long-form'!BA745</f>
        <v>-1</v>
      </c>
      <c r="S774" s="1">
        <f>'Long-form'!BB745</f>
        <v>1</v>
      </c>
      <c r="T774" s="1" t="str">
        <f>'Long-form'!BC745</f>
        <v>shell</v>
      </c>
      <c r="U774" s="1" t="str">
        <f>'Long-form'!BD745</f>
        <v>n/a</v>
      </c>
      <c r="V774" s="1" t="str">
        <f>'Long-form'!BE745</f>
        <v>below MTL</v>
      </c>
      <c r="W774" s="10" t="e">
        <f>'Long-form'!BQ745</f>
        <v>#VALUE!</v>
      </c>
      <c r="X774" s="10">
        <f>'Long-form'!BR745</f>
        <v>0.30066592756745814</v>
      </c>
      <c r="Y774" s="10">
        <f>'Long-form'!BS745</f>
        <v>0.30066592756745814</v>
      </c>
      <c r="Z774" s="10" t="str">
        <f>'Long-form'!BT745</f>
        <v>n/a</v>
      </c>
      <c r="AA774" s="10" t="str">
        <f>'Long-form'!BU745</f>
        <v>n/a</v>
      </c>
      <c r="AB774" s="10" t="str">
        <f>'Long-form'!BV745</f>
        <v>n/a</v>
      </c>
      <c r="AC774" s="1" t="str">
        <f>'Long-form'!BW745</f>
        <v>n/a</v>
      </c>
      <c r="AD774" s="1">
        <f>'Long-form'!BX745</f>
        <v>0</v>
      </c>
      <c r="AE774" s="1" t="str">
        <f>'Long-form'!BY745</f>
        <v>n/a</v>
      </c>
      <c r="AF774" s="1" t="str">
        <f>'Long-form'!BZ745</f>
        <v>n/a</v>
      </c>
    </row>
    <row r="775" spans="1:32">
      <c r="A775" s="1" t="str">
        <f>'Long-form'!A746</f>
        <v>SLCC789</v>
      </c>
      <c r="B775" s="1" t="str">
        <f>'Long-form'!B746</f>
        <v>Yokoyama et al. 2019</v>
      </c>
      <c r="C775" s="1">
        <f>'Long-form'!C746</f>
        <v>7</v>
      </c>
      <c r="D775" s="1" t="str">
        <f>'Long-form'!D746</f>
        <v xml:space="preserve"> Sri lanka, Hambontota</v>
      </c>
      <c r="E775" s="10">
        <f>'Long-form'!E746</f>
        <v>6.1302370000000002</v>
      </c>
      <c r="F775" s="10">
        <f>'Long-form'!F746</f>
        <v>81.111154999999997</v>
      </c>
      <c r="G775" s="1">
        <f>'Long-form'!G746</f>
        <v>1</v>
      </c>
      <c r="H775" s="11">
        <f>'Long-form'!H746</f>
        <v>2130</v>
      </c>
      <c r="I775" s="11">
        <f>'Long-form'!I746</f>
        <v>30</v>
      </c>
      <c r="J775" s="11">
        <f>'Long-form'!J746</f>
        <v>1717</v>
      </c>
      <c r="K775" s="11">
        <f>'Long-form'!K746</f>
        <v>1819</v>
      </c>
      <c r="L775" s="11">
        <f>'Long-form'!L746</f>
        <v>1615</v>
      </c>
      <c r="M775" s="10" t="str">
        <f>'Long-form'!Q746</f>
        <v>n/a</v>
      </c>
      <c r="N775" s="10" t="str">
        <f>'Long-form'!R746</f>
        <v>n/a</v>
      </c>
      <c r="O775" s="10">
        <f>'Long-form'!AL746</f>
        <v>-0.25</v>
      </c>
      <c r="P775" s="10">
        <f>'Long-form'!AN746</f>
        <v>0.30066592756745814</v>
      </c>
      <c r="Q775" s="10">
        <f>'Long-form'!AO746</f>
        <v>0.30066592756745814</v>
      </c>
      <c r="R775" s="1">
        <f>'Long-form'!BA746</f>
        <v>-1</v>
      </c>
      <c r="S775" s="1">
        <f>'Long-form'!BB746</f>
        <v>1</v>
      </c>
      <c r="T775" s="1" t="str">
        <f>'Long-form'!BC746</f>
        <v>shell</v>
      </c>
      <c r="U775" s="1" t="str">
        <f>'Long-form'!BD746</f>
        <v>n/a</v>
      </c>
      <c r="V775" s="1" t="str">
        <f>'Long-form'!BE746</f>
        <v>below MTL</v>
      </c>
      <c r="W775" s="10" t="e">
        <f>'Long-form'!BQ746</f>
        <v>#VALUE!</v>
      </c>
      <c r="X775" s="10">
        <f>'Long-form'!BR746</f>
        <v>0.30066592756745814</v>
      </c>
      <c r="Y775" s="10">
        <f>'Long-form'!BS746</f>
        <v>0.30066592756745814</v>
      </c>
      <c r="Z775" s="10" t="str">
        <f>'Long-form'!BT746</f>
        <v>n/a</v>
      </c>
      <c r="AA775" s="10" t="str">
        <f>'Long-form'!BU746</f>
        <v>n/a</v>
      </c>
      <c r="AB775" s="10" t="str">
        <f>'Long-form'!BV746</f>
        <v>n/a</v>
      </c>
      <c r="AC775" s="1" t="str">
        <f>'Long-form'!BW746</f>
        <v>n/a</v>
      </c>
      <c r="AD775" s="1">
        <f>'Long-form'!BX746</f>
        <v>0</v>
      </c>
      <c r="AE775" s="1" t="str">
        <f>'Long-form'!BY746</f>
        <v>n/a</v>
      </c>
      <c r="AF775" s="1" t="str">
        <f>'Long-form'!BZ746</f>
        <v>n/a</v>
      </c>
    </row>
    <row r="776" spans="1:32">
      <c r="A776" s="1" t="str">
        <f>'Long-form'!A747</f>
        <v>SLCC790</v>
      </c>
      <c r="B776" s="1" t="str">
        <f>'Long-form'!B747</f>
        <v>Yokoyama et al. 2019</v>
      </c>
      <c r="C776" s="1">
        <f>'Long-form'!C747</f>
        <v>7</v>
      </c>
      <c r="D776" s="1" t="str">
        <f>'Long-form'!D747</f>
        <v xml:space="preserve"> Sri lanka, Hambontota</v>
      </c>
      <c r="E776" s="10">
        <f>'Long-form'!E747</f>
        <v>6.1302370000000002</v>
      </c>
      <c r="F776" s="10">
        <f>'Long-form'!F747</f>
        <v>81.111154999999997</v>
      </c>
      <c r="G776" s="1">
        <f>'Long-form'!G747</f>
        <v>1</v>
      </c>
      <c r="H776" s="11">
        <f>'Long-form'!H747</f>
        <v>4090</v>
      </c>
      <c r="I776" s="11">
        <f>'Long-form'!I747</f>
        <v>30</v>
      </c>
      <c r="J776" s="11">
        <f>'Long-form'!J747</f>
        <v>4135</v>
      </c>
      <c r="K776" s="11">
        <f>'Long-form'!K747</f>
        <v>4249</v>
      </c>
      <c r="L776" s="11">
        <f>'Long-form'!L747</f>
        <v>4021</v>
      </c>
      <c r="M776" s="10" t="str">
        <f>'Long-form'!Q747</f>
        <v>n/a</v>
      </c>
      <c r="N776" s="10" t="str">
        <f>'Long-form'!R747</f>
        <v>n/a</v>
      </c>
      <c r="O776" s="10">
        <f>'Long-form'!AL747</f>
        <v>-0.48</v>
      </c>
      <c r="P776" s="10">
        <f>'Long-form'!AN747</f>
        <v>0.30066592756745814</v>
      </c>
      <c r="Q776" s="10">
        <f>'Long-form'!AO747</f>
        <v>0.30066592756745814</v>
      </c>
      <c r="R776" s="1">
        <f>'Long-form'!BA747</f>
        <v>-1</v>
      </c>
      <c r="S776" s="1">
        <f>'Long-form'!BB747</f>
        <v>1</v>
      </c>
      <c r="T776" s="1" t="str">
        <f>'Long-form'!BC747</f>
        <v>shell</v>
      </c>
      <c r="U776" s="1" t="str">
        <f>'Long-form'!BD747</f>
        <v>n/a</v>
      </c>
      <c r="V776" s="1" t="str">
        <f>'Long-form'!BE747</f>
        <v>below MTL</v>
      </c>
      <c r="W776" s="10" t="e">
        <f>'Long-form'!BQ747</f>
        <v>#VALUE!</v>
      </c>
      <c r="X776" s="10">
        <f>'Long-form'!BR747</f>
        <v>0.30066592756745814</v>
      </c>
      <c r="Y776" s="10">
        <f>'Long-form'!BS747</f>
        <v>0.30066592756745814</v>
      </c>
      <c r="Z776" s="10" t="str">
        <f>'Long-form'!BT747</f>
        <v>n/a</v>
      </c>
      <c r="AA776" s="10" t="str">
        <f>'Long-form'!BU747</f>
        <v>n/a</v>
      </c>
      <c r="AB776" s="10" t="str">
        <f>'Long-form'!BV747</f>
        <v>n/a</v>
      </c>
      <c r="AC776" s="1" t="str">
        <f>'Long-form'!BW747</f>
        <v>n/a</v>
      </c>
      <c r="AD776" s="1">
        <f>'Long-form'!BX747</f>
        <v>0</v>
      </c>
      <c r="AE776" s="1" t="str">
        <f>'Long-form'!BY747</f>
        <v>n/a</v>
      </c>
      <c r="AF776" s="1" t="str">
        <f>'Long-form'!BZ747</f>
        <v>n/a</v>
      </c>
    </row>
    <row r="777" spans="1:32">
      <c r="A777" s="1" t="str">
        <f>'Long-form'!A748</f>
        <v>SLCC791</v>
      </c>
      <c r="B777" s="1" t="str">
        <f>'Long-form'!B748</f>
        <v>Yokoyama et al. 2019</v>
      </c>
      <c r="C777" s="1">
        <f>'Long-form'!C748</f>
        <v>7</v>
      </c>
      <c r="D777" s="1" t="str">
        <f>'Long-form'!D748</f>
        <v xml:space="preserve"> Sri lanka, Hambontota</v>
      </c>
      <c r="E777" s="10">
        <f>'Long-form'!E748</f>
        <v>6.1302370000000002</v>
      </c>
      <c r="F777" s="10">
        <f>'Long-form'!F748</f>
        <v>81.111154999999997</v>
      </c>
      <c r="G777" s="1">
        <f>'Long-form'!G748</f>
        <v>1</v>
      </c>
      <c r="H777" s="11">
        <f>'Long-form'!H748</f>
        <v>4520</v>
      </c>
      <c r="I777" s="11">
        <f>'Long-form'!I748</f>
        <v>30</v>
      </c>
      <c r="J777" s="11">
        <f>'Long-form'!J748</f>
        <v>4723</v>
      </c>
      <c r="K777" s="11">
        <f>'Long-form'!K748</f>
        <v>4835</v>
      </c>
      <c r="L777" s="11">
        <f>'Long-form'!L748</f>
        <v>4611</v>
      </c>
      <c r="M777" s="10" t="str">
        <f>'Long-form'!Q748</f>
        <v>n/a</v>
      </c>
      <c r="N777" s="10" t="str">
        <f>'Long-form'!R748</f>
        <v>n/a</v>
      </c>
      <c r="O777" s="10">
        <f>'Long-form'!AL748</f>
        <v>-0.76</v>
      </c>
      <c r="P777" s="10">
        <f>'Long-form'!AN748</f>
        <v>0.30066592756745814</v>
      </c>
      <c r="Q777" s="10">
        <f>'Long-form'!AO748</f>
        <v>0.30066592756745814</v>
      </c>
      <c r="R777" s="1">
        <f>'Long-form'!BA748</f>
        <v>-1</v>
      </c>
      <c r="S777" s="1">
        <f>'Long-form'!BB748</f>
        <v>1</v>
      </c>
      <c r="T777" s="1" t="str">
        <f>'Long-form'!BC748</f>
        <v>shell</v>
      </c>
      <c r="U777" s="1" t="str">
        <f>'Long-form'!BD748</f>
        <v>n/a</v>
      </c>
      <c r="V777" s="1" t="str">
        <f>'Long-form'!BE748</f>
        <v>below MTL</v>
      </c>
      <c r="W777" s="10" t="e">
        <f>'Long-form'!BQ748</f>
        <v>#VALUE!</v>
      </c>
      <c r="X777" s="10">
        <f>'Long-form'!BR748</f>
        <v>0.30066592756745814</v>
      </c>
      <c r="Y777" s="10">
        <f>'Long-form'!BS748</f>
        <v>0.30066592756745814</v>
      </c>
      <c r="Z777" s="10" t="str">
        <f>'Long-form'!BT748</f>
        <v>n/a</v>
      </c>
      <c r="AA777" s="10" t="str">
        <f>'Long-form'!BU748</f>
        <v>n/a</v>
      </c>
      <c r="AB777" s="10" t="str">
        <f>'Long-form'!BV748</f>
        <v>n/a</v>
      </c>
      <c r="AC777" s="1" t="str">
        <f>'Long-form'!BW748</f>
        <v>n/a</v>
      </c>
      <c r="AD777" s="1">
        <f>'Long-form'!BX748</f>
        <v>0</v>
      </c>
      <c r="AE777" s="1" t="str">
        <f>'Long-form'!BY748</f>
        <v>n/a</v>
      </c>
      <c r="AF777" s="1" t="str">
        <f>'Long-form'!BZ748</f>
        <v>n/a</v>
      </c>
    </row>
    <row r="778" spans="1:32">
      <c r="A778" s="1" t="str">
        <f>'Long-form'!A749</f>
        <v>SLCC792</v>
      </c>
      <c r="B778" s="1" t="str">
        <f>'Long-form'!B749</f>
        <v>Yokoyama et al. 2019</v>
      </c>
      <c r="C778" s="1">
        <f>'Long-form'!C749</f>
        <v>7</v>
      </c>
      <c r="D778" s="1" t="str">
        <f>'Long-form'!D749</f>
        <v xml:space="preserve"> Sri lanka, Hambontota</v>
      </c>
      <c r="E778" s="10">
        <f>'Long-form'!E749</f>
        <v>6.1302370000000002</v>
      </c>
      <c r="F778" s="10">
        <f>'Long-form'!F749</f>
        <v>81.111154999999997</v>
      </c>
      <c r="G778" s="1">
        <f>'Long-form'!G749</f>
        <v>1</v>
      </c>
      <c r="H778" s="11">
        <f>'Long-form'!H749</f>
        <v>5200</v>
      </c>
      <c r="I778" s="11">
        <f>'Long-form'!I749</f>
        <v>30</v>
      </c>
      <c r="J778" s="11">
        <f>'Long-form'!J749</f>
        <v>5558</v>
      </c>
      <c r="K778" s="11">
        <f>'Long-form'!K749</f>
        <v>5636</v>
      </c>
      <c r="L778" s="11">
        <f>'Long-form'!L749</f>
        <v>5480</v>
      </c>
      <c r="M778" s="10" t="str">
        <f>'Long-form'!Q749</f>
        <v>n/a</v>
      </c>
      <c r="N778" s="10" t="str">
        <f>'Long-form'!R749</f>
        <v>n/a</v>
      </c>
      <c r="O778" s="10">
        <f>'Long-form'!AL749</f>
        <v>-1.87</v>
      </c>
      <c r="P778" s="10">
        <f>'Long-form'!AN749</f>
        <v>0.30066592756745814</v>
      </c>
      <c r="Q778" s="10">
        <f>'Long-form'!AO749</f>
        <v>0.30066592756745814</v>
      </c>
      <c r="R778" s="1">
        <f>'Long-form'!BA749</f>
        <v>-1</v>
      </c>
      <c r="S778" s="1">
        <f>'Long-form'!BB749</f>
        <v>1</v>
      </c>
      <c r="T778" s="1" t="str">
        <f>'Long-form'!BC749</f>
        <v>shell</v>
      </c>
      <c r="U778" s="1" t="str">
        <f>'Long-form'!BD749</f>
        <v>n/a</v>
      </c>
      <c r="V778" s="1" t="str">
        <f>'Long-form'!BE749</f>
        <v>below MTL</v>
      </c>
      <c r="W778" s="10" t="e">
        <f>'Long-form'!BQ749</f>
        <v>#VALUE!</v>
      </c>
      <c r="X778" s="10">
        <f>'Long-form'!BR749</f>
        <v>0.30066592756745814</v>
      </c>
      <c r="Y778" s="10">
        <f>'Long-form'!BS749</f>
        <v>0.30066592756745814</v>
      </c>
      <c r="Z778" s="10" t="str">
        <f>'Long-form'!BT749</f>
        <v>n/a</v>
      </c>
      <c r="AA778" s="10" t="str">
        <f>'Long-form'!BU749</f>
        <v>n/a</v>
      </c>
      <c r="AB778" s="10" t="str">
        <f>'Long-form'!BV749</f>
        <v>n/a</v>
      </c>
      <c r="AC778" s="1" t="str">
        <f>'Long-form'!BW749</f>
        <v>n/a</v>
      </c>
      <c r="AD778" s="1">
        <f>'Long-form'!BX749</f>
        <v>0</v>
      </c>
      <c r="AE778" s="1" t="str">
        <f>'Long-form'!BY749</f>
        <v>n/a</v>
      </c>
      <c r="AF778" s="1" t="str">
        <f>'Long-form'!BZ749</f>
        <v>n/a</v>
      </c>
    </row>
    <row r="779" spans="1:32">
      <c r="A779" s="1" t="str">
        <f>'Long-form'!A750</f>
        <v>SLCC793</v>
      </c>
      <c r="B779" s="1" t="str">
        <f>'Long-form'!B750</f>
        <v>Katupotha and Fujiwara, 1988</v>
      </c>
      <c r="C779" s="1">
        <f>'Long-form'!C750</f>
        <v>7</v>
      </c>
      <c r="D779" s="1" t="str">
        <f>'Long-form'!D750</f>
        <v>Southwest Coast, Dimbulduwa-Akurala</v>
      </c>
      <c r="E779" s="10">
        <f>'Long-form'!E750</f>
        <v>6.2027780000000003</v>
      </c>
      <c r="F779" s="10">
        <f>'Long-form'!F750</f>
        <v>80.065832999999998</v>
      </c>
      <c r="G779" s="1">
        <f>'Long-form'!G750</f>
        <v>1</v>
      </c>
      <c r="H779" s="11">
        <f>'Long-form'!H750</f>
        <v>6216.4130000000005</v>
      </c>
      <c r="I779" s="11">
        <f>'Long-form'!I750</f>
        <v>90</v>
      </c>
      <c r="J779" s="11">
        <f>'Long-form'!J750</f>
        <v>6102</v>
      </c>
      <c r="K779" s="11">
        <f>'Long-form'!K750</f>
        <v>6342</v>
      </c>
      <c r="L779" s="11">
        <f>'Long-form'!L750</f>
        <v>5862</v>
      </c>
      <c r="M779" s="10" t="str">
        <f>'Long-form'!Q750</f>
        <v>n/a</v>
      </c>
      <c r="N779" s="10" t="str">
        <f>'Long-form'!R750</f>
        <v>n/a</v>
      </c>
      <c r="O779" s="10">
        <f>'Long-form'!AL750</f>
        <v>-1.4</v>
      </c>
      <c r="P779" s="10">
        <f>'Long-form'!AN750</f>
        <v>0.30066592756745814</v>
      </c>
      <c r="Q779" s="10">
        <f>'Long-form'!AO750</f>
        <v>0.30066592756745814</v>
      </c>
      <c r="R779" s="1">
        <f>'Long-form'!BA750</f>
        <v>-1</v>
      </c>
      <c r="S779" s="1">
        <f>'Long-form'!BB750</f>
        <v>1</v>
      </c>
      <c r="T779" s="1" t="str">
        <f>'Long-form'!BC750</f>
        <v>Coral</v>
      </c>
      <c r="U779" s="1" t="str">
        <f>'Long-form'!BD750</f>
        <v>Acropora</v>
      </c>
      <c r="V779" s="1" t="str">
        <f>'Long-form'!BE750</f>
        <v>below MTL</v>
      </c>
      <c r="W779" s="10" t="e">
        <f>'Long-form'!BQ750</f>
        <v>#VALUE!</v>
      </c>
      <c r="X779" s="10">
        <f>'Long-form'!BR750</f>
        <v>0.30066592756745814</v>
      </c>
      <c r="Y779" s="10">
        <f>'Long-form'!BS750</f>
        <v>0.30066592756745814</v>
      </c>
      <c r="Z779" s="10" t="str">
        <f>'Long-form'!BT750</f>
        <v>n/a</v>
      </c>
      <c r="AA779" s="10" t="str">
        <f>'Long-form'!BU750</f>
        <v>n/a</v>
      </c>
      <c r="AB779" s="10" t="str">
        <f>'Long-form'!BV750</f>
        <v>n/a</v>
      </c>
      <c r="AC779" s="1" t="str">
        <f>'Long-form'!BW750</f>
        <v>n/a</v>
      </c>
      <c r="AD779" s="1">
        <f>'Long-form'!BX750</f>
        <v>0</v>
      </c>
      <c r="AE779" s="1" t="str">
        <f>'Long-form'!BY750</f>
        <v>n/a</v>
      </c>
      <c r="AF779" s="1" t="str">
        <f>'Long-form'!BZ750</f>
        <v>n/a</v>
      </c>
    </row>
    <row r="780" spans="1:32">
      <c r="A780" s="1" t="str">
        <f>'Long-form'!A751</f>
        <v>SLCC794</v>
      </c>
      <c r="B780" s="1" t="str">
        <f>'Long-form'!B751</f>
        <v>Katupotha and Fujiwara, 1988</v>
      </c>
      <c r="C780" s="1">
        <f>'Long-form'!C751</f>
        <v>7</v>
      </c>
      <c r="D780" s="1" t="str">
        <f>'Long-form'!D751</f>
        <v>Southwest Coast, Dimbulduwa-Akurala</v>
      </c>
      <c r="E780" s="10">
        <f>'Long-form'!E751</f>
        <v>6.2027780000000003</v>
      </c>
      <c r="F780" s="10">
        <f>'Long-form'!F751</f>
        <v>80.065832999999998</v>
      </c>
      <c r="G780" s="1">
        <f>'Long-form'!G751</f>
        <v>1</v>
      </c>
      <c r="H780" s="11">
        <f>'Long-form'!H751</f>
        <v>6206.4130000000005</v>
      </c>
      <c r="I780" s="11">
        <f>'Long-form'!I751</f>
        <v>90</v>
      </c>
      <c r="J780" s="11">
        <f>'Long-form'!J751</f>
        <v>6093</v>
      </c>
      <c r="K780" s="11">
        <f>'Long-form'!K751</f>
        <v>6333</v>
      </c>
      <c r="L780" s="11">
        <f>'Long-form'!L751</f>
        <v>5853</v>
      </c>
      <c r="M780" s="10" t="str">
        <f>'Long-form'!Q751</f>
        <v>n/a</v>
      </c>
      <c r="N780" s="10" t="str">
        <f>'Long-form'!R751</f>
        <v>n/a</v>
      </c>
      <c r="O780" s="10">
        <f>'Long-form'!AL751</f>
        <v>-2</v>
      </c>
      <c r="P780" s="10">
        <f>'Long-form'!AN751</f>
        <v>0.30066592756745814</v>
      </c>
      <c r="Q780" s="10">
        <f>'Long-form'!AO751</f>
        <v>0.30066592756745814</v>
      </c>
      <c r="R780" s="1">
        <f>'Long-form'!BA751</f>
        <v>-1</v>
      </c>
      <c r="S780" s="1">
        <f>'Long-form'!BB751</f>
        <v>1</v>
      </c>
      <c r="T780" s="1" t="str">
        <f>'Long-form'!BC751</f>
        <v>Coral</v>
      </c>
      <c r="U780" s="1" t="str">
        <f>'Long-form'!BD751</f>
        <v>Echinopora</v>
      </c>
      <c r="V780" s="1" t="str">
        <f>'Long-form'!BE751</f>
        <v>below MTL</v>
      </c>
      <c r="W780" s="10" t="e">
        <f>'Long-form'!BQ751</f>
        <v>#VALUE!</v>
      </c>
      <c r="X780" s="10">
        <f>'Long-form'!BR751</f>
        <v>0.30066592756745814</v>
      </c>
      <c r="Y780" s="10">
        <f>'Long-form'!BS751</f>
        <v>0.30066592756745814</v>
      </c>
      <c r="Z780" s="10" t="str">
        <f>'Long-form'!BT751</f>
        <v>n/a</v>
      </c>
      <c r="AA780" s="10" t="str">
        <f>'Long-form'!BU751</f>
        <v>n/a</v>
      </c>
      <c r="AB780" s="10" t="str">
        <f>'Long-form'!BV751</f>
        <v>n/a</v>
      </c>
      <c r="AC780" s="1" t="str">
        <f>'Long-form'!BW751</f>
        <v>n/a</v>
      </c>
      <c r="AD780" s="1">
        <f>'Long-form'!BX751</f>
        <v>0</v>
      </c>
      <c r="AE780" s="1" t="str">
        <f>'Long-form'!BY751</f>
        <v>n/a</v>
      </c>
      <c r="AF780" s="1" t="str">
        <f>'Long-form'!BZ751</f>
        <v>n/a</v>
      </c>
    </row>
    <row r="781" spans="1:32">
      <c r="A781" s="1" t="str">
        <f>'Long-form'!A752</f>
        <v>SLCC795</v>
      </c>
      <c r="B781" s="1" t="str">
        <f>'Long-form'!B752</f>
        <v>Katupotha and Fujiwara, 1988</v>
      </c>
      <c r="C781" s="1">
        <f>'Long-form'!C752</f>
        <v>7</v>
      </c>
      <c r="D781" s="1" t="str">
        <f>'Long-form'!D752</f>
        <v>Southwest Coast, Dimbulduwa-Akurala</v>
      </c>
      <c r="E781" s="10">
        <f>'Long-form'!E752</f>
        <v>6.2027780000000003</v>
      </c>
      <c r="F781" s="10">
        <f>'Long-form'!F752</f>
        <v>80.065832999999998</v>
      </c>
      <c r="G781" s="1">
        <f>'Long-form'!G752</f>
        <v>1</v>
      </c>
      <c r="H781" s="11">
        <f>'Long-form'!H752</f>
        <v>6296.4130000000005</v>
      </c>
      <c r="I781" s="11">
        <f>'Long-form'!I752</f>
        <v>80</v>
      </c>
      <c r="J781" s="11">
        <f>'Long-form'!J752</f>
        <v>6184</v>
      </c>
      <c r="K781" s="11">
        <f>'Long-form'!K752</f>
        <v>6416</v>
      </c>
      <c r="L781" s="11">
        <f>'Long-form'!L752</f>
        <v>5952</v>
      </c>
      <c r="M781" s="10" t="str">
        <f>'Long-form'!Q752</f>
        <v>n/a</v>
      </c>
      <c r="N781" s="10" t="str">
        <f>'Long-form'!R752</f>
        <v>n/a</v>
      </c>
      <c r="O781" s="10">
        <f>'Long-form'!AL752</f>
        <v>-2.9</v>
      </c>
      <c r="P781" s="10">
        <f>'Long-form'!AN752</f>
        <v>0.30066592756745814</v>
      </c>
      <c r="Q781" s="10">
        <f>'Long-form'!AO752</f>
        <v>0.30066592756745814</v>
      </c>
      <c r="R781" s="1">
        <f>'Long-form'!BA752</f>
        <v>-1</v>
      </c>
      <c r="S781" s="1">
        <f>'Long-form'!BB752</f>
        <v>1</v>
      </c>
      <c r="T781" s="1" t="str">
        <f>'Long-form'!BC752</f>
        <v>Coral</v>
      </c>
      <c r="U781" s="1" t="str">
        <f>'Long-form'!BD752</f>
        <v>Porites</v>
      </c>
      <c r="V781" s="1" t="str">
        <f>'Long-form'!BE752</f>
        <v>below MTL</v>
      </c>
      <c r="W781" s="10" t="e">
        <f>'Long-form'!BQ752</f>
        <v>#VALUE!</v>
      </c>
      <c r="X781" s="10">
        <f>'Long-form'!BR752</f>
        <v>0.30066592756745814</v>
      </c>
      <c r="Y781" s="10">
        <f>'Long-form'!BS752</f>
        <v>0.30066592756745814</v>
      </c>
      <c r="Z781" s="10" t="str">
        <f>'Long-form'!BT752</f>
        <v>n/a</v>
      </c>
      <c r="AA781" s="10" t="str">
        <f>'Long-form'!BU752</f>
        <v>n/a</v>
      </c>
      <c r="AB781" s="10" t="str">
        <f>'Long-form'!BV752</f>
        <v>n/a</v>
      </c>
      <c r="AC781" s="1" t="str">
        <f>'Long-form'!BW752</f>
        <v>n/a</v>
      </c>
      <c r="AD781" s="1">
        <f>'Long-form'!BX752</f>
        <v>0</v>
      </c>
      <c r="AE781" s="1" t="str">
        <f>'Long-form'!BY752</f>
        <v>n/a</v>
      </c>
      <c r="AF781" s="1" t="str">
        <f>'Long-form'!BZ752</f>
        <v>n/a</v>
      </c>
    </row>
    <row r="782" spans="1:32">
      <c r="A782" s="1" t="str">
        <f>'Long-form'!A753</f>
        <v>SLCC796</v>
      </c>
      <c r="B782" s="1" t="str">
        <f>'Long-form'!B753</f>
        <v>Katupotha and Fujiwara, 1988</v>
      </c>
      <c r="C782" s="1">
        <f>'Long-form'!C753</f>
        <v>7</v>
      </c>
      <c r="D782" s="1" t="str">
        <f>'Long-form'!D753</f>
        <v>Southwest Coast, Dimbulduwa-Akurala</v>
      </c>
      <c r="E782" s="10">
        <f>'Long-form'!E753</f>
        <v>6.2027780000000003</v>
      </c>
      <c r="F782" s="10">
        <f>'Long-form'!F753</f>
        <v>80.065832999999998</v>
      </c>
      <c r="G782" s="1">
        <f>'Long-form'!G753</f>
        <v>1</v>
      </c>
      <c r="H782" s="11">
        <f>'Long-form'!H753</f>
        <v>6386.4130000000005</v>
      </c>
      <c r="I782" s="11">
        <f>'Long-form'!I753</f>
        <v>90</v>
      </c>
      <c r="J782" s="11">
        <f>'Long-form'!J753</f>
        <v>6290</v>
      </c>
      <c r="K782" s="11">
        <f>'Long-form'!K753</f>
        <v>6538</v>
      </c>
      <c r="L782" s="11">
        <f>'Long-form'!L753</f>
        <v>6042</v>
      </c>
      <c r="M782" s="10" t="str">
        <f>'Long-form'!Q753</f>
        <v>n/a</v>
      </c>
      <c r="N782" s="10" t="str">
        <f>'Long-form'!R753</f>
        <v>n/a</v>
      </c>
      <c r="O782" s="10">
        <f>'Long-form'!AL753</f>
        <v>-3</v>
      </c>
      <c r="P782" s="10">
        <f>'Long-form'!AN753</f>
        <v>0.30066592756745814</v>
      </c>
      <c r="Q782" s="10">
        <f>'Long-form'!AO753</f>
        <v>0.30066592756745814</v>
      </c>
      <c r="R782" s="1">
        <f>'Long-form'!BA753</f>
        <v>-1</v>
      </c>
      <c r="S782" s="1">
        <f>'Long-form'!BB753</f>
        <v>1</v>
      </c>
      <c r="T782" s="1" t="str">
        <f>'Long-form'!BC753</f>
        <v>Coral</v>
      </c>
      <c r="U782" s="1" t="str">
        <f>'Long-form'!BD753</f>
        <v>Acropora</v>
      </c>
      <c r="V782" s="1" t="str">
        <f>'Long-form'!BE753</f>
        <v>below MTL</v>
      </c>
      <c r="W782" s="10" t="e">
        <f>'Long-form'!BQ753</f>
        <v>#VALUE!</v>
      </c>
      <c r="X782" s="10">
        <f>'Long-form'!BR753</f>
        <v>0.30066592756745814</v>
      </c>
      <c r="Y782" s="10">
        <f>'Long-form'!BS753</f>
        <v>0.30066592756745814</v>
      </c>
      <c r="Z782" s="10" t="str">
        <f>'Long-form'!BT753</f>
        <v>n/a</v>
      </c>
      <c r="AA782" s="10" t="str">
        <f>'Long-form'!BU753</f>
        <v>n/a</v>
      </c>
      <c r="AB782" s="10" t="str">
        <f>'Long-form'!BV753</f>
        <v>n/a</v>
      </c>
      <c r="AC782" s="1" t="str">
        <f>'Long-form'!BW753</f>
        <v>n/a</v>
      </c>
      <c r="AD782" s="1">
        <f>'Long-form'!BX753</f>
        <v>0</v>
      </c>
      <c r="AE782" s="1" t="str">
        <f>'Long-form'!BY753</f>
        <v>n/a</v>
      </c>
      <c r="AF782" s="1" t="str">
        <f>'Long-form'!BZ753</f>
        <v>n/a</v>
      </c>
    </row>
    <row r="783" spans="1:32">
      <c r="A783" s="1" t="str">
        <f>'Long-form'!A754</f>
        <v>SLCC797</v>
      </c>
      <c r="B783" s="1" t="str">
        <f>'Long-form'!B754</f>
        <v>Katupotha and Fujiwara, 1988</v>
      </c>
      <c r="C783" s="1">
        <f>'Long-form'!C754</f>
        <v>7</v>
      </c>
      <c r="D783" s="1" t="str">
        <f>'Long-form'!D754</f>
        <v>southeast of the above location</v>
      </c>
      <c r="E783" s="10" t="str">
        <f>'Long-form'!E754</f>
        <v>southeast of above</v>
      </c>
      <c r="F783" s="10">
        <f>'Long-form'!F754</f>
        <v>0</v>
      </c>
      <c r="G783" s="1">
        <f>'Long-form'!G754</f>
        <v>1</v>
      </c>
      <c r="H783" s="11">
        <f>'Long-form'!H754</f>
        <v>5976.4130000000005</v>
      </c>
      <c r="I783" s="11">
        <f>'Long-form'!I754</f>
        <v>80</v>
      </c>
      <c r="J783" s="11">
        <f>'Long-form'!J754</f>
        <v>5838</v>
      </c>
      <c r="K783" s="11">
        <f>'Long-form'!K754</f>
        <v>6078</v>
      </c>
      <c r="L783" s="11">
        <f>'Long-form'!L754</f>
        <v>5598</v>
      </c>
      <c r="M783" s="10" t="str">
        <f>'Long-form'!Q754</f>
        <v>n/a</v>
      </c>
      <c r="N783" s="10" t="str">
        <f>'Long-form'!R754</f>
        <v>n/a</v>
      </c>
      <c r="O783" s="10">
        <f>'Long-form'!AL754</f>
        <v>-1.7</v>
      </c>
      <c r="P783" s="10">
        <f>'Long-form'!AN754</f>
        <v>0.30066592756745814</v>
      </c>
      <c r="Q783" s="10">
        <f>'Long-form'!AO754</f>
        <v>0.30066592756745814</v>
      </c>
      <c r="R783" s="1">
        <f>'Long-form'!BA754</f>
        <v>-1</v>
      </c>
      <c r="S783" s="1">
        <f>'Long-form'!BB754</f>
        <v>1</v>
      </c>
      <c r="T783" s="1" t="str">
        <f>'Long-form'!BC754</f>
        <v>Coral</v>
      </c>
      <c r="U783" s="1" t="str">
        <f>'Long-form'!BD754</f>
        <v>Acropora</v>
      </c>
      <c r="V783" s="1" t="str">
        <f>'Long-form'!BE754</f>
        <v>below MTL</v>
      </c>
      <c r="W783" s="10" t="e">
        <f>'Long-form'!BQ754</f>
        <v>#VALUE!</v>
      </c>
      <c r="X783" s="10">
        <f>'Long-form'!BR754</f>
        <v>0.30066592756745814</v>
      </c>
      <c r="Y783" s="10">
        <f>'Long-form'!BS754</f>
        <v>0.30066592756745814</v>
      </c>
      <c r="Z783" s="10" t="str">
        <f>'Long-form'!BT754</f>
        <v>n/a</v>
      </c>
      <c r="AA783" s="10" t="str">
        <f>'Long-form'!BU754</f>
        <v>n/a</v>
      </c>
      <c r="AB783" s="10" t="str">
        <f>'Long-form'!BV754</f>
        <v>n/a</v>
      </c>
      <c r="AC783" s="1" t="str">
        <f>'Long-form'!BW754</f>
        <v>n/a</v>
      </c>
      <c r="AD783" s="1">
        <f>'Long-form'!BX754</f>
        <v>0</v>
      </c>
      <c r="AE783" s="1" t="str">
        <f>'Long-form'!BY754</f>
        <v>n/a</v>
      </c>
      <c r="AF783" s="1" t="str">
        <f>'Long-form'!BZ754</f>
        <v>n/a</v>
      </c>
    </row>
    <row r="784" spans="1:32">
      <c r="A784" s="1" t="str">
        <f>'Long-form'!A755</f>
        <v>SLCC798</v>
      </c>
      <c r="B784" s="1" t="str">
        <f>'Long-form'!B755</f>
        <v>Katupotha and Fujiwara, 1988</v>
      </c>
      <c r="C784" s="1">
        <f>'Long-form'!C755</f>
        <v>7</v>
      </c>
      <c r="D784" s="1" t="str">
        <f>'Long-form'!D755</f>
        <v>southeast of the above location</v>
      </c>
      <c r="E784" s="10" t="str">
        <f>'Long-form'!E755</f>
        <v>southeast of above</v>
      </c>
      <c r="F784" s="10">
        <f>'Long-form'!F755</f>
        <v>0</v>
      </c>
      <c r="G784" s="1">
        <f>'Long-form'!G755</f>
        <v>1</v>
      </c>
      <c r="H784" s="11">
        <f>'Long-form'!H755</f>
        <v>6226.4130000000005</v>
      </c>
      <c r="I784" s="11">
        <f>'Long-form'!I755</f>
        <v>80</v>
      </c>
      <c r="J784" s="11">
        <f>'Long-form'!J755</f>
        <v>6112</v>
      </c>
      <c r="K784" s="11">
        <f>'Long-form'!K755</f>
        <v>6336</v>
      </c>
      <c r="L784" s="11">
        <f>'Long-form'!L755</f>
        <v>5888</v>
      </c>
      <c r="M784" s="10" t="str">
        <f>'Long-form'!Q755</f>
        <v>n/a</v>
      </c>
      <c r="N784" s="10" t="str">
        <f>'Long-form'!R755</f>
        <v>n/a</v>
      </c>
      <c r="O784" s="10">
        <f>'Long-form'!AL755</f>
        <v>-3.4</v>
      </c>
      <c r="P784" s="10">
        <f>'Long-form'!AN755</f>
        <v>0.30066592756745814</v>
      </c>
      <c r="Q784" s="10">
        <f>'Long-form'!AO755</f>
        <v>0.30066592756745814</v>
      </c>
      <c r="R784" s="1">
        <f>'Long-form'!BA755</f>
        <v>-1</v>
      </c>
      <c r="S784" s="1">
        <f>'Long-form'!BB755</f>
        <v>1</v>
      </c>
      <c r="T784" s="1" t="str">
        <f>'Long-form'!BC755</f>
        <v>Coral</v>
      </c>
      <c r="U784" s="1" t="str">
        <f>'Long-form'!BD755</f>
        <v>Acropora</v>
      </c>
      <c r="V784" s="1" t="str">
        <f>'Long-form'!BE755</f>
        <v>below MTL</v>
      </c>
      <c r="W784" s="10" t="e">
        <f>'Long-form'!BQ755</f>
        <v>#VALUE!</v>
      </c>
      <c r="X784" s="10">
        <f>'Long-form'!BR755</f>
        <v>0.30066592756745814</v>
      </c>
      <c r="Y784" s="10">
        <f>'Long-form'!BS755</f>
        <v>0.30066592756745814</v>
      </c>
      <c r="Z784" s="10" t="str">
        <f>'Long-form'!BT755</f>
        <v>n/a</v>
      </c>
      <c r="AA784" s="10" t="str">
        <f>'Long-form'!BU755</f>
        <v>n/a</v>
      </c>
      <c r="AB784" s="10" t="str">
        <f>'Long-form'!BV755</f>
        <v>n/a</v>
      </c>
      <c r="AC784" s="1" t="str">
        <f>'Long-form'!BW755</f>
        <v>n/a</v>
      </c>
      <c r="AD784" s="1">
        <f>'Long-form'!BX755</f>
        <v>0</v>
      </c>
      <c r="AE784" s="1" t="str">
        <f>'Long-form'!BY755</f>
        <v>n/a</v>
      </c>
      <c r="AF784" s="1" t="str">
        <f>'Long-form'!BZ755</f>
        <v>n/a</v>
      </c>
    </row>
    <row r="785" spans="1:32">
      <c r="A785" s="1" t="str">
        <f>'Long-form'!A756</f>
        <v>SLCC799</v>
      </c>
      <c r="B785" s="1" t="str">
        <f>'Long-form'!B756</f>
        <v>Katupotha and Fujiwara, 1988</v>
      </c>
      <c r="C785" s="1">
        <f>'Long-form'!C756</f>
        <v>7</v>
      </c>
      <c r="D785" s="1" t="str">
        <f>'Long-form'!D756</f>
        <v>Wellemeda-Akurala</v>
      </c>
      <c r="E785" s="10">
        <f>'Long-form'!E756</f>
        <v>6.197222</v>
      </c>
      <c r="F785" s="10">
        <f>'Long-form'!F756</f>
        <v>80.065832999999998</v>
      </c>
      <c r="G785" s="1">
        <f>'Long-form'!G756</f>
        <v>1</v>
      </c>
      <c r="H785" s="11">
        <f>'Long-form'!H756</f>
        <v>386.41300000000001</v>
      </c>
      <c r="I785" s="11">
        <f>'Long-form'!I756</f>
        <v>0</v>
      </c>
      <c r="J785" s="11">
        <f>'Long-form'!J756</f>
        <v>0</v>
      </c>
      <c r="K785" s="11">
        <f>'Long-form'!K756</f>
        <v>0</v>
      </c>
      <c r="L785" s="11">
        <f>'Long-form'!L756</f>
        <v>0</v>
      </c>
      <c r="M785" s="10" t="str">
        <f>'Long-form'!Q756</f>
        <v>n/a</v>
      </c>
      <c r="N785" s="10" t="str">
        <f>'Long-form'!R756</f>
        <v>n/a</v>
      </c>
      <c r="O785" s="10">
        <f>'Long-form'!AL756</f>
        <v>-0.3</v>
      </c>
      <c r="P785" s="10">
        <f>'Long-form'!AN756</f>
        <v>0.30066592756745814</v>
      </c>
      <c r="Q785" s="10">
        <f>'Long-form'!AO756</f>
        <v>0.30066592756745814</v>
      </c>
      <c r="R785" s="1">
        <f>'Long-form'!BA756</f>
        <v>-1</v>
      </c>
      <c r="S785" s="1">
        <f>'Long-form'!BB756</f>
        <v>1</v>
      </c>
      <c r="T785" s="1" t="str">
        <f>'Long-form'!BC756</f>
        <v>Coral</v>
      </c>
      <c r="U785" s="1" t="str">
        <f>'Long-form'!BD756</f>
        <v>Thiaridae</v>
      </c>
      <c r="V785" s="1" t="str">
        <f>'Long-form'!BE756</f>
        <v>below MTL</v>
      </c>
      <c r="W785" s="10" t="e">
        <f>'Long-form'!BQ756</f>
        <v>#VALUE!</v>
      </c>
      <c r="X785" s="10">
        <f>'Long-form'!BR756</f>
        <v>0.30066592756745814</v>
      </c>
      <c r="Y785" s="10">
        <f>'Long-form'!BS756</f>
        <v>0.30066592756745814</v>
      </c>
      <c r="Z785" s="10" t="str">
        <f>'Long-form'!BT756</f>
        <v>n/a</v>
      </c>
      <c r="AA785" s="10" t="str">
        <f>'Long-form'!BU756</f>
        <v>n/a</v>
      </c>
      <c r="AB785" s="10" t="str">
        <f>'Long-form'!BV756</f>
        <v>n/a</v>
      </c>
      <c r="AC785" s="1" t="str">
        <f>'Long-form'!BW756</f>
        <v>n/a</v>
      </c>
      <c r="AD785" s="1">
        <f>'Long-form'!BX756</f>
        <v>1</v>
      </c>
      <c r="AE785" s="1" t="str">
        <f>'Long-form'!BY756</f>
        <v>too young</v>
      </c>
      <c r="AF785" s="1" t="str">
        <f>'Long-form'!BZ756</f>
        <v>n/a</v>
      </c>
    </row>
    <row r="786" spans="1:32">
      <c r="A786" s="1" t="str">
        <f>'Long-form'!A757</f>
        <v>SLCC800</v>
      </c>
      <c r="B786" s="1" t="str">
        <f>'Long-form'!B757</f>
        <v>Katupotha and Fujiwara, 1988</v>
      </c>
      <c r="C786" s="1">
        <f>'Long-form'!C757</f>
        <v>7</v>
      </c>
      <c r="D786" s="1" t="str">
        <f>'Long-form'!D757</f>
        <v>Wellemeda-Akurala</v>
      </c>
      <c r="E786" s="10">
        <f>'Long-form'!E757</f>
        <v>6.197222</v>
      </c>
      <c r="F786" s="10">
        <f>'Long-form'!F757</f>
        <v>80.065832999999998</v>
      </c>
      <c r="G786" s="1">
        <f>'Long-form'!G757</f>
        <v>1</v>
      </c>
      <c r="H786" s="11">
        <f>'Long-form'!H757</f>
        <v>6186.4130000000005</v>
      </c>
      <c r="I786" s="11">
        <f>'Long-form'!I757</f>
        <v>80</v>
      </c>
      <c r="J786" s="11">
        <f>'Long-form'!J757</f>
        <v>6075</v>
      </c>
      <c r="K786" s="11">
        <f>'Long-form'!K757</f>
        <v>6299</v>
      </c>
      <c r="L786" s="11">
        <f>'Long-form'!L757</f>
        <v>5851</v>
      </c>
      <c r="M786" s="10" t="str">
        <f>'Long-form'!Q757</f>
        <v>n/a</v>
      </c>
      <c r="N786" s="10" t="str">
        <f>'Long-form'!R757</f>
        <v>n/a</v>
      </c>
      <c r="O786" s="10">
        <f>'Long-form'!AL757</f>
        <v>-2.1</v>
      </c>
      <c r="P786" s="10">
        <f>'Long-form'!AN757</f>
        <v>0.30066592756745814</v>
      </c>
      <c r="Q786" s="10">
        <f>'Long-form'!AO757</f>
        <v>0.30066592756745814</v>
      </c>
      <c r="R786" s="1">
        <f>'Long-form'!BA757</f>
        <v>-1</v>
      </c>
      <c r="S786" s="1">
        <f>'Long-form'!BB757</f>
        <v>1</v>
      </c>
      <c r="T786" s="1" t="str">
        <f>'Long-form'!BC757</f>
        <v>Coral</v>
      </c>
      <c r="U786" s="1" t="str">
        <f>'Long-form'!BD757</f>
        <v>Acropora</v>
      </c>
      <c r="V786" s="1" t="str">
        <f>'Long-form'!BE757</f>
        <v>below MTL</v>
      </c>
      <c r="W786" s="10" t="e">
        <f>'Long-form'!BQ757</f>
        <v>#VALUE!</v>
      </c>
      <c r="X786" s="10">
        <f>'Long-form'!BR757</f>
        <v>0.30066592756745814</v>
      </c>
      <c r="Y786" s="10">
        <f>'Long-form'!BS757</f>
        <v>0.30066592756745814</v>
      </c>
      <c r="Z786" s="10" t="str">
        <f>'Long-form'!BT757</f>
        <v>n/a</v>
      </c>
      <c r="AA786" s="10" t="str">
        <f>'Long-form'!BU757</f>
        <v>n/a</v>
      </c>
      <c r="AB786" s="10" t="str">
        <f>'Long-form'!BV757</f>
        <v>n/a</v>
      </c>
      <c r="AC786" s="1" t="str">
        <f>'Long-form'!BW757</f>
        <v>n/a</v>
      </c>
      <c r="AD786" s="1">
        <f>'Long-form'!BX757</f>
        <v>0</v>
      </c>
      <c r="AE786" s="1" t="str">
        <f>'Long-form'!BY757</f>
        <v>n/a</v>
      </c>
      <c r="AF786" s="1" t="str">
        <f>'Long-form'!BZ757</f>
        <v>n/a</v>
      </c>
    </row>
    <row r="787" spans="1:32">
      <c r="A787" s="1" t="str">
        <f>'Long-form'!A758</f>
        <v>SLCC801</v>
      </c>
      <c r="B787" s="1" t="str">
        <f>'Long-form'!B758</f>
        <v>Katupotha and Fujiwara, 1988</v>
      </c>
      <c r="C787" s="1">
        <f>'Long-form'!C758</f>
        <v>7</v>
      </c>
      <c r="D787" s="1" t="str">
        <f>'Long-form'!D758</f>
        <v>Wellemeda-Akurala</v>
      </c>
      <c r="E787" s="10">
        <f>'Long-form'!E758</f>
        <v>6.197222</v>
      </c>
      <c r="F787" s="10">
        <f>'Long-form'!F758</f>
        <v>80.065832999999998</v>
      </c>
      <c r="G787" s="1">
        <f>'Long-form'!G758</f>
        <v>1</v>
      </c>
      <c r="H787" s="11">
        <f>'Long-form'!H758</f>
        <v>6496.4130000000005</v>
      </c>
      <c r="I787" s="11">
        <f>'Long-form'!I758</f>
        <v>80</v>
      </c>
      <c r="J787" s="11">
        <f>'Long-form'!J758</f>
        <v>6411</v>
      </c>
      <c r="K787" s="11">
        <f>'Long-form'!K758</f>
        <v>6633</v>
      </c>
      <c r="L787" s="11">
        <f>'Long-form'!L758</f>
        <v>6189</v>
      </c>
      <c r="M787" s="10" t="str">
        <f>'Long-form'!Q758</f>
        <v>n/a</v>
      </c>
      <c r="N787" s="10" t="str">
        <f>'Long-form'!R758</f>
        <v>n/a</v>
      </c>
      <c r="O787" s="10">
        <f>'Long-form'!AL758</f>
        <v>-3.9</v>
      </c>
      <c r="P787" s="10">
        <f>'Long-form'!AN758</f>
        <v>0.30066592756745814</v>
      </c>
      <c r="Q787" s="10">
        <f>'Long-form'!AO758</f>
        <v>0.30066592756745814</v>
      </c>
      <c r="R787" s="1">
        <f>'Long-form'!BA758</f>
        <v>-1</v>
      </c>
      <c r="S787" s="1">
        <f>'Long-form'!BB758</f>
        <v>1</v>
      </c>
      <c r="T787" s="1" t="str">
        <f>'Long-form'!BC758</f>
        <v>Coral</v>
      </c>
      <c r="U787" s="1" t="str">
        <f>'Long-form'!BD758</f>
        <v>Acropora</v>
      </c>
      <c r="V787" s="1" t="str">
        <f>'Long-form'!BE758</f>
        <v>below MTL</v>
      </c>
      <c r="W787" s="10" t="e">
        <f>'Long-form'!BQ758</f>
        <v>#VALUE!</v>
      </c>
      <c r="X787" s="10">
        <f>'Long-form'!BR758</f>
        <v>0.30066592756745814</v>
      </c>
      <c r="Y787" s="10">
        <f>'Long-form'!BS758</f>
        <v>0.30066592756745814</v>
      </c>
      <c r="Z787" s="10" t="str">
        <f>'Long-form'!BT758</f>
        <v>n/a</v>
      </c>
      <c r="AA787" s="10" t="str">
        <f>'Long-form'!BU758</f>
        <v>n/a</v>
      </c>
      <c r="AB787" s="10" t="str">
        <f>'Long-form'!BV758</f>
        <v>n/a</v>
      </c>
      <c r="AC787" s="1" t="str">
        <f>'Long-form'!BW758</f>
        <v>n/a</v>
      </c>
      <c r="AD787" s="1">
        <f>'Long-form'!BX758</f>
        <v>0</v>
      </c>
      <c r="AE787" s="1" t="str">
        <f>'Long-form'!BY758</f>
        <v>n/a</v>
      </c>
      <c r="AF787" s="1" t="str">
        <f>'Long-form'!BZ758</f>
        <v>n/a</v>
      </c>
    </row>
    <row r="788" spans="1:32">
      <c r="A788" s="1" t="str">
        <f>'Long-form'!A759</f>
        <v>SLCC802</v>
      </c>
      <c r="B788" s="1" t="str">
        <f>'Long-form'!B759</f>
        <v>Katupotha and Fujiwara, 1988</v>
      </c>
      <c r="C788" s="1">
        <f>'Long-form'!C759</f>
        <v>7</v>
      </c>
      <c r="D788" s="1" t="str">
        <f>'Long-form'!D759</f>
        <v>Akurala</v>
      </c>
      <c r="E788" s="10">
        <f>'Long-form'!E759</f>
        <v>6.1749999999999998</v>
      </c>
      <c r="F788" s="10">
        <f>'Long-form'!F759</f>
        <v>80.059721999999994</v>
      </c>
      <c r="G788" s="1">
        <f>'Long-form'!G759</f>
        <v>1</v>
      </c>
      <c r="H788" s="11">
        <f>'Long-form'!H759</f>
        <v>5736.4130000000005</v>
      </c>
      <c r="I788" s="11">
        <f>'Long-form'!I759</f>
        <v>80</v>
      </c>
      <c r="J788" s="11">
        <f>'Long-form'!J759</f>
        <v>5586</v>
      </c>
      <c r="K788" s="11">
        <f>'Long-form'!K759</f>
        <v>5822</v>
      </c>
      <c r="L788" s="11">
        <f>'Long-form'!L759</f>
        <v>5350</v>
      </c>
      <c r="M788" s="10" t="str">
        <f>'Long-form'!Q759</f>
        <v>n/a</v>
      </c>
      <c r="N788" s="10" t="str">
        <f>'Long-form'!R759</f>
        <v>n/a</v>
      </c>
      <c r="O788" s="10">
        <f>'Long-form'!AL759</f>
        <v>0.5</v>
      </c>
      <c r="P788" s="10">
        <f>'Long-form'!AN759</f>
        <v>0.30066592756745814</v>
      </c>
      <c r="Q788" s="10">
        <f>'Long-form'!AO759</f>
        <v>0.30066592756745814</v>
      </c>
      <c r="R788" s="1">
        <f>'Long-form'!BA759</f>
        <v>-1</v>
      </c>
      <c r="S788" s="1">
        <f>'Long-form'!BB759</f>
        <v>1</v>
      </c>
      <c r="T788" s="1" t="str">
        <f>'Long-form'!BC759</f>
        <v>Coral</v>
      </c>
      <c r="U788" s="1" t="str">
        <f>'Long-form'!BD759</f>
        <v>Acropora</v>
      </c>
      <c r="V788" s="1" t="str">
        <f>'Long-form'!BE759</f>
        <v>below MTL</v>
      </c>
      <c r="W788" s="10" t="e">
        <f>'Long-form'!BQ759</f>
        <v>#VALUE!</v>
      </c>
      <c r="X788" s="10">
        <f>'Long-form'!BR759</f>
        <v>0.30066592756745814</v>
      </c>
      <c r="Y788" s="10">
        <f>'Long-form'!BS759</f>
        <v>0.30066592756745814</v>
      </c>
      <c r="Z788" s="10" t="str">
        <f>'Long-form'!BT759</f>
        <v>n/a</v>
      </c>
      <c r="AA788" s="10" t="str">
        <f>'Long-form'!BU759</f>
        <v>n/a</v>
      </c>
      <c r="AB788" s="10" t="str">
        <f>'Long-form'!BV759</f>
        <v>n/a</v>
      </c>
      <c r="AC788" s="1" t="str">
        <f>'Long-form'!BW759</f>
        <v>n/a</v>
      </c>
      <c r="AD788" s="1">
        <f>'Long-form'!BX759</f>
        <v>0</v>
      </c>
      <c r="AE788" s="1" t="str">
        <f>'Long-form'!BY759</f>
        <v>n/a</v>
      </c>
      <c r="AF788" s="1" t="str">
        <f>'Long-form'!BZ759</f>
        <v>n/a</v>
      </c>
    </row>
    <row r="789" spans="1:32">
      <c r="A789" s="1" t="str">
        <f>'Long-form'!A760</f>
        <v>SLCC803</v>
      </c>
      <c r="B789" s="1" t="str">
        <f>'Long-form'!B760</f>
        <v>Katupotha and Fujiwara, 1988</v>
      </c>
      <c r="C789" s="1">
        <f>'Long-form'!C760</f>
        <v>7</v>
      </c>
      <c r="D789" s="1">
        <f>'Long-form'!D760</f>
        <v>0</v>
      </c>
      <c r="E789" s="10" t="str">
        <f>'Long-form'!E760</f>
        <v>near to SLCC802</v>
      </c>
      <c r="F789" s="10">
        <f>'Long-form'!F760</f>
        <v>0</v>
      </c>
      <c r="G789" s="1">
        <f>'Long-form'!G760</f>
        <v>1</v>
      </c>
      <c r="H789" s="11">
        <f>'Long-form'!H760</f>
        <v>6556.4130000000005</v>
      </c>
      <c r="I789" s="11">
        <f>'Long-form'!I760</f>
        <v>70</v>
      </c>
      <c r="J789" s="11">
        <f>'Long-form'!J760</f>
        <v>6471</v>
      </c>
      <c r="K789" s="11">
        <f>'Long-form'!K760</f>
        <v>6683</v>
      </c>
      <c r="L789" s="11">
        <f>'Long-form'!L760</f>
        <v>6259</v>
      </c>
      <c r="M789" s="10" t="str">
        <f>'Long-form'!Q760</f>
        <v>n/a</v>
      </c>
      <c r="N789" s="10" t="str">
        <f>'Long-form'!R760</f>
        <v>n/a</v>
      </c>
      <c r="O789" s="10">
        <f>'Long-form'!AL760</f>
        <v>0.1</v>
      </c>
      <c r="P789" s="10">
        <f>'Long-form'!AN760</f>
        <v>0.30066592756745814</v>
      </c>
      <c r="Q789" s="10">
        <f>'Long-form'!AO760</f>
        <v>0.30066592756745814</v>
      </c>
      <c r="R789" s="1">
        <f>'Long-form'!BA760</f>
        <v>-1</v>
      </c>
      <c r="S789" s="1">
        <f>'Long-form'!BB760</f>
        <v>1</v>
      </c>
      <c r="T789" s="1" t="str">
        <f>'Long-form'!BC760</f>
        <v>Coral</v>
      </c>
      <c r="U789" s="1" t="str">
        <f>'Long-form'!BD760</f>
        <v>Platygyra</v>
      </c>
      <c r="V789" s="1" t="str">
        <f>'Long-form'!BE760</f>
        <v>below MTL</v>
      </c>
      <c r="W789" s="10" t="e">
        <f>'Long-form'!BQ760</f>
        <v>#VALUE!</v>
      </c>
      <c r="X789" s="10">
        <f>'Long-form'!BR760</f>
        <v>0.30066592756745814</v>
      </c>
      <c r="Y789" s="10">
        <f>'Long-form'!BS760</f>
        <v>0.30066592756745814</v>
      </c>
      <c r="Z789" s="10" t="str">
        <f>'Long-form'!BT760</f>
        <v>n/a</v>
      </c>
      <c r="AA789" s="10" t="str">
        <f>'Long-form'!BU760</f>
        <v>n/a</v>
      </c>
      <c r="AB789" s="10" t="str">
        <f>'Long-form'!BV760</f>
        <v>n/a</v>
      </c>
      <c r="AC789" s="1" t="str">
        <f>'Long-form'!BW760</f>
        <v>n/a</v>
      </c>
      <c r="AD789" s="1">
        <f>'Long-form'!BX760</f>
        <v>0</v>
      </c>
      <c r="AE789" s="1" t="str">
        <f>'Long-form'!BY760</f>
        <v>n/a</v>
      </c>
      <c r="AF789" s="1" t="str">
        <f>'Long-form'!BZ760</f>
        <v>n/a</v>
      </c>
    </row>
    <row r="790" spans="1:32">
      <c r="A790" s="1" t="str">
        <f>'Long-form'!A761</f>
        <v>SLCC804</v>
      </c>
      <c r="B790" s="1" t="str">
        <f>'Long-form'!B761</f>
        <v>Katupotha and Fujiwara, 1988</v>
      </c>
      <c r="C790" s="1">
        <f>'Long-form'!C761</f>
        <v>7</v>
      </c>
      <c r="D790" s="1" t="str">
        <f>'Long-form'!D761</f>
        <v>Akurala-Telwatta</v>
      </c>
      <c r="E790" s="10">
        <f>'Long-form'!E761</f>
        <v>6.1694440000000004</v>
      </c>
      <c r="F790" s="10">
        <f>'Long-form'!F761</f>
        <v>80.063889000000003</v>
      </c>
      <c r="G790" s="1">
        <f>'Long-form'!G761</f>
        <v>1</v>
      </c>
      <c r="H790" s="11">
        <f>'Long-form'!H761</f>
        <v>6226.4130000000005</v>
      </c>
      <c r="I790" s="11">
        <f>'Long-form'!I761</f>
        <v>80</v>
      </c>
      <c r="J790" s="11">
        <f>'Long-form'!J761</f>
        <v>6112</v>
      </c>
      <c r="K790" s="11">
        <f>'Long-form'!K761</f>
        <v>6336</v>
      </c>
      <c r="L790" s="11">
        <f>'Long-form'!L761</f>
        <v>5888</v>
      </c>
      <c r="M790" s="10" t="str">
        <f>'Long-form'!Q761</f>
        <v>n/a</v>
      </c>
      <c r="N790" s="10" t="str">
        <f>'Long-form'!R761</f>
        <v>n/a</v>
      </c>
      <c r="O790" s="10">
        <f>'Long-form'!AL761</f>
        <v>0.6</v>
      </c>
      <c r="P790" s="10">
        <f>'Long-form'!AN761</f>
        <v>0.30066592756745814</v>
      </c>
      <c r="Q790" s="10">
        <f>'Long-form'!AO761</f>
        <v>0.30066592756745814</v>
      </c>
      <c r="R790" s="1">
        <f>'Long-form'!BA761</f>
        <v>-1</v>
      </c>
      <c r="S790" s="1">
        <f>'Long-form'!BB761</f>
        <v>1</v>
      </c>
      <c r="T790" s="1" t="str">
        <f>'Long-form'!BC761</f>
        <v>Coral</v>
      </c>
      <c r="U790" s="1" t="str">
        <f>'Long-form'!BD761</f>
        <v>Acropora</v>
      </c>
      <c r="V790" s="1" t="str">
        <f>'Long-form'!BE761</f>
        <v>below MTL</v>
      </c>
      <c r="W790" s="10" t="e">
        <f>'Long-form'!BQ761</f>
        <v>#VALUE!</v>
      </c>
      <c r="X790" s="10">
        <f>'Long-form'!BR761</f>
        <v>0.30066592756745814</v>
      </c>
      <c r="Y790" s="10">
        <f>'Long-form'!BS761</f>
        <v>0.30066592756745814</v>
      </c>
      <c r="Z790" s="10" t="str">
        <f>'Long-form'!BT761</f>
        <v>n/a</v>
      </c>
      <c r="AA790" s="10" t="str">
        <f>'Long-form'!BU761</f>
        <v>n/a</v>
      </c>
      <c r="AB790" s="10" t="str">
        <f>'Long-form'!BV761</f>
        <v>n/a</v>
      </c>
      <c r="AC790" s="1" t="str">
        <f>'Long-form'!BW761</f>
        <v>n/a</v>
      </c>
      <c r="AD790" s="1">
        <f>'Long-form'!BX761</f>
        <v>0</v>
      </c>
      <c r="AE790" s="1" t="str">
        <f>'Long-form'!BY761</f>
        <v>n/a</v>
      </c>
      <c r="AF790" s="1" t="str">
        <f>'Long-form'!BZ761</f>
        <v>n/a</v>
      </c>
    </row>
    <row r="791" spans="1:32">
      <c r="A791" s="1" t="str">
        <f>'Long-form'!A762</f>
        <v>SLCC805</v>
      </c>
      <c r="B791" s="1" t="str">
        <f>'Long-form'!B762</f>
        <v>Katupotha and Fujiwara, 1988</v>
      </c>
      <c r="C791" s="1">
        <f>'Long-form'!C762</f>
        <v>7</v>
      </c>
      <c r="D791" s="1">
        <f>'Long-form'!D762</f>
        <v>0</v>
      </c>
      <c r="E791" s="10" t="str">
        <f>'Long-form'!E762</f>
        <v>to the south of SLCC804</v>
      </c>
      <c r="F791" s="10">
        <f>'Long-form'!F762</f>
        <v>0</v>
      </c>
      <c r="G791" s="1">
        <f>'Long-form'!G762</f>
        <v>1</v>
      </c>
      <c r="H791" s="11">
        <f>'Long-form'!H762</f>
        <v>6366.4130000000005</v>
      </c>
      <c r="I791" s="11">
        <f>'Long-form'!I762</f>
        <v>70</v>
      </c>
      <c r="J791" s="11">
        <f>'Long-form'!J762</f>
        <v>6267</v>
      </c>
      <c r="K791" s="11">
        <f>'Long-form'!K762</f>
        <v>6479</v>
      </c>
      <c r="L791" s="11">
        <f>'Long-form'!L762</f>
        <v>6055</v>
      </c>
      <c r="M791" s="10" t="str">
        <f>'Long-form'!Q762</f>
        <v>n/a</v>
      </c>
      <c r="N791" s="10" t="str">
        <f>'Long-form'!R762</f>
        <v>n/a</v>
      </c>
      <c r="O791" s="10">
        <f>'Long-form'!AL762</f>
        <v>0.6</v>
      </c>
      <c r="P791" s="10">
        <f>'Long-form'!AN762</f>
        <v>0.30066592756745814</v>
      </c>
      <c r="Q791" s="10">
        <f>'Long-form'!AO762</f>
        <v>0.30066592756745814</v>
      </c>
      <c r="R791" s="1">
        <f>'Long-form'!BA762</f>
        <v>-1</v>
      </c>
      <c r="S791" s="1">
        <f>'Long-form'!BB762</f>
        <v>1</v>
      </c>
      <c r="T791" s="1" t="str">
        <f>'Long-form'!BC762</f>
        <v>Coral</v>
      </c>
      <c r="U791" s="1" t="str">
        <f>'Long-form'!BD762</f>
        <v>Montipora</v>
      </c>
      <c r="V791" s="1" t="str">
        <f>'Long-form'!BE762</f>
        <v>below MTL</v>
      </c>
      <c r="W791" s="10" t="e">
        <f>'Long-form'!BQ762</f>
        <v>#VALUE!</v>
      </c>
      <c r="X791" s="10">
        <f>'Long-form'!BR762</f>
        <v>0.30066592756745814</v>
      </c>
      <c r="Y791" s="10">
        <f>'Long-form'!BS762</f>
        <v>0.30066592756745814</v>
      </c>
      <c r="Z791" s="10" t="str">
        <f>'Long-form'!BT762</f>
        <v>n/a</v>
      </c>
      <c r="AA791" s="10" t="str">
        <f>'Long-form'!BU762</f>
        <v>n/a</v>
      </c>
      <c r="AB791" s="10" t="str">
        <f>'Long-form'!BV762</f>
        <v>n/a</v>
      </c>
      <c r="AC791" s="1" t="str">
        <f>'Long-form'!BW762</f>
        <v>n/a</v>
      </c>
      <c r="AD791" s="1">
        <f>'Long-form'!BX762</f>
        <v>0</v>
      </c>
      <c r="AE791" s="1" t="str">
        <f>'Long-form'!BY762</f>
        <v>n/a</v>
      </c>
      <c r="AF791" s="1" t="str">
        <f>'Long-form'!BZ762</f>
        <v>n/a</v>
      </c>
    </row>
    <row r="792" spans="1:32">
      <c r="A792" s="1" t="str">
        <f>'Long-form'!A763</f>
        <v>SLCC806</v>
      </c>
      <c r="B792" s="1" t="str">
        <f>'Long-form'!B763</f>
        <v>Katupotha and Fujiwara, 1988</v>
      </c>
      <c r="C792" s="1">
        <f>'Long-form'!C763</f>
        <v>7</v>
      </c>
      <c r="D792" s="1" t="str">
        <f>'Long-form'!D763</f>
        <v>Hikkaduwa</v>
      </c>
      <c r="E792" s="10">
        <f>'Long-form'!E763</f>
        <v>6.1291669999999998</v>
      </c>
      <c r="F792" s="10">
        <f>'Long-form'!F763</f>
        <v>80.095832999999999</v>
      </c>
      <c r="G792" s="1">
        <f>'Long-form'!G763</f>
        <v>1</v>
      </c>
      <c r="H792" s="11">
        <f>'Long-form'!H763</f>
        <v>5486.4130000000005</v>
      </c>
      <c r="I792" s="11">
        <f>'Long-form'!I763</f>
        <v>70</v>
      </c>
      <c r="J792" s="11">
        <f>'Long-form'!J763</f>
        <v>5301</v>
      </c>
      <c r="K792" s="11">
        <f>'Long-form'!K763</f>
        <v>5567</v>
      </c>
      <c r="L792" s="11">
        <f>'Long-form'!L763</f>
        <v>5035</v>
      </c>
      <c r="M792" s="10" t="str">
        <f>'Long-form'!Q763</f>
        <v>n/a</v>
      </c>
      <c r="N792" s="10" t="str">
        <f>'Long-form'!R763</f>
        <v>n/a</v>
      </c>
      <c r="O792" s="10">
        <f>'Long-form'!AL763</f>
        <v>0.5</v>
      </c>
      <c r="P792" s="10">
        <f>'Long-form'!AN763</f>
        <v>0.30066592756745814</v>
      </c>
      <c r="Q792" s="10">
        <f>'Long-form'!AO763</f>
        <v>0.30066592756745814</v>
      </c>
      <c r="R792" s="1">
        <f>'Long-form'!BA763</f>
        <v>-1</v>
      </c>
      <c r="S792" s="1">
        <f>'Long-form'!BB763</f>
        <v>1</v>
      </c>
      <c r="T792" s="1" t="str">
        <f>'Long-form'!BC763</f>
        <v>Coral</v>
      </c>
      <c r="U792" s="1" t="str">
        <f>'Long-form'!BD763</f>
        <v>Goniastrea</v>
      </c>
      <c r="V792" s="1" t="str">
        <f>'Long-form'!BE763</f>
        <v>below MTL</v>
      </c>
      <c r="W792" s="10" t="e">
        <f>'Long-form'!BQ763</f>
        <v>#VALUE!</v>
      </c>
      <c r="X792" s="10">
        <f>'Long-form'!BR763</f>
        <v>0.30066592756745814</v>
      </c>
      <c r="Y792" s="10">
        <f>'Long-form'!BS763</f>
        <v>0.30066592756745814</v>
      </c>
      <c r="Z792" s="10" t="str">
        <f>'Long-form'!BT763</f>
        <v>n/a</v>
      </c>
      <c r="AA792" s="10" t="str">
        <f>'Long-form'!BU763</f>
        <v>n/a</v>
      </c>
      <c r="AB792" s="10" t="str">
        <f>'Long-form'!BV763</f>
        <v>n/a</v>
      </c>
      <c r="AC792" s="1" t="str">
        <f>'Long-form'!BW763</f>
        <v>n/a</v>
      </c>
      <c r="AD792" s="1">
        <f>'Long-form'!BX763</f>
        <v>0</v>
      </c>
      <c r="AE792" s="1" t="str">
        <f>'Long-form'!BY763</f>
        <v>n/a</v>
      </c>
      <c r="AF792" s="1" t="str">
        <f>'Long-form'!BZ763</f>
        <v>n/a</v>
      </c>
    </row>
    <row r="793" spans="1:32">
      <c r="A793" s="1" t="str">
        <f>'Long-form'!A764</f>
        <v>SLCC807</v>
      </c>
      <c r="B793" s="1" t="str">
        <f>'Long-form'!B764</f>
        <v>Katupotha and Fujiwara, 1988</v>
      </c>
      <c r="C793" s="1">
        <f>'Long-form'!C764</f>
        <v>7</v>
      </c>
      <c r="D793" s="1">
        <f>'Long-form'!D764</f>
        <v>0</v>
      </c>
      <c r="E793" s="10" t="str">
        <f>'Long-form'!E764</f>
        <v>40 m north of SLCC806</v>
      </c>
      <c r="F793" s="10">
        <f>'Long-form'!F764</f>
        <v>0</v>
      </c>
      <c r="G793" s="1">
        <f>'Long-form'!G764</f>
        <v>1</v>
      </c>
      <c r="H793" s="11">
        <f>'Long-form'!H764</f>
        <v>3596.413</v>
      </c>
      <c r="I793" s="11">
        <f>'Long-form'!I764</f>
        <v>70</v>
      </c>
      <c r="J793" s="11">
        <f>'Long-form'!J764</f>
        <v>2881</v>
      </c>
      <c r="K793" s="11">
        <f>'Long-form'!K764</f>
        <v>3105</v>
      </c>
      <c r="L793" s="11">
        <f>'Long-form'!L764</f>
        <v>2657</v>
      </c>
      <c r="M793" s="10" t="str">
        <f>'Long-form'!Q764</f>
        <v>n/a</v>
      </c>
      <c r="N793" s="10" t="str">
        <f>'Long-form'!R764</f>
        <v>n/a</v>
      </c>
      <c r="O793" s="10">
        <f>'Long-form'!AL764</f>
        <v>1</v>
      </c>
      <c r="P793" s="10">
        <f>'Long-form'!AN764</f>
        <v>0.30066592756745814</v>
      </c>
      <c r="Q793" s="10">
        <f>'Long-form'!AO764</f>
        <v>0.30066592756745814</v>
      </c>
      <c r="R793" s="1">
        <f>'Long-form'!BA764</f>
        <v>-1</v>
      </c>
      <c r="S793" s="1">
        <f>'Long-form'!BB764</f>
        <v>1</v>
      </c>
      <c r="T793" s="1" t="str">
        <f>'Long-form'!BC764</f>
        <v>Coral</v>
      </c>
      <c r="U793" s="1" t="str">
        <f>'Long-form'!BD764</f>
        <v>Goniastrea</v>
      </c>
      <c r="V793" s="1" t="str">
        <f>'Long-form'!BE764</f>
        <v>below MTL</v>
      </c>
      <c r="W793" s="10" t="e">
        <f>'Long-form'!BQ764</f>
        <v>#VALUE!</v>
      </c>
      <c r="X793" s="10">
        <f>'Long-form'!BR764</f>
        <v>0.30066592756745814</v>
      </c>
      <c r="Y793" s="10">
        <f>'Long-form'!BS764</f>
        <v>0.30066592756745814</v>
      </c>
      <c r="Z793" s="10" t="str">
        <f>'Long-form'!BT764</f>
        <v>n/a</v>
      </c>
      <c r="AA793" s="10" t="str">
        <f>'Long-form'!BU764</f>
        <v>n/a</v>
      </c>
      <c r="AB793" s="10" t="str">
        <f>'Long-form'!BV764</f>
        <v>n/a</v>
      </c>
      <c r="AC793" s="1" t="str">
        <f>'Long-form'!BW764</f>
        <v>n/a</v>
      </c>
      <c r="AD793" s="1">
        <f>'Long-form'!BX764</f>
        <v>0</v>
      </c>
      <c r="AE793" s="1" t="str">
        <f>'Long-form'!BY764</f>
        <v>n/a</v>
      </c>
      <c r="AF793" s="1" t="str">
        <f>'Long-form'!BZ764</f>
        <v>n/a</v>
      </c>
    </row>
    <row r="794" spans="1:32">
      <c r="A794" s="1" t="str">
        <f>'Long-form'!A765</f>
        <v>SLCC808</v>
      </c>
      <c r="B794" s="1" t="str">
        <f>'Long-form'!B765</f>
        <v>Katupotha and Fujiwara, 1988</v>
      </c>
      <c r="C794" s="1">
        <f>'Long-form'!C765</f>
        <v>7</v>
      </c>
      <c r="D794" s="1">
        <f>'Long-form'!D765</f>
        <v>0</v>
      </c>
      <c r="E794" s="10" t="str">
        <f>'Long-form'!E765</f>
        <v>60 m east of SLCC806</v>
      </c>
      <c r="F794" s="10">
        <f>'Long-form'!F765</f>
        <v>0</v>
      </c>
      <c r="G794" s="1">
        <f>'Long-form'!G765</f>
        <v>1</v>
      </c>
      <c r="H794" s="11">
        <f>'Long-form'!H765</f>
        <v>2946.413</v>
      </c>
      <c r="I794" s="11">
        <f>'Long-form'!I765</f>
        <v>60</v>
      </c>
      <c r="J794" s="11">
        <f>'Long-form'!J765</f>
        <v>2081</v>
      </c>
      <c r="K794" s="11">
        <f>'Long-form'!K765</f>
        <v>2307</v>
      </c>
      <c r="L794" s="11">
        <f>'Long-form'!L765</f>
        <v>1855</v>
      </c>
      <c r="M794" s="10" t="str">
        <f>'Long-form'!Q765</f>
        <v>n/a</v>
      </c>
      <c r="N794" s="10" t="str">
        <f>'Long-form'!R765</f>
        <v>n/a</v>
      </c>
      <c r="O794" s="10">
        <f>'Long-form'!AL765</f>
        <v>1</v>
      </c>
      <c r="P794" s="10">
        <f>'Long-form'!AN765</f>
        <v>0.30066592756745814</v>
      </c>
      <c r="Q794" s="10">
        <f>'Long-form'!AO765</f>
        <v>0.30066592756745814</v>
      </c>
      <c r="R794" s="1">
        <f>'Long-form'!BA765</f>
        <v>-1</v>
      </c>
      <c r="S794" s="1">
        <f>'Long-form'!BB765</f>
        <v>1</v>
      </c>
      <c r="T794" s="1" t="str">
        <f>'Long-form'!BC765</f>
        <v>Coral</v>
      </c>
      <c r="U794" s="1" t="str">
        <f>'Long-form'!BD765</f>
        <v>Goniastrea</v>
      </c>
      <c r="V794" s="1" t="str">
        <f>'Long-form'!BE765</f>
        <v>below MTL</v>
      </c>
      <c r="W794" s="10" t="e">
        <f>'Long-form'!BQ765</f>
        <v>#VALUE!</v>
      </c>
      <c r="X794" s="10">
        <f>'Long-form'!BR765</f>
        <v>0.30066592756745814</v>
      </c>
      <c r="Y794" s="10">
        <f>'Long-form'!BS765</f>
        <v>0.30066592756745814</v>
      </c>
      <c r="Z794" s="10" t="str">
        <f>'Long-form'!BT765</f>
        <v>n/a</v>
      </c>
      <c r="AA794" s="10" t="str">
        <f>'Long-form'!BU765</f>
        <v>n/a</v>
      </c>
      <c r="AB794" s="10" t="str">
        <f>'Long-form'!BV765</f>
        <v>n/a</v>
      </c>
      <c r="AC794" s="1" t="str">
        <f>'Long-form'!BW765</f>
        <v>n/a</v>
      </c>
      <c r="AD794" s="1">
        <f>'Long-form'!BX765</f>
        <v>0</v>
      </c>
      <c r="AE794" s="1" t="str">
        <f>'Long-form'!BY765</f>
        <v>n/a</v>
      </c>
      <c r="AF794" s="1" t="str">
        <f>'Long-form'!BZ765</f>
        <v>n/a</v>
      </c>
    </row>
    <row r="795" spans="1:32">
      <c r="A795" s="1" t="str">
        <f>'Long-form'!A766</f>
        <v>SLCC809</v>
      </c>
      <c r="B795" s="1" t="str">
        <f>'Long-form'!B766</f>
        <v>Katupotha and Fujiwara, 1988</v>
      </c>
      <c r="C795" s="1">
        <f>'Long-form'!C766</f>
        <v>7</v>
      </c>
      <c r="D795" s="1" t="str">
        <f>'Long-form'!D766</f>
        <v>Dadalla</v>
      </c>
      <c r="E795" s="10">
        <f>'Long-form'!E766</f>
        <v>6.0402779999999998</v>
      </c>
      <c r="F795" s="10">
        <f>'Long-form'!F766</f>
        <v>80.191666999999995</v>
      </c>
      <c r="G795" s="1">
        <f>'Long-form'!G766</f>
        <v>1</v>
      </c>
      <c r="H795" s="11">
        <f>'Long-form'!H766</f>
        <v>5586.4130000000005</v>
      </c>
      <c r="I795" s="11">
        <f>'Long-form'!I766</f>
        <v>70</v>
      </c>
      <c r="J795" s="11">
        <f>'Long-form'!J766</f>
        <v>5421</v>
      </c>
      <c r="K795" s="11">
        <f>'Long-form'!K766</f>
        <v>5635</v>
      </c>
      <c r="L795" s="11">
        <f>'Long-form'!L766</f>
        <v>5207</v>
      </c>
      <c r="M795" s="10" t="str">
        <f>'Long-form'!Q766</f>
        <v>n/a</v>
      </c>
      <c r="N795" s="10" t="str">
        <f>'Long-form'!R766</f>
        <v>n/a</v>
      </c>
      <c r="O795" s="10">
        <f>'Long-form'!AL766</f>
        <v>0.2</v>
      </c>
      <c r="P795" s="10">
        <f>'Long-form'!AN766</f>
        <v>0.30066592756745814</v>
      </c>
      <c r="Q795" s="10">
        <f>'Long-form'!AO766</f>
        <v>0.30066592756745814</v>
      </c>
      <c r="R795" s="1">
        <f>'Long-form'!BA766</f>
        <v>-1</v>
      </c>
      <c r="S795" s="1">
        <f>'Long-form'!BB766</f>
        <v>1</v>
      </c>
      <c r="T795" s="1" t="str">
        <f>'Long-form'!BC766</f>
        <v>Coral</v>
      </c>
      <c r="U795" s="1" t="str">
        <f>'Long-form'!BD766</f>
        <v>Platygyra</v>
      </c>
      <c r="V795" s="1" t="str">
        <f>'Long-form'!BE766</f>
        <v>below MTL</v>
      </c>
      <c r="W795" s="10" t="e">
        <f>'Long-form'!BQ766</f>
        <v>#VALUE!</v>
      </c>
      <c r="X795" s="10">
        <f>'Long-form'!BR766</f>
        <v>0.30066592756745814</v>
      </c>
      <c r="Y795" s="10">
        <f>'Long-form'!BS766</f>
        <v>0.30066592756745814</v>
      </c>
      <c r="Z795" s="10" t="str">
        <f>'Long-form'!BT766</f>
        <v>n/a</v>
      </c>
      <c r="AA795" s="10" t="str">
        <f>'Long-form'!BU766</f>
        <v>n/a</v>
      </c>
      <c r="AB795" s="10" t="str">
        <f>'Long-form'!BV766</f>
        <v>n/a</v>
      </c>
      <c r="AC795" s="1" t="str">
        <f>'Long-form'!BW766</f>
        <v>n/a</v>
      </c>
      <c r="AD795" s="1">
        <f>'Long-form'!BX766</f>
        <v>0</v>
      </c>
      <c r="AE795" s="1" t="str">
        <f>'Long-form'!BY766</f>
        <v>n/a</v>
      </c>
      <c r="AF795" s="1" t="str">
        <f>'Long-form'!BZ766</f>
        <v>n/a</v>
      </c>
    </row>
    <row r="796" spans="1:32">
      <c r="A796" s="1" t="str">
        <f>'Long-form'!A767</f>
        <v>SLCC810</v>
      </c>
      <c r="B796" s="1" t="str">
        <f>'Long-form'!B767</f>
        <v>Katupotha and Fujiwara, 1988</v>
      </c>
      <c r="C796" s="1">
        <f>'Long-form'!C767</f>
        <v>7</v>
      </c>
      <c r="D796" s="1">
        <f>'Long-form'!D767</f>
        <v>0</v>
      </c>
      <c r="E796" s="10" t="str">
        <f>'Long-form'!E767</f>
        <v>near to SLCC809</v>
      </c>
      <c r="F796" s="10">
        <f>'Long-form'!F767</f>
        <v>0</v>
      </c>
      <c r="G796" s="1">
        <f>'Long-form'!G767</f>
        <v>1</v>
      </c>
      <c r="H796" s="11">
        <f>'Long-form'!H767</f>
        <v>5866.4130000000005</v>
      </c>
      <c r="I796" s="11">
        <f>'Long-form'!I767</f>
        <v>70</v>
      </c>
      <c r="J796" s="11">
        <f>'Long-form'!J767</f>
        <v>5728</v>
      </c>
      <c r="K796" s="11">
        <f>'Long-form'!K767</f>
        <v>5932</v>
      </c>
      <c r="L796" s="11">
        <f>'Long-form'!L767</f>
        <v>5524</v>
      </c>
      <c r="M796" s="10" t="str">
        <f>'Long-form'!Q767</f>
        <v>n/a</v>
      </c>
      <c r="N796" s="10" t="str">
        <f>'Long-form'!R767</f>
        <v>n/a</v>
      </c>
      <c r="O796" s="10">
        <f>'Long-form'!AL767</f>
        <v>0.1</v>
      </c>
      <c r="P796" s="10">
        <f>'Long-form'!AN767</f>
        <v>0.30066592756745814</v>
      </c>
      <c r="Q796" s="10">
        <f>'Long-form'!AO767</f>
        <v>0.30066592756745814</v>
      </c>
      <c r="R796" s="1">
        <f>'Long-form'!BA767</f>
        <v>-1</v>
      </c>
      <c r="S796" s="1">
        <f>'Long-form'!BB767</f>
        <v>1</v>
      </c>
      <c r="T796" s="1" t="str">
        <f>'Long-form'!BC767</f>
        <v>Coral</v>
      </c>
      <c r="U796" s="1" t="str">
        <f>'Long-form'!BD767</f>
        <v>Goniastrea / Goniopora (latter by original author)</v>
      </c>
      <c r="V796" s="1" t="str">
        <f>'Long-form'!BE767</f>
        <v>below MTL</v>
      </c>
      <c r="W796" s="10" t="e">
        <f>'Long-form'!BQ767</f>
        <v>#VALUE!</v>
      </c>
      <c r="X796" s="10">
        <f>'Long-form'!BR767</f>
        <v>0.30066592756745814</v>
      </c>
      <c r="Y796" s="10">
        <f>'Long-form'!BS767</f>
        <v>0.30066592756745814</v>
      </c>
      <c r="Z796" s="10" t="str">
        <f>'Long-form'!BT767</f>
        <v>n/a</v>
      </c>
      <c r="AA796" s="10" t="str">
        <f>'Long-form'!BU767</f>
        <v>n/a</v>
      </c>
      <c r="AB796" s="10" t="str">
        <f>'Long-form'!BV767</f>
        <v>n/a</v>
      </c>
      <c r="AC796" s="1" t="str">
        <f>'Long-form'!BW767</f>
        <v>n/a</v>
      </c>
      <c r="AD796" s="1">
        <f>'Long-form'!BX767</f>
        <v>0</v>
      </c>
      <c r="AE796" s="1" t="str">
        <f>'Long-form'!BY767</f>
        <v>n/a</v>
      </c>
      <c r="AF796" s="1" t="str">
        <f>'Long-form'!BZ767</f>
        <v>n/a</v>
      </c>
    </row>
    <row r="797" spans="1:32">
      <c r="A797" s="1" t="str">
        <f>'Long-form'!A768</f>
        <v>SLCC811</v>
      </c>
      <c r="B797" s="1" t="str">
        <f>'Long-form'!B768</f>
        <v>Katupotha and Fujiwara, 1988</v>
      </c>
      <c r="C797" s="1">
        <f>'Long-form'!C768</f>
        <v>7</v>
      </c>
      <c r="D797" s="1" t="str">
        <f>'Long-form'!D768</f>
        <v>Mihiripenna</v>
      </c>
      <c r="E797" s="10">
        <f>'Long-form'!E768</f>
        <v>6.0055560000000003</v>
      </c>
      <c r="F797" s="10">
        <f>'Long-form'!F768</f>
        <v>80.263889000000006</v>
      </c>
      <c r="G797" s="1">
        <f>'Long-form'!G768</f>
        <v>1</v>
      </c>
      <c r="H797" s="11">
        <f>'Long-form'!H768</f>
        <v>5986.4130000000005</v>
      </c>
      <c r="I797" s="11">
        <f>'Long-form'!I768</f>
        <v>70</v>
      </c>
      <c r="J797" s="11">
        <f>'Long-form'!J768</f>
        <v>5847</v>
      </c>
      <c r="K797" s="11">
        <f>'Long-form'!K768</f>
        <v>6075</v>
      </c>
      <c r="L797" s="11">
        <f>'Long-form'!L768</f>
        <v>5619</v>
      </c>
      <c r="M797" s="10" t="str">
        <f>'Long-form'!Q768</f>
        <v>n/a</v>
      </c>
      <c r="N797" s="10" t="str">
        <f>'Long-form'!R768</f>
        <v>n/a</v>
      </c>
      <c r="O797" s="10">
        <f>'Long-form'!AL768</f>
        <v>-0.7</v>
      </c>
      <c r="P797" s="10">
        <f>'Long-form'!AN768</f>
        <v>0.30066592756745814</v>
      </c>
      <c r="Q797" s="10">
        <f>'Long-form'!AO768</f>
        <v>0.30066592756745814</v>
      </c>
      <c r="R797" s="1">
        <f>'Long-form'!BA768</f>
        <v>-1</v>
      </c>
      <c r="S797" s="1">
        <f>'Long-form'!BB768</f>
        <v>1</v>
      </c>
      <c r="T797" s="1" t="str">
        <f>'Long-form'!BC768</f>
        <v>Coral</v>
      </c>
      <c r="U797" s="1" t="str">
        <f>'Long-form'!BD768</f>
        <v>Acropora</v>
      </c>
      <c r="V797" s="1" t="str">
        <f>'Long-form'!BE768</f>
        <v>below MTL</v>
      </c>
      <c r="W797" s="10" t="e">
        <f>'Long-form'!BQ768</f>
        <v>#VALUE!</v>
      </c>
      <c r="X797" s="10">
        <f>'Long-form'!BR768</f>
        <v>0.30066592756745814</v>
      </c>
      <c r="Y797" s="10">
        <f>'Long-form'!BS768</f>
        <v>0.30066592756745814</v>
      </c>
      <c r="Z797" s="10" t="str">
        <f>'Long-form'!BT768</f>
        <v>n/a</v>
      </c>
      <c r="AA797" s="10" t="str">
        <f>'Long-form'!BU768</f>
        <v>n/a</v>
      </c>
      <c r="AB797" s="10" t="str">
        <f>'Long-form'!BV768</f>
        <v>n/a</v>
      </c>
      <c r="AC797" s="1" t="str">
        <f>'Long-form'!BW768</f>
        <v>n/a</v>
      </c>
      <c r="AD797" s="1">
        <f>'Long-form'!BX768</f>
        <v>0</v>
      </c>
      <c r="AE797" s="1" t="str">
        <f>'Long-form'!BY768</f>
        <v>n/a</v>
      </c>
      <c r="AF797" s="1" t="str">
        <f>'Long-form'!BZ768</f>
        <v>n/a</v>
      </c>
    </row>
    <row r="798" spans="1:32">
      <c r="A798" s="1" t="str">
        <f>'Long-form'!A769</f>
        <v>SLCC812</v>
      </c>
      <c r="B798" s="1" t="str">
        <f>'Long-form'!B769</f>
        <v>Katupotha and Fujiwara, 1988</v>
      </c>
      <c r="C798" s="1">
        <f>'Long-form'!C769</f>
        <v>7</v>
      </c>
      <c r="D798" s="1" t="str">
        <f>'Long-form'!D769</f>
        <v>Mihiripenna</v>
      </c>
      <c r="E798" s="10">
        <f>'Long-form'!E769</f>
        <v>6.0055560000000003</v>
      </c>
      <c r="F798" s="10">
        <f>'Long-form'!F769</f>
        <v>80.263889000000006</v>
      </c>
      <c r="G798" s="1">
        <f>'Long-form'!G769</f>
        <v>1</v>
      </c>
      <c r="H798" s="11">
        <f>'Long-form'!H769</f>
        <v>6016.4130000000005</v>
      </c>
      <c r="I798" s="11">
        <f>'Long-form'!I769</f>
        <v>70</v>
      </c>
      <c r="J798" s="11">
        <f>'Long-form'!J769</f>
        <v>5884</v>
      </c>
      <c r="K798" s="11">
        <f>'Long-form'!K769</f>
        <v>6120</v>
      </c>
      <c r="L798" s="11">
        <f>'Long-form'!L769</f>
        <v>5648</v>
      </c>
      <c r="M798" s="10" t="str">
        <f>'Long-form'!Q769</f>
        <v>n/a</v>
      </c>
      <c r="N798" s="10" t="str">
        <f>'Long-form'!R769</f>
        <v>n/a</v>
      </c>
      <c r="O798" s="10">
        <f>'Long-form'!AL769</f>
        <v>-1.2</v>
      </c>
      <c r="P798" s="10">
        <f>'Long-form'!AN769</f>
        <v>0.30066592756745814</v>
      </c>
      <c r="Q798" s="10">
        <f>'Long-form'!AO769</f>
        <v>0.30066592756745814</v>
      </c>
      <c r="R798" s="1">
        <f>'Long-form'!BA769</f>
        <v>-1</v>
      </c>
      <c r="S798" s="1">
        <f>'Long-form'!BB769</f>
        <v>1</v>
      </c>
      <c r="T798" s="1" t="str">
        <f>'Long-form'!BC769</f>
        <v>Coral</v>
      </c>
      <c r="U798" s="1" t="str">
        <f>'Long-form'!BD769</f>
        <v>Thiaridae/ Tridacnidae (latter by original author)</v>
      </c>
      <c r="V798" s="1" t="str">
        <f>'Long-form'!BE769</f>
        <v>below MTL</v>
      </c>
      <c r="W798" s="10" t="e">
        <f>'Long-form'!BQ769</f>
        <v>#VALUE!</v>
      </c>
      <c r="X798" s="10">
        <f>'Long-form'!BR769</f>
        <v>0.30066592756745814</v>
      </c>
      <c r="Y798" s="10">
        <f>'Long-form'!BS769</f>
        <v>0.30066592756745814</v>
      </c>
      <c r="Z798" s="10" t="str">
        <f>'Long-form'!BT769</f>
        <v>n/a</v>
      </c>
      <c r="AA798" s="10" t="str">
        <f>'Long-form'!BU769</f>
        <v>n/a</v>
      </c>
      <c r="AB798" s="10" t="str">
        <f>'Long-form'!BV769</f>
        <v>n/a</v>
      </c>
      <c r="AC798" s="1" t="str">
        <f>'Long-form'!BW769</f>
        <v>n/a</v>
      </c>
      <c r="AD798" s="1">
        <f>'Long-form'!BX769</f>
        <v>0</v>
      </c>
      <c r="AE798" s="1" t="str">
        <f>'Long-form'!BY769</f>
        <v>n/a</v>
      </c>
      <c r="AF798" s="1" t="str">
        <f>'Long-form'!BZ769</f>
        <v>n/a</v>
      </c>
    </row>
    <row r="799" spans="1:32">
      <c r="A799" s="1" t="str">
        <f>'Long-form'!A770</f>
        <v>SLCC813</v>
      </c>
      <c r="B799" s="1" t="str">
        <f>'Long-form'!B770</f>
        <v>Katupotha and Fujiwara, 1988</v>
      </c>
      <c r="C799" s="1">
        <f>'Long-form'!C770</f>
        <v>7</v>
      </c>
      <c r="D799" s="1" t="str">
        <f>'Long-form'!D770</f>
        <v>Mihiripenna</v>
      </c>
      <c r="E799" s="10">
        <f>'Long-form'!E770</f>
        <v>6.0055560000000003</v>
      </c>
      <c r="F799" s="10">
        <f>'Long-form'!F770</f>
        <v>80.263889000000006</v>
      </c>
      <c r="G799" s="1">
        <f>'Long-form'!G770</f>
        <v>1</v>
      </c>
      <c r="H799" s="11">
        <f>'Long-form'!H770</f>
        <v>6356.4130000000005</v>
      </c>
      <c r="I799" s="11">
        <f>'Long-form'!I770</f>
        <v>70</v>
      </c>
      <c r="J799" s="11">
        <f>'Long-form'!J770</f>
        <v>6255</v>
      </c>
      <c r="K799" s="11">
        <f>'Long-form'!K770</f>
        <v>6469</v>
      </c>
      <c r="L799" s="11">
        <f>'Long-form'!L770</f>
        <v>6041</v>
      </c>
      <c r="M799" s="10" t="str">
        <f>'Long-form'!Q770</f>
        <v>n/a</v>
      </c>
      <c r="N799" s="10" t="str">
        <f>'Long-form'!R770</f>
        <v>n/a</v>
      </c>
      <c r="O799" s="10">
        <f>'Long-form'!AL770</f>
        <v>-1.4</v>
      </c>
      <c r="P799" s="10">
        <f>'Long-form'!AN770</f>
        <v>0.30066592756745814</v>
      </c>
      <c r="Q799" s="10">
        <f>'Long-form'!AO770</f>
        <v>0.30066592756745814</v>
      </c>
      <c r="R799" s="1">
        <f>'Long-form'!BA770</f>
        <v>-1</v>
      </c>
      <c r="S799" s="1">
        <f>'Long-form'!BB770</f>
        <v>1</v>
      </c>
      <c r="T799" s="1" t="str">
        <f>'Long-form'!BC770</f>
        <v>Coral</v>
      </c>
      <c r="U799" s="1" t="str">
        <f>'Long-form'!BD770</f>
        <v>Porites</v>
      </c>
      <c r="V799" s="1" t="str">
        <f>'Long-form'!BE770</f>
        <v>below MTL</v>
      </c>
      <c r="W799" s="10" t="e">
        <f>'Long-form'!BQ770</f>
        <v>#VALUE!</v>
      </c>
      <c r="X799" s="10">
        <f>'Long-form'!BR770</f>
        <v>0.30066592756745814</v>
      </c>
      <c r="Y799" s="10">
        <f>'Long-form'!BS770</f>
        <v>0.30066592756745814</v>
      </c>
      <c r="Z799" s="10" t="str">
        <f>'Long-form'!BT770</f>
        <v>n/a</v>
      </c>
      <c r="AA799" s="10" t="str">
        <f>'Long-form'!BU770</f>
        <v>n/a</v>
      </c>
      <c r="AB799" s="10" t="str">
        <f>'Long-form'!BV770</f>
        <v>n/a</v>
      </c>
      <c r="AC799" s="1" t="str">
        <f>'Long-form'!BW770</f>
        <v>n/a</v>
      </c>
      <c r="AD799" s="1">
        <f>'Long-form'!BX770</f>
        <v>0</v>
      </c>
      <c r="AE799" s="1" t="str">
        <f>'Long-form'!BY770</f>
        <v>n/a</v>
      </c>
      <c r="AF799" s="1" t="str">
        <f>'Long-form'!BZ770</f>
        <v>n/a</v>
      </c>
    </row>
    <row r="800" spans="1:32">
      <c r="A800" s="1" t="str">
        <f>'Long-form'!A771</f>
        <v>SLCC814</v>
      </c>
      <c r="B800" s="1" t="str">
        <f>'Long-form'!B771</f>
        <v>Katupotha and Fujiwara, 1988</v>
      </c>
      <c r="C800" s="1">
        <f>'Long-form'!C771</f>
        <v>7</v>
      </c>
      <c r="D800" s="1" t="str">
        <f>'Long-form'!D771</f>
        <v>Mihiripenna</v>
      </c>
      <c r="E800" s="10">
        <f>'Long-form'!E771</f>
        <v>6.0055560000000003</v>
      </c>
      <c r="F800" s="10">
        <f>'Long-form'!F771</f>
        <v>80.263889000000006</v>
      </c>
      <c r="G800" s="1">
        <f>'Long-form'!G771</f>
        <v>1</v>
      </c>
      <c r="H800" s="11">
        <f>'Long-form'!H771</f>
        <v>6296.4130000000005</v>
      </c>
      <c r="I800" s="11">
        <f>'Long-form'!I771</f>
        <v>70</v>
      </c>
      <c r="J800" s="11">
        <f>'Long-form'!J771</f>
        <v>6184</v>
      </c>
      <c r="K800" s="11">
        <f>'Long-form'!K771</f>
        <v>6400</v>
      </c>
      <c r="L800" s="11">
        <f>'Long-form'!L771</f>
        <v>5968</v>
      </c>
      <c r="M800" s="10" t="str">
        <f>'Long-form'!Q771</f>
        <v>n/a</v>
      </c>
      <c r="N800" s="10" t="str">
        <f>'Long-form'!R771</f>
        <v>n/a</v>
      </c>
      <c r="O800" s="10">
        <f>'Long-form'!AL771</f>
        <v>-2</v>
      </c>
      <c r="P800" s="10">
        <f>'Long-form'!AN771</f>
        <v>0.30066592756745814</v>
      </c>
      <c r="Q800" s="10">
        <f>'Long-form'!AO771</f>
        <v>0.30066592756745814</v>
      </c>
      <c r="R800" s="1">
        <f>'Long-form'!BA771</f>
        <v>-1</v>
      </c>
      <c r="S800" s="1">
        <f>'Long-form'!BB771</f>
        <v>1</v>
      </c>
      <c r="T800" s="1" t="str">
        <f>'Long-form'!BC771</f>
        <v>Coral</v>
      </c>
      <c r="U800" s="1" t="str">
        <f>'Long-form'!BD771</f>
        <v>Acropora</v>
      </c>
      <c r="V800" s="1" t="str">
        <f>'Long-form'!BE771</f>
        <v>below MTL</v>
      </c>
      <c r="W800" s="10" t="e">
        <f>'Long-form'!BQ771</f>
        <v>#VALUE!</v>
      </c>
      <c r="X800" s="10">
        <f>'Long-form'!BR771</f>
        <v>0.30066592756745814</v>
      </c>
      <c r="Y800" s="10">
        <f>'Long-form'!BS771</f>
        <v>0.30066592756745814</v>
      </c>
      <c r="Z800" s="10" t="str">
        <f>'Long-form'!BT771</f>
        <v>n/a</v>
      </c>
      <c r="AA800" s="10" t="str">
        <f>'Long-form'!BU771</f>
        <v>n/a</v>
      </c>
      <c r="AB800" s="10" t="str">
        <f>'Long-form'!BV771</f>
        <v>n/a</v>
      </c>
      <c r="AC800" s="1" t="str">
        <f>'Long-form'!BW771</f>
        <v>n/a</v>
      </c>
      <c r="AD800" s="1">
        <f>'Long-form'!BX771</f>
        <v>0</v>
      </c>
      <c r="AE800" s="1" t="str">
        <f>'Long-form'!BY771</f>
        <v>n/a</v>
      </c>
      <c r="AF800" s="1" t="str">
        <f>'Long-form'!BZ771</f>
        <v>n/a</v>
      </c>
    </row>
    <row r="801" spans="1:32">
      <c r="A801" s="1" t="str">
        <f>'Long-form'!A772</f>
        <v>SLCC815</v>
      </c>
      <c r="B801" s="1" t="str">
        <f>'Long-form'!B772</f>
        <v>Katupotha and Fujiwara, 1988</v>
      </c>
      <c r="C801" s="1">
        <f>'Long-form'!C772</f>
        <v>7</v>
      </c>
      <c r="D801" s="1" t="str">
        <f>'Long-form'!D772</f>
        <v>Habaraduwa</v>
      </c>
      <c r="E801" s="10">
        <f>'Long-form'!E772</f>
        <v>5.9972219999999998</v>
      </c>
      <c r="F801" s="10">
        <f>'Long-form'!F772</f>
        <v>80.283332999999999</v>
      </c>
      <c r="G801" s="1">
        <f>'Long-form'!G772</f>
        <v>1</v>
      </c>
      <c r="H801" s="11">
        <f>'Long-form'!H772</f>
        <v>5946.4130000000005</v>
      </c>
      <c r="I801" s="11">
        <f>'Long-form'!I772</f>
        <v>70</v>
      </c>
      <c r="J801" s="11">
        <f>'Long-form'!J772</f>
        <v>5803</v>
      </c>
      <c r="K801" s="11">
        <f>'Long-form'!K772</f>
        <v>6017</v>
      </c>
      <c r="L801" s="11">
        <f>'Long-form'!L772</f>
        <v>5589</v>
      </c>
      <c r="M801" s="10" t="str">
        <f>'Long-form'!Q772</f>
        <v>n/a</v>
      </c>
      <c r="N801" s="10" t="str">
        <f>'Long-form'!R772</f>
        <v>n/a</v>
      </c>
      <c r="O801" s="10">
        <f>'Long-form'!AL772</f>
        <v>-1</v>
      </c>
      <c r="P801" s="10">
        <f>'Long-form'!AN772</f>
        <v>0.30066592756745814</v>
      </c>
      <c r="Q801" s="10">
        <f>'Long-form'!AO772</f>
        <v>0.30066592756745814</v>
      </c>
      <c r="R801" s="1">
        <f>'Long-form'!BA772</f>
        <v>-1</v>
      </c>
      <c r="S801" s="1">
        <f>'Long-form'!BB772</f>
        <v>1</v>
      </c>
      <c r="T801" s="1" t="str">
        <f>'Long-form'!BC772</f>
        <v>Coral</v>
      </c>
      <c r="U801" s="1" t="str">
        <f>'Long-form'!BD772</f>
        <v>Acropora</v>
      </c>
      <c r="V801" s="1" t="str">
        <f>'Long-form'!BE772</f>
        <v>below MTL</v>
      </c>
      <c r="W801" s="10" t="e">
        <f>'Long-form'!BQ772</f>
        <v>#VALUE!</v>
      </c>
      <c r="X801" s="10">
        <f>'Long-form'!BR772</f>
        <v>0.30066592756745814</v>
      </c>
      <c r="Y801" s="10">
        <f>'Long-form'!BS772</f>
        <v>0.30066592756745814</v>
      </c>
      <c r="Z801" s="10" t="str">
        <f>'Long-form'!BT772</f>
        <v>n/a</v>
      </c>
      <c r="AA801" s="10" t="str">
        <f>'Long-form'!BU772</f>
        <v>n/a</v>
      </c>
      <c r="AB801" s="10" t="str">
        <f>'Long-form'!BV772</f>
        <v>n/a</v>
      </c>
      <c r="AC801" s="1" t="str">
        <f>'Long-form'!BW772</f>
        <v>n/a</v>
      </c>
      <c r="AD801" s="1">
        <f>'Long-form'!BX772</f>
        <v>0</v>
      </c>
      <c r="AE801" s="1" t="str">
        <f>'Long-form'!BY772</f>
        <v>n/a</v>
      </c>
      <c r="AF801" s="1" t="str">
        <f>'Long-form'!BZ772</f>
        <v>9,9 ~ 1.1 m, used mean = 1.0</v>
      </c>
    </row>
    <row r="802" spans="1:32">
      <c r="A802" s="1" t="str">
        <f>'Long-form'!A773</f>
        <v>SLCC816</v>
      </c>
      <c r="B802" s="1" t="str">
        <f>'Long-form'!B773</f>
        <v>Katupotha and Fujiwara, 1988</v>
      </c>
      <c r="C802" s="1">
        <f>'Long-form'!C773</f>
        <v>7</v>
      </c>
      <c r="D802" s="1" t="str">
        <f>'Long-form'!D773</f>
        <v>South Coast; Koggala</v>
      </c>
      <c r="E802" s="10">
        <f>'Long-form'!E773</f>
        <v>5.983333</v>
      </c>
      <c r="F802" s="10">
        <f>'Long-form'!F773</f>
        <v>80.323611</v>
      </c>
      <c r="G802" s="1">
        <f>'Long-form'!G773</f>
        <v>1</v>
      </c>
      <c r="H802" s="11">
        <f>'Long-form'!H773</f>
        <v>5826.4130000000005</v>
      </c>
      <c r="I802" s="11">
        <f>'Long-form'!I773</f>
        <v>70</v>
      </c>
      <c r="J802" s="11">
        <f>'Long-form'!J773</f>
        <v>5690</v>
      </c>
      <c r="K802" s="11">
        <f>'Long-form'!K773</f>
        <v>5898</v>
      </c>
      <c r="L802" s="11">
        <f>'Long-form'!L773</f>
        <v>5482</v>
      </c>
      <c r="M802" s="10" t="str">
        <f>'Long-form'!Q773</f>
        <v>n/a</v>
      </c>
      <c r="N802" s="10" t="str">
        <f>'Long-form'!R773</f>
        <v>n/a</v>
      </c>
      <c r="O802" s="10">
        <f>'Long-form'!AL773</f>
        <v>0.4</v>
      </c>
      <c r="P802" s="10">
        <f>'Long-form'!AN773</f>
        <v>0.30066592756745814</v>
      </c>
      <c r="Q802" s="10">
        <f>'Long-form'!AO773</f>
        <v>0.30066592756745814</v>
      </c>
      <c r="R802" s="1">
        <f>'Long-form'!BA773</f>
        <v>-1</v>
      </c>
      <c r="S802" s="1">
        <f>'Long-form'!BB773</f>
        <v>1</v>
      </c>
      <c r="T802" s="1" t="str">
        <f>'Long-form'!BC773</f>
        <v>Coral</v>
      </c>
      <c r="U802" s="1" t="str">
        <f>'Long-form'!BD773</f>
        <v>Goniastrea / Goniopora (latter by original author)</v>
      </c>
      <c r="V802" s="1" t="str">
        <f>'Long-form'!BE773</f>
        <v>below MTL</v>
      </c>
      <c r="W802" s="10" t="e">
        <f>'Long-form'!BQ773</f>
        <v>#VALUE!</v>
      </c>
      <c r="X802" s="10">
        <f>'Long-form'!BR773</f>
        <v>0.30066592756745814</v>
      </c>
      <c r="Y802" s="10">
        <f>'Long-form'!BS773</f>
        <v>0.30066592756745814</v>
      </c>
      <c r="Z802" s="10" t="str">
        <f>'Long-form'!BT773</f>
        <v>n/a</v>
      </c>
      <c r="AA802" s="10" t="str">
        <f>'Long-form'!BU773</f>
        <v>n/a</v>
      </c>
      <c r="AB802" s="10" t="str">
        <f>'Long-form'!BV773</f>
        <v>n/a</v>
      </c>
      <c r="AC802" s="1" t="str">
        <f>'Long-form'!BW773</f>
        <v>n/a</v>
      </c>
      <c r="AD802" s="1">
        <f>'Long-form'!BX773</f>
        <v>0</v>
      </c>
      <c r="AE802" s="1" t="str">
        <f>'Long-form'!BY773</f>
        <v>n/a</v>
      </c>
      <c r="AF802" s="1" t="str">
        <f>'Long-form'!BZ773</f>
        <v>n/a</v>
      </c>
    </row>
    <row r="803" spans="1:32">
      <c r="A803" s="1" t="str">
        <f>'Long-form'!A774</f>
        <v>SLCC817</v>
      </c>
      <c r="B803" s="1" t="str">
        <f>'Long-form'!B774</f>
        <v>Katupotha and Fujiwara, 1988</v>
      </c>
      <c r="C803" s="1">
        <f>'Long-form'!C774</f>
        <v>7</v>
      </c>
      <c r="D803" s="1" t="str">
        <f>'Long-form'!D774</f>
        <v>Aranwala</v>
      </c>
      <c r="E803" s="10">
        <f>'Long-form'!E774</f>
        <v>5.9666670000000002</v>
      </c>
      <c r="F803" s="10">
        <f>'Long-form'!F774</f>
        <v>80.375</v>
      </c>
      <c r="G803" s="1">
        <f>'Long-form'!G774</f>
        <v>1</v>
      </c>
      <c r="H803" s="11">
        <f>'Long-form'!H774</f>
        <v>2716.413</v>
      </c>
      <c r="I803" s="11">
        <f>'Long-form'!I774</f>
        <v>60</v>
      </c>
      <c r="J803" s="11">
        <f>'Long-form'!J774</f>
        <v>1797</v>
      </c>
      <c r="K803" s="11">
        <f>'Long-form'!K774</f>
        <v>2015</v>
      </c>
      <c r="L803" s="11">
        <f>'Long-form'!L774</f>
        <v>1579</v>
      </c>
      <c r="M803" s="10" t="str">
        <f>'Long-form'!Q774</f>
        <v>n/a</v>
      </c>
      <c r="N803" s="10" t="str">
        <f>'Long-form'!R774</f>
        <v>n/a</v>
      </c>
      <c r="O803" s="10">
        <f>'Long-form'!AL774</f>
        <v>0.4</v>
      </c>
      <c r="P803" s="10">
        <f>'Long-form'!AN774</f>
        <v>0.30066592756745814</v>
      </c>
      <c r="Q803" s="10">
        <f>'Long-form'!AO774</f>
        <v>0.30066592756745814</v>
      </c>
      <c r="R803" s="1">
        <f>'Long-form'!BA774</f>
        <v>-1</v>
      </c>
      <c r="S803" s="1">
        <f>'Long-form'!BB774</f>
        <v>1</v>
      </c>
      <c r="T803" s="1" t="str">
        <f>'Long-form'!BC774</f>
        <v>Coral</v>
      </c>
      <c r="U803" s="1" t="str">
        <f>'Long-form'!BD774</f>
        <v>Goniastrea</v>
      </c>
      <c r="V803" s="1" t="str">
        <f>'Long-form'!BE774</f>
        <v>below MTL</v>
      </c>
      <c r="W803" s="10" t="e">
        <f>'Long-form'!BQ774</f>
        <v>#VALUE!</v>
      </c>
      <c r="X803" s="10">
        <f>'Long-form'!BR774</f>
        <v>0.30066592756745814</v>
      </c>
      <c r="Y803" s="10">
        <f>'Long-form'!BS774</f>
        <v>0.30066592756745814</v>
      </c>
      <c r="Z803" s="10" t="str">
        <f>'Long-form'!BT774</f>
        <v>n/a</v>
      </c>
      <c r="AA803" s="10" t="str">
        <f>'Long-form'!BU774</f>
        <v>n/a</v>
      </c>
      <c r="AB803" s="10" t="str">
        <f>'Long-form'!BV774</f>
        <v>n/a</v>
      </c>
      <c r="AC803" s="1" t="str">
        <f>'Long-form'!BW774</f>
        <v>n/a</v>
      </c>
      <c r="AD803" s="1">
        <f>'Long-form'!BX774</f>
        <v>0</v>
      </c>
      <c r="AE803" s="1" t="str">
        <f>'Long-form'!BY774</f>
        <v>n/a</v>
      </c>
      <c r="AF803" s="1" t="str">
        <f>'Long-form'!BZ774</f>
        <v>n/a</v>
      </c>
    </row>
    <row r="804" spans="1:32">
      <c r="A804" s="1" t="str">
        <f>'Long-form'!A775</f>
        <v>SLCC818</v>
      </c>
      <c r="B804" s="1" t="str">
        <f>'Long-form'!B775</f>
        <v>Katupotha and Fujiwara, 1988</v>
      </c>
      <c r="C804" s="1">
        <f>'Long-form'!C775</f>
        <v>7</v>
      </c>
      <c r="D804" s="1">
        <f>'Long-form'!D775</f>
        <v>0</v>
      </c>
      <c r="E804" s="10" t="str">
        <f>'Long-form'!E775</f>
        <v>east of SLCC 817</v>
      </c>
      <c r="F804" s="10">
        <f>'Long-form'!F775</f>
        <v>0</v>
      </c>
      <c r="G804" s="1">
        <f>'Long-form'!G775</f>
        <v>1</v>
      </c>
      <c r="H804" s="11">
        <f>'Long-form'!H775</f>
        <v>5926.4130000000005</v>
      </c>
      <c r="I804" s="11">
        <f>'Long-form'!I775</f>
        <v>70</v>
      </c>
      <c r="J804" s="11">
        <f>'Long-form'!J775</f>
        <v>5783</v>
      </c>
      <c r="K804" s="11">
        <f>'Long-form'!K775</f>
        <v>5991</v>
      </c>
      <c r="L804" s="11">
        <f>'Long-form'!L775</f>
        <v>5575</v>
      </c>
      <c r="M804" s="10" t="str">
        <f>'Long-form'!Q775</f>
        <v>n/a</v>
      </c>
      <c r="N804" s="10" t="str">
        <f>'Long-form'!R775</f>
        <v>n/a</v>
      </c>
      <c r="O804" s="10">
        <f>'Long-form'!AL775</f>
        <v>0.3</v>
      </c>
      <c r="P804" s="10">
        <f>'Long-form'!AN775</f>
        <v>0.30066592756745814</v>
      </c>
      <c r="Q804" s="10">
        <f>'Long-form'!AO775</f>
        <v>0.30066592756745814</v>
      </c>
      <c r="R804" s="1">
        <f>'Long-form'!BA775</f>
        <v>-1</v>
      </c>
      <c r="S804" s="1">
        <f>'Long-form'!BB775</f>
        <v>1</v>
      </c>
      <c r="T804" s="1" t="str">
        <f>'Long-form'!BC775</f>
        <v>Coral</v>
      </c>
      <c r="U804" s="1" t="str">
        <f>'Long-form'!BD775</f>
        <v>Goniastrea / Goniopora (latter by original author)</v>
      </c>
      <c r="V804" s="1" t="str">
        <f>'Long-form'!BE775</f>
        <v>below MTL</v>
      </c>
      <c r="W804" s="10" t="e">
        <f>'Long-form'!BQ775</f>
        <v>#VALUE!</v>
      </c>
      <c r="X804" s="10">
        <f>'Long-form'!BR775</f>
        <v>0.30066592756745814</v>
      </c>
      <c r="Y804" s="10">
        <f>'Long-form'!BS775</f>
        <v>0.30066592756745814</v>
      </c>
      <c r="Z804" s="10" t="str">
        <f>'Long-form'!BT775</f>
        <v>n/a</v>
      </c>
      <c r="AA804" s="10" t="str">
        <f>'Long-form'!BU775</f>
        <v>n/a</v>
      </c>
      <c r="AB804" s="10" t="str">
        <f>'Long-form'!BV775</f>
        <v>n/a</v>
      </c>
      <c r="AC804" s="1" t="str">
        <f>'Long-form'!BW775</f>
        <v>n/a</v>
      </c>
      <c r="AD804" s="1">
        <f>'Long-form'!BX775</f>
        <v>0</v>
      </c>
      <c r="AE804" s="1" t="str">
        <f>'Long-form'!BY775</f>
        <v>n/a</v>
      </c>
      <c r="AF804" s="1" t="str">
        <f>'Long-form'!BZ775</f>
        <v>n/a</v>
      </c>
    </row>
    <row r="805" spans="1:32">
      <c r="A805" s="1" t="str">
        <f>'Long-form'!A776</f>
        <v>SLCC819</v>
      </c>
      <c r="B805" s="1" t="str">
        <f>'Long-form'!B776</f>
        <v>Katupotha and Fujiwara, 1988</v>
      </c>
      <c r="C805" s="1">
        <f>'Long-form'!C776</f>
        <v>7</v>
      </c>
      <c r="D805" s="1">
        <f>'Long-form'!D776</f>
        <v>0</v>
      </c>
      <c r="E805" s="10" t="str">
        <f>'Long-form'!E776</f>
        <v>east of SLCC 818</v>
      </c>
      <c r="F805" s="10">
        <f>'Long-form'!F776</f>
        <v>0</v>
      </c>
      <c r="G805" s="1">
        <f>'Long-form'!G776</f>
        <v>1</v>
      </c>
      <c r="H805" s="11">
        <f>'Long-form'!H776</f>
        <v>2636.413</v>
      </c>
      <c r="I805" s="11">
        <f>'Long-form'!I776</f>
        <v>60</v>
      </c>
      <c r="J805" s="11">
        <f>'Long-form'!J776</f>
        <v>1705</v>
      </c>
      <c r="K805" s="11">
        <f>'Long-form'!K776</f>
        <v>1917</v>
      </c>
      <c r="L805" s="11">
        <f>'Long-form'!L776</f>
        <v>1493</v>
      </c>
      <c r="M805" s="10" t="str">
        <f>'Long-form'!Q776</f>
        <v>n/a</v>
      </c>
      <c r="N805" s="10" t="str">
        <f>'Long-form'!R776</f>
        <v>n/a</v>
      </c>
      <c r="O805" s="10">
        <f>'Long-form'!AL776</f>
        <v>0.1</v>
      </c>
      <c r="P805" s="10">
        <f>'Long-form'!AN776</f>
        <v>0.30066592756745814</v>
      </c>
      <c r="Q805" s="10">
        <f>'Long-form'!AO776</f>
        <v>0.30066592756745814</v>
      </c>
      <c r="R805" s="1">
        <f>'Long-form'!BA776</f>
        <v>-1</v>
      </c>
      <c r="S805" s="1">
        <f>'Long-form'!BB776</f>
        <v>1</v>
      </c>
      <c r="T805" s="1" t="str">
        <f>'Long-form'!BC776</f>
        <v>Coral</v>
      </c>
      <c r="U805" s="1" t="str">
        <f>'Long-form'!BD776</f>
        <v>Goniastrea</v>
      </c>
      <c r="V805" s="1" t="str">
        <f>'Long-form'!BE776</f>
        <v>below MTL</v>
      </c>
      <c r="W805" s="10" t="e">
        <f>'Long-form'!BQ776</f>
        <v>#VALUE!</v>
      </c>
      <c r="X805" s="10">
        <f>'Long-form'!BR776</f>
        <v>0.30066592756745814</v>
      </c>
      <c r="Y805" s="10">
        <f>'Long-form'!BS776</f>
        <v>0.30066592756745814</v>
      </c>
      <c r="Z805" s="10" t="str">
        <f>'Long-form'!BT776</f>
        <v>n/a</v>
      </c>
      <c r="AA805" s="10" t="str">
        <f>'Long-form'!BU776</f>
        <v>n/a</v>
      </c>
      <c r="AB805" s="10" t="str">
        <f>'Long-form'!BV776</f>
        <v>n/a</v>
      </c>
      <c r="AC805" s="1" t="str">
        <f>'Long-form'!BW776</f>
        <v>n/a</v>
      </c>
      <c r="AD805" s="1">
        <f>'Long-form'!BX776</f>
        <v>0</v>
      </c>
      <c r="AE805" s="1" t="str">
        <f>'Long-form'!BY776</f>
        <v>n/a</v>
      </c>
      <c r="AF805" s="1" t="str">
        <f>'Long-form'!BZ776</f>
        <v>n/a</v>
      </c>
    </row>
    <row r="806" spans="1:32">
      <c r="A806" s="1" t="str">
        <f>'Long-form'!A777</f>
        <v>SLCC820</v>
      </c>
      <c r="B806" s="1" t="str">
        <f>'Long-form'!B777</f>
        <v>Katupotha and Fujiwara, 1988</v>
      </c>
      <c r="C806" s="1">
        <f>'Long-form'!C777</f>
        <v>7</v>
      </c>
      <c r="D806" s="1" t="str">
        <f>'Long-form'!D777</f>
        <v>Denuwala</v>
      </c>
      <c r="E806" s="10">
        <f>'Long-form'!E777</f>
        <v>5.9652779999999996</v>
      </c>
      <c r="F806" s="10">
        <f>'Long-form'!F777</f>
        <v>80.386111</v>
      </c>
      <c r="G806" s="1">
        <f>'Long-form'!G777</f>
        <v>1</v>
      </c>
      <c r="H806" s="11">
        <f>'Long-form'!H777</f>
        <v>2926.413</v>
      </c>
      <c r="I806" s="11">
        <f>'Long-form'!I777</f>
        <v>60</v>
      </c>
      <c r="J806" s="11">
        <f>'Long-form'!J777</f>
        <v>2057</v>
      </c>
      <c r="K806" s="11">
        <f>'Long-form'!K777</f>
        <v>2285</v>
      </c>
      <c r="L806" s="11">
        <f>'Long-form'!L777</f>
        <v>1829</v>
      </c>
      <c r="M806" s="10" t="str">
        <f>'Long-form'!Q777</f>
        <v>n/a</v>
      </c>
      <c r="N806" s="10" t="str">
        <f>'Long-form'!R777</f>
        <v>n/a</v>
      </c>
      <c r="O806" s="10">
        <f>'Long-form'!AL777</f>
        <v>0.7</v>
      </c>
      <c r="P806" s="10">
        <f>'Long-form'!AN777</f>
        <v>0.30066592756745814</v>
      </c>
      <c r="Q806" s="10">
        <f>'Long-form'!AO777</f>
        <v>0.30066592756745814</v>
      </c>
      <c r="R806" s="1">
        <f>'Long-form'!BA777</f>
        <v>-1</v>
      </c>
      <c r="S806" s="1">
        <f>'Long-form'!BB777</f>
        <v>1</v>
      </c>
      <c r="T806" s="1" t="str">
        <f>'Long-form'!BC777</f>
        <v>Coral</v>
      </c>
      <c r="U806" s="1" t="str">
        <f>'Long-form'!BD777</f>
        <v>Acropora</v>
      </c>
      <c r="V806" s="1" t="str">
        <f>'Long-form'!BE777</f>
        <v>below MTL</v>
      </c>
      <c r="W806" s="10" t="e">
        <f>'Long-form'!BQ777</f>
        <v>#VALUE!</v>
      </c>
      <c r="X806" s="10">
        <f>'Long-form'!BR777</f>
        <v>0.30066592756745814</v>
      </c>
      <c r="Y806" s="10">
        <f>'Long-form'!BS777</f>
        <v>0.30066592756745814</v>
      </c>
      <c r="Z806" s="10" t="str">
        <f>'Long-form'!BT777</f>
        <v>n/a</v>
      </c>
      <c r="AA806" s="10" t="str">
        <f>'Long-form'!BU777</f>
        <v>n/a</v>
      </c>
      <c r="AB806" s="10" t="str">
        <f>'Long-form'!BV777</f>
        <v>n/a</v>
      </c>
      <c r="AC806" s="1" t="str">
        <f>'Long-form'!BW777</f>
        <v>n/a</v>
      </c>
      <c r="AD806" s="1">
        <f>'Long-form'!BX777</f>
        <v>0</v>
      </c>
      <c r="AE806" s="1" t="str">
        <f>'Long-form'!BY777</f>
        <v>n/a</v>
      </c>
      <c r="AF806" s="1" t="str">
        <f>'Long-form'!BZ777</f>
        <v>n/a</v>
      </c>
    </row>
    <row r="807" spans="1:32">
      <c r="A807" s="1" t="str">
        <f>'Long-form'!A778</f>
        <v>SLCC821</v>
      </c>
      <c r="B807" s="1" t="str">
        <f>'Long-form'!B778</f>
        <v>Katupotha and Fujiwara, 1988</v>
      </c>
      <c r="C807" s="1">
        <f>'Long-form'!C778</f>
        <v>7</v>
      </c>
      <c r="D807" s="1">
        <f>'Long-form'!D778</f>
        <v>0</v>
      </c>
      <c r="E807" s="10" t="str">
        <f>'Long-form'!E778</f>
        <v>east of SLCC 820</v>
      </c>
      <c r="F807" s="10">
        <f>'Long-form'!F778</f>
        <v>0</v>
      </c>
      <c r="G807" s="1">
        <f>'Long-form'!G778</f>
        <v>1</v>
      </c>
      <c r="H807" s="11">
        <f>'Long-form'!H778</f>
        <v>2966.413</v>
      </c>
      <c r="I807" s="11">
        <f>'Long-form'!I778</f>
        <v>60</v>
      </c>
      <c r="J807" s="11">
        <f>'Long-form'!J778</f>
        <v>2104</v>
      </c>
      <c r="K807" s="11">
        <f>'Long-form'!K778</f>
        <v>2328</v>
      </c>
      <c r="L807" s="11">
        <f>'Long-form'!L778</f>
        <v>1880</v>
      </c>
      <c r="M807" s="10" t="str">
        <f>'Long-form'!Q778</f>
        <v>n/a</v>
      </c>
      <c r="N807" s="10" t="str">
        <f>'Long-form'!R778</f>
        <v>n/a</v>
      </c>
      <c r="O807" s="10">
        <f>'Long-form'!AL778</f>
        <v>0.5</v>
      </c>
      <c r="P807" s="10">
        <f>'Long-form'!AN778</f>
        <v>0.30066592756745814</v>
      </c>
      <c r="Q807" s="10">
        <f>'Long-form'!AO778</f>
        <v>0.30066592756745814</v>
      </c>
      <c r="R807" s="1">
        <f>'Long-form'!BA778</f>
        <v>-1</v>
      </c>
      <c r="S807" s="1">
        <f>'Long-form'!BB778</f>
        <v>1</v>
      </c>
      <c r="T807" s="1" t="str">
        <f>'Long-form'!BC778</f>
        <v>Coral</v>
      </c>
      <c r="U807" s="1" t="str">
        <f>'Long-form'!BD778</f>
        <v xml:space="preserve">Galaxea </v>
      </c>
      <c r="V807" s="1" t="str">
        <f>'Long-form'!BE778</f>
        <v>below MTL</v>
      </c>
      <c r="W807" s="10" t="e">
        <f>'Long-form'!BQ778</f>
        <v>#VALUE!</v>
      </c>
      <c r="X807" s="10">
        <f>'Long-form'!BR778</f>
        <v>0.30066592756745814</v>
      </c>
      <c r="Y807" s="10">
        <f>'Long-form'!BS778</f>
        <v>0.30066592756745814</v>
      </c>
      <c r="Z807" s="10" t="str">
        <f>'Long-form'!BT778</f>
        <v>n/a</v>
      </c>
      <c r="AA807" s="10" t="str">
        <f>'Long-form'!BU778</f>
        <v>n/a</v>
      </c>
      <c r="AB807" s="10" t="str">
        <f>'Long-form'!BV778</f>
        <v>n/a</v>
      </c>
      <c r="AC807" s="1" t="str">
        <f>'Long-form'!BW778</f>
        <v>n/a</v>
      </c>
      <c r="AD807" s="1">
        <f>'Long-form'!BX778</f>
        <v>0</v>
      </c>
      <c r="AE807" s="1" t="str">
        <f>'Long-form'!BY778</f>
        <v>n/a</v>
      </c>
      <c r="AF807" s="1" t="str">
        <f>'Long-form'!BZ778</f>
        <v>n/a</v>
      </c>
    </row>
    <row r="808" spans="1:32">
      <c r="A808" s="1" t="str">
        <f>'Long-form'!A779</f>
        <v>SLCC822</v>
      </c>
      <c r="B808" s="1" t="str">
        <f>'Long-form'!B779</f>
        <v>Katupotha and Fujiwara, 1988</v>
      </c>
      <c r="C808" s="1">
        <f>'Long-form'!C779</f>
        <v>7</v>
      </c>
      <c r="D808" s="1">
        <f>'Long-form'!D779</f>
        <v>0</v>
      </c>
      <c r="E808" s="10" t="str">
        <f>'Long-form'!E779</f>
        <v>east of SLCC 821</v>
      </c>
      <c r="F808" s="10">
        <f>'Long-form'!F779</f>
        <v>0</v>
      </c>
      <c r="G808" s="1">
        <f>'Long-form'!G779</f>
        <v>1</v>
      </c>
      <c r="H808" s="11">
        <f>'Long-form'!H779</f>
        <v>2896.413</v>
      </c>
      <c r="I808" s="11">
        <f>'Long-form'!I779</f>
        <v>60</v>
      </c>
      <c r="J808" s="11">
        <f>'Long-form'!J779</f>
        <v>2021</v>
      </c>
      <c r="K808" s="11">
        <f>'Long-form'!K779</f>
        <v>2247</v>
      </c>
      <c r="L808" s="11">
        <f>'Long-form'!L779</f>
        <v>1795</v>
      </c>
      <c r="M808" s="10" t="str">
        <f>'Long-form'!Q779</f>
        <v>n/a</v>
      </c>
      <c r="N808" s="10" t="str">
        <f>'Long-form'!R779</f>
        <v>n/a</v>
      </c>
      <c r="O808" s="10">
        <f>'Long-form'!AL779</f>
        <v>0.6</v>
      </c>
      <c r="P808" s="10">
        <f>'Long-form'!AN779</f>
        <v>0.30066592756745814</v>
      </c>
      <c r="Q808" s="10">
        <f>'Long-form'!AO779</f>
        <v>0.30066592756745814</v>
      </c>
      <c r="R808" s="1">
        <f>'Long-form'!BA779</f>
        <v>-1</v>
      </c>
      <c r="S808" s="1">
        <f>'Long-form'!BB779</f>
        <v>1</v>
      </c>
      <c r="T808" s="1" t="str">
        <f>'Long-form'!BC779</f>
        <v>Coral</v>
      </c>
      <c r="U808" s="1" t="str">
        <f>'Long-form'!BD779</f>
        <v>Acropora</v>
      </c>
      <c r="V808" s="1" t="str">
        <f>'Long-form'!BE779</f>
        <v>below MTL</v>
      </c>
      <c r="W808" s="10" t="e">
        <f>'Long-form'!BQ779</f>
        <v>#VALUE!</v>
      </c>
      <c r="X808" s="10">
        <f>'Long-form'!BR779</f>
        <v>0.30066592756745814</v>
      </c>
      <c r="Y808" s="10">
        <f>'Long-form'!BS779</f>
        <v>0.30066592756745814</v>
      </c>
      <c r="Z808" s="10" t="str">
        <f>'Long-form'!BT779</f>
        <v>n/a</v>
      </c>
      <c r="AA808" s="10" t="str">
        <f>'Long-form'!BU779</f>
        <v>n/a</v>
      </c>
      <c r="AB808" s="10" t="str">
        <f>'Long-form'!BV779</f>
        <v>n/a</v>
      </c>
      <c r="AC808" s="1" t="str">
        <f>'Long-form'!BW779</f>
        <v>n/a</v>
      </c>
      <c r="AD808" s="1">
        <f>'Long-form'!BX779</f>
        <v>0</v>
      </c>
      <c r="AE808" s="1" t="str">
        <f>'Long-form'!BY779</f>
        <v>n/a</v>
      </c>
      <c r="AF808" s="1" t="str">
        <f>'Long-form'!BZ779</f>
        <v>n/a</v>
      </c>
    </row>
    <row r="809" spans="1:32">
      <c r="A809" s="1" t="str">
        <f>'Long-form'!A780</f>
        <v>SLCC823</v>
      </c>
      <c r="B809" s="1" t="str">
        <f>'Long-form'!B780</f>
        <v>Katupotha and Fujiwara, 1988</v>
      </c>
      <c r="C809" s="1">
        <f>'Long-form'!C780</f>
        <v>7</v>
      </c>
      <c r="D809" s="1">
        <f>'Long-form'!D780</f>
        <v>0</v>
      </c>
      <c r="E809" s="10" t="str">
        <f>'Long-form'!E780</f>
        <v>east of SLCC 822</v>
      </c>
      <c r="F809" s="10">
        <f>'Long-form'!F780</f>
        <v>0</v>
      </c>
      <c r="G809" s="1">
        <f>'Long-form'!G780</f>
        <v>1</v>
      </c>
      <c r="H809" s="11">
        <f>'Long-form'!H780</f>
        <v>2906.413</v>
      </c>
      <c r="I809" s="11">
        <f>'Long-form'!I780</f>
        <v>60</v>
      </c>
      <c r="J809" s="11">
        <f>'Long-form'!J780</f>
        <v>2033</v>
      </c>
      <c r="K809" s="11">
        <f>'Long-form'!K780</f>
        <v>2259</v>
      </c>
      <c r="L809" s="11">
        <f>'Long-form'!L780</f>
        <v>1807</v>
      </c>
      <c r="M809" s="10" t="str">
        <f>'Long-form'!Q780</f>
        <v>n/a</v>
      </c>
      <c r="N809" s="10" t="str">
        <f>'Long-form'!R780</f>
        <v>n/a</v>
      </c>
      <c r="O809" s="10">
        <f>'Long-form'!AL780</f>
        <v>0.4</v>
      </c>
      <c r="P809" s="10">
        <f>'Long-form'!AN780</f>
        <v>0.30066592756745814</v>
      </c>
      <c r="Q809" s="10">
        <f>'Long-form'!AO780</f>
        <v>0.30066592756745814</v>
      </c>
      <c r="R809" s="1">
        <f>'Long-form'!BA780</f>
        <v>-1</v>
      </c>
      <c r="S809" s="1">
        <f>'Long-form'!BB780</f>
        <v>1</v>
      </c>
      <c r="T809" s="1" t="str">
        <f>'Long-form'!BC780</f>
        <v>Coral</v>
      </c>
      <c r="U809" s="1" t="str">
        <f>'Long-form'!BD780</f>
        <v>Favites</v>
      </c>
      <c r="V809" s="1" t="str">
        <f>'Long-form'!BE780</f>
        <v>below MTL</v>
      </c>
      <c r="W809" s="10" t="e">
        <f>'Long-form'!BQ780</f>
        <v>#VALUE!</v>
      </c>
      <c r="X809" s="10">
        <f>'Long-form'!BR780</f>
        <v>0.30066592756745814</v>
      </c>
      <c r="Y809" s="10">
        <f>'Long-form'!BS780</f>
        <v>0.30066592756745814</v>
      </c>
      <c r="Z809" s="10" t="str">
        <f>'Long-form'!BT780</f>
        <v>n/a</v>
      </c>
      <c r="AA809" s="10" t="str">
        <f>'Long-form'!BU780</f>
        <v>n/a</v>
      </c>
      <c r="AB809" s="10" t="str">
        <f>'Long-form'!BV780</f>
        <v>n/a</v>
      </c>
      <c r="AC809" s="1" t="str">
        <f>'Long-form'!BW780</f>
        <v>n/a</v>
      </c>
      <c r="AD809" s="1">
        <f>'Long-form'!BX780</f>
        <v>0</v>
      </c>
      <c r="AE809" s="1" t="str">
        <f>'Long-form'!BY780</f>
        <v>n/a</v>
      </c>
      <c r="AF809" s="1" t="str">
        <f>'Long-form'!BZ780</f>
        <v>n/a</v>
      </c>
    </row>
    <row r="810" spans="1:32">
      <c r="A810" s="1" t="str">
        <f>'Long-form'!A781</f>
        <v>SLCC824</v>
      </c>
      <c r="B810" s="1" t="str">
        <f>'Long-form'!B781</f>
        <v>Katupotha and Fujiwara, 1988</v>
      </c>
      <c r="C810" s="1">
        <f>'Long-form'!C781</f>
        <v>7</v>
      </c>
      <c r="D810" s="1" t="str">
        <f>'Long-form'!D781</f>
        <v>Palalla-Weligama</v>
      </c>
      <c r="E810" s="10">
        <f>'Long-form'!E781</f>
        <v>5.9972219999999998</v>
      </c>
      <c r="F810" s="10">
        <f>'Long-form'!F781</f>
        <v>80.431944000000001</v>
      </c>
      <c r="G810" s="1">
        <f>'Long-form'!G781</f>
        <v>1</v>
      </c>
      <c r="H810" s="11">
        <f>'Long-form'!H781</f>
        <v>4806.4130000000005</v>
      </c>
      <c r="I810" s="11">
        <f>'Long-form'!I781</f>
        <v>70</v>
      </c>
      <c r="J810" s="11">
        <f>'Long-form'!J781</f>
        <v>4414</v>
      </c>
      <c r="K810" s="11">
        <f>'Long-form'!K781</f>
        <v>4694</v>
      </c>
      <c r="L810" s="11">
        <f>'Long-form'!L781</f>
        <v>4134</v>
      </c>
      <c r="M810" s="10" t="str">
        <f>'Long-form'!Q781</f>
        <v>n/a</v>
      </c>
      <c r="N810" s="10" t="str">
        <f>'Long-form'!R781</f>
        <v>n/a</v>
      </c>
      <c r="O810" s="10">
        <f>'Long-form'!AL781</f>
        <v>1.8</v>
      </c>
      <c r="P810" s="10">
        <f>'Long-form'!AN781</f>
        <v>0.30066592756745814</v>
      </c>
      <c r="Q810" s="10">
        <f>'Long-form'!AO781</f>
        <v>0.30066592756745814</v>
      </c>
      <c r="R810" s="1">
        <f>'Long-form'!BA781</f>
        <v>-1</v>
      </c>
      <c r="S810" s="1">
        <f>'Long-form'!BB781</f>
        <v>1</v>
      </c>
      <c r="T810" s="1" t="str">
        <f>'Long-form'!BC781</f>
        <v>Shell</v>
      </c>
      <c r="U810" s="1" t="str">
        <f>'Long-form'!BD781</f>
        <v>Veneridae</v>
      </c>
      <c r="V810" s="1" t="str">
        <f>'Long-form'!BE781</f>
        <v>below MTL</v>
      </c>
      <c r="W810" s="10" t="e">
        <f>'Long-form'!BQ781</f>
        <v>#VALUE!</v>
      </c>
      <c r="X810" s="10">
        <f>'Long-form'!BR781</f>
        <v>0.30066592756745814</v>
      </c>
      <c r="Y810" s="10">
        <f>'Long-form'!BS781</f>
        <v>0.30066592756745814</v>
      </c>
      <c r="Z810" s="10" t="str">
        <f>'Long-form'!BT781</f>
        <v>n/a</v>
      </c>
      <c r="AA810" s="10" t="str">
        <f>'Long-form'!BU781</f>
        <v>n/a</v>
      </c>
      <c r="AB810" s="10" t="str">
        <f>'Long-form'!BV781</f>
        <v>n/a</v>
      </c>
      <c r="AC810" s="1" t="str">
        <f>'Long-form'!BW781</f>
        <v>n/a</v>
      </c>
      <c r="AD810" s="1">
        <f>'Long-form'!BX781</f>
        <v>0</v>
      </c>
      <c r="AE810" s="1" t="str">
        <f>'Long-form'!BY781</f>
        <v>n/a</v>
      </c>
      <c r="AF810" s="1" t="str">
        <f>'Long-form'!BZ781</f>
        <v>n/a</v>
      </c>
    </row>
    <row r="811" spans="1:32">
      <c r="A811" s="1" t="str">
        <f>'Long-form'!A782</f>
        <v>SLCC825</v>
      </c>
      <c r="B811" s="1" t="str">
        <f>'Long-form'!B782</f>
        <v>Katupotha and Fujiwara, 1988</v>
      </c>
      <c r="C811" s="1">
        <f>'Long-form'!C782</f>
        <v>7</v>
      </c>
      <c r="D811" s="1">
        <f>'Long-form'!D782</f>
        <v>0</v>
      </c>
      <c r="E811" s="10" t="str">
        <f>'Long-form'!E782</f>
        <v>West of SLCC 824</v>
      </c>
      <c r="F811" s="10">
        <f>'Long-form'!F782</f>
        <v>0</v>
      </c>
      <c r="G811" s="1">
        <f>'Long-form'!G782</f>
        <v>1</v>
      </c>
      <c r="H811" s="11">
        <f>'Long-form'!H782</f>
        <v>4946.4130000000005</v>
      </c>
      <c r="I811" s="11">
        <f>'Long-form'!I782</f>
        <v>60</v>
      </c>
      <c r="J811" s="11">
        <f>'Long-form'!J782</f>
        <v>4607</v>
      </c>
      <c r="K811" s="11">
        <f>'Long-form'!K782</f>
        <v>4845</v>
      </c>
      <c r="L811" s="11">
        <f>'Long-form'!L782</f>
        <v>4369</v>
      </c>
      <c r="M811" s="10" t="str">
        <f>'Long-form'!Q782</f>
        <v>n/a</v>
      </c>
      <c r="N811" s="10" t="str">
        <f>'Long-form'!R782</f>
        <v>n/a</v>
      </c>
      <c r="O811" s="10">
        <f>'Long-form'!AL782</f>
        <v>1.3</v>
      </c>
      <c r="P811" s="10">
        <f>'Long-form'!AN782</f>
        <v>0.30066592756745814</v>
      </c>
      <c r="Q811" s="10">
        <f>'Long-form'!AO782</f>
        <v>0.30066592756745814</v>
      </c>
      <c r="R811" s="1">
        <f>'Long-form'!BA782</f>
        <v>-1</v>
      </c>
      <c r="S811" s="1">
        <f>'Long-form'!BB782</f>
        <v>1</v>
      </c>
      <c r="T811" s="1" t="str">
        <f>'Long-form'!BC782</f>
        <v>Shell</v>
      </c>
      <c r="U811" s="1" t="str">
        <f>'Long-form'!BD782</f>
        <v>Veneridae</v>
      </c>
      <c r="V811" s="1" t="str">
        <f>'Long-form'!BE782</f>
        <v>below MTL</v>
      </c>
      <c r="W811" s="10" t="e">
        <f>'Long-form'!BQ782</f>
        <v>#VALUE!</v>
      </c>
      <c r="X811" s="10">
        <f>'Long-form'!BR782</f>
        <v>0.30066592756745814</v>
      </c>
      <c r="Y811" s="10">
        <f>'Long-form'!BS782</f>
        <v>0.30066592756745814</v>
      </c>
      <c r="Z811" s="10" t="str">
        <f>'Long-form'!BT782</f>
        <v>n/a</v>
      </c>
      <c r="AA811" s="10" t="str">
        <f>'Long-form'!BU782</f>
        <v>n/a</v>
      </c>
      <c r="AB811" s="10" t="str">
        <f>'Long-form'!BV782</f>
        <v>n/a</v>
      </c>
      <c r="AC811" s="1" t="str">
        <f>'Long-form'!BW782</f>
        <v>n/a</v>
      </c>
      <c r="AD811" s="1">
        <f>'Long-form'!BX782</f>
        <v>0</v>
      </c>
      <c r="AE811" s="1" t="str">
        <f>'Long-form'!BY782</f>
        <v>n/a</v>
      </c>
      <c r="AF811" s="1" t="str">
        <f>'Long-form'!BZ782</f>
        <v>n/a</v>
      </c>
    </row>
    <row r="812" spans="1:32">
      <c r="A812" s="1" t="str">
        <f>'Long-form'!A783</f>
        <v>SLCC826</v>
      </c>
      <c r="B812" s="1" t="str">
        <f>'Long-form'!B783</f>
        <v>Katupotha and Fujiwara, 1988</v>
      </c>
      <c r="C812" s="1">
        <f>'Long-form'!C783</f>
        <v>7</v>
      </c>
      <c r="D812" s="1" t="str">
        <f>'Long-form'!D783</f>
        <v>Pallikkudawa</v>
      </c>
      <c r="E812" s="10">
        <f>'Long-form'!E783</f>
        <v>6.016667</v>
      </c>
      <c r="F812" s="10">
        <f>'Long-form'!F783</f>
        <v>80.791667000000004</v>
      </c>
      <c r="G812" s="1">
        <f>'Long-form'!G783</f>
        <v>1</v>
      </c>
      <c r="H812" s="11">
        <f>'Long-form'!H783</f>
        <v>5996.4130000000005</v>
      </c>
      <c r="I812" s="11">
        <f>'Long-form'!I783</f>
        <v>70</v>
      </c>
      <c r="J812" s="11">
        <f>'Long-form'!J783</f>
        <v>5859</v>
      </c>
      <c r="K812" s="11">
        <f>'Long-form'!K783</f>
        <v>6089</v>
      </c>
      <c r="L812" s="11">
        <f>'Long-form'!L783</f>
        <v>5629</v>
      </c>
      <c r="M812" s="10" t="str">
        <f>'Long-form'!Q783</f>
        <v>n/a</v>
      </c>
      <c r="N812" s="10" t="str">
        <f>'Long-form'!R783</f>
        <v>n/a</v>
      </c>
      <c r="O812" s="10">
        <f>'Long-form'!AL783</f>
        <v>0.4</v>
      </c>
      <c r="P812" s="10">
        <f>'Long-form'!AN783</f>
        <v>0.30066592756745814</v>
      </c>
      <c r="Q812" s="10">
        <f>'Long-form'!AO783</f>
        <v>0.30066592756745814</v>
      </c>
      <c r="R812" s="1">
        <f>'Long-form'!BA783</f>
        <v>-1</v>
      </c>
      <c r="S812" s="1">
        <f>'Long-form'!BB783</f>
        <v>1</v>
      </c>
      <c r="T812" s="1" t="str">
        <f>'Long-form'!BC783</f>
        <v>Coral</v>
      </c>
      <c r="U812" s="1" t="str">
        <f>'Long-form'!BD783</f>
        <v>Goniastrea</v>
      </c>
      <c r="V812" s="1" t="str">
        <f>'Long-form'!BE783</f>
        <v>below MTL</v>
      </c>
      <c r="W812" s="10" t="e">
        <f>'Long-form'!BQ783</f>
        <v>#VALUE!</v>
      </c>
      <c r="X812" s="10">
        <f>'Long-form'!BR783</f>
        <v>0.30066592756745814</v>
      </c>
      <c r="Y812" s="10">
        <f>'Long-form'!BS783</f>
        <v>0.30066592756745814</v>
      </c>
      <c r="Z812" s="10" t="str">
        <f>'Long-form'!BT783</f>
        <v>n/a</v>
      </c>
      <c r="AA812" s="10" t="str">
        <f>'Long-form'!BU783</f>
        <v>n/a</v>
      </c>
      <c r="AB812" s="10" t="str">
        <f>'Long-form'!BV783</f>
        <v>n/a</v>
      </c>
      <c r="AC812" s="1" t="str">
        <f>'Long-form'!BW783</f>
        <v>n/a</v>
      </c>
      <c r="AD812" s="1">
        <f>'Long-form'!BX783</f>
        <v>0</v>
      </c>
      <c r="AE812" s="1" t="str">
        <f>'Long-form'!BY783</f>
        <v>n/a</v>
      </c>
      <c r="AF812" s="1" t="str">
        <f>'Long-form'!BZ783</f>
        <v>n/a</v>
      </c>
    </row>
    <row r="813" spans="1:32">
      <c r="A813" s="1" t="str">
        <f>'Long-form'!A784</f>
        <v>SLCC827</v>
      </c>
      <c r="B813" s="1" t="str">
        <f>'Long-form'!B784</f>
        <v>Katupotha and Fujiwara, 1988</v>
      </c>
      <c r="C813" s="1">
        <f>'Long-form'!C784</f>
        <v>7</v>
      </c>
      <c r="D813" s="1">
        <f>'Long-form'!D784</f>
        <v>0</v>
      </c>
      <c r="E813" s="10" t="str">
        <f>'Long-form'!E784</f>
        <v>Near to SLCC 826</v>
      </c>
      <c r="F813" s="10">
        <f>'Long-form'!F784</f>
        <v>0</v>
      </c>
      <c r="G813" s="1">
        <f>'Long-form'!G784</f>
        <v>1</v>
      </c>
      <c r="H813" s="11">
        <f>'Long-form'!H784</f>
        <v>5856.4130000000005</v>
      </c>
      <c r="I813" s="11">
        <f>'Long-form'!I784</f>
        <v>70</v>
      </c>
      <c r="J813" s="11">
        <f>'Long-form'!J784</f>
        <v>5719</v>
      </c>
      <c r="K813" s="11">
        <f>'Long-form'!K784</f>
        <v>5923</v>
      </c>
      <c r="L813" s="11">
        <f>'Long-form'!L784</f>
        <v>5515</v>
      </c>
      <c r="M813" s="10" t="str">
        <f>'Long-form'!Q784</f>
        <v>n/a</v>
      </c>
      <c r="N813" s="10" t="str">
        <f>'Long-form'!R784</f>
        <v>n/a</v>
      </c>
      <c r="O813" s="10">
        <f>'Long-form'!AL784</f>
        <v>0.7</v>
      </c>
      <c r="P813" s="10">
        <f>'Long-form'!AN784</f>
        <v>0.30066592756745814</v>
      </c>
      <c r="Q813" s="10">
        <f>'Long-form'!AO784</f>
        <v>0.30066592756745814</v>
      </c>
      <c r="R813" s="1">
        <f>'Long-form'!BA784</f>
        <v>-1</v>
      </c>
      <c r="S813" s="1">
        <f>'Long-form'!BB784</f>
        <v>1</v>
      </c>
      <c r="T813" s="1" t="str">
        <f>'Long-form'!BC784</f>
        <v>Coral</v>
      </c>
      <c r="U813" s="1" t="str">
        <f>'Long-form'!BD784</f>
        <v>Platygyra</v>
      </c>
      <c r="V813" s="1" t="str">
        <f>'Long-form'!BE784</f>
        <v>below MTL</v>
      </c>
      <c r="W813" s="10" t="e">
        <f>'Long-form'!BQ784</f>
        <v>#VALUE!</v>
      </c>
      <c r="X813" s="10">
        <f>'Long-form'!BR784</f>
        <v>0.30066592756745814</v>
      </c>
      <c r="Y813" s="10">
        <f>'Long-form'!BS784</f>
        <v>0.30066592756745814</v>
      </c>
      <c r="Z813" s="10" t="str">
        <f>'Long-form'!BT784</f>
        <v>n/a</v>
      </c>
      <c r="AA813" s="10" t="str">
        <f>'Long-form'!BU784</f>
        <v>n/a</v>
      </c>
      <c r="AB813" s="10" t="str">
        <f>'Long-form'!BV784</f>
        <v>n/a</v>
      </c>
      <c r="AC813" s="1" t="str">
        <f>'Long-form'!BW784</f>
        <v>n/a</v>
      </c>
      <c r="AD813" s="1">
        <f>'Long-form'!BX784</f>
        <v>0</v>
      </c>
      <c r="AE813" s="1" t="str">
        <f>'Long-form'!BY784</f>
        <v>n/a</v>
      </c>
      <c r="AF813" s="1" t="str">
        <f>'Long-form'!BZ784</f>
        <v>n/a</v>
      </c>
    </row>
    <row r="814" spans="1:32">
      <c r="A814" s="1" t="str">
        <f>'Long-form'!A785</f>
        <v>SLCC828</v>
      </c>
      <c r="B814" s="1" t="str">
        <f>'Long-form'!B785</f>
        <v>Katupotha and Fujiwara, 1988</v>
      </c>
      <c r="C814" s="1">
        <f>'Long-form'!C785</f>
        <v>7</v>
      </c>
      <c r="D814" s="1" t="str">
        <f>'Long-form'!D785</f>
        <v>Hungama</v>
      </c>
      <c r="E814" s="10">
        <f>'Long-form'!E785</f>
        <v>6.108333</v>
      </c>
      <c r="F814" s="10">
        <f>'Long-form'!F785</f>
        <v>80.924999999999997</v>
      </c>
      <c r="G814" s="1">
        <f>'Long-form'!G785</f>
        <v>1</v>
      </c>
      <c r="H814" s="11">
        <f>'Long-form'!H785</f>
        <v>6166.4130000000005</v>
      </c>
      <c r="I814" s="11">
        <f>'Long-form'!I785</f>
        <v>110</v>
      </c>
      <c r="J814" s="11">
        <f>'Long-form'!J785</f>
        <v>6053</v>
      </c>
      <c r="K814" s="11">
        <f>'Long-form'!K785</f>
        <v>6331</v>
      </c>
      <c r="L814" s="11">
        <f>'Long-form'!L785</f>
        <v>5775</v>
      </c>
      <c r="M814" s="10" t="str">
        <f>'Long-form'!Q785</f>
        <v>n/a</v>
      </c>
      <c r="N814" s="10" t="str">
        <f>'Long-form'!R785</f>
        <v>n/a</v>
      </c>
      <c r="O814" s="10">
        <f>'Long-form'!AL785</f>
        <v>1.3</v>
      </c>
      <c r="P814" s="10">
        <f>'Long-form'!AN785</f>
        <v>0.30066592756745814</v>
      </c>
      <c r="Q814" s="10">
        <f>'Long-form'!AO785</f>
        <v>0.30066592756745814</v>
      </c>
      <c r="R814" s="1">
        <f>'Long-form'!BA785</f>
        <v>-1</v>
      </c>
      <c r="S814" s="1">
        <f>'Long-form'!BB785</f>
        <v>1</v>
      </c>
      <c r="T814" s="1" t="str">
        <f>'Long-form'!BC785</f>
        <v>shell</v>
      </c>
      <c r="U814" s="1" t="str">
        <f>'Long-form'!BD785</f>
        <v>Veneridae</v>
      </c>
      <c r="V814" s="1" t="str">
        <f>'Long-form'!BE785</f>
        <v>below MTL</v>
      </c>
      <c r="W814" s="10" t="e">
        <f>'Long-form'!BQ785</f>
        <v>#VALUE!</v>
      </c>
      <c r="X814" s="10">
        <f>'Long-form'!BR785</f>
        <v>0.30066592756745814</v>
      </c>
      <c r="Y814" s="10">
        <f>'Long-form'!BS785</f>
        <v>0.30066592756745814</v>
      </c>
      <c r="Z814" s="10" t="str">
        <f>'Long-form'!BT785</f>
        <v>n/a</v>
      </c>
      <c r="AA814" s="10" t="str">
        <f>'Long-form'!BU785</f>
        <v>n/a</v>
      </c>
      <c r="AB814" s="10" t="str">
        <f>'Long-form'!BV785</f>
        <v>n/a</v>
      </c>
      <c r="AC814" s="1" t="str">
        <f>'Long-form'!BW785</f>
        <v>n/a</v>
      </c>
      <c r="AD814" s="1">
        <f>'Long-form'!BX785</f>
        <v>0</v>
      </c>
      <c r="AE814" s="1" t="str">
        <f>'Long-form'!BY785</f>
        <v>n/a</v>
      </c>
      <c r="AF814" s="1" t="str">
        <f>'Long-form'!BZ785</f>
        <v>n/a</v>
      </c>
    </row>
    <row r="815" spans="1:32">
      <c r="A815" s="1" t="str">
        <f>'Long-form'!A786</f>
        <v>SLCC829</v>
      </c>
      <c r="B815" s="1" t="str">
        <f>'Long-form'!B786</f>
        <v>Katupotha and Fujiwara, 1988</v>
      </c>
      <c r="C815" s="1">
        <f>'Long-form'!C786</f>
        <v>7</v>
      </c>
      <c r="D815" s="1" t="str">
        <f>'Long-form'!D786</f>
        <v>Kalametiya</v>
      </c>
      <c r="E815" s="10">
        <f>'Long-form'!E786</f>
        <v>6.0855560000000004</v>
      </c>
      <c r="F815" s="10">
        <f>'Long-form'!F786</f>
        <v>80.945832999999993</v>
      </c>
      <c r="G815" s="1">
        <f>'Long-form'!G786</f>
        <v>1</v>
      </c>
      <c r="H815" s="11">
        <f>'Long-form'!H786</f>
        <v>3956.413</v>
      </c>
      <c r="I815" s="11">
        <f>'Long-form'!I786</f>
        <v>60</v>
      </c>
      <c r="J815" s="11">
        <f>'Long-form'!J786</f>
        <v>3308</v>
      </c>
      <c r="K815" s="11">
        <f>'Long-form'!K786</f>
        <v>3530</v>
      </c>
      <c r="L815" s="11">
        <f>'Long-form'!L786</f>
        <v>3086</v>
      </c>
      <c r="M815" s="10" t="str">
        <f>'Long-form'!Q786</f>
        <v>n/a</v>
      </c>
      <c r="N815" s="10" t="str">
        <f>'Long-form'!R786</f>
        <v>n/a</v>
      </c>
      <c r="O815" s="10">
        <f>'Long-form'!AL786</f>
        <v>1.2</v>
      </c>
      <c r="P815" s="10">
        <f>'Long-form'!AN786</f>
        <v>0.30066592756745814</v>
      </c>
      <c r="Q815" s="10">
        <f>'Long-form'!AO786</f>
        <v>0.30066592756745814</v>
      </c>
      <c r="R815" s="1">
        <f>'Long-form'!BA786</f>
        <v>-1</v>
      </c>
      <c r="S815" s="1">
        <f>'Long-form'!BB786</f>
        <v>1</v>
      </c>
      <c r="T815" s="1" t="str">
        <f>'Long-form'!BC786</f>
        <v>shell</v>
      </c>
      <c r="U815" s="1" t="str">
        <f>'Long-form'!BD786</f>
        <v>Veneridae</v>
      </c>
      <c r="V815" s="1" t="str">
        <f>'Long-form'!BE786</f>
        <v>below MTL</v>
      </c>
      <c r="W815" s="10" t="e">
        <f>'Long-form'!BQ786</f>
        <v>#VALUE!</v>
      </c>
      <c r="X815" s="10">
        <f>'Long-form'!BR786</f>
        <v>0.30066592756745814</v>
      </c>
      <c r="Y815" s="10">
        <f>'Long-form'!BS786</f>
        <v>0.30066592756745814</v>
      </c>
      <c r="Z815" s="10" t="str">
        <f>'Long-form'!BT786</f>
        <v>n/a</v>
      </c>
      <c r="AA815" s="10" t="str">
        <f>'Long-form'!BU786</f>
        <v>n/a</v>
      </c>
      <c r="AB815" s="10" t="str">
        <f>'Long-form'!BV786</f>
        <v>n/a</v>
      </c>
      <c r="AC815" s="1" t="str">
        <f>'Long-form'!BW786</f>
        <v>n/a</v>
      </c>
      <c r="AD815" s="1">
        <f>'Long-form'!BX786</f>
        <v>0</v>
      </c>
      <c r="AE815" s="1" t="str">
        <f>'Long-form'!BY786</f>
        <v>n/a</v>
      </c>
      <c r="AF815" s="1" t="str">
        <f>'Long-form'!BZ786</f>
        <v>n/a</v>
      </c>
    </row>
    <row r="816" spans="1:32">
      <c r="A816" s="1" t="str">
        <f>'Long-form'!A787</f>
        <v>SLCC830</v>
      </c>
      <c r="B816" s="1" t="str">
        <f>'Long-form'!B787</f>
        <v>Katupotha and Fujiwara, 1988</v>
      </c>
      <c r="C816" s="1">
        <f>'Long-form'!C787</f>
        <v>7</v>
      </c>
      <c r="D816" s="1" t="str">
        <f>'Long-form'!D787</f>
        <v>Kalametiya</v>
      </c>
      <c r="E816" s="10">
        <f>'Long-form'!E787</f>
        <v>6.0875000000000004</v>
      </c>
      <c r="F816" s="10">
        <f>'Long-form'!F787</f>
        <v>80.952222000000006</v>
      </c>
      <c r="G816" s="1">
        <f>'Long-form'!G787</f>
        <v>1</v>
      </c>
      <c r="H816" s="11">
        <f>'Long-form'!H787</f>
        <v>4846.4130000000005</v>
      </c>
      <c r="I816" s="11">
        <f>'Long-form'!I787</f>
        <v>60</v>
      </c>
      <c r="J816" s="11">
        <f>'Long-form'!J787</f>
        <v>4474</v>
      </c>
      <c r="K816" s="11">
        <f>'Long-form'!K787</f>
        <v>4736</v>
      </c>
      <c r="L816" s="11">
        <f>'Long-form'!L787</f>
        <v>4212</v>
      </c>
      <c r="M816" s="10" t="str">
        <f>'Long-form'!Q787</f>
        <v>n/a</v>
      </c>
      <c r="N816" s="10" t="str">
        <f>'Long-form'!R787</f>
        <v>n/a</v>
      </c>
      <c r="O816" s="10">
        <f>'Long-form'!AL787</f>
        <v>2.2000000000000002</v>
      </c>
      <c r="P816" s="10">
        <f>'Long-form'!AN787</f>
        <v>0.30066592756745814</v>
      </c>
      <c r="Q816" s="10">
        <f>'Long-form'!AO787</f>
        <v>0.30066592756745814</v>
      </c>
      <c r="R816" s="1">
        <f>'Long-form'!BA787</f>
        <v>-1</v>
      </c>
      <c r="S816" s="1">
        <f>'Long-form'!BB787</f>
        <v>1</v>
      </c>
      <c r="T816" s="1" t="str">
        <f>'Long-form'!BC787</f>
        <v>shell</v>
      </c>
      <c r="U816" s="1" t="str">
        <f>'Long-form'!BD787</f>
        <v>Veneridae</v>
      </c>
      <c r="V816" s="1" t="str">
        <f>'Long-form'!BE787</f>
        <v>below MTL</v>
      </c>
      <c r="W816" s="10" t="e">
        <f>'Long-form'!BQ787</f>
        <v>#VALUE!</v>
      </c>
      <c r="X816" s="10">
        <f>'Long-form'!BR787</f>
        <v>0.30066592756745814</v>
      </c>
      <c r="Y816" s="10">
        <f>'Long-form'!BS787</f>
        <v>0.30066592756745814</v>
      </c>
      <c r="Z816" s="10" t="str">
        <f>'Long-form'!BT787</f>
        <v>n/a</v>
      </c>
      <c r="AA816" s="10" t="str">
        <f>'Long-form'!BU787</f>
        <v>n/a</v>
      </c>
      <c r="AB816" s="10" t="str">
        <f>'Long-form'!BV787</f>
        <v>n/a</v>
      </c>
      <c r="AC816" s="1" t="str">
        <f>'Long-form'!BW787</f>
        <v>n/a</v>
      </c>
      <c r="AD816" s="1">
        <f>'Long-form'!BX787</f>
        <v>0</v>
      </c>
      <c r="AE816" s="1" t="str">
        <f>'Long-form'!BY787</f>
        <v>n/a</v>
      </c>
      <c r="AF816" s="1" t="str">
        <f>'Long-form'!BZ787</f>
        <v>n/a</v>
      </c>
    </row>
    <row r="817" spans="1:32">
      <c r="A817" s="1" t="str">
        <f>'Long-form'!A788</f>
        <v>SLCC831</v>
      </c>
      <c r="B817" s="1" t="str">
        <f>'Long-form'!B788</f>
        <v>Katupotha and Fujiwara, 1988</v>
      </c>
      <c r="C817" s="1">
        <f>'Long-form'!C788</f>
        <v>7</v>
      </c>
      <c r="D817" s="1" t="str">
        <f>'Long-form'!D788</f>
        <v>Kalametiya</v>
      </c>
      <c r="E817" s="10">
        <f>'Long-form'!E788</f>
        <v>6.1027779999999998</v>
      </c>
      <c r="F817" s="10">
        <f>'Long-form'!F788</f>
        <v>80.954166999999998</v>
      </c>
      <c r="G817" s="1">
        <f>'Long-form'!G788</f>
        <v>1</v>
      </c>
      <c r="H817" s="11">
        <f>'Long-form'!H788</f>
        <v>4346.4130000000005</v>
      </c>
      <c r="I817" s="11">
        <f>'Long-form'!I788</f>
        <v>60</v>
      </c>
      <c r="J817" s="11">
        <f>'Long-form'!J788</f>
        <v>3788</v>
      </c>
      <c r="K817" s="11">
        <f>'Long-form'!K788</f>
        <v>4026</v>
      </c>
      <c r="L817" s="11">
        <f>'Long-form'!L788</f>
        <v>3550</v>
      </c>
      <c r="M817" s="10" t="str">
        <f>'Long-form'!Q788</f>
        <v>n/a</v>
      </c>
      <c r="N817" s="10" t="str">
        <f>'Long-form'!R788</f>
        <v>n/a</v>
      </c>
      <c r="O817" s="10">
        <f>'Long-form'!AL788</f>
        <v>2</v>
      </c>
      <c r="P817" s="10">
        <f>'Long-form'!AN788</f>
        <v>0.30066592756745814</v>
      </c>
      <c r="Q817" s="10">
        <f>'Long-form'!AO788</f>
        <v>0.30066592756745814</v>
      </c>
      <c r="R817" s="1">
        <f>'Long-form'!BA788</f>
        <v>-1</v>
      </c>
      <c r="S817" s="1">
        <f>'Long-form'!BB788</f>
        <v>1</v>
      </c>
      <c r="T817" s="1" t="str">
        <f>'Long-form'!BC788</f>
        <v>shell</v>
      </c>
      <c r="U817" s="1" t="str">
        <f>'Long-form'!BD788</f>
        <v>Veneridae</v>
      </c>
      <c r="V817" s="1" t="str">
        <f>'Long-form'!BE788</f>
        <v>below MTL</v>
      </c>
      <c r="W817" s="10" t="e">
        <f>'Long-form'!BQ788</f>
        <v>#VALUE!</v>
      </c>
      <c r="X817" s="10">
        <f>'Long-form'!BR788</f>
        <v>0.30066592756745814</v>
      </c>
      <c r="Y817" s="10">
        <f>'Long-form'!BS788</f>
        <v>0.30066592756745814</v>
      </c>
      <c r="Z817" s="10" t="str">
        <f>'Long-form'!BT788</f>
        <v>n/a</v>
      </c>
      <c r="AA817" s="10" t="str">
        <f>'Long-form'!BU788</f>
        <v>n/a</v>
      </c>
      <c r="AB817" s="10" t="str">
        <f>'Long-form'!BV788</f>
        <v>n/a</v>
      </c>
      <c r="AC817" s="1" t="str">
        <f>'Long-form'!BW788</f>
        <v>n/a</v>
      </c>
      <c r="AD817" s="1">
        <f>'Long-form'!BX788</f>
        <v>0</v>
      </c>
      <c r="AE817" s="1" t="str">
        <f>'Long-form'!BY788</f>
        <v>n/a</v>
      </c>
      <c r="AF817" s="1" t="str">
        <f>'Long-form'!BZ788</f>
        <v>n/a</v>
      </c>
    </row>
    <row r="818" spans="1:32">
      <c r="A818" s="1" t="str">
        <f>'Long-form'!A789</f>
        <v>SLCC832</v>
      </c>
      <c r="B818" s="1" t="str">
        <f>'Long-form'!B789</f>
        <v>Katupotha and Fujiwara, 1988</v>
      </c>
      <c r="C818" s="1">
        <f>'Long-form'!C789</f>
        <v>7</v>
      </c>
      <c r="D818" s="1" t="str">
        <f>'Long-form'!D789</f>
        <v>Karagan Lewaya</v>
      </c>
      <c r="E818" s="10">
        <f>'Long-form'!E789</f>
        <v>6.1222219999999998</v>
      </c>
      <c r="F818" s="10">
        <f>'Long-form'!F789</f>
        <v>80.086111000000002</v>
      </c>
      <c r="G818" s="1">
        <f>'Long-form'!G789</f>
        <v>1</v>
      </c>
      <c r="H818" s="11">
        <f>'Long-form'!H789</f>
        <v>3436.413</v>
      </c>
      <c r="I818" s="11">
        <f>'Long-form'!I789</f>
        <v>100</v>
      </c>
      <c r="J818" s="11">
        <f>'Long-form'!J789</f>
        <v>2666</v>
      </c>
      <c r="K818" s="11">
        <f>'Long-form'!K789</f>
        <v>2972</v>
      </c>
      <c r="L818" s="11">
        <f>'Long-form'!L789</f>
        <v>2360</v>
      </c>
      <c r="M818" s="10" t="str">
        <f>'Long-form'!Q789</f>
        <v>n/a</v>
      </c>
      <c r="N818" s="10" t="str">
        <f>'Long-form'!R789</f>
        <v>n/a</v>
      </c>
      <c r="O818" s="10">
        <f>'Long-form'!AL789</f>
        <v>2.2999999999999998</v>
      </c>
      <c r="P818" s="10">
        <f>'Long-form'!AN789</f>
        <v>0.30066592756745814</v>
      </c>
      <c r="Q818" s="10">
        <f>'Long-form'!AO789</f>
        <v>0.30066592756745814</v>
      </c>
      <c r="R818" s="1">
        <f>'Long-form'!BA789</f>
        <v>-1</v>
      </c>
      <c r="S818" s="1">
        <f>'Long-form'!BB789</f>
        <v>1</v>
      </c>
      <c r="T818" s="1" t="str">
        <f>'Long-form'!BC789</f>
        <v>shell</v>
      </c>
      <c r="U818" s="1" t="str">
        <f>'Long-form'!BD789</f>
        <v>Veneridae</v>
      </c>
      <c r="V818" s="1" t="str">
        <f>'Long-form'!BE789</f>
        <v>below MTL</v>
      </c>
      <c r="W818" s="10" t="e">
        <f>'Long-form'!BQ789</f>
        <v>#VALUE!</v>
      </c>
      <c r="X818" s="10">
        <f>'Long-form'!BR789</f>
        <v>0.30066592756745814</v>
      </c>
      <c r="Y818" s="10">
        <f>'Long-form'!BS789</f>
        <v>0.30066592756745814</v>
      </c>
      <c r="Z818" s="10" t="str">
        <f>'Long-form'!BT789</f>
        <v>n/a</v>
      </c>
      <c r="AA818" s="10" t="str">
        <f>'Long-form'!BU789</f>
        <v>n/a</v>
      </c>
      <c r="AB818" s="10" t="str">
        <f>'Long-form'!BV789</f>
        <v>n/a</v>
      </c>
      <c r="AC818" s="1" t="str">
        <f>'Long-form'!BW789</f>
        <v>n/a</v>
      </c>
      <c r="AD818" s="1">
        <f>'Long-form'!BX789</f>
        <v>0</v>
      </c>
      <c r="AE818" s="1" t="str">
        <f>'Long-form'!BY789</f>
        <v>n/a</v>
      </c>
      <c r="AF818" s="1" t="str">
        <f>'Long-form'!BZ789</f>
        <v>n/a</v>
      </c>
    </row>
    <row r="819" spans="1:32">
      <c r="A819" s="1" t="str">
        <f>'Long-form'!A790</f>
        <v>SLCC833</v>
      </c>
      <c r="B819" s="1" t="str">
        <f>'Long-form'!B790</f>
        <v>Katupotha and Fujiwara, 1988</v>
      </c>
      <c r="C819" s="1">
        <f>'Long-form'!C790</f>
        <v>7</v>
      </c>
      <c r="D819" s="1" t="str">
        <f>'Long-form'!D790</f>
        <v>Udamalala</v>
      </c>
      <c r="E819" s="10">
        <f>'Long-form'!E790</f>
        <v>6.170833</v>
      </c>
      <c r="F819" s="10">
        <f>'Long-form'!F790</f>
        <v>88.166667000000004</v>
      </c>
      <c r="G819" s="1">
        <f>'Long-form'!G790</f>
        <v>1</v>
      </c>
      <c r="H819" s="11">
        <f>'Long-form'!H790</f>
        <v>4436.4130000000005</v>
      </c>
      <c r="I819" s="11">
        <f>'Long-form'!I790</f>
        <v>60</v>
      </c>
      <c r="J819" s="11">
        <f>'Long-form'!J790</f>
        <v>3909</v>
      </c>
      <c r="K819" s="11">
        <f>'Long-form'!K790</f>
        <v>4157</v>
      </c>
      <c r="L819" s="11">
        <f>'Long-form'!L790</f>
        <v>3661</v>
      </c>
      <c r="M819" s="10" t="str">
        <f>'Long-form'!Q790</f>
        <v>n/a</v>
      </c>
      <c r="N819" s="10" t="str">
        <f>'Long-form'!R790</f>
        <v>n/a</v>
      </c>
      <c r="O819" s="10">
        <f>'Long-form'!AL790</f>
        <v>6.5</v>
      </c>
      <c r="P819" s="10">
        <f>'Long-form'!AN790</f>
        <v>0.30066592756745814</v>
      </c>
      <c r="Q819" s="10">
        <f>'Long-form'!AO790</f>
        <v>0.30066592756745814</v>
      </c>
      <c r="R819" s="1">
        <f>'Long-form'!BA790</f>
        <v>-1</v>
      </c>
      <c r="S819" s="1">
        <f>'Long-form'!BB790</f>
        <v>1</v>
      </c>
      <c r="T819" s="1" t="str">
        <f>'Long-form'!BC790</f>
        <v>shell</v>
      </c>
      <c r="U819" s="1" t="str">
        <f>'Long-form'!BD790</f>
        <v>Veneridae</v>
      </c>
      <c r="V819" s="1" t="str">
        <f>'Long-form'!BE790</f>
        <v>below MTL</v>
      </c>
      <c r="W819" s="10" t="e">
        <f>'Long-form'!BQ790</f>
        <v>#VALUE!</v>
      </c>
      <c r="X819" s="10">
        <f>'Long-form'!BR790</f>
        <v>0.30066592756745814</v>
      </c>
      <c r="Y819" s="10">
        <f>'Long-form'!BS790</f>
        <v>0.30066592756745814</v>
      </c>
      <c r="Z819" s="10" t="str">
        <f>'Long-form'!BT790</f>
        <v>n/a</v>
      </c>
      <c r="AA819" s="10" t="str">
        <f>'Long-form'!BU790</f>
        <v>n/a</v>
      </c>
      <c r="AB819" s="10" t="str">
        <f>'Long-form'!BV790</f>
        <v>n/a</v>
      </c>
      <c r="AC819" s="1" t="str">
        <f>'Long-form'!BW790</f>
        <v>n/a</v>
      </c>
      <c r="AD819" s="1">
        <f>'Long-form'!BX790</f>
        <v>0</v>
      </c>
      <c r="AE819" s="1" t="str">
        <f>'Long-form'!BY790</f>
        <v>n/a</v>
      </c>
      <c r="AF819" s="1" t="str">
        <f>'Long-form'!BZ790</f>
        <v>n/a</v>
      </c>
    </row>
    <row r="820" spans="1:32">
      <c r="A820" s="1" t="str">
        <f>'Long-form'!A791</f>
        <v>SLCC834</v>
      </c>
      <c r="B820" s="1" t="str">
        <f>'Long-form'!B791</f>
        <v>Katupotha and Fujiwara, 1988</v>
      </c>
      <c r="C820" s="1">
        <f>'Long-form'!C791</f>
        <v>7</v>
      </c>
      <c r="D820" s="1">
        <f>'Long-form'!D791</f>
        <v>0</v>
      </c>
      <c r="E820" s="10" t="str">
        <f>'Long-form'!E791</f>
        <v>north of  SLCC 833</v>
      </c>
      <c r="F820" s="10">
        <f>'Long-form'!F791</f>
        <v>0</v>
      </c>
      <c r="G820" s="1">
        <f>'Long-form'!G791</f>
        <v>1</v>
      </c>
      <c r="H820" s="11">
        <f>'Long-form'!H791</f>
        <v>5036.4130000000005</v>
      </c>
      <c r="I820" s="11">
        <f>'Long-form'!I791</f>
        <v>70</v>
      </c>
      <c r="J820" s="11">
        <f>'Long-form'!J791</f>
        <v>4703</v>
      </c>
      <c r="K820" s="11">
        <f>'Long-form'!K791</f>
        <v>4951</v>
      </c>
      <c r="L820" s="11">
        <f>'Long-form'!L791</f>
        <v>4455</v>
      </c>
      <c r="M820" s="10" t="str">
        <f>'Long-form'!Q791</f>
        <v>n/a</v>
      </c>
      <c r="N820" s="10" t="str">
        <f>'Long-form'!R791</f>
        <v>n/a</v>
      </c>
      <c r="O820" s="10">
        <f>'Long-form'!AL791</f>
        <v>5</v>
      </c>
      <c r="P820" s="10">
        <f>'Long-form'!AN791</f>
        <v>0.30066592756745814</v>
      </c>
      <c r="Q820" s="10">
        <f>'Long-form'!AO791</f>
        <v>0.30066592756745814</v>
      </c>
      <c r="R820" s="1">
        <f>'Long-form'!BA791</f>
        <v>-1</v>
      </c>
      <c r="S820" s="1">
        <f>'Long-form'!BB791</f>
        <v>1</v>
      </c>
      <c r="T820" s="1" t="str">
        <f>'Long-form'!BC791</f>
        <v>shell</v>
      </c>
      <c r="U820" s="1" t="str">
        <f>'Long-form'!BD791</f>
        <v>Veneridae</v>
      </c>
      <c r="V820" s="1" t="str">
        <f>'Long-form'!BE791</f>
        <v>below MTL</v>
      </c>
      <c r="W820" s="10" t="e">
        <f>'Long-form'!BQ791</f>
        <v>#VALUE!</v>
      </c>
      <c r="X820" s="10">
        <f>'Long-form'!BR791</f>
        <v>0.30066592756745814</v>
      </c>
      <c r="Y820" s="10">
        <f>'Long-form'!BS791</f>
        <v>0.30066592756745814</v>
      </c>
      <c r="Z820" s="10" t="str">
        <f>'Long-form'!BT791</f>
        <v>n/a</v>
      </c>
      <c r="AA820" s="10" t="str">
        <f>'Long-form'!BU791</f>
        <v>n/a</v>
      </c>
      <c r="AB820" s="10" t="str">
        <f>'Long-form'!BV791</f>
        <v>n/a</v>
      </c>
      <c r="AC820" s="1" t="str">
        <f>'Long-form'!BW791</f>
        <v>n/a</v>
      </c>
      <c r="AD820" s="1">
        <f>'Long-form'!BX791</f>
        <v>0</v>
      </c>
      <c r="AE820" s="1" t="str">
        <f>'Long-form'!BY791</f>
        <v>n/a</v>
      </c>
      <c r="AF820" s="1" t="str">
        <f>'Long-form'!BZ791</f>
        <v>n/a</v>
      </c>
    </row>
    <row r="821" spans="1:32">
      <c r="A821" s="1" t="str">
        <f>'Long-form'!A792</f>
        <v>SLCC835</v>
      </c>
      <c r="B821" s="1" t="str">
        <f>'Long-form'!B792</f>
        <v>Woodroffe et al. 1999</v>
      </c>
      <c r="C821" s="1">
        <f>'Long-form'!C792</f>
        <v>8</v>
      </c>
      <c r="D821" s="1" t="str">
        <f>'Long-form'!D792</f>
        <v>Cocos Keeling Islands; Pulu Pandan</v>
      </c>
      <c r="E821" s="10">
        <f>'Long-form'!E792</f>
        <v>-12.2</v>
      </c>
      <c r="F821" s="10">
        <f>'Long-form'!F792</f>
        <v>96.9</v>
      </c>
      <c r="G821" s="1">
        <f>'Long-form'!G792</f>
        <v>1</v>
      </c>
      <c r="H821" s="11">
        <f>'Long-form'!H792</f>
        <v>3400</v>
      </c>
      <c r="I821" s="11">
        <f>'Long-form'!I792</f>
        <v>80</v>
      </c>
      <c r="J821" s="11">
        <f>'Long-form'!J792</f>
        <v>2950</v>
      </c>
      <c r="K821" s="11">
        <f>'Long-form'!K792</f>
        <v>3035</v>
      </c>
      <c r="L821" s="11">
        <f>'Long-form'!L792</f>
        <v>2865</v>
      </c>
      <c r="M821" s="10" t="str">
        <f>'Long-form'!Q792</f>
        <v>n/a</v>
      </c>
      <c r="N821" s="10" t="str">
        <f>'Long-form'!R792</f>
        <v>n/a</v>
      </c>
      <c r="O821" s="10">
        <f>'Long-form'!AL792</f>
        <v>0.6</v>
      </c>
      <c r="P821" s="10">
        <f>'Long-form'!AN792</f>
        <v>0.30066592756745814</v>
      </c>
      <c r="Q821" s="10">
        <f>'Long-form'!AO792</f>
        <v>0.30066592756745814</v>
      </c>
      <c r="R821" s="1">
        <f>'Long-form'!BA792</f>
        <v>0</v>
      </c>
      <c r="S821" s="1">
        <f>'Long-form'!BB792</f>
        <v>1</v>
      </c>
      <c r="T821" s="1" t="str">
        <f>'Long-form'!BC792</f>
        <v>coral</v>
      </c>
      <c r="U821" s="1" t="str">
        <f>'Long-form'!BD792</f>
        <v>microatoll, branching porites</v>
      </c>
      <c r="V821" s="1" t="str">
        <f>'Long-form'!BE792</f>
        <v>MLW to MLLW</v>
      </c>
      <c r="W821" s="10">
        <f>'Long-form'!BQ792</f>
        <v>0.82824999999999893</v>
      </c>
      <c r="X821" s="10">
        <f>'Long-form'!BR792</f>
        <v>0.30572063091434748</v>
      </c>
      <c r="Y821" s="10">
        <f>'Long-form'!BS792</f>
        <v>0.30572063091434748</v>
      </c>
      <c r="Z821" s="10" t="str">
        <f>'Long-form'!BT792</f>
        <v>n/a</v>
      </c>
      <c r="AA821" s="10" t="str">
        <f>'Long-form'!BU792</f>
        <v>n/a</v>
      </c>
      <c r="AB821" s="10" t="str">
        <f>'Long-form'!BV792</f>
        <v>n/a</v>
      </c>
      <c r="AC821" s="1" t="str">
        <f>'Long-form'!BW792</f>
        <v>n/a</v>
      </c>
      <c r="AD821" s="1">
        <f>'Long-form'!BX792</f>
        <v>0</v>
      </c>
      <c r="AE821" s="1" t="str">
        <f>'Long-form'!BY792</f>
        <v>n/a</v>
      </c>
      <c r="AF821" s="1" t="str">
        <f>'Long-form'!BZ792</f>
        <v>n/a</v>
      </c>
    </row>
    <row r="822" spans="1:32">
      <c r="A822" s="1" t="str">
        <f>'Long-form'!A793</f>
        <v>SLCC836</v>
      </c>
      <c r="B822" s="1" t="str">
        <f>'Long-form'!B793</f>
        <v>Woodroffe et al. 1999</v>
      </c>
      <c r="C822" s="1">
        <f>'Long-form'!C793</f>
        <v>8</v>
      </c>
      <c r="D822" s="1" t="str">
        <f>'Long-form'!D793</f>
        <v>West Island</v>
      </c>
      <c r="E822" s="10">
        <f>'Long-form'!E793</f>
        <v>-12.2</v>
      </c>
      <c r="F822" s="10">
        <f>'Long-form'!F793</f>
        <v>96.9</v>
      </c>
      <c r="G822" s="1">
        <f>'Long-form'!G793</f>
        <v>1</v>
      </c>
      <c r="H822" s="11">
        <f>'Long-form'!H793</f>
        <v>3180</v>
      </c>
      <c r="I822" s="11">
        <f>'Long-form'!I793</f>
        <v>80</v>
      </c>
      <c r="J822" s="11">
        <f>'Long-form'!J793</f>
        <v>2730</v>
      </c>
      <c r="K822" s="11">
        <f>'Long-form'!K793</f>
        <v>2815</v>
      </c>
      <c r="L822" s="11">
        <f>'Long-form'!L793</f>
        <v>2645</v>
      </c>
      <c r="M822" s="10" t="str">
        <f>'Long-form'!Q793</f>
        <v>n/a</v>
      </c>
      <c r="N822" s="10" t="str">
        <f>'Long-form'!R793</f>
        <v>n/a</v>
      </c>
      <c r="O822" s="10">
        <f>'Long-form'!AL793</f>
        <v>0.15</v>
      </c>
      <c r="P822" s="10">
        <f>'Long-form'!AN793</f>
        <v>0.30066592756745814</v>
      </c>
      <c r="Q822" s="10">
        <f>'Long-form'!AO793</f>
        <v>0.30066592756745814</v>
      </c>
      <c r="R822" s="1">
        <f>'Long-form'!BA793</f>
        <v>0</v>
      </c>
      <c r="S822" s="1">
        <f>'Long-form'!BB793</f>
        <v>1</v>
      </c>
      <c r="T822" s="1" t="str">
        <f>'Long-form'!BC793</f>
        <v>coral</v>
      </c>
      <c r="U822" s="1" t="str">
        <f>'Long-form'!BD793</f>
        <v>Microatoll, massive porites</v>
      </c>
      <c r="V822" s="1" t="str">
        <f>'Long-form'!BE793</f>
        <v>MLW to MLLW</v>
      </c>
      <c r="W822" s="10">
        <f>'Long-form'!BQ793</f>
        <v>0.37824999999999898</v>
      </c>
      <c r="X822" s="10">
        <f>'Long-form'!BR793</f>
        <v>0.30572063091434748</v>
      </c>
      <c r="Y822" s="10">
        <f>'Long-form'!BS793</f>
        <v>0.30572063091434748</v>
      </c>
      <c r="Z822" s="10" t="str">
        <f>'Long-form'!BT793</f>
        <v>n/a</v>
      </c>
      <c r="AA822" s="10" t="str">
        <f>'Long-form'!BU793</f>
        <v>n/a</v>
      </c>
      <c r="AB822" s="10" t="str">
        <f>'Long-form'!BV793</f>
        <v>n/a</v>
      </c>
      <c r="AC822" s="1" t="str">
        <f>'Long-form'!BW793</f>
        <v>n/a</v>
      </c>
      <c r="AD822" s="1">
        <f>'Long-form'!BX793</f>
        <v>0</v>
      </c>
      <c r="AE822" s="1" t="str">
        <f>'Long-form'!BY793</f>
        <v>n/a</v>
      </c>
      <c r="AF822" s="1" t="str">
        <f>'Long-form'!BZ793</f>
        <v>n/a</v>
      </c>
    </row>
    <row r="823" spans="1:32">
      <c r="A823" s="1" t="str">
        <f>'Long-form'!A794</f>
        <v>SLCC837</v>
      </c>
      <c r="B823" s="1" t="str">
        <f>'Long-form'!B794</f>
        <v>Woodroffe et al. 1999</v>
      </c>
      <c r="C823" s="1">
        <f>'Long-form'!C794</f>
        <v>8</v>
      </c>
      <c r="D823" s="1" t="str">
        <f>'Long-form'!D794</f>
        <v>South Island</v>
      </c>
      <c r="E823" s="10">
        <f>'Long-form'!E794</f>
        <v>-12.2</v>
      </c>
      <c r="F823" s="10">
        <f>'Long-form'!F794</f>
        <v>96.9</v>
      </c>
      <c r="G823" s="1">
        <f>'Long-form'!G794</f>
        <v>1</v>
      </c>
      <c r="H823" s="11">
        <f>'Long-form'!H794</f>
        <v>4010</v>
      </c>
      <c r="I823" s="11">
        <f>'Long-form'!I794</f>
        <v>80</v>
      </c>
      <c r="J823" s="11">
        <f>'Long-form'!J794</f>
        <v>3560</v>
      </c>
      <c r="K823" s="11">
        <f>'Long-form'!K794</f>
        <v>3645</v>
      </c>
      <c r="L823" s="11">
        <f>'Long-form'!L794</f>
        <v>3475</v>
      </c>
      <c r="M823" s="10" t="str">
        <f>'Long-form'!Q794</f>
        <v>n/a</v>
      </c>
      <c r="N823" s="10" t="str">
        <f>'Long-form'!R794</f>
        <v>n/a</v>
      </c>
      <c r="O823" s="10">
        <f>'Long-form'!AL794</f>
        <v>-0.15</v>
      </c>
      <c r="P823" s="10">
        <f>'Long-form'!AN794</f>
        <v>0.30066592756745814</v>
      </c>
      <c r="Q823" s="10">
        <f>'Long-form'!AO794</f>
        <v>0.30066592756745814</v>
      </c>
      <c r="R823" s="1">
        <f>'Long-form'!BA794</f>
        <v>-1</v>
      </c>
      <c r="S823" s="1">
        <f>'Long-form'!BB794</f>
        <v>1</v>
      </c>
      <c r="T823" s="1" t="str">
        <f>'Long-form'!BC794</f>
        <v>coral</v>
      </c>
      <c r="U823" s="1" t="str">
        <f>'Long-form'!BD794</f>
        <v>porites</v>
      </c>
      <c r="V823" s="1" t="str">
        <f>'Long-form'!BE794</f>
        <v>below MTL</v>
      </c>
      <c r="W823" s="10" t="e">
        <f>'Long-form'!BQ794</f>
        <v>#VALUE!</v>
      </c>
      <c r="X823" s="10">
        <f>'Long-form'!BR794</f>
        <v>0.30066592756745814</v>
      </c>
      <c r="Y823" s="10">
        <f>'Long-form'!BS794</f>
        <v>0.30066592756745814</v>
      </c>
      <c r="Z823" s="10" t="str">
        <f>'Long-form'!BT794</f>
        <v>n/a</v>
      </c>
      <c r="AA823" s="10" t="str">
        <f>'Long-form'!BU794</f>
        <v>n/a</v>
      </c>
      <c r="AB823" s="10" t="str">
        <f>'Long-form'!BV794</f>
        <v>n/a</v>
      </c>
      <c r="AC823" s="1" t="str">
        <f>'Long-form'!BW794</f>
        <v>n/a</v>
      </c>
      <c r="AD823" s="1">
        <f>'Long-form'!BX794</f>
        <v>0</v>
      </c>
      <c r="AE823" s="1" t="str">
        <f>'Long-form'!BY794</f>
        <v>n/a</v>
      </c>
      <c r="AF823" s="1" t="str">
        <f>'Long-form'!BZ794</f>
        <v>n/a</v>
      </c>
    </row>
    <row r="824" spans="1:32">
      <c r="A824" s="1" t="str">
        <f>'Long-form'!A795</f>
        <v>SLCC838</v>
      </c>
      <c r="B824" s="1" t="str">
        <f>'Long-form'!B795</f>
        <v>Woodroffe et al. 1999</v>
      </c>
      <c r="C824" s="1">
        <f>'Long-form'!C795</f>
        <v>8</v>
      </c>
      <c r="D824" s="1" t="str">
        <f>'Long-form'!D795</f>
        <v>West Island</v>
      </c>
      <c r="E824" s="10">
        <f>'Long-form'!E795</f>
        <v>-12.2</v>
      </c>
      <c r="F824" s="10">
        <f>'Long-form'!F795</f>
        <v>96.9</v>
      </c>
      <c r="G824" s="1">
        <f>'Long-form'!G795</f>
        <v>1</v>
      </c>
      <c r="H824" s="11">
        <f>'Long-form'!H795</f>
        <v>3140</v>
      </c>
      <c r="I824" s="11">
        <f>'Long-form'!I795</f>
        <v>80</v>
      </c>
      <c r="J824" s="11">
        <f>'Long-form'!J795</f>
        <v>2690</v>
      </c>
      <c r="K824" s="11">
        <f>'Long-form'!K795</f>
        <v>2775</v>
      </c>
      <c r="L824" s="11">
        <f>'Long-form'!L795</f>
        <v>2605</v>
      </c>
      <c r="M824" s="10" t="str">
        <f>'Long-form'!Q795</f>
        <v>n/a</v>
      </c>
      <c r="N824" s="10" t="str">
        <f>'Long-form'!R795</f>
        <v>n/a</v>
      </c>
      <c r="O824" s="10">
        <f>'Long-form'!AL795</f>
        <v>0.15</v>
      </c>
      <c r="P824" s="10">
        <f>'Long-form'!AN795</f>
        <v>0.30066592756745814</v>
      </c>
      <c r="Q824" s="10">
        <f>'Long-form'!AO795</f>
        <v>0.30066592756745814</v>
      </c>
      <c r="R824" s="1">
        <f>'Long-form'!BA795</f>
        <v>0</v>
      </c>
      <c r="S824" s="1">
        <f>'Long-form'!BB795</f>
        <v>1</v>
      </c>
      <c r="T824" s="1" t="str">
        <f>'Long-form'!BC795</f>
        <v>coral</v>
      </c>
      <c r="U824" s="1" t="str">
        <f>'Long-form'!BD795</f>
        <v>Microatoll, massive porites</v>
      </c>
      <c r="V824" s="1" t="str">
        <f>'Long-form'!BE795</f>
        <v>MLW to MLLW</v>
      </c>
      <c r="W824" s="10">
        <f>'Long-form'!BQ795</f>
        <v>0.37824999999999898</v>
      </c>
      <c r="X824" s="10">
        <f>'Long-form'!BR795</f>
        <v>0.30572063091434748</v>
      </c>
      <c r="Y824" s="10">
        <f>'Long-form'!BS795</f>
        <v>0.30572063091434748</v>
      </c>
      <c r="Z824" s="10" t="str">
        <f>'Long-form'!BT795</f>
        <v>n/a</v>
      </c>
      <c r="AA824" s="10" t="str">
        <f>'Long-form'!BU795</f>
        <v>n/a</v>
      </c>
      <c r="AB824" s="10" t="str">
        <f>'Long-form'!BV795</f>
        <v>n/a</v>
      </c>
      <c r="AC824" s="1" t="str">
        <f>'Long-form'!BW795</f>
        <v>n/a</v>
      </c>
      <c r="AD824" s="1">
        <f>'Long-form'!BX795</f>
        <v>0</v>
      </c>
      <c r="AE824" s="1" t="str">
        <f>'Long-form'!BY795</f>
        <v>n/a</v>
      </c>
      <c r="AF824" s="1" t="str">
        <f>'Long-form'!BZ795</f>
        <v>n/a</v>
      </c>
    </row>
    <row r="825" spans="1:32">
      <c r="A825" s="1" t="str">
        <f>'Long-form'!A796</f>
        <v>SLCC839</v>
      </c>
      <c r="B825" s="1" t="str">
        <f>'Long-form'!B796</f>
        <v>Woodroffe et al. 1999</v>
      </c>
      <c r="C825" s="1">
        <f>'Long-form'!C796</f>
        <v>8</v>
      </c>
      <c r="D825" s="1" t="str">
        <f>'Long-form'!D796</f>
        <v>West Island</v>
      </c>
      <c r="E825" s="10">
        <f>'Long-form'!E796</f>
        <v>-12.2</v>
      </c>
      <c r="F825" s="10">
        <f>'Long-form'!F796</f>
        <v>96.9</v>
      </c>
      <c r="G825" s="1">
        <f>'Long-form'!G796</f>
        <v>1</v>
      </c>
      <c r="H825" s="11">
        <f>'Long-form'!H796</f>
        <v>3690</v>
      </c>
      <c r="I825" s="11">
        <f>'Long-form'!I796</f>
        <v>80</v>
      </c>
      <c r="J825" s="11">
        <f>'Long-form'!J796</f>
        <v>3240</v>
      </c>
      <c r="K825" s="11">
        <f>'Long-form'!K796</f>
        <v>3325</v>
      </c>
      <c r="L825" s="11">
        <f>'Long-form'!L796</f>
        <v>3155</v>
      </c>
      <c r="M825" s="10" t="str">
        <f>'Long-form'!Q796</f>
        <v>n/a</v>
      </c>
      <c r="N825" s="10" t="str">
        <f>'Long-form'!R796</f>
        <v>n/a</v>
      </c>
      <c r="O825" s="10">
        <f>'Long-form'!AL796</f>
        <v>0.35</v>
      </c>
      <c r="P825" s="10">
        <f>'Long-form'!AN796</f>
        <v>0.30066592756745814</v>
      </c>
      <c r="Q825" s="10">
        <f>'Long-form'!AO796</f>
        <v>0.30066592756745814</v>
      </c>
      <c r="R825" s="1">
        <f>'Long-form'!BA796</f>
        <v>0</v>
      </c>
      <c r="S825" s="1">
        <f>'Long-form'!BB796</f>
        <v>1</v>
      </c>
      <c r="T825" s="1" t="str">
        <f>'Long-form'!BC796</f>
        <v>coral</v>
      </c>
      <c r="U825" s="1" t="str">
        <f>'Long-form'!BD796</f>
        <v>Microatoll, massive porites</v>
      </c>
      <c r="V825" s="1" t="str">
        <f>'Long-form'!BE796</f>
        <v>MLW to MLLW</v>
      </c>
      <c r="W825" s="10">
        <f>'Long-form'!BQ796</f>
        <v>0.57824999999999904</v>
      </c>
      <c r="X825" s="10">
        <f>'Long-form'!BR796</f>
        <v>0.30572063091434748</v>
      </c>
      <c r="Y825" s="10">
        <f>'Long-form'!BS796</f>
        <v>0.30572063091434748</v>
      </c>
      <c r="Z825" s="10" t="str">
        <f>'Long-form'!BT796</f>
        <v>n/a</v>
      </c>
      <c r="AA825" s="10" t="str">
        <f>'Long-form'!BU796</f>
        <v>n/a</v>
      </c>
      <c r="AB825" s="10" t="str">
        <f>'Long-form'!BV796</f>
        <v>n/a</v>
      </c>
      <c r="AC825" s="1" t="str">
        <f>'Long-form'!BW796</f>
        <v>n/a</v>
      </c>
      <c r="AD825" s="1">
        <f>'Long-form'!BX796</f>
        <v>0</v>
      </c>
      <c r="AE825" s="1" t="str">
        <f>'Long-form'!BY796</f>
        <v>n/a</v>
      </c>
      <c r="AF825" s="1" t="str">
        <f>'Long-form'!BZ796</f>
        <v>n/a</v>
      </c>
    </row>
    <row r="826" spans="1:32">
      <c r="A826" s="1" t="str">
        <f>'Long-form'!A797</f>
        <v>SLCC840</v>
      </c>
      <c r="B826" s="1" t="str">
        <f>'Long-form'!B797</f>
        <v>Woodroffe et al. 1999</v>
      </c>
      <c r="C826" s="1">
        <f>'Long-form'!C797</f>
        <v>8</v>
      </c>
      <c r="D826" s="1" t="str">
        <f>'Long-form'!D797</f>
        <v>West Island</v>
      </c>
      <c r="E826" s="10">
        <f>'Long-form'!E797</f>
        <v>-12.2</v>
      </c>
      <c r="F826" s="10">
        <f>'Long-form'!F797</f>
        <v>96.9</v>
      </c>
      <c r="G826" s="1">
        <f>'Long-form'!G797</f>
        <v>1</v>
      </c>
      <c r="H826" s="11">
        <f>'Long-form'!H797</f>
        <v>3710</v>
      </c>
      <c r="I826" s="11">
        <f>'Long-form'!I797</f>
        <v>80</v>
      </c>
      <c r="J826" s="11">
        <f>'Long-form'!J797</f>
        <v>3260</v>
      </c>
      <c r="K826" s="11">
        <f>'Long-form'!K797</f>
        <v>3345</v>
      </c>
      <c r="L826" s="11">
        <f>'Long-form'!L797</f>
        <v>3175</v>
      </c>
      <c r="M826" s="10" t="str">
        <f>'Long-form'!Q797</f>
        <v>n/a</v>
      </c>
      <c r="N826" s="10" t="str">
        <f>'Long-form'!R797</f>
        <v>n/a</v>
      </c>
      <c r="O826" s="10">
        <f>'Long-form'!AL797</f>
        <v>0.35</v>
      </c>
      <c r="P826" s="10">
        <f>'Long-form'!AN797</f>
        <v>0.30066592756745814</v>
      </c>
      <c r="Q826" s="10">
        <f>'Long-form'!AO797</f>
        <v>0.30066592756745814</v>
      </c>
      <c r="R826" s="1">
        <f>'Long-form'!BA797</f>
        <v>-1</v>
      </c>
      <c r="S826" s="1">
        <f>'Long-form'!BB797</f>
        <v>1</v>
      </c>
      <c r="T826" s="1" t="str">
        <f>'Long-form'!BC797</f>
        <v>coral</v>
      </c>
      <c r="U826" s="1" t="str">
        <f>'Long-form'!BD797</f>
        <v>branching Porites</v>
      </c>
      <c r="V826" s="1" t="str">
        <f>'Long-form'!BE797</f>
        <v>below MTL</v>
      </c>
      <c r="W826" s="10" t="e">
        <f>'Long-form'!BQ797</f>
        <v>#VALUE!</v>
      </c>
      <c r="X826" s="10">
        <f>'Long-form'!BR797</f>
        <v>0.30066592756745814</v>
      </c>
      <c r="Y826" s="10">
        <f>'Long-form'!BS797</f>
        <v>0.30066592756745814</v>
      </c>
      <c r="Z826" s="10" t="str">
        <f>'Long-form'!BT797</f>
        <v>n/a</v>
      </c>
      <c r="AA826" s="10" t="str">
        <f>'Long-form'!BU797</f>
        <v>n/a</v>
      </c>
      <c r="AB826" s="10" t="str">
        <f>'Long-form'!BV797</f>
        <v>n/a</v>
      </c>
      <c r="AC826" s="1" t="str">
        <f>'Long-form'!BW797</f>
        <v>n/a</v>
      </c>
      <c r="AD826" s="1">
        <f>'Long-form'!BX797</f>
        <v>0</v>
      </c>
      <c r="AE826" s="1" t="str">
        <f>'Long-form'!BY797</f>
        <v>n/a</v>
      </c>
      <c r="AF826" s="1" t="str">
        <f>'Long-form'!BZ797</f>
        <v>n/a</v>
      </c>
    </row>
    <row r="827" spans="1:32">
      <c r="A827" s="1" t="str">
        <f>'Long-form'!A798</f>
        <v>SLCC841</v>
      </c>
      <c r="B827" s="1" t="str">
        <f>'Long-form'!B798</f>
        <v>Woodroffe et al. 1999</v>
      </c>
      <c r="C827" s="1">
        <f>'Long-form'!C798</f>
        <v>8</v>
      </c>
      <c r="D827" s="1" t="str">
        <f>'Long-form'!D798</f>
        <v>West Island</v>
      </c>
      <c r="E827" s="10">
        <f>'Long-form'!E798</f>
        <v>-12.2</v>
      </c>
      <c r="F827" s="10">
        <f>'Long-form'!F798</f>
        <v>96.9</v>
      </c>
      <c r="G827" s="1">
        <f>'Long-form'!G798</f>
        <v>1</v>
      </c>
      <c r="H827" s="11">
        <f>'Long-form'!H798</f>
        <v>1500</v>
      </c>
      <c r="I827" s="11">
        <f>'Long-form'!I798</f>
        <v>60</v>
      </c>
      <c r="J827" s="11">
        <f>'Long-form'!J798</f>
        <v>1050</v>
      </c>
      <c r="K827" s="11">
        <f>'Long-form'!K798</f>
        <v>1120</v>
      </c>
      <c r="L827" s="11">
        <f>'Long-form'!L798</f>
        <v>980</v>
      </c>
      <c r="M827" s="10" t="str">
        <f>'Long-form'!Q798</f>
        <v>n/a</v>
      </c>
      <c r="N827" s="10" t="str">
        <f>'Long-form'!R798</f>
        <v>n/a</v>
      </c>
      <c r="O827" s="10">
        <f>'Long-form'!AL798</f>
        <v>-0.2</v>
      </c>
      <c r="P827" s="10">
        <f>'Long-form'!AN798</f>
        <v>0.30066592756745814</v>
      </c>
      <c r="Q827" s="10">
        <f>'Long-form'!AO798</f>
        <v>0.30066592756745814</v>
      </c>
      <c r="R827" s="1">
        <f>'Long-form'!BA798</f>
        <v>0</v>
      </c>
      <c r="S827" s="1">
        <f>'Long-form'!BB798</f>
        <v>1</v>
      </c>
      <c r="T827" s="1" t="str">
        <f>'Long-form'!BC798</f>
        <v>coral</v>
      </c>
      <c r="U827" s="1" t="str">
        <f>'Long-form'!BD798</f>
        <v>microatoll porites</v>
      </c>
      <c r="V827" s="1" t="str">
        <f>'Long-form'!BE798</f>
        <v>MLW to MLLW</v>
      </c>
      <c r="W827" s="10">
        <f>'Long-form'!BQ798</f>
        <v>2.8249999999998998E-2</v>
      </c>
      <c r="X827" s="10">
        <f>'Long-form'!BR798</f>
        <v>0.30572063091434748</v>
      </c>
      <c r="Y827" s="10">
        <f>'Long-form'!BS798</f>
        <v>0.30572063091434748</v>
      </c>
      <c r="Z827" s="10" t="str">
        <f>'Long-form'!BT798</f>
        <v>n/a</v>
      </c>
      <c r="AA827" s="10" t="str">
        <f>'Long-form'!BU798</f>
        <v>n/a</v>
      </c>
      <c r="AB827" s="10" t="str">
        <f>'Long-form'!BV798</f>
        <v>n/a</v>
      </c>
      <c r="AC827" s="1" t="str">
        <f>'Long-form'!BW798</f>
        <v>n/a</v>
      </c>
      <c r="AD827" s="1">
        <f>'Long-form'!BX798</f>
        <v>0</v>
      </c>
      <c r="AE827" s="1" t="str">
        <f>'Long-form'!BY798</f>
        <v>n/a</v>
      </c>
      <c r="AF827" s="1" t="str">
        <f>'Long-form'!BZ798</f>
        <v>n/a</v>
      </c>
    </row>
    <row r="828" spans="1:32">
      <c r="A828" s="1" t="str">
        <f>'Long-form'!A799</f>
        <v>SLCC842</v>
      </c>
      <c r="B828" s="1" t="str">
        <f>'Long-form'!B799</f>
        <v>Woodroffe et al. 1999</v>
      </c>
      <c r="C828" s="1">
        <f>'Long-form'!C799</f>
        <v>8</v>
      </c>
      <c r="D828" s="1" t="str">
        <f>'Long-form'!D799</f>
        <v>West Island</v>
      </c>
      <c r="E828" s="10">
        <f>'Long-form'!E799</f>
        <v>-12.2</v>
      </c>
      <c r="F828" s="10">
        <f>'Long-form'!F799</f>
        <v>96.9</v>
      </c>
      <c r="G828" s="1">
        <f>'Long-form'!G799</f>
        <v>1</v>
      </c>
      <c r="H828" s="11">
        <f>'Long-form'!H799</f>
        <v>2990</v>
      </c>
      <c r="I828" s="11">
        <f>'Long-form'!I799</f>
        <v>70</v>
      </c>
      <c r="J828" s="11">
        <f>'Long-form'!J799</f>
        <v>2540</v>
      </c>
      <c r="K828" s="11">
        <f>'Long-form'!K799</f>
        <v>2620</v>
      </c>
      <c r="L828" s="11">
        <f>'Long-form'!L799</f>
        <v>2460</v>
      </c>
      <c r="M828" s="10" t="str">
        <f>'Long-form'!Q799</f>
        <v>n/a</v>
      </c>
      <c r="N828" s="10" t="str">
        <f>'Long-form'!R799</f>
        <v>n/a</v>
      </c>
      <c r="O828" s="10">
        <f>'Long-form'!AL799</f>
        <v>0.1</v>
      </c>
      <c r="P828" s="10">
        <f>'Long-form'!AN799</f>
        <v>0.30066592756745814</v>
      </c>
      <c r="Q828" s="10">
        <f>'Long-form'!AO799</f>
        <v>0.30066592756745814</v>
      </c>
      <c r="R828" s="1">
        <f>'Long-form'!BA799</f>
        <v>0</v>
      </c>
      <c r="S828" s="1">
        <f>'Long-form'!BB799</f>
        <v>1</v>
      </c>
      <c r="T828" s="1" t="str">
        <f>'Long-form'!BC799</f>
        <v>coral</v>
      </c>
      <c r="U828" s="1" t="str">
        <f>'Long-form'!BD799</f>
        <v>microatoll porites</v>
      </c>
      <c r="V828" s="1" t="str">
        <f>'Long-form'!BE799</f>
        <v>MLW to MLLW</v>
      </c>
      <c r="W828" s="10">
        <f>'Long-form'!BQ799</f>
        <v>0.32824999999999904</v>
      </c>
      <c r="X828" s="10">
        <f>'Long-form'!BR799</f>
        <v>0.30572063091434748</v>
      </c>
      <c r="Y828" s="10">
        <f>'Long-form'!BS799</f>
        <v>0.30572063091434748</v>
      </c>
      <c r="Z828" s="10" t="str">
        <f>'Long-form'!BT799</f>
        <v>n/a</v>
      </c>
      <c r="AA828" s="10" t="str">
        <f>'Long-form'!BU799</f>
        <v>n/a</v>
      </c>
      <c r="AB828" s="10" t="str">
        <f>'Long-form'!BV799</f>
        <v>n/a</v>
      </c>
      <c r="AC828" s="1" t="str">
        <f>'Long-form'!BW799</f>
        <v>n/a</v>
      </c>
      <c r="AD828" s="1">
        <f>'Long-form'!BX799</f>
        <v>0</v>
      </c>
      <c r="AE828" s="1" t="str">
        <f>'Long-form'!BY799</f>
        <v>n/a</v>
      </c>
      <c r="AF828" s="1" t="str">
        <f>'Long-form'!BZ799</f>
        <v>n/a</v>
      </c>
    </row>
    <row r="829" spans="1:32">
      <c r="A829" s="1" t="str">
        <f>'Long-form'!A800</f>
        <v>SLCC843</v>
      </c>
      <c r="B829" s="1" t="str">
        <f>'Long-form'!B800</f>
        <v>Woodroffe et al. 1999</v>
      </c>
      <c r="C829" s="1">
        <f>'Long-form'!C800</f>
        <v>8</v>
      </c>
      <c r="D829" s="1" t="str">
        <f>'Long-form'!D800</f>
        <v>West Island</v>
      </c>
      <c r="E829" s="10">
        <f>'Long-form'!E800</f>
        <v>-12.2</v>
      </c>
      <c r="F829" s="10">
        <f>'Long-form'!F800</f>
        <v>96.9</v>
      </c>
      <c r="G829" s="1">
        <f>'Long-form'!G800</f>
        <v>1</v>
      </c>
      <c r="H829" s="11">
        <f>'Long-form'!H800</f>
        <v>3470</v>
      </c>
      <c r="I829" s="11">
        <f>'Long-form'!I800</f>
        <v>80</v>
      </c>
      <c r="J829" s="11">
        <f>'Long-form'!J800</f>
        <v>3020</v>
      </c>
      <c r="K829" s="11">
        <f>'Long-form'!K800</f>
        <v>3105</v>
      </c>
      <c r="L829" s="11">
        <f>'Long-form'!L800</f>
        <v>2935</v>
      </c>
      <c r="M829" s="10" t="str">
        <f>'Long-form'!Q800</f>
        <v>n/a</v>
      </c>
      <c r="N829" s="10" t="str">
        <f>'Long-form'!R800</f>
        <v>n/a</v>
      </c>
      <c r="O829" s="10">
        <f>'Long-form'!AL800</f>
        <v>0.15</v>
      </c>
      <c r="P829" s="10">
        <f>'Long-form'!AN800</f>
        <v>0.30066592756745814</v>
      </c>
      <c r="Q829" s="10">
        <f>'Long-form'!AO800</f>
        <v>0.30066592756745814</v>
      </c>
      <c r="R829" s="1">
        <f>'Long-form'!BA800</f>
        <v>0</v>
      </c>
      <c r="S829" s="1">
        <f>'Long-form'!BB800</f>
        <v>1</v>
      </c>
      <c r="T829" s="1" t="str">
        <f>'Long-form'!BC800</f>
        <v>coral</v>
      </c>
      <c r="U829" s="1" t="str">
        <f>'Long-form'!BD800</f>
        <v>microatoll porites</v>
      </c>
      <c r="V829" s="1" t="str">
        <f>'Long-form'!BE800</f>
        <v>MLW to MLLW</v>
      </c>
      <c r="W829" s="10">
        <f>'Long-form'!BQ800</f>
        <v>0.37824999999999898</v>
      </c>
      <c r="X829" s="10">
        <f>'Long-form'!BR800</f>
        <v>0.30572063091434748</v>
      </c>
      <c r="Y829" s="10">
        <f>'Long-form'!BS800</f>
        <v>0.30572063091434748</v>
      </c>
      <c r="Z829" s="10" t="str">
        <f>'Long-form'!BT800</f>
        <v>n/a</v>
      </c>
      <c r="AA829" s="10" t="str">
        <f>'Long-form'!BU800</f>
        <v>n/a</v>
      </c>
      <c r="AB829" s="10" t="str">
        <f>'Long-form'!BV800</f>
        <v>n/a</v>
      </c>
      <c r="AC829" s="1" t="str">
        <f>'Long-form'!BW800</f>
        <v>n/a</v>
      </c>
      <c r="AD829" s="1">
        <f>'Long-form'!BX800</f>
        <v>0</v>
      </c>
      <c r="AE829" s="1" t="str">
        <f>'Long-form'!BY800</f>
        <v>n/a</v>
      </c>
      <c r="AF829" s="1" t="str">
        <f>'Long-form'!BZ800</f>
        <v>n/a</v>
      </c>
    </row>
    <row r="830" spans="1:32">
      <c r="A830" s="1" t="str">
        <f>'Long-form'!A801</f>
        <v>SLCC844</v>
      </c>
      <c r="B830" s="1" t="str">
        <f>'Long-form'!B801</f>
        <v>Woodroffe et al. 1999</v>
      </c>
      <c r="C830" s="1">
        <f>'Long-form'!C801</f>
        <v>8</v>
      </c>
      <c r="D830" s="1" t="str">
        <f>'Long-form'!D801</f>
        <v>West Island</v>
      </c>
      <c r="E830" s="10">
        <f>'Long-form'!E801</f>
        <v>-12.2</v>
      </c>
      <c r="F830" s="10">
        <f>'Long-form'!F801</f>
        <v>96.9</v>
      </c>
      <c r="G830" s="1">
        <f>'Long-form'!G801</f>
        <v>1</v>
      </c>
      <c r="H830" s="11">
        <f>'Long-form'!H801</f>
        <v>3160</v>
      </c>
      <c r="I830" s="11">
        <f>'Long-form'!I801</f>
        <v>50</v>
      </c>
      <c r="J830" s="11">
        <f>'Long-form'!J801</f>
        <v>2710</v>
      </c>
      <c r="K830" s="11">
        <f>'Long-form'!K801</f>
        <v>2770</v>
      </c>
      <c r="L830" s="11">
        <f>'Long-form'!L801</f>
        <v>2650</v>
      </c>
      <c r="M830" s="10" t="str">
        <f>'Long-form'!Q801</f>
        <v>n/a</v>
      </c>
      <c r="N830" s="10" t="str">
        <f>'Long-form'!R801</f>
        <v>n/a</v>
      </c>
      <c r="O830" s="10">
        <f>'Long-form'!AL801</f>
        <v>0.1</v>
      </c>
      <c r="P830" s="10">
        <f>'Long-form'!AN801</f>
        <v>0.30066592756745814</v>
      </c>
      <c r="Q830" s="10">
        <f>'Long-form'!AO801</f>
        <v>0.30066592756745814</v>
      </c>
      <c r="R830" s="1">
        <f>'Long-form'!BA801</f>
        <v>0</v>
      </c>
      <c r="S830" s="1">
        <f>'Long-form'!BB801</f>
        <v>1</v>
      </c>
      <c r="T830" s="1" t="str">
        <f>'Long-form'!BC801</f>
        <v>coral</v>
      </c>
      <c r="U830" s="1" t="str">
        <f>'Long-form'!BD801</f>
        <v>microatoll porites</v>
      </c>
      <c r="V830" s="1" t="str">
        <f>'Long-form'!BE801</f>
        <v>MLW to MLLW</v>
      </c>
      <c r="W830" s="10">
        <f>'Long-form'!BQ801</f>
        <v>0.32824999999999904</v>
      </c>
      <c r="X830" s="10">
        <f>'Long-form'!BR801</f>
        <v>0.30572063091434748</v>
      </c>
      <c r="Y830" s="10">
        <f>'Long-form'!BS801</f>
        <v>0.30572063091434748</v>
      </c>
      <c r="Z830" s="10" t="str">
        <f>'Long-form'!BT801</f>
        <v>n/a</v>
      </c>
      <c r="AA830" s="10" t="str">
        <f>'Long-form'!BU801</f>
        <v>n/a</v>
      </c>
      <c r="AB830" s="10" t="str">
        <f>'Long-form'!BV801</f>
        <v>n/a</v>
      </c>
      <c r="AC830" s="1" t="str">
        <f>'Long-form'!BW801</f>
        <v>n/a</v>
      </c>
      <c r="AD830" s="1">
        <f>'Long-form'!BX801</f>
        <v>0</v>
      </c>
      <c r="AE830" s="1" t="str">
        <f>'Long-form'!BY801</f>
        <v>n/a</v>
      </c>
      <c r="AF830" s="1" t="str">
        <f>'Long-form'!BZ801</f>
        <v>n/a</v>
      </c>
    </row>
    <row r="831" spans="1:32">
      <c r="A831" s="1" t="str">
        <f>'Long-form'!A802</f>
        <v>SLCC845</v>
      </c>
      <c r="B831" s="1" t="str">
        <f>'Long-form'!B802</f>
        <v>Woodroffe et al. 1999</v>
      </c>
      <c r="C831" s="1">
        <f>'Long-form'!C802</f>
        <v>8</v>
      </c>
      <c r="D831" s="1" t="str">
        <f>'Long-form'!D802</f>
        <v>West Island</v>
      </c>
      <c r="E831" s="10">
        <f>'Long-form'!E802</f>
        <v>-12.2</v>
      </c>
      <c r="F831" s="10">
        <f>'Long-form'!F802</f>
        <v>96.9</v>
      </c>
      <c r="G831" s="1">
        <f>'Long-form'!G802</f>
        <v>1</v>
      </c>
      <c r="H831" s="11">
        <f>'Long-form'!H802</f>
        <v>3430</v>
      </c>
      <c r="I831" s="11">
        <f>'Long-form'!I802</f>
        <v>60</v>
      </c>
      <c r="J831" s="11">
        <f>'Long-form'!J802</f>
        <v>2980</v>
      </c>
      <c r="K831" s="11">
        <f>'Long-form'!K802</f>
        <v>3050</v>
      </c>
      <c r="L831" s="11">
        <f>'Long-form'!L802</f>
        <v>2910</v>
      </c>
      <c r="M831" s="10" t="str">
        <f>'Long-form'!Q802</f>
        <v>n/a</v>
      </c>
      <c r="N831" s="10" t="str">
        <f>'Long-form'!R802</f>
        <v>n/a</v>
      </c>
      <c r="O831" s="10">
        <f>'Long-form'!AL802</f>
        <v>7.0000000000000007E-2</v>
      </c>
      <c r="P831" s="10">
        <f>'Long-form'!AN802</f>
        <v>0.30066592756745814</v>
      </c>
      <c r="Q831" s="10">
        <f>'Long-form'!AO802</f>
        <v>0.30066592756745814</v>
      </c>
      <c r="R831" s="1">
        <f>'Long-form'!BA802</f>
        <v>0</v>
      </c>
      <c r="S831" s="1">
        <f>'Long-form'!BB802</f>
        <v>1</v>
      </c>
      <c r="T831" s="1" t="str">
        <f>'Long-form'!BC802</f>
        <v>coral</v>
      </c>
      <c r="U831" s="1" t="str">
        <f>'Long-form'!BD802</f>
        <v>microatoll porites</v>
      </c>
      <c r="V831" s="1" t="str">
        <f>'Long-form'!BE802</f>
        <v>MLW to MLLW</v>
      </c>
      <c r="W831" s="10">
        <f>'Long-form'!BQ802</f>
        <v>0.29824999999999902</v>
      </c>
      <c r="X831" s="10">
        <f>'Long-form'!BR802</f>
        <v>0.30572063091434748</v>
      </c>
      <c r="Y831" s="10">
        <f>'Long-form'!BS802</f>
        <v>0.30572063091434748</v>
      </c>
      <c r="Z831" s="10" t="str">
        <f>'Long-form'!BT802</f>
        <v>n/a</v>
      </c>
      <c r="AA831" s="10" t="str">
        <f>'Long-form'!BU802</f>
        <v>n/a</v>
      </c>
      <c r="AB831" s="10" t="str">
        <f>'Long-form'!BV802</f>
        <v>n/a</v>
      </c>
      <c r="AC831" s="1" t="str">
        <f>'Long-form'!BW802</f>
        <v>n/a</v>
      </c>
      <c r="AD831" s="1">
        <f>'Long-form'!BX802</f>
        <v>0</v>
      </c>
      <c r="AE831" s="1" t="str">
        <f>'Long-form'!BY802</f>
        <v>n/a</v>
      </c>
      <c r="AF831" s="1" t="str">
        <f>'Long-form'!BZ802</f>
        <v>n/a</v>
      </c>
    </row>
    <row r="832" spans="1:32">
      <c r="A832" s="1" t="str">
        <f>'Long-form'!A803</f>
        <v>SLCC846</v>
      </c>
      <c r="B832" s="1" t="str">
        <f>'Long-form'!B803</f>
        <v>Woodroffe et al. 1999</v>
      </c>
      <c r="C832" s="1">
        <f>'Long-form'!C803</f>
        <v>8</v>
      </c>
      <c r="D832" s="1" t="str">
        <f>'Long-form'!D803</f>
        <v>Home Island</v>
      </c>
      <c r="E832" s="10">
        <f>'Long-form'!E803</f>
        <v>-12.2</v>
      </c>
      <c r="F832" s="10">
        <f>'Long-form'!F803</f>
        <v>96.9</v>
      </c>
      <c r="G832" s="1">
        <f>'Long-form'!G803</f>
        <v>1</v>
      </c>
      <c r="H832" s="11">
        <f>'Long-form'!H803</f>
        <v>1890</v>
      </c>
      <c r="I832" s="11">
        <f>'Long-form'!I803</f>
        <v>70</v>
      </c>
      <c r="J832" s="11">
        <f>'Long-form'!J803</f>
        <v>1440</v>
      </c>
      <c r="K832" s="11">
        <f>'Long-form'!K803</f>
        <v>1520</v>
      </c>
      <c r="L832" s="11">
        <f>'Long-form'!L803</f>
        <v>1360</v>
      </c>
      <c r="M832" s="10" t="str">
        <f>'Long-form'!Q803</f>
        <v>n/a</v>
      </c>
      <c r="N832" s="10" t="str">
        <f>'Long-form'!R803</f>
        <v>n/a</v>
      </c>
      <c r="O832" s="10" t="str">
        <f>'Long-form'!AL803</f>
        <v>n/a</v>
      </c>
      <c r="P832" s="10">
        <f>'Long-form'!AN803</f>
        <v>0.30066592756745814</v>
      </c>
      <c r="Q832" s="10">
        <f>'Long-form'!AO803</f>
        <v>0.30066592756745814</v>
      </c>
      <c r="R832" s="1">
        <f>'Long-form'!BA803</f>
        <v>-1</v>
      </c>
      <c r="S832" s="1">
        <f>'Long-form'!BB803</f>
        <v>1</v>
      </c>
      <c r="T832" s="1" t="str">
        <f>'Long-form'!BC803</f>
        <v>coral</v>
      </c>
      <c r="U832" s="1" t="str">
        <f>'Long-form'!BD803</f>
        <v>pocillopora</v>
      </c>
      <c r="V832" s="1" t="str">
        <f>'Long-form'!BE803</f>
        <v>below MTL</v>
      </c>
      <c r="W832" s="10" t="e">
        <f>'Long-form'!BQ803</f>
        <v>#VALUE!</v>
      </c>
      <c r="X832" s="10">
        <f>'Long-form'!BR803</f>
        <v>0.30066592756745814</v>
      </c>
      <c r="Y832" s="10">
        <f>'Long-form'!BS803</f>
        <v>0.30066592756745814</v>
      </c>
      <c r="Z832" s="10" t="str">
        <f>'Long-form'!BT803</f>
        <v>n/a</v>
      </c>
      <c r="AA832" s="10" t="str">
        <f>'Long-form'!BU803</f>
        <v>n/a</v>
      </c>
      <c r="AB832" s="10" t="str">
        <f>'Long-form'!BV803</f>
        <v>n/a</v>
      </c>
      <c r="AC832" s="1" t="str">
        <f>'Long-form'!BW803</f>
        <v>n/a</v>
      </c>
      <c r="AD832" s="1">
        <f>'Long-form'!BX803</f>
        <v>0</v>
      </c>
      <c r="AE832" s="1" t="str">
        <f>'Long-form'!BY803</f>
        <v>n/a</v>
      </c>
      <c r="AF832" s="1" t="str">
        <f>'Long-form'!BZ803</f>
        <v>n/a</v>
      </c>
    </row>
    <row r="833" spans="1:32">
      <c r="A833" s="1" t="str">
        <f>'Long-form'!A804</f>
        <v>SLCC847</v>
      </c>
      <c r="B833" s="1" t="str">
        <f>'Long-form'!B804</f>
        <v>Woodroffe et al. 1999</v>
      </c>
      <c r="C833" s="1">
        <f>'Long-form'!C804</f>
        <v>8</v>
      </c>
      <c r="D833" s="1" t="str">
        <f>'Long-form'!D804</f>
        <v>West Island</v>
      </c>
      <c r="E833" s="10">
        <f>'Long-form'!E804</f>
        <v>-12.2</v>
      </c>
      <c r="F833" s="10">
        <f>'Long-form'!F804</f>
        <v>96.9</v>
      </c>
      <c r="G833" s="1">
        <f>'Long-form'!G804</f>
        <v>1</v>
      </c>
      <c r="H833" s="11">
        <f>'Long-form'!H804</f>
        <v>1570</v>
      </c>
      <c r="I833" s="11">
        <f>'Long-form'!I804</f>
        <v>80</v>
      </c>
      <c r="J833" s="11">
        <f>'Long-form'!J804</f>
        <v>1120</v>
      </c>
      <c r="K833" s="11">
        <f>'Long-form'!K804</f>
        <v>1205</v>
      </c>
      <c r="L833" s="11">
        <f>'Long-form'!L804</f>
        <v>1035</v>
      </c>
      <c r="M833" s="10" t="str">
        <f>'Long-form'!Q804</f>
        <v>n/a</v>
      </c>
      <c r="N833" s="10" t="str">
        <f>'Long-form'!R804</f>
        <v>n/a</v>
      </c>
      <c r="O833" s="10" t="str">
        <f>'Long-form'!AL804</f>
        <v>n/a</v>
      </c>
      <c r="P833" s="10">
        <f>'Long-form'!AN804</f>
        <v>0.30066592756745814</v>
      </c>
      <c r="Q833" s="10">
        <f>'Long-form'!AO804</f>
        <v>0.30066592756745814</v>
      </c>
      <c r="R833" s="1">
        <f>'Long-form'!BA804</f>
        <v>-1</v>
      </c>
      <c r="S833" s="1">
        <f>'Long-form'!BB804</f>
        <v>1</v>
      </c>
      <c r="T833" s="1" t="str">
        <f>'Long-form'!BC804</f>
        <v>coral</v>
      </c>
      <c r="U833" s="1" t="str">
        <f>'Long-form'!BD804</f>
        <v>porites</v>
      </c>
      <c r="V833" s="1" t="str">
        <f>'Long-form'!BE804</f>
        <v>below MTL</v>
      </c>
      <c r="W833" s="10" t="e">
        <f>'Long-form'!BQ804</f>
        <v>#VALUE!</v>
      </c>
      <c r="X833" s="10">
        <f>'Long-form'!BR804</f>
        <v>0.30066592756745814</v>
      </c>
      <c r="Y833" s="10">
        <f>'Long-form'!BS804</f>
        <v>0.30066592756745814</v>
      </c>
      <c r="Z833" s="10" t="str">
        <f>'Long-form'!BT804</f>
        <v>n/a</v>
      </c>
      <c r="AA833" s="10" t="str">
        <f>'Long-form'!BU804</f>
        <v>n/a</v>
      </c>
      <c r="AB833" s="10" t="str">
        <f>'Long-form'!BV804</f>
        <v>n/a</v>
      </c>
      <c r="AC833" s="1" t="str">
        <f>'Long-form'!BW804</f>
        <v>n/a</v>
      </c>
      <c r="AD833" s="1">
        <f>'Long-form'!BX804</f>
        <v>0</v>
      </c>
      <c r="AE833" s="1" t="str">
        <f>'Long-form'!BY804</f>
        <v>n/a</v>
      </c>
      <c r="AF833" s="1" t="str">
        <f>'Long-form'!BZ804</f>
        <v>n/a</v>
      </c>
    </row>
    <row r="834" spans="1:32">
      <c r="A834" s="1" t="str">
        <f>'Long-form'!A805</f>
        <v>SLCC848</v>
      </c>
      <c r="B834" s="1" t="str">
        <f>'Long-form'!B805</f>
        <v>Woodroffe et al. 1999</v>
      </c>
      <c r="C834" s="1">
        <f>'Long-form'!C805</f>
        <v>8</v>
      </c>
      <c r="D834" s="1" t="str">
        <f>'Long-form'!D805</f>
        <v>West Island</v>
      </c>
      <c r="E834" s="10">
        <f>'Long-form'!E805</f>
        <v>-12.2</v>
      </c>
      <c r="F834" s="10">
        <f>'Long-form'!F805</f>
        <v>96.9</v>
      </c>
      <c r="G834" s="1">
        <f>'Long-form'!G805</f>
        <v>1</v>
      </c>
      <c r="H834" s="11" t="str">
        <f>'Long-form'!H805</f>
        <v>modern</v>
      </c>
      <c r="I834" s="11" t="str">
        <f>'Long-form'!I805</f>
        <v>modern</v>
      </c>
      <c r="J834" s="11" t="str">
        <f>'Long-form'!J805</f>
        <v>modern</v>
      </c>
      <c r="K834" s="11" t="str">
        <f>'Long-form'!K805</f>
        <v>modern</v>
      </c>
      <c r="L834" s="11" t="str">
        <f>'Long-form'!L805</f>
        <v>modern</v>
      </c>
      <c r="M834" s="10" t="str">
        <f>'Long-form'!Q805</f>
        <v>n/a</v>
      </c>
      <c r="N834" s="10" t="str">
        <f>'Long-form'!R805</f>
        <v>n/a</v>
      </c>
      <c r="O834" s="10" t="str">
        <f>'Long-form'!AL805</f>
        <v>n/a</v>
      </c>
      <c r="P834" s="10">
        <f>'Long-form'!AN805</f>
        <v>0.30066592756745814</v>
      </c>
      <c r="Q834" s="10">
        <f>'Long-form'!AO805</f>
        <v>0.30066592756745814</v>
      </c>
      <c r="R834" s="1">
        <f>'Long-form'!BA805</f>
        <v>-1</v>
      </c>
      <c r="S834" s="1">
        <f>'Long-form'!BB805</f>
        <v>1</v>
      </c>
      <c r="T834" s="1" t="str">
        <f>'Long-form'!BC805</f>
        <v>foraminifera</v>
      </c>
      <c r="U834" s="1" t="str">
        <f>'Long-form'!BD805</f>
        <v>in bulk sand</v>
      </c>
      <c r="V834" s="1" t="str">
        <f>'Long-form'!BE805</f>
        <v>below MTL</v>
      </c>
      <c r="W834" s="10" t="e">
        <f>'Long-form'!BQ805</f>
        <v>#VALUE!</v>
      </c>
      <c r="X834" s="10">
        <f>'Long-form'!BR805</f>
        <v>0.30066592756745814</v>
      </c>
      <c r="Y834" s="10">
        <f>'Long-form'!BS805</f>
        <v>0.30066592756745814</v>
      </c>
      <c r="Z834" s="10" t="str">
        <f>'Long-form'!BT805</f>
        <v>n/a</v>
      </c>
      <c r="AA834" s="10" t="str">
        <f>'Long-form'!BU805</f>
        <v>n/a</v>
      </c>
      <c r="AB834" s="10" t="str">
        <f>'Long-form'!BV805</f>
        <v>n/a</v>
      </c>
      <c r="AC834" s="1" t="str">
        <f>'Long-form'!BW805</f>
        <v>n/a</v>
      </c>
      <c r="AD834" s="1">
        <f>'Long-form'!BX805</f>
        <v>1</v>
      </c>
      <c r="AE834" s="1" t="str">
        <f>'Long-form'!BY805</f>
        <v>modern</v>
      </c>
      <c r="AF834" s="1" t="str">
        <f>'Long-form'!BZ805</f>
        <v>n/a</v>
      </c>
    </row>
    <row r="835" spans="1:32">
      <c r="A835" s="1" t="str">
        <f>'Long-form'!A806</f>
        <v>SLCC849</v>
      </c>
      <c r="B835" s="1" t="str">
        <f>'Long-form'!B806</f>
        <v>Woodroffe et al. 1999</v>
      </c>
      <c r="C835" s="1">
        <f>'Long-form'!C806</f>
        <v>8</v>
      </c>
      <c r="D835" s="1" t="str">
        <f>'Long-form'!D806</f>
        <v>West Island</v>
      </c>
      <c r="E835" s="10">
        <f>'Long-form'!E806</f>
        <v>-12.2</v>
      </c>
      <c r="F835" s="10">
        <f>'Long-form'!F806</f>
        <v>96.9</v>
      </c>
      <c r="G835" s="1">
        <f>'Long-form'!G806</f>
        <v>1</v>
      </c>
      <c r="H835" s="11">
        <f>'Long-form'!H806</f>
        <v>1550</v>
      </c>
      <c r="I835" s="11">
        <f>'Long-form'!I806</f>
        <v>90</v>
      </c>
      <c r="J835" s="11">
        <f>'Long-form'!J806</f>
        <v>1100</v>
      </c>
      <c r="K835" s="11">
        <f>'Long-form'!K806</f>
        <v>1195</v>
      </c>
      <c r="L835" s="11">
        <f>'Long-form'!L806</f>
        <v>1005</v>
      </c>
      <c r="M835" s="10" t="str">
        <f>'Long-form'!Q806</f>
        <v>n/a</v>
      </c>
      <c r="N835" s="10" t="str">
        <f>'Long-form'!R806</f>
        <v>n/a</v>
      </c>
      <c r="O835" s="10" t="str">
        <f>'Long-form'!AL806</f>
        <v>n/a</v>
      </c>
      <c r="P835" s="10">
        <f>'Long-form'!AN806</f>
        <v>0.30066592756745814</v>
      </c>
      <c r="Q835" s="10">
        <f>'Long-form'!AO806</f>
        <v>0.30066592756745814</v>
      </c>
      <c r="R835" s="1">
        <f>'Long-form'!BA806</f>
        <v>-1</v>
      </c>
      <c r="S835" s="1">
        <f>'Long-form'!BB806</f>
        <v>1</v>
      </c>
      <c r="T835" s="1" t="str">
        <f>'Long-form'!BC806</f>
        <v>coral</v>
      </c>
      <c r="U835" s="1" t="str">
        <f>'Long-form'!BD806</f>
        <v>pocillopora</v>
      </c>
      <c r="V835" s="1" t="str">
        <f>'Long-form'!BE806</f>
        <v>below MTL</v>
      </c>
      <c r="W835" s="10" t="e">
        <f>'Long-form'!BQ806</f>
        <v>#VALUE!</v>
      </c>
      <c r="X835" s="10">
        <f>'Long-form'!BR806</f>
        <v>0.30066592756745814</v>
      </c>
      <c r="Y835" s="10">
        <f>'Long-form'!BS806</f>
        <v>0.30066592756745814</v>
      </c>
      <c r="Z835" s="10" t="str">
        <f>'Long-form'!BT806</f>
        <v>n/a</v>
      </c>
      <c r="AA835" s="10" t="str">
        <f>'Long-form'!BU806</f>
        <v>n/a</v>
      </c>
      <c r="AB835" s="10" t="str">
        <f>'Long-form'!BV806</f>
        <v>n/a</v>
      </c>
      <c r="AC835" s="1" t="str">
        <f>'Long-form'!BW806</f>
        <v>n/a</v>
      </c>
      <c r="AD835" s="1">
        <f>'Long-form'!BX806</f>
        <v>0</v>
      </c>
      <c r="AE835" s="1" t="str">
        <f>'Long-form'!BY806</f>
        <v>n/a</v>
      </c>
      <c r="AF835" s="1" t="str">
        <f>'Long-form'!BZ806</f>
        <v>n/a</v>
      </c>
    </row>
    <row r="836" spans="1:32">
      <c r="A836" s="1" t="str">
        <f>'Long-form'!A807</f>
        <v>SLCC850</v>
      </c>
      <c r="B836" s="1" t="str">
        <f>'Long-form'!B807</f>
        <v>Woodroffe et al. 1999</v>
      </c>
      <c r="C836" s="1">
        <f>'Long-form'!C807</f>
        <v>8</v>
      </c>
      <c r="D836" s="1" t="str">
        <f>'Long-form'!D807</f>
        <v>West Island</v>
      </c>
      <c r="E836" s="10">
        <f>'Long-form'!E807</f>
        <v>-12.2</v>
      </c>
      <c r="F836" s="10">
        <f>'Long-form'!F807</f>
        <v>96.9</v>
      </c>
      <c r="G836" s="1">
        <f>'Long-form'!G807</f>
        <v>1</v>
      </c>
      <c r="H836" s="11">
        <f>'Long-form'!H807</f>
        <v>830</v>
      </c>
      <c r="I836" s="11">
        <f>'Long-form'!I807</f>
        <v>100</v>
      </c>
      <c r="J836" s="11">
        <f>'Long-form'!J807</f>
        <v>380</v>
      </c>
      <c r="K836" s="11">
        <f>'Long-form'!K807</f>
        <v>485</v>
      </c>
      <c r="L836" s="11">
        <f>'Long-form'!L807</f>
        <v>275</v>
      </c>
      <c r="M836" s="10" t="str">
        <f>'Long-form'!Q807</f>
        <v>n/a</v>
      </c>
      <c r="N836" s="10" t="str">
        <f>'Long-form'!R807</f>
        <v>n/a</v>
      </c>
      <c r="O836" s="10" t="str">
        <f>'Long-form'!AL807</f>
        <v>n/a</v>
      </c>
      <c r="P836" s="10">
        <f>'Long-form'!AN807</f>
        <v>0.30066592756745814</v>
      </c>
      <c r="Q836" s="10">
        <f>'Long-form'!AO807</f>
        <v>0.30066592756745814</v>
      </c>
      <c r="R836" s="1">
        <f>'Long-form'!BA807</f>
        <v>-1</v>
      </c>
      <c r="S836" s="1">
        <f>'Long-form'!BB807</f>
        <v>1</v>
      </c>
      <c r="T836" s="1" t="str">
        <f>'Long-form'!BC807</f>
        <v>coral</v>
      </c>
      <c r="U836" s="1" t="str">
        <f>'Long-form'!BD807</f>
        <v>acropora</v>
      </c>
      <c r="V836" s="1" t="str">
        <f>'Long-form'!BE807</f>
        <v>below MTL</v>
      </c>
      <c r="W836" s="10" t="e">
        <f>'Long-form'!BQ807</f>
        <v>#VALUE!</v>
      </c>
      <c r="X836" s="10">
        <f>'Long-form'!BR807</f>
        <v>0.30066592756745814</v>
      </c>
      <c r="Y836" s="10">
        <f>'Long-form'!BS807</f>
        <v>0.30066592756745814</v>
      </c>
      <c r="Z836" s="10" t="str">
        <f>'Long-form'!BT807</f>
        <v>n/a</v>
      </c>
      <c r="AA836" s="10" t="str">
        <f>'Long-form'!BU807</f>
        <v>n/a</v>
      </c>
      <c r="AB836" s="10" t="str">
        <f>'Long-form'!BV807</f>
        <v>n/a</v>
      </c>
      <c r="AC836" s="1" t="str">
        <f>'Long-form'!BW807</f>
        <v>n/a</v>
      </c>
      <c r="AD836" s="1">
        <f>'Long-form'!BX807</f>
        <v>0</v>
      </c>
      <c r="AE836" s="1" t="str">
        <f>'Long-form'!BY807</f>
        <v>n/a</v>
      </c>
      <c r="AF836" s="1" t="str">
        <f>'Long-form'!BZ807</f>
        <v>n/a</v>
      </c>
    </row>
    <row r="837" spans="1:32">
      <c r="A837" s="1" t="str">
        <f>'Long-form'!A808</f>
        <v>SLCC851</v>
      </c>
      <c r="B837" s="1" t="str">
        <f>'Long-form'!B808</f>
        <v>Woodroffe et al. 1999</v>
      </c>
      <c r="C837" s="1">
        <f>'Long-form'!C808</f>
        <v>8</v>
      </c>
      <c r="D837" s="1" t="str">
        <f>'Long-form'!D808</f>
        <v>Home Island</v>
      </c>
      <c r="E837" s="10">
        <f>'Long-form'!E808</f>
        <v>-12.2</v>
      </c>
      <c r="F837" s="10">
        <f>'Long-form'!F808</f>
        <v>96.9</v>
      </c>
      <c r="G837" s="1">
        <f>'Long-form'!G808</f>
        <v>1</v>
      </c>
      <c r="H837" s="11">
        <f>'Long-form'!H808</f>
        <v>2290</v>
      </c>
      <c r="I837" s="11">
        <f>'Long-form'!I808</f>
        <v>120</v>
      </c>
      <c r="J837" s="11">
        <f>'Long-form'!J808</f>
        <v>1840</v>
      </c>
      <c r="K837" s="11">
        <f>'Long-form'!K808</f>
        <v>1965</v>
      </c>
      <c r="L837" s="11">
        <f>'Long-form'!L808</f>
        <v>1715</v>
      </c>
      <c r="M837" s="10" t="str">
        <f>'Long-form'!Q808</f>
        <v>n/a</v>
      </c>
      <c r="N837" s="10" t="str">
        <f>'Long-form'!R808</f>
        <v>n/a</v>
      </c>
      <c r="O837" s="10" t="str">
        <f>'Long-form'!AL808</f>
        <v>n/a</v>
      </c>
      <c r="P837" s="10">
        <f>'Long-form'!AN808</f>
        <v>0.30066592756745814</v>
      </c>
      <c r="Q837" s="10">
        <f>'Long-form'!AO808</f>
        <v>0.30066592756745814</v>
      </c>
      <c r="R837" s="1">
        <f>'Long-form'!BA808</f>
        <v>-1</v>
      </c>
      <c r="S837" s="1">
        <f>'Long-form'!BB808</f>
        <v>1</v>
      </c>
      <c r="T837" s="1" t="str">
        <f>'Long-form'!BC808</f>
        <v xml:space="preserve">coral </v>
      </c>
      <c r="U837" s="1" t="str">
        <f>'Long-form'!BD808</f>
        <v>coral sand and shingle</v>
      </c>
      <c r="V837" s="1" t="str">
        <f>'Long-form'!BE808</f>
        <v>below MTL</v>
      </c>
      <c r="W837" s="10" t="e">
        <f>'Long-form'!BQ808</f>
        <v>#VALUE!</v>
      </c>
      <c r="X837" s="10">
        <f>'Long-form'!BR808</f>
        <v>0.30066592756745814</v>
      </c>
      <c r="Y837" s="10">
        <f>'Long-form'!BS808</f>
        <v>0.30066592756745814</v>
      </c>
      <c r="Z837" s="10" t="str">
        <f>'Long-form'!BT808</f>
        <v>n/a</v>
      </c>
      <c r="AA837" s="10" t="str">
        <f>'Long-form'!BU808</f>
        <v>n/a</v>
      </c>
      <c r="AB837" s="10" t="str">
        <f>'Long-form'!BV808</f>
        <v>n/a</v>
      </c>
      <c r="AC837" s="1" t="str">
        <f>'Long-form'!BW808</f>
        <v>n/a</v>
      </c>
      <c r="AD837" s="1">
        <f>'Long-form'!BX808</f>
        <v>0</v>
      </c>
      <c r="AE837" s="1" t="str">
        <f>'Long-form'!BY808</f>
        <v>n/a</v>
      </c>
      <c r="AF837" s="1" t="str">
        <f>'Long-form'!BZ808</f>
        <v>n/a</v>
      </c>
    </row>
    <row r="838" spans="1:32">
      <c r="A838" s="1" t="str">
        <f>'Long-form'!A809</f>
        <v>SLCC852</v>
      </c>
      <c r="B838" s="1" t="str">
        <f>'Long-form'!B809</f>
        <v>Woodroffe et al. 1999</v>
      </c>
      <c r="C838" s="1">
        <f>'Long-form'!C809</f>
        <v>8</v>
      </c>
      <c r="D838" s="1" t="str">
        <f>'Long-form'!D809</f>
        <v>Home Island</v>
      </c>
      <c r="E838" s="10">
        <f>'Long-form'!E809</f>
        <v>-12.2</v>
      </c>
      <c r="F838" s="10">
        <f>'Long-form'!F809</f>
        <v>96.9</v>
      </c>
      <c r="G838" s="1">
        <f>'Long-form'!G809</f>
        <v>1</v>
      </c>
      <c r="H838" s="11">
        <f>'Long-form'!H809</f>
        <v>2020</v>
      </c>
      <c r="I838" s="11">
        <f>'Long-form'!I809</f>
        <v>170</v>
      </c>
      <c r="J838" s="11">
        <f>'Long-form'!J809</f>
        <v>1570</v>
      </c>
      <c r="K838" s="11">
        <f>'Long-form'!K809</f>
        <v>1745</v>
      </c>
      <c r="L838" s="11">
        <f>'Long-form'!L809</f>
        <v>1395</v>
      </c>
      <c r="M838" s="10" t="str">
        <f>'Long-form'!Q809</f>
        <v>n/a</v>
      </c>
      <c r="N838" s="10" t="str">
        <f>'Long-form'!R809</f>
        <v>n/a</v>
      </c>
      <c r="O838" s="10" t="str">
        <f>'Long-form'!AL809</f>
        <v>n/a</v>
      </c>
      <c r="P838" s="10">
        <f>'Long-form'!AN809</f>
        <v>0.30066592756745814</v>
      </c>
      <c r="Q838" s="10">
        <f>'Long-form'!AO809</f>
        <v>0.30066592756745814</v>
      </c>
      <c r="R838" s="1">
        <f>'Long-form'!BA809</f>
        <v>-1</v>
      </c>
      <c r="S838" s="1">
        <f>'Long-form'!BB809</f>
        <v>1</v>
      </c>
      <c r="T838" s="1" t="str">
        <f>'Long-form'!BC809</f>
        <v xml:space="preserve">coral </v>
      </c>
      <c r="U838" s="1" t="str">
        <f>'Long-form'!BD809</f>
        <v>coral sand and shingle</v>
      </c>
      <c r="V838" s="1" t="str">
        <f>'Long-form'!BE809</f>
        <v>below MTL</v>
      </c>
      <c r="W838" s="10" t="e">
        <f>'Long-form'!BQ809</f>
        <v>#VALUE!</v>
      </c>
      <c r="X838" s="10">
        <f>'Long-form'!BR809</f>
        <v>0.30066592756745814</v>
      </c>
      <c r="Y838" s="10">
        <f>'Long-form'!BS809</f>
        <v>0.30066592756745814</v>
      </c>
      <c r="Z838" s="10" t="str">
        <f>'Long-form'!BT809</f>
        <v>n/a</v>
      </c>
      <c r="AA838" s="10" t="str">
        <f>'Long-form'!BU809</f>
        <v>n/a</v>
      </c>
      <c r="AB838" s="10" t="str">
        <f>'Long-form'!BV809</f>
        <v>n/a</v>
      </c>
      <c r="AC838" s="1" t="str">
        <f>'Long-form'!BW809</f>
        <v>n/a</v>
      </c>
      <c r="AD838" s="1">
        <f>'Long-form'!BX809</f>
        <v>0</v>
      </c>
      <c r="AE838" s="1" t="str">
        <f>'Long-form'!BY809</f>
        <v>n/a</v>
      </c>
      <c r="AF838" s="1" t="str">
        <f>'Long-form'!BZ809</f>
        <v>n/a</v>
      </c>
    </row>
    <row r="839" spans="1:32">
      <c r="A839" s="1" t="str">
        <f>'Long-form'!A810</f>
        <v>SLCC853</v>
      </c>
      <c r="B839" s="1" t="str">
        <f>'Long-form'!B810</f>
        <v>Woodroffe et al. 1999</v>
      </c>
      <c r="C839" s="1">
        <f>'Long-form'!C810</f>
        <v>8</v>
      </c>
      <c r="D839" s="1" t="str">
        <f>'Long-form'!D810</f>
        <v>Home Island</v>
      </c>
      <c r="E839" s="10">
        <f>'Long-form'!E810</f>
        <v>-12.2</v>
      </c>
      <c r="F839" s="10">
        <f>'Long-form'!F810</f>
        <v>96.9</v>
      </c>
      <c r="G839" s="1">
        <f>'Long-form'!G810</f>
        <v>1</v>
      </c>
      <c r="H839" s="11">
        <f>'Long-form'!H810</f>
        <v>1950</v>
      </c>
      <c r="I839" s="11">
        <f>'Long-form'!I810</f>
        <v>70</v>
      </c>
      <c r="J839" s="11">
        <f>'Long-form'!J810</f>
        <v>1500</v>
      </c>
      <c r="K839" s="11">
        <f>'Long-form'!K810</f>
        <v>1570</v>
      </c>
      <c r="L839" s="11">
        <f>'Long-form'!L810</f>
        <v>1430</v>
      </c>
      <c r="M839" s="10" t="str">
        <f>'Long-form'!Q810</f>
        <v>n/a</v>
      </c>
      <c r="N839" s="10" t="str">
        <f>'Long-form'!R810</f>
        <v>n/a</v>
      </c>
      <c r="O839" s="10" t="str">
        <f>'Long-form'!AL810</f>
        <v>n/a</v>
      </c>
      <c r="P839" s="10">
        <f>'Long-form'!AN810</f>
        <v>0.30066592756745814</v>
      </c>
      <c r="Q839" s="10">
        <f>'Long-form'!AO810</f>
        <v>0.30066592756745814</v>
      </c>
      <c r="R839" s="1">
        <f>'Long-form'!BA810</f>
        <v>-1</v>
      </c>
      <c r="S839" s="1">
        <f>'Long-form'!BB810</f>
        <v>1</v>
      </c>
      <c r="T839" s="1" t="str">
        <f>'Long-form'!BC810</f>
        <v>coral</v>
      </c>
      <c r="U839" s="1" t="str">
        <f>'Long-form'!BD810</f>
        <v>coral shingle</v>
      </c>
      <c r="V839" s="1" t="str">
        <f>'Long-form'!BE810</f>
        <v>below MTL</v>
      </c>
      <c r="W839" s="10" t="e">
        <f>'Long-form'!BQ810</f>
        <v>#VALUE!</v>
      </c>
      <c r="X839" s="10">
        <f>'Long-form'!BR810</f>
        <v>0.30066592756745814</v>
      </c>
      <c r="Y839" s="10">
        <f>'Long-form'!BS810</f>
        <v>0.30066592756745814</v>
      </c>
      <c r="Z839" s="10" t="str">
        <f>'Long-form'!BT810</f>
        <v>n/a</v>
      </c>
      <c r="AA839" s="10" t="str">
        <f>'Long-form'!BU810</f>
        <v>n/a</v>
      </c>
      <c r="AB839" s="10" t="str">
        <f>'Long-form'!BV810</f>
        <v>n/a</v>
      </c>
      <c r="AC839" s="1" t="str">
        <f>'Long-form'!BW810</f>
        <v>n/a</v>
      </c>
      <c r="AD839" s="1">
        <f>'Long-form'!BX810</f>
        <v>0</v>
      </c>
      <c r="AE839" s="1" t="str">
        <f>'Long-form'!BY810</f>
        <v>n/a</v>
      </c>
      <c r="AF839" s="1" t="str">
        <f>'Long-form'!BZ810</f>
        <v>n/a</v>
      </c>
    </row>
    <row r="840" spans="1:32">
      <c r="A840" s="1" t="str">
        <f>'Long-form'!A811</f>
        <v>SLCC854</v>
      </c>
      <c r="B840" s="1" t="str">
        <f>'Long-form'!B811</f>
        <v>Woodroffe et al. 1999</v>
      </c>
      <c r="C840" s="1">
        <f>'Long-form'!C811</f>
        <v>8</v>
      </c>
      <c r="D840" s="1" t="str">
        <f>'Long-form'!D811</f>
        <v>West Island</v>
      </c>
      <c r="E840" s="10">
        <f>'Long-form'!E811</f>
        <v>-12.2</v>
      </c>
      <c r="F840" s="10">
        <f>'Long-form'!F811</f>
        <v>96.9</v>
      </c>
      <c r="G840" s="1">
        <f>'Long-form'!G811</f>
        <v>1</v>
      </c>
      <c r="H840" s="11">
        <f>'Long-form'!H811</f>
        <v>1890</v>
      </c>
      <c r="I840" s="11">
        <f>'Long-form'!I811</f>
        <v>60</v>
      </c>
      <c r="J840" s="11">
        <f>'Long-form'!J811</f>
        <v>1440</v>
      </c>
      <c r="K840" s="11">
        <f>'Long-form'!K811</f>
        <v>1500</v>
      </c>
      <c r="L840" s="11">
        <f>'Long-form'!L811</f>
        <v>1380</v>
      </c>
      <c r="M840" s="10" t="str">
        <f>'Long-form'!Q811</f>
        <v>n/a</v>
      </c>
      <c r="N840" s="10" t="str">
        <f>'Long-form'!R811</f>
        <v>n/a</v>
      </c>
      <c r="O840" s="10" t="str">
        <f>'Long-form'!AL811</f>
        <v>n/a</v>
      </c>
      <c r="P840" s="10">
        <f>'Long-form'!AN811</f>
        <v>0.30066592756745814</v>
      </c>
      <c r="Q840" s="10">
        <f>'Long-form'!AO811</f>
        <v>0.30066592756745814</v>
      </c>
      <c r="R840" s="1">
        <f>'Long-form'!BA811</f>
        <v>-1</v>
      </c>
      <c r="S840" s="1">
        <f>'Long-form'!BB811</f>
        <v>1</v>
      </c>
      <c r="T840" s="1" t="str">
        <f>'Long-form'!BC811</f>
        <v>coral</v>
      </c>
      <c r="U840" s="1" t="str">
        <f>'Long-form'!BD811</f>
        <v>porites</v>
      </c>
      <c r="V840" s="1" t="str">
        <f>'Long-form'!BE811</f>
        <v>below MTL</v>
      </c>
      <c r="W840" s="10" t="e">
        <f>'Long-form'!BQ811</f>
        <v>#VALUE!</v>
      </c>
      <c r="X840" s="10">
        <f>'Long-form'!BR811</f>
        <v>0.30066592756745814</v>
      </c>
      <c r="Y840" s="10">
        <f>'Long-form'!BS811</f>
        <v>0.30066592756745814</v>
      </c>
      <c r="Z840" s="10" t="str">
        <f>'Long-form'!BT811</f>
        <v>n/a</v>
      </c>
      <c r="AA840" s="10" t="str">
        <f>'Long-form'!BU811</f>
        <v>n/a</v>
      </c>
      <c r="AB840" s="10" t="str">
        <f>'Long-form'!BV811</f>
        <v>n/a</v>
      </c>
      <c r="AC840" s="1" t="str">
        <f>'Long-form'!BW811</f>
        <v>n/a</v>
      </c>
      <c r="AD840" s="1">
        <f>'Long-form'!BX811</f>
        <v>0</v>
      </c>
      <c r="AE840" s="1" t="str">
        <f>'Long-form'!BY811</f>
        <v>n/a</v>
      </c>
      <c r="AF840" s="1" t="str">
        <f>'Long-form'!BZ811</f>
        <v>n/a</v>
      </c>
    </row>
    <row r="841" spans="1:32">
      <c r="A841" s="1" t="str">
        <f>'Long-form'!A812</f>
        <v>SLCC855</v>
      </c>
      <c r="B841" s="1" t="str">
        <f>'Long-form'!B812</f>
        <v>Woodroffe et al. 1999</v>
      </c>
      <c r="C841" s="1">
        <f>'Long-form'!C812</f>
        <v>8</v>
      </c>
      <c r="D841" s="1" t="str">
        <f>'Long-form'!D812</f>
        <v>West Island</v>
      </c>
      <c r="E841" s="10">
        <f>'Long-form'!E812</f>
        <v>-12.2</v>
      </c>
      <c r="F841" s="10">
        <f>'Long-form'!F812</f>
        <v>96.9</v>
      </c>
      <c r="G841" s="1">
        <f>'Long-form'!G812</f>
        <v>1</v>
      </c>
      <c r="H841" s="11">
        <f>'Long-form'!H812</f>
        <v>2400</v>
      </c>
      <c r="I841" s="11">
        <f>'Long-form'!I812</f>
        <v>130</v>
      </c>
      <c r="J841" s="11">
        <f>'Long-form'!J812</f>
        <v>1950</v>
      </c>
      <c r="K841" s="11">
        <f>'Long-form'!K812</f>
        <v>2085</v>
      </c>
      <c r="L841" s="11">
        <f>'Long-form'!L812</f>
        <v>1815</v>
      </c>
      <c r="M841" s="10" t="str">
        <f>'Long-form'!Q812</f>
        <v>n/a</v>
      </c>
      <c r="N841" s="10" t="str">
        <f>'Long-form'!R812</f>
        <v>n/a</v>
      </c>
      <c r="O841" s="10">
        <f>'Long-form'!AL812</f>
        <v>120</v>
      </c>
      <c r="P841" s="10">
        <f>'Long-form'!AN812</f>
        <v>0.30066592756745814</v>
      </c>
      <c r="Q841" s="10">
        <f>'Long-form'!AO812</f>
        <v>0.30066592756745814</v>
      </c>
      <c r="R841" s="1">
        <f>'Long-form'!BA812</f>
        <v>-1</v>
      </c>
      <c r="S841" s="1">
        <f>'Long-form'!BB812</f>
        <v>1</v>
      </c>
      <c r="T841" s="1" t="str">
        <f>'Long-form'!BC812</f>
        <v>foraminifera</v>
      </c>
      <c r="U841" s="1" t="str">
        <f>'Long-form'!BD812</f>
        <v>n/a</v>
      </c>
      <c r="V841" s="1" t="str">
        <f>'Long-form'!BE812</f>
        <v>below MTL</v>
      </c>
      <c r="W841" s="10" t="e">
        <f>'Long-form'!BQ812</f>
        <v>#VALUE!</v>
      </c>
      <c r="X841" s="10">
        <f>'Long-form'!BR812</f>
        <v>0.30066592756745814</v>
      </c>
      <c r="Y841" s="10">
        <f>'Long-form'!BS812</f>
        <v>0.30066592756745814</v>
      </c>
      <c r="Z841" s="10" t="str">
        <f>'Long-form'!BT812</f>
        <v>n/a</v>
      </c>
      <c r="AA841" s="10" t="str">
        <f>'Long-form'!BU812</f>
        <v>n/a</v>
      </c>
      <c r="AB841" s="10" t="str">
        <f>'Long-form'!BV812</f>
        <v>n/a</v>
      </c>
      <c r="AC841" s="1" t="str">
        <f>'Long-form'!BW812</f>
        <v>n/a</v>
      </c>
      <c r="AD841" s="1">
        <f>'Long-form'!BX812</f>
        <v>0</v>
      </c>
      <c r="AE841" s="1" t="str">
        <f>'Long-form'!BY812</f>
        <v>n/a</v>
      </c>
      <c r="AF841" s="1" t="str">
        <f>'Long-form'!BZ812</f>
        <v>n/a</v>
      </c>
    </row>
    <row r="842" spans="1:32">
      <c r="A842" s="1" t="str">
        <f>'Long-form'!A813</f>
        <v>SLCC856</v>
      </c>
      <c r="B842" s="1" t="str">
        <f>'Long-form'!B813</f>
        <v>Woodroffe et al. 1999</v>
      </c>
      <c r="C842" s="1">
        <f>'Long-form'!C813</f>
        <v>8</v>
      </c>
      <c r="D842" s="1" t="str">
        <f>'Long-form'!D813</f>
        <v>West Island</v>
      </c>
      <c r="E842" s="10">
        <f>'Long-form'!E813</f>
        <v>-12.2</v>
      </c>
      <c r="F842" s="10">
        <f>'Long-form'!F813</f>
        <v>96.9</v>
      </c>
      <c r="G842" s="1">
        <f>'Long-form'!G813</f>
        <v>1</v>
      </c>
      <c r="H842" s="11">
        <f>'Long-form'!H813</f>
        <v>2400</v>
      </c>
      <c r="I842" s="11">
        <f>'Long-form'!I813</f>
        <v>70</v>
      </c>
      <c r="J842" s="11">
        <f>'Long-form'!J813</f>
        <v>1950</v>
      </c>
      <c r="K842" s="11">
        <f>'Long-form'!K813</f>
        <v>2030</v>
      </c>
      <c r="L842" s="11">
        <f>'Long-form'!L813</f>
        <v>1870</v>
      </c>
      <c r="M842" s="10" t="str">
        <f>'Long-form'!Q813</f>
        <v>n/a</v>
      </c>
      <c r="N842" s="10" t="str">
        <f>'Long-form'!R813</f>
        <v>n/a</v>
      </c>
      <c r="O842" s="10">
        <f>'Long-form'!AL813</f>
        <v>120</v>
      </c>
      <c r="P842" s="10">
        <f>'Long-form'!AN813</f>
        <v>0.30066592756745814</v>
      </c>
      <c r="Q842" s="10">
        <f>'Long-form'!AO813</f>
        <v>0.30066592756745814</v>
      </c>
      <c r="R842" s="1">
        <f>'Long-form'!BA813</f>
        <v>-1</v>
      </c>
      <c r="S842" s="1">
        <f>'Long-form'!BB813</f>
        <v>1</v>
      </c>
      <c r="T842" s="1" t="str">
        <f>'Long-form'!BC813</f>
        <v>mollusc</v>
      </c>
      <c r="U842" s="1" t="str">
        <f>'Long-form'!BD813</f>
        <v>n/a</v>
      </c>
      <c r="V842" s="1" t="str">
        <f>'Long-form'!BE813</f>
        <v>below MTL</v>
      </c>
      <c r="W842" s="10" t="e">
        <f>'Long-form'!BQ813</f>
        <v>#VALUE!</v>
      </c>
      <c r="X842" s="10">
        <f>'Long-form'!BR813</f>
        <v>0.30066592756745814</v>
      </c>
      <c r="Y842" s="10">
        <f>'Long-form'!BS813</f>
        <v>0.30066592756745814</v>
      </c>
      <c r="Z842" s="10" t="str">
        <f>'Long-form'!BT813</f>
        <v>n/a</v>
      </c>
      <c r="AA842" s="10" t="str">
        <f>'Long-form'!BU813</f>
        <v>n/a</v>
      </c>
      <c r="AB842" s="10" t="str">
        <f>'Long-form'!BV813</f>
        <v>n/a</v>
      </c>
      <c r="AC842" s="1" t="str">
        <f>'Long-form'!BW813</f>
        <v>n/a</v>
      </c>
      <c r="AD842" s="1">
        <f>'Long-form'!BX813</f>
        <v>0</v>
      </c>
      <c r="AE842" s="1" t="str">
        <f>'Long-form'!BY813</f>
        <v>n/a</v>
      </c>
      <c r="AF842" s="1" t="str">
        <f>'Long-form'!BZ813</f>
        <v>n/a</v>
      </c>
    </row>
    <row r="843" spans="1:32">
      <c r="A843" s="1" t="str">
        <f>'Long-form'!A814</f>
        <v>SLCC857</v>
      </c>
      <c r="B843" s="1" t="str">
        <f>'Long-form'!B814</f>
        <v>Woodroffe et al. 1999</v>
      </c>
      <c r="C843" s="1">
        <f>'Long-form'!C814</f>
        <v>8</v>
      </c>
      <c r="D843" s="1" t="str">
        <f>'Long-form'!D814</f>
        <v>West Island</v>
      </c>
      <c r="E843" s="10">
        <f>'Long-form'!E814</f>
        <v>-12.2</v>
      </c>
      <c r="F843" s="10">
        <f>'Long-form'!F814</f>
        <v>96.9</v>
      </c>
      <c r="G843" s="1">
        <f>'Long-form'!G814</f>
        <v>1</v>
      </c>
      <c r="H843" s="11">
        <f>'Long-form'!H814</f>
        <v>6180</v>
      </c>
      <c r="I843" s="11">
        <f>'Long-form'!I814</f>
        <v>70</v>
      </c>
      <c r="J843" s="11">
        <f>'Long-form'!J814</f>
        <v>5730</v>
      </c>
      <c r="K843" s="11">
        <f>'Long-form'!K814</f>
        <v>5810</v>
      </c>
      <c r="L843" s="11">
        <f>'Long-form'!L814</f>
        <v>5650</v>
      </c>
      <c r="M843" s="10" t="str">
        <f>'Long-form'!Q814</f>
        <v>n/a</v>
      </c>
      <c r="N843" s="10" t="str">
        <f>'Long-form'!R814</f>
        <v>n/a</v>
      </c>
      <c r="O843" s="10">
        <f>'Long-form'!AL814</f>
        <v>1.2</v>
      </c>
      <c r="P843" s="10">
        <f>'Long-form'!AN814</f>
        <v>0.30066592756745814</v>
      </c>
      <c r="Q843" s="10">
        <f>'Long-form'!AO814</f>
        <v>0.30066592756745814</v>
      </c>
      <c r="R843" s="1">
        <f>'Long-form'!BA814</f>
        <v>-1</v>
      </c>
      <c r="S843" s="1">
        <f>'Long-form'!BB814</f>
        <v>1</v>
      </c>
      <c r="T843" s="1" t="str">
        <f>'Long-form'!BC814</f>
        <v>coral</v>
      </c>
      <c r="U843" s="1" t="str">
        <f>'Long-form'!BD814</f>
        <v>n/a</v>
      </c>
      <c r="V843" s="1" t="str">
        <f>'Long-form'!BE814</f>
        <v>below MTL</v>
      </c>
      <c r="W843" s="10" t="e">
        <f>'Long-form'!BQ814</f>
        <v>#VALUE!</v>
      </c>
      <c r="X843" s="10">
        <f>'Long-form'!BR814</f>
        <v>0.30066592756745814</v>
      </c>
      <c r="Y843" s="10">
        <f>'Long-form'!BS814</f>
        <v>0.30066592756745814</v>
      </c>
      <c r="Z843" s="10" t="str">
        <f>'Long-form'!BT814</f>
        <v>n/a</v>
      </c>
      <c r="AA843" s="10" t="str">
        <f>'Long-form'!BU814</f>
        <v>n/a</v>
      </c>
      <c r="AB843" s="10" t="str">
        <f>'Long-form'!BV814</f>
        <v>n/a</v>
      </c>
      <c r="AC843" s="1" t="str">
        <f>'Long-form'!BW814</f>
        <v>n/a</v>
      </c>
      <c r="AD843" s="1">
        <f>'Long-form'!BX814</f>
        <v>0</v>
      </c>
      <c r="AE843" s="1" t="str">
        <f>'Long-form'!BY814</f>
        <v>n/a</v>
      </c>
      <c r="AF843" s="1" t="str">
        <f>'Long-form'!BZ814</f>
        <v>n/a</v>
      </c>
    </row>
    <row r="844" spans="1:32">
      <c r="A844" s="1" t="str">
        <f>'Long-form'!A815</f>
        <v>SLCC858</v>
      </c>
      <c r="B844" s="1" t="str">
        <f>'Long-form'!B815</f>
        <v>Woodroffe et al. 1999</v>
      </c>
      <c r="C844" s="1">
        <f>'Long-form'!C815</f>
        <v>8</v>
      </c>
      <c r="D844" s="1" t="str">
        <f>'Long-form'!D815</f>
        <v>West Island</v>
      </c>
      <c r="E844" s="10">
        <f>'Long-form'!E815</f>
        <v>-12.2</v>
      </c>
      <c r="F844" s="10">
        <f>'Long-form'!F815</f>
        <v>96.9</v>
      </c>
      <c r="G844" s="1">
        <f>'Long-form'!G815</f>
        <v>1</v>
      </c>
      <c r="H844" s="11">
        <f>'Long-form'!H815</f>
        <v>2410</v>
      </c>
      <c r="I844" s="11">
        <f>'Long-form'!I815</f>
        <v>90</v>
      </c>
      <c r="J844" s="11">
        <f>'Long-form'!J815</f>
        <v>1960</v>
      </c>
      <c r="K844" s="11">
        <f>'Long-form'!K815</f>
        <v>2055</v>
      </c>
      <c r="L844" s="11">
        <f>'Long-form'!L815</f>
        <v>1865</v>
      </c>
      <c r="M844" s="10" t="str">
        <f>'Long-form'!Q815</f>
        <v>n/a</v>
      </c>
      <c r="N844" s="10" t="str">
        <f>'Long-form'!R815</f>
        <v>n/a</v>
      </c>
      <c r="O844" s="10">
        <f>'Long-form'!AL815</f>
        <v>1.2</v>
      </c>
      <c r="P844" s="10">
        <f>'Long-form'!AN815</f>
        <v>0.30066592756745814</v>
      </c>
      <c r="Q844" s="10">
        <f>'Long-form'!AO815</f>
        <v>0.30066592756745814</v>
      </c>
      <c r="R844" s="1">
        <f>'Long-form'!BA815</f>
        <v>-1</v>
      </c>
      <c r="S844" s="1">
        <f>'Long-form'!BB815</f>
        <v>1</v>
      </c>
      <c r="T844" s="1" t="str">
        <f>'Long-form'!BC815</f>
        <v>coralline algae</v>
      </c>
      <c r="U844" s="1" t="str">
        <f>'Long-form'!BD815</f>
        <v>n/a</v>
      </c>
      <c r="V844" s="1" t="str">
        <f>'Long-form'!BE815</f>
        <v>below MTL</v>
      </c>
      <c r="W844" s="10" t="e">
        <f>'Long-form'!BQ815</f>
        <v>#VALUE!</v>
      </c>
      <c r="X844" s="10">
        <f>'Long-form'!BR815</f>
        <v>0.30066592756745814</v>
      </c>
      <c r="Y844" s="10">
        <f>'Long-form'!BS815</f>
        <v>0.30066592756745814</v>
      </c>
      <c r="Z844" s="10" t="str">
        <f>'Long-form'!BT815</f>
        <v>n/a</v>
      </c>
      <c r="AA844" s="10" t="str">
        <f>'Long-form'!BU815</f>
        <v>n/a</v>
      </c>
      <c r="AB844" s="10" t="str">
        <f>'Long-form'!BV815</f>
        <v>n/a</v>
      </c>
      <c r="AC844" s="1" t="str">
        <f>'Long-form'!BW815</f>
        <v>n/a</v>
      </c>
      <c r="AD844" s="1">
        <f>'Long-form'!BX815</f>
        <v>0</v>
      </c>
      <c r="AE844" s="1" t="str">
        <f>'Long-form'!BY815</f>
        <v>n/a</v>
      </c>
      <c r="AF844" s="1" t="str">
        <f>'Long-form'!BZ815</f>
        <v>n/a</v>
      </c>
    </row>
    <row r="845" spans="1:32">
      <c r="A845" s="1" t="str">
        <f>'Long-form'!A816</f>
        <v>SLCC859</v>
      </c>
      <c r="B845" s="1" t="str">
        <f>'Long-form'!B816</f>
        <v>Woodroffe et al. 1999</v>
      </c>
      <c r="C845" s="1">
        <f>'Long-form'!C816</f>
        <v>8</v>
      </c>
      <c r="D845" s="1" t="str">
        <f>'Long-form'!D816</f>
        <v>West Island</v>
      </c>
      <c r="E845" s="10">
        <f>'Long-form'!E816</f>
        <v>-12.2</v>
      </c>
      <c r="F845" s="10">
        <f>'Long-form'!F816</f>
        <v>96.9</v>
      </c>
      <c r="G845" s="1">
        <f>'Long-form'!G816</f>
        <v>1</v>
      </c>
      <c r="H845" s="11">
        <f>'Long-form'!H816</f>
        <v>2150</v>
      </c>
      <c r="I845" s="11">
        <f>'Long-form'!I816</f>
        <v>120</v>
      </c>
      <c r="J845" s="11">
        <f>'Long-form'!J816</f>
        <v>1700</v>
      </c>
      <c r="K845" s="11">
        <f>'Long-form'!K816</f>
        <v>1825</v>
      </c>
      <c r="L845" s="11">
        <f>'Long-form'!L816</f>
        <v>1575</v>
      </c>
      <c r="M845" s="10" t="str">
        <f>'Long-form'!Q816</f>
        <v>n/a</v>
      </c>
      <c r="N845" s="10" t="str">
        <f>'Long-form'!R816</f>
        <v>n/a</v>
      </c>
      <c r="O845" s="10">
        <f>'Long-form'!AL816</f>
        <v>1.2</v>
      </c>
      <c r="P845" s="10">
        <f>'Long-form'!AN816</f>
        <v>0.30066592756745814</v>
      </c>
      <c r="Q845" s="10">
        <f>'Long-form'!AO816</f>
        <v>0.30066592756745814</v>
      </c>
      <c r="R845" s="1">
        <f>'Long-form'!BA816</f>
        <v>-1</v>
      </c>
      <c r="S845" s="1">
        <f>'Long-form'!BB816</f>
        <v>1</v>
      </c>
      <c r="T845" s="1" t="str">
        <f>'Long-form'!BC816</f>
        <v>coral</v>
      </c>
      <c r="U845" s="1" t="str">
        <f>'Long-form'!BD816</f>
        <v>n/a</v>
      </c>
      <c r="V845" s="1" t="str">
        <f>'Long-form'!BE816</f>
        <v>below MTL</v>
      </c>
      <c r="W845" s="10" t="e">
        <f>'Long-form'!BQ816</f>
        <v>#VALUE!</v>
      </c>
      <c r="X845" s="10">
        <f>'Long-form'!BR816</f>
        <v>0.30066592756745814</v>
      </c>
      <c r="Y845" s="10">
        <f>'Long-form'!BS816</f>
        <v>0.30066592756745814</v>
      </c>
      <c r="Z845" s="10" t="str">
        <f>'Long-form'!BT816</f>
        <v>n/a</v>
      </c>
      <c r="AA845" s="10" t="str">
        <f>'Long-form'!BU816</f>
        <v>n/a</v>
      </c>
      <c r="AB845" s="10" t="str">
        <f>'Long-form'!BV816</f>
        <v>n/a</v>
      </c>
      <c r="AC845" s="1" t="str">
        <f>'Long-form'!BW816</f>
        <v>n/a</v>
      </c>
      <c r="AD845" s="1">
        <f>'Long-form'!BX816</f>
        <v>0</v>
      </c>
      <c r="AE845" s="1" t="str">
        <f>'Long-form'!BY816</f>
        <v>n/a</v>
      </c>
      <c r="AF845" s="1" t="str">
        <f>'Long-form'!BZ816</f>
        <v>n/a</v>
      </c>
    </row>
    <row r="846" spans="1:32">
      <c r="A846" s="1" t="str">
        <f>'Long-form'!A817</f>
        <v>SLCC860</v>
      </c>
      <c r="B846" s="1" t="str">
        <f>'Long-form'!B817</f>
        <v>Woodroffe et al. 1999</v>
      </c>
      <c r="C846" s="1">
        <f>'Long-form'!C817</f>
        <v>8</v>
      </c>
      <c r="D846" s="1" t="str">
        <f>'Long-form'!D817</f>
        <v>West Island</v>
      </c>
      <c r="E846" s="10">
        <f>'Long-form'!E817</f>
        <v>-12.2</v>
      </c>
      <c r="F846" s="10">
        <f>'Long-form'!F817</f>
        <v>96.9</v>
      </c>
      <c r="G846" s="1">
        <f>'Long-form'!G817</f>
        <v>1</v>
      </c>
      <c r="H846" s="11">
        <f>'Long-form'!H817</f>
        <v>2610</v>
      </c>
      <c r="I846" s="11">
        <f>'Long-form'!I817</f>
        <v>120</v>
      </c>
      <c r="J846" s="11">
        <f>'Long-form'!J817</f>
        <v>2160</v>
      </c>
      <c r="K846" s="11">
        <f>'Long-form'!K817</f>
        <v>2285</v>
      </c>
      <c r="L846" s="11">
        <f>'Long-form'!L817</f>
        <v>2035</v>
      </c>
      <c r="M846" s="10" t="str">
        <f>'Long-form'!Q817</f>
        <v>n/a</v>
      </c>
      <c r="N846" s="10" t="str">
        <f>'Long-form'!R817</f>
        <v>n/a</v>
      </c>
      <c r="O846" s="10">
        <f>'Long-form'!AL817</f>
        <v>1.2</v>
      </c>
      <c r="P846" s="10">
        <f>'Long-form'!AN817</f>
        <v>0.30066592756745814</v>
      </c>
      <c r="Q846" s="10">
        <f>'Long-form'!AO817</f>
        <v>0.30066592756745814</v>
      </c>
      <c r="R846" s="1">
        <f>'Long-form'!BA817</f>
        <v>-1</v>
      </c>
      <c r="S846" s="1">
        <f>'Long-form'!BB817</f>
        <v>1</v>
      </c>
      <c r="T846" s="1" t="str">
        <f>'Long-form'!BC817</f>
        <v>coral</v>
      </c>
      <c r="U846" s="1" t="str">
        <f>'Long-form'!BD817</f>
        <v>n/a</v>
      </c>
      <c r="V846" s="1" t="str">
        <f>'Long-form'!BE817</f>
        <v>below MTL</v>
      </c>
      <c r="W846" s="10" t="e">
        <f>'Long-form'!BQ817</f>
        <v>#VALUE!</v>
      </c>
      <c r="X846" s="10">
        <f>'Long-form'!BR817</f>
        <v>0.30066592756745814</v>
      </c>
      <c r="Y846" s="10">
        <f>'Long-form'!BS817</f>
        <v>0.30066592756745814</v>
      </c>
      <c r="Z846" s="10" t="str">
        <f>'Long-form'!BT817</f>
        <v>n/a</v>
      </c>
      <c r="AA846" s="10" t="str">
        <f>'Long-form'!BU817</f>
        <v>n/a</v>
      </c>
      <c r="AB846" s="10" t="str">
        <f>'Long-form'!BV817</f>
        <v>n/a</v>
      </c>
      <c r="AC846" s="1" t="str">
        <f>'Long-form'!BW817</f>
        <v>n/a</v>
      </c>
      <c r="AD846" s="1">
        <f>'Long-form'!BX817</f>
        <v>0</v>
      </c>
      <c r="AE846" s="1" t="str">
        <f>'Long-form'!BY817</f>
        <v>n/a</v>
      </c>
      <c r="AF846" s="1" t="str">
        <f>'Long-form'!BZ817</f>
        <v>n/a</v>
      </c>
    </row>
    <row r="847" spans="1:32">
      <c r="A847" s="1" t="str">
        <f>'Long-form'!A818</f>
        <v>SLCC861</v>
      </c>
      <c r="B847" s="1" t="str">
        <f>'Long-form'!B818</f>
        <v>Woodroffe et al. 1999</v>
      </c>
      <c r="C847" s="1">
        <f>'Long-form'!C818</f>
        <v>8</v>
      </c>
      <c r="D847" s="1" t="str">
        <f>'Long-form'!D818</f>
        <v>West Island</v>
      </c>
      <c r="E847" s="10">
        <f>'Long-form'!E818</f>
        <v>-12.2</v>
      </c>
      <c r="F847" s="10">
        <f>'Long-form'!F818</f>
        <v>96.9</v>
      </c>
      <c r="G847" s="1">
        <f>'Long-form'!G818</f>
        <v>1</v>
      </c>
      <c r="H847" s="11">
        <f>'Long-form'!H818</f>
        <v>3590</v>
      </c>
      <c r="I847" s="11">
        <f>'Long-form'!I818</f>
        <v>120</v>
      </c>
      <c r="J847" s="11">
        <f>'Long-form'!J818</f>
        <v>3140</v>
      </c>
      <c r="K847" s="11">
        <f>'Long-form'!K818</f>
        <v>3265</v>
      </c>
      <c r="L847" s="11">
        <f>'Long-form'!L818</f>
        <v>3015</v>
      </c>
      <c r="M847" s="10" t="str">
        <f>'Long-form'!Q818</f>
        <v>n/a</v>
      </c>
      <c r="N847" s="10" t="str">
        <f>'Long-form'!R818</f>
        <v>n/a</v>
      </c>
      <c r="O847" s="10">
        <f>'Long-form'!AL818</f>
        <v>0.3</v>
      </c>
      <c r="P847" s="10">
        <f>'Long-form'!AN818</f>
        <v>0.30066592756745814</v>
      </c>
      <c r="Q847" s="10">
        <f>'Long-form'!AO818</f>
        <v>0.30066592756745814</v>
      </c>
      <c r="R847" s="1">
        <f>'Long-form'!BA818</f>
        <v>-1</v>
      </c>
      <c r="S847" s="1">
        <f>'Long-form'!BB818</f>
        <v>1</v>
      </c>
      <c r="T847" s="1" t="str">
        <f>'Long-form'!BC818</f>
        <v>coral</v>
      </c>
      <c r="U847" s="1" t="str">
        <f>'Long-form'!BD818</f>
        <v>n/a</v>
      </c>
      <c r="V847" s="1" t="str">
        <f>'Long-form'!BE818</f>
        <v>below MTL</v>
      </c>
      <c r="W847" s="10" t="e">
        <f>'Long-form'!BQ818</f>
        <v>#VALUE!</v>
      </c>
      <c r="X847" s="10">
        <f>'Long-form'!BR818</f>
        <v>0.30066592756745814</v>
      </c>
      <c r="Y847" s="10">
        <f>'Long-form'!BS818</f>
        <v>0.30066592756745814</v>
      </c>
      <c r="Z847" s="10" t="str">
        <f>'Long-form'!BT818</f>
        <v>n/a</v>
      </c>
      <c r="AA847" s="10" t="str">
        <f>'Long-form'!BU818</f>
        <v>n/a</v>
      </c>
      <c r="AB847" s="10" t="str">
        <f>'Long-form'!BV818</f>
        <v>n/a</v>
      </c>
      <c r="AC847" s="1" t="str">
        <f>'Long-form'!BW818</f>
        <v>n/a</v>
      </c>
      <c r="AD847" s="1">
        <f>'Long-form'!BX818</f>
        <v>0</v>
      </c>
      <c r="AE847" s="1" t="str">
        <f>'Long-form'!BY818</f>
        <v>n/a</v>
      </c>
      <c r="AF847" s="1" t="str">
        <f>'Long-form'!BZ818</f>
        <v>n/a</v>
      </c>
    </row>
    <row r="848" spans="1:32">
      <c r="A848" s="1" t="str">
        <f>'Long-form'!A819</f>
        <v>SLCC862</v>
      </c>
      <c r="B848" s="1" t="str">
        <f>'Long-form'!B819</f>
        <v>Woodroffe et al. 1999</v>
      </c>
      <c r="C848" s="1">
        <f>'Long-form'!C819</f>
        <v>8</v>
      </c>
      <c r="D848" s="1" t="str">
        <f>'Long-form'!D819</f>
        <v>West Island</v>
      </c>
      <c r="E848" s="10">
        <f>'Long-form'!E819</f>
        <v>-12.2</v>
      </c>
      <c r="F848" s="10">
        <f>'Long-form'!F819</f>
        <v>96.9</v>
      </c>
      <c r="G848" s="1">
        <f>'Long-form'!G819</f>
        <v>1</v>
      </c>
      <c r="H848" s="11">
        <f>'Long-form'!H819</f>
        <v>3150</v>
      </c>
      <c r="I848" s="11">
        <f>'Long-form'!I819</f>
        <v>210</v>
      </c>
      <c r="J848" s="11">
        <f>'Long-form'!J819</f>
        <v>2700</v>
      </c>
      <c r="K848" s="11">
        <f>'Long-form'!K819</f>
        <v>2910</v>
      </c>
      <c r="L848" s="11">
        <f>'Long-form'!L819</f>
        <v>2490</v>
      </c>
      <c r="M848" s="10" t="str">
        <f>'Long-form'!Q819</f>
        <v>n/a</v>
      </c>
      <c r="N848" s="10" t="str">
        <f>'Long-form'!R819</f>
        <v>n/a</v>
      </c>
      <c r="O848" s="10">
        <f>'Long-form'!AL819</f>
        <v>1.3</v>
      </c>
      <c r="P848" s="10">
        <f>'Long-form'!AN819</f>
        <v>0.30066592756745814</v>
      </c>
      <c r="Q848" s="10">
        <f>'Long-form'!AO819</f>
        <v>0.30066592756745814</v>
      </c>
      <c r="R848" s="1">
        <f>'Long-form'!BA819</f>
        <v>-1</v>
      </c>
      <c r="S848" s="1">
        <f>'Long-form'!BB819</f>
        <v>1</v>
      </c>
      <c r="T848" s="1" t="str">
        <f>'Long-form'!BC819</f>
        <v>coral</v>
      </c>
      <c r="U848" s="1" t="str">
        <f>'Long-form'!BD819</f>
        <v>n/a</v>
      </c>
      <c r="V848" s="1" t="str">
        <f>'Long-form'!BE819</f>
        <v>below MTL</v>
      </c>
      <c r="W848" s="10" t="e">
        <f>'Long-form'!BQ819</f>
        <v>#VALUE!</v>
      </c>
      <c r="X848" s="10">
        <f>'Long-form'!BR819</f>
        <v>0.30066592756745814</v>
      </c>
      <c r="Y848" s="10">
        <f>'Long-form'!BS819</f>
        <v>0.30066592756745814</v>
      </c>
      <c r="Z848" s="10" t="str">
        <f>'Long-form'!BT819</f>
        <v>n/a</v>
      </c>
      <c r="AA848" s="10" t="str">
        <f>'Long-form'!BU819</f>
        <v>n/a</v>
      </c>
      <c r="AB848" s="10" t="str">
        <f>'Long-form'!BV819</f>
        <v>n/a</v>
      </c>
      <c r="AC848" s="1" t="str">
        <f>'Long-form'!BW819</f>
        <v>n/a</v>
      </c>
      <c r="AD848" s="1">
        <f>'Long-form'!BX819</f>
        <v>0</v>
      </c>
      <c r="AE848" s="1" t="str">
        <f>'Long-form'!BY819</f>
        <v>n/a</v>
      </c>
      <c r="AF848" s="1" t="str">
        <f>'Long-form'!BZ819</f>
        <v>n/a</v>
      </c>
    </row>
    <row r="849" spans="1:32">
      <c r="A849" s="1" t="str">
        <f>'Long-form'!A820</f>
        <v>SLCC863</v>
      </c>
      <c r="B849" s="1" t="str">
        <f>'Long-form'!B820</f>
        <v>Woodroffe et al. 1999</v>
      </c>
      <c r="C849" s="1">
        <f>'Long-form'!C820</f>
        <v>8</v>
      </c>
      <c r="D849" s="1" t="str">
        <f>'Long-form'!D820</f>
        <v>West Island</v>
      </c>
      <c r="E849" s="10">
        <f>'Long-form'!E820</f>
        <v>-12.2</v>
      </c>
      <c r="F849" s="10">
        <f>'Long-form'!F820</f>
        <v>96.9</v>
      </c>
      <c r="G849" s="1">
        <f>'Long-form'!G820</f>
        <v>1</v>
      </c>
      <c r="H849" s="11">
        <f>'Long-form'!H820</f>
        <v>2190</v>
      </c>
      <c r="I849" s="11">
        <f>'Long-form'!I820</f>
        <v>110</v>
      </c>
      <c r="J849" s="11">
        <f>'Long-form'!J820</f>
        <v>1740</v>
      </c>
      <c r="K849" s="11">
        <f>'Long-form'!K820</f>
        <v>1855</v>
      </c>
      <c r="L849" s="11">
        <f>'Long-form'!L820</f>
        <v>1625</v>
      </c>
      <c r="M849" s="10" t="str">
        <f>'Long-form'!Q820</f>
        <v>n/a</v>
      </c>
      <c r="N849" s="10" t="str">
        <f>'Long-form'!R820</f>
        <v>n/a</v>
      </c>
      <c r="O849" s="10">
        <f>'Long-form'!AL820</f>
        <v>0.2</v>
      </c>
      <c r="P849" s="10">
        <f>'Long-form'!AN820</f>
        <v>0.30066592756745814</v>
      </c>
      <c r="Q849" s="10">
        <f>'Long-form'!AO820</f>
        <v>0.30066592756745814</v>
      </c>
      <c r="R849" s="1">
        <f>'Long-form'!BA820</f>
        <v>-1</v>
      </c>
      <c r="S849" s="1">
        <f>'Long-form'!BB820</f>
        <v>1</v>
      </c>
      <c r="T849" s="1" t="str">
        <f>'Long-form'!BC820</f>
        <v>coral</v>
      </c>
      <c r="U849" s="1" t="str">
        <f>'Long-form'!BD820</f>
        <v>n/a</v>
      </c>
      <c r="V849" s="1" t="str">
        <f>'Long-form'!BE820</f>
        <v>below MTL</v>
      </c>
      <c r="W849" s="10" t="e">
        <f>'Long-form'!BQ820</f>
        <v>#VALUE!</v>
      </c>
      <c r="X849" s="10">
        <f>'Long-form'!BR820</f>
        <v>0.30066592756745814</v>
      </c>
      <c r="Y849" s="10">
        <f>'Long-form'!BS820</f>
        <v>0.30066592756745814</v>
      </c>
      <c r="Z849" s="10" t="str">
        <f>'Long-form'!BT820</f>
        <v>n/a</v>
      </c>
      <c r="AA849" s="10" t="str">
        <f>'Long-form'!BU820</f>
        <v>n/a</v>
      </c>
      <c r="AB849" s="10" t="str">
        <f>'Long-form'!BV820</f>
        <v>n/a</v>
      </c>
      <c r="AC849" s="1" t="str">
        <f>'Long-form'!BW820</f>
        <v>n/a</v>
      </c>
      <c r="AD849" s="1">
        <f>'Long-form'!BX820</f>
        <v>0</v>
      </c>
      <c r="AE849" s="1" t="str">
        <f>'Long-form'!BY820</f>
        <v>n/a</v>
      </c>
      <c r="AF849" s="1" t="str">
        <f>'Long-form'!BZ820</f>
        <v>n/a</v>
      </c>
    </row>
    <row r="850" spans="1:32">
      <c r="A850" s="1" t="str">
        <f>'Long-form'!A821</f>
        <v>SLCC864</v>
      </c>
      <c r="B850" s="1" t="str">
        <f>'Long-form'!B821</f>
        <v>Woodroffe et al. 1999</v>
      </c>
      <c r="C850" s="1">
        <f>'Long-form'!C821</f>
        <v>8</v>
      </c>
      <c r="D850" s="1" t="str">
        <f>'Long-form'!D821</f>
        <v>West Island</v>
      </c>
      <c r="E850" s="10">
        <f>'Long-form'!E821</f>
        <v>-12.2</v>
      </c>
      <c r="F850" s="10">
        <f>'Long-form'!F821</f>
        <v>96.9</v>
      </c>
      <c r="G850" s="1">
        <f>'Long-form'!G821</f>
        <v>1</v>
      </c>
      <c r="H850" s="11">
        <f>'Long-form'!H821</f>
        <v>2340</v>
      </c>
      <c r="I850" s="11">
        <f>'Long-form'!I821</f>
        <v>90</v>
      </c>
      <c r="J850" s="11">
        <f>'Long-form'!J821</f>
        <v>1890</v>
      </c>
      <c r="K850" s="11">
        <f>'Long-form'!K821</f>
        <v>1985</v>
      </c>
      <c r="L850" s="11">
        <f>'Long-form'!L821</f>
        <v>1795</v>
      </c>
      <c r="M850" s="10" t="str">
        <f>'Long-form'!Q821</f>
        <v>n/a</v>
      </c>
      <c r="N850" s="10" t="str">
        <f>'Long-form'!R821</f>
        <v>n/a</v>
      </c>
      <c r="O850" s="10">
        <f>'Long-form'!AL821</f>
        <v>0.8</v>
      </c>
      <c r="P850" s="10">
        <f>'Long-form'!AN821</f>
        <v>0.30066592756745814</v>
      </c>
      <c r="Q850" s="10">
        <f>'Long-form'!AO821</f>
        <v>0.30066592756745814</v>
      </c>
      <c r="R850" s="1">
        <f>'Long-form'!BA821</f>
        <v>-1</v>
      </c>
      <c r="S850" s="1">
        <f>'Long-form'!BB821</f>
        <v>1</v>
      </c>
      <c r="T850" s="1" t="str">
        <f>'Long-form'!BC821</f>
        <v>coral</v>
      </c>
      <c r="U850" s="1" t="str">
        <f>'Long-form'!BD821</f>
        <v>n/a</v>
      </c>
      <c r="V850" s="1" t="str">
        <f>'Long-form'!BE821</f>
        <v>below MTL</v>
      </c>
      <c r="W850" s="10" t="e">
        <f>'Long-form'!BQ821</f>
        <v>#VALUE!</v>
      </c>
      <c r="X850" s="10">
        <f>'Long-form'!BR821</f>
        <v>0.30066592756745814</v>
      </c>
      <c r="Y850" s="10">
        <f>'Long-form'!BS821</f>
        <v>0.30066592756745814</v>
      </c>
      <c r="Z850" s="10" t="str">
        <f>'Long-form'!BT821</f>
        <v>n/a</v>
      </c>
      <c r="AA850" s="10" t="str">
        <f>'Long-form'!BU821</f>
        <v>n/a</v>
      </c>
      <c r="AB850" s="10" t="str">
        <f>'Long-form'!BV821</f>
        <v>n/a</v>
      </c>
      <c r="AC850" s="1" t="str">
        <f>'Long-form'!BW821</f>
        <v>n/a</v>
      </c>
      <c r="AD850" s="1">
        <f>'Long-form'!BX821</f>
        <v>0</v>
      </c>
      <c r="AE850" s="1" t="str">
        <f>'Long-form'!BY821</f>
        <v>n/a</v>
      </c>
      <c r="AF850" s="1" t="str">
        <f>'Long-form'!BZ821</f>
        <v>n/a</v>
      </c>
    </row>
    <row r="851" spans="1:32">
      <c r="A851" s="1" t="str">
        <f>'Long-form'!A822</f>
        <v>SLCC865</v>
      </c>
      <c r="B851" s="1" t="str">
        <f>'Long-form'!B822</f>
        <v>Woodroffe et al. 1999</v>
      </c>
      <c r="C851" s="1">
        <f>'Long-form'!C822</f>
        <v>8</v>
      </c>
      <c r="D851" s="1" t="str">
        <f>'Long-form'!D822</f>
        <v>West Island</v>
      </c>
      <c r="E851" s="10">
        <f>'Long-form'!E822</f>
        <v>-12.2</v>
      </c>
      <c r="F851" s="10">
        <f>'Long-form'!F822</f>
        <v>96.9</v>
      </c>
      <c r="G851" s="1">
        <f>'Long-form'!G822</f>
        <v>1</v>
      </c>
      <c r="H851" s="11">
        <f>'Long-form'!H822</f>
        <v>2620</v>
      </c>
      <c r="I851" s="11">
        <f>'Long-form'!I822</f>
        <v>150</v>
      </c>
      <c r="J851" s="11">
        <f>'Long-form'!J822</f>
        <v>2170</v>
      </c>
      <c r="K851" s="11">
        <f>'Long-form'!K822</f>
        <v>2325</v>
      </c>
      <c r="L851" s="11">
        <f>'Long-form'!L822</f>
        <v>2015</v>
      </c>
      <c r="M851" s="10" t="str">
        <f>'Long-form'!Q822</f>
        <v>n/a</v>
      </c>
      <c r="N851" s="10" t="str">
        <f>'Long-form'!R822</f>
        <v>n/a</v>
      </c>
      <c r="O851" s="10">
        <f>'Long-form'!AL822</f>
        <v>1.7</v>
      </c>
      <c r="P851" s="10">
        <f>'Long-form'!AN822</f>
        <v>0.30066592756745814</v>
      </c>
      <c r="Q851" s="10">
        <f>'Long-form'!AO822</f>
        <v>0.30066592756745814</v>
      </c>
      <c r="R851" s="1">
        <f>'Long-form'!BA822</f>
        <v>-1</v>
      </c>
      <c r="S851" s="1">
        <f>'Long-form'!BB822</f>
        <v>1</v>
      </c>
      <c r="T851" s="1" t="str">
        <f>'Long-form'!BC822</f>
        <v>coral</v>
      </c>
      <c r="U851" s="1" t="str">
        <f>'Long-form'!BD822</f>
        <v>n/a</v>
      </c>
      <c r="V851" s="1" t="str">
        <f>'Long-form'!BE822</f>
        <v>below MTL</v>
      </c>
      <c r="W851" s="10" t="e">
        <f>'Long-form'!BQ822</f>
        <v>#VALUE!</v>
      </c>
      <c r="X851" s="10">
        <f>'Long-form'!BR822</f>
        <v>0.30066592756745814</v>
      </c>
      <c r="Y851" s="10">
        <f>'Long-form'!BS822</f>
        <v>0.30066592756745814</v>
      </c>
      <c r="Z851" s="10" t="str">
        <f>'Long-form'!BT822</f>
        <v>n/a</v>
      </c>
      <c r="AA851" s="10" t="str">
        <f>'Long-form'!BU822</f>
        <v>n/a</v>
      </c>
      <c r="AB851" s="10" t="str">
        <f>'Long-form'!BV822</f>
        <v>n/a</v>
      </c>
      <c r="AC851" s="1" t="str">
        <f>'Long-form'!BW822</f>
        <v>n/a</v>
      </c>
      <c r="AD851" s="1">
        <f>'Long-form'!BX822</f>
        <v>0</v>
      </c>
      <c r="AE851" s="1" t="str">
        <f>'Long-form'!BY822</f>
        <v>n/a</v>
      </c>
      <c r="AF851" s="1" t="str">
        <f>'Long-form'!BZ822</f>
        <v>n/a</v>
      </c>
    </row>
    <row r="852" spans="1:32">
      <c r="A852" s="1" t="str">
        <f>'Long-form'!A823</f>
        <v>SLCC866</v>
      </c>
      <c r="B852" s="1" t="str">
        <f>'Long-form'!B823</f>
        <v>Woodroffe et al. 1999</v>
      </c>
      <c r="C852" s="1">
        <f>'Long-form'!C823</f>
        <v>8</v>
      </c>
      <c r="D852" s="1" t="str">
        <f>'Long-form'!D823</f>
        <v>West Island</v>
      </c>
      <c r="E852" s="10">
        <f>'Long-form'!E823</f>
        <v>-12.2</v>
      </c>
      <c r="F852" s="10">
        <f>'Long-form'!F823</f>
        <v>96.9</v>
      </c>
      <c r="G852" s="1">
        <f>'Long-form'!G823</f>
        <v>1</v>
      </c>
      <c r="H852" s="11">
        <f>'Long-form'!H823</f>
        <v>6290</v>
      </c>
      <c r="I852" s="11">
        <f>'Long-form'!I823</f>
        <v>80</v>
      </c>
      <c r="J852" s="11">
        <f>'Long-form'!J823</f>
        <v>5840</v>
      </c>
      <c r="K852" s="11">
        <f>'Long-form'!K823</f>
        <v>5925</v>
      </c>
      <c r="L852" s="11">
        <f>'Long-form'!L823</f>
        <v>5755</v>
      </c>
      <c r="M852" s="10" t="str">
        <f>'Long-form'!Q823</f>
        <v>n/a</v>
      </c>
      <c r="N852" s="10" t="str">
        <f>'Long-form'!R823</f>
        <v>n/a</v>
      </c>
      <c r="O852" s="10">
        <f>'Long-form'!AL823</f>
        <v>0.5</v>
      </c>
      <c r="P852" s="10">
        <f>'Long-form'!AN823</f>
        <v>0.30066592756745814</v>
      </c>
      <c r="Q852" s="10">
        <f>'Long-form'!AO823</f>
        <v>0.30066592756745814</v>
      </c>
      <c r="R852" s="1">
        <f>'Long-form'!BA823</f>
        <v>-1</v>
      </c>
      <c r="S852" s="1">
        <f>'Long-form'!BB823</f>
        <v>1</v>
      </c>
      <c r="T852" s="1" t="str">
        <f>'Long-form'!BC823</f>
        <v>coral</v>
      </c>
      <c r="U852" s="1" t="str">
        <f>'Long-form'!BD823</f>
        <v>n/a</v>
      </c>
      <c r="V852" s="1" t="str">
        <f>'Long-form'!BE823</f>
        <v>below MTL</v>
      </c>
      <c r="W852" s="10" t="e">
        <f>'Long-form'!BQ823</f>
        <v>#VALUE!</v>
      </c>
      <c r="X852" s="10">
        <f>'Long-form'!BR823</f>
        <v>0.30066592756745814</v>
      </c>
      <c r="Y852" s="10">
        <f>'Long-form'!BS823</f>
        <v>0.30066592756745814</v>
      </c>
      <c r="Z852" s="10" t="str">
        <f>'Long-form'!BT823</f>
        <v>n/a</v>
      </c>
      <c r="AA852" s="10" t="str">
        <f>'Long-form'!BU823</f>
        <v>n/a</v>
      </c>
      <c r="AB852" s="10" t="str">
        <f>'Long-form'!BV823</f>
        <v>n/a</v>
      </c>
      <c r="AC852" s="1" t="str">
        <f>'Long-form'!BW823</f>
        <v>n/a</v>
      </c>
      <c r="AD852" s="1">
        <f>'Long-form'!BX823</f>
        <v>0</v>
      </c>
      <c r="AE852" s="1" t="str">
        <f>'Long-form'!BY823</f>
        <v>n/a</v>
      </c>
      <c r="AF852" s="1" t="str">
        <f>'Long-form'!BZ823</f>
        <v>n/a</v>
      </c>
    </row>
    <row r="853" spans="1:32">
      <c r="A853" s="1" t="str">
        <f>'Long-form'!A824</f>
        <v>SLCC867</v>
      </c>
      <c r="B853" s="1" t="str">
        <f>'Long-form'!B824</f>
        <v>Woodroffe et al. 1999</v>
      </c>
      <c r="C853" s="1">
        <f>'Long-form'!C824</f>
        <v>8</v>
      </c>
      <c r="D853" s="1" t="str">
        <f>'Long-form'!D824</f>
        <v>West Island</v>
      </c>
      <c r="E853" s="10">
        <f>'Long-form'!E824</f>
        <v>-12.2</v>
      </c>
      <c r="F853" s="10">
        <f>'Long-form'!F824</f>
        <v>96.9</v>
      </c>
      <c r="G853" s="1">
        <f>'Long-form'!G824</f>
        <v>1</v>
      </c>
      <c r="H853" s="11">
        <f>'Long-form'!H824</f>
        <v>570</v>
      </c>
      <c r="I853" s="11">
        <f>'Long-form'!I824</f>
        <v>60</v>
      </c>
      <c r="J853" s="11" t="str">
        <f>'Long-form'!J824</f>
        <v>n/a</v>
      </c>
      <c r="K853" s="11" t="str">
        <f>'Long-form'!K824</f>
        <v>n/a</v>
      </c>
      <c r="L853" s="11" t="str">
        <f>'Long-form'!L824</f>
        <v>n/a</v>
      </c>
      <c r="M853" s="10" t="str">
        <f>'Long-form'!Q824</f>
        <v>n/a</v>
      </c>
      <c r="N853" s="10" t="str">
        <f>'Long-form'!R824</f>
        <v>n/a</v>
      </c>
      <c r="O853" s="10">
        <f>'Long-form'!AL824</f>
        <v>0.95</v>
      </c>
      <c r="P853" s="10">
        <f>'Long-form'!AN824</f>
        <v>0.30066592756745814</v>
      </c>
      <c r="Q853" s="10">
        <f>'Long-form'!AO824</f>
        <v>0.30066592756745814</v>
      </c>
      <c r="R853" s="1">
        <f>'Long-form'!BA824</f>
        <v>-1</v>
      </c>
      <c r="S853" s="1">
        <f>'Long-form'!BB824</f>
        <v>1</v>
      </c>
      <c r="T853" s="1" t="str">
        <f>'Long-form'!BC824</f>
        <v>coral</v>
      </c>
      <c r="U853" s="1" t="str">
        <f>'Long-form'!BD824</f>
        <v>coral shingle</v>
      </c>
      <c r="V853" s="1" t="str">
        <f>'Long-form'!BE824</f>
        <v>below MTL</v>
      </c>
      <c r="W853" s="10" t="e">
        <f>'Long-form'!BQ824</f>
        <v>#VALUE!</v>
      </c>
      <c r="X853" s="10">
        <f>'Long-form'!BR824</f>
        <v>0.30066592756745814</v>
      </c>
      <c r="Y853" s="10">
        <f>'Long-form'!BS824</f>
        <v>0.30066592756745814</v>
      </c>
      <c r="Z853" s="10" t="str">
        <f>'Long-form'!BT824</f>
        <v>n/a</v>
      </c>
      <c r="AA853" s="10" t="str">
        <f>'Long-form'!BU824</f>
        <v>n/a</v>
      </c>
      <c r="AB853" s="10" t="str">
        <f>'Long-form'!BV824</f>
        <v>n/a</v>
      </c>
      <c r="AC853" s="1" t="str">
        <f>'Long-form'!BW824</f>
        <v>n/a</v>
      </c>
      <c r="AD853" s="1">
        <f>'Long-form'!BX824</f>
        <v>1</v>
      </c>
      <c r="AE853" s="1" t="str">
        <f>'Long-form'!BY824</f>
        <v>n/a</v>
      </c>
      <c r="AF853" s="1" t="str">
        <f>'Long-form'!BZ824</f>
        <v>n/a</v>
      </c>
    </row>
    <row r="854" spans="1:32">
      <c r="A854" s="1" t="str">
        <f>'Long-form'!A825</f>
        <v>SLCC868</v>
      </c>
      <c r="B854" s="1" t="str">
        <f>'Long-form'!B825</f>
        <v>Woodroffe et al. 1999</v>
      </c>
      <c r="C854" s="1">
        <f>'Long-form'!C825</f>
        <v>8</v>
      </c>
      <c r="D854" s="1" t="str">
        <f>'Long-form'!D825</f>
        <v>West Island</v>
      </c>
      <c r="E854" s="10">
        <f>'Long-form'!E825</f>
        <v>-12.2</v>
      </c>
      <c r="F854" s="10">
        <f>'Long-form'!F825</f>
        <v>96.9</v>
      </c>
      <c r="G854" s="1">
        <f>'Long-form'!G825</f>
        <v>1</v>
      </c>
      <c r="H854" s="11">
        <f>'Long-form'!H825</f>
        <v>1990</v>
      </c>
      <c r="I854" s="11">
        <f>'Long-form'!I825</f>
        <v>70</v>
      </c>
      <c r="J854" s="11" t="str">
        <f>'Long-form'!J825</f>
        <v>n/a</v>
      </c>
      <c r="K854" s="11" t="str">
        <f>'Long-form'!K825</f>
        <v>n/a</v>
      </c>
      <c r="L854" s="11" t="str">
        <f>'Long-form'!L825</f>
        <v>n/a</v>
      </c>
      <c r="M854" s="10" t="str">
        <f>'Long-form'!Q825</f>
        <v>n/a</v>
      </c>
      <c r="N854" s="10" t="str">
        <f>'Long-form'!R825</f>
        <v>n/a</v>
      </c>
      <c r="O854" s="10">
        <f>'Long-form'!AL825</f>
        <v>0.85</v>
      </c>
      <c r="P854" s="10">
        <f>'Long-form'!AN825</f>
        <v>0.30066592756745814</v>
      </c>
      <c r="Q854" s="10">
        <f>'Long-form'!AO825</f>
        <v>0.30066592756745814</v>
      </c>
      <c r="R854" s="1">
        <f>'Long-form'!BA825</f>
        <v>-1</v>
      </c>
      <c r="S854" s="1">
        <f>'Long-form'!BB825</f>
        <v>1</v>
      </c>
      <c r="T854" s="1" t="str">
        <f>'Long-form'!BC825</f>
        <v>coral</v>
      </c>
      <c r="U854" s="1" t="str">
        <f>'Long-form'!BD825</f>
        <v>coral shingle</v>
      </c>
      <c r="V854" s="1" t="str">
        <f>'Long-form'!BE825</f>
        <v>below MTL</v>
      </c>
      <c r="W854" s="10" t="e">
        <f>'Long-form'!BQ825</f>
        <v>#VALUE!</v>
      </c>
      <c r="X854" s="10">
        <f>'Long-form'!BR825</f>
        <v>0.30066592756745814</v>
      </c>
      <c r="Y854" s="10">
        <f>'Long-form'!BS825</f>
        <v>0.30066592756745814</v>
      </c>
      <c r="Z854" s="10" t="str">
        <f>'Long-form'!BT825</f>
        <v>n/a</v>
      </c>
      <c r="AA854" s="10" t="str">
        <f>'Long-form'!BU825</f>
        <v>n/a</v>
      </c>
      <c r="AB854" s="10" t="str">
        <f>'Long-form'!BV825</f>
        <v>n/a</v>
      </c>
      <c r="AC854" s="1" t="str">
        <f>'Long-form'!BW825</f>
        <v>n/a</v>
      </c>
      <c r="AD854" s="1">
        <f>'Long-form'!BX825</f>
        <v>1</v>
      </c>
      <c r="AE854" s="1" t="str">
        <f>'Long-form'!BY825</f>
        <v>n/a</v>
      </c>
      <c r="AF854" s="1" t="str">
        <f>'Long-form'!BZ825</f>
        <v>n/a</v>
      </c>
    </row>
    <row r="855" spans="1:32">
      <c r="A855" s="1" t="str">
        <f>'Long-form'!A826</f>
        <v>SLCC869</v>
      </c>
      <c r="B855" s="1" t="str">
        <f>'Long-form'!B826</f>
        <v>Woodroffe et al. 1999</v>
      </c>
      <c r="C855" s="1">
        <f>'Long-form'!C826</f>
        <v>8</v>
      </c>
      <c r="D855" s="1" t="str">
        <f>'Long-form'!D826</f>
        <v>West Island</v>
      </c>
      <c r="E855" s="10">
        <f>'Long-form'!E826</f>
        <v>-12.2</v>
      </c>
      <c r="F855" s="10">
        <f>'Long-form'!F826</f>
        <v>96.9</v>
      </c>
      <c r="G855" s="1">
        <f>'Long-form'!G826</f>
        <v>1</v>
      </c>
      <c r="H855" s="11">
        <f>'Long-form'!H826</f>
        <v>2010</v>
      </c>
      <c r="I855" s="11">
        <f>'Long-form'!I826</f>
        <v>60</v>
      </c>
      <c r="J855" s="11" t="str">
        <f>'Long-form'!J826</f>
        <v>n/a</v>
      </c>
      <c r="K855" s="11" t="str">
        <f>'Long-form'!K826</f>
        <v>n/a</v>
      </c>
      <c r="L855" s="11" t="str">
        <f>'Long-form'!L826</f>
        <v>n/a</v>
      </c>
      <c r="M855" s="10" t="str">
        <f>'Long-form'!Q826</f>
        <v>n/a</v>
      </c>
      <c r="N855" s="10" t="str">
        <f>'Long-form'!R826</f>
        <v>n/a</v>
      </c>
      <c r="O855" s="10">
        <f>'Long-form'!AL826</f>
        <v>1.2</v>
      </c>
      <c r="P855" s="10">
        <f>'Long-form'!AN826</f>
        <v>0.30066592756745814</v>
      </c>
      <c r="Q855" s="10">
        <f>'Long-form'!AO826</f>
        <v>0.30066592756745814</v>
      </c>
      <c r="R855" s="1">
        <f>'Long-form'!BA826</f>
        <v>-1</v>
      </c>
      <c r="S855" s="1">
        <f>'Long-form'!BB826</f>
        <v>1</v>
      </c>
      <c r="T855" s="1" t="str">
        <f>'Long-form'!BC826</f>
        <v>coral</v>
      </c>
      <c r="U855" s="1" t="str">
        <f>'Long-form'!BD826</f>
        <v>coral shingle</v>
      </c>
      <c r="V855" s="1" t="str">
        <f>'Long-form'!BE826</f>
        <v>below MTL</v>
      </c>
      <c r="W855" s="10" t="e">
        <f>'Long-form'!BQ826</f>
        <v>#VALUE!</v>
      </c>
      <c r="X855" s="10">
        <f>'Long-form'!BR826</f>
        <v>0.30066592756745814</v>
      </c>
      <c r="Y855" s="10">
        <f>'Long-form'!BS826</f>
        <v>0.30066592756745814</v>
      </c>
      <c r="Z855" s="10" t="str">
        <f>'Long-form'!BT826</f>
        <v>n/a</v>
      </c>
      <c r="AA855" s="10" t="str">
        <f>'Long-form'!BU826</f>
        <v>n/a</v>
      </c>
      <c r="AB855" s="10" t="str">
        <f>'Long-form'!BV826</f>
        <v>n/a</v>
      </c>
      <c r="AC855" s="1" t="str">
        <f>'Long-form'!BW826</f>
        <v>n/a</v>
      </c>
      <c r="AD855" s="1">
        <f>'Long-form'!BX826</f>
        <v>1</v>
      </c>
      <c r="AE855" s="1" t="str">
        <f>'Long-form'!BY826</f>
        <v>n/a</v>
      </c>
      <c r="AF855" s="1" t="str">
        <f>'Long-form'!BZ826</f>
        <v>n/a</v>
      </c>
    </row>
    <row r="856" spans="1:32">
      <c r="A856" s="1" t="str">
        <f>'Long-form'!A827</f>
        <v>SLCC870</v>
      </c>
      <c r="B856" s="1" t="str">
        <f>'Long-form'!B827</f>
        <v>Woodroffe et al. 1999</v>
      </c>
      <c r="C856" s="1">
        <f>'Long-form'!C827</f>
        <v>8</v>
      </c>
      <c r="D856" s="1" t="str">
        <f>'Long-form'!D827</f>
        <v>West Island</v>
      </c>
      <c r="E856" s="10">
        <f>'Long-form'!E827</f>
        <v>-12.2</v>
      </c>
      <c r="F856" s="10">
        <f>'Long-form'!F827</f>
        <v>96.9</v>
      </c>
      <c r="G856" s="1">
        <f>'Long-form'!G827</f>
        <v>1</v>
      </c>
      <c r="H856" s="11">
        <f>'Long-form'!H827</f>
        <v>2110</v>
      </c>
      <c r="I856" s="11">
        <f>'Long-form'!I827</f>
        <v>60</v>
      </c>
      <c r="J856" s="11" t="str">
        <f>'Long-form'!J827</f>
        <v>n/a</v>
      </c>
      <c r="K856" s="11" t="str">
        <f>'Long-form'!K827</f>
        <v>n/a</v>
      </c>
      <c r="L856" s="11" t="str">
        <f>'Long-form'!L827</f>
        <v>n/a</v>
      </c>
      <c r="M856" s="10" t="str">
        <f>'Long-form'!Q827</f>
        <v>n/a</v>
      </c>
      <c r="N856" s="10" t="str">
        <f>'Long-form'!R827</f>
        <v>n/a</v>
      </c>
      <c r="O856" s="10">
        <f>'Long-form'!AL827</f>
        <v>1.6</v>
      </c>
      <c r="P856" s="10">
        <f>'Long-form'!AN827</f>
        <v>0.30066592756745814</v>
      </c>
      <c r="Q856" s="10">
        <f>'Long-form'!AO827</f>
        <v>0.30066592756745814</v>
      </c>
      <c r="R856" s="1">
        <f>'Long-form'!BA827</f>
        <v>-1</v>
      </c>
      <c r="S856" s="1">
        <f>'Long-form'!BB827</f>
        <v>1</v>
      </c>
      <c r="T856" s="1" t="str">
        <f>'Long-form'!BC827</f>
        <v>coral</v>
      </c>
      <c r="U856" s="1" t="str">
        <f>'Long-form'!BD827</f>
        <v>coral shingle</v>
      </c>
      <c r="V856" s="1" t="str">
        <f>'Long-form'!BE827</f>
        <v>below MTL</v>
      </c>
      <c r="W856" s="10" t="e">
        <f>'Long-form'!BQ827</f>
        <v>#VALUE!</v>
      </c>
      <c r="X856" s="10">
        <f>'Long-form'!BR827</f>
        <v>0.30066592756745814</v>
      </c>
      <c r="Y856" s="10">
        <f>'Long-form'!BS827</f>
        <v>0.30066592756745814</v>
      </c>
      <c r="Z856" s="10" t="str">
        <f>'Long-form'!BT827</f>
        <v>n/a</v>
      </c>
      <c r="AA856" s="10" t="str">
        <f>'Long-form'!BU827</f>
        <v>n/a</v>
      </c>
      <c r="AB856" s="10" t="str">
        <f>'Long-form'!BV827</f>
        <v>n/a</v>
      </c>
      <c r="AC856" s="1" t="str">
        <f>'Long-form'!BW827</f>
        <v>n/a</v>
      </c>
      <c r="AD856" s="1">
        <f>'Long-form'!BX827</f>
        <v>1</v>
      </c>
      <c r="AE856" s="1" t="str">
        <f>'Long-form'!BY827</f>
        <v>n/a</v>
      </c>
      <c r="AF856" s="1" t="str">
        <f>'Long-form'!BZ827</f>
        <v>n/a</v>
      </c>
    </row>
    <row r="857" spans="1:32">
      <c r="A857" s="1" t="str">
        <f>'Long-form'!A828</f>
        <v>SLCC871</v>
      </c>
      <c r="B857" s="1" t="str">
        <f>'Long-form'!B828</f>
        <v>Woodroffe et al. 1999</v>
      </c>
      <c r="C857" s="1">
        <f>'Long-form'!C828</f>
        <v>8</v>
      </c>
      <c r="D857" s="1" t="str">
        <f>'Long-form'!D828</f>
        <v>West Island</v>
      </c>
      <c r="E857" s="10">
        <f>'Long-form'!E828</f>
        <v>-12.2</v>
      </c>
      <c r="F857" s="10">
        <f>'Long-form'!F828</f>
        <v>96.9</v>
      </c>
      <c r="G857" s="1">
        <f>'Long-form'!G828</f>
        <v>1</v>
      </c>
      <c r="H857" s="11">
        <f>'Long-form'!H828</f>
        <v>2130</v>
      </c>
      <c r="I857" s="11">
        <f>'Long-form'!I828</f>
        <v>60</v>
      </c>
      <c r="J857" s="11" t="str">
        <f>'Long-form'!J828</f>
        <v>n/a</v>
      </c>
      <c r="K857" s="11" t="str">
        <f>'Long-form'!K828</f>
        <v>n/a</v>
      </c>
      <c r="L857" s="11" t="str">
        <f>'Long-form'!L828</f>
        <v>n/a</v>
      </c>
      <c r="M857" s="10" t="str">
        <f>'Long-form'!Q828</f>
        <v>n/a</v>
      </c>
      <c r="N857" s="10" t="str">
        <f>'Long-form'!R828</f>
        <v>n/a</v>
      </c>
      <c r="O857" s="10">
        <f>'Long-form'!AL828</f>
        <v>1.4</v>
      </c>
      <c r="P857" s="10">
        <f>'Long-form'!AN828</f>
        <v>0.30066592756745814</v>
      </c>
      <c r="Q857" s="10">
        <f>'Long-form'!AO828</f>
        <v>0.30066592756745814</v>
      </c>
      <c r="R857" s="1">
        <f>'Long-form'!BA828</f>
        <v>-1</v>
      </c>
      <c r="S857" s="1">
        <f>'Long-form'!BB828</f>
        <v>1</v>
      </c>
      <c r="T857" s="1" t="str">
        <f>'Long-form'!BC828</f>
        <v>coral</v>
      </c>
      <c r="U857" s="1" t="str">
        <f>'Long-form'!BD828</f>
        <v>coral shingle</v>
      </c>
      <c r="V857" s="1" t="str">
        <f>'Long-form'!BE828</f>
        <v>below MTL</v>
      </c>
      <c r="W857" s="10" t="e">
        <f>'Long-form'!BQ828</f>
        <v>#VALUE!</v>
      </c>
      <c r="X857" s="10">
        <f>'Long-form'!BR828</f>
        <v>0.30066592756745814</v>
      </c>
      <c r="Y857" s="10">
        <f>'Long-form'!BS828</f>
        <v>0.30066592756745814</v>
      </c>
      <c r="Z857" s="10" t="str">
        <f>'Long-form'!BT828</f>
        <v>n/a</v>
      </c>
      <c r="AA857" s="10" t="str">
        <f>'Long-form'!BU828</f>
        <v>n/a</v>
      </c>
      <c r="AB857" s="10" t="str">
        <f>'Long-form'!BV828</f>
        <v>n/a</v>
      </c>
      <c r="AC857" s="1" t="str">
        <f>'Long-form'!BW828</f>
        <v>n/a</v>
      </c>
      <c r="AD857" s="1">
        <f>'Long-form'!BX828</f>
        <v>1</v>
      </c>
      <c r="AE857" s="1" t="str">
        <f>'Long-form'!BY828</f>
        <v>n/a</v>
      </c>
      <c r="AF857" s="1" t="str">
        <f>'Long-form'!BZ828</f>
        <v>n/a</v>
      </c>
    </row>
    <row r="858" spans="1:32">
      <c r="A858" s="1" t="str">
        <f>'Long-form'!A829</f>
        <v>SLCC872</v>
      </c>
      <c r="B858" s="1" t="str">
        <f>'Long-form'!B829</f>
        <v>Woodroffe et al. 1999</v>
      </c>
      <c r="C858" s="1">
        <f>'Long-form'!C829</f>
        <v>8</v>
      </c>
      <c r="D858" s="1" t="str">
        <f>'Long-form'!D829</f>
        <v>West Island</v>
      </c>
      <c r="E858" s="10">
        <f>'Long-form'!E829</f>
        <v>-12.2</v>
      </c>
      <c r="F858" s="10">
        <f>'Long-form'!F829</f>
        <v>96.9</v>
      </c>
      <c r="G858" s="1">
        <f>'Long-form'!G829</f>
        <v>1</v>
      </c>
      <c r="H858" s="11">
        <f>'Long-form'!H829</f>
        <v>2710</v>
      </c>
      <c r="I858" s="11">
        <f>'Long-form'!I829</f>
        <v>90</v>
      </c>
      <c r="J858" s="11" t="str">
        <f>'Long-form'!J829</f>
        <v>n/a</v>
      </c>
      <c r="K858" s="11" t="str">
        <f>'Long-form'!K829</f>
        <v>n/a</v>
      </c>
      <c r="L858" s="11" t="str">
        <f>'Long-form'!L829</f>
        <v>n/a</v>
      </c>
      <c r="M858" s="10" t="str">
        <f>'Long-form'!Q829</f>
        <v>n/a</v>
      </c>
      <c r="N858" s="10" t="str">
        <f>'Long-form'!R829</f>
        <v>n/a</v>
      </c>
      <c r="O858" s="10">
        <f>'Long-form'!AL829</f>
        <v>0.75</v>
      </c>
      <c r="P858" s="10">
        <f>'Long-form'!AN829</f>
        <v>0.30066592756745814</v>
      </c>
      <c r="Q858" s="10">
        <f>'Long-form'!AO829</f>
        <v>0.30066592756745814</v>
      </c>
      <c r="R858" s="1">
        <f>'Long-form'!BA829</f>
        <v>-1</v>
      </c>
      <c r="S858" s="1">
        <f>'Long-form'!BB829</f>
        <v>1</v>
      </c>
      <c r="T858" s="1" t="str">
        <f>'Long-form'!BC829</f>
        <v>coral</v>
      </c>
      <c r="U858" s="1" t="str">
        <f>'Long-form'!BD829</f>
        <v>coral shingle</v>
      </c>
      <c r="V858" s="1" t="str">
        <f>'Long-form'!BE829</f>
        <v>below MTL</v>
      </c>
      <c r="W858" s="10" t="e">
        <f>'Long-form'!BQ829</f>
        <v>#VALUE!</v>
      </c>
      <c r="X858" s="10">
        <f>'Long-form'!BR829</f>
        <v>0.30066592756745814</v>
      </c>
      <c r="Y858" s="10">
        <f>'Long-form'!BS829</f>
        <v>0.30066592756745814</v>
      </c>
      <c r="Z858" s="10" t="str">
        <f>'Long-form'!BT829</f>
        <v>n/a</v>
      </c>
      <c r="AA858" s="10" t="str">
        <f>'Long-form'!BU829</f>
        <v>n/a</v>
      </c>
      <c r="AB858" s="10" t="str">
        <f>'Long-form'!BV829</f>
        <v>n/a</v>
      </c>
      <c r="AC858" s="1" t="str">
        <f>'Long-form'!BW829</f>
        <v>n/a</v>
      </c>
      <c r="AD858" s="1">
        <f>'Long-form'!BX829</f>
        <v>1</v>
      </c>
      <c r="AE858" s="1" t="str">
        <f>'Long-form'!BY829</f>
        <v>n/a</v>
      </c>
      <c r="AF858" s="1" t="str">
        <f>'Long-form'!BZ829</f>
        <v>n/a</v>
      </c>
    </row>
    <row r="859" spans="1:32">
      <c r="A859" s="1" t="str">
        <f>'Long-form'!A830</f>
        <v>SLCC873</v>
      </c>
      <c r="B859" s="1" t="str">
        <f>'Long-form'!B830</f>
        <v>Woodroffe et al. 1999</v>
      </c>
      <c r="C859" s="1">
        <f>'Long-form'!C830</f>
        <v>8</v>
      </c>
      <c r="D859" s="1" t="str">
        <f>'Long-form'!D830</f>
        <v>West Island</v>
      </c>
      <c r="E859" s="10">
        <f>'Long-form'!E830</f>
        <v>-12.2</v>
      </c>
      <c r="F859" s="10">
        <f>'Long-form'!F830</f>
        <v>96.9</v>
      </c>
      <c r="G859" s="1">
        <f>'Long-form'!G830</f>
        <v>1</v>
      </c>
      <c r="H859" s="11">
        <f>'Long-form'!H830</f>
        <v>3030</v>
      </c>
      <c r="I859" s="11">
        <f>'Long-form'!I830</f>
        <v>70</v>
      </c>
      <c r="J859" s="11" t="str">
        <f>'Long-form'!J830</f>
        <v>n/a</v>
      </c>
      <c r="K859" s="11" t="str">
        <f>'Long-form'!K830</f>
        <v>n/a</v>
      </c>
      <c r="L859" s="11" t="str">
        <f>'Long-form'!L830</f>
        <v>n/a</v>
      </c>
      <c r="M859" s="10" t="str">
        <f>'Long-form'!Q830</f>
        <v>n/a</v>
      </c>
      <c r="N859" s="10" t="str">
        <f>'Long-form'!R830</f>
        <v>n/a</v>
      </c>
      <c r="O859" s="10">
        <f>'Long-form'!AL830</f>
        <v>0.6</v>
      </c>
      <c r="P859" s="10">
        <f>'Long-form'!AN830</f>
        <v>0.30066592756745814</v>
      </c>
      <c r="Q859" s="10">
        <f>'Long-form'!AO830</f>
        <v>0.30066592756745814</v>
      </c>
      <c r="R859" s="1">
        <f>'Long-form'!BA830</f>
        <v>-1</v>
      </c>
      <c r="S859" s="1">
        <f>'Long-form'!BB830</f>
        <v>1</v>
      </c>
      <c r="T859" s="1" t="str">
        <f>'Long-form'!BC830</f>
        <v>coral</v>
      </c>
      <c r="U859" s="1" t="str">
        <f>'Long-form'!BD830</f>
        <v>coral shingle</v>
      </c>
      <c r="V859" s="1" t="str">
        <f>'Long-form'!BE830</f>
        <v>below MTL</v>
      </c>
      <c r="W859" s="10" t="e">
        <f>'Long-form'!BQ830</f>
        <v>#VALUE!</v>
      </c>
      <c r="X859" s="10">
        <f>'Long-form'!BR830</f>
        <v>0.30066592756745814</v>
      </c>
      <c r="Y859" s="10">
        <f>'Long-form'!BS830</f>
        <v>0.30066592756745814</v>
      </c>
      <c r="Z859" s="10" t="str">
        <f>'Long-form'!BT830</f>
        <v>n/a</v>
      </c>
      <c r="AA859" s="10" t="str">
        <f>'Long-form'!BU830</f>
        <v>n/a</v>
      </c>
      <c r="AB859" s="10" t="str">
        <f>'Long-form'!BV830</f>
        <v>n/a</v>
      </c>
      <c r="AC859" s="1" t="str">
        <f>'Long-form'!BW830</f>
        <v>n/a</v>
      </c>
      <c r="AD859" s="1">
        <f>'Long-form'!BX830</f>
        <v>1</v>
      </c>
      <c r="AE859" s="1" t="str">
        <f>'Long-form'!BY830</f>
        <v>n/a</v>
      </c>
      <c r="AF859" s="1" t="str">
        <f>'Long-form'!BZ830</f>
        <v>n/a</v>
      </c>
    </row>
    <row r="860" spans="1:32">
      <c r="A860" s="1" t="str">
        <f>'Long-form'!A831</f>
        <v>SLCC874</v>
      </c>
      <c r="B860" s="1" t="str">
        <f>'Long-form'!B831</f>
        <v>Woodroffe et al. 1999</v>
      </c>
      <c r="C860" s="1">
        <f>'Long-form'!C831</f>
        <v>8</v>
      </c>
      <c r="D860" s="1" t="str">
        <f>'Long-form'!D831</f>
        <v>West Island</v>
      </c>
      <c r="E860" s="10">
        <f>'Long-form'!E831</f>
        <v>-12.2</v>
      </c>
      <c r="F860" s="10">
        <f>'Long-form'!F831</f>
        <v>96.9</v>
      </c>
      <c r="G860" s="1">
        <f>'Long-form'!G831</f>
        <v>1</v>
      </c>
      <c r="H860" s="11">
        <f>'Long-form'!H831</f>
        <v>4280</v>
      </c>
      <c r="I860" s="11">
        <f>'Long-form'!I831</f>
        <v>70</v>
      </c>
      <c r="J860" s="11" t="str">
        <f>'Long-form'!J831</f>
        <v>n/a</v>
      </c>
      <c r="K860" s="11" t="str">
        <f>'Long-form'!K831</f>
        <v>n/a</v>
      </c>
      <c r="L860" s="11" t="str">
        <f>'Long-form'!L831</f>
        <v>n/a</v>
      </c>
      <c r="M860" s="10" t="str">
        <f>'Long-form'!Q831</f>
        <v>n/a</v>
      </c>
      <c r="N860" s="10" t="str">
        <f>'Long-form'!R831</f>
        <v>n/a</v>
      </c>
      <c r="O860" s="10">
        <f>'Long-form'!AL831</f>
        <v>1.4</v>
      </c>
      <c r="P860" s="10">
        <f>'Long-form'!AN831</f>
        <v>0.30066592756745814</v>
      </c>
      <c r="Q860" s="10">
        <f>'Long-form'!AO831</f>
        <v>0.30066592756745814</v>
      </c>
      <c r="R860" s="1">
        <f>'Long-form'!BA831</f>
        <v>-1</v>
      </c>
      <c r="S860" s="1">
        <f>'Long-form'!BB831</f>
        <v>1</v>
      </c>
      <c r="T860" s="1" t="str">
        <f>'Long-form'!BC831</f>
        <v>coral</v>
      </c>
      <c r="U860" s="1" t="str">
        <f>'Long-form'!BD831</f>
        <v>coral shingle</v>
      </c>
      <c r="V860" s="1" t="str">
        <f>'Long-form'!BE831</f>
        <v>below MTL</v>
      </c>
      <c r="W860" s="10" t="e">
        <f>'Long-form'!BQ831</f>
        <v>#VALUE!</v>
      </c>
      <c r="X860" s="10">
        <f>'Long-form'!BR831</f>
        <v>0.30066592756745814</v>
      </c>
      <c r="Y860" s="10">
        <f>'Long-form'!BS831</f>
        <v>0.30066592756745814</v>
      </c>
      <c r="Z860" s="10" t="str">
        <f>'Long-form'!BT831</f>
        <v>n/a</v>
      </c>
      <c r="AA860" s="10" t="str">
        <f>'Long-form'!BU831</f>
        <v>n/a</v>
      </c>
      <c r="AB860" s="10" t="str">
        <f>'Long-form'!BV831</f>
        <v>n/a</v>
      </c>
      <c r="AC860" s="1" t="str">
        <f>'Long-form'!BW831</f>
        <v>n/a</v>
      </c>
      <c r="AD860" s="1">
        <f>'Long-form'!BX831</f>
        <v>1</v>
      </c>
      <c r="AE860" s="1" t="str">
        <f>'Long-form'!BY831</f>
        <v>n/a</v>
      </c>
      <c r="AF860" s="1" t="str">
        <f>'Long-form'!BZ831</f>
        <v>n/a</v>
      </c>
    </row>
    <row r="861" spans="1:32">
      <c r="A861" s="1" t="str">
        <f>'Long-form'!A832</f>
        <v>SLCC875</v>
      </c>
      <c r="B861" s="1" t="str">
        <f>'Long-form'!B832</f>
        <v>Woodroffe et al. 1999</v>
      </c>
      <c r="C861" s="1">
        <f>'Long-form'!C832</f>
        <v>8</v>
      </c>
      <c r="D861" s="1" t="str">
        <f>'Long-form'!D832</f>
        <v>West Island</v>
      </c>
      <c r="E861" s="10">
        <f>'Long-form'!E832</f>
        <v>-12.2</v>
      </c>
      <c r="F861" s="10">
        <f>'Long-form'!F832</f>
        <v>96.9</v>
      </c>
      <c r="G861" s="1">
        <f>'Long-form'!G832</f>
        <v>1</v>
      </c>
      <c r="H861" s="11">
        <f>'Long-form'!H832</f>
        <v>420</v>
      </c>
      <c r="I861" s="11">
        <f>'Long-form'!I832</f>
        <v>50</v>
      </c>
      <c r="J861" s="11" t="str">
        <f>'Long-form'!J832</f>
        <v>n/a</v>
      </c>
      <c r="K861" s="11" t="str">
        <f>'Long-form'!K832</f>
        <v>n/a</v>
      </c>
      <c r="L861" s="11" t="str">
        <f>'Long-form'!L832</f>
        <v>n/a</v>
      </c>
      <c r="M861" s="10" t="str">
        <f>'Long-form'!Q832</f>
        <v>n/a</v>
      </c>
      <c r="N861" s="10" t="str">
        <f>'Long-form'!R832</f>
        <v>n/a</v>
      </c>
      <c r="O861" s="10">
        <f>'Long-form'!AL832</f>
        <v>2</v>
      </c>
      <c r="P861" s="10">
        <f>'Long-form'!AN832</f>
        <v>0.30066592756745814</v>
      </c>
      <c r="Q861" s="10">
        <f>'Long-form'!AO832</f>
        <v>0.30066592756745814</v>
      </c>
      <c r="R861" s="1">
        <f>'Long-form'!BA832</f>
        <v>-1</v>
      </c>
      <c r="S861" s="1">
        <f>'Long-form'!BB832</f>
        <v>1</v>
      </c>
      <c r="T861" s="1" t="str">
        <f>'Long-form'!BC832</f>
        <v>coral</v>
      </c>
      <c r="U861" s="1" t="str">
        <f>'Long-form'!BD832</f>
        <v>coral shingle</v>
      </c>
      <c r="V861" s="1" t="str">
        <f>'Long-form'!BE832</f>
        <v>below MTL</v>
      </c>
      <c r="W861" s="10" t="e">
        <f>'Long-form'!BQ832</f>
        <v>#VALUE!</v>
      </c>
      <c r="X861" s="10">
        <f>'Long-form'!BR832</f>
        <v>0.30066592756745814</v>
      </c>
      <c r="Y861" s="10">
        <f>'Long-form'!BS832</f>
        <v>0.30066592756745814</v>
      </c>
      <c r="Z861" s="10" t="str">
        <f>'Long-form'!BT832</f>
        <v>n/a</v>
      </c>
      <c r="AA861" s="10" t="str">
        <f>'Long-form'!BU832</f>
        <v>n/a</v>
      </c>
      <c r="AB861" s="10" t="str">
        <f>'Long-form'!BV832</f>
        <v>n/a</v>
      </c>
      <c r="AC861" s="1" t="str">
        <f>'Long-form'!BW832</f>
        <v>n/a</v>
      </c>
      <c r="AD861" s="1">
        <f>'Long-form'!BX832</f>
        <v>1</v>
      </c>
      <c r="AE861" s="1" t="str">
        <f>'Long-form'!BY832</f>
        <v>n/a</v>
      </c>
      <c r="AF861" s="1" t="str">
        <f>'Long-form'!BZ832</f>
        <v>n/a</v>
      </c>
    </row>
    <row r="862" spans="1:32">
      <c r="A862" s="1" t="str">
        <f>'Long-form'!A833</f>
        <v>SLCC876</v>
      </c>
      <c r="B862" s="1" t="str">
        <f>'Long-form'!B833</f>
        <v>Woodroffe et al. 1999</v>
      </c>
      <c r="C862" s="1">
        <f>'Long-form'!C833</f>
        <v>8</v>
      </c>
      <c r="D862" s="1" t="str">
        <f>'Long-form'!D833</f>
        <v>West Island</v>
      </c>
      <c r="E862" s="10">
        <f>'Long-form'!E833</f>
        <v>-12.2</v>
      </c>
      <c r="F862" s="10">
        <f>'Long-form'!F833</f>
        <v>96.9</v>
      </c>
      <c r="G862" s="1">
        <f>'Long-form'!G833</f>
        <v>1</v>
      </c>
      <c r="H862" s="11">
        <f>'Long-form'!H833</f>
        <v>1970</v>
      </c>
      <c r="I862" s="11">
        <f>'Long-form'!I833</f>
        <v>70</v>
      </c>
      <c r="J862" s="11" t="str">
        <f>'Long-form'!J833</f>
        <v>n/a</v>
      </c>
      <c r="K862" s="11" t="str">
        <f>'Long-form'!K833</f>
        <v>n/a</v>
      </c>
      <c r="L862" s="11" t="str">
        <f>'Long-form'!L833</f>
        <v>n/a</v>
      </c>
      <c r="M862" s="10" t="str">
        <f>'Long-form'!Q833</f>
        <v>n/a</v>
      </c>
      <c r="N862" s="10" t="str">
        <f>'Long-form'!R833</f>
        <v>n/a</v>
      </c>
      <c r="O862" s="10">
        <f>'Long-form'!AL833</f>
        <v>0.7</v>
      </c>
      <c r="P862" s="10">
        <f>'Long-form'!AN833</f>
        <v>0.30066592756745814</v>
      </c>
      <c r="Q862" s="10">
        <f>'Long-form'!AO833</f>
        <v>0.30066592756745814</v>
      </c>
      <c r="R862" s="1">
        <f>'Long-form'!BA833</f>
        <v>-1</v>
      </c>
      <c r="S862" s="1">
        <f>'Long-form'!BB833</f>
        <v>1</v>
      </c>
      <c r="T862" s="1" t="str">
        <f>'Long-form'!BC833</f>
        <v>coral</v>
      </c>
      <c r="U862" s="1" t="str">
        <f>'Long-form'!BD833</f>
        <v>coral shingle</v>
      </c>
      <c r="V862" s="1" t="str">
        <f>'Long-form'!BE833</f>
        <v>below MTL</v>
      </c>
      <c r="W862" s="10" t="e">
        <f>'Long-form'!BQ833</f>
        <v>#VALUE!</v>
      </c>
      <c r="X862" s="10">
        <f>'Long-form'!BR833</f>
        <v>0.30066592756745814</v>
      </c>
      <c r="Y862" s="10">
        <f>'Long-form'!BS833</f>
        <v>0.30066592756745814</v>
      </c>
      <c r="Z862" s="10" t="str">
        <f>'Long-form'!BT833</f>
        <v>n/a</v>
      </c>
      <c r="AA862" s="10" t="str">
        <f>'Long-form'!BU833</f>
        <v>n/a</v>
      </c>
      <c r="AB862" s="10" t="str">
        <f>'Long-form'!BV833</f>
        <v>n/a</v>
      </c>
      <c r="AC862" s="1" t="str">
        <f>'Long-form'!BW833</f>
        <v>n/a</v>
      </c>
      <c r="AD862" s="1">
        <f>'Long-form'!BX833</f>
        <v>1</v>
      </c>
      <c r="AE862" s="1" t="str">
        <f>'Long-form'!BY833</f>
        <v>n/a</v>
      </c>
      <c r="AF862" s="1" t="str">
        <f>'Long-form'!BZ833</f>
        <v>n/a</v>
      </c>
    </row>
    <row r="863" spans="1:32">
      <c r="A863" s="1" t="str">
        <f>'Long-form'!A834</f>
        <v>SLCC877</v>
      </c>
      <c r="B863" s="1" t="str">
        <f>'Long-form'!B834</f>
        <v>Woodroffe et al. 1999</v>
      </c>
      <c r="C863" s="1">
        <f>'Long-form'!C834</f>
        <v>8</v>
      </c>
      <c r="D863" s="1" t="str">
        <f>'Long-form'!D834</f>
        <v>West Island</v>
      </c>
      <c r="E863" s="10">
        <f>'Long-form'!E834</f>
        <v>-12.2</v>
      </c>
      <c r="F863" s="10">
        <f>'Long-form'!F834</f>
        <v>96.9</v>
      </c>
      <c r="G863" s="1">
        <f>'Long-form'!G834</f>
        <v>1</v>
      </c>
      <c r="H863" s="11">
        <f>'Long-form'!H834</f>
        <v>3100</v>
      </c>
      <c r="I863" s="11">
        <f>'Long-form'!I834</f>
        <v>70</v>
      </c>
      <c r="J863" s="11" t="str">
        <f>'Long-form'!J834</f>
        <v>n/a</v>
      </c>
      <c r="K863" s="11" t="str">
        <f>'Long-form'!K834</f>
        <v>n/a</v>
      </c>
      <c r="L863" s="11" t="str">
        <f>'Long-form'!L834</f>
        <v>n/a</v>
      </c>
      <c r="M863" s="10" t="str">
        <f>'Long-form'!Q834</f>
        <v>n/a</v>
      </c>
      <c r="N863" s="10" t="str">
        <f>'Long-form'!R834</f>
        <v>n/a</v>
      </c>
      <c r="O863" s="10">
        <f>'Long-form'!AL834</f>
        <v>0.55000000000000004</v>
      </c>
      <c r="P863" s="10">
        <f>'Long-form'!AN834</f>
        <v>0.30066592756745814</v>
      </c>
      <c r="Q863" s="10">
        <f>'Long-form'!AO834</f>
        <v>0.30066592756745814</v>
      </c>
      <c r="R863" s="1">
        <f>'Long-form'!BA834</f>
        <v>-1</v>
      </c>
      <c r="S863" s="1">
        <f>'Long-form'!BB834</f>
        <v>1</v>
      </c>
      <c r="T863" s="1" t="str">
        <f>'Long-form'!BC834</f>
        <v>coral</v>
      </c>
      <c r="U863" s="1" t="str">
        <f>'Long-form'!BD834</f>
        <v>coral shingle</v>
      </c>
      <c r="V863" s="1" t="str">
        <f>'Long-form'!BE834</f>
        <v>below MTL</v>
      </c>
      <c r="W863" s="10" t="e">
        <f>'Long-form'!BQ834</f>
        <v>#VALUE!</v>
      </c>
      <c r="X863" s="10">
        <f>'Long-form'!BR834</f>
        <v>0.30066592756745814</v>
      </c>
      <c r="Y863" s="10">
        <f>'Long-form'!BS834</f>
        <v>0.30066592756745814</v>
      </c>
      <c r="Z863" s="10" t="str">
        <f>'Long-form'!BT834</f>
        <v>n/a</v>
      </c>
      <c r="AA863" s="10" t="str">
        <f>'Long-form'!BU834</f>
        <v>n/a</v>
      </c>
      <c r="AB863" s="10" t="str">
        <f>'Long-form'!BV834</f>
        <v>n/a</v>
      </c>
      <c r="AC863" s="1" t="str">
        <f>'Long-form'!BW834</f>
        <v>n/a</v>
      </c>
      <c r="AD863" s="1">
        <f>'Long-form'!BX834</f>
        <v>1</v>
      </c>
      <c r="AE863" s="1" t="str">
        <f>'Long-form'!BY834</f>
        <v>n/a</v>
      </c>
      <c r="AF863" s="1" t="str">
        <f>'Long-form'!BZ834</f>
        <v>n/a</v>
      </c>
    </row>
    <row r="864" spans="1:32">
      <c r="A864" s="1" t="str">
        <f>'Long-form'!A835</f>
        <v>SLCC878</v>
      </c>
      <c r="B864" s="1" t="str">
        <f>'Long-form'!B835</f>
        <v>Woodroffe et al. 1999</v>
      </c>
      <c r="C864" s="1">
        <f>'Long-form'!C835</f>
        <v>8</v>
      </c>
      <c r="D864" s="1" t="str">
        <f>'Long-form'!D835</f>
        <v>West Island</v>
      </c>
      <c r="E864" s="10">
        <f>'Long-form'!E835</f>
        <v>-12.2</v>
      </c>
      <c r="F864" s="10">
        <f>'Long-form'!F835</f>
        <v>96.9</v>
      </c>
      <c r="G864" s="1">
        <f>'Long-form'!G835</f>
        <v>1</v>
      </c>
      <c r="H864" s="11">
        <f>'Long-form'!H835</f>
        <v>840</v>
      </c>
      <c r="I864" s="11">
        <f>'Long-form'!I835</f>
        <v>50</v>
      </c>
      <c r="J864" s="11" t="str">
        <f>'Long-form'!J835</f>
        <v>n/a</v>
      </c>
      <c r="K864" s="11" t="str">
        <f>'Long-form'!K835</f>
        <v>n/a</v>
      </c>
      <c r="L864" s="11" t="str">
        <f>'Long-form'!L835</f>
        <v>n/a</v>
      </c>
      <c r="M864" s="10" t="str">
        <f>'Long-form'!Q835</f>
        <v>n/a</v>
      </c>
      <c r="N864" s="10" t="str">
        <f>'Long-form'!R835</f>
        <v>n/a</v>
      </c>
      <c r="O864" s="10">
        <f>'Long-form'!AL835</f>
        <v>2.4</v>
      </c>
      <c r="P864" s="10">
        <f>'Long-form'!AN835</f>
        <v>0.30066592756745814</v>
      </c>
      <c r="Q864" s="10">
        <f>'Long-form'!AO835</f>
        <v>0.30066592756745814</v>
      </c>
      <c r="R864" s="1">
        <f>'Long-form'!BA835</f>
        <v>-1</v>
      </c>
      <c r="S864" s="1">
        <f>'Long-form'!BB835</f>
        <v>1</v>
      </c>
      <c r="T864" s="1" t="str">
        <f>'Long-form'!BC835</f>
        <v>coral</v>
      </c>
      <c r="U864" s="1" t="str">
        <f>'Long-form'!BD835</f>
        <v>coral shingle</v>
      </c>
      <c r="V864" s="1" t="str">
        <f>'Long-form'!BE835</f>
        <v>below MTL</v>
      </c>
      <c r="W864" s="10" t="e">
        <f>'Long-form'!BQ835</f>
        <v>#VALUE!</v>
      </c>
      <c r="X864" s="10">
        <f>'Long-form'!BR835</f>
        <v>0.30066592756745814</v>
      </c>
      <c r="Y864" s="10">
        <f>'Long-form'!BS835</f>
        <v>0.30066592756745814</v>
      </c>
      <c r="Z864" s="10" t="str">
        <f>'Long-form'!BT835</f>
        <v>n/a</v>
      </c>
      <c r="AA864" s="10" t="str">
        <f>'Long-form'!BU835</f>
        <v>n/a</v>
      </c>
      <c r="AB864" s="10" t="str">
        <f>'Long-form'!BV835</f>
        <v>n/a</v>
      </c>
      <c r="AC864" s="1" t="str">
        <f>'Long-form'!BW835</f>
        <v>n/a</v>
      </c>
      <c r="AD864" s="1">
        <f>'Long-form'!BX835</f>
        <v>1</v>
      </c>
      <c r="AE864" s="1" t="str">
        <f>'Long-form'!BY835</f>
        <v>n/a</v>
      </c>
      <c r="AF864" s="1" t="str">
        <f>'Long-form'!BZ835</f>
        <v>n/a</v>
      </c>
    </row>
    <row r="865" spans="1:32">
      <c r="A865" s="1" t="str">
        <f>'Long-form'!A836</f>
        <v>SLCC879</v>
      </c>
      <c r="B865" s="1" t="str">
        <f>'Long-form'!B836</f>
        <v>Woodroffe et al. 1999</v>
      </c>
      <c r="C865" s="1">
        <f>'Long-form'!C836</f>
        <v>8</v>
      </c>
      <c r="D865" s="1" t="str">
        <f>'Long-form'!D836</f>
        <v>West Island</v>
      </c>
      <c r="E865" s="10">
        <f>'Long-form'!E836</f>
        <v>-12.2</v>
      </c>
      <c r="F865" s="10">
        <f>'Long-form'!F836</f>
        <v>96.9</v>
      </c>
      <c r="G865" s="1">
        <f>'Long-form'!G836</f>
        <v>1</v>
      </c>
      <c r="H865" s="11">
        <f>'Long-form'!H836</f>
        <v>850</v>
      </c>
      <c r="I865" s="11">
        <f>'Long-form'!I836</f>
        <v>60</v>
      </c>
      <c r="J865" s="11" t="str">
        <f>'Long-form'!J836</f>
        <v>n/a</v>
      </c>
      <c r="K865" s="11" t="str">
        <f>'Long-form'!K836</f>
        <v>n/a</v>
      </c>
      <c r="L865" s="11" t="str">
        <f>'Long-form'!L836</f>
        <v>n/a</v>
      </c>
      <c r="M865" s="10" t="str">
        <f>'Long-form'!Q836</f>
        <v>n/a</v>
      </c>
      <c r="N865" s="10" t="str">
        <f>'Long-form'!R836</f>
        <v>n/a</v>
      </c>
      <c r="O865" s="10">
        <f>'Long-form'!AL836</f>
        <v>1.4</v>
      </c>
      <c r="P865" s="10">
        <f>'Long-form'!AN836</f>
        <v>0.30066592756745814</v>
      </c>
      <c r="Q865" s="10">
        <f>'Long-form'!AO836</f>
        <v>0.30066592756745814</v>
      </c>
      <c r="R865" s="1">
        <f>'Long-form'!BA836</f>
        <v>-1</v>
      </c>
      <c r="S865" s="1">
        <f>'Long-form'!BB836</f>
        <v>1</v>
      </c>
      <c r="T865" s="1" t="str">
        <f>'Long-form'!BC836</f>
        <v>coral</v>
      </c>
      <c r="U865" s="1" t="str">
        <f>'Long-form'!BD836</f>
        <v>coral shingle</v>
      </c>
      <c r="V865" s="1" t="str">
        <f>'Long-form'!BE836</f>
        <v>below MTL</v>
      </c>
      <c r="W865" s="10" t="e">
        <f>'Long-form'!BQ836</f>
        <v>#VALUE!</v>
      </c>
      <c r="X865" s="10">
        <f>'Long-form'!BR836</f>
        <v>0.30066592756745814</v>
      </c>
      <c r="Y865" s="10">
        <f>'Long-form'!BS836</f>
        <v>0.30066592756745814</v>
      </c>
      <c r="Z865" s="10" t="str">
        <f>'Long-form'!BT836</f>
        <v>n/a</v>
      </c>
      <c r="AA865" s="10" t="str">
        <f>'Long-form'!BU836</f>
        <v>n/a</v>
      </c>
      <c r="AB865" s="10" t="str">
        <f>'Long-form'!BV836</f>
        <v>n/a</v>
      </c>
      <c r="AC865" s="1" t="str">
        <f>'Long-form'!BW836</f>
        <v>n/a</v>
      </c>
      <c r="AD865" s="1">
        <f>'Long-form'!BX836</f>
        <v>1</v>
      </c>
      <c r="AE865" s="1" t="str">
        <f>'Long-form'!BY836</f>
        <v>n/a</v>
      </c>
      <c r="AF865" s="1" t="str">
        <f>'Long-form'!BZ836</f>
        <v>n/a</v>
      </c>
    </row>
    <row r="866" spans="1:32">
      <c r="A866" s="1" t="str">
        <f>'Long-form'!A837</f>
        <v>SLCC880</v>
      </c>
      <c r="B866" s="1" t="str">
        <f>'Long-form'!B837</f>
        <v>Woodroffe et al. 1999</v>
      </c>
      <c r="C866" s="1">
        <f>'Long-form'!C837</f>
        <v>8</v>
      </c>
      <c r="D866" s="1" t="str">
        <f>'Long-form'!D837</f>
        <v>West Island</v>
      </c>
      <c r="E866" s="10">
        <f>'Long-form'!E837</f>
        <v>-12.2</v>
      </c>
      <c r="F866" s="10">
        <f>'Long-form'!F837</f>
        <v>96.9</v>
      </c>
      <c r="G866" s="1">
        <f>'Long-form'!G837</f>
        <v>1</v>
      </c>
      <c r="H866" s="11">
        <f>'Long-form'!H837</f>
        <v>2320</v>
      </c>
      <c r="I866" s="11">
        <f>'Long-form'!I837</f>
        <v>70</v>
      </c>
      <c r="J866" s="11" t="str">
        <f>'Long-form'!J837</f>
        <v>n/a</v>
      </c>
      <c r="K866" s="11" t="str">
        <f>'Long-form'!K837</f>
        <v>n/a</v>
      </c>
      <c r="L866" s="11" t="str">
        <f>'Long-form'!L837</f>
        <v>n/a</v>
      </c>
      <c r="M866" s="10" t="str">
        <f>'Long-form'!Q837</f>
        <v>n/a</v>
      </c>
      <c r="N866" s="10" t="str">
        <f>'Long-form'!R837</f>
        <v>n/a</v>
      </c>
      <c r="O866" s="10">
        <f>'Long-form'!AL837</f>
        <v>1.2</v>
      </c>
      <c r="P866" s="10">
        <f>'Long-form'!AN837</f>
        <v>0.30066592756745814</v>
      </c>
      <c r="Q866" s="10">
        <f>'Long-form'!AO837</f>
        <v>0.30066592756745814</v>
      </c>
      <c r="R866" s="1">
        <f>'Long-form'!BA837</f>
        <v>-1</v>
      </c>
      <c r="S866" s="1">
        <f>'Long-form'!BB837</f>
        <v>1</v>
      </c>
      <c r="T866" s="1" t="str">
        <f>'Long-form'!BC837</f>
        <v>coral</v>
      </c>
      <c r="U866" s="1" t="str">
        <f>'Long-form'!BD837</f>
        <v>coral shingle</v>
      </c>
      <c r="V866" s="1" t="str">
        <f>'Long-form'!BE837</f>
        <v>below MTL</v>
      </c>
      <c r="W866" s="10" t="e">
        <f>'Long-form'!BQ837</f>
        <v>#VALUE!</v>
      </c>
      <c r="X866" s="10">
        <f>'Long-form'!BR837</f>
        <v>0.30066592756745814</v>
      </c>
      <c r="Y866" s="10">
        <f>'Long-form'!BS837</f>
        <v>0.30066592756745814</v>
      </c>
      <c r="Z866" s="10" t="str">
        <f>'Long-form'!BT837</f>
        <v>n/a</v>
      </c>
      <c r="AA866" s="10" t="str">
        <f>'Long-form'!BU837</f>
        <v>n/a</v>
      </c>
      <c r="AB866" s="10" t="str">
        <f>'Long-form'!BV837</f>
        <v>n/a</v>
      </c>
      <c r="AC866" s="1" t="str">
        <f>'Long-form'!BW837</f>
        <v>n/a</v>
      </c>
      <c r="AD866" s="1">
        <f>'Long-form'!BX837</f>
        <v>1</v>
      </c>
      <c r="AE866" s="1" t="str">
        <f>'Long-form'!BY837</f>
        <v>n/a</v>
      </c>
      <c r="AF866" s="1" t="str">
        <f>'Long-form'!BZ837</f>
        <v>n/a</v>
      </c>
    </row>
    <row r="867" spans="1:32">
      <c r="A867" s="1" t="str">
        <f>'Long-form'!A838</f>
        <v>SLCC881</v>
      </c>
      <c r="B867" s="1" t="str">
        <f>'Long-form'!B838</f>
        <v>Woodroffe et al. 1999</v>
      </c>
      <c r="C867" s="1">
        <f>'Long-form'!C838</f>
        <v>8</v>
      </c>
      <c r="D867" s="1" t="str">
        <f>'Long-form'!D838</f>
        <v>West Island</v>
      </c>
      <c r="E867" s="10">
        <f>'Long-form'!E838</f>
        <v>-12.2</v>
      </c>
      <c r="F867" s="10">
        <f>'Long-form'!F838</f>
        <v>96.9</v>
      </c>
      <c r="G867" s="1">
        <f>'Long-form'!G838</f>
        <v>1</v>
      </c>
      <c r="H867" s="11">
        <f>'Long-form'!H838</f>
        <v>2420</v>
      </c>
      <c r="I867" s="11">
        <f>'Long-form'!I838</f>
        <v>60</v>
      </c>
      <c r="J867" s="11" t="str">
        <f>'Long-form'!J838</f>
        <v>n/a</v>
      </c>
      <c r="K867" s="11" t="str">
        <f>'Long-form'!K838</f>
        <v>n/a</v>
      </c>
      <c r="L867" s="11" t="str">
        <f>'Long-form'!L838</f>
        <v>n/a</v>
      </c>
      <c r="M867" s="10" t="str">
        <f>'Long-form'!Q838</f>
        <v>n/a</v>
      </c>
      <c r="N867" s="10" t="str">
        <f>'Long-form'!R838</f>
        <v>n/a</v>
      </c>
      <c r="O867" s="10">
        <f>'Long-form'!AL838</f>
        <v>1.2</v>
      </c>
      <c r="P867" s="10">
        <f>'Long-form'!AN838</f>
        <v>0.30066592756745814</v>
      </c>
      <c r="Q867" s="10">
        <f>'Long-form'!AO838</f>
        <v>0.30066592756745814</v>
      </c>
      <c r="R867" s="1">
        <f>'Long-form'!BA838</f>
        <v>-1</v>
      </c>
      <c r="S867" s="1">
        <f>'Long-form'!BB838</f>
        <v>1</v>
      </c>
      <c r="T867" s="1" t="str">
        <f>'Long-form'!BC838</f>
        <v>coral</v>
      </c>
      <c r="U867" s="1" t="str">
        <f>'Long-form'!BD838</f>
        <v>coral shingle</v>
      </c>
      <c r="V867" s="1" t="str">
        <f>'Long-form'!BE838</f>
        <v>below MTL</v>
      </c>
      <c r="W867" s="10" t="e">
        <f>'Long-form'!BQ838</f>
        <v>#VALUE!</v>
      </c>
      <c r="X867" s="10">
        <f>'Long-form'!BR838</f>
        <v>0.30066592756745814</v>
      </c>
      <c r="Y867" s="10">
        <f>'Long-form'!BS838</f>
        <v>0.30066592756745814</v>
      </c>
      <c r="Z867" s="10" t="str">
        <f>'Long-form'!BT838</f>
        <v>n/a</v>
      </c>
      <c r="AA867" s="10" t="str">
        <f>'Long-form'!BU838</f>
        <v>n/a</v>
      </c>
      <c r="AB867" s="10" t="str">
        <f>'Long-form'!BV838</f>
        <v>n/a</v>
      </c>
      <c r="AC867" s="1" t="str">
        <f>'Long-form'!BW838</f>
        <v>n/a</v>
      </c>
      <c r="AD867" s="1">
        <f>'Long-form'!BX838</f>
        <v>1</v>
      </c>
      <c r="AE867" s="1" t="str">
        <f>'Long-form'!BY838</f>
        <v>n/a</v>
      </c>
      <c r="AF867" s="1" t="str">
        <f>'Long-form'!BZ838</f>
        <v>n/a</v>
      </c>
    </row>
    <row r="868" spans="1:32">
      <c r="A868" s="1" t="str">
        <f>'Long-form'!A839</f>
        <v>SLCC882</v>
      </c>
      <c r="B868" s="1" t="str">
        <f>'Long-form'!B839</f>
        <v>Woodroffe et al. 1999</v>
      </c>
      <c r="C868" s="1">
        <f>'Long-form'!C839</f>
        <v>8</v>
      </c>
      <c r="D868" s="1" t="str">
        <f>'Long-form'!D839</f>
        <v>West Island</v>
      </c>
      <c r="E868" s="10">
        <f>'Long-form'!E839</f>
        <v>-12.2</v>
      </c>
      <c r="F868" s="10">
        <f>'Long-form'!F839</f>
        <v>96.9</v>
      </c>
      <c r="G868" s="1">
        <f>'Long-form'!G839</f>
        <v>1</v>
      </c>
      <c r="H868" s="11">
        <f>'Long-form'!H839</f>
        <v>3400</v>
      </c>
      <c r="I868" s="11">
        <f>'Long-form'!I839</f>
        <v>70</v>
      </c>
      <c r="J868" s="11" t="str">
        <f>'Long-form'!J839</f>
        <v>n/a</v>
      </c>
      <c r="K868" s="11" t="str">
        <f>'Long-form'!K839</f>
        <v>n/a</v>
      </c>
      <c r="L868" s="11" t="str">
        <f>'Long-form'!L839</f>
        <v>n/a</v>
      </c>
      <c r="M868" s="10" t="str">
        <f>'Long-form'!Q839</f>
        <v>n/a</v>
      </c>
      <c r="N868" s="10" t="str">
        <f>'Long-form'!R839</f>
        <v>n/a</v>
      </c>
      <c r="O868" s="10">
        <f>'Long-form'!AL839</f>
        <v>1.3</v>
      </c>
      <c r="P868" s="10">
        <f>'Long-form'!AN839</f>
        <v>0.30066592756745814</v>
      </c>
      <c r="Q868" s="10">
        <f>'Long-form'!AO839</f>
        <v>0.30066592756745814</v>
      </c>
      <c r="R868" s="1">
        <f>'Long-form'!BA839</f>
        <v>-1</v>
      </c>
      <c r="S868" s="1">
        <f>'Long-form'!BB839</f>
        <v>1</v>
      </c>
      <c r="T868" s="1" t="str">
        <f>'Long-form'!BC839</f>
        <v>coral</v>
      </c>
      <c r="U868" s="1" t="str">
        <f>'Long-form'!BD839</f>
        <v>coral shingle</v>
      </c>
      <c r="V868" s="1" t="str">
        <f>'Long-form'!BE839</f>
        <v>below MTL</v>
      </c>
      <c r="W868" s="10" t="e">
        <f>'Long-form'!BQ839</f>
        <v>#VALUE!</v>
      </c>
      <c r="X868" s="10">
        <f>'Long-form'!BR839</f>
        <v>0.30066592756745814</v>
      </c>
      <c r="Y868" s="10">
        <f>'Long-form'!BS839</f>
        <v>0.30066592756745814</v>
      </c>
      <c r="Z868" s="10" t="str">
        <f>'Long-form'!BT839</f>
        <v>n/a</v>
      </c>
      <c r="AA868" s="10" t="str">
        <f>'Long-form'!BU839</f>
        <v>n/a</v>
      </c>
      <c r="AB868" s="10" t="str">
        <f>'Long-form'!BV839</f>
        <v>n/a</v>
      </c>
      <c r="AC868" s="1" t="str">
        <f>'Long-form'!BW839</f>
        <v>n/a</v>
      </c>
      <c r="AD868" s="1">
        <f>'Long-form'!BX839</f>
        <v>1</v>
      </c>
      <c r="AE868" s="1" t="str">
        <f>'Long-form'!BY839</f>
        <v>n/a</v>
      </c>
      <c r="AF868" s="1" t="str">
        <f>'Long-form'!BZ839</f>
        <v>n/a</v>
      </c>
    </row>
    <row r="869" spans="1:32">
      <c r="A869" s="1" t="str">
        <f>'Long-form'!A840</f>
        <v>SLCC883</v>
      </c>
      <c r="B869" s="1" t="str">
        <f>'Long-form'!B840</f>
        <v>Woodroffe et al. 1999</v>
      </c>
      <c r="C869" s="1">
        <f>'Long-form'!C840</f>
        <v>8</v>
      </c>
      <c r="D869" s="1" t="str">
        <f>'Long-form'!D840</f>
        <v>West Island</v>
      </c>
      <c r="E869" s="10">
        <f>'Long-form'!E840</f>
        <v>-12.2</v>
      </c>
      <c r="F869" s="10">
        <f>'Long-form'!F840</f>
        <v>96.9</v>
      </c>
      <c r="G869" s="1">
        <f>'Long-form'!G840</f>
        <v>1</v>
      </c>
      <c r="H869" s="11">
        <f>'Long-form'!H840</f>
        <v>2800</v>
      </c>
      <c r="I869" s="11">
        <f>'Long-form'!I840</f>
        <v>60</v>
      </c>
      <c r="J869" s="11" t="str">
        <f>'Long-form'!J840</f>
        <v>n/a</v>
      </c>
      <c r="K869" s="11" t="str">
        <f>'Long-form'!K840</f>
        <v>n/a</v>
      </c>
      <c r="L869" s="11" t="str">
        <f>'Long-form'!L840</f>
        <v>n/a</v>
      </c>
      <c r="M869" s="10" t="str">
        <f>'Long-form'!Q840</f>
        <v>n/a</v>
      </c>
      <c r="N869" s="10" t="str">
        <f>'Long-form'!R840</f>
        <v>n/a</v>
      </c>
      <c r="O869" s="10">
        <f>'Long-form'!AL840</f>
        <v>1</v>
      </c>
      <c r="P869" s="10">
        <f>'Long-form'!AN840</f>
        <v>0.30066592756745814</v>
      </c>
      <c r="Q869" s="10">
        <f>'Long-form'!AO840</f>
        <v>0.30066592756745814</v>
      </c>
      <c r="R869" s="1">
        <f>'Long-form'!BA840</f>
        <v>-1</v>
      </c>
      <c r="S869" s="1">
        <f>'Long-form'!BB840</f>
        <v>1</v>
      </c>
      <c r="T869" s="1" t="str">
        <f>'Long-form'!BC840</f>
        <v>coral</v>
      </c>
      <c r="U869" s="1" t="str">
        <f>'Long-form'!BD840</f>
        <v>coral shingle</v>
      </c>
      <c r="V869" s="1" t="str">
        <f>'Long-form'!BE840</f>
        <v>below MTL</v>
      </c>
      <c r="W869" s="10" t="e">
        <f>'Long-form'!BQ840</f>
        <v>#VALUE!</v>
      </c>
      <c r="X869" s="10">
        <f>'Long-form'!BR840</f>
        <v>0.30066592756745814</v>
      </c>
      <c r="Y869" s="10">
        <f>'Long-form'!BS840</f>
        <v>0.30066592756745814</v>
      </c>
      <c r="Z869" s="10" t="str">
        <f>'Long-form'!BT840</f>
        <v>n/a</v>
      </c>
      <c r="AA869" s="10" t="str">
        <f>'Long-form'!BU840</f>
        <v>n/a</v>
      </c>
      <c r="AB869" s="10" t="str">
        <f>'Long-form'!BV840</f>
        <v>n/a</v>
      </c>
      <c r="AC869" s="1" t="str">
        <f>'Long-form'!BW840</f>
        <v>n/a</v>
      </c>
      <c r="AD869" s="1">
        <f>'Long-form'!BX840</f>
        <v>1</v>
      </c>
      <c r="AE869" s="1" t="str">
        <f>'Long-form'!BY840</f>
        <v>n/a</v>
      </c>
      <c r="AF869" s="1" t="str">
        <f>'Long-form'!BZ840</f>
        <v>n/a</v>
      </c>
    </row>
    <row r="870" spans="1:32">
      <c r="A870" s="1" t="str">
        <f>'Long-form'!A841</f>
        <v>SLCC884</v>
      </c>
      <c r="B870" s="1" t="str">
        <f>'Long-form'!B841</f>
        <v>Woodroffe et al. 1999</v>
      </c>
      <c r="C870" s="1">
        <f>'Long-form'!C841</f>
        <v>8</v>
      </c>
      <c r="D870" s="1" t="str">
        <f>'Long-form'!D841</f>
        <v>West Island</v>
      </c>
      <c r="E870" s="10">
        <f>'Long-form'!E841</f>
        <v>-12.2</v>
      </c>
      <c r="F870" s="10">
        <f>'Long-form'!F841</f>
        <v>96.9</v>
      </c>
      <c r="G870" s="1">
        <f>'Long-form'!G841</f>
        <v>1</v>
      </c>
      <c r="H870" s="11">
        <f>'Long-form'!H841</f>
        <v>3030</v>
      </c>
      <c r="I870" s="11">
        <f>'Long-form'!I841</f>
        <v>60</v>
      </c>
      <c r="J870" s="11" t="str">
        <f>'Long-form'!J841</f>
        <v>n/a</v>
      </c>
      <c r="K870" s="11" t="str">
        <f>'Long-form'!K841</f>
        <v>n/a</v>
      </c>
      <c r="L870" s="11" t="str">
        <f>'Long-form'!L841</f>
        <v>n/a</v>
      </c>
      <c r="M870" s="10" t="str">
        <f>'Long-form'!Q841</f>
        <v>n/a</v>
      </c>
      <c r="N870" s="10" t="str">
        <f>'Long-form'!R841</f>
        <v>n/a</v>
      </c>
      <c r="O870" s="10">
        <f>'Long-form'!AL841</f>
        <v>1.3</v>
      </c>
      <c r="P870" s="10">
        <f>'Long-form'!AN841</f>
        <v>0.30066592756745814</v>
      </c>
      <c r="Q870" s="10">
        <f>'Long-form'!AO841</f>
        <v>0.30066592756745814</v>
      </c>
      <c r="R870" s="1">
        <f>'Long-form'!BA841</f>
        <v>-1</v>
      </c>
      <c r="S870" s="1">
        <f>'Long-form'!BB841</f>
        <v>1</v>
      </c>
      <c r="T870" s="1" t="str">
        <f>'Long-form'!BC841</f>
        <v>coral</v>
      </c>
      <c r="U870" s="1" t="str">
        <f>'Long-form'!BD841</f>
        <v>coral shingle</v>
      </c>
      <c r="V870" s="1" t="str">
        <f>'Long-form'!BE841</f>
        <v>below MTL</v>
      </c>
      <c r="W870" s="10" t="e">
        <f>'Long-form'!BQ841</f>
        <v>#VALUE!</v>
      </c>
      <c r="X870" s="10">
        <f>'Long-form'!BR841</f>
        <v>0.30066592756745814</v>
      </c>
      <c r="Y870" s="10">
        <f>'Long-form'!BS841</f>
        <v>0.30066592756745814</v>
      </c>
      <c r="Z870" s="10" t="str">
        <f>'Long-form'!BT841</f>
        <v>n/a</v>
      </c>
      <c r="AA870" s="10" t="str">
        <f>'Long-form'!BU841</f>
        <v>n/a</v>
      </c>
      <c r="AB870" s="10" t="str">
        <f>'Long-form'!BV841</f>
        <v>n/a</v>
      </c>
      <c r="AC870" s="1" t="str">
        <f>'Long-form'!BW841</f>
        <v>n/a</v>
      </c>
      <c r="AD870" s="1">
        <f>'Long-form'!BX841</f>
        <v>1</v>
      </c>
      <c r="AE870" s="1" t="str">
        <f>'Long-form'!BY841</f>
        <v>n/a</v>
      </c>
      <c r="AF870" s="1" t="str">
        <f>'Long-form'!BZ841</f>
        <v>n/a</v>
      </c>
    </row>
    <row r="871" spans="1:32">
      <c r="A871" s="1" t="str">
        <f>'Long-form'!A842</f>
        <v>SLCC885</v>
      </c>
      <c r="B871" s="1" t="str">
        <f>'Long-form'!B842</f>
        <v>Woodroffe et al. 1999</v>
      </c>
      <c r="C871" s="1">
        <f>'Long-form'!C842</f>
        <v>8</v>
      </c>
      <c r="D871" s="1" t="str">
        <f>'Long-form'!D842</f>
        <v>West Island</v>
      </c>
      <c r="E871" s="10">
        <f>'Long-form'!E842</f>
        <v>-12.2</v>
      </c>
      <c r="F871" s="10">
        <f>'Long-form'!F842</f>
        <v>96.9</v>
      </c>
      <c r="G871" s="1">
        <f>'Long-form'!G842</f>
        <v>1</v>
      </c>
      <c r="H871" s="11">
        <f>'Long-form'!H842</f>
        <v>3450</v>
      </c>
      <c r="I871" s="11">
        <f>'Long-form'!I842</f>
        <v>70</v>
      </c>
      <c r="J871" s="11" t="str">
        <f>'Long-form'!J842</f>
        <v>n/a</v>
      </c>
      <c r="K871" s="11" t="str">
        <f>'Long-form'!K842</f>
        <v>n/a</v>
      </c>
      <c r="L871" s="11" t="str">
        <f>'Long-form'!L842</f>
        <v>n/a</v>
      </c>
      <c r="M871" s="10" t="str">
        <f>'Long-form'!Q842</f>
        <v>n/a</v>
      </c>
      <c r="N871" s="10" t="str">
        <f>'Long-form'!R842</f>
        <v>n/a</v>
      </c>
      <c r="O871" s="10">
        <f>'Long-form'!AL842</f>
        <v>0.9</v>
      </c>
      <c r="P871" s="10">
        <f>'Long-form'!AN842</f>
        <v>0.30066592756745814</v>
      </c>
      <c r="Q871" s="10">
        <f>'Long-form'!AO842</f>
        <v>0.30066592756745814</v>
      </c>
      <c r="R871" s="1">
        <f>'Long-form'!BA842</f>
        <v>-1</v>
      </c>
      <c r="S871" s="1">
        <f>'Long-form'!BB842</f>
        <v>1</v>
      </c>
      <c r="T871" s="1" t="str">
        <f>'Long-form'!BC842</f>
        <v>coral</v>
      </c>
      <c r="U871" s="1" t="str">
        <f>'Long-form'!BD842</f>
        <v>coral shingle</v>
      </c>
      <c r="V871" s="1" t="str">
        <f>'Long-form'!BE842</f>
        <v>below MTL</v>
      </c>
      <c r="W871" s="10" t="e">
        <f>'Long-form'!BQ842</f>
        <v>#VALUE!</v>
      </c>
      <c r="X871" s="10">
        <f>'Long-form'!BR842</f>
        <v>0.30066592756745814</v>
      </c>
      <c r="Y871" s="10">
        <f>'Long-form'!BS842</f>
        <v>0.30066592756745814</v>
      </c>
      <c r="Z871" s="10" t="str">
        <f>'Long-form'!BT842</f>
        <v>n/a</v>
      </c>
      <c r="AA871" s="10" t="str">
        <f>'Long-form'!BU842</f>
        <v>n/a</v>
      </c>
      <c r="AB871" s="10" t="str">
        <f>'Long-form'!BV842</f>
        <v>n/a</v>
      </c>
      <c r="AC871" s="1" t="str">
        <f>'Long-form'!BW842</f>
        <v>n/a</v>
      </c>
      <c r="AD871" s="1">
        <f>'Long-form'!BX842</f>
        <v>1</v>
      </c>
      <c r="AE871" s="1" t="str">
        <f>'Long-form'!BY842</f>
        <v>n/a</v>
      </c>
      <c r="AF871" s="1" t="str">
        <f>'Long-form'!BZ842</f>
        <v>n/a</v>
      </c>
    </row>
    <row r="872" spans="1:32">
      <c r="A872" s="1" t="str">
        <f>'Long-form'!A843</f>
        <v>SLCC886</v>
      </c>
      <c r="B872" s="1" t="str">
        <f>'Long-form'!B843</f>
        <v>Woodroffe et al. 1999</v>
      </c>
      <c r="C872" s="1">
        <f>'Long-form'!C843</f>
        <v>8</v>
      </c>
      <c r="D872" s="1" t="str">
        <f>'Long-form'!D843</f>
        <v>West Island</v>
      </c>
      <c r="E872" s="10">
        <f>'Long-form'!E843</f>
        <v>-12.2</v>
      </c>
      <c r="F872" s="10">
        <f>'Long-form'!F843</f>
        <v>96.9</v>
      </c>
      <c r="G872" s="1">
        <f>'Long-form'!G843</f>
        <v>1</v>
      </c>
      <c r="H872" s="11">
        <f>'Long-form'!H843</f>
        <v>3640</v>
      </c>
      <c r="I872" s="11">
        <f>'Long-form'!I843</f>
        <v>60</v>
      </c>
      <c r="J872" s="11" t="str">
        <f>'Long-form'!J843</f>
        <v>n/a</v>
      </c>
      <c r="K872" s="11" t="str">
        <f>'Long-form'!K843</f>
        <v>n/a</v>
      </c>
      <c r="L872" s="11" t="str">
        <f>'Long-form'!L843</f>
        <v>n/a</v>
      </c>
      <c r="M872" s="10" t="str">
        <f>'Long-form'!Q843</f>
        <v>n/a</v>
      </c>
      <c r="N872" s="10" t="str">
        <f>'Long-form'!R843</f>
        <v>n/a</v>
      </c>
      <c r="O872" s="10">
        <f>'Long-form'!AL843</f>
        <v>0.35</v>
      </c>
      <c r="P872" s="10">
        <f>'Long-form'!AN843</f>
        <v>0.30066592756745814</v>
      </c>
      <c r="Q872" s="10">
        <f>'Long-form'!AO843</f>
        <v>0.30066592756745814</v>
      </c>
      <c r="R872" s="1">
        <f>'Long-form'!BA843</f>
        <v>-1</v>
      </c>
      <c r="S872" s="1">
        <f>'Long-form'!BB843</f>
        <v>1</v>
      </c>
      <c r="T872" s="1" t="str">
        <f>'Long-form'!BC843</f>
        <v>coral</v>
      </c>
      <c r="U872" s="1" t="str">
        <f>'Long-form'!BD843</f>
        <v>coral shingle</v>
      </c>
      <c r="V872" s="1" t="str">
        <f>'Long-form'!BE843</f>
        <v>below MTL</v>
      </c>
      <c r="W872" s="10" t="e">
        <f>'Long-form'!BQ843</f>
        <v>#VALUE!</v>
      </c>
      <c r="X872" s="10">
        <f>'Long-form'!BR843</f>
        <v>0.30066592756745814</v>
      </c>
      <c r="Y872" s="10">
        <f>'Long-form'!BS843</f>
        <v>0.30066592756745814</v>
      </c>
      <c r="Z872" s="10" t="str">
        <f>'Long-form'!BT843</f>
        <v>n/a</v>
      </c>
      <c r="AA872" s="10" t="str">
        <f>'Long-form'!BU843</f>
        <v>n/a</v>
      </c>
      <c r="AB872" s="10" t="str">
        <f>'Long-form'!BV843</f>
        <v>n/a</v>
      </c>
      <c r="AC872" s="1" t="str">
        <f>'Long-form'!BW843</f>
        <v>n/a</v>
      </c>
      <c r="AD872" s="1">
        <f>'Long-form'!BX843</f>
        <v>1</v>
      </c>
      <c r="AE872" s="1" t="str">
        <f>'Long-form'!BY843</f>
        <v>n/a</v>
      </c>
      <c r="AF872" s="1" t="str">
        <f>'Long-form'!BZ843</f>
        <v>n/a</v>
      </c>
    </row>
    <row r="873" spans="1:32">
      <c r="A873" s="1" t="str">
        <f>'Long-form'!A844</f>
        <v>SLCC887</v>
      </c>
      <c r="B873" s="1" t="str">
        <f>'Long-form'!B844</f>
        <v>Woodroffe et al. 1999</v>
      </c>
      <c r="C873" s="1">
        <f>'Long-form'!C844</f>
        <v>8</v>
      </c>
      <c r="D873" s="1" t="str">
        <f>'Long-form'!D844</f>
        <v>West Island</v>
      </c>
      <c r="E873" s="10">
        <f>'Long-form'!E844</f>
        <v>-12.2</v>
      </c>
      <c r="F873" s="10">
        <f>'Long-form'!F844</f>
        <v>96.9</v>
      </c>
      <c r="G873" s="1">
        <f>'Long-form'!G844</f>
        <v>1</v>
      </c>
      <c r="H873" s="11">
        <f>'Long-form'!H844</f>
        <v>4260</v>
      </c>
      <c r="I873" s="11">
        <f>'Long-form'!I844</f>
        <v>70</v>
      </c>
      <c r="J873" s="11" t="str">
        <f>'Long-form'!J844</f>
        <v>n/a</v>
      </c>
      <c r="K873" s="11" t="str">
        <f>'Long-form'!K844</f>
        <v>n/a</v>
      </c>
      <c r="L873" s="11" t="str">
        <f>'Long-form'!L844</f>
        <v>n/a</v>
      </c>
      <c r="M873" s="10" t="str">
        <f>'Long-form'!Q844</f>
        <v>n/a</v>
      </c>
      <c r="N873" s="10" t="str">
        <f>'Long-form'!R844</f>
        <v>n/a</v>
      </c>
      <c r="O873" s="10">
        <f>'Long-form'!AL844</f>
        <v>0.4</v>
      </c>
      <c r="P873" s="10">
        <f>'Long-form'!AN844</f>
        <v>0.30066592756745814</v>
      </c>
      <c r="Q873" s="10">
        <f>'Long-form'!AO844</f>
        <v>0.30066592756745814</v>
      </c>
      <c r="R873" s="1">
        <f>'Long-form'!BA844</f>
        <v>-1</v>
      </c>
      <c r="S873" s="1">
        <f>'Long-form'!BB844</f>
        <v>1</v>
      </c>
      <c r="T873" s="1" t="str">
        <f>'Long-form'!BC844</f>
        <v>coral</v>
      </c>
      <c r="U873" s="1" t="str">
        <f>'Long-form'!BD844</f>
        <v>coral shingle</v>
      </c>
      <c r="V873" s="1" t="str">
        <f>'Long-form'!BE844</f>
        <v>below MTL</v>
      </c>
      <c r="W873" s="10" t="e">
        <f>'Long-form'!BQ844</f>
        <v>#VALUE!</v>
      </c>
      <c r="X873" s="10">
        <f>'Long-form'!BR844</f>
        <v>0.30066592756745814</v>
      </c>
      <c r="Y873" s="10">
        <f>'Long-form'!BS844</f>
        <v>0.30066592756745814</v>
      </c>
      <c r="Z873" s="10" t="str">
        <f>'Long-form'!BT844</f>
        <v>n/a</v>
      </c>
      <c r="AA873" s="10" t="str">
        <f>'Long-form'!BU844</f>
        <v>n/a</v>
      </c>
      <c r="AB873" s="10" t="str">
        <f>'Long-form'!BV844</f>
        <v>n/a</v>
      </c>
      <c r="AC873" s="1" t="str">
        <f>'Long-form'!BW844</f>
        <v>n/a</v>
      </c>
      <c r="AD873" s="1">
        <f>'Long-form'!BX844</f>
        <v>1</v>
      </c>
      <c r="AE873" s="1" t="str">
        <f>'Long-form'!BY844</f>
        <v>n/a</v>
      </c>
      <c r="AF873" s="1" t="str">
        <f>'Long-form'!BZ844</f>
        <v>n/a</v>
      </c>
    </row>
    <row r="874" spans="1:32">
      <c r="A874" s="1" t="str">
        <f>'Long-form'!A845</f>
        <v>SLCC888</v>
      </c>
      <c r="B874" s="1" t="str">
        <f>'Long-form'!B845</f>
        <v>Woodroffe et al. 1999</v>
      </c>
      <c r="C874" s="1">
        <f>'Long-form'!C845</f>
        <v>8</v>
      </c>
      <c r="D874" s="1" t="str">
        <f>'Long-form'!D845</f>
        <v>West Island</v>
      </c>
      <c r="E874" s="10">
        <f>'Long-form'!E845</f>
        <v>-12.2</v>
      </c>
      <c r="F874" s="10">
        <f>'Long-form'!F845</f>
        <v>96.9</v>
      </c>
      <c r="G874" s="1">
        <f>'Long-form'!G845</f>
        <v>1</v>
      </c>
      <c r="H874" s="11">
        <f>'Long-form'!H845</f>
        <v>1880</v>
      </c>
      <c r="I874" s="11">
        <f>'Long-form'!I845</f>
        <v>70</v>
      </c>
      <c r="J874" s="11" t="str">
        <f>'Long-form'!J845</f>
        <v>n/a</v>
      </c>
      <c r="K874" s="11" t="str">
        <f>'Long-form'!K845</f>
        <v>n/a</v>
      </c>
      <c r="L874" s="11" t="str">
        <f>'Long-form'!L845</f>
        <v>n/a</v>
      </c>
      <c r="M874" s="10" t="str">
        <f>'Long-form'!Q845</f>
        <v>n/a</v>
      </c>
      <c r="N874" s="10" t="str">
        <f>'Long-form'!R845</f>
        <v>n/a</v>
      </c>
      <c r="O874" s="10">
        <f>'Long-form'!AL845</f>
        <v>0.75</v>
      </c>
      <c r="P874" s="10">
        <f>'Long-form'!AN845</f>
        <v>0.30066592756745814</v>
      </c>
      <c r="Q874" s="10">
        <f>'Long-form'!AO845</f>
        <v>0.30066592756745814</v>
      </c>
      <c r="R874" s="1">
        <f>'Long-form'!BA845</f>
        <v>-1</v>
      </c>
      <c r="S874" s="1">
        <f>'Long-form'!BB845</f>
        <v>1</v>
      </c>
      <c r="T874" s="1" t="str">
        <f>'Long-form'!BC845</f>
        <v>coral</v>
      </c>
      <c r="U874" s="1" t="str">
        <f>'Long-form'!BD845</f>
        <v>coral shingle</v>
      </c>
      <c r="V874" s="1" t="str">
        <f>'Long-form'!BE845</f>
        <v>below MTL</v>
      </c>
      <c r="W874" s="10" t="e">
        <f>'Long-form'!BQ845</f>
        <v>#VALUE!</v>
      </c>
      <c r="X874" s="10">
        <f>'Long-form'!BR845</f>
        <v>0.30066592756745814</v>
      </c>
      <c r="Y874" s="10">
        <f>'Long-form'!BS845</f>
        <v>0.30066592756745814</v>
      </c>
      <c r="Z874" s="10" t="str">
        <f>'Long-form'!BT845</f>
        <v>n/a</v>
      </c>
      <c r="AA874" s="10" t="str">
        <f>'Long-form'!BU845</f>
        <v>n/a</v>
      </c>
      <c r="AB874" s="10" t="str">
        <f>'Long-form'!BV845</f>
        <v>n/a</v>
      </c>
      <c r="AC874" s="1" t="str">
        <f>'Long-form'!BW845</f>
        <v>n/a</v>
      </c>
      <c r="AD874" s="1">
        <f>'Long-form'!BX845</f>
        <v>1</v>
      </c>
      <c r="AE874" s="1" t="str">
        <f>'Long-form'!BY845</f>
        <v>n/a</v>
      </c>
      <c r="AF874" s="1" t="str">
        <f>'Long-form'!BZ845</f>
        <v>n/a</v>
      </c>
    </row>
    <row r="875" spans="1:32">
      <c r="A875" s="1" t="str">
        <f>'Long-form'!A846</f>
        <v>SLCC889</v>
      </c>
      <c r="B875" s="1" t="str">
        <f>'Long-form'!B846</f>
        <v>Woodroffe et al. 1999</v>
      </c>
      <c r="C875" s="1">
        <f>'Long-form'!C846</f>
        <v>8</v>
      </c>
      <c r="D875" s="1" t="str">
        <f>'Long-form'!D846</f>
        <v>West Island</v>
      </c>
      <c r="E875" s="10">
        <f>'Long-form'!E846</f>
        <v>-12.2</v>
      </c>
      <c r="F875" s="10">
        <f>'Long-form'!F846</f>
        <v>96.9</v>
      </c>
      <c r="G875" s="1">
        <f>'Long-form'!G846</f>
        <v>1</v>
      </c>
      <c r="H875" s="11">
        <f>'Long-form'!H846</f>
        <v>2820</v>
      </c>
      <c r="I875" s="11">
        <f>'Long-form'!I846</f>
        <v>60</v>
      </c>
      <c r="J875" s="11" t="str">
        <f>'Long-form'!J846</f>
        <v>n/a</v>
      </c>
      <c r="K875" s="11" t="str">
        <f>'Long-form'!K846</f>
        <v>n/a</v>
      </c>
      <c r="L875" s="11" t="str">
        <f>'Long-form'!L846</f>
        <v>n/a</v>
      </c>
      <c r="M875" s="10" t="str">
        <f>'Long-form'!Q846</f>
        <v>n/a</v>
      </c>
      <c r="N875" s="10" t="str">
        <f>'Long-form'!R846</f>
        <v>n/a</v>
      </c>
      <c r="O875" s="10">
        <f>'Long-form'!AL846</f>
        <v>0.2</v>
      </c>
      <c r="P875" s="10">
        <f>'Long-form'!AN846</f>
        <v>0.30066592756745814</v>
      </c>
      <c r="Q875" s="10">
        <f>'Long-form'!AO846</f>
        <v>0.30066592756745814</v>
      </c>
      <c r="R875" s="1">
        <f>'Long-form'!BA846</f>
        <v>-1</v>
      </c>
      <c r="S875" s="1">
        <f>'Long-form'!BB846</f>
        <v>1</v>
      </c>
      <c r="T875" s="1" t="str">
        <f>'Long-form'!BC846</f>
        <v>coral</v>
      </c>
      <c r="U875" s="1" t="str">
        <f>'Long-form'!BD846</f>
        <v>coral shingle</v>
      </c>
      <c r="V875" s="1" t="str">
        <f>'Long-form'!BE846</f>
        <v>below MTL</v>
      </c>
      <c r="W875" s="10" t="e">
        <f>'Long-form'!BQ846</f>
        <v>#VALUE!</v>
      </c>
      <c r="X875" s="10">
        <f>'Long-form'!BR846</f>
        <v>0.30066592756745814</v>
      </c>
      <c r="Y875" s="10">
        <f>'Long-form'!BS846</f>
        <v>0.30066592756745814</v>
      </c>
      <c r="Z875" s="10" t="str">
        <f>'Long-form'!BT846</f>
        <v>n/a</v>
      </c>
      <c r="AA875" s="10" t="str">
        <f>'Long-form'!BU846</f>
        <v>n/a</v>
      </c>
      <c r="AB875" s="10" t="str">
        <f>'Long-form'!BV846</f>
        <v>n/a</v>
      </c>
      <c r="AC875" s="1" t="str">
        <f>'Long-form'!BW846</f>
        <v>n/a</v>
      </c>
      <c r="AD875" s="1">
        <f>'Long-form'!BX846</f>
        <v>1</v>
      </c>
      <c r="AE875" s="1" t="str">
        <f>'Long-form'!BY846</f>
        <v>n/a</v>
      </c>
      <c r="AF875" s="1" t="str">
        <f>'Long-form'!BZ846</f>
        <v>n/a</v>
      </c>
    </row>
    <row r="876" spans="1:32">
      <c r="A876" s="1" t="str">
        <f>'Long-form'!A847</f>
        <v>SLCC890</v>
      </c>
      <c r="B876" s="1" t="str">
        <f>'Long-form'!B847</f>
        <v>Woodroffe et al. 1999</v>
      </c>
      <c r="C876" s="1">
        <f>'Long-form'!C847</f>
        <v>8</v>
      </c>
      <c r="D876" s="1" t="str">
        <f>'Long-form'!D847</f>
        <v>West Island</v>
      </c>
      <c r="E876" s="10">
        <f>'Long-form'!E847</f>
        <v>-12.2</v>
      </c>
      <c r="F876" s="10">
        <f>'Long-form'!F847</f>
        <v>96.9</v>
      </c>
      <c r="G876" s="1" t="str">
        <f>'Long-form'!G847</f>
        <v>1 = Radiocarbon</v>
      </c>
      <c r="H876" s="11">
        <f>'Long-form'!H847</f>
        <v>2130</v>
      </c>
      <c r="I876" s="11">
        <f>'Long-form'!I847</f>
        <v>70</v>
      </c>
      <c r="J876" s="11" t="str">
        <f>'Long-form'!J847</f>
        <v>n/a</v>
      </c>
      <c r="K876" s="11" t="str">
        <f>'Long-form'!K847</f>
        <v>n/a</v>
      </c>
      <c r="L876" s="11" t="str">
        <f>'Long-form'!L847</f>
        <v>n/a</v>
      </c>
      <c r="M876" s="10" t="str">
        <f>'Long-form'!Q847</f>
        <v>n/a</v>
      </c>
      <c r="N876" s="10" t="str">
        <f>'Long-form'!R847</f>
        <v>n/a</v>
      </c>
      <c r="O876" s="10">
        <f>'Long-form'!AL847</f>
        <v>0.2</v>
      </c>
      <c r="P876" s="10">
        <f>'Long-form'!AN847</f>
        <v>0.30066592756745814</v>
      </c>
      <c r="Q876" s="10">
        <f>'Long-form'!AO847</f>
        <v>0.30066592756745814</v>
      </c>
      <c r="R876" s="1">
        <f>'Long-form'!BA847</f>
        <v>-1</v>
      </c>
      <c r="S876" s="1">
        <f>'Long-form'!BB847</f>
        <v>1</v>
      </c>
      <c r="T876" s="1" t="str">
        <f>'Long-form'!BC847</f>
        <v>coral</v>
      </c>
      <c r="U876" s="1" t="str">
        <f>'Long-form'!BD847</f>
        <v>coral shingle</v>
      </c>
      <c r="V876" s="1" t="str">
        <f>'Long-form'!BE847</f>
        <v>below MTL</v>
      </c>
      <c r="W876" s="10" t="e">
        <f>'Long-form'!BQ847</f>
        <v>#VALUE!</v>
      </c>
      <c r="X876" s="10">
        <f>'Long-form'!BR847</f>
        <v>0.30066592756745814</v>
      </c>
      <c r="Y876" s="10">
        <f>'Long-form'!BS847</f>
        <v>0.30066592756745814</v>
      </c>
      <c r="Z876" s="10" t="str">
        <f>'Long-form'!BT847</f>
        <v>n/a</v>
      </c>
      <c r="AA876" s="10" t="str">
        <f>'Long-form'!BU847</f>
        <v>n/a</v>
      </c>
      <c r="AB876" s="10" t="str">
        <f>'Long-form'!BV847</f>
        <v>n/a</v>
      </c>
      <c r="AC876" s="1" t="str">
        <f>'Long-form'!BW847</f>
        <v>n/a</v>
      </c>
      <c r="AD876" s="1">
        <f>'Long-form'!BX847</f>
        <v>1</v>
      </c>
      <c r="AE876" s="1" t="str">
        <f>'Long-form'!BY847</f>
        <v>n/a</v>
      </c>
      <c r="AF876" s="1" t="str">
        <f>'Long-form'!BZ847</f>
        <v>n/a</v>
      </c>
    </row>
    <row r="877" spans="1:32">
      <c r="A877" s="1" t="str">
        <f>'Long-form'!A848</f>
        <v>SLCC891</v>
      </c>
      <c r="B877" s="1" t="str">
        <f>'Long-form'!B848</f>
        <v>Kench et al. 2019</v>
      </c>
      <c r="C877" s="1">
        <f>'Long-form'!C848</f>
        <v>7</v>
      </c>
      <c r="D877" s="1" t="str">
        <f>'Long-form'!D848</f>
        <v>Huvadhoo; Mahutigalaa reef latform</v>
      </c>
      <c r="E877" s="10" t="str">
        <f>'Long-form'!E848</f>
        <v>0.290145102 N</v>
      </c>
      <c r="F877" s="10" t="str">
        <f>'Long-form'!F848</f>
        <v>73.20145856 E</v>
      </c>
      <c r="G877" s="1" t="str">
        <f>'Long-form'!G848</f>
        <v>2 = U-series</v>
      </c>
      <c r="H877" s="11" t="str">
        <f>'Long-form'!H848</f>
        <v>n/a</v>
      </c>
      <c r="I877" s="11" t="str">
        <f>'Long-form'!I848</f>
        <v>n/a</v>
      </c>
      <c r="J877" s="11">
        <f>'Long-form'!J848</f>
        <v>445</v>
      </c>
      <c r="K877" s="11">
        <f>'Long-form'!K848</f>
        <v>3</v>
      </c>
      <c r="L877" s="11">
        <f>'Long-form'!L848</f>
        <v>3</v>
      </c>
      <c r="M877" s="10" t="str">
        <f>'Long-form'!Q848</f>
        <v>n/a</v>
      </c>
      <c r="N877" s="10" t="str">
        <f>'Long-form'!R848</f>
        <v>n/a</v>
      </c>
      <c r="O877" s="10">
        <f>'Long-form'!AL848</f>
        <v>-1.19</v>
      </c>
      <c r="P877" s="10">
        <f>'Long-form'!AN848</f>
        <v>0.14000000000000001</v>
      </c>
      <c r="Q877" s="10">
        <f>'Long-form'!AO848</f>
        <v>0.14000000000000001</v>
      </c>
      <c r="R877" s="1">
        <f>'Long-form'!BA848</f>
        <v>0</v>
      </c>
      <c r="S877" s="1">
        <f>'Long-form'!BB848</f>
        <v>1</v>
      </c>
      <c r="T877" s="1" t="str">
        <f>'Long-form'!BC848</f>
        <v>coral microatoll</v>
      </c>
      <c r="U877" s="1" t="str">
        <f>'Long-form'!BD848</f>
        <v>Porites spp</v>
      </c>
      <c r="V877" s="1" t="str">
        <f>'Long-form'!BE848</f>
        <v>MLW to LAT</v>
      </c>
      <c r="W877" s="10">
        <f>'Long-form'!BQ848</f>
        <v>-0.75766516993949995</v>
      </c>
      <c r="X877" s="10">
        <f>'Long-form'!BR848</f>
        <v>0.21806067294537146</v>
      </c>
      <c r="Y877" s="10">
        <f>'Long-form'!BS848</f>
        <v>0.21806067294537146</v>
      </c>
      <c r="Z877" s="10" t="str">
        <f>'Long-form'!BT848</f>
        <v>n/a</v>
      </c>
      <c r="AA877" s="10" t="str">
        <f>'Long-form'!BU848</f>
        <v>n/a</v>
      </c>
      <c r="AB877" s="10" t="str">
        <f>'Long-form'!BV848</f>
        <v>n/a</v>
      </c>
      <c r="AC877" s="1" t="str">
        <f>'Long-form'!BW848</f>
        <v>n/a</v>
      </c>
      <c r="AD877" s="1">
        <f>'Long-form'!BX848</f>
        <v>0</v>
      </c>
      <c r="AE877" s="1" t="str">
        <f>'Long-form'!BY848</f>
        <v>n/a</v>
      </c>
      <c r="AF877" s="1" t="str">
        <f>'Long-form'!BZ848</f>
        <v>Sample thickness is 3x6 cm² in the paper</v>
      </c>
    </row>
    <row r="878" spans="1:32">
      <c r="A878" s="1" t="str">
        <f>'Long-form'!A849</f>
        <v>SLCC892</v>
      </c>
      <c r="B878" s="1" t="str">
        <f>'Long-form'!B849</f>
        <v>Kench et al. 2019</v>
      </c>
      <c r="C878" s="1">
        <f>'Long-form'!C849</f>
        <v>7</v>
      </c>
      <c r="D878" s="1" t="str">
        <f>'Long-form'!D849</f>
        <v>Huvadhoo; Mahutigalaa reef latform</v>
      </c>
      <c r="E878" s="10" t="str">
        <f>'Long-form'!E849</f>
        <v>0.289776694 N</v>
      </c>
      <c r="F878" s="10" t="str">
        <f>'Long-form'!F849</f>
        <v>73.20161245 E</v>
      </c>
      <c r="G878" s="1" t="str">
        <f>'Long-form'!G849</f>
        <v>2 = U-series</v>
      </c>
      <c r="H878" s="11" t="str">
        <f>'Long-form'!H849</f>
        <v>n/a</v>
      </c>
      <c r="I878" s="11" t="str">
        <f>'Long-form'!I849</f>
        <v>n/a</v>
      </c>
      <c r="J878" s="11">
        <f>'Long-form'!J849</f>
        <v>461</v>
      </c>
      <c r="K878" s="11">
        <f>'Long-form'!K849</f>
        <v>4</v>
      </c>
      <c r="L878" s="11">
        <f>'Long-form'!L849</f>
        <v>4</v>
      </c>
      <c r="M878" s="10" t="str">
        <f>'Long-form'!Q849</f>
        <v>n/a</v>
      </c>
      <c r="N878" s="10" t="str">
        <f>'Long-form'!R849</f>
        <v>n/a</v>
      </c>
      <c r="O878" s="10">
        <f>'Long-form'!AL849</f>
        <v>-1.06</v>
      </c>
      <c r="P878" s="10">
        <f>'Long-form'!AN849</f>
        <v>0.14000000000000001</v>
      </c>
      <c r="Q878" s="10">
        <f>'Long-form'!AO849</f>
        <v>0.14000000000000001</v>
      </c>
      <c r="R878" s="1">
        <f>'Long-form'!BA849</f>
        <v>0</v>
      </c>
      <c r="S878" s="1">
        <f>'Long-form'!BB849</f>
        <v>1</v>
      </c>
      <c r="T878" s="1" t="str">
        <f>'Long-form'!BC849</f>
        <v>coral microatoll</v>
      </c>
      <c r="U878" s="1" t="str">
        <f>'Long-form'!BD849</f>
        <v>Porites spp</v>
      </c>
      <c r="V878" s="1" t="str">
        <f>'Long-form'!BE849</f>
        <v>MLW to LAT</v>
      </c>
      <c r="W878" s="10">
        <f>'Long-form'!BQ849</f>
        <v>-0.62766516993950006</v>
      </c>
      <c r="X878" s="10">
        <f>'Long-form'!BR849</f>
        <v>0.21806067294537146</v>
      </c>
      <c r="Y878" s="10">
        <f>'Long-form'!BS849</f>
        <v>0.21806067294537146</v>
      </c>
      <c r="Z878" s="10" t="str">
        <f>'Long-form'!BT849</f>
        <v>n/a</v>
      </c>
      <c r="AA878" s="10" t="str">
        <f>'Long-form'!BU849</f>
        <v>n/a</v>
      </c>
      <c r="AB878" s="10" t="str">
        <f>'Long-form'!BV849</f>
        <v>n/a</v>
      </c>
      <c r="AC878" s="1" t="str">
        <f>'Long-form'!BW849</f>
        <v>n/a</v>
      </c>
      <c r="AD878" s="1">
        <f>'Long-form'!BX849</f>
        <v>0</v>
      </c>
      <c r="AE878" s="1" t="str">
        <f>'Long-form'!BY849</f>
        <v>n/a</v>
      </c>
      <c r="AF878" s="1" t="str">
        <f>'Long-form'!BZ849</f>
        <v>Sample thickness is 3x6 cm² in the paper</v>
      </c>
    </row>
    <row r="879" spans="1:32">
      <c r="A879" s="1" t="str">
        <f>'Long-form'!A850</f>
        <v>SLCC893</v>
      </c>
      <c r="B879" s="1" t="str">
        <f>'Long-form'!B850</f>
        <v>Kench et al. 2019</v>
      </c>
      <c r="C879" s="1">
        <f>'Long-form'!C850</f>
        <v>7</v>
      </c>
      <c r="D879" s="1" t="str">
        <f>'Long-form'!D850</f>
        <v>Huvadhoo; Mahutigalaa reef latform</v>
      </c>
      <c r="E879" s="10" t="str">
        <f>'Long-form'!E850</f>
        <v>0.290268485 N</v>
      </c>
      <c r="F879" s="10" t="str">
        <f>'Long-form'!F850</f>
        <v>73.20126639 E</v>
      </c>
      <c r="G879" s="1" t="str">
        <f>'Long-form'!G850</f>
        <v>2 = U-series</v>
      </c>
      <c r="H879" s="11" t="str">
        <f>'Long-form'!H850</f>
        <v>n/a</v>
      </c>
      <c r="I879" s="11" t="str">
        <f>'Long-form'!I850</f>
        <v>n/a</v>
      </c>
      <c r="J879" s="11">
        <f>'Long-form'!J850</f>
        <v>403</v>
      </c>
      <c r="K879" s="11">
        <f>'Long-form'!K850</f>
        <v>4</v>
      </c>
      <c r="L879" s="11">
        <f>'Long-form'!L850</f>
        <v>4</v>
      </c>
      <c r="M879" s="10" t="str">
        <f>'Long-form'!Q850</f>
        <v>n/a</v>
      </c>
      <c r="N879" s="10" t="str">
        <f>'Long-form'!R850</f>
        <v>n/a</v>
      </c>
      <c r="O879" s="10">
        <f>'Long-form'!AL850</f>
        <v>-1.31</v>
      </c>
      <c r="P879" s="10">
        <f>'Long-form'!AN850</f>
        <v>0.14000000000000001</v>
      </c>
      <c r="Q879" s="10">
        <f>'Long-form'!AO850</f>
        <v>0.14000000000000001</v>
      </c>
      <c r="R879" s="1">
        <f>'Long-form'!BA850</f>
        <v>0</v>
      </c>
      <c r="S879" s="1">
        <f>'Long-form'!BB850</f>
        <v>1</v>
      </c>
      <c r="T879" s="1" t="str">
        <f>'Long-form'!BC850</f>
        <v>coral microatoll</v>
      </c>
      <c r="U879" s="1" t="str">
        <f>'Long-form'!BD850</f>
        <v>Porites spp</v>
      </c>
      <c r="V879" s="1" t="str">
        <f>'Long-form'!BE850</f>
        <v>MLW to LAT</v>
      </c>
      <c r="W879" s="10">
        <f>'Long-form'!BQ850</f>
        <v>-0.87766516993950006</v>
      </c>
      <c r="X879" s="10">
        <f>'Long-form'!BR850</f>
        <v>0.21806067294537146</v>
      </c>
      <c r="Y879" s="10">
        <f>'Long-form'!BS850</f>
        <v>0.21806067294537146</v>
      </c>
      <c r="Z879" s="10" t="str">
        <f>'Long-form'!BT850</f>
        <v>n/a</v>
      </c>
      <c r="AA879" s="10" t="str">
        <f>'Long-form'!BU850</f>
        <v>n/a</v>
      </c>
      <c r="AB879" s="10" t="str">
        <f>'Long-form'!BV850</f>
        <v>n/a</v>
      </c>
      <c r="AC879" s="1" t="str">
        <f>'Long-form'!BW850</f>
        <v>n/a</v>
      </c>
      <c r="AD879" s="1">
        <f>'Long-form'!BX850</f>
        <v>0</v>
      </c>
      <c r="AE879" s="1" t="str">
        <f>'Long-form'!BY850</f>
        <v>n/a</v>
      </c>
      <c r="AF879" s="1" t="str">
        <f>'Long-form'!BZ850</f>
        <v>Sample thickness is 3x6 cm² in the paper</v>
      </c>
    </row>
    <row r="880" spans="1:32">
      <c r="A880" s="1" t="str">
        <f>'Long-form'!A851</f>
        <v>SLCC894</v>
      </c>
      <c r="B880" s="1" t="str">
        <f>'Long-form'!B851</f>
        <v>Kench et al. 2019</v>
      </c>
      <c r="C880" s="1">
        <f>'Long-form'!C851</f>
        <v>7</v>
      </c>
      <c r="D880" s="1" t="str">
        <f>'Long-form'!D851</f>
        <v>Huvadhoo; Mahutigalaa reef latform</v>
      </c>
      <c r="E880" s="10" t="str">
        <f>'Long-form'!E851</f>
        <v>0.288243837 N</v>
      </c>
      <c r="F880" s="10" t="str">
        <f>'Long-form'!F851</f>
        <v>73.20154606 E</v>
      </c>
      <c r="G880" s="1" t="str">
        <f>'Long-form'!G851</f>
        <v>2 = U-series</v>
      </c>
      <c r="H880" s="11" t="str">
        <f>'Long-form'!H851</f>
        <v>n/a</v>
      </c>
      <c r="I880" s="11" t="str">
        <f>'Long-form'!I851</f>
        <v>n/a</v>
      </c>
      <c r="J880" s="11">
        <f>'Long-form'!J851</f>
        <v>1590</v>
      </c>
      <c r="K880" s="11">
        <f>'Long-form'!K851</f>
        <v>8</v>
      </c>
      <c r="L880" s="11">
        <f>'Long-form'!L851</f>
        <v>8</v>
      </c>
      <c r="M880" s="10" t="str">
        <f>'Long-form'!Q851</f>
        <v>n/a</v>
      </c>
      <c r="N880" s="10" t="str">
        <f>'Long-form'!R851</f>
        <v>n/a</v>
      </c>
      <c r="O880" s="10">
        <f>'Long-form'!AL851</f>
        <v>-1.37</v>
      </c>
      <c r="P880" s="10">
        <f>'Long-form'!AN851</f>
        <v>0.14000000000000001</v>
      </c>
      <c r="Q880" s="10">
        <f>'Long-form'!AO851</f>
        <v>0.14000000000000001</v>
      </c>
      <c r="R880" s="1">
        <f>'Long-form'!BA851</f>
        <v>0</v>
      </c>
      <c r="S880" s="1">
        <f>'Long-form'!BB851</f>
        <v>1</v>
      </c>
      <c r="T880" s="1" t="str">
        <f>'Long-form'!BC851</f>
        <v>coral microatoll</v>
      </c>
      <c r="U880" s="1" t="str">
        <f>'Long-form'!BD851</f>
        <v>Porites spp</v>
      </c>
      <c r="V880" s="1" t="str">
        <f>'Long-form'!BE851</f>
        <v>MLW to LAT</v>
      </c>
      <c r="W880" s="10">
        <f>'Long-form'!BQ851</f>
        <v>-0.93766516993950011</v>
      </c>
      <c r="X880" s="10">
        <f>'Long-form'!BR851</f>
        <v>0.21806067294537146</v>
      </c>
      <c r="Y880" s="10">
        <f>'Long-form'!BS851</f>
        <v>0.21806067294537146</v>
      </c>
      <c r="Z880" s="10" t="str">
        <f>'Long-form'!BT851</f>
        <v>n/a</v>
      </c>
      <c r="AA880" s="10" t="str">
        <f>'Long-form'!BU851</f>
        <v>n/a</v>
      </c>
      <c r="AB880" s="10" t="str">
        <f>'Long-form'!BV851</f>
        <v>n/a</v>
      </c>
      <c r="AC880" s="1" t="str">
        <f>'Long-form'!BW851</f>
        <v>n/a</v>
      </c>
      <c r="AD880" s="1">
        <f>'Long-form'!BX851</f>
        <v>0</v>
      </c>
      <c r="AE880" s="1" t="str">
        <f>'Long-form'!BY851</f>
        <v>n/a</v>
      </c>
      <c r="AF880" s="1" t="str">
        <f>'Long-form'!BZ851</f>
        <v>Sample thickness is 3x6 cm² in the paper</v>
      </c>
    </row>
    <row r="881" spans="1:32">
      <c r="A881" s="1" t="str">
        <f>'Long-form'!A852</f>
        <v>SLCC895</v>
      </c>
      <c r="B881" s="1" t="str">
        <f>'Long-form'!B852</f>
        <v>Kench et al. 2019</v>
      </c>
      <c r="C881" s="1">
        <f>'Long-form'!C852</f>
        <v>7</v>
      </c>
      <c r="D881" s="1" t="str">
        <f>'Long-form'!D852</f>
        <v>Huvadhoo; Mahutigalaa reef latform</v>
      </c>
      <c r="E881" s="10" t="str">
        <f>'Long-form'!E852</f>
        <v>0.290668276 N</v>
      </c>
      <c r="F881" s="10" t="str">
        <f>'Long-form'!F852</f>
        <v>73.20027551 E</v>
      </c>
      <c r="G881" s="1" t="str">
        <f>'Long-form'!G852</f>
        <v>2 = U-series</v>
      </c>
      <c r="H881" s="11">
        <f>'Long-form'!H852</f>
        <v>766</v>
      </c>
      <c r="I881" s="11">
        <f>'Long-form'!I852</f>
        <v>54</v>
      </c>
      <c r="J881" s="11">
        <f>'Long-form'!J852</f>
        <v>404</v>
      </c>
      <c r="K881" s="11">
        <f>'Long-form'!K852</f>
        <v>5</v>
      </c>
      <c r="L881" s="11">
        <f>'Long-form'!L852</f>
        <v>5</v>
      </c>
      <c r="M881" s="10" t="str">
        <f>'Long-form'!Q852</f>
        <v>n/a</v>
      </c>
      <c r="N881" s="10" t="str">
        <f>'Long-form'!R852</f>
        <v>n/a</v>
      </c>
      <c r="O881" s="10">
        <f>'Long-form'!AL852</f>
        <v>-1.33</v>
      </c>
      <c r="P881" s="10">
        <f>'Long-form'!AN852</f>
        <v>0.14000000000000001</v>
      </c>
      <c r="Q881" s="10">
        <f>'Long-form'!AO852</f>
        <v>0.14000000000000001</v>
      </c>
      <c r="R881" s="1">
        <f>'Long-form'!BA852</f>
        <v>0</v>
      </c>
      <c r="S881" s="1">
        <f>'Long-form'!BB852</f>
        <v>1</v>
      </c>
      <c r="T881" s="1" t="str">
        <f>'Long-form'!BC852</f>
        <v>coral microatoll</v>
      </c>
      <c r="U881" s="1" t="str">
        <f>'Long-form'!BD852</f>
        <v>Porites spp</v>
      </c>
      <c r="V881" s="1" t="str">
        <f>'Long-form'!BE852</f>
        <v>MLW to LAT</v>
      </c>
      <c r="W881" s="10">
        <f>'Long-form'!BQ852</f>
        <v>-0.89766516993950007</v>
      </c>
      <c r="X881" s="10">
        <f>'Long-form'!BR852</f>
        <v>0.21806067294537146</v>
      </c>
      <c r="Y881" s="10">
        <f>'Long-form'!BS852</f>
        <v>0.21806067294537146</v>
      </c>
      <c r="Z881" s="10" t="str">
        <f>'Long-form'!BT852</f>
        <v>n/a</v>
      </c>
      <c r="AA881" s="10" t="str">
        <f>'Long-form'!BU852</f>
        <v>n/a</v>
      </c>
      <c r="AB881" s="10" t="str">
        <f>'Long-form'!BV852</f>
        <v>n/a</v>
      </c>
      <c r="AC881" s="1" t="str">
        <f>'Long-form'!BW852</f>
        <v>n/a</v>
      </c>
      <c r="AD881" s="1">
        <f>'Long-form'!BX852</f>
        <v>0</v>
      </c>
      <c r="AE881" s="1" t="str">
        <f>'Long-form'!BY852</f>
        <v>n/a</v>
      </c>
      <c r="AF881" s="1" t="str">
        <f>'Long-form'!BZ852</f>
        <v>AMS radiocarbon dating of outer edge was compared to U/Th</v>
      </c>
    </row>
    <row r="882" spans="1:32">
      <c r="A882" s="1" t="str">
        <f>'Long-form'!A853</f>
        <v>SLCC896</v>
      </c>
      <c r="B882" s="1" t="str">
        <f>'Long-form'!B853</f>
        <v>Kench et al. 2019</v>
      </c>
      <c r="C882" s="1">
        <f>'Long-form'!C853</f>
        <v>7</v>
      </c>
      <c r="D882" s="1" t="str">
        <f>'Long-form'!D853</f>
        <v>Huvadhoo; Mahutigalaa reef latform</v>
      </c>
      <c r="E882" s="10" t="str">
        <f>'Long-form'!E853</f>
        <v>0.28884046 N</v>
      </c>
      <c r="F882" s="10" t="str">
        <f>'Long-form'!F853</f>
        <v>73.20194394 E</v>
      </c>
      <c r="G882" s="1" t="str">
        <f>'Long-form'!G853</f>
        <v>2 = U-series</v>
      </c>
      <c r="H882" s="11" t="str">
        <f>'Long-form'!H853</f>
        <v>n/a</v>
      </c>
      <c r="I882" s="11" t="str">
        <f>'Long-form'!I853</f>
        <v>n/a</v>
      </c>
      <c r="J882" s="11">
        <f>'Long-form'!J853</f>
        <v>1583</v>
      </c>
      <c r="K882" s="11">
        <f>'Long-form'!K853</f>
        <v>8</v>
      </c>
      <c r="L882" s="11">
        <f>'Long-form'!L853</f>
        <v>8</v>
      </c>
      <c r="M882" s="10" t="str">
        <f>'Long-form'!Q853</f>
        <v>n/a</v>
      </c>
      <c r="N882" s="10" t="str">
        <f>'Long-form'!R853</f>
        <v>n/a</v>
      </c>
      <c r="O882" s="10">
        <f>'Long-form'!AL853</f>
        <v>-1.04</v>
      </c>
      <c r="P882" s="10">
        <f>'Long-form'!AN853</f>
        <v>0.14000000000000001</v>
      </c>
      <c r="Q882" s="10">
        <f>'Long-form'!AO853</f>
        <v>0.14000000000000001</v>
      </c>
      <c r="R882" s="1">
        <f>'Long-form'!BA853</f>
        <v>0</v>
      </c>
      <c r="S882" s="1">
        <f>'Long-form'!BB853</f>
        <v>1</v>
      </c>
      <c r="T882" s="1" t="str">
        <f>'Long-form'!BC853</f>
        <v>coral microatoll</v>
      </c>
      <c r="U882" s="1" t="str">
        <f>'Long-form'!BD853</f>
        <v>Porites spp</v>
      </c>
      <c r="V882" s="1" t="str">
        <f>'Long-form'!BE853</f>
        <v>MLW to LAT</v>
      </c>
      <c r="W882" s="10">
        <f>'Long-form'!BQ853</f>
        <v>-0.60766516993950004</v>
      </c>
      <c r="X882" s="10">
        <f>'Long-form'!BR853</f>
        <v>0.21806067294537146</v>
      </c>
      <c r="Y882" s="10">
        <f>'Long-form'!BS853</f>
        <v>0.21806067294537146</v>
      </c>
      <c r="Z882" s="10" t="str">
        <f>'Long-form'!BT853</f>
        <v>n/a</v>
      </c>
      <c r="AA882" s="10" t="str">
        <f>'Long-form'!BU853</f>
        <v>n/a</v>
      </c>
      <c r="AB882" s="10" t="str">
        <f>'Long-form'!BV853</f>
        <v>n/a</v>
      </c>
      <c r="AC882" s="1" t="str">
        <f>'Long-form'!BW853</f>
        <v>n/a</v>
      </c>
      <c r="AD882" s="1">
        <f>'Long-form'!BX853</f>
        <v>0</v>
      </c>
      <c r="AE882" s="1" t="str">
        <f>'Long-form'!BY853</f>
        <v>n/a</v>
      </c>
      <c r="AF882" s="1" t="str">
        <f>'Long-form'!BZ853</f>
        <v>Sample thickness is 3x6 cm² in the paper</v>
      </c>
    </row>
    <row r="883" spans="1:32">
      <c r="A883" s="1" t="str">
        <f>'Long-form'!A854</f>
        <v>SLCC897</v>
      </c>
      <c r="B883" s="1" t="str">
        <f>'Long-form'!B854</f>
        <v>Kench et al. 2019</v>
      </c>
      <c r="C883" s="1">
        <f>'Long-form'!C854</f>
        <v>7</v>
      </c>
      <c r="D883" s="1" t="str">
        <f>'Long-form'!D854</f>
        <v>Huvadhoo; Mahutigalaa reef latform</v>
      </c>
      <c r="E883" s="10" t="str">
        <f>'Long-form'!E854</f>
        <v>0.28872813 N</v>
      </c>
      <c r="F883" s="10" t="str">
        <f>'Long-form'!F854</f>
        <v>73.1997697 E</v>
      </c>
      <c r="G883" s="1" t="str">
        <f>'Long-form'!G854</f>
        <v>2 = U-series</v>
      </c>
      <c r="H883" s="11" t="str">
        <f>'Long-form'!H854</f>
        <v>n/a</v>
      </c>
      <c r="I883" s="11" t="str">
        <f>'Long-form'!I854</f>
        <v>n/a</v>
      </c>
      <c r="J883" s="11">
        <f>'Long-form'!J854</f>
        <v>93</v>
      </c>
      <c r="K883" s="11">
        <f>'Long-form'!K854</f>
        <v>3</v>
      </c>
      <c r="L883" s="11">
        <f>'Long-form'!L854</f>
        <v>3</v>
      </c>
      <c r="M883" s="10" t="str">
        <f>'Long-form'!Q854</f>
        <v>n/a</v>
      </c>
      <c r="N883" s="10" t="str">
        <f>'Long-form'!R854</f>
        <v>n/a</v>
      </c>
      <c r="O883" s="10">
        <f>'Long-form'!AL854</f>
        <v>-1.1599999999999999</v>
      </c>
      <c r="P883" s="10">
        <f>'Long-form'!AN854</f>
        <v>0.14000000000000001</v>
      </c>
      <c r="Q883" s="10">
        <f>'Long-form'!AO854</f>
        <v>0.14000000000000001</v>
      </c>
      <c r="R883" s="1">
        <f>'Long-form'!BA854</f>
        <v>0</v>
      </c>
      <c r="S883" s="1">
        <f>'Long-form'!BB854</f>
        <v>1</v>
      </c>
      <c r="T883" s="1" t="str">
        <f>'Long-form'!BC854</f>
        <v>coral microatoll</v>
      </c>
      <c r="U883" s="1" t="str">
        <f>'Long-form'!BD854</f>
        <v>Porites spp</v>
      </c>
      <c r="V883" s="1" t="str">
        <f>'Long-form'!BE854</f>
        <v>MLW to LAT</v>
      </c>
      <c r="W883" s="10">
        <f>'Long-form'!BQ854</f>
        <v>-0.72766516993949992</v>
      </c>
      <c r="X883" s="10">
        <f>'Long-form'!BR854</f>
        <v>0.21806067294537146</v>
      </c>
      <c r="Y883" s="10">
        <f>'Long-form'!BS854</f>
        <v>0.21806067294537146</v>
      </c>
      <c r="Z883" s="10" t="str">
        <f>'Long-form'!BT854</f>
        <v>n/a</v>
      </c>
      <c r="AA883" s="10" t="str">
        <f>'Long-form'!BU854</f>
        <v>n/a</v>
      </c>
      <c r="AB883" s="10" t="str">
        <f>'Long-form'!BV854</f>
        <v>n/a</v>
      </c>
      <c r="AC883" s="1" t="str">
        <f>'Long-form'!BW854</f>
        <v>n/a</v>
      </c>
      <c r="AD883" s="1">
        <f>'Long-form'!BX854</f>
        <v>0</v>
      </c>
      <c r="AE883" s="1" t="str">
        <f>'Long-form'!BY854</f>
        <v>n/a</v>
      </c>
      <c r="AF883" s="1" t="str">
        <f>'Long-form'!BZ854</f>
        <v>Sample thickness is 3x6 cm² in the paper</v>
      </c>
    </row>
    <row r="884" spans="1:32">
      <c r="A884" s="1" t="str">
        <f>'Long-form'!A855</f>
        <v>SLCC898</v>
      </c>
      <c r="B884" s="1" t="str">
        <f>'Long-form'!B855</f>
        <v>Kench et al. 2019</v>
      </c>
      <c r="C884" s="1">
        <f>'Long-form'!C855</f>
        <v>7</v>
      </c>
      <c r="D884" s="1" t="str">
        <f>'Long-form'!D855</f>
        <v>Huvadhoo; Mahutigalaa reef latform</v>
      </c>
      <c r="E884" s="10" t="str">
        <f>'Long-form'!E855</f>
        <v>0.288175275 N</v>
      </c>
      <c r="F884" s="10" t="str">
        <f>'Long-form'!F855</f>
        <v>73.20037485 E</v>
      </c>
      <c r="G884" s="1" t="str">
        <f>'Long-form'!G855</f>
        <v>2 = U-series</v>
      </c>
      <c r="H884" s="11" t="str">
        <f>'Long-form'!H855</f>
        <v>n/a</v>
      </c>
      <c r="I884" s="11" t="str">
        <f>'Long-form'!I855</f>
        <v>n/a</v>
      </c>
      <c r="J884" s="11">
        <f>'Long-form'!J855</f>
        <v>193</v>
      </c>
      <c r="K884" s="11">
        <f>'Long-form'!K855</f>
        <v>3</v>
      </c>
      <c r="L884" s="11">
        <f>'Long-form'!L855</f>
        <v>3</v>
      </c>
      <c r="M884" s="10" t="str">
        <f>'Long-form'!Q855</f>
        <v>n/a</v>
      </c>
      <c r="N884" s="10" t="str">
        <f>'Long-form'!R855</f>
        <v>n/a</v>
      </c>
      <c r="O884" s="10">
        <f>'Long-form'!AL855</f>
        <v>-1.44</v>
      </c>
      <c r="P884" s="10">
        <f>'Long-form'!AN855</f>
        <v>0.14000000000000001</v>
      </c>
      <c r="Q884" s="10">
        <f>'Long-form'!AO855</f>
        <v>0.14000000000000001</v>
      </c>
      <c r="R884" s="1">
        <f>'Long-form'!BA855</f>
        <v>0</v>
      </c>
      <c r="S884" s="1">
        <f>'Long-form'!BB855</f>
        <v>1</v>
      </c>
      <c r="T884" s="1" t="str">
        <f>'Long-form'!BC855</f>
        <v>coral microatoll</v>
      </c>
      <c r="U884" s="1" t="str">
        <f>'Long-form'!BD855</f>
        <v>Porites spp</v>
      </c>
      <c r="V884" s="1" t="str">
        <f>'Long-form'!BE855</f>
        <v>MLW to LAT</v>
      </c>
      <c r="W884" s="10">
        <f>'Long-form'!BQ855</f>
        <v>-1.0076651699395001</v>
      </c>
      <c r="X884" s="10">
        <f>'Long-form'!BR855</f>
        <v>0.21806067294537146</v>
      </c>
      <c r="Y884" s="10">
        <f>'Long-form'!BS855</f>
        <v>0.21806067294537146</v>
      </c>
      <c r="Z884" s="10" t="str">
        <f>'Long-form'!BT855</f>
        <v>n/a</v>
      </c>
      <c r="AA884" s="10" t="str">
        <f>'Long-form'!BU855</f>
        <v>n/a</v>
      </c>
      <c r="AB884" s="10" t="str">
        <f>'Long-form'!BV855</f>
        <v>n/a</v>
      </c>
      <c r="AC884" s="1" t="str">
        <f>'Long-form'!BW855</f>
        <v>n/a</v>
      </c>
      <c r="AD884" s="1">
        <f>'Long-form'!BX855</f>
        <v>0</v>
      </c>
      <c r="AE884" s="1" t="str">
        <f>'Long-form'!BY855</f>
        <v>n/a</v>
      </c>
      <c r="AF884" s="1" t="str">
        <f>'Long-form'!BZ855</f>
        <v>Sample thickness is 3x6 cm² in the paper</v>
      </c>
    </row>
    <row r="885" spans="1:32">
      <c r="A885" s="1" t="str">
        <f>'Long-form'!A856</f>
        <v>SLCC899</v>
      </c>
      <c r="B885" s="1" t="str">
        <f>'Long-form'!B856</f>
        <v>Kench et al. 2019</v>
      </c>
      <c r="C885" s="1">
        <f>'Long-form'!C856</f>
        <v>7</v>
      </c>
      <c r="D885" s="1" t="str">
        <f>'Long-form'!D856</f>
        <v>Huvadhoo; Mahutigalaa reef latform</v>
      </c>
      <c r="E885" s="10" t="str">
        <f>'Long-form'!E856</f>
        <v>0.288108219 N</v>
      </c>
      <c r="F885" s="10" t="str">
        <f>'Long-form'!F856</f>
        <v>73.20071592 E</v>
      </c>
      <c r="G885" s="1" t="str">
        <f>'Long-form'!G856</f>
        <v>2 = U-series</v>
      </c>
      <c r="H885" s="11">
        <f>'Long-form'!H856</f>
        <v>2003</v>
      </c>
      <c r="I885" s="11">
        <f>'Long-form'!I856</f>
        <v>52</v>
      </c>
      <c r="J885" s="11">
        <f>'Long-form'!J856</f>
        <v>1716</v>
      </c>
      <c r="K885" s="11">
        <f>'Long-form'!K856</f>
        <v>8</v>
      </c>
      <c r="L885" s="11">
        <f>'Long-form'!L856</f>
        <v>8</v>
      </c>
      <c r="M885" s="10" t="str">
        <f>'Long-form'!Q856</f>
        <v>n/a</v>
      </c>
      <c r="N885" s="10" t="str">
        <f>'Long-form'!R856</f>
        <v>n/a</v>
      </c>
      <c r="O885" s="10">
        <f>'Long-form'!AL856</f>
        <v>-1.39</v>
      </c>
      <c r="P885" s="10">
        <f>'Long-form'!AN856</f>
        <v>0.14000000000000001</v>
      </c>
      <c r="Q885" s="10">
        <f>'Long-form'!AO856</f>
        <v>0.14000000000000001</v>
      </c>
      <c r="R885" s="1">
        <f>'Long-form'!BA856</f>
        <v>0</v>
      </c>
      <c r="S885" s="1">
        <f>'Long-form'!BB856</f>
        <v>1</v>
      </c>
      <c r="T885" s="1" t="str">
        <f>'Long-form'!BC856</f>
        <v>coral microatoll</v>
      </c>
      <c r="U885" s="1" t="str">
        <f>'Long-form'!BD856</f>
        <v>Porites spp</v>
      </c>
      <c r="V885" s="1" t="str">
        <f>'Long-form'!BE856</f>
        <v>MLW to LAT</v>
      </c>
      <c r="W885" s="10">
        <f>'Long-form'!BQ856</f>
        <v>-0.95766516993949991</v>
      </c>
      <c r="X885" s="10">
        <f>'Long-form'!BR856</f>
        <v>0.21806067294537146</v>
      </c>
      <c r="Y885" s="10">
        <f>'Long-form'!BS856</f>
        <v>0.21806067294537146</v>
      </c>
      <c r="Z885" s="10" t="str">
        <f>'Long-form'!BT856</f>
        <v>n/a</v>
      </c>
      <c r="AA885" s="10" t="str">
        <f>'Long-form'!BU856</f>
        <v>n/a</v>
      </c>
      <c r="AB885" s="10" t="str">
        <f>'Long-form'!BV856</f>
        <v>n/a</v>
      </c>
      <c r="AC885" s="1" t="str">
        <f>'Long-form'!BW856</f>
        <v>n/a</v>
      </c>
      <c r="AD885" s="1">
        <f>'Long-form'!BX856</f>
        <v>0</v>
      </c>
      <c r="AE885" s="1" t="str">
        <f>'Long-form'!BY856</f>
        <v>n/a</v>
      </c>
      <c r="AF885" s="1" t="str">
        <f>'Long-form'!BZ856</f>
        <v>AMS radiocarbon dating of outer edge was compared to U/Th</v>
      </c>
    </row>
    <row r="886" spans="1:32">
      <c r="A886" s="1" t="str">
        <f>'Long-form'!A857</f>
        <v>SLCC900</v>
      </c>
      <c r="B886" s="1" t="str">
        <f>'Long-form'!B857</f>
        <v>Kench et al. 2019</v>
      </c>
      <c r="C886" s="1">
        <f>'Long-form'!C857</f>
        <v>7</v>
      </c>
      <c r="D886" s="1" t="str">
        <f>'Long-form'!D857</f>
        <v>Huvadhoo; Mahutigalaa reef latform</v>
      </c>
      <c r="E886" s="10" t="str">
        <f>'Long-form'!E857</f>
        <v>0.288735682 N</v>
      </c>
      <c r="F886" s="10" t="str">
        <f>'Long-form'!F857</f>
        <v>73.2018642 E</v>
      </c>
      <c r="G886" s="1" t="str">
        <f>'Long-form'!G857</f>
        <v>2 = U-series</v>
      </c>
      <c r="H886" s="11">
        <f>'Long-form'!H857</f>
        <v>1849</v>
      </c>
      <c r="I886" s="11">
        <f>'Long-form'!I857</f>
        <v>46</v>
      </c>
      <c r="J886" s="11">
        <f>'Long-form'!J857</f>
        <v>1570</v>
      </c>
      <c r="K886" s="11">
        <f>'Long-form'!K857</f>
        <v>6</v>
      </c>
      <c r="L886" s="11">
        <f>'Long-form'!L857</f>
        <v>6</v>
      </c>
      <c r="M886" s="10" t="str">
        <f>'Long-form'!Q857</f>
        <v>n/a</v>
      </c>
      <c r="N886" s="10" t="str">
        <f>'Long-form'!R857</f>
        <v>n/a</v>
      </c>
      <c r="O886" s="10">
        <f>'Long-form'!AL857</f>
        <v>-1.07</v>
      </c>
      <c r="P886" s="10">
        <f>'Long-form'!AN857</f>
        <v>0.14000000000000001</v>
      </c>
      <c r="Q886" s="10">
        <f>'Long-form'!AO857</f>
        <v>0.14000000000000001</v>
      </c>
      <c r="R886" s="1">
        <f>'Long-form'!BA857</f>
        <v>0</v>
      </c>
      <c r="S886" s="1">
        <f>'Long-form'!BB857</f>
        <v>1</v>
      </c>
      <c r="T886" s="1" t="str">
        <f>'Long-form'!BC857</f>
        <v>coral microatoll</v>
      </c>
      <c r="U886" s="1" t="str">
        <f>'Long-form'!BD857</f>
        <v>Porites spp</v>
      </c>
      <c r="V886" s="1" t="str">
        <f>'Long-form'!BE857</f>
        <v>MLW to LAT</v>
      </c>
      <c r="W886" s="10">
        <f>'Long-form'!BQ857</f>
        <v>-0.63766516993950006</v>
      </c>
      <c r="X886" s="10">
        <f>'Long-form'!BR857</f>
        <v>0.21806067294537146</v>
      </c>
      <c r="Y886" s="10">
        <f>'Long-form'!BS857</f>
        <v>0.21806067294537146</v>
      </c>
      <c r="Z886" s="10" t="str">
        <f>'Long-form'!BT857</f>
        <v>n/a</v>
      </c>
      <c r="AA886" s="10" t="str">
        <f>'Long-form'!BU857</f>
        <v>n/a</v>
      </c>
      <c r="AB886" s="10" t="str">
        <f>'Long-form'!BV857</f>
        <v>n/a</v>
      </c>
      <c r="AC886" s="1" t="str">
        <f>'Long-form'!BW857</f>
        <v>n/a</v>
      </c>
      <c r="AD886" s="1">
        <f>'Long-form'!BX857</f>
        <v>0</v>
      </c>
      <c r="AE886" s="1" t="str">
        <f>'Long-form'!BY857</f>
        <v>n/a</v>
      </c>
      <c r="AF886" s="1" t="str">
        <f>'Long-form'!BZ857</f>
        <v>AMS radiocarbon dating of outer edge was compared to U/Th</v>
      </c>
    </row>
    <row r="887" spans="1:32">
      <c r="A887" s="1" t="str">
        <f>'Long-form'!A858</f>
        <v>SLCC901</v>
      </c>
      <c r="B887" s="1" t="str">
        <f>'Long-form'!B858</f>
        <v>Kench et al. 2019</v>
      </c>
      <c r="C887" s="1">
        <f>'Long-form'!C858</f>
        <v>7</v>
      </c>
      <c r="D887" s="1" t="str">
        <f>'Long-form'!D858</f>
        <v>Huvadhoo; Mahutigalaa reef latform</v>
      </c>
      <c r="E887" s="10" t="str">
        <f>'Long-form'!E858</f>
        <v>0.28870351 N</v>
      </c>
      <c r="F887" s="10" t="str">
        <f>'Long-form'!F858</f>
        <v>73.20190749 E</v>
      </c>
      <c r="G887" s="1" t="str">
        <f>'Long-form'!G858</f>
        <v>2 = U-series</v>
      </c>
      <c r="H887" s="11" t="str">
        <f>'Long-form'!H858</f>
        <v>n/a</v>
      </c>
      <c r="I887" s="11" t="str">
        <f>'Long-form'!I858</f>
        <v>n/a</v>
      </c>
      <c r="J887" s="11">
        <f>'Long-form'!J858</f>
        <v>1444</v>
      </c>
      <c r="K887" s="11">
        <f>'Long-form'!K858</f>
        <v>5</v>
      </c>
      <c r="L887" s="11">
        <f>'Long-form'!L858</f>
        <v>5</v>
      </c>
      <c r="M887" s="10" t="str">
        <f>'Long-form'!Q858</f>
        <v>n/a</v>
      </c>
      <c r="N887" s="10" t="str">
        <f>'Long-form'!R858</f>
        <v>n/a</v>
      </c>
      <c r="O887" s="10">
        <f>'Long-form'!AL858</f>
        <v>-1.02</v>
      </c>
      <c r="P887" s="10">
        <f>'Long-form'!AN858</f>
        <v>0.14000000000000001</v>
      </c>
      <c r="Q887" s="10">
        <f>'Long-form'!AO858</f>
        <v>0.14000000000000001</v>
      </c>
      <c r="R887" s="1">
        <f>'Long-form'!BA858</f>
        <v>0</v>
      </c>
      <c r="S887" s="1">
        <f>'Long-form'!BB858</f>
        <v>1</v>
      </c>
      <c r="T887" s="1" t="str">
        <f>'Long-form'!BC858</f>
        <v>coral microatoll</v>
      </c>
      <c r="U887" s="1" t="str">
        <f>'Long-form'!BD858</f>
        <v>Porites spp</v>
      </c>
      <c r="V887" s="1" t="str">
        <f>'Long-form'!BE858</f>
        <v>MLW to LAT</v>
      </c>
      <c r="W887" s="10">
        <f>'Long-form'!BQ858</f>
        <v>-0.58766516993950002</v>
      </c>
      <c r="X887" s="10">
        <f>'Long-form'!BR858</f>
        <v>0.21806067294537146</v>
      </c>
      <c r="Y887" s="10">
        <f>'Long-form'!BS858</f>
        <v>0.21806067294537146</v>
      </c>
      <c r="Z887" s="10" t="str">
        <f>'Long-form'!BT858</f>
        <v>n/a</v>
      </c>
      <c r="AA887" s="10" t="str">
        <f>'Long-form'!BU858</f>
        <v>n/a</v>
      </c>
      <c r="AB887" s="10" t="str">
        <f>'Long-form'!BV858</f>
        <v>n/a</v>
      </c>
      <c r="AC887" s="1" t="str">
        <f>'Long-form'!BW858</f>
        <v>n/a</v>
      </c>
      <c r="AD887" s="1">
        <f>'Long-form'!BX858</f>
        <v>0</v>
      </c>
      <c r="AE887" s="1" t="str">
        <f>'Long-form'!BY858</f>
        <v>n/a</v>
      </c>
      <c r="AF887" s="1" t="str">
        <f>'Long-form'!BZ858</f>
        <v>Sample thickness is 3x6 cm² in the paper</v>
      </c>
    </row>
    <row r="888" spans="1:32">
      <c r="A888" s="1" t="str">
        <f>'Long-form'!A859</f>
        <v>SLCC902</v>
      </c>
      <c r="B888" s="1" t="str">
        <f>'Long-form'!B859</f>
        <v>Kench et al. 2019</v>
      </c>
      <c r="C888" s="1">
        <f>'Long-form'!C859</f>
        <v>7</v>
      </c>
      <c r="D888" s="1" t="str">
        <f>'Long-form'!D859</f>
        <v>Huvadhoo; Mahutigalaa reef latform</v>
      </c>
      <c r="E888" s="10" t="str">
        <f>'Long-form'!E859</f>
        <v>0.288314934 N</v>
      </c>
      <c r="F888" s="10" t="str">
        <f>'Long-form'!F859</f>
        <v>73.20169849 E</v>
      </c>
      <c r="G888" s="1" t="str">
        <f>'Long-form'!G859</f>
        <v>2 = U-series</v>
      </c>
      <c r="H888" s="11" t="str">
        <f>'Long-form'!H859</f>
        <v>n/a</v>
      </c>
      <c r="I888" s="11" t="str">
        <f>'Long-form'!I859</f>
        <v>n/a</v>
      </c>
      <c r="J888" s="11">
        <f>'Long-form'!J859</f>
        <v>1428</v>
      </c>
      <c r="K888" s="11">
        <f>'Long-form'!K859</f>
        <v>5</v>
      </c>
      <c r="L888" s="11">
        <f>'Long-form'!L859</f>
        <v>5</v>
      </c>
      <c r="M888" s="10" t="str">
        <f>'Long-form'!Q859</f>
        <v>n/a</v>
      </c>
      <c r="N888" s="10" t="str">
        <f>'Long-form'!R859</f>
        <v>n/a</v>
      </c>
      <c r="O888" s="10">
        <f>'Long-form'!AL859</f>
        <v>-1.21</v>
      </c>
      <c r="P888" s="10">
        <f>'Long-form'!AN859</f>
        <v>0.14000000000000001</v>
      </c>
      <c r="Q888" s="10">
        <f>'Long-form'!AO859</f>
        <v>0.14000000000000001</v>
      </c>
      <c r="R888" s="1">
        <f>'Long-form'!BA859</f>
        <v>0</v>
      </c>
      <c r="S888" s="1">
        <f>'Long-form'!BB859</f>
        <v>1</v>
      </c>
      <c r="T888" s="1" t="str">
        <f>'Long-form'!BC859</f>
        <v>coral microatoll</v>
      </c>
      <c r="U888" s="1" t="str">
        <f>'Long-form'!BD859</f>
        <v>Porites spp</v>
      </c>
      <c r="V888" s="1" t="str">
        <f>'Long-form'!BE859</f>
        <v>MLW to LAT</v>
      </c>
      <c r="W888" s="10">
        <f>'Long-form'!BQ859</f>
        <v>-0.77766516993949997</v>
      </c>
      <c r="X888" s="10">
        <f>'Long-form'!BR859</f>
        <v>0.21806067294537146</v>
      </c>
      <c r="Y888" s="10">
        <f>'Long-form'!BS859</f>
        <v>0.21806067294537146</v>
      </c>
      <c r="Z888" s="10" t="str">
        <f>'Long-form'!BT859</f>
        <v>n/a</v>
      </c>
      <c r="AA888" s="10" t="str">
        <f>'Long-form'!BU859</f>
        <v>n/a</v>
      </c>
      <c r="AB888" s="10" t="str">
        <f>'Long-form'!BV859</f>
        <v>n/a</v>
      </c>
      <c r="AC888" s="1" t="str">
        <f>'Long-form'!BW859</f>
        <v>n/a</v>
      </c>
      <c r="AD888" s="1">
        <f>'Long-form'!BX859</f>
        <v>0</v>
      </c>
      <c r="AE888" s="1" t="str">
        <f>'Long-form'!BY859</f>
        <v>n/a</v>
      </c>
      <c r="AF888" s="1" t="str">
        <f>'Long-form'!BZ859</f>
        <v>Sample thickness is 3x6 cm² in the paper</v>
      </c>
    </row>
    <row r="889" spans="1:32">
      <c r="A889" s="1" t="str">
        <f>'Long-form'!A860</f>
        <v>SLCC903</v>
      </c>
      <c r="B889" s="1" t="str">
        <f>'Long-form'!B860</f>
        <v>Kench et al. 2019</v>
      </c>
      <c r="C889" s="1">
        <f>'Long-form'!C860</f>
        <v>7</v>
      </c>
      <c r="D889" s="1" t="str">
        <f>'Long-form'!D860</f>
        <v>Huvadhoo; Mahutigalaa reef latform</v>
      </c>
      <c r="E889" s="10" t="str">
        <f>'Long-form'!E860</f>
        <v>0.288363181 N</v>
      </c>
      <c r="F889" s="10" t="str">
        <f>'Long-form'!F860</f>
        <v>73.20155213 E</v>
      </c>
      <c r="G889" s="1" t="str">
        <f>'Long-form'!G860</f>
        <v>2 = U-series</v>
      </c>
      <c r="H889" s="11" t="str">
        <f>'Long-form'!H860</f>
        <v>n/a</v>
      </c>
      <c r="I889" s="11" t="str">
        <f>'Long-form'!I860</f>
        <v>n/a</v>
      </c>
      <c r="J889" s="11">
        <f>'Long-form'!J860</f>
        <v>1435</v>
      </c>
      <c r="K889" s="11">
        <f>'Long-form'!K860</f>
        <v>5</v>
      </c>
      <c r="L889" s="11">
        <f>'Long-form'!L860</f>
        <v>5</v>
      </c>
      <c r="M889" s="10" t="str">
        <f>'Long-form'!Q860</f>
        <v>n/a</v>
      </c>
      <c r="N889" s="10" t="str">
        <f>'Long-form'!R860</f>
        <v>n/a</v>
      </c>
      <c r="O889" s="10">
        <f>'Long-form'!AL860</f>
        <v>-1.4</v>
      </c>
      <c r="P889" s="10">
        <f>'Long-form'!AN860</f>
        <v>0.14000000000000001</v>
      </c>
      <c r="Q889" s="10">
        <f>'Long-form'!AO860</f>
        <v>0.14000000000000001</v>
      </c>
      <c r="R889" s="1">
        <f>'Long-form'!BA860</f>
        <v>0</v>
      </c>
      <c r="S889" s="1">
        <f>'Long-form'!BB860</f>
        <v>1</v>
      </c>
      <c r="T889" s="1" t="str">
        <f>'Long-form'!BC860</f>
        <v>coral microatoll</v>
      </c>
      <c r="U889" s="1" t="str">
        <f>'Long-form'!BD860</f>
        <v>Porites spp</v>
      </c>
      <c r="V889" s="1" t="str">
        <f>'Long-form'!BE860</f>
        <v>MLW to LAT</v>
      </c>
      <c r="W889" s="10">
        <f>'Long-form'!BQ860</f>
        <v>-0.96766516993949991</v>
      </c>
      <c r="X889" s="10">
        <f>'Long-form'!BR860</f>
        <v>0.21806067294537146</v>
      </c>
      <c r="Y889" s="10">
        <f>'Long-form'!BS860</f>
        <v>0.21806067294537146</v>
      </c>
      <c r="Z889" s="10" t="str">
        <f>'Long-form'!BT860</f>
        <v>n/a</v>
      </c>
      <c r="AA889" s="10" t="str">
        <f>'Long-form'!BU860</f>
        <v>n/a</v>
      </c>
      <c r="AB889" s="10" t="str">
        <f>'Long-form'!BV860</f>
        <v>n/a</v>
      </c>
      <c r="AC889" s="1" t="str">
        <f>'Long-form'!BW860</f>
        <v>n/a</v>
      </c>
      <c r="AD889" s="1">
        <f>'Long-form'!BX860</f>
        <v>0</v>
      </c>
      <c r="AE889" s="1" t="str">
        <f>'Long-form'!BY860</f>
        <v>n/a</v>
      </c>
      <c r="AF889" s="1" t="str">
        <f>'Long-form'!BZ860</f>
        <v>Sample thickness is 3x6 cm² in the paper</v>
      </c>
    </row>
    <row r="890" spans="1:32">
      <c r="A890" s="1" t="str">
        <f>'Long-form'!A861</f>
        <v>SLCC904</v>
      </c>
      <c r="B890" s="1" t="str">
        <f>'Long-form'!B861</f>
        <v>Kench et al. 2019</v>
      </c>
      <c r="C890" s="1">
        <f>'Long-form'!C861</f>
        <v>7</v>
      </c>
      <c r="D890" s="1" t="str">
        <f>'Long-form'!D861</f>
        <v>Huvadhoo; Mahutigalaa reef latform</v>
      </c>
      <c r="E890" s="10" t="str">
        <f>'Long-form'!E861</f>
        <v xml:space="preserve">0.288165281 N </v>
      </c>
      <c r="F890" s="10" t="str">
        <f>'Long-form'!F861</f>
        <v>73.20155616 E</v>
      </c>
      <c r="G890" s="1" t="str">
        <f>'Long-form'!G861</f>
        <v>2 = U-series</v>
      </c>
      <c r="H890" s="11" t="str">
        <f>'Long-form'!H861</f>
        <v>n/a</v>
      </c>
      <c r="I890" s="11" t="str">
        <f>'Long-form'!I861</f>
        <v>n/a</v>
      </c>
      <c r="J890" s="11">
        <f>'Long-form'!J861</f>
        <v>1607</v>
      </c>
      <c r="K890" s="11">
        <f>'Long-form'!K861</f>
        <v>5</v>
      </c>
      <c r="L890" s="11">
        <f>'Long-form'!L861</f>
        <v>5</v>
      </c>
      <c r="M890" s="10" t="str">
        <f>'Long-form'!Q861</f>
        <v>n/a</v>
      </c>
      <c r="N890" s="10" t="str">
        <f>'Long-form'!R861</f>
        <v>n/a</v>
      </c>
      <c r="O890" s="10">
        <f>'Long-form'!AL861</f>
        <v>-1.34</v>
      </c>
      <c r="P890" s="10">
        <f>'Long-form'!AN861</f>
        <v>0.14000000000000001</v>
      </c>
      <c r="Q890" s="10">
        <f>'Long-form'!AO861</f>
        <v>0.14000000000000001</v>
      </c>
      <c r="R890" s="1">
        <f>'Long-form'!BA861</f>
        <v>0</v>
      </c>
      <c r="S890" s="1">
        <f>'Long-form'!BB861</f>
        <v>1</v>
      </c>
      <c r="T890" s="1" t="str">
        <f>'Long-form'!BC861</f>
        <v>coral microatoll</v>
      </c>
      <c r="U890" s="1" t="str">
        <f>'Long-form'!BD861</f>
        <v>Porites spp</v>
      </c>
      <c r="V890" s="1" t="str">
        <f>'Long-form'!BE861</f>
        <v>MLW to LAT</v>
      </c>
      <c r="W890" s="10">
        <f>'Long-form'!BQ861</f>
        <v>-0.90766516993950008</v>
      </c>
      <c r="X890" s="10">
        <f>'Long-form'!BR861</f>
        <v>0.21806067294537146</v>
      </c>
      <c r="Y890" s="10">
        <f>'Long-form'!BS861</f>
        <v>0.21806067294537146</v>
      </c>
      <c r="Z890" s="10" t="str">
        <f>'Long-form'!BT861</f>
        <v>n/a</v>
      </c>
      <c r="AA890" s="10" t="str">
        <f>'Long-form'!BU861</f>
        <v>n/a</v>
      </c>
      <c r="AB890" s="10" t="str">
        <f>'Long-form'!BV861</f>
        <v>n/a</v>
      </c>
      <c r="AC890" s="1" t="str">
        <f>'Long-form'!BW861</f>
        <v>n/a</v>
      </c>
      <c r="AD890" s="1">
        <f>'Long-form'!BX861</f>
        <v>0</v>
      </c>
      <c r="AE890" s="1" t="str">
        <f>'Long-form'!BY861</f>
        <v>n/a</v>
      </c>
      <c r="AF890" s="1" t="str">
        <f>'Long-form'!BZ861</f>
        <v>Sample thickness is 3x6 cm² in the paper</v>
      </c>
    </row>
    <row r="891" spans="1:32">
      <c r="A891" s="1" t="str">
        <f>'Long-form'!A862</f>
        <v>SLCC905</v>
      </c>
      <c r="B891" s="1" t="str">
        <f>'Long-form'!B862</f>
        <v>Kench et al. 2019</v>
      </c>
      <c r="C891" s="1">
        <f>'Long-form'!C862</f>
        <v>7</v>
      </c>
      <c r="D891" s="1" t="str">
        <f>'Long-form'!D862</f>
        <v>Huvadhoo; Mahutigalaa reef latform</v>
      </c>
      <c r="E891" s="10" t="str">
        <f>'Long-form'!E862</f>
        <v>0.2880 59047N</v>
      </c>
      <c r="F891" s="10" t="str">
        <f>'Long-form'!F862</f>
        <v>73.20152905 E</v>
      </c>
      <c r="G891" s="1" t="str">
        <f>'Long-form'!G862</f>
        <v>2 = U-series</v>
      </c>
      <c r="H891" s="11">
        <f>'Long-form'!H862</f>
        <v>1966</v>
      </c>
      <c r="I891" s="11">
        <f>'Long-form'!I862</f>
        <v>34</v>
      </c>
      <c r="J891" s="11">
        <f>'Long-form'!J862</f>
        <v>1394</v>
      </c>
      <c r="K891" s="11">
        <f>'Long-form'!K862</f>
        <v>7</v>
      </c>
      <c r="L891" s="11">
        <f>'Long-form'!L862</f>
        <v>7</v>
      </c>
      <c r="M891" s="10" t="str">
        <f>'Long-form'!Q862</f>
        <v>n/a</v>
      </c>
      <c r="N891" s="10" t="str">
        <f>'Long-form'!R862</f>
        <v>n/a</v>
      </c>
      <c r="O891" s="10">
        <f>'Long-form'!AL862</f>
        <v>-1.25</v>
      </c>
      <c r="P891" s="10">
        <f>'Long-form'!AN862</f>
        <v>0.14000000000000001</v>
      </c>
      <c r="Q891" s="10">
        <f>'Long-form'!AO862</f>
        <v>0.14000000000000001</v>
      </c>
      <c r="R891" s="1">
        <f>'Long-form'!BA862</f>
        <v>0</v>
      </c>
      <c r="S891" s="1">
        <f>'Long-form'!BB862</f>
        <v>1</v>
      </c>
      <c r="T891" s="1" t="str">
        <f>'Long-form'!BC862</f>
        <v>coral microatoll</v>
      </c>
      <c r="U891" s="1" t="str">
        <f>'Long-form'!BD862</f>
        <v>Porites spp</v>
      </c>
      <c r="V891" s="1" t="str">
        <f>'Long-form'!BE862</f>
        <v>MLW to LAT</v>
      </c>
      <c r="W891" s="10">
        <f>'Long-form'!BQ862</f>
        <v>-0.8176651699395</v>
      </c>
      <c r="X891" s="10">
        <f>'Long-form'!BR862</f>
        <v>0.21806067294537146</v>
      </c>
      <c r="Y891" s="10">
        <f>'Long-form'!BS862</f>
        <v>0.21806067294537146</v>
      </c>
      <c r="Z891" s="10" t="str">
        <f>'Long-form'!BT862</f>
        <v>n/a</v>
      </c>
      <c r="AA891" s="10" t="str">
        <f>'Long-form'!BU862</f>
        <v>n/a</v>
      </c>
      <c r="AB891" s="10" t="str">
        <f>'Long-form'!BV862</f>
        <v>n/a</v>
      </c>
      <c r="AC891" s="1" t="str">
        <f>'Long-form'!BW862</f>
        <v>n/a</v>
      </c>
      <c r="AD891" s="1">
        <f>'Long-form'!BX862</f>
        <v>0</v>
      </c>
      <c r="AE891" s="1" t="str">
        <f>'Long-form'!BY862</f>
        <v>n/a</v>
      </c>
      <c r="AF891" s="1" t="str">
        <f>'Long-form'!BZ862</f>
        <v>AMS radiocarbon dating of outer edge was compared to U/Th</v>
      </c>
    </row>
    <row r="892" spans="1:32">
      <c r="A892" s="1" t="str">
        <f>'Long-form'!A863</f>
        <v>SLCC906</v>
      </c>
      <c r="B892" s="1" t="str">
        <f>'Long-form'!B863</f>
        <v>Kench et al. 2019</v>
      </c>
      <c r="C892" s="1">
        <f>'Long-form'!C863</f>
        <v>7</v>
      </c>
      <c r="D892" s="1" t="str">
        <f>'Long-form'!D863</f>
        <v>Huvadhoo; Mahutigalaa reef latform</v>
      </c>
      <c r="E892" s="10" t="str">
        <f>'Long-form'!E863</f>
        <v>0.287975459 N</v>
      </c>
      <c r="F892" s="10" t="str">
        <f>'Long-form'!F863</f>
        <v>73.20150126 E</v>
      </c>
      <c r="G892" s="1" t="str">
        <f>'Long-form'!G863</f>
        <v>2 = U-series</v>
      </c>
      <c r="H892" s="11" t="str">
        <f>'Long-form'!H863</f>
        <v>n/a</v>
      </c>
      <c r="I892" s="11" t="str">
        <f>'Long-form'!I863</f>
        <v>n/a</v>
      </c>
      <c r="J892" s="11">
        <f>'Long-form'!J863</f>
        <v>1528</v>
      </c>
      <c r="K892" s="11">
        <f>'Long-form'!K863</f>
        <v>7</v>
      </c>
      <c r="L892" s="11">
        <f>'Long-form'!L863</f>
        <v>7</v>
      </c>
      <c r="M892" s="10" t="str">
        <f>'Long-form'!Q863</f>
        <v>n/a</v>
      </c>
      <c r="N892" s="10" t="str">
        <f>'Long-form'!R863</f>
        <v>n/a</v>
      </c>
      <c r="O892" s="10">
        <f>'Long-form'!AL863</f>
        <v>-1.3</v>
      </c>
      <c r="P892" s="10">
        <f>'Long-form'!AN863</f>
        <v>0.14000000000000001</v>
      </c>
      <c r="Q892" s="10">
        <f>'Long-form'!AO863</f>
        <v>0.14000000000000001</v>
      </c>
      <c r="R892" s="1">
        <f>'Long-form'!BA863</f>
        <v>0</v>
      </c>
      <c r="S892" s="1">
        <f>'Long-form'!BB863</f>
        <v>1</v>
      </c>
      <c r="T892" s="1" t="str">
        <f>'Long-form'!BC863</f>
        <v>coral microatoll</v>
      </c>
      <c r="U892" s="1" t="str">
        <f>'Long-form'!BD863</f>
        <v>Porites spp</v>
      </c>
      <c r="V892" s="1" t="str">
        <f>'Long-form'!BE863</f>
        <v>MLW to LAT</v>
      </c>
      <c r="W892" s="10">
        <f>'Long-form'!BQ863</f>
        <v>-0.86766516993950005</v>
      </c>
      <c r="X892" s="10">
        <f>'Long-form'!BR863</f>
        <v>0.21806067294537146</v>
      </c>
      <c r="Y892" s="10">
        <f>'Long-form'!BS863</f>
        <v>0.21806067294537146</v>
      </c>
      <c r="Z892" s="10" t="str">
        <f>'Long-form'!BT863</f>
        <v>n/a</v>
      </c>
      <c r="AA892" s="10" t="str">
        <f>'Long-form'!BU863</f>
        <v>n/a</v>
      </c>
      <c r="AB892" s="10" t="str">
        <f>'Long-form'!BV863</f>
        <v>n/a</v>
      </c>
      <c r="AC892" s="1" t="str">
        <f>'Long-form'!BW863</f>
        <v>n/a</v>
      </c>
      <c r="AD892" s="1">
        <f>'Long-form'!BX863</f>
        <v>0</v>
      </c>
      <c r="AE892" s="1" t="str">
        <f>'Long-form'!BY863</f>
        <v>n/a</v>
      </c>
      <c r="AF892" s="1" t="str">
        <f>'Long-form'!BZ863</f>
        <v>Sample thickness is 3x6 cm² in the paper</v>
      </c>
    </row>
    <row r="893" spans="1:32">
      <c r="A893" s="1" t="str">
        <f>'Long-form'!A864</f>
        <v>SLCC907</v>
      </c>
      <c r="B893" s="1" t="str">
        <f>'Long-form'!B864</f>
        <v>Kench et al. 2019</v>
      </c>
      <c r="C893" s="1">
        <f>'Long-form'!C864</f>
        <v>7</v>
      </c>
      <c r="D893" s="1" t="str">
        <f>'Long-form'!D864</f>
        <v>Huvadhoo; Mahutigalaa reef latform</v>
      </c>
      <c r="E893" s="10" t="str">
        <f>'Long-form'!E864</f>
        <v>0.28796798 N</v>
      </c>
      <c r="F893" s="10" t="str">
        <f>'Long-form'!F864</f>
        <v>73.20160962 E</v>
      </c>
      <c r="G893" s="1" t="str">
        <f>'Long-form'!G864</f>
        <v>2 = U-series</v>
      </c>
      <c r="H893" s="11" t="str">
        <f>'Long-form'!H864</f>
        <v>n/a</v>
      </c>
      <c r="I893" s="11" t="str">
        <f>'Long-form'!I864</f>
        <v>n/a</v>
      </c>
      <c r="J893" s="11">
        <f>'Long-form'!J864</f>
        <v>1623</v>
      </c>
      <c r="K893" s="11">
        <f>'Long-form'!K864</f>
        <v>8</v>
      </c>
      <c r="L893" s="11">
        <f>'Long-form'!L864</f>
        <v>8</v>
      </c>
      <c r="M893" s="10" t="str">
        <f>'Long-form'!Q864</f>
        <v>n/a</v>
      </c>
      <c r="N893" s="10" t="str">
        <f>'Long-form'!R864</f>
        <v>n/a</v>
      </c>
      <c r="O893" s="10">
        <f>'Long-form'!AL864</f>
        <v>-1.29</v>
      </c>
      <c r="P893" s="10">
        <f>'Long-form'!AN864</f>
        <v>0.14000000000000001</v>
      </c>
      <c r="Q893" s="10">
        <f>'Long-form'!AO864</f>
        <v>0.14000000000000001</v>
      </c>
      <c r="R893" s="1">
        <f>'Long-form'!BA864</f>
        <v>0</v>
      </c>
      <c r="S893" s="1">
        <f>'Long-form'!BB864</f>
        <v>1</v>
      </c>
      <c r="T893" s="1" t="str">
        <f>'Long-form'!BC864</f>
        <v>coral microatoll</v>
      </c>
      <c r="U893" s="1" t="str">
        <f>'Long-form'!BD864</f>
        <v>Porites spp</v>
      </c>
      <c r="V893" s="1" t="str">
        <f>'Long-form'!BE864</f>
        <v>MLW to LAT</v>
      </c>
      <c r="W893" s="10">
        <f>'Long-form'!BQ864</f>
        <v>-0.85766516993950004</v>
      </c>
      <c r="X893" s="10">
        <f>'Long-form'!BR864</f>
        <v>0.21806067294537146</v>
      </c>
      <c r="Y893" s="10">
        <f>'Long-form'!BS864</f>
        <v>0.21806067294537146</v>
      </c>
      <c r="Z893" s="10" t="str">
        <f>'Long-form'!BT864</f>
        <v>n/a</v>
      </c>
      <c r="AA893" s="10" t="str">
        <f>'Long-form'!BU864</f>
        <v>n/a</v>
      </c>
      <c r="AB893" s="10" t="str">
        <f>'Long-form'!BV864</f>
        <v>n/a</v>
      </c>
      <c r="AC893" s="1" t="str">
        <f>'Long-form'!BW864</f>
        <v>n/a</v>
      </c>
      <c r="AD893" s="1">
        <f>'Long-form'!BX864</f>
        <v>0</v>
      </c>
      <c r="AE893" s="1" t="str">
        <f>'Long-form'!BY864</f>
        <v>n/a</v>
      </c>
      <c r="AF893" s="1" t="str">
        <f>'Long-form'!BZ864</f>
        <v>Sample thickness is 3x6 cm² in the paper</v>
      </c>
    </row>
    <row r="894" spans="1:32">
      <c r="A894" s="1" t="str">
        <f>'Long-form'!A865</f>
        <v>SLCC908</v>
      </c>
      <c r="B894" s="1" t="str">
        <f>'Long-form'!B865</f>
        <v>Kench et al. 2019</v>
      </c>
      <c r="C894" s="1">
        <f>'Long-form'!C865</f>
        <v>7</v>
      </c>
      <c r="D894" s="1" t="str">
        <f>'Long-form'!D865</f>
        <v>Huvadhoo; Mahutigalaa reef latform</v>
      </c>
      <c r="E894" s="10" t="str">
        <f>'Long-form'!E865</f>
        <v>0.2879108 N</v>
      </c>
      <c r="F894" s="10" t="str">
        <f>'Long-form'!F865</f>
        <v>73.20126511 E</v>
      </c>
      <c r="G894" s="1" t="str">
        <f>'Long-form'!G865</f>
        <v>2 = U-series</v>
      </c>
      <c r="H894" s="11">
        <f>'Long-form'!H865</f>
        <v>1856</v>
      </c>
      <c r="I894" s="11">
        <f>'Long-form'!I865</f>
        <v>50</v>
      </c>
      <c r="J894" s="11">
        <f>'Long-form'!J865</f>
        <v>1549</v>
      </c>
      <c r="K894" s="11">
        <f>'Long-form'!K865</f>
        <v>8</v>
      </c>
      <c r="L894" s="11">
        <f>'Long-form'!L865</f>
        <v>8</v>
      </c>
      <c r="M894" s="10" t="str">
        <f>'Long-form'!Q865</f>
        <v>n/a</v>
      </c>
      <c r="N894" s="10" t="str">
        <f>'Long-form'!R865</f>
        <v>n/a</v>
      </c>
      <c r="O894" s="10">
        <f>'Long-form'!AL865</f>
        <v>-1.45</v>
      </c>
      <c r="P894" s="10">
        <f>'Long-form'!AN865</f>
        <v>0.14000000000000001</v>
      </c>
      <c r="Q894" s="10">
        <f>'Long-form'!AO865</f>
        <v>0.14000000000000001</v>
      </c>
      <c r="R894" s="1">
        <f>'Long-form'!BA865</f>
        <v>0</v>
      </c>
      <c r="S894" s="1">
        <f>'Long-form'!BB865</f>
        <v>1</v>
      </c>
      <c r="T894" s="1" t="str">
        <f>'Long-form'!BC865</f>
        <v>coral microatoll</v>
      </c>
      <c r="U894" s="1" t="str">
        <f>'Long-form'!BD865</f>
        <v>Porites spp</v>
      </c>
      <c r="V894" s="1" t="str">
        <f>'Long-form'!BE865</f>
        <v>MLW to LAT</v>
      </c>
      <c r="W894" s="10">
        <f>'Long-form'!BQ865</f>
        <v>-1.0176651699394998</v>
      </c>
      <c r="X894" s="10">
        <f>'Long-form'!BR865</f>
        <v>0.21806067294537146</v>
      </c>
      <c r="Y894" s="10">
        <f>'Long-form'!BS865</f>
        <v>0.21806067294537146</v>
      </c>
      <c r="Z894" s="10" t="str">
        <f>'Long-form'!BT865</f>
        <v>n/a</v>
      </c>
      <c r="AA894" s="10" t="str">
        <f>'Long-form'!BU865</f>
        <v>n/a</v>
      </c>
      <c r="AB894" s="10" t="str">
        <f>'Long-form'!BV865</f>
        <v>n/a</v>
      </c>
      <c r="AC894" s="1" t="str">
        <f>'Long-form'!BW865</f>
        <v>n/a</v>
      </c>
      <c r="AD894" s="1">
        <f>'Long-form'!BX865</f>
        <v>0</v>
      </c>
      <c r="AE894" s="1" t="str">
        <f>'Long-form'!BY865</f>
        <v>n/a</v>
      </c>
      <c r="AF894" s="1" t="str">
        <f>'Long-form'!BZ865</f>
        <v>AMS radiocarbon dating of outer edge was compared to U/Th</v>
      </c>
    </row>
    <row r="895" spans="1:32">
      <c r="A895" s="1" t="str">
        <f>'Long-form'!A866</f>
        <v>SLCC909</v>
      </c>
      <c r="B895" s="1" t="str">
        <f>'Long-form'!B866</f>
        <v>Kench et al. 2019</v>
      </c>
      <c r="C895" s="1">
        <f>'Long-form'!C866</f>
        <v>7</v>
      </c>
      <c r="D895" s="1" t="str">
        <f>'Long-form'!D866</f>
        <v>Huvadhoo; Mahutigalaa reef latform</v>
      </c>
      <c r="E895" s="10" t="str">
        <f>'Long-form'!E866</f>
        <v>0.290535412 N</v>
      </c>
      <c r="F895" s="10" t="str">
        <f>'Long-form'!F866</f>
        <v>73.20077535 E</v>
      </c>
      <c r="G895" s="1" t="str">
        <f>'Long-form'!G866</f>
        <v>2 = U-series</v>
      </c>
      <c r="H895" s="11" t="str">
        <f>'Long-form'!H866</f>
        <v>n/a</v>
      </c>
      <c r="I895" s="11" t="str">
        <f>'Long-form'!I866</f>
        <v>n/a</v>
      </c>
      <c r="J895" s="11">
        <f>'Long-form'!J866</f>
        <v>359</v>
      </c>
      <c r="K895" s="11">
        <f>'Long-form'!K866</f>
        <v>4</v>
      </c>
      <c r="L895" s="11">
        <f>'Long-form'!L866</f>
        <v>4</v>
      </c>
      <c r="M895" s="10" t="str">
        <f>'Long-form'!Q866</f>
        <v>n/a</v>
      </c>
      <c r="N895" s="10" t="str">
        <f>'Long-form'!R866</f>
        <v>n/a</v>
      </c>
      <c r="O895" s="10">
        <f>'Long-form'!AL866</f>
        <v>-1.26</v>
      </c>
      <c r="P895" s="10">
        <f>'Long-form'!AN866</f>
        <v>0.14000000000000001</v>
      </c>
      <c r="Q895" s="10">
        <f>'Long-form'!AO866</f>
        <v>0.14000000000000001</v>
      </c>
      <c r="R895" s="1">
        <f>'Long-form'!BA866</f>
        <v>0</v>
      </c>
      <c r="S895" s="1">
        <f>'Long-form'!BB866</f>
        <v>1</v>
      </c>
      <c r="T895" s="1" t="str">
        <f>'Long-form'!BC866</f>
        <v>coral microatoll</v>
      </c>
      <c r="U895" s="1" t="str">
        <f>'Long-form'!BD866</f>
        <v>Porites spp</v>
      </c>
      <c r="V895" s="1" t="str">
        <f>'Long-form'!BE866</f>
        <v>MLW to LAT</v>
      </c>
      <c r="W895" s="10">
        <f>'Long-form'!BQ866</f>
        <v>-0.82766516993950001</v>
      </c>
      <c r="X895" s="10">
        <f>'Long-form'!BR866</f>
        <v>0.21806067294537146</v>
      </c>
      <c r="Y895" s="10">
        <f>'Long-form'!BS866</f>
        <v>0.21806067294537146</v>
      </c>
      <c r="Z895" s="10" t="str">
        <f>'Long-form'!BT866</f>
        <v>n/a</v>
      </c>
      <c r="AA895" s="10" t="str">
        <f>'Long-form'!BU866</f>
        <v>n/a</v>
      </c>
      <c r="AB895" s="10" t="str">
        <f>'Long-form'!BV866</f>
        <v>n/a</v>
      </c>
      <c r="AC895" s="1" t="str">
        <f>'Long-form'!BW866</f>
        <v>n/a</v>
      </c>
      <c r="AD895" s="1">
        <f>'Long-form'!BX866</f>
        <v>0</v>
      </c>
      <c r="AE895" s="1" t="str">
        <f>'Long-form'!BY866</f>
        <v>n/a</v>
      </c>
      <c r="AF895" s="1" t="str">
        <f>'Long-form'!BZ866</f>
        <v>Sample thickness is 3x6 cm² in the paper</v>
      </c>
    </row>
    <row r="896" spans="1:32">
      <c r="A896" s="1" t="str">
        <f>'Long-form'!A867</f>
        <v>SLCC910</v>
      </c>
      <c r="B896" s="1" t="str">
        <f>'Long-form'!B867</f>
        <v>Kench et al. 2019</v>
      </c>
      <c r="C896" s="1">
        <f>'Long-form'!C867</f>
        <v>7</v>
      </c>
      <c r="D896" s="1" t="str">
        <f>'Long-form'!D867</f>
        <v>Huvadhoo; Mahutigalaa reef latform</v>
      </c>
      <c r="E896" s="10" t="str">
        <f>'Long-form'!E867</f>
        <v>0.290611554 N</v>
      </c>
      <c r="F896" s="10" t="str">
        <f>'Long-form'!F867</f>
        <v>73.20033423 E</v>
      </c>
      <c r="G896" s="1" t="str">
        <f>'Long-form'!G867</f>
        <v>2 = U-series</v>
      </c>
      <c r="H896" s="11" t="str">
        <f>'Long-form'!H867</f>
        <v>n/a</v>
      </c>
      <c r="I896" s="11" t="str">
        <f>'Long-form'!I867</f>
        <v>n/a</v>
      </c>
      <c r="J896" s="11">
        <f>'Long-form'!J867</f>
        <v>397</v>
      </c>
      <c r="K896" s="11">
        <f>'Long-form'!K867</f>
        <v>4</v>
      </c>
      <c r="L896" s="11">
        <f>'Long-form'!L867</f>
        <v>4</v>
      </c>
      <c r="M896" s="10" t="str">
        <f>'Long-form'!Q867</f>
        <v>n/a</v>
      </c>
      <c r="N896" s="10" t="str">
        <f>'Long-form'!R867</f>
        <v>n/a</v>
      </c>
      <c r="O896" s="10">
        <f>'Long-form'!AL867</f>
        <v>-1.3</v>
      </c>
      <c r="P896" s="10">
        <f>'Long-form'!AN867</f>
        <v>0.14000000000000001</v>
      </c>
      <c r="Q896" s="10">
        <f>'Long-form'!AO867</f>
        <v>0.14000000000000001</v>
      </c>
      <c r="R896" s="1">
        <f>'Long-form'!BA867</f>
        <v>0</v>
      </c>
      <c r="S896" s="1">
        <f>'Long-form'!BB867</f>
        <v>1</v>
      </c>
      <c r="T896" s="1" t="str">
        <f>'Long-form'!BC867</f>
        <v>coral microatoll</v>
      </c>
      <c r="U896" s="1" t="str">
        <f>'Long-form'!BD867</f>
        <v>Porites spp</v>
      </c>
      <c r="V896" s="1" t="str">
        <f>'Long-form'!BE867</f>
        <v>MLW to LAT</v>
      </c>
      <c r="W896" s="10">
        <f>'Long-form'!BQ867</f>
        <v>-0.86766516993950005</v>
      </c>
      <c r="X896" s="10">
        <f>'Long-form'!BR867</f>
        <v>0.21806067294537146</v>
      </c>
      <c r="Y896" s="10">
        <f>'Long-form'!BS867</f>
        <v>0.21806067294537146</v>
      </c>
      <c r="Z896" s="10" t="str">
        <f>'Long-form'!BT867</f>
        <v>n/a</v>
      </c>
      <c r="AA896" s="10" t="str">
        <f>'Long-form'!BU867</f>
        <v>n/a</v>
      </c>
      <c r="AB896" s="10" t="str">
        <f>'Long-form'!BV867</f>
        <v>n/a</v>
      </c>
      <c r="AC896" s="1" t="str">
        <f>'Long-form'!BW867</f>
        <v>n/a</v>
      </c>
      <c r="AD896" s="1">
        <f>'Long-form'!BX867</f>
        <v>0</v>
      </c>
      <c r="AE896" s="1" t="str">
        <f>'Long-form'!BY867</f>
        <v>n/a</v>
      </c>
      <c r="AF896" s="1" t="str">
        <f>'Long-form'!BZ867</f>
        <v>Sample thickness is 3x6 cm² in the paper</v>
      </c>
    </row>
    <row r="897" spans="1:32">
      <c r="A897" s="1" t="str">
        <f>'Long-form'!A868</f>
        <v>SLCC911</v>
      </c>
      <c r="B897" s="1" t="str">
        <f>'Long-form'!B868</f>
        <v>Kench et al. 2019</v>
      </c>
      <c r="C897" s="1">
        <f>'Long-form'!C868</f>
        <v>7</v>
      </c>
      <c r="D897" s="1" t="str">
        <f>'Long-form'!D868</f>
        <v>Huvadhoo; Mahutigalaa reef latform</v>
      </c>
      <c r="E897" s="10" t="str">
        <f>'Long-form'!E868</f>
        <v>0.290586645 N</v>
      </c>
      <c r="F897" s="10" t="str">
        <f>'Long-form'!F868</f>
        <v>73.2001645 E</v>
      </c>
      <c r="G897" s="1" t="str">
        <f>'Long-form'!G868</f>
        <v>2 = U-series</v>
      </c>
      <c r="H897" s="11" t="str">
        <f>'Long-form'!H868</f>
        <v>n/a</v>
      </c>
      <c r="I897" s="11" t="str">
        <f>'Long-form'!I868</f>
        <v>n/a</v>
      </c>
      <c r="J897" s="11">
        <f>'Long-form'!J868</f>
        <v>364</v>
      </c>
      <c r="K897" s="11">
        <f>'Long-form'!K868</f>
        <v>4</v>
      </c>
      <c r="L897" s="11">
        <f>'Long-form'!L868</f>
        <v>4</v>
      </c>
      <c r="M897" s="10" t="str">
        <f>'Long-form'!Q868</f>
        <v>n/a</v>
      </c>
      <c r="N897" s="10" t="str">
        <f>'Long-form'!R868</f>
        <v>n/a</v>
      </c>
      <c r="O897" s="10">
        <f>'Long-form'!AL868</f>
        <v>-1.19</v>
      </c>
      <c r="P897" s="10">
        <f>'Long-form'!AN868</f>
        <v>0.14000000000000001</v>
      </c>
      <c r="Q897" s="10">
        <f>'Long-form'!AO868</f>
        <v>0.14000000000000001</v>
      </c>
      <c r="R897" s="1">
        <f>'Long-form'!BA868</f>
        <v>0</v>
      </c>
      <c r="S897" s="1">
        <f>'Long-form'!BB868</f>
        <v>1</v>
      </c>
      <c r="T897" s="1" t="str">
        <f>'Long-form'!BC868</f>
        <v>coral microatoll</v>
      </c>
      <c r="U897" s="1" t="str">
        <f>'Long-form'!BD868</f>
        <v>Porites spp</v>
      </c>
      <c r="V897" s="1" t="str">
        <f>'Long-form'!BE868</f>
        <v>MLW to LAT</v>
      </c>
      <c r="W897" s="10">
        <f>'Long-form'!BQ868</f>
        <v>-0.75766516993949995</v>
      </c>
      <c r="X897" s="10">
        <f>'Long-form'!BR868</f>
        <v>0.21806067294537146</v>
      </c>
      <c r="Y897" s="10">
        <f>'Long-form'!BS868</f>
        <v>0.21806067294537146</v>
      </c>
      <c r="Z897" s="10" t="str">
        <f>'Long-form'!BT868</f>
        <v>n/a</v>
      </c>
      <c r="AA897" s="10" t="str">
        <f>'Long-form'!BU868</f>
        <v>n/a</v>
      </c>
      <c r="AB897" s="10" t="str">
        <f>'Long-form'!BV868</f>
        <v>n/a</v>
      </c>
      <c r="AC897" s="1" t="str">
        <f>'Long-form'!BW868</f>
        <v>n/a</v>
      </c>
      <c r="AD897" s="1">
        <f>'Long-form'!BX868</f>
        <v>0</v>
      </c>
      <c r="AE897" s="1" t="str">
        <f>'Long-form'!BY868</f>
        <v>n/a</v>
      </c>
      <c r="AF897" s="1" t="str">
        <f>'Long-form'!BZ868</f>
        <v>Sample thickness is 3x6 cm² in the paper</v>
      </c>
    </row>
    <row r="898" spans="1:32">
      <c r="A898" s="1" t="str">
        <f>'Long-form'!A869</f>
        <v>SLCC912</v>
      </c>
      <c r="B898" s="1" t="str">
        <f>'Long-form'!B869</f>
        <v>Kench et al. 2019</v>
      </c>
      <c r="C898" s="1">
        <f>'Long-form'!C869</f>
        <v>7</v>
      </c>
      <c r="D898" s="1" t="str">
        <f>'Long-form'!D869</f>
        <v>Huvadhoo; Mahutigalaa reef latform</v>
      </c>
      <c r="E898" s="10" t="str">
        <f>'Long-form'!E869</f>
        <v>0.290498509 N</v>
      </c>
      <c r="F898" s="10" t="str">
        <f>'Long-form'!F869</f>
        <v>73.20020448 E</v>
      </c>
      <c r="G898" s="1" t="str">
        <f>'Long-form'!G869</f>
        <v>2 = U-series</v>
      </c>
      <c r="H898" s="11" t="str">
        <f>'Long-form'!H869</f>
        <v>n/a</v>
      </c>
      <c r="I898" s="11" t="str">
        <f>'Long-form'!I869</f>
        <v>n/a</v>
      </c>
      <c r="J898" s="11">
        <f>'Long-form'!J869</f>
        <v>356</v>
      </c>
      <c r="K898" s="11">
        <f>'Long-form'!K869</f>
        <v>4</v>
      </c>
      <c r="L898" s="11">
        <f>'Long-form'!L869</f>
        <v>4</v>
      </c>
      <c r="M898" s="10" t="str">
        <f>'Long-form'!Q869</f>
        <v>n/a</v>
      </c>
      <c r="N898" s="10" t="str">
        <f>'Long-form'!R869</f>
        <v>n/a</v>
      </c>
      <c r="O898" s="10">
        <f>'Long-form'!AL869</f>
        <v>-1</v>
      </c>
      <c r="P898" s="10">
        <f>'Long-form'!AN869</f>
        <v>0.14000000000000001</v>
      </c>
      <c r="Q898" s="10">
        <f>'Long-form'!AO869</f>
        <v>0.14000000000000001</v>
      </c>
      <c r="R898" s="1">
        <f>'Long-form'!BA869</f>
        <v>0</v>
      </c>
      <c r="S898" s="1">
        <f>'Long-form'!BB869</f>
        <v>1</v>
      </c>
      <c r="T898" s="1" t="str">
        <f>'Long-form'!BC869</f>
        <v>coral microatoll</v>
      </c>
      <c r="U898" s="1" t="str">
        <f>'Long-form'!BD869</f>
        <v>Porites spp</v>
      </c>
      <c r="V898" s="1" t="str">
        <f>'Long-form'!BE869</f>
        <v>MLW to LAT</v>
      </c>
      <c r="W898" s="10">
        <f>'Long-form'!BQ869</f>
        <v>-0.5676651699395</v>
      </c>
      <c r="X898" s="10">
        <f>'Long-form'!BR869</f>
        <v>0.21806067294537146</v>
      </c>
      <c r="Y898" s="10">
        <f>'Long-form'!BS869</f>
        <v>0.21806067294537146</v>
      </c>
      <c r="Z898" s="10" t="str">
        <f>'Long-form'!BT869</f>
        <v>n/a</v>
      </c>
      <c r="AA898" s="10" t="str">
        <f>'Long-form'!BU869</f>
        <v>n/a</v>
      </c>
      <c r="AB898" s="10" t="str">
        <f>'Long-form'!BV869</f>
        <v>n/a</v>
      </c>
      <c r="AC898" s="1" t="str">
        <f>'Long-form'!BW869</f>
        <v>n/a</v>
      </c>
      <c r="AD898" s="1">
        <f>'Long-form'!BX869</f>
        <v>0</v>
      </c>
      <c r="AE898" s="1" t="str">
        <f>'Long-form'!BY869</f>
        <v>n/a</v>
      </c>
      <c r="AF898" s="1" t="str">
        <f>'Long-form'!BZ869</f>
        <v>Sample thickness is 3x6 cm² in the paper</v>
      </c>
    </row>
    <row r="899" spans="1:32">
      <c r="A899" s="1" t="str">
        <f>'Long-form'!A870</f>
        <v>SLCC913</v>
      </c>
      <c r="B899" s="1" t="str">
        <f>'Long-form'!B870</f>
        <v>Kench et al. 2019</v>
      </c>
      <c r="C899" s="1">
        <f>'Long-form'!C870</f>
        <v>7</v>
      </c>
      <c r="D899" s="1" t="str">
        <f>'Long-form'!D870</f>
        <v>Huvadhoo; Mahutigalaa reef latform</v>
      </c>
      <c r="E899" s="10" t="str">
        <f>'Long-form'!E870</f>
        <v>0.290575834 N</v>
      </c>
      <c r="F899" s="10" t="str">
        <f>'Long-form'!F870</f>
        <v>73.19969297 E</v>
      </c>
      <c r="G899" s="1" t="str">
        <f>'Long-form'!G870</f>
        <v>2 = U-series</v>
      </c>
      <c r="H899" s="11" t="str">
        <f>'Long-form'!H870</f>
        <v>n/a</v>
      </c>
      <c r="I899" s="11" t="str">
        <f>'Long-form'!I870</f>
        <v>n/a</v>
      </c>
      <c r="J899" s="11">
        <f>'Long-form'!J870</f>
        <v>408</v>
      </c>
      <c r="K899" s="11">
        <f>'Long-form'!K870</f>
        <v>4</v>
      </c>
      <c r="L899" s="11">
        <f>'Long-form'!L870</f>
        <v>4</v>
      </c>
      <c r="M899" s="10" t="str">
        <f>'Long-form'!Q870</f>
        <v>n/a</v>
      </c>
      <c r="N899" s="10" t="str">
        <f>'Long-form'!R870</f>
        <v>n/a</v>
      </c>
      <c r="O899" s="10">
        <f>'Long-form'!AL870</f>
        <v>-1.25</v>
      </c>
      <c r="P899" s="10">
        <f>'Long-form'!AN870</f>
        <v>0.14000000000000001</v>
      </c>
      <c r="Q899" s="10">
        <f>'Long-form'!AO870</f>
        <v>0.14000000000000001</v>
      </c>
      <c r="R899" s="1">
        <f>'Long-form'!BA870</f>
        <v>0</v>
      </c>
      <c r="S899" s="1">
        <f>'Long-form'!BB870</f>
        <v>1</v>
      </c>
      <c r="T899" s="1" t="str">
        <f>'Long-form'!BC870</f>
        <v>coral microatoll</v>
      </c>
      <c r="U899" s="1" t="str">
        <f>'Long-form'!BD870</f>
        <v>Porites spp</v>
      </c>
      <c r="V899" s="1" t="str">
        <f>'Long-form'!BE870</f>
        <v>MLW to LAT</v>
      </c>
      <c r="W899" s="10">
        <f>'Long-form'!BQ870</f>
        <v>-0.8176651699395</v>
      </c>
      <c r="X899" s="10">
        <f>'Long-form'!BR870</f>
        <v>0.21806067294537146</v>
      </c>
      <c r="Y899" s="10">
        <f>'Long-form'!BS870</f>
        <v>0.21806067294537146</v>
      </c>
      <c r="Z899" s="10" t="str">
        <f>'Long-form'!BT870</f>
        <v>n/a</v>
      </c>
      <c r="AA899" s="10" t="str">
        <f>'Long-form'!BU870</f>
        <v>n/a</v>
      </c>
      <c r="AB899" s="10" t="str">
        <f>'Long-form'!BV870</f>
        <v>n/a</v>
      </c>
      <c r="AC899" s="1" t="str">
        <f>'Long-form'!BW870</f>
        <v>n/a</v>
      </c>
      <c r="AD899" s="1">
        <f>'Long-form'!BX870</f>
        <v>0</v>
      </c>
      <c r="AE899" s="1" t="str">
        <f>'Long-form'!BY870</f>
        <v>n/a</v>
      </c>
      <c r="AF899" s="1" t="str">
        <f>'Long-form'!BZ870</f>
        <v>Sample thickness is 3x6 cm² in the paper</v>
      </c>
    </row>
    <row r="900" spans="1:32">
      <c r="A900" s="1" t="str">
        <f>'Long-form'!A871</f>
        <v>SLCC914</v>
      </c>
      <c r="B900" s="1" t="str">
        <f>'Long-form'!B871</f>
        <v>Kench et al. 2019</v>
      </c>
      <c r="C900" s="1">
        <f>'Long-form'!C871</f>
        <v>7</v>
      </c>
      <c r="D900" s="1" t="str">
        <f>'Long-form'!D871</f>
        <v>Huvadhoo; Mahutigalaa reef latform</v>
      </c>
      <c r="E900" s="10" t="str">
        <f>'Long-form'!E871</f>
        <v>0.290464493 N</v>
      </c>
      <c r="F900" s="10" t="str">
        <f>'Long-form'!F871</f>
        <v>73.1995928 E</v>
      </c>
      <c r="G900" s="1" t="str">
        <f>'Long-form'!G871</f>
        <v>2 = U-series</v>
      </c>
      <c r="H900" s="11">
        <f>'Long-form'!H871</f>
        <v>671</v>
      </c>
      <c r="I900" s="11">
        <f>'Long-form'!I871</f>
        <v>46</v>
      </c>
      <c r="J900" s="11">
        <f>'Long-form'!J871</f>
        <v>469</v>
      </c>
      <c r="K900" s="11">
        <f>'Long-form'!K871</f>
        <v>4</v>
      </c>
      <c r="L900" s="11">
        <f>'Long-form'!L871</f>
        <v>4</v>
      </c>
      <c r="M900" s="10" t="str">
        <f>'Long-form'!Q871</f>
        <v>n/a</v>
      </c>
      <c r="N900" s="10" t="str">
        <f>'Long-form'!R871</f>
        <v>n/a</v>
      </c>
      <c r="O900" s="10">
        <f>'Long-form'!AL871</f>
        <v>-1.31</v>
      </c>
      <c r="P900" s="10">
        <f>'Long-form'!AN871</f>
        <v>0.14000000000000001</v>
      </c>
      <c r="Q900" s="10">
        <f>'Long-form'!AO871</f>
        <v>0.14000000000000001</v>
      </c>
      <c r="R900" s="1">
        <f>'Long-form'!BA871</f>
        <v>0</v>
      </c>
      <c r="S900" s="1">
        <f>'Long-form'!BB871</f>
        <v>1</v>
      </c>
      <c r="T900" s="1" t="str">
        <f>'Long-form'!BC871</f>
        <v>coral microatoll</v>
      </c>
      <c r="U900" s="1" t="str">
        <f>'Long-form'!BD871</f>
        <v>Porites spp</v>
      </c>
      <c r="V900" s="1" t="str">
        <f>'Long-form'!BE871</f>
        <v>MLW to LAT</v>
      </c>
      <c r="W900" s="10">
        <f>'Long-form'!BQ871</f>
        <v>-0.87766516993950006</v>
      </c>
      <c r="X900" s="10">
        <f>'Long-form'!BR871</f>
        <v>0.21806067294537146</v>
      </c>
      <c r="Y900" s="10">
        <f>'Long-form'!BS871</f>
        <v>0.21806067294537146</v>
      </c>
      <c r="Z900" s="10" t="str">
        <f>'Long-form'!BT871</f>
        <v>n/a</v>
      </c>
      <c r="AA900" s="10" t="str">
        <f>'Long-form'!BU871</f>
        <v>n/a</v>
      </c>
      <c r="AB900" s="10" t="str">
        <f>'Long-form'!BV871</f>
        <v>n/a</v>
      </c>
      <c r="AC900" s="1" t="str">
        <f>'Long-form'!BW871</f>
        <v>n/a</v>
      </c>
      <c r="AD900" s="1">
        <f>'Long-form'!BX871</f>
        <v>0</v>
      </c>
      <c r="AE900" s="1" t="str">
        <f>'Long-form'!BY871</f>
        <v>n/a</v>
      </c>
      <c r="AF900" s="1" t="str">
        <f>'Long-form'!BZ871</f>
        <v>AMS radiocarbon dating of outer edge was compared to U/Th</v>
      </c>
    </row>
    <row r="901" spans="1:32">
      <c r="A901" s="1" t="str">
        <f>'Long-form'!A872</f>
        <v>SLCC915</v>
      </c>
      <c r="B901" s="1" t="str">
        <f>'Long-form'!B872</f>
        <v>Kench et al. 2019</v>
      </c>
      <c r="C901" s="1">
        <f>'Long-form'!C872</f>
        <v>7</v>
      </c>
      <c r="D901" s="1" t="str">
        <f>'Long-form'!D872</f>
        <v>Huvadhoo; Mahutigalaa reef latform</v>
      </c>
      <c r="E901" s="10" t="str">
        <f>'Long-form'!E872</f>
        <v>0.290542602 N</v>
      </c>
      <c r="F901" s="10" t="str">
        <f>'Long-form'!F872</f>
        <v>73.19961174 E</v>
      </c>
      <c r="G901" s="1" t="str">
        <f>'Long-form'!G872</f>
        <v>2 = U-series</v>
      </c>
      <c r="H901" s="11" t="str">
        <f>'Long-form'!H872</f>
        <v>n/a</v>
      </c>
      <c r="I901" s="11" t="str">
        <f>'Long-form'!I872</f>
        <v>n/a</v>
      </c>
      <c r="J901" s="11">
        <f>'Long-form'!J872</f>
        <v>429</v>
      </c>
      <c r="K901" s="11">
        <f>'Long-form'!K872</f>
        <v>4</v>
      </c>
      <c r="L901" s="11">
        <f>'Long-form'!L872</f>
        <v>4</v>
      </c>
      <c r="M901" s="10" t="str">
        <f>'Long-form'!Q872</f>
        <v>n/a</v>
      </c>
      <c r="N901" s="10" t="str">
        <f>'Long-form'!R872</f>
        <v>n/a</v>
      </c>
      <c r="O901" s="10">
        <f>'Long-form'!AL872</f>
        <v>-1.28</v>
      </c>
      <c r="P901" s="10">
        <f>'Long-form'!AN872</f>
        <v>0.14000000000000001</v>
      </c>
      <c r="Q901" s="10">
        <f>'Long-form'!AO872</f>
        <v>0.14000000000000001</v>
      </c>
      <c r="R901" s="1">
        <f>'Long-form'!BA872</f>
        <v>0</v>
      </c>
      <c r="S901" s="1">
        <f>'Long-form'!BB872</f>
        <v>1</v>
      </c>
      <c r="T901" s="1" t="str">
        <f>'Long-form'!BC872</f>
        <v>coral microatoll</v>
      </c>
      <c r="U901" s="1" t="str">
        <f>'Long-form'!BD872</f>
        <v>Porites spp</v>
      </c>
      <c r="V901" s="1" t="str">
        <f>'Long-form'!BE872</f>
        <v>MLW to LAT</v>
      </c>
      <c r="W901" s="10">
        <f>'Long-form'!BQ872</f>
        <v>-0.84766516993950003</v>
      </c>
      <c r="X901" s="10">
        <f>'Long-form'!BR872</f>
        <v>0.21806067294537146</v>
      </c>
      <c r="Y901" s="10">
        <f>'Long-form'!BS872</f>
        <v>0.21806067294537146</v>
      </c>
      <c r="Z901" s="10" t="str">
        <f>'Long-form'!BT872</f>
        <v>n/a</v>
      </c>
      <c r="AA901" s="10" t="str">
        <f>'Long-form'!BU872</f>
        <v>n/a</v>
      </c>
      <c r="AB901" s="10" t="str">
        <f>'Long-form'!BV872</f>
        <v>n/a</v>
      </c>
      <c r="AC901" s="1" t="str">
        <f>'Long-form'!BW872</f>
        <v>n/a</v>
      </c>
      <c r="AD901" s="1">
        <f>'Long-form'!BX872</f>
        <v>0</v>
      </c>
      <c r="AE901" s="1" t="str">
        <f>'Long-form'!BY872</f>
        <v>n/a</v>
      </c>
      <c r="AF901" s="1" t="str">
        <f>'Long-form'!BZ872</f>
        <v>Sample thickness is 3x6 cm² in the paper</v>
      </c>
    </row>
    <row r="902" spans="1:32">
      <c r="A902" s="1" t="str">
        <f>'Long-form'!A873</f>
        <v>SLCC916</v>
      </c>
      <c r="B902" s="1" t="str">
        <f>'Long-form'!B873</f>
        <v>Kench et al. 2019</v>
      </c>
      <c r="C902" s="1">
        <f>'Long-form'!C873</f>
        <v>7</v>
      </c>
      <c r="D902" s="1" t="str">
        <f>'Long-form'!D873</f>
        <v>Huvadhoo; Mahutigalaa reef latform</v>
      </c>
      <c r="E902" s="10" t="str">
        <f>'Long-form'!E873</f>
        <v>0.290739109 N</v>
      </c>
      <c r="F902" s="10" t="str">
        <f>'Long-form'!F873</f>
        <v>73.20003175 E</v>
      </c>
      <c r="G902" s="1" t="str">
        <f>'Long-form'!G873</f>
        <v>2 = U-series</v>
      </c>
      <c r="H902" s="11" t="str">
        <f>'Long-form'!H873</f>
        <v>n/a</v>
      </c>
      <c r="I902" s="11" t="str">
        <f>'Long-form'!I873</f>
        <v>n/a</v>
      </c>
      <c r="J902" s="11">
        <f>'Long-form'!J873</f>
        <v>355</v>
      </c>
      <c r="K902" s="11">
        <f>'Long-form'!K873</f>
        <v>8</v>
      </c>
      <c r="L902" s="11">
        <f>'Long-form'!L873</f>
        <v>8</v>
      </c>
      <c r="M902" s="10" t="str">
        <f>'Long-form'!Q873</f>
        <v>n/a</v>
      </c>
      <c r="N902" s="10" t="str">
        <f>'Long-form'!R873</f>
        <v>n/a</v>
      </c>
      <c r="O902" s="10">
        <f>'Long-form'!AL873</f>
        <v>-1.23</v>
      </c>
      <c r="P902" s="10">
        <f>'Long-form'!AN873</f>
        <v>0.14000000000000001</v>
      </c>
      <c r="Q902" s="10">
        <f>'Long-form'!AO873</f>
        <v>0.14000000000000001</v>
      </c>
      <c r="R902" s="1">
        <f>'Long-form'!BA873</f>
        <v>0</v>
      </c>
      <c r="S902" s="1">
        <f>'Long-form'!BB873</f>
        <v>1</v>
      </c>
      <c r="T902" s="1" t="str">
        <f>'Long-form'!BC873</f>
        <v>coral microatoll</v>
      </c>
      <c r="U902" s="1" t="str">
        <f>'Long-form'!BD873</f>
        <v>Porites spp</v>
      </c>
      <c r="V902" s="1" t="str">
        <f>'Long-form'!BE873</f>
        <v>MLW to LAT</v>
      </c>
      <c r="W902" s="10">
        <f>'Long-form'!BQ873</f>
        <v>-0.79766516993949999</v>
      </c>
      <c r="X902" s="10">
        <f>'Long-form'!BR873</f>
        <v>0.21806067294537146</v>
      </c>
      <c r="Y902" s="10">
        <f>'Long-form'!BS873</f>
        <v>0.21806067294537146</v>
      </c>
      <c r="Z902" s="10" t="str">
        <f>'Long-form'!BT873</f>
        <v>n/a</v>
      </c>
      <c r="AA902" s="10" t="str">
        <f>'Long-form'!BU873</f>
        <v>n/a</v>
      </c>
      <c r="AB902" s="10" t="str">
        <f>'Long-form'!BV873</f>
        <v>n/a</v>
      </c>
      <c r="AC902" s="1" t="str">
        <f>'Long-form'!BW873</f>
        <v>n/a</v>
      </c>
      <c r="AD902" s="1">
        <f>'Long-form'!BX873</f>
        <v>0</v>
      </c>
      <c r="AE902" s="1" t="str">
        <f>'Long-form'!BY873</f>
        <v>n/a</v>
      </c>
      <c r="AF902" s="1" t="str">
        <f>'Long-form'!BZ873</f>
        <v>Sample thickness is 3x6 cm² in the paper</v>
      </c>
    </row>
    <row r="903" spans="1:32">
      <c r="A903" s="1" t="str">
        <f>'Long-form'!A874</f>
        <v>SLCC917</v>
      </c>
      <c r="B903" s="1" t="str">
        <f>'Long-form'!B874</f>
        <v>Kench et al. 2019</v>
      </c>
      <c r="C903" s="1">
        <f>'Long-form'!C874</f>
        <v>7</v>
      </c>
      <c r="D903" s="1" t="str">
        <f>'Long-form'!D874</f>
        <v>Huvadhoo; Mahutigalaa reef latform</v>
      </c>
      <c r="E903" s="10" t="str">
        <f>'Long-form'!E874</f>
        <v>0.290660786 N</v>
      </c>
      <c r="F903" s="10" t="str">
        <f>'Long-form'!F874</f>
        <v>73.20006514 E</v>
      </c>
      <c r="G903" s="1" t="str">
        <f>'Long-form'!G874</f>
        <v>2 = U-series</v>
      </c>
      <c r="H903" s="11" t="str">
        <f>'Long-form'!H874</f>
        <v>n/a</v>
      </c>
      <c r="I903" s="11" t="str">
        <f>'Long-form'!I874</f>
        <v>n/a</v>
      </c>
      <c r="J903" s="11">
        <f>'Long-form'!J874</f>
        <v>333</v>
      </c>
      <c r="K903" s="11">
        <f>'Long-form'!K874</f>
        <v>4</v>
      </c>
      <c r="L903" s="11">
        <f>'Long-form'!L874</f>
        <v>4</v>
      </c>
      <c r="M903" s="10" t="str">
        <f>'Long-form'!Q874</f>
        <v>n/a</v>
      </c>
      <c r="N903" s="10" t="str">
        <f>'Long-form'!R874</f>
        <v>n/a</v>
      </c>
      <c r="O903" s="10">
        <f>'Long-form'!AL874</f>
        <v>-1.21</v>
      </c>
      <c r="P903" s="10">
        <f>'Long-form'!AN874</f>
        <v>0.14000000000000001</v>
      </c>
      <c r="Q903" s="10">
        <f>'Long-form'!AO874</f>
        <v>0.14000000000000001</v>
      </c>
      <c r="R903" s="1">
        <f>'Long-form'!BA874</f>
        <v>0</v>
      </c>
      <c r="S903" s="1">
        <f>'Long-form'!BB874</f>
        <v>1</v>
      </c>
      <c r="T903" s="1" t="str">
        <f>'Long-form'!BC874</f>
        <v>coral microatoll</v>
      </c>
      <c r="U903" s="1" t="str">
        <f>'Long-form'!BD874</f>
        <v>Porites spp</v>
      </c>
      <c r="V903" s="1" t="str">
        <f>'Long-form'!BE874</f>
        <v>MLW to LAT</v>
      </c>
      <c r="W903" s="10">
        <f>'Long-form'!BQ874</f>
        <v>-0.77766516993949997</v>
      </c>
      <c r="X903" s="10">
        <f>'Long-form'!BR874</f>
        <v>0.21806067294537146</v>
      </c>
      <c r="Y903" s="10">
        <f>'Long-form'!BS874</f>
        <v>0.21806067294537146</v>
      </c>
      <c r="Z903" s="10" t="str">
        <f>'Long-form'!BT874</f>
        <v>n/a</v>
      </c>
      <c r="AA903" s="10" t="str">
        <f>'Long-form'!BU874</f>
        <v>n/a</v>
      </c>
      <c r="AB903" s="10" t="str">
        <f>'Long-form'!BV874</f>
        <v>n/a</v>
      </c>
      <c r="AC903" s="1" t="str">
        <f>'Long-form'!BW874</f>
        <v>n/a</v>
      </c>
      <c r="AD903" s="1">
        <f>'Long-form'!BX874</f>
        <v>0</v>
      </c>
      <c r="AE903" s="1" t="str">
        <f>'Long-form'!BY874</f>
        <v>n/a</v>
      </c>
      <c r="AF903" s="1" t="str">
        <f>'Long-form'!BZ874</f>
        <v>Sample thickness is 3x6 cm² in the paper</v>
      </c>
    </row>
    <row r="904" spans="1:32">
      <c r="A904" s="1" t="str">
        <f>'Long-form'!A875</f>
        <v>SLCC918</v>
      </c>
      <c r="B904" s="1" t="str">
        <f>'Long-form'!B875</f>
        <v>Kench et al. 2019</v>
      </c>
      <c r="C904" s="1">
        <f>'Long-form'!C875</f>
        <v>7</v>
      </c>
      <c r="D904" s="1" t="str">
        <f>'Long-form'!D875</f>
        <v>Huvadhoo; Mahutigalaa reef latform</v>
      </c>
      <c r="E904" s="10" t="str">
        <f>'Long-form'!E875</f>
        <v>0.290691781 N</v>
      </c>
      <c r="F904" s="10" t="str">
        <f>'Long-form'!F875</f>
        <v>73.19979767 E</v>
      </c>
      <c r="G904" s="1" t="str">
        <f>'Long-form'!G875</f>
        <v>2 = U-series</v>
      </c>
      <c r="H904" s="11" t="str">
        <f>'Long-form'!H875</f>
        <v>n/a</v>
      </c>
      <c r="I904" s="11" t="str">
        <f>'Long-form'!I875</f>
        <v>n/a</v>
      </c>
      <c r="J904" s="11">
        <f>'Long-form'!J875</f>
        <v>38</v>
      </c>
      <c r="K904" s="11">
        <f>'Long-form'!K875</f>
        <v>3</v>
      </c>
      <c r="L904" s="11">
        <f>'Long-form'!L875</f>
        <v>3</v>
      </c>
      <c r="M904" s="10" t="str">
        <f>'Long-form'!Q875</f>
        <v>n/a</v>
      </c>
      <c r="N904" s="10" t="str">
        <f>'Long-form'!R875</f>
        <v>n/a</v>
      </c>
      <c r="O904" s="10">
        <f>'Long-form'!AL875</f>
        <v>-0.89</v>
      </c>
      <c r="P904" s="10">
        <f>'Long-form'!AN875</f>
        <v>0.14000000000000001</v>
      </c>
      <c r="Q904" s="10">
        <f>'Long-form'!AO875</f>
        <v>0.14000000000000001</v>
      </c>
      <c r="R904" s="1">
        <f>'Long-form'!BA875</f>
        <v>0</v>
      </c>
      <c r="S904" s="1">
        <f>'Long-form'!BB875</f>
        <v>1</v>
      </c>
      <c r="T904" s="1" t="str">
        <f>'Long-form'!BC875</f>
        <v>coral microatoll</v>
      </c>
      <c r="U904" s="1" t="str">
        <f>'Long-form'!BD875</f>
        <v>Porites spp</v>
      </c>
      <c r="V904" s="1" t="str">
        <f>'Long-form'!BE875</f>
        <v>MLW to LAT</v>
      </c>
      <c r="W904" s="10">
        <f>'Long-form'!BQ875</f>
        <v>-0.45766516993950002</v>
      </c>
      <c r="X904" s="10">
        <f>'Long-form'!BR875</f>
        <v>0.21806067294537146</v>
      </c>
      <c r="Y904" s="10">
        <f>'Long-form'!BS875</f>
        <v>0.21806067294537146</v>
      </c>
      <c r="Z904" s="10" t="str">
        <f>'Long-form'!BT875</f>
        <v>n/a</v>
      </c>
      <c r="AA904" s="10" t="str">
        <f>'Long-form'!BU875</f>
        <v>n/a</v>
      </c>
      <c r="AB904" s="10" t="str">
        <f>'Long-form'!BV875</f>
        <v>n/a</v>
      </c>
      <c r="AC904" s="1" t="str">
        <f>'Long-form'!BW875</f>
        <v>n/a</v>
      </c>
      <c r="AD904" s="1">
        <f>'Long-form'!BX875</f>
        <v>0</v>
      </c>
      <c r="AE904" s="1" t="str">
        <f>'Long-form'!BY875</f>
        <v>n/a</v>
      </c>
      <c r="AF904" s="1" t="str">
        <f>'Long-form'!BZ875</f>
        <v>Sample thickness is 3x6 cm² in the paper</v>
      </c>
    </row>
    <row r="905" spans="1:32">
      <c r="A905" s="1" t="str">
        <f>'Long-form'!A876</f>
        <v>SLCC919</v>
      </c>
      <c r="B905" s="1" t="str">
        <f>'Long-form'!B876</f>
        <v>Kench et al. 2019</v>
      </c>
      <c r="C905" s="1">
        <f>'Long-form'!C876</f>
        <v>7</v>
      </c>
      <c r="D905" s="1" t="str">
        <f>'Long-form'!D876</f>
        <v>Huvadhoo; Mahutigalaa reef latform</v>
      </c>
      <c r="E905" s="10" t="str">
        <f>'Long-form'!E876</f>
        <v>0.288475862 N</v>
      </c>
      <c r="F905" s="10" t="str">
        <f>'Long-form'!F876</f>
        <v>73.20007263 E</v>
      </c>
      <c r="G905" s="1" t="str">
        <f>'Long-form'!G876</f>
        <v>2 = U-series</v>
      </c>
      <c r="H905" s="11" t="str">
        <f>'Long-form'!H876</f>
        <v>n/a</v>
      </c>
      <c r="I905" s="11" t="str">
        <f>'Long-form'!I876</f>
        <v>n/a</v>
      </c>
      <c r="J905" s="11">
        <f>'Long-form'!J876</f>
        <v>31</v>
      </c>
      <c r="K905" s="11">
        <f>'Long-form'!K876</f>
        <v>2</v>
      </c>
      <c r="L905" s="11">
        <f>'Long-form'!L876</f>
        <v>2</v>
      </c>
      <c r="M905" s="10" t="str">
        <f>'Long-form'!Q876</f>
        <v>n/a</v>
      </c>
      <c r="N905" s="10" t="str">
        <f>'Long-form'!R876</f>
        <v>n/a</v>
      </c>
      <c r="O905" s="10">
        <f>'Long-form'!AL876</f>
        <v>-1</v>
      </c>
      <c r="P905" s="10">
        <f>'Long-form'!AN876</f>
        <v>0.14000000000000001</v>
      </c>
      <c r="Q905" s="10">
        <f>'Long-form'!AO876</f>
        <v>0.14000000000000001</v>
      </c>
      <c r="R905" s="1">
        <f>'Long-form'!BA876</f>
        <v>0</v>
      </c>
      <c r="S905" s="1">
        <f>'Long-form'!BB876</f>
        <v>1</v>
      </c>
      <c r="T905" s="1" t="str">
        <f>'Long-form'!BC876</f>
        <v>coral microatoll</v>
      </c>
      <c r="U905" s="1" t="str">
        <f>'Long-form'!BD876</f>
        <v>Porites spp</v>
      </c>
      <c r="V905" s="1" t="str">
        <f>'Long-form'!BE876</f>
        <v>MLW to LAT</v>
      </c>
      <c r="W905" s="10">
        <f>'Long-form'!BQ876</f>
        <v>-0.5676651699395</v>
      </c>
      <c r="X905" s="10">
        <f>'Long-form'!BR876</f>
        <v>0.21806067294537146</v>
      </c>
      <c r="Y905" s="10">
        <f>'Long-form'!BS876</f>
        <v>0.21806067294537146</v>
      </c>
      <c r="Z905" s="10" t="str">
        <f>'Long-form'!BT876</f>
        <v>n/a</v>
      </c>
      <c r="AA905" s="10" t="str">
        <f>'Long-form'!BU876</f>
        <v>n/a</v>
      </c>
      <c r="AB905" s="10" t="str">
        <f>'Long-form'!BV876</f>
        <v>n/a</v>
      </c>
      <c r="AC905" s="1" t="str">
        <f>'Long-form'!BW876</f>
        <v>n/a</v>
      </c>
      <c r="AD905" s="1">
        <f>'Long-form'!BX876</f>
        <v>0</v>
      </c>
      <c r="AE905" s="1" t="str">
        <f>'Long-form'!BY876</f>
        <v>n/a</v>
      </c>
      <c r="AF905" s="1" t="str">
        <f>'Long-form'!BZ876</f>
        <v>Sample thickness is 3x6 cm² in the paper</v>
      </c>
    </row>
    <row r="906" spans="1:32">
      <c r="A906" s="1" t="str">
        <f>'Long-form'!A877</f>
        <v>SLCC920</v>
      </c>
      <c r="B906" s="1" t="str">
        <f>'Long-form'!B877</f>
        <v>Kench et al. 2019</v>
      </c>
      <c r="C906" s="1">
        <f>'Long-form'!C877</f>
        <v>7</v>
      </c>
      <c r="D906" s="1" t="str">
        <f>'Long-form'!D877</f>
        <v>Huvadhoo; Mahutigalaa reef latform</v>
      </c>
      <c r="E906" s="10" t="str">
        <f>'Long-form'!E877</f>
        <v xml:space="preserve">0.290844401 N </v>
      </c>
      <c r="F906" s="10" t="str">
        <f>'Long-form'!F877</f>
        <v>73.20052456 E</v>
      </c>
      <c r="G906" s="1" t="str">
        <f>'Long-form'!G877</f>
        <v>2 = U-series</v>
      </c>
      <c r="H906" s="11" t="str">
        <f>'Long-form'!H877</f>
        <v>n/a</v>
      </c>
      <c r="I906" s="11" t="str">
        <f>'Long-form'!I877</f>
        <v>n/a</v>
      </c>
      <c r="J906" s="11">
        <f>'Long-form'!J877</f>
        <v>87</v>
      </c>
      <c r="K906" s="11">
        <f>'Long-form'!K877</f>
        <v>3</v>
      </c>
      <c r="L906" s="11">
        <f>'Long-form'!L877</f>
        <v>3</v>
      </c>
      <c r="M906" s="10" t="str">
        <f>'Long-form'!Q877</f>
        <v>n/a</v>
      </c>
      <c r="N906" s="10" t="str">
        <f>'Long-form'!R877</f>
        <v>n/a</v>
      </c>
      <c r="O906" s="10">
        <f>'Long-form'!AL877</f>
        <v>-1.01</v>
      </c>
      <c r="P906" s="10">
        <f>'Long-form'!AN877</f>
        <v>0.14000000000000001</v>
      </c>
      <c r="Q906" s="10">
        <f>'Long-form'!AO877</f>
        <v>0.14000000000000001</v>
      </c>
      <c r="R906" s="1">
        <f>'Long-form'!BA877</f>
        <v>0</v>
      </c>
      <c r="S906" s="1">
        <f>'Long-form'!BB877</f>
        <v>1</v>
      </c>
      <c r="T906" s="1" t="str">
        <f>'Long-form'!BC877</f>
        <v>coral microatoll</v>
      </c>
      <c r="U906" s="1" t="str">
        <f>'Long-form'!BD877</f>
        <v>Porites spp</v>
      </c>
      <c r="V906" s="1" t="str">
        <f>'Long-form'!BE877</f>
        <v>MLW to LAT</v>
      </c>
      <c r="W906" s="10">
        <f>'Long-form'!BQ877</f>
        <v>-0.57766516993950001</v>
      </c>
      <c r="X906" s="10">
        <f>'Long-form'!BR877</f>
        <v>0.21806067294537146</v>
      </c>
      <c r="Y906" s="10">
        <f>'Long-form'!BS877</f>
        <v>0.21806067294537146</v>
      </c>
      <c r="Z906" s="10" t="str">
        <f>'Long-form'!BT877</f>
        <v>n/a</v>
      </c>
      <c r="AA906" s="10" t="str">
        <f>'Long-form'!BU877</f>
        <v>n/a</v>
      </c>
      <c r="AB906" s="10" t="str">
        <f>'Long-form'!BV877</f>
        <v>n/a</v>
      </c>
      <c r="AC906" s="1" t="str">
        <f>'Long-form'!BW877</f>
        <v>n/a</v>
      </c>
      <c r="AD906" s="1">
        <f>'Long-form'!BX877</f>
        <v>0</v>
      </c>
      <c r="AE906" s="1" t="str">
        <f>'Long-form'!BY877</f>
        <v>n/a</v>
      </c>
      <c r="AF906" s="1" t="str">
        <f>'Long-form'!BZ877</f>
        <v>Sample thickness is 3x6 cm² in the paper</v>
      </c>
    </row>
    <row r="907" spans="1:32">
      <c r="A907" s="1" t="str">
        <f>'Long-form'!A878</f>
        <v>SLCC921</v>
      </c>
      <c r="B907" s="1" t="str">
        <f>'Long-form'!B878</f>
        <v>Kench et al. 2019</v>
      </c>
      <c r="C907" s="1">
        <f>'Long-form'!C878</f>
        <v>7</v>
      </c>
      <c r="D907" s="1" t="str">
        <f>'Long-form'!D878</f>
        <v>Huvadhoo; Mahutigalaa reef latform</v>
      </c>
      <c r="E907" s="10" t="str">
        <f>'Long-form'!E878</f>
        <v>0.290756202 N</v>
      </c>
      <c r="F907" s="10" t="str">
        <f>'Long-form'!F878</f>
        <v>73.20070764 E</v>
      </c>
      <c r="G907" s="1" t="str">
        <f>'Long-form'!G878</f>
        <v>2 = U-series</v>
      </c>
      <c r="H907" s="11" t="str">
        <f>'Long-form'!H878</f>
        <v>n/a</v>
      </c>
      <c r="I907" s="11" t="str">
        <f>'Long-form'!I878</f>
        <v>n/a</v>
      </c>
      <c r="J907" s="11">
        <f>'Long-form'!J878</f>
        <v>11</v>
      </c>
      <c r="K907" s="11">
        <f>'Long-form'!K878</f>
        <v>3</v>
      </c>
      <c r="L907" s="11">
        <f>'Long-form'!L878</f>
        <v>3</v>
      </c>
      <c r="M907" s="10" t="str">
        <f>'Long-form'!Q878</f>
        <v>n/a</v>
      </c>
      <c r="N907" s="10" t="str">
        <f>'Long-form'!R878</f>
        <v>n/a</v>
      </c>
      <c r="O907" s="10">
        <f>'Long-form'!AL878</f>
        <v>-0.91</v>
      </c>
      <c r="P907" s="10">
        <f>'Long-form'!AN878</f>
        <v>0.14000000000000001</v>
      </c>
      <c r="Q907" s="10">
        <f>'Long-form'!AO878</f>
        <v>0.14000000000000001</v>
      </c>
      <c r="R907" s="1">
        <f>'Long-form'!BA878</f>
        <v>0</v>
      </c>
      <c r="S907" s="1">
        <f>'Long-form'!BB878</f>
        <v>1</v>
      </c>
      <c r="T907" s="1" t="str">
        <f>'Long-form'!BC878</f>
        <v>coral microatoll</v>
      </c>
      <c r="U907" s="1" t="str">
        <f>'Long-form'!BD878</f>
        <v>Porites spp</v>
      </c>
      <c r="V907" s="1" t="str">
        <f>'Long-form'!BE878</f>
        <v>MLW to LAT</v>
      </c>
      <c r="W907" s="10">
        <f>'Long-form'!BQ878</f>
        <v>-0.47766516993950003</v>
      </c>
      <c r="X907" s="10">
        <f>'Long-form'!BR878</f>
        <v>0.21806067294537146</v>
      </c>
      <c r="Y907" s="10">
        <f>'Long-form'!BS878</f>
        <v>0.21806067294537146</v>
      </c>
      <c r="Z907" s="10" t="str">
        <f>'Long-form'!BT878</f>
        <v>n/a</v>
      </c>
      <c r="AA907" s="10" t="str">
        <f>'Long-form'!BU878</f>
        <v>n/a</v>
      </c>
      <c r="AB907" s="10" t="str">
        <f>'Long-form'!BV878</f>
        <v>n/a</v>
      </c>
      <c r="AC907" s="1" t="str">
        <f>'Long-form'!BW878</f>
        <v>n/a</v>
      </c>
      <c r="AD907" s="1">
        <f>'Long-form'!BX878</f>
        <v>0</v>
      </c>
      <c r="AE907" s="1" t="str">
        <f>'Long-form'!BY878</f>
        <v>n/a</v>
      </c>
      <c r="AF907" s="1" t="str">
        <f>'Long-form'!BZ878</f>
        <v>Sample thickness is 3x6 cm² in the paper</v>
      </c>
    </row>
    <row r="908" spans="1:32">
      <c r="A908" s="1" t="str">
        <f>'Long-form'!A879</f>
        <v>SLCC922</v>
      </c>
      <c r="B908" s="1" t="str">
        <f>'Long-form'!B879</f>
        <v>Kench et al. 2019</v>
      </c>
      <c r="C908" s="1">
        <f>'Long-form'!C879</f>
        <v>7</v>
      </c>
      <c r="D908" s="1" t="str">
        <f>'Long-form'!D879</f>
        <v>Huvadhoo; Mahutigalaa reef latform</v>
      </c>
      <c r="E908" s="10" t="str">
        <f>'Long-form'!E879</f>
        <v>0.288180778 N</v>
      </c>
      <c r="F908" s="10" t="str">
        <f>'Long-form'!F879</f>
        <v>73.2008265 E</v>
      </c>
      <c r="G908" s="1" t="str">
        <f>'Long-form'!G879</f>
        <v>2 = U-series</v>
      </c>
      <c r="H908" s="11" t="str">
        <f>'Long-form'!H879</f>
        <v>n/a</v>
      </c>
      <c r="I908" s="11" t="str">
        <f>'Long-form'!I879</f>
        <v>n/a</v>
      </c>
      <c r="J908" s="11">
        <f>'Long-form'!J879</f>
        <v>1600</v>
      </c>
      <c r="K908" s="11">
        <f>'Long-form'!K879</f>
        <v>7</v>
      </c>
      <c r="L908" s="11">
        <f>'Long-form'!L879</f>
        <v>7</v>
      </c>
      <c r="M908" s="10" t="str">
        <f>'Long-form'!Q879</f>
        <v>n/a</v>
      </c>
      <c r="N908" s="10" t="str">
        <f>'Long-form'!R879</f>
        <v>n/a</v>
      </c>
      <c r="O908" s="10">
        <f>'Long-form'!AL879</f>
        <v>-1.44</v>
      </c>
      <c r="P908" s="10">
        <f>'Long-form'!AN879</f>
        <v>0.14000000000000001</v>
      </c>
      <c r="Q908" s="10">
        <f>'Long-form'!AO879</f>
        <v>0.14000000000000001</v>
      </c>
      <c r="R908" s="1">
        <f>'Long-form'!BA879</f>
        <v>0</v>
      </c>
      <c r="S908" s="1">
        <f>'Long-form'!BB879</f>
        <v>1</v>
      </c>
      <c r="T908" s="1" t="str">
        <f>'Long-form'!BC879</f>
        <v>coral microatoll</v>
      </c>
      <c r="U908" s="1" t="str">
        <f>'Long-form'!BD879</f>
        <v>Porites spp</v>
      </c>
      <c r="V908" s="1" t="str">
        <f>'Long-form'!BE879</f>
        <v>MLW to LAT</v>
      </c>
      <c r="W908" s="10">
        <f>'Long-form'!BQ879</f>
        <v>-1.0076651699395001</v>
      </c>
      <c r="X908" s="10">
        <f>'Long-form'!BR879</f>
        <v>0.21806067294537146</v>
      </c>
      <c r="Y908" s="10">
        <f>'Long-form'!BS879</f>
        <v>0.21806067294537146</v>
      </c>
      <c r="Z908" s="10" t="str">
        <f>'Long-form'!BT879</f>
        <v>n/a</v>
      </c>
      <c r="AA908" s="10" t="str">
        <f>'Long-form'!BU879</f>
        <v>n/a</v>
      </c>
      <c r="AB908" s="10" t="str">
        <f>'Long-form'!BV879</f>
        <v>n/a</v>
      </c>
      <c r="AC908" s="1" t="str">
        <f>'Long-form'!BW879</f>
        <v>n/a</v>
      </c>
      <c r="AD908" s="1">
        <f>'Long-form'!BX879</f>
        <v>0</v>
      </c>
      <c r="AE908" s="1" t="str">
        <f>'Long-form'!BY879</f>
        <v>n/a</v>
      </c>
      <c r="AF908" s="1" t="str">
        <f>'Long-form'!BZ879</f>
        <v>Sample thickness is 3x6 cm² in the paper</v>
      </c>
    </row>
    <row r="909" spans="1:32">
      <c r="A909" s="1" t="str">
        <f>'Long-form'!A880</f>
        <v>SLCC923</v>
      </c>
      <c r="B909" s="1" t="str">
        <f>'Long-form'!B880</f>
        <v>Kench et al. 2019</v>
      </c>
      <c r="C909" s="1">
        <f>'Long-form'!C880</f>
        <v>7</v>
      </c>
      <c r="D909" s="1" t="str">
        <f>'Long-form'!D880</f>
        <v>Huvadhoo; Mahutigalaa reef latform</v>
      </c>
      <c r="E909" s="10" t="str">
        <f>'Long-form'!E880</f>
        <v>0.288159906 N</v>
      </c>
      <c r="F909" s="10" t="str">
        <f>'Long-form'!F880</f>
        <v>73.2013394 E</v>
      </c>
      <c r="G909" s="1" t="str">
        <f>'Long-form'!G880</f>
        <v>2 = U-series</v>
      </c>
      <c r="H909" s="11" t="str">
        <f>'Long-form'!H880</f>
        <v>n/a</v>
      </c>
      <c r="I909" s="11" t="str">
        <f>'Long-form'!I880</f>
        <v>n/a</v>
      </c>
      <c r="J909" s="11">
        <f>'Long-form'!J880</f>
        <v>1497</v>
      </c>
      <c r="K909" s="11">
        <f>'Long-form'!K880</f>
        <v>7</v>
      </c>
      <c r="L909" s="11">
        <f>'Long-form'!L880</f>
        <v>7</v>
      </c>
      <c r="M909" s="10" t="str">
        <f>'Long-form'!Q880</f>
        <v>n/a</v>
      </c>
      <c r="N909" s="10" t="str">
        <f>'Long-form'!R880</f>
        <v>n/a</v>
      </c>
      <c r="O909" s="10">
        <f>'Long-form'!AL880</f>
        <v>-1.31</v>
      </c>
      <c r="P909" s="10">
        <f>'Long-form'!AN880</f>
        <v>0.14000000000000001</v>
      </c>
      <c r="Q909" s="10">
        <f>'Long-form'!AO880</f>
        <v>0.14000000000000001</v>
      </c>
      <c r="R909" s="1">
        <f>'Long-form'!BA880</f>
        <v>0</v>
      </c>
      <c r="S909" s="1">
        <f>'Long-form'!BB880</f>
        <v>1</v>
      </c>
      <c r="T909" s="1" t="str">
        <f>'Long-form'!BC880</f>
        <v>coral microatoll</v>
      </c>
      <c r="U909" s="1" t="str">
        <f>'Long-form'!BD880</f>
        <v>Porites spp</v>
      </c>
      <c r="V909" s="1" t="str">
        <f>'Long-form'!BE880</f>
        <v>MLW to LAT</v>
      </c>
      <c r="W909" s="10">
        <f>'Long-form'!BQ880</f>
        <v>-0.87766516993950006</v>
      </c>
      <c r="X909" s="10">
        <f>'Long-form'!BR880</f>
        <v>0.21806067294537146</v>
      </c>
      <c r="Y909" s="10">
        <f>'Long-form'!BS880</f>
        <v>0.21806067294537146</v>
      </c>
      <c r="Z909" s="10" t="str">
        <f>'Long-form'!BT880</f>
        <v>n/a</v>
      </c>
      <c r="AA909" s="10" t="str">
        <f>'Long-form'!BU880</f>
        <v>n/a</v>
      </c>
      <c r="AB909" s="10" t="str">
        <f>'Long-form'!BV880</f>
        <v>n/a</v>
      </c>
      <c r="AC909" s="1" t="str">
        <f>'Long-form'!BW880</f>
        <v>n/a</v>
      </c>
      <c r="AD909" s="1">
        <f>'Long-form'!BX880</f>
        <v>0</v>
      </c>
      <c r="AE909" s="1" t="str">
        <f>'Long-form'!BY880</f>
        <v>n/a</v>
      </c>
      <c r="AF909" s="1" t="str">
        <f>'Long-form'!BZ880</f>
        <v>Sample thickness is 3x6 cm² in the paper</v>
      </c>
    </row>
    <row r="910" spans="1:32">
      <c r="A910" s="1" t="str">
        <f>'Long-form'!A881</f>
        <v>SLCC924</v>
      </c>
      <c r="B910" s="1" t="str">
        <f>'Long-form'!B881</f>
        <v>Kench et al. 2019</v>
      </c>
      <c r="C910" s="1">
        <f>'Long-form'!C881</f>
        <v>7</v>
      </c>
      <c r="D910" s="1" t="str">
        <f>'Long-form'!D881</f>
        <v>Huvadhoo; Mahutigalaa reef latform</v>
      </c>
      <c r="E910" s="10" t="str">
        <f>'Long-form'!E881</f>
        <v>0.288638477 N</v>
      </c>
      <c r="F910" s="10" t="str">
        <f>'Long-form'!F881</f>
        <v>73.20206949 E</v>
      </c>
      <c r="G910" s="1" t="str">
        <f>'Long-form'!G881</f>
        <v>2 = U-series</v>
      </c>
      <c r="H910" s="11" t="str">
        <f>'Long-form'!H881</f>
        <v>n/a</v>
      </c>
      <c r="I910" s="11" t="str">
        <f>'Long-form'!I881</f>
        <v>n/a</v>
      </c>
      <c r="J910" s="11">
        <f>'Long-form'!J881</f>
        <v>479</v>
      </c>
      <c r="K910" s="11">
        <f>'Long-form'!K881</f>
        <v>5</v>
      </c>
      <c r="L910" s="11">
        <f>'Long-form'!L881</f>
        <v>5</v>
      </c>
      <c r="M910" s="10" t="str">
        <f>'Long-form'!Q881</f>
        <v>n/a</v>
      </c>
      <c r="N910" s="10" t="str">
        <f>'Long-form'!R881</f>
        <v>n/a</v>
      </c>
      <c r="O910" s="10">
        <f>'Long-form'!AL881</f>
        <v>-0.8</v>
      </c>
      <c r="P910" s="10">
        <f>'Long-form'!AN881</f>
        <v>0.14000000000000001</v>
      </c>
      <c r="Q910" s="10">
        <f>'Long-form'!AO881</f>
        <v>0.14000000000000001</v>
      </c>
      <c r="R910" s="1">
        <f>'Long-form'!BA881</f>
        <v>0</v>
      </c>
      <c r="S910" s="1">
        <f>'Long-form'!BB881</f>
        <v>1</v>
      </c>
      <c r="T910" s="1" t="str">
        <f>'Long-form'!BC881</f>
        <v>coral microatoll</v>
      </c>
      <c r="U910" s="1" t="str">
        <f>'Long-form'!BD881</f>
        <v>Porites spp</v>
      </c>
      <c r="V910" s="1" t="str">
        <f>'Long-form'!BE881</f>
        <v>MLW to LAT</v>
      </c>
      <c r="W910" s="10">
        <f>'Long-form'!BQ881</f>
        <v>-0.36766516993950005</v>
      </c>
      <c r="X910" s="10">
        <f>'Long-form'!BR881</f>
        <v>0.21806067294537146</v>
      </c>
      <c r="Y910" s="10">
        <f>'Long-form'!BS881</f>
        <v>0.21806067294537146</v>
      </c>
      <c r="Z910" s="10" t="str">
        <f>'Long-form'!BT881</f>
        <v>n/a</v>
      </c>
      <c r="AA910" s="10" t="str">
        <f>'Long-form'!BU881</f>
        <v>n/a</v>
      </c>
      <c r="AB910" s="10" t="str">
        <f>'Long-form'!BV881</f>
        <v>n/a</v>
      </c>
      <c r="AC910" s="1" t="str">
        <f>'Long-form'!BW881</f>
        <v>n/a</v>
      </c>
      <c r="AD910" s="1">
        <f>'Long-form'!BX881</f>
        <v>0</v>
      </c>
      <c r="AE910" s="1" t="str">
        <f>'Long-form'!BY881</f>
        <v>n/a</v>
      </c>
      <c r="AF910" s="1" t="str">
        <f>'Long-form'!BZ881</f>
        <v>Sample thickness is 3x6 cm² in the paper</v>
      </c>
    </row>
    <row r="911" spans="1:32">
      <c r="A911" s="1" t="str">
        <f>'Long-form'!A882</f>
        <v>SLCC925</v>
      </c>
      <c r="B911" s="1" t="str">
        <f>'Long-form'!B882</f>
        <v>Kench et al. 2019</v>
      </c>
      <c r="C911" s="1">
        <f>'Long-form'!C882</f>
        <v>7</v>
      </c>
      <c r="D911" s="1" t="str">
        <f>'Long-form'!D882</f>
        <v>Huvadhoo; Mahutigalaa reef latform</v>
      </c>
      <c r="E911" s="10" t="str">
        <f>'Long-form'!E882</f>
        <v>0.28868109 N</v>
      </c>
      <c r="F911" s="10" t="str">
        <f>'Long-form'!F882</f>
        <v>73.20207843 E</v>
      </c>
      <c r="G911" s="1" t="str">
        <f>'Long-form'!G882</f>
        <v>2 = U-series</v>
      </c>
      <c r="H911" s="11" t="str">
        <f>'Long-form'!H882</f>
        <v>n/a</v>
      </c>
      <c r="I911" s="11" t="str">
        <f>'Long-form'!I882</f>
        <v>n/a</v>
      </c>
      <c r="J911" s="11">
        <f>'Long-form'!J882</f>
        <v>445</v>
      </c>
      <c r="K911" s="11">
        <f>'Long-form'!K882</f>
        <v>5</v>
      </c>
      <c r="L911" s="11">
        <f>'Long-form'!L882</f>
        <v>5</v>
      </c>
      <c r="M911" s="10" t="str">
        <f>'Long-form'!Q882</f>
        <v>n/a</v>
      </c>
      <c r="N911" s="10" t="str">
        <f>'Long-form'!R882</f>
        <v>n/a</v>
      </c>
      <c r="O911" s="10">
        <f>'Long-form'!AL882</f>
        <v>-0.81</v>
      </c>
      <c r="P911" s="10">
        <f>'Long-form'!AN882</f>
        <v>0.14000000000000001</v>
      </c>
      <c r="Q911" s="10">
        <f>'Long-form'!AO882</f>
        <v>0.14000000000000001</v>
      </c>
      <c r="R911" s="1">
        <f>'Long-form'!BA882</f>
        <v>0</v>
      </c>
      <c r="S911" s="1">
        <f>'Long-form'!BB882</f>
        <v>1</v>
      </c>
      <c r="T911" s="1" t="str">
        <f>'Long-form'!BC882</f>
        <v>coral microatoll</v>
      </c>
      <c r="U911" s="1" t="str">
        <f>'Long-form'!BD882</f>
        <v>Porites spp</v>
      </c>
      <c r="V911" s="1" t="str">
        <f>'Long-form'!BE882</f>
        <v>MLW to LAT</v>
      </c>
      <c r="W911" s="10">
        <f>'Long-form'!BQ882</f>
        <v>-0.37766516993950006</v>
      </c>
      <c r="X911" s="10">
        <f>'Long-form'!BR882</f>
        <v>0.21806067294537146</v>
      </c>
      <c r="Y911" s="10">
        <f>'Long-form'!BS882</f>
        <v>0.21806067294537146</v>
      </c>
      <c r="Z911" s="10" t="str">
        <f>'Long-form'!BT882</f>
        <v>n/a</v>
      </c>
      <c r="AA911" s="10" t="str">
        <f>'Long-form'!BU882</f>
        <v>n/a</v>
      </c>
      <c r="AB911" s="10" t="str">
        <f>'Long-form'!BV882</f>
        <v>n/a</v>
      </c>
      <c r="AC911" s="1" t="str">
        <f>'Long-form'!BW882</f>
        <v>n/a</v>
      </c>
      <c r="AD911" s="1">
        <f>'Long-form'!BX882</f>
        <v>0</v>
      </c>
      <c r="AE911" s="1" t="str">
        <f>'Long-form'!BY882</f>
        <v>n/a</v>
      </c>
      <c r="AF911" s="1" t="str">
        <f>'Long-form'!BZ882</f>
        <v>Sample thickness is 3x6 cm² in the paper</v>
      </c>
    </row>
    <row r="912" spans="1:32">
      <c r="A912" s="1" t="str">
        <f>'Long-form'!A883</f>
        <v>SLCC926</v>
      </c>
      <c r="B912" s="1" t="str">
        <f>'Long-form'!B883</f>
        <v>Kench et al. 2019</v>
      </c>
      <c r="C912" s="1">
        <f>'Long-form'!C883</f>
        <v>7</v>
      </c>
      <c r="D912" s="1" t="str">
        <f>'Long-form'!D883</f>
        <v>Huvadhoo; Mahutigalaa reef latform</v>
      </c>
      <c r="E912" s="10" t="str">
        <f>'Long-form'!E883</f>
        <v>0.288393061 N</v>
      </c>
      <c r="F912" s="10" t="str">
        <f>'Long-form'!F883</f>
        <v>73.20212889 E</v>
      </c>
      <c r="G912" s="1" t="str">
        <f>'Long-form'!G883</f>
        <v>2 = U-series</v>
      </c>
      <c r="H912" s="11" t="str">
        <f>'Long-form'!H883</f>
        <v>n/a</v>
      </c>
      <c r="I912" s="11" t="str">
        <f>'Long-form'!I883</f>
        <v>n/a</v>
      </c>
      <c r="J912" s="11">
        <f>'Long-form'!J883</f>
        <v>1233</v>
      </c>
      <c r="K912" s="11">
        <f>'Long-form'!K883</f>
        <v>8</v>
      </c>
      <c r="L912" s="11">
        <f>'Long-form'!L883</f>
        <v>8</v>
      </c>
      <c r="M912" s="10" t="str">
        <f>'Long-form'!Q883</f>
        <v>n/a</v>
      </c>
      <c r="N912" s="10" t="str">
        <f>'Long-form'!R883</f>
        <v>n/a</v>
      </c>
      <c r="O912" s="10">
        <f>'Long-form'!AL883</f>
        <v>-0.75</v>
      </c>
      <c r="P912" s="10">
        <f>'Long-form'!AN883</f>
        <v>0.14000000000000001</v>
      </c>
      <c r="Q912" s="10">
        <f>'Long-form'!AO883</f>
        <v>0.14000000000000001</v>
      </c>
      <c r="R912" s="1">
        <f>'Long-form'!BA883</f>
        <v>0</v>
      </c>
      <c r="S912" s="1">
        <f>'Long-form'!BB883</f>
        <v>1</v>
      </c>
      <c r="T912" s="1" t="str">
        <f>'Long-form'!BC883</f>
        <v>coral microatoll</v>
      </c>
      <c r="U912" s="1" t="str">
        <f>'Long-form'!BD883</f>
        <v>Porites spp</v>
      </c>
      <c r="V912" s="1" t="str">
        <f>'Long-form'!BE883</f>
        <v>MLW to LAT</v>
      </c>
      <c r="W912" s="10">
        <f>'Long-form'!BQ883</f>
        <v>-0.3176651699395</v>
      </c>
      <c r="X912" s="10">
        <f>'Long-form'!BR883</f>
        <v>0.21806067294537146</v>
      </c>
      <c r="Y912" s="10">
        <f>'Long-form'!BS883</f>
        <v>0.21806067294537146</v>
      </c>
      <c r="Z912" s="10" t="str">
        <f>'Long-form'!BT883</f>
        <v>n/a</v>
      </c>
      <c r="AA912" s="10" t="str">
        <f>'Long-form'!BU883</f>
        <v>n/a</v>
      </c>
      <c r="AB912" s="10" t="str">
        <f>'Long-form'!BV883</f>
        <v>n/a</v>
      </c>
      <c r="AC912" s="1" t="str">
        <f>'Long-form'!BW883</f>
        <v>n/a</v>
      </c>
      <c r="AD912" s="1">
        <f>'Long-form'!BX883</f>
        <v>0</v>
      </c>
      <c r="AE912" s="1" t="str">
        <f>'Long-form'!BY883</f>
        <v>n/a</v>
      </c>
      <c r="AF912" s="1" t="str">
        <f>'Long-form'!BZ883</f>
        <v>Sample thickness is 3x6 cm² in the paper</v>
      </c>
    </row>
    <row r="913" spans="1:32">
      <c r="A913" s="1" t="str">
        <f>'Long-form'!A884</f>
        <v>SLCC927</v>
      </c>
      <c r="B913" s="1" t="str">
        <f>'Long-form'!B884</f>
        <v>Kench et al. 2019</v>
      </c>
      <c r="C913" s="1">
        <f>'Long-form'!C884</f>
        <v>7</v>
      </c>
      <c r="D913" s="1" t="str">
        <f>'Long-form'!D884</f>
        <v>Huvadhoo; Mahutigalaa reef latform</v>
      </c>
      <c r="E913" s="10" t="str">
        <f>'Long-form'!E884</f>
        <v>0.289394139 N</v>
      </c>
      <c r="F913" s="10" t="str">
        <f>'Long-form'!F884</f>
        <v>73.20197543 E</v>
      </c>
      <c r="G913" s="1" t="str">
        <f>'Long-form'!G884</f>
        <v>2 = U-series</v>
      </c>
      <c r="H913" s="11" t="str">
        <f>'Long-form'!H884</f>
        <v>n/a</v>
      </c>
      <c r="I913" s="11" t="str">
        <f>'Long-form'!I884</f>
        <v>n/a</v>
      </c>
      <c r="J913" s="11">
        <f>'Long-form'!J884</f>
        <v>435</v>
      </c>
      <c r="K913" s="11">
        <f>'Long-form'!K884</f>
        <v>4</v>
      </c>
      <c r="L913" s="11">
        <f>'Long-form'!L884</f>
        <v>4</v>
      </c>
      <c r="M913" s="10" t="str">
        <f>'Long-form'!Q884</f>
        <v>n/a</v>
      </c>
      <c r="N913" s="10" t="str">
        <f>'Long-form'!R884</f>
        <v>n/a</v>
      </c>
      <c r="O913" s="10">
        <f>'Long-form'!AL884</f>
        <v>-0.69</v>
      </c>
      <c r="P913" s="10">
        <f>'Long-form'!AN884</f>
        <v>0.14000000000000001</v>
      </c>
      <c r="Q913" s="10">
        <f>'Long-form'!AO884</f>
        <v>0.14000000000000001</v>
      </c>
      <c r="R913" s="1">
        <f>'Long-form'!BA884</f>
        <v>0</v>
      </c>
      <c r="S913" s="1">
        <f>'Long-form'!BB884</f>
        <v>1</v>
      </c>
      <c r="T913" s="1" t="str">
        <f>'Long-form'!BC884</f>
        <v>coral microatoll</v>
      </c>
      <c r="U913" s="1" t="str">
        <f>'Long-form'!BD884</f>
        <v>Porites spp</v>
      </c>
      <c r="V913" s="1" t="str">
        <f>'Long-form'!BE884</f>
        <v>MLW to LAT</v>
      </c>
      <c r="W913" s="10">
        <f>'Long-form'!BQ884</f>
        <v>-0.25766516993949995</v>
      </c>
      <c r="X913" s="10">
        <f>'Long-form'!BR884</f>
        <v>0.21806067294537146</v>
      </c>
      <c r="Y913" s="10">
        <f>'Long-form'!BS884</f>
        <v>0.21806067294537146</v>
      </c>
      <c r="Z913" s="10" t="str">
        <f>'Long-form'!BT884</f>
        <v>n/a</v>
      </c>
      <c r="AA913" s="10" t="str">
        <f>'Long-form'!BU884</f>
        <v>n/a</v>
      </c>
      <c r="AB913" s="10" t="str">
        <f>'Long-form'!BV884</f>
        <v>n/a</v>
      </c>
      <c r="AC913" s="1" t="str">
        <f>'Long-form'!BW884</f>
        <v>n/a</v>
      </c>
      <c r="AD913" s="1">
        <f>'Long-form'!BX884</f>
        <v>0</v>
      </c>
      <c r="AE913" s="1" t="str">
        <f>'Long-form'!BY884</f>
        <v>n/a</v>
      </c>
      <c r="AF913" s="1" t="str">
        <f>'Long-form'!BZ884</f>
        <v>Sample thickness is 3x6 cm² in the paper</v>
      </c>
    </row>
    <row r="914" spans="1:32">
      <c r="A914" s="1" t="str">
        <f>'Long-form'!A885</f>
        <v>SLCC928</v>
      </c>
      <c r="B914" s="1" t="str">
        <f>'Long-form'!B885</f>
        <v>Kench et al. 2019</v>
      </c>
      <c r="C914" s="1">
        <f>'Long-form'!C885</f>
        <v>7</v>
      </c>
      <c r="D914" s="1" t="str">
        <f>'Long-form'!D885</f>
        <v>Huvadhoo; Mahutigalaa reef latform</v>
      </c>
      <c r="E914" s="10" t="str">
        <f>'Long-form'!E885</f>
        <v>0.289481233 N</v>
      </c>
      <c r="F914" s="10" t="str">
        <f>'Long-form'!F885</f>
        <v>73.20196718 E</v>
      </c>
      <c r="G914" s="1" t="str">
        <f>'Long-form'!G885</f>
        <v>2 = U-series</v>
      </c>
      <c r="H914" s="11" t="str">
        <f>'Long-form'!H885</f>
        <v>n/a</v>
      </c>
      <c r="I914" s="11" t="str">
        <f>'Long-form'!I885</f>
        <v>n/a</v>
      </c>
      <c r="J914" s="11">
        <f>'Long-form'!J885</f>
        <v>451</v>
      </c>
      <c r="K914" s="11">
        <f>'Long-form'!K885</f>
        <v>4</v>
      </c>
      <c r="L914" s="11">
        <f>'Long-form'!L885</f>
        <v>4</v>
      </c>
      <c r="M914" s="10" t="str">
        <f>'Long-form'!Q885</f>
        <v>n/a</v>
      </c>
      <c r="N914" s="10" t="str">
        <f>'Long-form'!R885</f>
        <v>n/a</v>
      </c>
      <c r="O914" s="10">
        <f>'Long-form'!AL885</f>
        <v>-0.66</v>
      </c>
      <c r="P914" s="10">
        <f>'Long-form'!AN885</f>
        <v>0.14000000000000001</v>
      </c>
      <c r="Q914" s="10">
        <f>'Long-form'!AO885</f>
        <v>0.14000000000000001</v>
      </c>
      <c r="R914" s="1">
        <f>'Long-form'!BA885</f>
        <v>0</v>
      </c>
      <c r="S914" s="1">
        <f>'Long-form'!BB885</f>
        <v>1</v>
      </c>
      <c r="T914" s="1" t="str">
        <f>'Long-form'!BC885</f>
        <v>coral microatoll</v>
      </c>
      <c r="U914" s="1" t="str">
        <f>'Long-form'!BD885</f>
        <v>Porites spp</v>
      </c>
      <c r="V914" s="1" t="str">
        <f>'Long-form'!BE885</f>
        <v>MLW to LAT</v>
      </c>
      <c r="W914" s="10">
        <f>'Long-form'!BQ885</f>
        <v>-0.22766516993950003</v>
      </c>
      <c r="X914" s="10">
        <f>'Long-form'!BR885</f>
        <v>0.21806067294537146</v>
      </c>
      <c r="Y914" s="10">
        <f>'Long-form'!BS885</f>
        <v>0.21806067294537146</v>
      </c>
      <c r="Z914" s="10" t="str">
        <f>'Long-form'!BT885</f>
        <v>n/a</v>
      </c>
      <c r="AA914" s="10" t="str">
        <f>'Long-form'!BU885</f>
        <v>n/a</v>
      </c>
      <c r="AB914" s="10" t="str">
        <f>'Long-form'!BV885</f>
        <v>n/a</v>
      </c>
      <c r="AC914" s="1" t="str">
        <f>'Long-form'!BW885</f>
        <v>n/a</v>
      </c>
      <c r="AD914" s="1">
        <f>'Long-form'!BX885</f>
        <v>0</v>
      </c>
      <c r="AE914" s="1" t="str">
        <f>'Long-form'!BY885</f>
        <v>n/a</v>
      </c>
      <c r="AF914" s="1" t="str">
        <f>'Long-form'!BZ885</f>
        <v>Sample thickness is 3x6 cm² in the paper</v>
      </c>
    </row>
    <row r="915" spans="1:32">
      <c r="A915" s="1" t="str">
        <f>'Long-form'!A886</f>
        <v>SLCC929</v>
      </c>
      <c r="B915" s="1" t="str">
        <f>'Long-form'!B886</f>
        <v>Kench et al. 2019</v>
      </c>
      <c r="C915" s="1">
        <f>'Long-form'!C886</f>
        <v>7</v>
      </c>
      <c r="D915" s="1" t="str">
        <f>'Long-form'!D886</f>
        <v>Huvadhoo; Mahutigalaa reef latform</v>
      </c>
      <c r="E915" s="10" t="str">
        <f>'Long-form'!E886</f>
        <v>0.289472806 N</v>
      </c>
      <c r="F915" s="10" t="str">
        <f>'Long-form'!F886</f>
        <v>73.20195510 E</v>
      </c>
      <c r="G915" s="1" t="str">
        <f>'Long-form'!G886</f>
        <v>2 = U-series</v>
      </c>
      <c r="H915" s="11" t="str">
        <f>'Long-form'!H886</f>
        <v>n/a</v>
      </c>
      <c r="I915" s="11" t="str">
        <f>'Long-form'!I886</f>
        <v>n/a</v>
      </c>
      <c r="J915" s="11">
        <f>'Long-form'!J886</f>
        <v>404</v>
      </c>
      <c r="K915" s="11">
        <f>'Long-form'!K886</f>
        <v>8</v>
      </c>
      <c r="L915" s="11">
        <f>'Long-form'!L886</f>
        <v>8</v>
      </c>
      <c r="M915" s="10" t="str">
        <f>'Long-form'!Q886</f>
        <v>n/a</v>
      </c>
      <c r="N915" s="10" t="str">
        <f>'Long-form'!R886</f>
        <v>n/a</v>
      </c>
      <c r="O915" s="10">
        <f>'Long-form'!AL886</f>
        <v>-0.71</v>
      </c>
      <c r="P915" s="10">
        <f>'Long-form'!AN886</f>
        <v>0.14000000000000001</v>
      </c>
      <c r="Q915" s="10">
        <f>'Long-form'!AO886</f>
        <v>0.14000000000000001</v>
      </c>
      <c r="R915" s="1">
        <f>'Long-form'!BA886</f>
        <v>0</v>
      </c>
      <c r="S915" s="1">
        <f>'Long-form'!BB886</f>
        <v>1</v>
      </c>
      <c r="T915" s="1" t="str">
        <f>'Long-form'!BC886</f>
        <v>coral microatoll</v>
      </c>
      <c r="U915" s="1" t="str">
        <f>'Long-form'!BD886</f>
        <v>Porites spp</v>
      </c>
      <c r="V915" s="1" t="str">
        <f>'Long-form'!BE886</f>
        <v>MLW to LAT</v>
      </c>
      <c r="W915" s="10">
        <f>'Long-form'!BQ886</f>
        <v>-0.27766516993949997</v>
      </c>
      <c r="X915" s="10">
        <f>'Long-form'!BR886</f>
        <v>0.21806067294537146</v>
      </c>
      <c r="Y915" s="10">
        <f>'Long-form'!BS886</f>
        <v>0.21806067294537146</v>
      </c>
      <c r="Z915" s="10" t="str">
        <f>'Long-form'!BT886</f>
        <v>n/a</v>
      </c>
      <c r="AA915" s="10" t="str">
        <f>'Long-form'!BU886</f>
        <v>n/a</v>
      </c>
      <c r="AB915" s="10" t="str">
        <f>'Long-form'!BV886</f>
        <v>n/a</v>
      </c>
      <c r="AC915" s="1" t="str">
        <f>'Long-form'!BW886</f>
        <v>n/a</v>
      </c>
      <c r="AD915" s="1">
        <f>'Long-form'!BX886</f>
        <v>0</v>
      </c>
      <c r="AE915" s="1" t="str">
        <f>'Long-form'!BY886</f>
        <v>n/a</v>
      </c>
      <c r="AF915" s="1" t="str">
        <f>'Long-form'!BZ886</f>
        <v>Sample thickness is 3x6 cm² in the paper</v>
      </c>
    </row>
  </sheetData>
  <sheetProtection sort="0"/>
  <dataConsolidate/>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S10026"/>
  <sheetViews>
    <sheetView zoomScaleNormal="100" workbookViewId="0">
      <pane ySplit="1" topLeftCell="A9954" activePane="bottomLeft" state="frozen"/>
      <selection pane="bottomLeft" activeCell="A828" sqref="A828:A10026"/>
    </sheetView>
  </sheetViews>
  <sheetFormatPr defaultColWidth="11" defaultRowHeight="15.75"/>
  <cols>
    <col min="1" max="1" width="11" style="220"/>
    <col min="2" max="2" width="12.5" style="220" customWidth="1"/>
    <col min="3" max="3" width="12.625" style="220" customWidth="1"/>
    <col min="4" max="4" width="11.125" style="220" customWidth="1"/>
    <col min="5" max="5" width="12.125" style="220" customWidth="1"/>
    <col min="6" max="6" width="11" style="220"/>
    <col min="7" max="7" width="5.375" style="220" customWidth="1"/>
    <col min="8" max="8" width="11" style="220"/>
    <col min="9" max="9" width="13.625" style="220" customWidth="1"/>
    <col min="10" max="10" width="14.125" style="220" customWidth="1"/>
    <col min="11" max="12" width="12.125" style="164" customWidth="1"/>
    <col min="13" max="13" width="7" style="172" customWidth="1"/>
    <col min="14" max="14" width="10.375" style="17" customWidth="1"/>
    <col min="15" max="15" width="13.125" style="167" customWidth="1"/>
    <col min="16" max="16" width="11" style="167"/>
    <col min="17" max="17" width="12" style="167" customWidth="1"/>
    <col min="18" max="18" width="11.75" style="167" customWidth="1"/>
    <col min="19" max="19" width="16" style="263" customWidth="1"/>
    <col min="20" max="16384" width="11" style="263"/>
  </cols>
  <sheetData>
    <row r="1" spans="1:18" ht="66">
      <c r="A1" s="14" t="s">
        <v>3</v>
      </c>
      <c r="B1" s="9" t="s">
        <v>30</v>
      </c>
      <c r="C1" s="9" t="s">
        <v>31</v>
      </c>
      <c r="D1" s="9" t="s">
        <v>1678</v>
      </c>
      <c r="E1" s="9" t="s">
        <v>1679</v>
      </c>
      <c r="F1" s="9" t="s">
        <v>1680</v>
      </c>
      <c r="G1" s="9" t="s">
        <v>1681</v>
      </c>
      <c r="H1" s="9" t="s">
        <v>32</v>
      </c>
      <c r="I1" s="9" t="s">
        <v>1682</v>
      </c>
      <c r="J1" s="9" t="s">
        <v>1683</v>
      </c>
      <c r="K1" s="3" t="s">
        <v>120</v>
      </c>
      <c r="L1" s="3" t="s">
        <v>121</v>
      </c>
      <c r="M1" s="157" t="s">
        <v>1684</v>
      </c>
      <c r="N1" s="157" t="s">
        <v>1685</v>
      </c>
      <c r="O1" s="157" t="s">
        <v>117</v>
      </c>
      <c r="P1" s="158" t="s">
        <v>27</v>
      </c>
      <c r="Q1" s="159" t="s">
        <v>118</v>
      </c>
      <c r="R1" s="159" t="s">
        <v>119</v>
      </c>
    </row>
    <row r="2" spans="1:18">
      <c r="A2" s="14">
        <v>1</v>
      </c>
      <c r="B2" s="14">
        <v>2</v>
      </c>
      <c r="C2" s="14">
        <v>3</v>
      </c>
      <c r="D2" s="14">
        <v>4</v>
      </c>
      <c r="E2" s="14">
        <v>5</v>
      </c>
      <c r="F2" s="14">
        <v>6</v>
      </c>
      <c r="G2" s="14">
        <v>7</v>
      </c>
      <c r="H2" s="14">
        <v>8</v>
      </c>
      <c r="I2" s="14">
        <v>9</v>
      </c>
      <c r="J2" s="14">
        <v>10</v>
      </c>
      <c r="K2" s="2">
        <v>11</v>
      </c>
      <c r="L2" s="2">
        <v>12</v>
      </c>
      <c r="M2" s="159">
        <v>13</v>
      </c>
      <c r="N2" s="159">
        <v>14</v>
      </c>
      <c r="O2" s="159">
        <v>15</v>
      </c>
      <c r="P2" s="159">
        <v>16</v>
      </c>
      <c r="Q2" s="159">
        <v>17</v>
      </c>
      <c r="R2" s="159">
        <v>18</v>
      </c>
    </row>
    <row r="3" spans="1:18" ht="15" customHeight="1">
      <c r="A3" s="161" t="s">
        <v>130</v>
      </c>
      <c r="B3" s="160" t="s">
        <v>1205</v>
      </c>
      <c r="C3" s="161" t="s">
        <v>133</v>
      </c>
      <c r="D3" s="162">
        <v>4505</v>
      </c>
      <c r="E3" s="162">
        <v>30</v>
      </c>
      <c r="F3" s="162" t="s">
        <v>133</v>
      </c>
      <c r="G3" s="162" t="s">
        <v>133</v>
      </c>
      <c r="H3" s="162" t="s">
        <v>133</v>
      </c>
      <c r="I3" s="163" t="s">
        <v>133</v>
      </c>
      <c r="J3" s="163" t="s">
        <v>133</v>
      </c>
      <c r="K3" s="164">
        <f>IF(OR(D3="n/a",D3="nd"),0,D3)+IF(OR(I3="n/a",I3="nd"),0,I3)</f>
        <v>4505</v>
      </c>
      <c r="L3" s="165">
        <f>SQRT(SUMSQ(IF(OR(E3="n/a",E3="nd"),0,E3),IF(OR(F3="n/a",F3="nd"),0,F3),IF(OR(J3="n/a",J3="nd"),0,J3)))</f>
        <v>30</v>
      </c>
      <c r="M3" s="166">
        <v>0</v>
      </c>
      <c r="N3" s="166">
        <v>0</v>
      </c>
      <c r="O3" s="167" t="s">
        <v>129</v>
      </c>
      <c r="P3" s="166">
        <f>MEDIAN(Q3,R3)</f>
        <v>4701</v>
      </c>
      <c r="Q3" s="166">
        <v>4809</v>
      </c>
      <c r="R3" s="166">
        <v>4593</v>
      </c>
    </row>
    <row r="4" spans="1:18">
      <c r="A4" s="161" t="s">
        <v>136</v>
      </c>
      <c r="B4" s="168" t="s">
        <v>1206</v>
      </c>
      <c r="C4" s="161" t="s">
        <v>133</v>
      </c>
      <c r="D4" s="162">
        <v>5600</v>
      </c>
      <c r="E4" s="162">
        <v>40</v>
      </c>
      <c r="F4" s="162" t="s">
        <v>133</v>
      </c>
      <c r="G4" s="162" t="s">
        <v>133</v>
      </c>
      <c r="H4" s="162" t="s">
        <v>133</v>
      </c>
      <c r="I4" s="163" t="s">
        <v>133</v>
      </c>
      <c r="J4" s="163" t="s">
        <v>133</v>
      </c>
      <c r="K4" s="164">
        <f t="shared" ref="K4:K67" si="0">IF(OR(D4="n/a",D4="nd"),0,D4)+IF(OR(I4="n/a",I4="nd"),0,I4)</f>
        <v>5600</v>
      </c>
      <c r="L4" s="165">
        <f t="shared" ref="L4:L67" si="1">SQRT(SUMSQ(IF(OR(E4="n/a",E4="nd"),0,E4),IF(OR(F4="n/a",F4="nd"),0,F4),IF(OR(J4="n/a",J4="nd"),0,J4)))</f>
        <v>40</v>
      </c>
      <c r="M4" s="166">
        <v>0</v>
      </c>
      <c r="N4" s="166">
        <v>0</v>
      </c>
      <c r="O4" s="167" t="s">
        <v>129</v>
      </c>
      <c r="P4" s="166">
        <f t="shared" ref="P4:P67" si="2">MEDIAN(Q4,R4)</f>
        <v>6006.5</v>
      </c>
      <c r="Q4" s="166">
        <v>6119</v>
      </c>
      <c r="R4" s="166">
        <v>5894</v>
      </c>
    </row>
    <row r="5" spans="1:18">
      <c r="A5" s="161" t="s">
        <v>137</v>
      </c>
      <c r="B5" s="168" t="s">
        <v>1207</v>
      </c>
      <c r="C5" s="161" t="s">
        <v>133</v>
      </c>
      <c r="D5" s="162">
        <v>4405</v>
      </c>
      <c r="E5" s="162">
        <v>35</v>
      </c>
      <c r="F5" s="162" t="s">
        <v>133</v>
      </c>
      <c r="G5" s="162" t="s">
        <v>133</v>
      </c>
      <c r="H5" s="162" t="s">
        <v>133</v>
      </c>
      <c r="I5" s="163" t="s">
        <v>133</v>
      </c>
      <c r="J5" s="163" t="s">
        <v>133</v>
      </c>
      <c r="K5" s="164">
        <f t="shared" si="0"/>
        <v>4405</v>
      </c>
      <c r="L5" s="165">
        <f t="shared" si="1"/>
        <v>35</v>
      </c>
      <c r="M5" s="166">
        <v>0</v>
      </c>
      <c r="N5" s="166">
        <v>0</v>
      </c>
      <c r="O5" s="167" t="s">
        <v>129</v>
      </c>
      <c r="P5" s="166">
        <f t="shared" si="2"/>
        <v>4562</v>
      </c>
      <c r="Q5" s="166">
        <v>4698</v>
      </c>
      <c r="R5" s="166">
        <v>4426</v>
      </c>
    </row>
    <row r="6" spans="1:18">
      <c r="A6" s="161" t="s">
        <v>138</v>
      </c>
      <c r="B6" s="168" t="s">
        <v>1208</v>
      </c>
      <c r="C6" s="161" t="s">
        <v>133</v>
      </c>
      <c r="D6" s="162">
        <v>4900</v>
      </c>
      <c r="E6" s="162">
        <v>35</v>
      </c>
      <c r="F6" s="162" t="s">
        <v>133</v>
      </c>
      <c r="G6" s="162" t="s">
        <v>133</v>
      </c>
      <c r="H6" s="162" t="s">
        <v>133</v>
      </c>
      <c r="I6" s="163" t="s">
        <v>133</v>
      </c>
      <c r="J6" s="163" t="s">
        <v>133</v>
      </c>
      <c r="K6" s="164">
        <f t="shared" si="0"/>
        <v>4900</v>
      </c>
      <c r="L6" s="165">
        <f t="shared" si="1"/>
        <v>35</v>
      </c>
      <c r="M6" s="166">
        <v>0</v>
      </c>
      <c r="N6" s="166">
        <v>0</v>
      </c>
      <c r="O6" s="167" t="s">
        <v>129</v>
      </c>
      <c r="P6" s="166">
        <f t="shared" si="2"/>
        <v>5187</v>
      </c>
      <c r="Q6" s="166">
        <v>5308</v>
      </c>
      <c r="R6" s="166">
        <v>5066</v>
      </c>
    </row>
    <row r="7" spans="1:18">
      <c r="A7" s="161" t="s">
        <v>139</v>
      </c>
      <c r="B7" s="168" t="s">
        <v>1209</v>
      </c>
      <c r="C7" s="161" t="s">
        <v>133</v>
      </c>
      <c r="D7" s="162">
        <v>4965</v>
      </c>
      <c r="E7" s="162">
        <v>35</v>
      </c>
      <c r="F7" s="162" t="s">
        <v>133</v>
      </c>
      <c r="G7" s="162" t="s">
        <v>133</v>
      </c>
      <c r="H7" s="162" t="s">
        <v>133</v>
      </c>
      <c r="I7" s="163" t="s">
        <v>133</v>
      </c>
      <c r="J7" s="163" t="s">
        <v>133</v>
      </c>
      <c r="K7" s="164">
        <f t="shared" si="0"/>
        <v>4965</v>
      </c>
      <c r="L7" s="165">
        <f t="shared" si="1"/>
        <v>35</v>
      </c>
      <c r="M7" s="166">
        <v>0</v>
      </c>
      <c r="N7" s="166">
        <v>0</v>
      </c>
      <c r="O7" s="167" t="s">
        <v>129</v>
      </c>
      <c r="P7" s="166">
        <f t="shared" si="2"/>
        <v>5335</v>
      </c>
      <c r="Q7" s="166">
        <v>5434</v>
      </c>
      <c r="R7" s="166">
        <v>5236</v>
      </c>
    </row>
    <row r="8" spans="1:18">
      <c r="A8" s="161" t="s">
        <v>140</v>
      </c>
      <c r="B8" s="168" t="s">
        <v>1210</v>
      </c>
      <c r="C8" s="161" t="s">
        <v>133</v>
      </c>
      <c r="D8" s="162">
        <v>4640</v>
      </c>
      <c r="E8" s="162">
        <v>35</v>
      </c>
      <c r="F8" s="162" t="s">
        <v>133</v>
      </c>
      <c r="G8" s="162" t="s">
        <v>133</v>
      </c>
      <c r="H8" s="162" t="s">
        <v>133</v>
      </c>
      <c r="I8" s="163" t="s">
        <v>133</v>
      </c>
      <c r="J8" s="163" t="s">
        <v>133</v>
      </c>
      <c r="K8" s="164">
        <f t="shared" si="0"/>
        <v>4640</v>
      </c>
      <c r="L8" s="165">
        <f t="shared" si="1"/>
        <v>35</v>
      </c>
      <c r="M8" s="166">
        <v>0</v>
      </c>
      <c r="N8" s="166">
        <v>0</v>
      </c>
      <c r="O8" s="167" t="s">
        <v>129</v>
      </c>
      <c r="P8" s="166">
        <f t="shared" si="2"/>
        <v>4878</v>
      </c>
      <c r="Q8" s="166">
        <v>4961</v>
      </c>
      <c r="R8" s="166">
        <v>4795</v>
      </c>
    </row>
    <row r="9" spans="1:18">
      <c r="A9" s="161" t="s">
        <v>141</v>
      </c>
      <c r="B9" s="168" t="s">
        <v>1211</v>
      </c>
      <c r="C9" s="161" t="s">
        <v>133</v>
      </c>
      <c r="D9" s="162">
        <v>4830</v>
      </c>
      <c r="E9" s="162">
        <v>40</v>
      </c>
      <c r="F9" s="162" t="s">
        <v>133</v>
      </c>
      <c r="G9" s="162" t="s">
        <v>133</v>
      </c>
      <c r="H9" s="162" t="s">
        <v>133</v>
      </c>
      <c r="I9" s="163" t="s">
        <v>133</v>
      </c>
      <c r="J9" s="163" t="s">
        <v>133</v>
      </c>
      <c r="K9" s="164">
        <f t="shared" si="0"/>
        <v>4830</v>
      </c>
      <c r="L9" s="165">
        <f t="shared" si="1"/>
        <v>40</v>
      </c>
      <c r="M9" s="166">
        <v>0</v>
      </c>
      <c r="N9" s="166">
        <v>0</v>
      </c>
      <c r="O9" s="167" t="s">
        <v>129</v>
      </c>
      <c r="P9" s="166">
        <f t="shared" si="2"/>
        <v>5125</v>
      </c>
      <c r="Q9" s="166">
        <v>5267</v>
      </c>
      <c r="R9" s="166">
        <v>4983</v>
      </c>
    </row>
    <row r="10" spans="1:18">
      <c r="A10" s="161" t="s">
        <v>142</v>
      </c>
      <c r="B10" s="168" t="s">
        <v>1212</v>
      </c>
      <c r="C10" s="161" t="s">
        <v>133</v>
      </c>
      <c r="D10" s="162">
        <v>5370</v>
      </c>
      <c r="E10" s="162">
        <v>35</v>
      </c>
      <c r="F10" s="162" t="s">
        <v>133</v>
      </c>
      <c r="G10" s="162" t="s">
        <v>133</v>
      </c>
      <c r="H10" s="162" t="s">
        <v>133</v>
      </c>
      <c r="I10" s="163" t="s">
        <v>133</v>
      </c>
      <c r="J10" s="163" t="s">
        <v>133</v>
      </c>
      <c r="K10" s="164">
        <f t="shared" si="0"/>
        <v>5370</v>
      </c>
      <c r="L10" s="165">
        <f t="shared" si="1"/>
        <v>35</v>
      </c>
      <c r="M10" s="166">
        <v>0</v>
      </c>
      <c r="N10" s="166">
        <v>0</v>
      </c>
      <c r="O10" s="167" t="s">
        <v>129</v>
      </c>
      <c r="P10" s="166">
        <f t="shared" si="2"/>
        <v>5746.5</v>
      </c>
      <c r="Q10" s="166">
        <v>5856</v>
      </c>
      <c r="R10" s="166">
        <v>5637</v>
      </c>
    </row>
    <row r="11" spans="1:18">
      <c r="A11" s="161" t="s">
        <v>143</v>
      </c>
      <c r="B11" s="168" t="s">
        <v>1213</v>
      </c>
      <c r="C11" s="161" t="s">
        <v>133</v>
      </c>
      <c r="D11" s="162">
        <v>5185</v>
      </c>
      <c r="E11" s="162">
        <v>35</v>
      </c>
      <c r="F11" s="162" t="s">
        <v>133</v>
      </c>
      <c r="G11" s="162" t="s">
        <v>133</v>
      </c>
      <c r="H11" s="162" t="s">
        <v>133</v>
      </c>
      <c r="I11" s="163" t="s">
        <v>133</v>
      </c>
      <c r="J11" s="163" t="s">
        <v>133</v>
      </c>
      <c r="K11" s="164">
        <f t="shared" si="0"/>
        <v>5185</v>
      </c>
      <c r="L11" s="165">
        <f t="shared" si="1"/>
        <v>35</v>
      </c>
      <c r="M11" s="166">
        <v>0</v>
      </c>
      <c r="N11" s="166">
        <v>0</v>
      </c>
      <c r="O11" s="167" t="s">
        <v>129</v>
      </c>
      <c r="P11" s="166">
        <f t="shared" si="2"/>
        <v>5537.5</v>
      </c>
      <c r="Q11" s="166">
        <v>5616</v>
      </c>
      <c r="R11" s="166">
        <v>5459</v>
      </c>
    </row>
    <row r="12" spans="1:18">
      <c r="A12" s="161" t="s">
        <v>144</v>
      </c>
      <c r="B12" s="168" t="s">
        <v>1214</v>
      </c>
      <c r="C12" s="161" t="s">
        <v>133</v>
      </c>
      <c r="D12" s="162">
        <v>5165</v>
      </c>
      <c r="E12" s="162">
        <v>35</v>
      </c>
      <c r="F12" s="162" t="s">
        <v>133</v>
      </c>
      <c r="G12" s="162" t="s">
        <v>133</v>
      </c>
      <c r="H12" s="162" t="s">
        <v>133</v>
      </c>
      <c r="I12" s="163" t="s">
        <v>133</v>
      </c>
      <c r="J12" s="163" t="s">
        <v>133</v>
      </c>
      <c r="K12" s="164">
        <f t="shared" si="0"/>
        <v>5165</v>
      </c>
      <c r="L12" s="165">
        <f t="shared" si="1"/>
        <v>35</v>
      </c>
      <c r="M12" s="166">
        <v>0</v>
      </c>
      <c r="N12" s="166">
        <v>0</v>
      </c>
      <c r="O12" s="167" t="s">
        <v>129</v>
      </c>
      <c r="P12" s="166">
        <f t="shared" si="2"/>
        <v>5521</v>
      </c>
      <c r="Q12" s="166">
        <v>5593</v>
      </c>
      <c r="R12" s="166">
        <v>5449</v>
      </c>
    </row>
    <row r="13" spans="1:18">
      <c r="A13" s="161" t="s">
        <v>145</v>
      </c>
      <c r="B13" s="168" t="s">
        <v>1215</v>
      </c>
      <c r="C13" s="161" t="s">
        <v>133</v>
      </c>
      <c r="D13" s="162">
        <v>5325</v>
      </c>
      <c r="E13" s="162">
        <v>35</v>
      </c>
      <c r="F13" s="162" t="s">
        <v>133</v>
      </c>
      <c r="G13" s="162" t="s">
        <v>133</v>
      </c>
      <c r="H13" s="162" t="s">
        <v>133</v>
      </c>
      <c r="I13" s="163" t="s">
        <v>133</v>
      </c>
      <c r="J13" s="163" t="s">
        <v>133</v>
      </c>
      <c r="K13" s="164">
        <f t="shared" si="0"/>
        <v>5325</v>
      </c>
      <c r="L13" s="165">
        <f t="shared" si="1"/>
        <v>35</v>
      </c>
      <c r="M13" s="166">
        <v>0</v>
      </c>
      <c r="N13" s="166">
        <v>0</v>
      </c>
      <c r="O13" s="167" t="s">
        <v>129</v>
      </c>
      <c r="P13" s="166">
        <f t="shared" si="2"/>
        <v>5686</v>
      </c>
      <c r="Q13" s="166">
        <v>5787</v>
      </c>
      <c r="R13" s="166">
        <v>5585</v>
      </c>
    </row>
    <row r="14" spans="1:18">
      <c r="A14" s="161" t="s">
        <v>146</v>
      </c>
      <c r="B14" s="168" t="s">
        <v>1216</v>
      </c>
      <c r="C14" s="161" t="s">
        <v>133</v>
      </c>
      <c r="D14" s="162">
        <v>4915</v>
      </c>
      <c r="E14" s="162">
        <v>35</v>
      </c>
      <c r="F14" s="162" t="s">
        <v>133</v>
      </c>
      <c r="G14" s="162" t="s">
        <v>133</v>
      </c>
      <c r="H14" s="162" t="s">
        <v>133</v>
      </c>
      <c r="I14" s="163" t="s">
        <v>133</v>
      </c>
      <c r="J14" s="163" t="s">
        <v>133</v>
      </c>
      <c r="K14" s="164">
        <f t="shared" si="0"/>
        <v>4915</v>
      </c>
      <c r="L14" s="165">
        <f t="shared" si="1"/>
        <v>35</v>
      </c>
      <c r="M14" s="166">
        <v>0</v>
      </c>
      <c r="N14" s="166">
        <v>0</v>
      </c>
      <c r="O14" s="167" t="s">
        <v>129</v>
      </c>
      <c r="P14" s="166">
        <f t="shared" si="2"/>
        <v>5193</v>
      </c>
      <c r="Q14" s="166">
        <v>5324</v>
      </c>
      <c r="R14" s="166">
        <v>5062</v>
      </c>
    </row>
    <row r="15" spans="1:18">
      <c r="A15" s="161" t="s">
        <v>147</v>
      </c>
      <c r="B15" s="168" t="s">
        <v>1217</v>
      </c>
      <c r="C15" s="161" t="s">
        <v>133</v>
      </c>
      <c r="D15" s="162">
        <v>4940</v>
      </c>
      <c r="E15" s="162">
        <v>40</v>
      </c>
      <c r="F15" s="162" t="s">
        <v>133</v>
      </c>
      <c r="G15" s="162" t="s">
        <v>133</v>
      </c>
      <c r="H15" s="162" t="s">
        <v>133</v>
      </c>
      <c r="I15" s="163" t="s">
        <v>133</v>
      </c>
      <c r="J15" s="163" t="s">
        <v>133</v>
      </c>
      <c r="K15" s="164">
        <f t="shared" si="0"/>
        <v>4940</v>
      </c>
      <c r="L15" s="165">
        <f t="shared" si="1"/>
        <v>40</v>
      </c>
      <c r="M15" s="166">
        <v>0</v>
      </c>
      <c r="N15" s="166">
        <v>0</v>
      </c>
      <c r="O15" s="167" t="s">
        <v>129</v>
      </c>
      <c r="P15" s="166">
        <f t="shared" si="2"/>
        <v>5278</v>
      </c>
      <c r="Q15" s="166">
        <v>5428</v>
      </c>
      <c r="R15" s="166">
        <v>5128</v>
      </c>
    </row>
    <row r="16" spans="1:18">
      <c r="A16" s="161" t="s">
        <v>148</v>
      </c>
      <c r="B16" s="168" t="s">
        <v>1218</v>
      </c>
      <c r="C16" s="161" t="s">
        <v>133</v>
      </c>
      <c r="D16" s="162">
        <v>3920</v>
      </c>
      <c r="E16" s="162">
        <v>30</v>
      </c>
      <c r="F16" s="162" t="s">
        <v>133</v>
      </c>
      <c r="G16" s="162" t="s">
        <v>133</v>
      </c>
      <c r="H16" s="162" t="s">
        <v>133</v>
      </c>
      <c r="I16" s="163" t="s">
        <v>133</v>
      </c>
      <c r="J16" s="163" t="s">
        <v>133</v>
      </c>
      <c r="K16" s="164">
        <f t="shared" si="0"/>
        <v>3920</v>
      </c>
      <c r="L16" s="165">
        <f t="shared" si="1"/>
        <v>30</v>
      </c>
      <c r="M16" s="166">
        <v>0</v>
      </c>
      <c r="N16" s="166">
        <v>0</v>
      </c>
      <c r="O16" s="167" t="s">
        <v>129</v>
      </c>
      <c r="P16" s="166">
        <f t="shared" si="2"/>
        <v>3905</v>
      </c>
      <c r="Q16" s="166">
        <v>4005</v>
      </c>
      <c r="R16" s="166">
        <v>3805</v>
      </c>
    </row>
    <row r="17" spans="1:18">
      <c r="A17" s="161" t="s">
        <v>149</v>
      </c>
      <c r="B17" s="168" t="s">
        <v>1219</v>
      </c>
      <c r="C17" s="161" t="s">
        <v>133</v>
      </c>
      <c r="D17" s="162">
        <v>4645</v>
      </c>
      <c r="E17" s="162">
        <v>30</v>
      </c>
      <c r="F17" s="162" t="s">
        <v>133</v>
      </c>
      <c r="G17" s="162" t="s">
        <v>133</v>
      </c>
      <c r="H17" s="162" t="s">
        <v>133</v>
      </c>
      <c r="I17" s="163" t="s">
        <v>133</v>
      </c>
      <c r="J17" s="163" t="s">
        <v>133</v>
      </c>
      <c r="K17" s="164">
        <f t="shared" si="0"/>
        <v>4645</v>
      </c>
      <c r="L17" s="165">
        <f t="shared" si="1"/>
        <v>30</v>
      </c>
      <c r="M17" s="166">
        <v>0</v>
      </c>
      <c r="N17" s="166">
        <v>0</v>
      </c>
      <c r="O17" s="167" t="s">
        <v>129</v>
      </c>
      <c r="P17" s="166">
        <f t="shared" si="2"/>
        <v>4879</v>
      </c>
      <c r="Q17" s="166">
        <v>4954</v>
      </c>
      <c r="R17" s="166">
        <v>4804</v>
      </c>
    </row>
    <row r="18" spans="1:18">
      <c r="A18" s="161" t="s">
        <v>150</v>
      </c>
      <c r="B18" s="168" t="s">
        <v>1220</v>
      </c>
      <c r="C18" s="161" t="s">
        <v>133</v>
      </c>
      <c r="D18" s="162">
        <v>4340</v>
      </c>
      <c r="E18" s="162">
        <v>30</v>
      </c>
      <c r="F18" s="162" t="s">
        <v>133</v>
      </c>
      <c r="G18" s="162" t="s">
        <v>133</v>
      </c>
      <c r="H18" s="162" t="s">
        <v>133</v>
      </c>
      <c r="I18" s="163" t="s">
        <v>133</v>
      </c>
      <c r="J18" s="163" t="s">
        <v>133</v>
      </c>
      <c r="K18" s="164">
        <f t="shared" si="0"/>
        <v>4340</v>
      </c>
      <c r="L18" s="165">
        <f t="shared" si="1"/>
        <v>30</v>
      </c>
      <c r="M18" s="166">
        <v>0</v>
      </c>
      <c r="N18" s="166">
        <v>0</v>
      </c>
      <c r="O18" s="167" t="s">
        <v>129</v>
      </c>
      <c r="P18" s="166">
        <f t="shared" si="2"/>
        <v>4479</v>
      </c>
      <c r="Q18" s="166">
        <v>4567</v>
      </c>
      <c r="R18" s="166">
        <v>4391</v>
      </c>
    </row>
    <row r="19" spans="1:18">
      <c r="A19" s="161" t="s">
        <v>151</v>
      </c>
      <c r="B19" s="168" t="s">
        <v>1221</v>
      </c>
      <c r="C19" s="161" t="s">
        <v>133</v>
      </c>
      <c r="D19" s="162">
        <v>4330</v>
      </c>
      <c r="E19" s="162">
        <v>35</v>
      </c>
      <c r="F19" s="162" t="s">
        <v>133</v>
      </c>
      <c r="G19" s="162" t="s">
        <v>133</v>
      </c>
      <c r="H19" s="162" t="s">
        <v>133</v>
      </c>
      <c r="I19" s="163" t="s">
        <v>133</v>
      </c>
      <c r="J19" s="163" t="s">
        <v>133</v>
      </c>
      <c r="K19" s="164">
        <f t="shared" si="0"/>
        <v>4330</v>
      </c>
      <c r="L19" s="165">
        <f t="shared" si="1"/>
        <v>35</v>
      </c>
      <c r="M19" s="166">
        <v>0</v>
      </c>
      <c r="N19" s="166">
        <v>0</v>
      </c>
      <c r="O19" s="167" t="s">
        <v>129</v>
      </c>
      <c r="P19" s="166">
        <f t="shared" si="2"/>
        <v>4466.5</v>
      </c>
      <c r="Q19" s="166">
        <v>4570</v>
      </c>
      <c r="R19" s="166">
        <v>4363</v>
      </c>
    </row>
    <row r="20" spans="1:18">
      <c r="A20" s="161" t="s">
        <v>152</v>
      </c>
      <c r="B20" s="168" t="s">
        <v>1222</v>
      </c>
      <c r="C20" s="161" t="s">
        <v>133</v>
      </c>
      <c r="D20" s="162">
        <v>4810</v>
      </c>
      <c r="E20" s="162">
        <v>40</v>
      </c>
      <c r="F20" s="162" t="s">
        <v>133</v>
      </c>
      <c r="G20" s="162" t="s">
        <v>133</v>
      </c>
      <c r="H20" s="162" t="s">
        <v>133</v>
      </c>
      <c r="I20" s="163" t="s">
        <v>133</v>
      </c>
      <c r="J20" s="163" t="s">
        <v>133</v>
      </c>
      <c r="K20" s="164">
        <f t="shared" si="0"/>
        <v>4810</v>
      </c>
      <c r="L20" s="165">
        <f t="shared" si="1"/>
        <v>40</v>
      </c>
      <c r="M20" s="166">
        <v>0</v>
      </c>
      <c r="N20" s="166">
        <v>0</v>
      </c>
      <c r="O20" s="167" t="s">
        <v>129</v>
      </c>
      <c r="P20" s="166">
        <f t="shared" si="2"/>
        <v>5106.5</v>
      </c>
      <c r="Q20" s="166">
        <v>5256</v>
      </c>
      <c r="R20" s="166">
        <v>4957</v>
      </c>
    </row>
    <row r="21" spans="1:18">
      <c r="A21" s="161" t="s">
        <v>153</v>
      </c>
      <c r="B21" s="168" t="s">
        <v>1223</v>
      </c>
      <c r="C21" s="161" t="s">
        <v>133</v>
      </c>
      <c r="D21" s="162">
        <v>4940</v>
      </c>
      <c r="E21" s="162">
        <v>35</v>
      </c>
      <c r="F21" s="162" t="s">
        <v>133</v>
      </c>
      <c r="G21" s="162" t="s">
        <v>133</v>
      </c>
      <c r="H21" s="162" t="s">
        <v>133</v>
      </c>
      <c r="I21" s="163" t="s">
        <v>133</v>
      </c>
      <c r="J21" s="163" t="s">
        <v>133</v>
      </c>
      <c r="K21" s="164">
        <f t="shared" si="0"/>
        <v>4940</v>
      </c>
      <c r="L21" s="165">
        <f t="shared" si="1"/>
        <v>35</v>
      </c>
      <c r="M21" s="166">
        <v>0</v>
      </c>
      <c r="N21" s="166">
        <v>0</v>
      </c>
      <c r="O21" s="167" t="s">
        <v>129</v>
      </c>
      <c r="P21" s="166">
        <f t="shared" si="2"/>
        <v>5279</v>
      </c>
      <c r="Q21" s="166">
        <v>5425</v>
      </c>
      <c r="R21" s="166">
        <v>5133</v>
      </c>
    </row>
    <row r="22" spans="1:18">
      <c r="A22" s="161" t="s">
        <v>154</v>
      </c>
      <c r="B22" s="168" t="s">
        <v>1224</v>
      </c>
      <c r="C22" s="161" t="s">
        <v>133</v>
      </c>
      <c r="D22" s="162">
        <v>5350</v>
      </c>
      <c r="E22" s="162">
        <v>40</v>
      </c>
      <c r="F22" s="162" t="s">
        <v>133</v>
      </c>
      <c r="G22" s="162" t="s">
        <v>133</v>
      </c>
      <c r="H22" s="162" t="s">
        <v>133</v>
      </c>
      <c r="I22" s="163" t="s">
        <v>133</v>
      </c>
      <c r="J22" s="163" t="s">
        <v>133</v>
      </c>
      <c r="K22" s="164">
        <f t="shared" si="0"/>
        <v>5350</v>
      </c>
      <c r="L22" s="165">
        <f t="shared" si="1"/>
        <v>40</v>
      </c>
      <c r="M22" s="166">
        <v>0</v>
      </c>
      <c r="N22" s="166">
        <v>0</v>
      </c>
      <c r="O22" s="167" t="s">
        <v>129</v>
      </c>
      <c r="P22" s="166">
        <f t="shared" si="2"/>
        <v>5724</v>
      </c>
      <c r="Q22" s="166">
        <v>5842</v>
      </c>
      <c r="R22" s="166">
        <v>5606</v>
      </c>
    </row>
    <row r="23" spans="1:18">
      <c r="A23" s="161" t="s">
        <v>155</v>
      </c>
      <c r="B23" s="168" t="s">
        <v>1225</v>
      </c>
      <c r="C23" s="161" t="s">
        <v>133</v>
      </c>
      <c r="D23" s="162" t="s">
        <v>128</v>
      </c>
      <c r="E23" s="162"/>
      <c r="F23" s="162" t="s">
        <v>133</v>
      </c>
      <c r="G23" s="162" t="s">
        <v>133</v>
      </c>
      <c r="H23" s="162" t="s">
        <v>133</v>
      </c>
      <c r="I23" s="163" t="s">
        <v>133</v>
      </c>
      <c r="J23" s="163" t="s">
        <v>133</v>
      </c>
      <c r="K23" s="164" t="e">
        <f t="shared" si="0"/>
        <v>#VALUE!</v>
      </c>
      <c r="L23" s="165">
        <f t="shared" si="1"/>
        <v>0</v>
      </c>
      <c r="M23" s="166">
        <v>0</v>
      </c>
      <c r="N23" s="166">
        <v>0</v>
      </c>
      <c r="O23" s="167" t="s">
        <v>129</v>
      </c>
      <c r="P23" s="166" t="e">
        <f t="shared" si="2"/>
        <v>#NUM!</v>
      </c>
      <c r="Q23" s="166" t="s">
        <v>730</v>
      </c>
      <c r="R23" s="166" t="s">
        <v>730</v>
      </c>
    </row>
    <row r="24" spans="1:18" s="310" customFormat="1">
      <c r="A24" s="302" t="s">
        <v>156</v>
      </c>
      <c r="B24" s="303" t="s">
        <v>1226</v>
      </c>
      <c r="C24" s="302" t="s">
        <v>133</v>
      </c>
      <c r="D24" s="303">
        <v>3775</v>
      </c>
      <c r="E24" s="303">
        <v>40</v>
      </c>
      <c r="F24" s="303" t="s">
        <v>133</v>
      </c>
      <c r="G24" s="304">
        <v>0</v>
      </c>
      <c r="H24" s="305" t="s">
        <v>1227</v>
      </c>
      <c r="I24" s="303">
        <v>390</v>
      </c>
      <c r="J24" s="303">
        <v>50</v>
      </c>
      <c r="K24" s="306">
        <f t="shared" si="0"/>
        <v>4165</v>
      </c>
      <c r="L24" s="307">
        <f t="shared" si="1"/>
        <v>64.031242374328485</v>
      </c>
      <c r="M24" s="308">
        <v>0</v>
      </c>
      <c r="N24" s="308">
        <v>0</v>
      </c>
      <c r="O24" s="309" t="s">
        <v>129</v>
      </c>
      <c r="P24" s="308">
        <f>AVERAGE(Q24:R24)</f>
        <v>4237</v>
      </c>
      <c r="Q24" s="308">
        <v>4417</v>
      </c>
      <c r="R24" s="308">
        <v>4057</v>
      </c>
    </row>
    <row r="25" spans="1:18" s="310" customFormat="1">
      <c r="A25" s="302" t="s">
        <v>159</v>
      </c>
      <c r="B25" s="303" t="s">
        <v>1228</v>
      </c>
      <c r="C25" s="302" t="s">
        <v>133</v>
      </c>
      <c r="D25" s="303">
        <v>3870</v>
      </c>
      <c r="E25" s="303">
        <v>40</v>
      </c>
      <c r="F25" s="303" t="s">
        <v>133</v>
      </c>
      <c r="G25" s="304">
        <v>0</v>
      </c>
      <c r="H25" s="305" t="s">
        <v>1227</v>
      </c>
      <c r="I25" s="303">
        <v>390</v>
      </c>
      <c r="J25" s="303">
        <v>50</v>
      </c>
      <c r="K25" s="306">
        <f t="shared" si="0"/>
        <v>4260</v>
      </c>
      <c r="L25" s="307">
        <f t="shared" si="1"/>
        <v>64.031242374328485</v>
      </c>
      <c r="M25" s="308">
        <v>0</v>
      </c>
      <c r="N25" s="308">
        <v>0</v>
      </c>
      <c r="O25" s="309" t="s">
        <v>129</v>
      </c>
      <c r="P25" s="308">
        <f t="shared" si="2"/>
        <v>4349.5</v>
      </c>
      <c r="Q25" s="308">
        <v>4536</v>
      </c>
      <c r="R25" s="308">
        <v>4163</v>
      </c>
    </row>
    <row r="26" spans="1:18" s="310" customFormat="1">
      <c r="A26" s="302" t="s">
        <v>160</v>
      </c>
      <c r="B26" s="303" t="s">
        <v>1229</v>
      </c>
      <c r="C26" s="302" t="s">
        <v>133</v>
      </c>
      <c r="D26" s="303">
        <v>2345</v>
      </c>
      <c r="E26" s="303">
        <v>30</v>
      </c>
      <c r="F26" s="303" t="s">
        <v>133</v>
      </c>
      <c r="G26" s="304">
        <v>0</v>
      </c>
      <c r="H26" s="305" t="s">
        <v>1227</v>
      </c>
      <c r="I26" s="303">
        <v>410</v>
      </c>
      <c r="J26" s="303">
        <v>70</v>
      </c>
      <c r="K26" s="306">
        <f t="shared" si="0"/>
        <v>2755</v>
      </c>
      <c r="L26" s="307">
        <f>SQRT(SUMSQ(IF(OR(E26="n/a",E26="nd"),0,E26),IF(OR(F26="n/a",F26="nd"),0,F26),IF(OR(J26="n/a",J26="nd"),0,J26)))</f>
        <v>76.157731058639087</v>
      </c>
      <c r="M26" s="308">
        <v>0</v>
      </c>
      <c r="N26" s="308">
        <v>0</v>
      </c>
      <c r="O26" s="309" t="s">
        <v>129</v>
      </c>
      <c r="P26" s="308">
        <f t="shared" si="2"/>
        <v>2503</v>
      </c>
      <c r="Q26" s="308">
        <v>2692</v>
      </c>
      <c r="R26" s="308">
        <v>2314</v>
      </c>
    </row>
    <row r="27" spans="1:18" s="310" customFormat="1">
      <c r="A27" s="302" t="s">
        <v>162</v>
      </c>
      <c r="B27" s="303" t="s">
        <v>1230</v>
      </c>
      <c r="C27" s="302" t="s">
        <v>133</v>
      </c>
      <c r="D27" s="303">
        <v>1115</v>
      </c>
      <c r="E27" s="303">
        <v>45</v>
      </c>
      <c r="F27" s="303" t="s">
        <v>133</v>
      </c>
      <c r="G27" s="304">
        <v>0</v>
      </c>
      <c r="H27" s="305" t="s">
        <v>1227</v>
      </c>
      <c r="I27" s="303">
        <v>410</v>
      </c>
      <c r="J27" s="303">
        <v>70</v>
      </c>
      <c r="K27" s="306">
        <f t="shared" si="0"/>
        <v>1525</v>
      </c>
      <c r="L27" s="307">
        <f t="shared" si="1"/>
        <v>83.21658488546619</v>
      </c>
      <c r="M27" s="308">
        <v>0</v>
      </c>
      <c r="N27" s="308">
        <v>0</v>
      </c>
      <c r="O27" s="309" t="s">
        <v>129</v>
      </c>
      <c r="P27" s="308">
        <f t="shared" si="2"/>
        <v>1086.5</v>
      </c>
      <c r="Q27" s="308">
        <v>1256</v>
      </c>
      <c r="R27" s="308">
        <v>917</v>
      </c>
    </row>
    <row r="28" spans="1:18" s="310" customFormat="1">
      <c r="A28" s="302" t="s">
        <v>164</v>
      </c>
      <c r="B28" s="303" t="s">
        <v>1231</v>
      </c>
      <c r="C28" s="302" t="s">
        <v>133</v>
      </c>
      <c r="D28" s="303">
        <v>1430</v>
      </c>
      <c r="E28" s="303">
        <v>60</v>
      </c>
      <c r="F28" s="303" t="s">
        <v>133</v>
      </c>
      <c r="G28" s="304">
        <v>0</v>
      </c>
      <c r="H28" s="305" t="s">
        <v>1227</v>
      </c>
      <c r="I28" s="303">
        <v>410</v>
      </c>
      <c r="J28" s="303">
        <v>70</v>
      </c>
      <c r="K28" s="306">
        <f t="shared" si="0"/>
        <v>1840</v>
      </c>
      <c r="L28" s="307">
        <f t="shared" si="1"/>
        <v>92.195444572928878</v>
      </c>
      <c r="M28" s="308">
        <v>0</v>
      </c>
      <c r="N28" s="308">
        <v>0</v>
      </c>
      <c r="O28" s="309" t="s">
        <v>129</v>
      </c>
      <c r="P28" s="308">
        <f t="shared" si="2"/>
        <v>1410</v>
      </c>
      <c r="Q28" s="308">
        <v>1599</v>
      </c>
      <c r="R28" s="308">
        <v>1221</v>
      </c>
    </row>
    <row r="29" spans="1:18" s="310" customFormat="1">
      <c r="A29" s="302" t="s">
        <v>165</v>
      </c>
      <c r="B29" s="303" t="s">
        <v>1232</v>
      </c>
      <c r="C29" s="302" t="s">
        <v>133</v>
      </c>
      <c r="D29" s="303">
        <v>6150</v>
      </c>
      <c r="E29" s="303">
        <v>90</v>
      </c>
      <c r="F29" s="303" t="s">
        <v>133</v>
      </c>
      <c r="G29" s="304">
        <v>0</v>
      </c>
      <c r="H29" s="305" t="s">
        <v>1227</v>
      </c>
      <c r="I29" s="303">
        <v>390</v>
      </c>
      <c r="J29" s="303">
        <v>50</v>
      </c>
      <c r="K29" s="306">
        <f t="shared" si="0"/>
        <v>6540</v>
      </c>
      <c r="L29" s="307">
        <f t="shared" si="1"/>
        <v>102.95630140987001</v>
      </c>
      <c r="M29" s="308">
        <v>0</v>
      </c>
      <c r="N29" s="308">
        <v>0</v>
      </c>
      <c r="O29" s="309" t="s">
        <v>129</v>
      </c>
      <c r="P29" s="308">
        <f t="shared" si="2"/>
        <v>7026.5</v>
      </c>
      <c r="Q29" s="308">
        <v>7265</v>
      </c>
      <c r="R29" s="308">
        <v>6788</v>
      </c>
    </row>
    <row r="30" spans="1:18" s="310" customFormat="1">
      <c r="A30" s="302" t="s">
        <v>166</v>
      </c>
      <c r="B30" s="303" t="s">
        <v>1233</v>
      </c>
      <c r="C30" s="302" t="s">
        <v>133</v>
      </c>
      <c r="D30" s="303">
        <v>4380</v>
      </c>
      <c r="E30" s="303">
        <v>80</v>
      </c>
      <c r="F30" s="303" t="s">
        <v>133</v>
      </c>
      <c r="G30" s="304"/>
      <c r="H30" s="305" t="s">
        <v>1227</v>
      </c>
      <c r="I30" s="303"/>
      <c r="J30" s="303"/>
      <c r="K30" s="306">
        <f t="shared" si="0"/>
        <v>4380</v>
      </c>
      <c r="L30" s="307">
        <f t="shared" si="1"/>
        <v>80</v>
      </c>
      <c r="M30" s="308">
        <v>0</v>
      </c>
      <c r="N30" s="308">
        <v>0</v>
      </c>
      <c r="O30" s="309" t="s">
        <v>129</v>
      </c>
      <c r="P30" s="308">
        <f t="shared" si="2"/>
        <v>4562</v>
      </c>
      <c r="Q30" s="308">
        <v>4792</v>
      </c>
      <c r="R30" s="308">
        <v>4332</v>
      </c>
    </row>
    <row r="31" spans="1:18" s="310" customFormat="1">
      <c r="A31" s="302" t="s">
        <v>167</v>
      </c>
      <c r="B31" s="303" t="s">
        <v>1234</v>
      </c>
      <c r="C31" s="302" t="s">
        <v>133</v>
      </c>
      <c r="D31" s="303">
        <v>4110</v>
      </c>
      <c r="E31" s="303">
        <v>70</v>
      </c>
      <c r="F31" s="303" t="s">
        <v>133</v>
      </c>
      <c r="G31" s="304">
        <v>0</v>
      </c>
      <c r="H31" s="305" t="s">
        <v>1227</v>
      </c>
      <c r="I31" s="303">
        <v>410</v>
      </c>
      <c r="J31" s="303">
        <v>70</v>
      </c>
      <c r="K31" s="306">
        <f t="shared" si="0"/>
        <v>4520</v>
      </c>
      <c r="L31" s="307">
        <f t="shared" si="1"/>
        <v>98.994949366116657</v>
      </c>
      <c r="M31" s="308">
        <v>0</v>
      </c>
      <c r="N31" s="308">
        <v>0</v>
      </c>
      <c r="O31" s="309" t="s">
        <v>129</v>
      </c>
      <c r="P31" s="308">
        <f t="shared" si="2"/>
        <v>4689.5</v>
      </c>
      <c r="Q31" s="308">
        <v>4947</v>
      </c>
      <c r="R31" s="308">
        <v>4432</v>
      </c>
    </row>
    <row r="32" spans="1:18" s="310" customFormat="1">
      <c r="A32" s="302" t="s">
        <v>169</v>
      </c>
      <c r="B32" s="303" t="s">
        <v>1235</v>
      </c>
      <c r="C32" s="302" t="s">
        <v>133</v>
      </c>
      <c r="D32" s="303">
        <v>1820</v>
      </c>
      <c r="E32" s="303">
        <v>60</v>
      </c>
      <c r="F32" s="303" t="s">
        <v>133</v>
      </c>
      <c r="G32" s="304">
        <v>0</v>
      </c>
      <c r="H32" s="305" t="s">
        <v>1227</v>
      </c>
      <c r="I32" s="303">
        <v>410</v>
      </c>
      <c r="J32" s="303">
        <v>70</v>
      </c>
      <c r="K32" s="306">
        <f t="shared" si="0"/>
        <v>2230</v>
      </c>
      <c r="L32" s="307">
        <f t="shared" si="1"/>
        <v>92.195444572928878</v>
      </c>
      <c r="M32" s="308">
        <v>0</v>
      </c>
      <c r="N32" s="308">
        <v>0</v>
      </c>
      <c r="O32" s="309" t="s">
        <v>129</v>
      </c>
      <c r="P32" s="308">
        <f t="shared" si="2"/>
        <v>1828</v>
      </c>
      <c r="Q32" s="308">
        <v>2060</v>
      </c>
      <c r="R32" s="308">
        <v>1596</v>
      </c>
    </row>
    <row r="33" spans="1:19" s="310" customFormat="1">
      <c r="A33" s="302" t="s">
        <v>171</v>
      </c>
      <c r="B33" s="303" t="s">
        <v>1236</v>
      </c>
      <c r="C33" s="302" t="s">
        <v>133</v>
      </c>
      <c r="D33" s="303">
        <v>1920</v>
      </c>
      <c r="E33" s="303">
        <v>60</v>
      </c>
      <c r="F33" s="303" t="s">
        <v>133</v>
      </c>
      <c r="G33" s="304">
        <v>0</v>
      </c>
      <c r="H33" s="305" t="s">
        <v>1227</v>
      </c>
      <c r="I33" s="303">
        <v>410</v>
      </c>
      <c r="J33" s="303">
        <v>70</v>
      </c>
      <c r="K33" s="306">
        <f t="shared" si="0"/>
        <v>2330</v>
      </c>
      <c r="L33" s="307">
        <f t="shared" si="1"/>
        <v>92.195444572928878</v>
      </c>
      <c r="M33" s="308">
        <v>0</v>
      </c>
      <c r="N33" s="308">
        <v>0</v>
      </c>
      <c r="O33" s="309" t="s">
        <v>129</v>
      </c>
      <c r="P33" s="308">
        <f t="shared" si="2"/>
        <v>1948</v>
      </c>
      <c r="Q33" s="308">
        <v>2188</v>
      </c>
      <c r="R33" s="308">
        <v>1708</v>
      </c>
    </row>
    <row r="34" spans="1:19" s="310" customFormat="1">
      <c r="A34" s="302" t="s">
        <v>173</v>
      </c>
      <c r="B34" s="303" t="s">
        <v>1237</v>
      </c>
      <c r="C34" s="302" t="s">
        <v>133</v>
      </c>
      <c r="D34" s="303">
        <v>5050</v>
      </c>
      <c r="E34" s="303">
        <v>100</v>
      </c>
      <c r="F34" s="303" t="s">
        <v>133</v>
      </c>
      <c r="G34" s="304">
        <v>0</v>
      </c>
      <c r="H34" s="305" t="s">
        <v>1227</v>
      </c>
      <c r="I34" s="303">
        <v>390</v>
      </c>
      <c r="J34" s="303">
        <v>50</v>
      </c>
      <c r="K34" s="306">
        <f t="shared" si="0"/>
        <v>5440</v>
      </c>
      <c r="L34" s="307">
        <f t="shared" si="1"/>
        <v>111.80339887498948</v>
      </c>
      <c r="M34" s="308">
        <v>0</v>
      </c>
      <c r="N34" s="308">
        <v>0</v>
      </c>
      <c r="O34" s="309" t="s">
        <v>129</v>
      </c>
      <c r="P34" s="308">
        <f t="shared" si="2"/>
        <v>5831</v>
      </c>
      <c r="Q34" s="308">
        <v>6082</v>
      </c>
      <c r="R34" s="308">
        <v>5580</v>
      </c>
    </row>
    <row r="35" spans="1:19" s="310" customFormat="1">
      <c r="A35" s="302" t="s">
        <v>175</v>
      </c>
      <c r="B35" s="303" t="s">
        <v>1238</v>
      </c>
      <c r="C35" s="302" t="s">
        <v>133</v>
      </c>
      <c r="D35" s="303">
        <v>905</v>
      </c>
      <c r="E35" s="303">
        <v>50</v>
      </c>
      <c r="F35" s="303" t="s">
        <v>133</v>
      </c>
      <c r="G35" s="303"/>
      <c r="H35" s="305" t="s">
        <v>1227</v>
      </c>
      <c r="I35" s="303"/>
      <c r="J35" s="303"/>
      <c r="K35" s="306">
        <f t="shared" si="0"/>
        <v>905</v>
      </c>
      <c r="L35" s="307">
        <f t="shared" si="1"/>
        <v>50</v>
      </c>
      <c r="M35" s="308">
        <v>0</v>
      </c>
      <c r="N35" s="308">
        <v>0</v>
      </c>
      <c r="O35" s="309" t="s">
        <v>129</v>
      </c>
      <c r="P35" s="308">
        <f t="shared" si="2"/>
        <v>827.5</v>
      </c>
      <c r="Q35" s="308">
        <v>926</v>
      </c>
      <c r="R35" s="308">
        <v>729</v>
      </c>
    </row>
    <row r="36" spans="1:19" s="310" customFormat="1">
      <c r="A36" s="302" t="s">
        <v>177</v>
      </c>
      <c r="B36" s="303" t="s">
        <v>1239</v>
      </c>
      <c r="C36" s="302" t="s">
        <v>133</v>
      </c>
      <c r="D36" s="303">
        <v>6840</v>
      </c>
      <c r="E36" s="303">
        <v>100</v>
      </c>
      <c r="F36" s="303" t="s">
        <v>133</v>
      </c>
      <c r="G36" s="303"/>
      <c r="H36" s="305" t="s">
        <v>1227</v>
      </c>
      <c r="I36" s="303"/>
      <c r="J36" s="303"/>
      <c r="K36" s="306">
        <f t="shared" si="0"/>
        <v>6840</v>
      </c>
      <c r="L36" s="307">
        <f t="shared" si="1"/>
        <v>100</v>
      </c>
      <c r="M36" s="308">
        <v>0</v>
      </c>
      <c r="N36" s="308">
        <v>0</v>
      </c>
      <c r="O36" s="309" t="s">
        <v>129</v>
      </c>
      <c r="P36" s="308">
        <f t="shared" si="2"/>
        <v>7719</v>
      </c>
      <c r="Q36" s="308">
        <v>7926</v>
      </c>
      <c r="R36" s="308">
        <v>7512</v>
      </c>
      <c r="S36" s="310" t="s">
        <v>11719</v>
      </c>
    </row>
    <row r="37" spans="1:19" s="310" customFormat="1">
      <c r="A37" s="302" t="s">
        <v>178</v>
      </c>
      <c r="B37" s="303" t="s">
        <v>1240</v>
      </c>
      <c r="C37" s="302" t="s">
        <v>133</v>
      </c>
      <c r="D37" s="303">
        <v>6140</v>
      </c>
      <c r="E37" s="303">
        <v>40</v>
      </c>
      <c r="F37" s="303" t="s">
        <v>133</v>
      </c>
      <c r="G37" s="304">
        <v>-27</v>
      </c>
      <c r="H37" s="305" t="s">
        <v>1227</v>
      </c>
      <c r="I37" s="303">
        <v>35</v>
      </c>
      <c r="J37" s="303">
        <v>95</v>
      </c>
      <c r="K37" s="306">
        <f t="shared" si="0"/>
        <v>6175</v>
      </c>
      <c r="L37" s="307">
        <f t="shared" si="1"/>
        <v>103.07764064044152</v>
      </c>
      <c r="M37" s="308">
        <v>0</v>
      </c>
      <c r="N37" s="308">
        <v>0</v>
      </c>
      <c r="O37" s="309" t="s">
        <v>129</v>
      </c>
      <c r="P37" s="308">
        <f t="shared" si="2"/>
        <v>6624.5</v>
      </c>
      <c r="Q37" s="308">
        <v>6868</v>
      </c>
      <c r="R37" s="308">
        <v>6381</v>
      </c>
    </row>
    <row r="38" spans="1:19" s="310" customFormat="1">
      <c r="A38" s="302" t="s">
        <v>180</v>
      </c>
      <c r="B38" s="303" t="s">
        <v>1241</v>
      </c>
      <c r="C38" s="302" t="s">
        <v>133</v>
      </c>
      <c r="D38" s="303">
        <v>1325</v>
      </c>
      <c r="E38" s="303">
        <v>45</v>
      </c>
      <c r="F38" s="303" t="s">
        <v>133</v>
      </c>
      <c r="G38" s="303"/>
      <c r="H38" s="305" t="s">
        <v>1227</v>
      </c>
      <c r="I38" s="303">
        <v>410</v>
      </c>
      <c r="J38" s="303">
        <v>70</v>
      </c>
      <c r="K38" s="306">
        <f t="shared" si="0"/>
        <v>1735</v>
      </c>
      <c r="L38" s="307">
        <f t="shared" si="1"/>
        <v>83.21658488546619</v>
      </c>
      <c r="M38" s="308">
        <v>0</v>
      </c>
      <c r="N38" s="308">
        <v>0</v>
      </c>
      <c r="O38" s="309" t="s">
        <v>129</v>
      </c>
      <c r="P38" s="308">
        <f t="shared" si="2"/>
        <v>1301.5</v>
      </c>
      <c r="Q38" s="308">
        <v>1487</v>
      </c>
      <c r="R38" s="308">
        <v>1116</v>
      </c>
    </row>
    <row r="39" spans="1:19" s="310" customFormat="1">
      <c r="A39" s="302" t="s">
        <v>182</v>
      </c>
      <c r="B39" s="303" t="s">
        <v>1242</v>
      </c>
      <c r="C39" s="302" t="s">
        <v>133</v>
      </c>
      <c r="D39" s="303">
        <v>3460</v>
      </c>
      <c r="E39" s="303">
        <v>70</v>
      </c>
      <c r="F39" s="303" t="s">
        <v>133</v>
      </c>
      <c r="G39" s="303"/>
      <c r="H39" s="305" t="s">
        <v>1227</v>
      </c>
      <c r="I39" s="303">
        <v>410</v>
      </c>
      <c r="J39" s="303">
        <v>70</v>
      </c>
      <c r="K39" s="306">
        <f t="shared" si="0"/>
        <v>3870</v>
      </c>
      <c r="L39" s="307">
        <f t="shared" si="1"/>
        <v>98.994949366116657</v>
      </c>
      <c r="M39" s="308">
        <v>0</v>
      </c>
      <c r="N39" s="308">
        <v>0</v>
      </c>
      <c r="O39" s="309" t="s">
        <v>129</v>
      </c>
      <c r="P39" s="308">
        <f t="shared" si="2"/>
        <v>3837</v>
      </c>
      <c r="Q39" s="308">
        <v>4104</v>
      </c>
      <c r="R39" s="308">
        <v>3570</v>
      </c>
    </row>
    <row r="40" spans="1:19" s="310" customFormat="1">
      <c r="A40" s="302" t="s">
        <v>184</v>
      </c>
      <c r="B40" s="303" t="s">
        <v>1243</v>
      </c>
      <c r="C40" s="302" t="s">
        <v>133</v>
      </c>
      <c r="D40" s="303">
        <v>3360</v>
      </c>
      <c r="E40" s="303">
        <v>60</v>
      </c>
      <c r="F40" s="303" t="s">
        <v>133</v>
      </c>
      <c r="G40" s="304">
        <v>0</v>
      </c>
      <c r="H40" s="305" t="s">
        <v>1227</v>
      </c>
      <c r="I40" s="303">
        <v>410</v>
      </c>
      <c r="J40" s="303">
        <v>70</v>
      </c>
      <c r="K40" s="306">
        <f t="shared" si="0"/>
        <v>3770</v>
      </c>
      <c r="L40" s="307">
        <f t="shared" si="1"/>
        <v>92.195444572928878</v>
      </c>
      <c r="M40" s="308">
        <v>0</v>
      </c>
      <c r="N40" s="308">
        <v>0</v>
      </c>
      <c r="O40" s="309" t="s">
        <v>129</v>
      </c>
      <c r="P40" s="308">
        <f t="shared" si="2"/>
        <v>3709.5</v>
      </c>
      <c r="Q40" s="308">
        <v>3950</v>
      </c>
      <c r="R40" s="308">
        <v>3469</v>
      </c>
    </row>
    <row r="41" spans="1:19" s="310" customFormat="1">
      <c r="A41" s="302" t="s">
        <v>185</v>
      </c>
      <c r="B41" s="303" t="s">
        <v>1244</v>
      </c>
      <c r="C41" s="302" t="s">
        <v>133</v>
      </c>
      <c r="D41" s="303">
        <v>5330</v>
      </c>
      <c r="E41" s="303">
        <v>80</v>
      </c>
      <c r="F41" s="303" t="s">
        <v>133</v>
      </c>
      <c r="G41" s="304">
        <v>0</v>
      </c>
      <c r="H41" s="305" t="s">
        <v>1227</v>
      </c>
      <c r="I41" s="303">
        <v>410</v>
      </c>
      <c r="J41" s="303">
        <v>70</v>
      </c>
      <c r="K41" s="306">
        <f t="shared" si="0"/>
        <v>5740</v>
      </c>
      <c r="L41" s="307">
        <f t="shared" si="1"/>
        <v>106.30145812734649</v>
      </c>
      <c r="M41" s="308">
        <v>0</v>
      </c>
      <c r="N41" s="308">
        <v>0</v>
      </c>
      <c r="O41" s="309" t="s">
        <v>129</v>
      </c>
      <c r="P41" s="308">
        <f t="shared" si="2"/>
        <v>6134.5</v>
      </c>
      <c r="Q41" s="308">
        <v>6360</v>
      </c>
      <c r="R41" s="308">
        <v>5909</v>
      </c>
    </row>
    <row r="42" spans="1:19" s="310" customFormat="1">
      <c r="A42" s="302" t="s">
        <v>187</v>
      </c>
      <c r="B42" s="303" t="s">
        <v>1245</v>
      </c>
      <c r="C42" s="302" t="s">
        <v>133</v>
      </c>
      <c r="D42" s="303">
        <v>8220</v>
      </c>
      <c r="E42" s="303">
        <v>100</v>
      </c>
      <c r="F42" s="303" t="s">
        <v>133</v>
      </c>
      <c r="G42" s="303"/>
      <c r="H42" s="305" t="s">
        <v>1227</v>
      </c>
      <c r="I42" s="303"/>
      <c r="J42" s="303"/>
      <c r="K42" s="306">
        <f t="shared" si="0"/>
        <v>8220</v>
      </c>
      <c r="L42" s="307">
        <f t="shared" si="1"/>
        <v>100</v>
      </c>
      <c r="M42" s="308">
        <v>0</v>
      </c>
      <c r="N42" s="308">
        <v>0</v>
      </c>
      <c r="O42" s="309" t="s">
        <v>129</v>
      </c>
      <c r="P42" s="308">
        <f t="shared" si="2"/>
        <v>8738.5</v>
      </c>
      <c r="Q42" s="308">
        <v>9000</v>
      </c>
      <c r="R42" s="308">
        <v>8477</v>
      </c>
    </row>
    <row r="43" spans="1:19">
      <c r="A43" s="161" t="s">
        <v>188</v>
      </c>
      <c r="B43" s="168" t="s">
        <v>1246</v>
      </c>
      <c r="C43" s="161" t="s">
        <v>133</v>
      </c>
      <c r="D43" s="162">
        <v>1005</v>
      </c>
      <c r="E43" s="162">
        <v>25</v>
      </c>
      <c r="F43" s="162" t="s">
        <v>133</v>
      </c>
      <c r="G43" s="162" t="s">
        <v>133</v>
      </c>
      <c r="H43" s="170" t="s">
        <v>190</v>
      </c>
      <c r="I43" s="163" t="s">
        <v>133</v>
      </c>
      <c r="J43" s="163" t="s">
        <v>133</v>
      </c>
      <c r="K43" s="164">
        <f t="shared" si="0"/>
        <v>1005</v>
      </c>
      <c r="L43" s="165">
        <f t="shared" si="1"/>
        <v>25</v>
      </c>
      <c r="M43" s="172">
        <v>-30</v>
      </c>
      <c r="N43" s="17">
        <v>33</v>
      </c>
      <c r="O43" s="167" t="s">
        <v>129</v>
      </c>
      <c r="P43" s="166">
        <f t="shared" si="2"/>
        <v>600</v>
      </c>
      <c r="Q43" s="166">
        <v>669</v>
      </c>
      <c r="R43" s="166">
        <v>531</v>
      </c>
    </row>
    <row r="44" spans="1:19">
      <c r="A44" s="161" t="s">
        <v>192</v>
      </c>
      <c r="B44" s="168" t="s">
        <v>1247</v>
      </c>
      <c r="C44" s="161" t="s">
        <v>133</v>
      </c>
      <c r="D44" s="162">
        <v>1095</v>
      </c>
      <c r="E44" s="162">
        <v>35</v>
      </c>
      <c r="F44" s="162" t="s">
        <v>133</v>
      </c>
      <c r="G44" s="162" t="s">
        <v>133</v>
      </c>
      <c r="H44" s="170" t="s">
        <v>190</v>
      </c>
      <c r="I44" s="163" t="s">
        <v>133</v>
      </c>
      <c r="J44" s="163" t="s">
        <v>133</v>
      </c>
      <c r="K44" s="164">
        <f t="shared" si="0"/>
        <v>1095</v>
      </c>
      <c r="L44" s="165">
        <f t="shared" si="1"/>
        <v>35</v>
      </c>
      <c r="M44" s="172">
        <v>-30</v>
      </c>
      <c r="N44" s="17">
        <v>33</v>
      </c>
      <c r="O44" s="167" t="s">
        <v>129</v>
      </c>
      <c r="P44" s="166">
        <f t="shared" si="2"/>
        <v>689</v>
      </c>
      <c r="Q44" s="166">
        <v>781</v>
      </c>
      <c r="R44" s="166">
        <v>597</v>
      </c>
    </row>
    <row r="45" spans="1:19">
      <c r="A45" s="161" t="s">
        <v>193</v>
      </c>
      <c r="B45" s="168" t="s">
        <v>1248</v>
      </c>
      <c r="C45" s="161" t="s">
        <v>133</v>
      </c>
      <c r="D45" s="162">
        <v>1570</v>
      </c>
      <c r="E45" s="162">
        <v>25</v>
      </c>
      <c r="F45" s="162" t="s">
        <v>133</v>
      </c>
      <c r="G45" s="162" t="s">
        <v>133</v>
      </c>
      <c r="H45" s="170" t="s">
        <v>190</v>
      </c>
      <c r="I45" s="163" t="s">
        <v>133</v>
      </c>
      <c r="J45" s="163" t="s">
        <v>133</v>
      </c>
      <c r="K45" s="164">
        <f t="shared" si="0"/>
        <v>1570</v>
      </c>
      <c r="L45" s="165">
        <f t="shared" si="1"/>
        <v>25</v>
      </c>
      <c r="M45" s="172">
        <v>-30</v>
      </c>
      <c r="N45" s="17">
        <v>33</v>
      </c>
      <c r="O45" s="167" t="s">
        <v>129</v>
      </c>
      <c r="P45" s="166">
        <f t="shared" si="2"/>
        <v>1157</v>
      </c>
      <c r="Q45" s="166">
        <v>1257</v>
      </c>
      <c r="R45" s="166">
        <v>1057</v>
      </c>
    </row>
    <row r="46" spans="1:19">
      <c r="A46" s="161" t="s">
        <v>194</v>
      </c>
      <c r="B46" s="168" t="s">
        <v>1249</v>
      </c>
      <c r="C46" s="161" t="s">
        <v>133</v>
      </c>
      <c r="D46" s="162">
        <v>5420</v>
      </c>
      <c r="E46" s="162">
        <v>30</v>
      </c>
      <c r="F46" s="162" t="s">
        <v>133</v>
      </c>
      <c r="G46" s="162" t="s">
        <v>133</v>
      </c>
      <c r="H46" s="170" t="s">
        <v>190</v>
      </c>
      <c r="I46" s="163" t="s">
        <v>133</v>
      </c>
      <c r="J46" s="163" t="s">
        <v>133</v>
      </c>
      <c r="K46" s="164">
        <f t="shared" si="0"/>
        <v>5420</v>
      </c>
      <c r="L46" s="165">
        <f t="shared" si="1"/>
        <v>30</v>
      </c>
      <c r="M46" s="172">
        <v>-30</v>
      </c>
      <c r="N46" s="17">
        <v>33</v>
      </c>
      <c r="O46" s="167" t="s">
        <v>129</v>
      </c>
      <c r="P46" s="166">
        <f t="shared" si="2"/>
        <v>5813.5</v>
      </c>
      <c r="Q46" s="166">
        <v>5921</v>
      </c>
      <c r="R46" s="166">
        <v>5706</v>
      </c>
    </row>
    <row r="47" spans="1:19">
      <c r="A47" s="161" t="s">
        <v>196</v>
      </c>
      <c r="B47" s="168" t="s">
        <v>1250</v>
      </c>
      <c r="C47" s="161" t="s">
        <v>133</v>
      </c>
      <c r="D47" s="162">
        <v>5650</v>
      </c>
      <c r="E47" s="162">
        <v>40</v>
      </c>
      <c r="F47" s="162" t="s">
        <v>133</v>
      </c>
      <c r="G47" s="162" t="s">
        <v>133</v>
      </c>
      <c r="H47" s="170" t="s">
        <v>190</v>
      </c>
      <c r="I47" s="163" t="s">
        <v>133</v>
      </c>
      <c r="J47" s="163" t="s">
        <v>133</v>
      </c>
      <c r="K47" s="164">
        <f t="shared" si="0"/>
        <v>5650</v>
      </c>
      <c r="L47" s="165">
        <f t="shared" si="1"/>
        <v>40</v>
      </c>
      <c r="M47" s="172">
        <v>-30</v>
      </c>
      <c r="N47" s="17">
        <v>33</v>
      </c>
      <c r="O47" s="167" t="s">
        <v>129</v>
      </c>
      <c r="P47" s="166">
        <f t="shared" si="2"/>
        <v>6074</v>
      </c>
      <c r="Q47" s="166">
        <v>6210</v>
      </c>
      <c r="R47" s="166">
        <v>5938</v>
      </c>
    </row>
    <row r="48" spans="1:19">
      <c r="A48" s="161" t="s">
        <v>197</v>
      </c>
      <c r="B48" s="168" t="s">
        <v>1251</v>
      </c>
      <c r="C48" s="161" t="s">
        <v>133</v>
      </c>
      <c r="D48" s="162">
        <v>6655</v>
      </c>
      <c r="E48" s="162">
        <v>40</v>
      </c>
      <c r="F48" s="162" t="s">
        <v>133</v>
      </c>
      <c r="G48" s="162" t="s">
        <v>133</v>
      </c>
      <c r="H48" s="170" t="s">
        <v>190</v>
      </c>
      <c r="I48" s="163" t="s">
        <v>133</v>
      </c>
      <c r="J48" s="163" t="s">
        <v>133</v>
      </c>
      <c r="K48" s="164">
        <f t="shared" si="0"/>
        <v>6655</v>
      </c>
      <c r="L48" s="165">
        <f t="shared" si="1"/>
        <v>40</v>
      </c>
      <c r="M48" s="172">
        <v>-30</v>
      </c>
      <c r="N48" s="17">
        <v>33</v>
      </c>
      <c r="O48" s="167" t="s">
        <v>129</v>
      </c>
      <c r="P48" s="166">
        <f t="shared" si="2"/>
        <v>7211.5</v>
      </c>
      <c r="Q48" s="166">
        <v>7337</v>
      </c>
      <c r="R48" s="166">
        <v>7086</v>
      </c>
    </row>
    <row r="49" spans="1:18">
      <c r="A49" s="161" t="s">
        <v>199</v>
      </c>
      <c r="B49" s="168" t="s">
        <v>1252</v>
      </c>
      <c r="C49" s="161" t="s">
        <v>133</v>
      </c>
      <c r="D49" s="162">
        <v>3325</v>
      </c>
      <c r="E49" s="162">
        <v>30</v>
      </c>
      <c r="F49" s="162" t="s">
        <v>133</v>
      </c>
      <c r="G49" s="162" t="s">
        <v>133</v>
      </c>
      <c r="H49" s="170" t="s">
        <v>190</v>
      </c>
      <c r="I49" s="163" t="s">
        <v>133</v>
      </c>
      <c r="J49" s="163" t="s">
        <v>133</v>
      </c>
      <c r="K49" s="164">
        <f t="shared" si="0"/>
        <v>3325</v>
      </c>
      <c r="L49" s="165">
        <f t="shared" si="1"/>
        <v>30</v>
      </c>
      <c r="M49" s="172">
        <v>-30</v>
      </c>
      <c r="N49" s="17">
        <v>33</v>
      </c>
      <c r="O49" s="167" t="s">
        <v>129</v>
      </c>
      <c r="P49" s="166">
        <f t="shared" si="2"/>
        <v>3207.5</v>
      </c>
      <c r="Q49" s="166">
        <v>3339</v>
      </c>
      <c r="R49" s="166">
        <v>3076</v>
      </c>
    </row>
    <row r="50" spans="1:18">
      <c r="A50" s="161" t="s">
        <v>201</v>
      </c>
      <c r="B50" s="168" t="s">
        <v>1253</v>
      </c>
      <c r="C50" s="161" t="s">
        <v>133</v>
      </c>
      <c r="D50" s="162">
        <v>3615</v>
      </c>
      <c r="E50" s="162">
        <v>25</v>
      </c>
      <c r="F50" s="162" t="s">
        <v>133</v>
      </c>
      <c r="G50" s="162" t="s">
        <v>133</v>
      </c>
      <c r="H50" s="170" t="s">
        <v>190</v>
      </c>
      <c r="I50" s="163" t="s">
        <v>133</v>
      </c>
      <c r="J50" s="163" t="s">
        <v>133</v>
      </c>
      <c r="K50" s="164">
        <f t="shared" si="0"/>
        <v>3615</v>
      </c>
      <c r="L50" s="165">
        <f t="shared" si="1"/>
        <v>25</v>
      </c>
      <c r="M50" s="172">
        <v>-30</v>
      </c>
      <c r="N50" s="17">
        <v>33</v>
      </c>
      <c r="O50" s="167" t="s">
        <v>129</v>
      </c>
      <c r="P50" s="166">
        <f t="shared" si="2"/>
        <v>3554</v>
      </c>
      <c r="Q50" s="166">
        <v>3670</v>
      </c>
      <c r="R50" s="166">
        <v>3438</v>
      </c>
    </row>
    <row r="51" spans="1:18">
      <c r="A51" s="161" t="s">
        <v>202</v>
      </c>
      <c r="B51" s="168" t="s">
        <v>1254</v>
      </c>
      <c r="C51" s="161" t="s">
        <v>133</v>
      </c>
      <c r="D51" s="162">
        <v>3745</v>
      </c>
      <c r="E51" s="162">
        <v>30</v>
      </c>
      <c r="F51" s="162" t="s">
        <v>133</v>
      </c>
      <c r="G51" s="162" t="s">
        <v>133</v>
      </c>
      <c r="H51" s="170" t="s">
        <v>190</v>
      </c>
      <c r="I51" s="163" t="s">
        <v>133</v>
      </c>
      <c r="J51" s="163" t="s">
        <v>133</v>
      </c>
      <c r="K51" s="164">
        <f t="shared" si="0"/>
        <v>3745</v>
      </c>
      <c r="L51" s="165">
        <f t="shared" si="1"/>
        <v>30</v>
      </c>
      <c r="M51" s="172">
        <v>-30</v>
      </c>
      <c r="N51" s="17">
        <v>33</v>
      </c>
      <c r="O51" s="167" t="s">
        <v>129</v>
      </c>
      <c r="P51" s="166">
        <f t="shared" si="2"/>
        <v>3710</v>
      </c>
      <c r="Q51" s="166">
        <v>3837</v>
      </c>
      <c r="R51" s="166">
        <v>3583</v>
      </c>
    </row>
    <row r="52" spans="1:18">
      <c r="A52" s="161" t="s">
        <v>203</v>
      </c>
      <c r="B52" s="168" t="s">
        <v>1255</v>
      </c>
      <c r="C52" s="161" t="s">
        <v>133</v>
      </c>
      <c r="D52" s="162">
        <v>6160</v>
      </c>
      <c r="E52" s="162">
        <v>35</v>
      </c>
      <c r="F52" s="162" t="s">
        <v>133</v>
      </c>
      <c r="G52" s="162" t="s">
        <v>133</v>
      </c>
      <c r="H52" s="170" t="s">
        <v>190</v>
      </c>
      <c r="I52" s="163" t="s">
        <v>133</v>
      </c>
      <c r="J52" s="163" t="s">
        <v>133</v>
      </c>
      <c r="K52" s="164">
        <f t="shared" si="0"/>
        <v>6160</v>
      </c>
      <c r="L52" s="165">
        <f t="shared" si="1"/>
        <v>35</v>
      </c>
      <c r="M52" s="172">
        <v>-30</v>
      </c>
      <c r="N52" s="17">
        <v>33</v>
      </c>
      <c r="O52" s="167" t="s">
        <v>129</v>
      </c>
      <c r="P52" s="166">
        <f t="shared" si="2"/>
        <v>6619.5</v>
      </c>
      <c r="Q52" s="166">
        <v>6748</v>
      </c>
      <c r="R52" s="166">
        <v>6491</v>
      </c>
    </row>
    <row r="53" spans="1:18">
      <c r="A53" s="161" t="s">
        <v>204</v>
      </c>
      <c r="B53" s="168" t="s">
        <v>1256</v>
      </c>
      <c r="C53" s="161" t="s">
        <v>133</v>
      </c>
      <c r="D53" s="162">
        <v>6210</v>
      </c>
      <c r="E53" s="162">
        <v>35</v>
      </c>
      <c r="F53" s="162" t="s">
        <v>133</v>
      </c>
      <c r="G53" s="162" t="s">
        <v>133</v>
      </c>
      <c r="H53" s="170" t="s">
        <v>190</v>
      </c>
      <c r="I53" s="163" t="s">
        <v>133</v>
      </c>
      <c r="J53" s="163" t="s">
        <v>133</v>
      </c>
      <c r="K53" s="164">
        <f t="shared" si="0"/>
        <v>6210</v>
      </c>
      <c r="L53" s="165">
        <f t="shared" si="1"/>
        <v>35</v>
      </c>
      <c r="M53" s="172">
        <v>-30</v>
      </c>
      <c r="N53" s="17">
        <v>33</v>
      </c>
      <c r="O53" s="167" t="s">
        <v>129</v>
      </c>
      <c r="P53" s="166">
        <f t="shared" si="2"/>
        <v>6689</v>
      </c>
      <c r="Q53" s="166">
        <v>6821</v>
      </c>
      <c r="R53" s="166">
        <v>6557</v>
      </c>
    </row>
    <row r="54" spans="1:18">
      <c r="A54" s="161" t="s">
        <v>205</v>
      </c>
      <c r="B54" s="168" t="s">
        <v>1257</v>
      </c>
      <c r="C54" s="161" t="s">
        <v>133</v>
      </c>
      <c r="D54" s="162">
        <v>4965</v>
      </c>
      <c r="E54" s="162">
        <v>30</v>
      </c>
      <c r="F54" s="162" t="s">
        <v>133</v>
      </c>
      <c r="G54" s="162" t="s">
        <v>133</v>
      </c>
      <c r="H54" s="170" t="s">
        <v>190</v>
      </c>
      <c r="I54" s="163" t="s">
        <v>133</v>
      </c>
      <c r="J54" s="163" t="s">
        <v>133</v>
      </c>
      <c r="K54" s="164">
        <f t="shared" si="0"/>
        <v>4965</v>
      </c>
      <c r="L54" s="165">
        <f t="shared" si="1"/>
        <v>30</v>
      </c>
      <c r="M54" s="172">
        <v>-30</v>
      </c>
      <c r="N54" s="17">
        <v>33</v>
      </c>
      <c r="O54" s="167" t="s">
        <v>129</v>
      </c>
      <c r="P54" s="166">
        <f t="shared" si="2"/>
        <v>5358</v>
      </c>
      <c r="Q54" s="166">
        <v>5460</v>
      </c>
      <c r="R54" s="166">
        <v>5256</v>
      </c>
    </row>
    <row r="55" spans="1:18">
      <c r="A55" s="161" t="s">
        <v>207</v>
      </c>
      <c r="B55" s="168" t="s">
        <v>1258</v>
      </c>
      <c r="C55" s="161" t="s">
        <v>133</v>
      </c>
      <c r="D55" s="162">
        <v>5120</v>
      </c>
      <c r="E55" s="162">
        <v>55</v>
      </c>
      <c r="F55" s="162" t="s">
        <v>133</v>
      </c>
      <c r="G55" s="162" t="s">
        <v>133</v>
      </c>
      <c r="H55" s="170" t="s">
        <v>190</v>
      </c>
      <c r="I55" s="163" t="s">
        <v>133</v>
      </c>
      <c r="J55" s="163" t="s">
        <v>133</v>
      </c>
      <c r="K55" s="164">
        <f t="shared" si="0"/>
        <v>5120</v>
      </c>
      <c r="L55" s="165">
        <f t="shared" si="1"/>
        <v>55</v>
      </c>
      <c r="M55" s="172">
        <v>-30</v>
      </c>
      <c r="N55" s="17">
        <v>33</v>
      </c>
      <c r="O55" s="167" t="s">
        <v>129</v>
      </c>
      <c r="P55" s="166">
        <f t="shared" si="2"/>
        <v>5477</v>
      </c>
      <c r="Q55" s="166">
        <v>5627</v>
      </c>
      <c r="R55" s="166">
        <v>5327</v>
      </c>
    </row>
    <row r="56" spans="1:18">
      <c r="A56" s="161" t="s">
        <v>208</v>
      </c>
      <c r="B56" s="168" t="s">
        <v>1259</v>
      </c>
      <c r="C56" s="161" t="s">
        <v>133</v>
      </c>
      <c r="D56" s="162">
        <v>5270</v>
      </c>
      <c r="E56" s="162">
        <v>40</v>
      </c>
      <c r="F56" s="162" t="s">
        <v>133</v>
      </c>
      <c r="G56" s="162" t="s">
        <v>133</v>
      </c>
      <c r="H56" s="170" t="s">
        <v>190</v>
      </c>
      <c r="I56" s="163" t="s">
        <v>133</v>
      </c>
      <c r="J56" s="163" t="s">
        <v>133</v>
      </c>
      <c r="K56" s="164">
        <f t="shared" si="0"/>
        <v>5270</v>
      </c>
      <c r="L56" s="165">
        <f t="shared" si="1"/>
        <v>40</v>
      </c>
      <c r="M56" s="172">
        <v>-30</v>
      </c>
      <c r="N56" s="17">
        <v>33</v>
      </c>
      <c r="O56" s="167" t="s">
        <v>129</v>
      </c>
      <c r="P56" s="166">
        <f t="shared" si="2"/>
        <v>5687.5</v>
      </c>
      <c r="Q56" s="166">
        <v>5810</v>
      </c>
      <c r="R56" s="166">
        <v>5565</v>
      </c>
    </row>
    <row r="57" spans="1:18">
      <c r="A57" s="161" t="s">
        <v>209</v>
      </c>
      <c r="B57" s="168" t="s">
        <v>1260</v>
      </c>
      <c r="C57" s="161" t="s">
        <v>133</v>
      </c>
      <c r="D57" s="173">
        <v>5010</v>
      </c>
      <c r="E57" s="173">
        <v>30</v>
      </c>
      <c r="F57" s="162" t="s">
        <v>133</v>
      </c>
      <c r="G57" s="162" t="s">
        <v>133</v>
      </c>
      <c r="H57" s="170" t="s">
        <v>190</v>
      </c>
      <c r="I57" s="163" t="s">
        <v>133</v>
      </c>
      <c r="J57" s="163" t="s">
        <v>133</v>
      </c>
      <c r="K57" s="164">
        <f t="shared" si="0"/>
        <v>5010</v>
      </c>
      <c r="L57" s="165">
        <f t="shared" si="1"/>
        <v>30</v>
      </c>
      <c r="M57" s="172">
        <v>-30</v>
      </c>
      <c r="N57" s="17">
        <v>33</v>
      </c>
      <c r="O57" s="167" t="s">
        <v>129</v>
      </c>
      <c r="P57" s="166">
        <f t="shared" si="2"/>
        <v>5400.5</v>
      </c>
      <c r="Q57" s="174">
        <v>5514</v>
      </c>
      <c r="R57" s="174">
        <v>5287</v>
      </c>
    </row>
    <row r="58" spans="1:18">
      <c r="A58" s="161" t="s">
        <v>210</v>
      </c>
      <c r="B58" s="168" t="s">
        <v>1261</v>
      </c>
      <c r="C58" s="161" t="s">
        <v>133</v>
      </c>
      <c r="D58" s="162">
        <v>5185</v>
      </c>
      <c r="E58" s="162">
        <v>35</v>
      </c>
      <c r="F58" s="162" t="s">
        <v>133</v>
      </c>
      <c r="G58" s="162" t="s">
        <v>133</v>
      </c>
      <c r="H58" s="170" t="s">
        <v>190</v>
      </c>
      <c r="I58" s="163" t="s">
        <v>133</v>
      </c>
      <c r="J58" s="163" t="s">
        <v>133</v>
      </c>
      <c r="K58" s="164">
        <f t="shared" si="0"/>
        <v>5185</v>
      </c>
      <c r="L58" s="165">
        <f t="shared" si="1"/>
        <v>35</v>
      </c>
      <c r="M58" s="172">
        <v>-30</v>
      </c>
      <c r="N58" s="17">
        <v>33</v>
      </c>
      <c r="O58" s="167" t="s">
        <v>129</v>
      </c>
      <c r="P58" s="166">
        <f t="shared" si="2"/>
        <v>5570</v>
      </c>
      <c r="Q58" s="166">
        <v>5678</v>
      </c>
      <c r="R58" s="166">
        <v>5462</v>
      </c>
    </row>
    <row r="59" spans="1:18">
      <c r="A59" s="161" t="s">
        <v>211</v>
      </c>
      <c r="B59" s="168" t="s">
        <v>1262</v>
      </c>
      <c r="C59" s="161" t="s">
        <v>133</v>
      </c>
      <c r="D59" s="162">
        <v>2075</v>
      </c>
      <c r="E59" s="162">
        <v>30</v>
      </c>
      <c r="F59" s="162" t="s">
        <v>133</v>
      </c>
      <c r="G59" s="162" t="s">
        <v>133</v>
      </c>
      <c r="H59" s="170" t="s">
        <v>190</v>
      </c>
      <c r="I59" s="163" t="s">
        <v>133</v>
      </c>
      <c r="J59" s="163" t="s">
        <v>133</v>
      </c>
      <c r="K59" s="164">
        <f t="shared" si="0"/>
        <v>2075</v>
      </c>
      <c r="L59" s="165">
        <f t="shared" si="1"/>
        <v>30</v>
      </c>
      <c r="M59" s="172">
        <v>-30</v>
      </c>
      <c r="N59" s="17">
        <v>33</v>
      </c>
      <c r="O59" s="167" t="s">
        <v>129</v>
      </c>
      <c r="P59" s="166">
        <f t="shared" si="2"/>
        <v>1684</v>
      </c>
      <c r="Q59" s="166">
        <v>1807</v>
      </c>
      <c r="R59" s="166">
        <v>1561</v>
      </c>
    </row>
    <row r="60" spans="1:18">
      <c r="A60" s="161" t="s">
        <v>213</v>
      </c>
      <c r="B60" s="168" t="s">
        <v>1263</v>
      </c>
      <c r="C60" s="161" t="s">
        <v>133</v>
      </c>
      <c r="D60" s="162">
        <v>2110</v>
      </c>
      <c r="E60" s="162">
        <v>25</v>
      </c>
      <c r="F60" s="162" t="s">
        <v>133</v>
      </c>
      <c r="G60" s="162" t="s">
        <v>133</v>
      </c>
      <c r="H60" s="170" t="s">
        <v>190</v>
      </c>
      <c r="I60" s="163" t="s">
        <v>133</v>
      </c>
      <c r="J60" s="163" t="s">
        <v>133</v>
      </c>
      <c r="K60" s="164">
        <f t="shared" si="0"/>
        <v>2110</v>
      </c>
      <c r="L60" s="165">
        <f t="shared" si="1"/>
        <v>25</v>
      </c>
      <c r="M60" s="172">
        <v>-30</v>
      </c>
      <c r="N60" s="17">
        <v>33</v>
      </c>
      <c r="O60" s="167" t="s">
        <v>129</v>
      </c>
      <c r="P60" s="166">
        <f t="shared" si="2"/>
        <v>1724.5</v>
      </c>
      <c r="Q60" s="166">
        <v>1843</v>
      </c>
      <c r="R60" s="166">
        <v>1606</v>
      </c>
    </row>
    <row r="61" spans="1:18">
      <c r="A61" s="161" t="s">
        <v>214</v>
      </c>
      <c r="B61" s="175" t="s">
        <v>1264</v>
      </c>
      <c r="C61" s="161" t="s">
        <v>133</v>
      </c>
      <c r="D61" s="162">
        <v>700</v>
      </c>
      <c r="E61" s="162">
        <v>40</v>
      </c>
      <c r="F61" s="162" t="s">
        <v>133</v>
      </c>
      <c r="G61" s="163">
        <v>-26.7</v>
      </c>
      <c r="H61" s="170" t="s">
        <v>190</v>
      </c>
      <c r="I61" s="163" t="s">
        <v>133</v>
      </c>
      <c r="J61" s="163" t="s">
        <v>133</v>
      </c>
      <c r="K61" s="164">
        <f t="shared" si="0"/>
        <v>700</v>
      </c>
      <c r="L61" s="165">
        <f t="shared" si="1"/>
        <v>40</v>
      </c>
      <c r="M61" s="166">
        <v>-44.5</v>
      </c>
      <c r="N61" s="166">
        <v>25</v>
      </c>
      <c r="O61" s="167" t="s">
        <v>129</v>
      </c>
      <c r="P61" s="166">
        <f t="shared" si="2"/>
        <v>665.5</v>
      </c>
      <c r="Q61" s="166">
        <v>702</v>
      </c>
      <c r="R61" s="166">
        <v>629</v>
      </c>
    </row>
    <row r="62" spans="1:18">
      <c r="A62" s="161" t="s">
        <v>220</v>
      </c>
      <c r="B62" s="168" t="s">
        <v>1265</v>
      </c>
      <c r="C62" s="161" t="s">
        <v>133</v>
      </c>
      <c r="D62" s="162">
        <v>6250</v>
      </c>
      <c r="E62" s="162">
        <v>40</v>
      </c>
      <c r="F62" s="162" t="s">
        <v>133</v>
      </c>
      <c r="G62" s="163">
        <v>-27.9</v>
      </c>
      <c r="H62" s="170" t="s">
        <v>190</v>
      </c>
      <c r="I62" s="163" t="s">
        <v>133</v>
      </c>
      <c r="J62" s="163" t="s">
        <v>133</v>
      </c>
      <c r="K62" s="164">
        <f t="shared" si="0"/>
        <v>6250</v>
      </c>
      <c r="L62" s="165">
        <f t="shared" si="1"/>
        <v>40</v>
      </c>
      <c r="M62" s="166">
        <v>-44.5</v>
      </c>
      <c r="N62" s="166">
        <v>25</v>
      </c>
      <c r="O62" s="167" t="s">
        <v>129</v>
      </c>
      <c r="P62" s="166">
        <f t="shared" si="2"/>
        <v>7207.5</v>
      </c>
      <c r="Q62" s="166">
        <v>7264</v>
      </c>
      <c r="R62" s="166">
        <v>7151</v>
      </c>
    </row>
    <row r="63" spans="1:18">
      <c r="A63" s="161" t="s">
        <v>221</v>
      </c>
      <c r="B63" s="168" t="s">
        <v>1266</v>
      </c>
      <c r="C63" s="161" t="s">
        <v>133</v>
      </c>
      <c r="D63" s="162">
        <v>6620</v>
      </c>
      <c r="E63" s="162">
        <v>40</v>
      </c>
      <c r="F63" s="162" t="s">
        <v>133</v>
      </c>
      <c r="G63" s="163">
        <v>-27.9</v>
      </c>
      <c r="H63" s="170" t="s">
        <v>190</v>
      </c>
      <c r="I63" s="163" t="s">
        <v>133</v>
      </c>
      <c r="J63" s="163" t="s">
        <v>133</v>
      </c>
      <c r="K63" s="164">
        <f t="shared" si="0"/>
        <v>6620</v>
      </c>
      <c r="L63" s="165">
        <f t="shared" si="1"/>
        <v>40</v>
      </c>
      <c r="M63" s="166">
        <v>-44.5</v>
      </c>
      <c r="N63" s="166">
        <v>25</v>
      </c>
      <c r="O63" s="167" t="s">
        <v>129</v>
      </c>
      <c r="P63" s="166">
        <f t="shared" si="2"/>
        <v>7505</v>
      </c>
      <c r="Q63" s="166">
        <v>7570</v>
      </c>
      <c r="R63" s="166">
        <v>7440</v>
      </c>
    </row>
    <row r="64" spans="1:18">
      <c r="A64" s="161" t="s">
        <v>222</v>
      </c>
      <c r="B64" s="168" t="s">
        <v>1267</v>
      </c>
      <c r="C64" s="161" t="s">
        <v>133</v>
      </c>
      <c r="D64" s="162">
        <v>6470</v>
      </c>
      <c r="E64" s="162">
        <v>40</v>
      </c>
      <c r="F64" s="162" t="s">
        <v>133</v>
      </c>
      <c r="G64" s="163">
        <v>-29.1</v>
      </c>
      <c r="H64" s="170" t="s">
        <v>190</v>
      </c>
      <c r="I64" s="163" t="s">
        <v>133</v>
      </c>
      <c r="J64" s="163" t="s">
        <v>133</v>
      </c>
      <c r="K64" s="164">
        <f t="shared" si="0"/>
        <v>6470</v>
      </c>
      <c r="L64" s="165">
        <f t="shared" si="1"/>
        <v>40</v>
      </c>
      <c r="M64" s="166">
        <v>-44.5</v>
      </c>
      <c r="N64" s="166">
        <v>25</v>
      </c>
      <c r="O64" s="167" t="s">
        <v>129</v>
      </c>
      <c r="P64" s="166">
        <f t="shared" si="2"/>
        <v>7372.5</v>
      </c>
      <c r="Q64" s="166">
        <v>7443</v>
      </c>
      <c r="R64" s="166">
        <v>7302</v>
      </c>
    </row>
    <row r="65" spans="1:18">
      <c r="A65" s="161" t="s">
        <v>223</v>
      </c>
      <c r="B65" s="175" t="s">
        <v>1268</v>
      </c>
      <c r="C65" s="161" t="s">
        <v>133</v>
      </c>
      <c r="D65" s="162">
        <v>7130</v>
      </c>
      <c r="E65" s="162">
        <v>40</v>
      </c>
      <c r="F65" s="162" t="s">
        <v>133</v>
      </c>
      <c r="G65" s="163">
        <v>-28.1</v>
      </c>
      <c r="H65" s="170" t="s">
        <v>190</v>
      </c>
      <c r="I65" s="163" t="s">
        <v>133</v>
      </c>
      <c r="J65" s="163" t="s">
        <v>133</v>
      </c>
      <c r="K65" s="164">
        <f t="shared" si="0"/>
        <v>7130</v>
      </c>
      <c r="L65" s="165">
        <f t="shared" si="1"/>
        <v>40</v>
      </c>
      <c r="M65" s="166">
        <v>-44.5</v>
      </c>
      <c r="N65" s="166">
        <v>25</v>
      </c>
      <c r="O65" s="167" t="s">
        <v>129</v>
      </c>
      <c r="P65" s="166">
        <f t="shared" si="2"/>
        <v>7970.5</v>
      </c>
      <c r="Q65" s="166">
        <v>8019</v>
      </c>
      <c r="R65" s="166">
        <v>7922</v>
      </c>
    </row>
    <row r="66" spans="1:18">
      <c r="A66" s="161" t="s">
        <v>224</v>
      </c>
      <c r="B66" s="175" t="s">
        <v>1269</v>
      </c>
      <c r="C66" s="161" t="s">
        <v>133</v>
      </c>
      <c r="D66" s="162">
        <v>7030</v>
      </c>
      <c r="E66" s="162">
        <v>40</v>
      </c>
      <c r="F66" s="162" t="s">
        <v>133</v>
      </c>
      <c r="G66" s="163">
        <v>-30.3</v>
      </c>
      <c r="H66" s="170" t="s">
        <v>190</v>
      </c>
      <c r="I66" s="163" t="s">
        <v>133</v>
      </c>
      <c r="J66" s="163" t="s">
        <v>133</v>
      </c>
      <c r="K66" s="164">
        <f t="shared" si="0"/>
        <v>7030</v>
      </c>
      <c r="L66" s="165">
        <f t="shared" si="1"/>
        <v>40</v>
      </c>
      <c r="M66" s="166">
        <v>-44.5</v>
      </c>
      <c r="N66" s="166">
        <v>25</v>
      </c>
      <c r="O66" s="167" t="s">
        <v>129</v>
      </c>
      <c r="P66" s="166">
        <f t="shared" si="2"/>
        <v>7869.5</v>
      </c>
      <c r="Q66" s="166">
        <v>7953</v>
      </c>
      <c r="R66" s="166">
        <v>7786</v>
      </c>
    </row>
    <row r="67" spans="1:18">
      <c r="A67" s="161" t="s">
        <v>225</v>
      </c>
      <c r="B67" s="168" t="s">
        <v>1270</v>
      </c>
      <c r="C67" s="161" t="s">
        <v>133</v>
      </c>
      <c r="D67" s="162">
        <v>7150</v>
      </c>
      <c r="E67" s="162">
        <v>40</v>
      </c>
      <c r="F67" s="162" t="s">
        <v>133</v>
      </c>
      <c r="G67" s="163">
        <v>-28.6</v>
      </c>
      <c r="H67" s="170" t="s">
        <v>190</v>
      </c>
      <c r="I67" s="163" t="s">
        <v>133</v>
      </c>
      <c r="J67" s="163" t="s">
        <v>133</v>
      </c>
      <c r="K67" s="164">
        <f t="shared" si="0"/>
        <v>7150</v>
      </c>
      <c r="L67" s="165">
        <f t="shared" si="1"/>
        <v>40</v>
      </c>
      <c r="M67" s="166">
        <v>-44.5</v>
      </c>
      <c r="N67" s="166">
        <v>25</v>
      </c>
      <c r="O67" s="167" t="s">
        <v>129</v>
      </c>
      <c r="P67" s="166">
        <f t="shared" si="2"/>
        <v>7978</v>
      </c>
      <c r="Q67" s="166">
        <v>8029</v>
      </c>
      <c r="R67" s="166">
        <v>7927</v>
      </c>
    </row>
    <row r="68" spans="1:18">
      <c r="A68" s="161" t="s">
        <v>226</v>
      </c>
      <c r="B68" s="175" t="s">
        <v>1271</v>
      </c>
      <c r="C68" s="161" t="s">
        <v>133</v>
      </c>
      <c r="D68" s="162">
        <v>6550</v>
      </c>
      <c r="E68" s="162">
        <v>40</v>
      </c>
      <c r="F68" s="162" t="s">
        <v>133</v>
      </c>
      <c r="G68" s="163">
        <v>-30</v>
      </c>
      <c r="H68" s="170" t="s">
        <v>190</v>
      </c>
      <c r="I68" s="163" t="s">
        <v>133</v>
      </c>
      <c r="J68" s="163" t="s">
        <v>133</v>
      </c>
      <c r="K68" s="164">
        <f t="shared" ref="K68:K131" si="3">IF(OR(D68="n/a",D68="nd"),0,D68)+IF(OR(I68="n/a",I68="nd"),0,I68)</f>
        <v>6550</v>
      </c>
      <c r="L68" s="165">
        <f t="shared" ref="L68:L131" si="4">SQRT(SUMSQ(IF(OR(E68="n/a",E68="nd"),0,E68),IF(OR(F68="n/a",F68="nd"),0,F68),IF(OR(J68="n/a",J68="nd"),0,J68)))</f>
        <v>40</v>
      </c>
      <c r="M68" s="166">
        <v>-44.5</v>
      </c>
      <c r="N68" s="166">
        <v>25</v>
      </c>
      <c r="O68" s="167" t="s">
        <v>129</v>
      </c>
      <c r="P68" s="166">
        <f t="shared" ref="P68:P114" si="5">MEDIAN(Q68,R68)</f>
        <v>7468.5</v>
      </c>
      <c r="Q68" s="166">
        <v>7519</v>
      </c>
      <c r="R68" s="166">
        <v>7418</v>
      </c>
    </row>
    <row r="69" spans="1:18">
      <c r="A69" s="161" t="s">
        <v>228</v>
      </c>
      <c r="B69" s="175" t="s">
        <v>1272</v>
      </c>
      <c r="C69" s="161" t="s">
        <v>133</v>
      </c>
      <c r="D69" s="162">
        <v>6760</v>
      </c>
      <c r="E69" s="162">
        <v>40</v>
      </c>
      <c r="F69" s="171">
        <v>100</v>
      </c>
      <c r="G69" s="163">
        <v>-25.7</v>
      </c>
      <c r="H69" s="170" t="s">
        <v>190</v>
      </c>
      <c r="I69" s="163" t="s">
        <v>133</v>
      </c>
      <c r="J69" s="163" t="s">
        <v>133</v>
      </c>
      <c r="K69" s="164">
        <f t="shared" si="3"/>
        <v>6760</v>
      </c>
      <c r="L69" s="165">
        <f t="shared" si="4"/>
        <v>107.70329614269008</v>
      </c>
      <c r="M69" s="166">
        <v>-44.5</v>
      </c>
      <c r="N69" s="166">
        <v>25</v>
      </c>
      <c r="O69" s="167" t="s">
        <v>129</v>
      </c>
      <c r="P69" s="166">
        <f t="shared" si="5"/>
        <v>7616</v>
      </c>
      <c r="Q69" s="166">
        <v>7798</v>
      </c>
      <c r="R69" s="166">
        <v>7434</v>
      </c>
    </row>
    <row r="70" spans="1:18">
      <c r="A70" s="161" t="s">
        <v>230</v>
      </c>
      <c r="B70" s="175" t="s">
        <v>1273</v>
      </c>
      <c r="C70" s="161" t="s">
        <v>133</v>
      </c>
      <c r="D70" s="162">
        <v>8180</v>
      </c>
      <c r="E70" s="162">
        <v>40</v>
      </c>
      <c r="F70" s="171">
        <v>100</v>
      </c>
      <c r="G70" s="163">
        <v>-22</v>
      </c>
      <c r="H70" s="170" t="s">
        <v>190</v>
      </c>
      <c r="I70" s="163" t="s">
        <v>133</v>
      </c>
      <c r="J70" s="163" t="s">
        <v>133</v>
      </c>
      <c r="K70" s="164">
        <f t="shared" si="3"/>
        <v>8180</v>
      </c>
      <c r="L70" s="165">
        <f t="shared" si="4"/>
        <v>107.70329614269008</v>
      </c>
      <c r="M70" s="166">
        <v>-44.5</v>
      </c>
      <c r="N70" s="166">
        <v>25</v>
      </c>
      <c r="O70" s="167" t="s">
        <v>129</v>
      </c>
      <c r="P70" s="166">
        <f t="shared" si="5"/>
        <v>9188.5</v>
      </c>
      <c r="Q70" s="166">
        <v>9447</v>
      </c>
      <c r="R70" s="166">
        <v>8930</v>
      </c>
    </row>
    <row r="71" spans="1:18">
      <c r="A71" s="161" t="s">
        <v>231</v>
      </c>
      <c r="B71" s="175" t="s">
        <v>1274</v>
      </c>
      <c r="C71" s="161" t="s">
        <v>133</v>
      </c>
      <c r="D71" s="162">
        <v>2020</v>
      </c>
      <c r="E71" s="162">
        <v>40</v>
      </c>
      <c r="F71" s="171">
        <v>100</v>
      </c>
      <c r="G71" s="163">
        <v>-23.4</v>
      </c>
      <c r="H71" s="170" t="s">
        <v>190</v>
      </c>
      <c r="I71" s="163" t="s">
        <v>133</v>
      </c>
      <c r="J71" s="163" t="s">
        <v>133</v>
      </c>
      <c r="K71" s="164">
        <f t="shared" si="3"/>
        <v>2020</v>
      </c>
      <c r="L71" s="165">
        <f t="shared" si="4"/>
        <v>107.70329614269008</v>
      </c>
      <c r="M71" s="166">
        <v>-44.5</v>
      </c>
      <c r="N71" s="166">
        <v>25</v>
      </c>
      <c r="O71" s="167" t="s">
        <v>129</v>
      </c>
      <c r="P71" s="166">
        <f t="shared" si="5"/>
        <v>1954</v>
      </c>
      <c r="Q71" s="166">
        <v>2185</v>
      </c>
      <c r="R71" s="166">
        <v>1723</v>
      </c>
    </row>
    <row r="72" spans="1:18">
      <c r="A72" s="161" t="s">
        <v>234</v>
      </c>
      <c r="B72" s="175" t="s">
        <v>1275</v>
      </c>
      <c r="C72" s="161" t="s">
        <v>133</v>
      </c>
      <c r="D72" s="162">
        <v>1430</v>
      </c>
      <c r="E72" s="162">
        <v>40</v>
      </c>
      <c r="F72" s="171" t="s">
        <v>133</v>
      </c>
      <c r="G72" s="163">
        <v>-21.6</v>
      </c>
      <c r="H72" s="170" t="s">
        <v>190</v>
      </c>
      <c r="I72" s="163" t="s">
        <v>133</v>
      </c>
      <c r="J72" s="163" t="s">
        <v>133</v>
      </c>
      <c r="K72" s="164">
        <f t="shared" si="3"/>
        <v>1430</v>
      </c>
      <c r="L72" s="165">
        <f t="shared" si="4"/>
        <v>40</v>
      </c>
      <c r="M72" s="166">
        <v>-44.5</v>
      </c>
      <c r="N72" s="166">
        <v>25</v>
      </c>
      <c r="O72" s="167" t="s">
        <v>129</v>
      </c>
      <c r="P72" s="166">
        <f t="shared" si="5"/>
        <v>1339.5</v>
      </c>
      <c r="Q72" s="166">
        <v>1391</v>
      </c>
      <c r="R72" s="166">
        <v>1288</v>
      </c>
    </row>
    <row r="73" spans="1:18">
      <c r="A73" s="161" t="s">
        <v>235</v>
      </c>
      <c r="B73" s="168" t="s">
        <v>1276</v>
      </c>
      <c r="C73" s="161" t="s">
        <v>133</v>
      </c>
      <c r="D73" s="162">
        <v>1310</v>
      </c>
      <c r="E73" s="162">
        <v>40</v>
      </c>
      <c r="F73" s="171">
        <v>100</v>
      </c>
      <c r="G73" s="163">
        <v>-22.1</v>
      </c>
      <c r="H73" s="170" t="s">
        <v>190</v>
      </c>
      <c r="I73" s="163" t="s">
        <v>133</v>
      </c>
      <c r="J73" s="163" t="s">
        <v>133</v>
      </c>
      <c r="K73" s="164">
        <f t="shared" si="3"/>
        <v>1310</v>
      </c>
      <c r="L73" s="165">
        <f t="shared" si="4"/>
        <v>107.70329614269008</v>
      </c>
      <c r="M73" s="166">
        <v>-44.5</v>
      </c>
      <c r="N73" s="166">
        <v>25</v>
      </c>
      <c r="O73" s="167" t="s">
        <v>129</v>
      </c>
      <c r="P73" s="166">
        <f t="shared" si="5"/>
        <v>1190.5</v>
      </c>
      <c r="Q73" s="166">
        <v>1404</v>
      </c>
      <c r="R73" s="166">
        <v>977</v>
      </c>
    </row>
    <row r="74" spans="1:18">
      <c r="A74" s="161" t="s">
        <v>236</v>
      </c>
      <c r="B74" s="168" t="s">
        <v>1277</v>
      </c>
      <c r="C74" s="161" t="s">
        <v>133</v>
      </c>
      <c r="D74" s="162">
        <v>5930</v>
      </c>
      <c r="E74" s="162">
        <v>40</v>
      </c>
      <c r="F74" s="162" t="s">
        <v>133</v>
      </c>
      <c r="G74" s="163">
        <v>-26.8</v>
      </c>
      <c r="H74" s="170" t="s">
        <v>190</v>
      </c>
      <c r="I74" s="163" t="s">
        <v>133</v>
      </c>
      <c r="J74" s="163" t="s">
        <v>133</v>
      </c>
      <c r="K74" s="164">
        <f t="shared" si="3"/>
        <v>5930</v>
      </c>
      <c r="L74" s="165">
        <f t="shared" si="4"/>
        <v>40</v>
      </c>
      <c r="M74" s="166">
        <v>-44.5</v>
      </c>
      <c r="N74" s="166">
        <v>25</v>
      </c>
      <c r="O74" s="167" t="s">
        <v>129</v>
      </c>
      <c r="P74" s="166">
        <f t="shared" si="5"/>
        <v>6736.5</v>
      </c>
      <c r="Q74" s="166">
        <v>6809</v>
      </c>
      <c r="R74" s="166">
        <v>6664</v>
      </c>
    </row>
    <row r="75" spans="1:18">
      <c r="A75" s="161" t="s">
        <v>237</v>
      </c>
      <c r="B75" s="168" t="s">
        <v>1278</v>
      </c>
      <c r="C75" s="161" t="s">
        <v>133</v>
      </c>
      <c r="D75" s="162">
        <v>6380</v>
      </c>
      <c r="E75" s="162">
        <v>40</v>
      </c>
      <c r="F75" s="162" t="s">
        <v>133</v>
      </c>
      <c r="G75" s="163">
        <v>-28.3</v>
      </c>
      <c r="H75" s="170" t="s">
        <v>190</v>
      </c>
      <c r="I75" s="163" t="s">
        <v>133</v>
      </c>
      <c r="J75" s="163" t="s">
        <v>133</v>
      </c>
      <c r="K75" s="164">
        <f t="shared" si="3"/>
        <v>6380</v>
      </c>
      <c r="L75" s="165">
        <f t="shared" si="4"/>
        <v>40</v>
      </c>
      <c r="M75" s="166">
        <v>-44.5</v>
      </c>
      <c r="N75" s="166">
        <v>25</v>
      </c>
      <c r="O75" s="167" t="s">
        <v>129</v>
      </c>
      <c r="P75" s="166">
        <f t="shared" si="5"/>
        <v>7336</v>
      </c>
      <c r="Q75" s="166">
        <v>7419</v>
      </c>
      <c r="R75" s="166">
        <v>7253</v>
      </c>
    </row>
    <row r="76" spans="1:18">
      <c r="A76" s="161" t="s">
        <v>238</v>
      </c>
      <c r="B76" s="168" t="s">
        <v>1279</v>
      </c>
      <c r="C76" s="161" t="s">
        <v>133</v>
      </c>
      <c r="D76" s="162">
        <v>6690</v>
      </c>
      <c r="E76" s="162">
        <v>40</v>
      </c>
      <c r="F76" s="162" t="s">
        <v>133</v>
      </c>
      <c r="G76" s="163">
        <v>-29.3</v>
      </c>
      <c r="H76" s="170" t="s">
        <v>190</v>
      </c>
      <c r="I76" s="163" t="s">
        <v>133</v>
      </c>
      <c r="J76" s="163" t="s">
        <v>133</v>
      </c>
      <c r="K76" s="164">
        <f t="shared" si="3"/>
        <v>6690</v>
      </c>
      <c r="L76" s="165">
        <f t="shared" si="4"/>
        <v>40</v>
      </c>
      <c r="M76" s="166">
        <v>-44.5</v>
      </c>
      <c r="N76" s="166">
        <v>25</v>
      </c>
      <c r="O76" s="167" t="s">
        <v>129</v>
      </c>
      <c r="P76" s="166">
        <f t="shared" si="5"/>
        <v>7550</v>
      </c>
      <c r="Q76" s="166">
        <v>7622</v>
      </c>
      <c r="R76" s="166">
        <v>7478</v>
      </c>
    </row>
    <row r="77" spans="1:18">
      <c r="A77" s="161" t="s">
        <v>239</v>
      </c>
      <c r="B77" s="168" t="s">
        <v>1280</v>
      </c>
      <c r="C77" s="161" t="s">
        <v>133</v>
      </c>
      <c r="D77" s="162">
        <v>6850</v>
      </c>
      <c r="E77" s="162">
        <v>40</v>
      </c>
      <c r="F77" s="162" t="s">
        <v>133</v>
      </c>
      <c r="G77" s="163">
        <v>-27.7</v>
      </c>
      <c r="H77" s="170" t="s">
        <v>190</v>
      </c>
      <c r="I77" s="163" t="s">
        <v>133</v>
      </c>
      <c r="J77" s="163" t="s">
        <v>133</v>
      </c>
      <c r="K77" s="164">
        <f t="shared" si="3"/>
        <v>6850</v>
      </c>
      <c r="L77" s="165">
        <f t="shared" si="4"/>
        <v>40</v>
      </c>
      <c r="M77" s="166">
        <v>-44.5</v>
      </c>
      <c r="N77" s="166">
        <v>25</v>
      </c>
      <c r="O77" s="167" t="s">
        <v>129</v>
      </c>
      <c r="P77" s="166">
        <f t="shared" si="5"/>
        <v>7685.5</v>
      </c>
      <c r="Q77" s="166">
        <v>7763</v>
      </c>
      <c r="R77" s="166">
        <v>7608</v>
      </c>
    </row>
    <row r="78" spans="1:18">
      <c r="A78" s="161" t="s">
        <v>240</v>
      </c>
      <c r="B78" s="175" t="s">
        <v>1281</v>
      </c>
      <c r="C78" s="161" t="s">
        <v>133</v>
      </c>
      <c r="D78" s="162">
        <v>6930</v>
      </c>
      <c r="E78" s="162">
        <v>40</v>
      </c>
      <c r="F78" s="162" t="s">
        <v>133</v>
      </c>
      <c r="G78" s="163">
        <v>-28</v>
      </c>
      <c r="H78" s="170" t="s">
        <v>190</v>
      </c>
      <c r="I78" s="163" t="s">
        <v>133</v>
      </c>
      <c r="J78" s="163" t="s">
        <v>133</v>
      </c>
      <c r="K78" s="164">
        <f t="shared" si="3"/>
        <v>6930</v>
      </c>
      <c r="L78" s="165">
        <f t="shared" si="4"/>
        <v>40</v>
      </c>
      <c r="M78" s="166">
        <v>-44.5</v>
      </c>
      <c r="N78" s="166">
        <v>25</v>
      </c>
      <c r="O78" s="167" t="s">
        <v>129</v>
      </c>
      <c r="P78" s="166">
        <f t="shared" si="5"/>
        <v>7760.5</v>
      </c>
      <c r="Q78" s="166">
        <v>7846</v>
      </c>
      <c r="R78" s="166">
        <v>7675</v>
      </c>
    </row>
    <row r="79" spans="1:18">
      <c r="A79" s="161" t="s">
        <v>241</v>
      </c>
      <c r="B79" s="175" t="s">
        <v>1282</v>
      </c>
      <c r="C79" s="161" t="s">
        <v>133</v>
      </c>
      <c r="D79" s="162">
        <v>7330</v>
      </c>
      <c r="E79" s="162">
        <v>40</v>
      </c>
      <c r="F79" s="162" t="s">
        <v>133</v>
      </c>
      <c r="G79" s="163">
        <v>-27.8</v>
      </c>
      <c r="H79" s="170" t="s">
        <v>190</v>
      </c>
      <c r="I79" s="163" t="s">
        <v>133</v>
      </c>
      <c r="J79" s="163" t="s">
        <v>133</v>
      </c>
      <c r="K79" s="164">
        <f t="shared" si="3"/>
        <v>7330</v>
      </c>
      <c r="L79" s="165">
        <f t="shared" si="4"/>
        <v>40</v>
      </c>
      <c r="M79" s="166">
        <v>-44.5</v>
      </c>
      <c r="N79" s="166">
        <v>25</v>
      </c>
      <c r="O79" s="167" t="s">
        <v>129</v>
      </c>
      <c r="P79" s="166">
        <f t="shared" si="5"/>
        <v>8112.5</v>
      </c>
      <c r="Q79" s="166">
        <v>8204</v>
      </c>
      <c r="R79" s="166">
        <v>8021</v>
      </c>
    </row>
    <row r="80" spans="1:18">
      <c r="A80" s="161" t="s">
        <v>242</v>
      </c>
      <c r="B80" s="175" t="s">
        <v>1283</v>
      </c>
      <c r="C80" s="161" t="s">
        <v>133</v>
      </c>
      <c r="D80" s="162">
        <v>7250</v>
      </c>
      <c r="E80" s="162">
        <v>40</v>
      </c>
      <c r="F80" s="162" t="s">
        <v>133</v>
      </c>
      <c r="G80" s="163">
        <v>-26.7</v>
      </c>
      <c r="H80" s="170" t="s">
        <v>190</v>
      </c>
      <c r="I80" s="163" t="s">
        <v>133</v>
      </c>
      <c r="J80" s="163" t="s">
        <v>133</v>
      </c>
      <c r="K80" s="164">
        <f t="shared" si="3"/>
        <v>7250</v>
      </c>
      <c r="L80" s="165">
        <f t="shared" si="4"/>
        <v>40</v>
      </c>
      <c r="M80" s="166">
        <v>-44.5</v>
      </c>
      <c r="N80" s="166">
        <v>25</v>
      </c>
      <c r="O80" s="167" t="s">
        <v>129</v>
      </c>
      <c r="P80" s="166">
        <f t="shared" si="5"/>
        <v>8080</v>
      </c>
      <c r="Q80" s="166">
        <v>8167</v>
      </c>
      <c r="R80" s="166">
        <v>7993</v>
      </c>
    </row>
    <row r="81" spans="1:18">
      <c r="A81" s="161" t="s">
        <v>244</v>
      </c>
      <c r="B81" s="175" t="s">
        <v>1284</v>
      </c>
      <c r="C81" s="161" t="s">
        <v>133</v>
      </c>
      <c r="D81" s="162">
        <v>8200</v>
      </c>
      <c r="E81" s="162">
        <v>50</v>
      </c>
      <c r="F81" s="171">
        <v>100</v>
      </c>
      <c r="G81" s="163">
        <v>-27.2</v>
      </c>
      <c r="H81" s="170" t="s">
        <v>190</v>
      </c>
      <c r="I81" s="163" t="s">
        <v>133</v>
      </c>
      <c r="J81" s="163" t="s">
        <v>133</v>
      </c>
      <c r="K81" s="164">
        <f t="shared" si="3"/>
        <v>8200</v>
      </c>
      <c r="L81" s="165">
        <f t="shared" si="4"/>
        <v>111.80339887498948</v>
      </c>
      <c r="M81" s="166">
        <v>-44.5</v>
      </c>
      <c r="N81" s="166">
        <v>25</v>
      </c>
      <c r="O81" s="167" t="s">
        <v>129</v>
      </c>
      <c r="P81" s="166">
        <f t="shared" si="5"/>
        <v>9219</v>
      </c>
      <c r="Q81" s="166">
        <v>9471</v>
      </c>
      <c r="R81" s="166">
        <v>8967</v>
      </c>
    </row>
    <row r="82" spans="1:18">
      <c r="A82" s="161" t="s">
        <v>245</v>
      </c>
      <c r="B82" s="175" t="s">
        <v>1285</v>
      </c>
      <c r="C82" s="161" t="s">
        <v>133</v>
      </c>
      <c r="D82" s="162">
        <v>7520</v>
      </c>
      <c r="E82" s="162">
        <v>50</v>
      </c>
      <c r="F82" s="162" t="s">
        <v>133</v>
      </c>
      <c r="G82" s="163">
        <v>-28.3</v>
      </c>
      <c r="H82" s="170" t="s">
        <v>190</v>
      </c>
      <c r="I82" s="163" t="s">
        <v>133</v>
      </c>
      <c r="J82" s="163" t="s">
        <v>133</v>
      </c>
      <c r="K82" s="164">
        <f t="shared" si="3"/>
        <v>7520</v>
      </c>
      <c r="L82" s="165">
        <f t="shared" si="4"/>
        <v>50</v>
      </c>
      <c r="M82" s="166">
        <v>-44.5</v>
      </c>
      <c r="N82" s="166">
        <v>25</v>
      </c>
      <c r="O82" s="167" t="s">
        <v>129</v>
      </c>
      <c r="P82" s="166">
        <f t="shared" si="5"/>
        <v>8344</v>
      </c>
      <c r="Q82" s="166">
        <v>8409</v>
      </c>
      <c r="R82" s="166">
        <v>8279</v>
      </c>
    </row>
    <row r="83" spans="1:18">
      <c r="A83" s="161" t="s">
        <v>246</v>
      </c>
      <c r="B83" s="175" t="s">
        <v>1286</v>
      </c>
      <c r="C83" s="161" t="s">
        <v>133</v>
      </c>
      <c r="D83" s="162">
        <v>8390</v>
      </c>
      <c r="E83" s="162">
        <v>50</v>
      </c>
      <c r="F83" s="171">
        <v>100</v>
      </c>
      <c r="G83" s="163">
        <v>-27.2</v>
      </c>
      <c r="H83" s="170" t="s">
        <v>190</v>
      </c>
      <c r="I83" s="163" t="s">
        <v>133</v>
      </c>
      <c r="J83" s="163" t="s">
        <v>133</v>
      </c>
      <c r="K83" s="164">
        <f t="shared" si="3"/>
        <v>8390</v>
      </c>
      <c r="L83" s="165">
        <f t="shared" si="4"/>
        <v>111.80339887498948</v>
      </c>
      <c r="M83" s="166">
        <v>-44.5</v>
      </c>
      <c r="N83" s="166">
        <v>25</v>
      </c>
      <c r="O83" s="167" t="s">
        <v>129</v>
      </c>
      <c r="P83" s="166">
        <f t="shared" si="5"/>
        <v>9317.5</v>
      </c>
      <c r="Q83" s="166">
        <v>9546</v>
      </c>
      <c r="R83" s="166">
        <v>9089</v>
      </c>
    </row>
    <row r="84" spans="1:18">
      <c r="A84" s="161" t="s">
        <v>247</v>
      </c>
      <c r="B84" s="175" t="s">
        <v>1287</v>
      </c>
      <c r="C84" s="161" t="s">
        <v>133</v>
      </c>
      <c r="D84" s="162">
        <v>8700</v>
      </c>
      <c r="E84" s="162">
        <v>50</v>
      </c>
      <c r="F84" s="171">
        <v>100</v>
      </c>
      <c r="G84" s="163">
        <v>-26.9</v>
      </c>
      <c r="H84" s="170" t="s">
        <v>190</v>
      </c>
      <c r="I84" s="163" t="s">
        <v>133</v>
      </c>
      <c r="J84" s="163" t="s">
        <v>133</v>
      </c>
      <c r="K84" s="164">
        <f t="shared" si="3"/>
        <v>8700</v>
      </c>
      <c r="L84" s="165">
        <f t="shared" si="4"/>
        <v>111.80339887498948</v>
      </c>
      <c r="M84" s="166">
        <v>-44.5</v>
      </c>
      <c r="N84" s="166">
        <v>25</v>
      </c>
      <c r="O84" s="167" t="s">
        <v>129</v>
      </c>
      <c r="P84" s="166">
        <f t="shared" si="5"/>
        <v>9740</v>
      </c>
      <c r="Q84" s="166">
        <v>9963</v>
      </c>
      <c r="R84" s="166">
        <v>9517</v>
      </c>
    </row>
    <row r="85" spans="1:18">
      <c r="A85" s="161" t="s">
        <v>248</v>
      </c>
      <c r="B85" s="175" t="s">
        <v>1288</v>
      </c>
      <c r="C85" s="161" t="s">
        <v>133</v>
      </c>
      <c r="D85" s="162">
        <v>10020</v>
      </c>
      <c r="E85" s="162">
        <v>50</v>
      </c>
      <c r="F85" s="171">
        <v>100</v>
      </c>
      <c r="G85" s="163">
        <v>-21.3</v>
      </c>
      <c r="H85" s="170" t="s">
        <v>190</v>
      </c>
      <c r="I85" s="163" t="s">
        <v>133</v>
      </c>
      <c r="J85" s="163" t="s">
        <v>133</v>
      </c>
      <c r="K85" s="164">
        <f t="shared" si="3"/>
        <v>10020</v>
      </c>
      <c r="L85" s="165">
        <f t="shared" si="4"/>
        <v>111.80339887498948</v>
      </c>
      <c r="M85" s="166">
        <v>-44.5</v>
      </c>
      <c r="N85" s="166">
        <v>25</v>
      </c>
      <c r="O85" s="167" t="s">
        <v>129</v>
      </c>
      <c r="P85" s="166">
        <f t="shared" si="5"/>
        <v>11603.5</v>
      </c>
      <c r="Q85" s="166">
        <v>11970</v>
      </c>
      <c r="R85" s="166">
        <v>11237</v>
      </c>
    </row>
    <row r="86" spans="1:18">
      <c r="A86" s="161" t="s">
        <v>251</v>
      </c>
      <c r="B86" s="175" t="s">
        <v>1289</v>
      </c>
      <c r="C86" s="161" t="s">
        <v>133</v>
      </c>
      <c r="D86" s="162">
        <v>12270</v>
      </c>
      <c r="E86" s="162">
        <v>60</v>
      </c>
      <c r="F86" s="171">
        <v>100</v>
      </c>
      <c r="G86" s="163">
        <v>-20.100000000000001</v>
      </c>
      <c r="H86" s="170" t="s">
        <v>190</v>
      </c>
      <c r="I86" s="163" t="s">
        <v>133</v>
      </c>
      <c r="J86" s="163" t="s">
        <v>133</v>
      </c>
      <c r="K86" s="164">
        <f t="shared" si="3"/>
        <v>12270</v>
      </c>
      <c r="L86" s="165">
        <f t="shared" si="4"/>
        <v>116.61903789690601</v>
      </c>
      <c r="M86" s="166">
        <v>-44.5</v>
      </c>
      <c r="N86" s="166">
        <v>25</v>
      </c>
      <c r="O86" s="167" t="s">
        <v>129</v>
      </c>
      <c r="P86" s="166">
        <f t="shared" si="5"/>
        <v>14318</v>
      </c>
      <c r="Q86" s="166">
        <v>14817</v>
      </c>
      <c r="R86" s="166">
        <v>13819</v>
      </c>
    </row>
    <row r="87" spans="1:18">
      <c r="A87" s="161" t="s">
        <v>252</v>
      </c>
      <c r="B87" s="176" t="s">
        <v>1290</v>
      </c>
      <c r="C87" s="161" t="s">
        <v>133</v>
      </c>
      <c r="D87" s="162">
        <v>2030</v>
      </c>
      <c r="E87" s="162">
        <v>40</v>
      </c>
      <c r="F87" s="171">
        <v>100</v>
      </c>
      <c r="G87" s="163">
        <v>-15.5</v>
      </c>
      <c r="H87" s="170" t="s">
        <v>190</v>
      </c>
      <c r="I87" s="163" t="s">
        <v>133</v>
      </c>
      <c r="J87" s="163" t="s">
        <v>133</v>
      </c>
      <c r="K87" s="164">
        <f t="shared" si="3"/>
        <v>2030</v>
      </c>
      <c r="L87" s="165">
        <f t="shared" si="4"/>
        <v>107.70329614269008</v>
      </c>
      <c r="M87" s="166">
        <v>-44.5</v>
      </c>
      <c r="N87" s="166">
        <v>25</v>
      </c>
      <c r="O87" s="167" t="s">
        <v>129</v>
      </c>
      <c r="P87" s="166">
        <f t="shared" si="5"/>
        <v>1989</v>
      </c>
      <c r="Q87" s="166">
        <v>2208</v>
      </c>
      <c r="R87" s="166">
        <v>1770</v>
      </c>
    </row>
    <row r="88" spans="1:18">
      <c r="A88" s="161" t="s">
        <v>255</v>
      </c>
      <c r="B88" s="177" t="s">
        <v>1291</v>
      </c>
      <c r="C88" s="161" t="s">
        <v>133</v>
      </c>
      <c r="D88" s="162">
        <v>4000</v>
      </c>
      <c r="E88" s="162">
        <v>40</v>
      </c>
      <c r="F88" s="171">
        <v>100</v>
      </c>
      <c r="G88" s="163">
        <v>-24.9</v>
      </c>
      <c r="H88" s="170" t="s">
        <v>190</v>
      </c>
      <c r="I88" s="163" t="s">
        <v>133</v>
      </c>
      <c r="J88" s="163" t="s">
        <v>133</v>
      </c>
      <c r="K88" s="164">
        <f t="shared" si="3"/>
        <v>4000</v>
      </c>
      <c r="L88" s="165">
        <f t="shared" si="4"/>
        <v>107.70329614269008</v>
      </c>
      <c r="M88" s="166">
        <v>-44.5</v>
      </c>
      <c r="N88" s="166">
        <v>25</v>
      </c>
      <c r="O88" s="167" t="s">
        <v>129</v>
      </c>
      <c r="P88" s="166">
        <f t="shared" si="5"/>
        <v>4524</v>
      </c>
      <c r="Q88" s="166">
        <v>4823</v>
      </c>
      <c r="R88" s="166">
        <v>4225</v>
      </c>
    </row>
    <row r="89" spans="1:18">
      <c r="A89" s="161" t="s">
        <v>256</v>
      </c>
      <c r="B89" s="177" t="s">
        <v>1292</v>
      </c>
      <c r="C89" s="161" t="s">
        <v>133</v>
      </c>
      <c r="D89" s="162">
        <v>5520</v>
      </c>
      <c r="E89" s="162">
        <v>40</v>
      </c>
      <c r="F89" s="171">
        <v>100</v>
      </c>
      <c r="G89" s="163">
        <v>-27.3</v>
      </c>
      <c r="H89" s="170" t="s">
        <v>190</v>
      </c>
      <c r="I89" s="163" t="s">
        <v>133</v>
      </c>
      <c r="J89" s="163" t="s">
        <v>133</v>
      </c>
      <c r="K89" s="164">
        <f t="shared" si="3"/>
        <v>5520</v>
      </c>
      <c r="L89" s="165">
        <f t="shared" si="4"/>
        <v>107.70329614269008</v>
      </c>
      <c r="M89" s="166">
        <v>-44.5</v>
      </c>
      <c r="N89" s="166">
        <v>25</v>
      </c>
      <c r="O89" s="167" t="s">
        <v>129</v>
      </c>
      <c r="P89" s="166">
        <f t="shared" si="5"/>
        <v>6316.5</v>
      </c>
      <c r="Q89" s="166">
        <v>6537</v>
      </c>
      <c r="R89" s="166">
        <v>6096</v>
      </c>
    </row>
    <row r="90" spans="1:18">
      <c r="A90" s="161" t="s">
        <v>257</v>
      </c>
      <c r="B90" s="177" t="s">
        <v>1293</v>
      </c>
      <c r="C90" s="161" t="s">
        <v>133</v>
      </c>
      <c r="D90" s="162">
        <v>5500</v>
      </c>
      <c r="E90" s="162">
        <v>40</v>
      </c>
      <c r="F90" s="171">
        <v>100</v>
      </c>
      <c r="G90" s="163">
        <v>-28.6</v>
      </c>
      <c r="H90" s="170" t="s">
        <v>190</v>
      </c>
      <c r="I90" s="163" t="s">
        <v>133</v>
      </c>
      <c r="J90" s="163" t="s">
        <v>133</v>
      </c>
      <c r="K90" s="164">
        <f t="shared" si="3"/>
        <v>5500</v>
      </c>
      <c r="L90" s="165">
        <f t="shared" si="4"/>
        <v>107.70329614269008</v>
      </c>
      <c r="M90" s="166">
        <v>-44.5</v>
      </c>
      <c r="N90" s="166">
        <v>25</v>
      </c>
      <c r="O90" s="167" t="s">
        <v>129</v>
      </c>
      <c r="P90" s="166">
        <f t="shared" si="5"/>
        <v>6247</v>
      </c>
      <c r="Q90" s="166">
        <v>6496</v>
      </c>
      <c r="R90" s="166">
        <v>5998</v>
      </c>
    </row>
    <row r="91" spans="1:18">
      <c r="A91" s="161" t="s">
        <v>259</v>
      </c>
      <c r="B91" s="177" t="s">
        <v>1294</v>
      </c>
      <c r="C91" s="161" t="s">
        <v>133</v>
      </c>
      <c r="D91" s="162">
        <v>6260</v>
      </c>
      <c r="E91" s="162">
        <v>50</v>
      </c>
      <c r="F91" s="162" t="s">
        <v>133</v>
      </c>
      <c r="G91" s="163">
        <v>-27.2</v>
      </c>
      <c r="H91" s="170" t="s">
        <v>190</v>
      </c>
      <c r="I91" s="163" t="s">
        <v>133</v>
      </c>
      <c r="J91" s="163" t="s">
        <v>133</v>
      </c>
      <c r="K91" s="164">
        <f t="shared" si="3"/>
        <v>6260</v>
      </c>
      <c r="L91" s="165">
        <f t="shared" si="4"/>
        <v>50</v>
      </c>
      <c r="M91" s="166">
        <v>-44.5</v>
      </c>
      <c r="N91" s="166">
        <v>25</v>
      </c>
      <c r="O91" s="167" t="s">
        <v>129</v>
      </c>
      <c r="P91" s="166">
        <f t="shared" si="5"/>
        <v>7209.5</v>
      </c>
      <c r="Q91" s="166">
        <v>7277</v>
      </c>
      <c r="R91" s="166">
        <v>7142</v>
      </c>
    </row>
    <row r="92" spans="1:18">
      <c r="A92" s="161" t="s">
        <v>260</v>
      </c>
      <c r="B92" s="177" t="s">
        <v>1295</v>
      </c>
      <c r="C92" s="161" t="s">
        <v>133</v>
      </c>
      <c r="D92" s="162">
        <v>6560</v>
      </c>
      <c r="E92" s="162">
        <v>40</v>
      </c>
      <c r="F92" s="162" t="s">
        <v>133</v>
      </c>
      <c r="G92" s="163">
        <v>-28.6</v>
      </c>
      <c r="H92" s="170" t="s">
        <v>190</v>
      </c>
      <c r="I92" s="163" t="s">
        <v>133</v>
      </c>
      <c r="J92" s="163" t="s">
        <v>133</v>
      </c>
      <c r="K92" s="164">
        <f t="shared" si="3"/>
        <v>6560</v>
      </c>
      <c r="L92" s="165">
        <f t="shared" si="4"/>
        <v>40</v>
      </c>
      <c r="M92" s="166">
        <v>-44.5</v>
      </c>
      <c r="N92" s="166">
        <v>25</v>
      </c>
      <c r="O92" s="167" t="s">
        <v>129</v>
      </c>
      <c r="P92" s="166">
        <f t="shared" si="5"/>
        <v>7469.5</v>
      </c>
      <c r="Q92" s="166">
        <v>7517</v>
      </c>
      <c r="R92" s="166">
        <v>7422</v>
      </c>
    </row>
    <row r="93" spans="1:18">
      <c r="A93" s="161" t="s">
        <v>261</v>
      </c>
      <c r="B93" s="177" t="s">
        <v>1296</v>
      </c>
      <c r="C93" s="161" t="s">
        <v>133</v>
      </c>
      <c r="D93" s="162">
        <v>6570</v>
      </c>
      <c r="E93" s="162">
        <v>50</v>
      </c>
      <c r="F93" s="162" t="s">
        <v>133</v>
      </c>
      <c r="G93" s="163">
        <v>-27.7</v>
      </c>
      <c r="H93" s="170" t="s">
        <v>190</v>
      </c>
      <c r="I93" s="163" t="s">
        <v>133</v>
      </c>
      <c r="J93" s="163" t="s">
        <v>133</v>
      </c>
      <c r="K93" s="164">
        <f t="shared" si="3"/>
        <v>6570</v>
      </c>
      <c r="L93" s="165">
        <f t="shared" si="4"/>
        <v>50</v>
      </c>
      <c r="M93" s="166">
        <v>-44.5</v>
      </c>
      <c r="N93" s="166">
        <v>25</v>
      </c>
      <c r="O93" s="167" t="s">
        <v>129</v>
      </c>
      <c r="P93" s="166">
        <f t="shared" si="5"/>
        <v>7494.5</v>
      </c>
      <c r="Q93" s="166">
        <v>7567</v>
      </c>
      <c r="R93" s="166">
        <v>7422</v>
      </c>
    </row>
    <row r="94" spans="1:18">
      <c r="A94" s="161" t="s">
        <v>262</v>
      </c>
      <c r="B94" s="177" t="s">
        <v>1297</v>
      </c>
      <c r="C94" s="161" t="s">
        <v>133</v>
      </c>
      <c r="D94" s="162">
        <v>5840</v>
      </c>
      <c r="E94" s="162">
        <v>50</v>
      </c>
      <c r="F94" s="162" t="s">
        <v>133</v>
      </c>
      <c r="G94" s="163">
        <v>-27.2</v>
      </c>
      <c r="H94" s="170" t="s">
        <v>190</v>
      </c>
      <c r="I94" s="163" t="s">
        <v>133</v>
      </c>
      <c r="J94" s="163" t="s">
        <v>133</v>
      </c>
      <c r="K94" s="164">
        <f t="shared" si="3"/>
        <v>5840</v>
      </c>
      <c r="L94" s="165">
        <f t="shared" si="4"/>
        <v>50</v>
      </c>
      <c r="M94" s="166">
        <v>-44.5</v>
      </c>
      <c r="N94" s="166">
        <v>25</v>
      </c>
      <c r="O94" s="167" t="s">
        <v>129</v>
      </c>
      <c r="P94" s="166">
        <f t="shared" si="5"/>
        <v>6625.5</v>
      </c>
      <c r="Q94" s="166">
        <v>6750</v>
      </c>
      <c r="R94" s="166">
        <v>6501</v>
      </c>
    </row>
    <row r="95" spans="1:18">
      <c r="A95" s="161" t="s">
        <v>263</v>
      </c>
      <c r="B95" s="177" t="s">
        <v>1298</v>
      </c>
      <c r="C95" s="161" t="s">
        <v>133</v>
      </c>
      <c r="D95" s="162">
        <v>6860</v>
      </c>
      <c r="E95" s="162">
        <v>50</v>
      </c>
      <c r="F95" s="162" t="s">
        <v>133</v>
      </c>
      <c r="G95" s="163">
        <v>-28</v>
      </c>
      <c r="H95" s="170" t="s">
        <v>190</v>
      </c>
      <c r="I95" s="163" t="s">
        <v>133</v>
      </c>
      <c r="J95" s="163" t="s">
        <v>133</v>
      </c>
      <c r="K95" s="164">
        <f t="shared" si="3"/>
        <v>6860</v>
      </c>
      <c r="L95" s="165">
        <f t="shared" si="4"/>
        <v>50</v>
      </c>
      <c r="M95" s="166">
        <v>-44.5</v>
      </c>
      <c r="N95" s="166">
        <v>25</v>
      </c>
      <c r="O95" s="167" t="s">
        <v>129</v>
      </c>
      <c r="P95" s="166">
        <f t="shared" si="5"/>
        <v>7693.5</v>
      </c>
      <c r="Q95" s="166">
        <v>7795</v>
      </c>
      <c r="R95" s="166">
        <v>7592</v>
      </c>
    </row>
    <row r="96" spans="1:18">
      <c r="A96" s="161" t="s">
        <v>264</v>
      </c>
      <c r="B96" s="177" t="s">
        <v>1299</v>
      </c>
      <c r="C96" s="161" t="s">
        <v>133</v>
      </c>
      <c r="D96" s="162">
        <v>6960</v>
      </c>
      <c r="E96" s="162">
        <v>40</v>
      </c>
      <c r="F96" s="162" t="s">
        <v>133</v>
      </c>
      <c r="G96" s="163">
        <v>-28.5</v>
      </c>
      <c r="H96" s="170" t="s">
        <v>190</v>
      </c>
      <c r="I96" s="163" t="s">
        <v>133</v>
      </c>
      <c r="J96" s="163" t="s">
        <v>133</v>
      </c>
      <c r="K96" s="164">
        <f t="shared" si="3"/>
        <v>6960</v>
      </c>
      <c r="L96" s="165">
        <f t="shared" si="4"/>
        <v>40</v>
      </c>
      <c r="M96" s="166">
        <v>-44.5</v>
      </c>
      <c r="N96" s="166">
        <v>25</v>
      </c>
      <c r="O96" s="167" t="s">
        <v>129</v>
      </c>
      <c r="P96" s="166">
        <f t="shared" si="5"/>
        <v>7778</v>
      </c>
      <c r="Q96" s="166">
        <v>7866</v>
      </c>
      <c r="R96" s="166">
        <v>7690</v>
      </c>
    </row>
    <row r="97" spans="1:18">
      <c r="A97" s="161" t="s">
        <v>265</v>
      </c>
      <c r="B97" s="177" t="s">
        <v>1300</v>
      </c>
      <c r="C97" s="161" t="s">
        <v>133</v>
      </c>
      <c r="D97" s="162">
        <v>6950</v>
      </c>
      <c r="E97" s="162">
        <v>50</v>
      </c>
      <c r="F97" s="162" t="s">
        <v>133</v>
      </c>
      <c r="G97" s="163">
        <v>-26.9</v>
      </c>
      <c r="H97" s="170" t="s">
        <v>190</v>
      </c>
      <c r="I97" s="163" t="s">
        <v>133</v>
      </c>
      <c r="J97" s="163" t="s">
        <v>133</v>
      </c>
      <c r="K97" s="164">
        <f t="shared" si="3"/>
        <v>6950</v>
      </c>
      <c r="L97" s="165">
        <f t="shared" si="4"/>
        <v>50</v>
      </c>
      <c r="M97" s="166">
        <v>-44.5</v>
      </c>
      <c r="N97" s="166">
        <v>25</v>
      </c>
      <c r="O97" s="167" t="s">
        <v>129</v>
      </c>
      <c r="P97" s="166">
        <f t="shared" si="5"/>
        <v>7774</v>
      </c>
      <c r="Q97" s="166">
        <v>7869</v>
      </c>
      <c r="R97" s="166">
        <v>7679</v>
      </c>
    </row>
    <row r="98" spans="1:18">
      <c r="A98" s="161" t="s">
        <v>266</v>
      </c>
      <c r="B98" s="177" t="s">
        <v>1301</v>
      </c>
      <c r="C98" s="161" t="s">
        <v>133</v>
      </c>
      <c r="D98" s="162">
        <v>7050</v>
      </c>
      <c r="E98" s="162">
        <v>50</v>
      </c>
      <c r="F98" s="162" t="s">
        <v>133</v>
      </c>
      <c r="G98" s="163">
        <v>-27.4</v>
      </c>
      <c r="H98" s="170" t="s">
        <v>190</v>
      </c>
      <c r="I98" s="163" t="s">
        <v>133</v>
      </c>
      <c r="J98" s="163" t="s">
        <v>133</v>
      </c>
      <c r="K98" s="164">
        <f t="shared" si="3"/>
        <v>7050</v>
      </c>
      <c r="L98" s="165">
        <f t="shared" si="4"/>
        <v>50</v>
      </c>
      <c r="M98" s="166">
        <v>-44.5</v>
      </c>
      <c r="N98" s="166">
        <v>25</v>
      </c>
      <c r="O98" s="167" t="s">
        <v>129</v>
      </c>
      <c r="P98" s="166">
        <f t="shared" si="5"/>
        <v>7877.5</v>
      </c>
      <c r="Q98" s="166">
        <v>7971</v>
      </c>
      <c r="R98" s="166">
        <v>7784</v>
      </c>
    </row>
    <row r="99" spans="1:18">
      <c r="A99" s="161" t="s">
        <v>267</v>
      </c>
      <c r="B99" s="177" t="s">
        <v>1302</v>
      </c>
      <c r="C99" s="161" t="s">
        <v>133</v>
      </c>
      <c r="D99" s="162">
        <v>7050</v>
      </c>
      <c r="E99" s="162">
        <v>50</v>
      </c>
      <c r="F99" s="162" t="s">
        <v>133</v>
      </c>
      <c r="G99" s="163">
        <v>-30.4</v>
      </c>
      <c r="H99" s="170" t="s">
        <v>190</v>
      </c>
      <c r="I99" s="163" t="s">
        <v>133</v>
      </c>
      <c r="J99" s="163" t="s">
        <v>133</v>
      </c>
      <c r="K99" s="164">
        <f t="shared" si="3"/>
        <v>7050</v>
      </c>
      <c r="L99" s="165">
        <f t="shared" si="4"/>
        <v>50</v>
      </c>
      <c r="M99" s="166">
        <v>-44.5</v>
      </c>
      <c r="N99" s="166">
        <v>25</v>
      </c>
      <c r="O99" s="167" t="s">
        <v>129</v>
      </c>
      <c r="P99" s="166">
        <f t="shared" si="5"/>
        <v>7877.5</v>
      </c>
      <c r="Q99" s="166">
        <v>7971</v>
      </c>
      <c r="R99" s="166">
        <v>7784</v>
      </c>
    </row>
    <row r="100" spans="1:18">
      <c r="A100" s="161" t="s">
        <v>268</v>
      </c>
      <c r="B100" s="177" t="s">
        <v>1303</v>
      </c>
      <c r="C100" s="161" t="s">
        <v>133</v>
      </c>
      <c r="D100" s="162">
        <v>6960</v>
      </c>
      <c r="E100" s="162">
        <v>40</v>
      </c>
      <c r="F100" s="162" t="s">
        <v>133</v>
      </c>
      <c r="G100" s="163">
        <v>-28.5</v>
      </c>
      <c r="H100" s="170" t="s">
        <v>190</v>
      </c>
      <c r="I100" s="163" t="s">
        <v>133</v>
      </c>
      <c r="J100" s="163" t="s">
        <v>133</v>
      </c>
      <c r="K100" s="164">
        <f t="shared" si="3"/>
        <v>6960</v>
      </c>
      <c r="L100" s="165">
        <f t="shared" si="4"/>
        <v>40</v>
      </c>
      <c r="M100" s="166">
        <v>-44.5</v>
      </c>
      <c r="N100" s="166">
        <v>25</v>
      </c>
      <c r="O100" s="167" t="s">
        <v>129</v>
      </c>
      <c r="P100" s="166">
        <f t="shared" si="5"/>
        <v>7778</v>
      </c>
      <c r="Q100" s="166">
        <v>7866</v>
      </c>
      <c r="R100" s="166">
        <v>7690</v>
      </c>
    </row>
    <row r="101" spans="1:18">
      <c r="A101" s="161" t="s">
        <v>269</v>
      </c>
      <c r="B101" s="177" t="s">
        <v>1304</v>
      </c>
      <c r="C101" s="161" t="s">
        <v>133</v>
      </c>
      <c r="D101" s="162">
        <v>7300</v>
      </c>
      <c r="E101" s="162">
        <v>50</v>
      </c>
      <c r="F101" s="162" t="s">
        <v>133</v>
      </c>
      <c r="G101" s="163">
        <v>-28.8</v>
      </c>
      <c r="H101" s="170" t="s">
        <v>190</v>
      </c>
      <c r="I101" s="163" t="s">
        <v>133</v>
      </c>
      <c r="J101" s="163" t="s">
        <v>133</v>
      </c>
      <c r="K101" s="164">
        <f t="shared" si="3"/>
        <v>7300</v>
      </c>
      <c r="L101" s="165">
        <f t="shared" si="4"/>
        <v>50</v>
      </c>
      <c r="M101" s="166">
        <v>-44.5</v>
      </c>
      <c r="N101" s="166">
        <v>25</v>
      </c>
      <c r="O101" s="167" t="s">
        <v>129</v>
      </c>
      <c r="P101" s="166">
        <f t="shared" si="5"/>
        <v>8099</v>
      </c>
      <c r="Q101" s="166">
        <v>8198</v>
      </c>
      <c r="R101" s="166">
        <v>8000</v>
      </c>
    </row>
    <row r="102" spans="1:18">
      <c r="A102" s="161" t="s">
        <v>270</v>
      </c>
      <c r="B102" s="177" t="s">
        <v>1305</v>
      </c>
      <c r="C102" s="161" t="s">
        <v>133</v>
      </c>
      <c r="D102" s="162">
        <v>7470</v>
      </c>
      <c r="E102" s="162">
        <v>60</v>
      </c>
      <c r="F102" s="162" t="s">
        <v>133</v>
      </c>
      <c r="G102" s="163">
        <v>-27.7</v>
      </c>
      <c r="H102" s="170" t="s">
        <v>190</v>
      </c>
      <c r="I102" s="163" t="s">
        <v>133</v>
      </c>
      <c r="J102" s="163" t="s">
        <v>133</v>
      </c>
      <c r="K102" s="164">
        <f t="shared" si="3"/>
        <v>7470</v>
      </c>
      <c r="L102" s="165">
        <f t="shared" si="4"/>
        <v>60</v>
      </c>
      <c r="M102" s="166">
        <v>-44.5</v>
      </c>
      <c r="N102" s="166">
        <v>25</v>
      </c>
      <c r="O102" s="167" t="s">
        <v>129</v>
      </c>
      <c r="P102" s="166">
        <f t="shared" si="5"/>
        <v>8283.5</v>
      </c>
      <c r="Q102" s="166">
        <v>8386</v>
      </c>
      <c r="R102" s="166">
        <v>8181</v>
      </c>
    </row>
    <row r="103" spans="1:18">
      <c r="A103" s="161" t="s">
        <v>271</v>
      </c>
      <c r="B103" s="177" t="s">
        <v>1306</v>
      </c>
      <c r="C103" s="161" t="s">
        <v>133</v>
      </c>
      <c r="D103" s="162">
        <v>7450</v>
      </c>
      <c r="E103" s="162">
        <v>40</v>
      </c>
      <c r="F103" s="162" t="s">
        <v>133</v>
      </c>
      <c r="G103" s="163">
        <v>-26.8</v>
      </c>
      <c r="H103" s="170" t="s">
        <v>190</v>
      </c>
      <c r="I103" s="163" t="s">
        <v>133</v>
      </c>
      <c r="J103" s="163" t="s">
        <v>133</v>
      </c>
      <c r="K103" s="164">
        <f t="shared" si="3"/>
        <v>7450</v>
      </c>
      <c r="L103" s="165">
        <f t="shared" si="4"/>
        <v>40</v>
      </c>
      <c r="M103" s="166">
        <v>-44.5</v>
      </c>
      <c r="N103" s="166">
        <v>25</v>
      </c>
      <c r="O103" s="167" t="s">
        <v>129</v>
      </c>
      <c r="P103" s="166">
        <f t="shared" si="5"/>
        <v>8272</v>
      </c>
      <c r="Q103" s="166">
        <v>8358</v>
      </c>
      <c r="R103" s="166">
        <v>8186</v>
      </c>
    </row>
    <row r="104" spans="1:18">
      <c r="A104" s="161" t="s">
        <v>272</v>
      </c>
      <c r="B104" s="177" t="s">
        <v>1307</v>
      </c>
      <c r="C104" s="161" t="s">
        <v>133</v>
      </c>
      <c r="D104" s="162">
        <v>7540</v>
      </c>
      <c r="E104" s="162">
        <v>50</v>
      </c>
      <c r="F104" s="162" t="s">
        <v>133</v>
      </c>
      <c r="G104" s="163">
        <v>-27.7</v>
      </c>
      <c r="H104" s="170" t="s">
        <v>190</v>
      </c>
      <c r="I104" s="163" t="s">
        <v>133</v>
      </c>
      <c r="J104" s="163" t="s">
        <v>133</v>
      </c>
      <c r="K104" s="164">
        <f t="shared" si="3"/>
        <v>7540</v>
      </c>
      <c r="L104" s="165">
        <f t="shared" si="4"/>
        <v>50</v>
      </c>
      <c r="M104" s="166">
        <v>-44.5</v>
      </c>
      <c r="N104" s="166">
        <v>25</v>
      </c>
      <c r="O104" s="167" t="s">
        <v>129</v>
      </c>
      <c r="P104" s="166">
        <f t="shared" si="5"/>
        <v>8354</v>
      </c>
      <c r="Q104" s="166">
        <v>8421</v>
      </c>
      <c r="R104" s="166">
        <v>8287</v>
      </c>
    </row>
    <row r="105" spans="1:18">
      <c r="A105" s="161" t="s">
        <v>273</v>
      </c>
      <c r="B105" s="177" t="s">
        <v>1308</v>
      </c>
      <c r="C105" s="161" t="s">
        <v>133</v>
      </c>
      <c r="D105" s="162">
        <v>7660</v>
      </c>
      <c r="E105" s="162">
        <v>50</v>
      </c>
      <c r="F105" s="162" t="s">
        <v>133</v>
      </c>
      <c r="G105" s="163">
        <v>-13.4</v>
      </c>
      <c r="H105" s="170" t="s">
        <v>190</v>
      </c>
      <c r="I105" s="163" t="s">
        <v>133</v>
      </c>
      <c r="J105" s="163" t="s">
        <v>133</v>
      </c>
      <c r="K105" s="164">
        <f t="shared" si="3"/>
        <v>7660</v>
      </c>
      <c r="L105" s="165">
        <f t="shared" si="4"/>
        <v>50</v>
      </c>
      <c r="M105" s="166">
        <v>-44.5</v>
      </c>
      <c r="N105" s="166">
        <v>25</v>
      </c>
      <c r="O105" s="167" t="s">
        <v>129</v>
      </c>
      <c r="P105" s="166">
        <f t="shared" si="5"/>
        <v>8465</v>
      </c>
      <c r="Q105" s="166">
        <v>8547</v>
      </c>
      <c r="R105" s="166">
        <v>8383</v>
      </c>
    </row>
    <row r="106" spans="1:18">
      <c r="A106" s="161" t="s">
        <v>274</v>
      </c>
      <c r="B106" s="177" t="s">
        <v>1309</v>
      </c>
      <c r="C106" s="161" t="s">
        <v>133</v>
      </c>
      <c r="D106" s="162">
        <v>7660</v>
      </c>
      <c r="E106" s="162">
        <v>50</v>
      </c>
      <c r="F106" s="162" t="s">
        <v>133</v>
      </c>
      <c r="G106" s="163">
        <v>-15.1</v>
      </c>
      <c r="H106" s="170" t="s">
        <v>190</v>
      </c>
      <c r="I106" s="163" t="s">
        <v>133</v>
      </c>
      <c r="J106" s="163" t="s">
        <v>133</v>
      </c>
      <c r="K106" s="164">
        <f t="shared" si="3"/>
        <v>7660</v>
      </c>
      <c r="L106" s="165">
        <f t="shared" si="4"/>
        <v>50</v>
      </c>
      <c r="M106" s="166">
        <v>-44.5</v>
      </c>
      <c r="N106" s="166">
        <v>25</v>
      </c>
      <c r="O106" s="167" t="s">
        <v>129</v>
      </c>
      <c r="P106" s="166">
        <f t="shared" si="5"/>
        <v>8465</v>
      </c>
      <c r="Q106" s="166">
        <v>8547</v>
      </c>
      <c r="R106" s="166">
        <v>8383</v>
      </c>
    </row>
    <row r="107" spans="1:18">
      <c r="A107" s="161" t="s">
        <v>275</v>
      </c>
      <c r="B107" s="177" t="s">
        <v>1310</v>
      </c>
      <c r="C107" s="161" t="s">
        <v>133</v>
      </c>
      <c r="D107" s="162">
        <v>7740</v>
      </c>
      <c r="E107" s="162">
        <v>40</v>
      </c>
      <c r="F107" s="162" t="s">
        <v>133</v>
      </c>
      <c r="G107" s="163">
        <v>-13.5</v>
      </c>
      <c r="H107" s="170" t="s">
        <v>190</v>
      </c>
      <c r="I107" s="163" t="s">
        <v>133</v>
      </c>
      <c r="J107" s="163" t="s">
        <v>133</v>
      </c>
      <c r="K107" s="164">
        <f t="shared" si="3"/>
        <v>7740</v>
      </c>
      <c r="L107" s="165">
        <f t="shared" si="4"/>
        <v>40</v>
      </c>
      <c r="M107" s="166">
        <v>-44.5</v>
      </c>
      <c r="N107" s="166">
        <v>25</v>
      </c>
      <c r="O107" s="167" t="s">
        <v>129</v>
      </c>
      <c r="P107" s="166">
        <f t="shared" si="5"/>
        <v>8510.5</v>
      </c>
      <c r="Q107" s="166">
        <v>8590</v>
      </c>
      <c r="R107" s="166">
        <v>8431</v>
      </c>
    </row>
    <row r="108" spans="1:18">
      <c r="A108" s="161" t="s">
        <v>276</v>
      </c>
      <c r="B108" s="177" t="s">
        <v>1311</v>
      </c>
      <c r="C108" s="161" t="s">
        <v>133</v>
      </c>
      <c r="D108" s="162">
        <v>7720</v>
      </c>
      <c r="E108" s="162">
        <v>40</v>
      </c>
      <c r="F108" s="171">
        <v>100</v>
      </c>
      <c r="G108" s="163">
        <v>-13.4</v>
      </c>
      <c r="H108" s="170" t="s">
        <v>190</v>
      </c>
      <c r="I108" s="163" t="s">
        <v>133</v>
      </c>
      <c r="J108" s="163" t="s">
        <v>133</v>
      </c>
      <c r="K108" s="164">
        <f t="shared" si="3"/>
        <v>7720</v>
      </c>
      <c r="L108" s="165">
        <f t="shared" si="4"/>
        <v>107.70329614269008</v>
      </c>
      <c r="M108" s="166">
        <v>-44.5</v>
      </c>
      <c r="N108" s="166">
        <v>25</v>
      </c>
      <c r="O108" s="167" t="s">
        <v>129</v>
      </c>
      <c r="P108" s="166">
        <f t="shared" si="5"/>
        <v>8556</v>
      </c>
      <c r="Q108" s="166">
        <v>8785</v>
      </c>
      <c r="R108" s="166">
        <v>8327</v>
      </c>
    </row>
    <row r="109" spans="1:18">
      <c r="A109" s="161" t="s">
        <v>277</v>
      </c>
      <c r="B109" s="177" t="s">
        <v>1312</v>
      </c>
      <c r="C109" s="161" t="s">
        <v>133</v>
      </c>
      <c r="D109" s="162">
        <v>7920</v>
      </c>
      <c r="E109" s="162">
        <v>40</v>
      </c>
      <c r="F109" s="162" t="s">
        <v>133</v>
      </c>
      <c r="G109" s="163">
        <v>-27.2</v>
      </c>
      <c r="H109" s="170" t="s">
        <v>190</v>
      </c>
      <c r="I109" s="163" t="s">
        <v>133</v>
      </c>
      <c r="J109" s="163" t="s">
        <v>133</v>
      </c>
      <c r="K109" s="164">
        <f t="shared" si="3"/>
        <v>7920</v>
      </c>
      <c r="L109" s="165">
        <f t="shared" si="4"/>
        <v>40</v>
      </c>
      <c r="M109" s="166">
        <v>-44.5</v>
      </c>
      <c r="N109" s="166">
        <v>25</v>
      </c>
      <c r="O109" s="167" t="s">
        <v>129</v>
      </c>
      <c r="P109" s="166">
        <f t="shared" si="5"/>
        <v>8708.5</v>
      </c>
      <c r="Q109" s="166">
        <v>8810</v>
      </c>
      <c r="R109" s="166">
        <v>8607</v>
      </c>
    </row>
    <row r="110" spans="1:18">
      <c r="A110" s="161" t="s">
        <v>278</v>
      </c>
      <c r="B110" s="177" t="s">
        <v>1313</v>
      </c>
      <c r="C110" s="161" t="s">
        <v>133</v>
      </c>
      <c r="D110" s="162">
        <v>8200</v>
      </c>
      <c r="E110" s="162">
        <v>40</v>
      </c>
      <c r="F110" s="162" t="s">
        <v>133</v>
      </c>
      <c r="G110" s="163">
        <v>-24.9</v>
      </c>
      <c r="H110" s="170" t="s">
        <v>190</v>
      </c>
      <c r="I110" s="163" t="s">
        <v>133</v>
      </c>
      <c r="J110" s="163" t="s">
        <v>133</v>
      </c>
      <c r="K110" s="164">
        <f t="shared" si="3"/>
        <v>8200</v>
      </c>
      <c r="L110" s="165">
        <f t="shared" si="4"/>
        <v>40</v>
      </c>
      <c r="M110" s="166">
        <v>-44.5</v>
      </c>
      <c r="N110" s="166">
        <v>25</v>
      </c>
      <c r="O110" s="167" t="s">
        <v>129</v>
      </c>
      <c r="P110" s="166">
        <f t="shared" si="5"/>
        <v>9152</v>
      </c>
      <c r="Q110" s="166">
        <v>9277</v>
      </c>
      <c r="R110" s="166">
        <v>9027</v>
      </c>
    </row>
    <row r="111" spans="1:18">
      <c r="A111" s="161" t="s">
        <v>279</v>
      </c>
      <c r="B111" s="177" t="s">
        <v>1314</v>
      </c>
      <c r="C111" s="161" t="s">
        <v>133</v>
      </c>
      <c r="D111" s="162">
        <v>8360</v>
      </c>
      <c r="E111" s="162">
        <v>40</v>
      </c>
      <c r="F111" s="162" t="s">
        <v>133</v>
      </c>
      <c r="G111" s="163">
        <v>-15</v>
      </c>
      <c r="H111" s="170" t="s">
        <v>190</v>
      </c>
      <c r="I111" s="163" t="s">
        <v>133</v>
      </c>
      <c r="J111" s="163" t="s">
        <v>133</v>
      </c>
      <c r="K111" s="164">
        <f t="shared" si="3"/>
        <v>8360</v>
      </c>
      <c r="L111" s="165">
        <f t="shared" si="4"/>
        <v>40</v>
      </c>
      <c r="M111" s="166">
        <v>-44.5</v>
      </c>
      <c r="N111" s="166">
        <v>25</v>
      </c>
      <c r="O111" s="167" t="s">
        <v>129</v>
      </c>
      <c r="P111" s="166">
        <f t="shared" si="5"/>
        <v>9380</v>
      </c>
      <c r="Q111" s="166">
        <v>9474</v>
      </c>
      <c r="R111" s="166">
        <v>9286</v>
      </c>
    </row>
    <row r="112" spans="1:18">
      <c r="A112" s="161" t="s">
        <v>280</v>
      </c>
      <c r="B112" s="177" t="s">
        <v>1315</v>
      </c>
      <c r="C112" s="161" t="s">
        <v>133</v>
      </c>
      <c r="D112" s="162">
        <v>8590</v>
      </c>
      <c r="E112" s="162">
        <v>40</v>
      </c>
      <c r="F112" s="162" t="s">
        <v>133</v>
      </c>
      <c r="G112" s="163">
        <v>-29</v>
      </c>
      <c r="H112" s="170" t="s">
        <v>190</v>
      </c>
      <c r="I112" s="163" t="s">
        <v>133</v>
      </c>
      <c r="J112" s="163" t="s">
        <v>133</v>
      </c>
      <c r="K112" s="164">
        <f t="shared" si="3"/>
        <v>8590</v>
      </c>
      <c r="L112" s="165">
        <f t="shared" si="4"/>
        <v>40</v>
      </c>
      <c r="M112" s="166">
        <v>-44.5</v>
      </c>
      <c r="N112" s="166">
        <v>25</v>
      </c>
      <c r="O112" s="167" t="s">
        <v>129</v>
      </c>
      <c r="P112" s="166">
        <f t="shared" si="5"/>
        <v>9562</v>
      </c>
      <c r="Q112" s="166">
        <v>9631</v>
      </c>
      <c r="R112" s="166">
        <v>9493</v>
      </c>
    </row>
    <row r="113" spans="1:18">
      <c r="A113" s="161" t="s">
        <v>282</v>
      </c>
      <c r="B113" s="177" t="s">
        <v>1316</v>
      </c>
      <c r="C113" s="161" t="s">
        <v>133</v>
      </c>
      <c r="D113" s="162">
        <v>9210</v>
      </c>
      <c r="E113" s="162">
        <v>40</v>
      </c>
      <c r="F113" s="162" t="s">
        <v>133</v>
      </c>
      <c r="G113" s="163">
        <v>-26.5</v>
      </c>
      <c r="H113" s="170" t="s">
        <v>190</v>
      </c>
      <c r="I113" s="163" t="s">
        <v>133</v>
      </c>
      <c r="J113" s="163" t="s">
        <v>133</v>
      </c>
      <c r="K113" s="164">
        <f t="shared" si="3"/>
        <v>9210</v>
      </c>
      <c r="L113" s="165">
        <f t="shared" si="4"/>
        <v>40</v>
      </c>
      <c r="M113" s="166">
        <v>-44.5</v>
      </c>
      <c r="N113" s="166">
        <v>25</v>
      </c>
      <c r="O113" s="167" t="s">
        <v>129</v>
      </c>
      <c r="P113" s="166">
        <f t="shared" si="5"/>
        <v>10348</v>
      </c>
      <c r="Q113" s="166">
        <v>10444</v>
      </c>
      <c r="R113" s="166">
        <v>10252</v>
      </c>
    </row>
    <row r="114" spans="1:18">
      <c r="A114" s="161" t="s">
        <v>284</v>
      </c>
      <c r="B114" s="177" t="s">
        <v>1317</v>
      </c>
      <c r="C114" s="161" t="s">
        <v>133</v>
      </c>
      <c r="D114" s="162">
        <v>9170</v>
      </c>
      <c r="E114" s="162">
        <v>40</v>
      </c>
      <c r="F114" s="162" t="s">
        <v>133</v>
      </c>
      <c r="G114" s="163">
        <v>-26.9</v>
      </c>
      <c r="H114" s="170" t="s">
        <v>190</v>
      </c>
      <c r="I114" s="163" t="s">
        <v>133</v>
      </c>
      <c r="J114" s="163" t="s">
        <v>133</v>
      </c>
      <c r="K114" s="164">
        <f t="shared" si="3"/>
        <v>9170</v>
      </c>
      <c r="L114" s="165">
        <f t="shared" si="4"/>
        <v>40</v>
      </c>
      <c r="M114" s="166">
        <v>-44.5</v>
      </c>
      <c r="N114" s="166">
        <v>25</v>
      </c>
      <c r="O114" s="167" t="s">
        <v>129</v>
      </c>
      <c r="P114" s="166">
        <f t="shared" si="5"/>
        <v>10333</v>
      </c>
      <c r="Q114" s="166">
        <v>10429</v>
      </c>
      <c r="R114" s="166">
        <v>10237</v>
      </c>
    </row>
    <row r="115" spans="1:18">
      <c r="A115" s="161" t="s">
        <v>285</v>
      </c>
      <c r="B115" s="177" t="s">
        <v>1318</v>
      </c>
      <c r="C115" s="161" t="s">
        <v>133</v>
      </c>
      <c r="D115" s="162">
        <v>4290</v>
      </c>
      <c r="E115" s="162">
        <v>80</v>
      </c>
      <c r="F115" s="162" t="s">
        <v>133</v>
      </c>
      <c r="G115" s="169">
        <v>0</v>
      </c>
      <c r="H115" s="170" t="s">
        <v>1227</v>
      </c>
      <c r="I115" s="163">
        <v>390</v>
      </c>
      <c r="J115" s="163">
        <v>50</v>
      </c>
      <c r="K115" s="164">
        <f t="shared" si="3"/>
        <v>4680</v>
      </c>
      <c r="L115" s="165">
        <f t="shared" si="4"/>
        <v>94.339811320566042</v>
      </c>
      <c r="M115" s="178">
        <v>450</v>
      </c>
      <c r="N115" s="178">
        <v>35</v>
      </c>
      <c r="O115" s="167" t="s">
        <v>129</v>
      </c>
      <c r="P115" s="166">
        <v>4315.5</v>
      </c>
      <c r="Q115" s="166">
        <v>4612</v>
      </c>
      <c r="R115" s="166">
        <v>4019</v>
      </c>
    </row>
    <row r="116" spans="1:18">
      <c r="A116" s="161" t="s">
        <v>290</v>
      </c>
      <c r="B116" s="177" t="s">
        <v>1319</v>
      </c>
      <c r="C116" s="161" t="s">
        <v>133</v>
      </c>
      <c r="D116" s="162">
        <v>3480</v>
      </c>
      <c r="E116" s="162">
        <v>80</v>
      </c>
      <c r="F116" s="162" t="s">
        <v>133</v>
      </c>
      <c r="G116" s="169">
        <v>0</v>
      </c>
      <c r="H116" s="170" t="s">
        <v>1227</v>
      </c>
      <c r="I116" s="163">
        <v>390</v>
      </c>
      <c r="J116" s="163">
        <v>50</v>
      </c>
      <c r="K116" s="164">
        <f t="shared" si="3"/>
        <v>3870</v>
      </c>
      <c r="L116" s="165">
        <f t="shared" si="4"/>
        <v>94.339811320566042</v>
      </c>
      <c r="M116" s="178">
        <v>450</v>
      </c>
      <c r="N116" s="178">
        <v>35</v>
      </c>
      <c r="O116" s="167" t="s">
        <v>129</v>
      </c>
      <c r="P116" s="166">
        <v>3278</v>
      </c>
      <c r="Q116" s="166">
        <v>3538</v>
      </c>
      <c r="R116" s="166">
        <v>3018</v>
      </c>
    </row>
    <row r="117" spans="1:18">
      <c r="A117" s="161" t="s">
        <v>292</v>
      </c>
      <c r="B117" s="177" t="s">
        <v>1320</v>
      </c>
      <c r="C117" s="161" t="s">
        <v>133</v>
      </c>
      <c r="D117" s="162">
        <v>3400</v>
      </c>
      <c r="E117" s="162">
        <v>80</v>
      </c>
      <c r="F117" s="162" t="s">
        <v>133</v>
      </c>
      <c r="G117" s="169">
        <v>0</v>
      </c>
      <c r="H117" s="170" t="s">
        <v>1227</v>
      </c>
      <c r="I117" s="163">
        <v>390</v>
      </c>
      <c r="J117" s="163">
        <v>50</v>
      </c>
      <c r="K117" s="164">
        <f t="shared" si="3"/>
        <v>3790</v>
      </c>
      <c r="L117" s="165">
        <f t="shared" si="4"/>
        <v>94.339811320566042</v>
      </c>
      <c r="M117" s="178">
        <v>450</v>
      </c>
      <c r="N117" s="178">
        <v>35</v>
      </c>
      <c r="O117" s="167" t="s">
        <v>129</v>
      </c>
      <c r="P117" s="166">
        <v>3174</v>
      </c>
      <c r="Q117" s="166">
        <v>3430</v>
      </c>
      <c r="R117" s="166">
        <v>2918</v>
      </c>
    </row>
    <row r="118" spans="1:18">
      <c r="A118" s="161" t="s">
        <v>295</v>
      </c>
      <c r="B118" s="177" t="s">
        <v>1321</v>
      </c>
      <c r="C118" s="161" t="s">
        <v>133</v>
      </c>
      <c r="D118" s="162">
        <v>3740</v>
      </c>
      <c r="E118" s="162">
        <v>80</v>
      </c>
      <c r="F118" s="162" t="s">
        <v>133</v>
      </c>
      <c r="G118" s="169">
        <v>0</v>
      </c>
      <c r="H118" s="170" t="s">
        <v>1227</v>
      </c>
      <c r="I118" s="163">
        <v>390</v>
      </c>
      <c r="J118" s="163">
        <v>50</v>
      </c>
      <c r="K118" s="164">
        <f t="shared" si="3"/>
        <v>4130</v>
      </c>
      <c r="L118" s="165">
        <f t="shared" si="4"/>
        <v>94.339811320566042</v>
      </c>
      <c r="M118" s="178">
        <v>450</v>
      </c>
      <c r="N118" s="178">
        <v>35</v>
      </c>
      <c r="O118" s="167" t="s">
        <v>129</v>
      </c>
      <c r="P118" s="166">
        <v>3603</v>
      </c>
      <c r="Q118" s="166">
        <v>3848</v>
      </c>
      <c r="R118" s="166">
        <v>3358</v>
      </c>
    </row>
    <row r="119" spans="1:18">
      <c r="A119" s="161" t="s">
        <v>298</v>
      </c>
      <c r="B119" s="177" t="s">
        <v>1322</v>
      </c>
      <c r="C119" s="161" t="s">
        <v>133</v>
      </c>
      <c r="D119" s="162">
        <v>3670</v>
      </c>
      <c r="E119" s="162">
        <v>80</v>
      </c>
      <c r="F119" s="162" t="s">
        <v>133</v>
      </c>
      <c r="G119" s="169">
        <v>0</v>
      </c>
      <c r="H119" s="170" t="s">
        <v>1227</v>
      </c>
      <c r="I119" s="163">
        <v>390</v>
      </c>
      <c r="J119" s="163">
        <v>50</v>
      </c>
      <c r="K119" s="164">
        <f t="shared" si="3"/>
        <v>4060</v>
      </c>
      <c r="L119" s="165">
        <f t="shared" si="4"/>
        <v>94.339811320566042</v>
      </c>
      <c r="M119" s="178">
        <v>450</v>
      </c>
      <c r="N119" s="178">
        <v>35</v>
      </c>
      <c r="O119" s="167" t="s">
        <v>129</v>
      </c>
      <c r="P119" s="166">
        <v>3524.5</v>
      </c>
      <c r="Q119" s="166">
        <v>3780</v>
      </c>
      <c r="R119" s="166">
        <v>3269</v>
      </c>
    </row>
    <row r="120" spans="1:18">
      <c r="A120" s="161" t="s">
        <v>300</v>
      </c>
      <c r="B120" s="177" t="s">
        <v>1323</v>
      </c>
      <c r="C120" s="161" t="s">
        <v>133</v>
      </c>
      <c r="D120" s="162">
        <v>3950</v>
      </c>
      <c r="E120" s="162">
        <v>80</v>
      </c>
      <c r="F120" s="162" t="s">
        <v>133</v>
      </c>
      <c r="G120" s="169">
        <v>0</v>
      </c>
      <c r="H120" s="170" t="s">
        <v>1227</v>
      </c>
      <c r="I120" s="163">
        <v>390</v>
      </c>
      <c r="J120" s="163">
        <v>50</v>
      </c>
      <c r="K120" s="164">
        <f t="shared" si="3"/>
        <v>4340</v>
      </c>
      <c r="L120" s="165">
        <f t="shared" si="4"/>
        <v>94.339811320566042</v>
      </c>
      <c r="M120" s="178">
        <v>450</v>
      </c>
      <c r="N120" s="178">
        <v>35</v>
      </c>
      <c r="O120" s="167" t="s">
        <v>129</v>
      </c>
      <c r="P120" s="166">
        <v>3866.5</v>
      </c>
      <c r="Q120" s="166">
        <v>4138</v>
      </c>
      <c r="R120" s="166">
        <v>3595</v>
      </c>
    </row>
    <row r="121" spans="1:18">
      <c r="A121" s="161" t="s">
        <v>303</v>
      </c>
      <c r="B121" s="177" t="s">
        <v>1324</v>
      </c>
      <c r="C121" s="161" t="s">
        <v>133</v>
      </c>
      <c r="D121" s="162">
        <v>3940</v>
      </c>
      <c r="E121" s="162">
        <v>80</v>
      </c>
      <c r="F121" s="162" t="s">
        <v>133</v>
      </c>
      <c r="G121" s="169">
        <v>0</v>
      </c>
      <c r="H121" s="170" t="s">
        <v>1227</v>
      </c>
      <c r="I121" s="163">
        <v>390</v>
      </c>
      <c r="J121" s="163">
        <v>50</v>
      </c>
      <c r="K121" s="164">
        <f t="shared" si="3"/>
        <v>4330</v>
      </c>
      <c r="L121" s="165">
        <f t="shared" si="4"/>
        <v>94.339811320566042</v>
      </c>
      <c r="M121" s="178">
        <v>450</v>
      </c>
      <c r="N121" s="178">
        <v>35</v>
      </c>
      <c r="O121" s="167" t="s">
        <v>129</v>
      </c>
      <c r="P121" s="166">
        <v>3856</v>
      </c>
      <c r="Q121" s="166">
        <v>4127</v>
      </c>
      <c r="R121" s="166">
        <v>3585</v>
      </c>
    </row>
    <row r="122" spans="1:18">
      <c r="A122" s="161" t="s">
        <v>305</v>
      </c>
      <c r="B122" s="177" t="s">
        <v>1325</v>
      </c>
      <c r="C122" s="161" t="s">
        <v>133</v>
      </c>
      <c r="D122" s="162">
        <v>4130</v>
      </c>
      <c r="E122" s="162">
        <v>100</v>
      </c>
      <c r="F122" s="162" t="s">
        <v>133</v>
      </c>
      <c r="G122" s="169">
        <v>0</v>
      </c>
      <c r="H122" s="170" t="s">
        <v>1227</v>
      </c>
      <c r="I122" s="163">
        <v>390</v>
      </c>
      <c r="J122" s="163">
        <v>50</v>
      </c>
      <c r="K122" s="164">
        <f t="shared" si="3"/>
        <v>4520</v>
      </c>
      <c r="L122" s="165">
        <f t="shared" si="4"/>
        <v>111.80339887498948</v>
      </c>
      <c r="M122" s="178">
        <v>450</v>
      </c>
      <c r="N122" s="178">
        <v>35</v>
      </c>
      <c r="O122" s="167" t="s">
        <v>129</v>
      </c>
      <c r="P122" s="166">
        <v>4111.5</v>
      </c>
      <c r="Q122" s="166">
        <v>4429</v>
      </c>
      <c r="R122" s="166">
        <v>3794</v>
      </c>
    </row>
    <row r="123" spans="1:18">
      <c r="A123" s="161" t="s">
        <v>307</v>
      </c>
      <c r="B123" s="177" t="s">
        <v>1326</v>
      </c>
      <c r="C123" s="161" t="s">
        <v>133</v>
      </c>
      <c r="D123" s="162">
        <v>4000</v>
      </c>
      <c r="E123" s="162">
        <v>80</v>
      </c>
      <c r="F123" s="162" t="s">
        <v>133</v>
      </c>
      <c r="G123" s="169">
        <v>0</v>
      </c>
      <c r="H123" s="170" t="s">
        <v>1227</v>
      </c>
      <c r="I123" s="163">
        <v>390</v>
      </c>
      <c r="J123" s="163">
        <v>50</v>
      </c>
      <c r="K123" s="164">
        <f t="shared" si="3"/>
        <v>4390</v>
      </c>
      <c r="L123" s="165">
        <f t="shared" si="4"/>
        <v>94.339811320566042</v>
      </c>
      <c r="M123" s="178">
        <v>450</v>
      </c>
      <c r="N123" s="178">
        <v>35</v>
      </c>
      <c r="O123" s="167" t="s">
        <v>129</v>
      </c>
      <c r="P123" s="166">
        <v>3939</v>
      </c>
      <c r="Q123" s="166">
        <v>4218</v>
      </c>
      <c r="R123" s="166">
        <v>3660</v>
      </c>
    </row>
    <row r="124" spans="1:18">
      <c r="A124" s="161" t="s">
        <v>308</v>
      </c>
      <c r="B124" s="177" t="s">
        <v>1327</v>
      </c>
      <c r="C124" s="161" t="s">
        <v>133</v>
      </c>
      <c r="D124" s="162">
        <v>3500</v>
      </c>
      <c r="E124" s="162">
        <v>80</v>
      </c>
      <c r="F124" s="162" t="s">
        <v>133</v>
      </c>
      <c r="G124" s="169">
        <v>0</v>
      </c>
      <c r="H124" s="170" t="s">
        <v>1227</v>
      </c>
      <c r="I124" s="163">
        <v>390</v>
      </c>
      <c r="J124" s="163">
        <v>50</v>
      </c>
      <c r="K124" s="164">
        <f t="shared" si="3"/>
        <v>3890</v>
      </c>
      <c r="L124" s="165">
        <f t="shared" si="4"/>
        <v>94.339811320566042</v>
      </c>
      <c r="M124" s="178">
        <v>450</v>
      </c>
      <c r="N124" s="178">
        <v>35</v>
      </c>
      <c r="O124" s="167" t="s">
        <v>129</v>
      </c>
      <c r="P124" s="166">
        <v>3301</v>
      </c>
      <c r="Q124" s="166">
        <v>3558</v>
      </c>
      <c r="R124" s="166">
        <v>3044</v>
      </c>
    </row>
    <row r="125" spans="1:18">
      <c r="A125" s="161" t="s">
        <v>310</v>
      </c>
      <c r="B125" s="177" t="s">
        <v>1328</v>
      </c>
      <c r="C125" s="161" t="s">
        <v>133</v>
      </c>
      <c r="D125" s="162">
        <v>4460</v>
      </c>
      <c r="E125" s="162">
        <v>80</v>
      </c>
      <c r="F125" s="162" t="s">
        <v>133</v>
      </c>
      <c r="G125" s="169">
        <v>0</v>
      </c>
      <c r="H125" s="170" t="s">
        <v>1227</v>
      </c>
      <c r="I125" s="163">
        <v>390</v>
      </c>
      <c r="J125" s="163">
        <v>50</v>
      </c>
      <c r="K125" s="164">
        <f t="shared" si="3"/>
        <v>4850</v>
      </c>
      <c r="L125" s="165">
        <f t="shared" si="4"/>
        <v>94.339811320566042</v>
      </c>
      <c r="M125" s="178">
        <v>450</v>
      </c>
      <c r="N125" s="178">
        <v>35</v>
      </c>
      <c r="O125" s="167" t="s">
        <v>129</v>
      </c>
      <c r="P125" s="166">
        <v>4557.5</v>
      </c>
      <c r="Q125" s="166">
        <v>4818</v>
      </c>
      <c r="R125" s="166">
        <v>4297</v>
      </c>
    </row>
    <row r="126" spans="1:18">
      <c r="A126" s="161" t="s">
        <v>312</v>
      </c>
      <c r="B126" s="177" t="s">
        <v>1329</v>
      </c>
      <c r="C126" s="161" t="s">
        <v>133</v>
      </c>
      <c r="D126" s="162">
        <v>3890</v>
      </c>
      <c r="E126" s="162">
        <v>80</v>
      </c>
      <c r="F126" s="162" t="s">
        <v>133</v>
      </c>
      <c r="G126" s="169">
        <v>0</v>
      </c>
      <c r="H126" s="170" t="s">
        <v>1227</v>
      </c>
      <c r="I126" s="163">
        <v>390</v>
      </c>
      <c r="J126" s="163">
        <v>50</v>
      </c>
      <c r="K126" s="164">
        <f t="shared" si="3"/>
        <v>4280</v>
      </c>
      <c r="L126" s="165">
        <f t="shared" si="4"/>
        <v>94.339811320566042</v>
      </c>
      <c r="M126" s="178">
        <v>450</v>
      </c>
      <c r="N126" s="178">
        <v>35</v>
      </c>
      <c r="O126" s="167" t="s">
        <v>129</v>
      </c>
      <c r="P126" s="166">
        <v>3802</v>
      </c>
      <c r="Q126" s="166">
        <v>4070</v>
      </c>
      <c r="R126" s="166">
        <v>3534</v>
      </c>
    </row>
    <row r="127" spans="1:18">
      <c r="A127" s="161" t="s">
        <v>313</v>
      </c>
      <c r="B127" s="177" t="s">
        <v>1330</v>
      </c>
      <c r="C127" s="161" t="s">
        <v>133</v>
      </c>
      <c r="D127" s="162">
        <v>3550</v>
      </c>
      <c r="E127" s="162">
        <v>80</v>
      </c>
      <c r="F127" s="162" t="s">
        <v>133</v>
      </c>
      <c r="G127" s="169">
        <v>0</v>
      </c>
      <c r="H127" s="170" t="s">
        <v>1227</v>
      </c>
      <c r="I127" s="163">
        <v>390</v>
      </c>
      <c r="J127" s="163">
        <v>50</v>
      </c>
      <c r="K127" s="164">
        <f t="shared" si="3"/>
        <v>3940</v>
      </c>
      <c r="L127" s="165">
        <f t="shared" si="4"/>
        <v>94.339811320566042</v>
      </c>
      <c r="M127" s="178">
        <v>450</v>
      </c>
      <c r="N127" s="178">
        <v>35</v>
      </c>
      <c r="O127" s="167" t="s">
        <v>129</v>
      </c>
      <c r="P127" s="166">
        <v>3365</v>
      </c>
      <c r="Q127" s="166">
        <v>3619</v>
      </c>
      <c r="R127" s="166">
        <v>3111</v>
      </c>
    </row>
    <row r="128" spans="1:18">
      <c r="A128" s="161" t="s">
        <v>315</v>
      </c>
      <c r="B128" s="177" t="s">
        <v>1331</v>
      </c>
      <c r="C128" s="161" t="s">
        <v>133</v>
      </c>
      <c r="D128" s="162">
        <v>3140</v>
      </c>
      <c r="E128" s="162">
        <v>80</v>
      </c>
      <c r="F128" s="162" t="s">
        <v>133</v>
      </c>
      <c r="G128" s="169">
        <v>0</v>
      </c>
      <c r="H128" s="170" t="s">
        <v>1227</v>
      </c>
      <c r="I128" s="163">
        <v>390</v>
      </c>
      <c r="J128" s="163">
        <v>50</v>
      </c>
      <c r="K128" s="164">
        <f t="shared" si="3"/>
        <v>3530</v>
      </c>
      <c r="L128" s="165">
        <f t="shared" si="4"/>
        <v>94.339811320566042</v>
      </c>
      <c r="M128" s="178">
        <v>450</v>
      </c>
      <c r="N128" s="178">
        <v>35</v>
      </c>
      <c r="O128" s="167" t="s">
        <v>129</v>
      </c>
      <c r="P128" s="166">
        <v>2910.5</v>
      </c>
      <c r="Q128" s="166">
        <v>3143</v>
      </c>
      <c r="R128" s="166">
        <v>2678</v>
      </c>
    </row>
    <row r="129" spans="1:18">
      <c r="A129" s="161" t="s">
        <v>317</v>
      </c>
      <c r="B129" s="177" t="s">
        <v>1332</v>
      </c>
      <c r="C129" s="161" t="s">
        <v>133</v>
      </c>
      <c r="D129" s="162">
        <v>3180</v>
      </c>
      <c r="E129" s="162">
        <v>80</v>
      </c>
      <c r="F129" s="162" t="s">
        <v>133</v>
      </c>
      <c r="G129" s="169">
        <v>0</v>
      </c>
      <c r="H129" s="170" t="s">
        <v>1227</v>
      </c>
      <c r="I129" s="163">
        <v>390</v>
      </c>
      <c r="J129" s="163">
        <v>50</v>
      </c>
      <c r="K129" s="164">
        <f t="shared" si="3"/>
        <v>3570</v>
      </c>
      <c r="L129" s="165">
        <f t="shared" si="4"/>
        <v>94.339811320566042</v>
      </c>
      <c r="M129" s="178">
        <v>450</v>
      </c>
      <c r="N129" s="178">
        <v>35</v>
      </c>
      <c r="O129" s="167" t="s">
        <v>129</v>
      </c>
      <c r="P129" s="166">
        <v>2940</v>
      </c>
      <c r="Q129" s="166">
        <v>3168</v>
      </c>
      <c r="R129" s="166">
        <v>2712</v>
      </c>
    </row>
    <row r="130" spans="1:18">
      <c r="A130" s="161" t="s">
        <v>319</v>
      </c>
      <c r="B130" s="177" t="s">
        <v>1333</v>
      </c>
      <c r="C130" s="161" t="s">
        <v>133</v>
      </c>
      <c r="D130" s="162">
        <v>4010</v>
      </c>
      <c r="E130" s="162">
        <v>80</v>
      </c>
      <c r="F130" s="162" t="s">
        <v>133</v>
      </c>
      <c r="G130" s="169">
        <v>0</v>
      </c>
      <c r="H130" s="170" t="s">
        <v>1227</v>
      </c>
      <c r="I130" s="163">
        <v>390</v>
      </c>
      <c r="J130" s="163">
        <v>50</v>
      </c>
      <c r="K130" s="164">
        <f t="shared" si="3"/>
        <v>4400</v>
      </c>
      <c r="L130" s="165">
        <f t="shared" si="4"/>
        <v>94.339811320566042</v>
      </c>
      <c r="M130" s="178">
        <v>450</v>
      </c>
      <c r="N130" s="178">
        <v>35</v>
      </c>
      <c r="O130" s="167" t="s">
        <v>129</v>
      </c>
      <c r="P130" s="166">
        <v>3949.5</v>
      </c>
      <c r="Q130" s="166">
        <v>4230</v>
      </c>
      <c r="R130" s="166">
        <v>3669</v>
      </c>
    </row>
    <row r="131" spans="1:18">
      <c r="A131" s="161" t="s">
        <v>320</v>
      </c>
      <c r="B131" s="177" t="s">
        <v>1334</v>
      </c>
      <c r="C131" s="161" t="s">
        <v>133</v>
      </c>
      <c r="D131" s="162">
        <v>1060</v>
      </c>
      <c r="E131" s="162">
        <v>70</v>
      </c>
      <c r="F131" s="162" t="s">
        <v>133</v>
      </c>
      <c r="G131" s="169">
        <v>0</v>
      </c>
      <c r="H131" s="170" t="s">
        <v>1227</v>
      </c>
      <c r="I131" s="163">
        <v>390</v>
      </c>
      <c r="J131" s="163">
        <v>50</v>
      </c>
      <c r="K131" s="164">
        <f t="shared" si="3"/>
        <v>1450</v>
      </c>
      <c r="L131" s="165">
        <f t="shared" si="4"/>
        <v>86.023252670426274</v>
      </c>
      <c r="M131" s="178">
        <v>450</v>
      </c>
      <c r="N131" s="178">
        <v>35</v>
      </c>
      <c r="O131" s="167" t="s">
        <v>129</v>
      </c>
      <c r="P131" s="166">
        <v>591.5</v>
      </c>
      <c r="Q131" s="166">
        <v>735</v>
      </c>
      <c r="R131" s="166">
        <v>448</v>
      </c>
    </row>
    <row r="132" spans="1:18">
      <c r="A132" s="161" t="s">
        <v>323</v>
      </c>
      <c r="B132" s="175" t="s">
        <v>1335</v>
      </c>
      <c r="C132" s="161" t="s">
        <v>133</v>
      </c>
      <c r="D132" s="162">
        <v>7190</v>
      </c>
      <c r="E132" s="162">
        <v>70</v>
      </c>
      <c r="F132" s="162" t="s">
        <v>133</v>
      </c>
      <c r="G132" s="163">
        <v>0</v>
      </c>
      <c r="H132" s="170" t="s">
        <v>1227</v>
      </c>
      <c r="I132" s="163" t="s">
        <v>133</v>
      </c>
      <c r="J132" s="163" t="s">
        <v>133</v>
      </c>
      <c r="K132" s="164">
        <f t="shared" ref="K132:K195" si="6">IF(OR(D132="n/a",D132="nd"),0,D132)+IF(OR(I132="n/a",I132="nd"),0,I132)</f>
        <v>7190</v>
      </c>
      <c r="L132" s="165">
        <f t="shared" ref="L132:L195" si="7">SQRT(SUMSQ(IF(OR(E132="n/a",E132="nd"),0,E132),IF(OR(F132="n/a",F132="nd"),0,F132),IF(OR(J132="n/a",J132="nd"),0,J132)))</f>
        <v>70</v>
      </c>
      <c r="M132" s="178">
        <v>-68</v>
      </c>
      <c r="N132" s="178">
        <v>49</v>
      </c>
      <c r="O132" s="167" t="s">
        <v>129</v>
      </c>
      <c r="P132" s="166">
        <f t="shared" ref="P132:P195" si="8">MEDIAN(Q132,R132)</f>
        <v>7737</v>
      </c>
      <c r="Q132" s="166">
        <v>7904</v>
      </c>
      <c r="R132" s="166">
        <v>7570</v>
      </c>
    </row>
    <row r="133" spans="1:18">
      <c r="A133" s="161" t="s">
        <v>328</v>
      </c>
      <c r="B133" s="175" t="s">
        <v>1336</v>
      </c>
      <c r="C133" s="161" t="s">
        <v>133</v>
      </c>
      <c r="D133" s="162">
        <v>7310</v>
      </c>
      <c r="E133" s="162">
        <v>80</v>
      </c>
      <c r="F133" s="162" t="s">
        <v>133</v>
      </c>
      <c r="G133" s="163">
        <v>0</v>
      </c>
      <c r="H133" s="170" t="s">
        <v>1227</v>
      </c>
      <c r="I133" s="163" t="s">
        <v>133</v>
      </c>
      <c r="J133" s="163" t="s">
        <v>133</v>
      </c>
      <c r="K133" s="164">
        <f t="shared" si="6"/>
        <v>7310</v>
      </c>
      <c r="L133" s="165">
        <f t="shared" si="7"/>
        <v>80</v>
      </c>
      <c r="M133" s="178">
        <v>-68</v>
      </c>
      <c r="N133" s="178">
        <v>49</v>
      </c>
      <c r="O133" s="167" t="s">
        <v>129</v>
      </c>
      <c r="P133" s="166">
        <f t="shared" si="8"/>
        <v>7829</v>
      </c>
      <c r="Q133" s="166">
        <v>8016</v>
      </c>
      <c r="R133" s="166">
        <v>7642</v>
      </c>
    </row>
    <row r="134" spans="1:18">
      <c r="A134" s="161" t="s">
        <v>329</v>
      </c>
      <c r="B134" s="179" t="s">
        <v>1337</v>
      </c>
      <c r="C134" s="161" t="s">
        <v>133</v>
      </c>
      <c r="D134" s="173">
        <v>7690</v>
      </c>
      <c r="E134" s="173">
        <v>50</v>
      </c>
      <c r="F134" s="162" t="s">
        <v>133</v>
      </c>
      <c r="G134" s="163">
        <v>0</v>
      </c>
      <c r="H134" s="170" t="s">
        <v>1227</v>
      </c>
      <c r="I134" s="163" t="s">
        <v>133</v>
      </c>
      <c r="J134" s="163" t="s">
        <v>133</v>
      </c>
      <c r="K134" s="164">
        <f t="shared" si="6"/>
        <v>7690</v>
      </c>
      <c r="L134" s="165">
        <f t="shared" si="7"/>
        <v>50</v>
      </c>
      <c r="M134" s="180">
        <v>-68</v>
      </c>
      <c r="N134" s="180">
        <v>53</v>
      </c>
      <c r="O134" s="167" t="s">
        <v>129</v>
      </c>
      <c r="P134" s="166">
        <f t="shared" si="8"/>
        <v>8209</v>
      </c>
      <c r="Q134" s="166">
        <v>8364</v>
      </c>
      <c r="R134" s="166">
        <v>8054</v>
      </c>
    </row>
    <row r="135" spans="1:18">
      <c r="A135" s="161" t="s">
        <v>331</v>
      </c>
      <c r="B135" s="175" t="s">
        <v>1338</v>
      </c>
      <c r="C135" s="161" t="s">
        <v>133</v>
      </c>
      <c r="D135" s="162">
        <v>7790</v>
      </c>
      <c r="E135" s="162">
        <v>60</v>
      </c>
      <c r="F135" s="162" t="s">
        <v>133</v>
      </c>
      <c r="G135" s="163">
        <v>-25</v>
      </c>
      <c r="H135" s="170" t="s">
        <v>1227</v>
      </c>
      <c r="I135" s="163" t="s">
        <v>133</v>
      </c>
      <c r="J135" s="163" t="s">
        <v>133</v>
      </c>
      <c r="K135" s="164">
        <f t="shared" si="6"/>
        <v>7790</v>
      </c>
      <c r="L135" s="165">
        <f t="shared" si="7"/>
        <v>60</v>
      </c>
      <c r="M135" s="178">
        <v>-386</v>
      </c>
      <c r="N135" s="178">
        <v>53</v>
      </c>
      <c r="O135" s="167" t="s">
        <v>129</v>
      </c>
      <c r="P135" s="166">
        <f t="shared" si="8"/>
        <v>8709</v>
      </c>
      <c r="Q135" s="166">
        <v>8946</v>
      </c>
      <c r="R135" s="166">
        <v>8472</v>
      </c>
    </row>
    <row r="136" spans="1:18">
      <c r="A136" s="161" t="s">
        <v>332</v>
      </c>
      <c r="B136" s="179" t="s">
        <v>1339</v>
      </c>
      <c r="C136" s="161" t="s">
        <v>133</v>
      </c>
      <c r="D136" s="173">
        <v>6870</v>
      </c>
      <c r="E136" s="173">
        <v>100</v>
      </c>
      <c r="F136" s="181">
        <v>100</v>
      </c>
      <c r="G136" s="163">
        <v>0</v>
      </c>
      <c r="H136" s="170" t="s">
        <v>1227</v>
      </c>
      <c r="I136" s="163" t="s">
        <v>133</v>
      </c>
      <c r="J136" s="163" t="s">
        <v>133</v>
      </c>
      <c r="K136" s="164">
        <f t="shared" si="6"/>
        <v>6870</v>
      </c>
      <c r="L136" s="165">
        <f t="shared" si="7"/>
        <v>141.42135623730951</v>
      </c>
      <c r="M136" s="178">
        <v>-68</v>
      </c>
      <c r="N136" s="178">
        <v>49</v>
      </c>
      <c r="O136" s="167" t="s">
        <v>129</v>
      </c>
      <c r="P136" s="166">
        <f t="shared" si="8"/>
        <v>7431.5</v>
      </c>
      <c r="Q136" s="166">
        <v>7709</v>
      </c>
      <c r="R136" s="166">
        <v>7154</v>
      </c>
    </row>
    <row r="137" spans="1:18">
      <c r="A137" s="161" t="s">
        <v>335</v>
      </c>
      <c r="B137" s="175" t="s">
        <v>1340</v>
      </c>
      <c r="C137" s="161" t="s">
        <v>133</v>
      </c>
      <c r="D137" s="162">
        <v>7060</v>
      </c>
      <c r="E137" s="162">
        <v>150</v>
      </c>
      <c r="F137" s="162" t="s">
        <v>133</v>
      </c>
      <c r="G137" s="163">
        <v>0</v>
      </c>
      <c r="H137" s="170" t="s">
        <v>1227</v>
      </c>
      <c r="I137" s="163" t="s">
        <v>133</v>
      </c>
      <c r="J137" s="163" t="s">
        <v>133</v>
      </c>
      <c r="K137" s="164">
        <f t="shared" si="6"/>
        <v>7060</v>
      </c>
      <c r="L137" s="165">
        <f t="shared" si="7"/>
        <v>150</v>
      </c>
      <c r="M137" s="178">
        <v>-68</v>
      </c>
      <c r="N137" s="178">
        <v>49</v>
      </c>
      <c r="O137" s="167" t="s">
        <v>129</v>
      </c>
      <c r="P137" s="166">
        <f t="shared" si="8"/>
        <v>7625.5</v>
      </c>
      <c r="Q137" s="166">
        <v>7918</v>
      </c>
      <c r="R137" s="166">
        <v>7333</v>
      </c>
    </row>
    <row r="138" spans="1:18" s="268" customFormat="1">
      <c r="A138" s="183" t="s">
        <v>336</v>
      </c>
      <c r="B138" s="182" t="s">
        <v>1341</v>
      </c>
      <c r="C138" s="183" t="s">
        <v>133</v>
      </c>
      <c r="D138" s="184">
        <v>5720</v>
      </c>
      <c r="E138" s="184">
        <v>60</v>
      </c>
      <c r="F138" s="185">
        <v>100</v>
      </c>
      <c r="G138" s="186">
        <v>-27</v>
      </c>
      <c r="H138" s="187" t="s">
        <v>1227</v>
      </c>
      <c r="I138" s="186" t="s">
        <v>133</v>
      </c>
      <c r="J138" s="186" t="s">
        <v>133</v>
      </c>
      <c r="K138" s="188">
        <f t="shared" si="6"/>
        <v>5720</v>
      </c>
      <c r="L138" s="189">
        <f t="shared" si="7"/>
        <v>116.61903789690601</v>
      </c>
      <c r="M138" s="190">
        <v>-68</v>
      </c>
      <c r="N138" s="190">
        <v>49</v>
      </c>
      <c r="O138" s="191" t="s">
        <v>129</v>
      </c>
      <c r="P138" s="192">
        <f t="shared" si="8"/>
        <v>6181.5</v>
      </c>
      <c r="Q138" s="192">
        <v>6455</v>
      </c>
      <c r="R138" s="192">
        <v>5908</v>
      </c>
    </row>
    <row r="139" spans="1:18" s="268" customFormat="1">
      <c r="A139" s="183" t="s">
        <v>338</v>
      </c>
      <c r="B139" s="182" t="s">
        <v>1342</v>
      </c>
      <c r="C139" s="183" t="s">
        <v>133</v>
      </c>
      <c r="D139" s="184">
        <v>3530</v>
      </c>
      <c r="E139" s="184">
        <v>80</v>
      </c>
      <c r="F139" s="185">
        <v>100</v>
      </c>
      <c r="G139" s="186">
        <v>-27</v>
      </c>
      <c r="H139" s="187" t="s">
        <v>1227</v>
      </c>
      <c r="I139" s="186" t="s">
        <v>133</v>
      </c>
      <c r="J139" s="186" t="s">
        <v>133</v>
      </c>
      <c r="K139" s="188">
        <f t="shared" si="6"/>
        <v>3530</v>
      </c>
      <c r="L139" s="189">
        <f t="shared" si="7"/>
        <v>128.06248474865697</v>
      </c>
      <c r="M139" s="190">
        <v>-68</v>
      </c>
      <c r="N139" s="190">
        <v>49</v>
      </c>
      <c r="O139" s="191" t="s">
        <v>129</v>
      </c>
      <c r="P139" s="192">
        <f t="shared" si="8"/>
        <v>3503.5</v>
      </c>
      <c r="Q139" s="192">
        <v>3848</v>
      </c>
      <c r="R139" s="192">
        <v>3159</v>
      </c>
    </row>
    <row r="140" spans="1:18" s="268" customFormat="1">
      <c r="A140" s="183" t="s">
        <v>340</v>
      </c>
      <c r="B140" s="193" t="s">
        <v>1343</v>
      </c>
      <c r="C140" s="183" t="s">
        <v>133</v>
      </c>
      <c r="D140" s="194">
        <v>5870</v>
      </c>
      <c r="E140" s="195">
        <v>70</v>
      </c>
      <c r="F140" s="196">
        <v>100</v>
      </c>
      <c r="G140" s="186">
        <v>-27</v>
      </c>
      <c r="H140" s="187" t="s">
        <v>1227</v>
      </c>
      <c r="I140" s="186" t="s">
        <v>133</v>
      </c>
      <c r="J140" s="186" t="s">
        <v>133</v>
      </c>
      <c r="K140" s="188">
        <f t="shared" si="6"/>
        <v>5870</v>
      </c>
      <c r="L140" s="189">
        <f t="shared" si="7"/>
        <v>122.06555615733703</v>
      </c>
      <c r="M140" s="190">
        <v>-68</v>
      </c>
      <c r="N140" s="190">
        <v>49</v>
      </c>
      <c r="O140" s="191" t="s">
        <v>129</v>
      </c>
      <c r="P140" s="192">
        <f t="shared" si="8"/>
        <v>6358.5</v>
      </c>
      <c r="Q140" s="192">
        <v>6660</v>
      </c>
      <c r="R140" s="192">
        <v>6057</v>
      </c>
    </row>
    <row r="141" spans="1:18">
      <c r="A141" s="161" t="s">
        <v>341</v>
      </c>
      <c r="B141" s="175" t="s">
        <v>1344</v>
      </c>
      <c r="C141" s="161" t="s">
        <v>133</v>
      </c>
      <c r="D141" s="162">
        <v>6420</v>
      </c>
      <c r="E141" s="162">
        <v>60</v>
      </c>
      <c r="F141" s="162" t="s">
        <v>133</v>
      </c>
      <c r="G141" s="169">
        <v>-25</v>
      </c>
      <c r="H141" s="170" t="s">
        <v>1227</v>
      </c>
      <c r="I141" s="163" t="s">
        <v>133</v>
      </c>
      <c r="J141" s="163" t="s">
        <v>133</v>
      </c>
      <c r="K141" s="164">
        <f t="shared" si="6"/>
        <v>6420</v>
      </c>
      <c r="L141" s="165">
        <f t="shared" si="7"/>
        <v>60</v>
      </c>
      <c r="M141" s="178">
        <v>-25</v>
      </c>
      <c r="N141" s="178">
        <v>63</v>
      </c>
      <c r="O141" s="167" t="s">
        <v>129</v>
      </c>
      <c r="P141" s="166">
        <f t="shared" si="8"/>
        <v>6938.5</v>
      </c>
      <c r="Q141" s="166">
        <v>7155</v>
      </c>
      <c r="R141" s="166">
        <v>6722</v>
      </c>
    </row>
    <row r="142" spans="1:18">
      <c r="A142" s="161" t="s">
        <v>344</v>
      </c>
      <c r="B142" s="179" t="s">
        <v>1345</v>
      </c>
      <c r="C142" s="161" t="s">
        <v>133</v>
      </c>
      <c r="D142" s="173">
        <v>6270</v>
      </c>
      <c r="E142" s="173">
        <v>60</v>
      </c>
      <c r="F142" s="162" t="s">
        <v>133</v>
      </c>
      <c r="G142" s="169">
        <v>-25</v>
      </c>
      <c r="H142" s="170" t="s">
        <v>1227</v>
      </c>
      <c r="I142" s="163" t="s">
        <v>133</v>
      </c>
      <c r="J142" s="163" t="s">
        <v>133</v>
      </c>
      <c r="K142" s="164">
        <f t="shared" si="6"/>
        <v>6270</v>
      </c>
      <c r="L142" s="165">
        <f t="shared" si="7"/>
        <v>60</v>
      </c>
      <c r="M142" s="180">
        <v>-25</v>
      </c>
      <c r="N142" s="180">
        <v>63</v>
      </c>
      <c r="O142" s="167" t="s">
        <v>129</v>
      </c>
      <c r="P142" s="166">
        <f t="shared" si="8"/>
        <v>6754</v>
      </c>
      <c r="Q142" s="166">
        <v>6973</v>
      </c>
      <c r="R142" s="166">
        <v>6535</v>
      </c>
    </row>
    <row r="143" spans="1:18">
      <c r="A143" s="161" t="s">
        <v>345</v>
      </c>
      <c r="B143" s="175" t="s">
        <v>1346</v>
      </c>
      <c r="C143" s="161" t="s">
        <v>133</v>
      </c>
      <c r="D143" s="162">
        <v>6490</v>
      </c>
      <c r="E143" s="162">
        <v>60</v>
      </c>
      <c r="F143" s="162" t="s">
        <v>133</v>
      </c>
      <c r="G143" s="169">
        <v>-25</v>
      </c>
      <c r="H143" s="170" t="s">
        <v>1227</v>
      </c>
      <c r="I143" s="163" t="s">
        <v>133</v>
      </c>
      <c r="J143" s="163" t="s">
        <v>133</v>
      </c>
      <c r="K143" s="164">
        <f t="shared" si="6"/>
        <v>6490</v>
      </c>
      <c r="L143" s="165">
        <f t="shared" si="7"/>
        <v>60</v>
      </c>
      <c r="M143" s="178">
        <v>-25</v>
      </c>
      <c r="N143" s="178">
        <v>63</v>
      </c>
      <c r="O143" s="167" t="s">
        <v>129</v>
      </c>
      <c r="P143" s="166">
        <f t="shared" si="8"/>
        <v>7014.5</v>
      </c>
      <c r="Q143" s="166">
        <v>7226</v>
      </c>
      <c r="R143" s="166">
        <v>6803</v>
      </c>
    </row>
    <row r="144" spans="1:18">
      <c r="A144" s="161" t="s">
        <v>346</v>
      </c>
      <c r="B144" s="179" t="s">
        <v>1347</v>
      </c>
      <c r="C144" s="161" t="s">
        <v>133</v>
      </c>
      <c r="D144" s="173">
        <v>6510</v>
      </c>
      <c r="E144" s="173">
        <v>60</v>
      </c>
      <c r="F144" s="162" t="s">
        <v>133</v>
      </c>
      <c r="G144" s="169">
        <v>-25</v>
      </c>
      <c r="H144" s="170" t="s">
        <v>1227</v>
      </c>
      <c r="I144" s="163" t="s">
        <v>133</v>
      </c>
      <c r="J144" s="163" t="s">
        <v>133</v>
      </c>
      <c r="K144" s="164">
        <f t="shared" si="6"/>
        <v>6510</v>
      </c>
      <c r="L144" s="165">
        <f t="shared" si="7"/>
        <v>60</v>
      </c>
      <c r="M144" s="180">
        <v>-25</v>
      </c>
      <c r="N144" s="180">
        <v>63</v>
      </c>
      <c r="O144" s="167" t="s">
        <v>129</v>
      </c>
      <c r="P144" s="166">
        <f t="shared" si="8"/>
        <v>7037.5</v>
      </c>
      <c r="Q144" s="166">
        <v>7244</v>
      </c>
      <c r="R144" s="166">
        <v>6831</v>
      </c>
    </row>
    <row r="145" spans="1:18">
      <c r="A145" s="161" t="s">
        <v>355</v>
      </c>
      <c r="B145" s="175" t="s">
        <v>1348</v>
      </c>
      <c r="C145" s="161" t="s">
        <v>133</v>
      </c>
      <c r="D145" s="162">
        <v>5400</v>
      </c>
      <c r="E145" s="176">
        <v>80</v>
      </c>
      <c r="F145" s="162" t="s">
        <v>133</v>
      </c>
      <c r="G145" s="169">
        <v>-25</v>
      </c>
      <c r="H145" s="170" t="s">
        <v>1227</v>
      </c>
      <c r="I145" s="163" t="s">
        <v>133</v>
      </c>
      <c r="J145" s="163" t="s">
        <v>133</v>
      </c>
      <c r="K145" s="164">
        <f t="shared" si="6"/>
        <v>5400</v>
      </c>
      <c r="L145" s="165">
        <f t="shared" si="7"/>
        <v>80</v>
      </c>
      <c r="M145" s="172">
        <v>42</v>
      </c>
      <c r="N145" s="17">
        <v>70</v>
      </c>
      <c r="O145" s="167" t="s">
        <v>129</v>
      </c>
      <c r="P145" s="166">
        <f t="shared" si="8"/>
        <v>5727</v>
      </c>
      <c r="Q145" s="166">
        <v>5949</v>
      </c>
      <c r="R145" s="166">
        <v>5505</v>
      </c>
    </row>
    <row r="146" spans="1:18">
      <c r="A146" s="161" t="s">
        <v>356</v>
      </c>
      <c r="B146" s="175" t="s">
        <v>1349</v>
      </c>
      <c r="C146" s="161" t="s">
        <v>133</v>
      </c>
      <c r="D146" s="162">
        <v>5720</v>
      </c>
      <c r="E146" s="176">
        <v>80</v>
      </c>
      <c r="F146" s="162" t="s">
        <v>133</v>
      </c>
      <c r="G146" s="169">
        <v>-25</v>
      </c>
      <c r="H146" s="170" t="s">
        <v>1227</v>
      </c>
      <c r="I146" s="163" t="s">
        <v>133</v>
      </c>
      <c r="J146" s="163" t="s">
        <v>133</v>
      </c>
      <c r="K146" s="164">
        <f t="shared" si="6"/>
        <v>5720</v>
      </c>
      <c r="L146" s="165">
        <f t="shared" si="7"/>
        <v>80</v>
      </c>
      <c r="M146" s="172">
        <v>42</v>
      </c>
      <c r="N146" s="17">
        <v>70</v>
      </c>
      <c r="O146" s="167" t="s">
        <v>129</v>
      </c>
      <c r="P146" s="166">
        <f t="shared" si="8"/>
        <v>6079</v>
      </c>
      <c r="Q146" s="166">
        <v>6301</v>
      </c>
      <c r="R146" s="166">
        <v>5857</v>
      </c>
    </row>
    <row r="147" spans="1:18">
      <c r="A147" s="161" t="s">
        <v>357</v>
      </c>
      <c r="B147" s="175" t="s">
        <v>1350</v>
      </c>
      <c r="C147" s="161" t="s">
        <v>133</v>
      </c>
      <c r="D147" s="162">
        <v>6280</v>
      </c>
      <c r="E147" s="176">
        <v>80</v>
      </c>
      <c r="F147" s="162" t="s">
        <v>133</v>
      </c>
      <c r="G147" s="169">
        <v>-25</v>
      </c>
      <c r="H147" s="170" t="s">
        <v>1227</v>
      </c>
      <c r="I147" s="163" t="s">
        <v>133</v>
      </c>
      <c r="J147" s="163" t="s">
        <v>133</v>
      </c>
      <c r="K147" s="164">
        <f t="shared" si="6"/>
        <v>6280</v>
      </c>
      <c r="L147" s="165">
        <f t="shared" si="7"/>
        <v>80</v>
      </c>
      <c r="M147" s="172">
        <v>42</v>
      </c>
      <c r="N147" s="17">
        <v>70</v>
      </c>
      <c r="O147" s="167" t="s">
        <v>129</v>
      </c>
      <c r="P147" s="166">
        <f t="shared" si="8"/>
        <v>6685.5</v>
      </c>
      <c r="Q147" s="166">
        <v>6942</v>
      </c>
      <c r="R147" s="166">
        <v>6429</v>
      </c>
    </row>
    <row r="148" spans="1:18">
      <c r="A148" s="161" t="s">
        <v>358</v>
      </c>
      <c r="B148" s="175" t="s">
        <v>1351</v>
      </c>
      <c r="C148" s="161" t="s">
        <v>133</v>
      </c>
      <c r="D148" s="162">
        <v>6120</v>
      </c>
      <c r="E148" s="176">
        <v>80</v>
      </c>
      <c r="F148" s="162" t="s">
        <v>133</v>
      </c>
      <c r="G148" s="169">
        <v>-25</v>
      </c>
      <c r="H148" s="170" t="s">
        <v>1227</v>
      </c>
      <c r="I148" s="163" t="s">
        <v>133</v>
      </c>
      <c r="J148" s="163" t="s">
        <v>133</v>
      </c>
      <c r="K148" s="164">
        <f t="shared" si="6"/>
        <v>6120</v>
      </c>
      <c r="L148" s="165">
        <f t="shared" si="7"/>
        <v>80</v>
      </c>
      <c r="M148" s="172">
        <v>42</v>
      </c>
      <c r="N148" s="17">
        <v>70</v>
      </c>
      <c r="O148" s="167" t="s">
        <v>129</v>
      </c>
      <c r="P148" s="166">
        <f t="shared" si="8"/>
        <v>6508.5</v>
      </c>
      <c r="Q148" s="166">
        <v>6738</v>
      </c>
      <c r="R148" s="166">
        <v>6279</v>
      </c>
    </row>
    <row r="149" spans="1:18">
      <c r="A149" s="161" t="s">
        <v>359</v>
      </c>
      <c r="B149" s="175" t="s">
        <v>1352</v>
      </c>
      <c r="C149" s="161" t="s">
        <v>133</v>
      </c>
      <c r="D149" s="162">
        <v>5470</v>
      </c>
      <c r="E149" s="176">
        <v>80</v>
      </c>
      <c r="F149" s="162" t="s">
        <v>133</v>
      </c>
      <c r="G149" s="169">
        <v>-25</v>
      </c>
      <c r="H149" s="170" t="s">
        <v>1227</v>
      </c>
      <c r="I149" s="163" t="s">
        <v>133</v>
      </c>
      <c r="J149" s="163" t="s">
        <v>133</v>
      </c>
      <c r="K149" s="164">
        <f t="shared" si="6"/>
        <v>5470</v>
      </c>
      <c r="L149" s="165">
        <f t="shared" si="7"/>
        <v>80</v>
      </c>
      <c r="M149" s="172">
        <v>42</v>
      </c>
      <c r="N149" s="17">
        <v>70</v>
      </c>
      <c r="O149" s="167" t="s">
        <v>129</v>
      </c>
      <c r="P149" s="166">
        <f t="shared" si="8"/>
        <v>5810</v>
      </c>
      <c r="Q149" s="166">
        <v>6045</v>
      </c>
      <c r="R149" s="166">
        <v>5575</v>
      </c>
    </row>
    <row r="150" spans="1:18">
      <c r="A150" s="161" t="s">
        <v>360</v>
      </c>
      <c r="B150" s="175" t="s">
        <v>1353</v>
      </c>
      <c r="C150" s="161" t="s">
        <v>133</v>
      </c>
      <c r="D150" s="162">
        <v>6010</v>
      </c>
      <c r="E150" s="176">
        <v>80</v>
      </c>
      <c r="F150" s="162" t="s">
        <v>133</v>
      </c>
      <c r="G150" s="169">
        <v>-25</v>
      </c>
      <c r="H150" s="170" t="s">
        <v>1227</v>
      </c>
      <c r="I150" s="163" t="s">
        <v>133</v>
      </c>
      <c r="J150" s="163" t="s">
        <v>133</v>
      </c>
      <c r="K150" s="164">
        <f t="shared" si="6"/>
        <v>6010</v>
      </c>
      <c r="L150" s="165">
        <f t="shared" si="7"/>
        <v>80</v>
      </c>
      <c r="M150" s="172">
        <v>42</v>
      </c>
      <c r="N150" s="17">
        <v>70</v>
      </c>
      <c r="O150" s="167" t="s">
        <v>129</v>
      </c>
      <c r="P150" s="166">
        <f t="shared" si="8"/>
        <v>6405.5</v>
      </c>
      <c r="Q150" s="166">
        <v>6632</v>
      </c>
      <c r="R150" s="166">
        <v>6179</v>
      </c>
    </row>
    <row r="151" spans="1:18">
      <c r="A151" s="161" t="s">
        <v>361</v>
      </c>
      <c r="B151" s="176" t="s">
        <v>1354</v>
      </c>
      <c r="C151" s="161" t="s">
        <v>133</v>
      </c>
      <c r="D151" s="162">
        <v>7400</v>
      </c>
      <c r="E151" s="162">
        <v>80</v>
      </c>
      <c r="F151" s="162" t="s">
        <v>133</v>
      </c>
      <c r="G151" s="169">
        <v>-25</v>
      </c>
      <c r="H151" s="170" t="s">
        <v>1227</v>
      </c>
      <c r="I151" s="163" t="s">
        <v>133</v>
      </c>
      <c r="J151" s="163" t="s">
        <v>133</v>
      </c>
      <c r="K151" s="164">
        <f t="shared" si="6"/>
        <v>7400</v>
      </c>
      <c r="L151" s="165">
        <f t="shared" si="7"/>
        <v>80</v>
      </c>
      <c r="M151" s="178">
        <v>-199</v>
      </c>
      <c r="N151" s="178">
        <v>50</v>
      </c>
      <c r="O151" s="167" t="s">
        <v>129</v>
      </c>
      <c r="P151" s="166">
        <f t="shared" si="8"/>
        <v>8076</v>
      </c>
      <c r="Q151" s="166">
        <v>8278</v>
      </c>
      <c r="R151" s="166">
        <v>7874</v>
      </c>
    </row>
    <row r="152" spans="1:18">
      <c r="A152" s="161" t="s">
        <v>365</v>
      </c>
      <c r="B152" s="176" t="s">
        <v>1355</v>
      </c>
      <c r="C152" s="161" t="s">
        <v>133</v>
      </c>
      <c r="D152" s="162">
        <v>7800</v>
      </c>
      <c r="E152" s="162">
        <v>80</v>
      </c>
      <c r="F152" s="162" t="s">
        <v>133</v>
      </c>
      <c r="G152" s="169">
        <v>-25</v>
      </c>
      <c r="H152" s="170" t="s">
        <v>1227</v>
      </c>
      <c r="I152" s="163" t="s">
        <v>133</v>
      </c>
      <c r="J152" s="163" t="s">
        <v>133</v>
      </c>
      <c r="K152" s="164">
        <f t="shared" si="6"/>
        <v>7800</v>
      </c>
      <c r="L152" s="165">
        <f t="shared" si="7"/>
        <v>80</v>
      </c>
      <c r="M152" s="178">
        <v>-199</v>
      </c>
      <c r="N152" s="178">
        <v>50</v>
      </c>
      <c r="O152" s="167" t="s">
        <v>129</v>
      </c>
      <c r="P152" s="166">
        <f t="shared" si="8"/>
        <v>8491</v>
      </c>
      <c r="Q152" s="166">
        <v>8714</v>
      </c>
      <c r="R152" s="166">
        <v>8268</v>
      </c>
    </row>
    <row r="153" spans="1:18">
      <c r="A153" s="161" t="s">
        <v>366</v>
      </c>
      <c r="B153" s="176" t="s">
        <v>1356</v>
      </c>
      <c r="C153" s="161" t="s">
        <v>133</v>
      </c>
      <c r="D153" s="162">
        <v>7980</v>
      </c>
      <c r="E153" s="162">
        <v>70</v>
      </c>
      <c r="F153" s="162" t="s">
        <v>133</v>
      </c>
      <c r="G153" s="169">
        <v>-25</v>
      </c>
      <c r="H153" s="170" t="s">
        <v>1227</v>
      </c>
      <c r="I153" s="163" t="s">
        <v>133</v>
      </c>
      <c r="J153" s="163" t="s">
        <v>133</v>
      </c>
      <c r="K153" s="164">
        <f t="shared" si="6"/>
        <v>7980</v>
      </c>
      <c r="L153" s="165">
        <f t="shared" si="7"/>
        <v>70</v>
      </c>
      <c r="M153" s="178">
        <v>-199</v>
      </c>
      <c r="N153" s="178">
        <v>50</v>
      </c>
      <c r="O153" s="167" t="s">
        <v>129</v>
      </c>
      <c r="P153" s="166">
        <f t="shared" si="8"/>
        <v>8710</v>
      </c>
      <c r="Q153" s="166">
        <v>8955</v>
      </c>
      <c r="R153" s="166">
        <v>8465</v>
      </c>
    </row>
    <row r="154" spans="1:18">
      <c r="A154" s="161" t="s">
        <v>367</v>
      </c>
      <c r="B154" s="176" t="s">
        <v>1357</v>
      </c>
      <c r="C154" s="161" t="s">
        <v>133</v>
      </c>
      <c r="D154" s="162">
        <v>8160</v>
      </c>
      <c r="E154" s="162">
        <v>70</v>
      </c>
      <c r="F154" s="162" t="s">
        <v>133</v>
      </c>
      <c r="G154" s="169">
        <v>-25</v>
      </c>
      <c r="H154" s="170" t="s">
        <v>1227</v>
      </c>
      <c r="I154" s="163" t="s">
        <v>133</v>
      </c>
      <c r="J154" s="163" t="s">
        <v>133</v>
      </c>
      <c r="K154" s="164">
        <f t="shared" si="6"/>
        <v>8160</v>
      </c>
      <c r="L154" s="165">
        <f t="shared" si="7"/>
        <v>70</v>
      </c>
      <c r="M154" s="178">
        <v>-199</v>
      </c>
      <c r="N154" s="178">
        <v>50</v>
      </c>
      <c r="O154" s="167" t="s">
        <v>129</v>
      </c>
      <c r="P154" s="166">
        <f t="shared" si="8"/>
        <v>8909.5</v>
      </c>
      <c r="Q154" s="166">
        <v>9181</v>
      </c>
      <c r="R154" s="166">
        <v>8638</v>
      </c>
    </row>
    <row r="155" spans="1:18">
      <c r="A155" s="161" t="s">
        <v>368</v>
      </c>
      <c r="B155" s="176" t="s">
        <v>1358</v>
      </c>
      <c r="C155" s="161" t="s">
        <v>133</v>
      </c>
      <c r="D155" s="162">
        <v>8100</v>
      </c>
      <c r="E155" s="162">
        <v>80</v>
      </c>
      <c r="F155" s="162" t="s">
        <v>133</v>
      </c>
      <c r="G155" s="169">
        <v>-25</v>
      </c>
      <c r="H155" s="170" t="s">
        <v>1227</v>
      </c>
      <c r="I155" s="163" t="s">
        <v>133</v>
      </c>
      <c r="J155" s="163" t="s">
        <v>133</v>
      </c>
      <c r="K155" s="164">
        <f t="shared" si="6"/>
        <v>8100</v>
      </c>
      <c r="L155" s="165">
        <f t="shared" si="7"/>
        <v>80</v>
      </c>
      <c r="M155" s="178">
        <v>-199</v>
      </c>
      <c r="N155" s="178">
        <v>50</v>
      </c>
      <c r="O155" s="167" t="s">
        <v>129</v>
      </c>
      <c r="P155" s="166">
        <f t="shared" si="8"/>
        <v>8832.5</v>
      </c>
      <c r="Q155" s="166">
        <v>9095</v>
      </c>
      <c r="R155" s="166">
        <v>8570</v>
      </c>
    </row>
    <row r="156" spans="1:18">
      <c r="A156" s="161" t="s">
        <v>369</v>
      </c>
      <c r="B156" s="176" t="s">
        <v>1359</v>
      </c>
      <c r="C156" s="161" t="s">
        <v>133</v>
      </c>
      <c r="D156" s="162">
        <v>8330</v>
      </c>
      <c r="E156" s="162">
        <v>80</v>
      </c>
      <c r="F156" s="162" t="s">
        <v>133</v>
      </c>
      <c r="G156" s="169">
        <v>-25</v>
      </c>
      <c r="H156" s="170" t="s">
        <v>1227</v>
      </c>
      <c r="I156" s="163" t="s">
        <v>133</v>
      </c>
      <c r="J156" s="163" t="s">
        <v>133</v>
      </c>
      <c r="K156" s="164">
        <f t="shared" si="6"/>
        <v>8330</v>
      </c>
      <c r="L156" s="165">
        <f t="shared" si="7"/>
        <v>80</v>
      </c>
      <c r="M156" s="178">
        <v>-199</v>
      </c>
      <c r="N156" s="178">
        <v>50</v>
      </c>
      <c r="O156" s="167" t="s">
        <v>129</v>
      </c>
      <c r="P156" s="166">
        <f t="shared" si="8"/>
        <v>9183</v>
      </c>
      <c r="Q156" s="166">
        <v>9414</v>
      </c>
      <c r="R156" s="166">
        <v>8952</v>
      </c>
    </row>
    <row r="157" spans="1:18">
      <c r="A157" s="161" t="s">
        <v>370</v>
      </c>
      <c r="B157" s="176" t="s">
        <v>1360</v>
      </c>
      <c r="C157" s="161" t="s">
        <v>133</v>
      </c>
      <c r="D157" s="162">
        <v>8130</v>
      </c>
      <c r="E157" s="162">
        <v>80</v>
      </c>
      <c r="F157" s="162" t="s">
        <v>133</v>
      </c>
      <c r="G157" s="169">
        <v>-25</v>
      </c>
      <c r="H157" s="170" t="s">
        <v>1227</v>
      </c>
      <c r="I157" s="163" t="s">
        <v>133</v>
      </c>
      <c r="J157" s="163" t="s">
        <v>133</v>
      </c>
      <c r="K157" s="164">
        <f t="shared" si="6"/>
        <v>8130</v>
      </c>
      <c r="L157" s="165">
        <f t="shared" si="7"/>
        <v>80</v>
      </c>
      <c r="M157" s="178">
        <v>-199</v>
      </c>
      <c r="N157" s="178">
        <v>50</v>
      </c>
      <c r="O157" s="167" t="s">
        <v>129</v>
      </c>
      <c r="P157" s="166">
        <f t="shared" si="8"/>
        <v>8862</v>
      </c>
      <c r="Q157" s="166">
        <v>9138</v>
      </c>
      <c r="R157" s="166">
        <v>8586</v>
      </c>
    </row>
    <row r="158" spans="1:18">
      <c r="A158" s="161" t="s">
        <v>371</v>
      </c>
      <c r="B158" s="176" t="s">
        <v>1361</v>
      </c>
      <c r="C158" s="161" t="s">
        <v>133</v>
      </c>
      <c r="D158" s="162">
        <v>8600</v>
      </c>
      <c r="E158" s="162">
        <v>70</v>
      </c>
      <c r="F158" s="162" t="s">
        <v>133</v>
      </c>
      <c r="G158" s="169">
        <v>-25</v>
      </c>
      <c r="H158" s="170" t="s">
        <v>1227</v>
      </c>
      <c r="I158" s="163" t="s">
        <v>133</v>
      </c>
      <c r="J158" s="163" t="s">
        <v>133</v>
      </c>
      <c r="K158" s="164">
        <f t="shared" si="6"/>
        <v>8600</v>
      </c>
      <c r="L158" s="165">
        <f t="shared" si="7"/>
        <v>70</v>
      </c>
      <c r="M158" s="178">
        <v>-199</v>
      </c>
      <c r="N158" s="178">
        <v>50</v>
      </c>
      <c r="O158" s="167" t="s">
        <v>129</v>
      </c>
      <c r="P158" s="166">
        <f t="shared" si="8"/>
        <v>9459</v>
      </c>
      <c r="Q158" s="166">
        <v>9657</v>
      </c>
      <c r="R158" s="166">
        <v>9261</v>
      </c>
    </row>
    <row r="159" spans="1:18">
      <c r="A159" s="161" t="s">
        <v>372</v>
      </c>
      <c r="B159" s="176" t="s">
        <v>1362</v>
      </c>
      <c r="C159" s="161" t="s">
        <v>133</v>
      </c>
      <c r="D159" s="162">
        <v>8930</v>
      </c>
      <c r="E159" s="162">
        <v>70</v>
      </c>
      <c r="F159" s="162" t="s">
        <v>133</v>
      </c>
      <c r="G159" s="169">
        <v>-25</v>
      </c>
      <c r="H159" s="170" t="s">
        <v>1227</v>
      </c>
      <c r="I159" s="163" t="s">
        <v>133</v>
      </c>
      <c r="J159" s="163" t="s">
        <v>133</v>
      </c>
      <c r="K159" s="164">
        <f t="shared" si="6"/>
        <v>8930</v>
      </c>
      <c r="L159" s="165">
        <f t="shared" si="7"/>
        <v>70</v>
      </c>
      <c r="M159" s="178">
        <v>-199</v>
      </c>
      <c r="N159" s="178">
        <v>50</v>
      </c>
      <c r="O159" s="167" t="s">
        <v>129</v>
      </c>
      <c r="P159" s="166">
        <f t="shared" si="8"/>
        <v>9878.5</v>
      </c>
      <c r="Q159" s="166">
        <v>10148</v>
      </c>
      <c r="R159" s="166">
        <v>9609</v>
      </c>
    </row>
    <row r="160" spans="1:18">
      <c r="A160" s="161" t="s">
        <v>373</v>
      </c>
      <c r="B160" s="176" t="s">
        <v>1363</v>
      </c>
      <c r="C160" s="161" t="s">
        <v>133</v>
      </c>
      <c r="D160" s="162">
        <v>9000</v>
      </c>
      <c r="E160" s="162">
        <v>70</v>
      </c>
      <c r="F160" s="162" t="s">
        <v>133</v>
      </c>
      <c r="G160" s="169">
        <v>-25</v>
      </c>
      <c r="H160" s="170" t="s">
        <v>1227</v>
      </c>
      <c r="I160" s="163" t="s">
        <v>133</v>
      </c>
      <c r="J160" s="163" t="s">
        <v>133</v>
      </c>
      <c r="K160" s="164">
        <f t="shared" si="6"/>
        <v>9000</v>
      </c>
      <c r="L160" s="165">
        <f t="shared" si="7"/>
        <v>70</v>
      </c>
      <c r="M160" s="178">
        <v>-199</v>
      </c>
      <c r="N160" s="178">
        <v>50</v>
      </c>
      <c r="O160" s="167" t="s">
        <v>129</v>
      </c>
      <c r="P160" s="166">
        <f t="shared" si="8"/>
        <v>9948</v>
      </c>
      <c r="Q160" s="166">
        <v>10196</v>
      </c>
      <c r="R160" s="166">
        <v>9700</v>
      </c>
    </row>
    <row r="161" spans="1:18">
      <c r="A161" s="161" t="s">
        <v>374</v>
      </c>
      <c r="B161" s="176" t="s">
        <v>1364</v>
      </c>
      <c r="C161" s="161" t="s">
        <v>133</v>
      </c>
      <c r="D161" s="162">
        <v>9010</v>
      </c>
      <c r="E161" s="162">
        <v>70</v>
      </c>
      <c r="F161" s="162" t="s">
        <v>133</v>
      </c>
      <c r="G161" s="169">
        <v>-25</v>
      </c>
      <c r="H161" s="170" t="s">
        <v>1227</v>
      </c>
      <c r="I161" s="163" t="s">
        <v>133</v>
      </c>
      <c r="J161" s="163" t="s">
        <v>133</v>
      </c>
      <c r="K161" s="164">
        <f t="shared" si="6"/>
        <v>9010</v>
      </c>
      <c r="L161" s="165">
        <f t="shared" si="7"/>
        <v>70</v>
      </c>
      <c r="M161" s="178">
        <v>-199</v>
      </c>
      <c r="N161" s="178">
        <v>50</v>
      </c>
      <c r="O161" s="167" t="s">
        <v>129</v>
      </c>
      <c r="P161" s="166">
        <f t="shared" si="8"/>
        <v>9960.5</v>
      </c>
      <c r="Q161" s="166">
        <v>10207</v>
      </c>
      <c r="R161" s="166">
        <v>9714</v>
      </c>
    </row>
    <row r="162" spans="1:18">
      <c r="A162" s="161" t="s">
        <v>375</v>
      </c>
      <c r="B162" s="176" t="s">
        <v>1365</v>
      </c>
      <c r="C162" s="161" t="s">
        <v>133</v>
      </c>
      <c r="D162" s="162">
        <v>9290</v>
      </c>
      <c r="E162" s="162">
        <v>70</v>
      </c>
      <c r="F162" s="162" t="s">
        <v>133</v>
      </c>
      <c r="G162" s="169">
        <v>-25</v>
      </c>
      <c r="H162" s="170" t="s">
        <v>1227</v>
      </c>
      <c r="I162" s="163" t="s">
        <v>133</v>
      </c>
      <c r="J162" s="163" t="s">
        <v>133</v>
      </c>
      <c r="K162" s="164">
        <f t="shared" si="6"/>
        <v>9290</v>
      </c>
      <c r="L162" s="165">
        <f t="shared" si="7"/>
        <v>70</v>
      </c>
      <c r="M162" s="178">
        <v>-199</v>
      </c>
      <c r="N162" s="178">
        <v>50</v>
      </c>
      <c r="O162" s="167" t="s">
        <v>129</v>
      </c>
      <c r="P162" s="166">
        <f t="shared" si="8"/>
        <v>10363</v>
      </c>
      <c r="Q162" s="166">
        <v>10553</v>
      </c>
      <c r="R162" s="166">
        <v>10173</v>
      </c>
    </row>
    <row r="163" spans="1:18">
      <c r="A163" s="161" t="s">
        <v>376</v>
      </c>
      <c r="B163" s="176" t="s">
        <v>1366</v>
      </c>
      <c r="C163" s="161" t="s">
        <v>133</v>
      </c>
      <c r="D163" s="162">
        <v>9370</v>
      </c>
      <c r="E163" s="162">
        <v>70</v>
      </c>
      <c r="F163" s="162" t="s">
        <v>133</v>
      </c>
      <c r="G163" s="169">
        <v>-25</v>
      </c>
      <c r="H163" s="170" t="s">
        <v>1227</v>
      </c>
      <c r="I163" s="163" t="s">
        <v>133</v>
      </c>
      <c r="J163" s="163" t="s">
        <v>133</v>
      </c>
      <c r="K163" s="164">
        <f t="shared" si="6"/>
        <v>9370</v>
      </c>
      <c r="L163" s="165">
        <f t="shared" si="7"/>
        <v>70</v>
      </c>
      <c r="M163" s="178">
        <v>-199</v>
      </c>
      <c r="N163" s="178">
        <v>50</v>
      </c>
      <c r="O163" s="167" t="s">
        <v>129</v>
      </c>
      <c r="P163" s="166">
        <f t="shared" si="8"/>
        <v>10430.5</v>
      </c>
      <c r="Q163" s="166">
        <v>10637</v>
      </c>
      <c r="R163" s="166">
        <v>10224</v>
      </c>
    </row>
    <row r="164" spans="1:18">
      <c r="A164" s="161" t="s">
        <v>377</v>
      </c>
      <c r="B164" s="176" t="s">
        <v>1367</v>
      </c>
      <c r="C164" s="161" t="s">
        <v>133</v>
      </c>
      <c r="D164" s="162">
        <v>9310</v>
      </c>
      <c r="E164" s="162">
        <v>100</v>
      </c>
      <c r="F164" s="162" t="s">
        <v>133</v>
      </c>
      <c r="G164" s="169">
        <v>-25</v>
      </c>
      <c r="H164" s="170" t="s">
        <v>1227</v>
      </c>
      <c r="I164" s="163" t="s">
        <v>133</v>
      </c>
      <c r="J164" s="163" t="s">
        <v>133</v>
      </c>
      <c r="K164" s="164">
        <f t="shared" si="6"/>
        <v>9310</v>
      </c>
      <c r="L164" s="165">
        <f t="shared" si="7"/>
        <v>100</v>
      </c>
      <c r="M164" s="178">
        <v>-199</v>
      </c>
      <c r="N164" s="178">
        <v>50</v>
      </c>
      <c r="O164" s="167" t="s">
        <v>129</v>
      </c>
      <c r="P164" s="166">
        <f t="shared" si="8"/>
        <v>10394.5</v>
      </c>
      <c r="Q164" s="166">
        <v>10643</v>
      </c>
      <c r="R164" s="166">
        <v>10146</v>
      </c>
    </row>
    <row r="165" spans="1:18">
      <c r="A165" s="161" t="s">
        <v>378</v>
      </c>
      <c r="B165" s="176" t="s">
        <v>1368</v>
      </c>
      <c r="C165" s="161" t="s">
        <v>133</v>
      </c>
      <c r="D165" s="162">
        <v>9690</v>
      </c>
      <c r="E165" s="162">
        <v>70</v>
      </c>
      <c r="F165" s="162" t="s">
        <v>133</v>
      </c>
      <c r="G165" s="169">
        <v>-25</v>
      </c>
      <c r="H165" s="170" t="s">
        <v>1227</v>
      </c>
      <c r="I165" s="163" t="s">
        <v>133</v>
      </c>
      <c r="J165" s="163" t="s">
        <v>133</v>
      </c>
      <c r="K165" s="164">
        <f t="shared" si="6"/>
        <v>9690</v>
      </c>
      <c r="L165" s="165">
        <f t="shared" si="7"/>
        <v>70</v>
      </c>
      <c r="M165" s="178">
        <v>-199</v>
      </c>
      <c r="N165" s="178">
        <v>50</v>
      </c>
      <c r="O165" s="167" t="s">
        <v>129</v>
      </c>
      <c r="P165" s="166">
        <f t="shared" si="8"/>
        <v>10857</v>
      </c>
      <c r="Q165" s="166">
        <v>11094</v>
      </c>
      <c r="R165" s="166">
        <v>10620</v>
      </c>
    </row>
    <row r="166" spans="1:18">
      <c r="A166" s="161" t="s">
        <v>379</v>
      </c>
      <c r="B166" s="176" t="s">
        <v>1369</v>
      </c>
      <c r="C166" s="161" t="s">
        <v>133</v>
      </c>
      <c r="D166" s="162">
        <v>9460</v>
      </c>
      <c r="E166" s="162">
        <v>60</v>
      </c>
      <c r="F166" s="162" t="s">
        <v>133</v>
      </c>
      <c r="G166" s="169">
        <v>-25</v>
      </c>
      <c r="H166" s="170" t="s">
        <v>1227</v>
      </c>
      <c r="I166" s="163" t="s">
        <v>133</v>
      </c>
      <c r="J166" s="163" t="s">
        <v>133</v>
      </c>
      <c r="K166" s="164">
        <f t="shared" si="6"/>
        <v>9460</v>
      </c>
      <c r="L166" s="165">
        <f t="shared" si="7"/>
        <v>60</v>
      </c>
      <c r="M166" s="178">
        <v>-199</v>
      </c>
      <c r="N166" s="178">
        <v>50</v>
      </c>
      <c r="O166" s="167" t="s">
        <v>129</v>
      </c>
      <c r="P166" s="166">
        <f t="shared" si="8"/>
        <v>10528</v>
      </c>
      <c r="Q166" s="166">
        <v>10745</v>
      </c>
      <c r="R166" s="166">
        <v>10311</v>
      </c>
    </row>
    <row r="167" spans="1:18">
      <c r="A167" s="161" t="s">
        <v>380</v>
      </c>
      <c r="B167" s="176" t="s">
        <v>1370</v>
      </c>
      <c r="C167" s="161" t="s">
        <v>133</v>
      </c>
      <c r="D167" s="162">
        <v>9110</v>
      </c>
      <c r="E167" s="162">
        <v>80</v>
      </c>
      <c r="F167" s="162" t="s">
        <v>133</v>
      </c>
      <c r="G167" s="169">
        <v>-25</v>
      </c>
      <c r="H167" s="170" t="s">
        <v>1227</v>
      </c>
      <c r="I167" s="163" t="s">
        <v>133</v>
      </c>
      <c r="J167" s="163" t="s">
        <v>133</v>
      </c>
      <c r="K167" s="164">
        <f t="shared" si="6"/>
        <v>9110</v>
      </c>
      <c r="L167" s="165">
        <f t="shared" si="7"/>
        <v>80</v>
      </c>
      <c r="M167" s="178">
        <v>-199</v>
      </c>
      <c r="N167" s="178">
        <v>50</v>
      </c>
      <c r="O167" s="167" t="s">
        <v>129</v>
      </c>
      <c r="P167" s="166">
        <f t="shared" si="8"/>
        <v>10108.5</v>
      </c>
      <c r="Q167" s="166">
        <v>10389</v>
      </c>
      <c r="R167" s="166">
        <v>9828</v>
      </c>
    </row>
    <row r="168" spans="1:18">
      <c r="A168" s="161" t="s">
        <v>381</v>
      </c>
      <c r="B168" s="176" t="s">
        <v>1371</v>
      </c>
      <c r="C168" s="161" t="s">
        <v>133</v>
      </c>
      <c r="D168" s="162">
        <v>9870</v>
      </c>
      <c r="E168" s="162">
        <v>70</v>
      </c>
      <c r="F168" s="162" t="s">
        <v>133</v>
      </c>
      <c r="G168" s="169">
        <v>-25</v>
      </c>
      <c r="H168" s="170" t="s">
        <v>1227</v>
      </c>
      <c r="I168" s="163" t="s">
        <v>133</v>
      </c>
      <c r="J168" s="163" t="s">
        <v>133</v>
      </c>
      <c r="K168" s="164">
        <f t="shared" si="6"/>
        <v>9870</v>
      </c>
      <c r="L168" s="165">
        <f t="shared" si="7"/>
        <v>70</v>
      </c>
      <c r="M168" s="178">
        <v>-199</v>
      </c>
      <c r="N168" s="178">
        <v>50</v>
      </c>
      <c r="O168" s="167" t="s">
        <v>129</v>
      </c>
      <c r="P168" s="166">
        <f t="shared" si="8"/>
        <v>11012</v>
      </c>
      <c r="Q168" s="166">
        <v>11229</v>
      </c>
      <c r="R168" s="166">
        <v>10795</v>
      </c>
    </row>
    <row r="169" spans="1:18">
      <c r="A169" s="161" t="s">
        <v>382</v>
      </c>
      <c r="B169" s="176" t="s">
        <v>1372</v>
      </c>
      <c r="C169" s="161" t="s">
        <v>133</v>
      </c>
      <c r="D169" s="162">
        <v>9900</v>
      </c>
      <c r="E169" s="162">
        <v>90</v>
      </c>
      <c r="F169" s="162" t="s">
        <v>133</v>
      </c>
      <c r="G169" s="169">
        <v>-25</v>
      </c>
      <c r="H169" s="170" t="s">
        <v>1227</v>
      </c>
      <c r="I169" s="163" t="s">
        <v>133</v>
      </c>
      <c r="J169" s="163" t="s">
        <v>133</v>
      </c>
      <c r="K169" s="164">
        <f t="shared" si="6"/>
        <v>9900</v>
      </c>
      <c r="L169" s="165">
        <f t="shared" si="7"/>
        <v>90</v>
      </c>
      <c r="M169" s="178">
        <v>-199</v>
      </c>
      <c r="N169" s="178">
        <v>50</v>
      </c>
      <c r="O169" s="167" t="s">
        <v>129</v>
      </c>
      <c r="P169" s="166">
        <f t="shared" si="8"/>
        <v>11032</v>
      </c>
      <c r="Q169" s="166">
        <v>11296</v>
      </c>
      <c r="R169" s="166">
        <v>10768</v>
      </c>
    </row>
    <row r="170" spans="1:18">
      <c r="A170" s="161" t="s">
        <v>383</v>
      </c>
      <c r="B170" s="176" t="s">
        <v>1373</v>
      </c>
      <c r="C170" s="161" t="s">
        <v>133</v>
      </c>
      <c r="D170" s="162">
        <v>9880</v>
      </c>
      <c r="E170" s="162">
        <v>70</v>
      </c>
      <c r="F170" s="162" t="s">
        <v>133</v>
      </c>
      <c r="G170" s="169">
        <v>-25</v>
      </c>
      <c r="H170" s="170" t="s">
        <v>1227</v>
      </c>
      <c r="I170" s="163" t="s">
        <v>133</v>
      </c>
      <c r="J170" s="163" t="s">
        <v>133</v>
      </c>
      <c r="K170" s="164">
        <f t="shared" si="6"/>
        <v>9880</v>
      </c>
      <c r="L170" s="165">
        <f t="shared" si="7"/>
        <v>70</v>
      </c>
      <c r="M170" s="178">
        <v>-199</v>
      </c>
      <c r="N170" s="178">
        <v>50</v>
      </c>
      <c r="O170" s="167" t="s">
        <v>129</v>
      </c>
      <c r="P170" s="166">
        <f t="shared" si="8"/>
        <v>11021</v>
      </c>
      <c r="Q170" s="166">
        <v>11238</v>
      </c>
      <c r="R170" s="166">
        <v>10804</v>
      </c>
    </row>
    <row r="171" spans="1:18">
      <c r="A171" s="161" t="s">
        <v>384</v>
      </c>
      <c r="B171" s="176" t="s">
        <v>1374</v>
      </c>
      <c r="C171" s="161" t="s">
        <v>133</v>
      </c>
      <c r="D171" s="162">
        <v>9640</v>
      </c>
      <c r="E171" s="162">
        <v>80</v>
      </c>
      <c r="F171" s="162" t="s">
        <v>133</v>
      </c>
      <c r="G171" s="169">
        <v>-25</v>
      </c>
      <c r="H171" s="170" t="s">
        <v>1227</v>
      </c>
      <c r="I171" s="163" t="s">
        <v>133</v>
      </c>
      <c r="J171" s="163" t="s">
        <v>133</v>
      </c>
      <c r="K171" s="164">
        <f t="shared" si="6"/>
        <v>9640</v>
      </c>
      <c r="L171" s="165">
        <f t="shared" si="7"/>
        <v>80</v>
      </c>
      <c r="M171" s="178">
        <v>-199</v>
      </c>
      <c r="N171" s="178">
        <v>50</v>
      </c>
      <c r="O171" s="167" t="s">
        <v>129</v>
      </c>
      <c r="P171" s="166">
        <f t="shared" si="8"/>
        <v>10804</v>
      </c>
      <c r="Q171" s="166">
        <v>11060</v>
      </c>
      <c r="R171" s="166">
        <v>10548</v>
      </c>
    </row>
    <row r="172" spans="1:18">
      <c r="A172" s="161" t="s">
        <v>385</v>
      </c>
      <c r="B172" s="176" t="s">
        <v>1375</v>
      </c>
      <c r="C172" s="161" t="s">
        <v>133</v>
      </c>
      <c r="D172" s="162">
        <v>10100</v>
      </c>
      <c r="E172" s="162">
        <v>70</v>
      </c>
      <c r="F172" s="162" t="s">
        <v>133</v>
      </c>
      <c r="G172" s="169">
        <v>-25</v>
      </c>
      <c r="H172" s="170" t="s">
        <v>1227</v>
      </c>
      <c r="I172" s="163" t="s">
        <v>133</v>
      </c>
      <c r="J172" s="163" t="s">
        <v>133</v>
      </c>
      <c r="K172" s="164">
        <f t="shared" si="6"/>
        <v>10100</v>
      </c>
      <c r="L172" s="165">
        <f t="shared" si="7"/>
        <v>70</v>
      </c>
      <c r="M172" s="178">
        <v>-199</v>
      </c>
      <c r="N172" s="178">
        <v>50</v>
      </c>
      <c r="O172" s="167" t="s">
        <v>129</v>
      </c>
      <c r="P172" s="166">
        <f t="shared" si="8"/>
        <v>11424</v>
      </c>
      <c r="Q172" s="166">
        <v>11721</v>
      </c>
      <c r="R172" s="166">
        <v>11127</v>
      </c>
    </row>
    <row r="173" spans="1:18">
      <c r="A173" s="161" t="s">
        <v>386</v>
      </c>
      <c r="B173" s="176" t="s">
        <v>1376</v>
      </c>
      <c r="C173" s="161" t="s">
        <v>133</v>
      </c>
      <c r="D173" s="162">
        <v>10260</v>
      </c>
      <c r="E173" s="162">
        <v>80</v>
      </c>
      <c r="F173" s="162" t="s">
        <v>133</v>
      </c>
      <c r="G173" s="169">
        <v>-25</v>
      </c>
      <c r="H173" s="170" t="s">
        <v>1227</v>
      </c>
      <c r="I173" s="163" t="s">
        <v>133</v>
      </c>
      <c r="J173" s="163" t="s">
        <v>133</v>
      </c>
      <c r="K173" s="164">
        <f t="shared" si="6"/>
        <v>10260</v>
      </c>
      <c r="L173" s="165">
        <f t="shared" si="7"/>
        <v>80</v>
      </c>
      <c r="M173" s="178">
        <v>-199</v>
      </c>
      <c r="N173" s="178">
        <v>50</v>
      </c>
      <c r="O173" s="167" t="s">
        <v>129</v>
      </c>
      <c r="P173" s="166">
        <f t="shared" si="8"/>
        <v>11610.5</v>
      </c>
      <c r="Q173" s="166">
        <v>11969</v>
      </c>
      <c r="R173" s="166">
        <v>11252</v>
      </c>
    </row>
    <row r="174" spans="1:18">
      <c r="A174" s="161" t="s">
        <v>387</v>
      </c>
      <c r="B174" s="176" t="s">
        <v>1377</v>
      </c>
      <c r="C174" s="161" t="s">
        <v>133</v>
      </c>
      <c r="D174" s="162">
        <v>10350</v>
      </c>
      <c r="E174" s="162">
        <v>90</v>
      </c>
      <c r="F174" s="162" t="s">
        <v>133</v>
      </c>
      <c r="G174" s="169">
        <v>-25</v>
      </c>
      <c r="H174" s="170" t="s">
        <v>1227</v>
      </c>
      <c r="I174" s="163" t="s">
        <v>133</v>
      </c>
      <c r="J174" s="163" t="s">
        <v>133</v>
      </c>
      <c r="K174" s="164">
        <f t="shared" si="6"/>
        <v>10350</v>
      </c>
      <c r="L174" s="165">
        <f t="shared" si="7"/>
        <v>90</v>
      </c>
      <c r="M174" s="178">
        <v>-199</v>
      </c>
      <c r="N174" s="178">
        <v>50</v>
      </c>
      <c r="O174" s="167" t="s">
        <v>129</v>
      </c>
      <c r="P174" s="166">
        <f t="shared" si="8"/>
        <v>11739.5</v>
      </c>
      <c r="Q174" s="166">
        <v>12181</v>
      </c>
      <c r="R174" s="166">
        <v>11298</v>
      </c>
    </row>
    <row r="175" spans="1:18">
      <c r="A175" s="161" t="s">
        <v>388</v>
      </c>
      <c r="B175" s="176" t="s">
        <v>1378</v>
      </c>
      <c r="C175" s="161" t="s">
        <v>133</v>
      </c>
      <c r="D175" s="162">
        <v>11130</v>
      </c>
      <c r="E175" s="162">
        <v>80</v>
      </c>
      <c r="F175" s="162" t="s">
        <v>133</v>
      </c>
      <c r="G175" s="169">
        <v>-25</v>
      </c>
      <c r="H175" s="170" t="s">
        <v>1227</v>
      </c>
      <c r="I175" s="163" t="s">
        <v>133</v>
      </c>
      <c r="J175" s="163" t="s">
        <v>133</v>
      </c>
      <c r="K175" s="164">
        <f t="shared" si="6"/>
        <v>11130</v>
      </c>
      <c r="L175" s="165">
        <f t="shared" si="7"/>
        <v>80</v>
      </c>
      <c r="M175" s="178">
        <v>-199</v>
      </c>
      <c r="N175" s="178">
        <v>50</v>
      </c>
      <c r="O175" s="167" t="s">
        <v>129</v>
      </c>
      <c r="P175" s="166">
        <f t="shared" si="8"/>
        <v>12822.5</v>
      </c>
      <c r="Q175" s="166">
        <v>13021</v>
      </c>
      <c r="R175" s="166">
        <v>12624</v>
      </c>
    </row>
    <row r="176" spans="1:18">
      <c r="A176" s="161" t="s">
        <v>389</v>
      </c>
      <c r="B176" s="176" t="s">
        <v>1379</v>
      </c>
      <c r="C176" s="161" t="s">
        <v>133</v>
      </c>
      <c r="D176" s="162">
        <v>10820</v>
      </c>
      <c r="E176" s="162">
        <v>70</v>
      </c>
      <c r="F176" s="162" t="s">
        <v>133</v>
      </c>
      <c r="G176" s="169">
        <v>-25</v>
      </c>
      <c r="H176" s="170" t="s">
        <v>1227</v>
      </c>
      <c r="I176" s="163" t="s">
        <v>133</v>
      </c>
      <c r="J176" s="163" t="s">
        <v>133</v>
      </c>
      <c r="K176" s="164">
        <f t="shared" si="6"/>
        <v>10820</v>
      </c>
      <c r="L176" s="165">
        <f t="shared" si="7"/>
        <v>70</v>
      </c>
      <c r="M176" s="178">
        <v>-199</v>
      </c>
      <c r="N176" s="178">
        <v>50</v>
      </c>
      <c r="O176" s="167" t="s">
        <v>129</v>
      </c>
      <c r="P176" s="166">
        <f t="shared" si="8"/>
        <v>12505</v>
      </c>
      <c r="Q176" s="166">
        <v>12722</v>
      </c>
      <c r="R176" s="166">
        <v>12288</v>
      </c>
    </row>
    <row r="177" spans="1:18">
      <c r="A177" s="161" t="s">
        <v>390</v>
      </c>
      <c r="B177" s="176" t="s">
        <v>1380</v>
      </c>
      <c r="C177" s="161" t="s">
        <v>133</v>
      </c>
      <c r="D177" s="162">
        <v>10840</v>
      </c>
      <c r="E177" s="162">
        <v>80</v>
      </c>
      <c r="F177" s="162" t="s">
        <v>133</v>
      </c>
      <c r="G177" s="169">
        <v>-25</v>
      </c>
      <c r="H177" s="170" t="s">
        <v>1227</v>
      </c>
      <c r="I177" s="163" t="s">
        <v>133</v>
      </c>
      <c r="J177" s="163" t="s">
        <v>133</v>
      </c>
      <c r="K177" s="164">
        <f t="shared" si="6"/>
        <v>10840</v>
      </c>
      <c r="L177" s="165">
        <f t="shared" si="7"/>
        <v>80</v>
      </c>
      <c r="M177" s="178">
        <v>-199</v>
      </c>
      <c r="N177" s="178">
        <v>50</v>
      </c>
      <c r="O177" s="167" t="s">
        <v>129</v>
      </c>
      <c r="P177" s="166">
        <f t="shared" si="8"/>
        <v>12517.5</v>
      </c>
      <c r="Q177" s="166">
        <v>12749</v>
      </c>
      <c r="R177" s="166">
        <v>12286</v>
      </c>
    </row>
    <row r="178" spans="1:18">
      <c r="A178" s="161" t="s">
        <v>391</v>
      </c>
      <c r="B178" s="176" t="s">
        <v>1381</v>
      </c>
      <c r="C178" s="161" t="s">
        <v>133</v>
      </c>
      <c r="D178" s="162">
        <v>11110</v>
      </c>
      <c r="E178" s="162">
        <v>90</v>
      </c>
      <c r="F178" s="162" t="s">
        <v>133</v>
      </c>
      <c r="G178" s="169">
        <v>-25</v>
      </c>
      <c r="H178" s="170" t="s">
        <v>1227</v>
      </c>
      <c r="I178" s="163" t="s">
        <v>133</v>
      </c>
      <c r="J178" s="163" t="s">
        <v>133</v>
      </c>
      <c r="K178" s="164">
        <f t="shared" si="6"/>
        <v>11110</v>
      </c>
      <c r="L178" s="165">
        <f t="shared" si="7"/>
        <v>90</v>
      </c>
      <c r="M178" s="178">
        <v>-199</v>
      </c>
      <c r="N178" s="178">
        <v>50</v>
      </c>
      <c r="O178" s="167" t="s">
        <v>129</v>
      </c>
      <c r="P178" s="166">
        <f t="shared" si="8"/>
        <v>12809.5</v>
      </c>
      <c r="Q178" s="166">
        <v>13016</v>
      </c>
      <c r="R178" s="166">
        <v>12603</v>
      </c>
    </row>
    <row r="179" spans="1:18">
      <c r="A179" s="161" t="s">
        <v>392</v>
      </c>
      <c r="B179" s="176" t="s">
        <v>1382</v>
      </c>
      <c r="C179" s="161" t="s">
        <v>133</v>
      </c>
      <c r="D179" s="162">
        <v>11480</v>
      </c>
      <c r="E179" s="162">
        <v>90</v>
      </c>
      <c r="F179" s="162" t="s">
        <v>133</v>
      </c>
      <c r="G179" s="169">
        <v>-25</v>
      </c>
      <c r="H179" s="170" t="s">
        <v>1227</v>
      </c>
      <c r="I179" s="163" t="s">
        <v>133</v>
      </c>
      <c r="J179" s="163" t="s">
        <v>133</v>
      </c>
      <c r="K179" s="164">
        <f t="shared" si="6"/>
        <v>11480</v>
      </c>
      <c r="L179" s="165">
        <f t="shared" si="7"/>
        <v>90</v>
      </c>
      <c r="M179" s="178">
        <v>-199</v>
      </c>
      <c r="N179" s="178">
        <v>50</v>
      </c>
      <c r="O179" s="167" t="s">
        <v>129</v>
      </c>
      <c r="P179" s="166">
        <f t="shared" si="8"/>
        <v>13133.5</v>
      </c>
      <c r="Q179" s="166">
        <v>13363</v>
      </c>
      <c r="R179" s="166">
        <v>12904</v>
      </c>
    </row>
    <row r="180" spans="1:18">
      <c r="A180" s="161" t="s">
        <v>393</v>
      </c>
      <c r="B180" s="175" t="s">
        <v>1383</v>
      </c>
      <c r="C180" s="161" t="s">
        <v>133</v>
      </c>
      <c r="D180" s="162">
        <v>5945</v>
      </c>
      <c r="E180" s="162">
        <v>57</v>
      </c>
      <c r="F180" s="162" t="s">
        <v>133</v>
      </c>
      <c r="G180" s="169">
        <v>0</v>
      </c>
      <c r="H180" s="170" t="s">
        <v>1227</v>
      </c>
      <c r="I180" s="163">
        <v>390</v>
      </c>
      <c r="J180" s="163">
        <v>50</v>
      </c>
      <c r="K180" s="164">
        <f t="shared" si="6"/>
        <v>6335</v>
      </c>
      <c r="L180" s="165">
        <f t="shared" si="7"/>
        <v>75.822160349069449</v>
      </c>
      <c r="M180" s="178">
        <v>-19</v>
      </c>
      <c r="N180" s="178">
        <v>70</v>
      </c>
      <c r="O180" s="167" t="s">
        <v>129</v>
      </c>
      <c r="P180" s="166">
        <v>6853</v>
      </c>
      <c r="Q180" s="166">
        <v>7117</v>
      </c>
      <c r="R180" s="166">
        <v>6589</v>
      </c>
    </row>
    <row r="181" spans="1:18">
      <c r="A181" s="161" t="s">
        <v>396</v>
      </c>
      <c r="B181" s="175" t="s">
        <v>1384</v>
      </c>
      <c r="C181" s="161" t="s">
        <v>133</v>
      </c>
      <c r="D181" s="162">
        <v>5880</v>
      </c>
      <c r="E181" s="162">
        <v>57</v>
      </c>
      <c r="F181" s="162" t="s">
        <v>133</v>
      </c>
      <c r="G181" s="169">
        <v>0</v>
      </c>
      <c r="H181" s="170" t="s">
        <v>1227</v>
      </c>
      <c r="I181" s="163">
        <v>390</v>
      </c>
      <c r="J181" s="163">
        <v>50</v>
      </c>
      <c r="K181" s="164">
        <f t="shared" si="6"/>
        <v>6270</v>
      </c>
      <c r="L181" s="165">
        <f t="shared" si="7"/>
        <v>75.822160349069449</v>
      </c>
      <c r="M181" s="178">
        <v>-19</v>
      </c>
      <c r="N181" s="178">
        <v>70</v>
      </c>
      <c r="O181" s="167" t="s">
        <v>129</v>
      </c>
      <c r="P181" s="166">
        <v>6741</v>
      </c>
      <c r="Q181" s="166">
        <v>6999</v>
      </c>
      <c r="R181" s="166">
        <v>6483</v>
      </c>
    </row>
    <row r="182" spans="1:18">
      <c r="A182" s="161" t="s">
        <v>397</v>
      </c>
      <c r="B182" s="175" t="s">
        <v>1385</v>
      </c>
      <c r="C182" s="161" t="s">
        <v>133</v>
      </c>
      <c r="D182" s="162">
        <v>5260</v>
      </c>
      <c r="E182" s="162">
        <v>57</v>
      </c>
      <c r="F182" s="162" t="s">
        <v>133</v>
      </c>
      <c r="G182" s="169">
        <v>0</v>
      </c>
      <c r="H182" s="170" t="s">
        <v>1227</v>
      </c>
      <c r="I182" s="163">
        <v>390</v>
      </c>
      <c r="J182" s="163">
        <v>50</v>
      </c>
      <c r="K182" s="164">
        <f t="shared" si="6"/>
        <v>5650</v>
      </c>
      <c r="L182" s="165">
        <f t="shared" si="7"/>
        <v>75.822160349069449</v>
      </c>
      <c r="M182" s="178">
        <v>-19</v>
      </c>
      <c r="N182" s="178">
        <v>70</v>
      </c>
      <c r="O182" s="167" t="s">
        <v>129</v>
      </c>
      <c r="P182" s="166">
        <v>6073.5</v>
      </c>
      <c r="Q182" s="166">
        <v>6289</v>
      </c>
      <c r="R182" s="166">
        <v>5858</v>
      </c>
    </row>
    <row r="183" spans="1:18">
      <c r="A183" s="161" t="s">
        <v>398</v>
      </c>
      <c r="B183" s="175" t="s">
        <v>1386</v>
      </c>
      <c r="C183" s="161" t="s">
        <v>133</v>
      </c>
      <c r="D183" s="162">
        <v>4830</v>
      </c>
      <c r="E183" s="162">
        <v>57</v>
      </c>
      <c r="F183" s="162" t="s">
        <v>133</v>
      </c>
      <c r="G183" s="169">
        <v>0</v>
      </c>
      <c r="H183" s="170" t="s">
        <v>1227</v>
      </c>
      <c r="I183" s="163">
        <v>390</v>
      </c>
      <c r="J183" s="163">
        <v>50</v>
      </c>
      <c r="K183" s="164">
        <f t="shared" si="6"/>
        <v>5220</v>
      </c>
      <c r="L183" s="165">
        <f t="shared" si="7"/>
        <v>75.822160349069449</v>
      </c>
      <c r="M183" s="178">
        <v>-19</v>
      </c>
      <c r="N183" s="178">
        <v>70</v>
      </c>
      <c r="O183" s="167" t="s">
        <v>129</v>
      </c>
      <c r="P183" s="166">
        <v>5604.5</v>
      </c>
      <c r="Q183" s="166">
        <v>5859</v>
      </c>
      <c r="R183" s="166">
        <v>5350</v>
      </c>
    </row>
    <row r="184" spans="1:18">
      <c r="A184" s="161" t="s">
        <v>399</v>
      </c>
      <c r="B184" s="175" t="s">
        <v>1387</v>
      </c>
      <c r="C184" s="161" t="s">
        <v>133</v>
      </c>
      <c r="D184" s="162">
        <v>4235</v>
      </c>
      <c r="E184" s="162">
        <v>57</v>
      </c>
      <c r="F184" s="162" t="s">
        <v>133</v>
      </c>
      <c r="G184" s="169">
        <v>0</v>
      </c>
      <c r="H184" s="170" t="s">
        <v>1227</v>
      </c>
      <c r="I184" s="163">
        <v>390</v>
      </c>
      <c r="J184" s="163">
        <v>50</v>
      </c>
      <c r="K184" s="164">
        <f t="shared" si="6"/>
        <v>4625</v>
      </c>
      <c r="L184" s="165">
        <f t="shared" si="7"/>
        <v>75.822160349069449</v>
      </c>
      <c r="M184" s="178">
        <v>-19</v>
      </c>
      <c r="N184" s="178">
        <v>70</v>
      </c>
      <c r="O184" s="167" t="s">
        <v>129</v>
      </c>
      <c r="P184" s="166">
        <v>4897</v>
      </c>
      <c r="Q184" s="166">
        <v>5209</v>
      </c>
      <c r="R184" s="166">
        <v>4585</v>
      </c>
    </row>
    <row r="185" spans="1:18">
      <c r="A185" s="161" t="s">
        <v>400</v>
      </c>
      <c r="B185" s="175" t="s">
        <v>1388</v>
      </c>
      <c r="C185" s="161" t="s">
        <v>133</v>
      </c>
      <c r="D185" s="162">
        <v>4200</v>
      </c>
      <c r="E185" s="162">
        <v>57</v>
      </c>
      <c r="F185" s="162" t="s">
        <v>133</v>
      </c>
      <c r="G185" s="169">
        <v>0</v>
      </c>
      <c r="H185" s="170" t="s">
        <v>1227</v>
      </c>
      <c r="I185" s="163">
        <v>390</v>
      </c>
      <c r="J185" s="163">
        <v>50</v>
      </c>
      <c r="K185" s="164">
        <f t="shared" si="6"/>
        <v>4590</v>
      </c>
      <c r="L185" s="165">
        <f t="shared" si="7"/>
        <v>75.822160349069449</v>
      </c>
      <c r="M185" s="178">
        <v>-19</v>
      </c>
      <c r="N185" s="178">
        <v>70</v>
      </c>
      <c r="O185" s="167" t="s">
        <v>129</v>
      </c>
      <c r="P185" s="166">
        <v>4841.5</v>
      </c>
      <c r="Q185" s="166">
        <v>5167</v>
      </c>
      <c r="R185" s="166">
        <v>4516</v>
      </c>
    </row>
    <row r="186" spans="1:18">
      <c r="A186" s="161" t="s">
        <v>401</v>
      </c>
      <c r="B186" s="175" t="s">
        <v>1389</v>
      </c>
      <c r="C186" s="161" t="s">
        <v>133</v>
      </c>
      <c r="D186" s="162">
        <v>4100</v>
      </c>
      <c r="E186" s="162">
        <v>61</v>
      </c>
      <c r="F186" s="162" t="s">
        <v>133</v>
      </c>
      <c r="G186" s="169">
        <v>0</v>
      </c>
      <c r="H186" s="170" t="s">
        <v>1227</v>
      </c>
      <c r="I186" s="163">
        <v>390</v>
      </c>
      <c r="J186" s="163">
        <v>50</v>
      </c>
      <c r="K186" s="164">
        <f t="shared" si="6"/>
        <v>4490</v>
      </c>
      <c r="L186" s="165">
        <f t="shared" si="7"/>
        <v>78.87331614684399</v>
      </c>
      <c r="M186" s="178">
        <v>-19</v>
      </c>
      <c r="N186" s="178">
        <v>70</v>
      </c>
      <c r="O186" s="167" t="s">
        <v>129</v>
      </c>
      <c r="P186" s="166">
        <v>4681.5</v>
      </c>
      <c r="Q186" s="166">
        <v>4951</v>
      </c>
      <c r="R186" s="166">
        <v>4412</v>
      </c>
    </row>
    <row r="187" spans="1:18">
      <c r="A187" s="161" t="s">
        <v>402</v>
      </c>
      <c r="B187" s="175" t="s">
        <v>1390</v>
      </c>
      <c r="C187" s="161" t="s">
        <v>133</v>
      </c>
      <c r="D187" s="162">
        <v>3345</v>
      </c>
      <c r="E187" s="162">
        <v>61</v>
      </c>
      <c r="F187" s="162" t="s">
        <v>133</v>
      </c>
      <c r="G187" s="169">
        <v>0</v>
      </c>
      <c r="H187" s="170" t="s">
        <v>1227</v>
      </c>
      <c r="I187" s="163">
        <v>390</v>
      </c>
      <c r="J187" s="163">
        <v>50</v>
      </c>
      <c r="K187" s="164">
        <f t="shared" si="6"/>
        <v>3735</v>
      </c>
      <c r="L187" s="165">
        <f t="shared" si="7"/>
        <v>78.87331614684399</v>
      </c>
      <c r="M187" s="178">
        <v>-19</v>
      </c>
      <c r="N187" s="178">
        <v>70</v>
      </c>
      <c r="O187" s="167" t="s">
        <v>129</v>
      </c>
      <c r="P187" s="166">
        <v>3694.5</v>
      </c>
      <c r="Q187" s="166">
        <v>3964</v>
      </c>
      <c r="R187" s="166">
        <v>3425</v>
      </c>
    </row>
    <row r="188" spans="1:18">
      <c r="A188" s="161" t="s">
        <v>403</v>
      </c>
      <c r="B188" s="175" t="s">
        <v>1391</v>
      </c>
      <c r="C188" s="161" t="s">
        <v>133</v>
      </c>
      <c r="D188" s="162">
        <v>3230</v>
      </c>
      <c r="E188" s="162">
        <v>57</v>
      </c>
      <c r="F188" s="162" t="s">
        <v>133</v>
      </c>
      <c r="G188" s="169">
        <v>0</v>
      </c>
      <c r="H188" s="170" t="s">
        <v>1227</v>
      </c>
      <c r="I188" s="163">
        <v>390</v>
      </c>
      <c r="J188" s="163">
        <v>50</v>
      </c>
      <c r="K188" s="164">
        <f t="shared" si="6"/>
        <v>3620</v>
      </c>
      <c r="L188" s="165">
        <f t="shared" si="7"/>
        <v>75.822160349069449</v>
      </c>
      <c r="M188" s="178">
        <v>-19</v>
      </c>
      <c r="N188" s="178">
        <v>70</v>
      </c>
      <c r="O188" s="167" t="s">
        <v>129</v>
      </c>
      <c r="P188" s="166">
        <v>3570</v>
      </c>
      <c r="Q188" s="166">
        <v>3824</v>
      </c>
      <c r="R188" s="166">
        <v>3316</v>
      </c>
    </row>
    <row r="189" spans="1:18">
      <c r="A189" s="161" t="s">
        <v>404</v>
      </c>
      <c r="B189" s="175" t="s">
        <v>1392</v>
      </c>
      <c r="C189" s="161" t="s">
        <v>133</v>
      </c>
      <c r="D189" s="162">
        <v>2425</v>
      </c>
      <c r="E189" s="162">
        <v>57</v>
      </c>
      <c r="F189" s="162" t="s">
        <v>133</v>
      </c>
      <c r="G189" s="169">
        <v>0</v>
      </c>
      <c r="H189" s="170" t="s">
        <v>1227</v>
      </c>
      <c r="I189" s="163">
        <v>390</v>
      </c>
      <c r="J189" s="163">
        <v>50</v>
      </c>
      <c r="K189" s="164">
        <f t="shared" si="6"/>
        <v>2815</v>
      </c>
      <c r="L189" s="165">
        <f t="shared" si="7"/>
        <v>75.822160349069449</v>
      </c>
      <c r="M189" s="178">
        <v>-19</v>
      </c>
      <c r="N189" s="178">
        <v>70</v>
      </c>
      <c r="O189" s="167" t="s">
        <v>129</v>
      </c>
      <c r="P189" s="166">
        <v>2551.5</v>
      </c>
      <c r="Q189" s="166">
        <v>2786</v>
      </c>
      <c r="R189" s="166">
        <v>2317</v>
      </c>
    </row>
    <row r="190" spans="1:18">
      <c r="A190" s="161" t="s">
        <v>405</v>
      </c>
      <c r="B190" s="175" t="s">
        <v>1393</v>
      </c>
      <c r="C190" s="161" t="s">
        <v>133</v>
      </c>
      <c r="D190" s="162">
        <v>2210</v>
      </c>
      <c r="E190" s="162">
        <v>57</v>
      </c>
      <c r="F190" s="162" t="s">
        <v>133</v>
      </c>
      <c r="G190" s="169">
        <v>0</v>
      </c>
      <c r="H190" s="170" t="s">
        <v>1227</v>
      </c>
      <c r="I190" s="163">
        <v>390</v>
      </c>
      <c r="J190" s="163">
        <v>50</v>
      </c>
      <c r="K190" s="164">
        <f t="shared" si="6"/>
        <v>2600</v>
      </c>
      <c r="L190" s="165">
        <f t="shared" si="7"/>
        <v>75.822160349069449</v>
      </c>
      <c r="M190" s="178">
        <v>-19</v>
      </c>
      <c r="N190" s="178">
        <v>70</v>
      </c>
      <c r="O190" s="167" t="s">
        <v>129</v>
      </c>
      <c r="P190" s="166">
        <v>2344</v>
      </c>
      <c r="Q190" s="166">
        <v>2643</v>
      </c>
      <c r="R190" s="166">
        <v>2045</v>
      </c>
    </row>
    <row r="191" spans="1:18">
      <c r="A191" s="161" t="s">
        <v>406</v>
      </c>
      <c r="B191" s="175" t="s">
        <v>1394</v>
      </c>
      <c r="C191" s="161" t="s">
        <v>133</v>
      </c>
      <c r="D191" s="162">
        <v>6580</v>
      </c>
      <c r="E191" s="162">
        <v>30</v>
      </c>
      <c r="F191" s="162" t="s">
        <v>133</v>
      </c>
      <c r="G191" s="162" t="s">
        <v>133</v>
      </c>
      <c r="H191" s="162" t="s">
        <v>133</v>
      </c>
      <c r="I191" s="163" t="s">
        <v>133</v>
      </c>
      <c r="J191" s="163" t="s">
        <v>133</v>
      </c>
      <c r="K191" s="164">
        <f t="shared" si="6"/>
        <v>6580</v>
      </c>
      <c r="L191" s="165">
        <f t="shared" si="7"/>
        <v>30</v>
      </c>
      <c r="M191" s="178">
        <v>-15</v>
      </c>
      <c r="N191" s="178">
        <v>38</v>
      </c>
      <c r="O191" s="167" t="s">
        <v>129</v>
      </c>
      <c r="P191" s="166">
        <f t="shared" si="8"/>
        <v>7110.5</v>
      </c>
      <c r="Q191" s="166">
        <v>7237</v>
      </c>
      <c r="R191" s="166">
        <v>6984</v>
      </c>
    </row>
    <row r="192" spans="1:18">
      <c r="A192" s="161" t="s">
        <v>411</v>
      </c>
      <c r="B192" s="175" t="s">
        <v>1395</v>
      </c>
      <c r="C192" s="161" t="s">
        <v>133</v>
      </c>
      <c r="D192" s="162">
        <v>6520</v>
      </c>
      <c r="E192" s="162">
        <v>30</v>
      </c>
      <c r="F192" s="162" t="s">
        <v>133</v>
      </c>
      <c r="G192" s="162" t="s">
        <v>133</v>
      </c>
      <c r="H192" s="162" t="s">
        <v>133</v>
      </c>
      <c r="I192" s="163" t="s">
        <v>133</v>
      </c>
      <c r="J192" s="163" t="s">
        <v>133</v>
      </c>
      <c r="K192" s="164">
        <f t="shared" si="6"/>
        <v>6520</v>
      </c>
      <c r="L192" s="165">
        <f t="shared" si="7"/>
        <v>30</v>
      </c>
      <c r="M192" s="178">
        <v>-15</v>
      </c>
      <c r="N192" s="178">
        <v>38</v>
      </c>
      <c r="O192" s="167" t="s">
        <v>129</v>
      </c>
      <c r="P192" s="166">
        <f t="shared" si="8"/>
        <v>7039.5</v>
      </c>
      <c r="Q192" s="166">
        <v>7170</v>
      </c>
      <c r="R192" s="166">
        <v>6909</v>
      </c>
    </row>
    <row r="193" spans="1:18" s="268" customFormat="1">
      <c r="A193" s="183" t="s">
        <v>416</v>
      </c>
      <c r="B193" s="182" t="s">
        <v>1396</v>
      </c>
      <c r="C193" s="183" t="s">
        <v>133</v>
      </c>
      <c r="D193" s="184">
        <v>1055</v>
      </c>
      <c r="E193" s="184">
        <v>85</v>
      </c>
      <c r="F193" s="185">
        <v>100</v>
      </c>
      <c r="G193" s="186">
        <v>-27.6</v>
      </c>
      <c r="H193" s="187" t="s">
        <v>190</v>
      </c>
      <c r="I193" s="186" t="s">
        <v>133</v>
      </c>
      <c r="J193" s="186" t="s">
        <v>133</v>
      </c>
      <c r="K193" s="188">
        <f t="shared" si="6"/>
        <v>1055</v>
      </c>
      <c r="L193" s="189">
        <f t="shared" si="7"/>
        <v>131.24404748406687</v>
      </c>
      <c r="M193" s="197" t="s">
        <v>133</v>
      </c>
      <c r="N193" s="197" t="s">
        <v>133</v>
      </c>
      <c r="O193" s="191" t="s">
        <v>129</v>
      </c>
      <c r="P193" s="192">
        <f t="shared" si="8"/>
        <v>961.5</v>
      </c>
      <c r="Q193" s="192">
        <v>1192</v>
      </c>
      <c r="R193" s="192">
        <v>731</v>
      </c>
    </row>
    <row r="194" spans="1:18" s="268" customFormat="1">
      <c r="A194" s="183" t="s">
        <v>420</v>
      </c>
      <c r="B194" s="182" t="s">
        <v>1397</v>
      </c>
      <c r="C194" s="183" t="s">
        <v>133</v>
      </c>
      <c r="D194" s="184">
        <v>1145</v>
      </c>
      <c r="E194" s="184">
        <v>80</v>
      </c>
      <c r="F194" s="185">
        <v>100</v>
      </c>
      <c r="G194" s="186">
        <v>-27.3</v>
      </c>
      <c r="H194" s="187" t="s">
        <v>190</v>
      </c>
      <c r="I194" s="186" t="s">
        <v>133</v>
      </c>
      <c r="J194" s="186" t="s">
        <v>133</v>
      </c>
      <c r="K194" s="188">
        <f t="shared" si="6"/>
        <v>1145</v>
      </c>
      <c r="L194" s="189">
        <f t="shared" si="7"/>
        <v>128.06248474865697</v>
      </c>
      <c r="M194" s="197" t="s">
        <v>133</v>
      </c>
      <c r="N194" s="197" t="s">
        <v>133</v>
      </c>
      <c r="O194" s="191" t="s">
        <v>129</v>
      </c>
      <c r="P194" s="192">
        <f t="shared" si="8"/>
        <v>1094</v>
      </c>
      <c r="Q194" s="192">
        <v>1296</v>
      </c>
      <c r="R194" s="192">
        <v>892</v>
      </c>
    </row>
    <row r="195" spans="1:18" s="268" customFormat="1">
      <c r="A195" s="183" t="s">
        <v>422</v>
      </c>
      <c r="B195" s="182" t="s">
        <v>1398</v>
      </c>
      <c r="C195" s="183" t="s">
        <v>133</v>
      </c>
      <c r="D195" s="184">
        <v>2130</v>
      </c>
      <c r="E195" s="184">
        <v>155</v>
      </c>
      <c r="F195" s="185">
        <v>100</v>
      </c>
      <c r="G195" s="186">
        <v>-27.7</v>
      </c>
      <c r="H195" s="187" t="s">
        <v>190</v>
      </c>
      <c r="I195" s="186" t="s">
        <v>133</v>
      </c>
      <c r="J195" s="186" t="s">
        <v>133</v>
      </c>
      <c r="K195" s="188">
        <f t="shared" si="6"/>
        <v>2130</v>
      </c>
      <c r="L195" s="189">
        <f t="shared" si="7"/>
        <v>184.45866745696716</v>
      </c>
      <c r="M195" s="197" t="s">
        <v>133</v>
      </c>
      <c r="N195" s="197" t="s">
        <v>133</v>
      </c>
      <c r="O195" s="191" t="s">
        <v>129</v>
      </c>
      <c r="P195" s="192">
        <f t="shared" si="8"/>
        <v>2120</v>
      </c>
      <c r="Q195" s="192">
        <v>2541</v>
      </c>
      <c r="R195" s="192">
        <v>1699</v>
      </c>
    </row>
    <row r="196" spans="1:18">
      <c r="A196" s="161" t="s">
        <v>424</v>
      </c>
      <c r="B196" s="175" t="s">
        <v>1399</v>
      </c>
      <c r="C196" s="161" t="s">
        <v>133</v>
      </c>
      <c r="D196" s="162">
        <v>4040</v>
      </c>
      <c r="E196" s="162">
        <v>100</v>
      </c>
      <c r="F196" s="171">
        <v>100</v>
      </c>
      <c r="G196" s="163">
        <v>-29.9</v>
      </c>
      <c r="H196" s="170" t="s">
        <v>190</v>
      </c>
      <c r="I196" s="163" t="s">
        <v>133</v>
      </c>
      <c r="J196" s="163" t="s">
        <v>133</v>
      </c>
      <c r="K196" s="164">
        <f t="shared" ref="K196:K259" si="9">IF(OR(D196="n/a",D196="nd"),0,D196)+IF(OR(I196="n/a",I196="nd"),0,I196)</f>
        <v>4040</v>
      </c>
      <c r="L196" s="165">
        <f t="shared" ref="L196:L259" si="10">SQRT(SUMSQ(IF(OR(E196="n/a",E196="nd"),0,E196),IF(OR(F196="n/a",F196="nd"),0,F196),IF(OR(J196="n/a",J196="nd"),0,J196)))</f>
        <v>141.42135623730951</v>
      </c>
      <c r="M196" s="198" t="s">
        <v>133</v>
      </c>
      <c r="N196" s="198" t="s">
        <v>133</v>
      </c>
      <c r="O196" s="167" t="s">
        <v>129</v>
      </c>
      <c r="P196" s="166">
        <f t="shared" ref="P196:P259" si="11">MEDIAN(Q196,R196)</f>
        <v>4502.5</v>
      </c>
      <c r="Q196" s="166">
        <v>4859</v>
      </c>
      <c r="R196" s="166">
        <v>4146</v>
      </c>
    </row>
    <row r="197" spans="1:18" s="268" customFormat="1">
      <c r="A197" s="183" t="s">
        <v>426</v>
      </c>
      <c r="B197" s="182" t="s">
        <v>1400</v>
      </c>
      <c r="C197" s="183" t="s">
        <v>133</v>
      </c>
      <c r="D197" s="184">
        <v>4135</v>
      </c>
      <c r="E197" s="184">
        <v>90</v>
      </c>
      <c r="F197" s="185">
        <v>100</v>
      </c>
      <c r="G197" s="186">
        <v>-31.8</v>
      </c>
      <c r="H197" s="187" t="s">
        <v>190</v>
      </c>
      <c r="I197" s="186" t="s">
        <v>133</v>
      </c>
      <c r="J197" s="186" t="s">
        <v>133</v>
      </c>
      <c r="K197" s="188">
        <f t="shared" si="9"/>
        <v>4135</v>
      </c>
      <c r="L197" s="189">
        <f t="shared" si="10"/>
        <v>134.53624047073711</v>
      </c>
      <c r="M197" s="197" t="s">
        <v>133</v>
      </c>
      <c r="N197" s="197" t="s">
        <v>133</v>
      </c>
      <c r="O197" s="191" t="s">
        <v>129</v>
      </c>
      <c r="P197" s="192">
        <f t="shared" si="11"/>
        <v>4611.5</v>
      </c>
      <c r="Q197" s="192">
        <v>4975</v>
      </c>
      <c r="R197" s="192">
        <v>4248</v>
      </c>
    </row>
    <row r="198" spans="1:18" s="268" customFormat="1">
      <c r="A198" s="183" t="s">
        <v>428</v>
      </c>
      <c r="B198" s="182" t="s">
        <v>1401</v>
      </c>
      <c r="C198" s="183" t="s">
        <v>133</v>
      </c>
      <c r="D198" s="184">
        <v>4275</v>
      </c>
      <c r="E198" s="184">
        <v>70</v>
      </c>
      <c r="F198" s="185">
        <v>100</v>
      </c>
      <c r="G198" s="186">
        <v>-29.5</v>
      </c>
      <c r="H198" s="187" t="s">
        <v>190</v>
      </c>
      <c r="I198" s="186" t="s">
        <v>133</v>
      </c>
      <c r="J198" s="186" t="s">
        <v>133</v>
      </c>
      <c r="K198" s="188">
        <f t="shared" si="9"/>
        <v>4275</v>
      </c>
      <c r="L198" s="189">
        <f t="shared" si="10"/>
        <v>122.06555615733703</v>
      </c>
      <c r="M198" s="197" t="s">
        <v>133</v>
      </c>
      <c r="N198" s="197" t="s">
        <v>133</v>
      </c>
      <c r="O198" s="191" t="s">
        <v>129</v>
      </c>
      <c r="P198" s="192">
        <f t="shared" si="11"/>
        <v>4802.5</v>
      </c>
      <c r="Q198" s="192">
        <v>5086</v>
      </c>
      <c r="R198" s="192">
        <v>4519</v>
      </c>
    </row>
    <row r="199" spans="1:18" s="268" customFormat="1">
      <c r="A199" s="183" t="s">
        <v>429</v>
      </c>
      <c r="B199" s="182" t="s">
        <v>1402</v>
      </c>
      <c r="C199" s="183" t="s">
        <v>133</v>
      </c>
      <c r="D199" s="184">
        <v>4335</v>
      </c>
      <c r="E199" s="184">
        <v>105</v>
      </c>
      <c r="F199" s="185">
        <v>100</v>
      </c>
      <c r="G199" s="186">
        <v>-31</v>
      </c>
      <c r="H199" s="187" t="s">
        <v>190</v>
      </c>
      <c r="I199" s="186" t="s">
        <v>133</v>
      </c>
      <c r="J199" s="186" t="s">
        <v>133</v>
      </c>
      <c r="K199" s="188">
        <f t="shared" si="9"/>
        <v>4335</v>
      </c>
      <c r="L199" s="189">
        <f t="shared" si="10"/>
        <v>145</v>
      </c>
      <c r="M199" s="197" t="s">
        <v>133</v>
      </c>
      <c r="N199" s="197" t="s">
        <v>133</v>
      </c>
      <c r="O199" s="191" t="s">
        <v>129</v>
      </c>
      <c r="P199" s="192">
        <f t="shared" si="11"/>
        <v>4920.5</v>
      </c>
      <c r="Q199" s="192">
        <v>5319</v>
      </c>
      <c r="R199" s="192">
        <v>4522</v>
      </c>
    </row>
    <row r="200" spans="1:18" s="268" customFormat="1">
      <c r="A200" s="183" t="s">
        <v>431</v>
      </c>
      <c r="B200" s="182" t="s">
        <v>1403</v>
      </c>
      <c r="C200" s="183" t="s">
        <v>133</v>
      </c>
      <c r="D200" s="184">
        <v>4980</v>
      </c>
      <c r="E200" s="184">
        <v>75</v>
      </c>
      <c r="F200" s="185">
        <v>100</v>
      </c>
      <c r="G200" s="186">
        <v>-29.5</v>
      </c>
      <c r="H200" s="187" t="s">
        <v>190</v>
      </c>
      <c r="I200" s="186" t="s">
        <v>133</v>
      </c>
      <c r="J200" s="186" t="s">
        <v>133</v>
      </c>
      <c r="K200" s="188">
        <f t="shared" si="9"/>
        <v>4980</v>
      </c>
      <c r="L200" s="189">
        <f t="shared" si="10"/>
        <v>125</v>
      </c>
      <c r="M200" s="197" t="s">
        <v>133</v>
      </c>
      <c r="N200" s="197" t="s">
        <v>133</v>
      </c>
      <c r="O200" s="191" t="s">
        <v>129</v>
      </c>
      <c r="P200" s="192">
        <f t="shared" si="11"/>
        <v>5729</v>
      </c>
      <c r="Q200" s="192">
        <v>5992</v>
      </c>
      <c r="R200" s="192">
        <v>5466</v>
      </c>
    </row>
    <row r="201" spans="1:18" s="268" customFormat="1">
      <c r="A201" s="183" t="s">
        <v>433</v>
      </c>
      <c r="B201" s="182" t="s">
        <v>1404</v>
      </c>
      <c r="C201" s="183" t="s">
        <v>133</v>
      </c>
      <c r="D201" s="184">
        <v>5975</v>
      </c>
      <c r="E201" s="184">
        <v>75</v>
      </c>
      <c r="F201" s="185">
        <v>100</v>
      </c>
      <c r="G201" s="186">
        <v>-28.4</v>
      </c>
      <c r="H201" s="187" t="s">
        <v>190</v>
      </c>
      <c r="I201" s="186" t="s">
        <v>133</v>
      </c>
      <c r="J201" s="186" t="s">
        <v>133</v>
      </c>
      <c r="K201" s="188">
        <f t="shared" si="9"/>
        <v>5975</v>
      </c>
      <c r="L201" s="189">
        <f t="shared" si="10"/>
        <v>125</v>
      </c>
      <c r="M201" s="197" t="s">
        <v>133</v>
      </c>
      <c r="N201" s="197" t="s">
        <v>133</v>
      </c>
      <c r="O201" s="191" t="s">
        <v>129</v>
      </c>
      <c r="P201" s="192">
        <f t="shared" si="11"/>
        <v>6845</v>
      </c>
      <c r="Q201" s="192">
        <v>7161</v>
      </c>
      <c r="R201" s="192">
        <v>6529</v>
      </c>
    </row>
    <row r="202" spans="1:18" s="268" customFormat="1">
      <c r="A202" s="183" t="s">
        <v>435</v>
      </c>
      <c r="B202" s="199" t="s">
        <v>1405</v>
      </c>
      <c r="C202" s="183" t="s">
        <v>133</v>
      </c>
      <c r="D202" s="194">
        <v>6260</v>
      </c>
      <c r="E202" s="194">
        <v>75</v>
      </c>
      <c r="F202" s="185">
        <v>100</v>
      </c>
      <c r="G202" s="186">
        <v>-29.2</v>
      </c>
      <c r="H202" s="187" t="s">
        <v>190</v>
      </c>
      <c r="I202" s="186" t="s">
        <v>133</v>
      </c>
      <c r="J202" s="186" t="s">
        <v>133</v>
      </c>
      <c r="K202" s="188">
        <f t="shared" si="9"/>
        <v>6260</v>
      </c>
      <c r="L202" s="189">
        <f t="shared" si="10"/>
        <v>125</v>
      </c>
      <c r="M202" s="197" t="s">
        <v>133</v>
      </c>
      <c r="N202" s="197" t="s">
        <v>133</v>
      </c>
      <c r="O202" s="191" t="s">
        <v>129</v>
      </c>
      <c r="P202" s="192">
        <f t="shared" si="11"/>
        <v>7153.5</v>
      </c>
      <c r="Q202" s="192">
        <v>7427</v>
      </c>
      <c r="R202" s="192">
        <v>6880</v>
      </c>
    </row>
    <row r="203" spans="1:18" s="268" customFormat="1">
      <c r="A203" s="183" t="s">
        <v>437</v>
      </c>
      <c r="B203" s="182" t="s">
        <v>1406</v>
      </c>
      <c r="C203" s="183" t="s">
        <v>133</v>
      </c>
      <c r="D203" s="184">
        <v>6610</v>
      </c>
      <c r="E203" s="184">
        <v>70</v>
      </c>
      <c r="F203" s="185">
        <v>100</v>
      </c>
      <c r="G203" s="186">
        <v>-27.8</v>
      </c>
      <c r="H203" s="187" t="s">
        <v>190</v>
      </c>
      <c r="I203" s="186" t="s">
        <v>133</v>
      </c>
      <c r="J203" s="186" t="s">
        <v>133</v>
      </c>
      <c r="K203" s="188">
        <f t="shared" si="9"/>
        <v>6610</v>
      </c>
      <c r="L203" s="189">
        <f t="shared" si="10"/>
        <v>122.06555615733703</v>
      </c>
      <c r="M203" s="197" t="s">
        <v>133</v>
      </c>
      <c r="N203" s="197" t="s">
        <v>133</v>
      </c>
      <c r="O203" s="191" t="s">
        <v>129</v>
      </c>
      <c r="P203" s="192">
        <f t="shared" si="11"/>
        <v>7476.5</v>
      </c>
      <c r="Q203" s="192">
        <v>7676</v>
      </c>
      <c r="R203" s="192">
        <v>7277</v>
      </c>
    </row>
    <row r="204" spans="1:18" s="268" customFormat="1">
      <c r="A204" s="183" t="s">
        <v>439</v>
      </c>
      <c r="B204" s="182" t="s">
        <v>1407</v>
      </c>
      <c r="C204" s="183" t="s">
        <v>133</v>
      </c>
      <c r="D204" s="184">
        <v>6945</v>
      </c>
      <c r="E204" s="184">
        <v>120</v>
      </c>
      <c r="F204" s="185">
        <v>100</v>
      </c>
      <c r="G204" s="186">
        <v>-27.2</v>
      </c>
      <c r="H204" s="187" t="s">
        <v>190</v>
      </c>
      <c r="I204" s="186" t="s">
        <v>133</v>
      </c>
      <c r="J204" s="186" t="s">
        <v>133</v>
      </c>
      <c r="K204" s="188">
        <f t="shared" si="9"/>
        <v>6945</v>
      </c>
      <c r="L204" s="189">
        <f t="shared" si="10"/>
        <v>156.20499351813308</v>
      </c>
      <c r="M204" s="197" t="s">
        <v>133</v>
      </c>
      <c r="N204" s="197" t="s">
        <v>133</v>
      </c>
      <c r="O204" s="191" t="s">
        <v>129</v>
      </c>
      <c r="P204" s="192">
        <f t="shared" si="11"/>
        <v>7773.5</v>
      </c>
      <c r="Q204" s="192">
        <v>8050</v>
      </c>
      <c r="R204" s="192">
        <v>7497</v>
      </c>
    </row>
    <row r="205" spans="1:18" s="268" customFormat="1">
      <c r="A205" s="183" t="s">
        <v>441</v>
      </c>
      <c r="B205" s="182" t="s">
        <v>1408</v>
      </c>
      <c r="C205" s="183" t="s">
        <v>133</v>
      </c>
      <c r="D205" s="184">
        <v>6985</v>
      </c>
      <c r="E205" s="184">
        <v>180</v>
      </c>
      <c r="F205" s="185">
        <v>100</v>
      </c>
      <c r="G205" s="186">
        <v>-28.8</v>
      </c>
      <c r="H205" s="187" t="s">
        <v>190</v>
      </c>
      <c r="I205" s="186" t="s">
        <v>133</v>
      </c>
      <c r="J205" s="186" t="s">
        <v>133</v>
      </c>
      <c r="K205" s="188">
        <f t="shared" si="9"/>
        <v>6985</v>
      </c>
      <c r="L205" s="189">
        <f t="shared" si="10"/>
        <v>205.91260281974002</v>
      </c>
      <c r="M205" s="197" t="s">
        <v>133</v>
      </c>
      <c r="N205" s="197" t="s">
        <v>133</v>
      </c>
      <c r="O205" s="191" t="s">
        <v>129</v>
      </c>
      <c r="P205" s="192">
        <f t="shared" si="11"/>
        <v>7826.5</v>
      </c>
      <c r="Q205" s="192">
        <v>8196</v>
      </c>
      <c r="R205" s="192">
        <v>7457</v>
      </c>
    </row>
    <row r="206" spans="1:18" s="268" customFormat="1">
      <c r="A206" s="183" t="s">
        <v>442</v>
      </c>
      <c r="B206" s="182" t="s">
        <v>1409</v>
      </c>
      <c r="C206" s="183" t="s">
        <v>133</v>
      </c>
      <c r="D206" s="184">
        <v>7015</v>
      </c>
      <c r="E206" s="184">
        <v>80</v>
      </c>
      <c r="F206" s="185">
        <v>100</v>
      </c>
      <c r="G206" s="186">
        <v>-29.3</v>
      </c>
      <c r="H206" s="187" t="s">
        <v>190</v>
      </c>
      <c r="I206" s="186" t="s">
        <v>133</v>
      </c>
      <c r="J206" s="186" t="s">
        <v>133</v>
      </c>
      <c r="K206" s="188">
        <f t="shared" si="9"/>
        <v>7015</v>
      </c>
      <c r="L206" s="189">
        <f t="shared" si="10"/>
        <v>128.06248474865697</v>
      </c>
      <c r="M206" s="197" t="s">
        <v>133</v>
      </c>
      <c r="N206" s="197" t="s">
        <v>133</v>
      </c>
      <c r="O206" s="191" t="s">
        <v>129</v>
      </c>
      <c r="P206" s="192">
        <f t="shared" si="11"/>
        <v>7821.5</v>
      </c>
      <c r="Q206" s="192">
        <v>8051</v>
      </c>
      <c r="R206" s="192">
        <v>7592</v>
      </c>
    </row>
    <row r="207" spans="1:18" s="268" customFormat="1">
      <c r="A207" s="183" t="s">
        <v>443</v>
      </c>
      <c r="B207" s="199" t="s">
        <v>1410</v>
      </c>
      <c r="C207" s="183" t="s">
        <v>133</v>
      </c>
      <c r="D207" s="194">
        <v>7175</v>
      </c>
      <c r="E207" s="194">
        <v>70</v>
      </c>
      <c r="F207" s="185">
        <v>100</v>
      </c>
      <c r="G207" s="186">
        <v>-27.9</v>
      </c>
      <c r="H207" s="187" t="s">
        <v>190</v>
      </c>
      <c r="I207" s="186" t="s">
        <v>133</v>
      </c>
      <c r="J207" s="186" t="s">
        <v>133</v>
      </c>
      <c r="K207" s="188">
        <f t="shared" si="9"/>
        <v>7175</v>
      </c>
      <c r="L207" s="189">
        <f t="shared" si="10"/>
        <v>122.06555615733703</v>
      </c>
      <c r="M207" s="197" t="s">
        <v>133</v>
      </c>
      <c r="N207" s="197" t="s">
        <v>133</v>
      </c>
      <c r="O207" s="191" t="s">
        <v>129</v>
      </c>
      <c r="P207" s="192">
        <f t="shared" si="11"/>
        <v>7968.5</v>
      </c>
      <c r="Q207" s="192">
        <v>8212</v>
      </c>
      <c r="R207" s="192">
        <v>7725</v>
      </c>
    </row>
    <row r="208" spans="1:18" s="268" customFormat="1">
      <c r="A208" s="183" t="s">
        <v>445</v>
      </c>
      <c r="B208" s="199" t="s">
        <v>1411</v>
      </c>
      <c r="C208" s="183" t="s">
        <v>133</v>
      </c>
      <c r="D208" s="194">
        <v>7340</v>
      </c>
      <c r="E208" s="194">
        <v>100</v>
      </c>
      <c r="F208" s="185">
        <v>100</v>
      </c>
      <c r="G208" s="186">
        <v>-27.5</v>
      </c>
      <c r="H208" s="187" t="s">
        <v>190</v>
      </c>
      <c r="I208" s="186" t="s">
        <v>133</v>
      </c>
      <c r="J208" s="186" t="s">
        <v>133</v>
      </c>
      <c r="K208" s="188">
        <f t="shared" si="9"/>
        <v>7340</v>
      </c>
      <c r="L208" s="189">
        <f t="shared" si="10"/>
        <v>141.42135623730951</v>
      </c>
      <c r="M208" s="197" t="s">
        <v>133</v>
      </c>
      <c r="N208" s="197" t="s">
        <v>133</v>
      </c>
      <c r="O208" s="191" t="s">
        <v>129</v>
      </c>
      <c r="P208" s="192">
        <f t="shared" si="11"/>
        <v>8169.5</v>
      </c>
      <c r="Q208" s="192">
        <v>8410</v>
      </c>
      <c r="R208" s="192">
        <v>7929</v>
      </c>
    </row>
    <row r="209" spans="1:18" s="268" customFormat="1">
      <c r="A209" s="183" t="s">
        <v>446</v>
      </c>
      <c r="B209" s="199" t="s">
        <v>1412</v>
      </c>
      <c r="C209" s="183" t="s">
        <v>133</v>
      </c>
      <c r="D209" s="194">
        <v>7440</v>
      </c>
      <c r="E209" s="194">
        <v>175</v>
      </c>
      <c r="F209" s="185">
        <v>100</v>
      </c>
      <c r="G209" s="186">
        <v>-30.2</v>
      </c>
      <c r="H209" s="187" t="s">
        <v>190</v>
      </c>
      <c r="I209" s="186" t="s">
        <v>133</v>
      </c>
      <c r="J209" s="186" t="s">
        <v>133</v>
      </c>
      <c r="K209" s="188">
        <f t="shared" si="9"/>
        <v>7440</v>
      </c>
      <c r="L209" s="189">
        <f t="shared" si="10"/>
        <v>201.55644370746373</v>
      </c>
      <c r="M209" s="197" t="s">
        <v>133</v>
      </c>
      <c r="N209" s="197" t="s">
        <v>133</v>
      </c>
      <c r="O209" s="191" t="s">
        <v>129</v>
      </c>
      <c r="P209" s="192">
        <f t="shared" si="11"/>
        <v>8236.5</v>
      </c>
      <c r="Q209" s="192">
        <v>8645</v>
      </c>
      <c r="R209" s="192">
        <v>7828</v>
      </c>
    </row>
    <row r="210" spans="1:18" s="268" customFormat="1">
      <c r="A210" s="183" t="s">
        <v>447</v>
      </c>
      <c r="B210" s="199" t="s">
        <v>1413</v>
      </c>
      <c r="C210" s="183" t="s">
        <v>133</v>
      </c>
      <c r="D210" s="194">
        <v>7560</v>
      </c>
      <c r="E210" s="194">
        <v>135</v>
      </c>
      <c r="F210" s="185">
        <v>100</v>
      </c>
      <c r="G210" s="186">
        <v>-29</v>
      </c>
      <c r="H210" s="187" t="s">
        <v>190</v>
      </c>
      <c r="I210" s="186" t="s">
        <v>133</v>
      </c>
      <c r="J210" s="186" t="s">
        <v>133</v>
      </c>
      <c r="K210" s="188">
        <f t="shared" si="9"/>
        <v>7560</v>
      </c>
      <c r="L210" s="189">
        <f t="shared" si="10"/>
        <v>168.00297616411441</v>
      </c>
      <c r="M210" s="197" t="s">
        <v>133</v>
      </c>
      <c r="N210" s="197" t="s">
        <v>133</v>
      </c>
      <c r="O210" s="191" t="s">
        <v>129</v>
      </c>
      <c r="P210" s="192">
        <f t="shared" si="11"/>
        <v>8363.5</v>
      </c>
      <c r="Q210" s="192">
        <v>8728</v>
      </c>
      <c r="R210" s="192">
        <v>7999</v>
      </c>
    </row>
    <row r="211" spans="1:18" s="268" customFormat="1">
      <c r="A211" s="183" t="s">
        <v>448</v>
      </c>
      <c r="B211" s="199" t="s">
        <v>1414</v>
      </c>
      <c r="C211" s="183" t="s">
        <v>133</v>
      </c>
      <c r="D211" s="194">
        <v>7985</v>
      </c>
      <c r="E211" s="194">
        <v>220</v>
      </c>
      <c r="F211" s="185">
        <v>100</v>
      </c>
      <c r="G211" s="186">
        <v>-29.5</v>
      </c>
      <c r="H211" s="187" t="s">
        <v>190</v>
      </c>
      <c r="I211" s="186" t="s">
        <v>133</v>
      </c>
      <c r="J211" s="186" t="s">
        <v>133</v>
      </c>
      <c r="K211" s="188">
        <f t="shared" si="9"/>
        <v>7985</v>
      </c>
      <c r="L211" s="189">
        <f t="shared" si="10"/>
        <v>241.66091947189145</v>
      </c>
      <c r="M211" s="197" t="s">
        <v>133</v>
      </c>
      <c r="N211" s="197" t="s">
        <v>133</v>
      </c>
      <c r="O211" s="191" t="s">
        <v>129</v>
      </c>
      <c r="P211" s="192">
        <f t="shared" si="11"/>
        <v>8922</v>
      </c>
      <c r="Q211" s="192">
        <v>9459</v>
      </c>
      <c r="R211" s="192">
        <v>8385</v>
      </c>
    </row>
    <row r="212" spans="1:18" s="268" customFormat="1">
      <c r="A212" s="183" t="s">
        <v>450</v>
      </c>
      <c r="B212" s="199" t="s">
        <v>1415</v>
      </c>
      <c r="C212" s="183" t="s">
        <v>133</v>
      </c>
      <c r="D212" s="194">
        <v>8490</v>
      </c>
      <c r="E212" s="194">
        <v>85</v>
      </c>
      <c r="F212" s="185">
        <v>100</v>
      </c>
      <c r="G212" s="186"/>
      <c r="H212" s="187" t="s">
        <v>190</v>
      </c>
      <c r="I212" s="186" t="s">
        <v>133</v>
      </c>
      <c r="J212" s="186" t="s">
        <v>133</v>
      </c>
      <c r="K212" s="188">
        <f t="shared" si="9"/>
        <v>8490</v>
      </c>
      <c r="L212" s="189">
        <f t="shared" si="10"/>
        <v>131.24404748406687</v>
      </c>
      <c r="M212" s="197" t="s">
        <v>133</v>
      </c>
      <c r="N212" s="197" t="s">
        <v>133</v>
      </c>
      <c r="O212" s="191" t="s">
        <v>129</v>
      </c>
      <c r="P212" s="192">
        <f t="shared" si="11"/>
        <v>9459</v>
      </c>
      <c r="Q212" s="192">
        <v>9795</v>
      </c>
      <c r="R212" s="192">
        <v>9123</v>
      </c>
    </row>
    <row r="213" spans="1:18" s="268" customFormat="1">
      <c r="A213" s="183" t="s">
        <v>452</v>
      </c>
      <c r="B213" s="199" t="s">
        <v>1416</v>
      </c>
      <c r="C213" s="183" t="s">
        <v>133</v>
      </c>
      <c r="D213" s="194">
        <v>9265</v>
      </c>
      <c r="E213" s="194">
        <v>105</v>
      </c>
      <c r="F213" s="185">
        <v>100</v>
      </c>
      <c r="G213" s="186">
        <v>-28.7</v>
      </c>
      <c r="H213" s="187" t="s">
        <v>190</v>
      </c>
      <c r="I213" s="186" t="s">
        <v>133</v>
      </c>
      <c r="J213" s="186" t="s">
        <v>133</v>
      </c>
      <c r="K213" s="188">
        <f t="shared" si="9"/>
        <v>9265</v>
      </c>
      <c r="L213" s="189">
        <f t="shared" si="10"/>
        <v>145</v>
      </c>
      <c r="M213" s="197" t="s">
        <v>133</v>
      </c>
      <c r="N213" s="197" t="s">
        <v>133</v>
      </c>
      <c r="O213" s="191" t="s">
        <v>129</v>
      </c>
      <c r="P213" s="192">
        <f t="shared" si="11"/>
        <v>10499</v>
      </c>
      <c r="Q213" s="192">
        <v>10825</v>
      </c>
      <c r="R213" s="192">
        <v>10173</v>
      </c>
    </row>
    <row r="214" spans="1:18">
      <c r="A214" s="161" t="s">
        <v>454</v>
      </c>
      <c r="B214" s="179" t="s">
        <v>1417</v>
      </c>
      <c r="C214" s="161" t="s">
        <v>133</v>
      </c>
      <c r="D214" s="173">
        <v>9840</v>
      </c>
      <c r="E214" s="173">
        <v>330</v>
      </c>
      <c r="F214" s="171">
        <v>100</v>
      </c>
      <c r="G214" s="163">
        <v>-26.5</v>
      </c>
      <c r="H214" s="170" t="s">
        <v>190</v>
      </c>
      <c r="I214" s="163" t="s">
        <v>133</v>
      </c>
      <c r="J214" s="163" t="s">
        <v>133</v>
      </c>
      <c r="K214" s="164">
        <f t="shared" si="9"/>
        <v>9840</v>
      </c>
      <c r="L214" s="165">
        <f t="shared" si="10"/>
        <v>344.81879299133334</v>
      </c>
      <c r="M214" s="198" t="s">
        <v>133</v>
      </c>
      <c r="N214" s="198" t="s">
        <v>133</v>
      </c>
      <c r="O214" s="167" t="s">
        <v>129</v>
      </c>
      <c r="P214" s="166">
        <f t="shared" si="11"/>
        <v>11396.5</v>
      </c>
      <c r="Q214" s="166">
        <v>12420</v>
      </c>
      <c r="R214" s="166">
        <v>10373</v>
      </c>
    </row>
    <row r="215" spans="1:18">
      <c r="A215" s="161" t="s">
        <v>456</v>
      </c>
      <c r="B215" s="179" t="s">
        <v>1418</v>
      </c>
      <c r="C215" s="161" t="s">
        <v>133</v>
      </c>
      <c r="D215" s="173">
        <v>10590</v>
      </c>
      <c r="E215" s="173">
        <v>190</v>
      </c>
      <c r="F215" s="171">
        <v>100</v>
      </c>
      <c r="G215" s="163">
        <v>-14.2</v>
      </c>
      <c r="H215" s="170" t="s">
        <v>190</v>
      </c>
      <c r="I215" s="163" t="s">
        <v>133</v>
      </c>
      <c r="J215" s="163" t="s">
        <v>133</v>
      </c>
      <c r="K215" s="164">
        <f t="shared" si="9"/>
        <v>10590</v>
      </c>
      <c r="L215" s="165">
        <f t="shared" si="10"/>
        <v>214.70910553583889</v>
      </c>
      <c r="M215" s="198" t="s">
        <v>133</v>
      </c>
      <c r="N215" s="198" t="s">
        <v>133</v>
      </c>
      <c r="O215" s="167" t="s">
        <v>129</v>
      </c>
      <c r="P215" s="166">
        <f t="shared" si="11"/>
        <v>12348</v>
      </c>
      <c r="Q215" s="166">
        <v>12934</v>
      </c>
      <c r="R215" s="166">
        <v>11762</v>
      </c>
    </row>
    <row r="216" spans="1:18">
      <c r="A216" s="161" t="s">
        <v>458</v>
      </c>
      <c r="B216" s="179" t="s">
        <v>1419</v>
      </c>
      <c r="C216" s="161" t="s">
        <v>133</v>
      </c>
      <c r="D216" s="173">
        <v>12440</v>
      </c>
      <c r="E216" s="173">
        <v>705</v>
      </c>
      <c r="F216" s="171">
        <v>100</v>
      </c>
      <c r="G216" s="163">
        <v>-23.7</v>
      </c>
      <c r="H216" s="170" t="s">
        <v>190</v>
      </c>
      <c r="I216" s="163" t="s">
        <v>133</v>
      </c>
      <c r="J216" s="163" t="s">
        <v>133</v>
      </c>
      <c r="K216" s="164">
        <f t="shared" si="9"/>
        <v>12440</v>
      </c>
      <c r="L216" s="165">
        <f t="shared" si="10"/>
        <v>712.05687975048738</v>
      </c>
      <c r="M216" s="198" t="s">
        <v>133</v>
      </c>
      <c r="N216" s="198" t="s">
        <v>133</v>
      </c>
      <c r="O216" s="167" t="s">
        <v>129</v>
      </c>
      <c r="P216" s="166">
        <f t="shared" si="11"/>
        <v>14846.5</v>
      </c>
      <c r="Q216" s="166">
        <v>16729</v>
      </c>
      <c r="R216" s="166">
        <v>12964</v>
      </c>
    </row>
    <row r="217" spans="1:18">
      <c r="A217" s="161" t="s">
        <v>460</v>
      </c>
      <c r="B217" s="179" t="s">
        <v>1420</v>
      </c>
      <c r="C217" s="161" t="s">
        <v>133</v>
      </c>
      <c r="D217" s="173">
        <v>17170</v>
      </c>
      <c r="E217" s="173">
        <v>110</v>
      </c>
      <c r="F217" s="171">
        <v>100</v>
      </c>
      <c r="G217" s="163">
        <v>-30.4</v>
      </c>
      <c r="H217" s="170" t="s">
        <v>190</v>
      </c>
      <c r="I217" s="163" t="s">
        <v>133</v>
      </c>
      <c r="J217" s="163" t="s">
        <v>133</v>
      </c>
      <c r="K217" s="164">
        <f t="shared" si="9"/>
        <v>17170</v>
      </c>
      <c r="L217" s="165">
        <f t="shared" si="10"/>
        <v>148.66068747318505</v>
      </c>
      <c r="M217" s="198" t="s">
        <v>133</v>
      </c>
      <c r="N217" s="198" t="s">
        <v>133</v>
      </c>
      <c r="O217" s="167" t="s">
        <v>129</v>
      </c>
      <c r="P217" s="166">
        <f t="shared" si="11"/>
        <v>20716</v>
      </c>
      <c r="Q217" s="166">
        <v>21126</v>
      </c>
      <c r="R217" s="166">
        <v>20306</v>
      </c>
    </row>
    <row r="218" spans="1:18">
      <c r="A218" s="161" t="s">
        <v>462</v>
      </c>
      <c r="B218" s="179" t="s">
        <v>1421</v>
      </c>
      <c r="C218" s="161" t="s">
        <v>133</v>
      </c>
      <c r="D218" s="173">
        <v>23800</v>
      </c>
      <c r="E218" s="173">
        <v>2550</v>
      </c>
      <c r="F218" s="171">
        <v>100</v>
      </c>
      <c r="G218" s="163">
        <v>-21.3</v>
      </c>
      <c r="H218" s="170" t="s">
        <v>190</v>
      </c>
      <c r="I218" s="163" t="s">
        <v>133</v>
      </c>
      <c r="J218" s="163" t="s">
        <v>133</v>
      </c>
      <c r="K218" s="164">
        <f t="shared" si="9"/>
        <v>23800</v>
      </c>
      <c r="L218" s="165">
        <f t="shared" si="10"/>
        <v>2551.9600310349692</v>
      </c>
      <c r="M218" s="198" t="s">
        <v>133</v>
      </c>
      <c r="N218" s="198" t="s">
        <v>133</v>
      </c>
      <c r="O218" s="167" t="s">
        <v>129</v>
      </c>
      <c r="P218" s="166">
        <f t="shared" si="11"/>
        <v>27814.5</v>
      </c>
      <c r="Q218" s="174">
        <v>33130</v>
      </c>
      <c r="R218" s="174">
        <v>22499</v>
      </c>
    </row>
    <row r="219" spans="1:18">
      <c r="A219" s="161" t="s">
        <v>464</v>
      </c>
      <c r="B219" s="179" t="s">
        <v>1421</v>
      </c>
      <c r="C219" s="161" t="s">
        <v>133</v>
      </c>
      <c r="D219" s="173">
        <v>23800</v>
      </c>
      <c r="E219" s="173">
        <v>1930</v>
      </c>
      <c r="F219" s="171">
        <v>100</v>
      </c>
      <c r="G219" s="163">
        <v>-21.3</v>
      </c>
      <c r="H219" s="170" t="s">
        <v>190</v>
      </c>
      <c r="I219" s="163" t="s">
        <v>133</v>
      </c>
      <c r="J219" s="163" t="s">
        <v>133</v>
      </c>
      <c r="K219" s="164">
        <f t="shared" si="9"/>
        <v>23800</v>
      </c>
      <c r="L219" s="165">
        <f t="shared" si="10"/>
        <v>1932.5889371514056</v>
      </c>
      <c r="M219" s="198" t="s">
        <v>133</v>
      </c>
      <c r="N219" s="198" t="s">
        <v>133</v>
      </c>
      <c r="O219" s="167" t="s">
        <v>129</v>
      </c>
      <c r="P219" s="166">
        <f t="shared" si="11"/>
        <v>27643</v>
      </c>
      <c r="Q219" s="200">
        <v>31527</v>
      </c>
      <c r="R219" s="200">
        <v>23759</v>
      </c>
    </row>
    <row r="220" spans="1:18">
      <c r="A220" s="161" t="s">
        <v>465</v>
      </c>
      <c r="B220" s="179" t="s">
        <v>1422</v>
      </c>
      <c r="C220" s="161" t="s">
        <v>133</v>
      </c>
      <c r="D220" s="173">
        <v>26330</v>
      </c>
      <c r="E220" s="173">
        <v>3410</v>
      </c>
      <c r="F220" s="171">
        <v>100</v>
      </c>
      <c r="G220" s="163">
        <v>-31.7</v>
      </c>
      <c r="H220" s="170" t="s">
        <v>190</v>
      </c>
      <c r="I220" s="163" t="s">
        <v>133</v>
      </c>
      <c r="J220" s="163" t="s">
        <v>133</v>
      </c>
      <c r="K220" s="164">
        <f t="shared" si="9"/>
        <v>26330</v>
      </c>
      <c r="L220" s="165">
        <f t="shared" si="10"/>
        <v>3411.4659605512702</v>
      </c>
      <c r="M220" s="198" t="s">
        <v>133</v>
      </c>
      <c r="N220" s="198" t="s">
        <v>133</v>
      </c>
      <c r="O220" s="167" t="s">
        <v>129</v>
      </c>
      <c r="P220" s="166">
        <f t="shared" si="11"/>
        <v>30511.5</v>
      </c>
      <c r="Q220" s="174">
        <v>37720</v>
      </c>
      <c r="R220" s="174">
        <v>23303</v>
      </c>
    </row>
    <row r="221" spans="1:18">
      <c r="A221" s="161" t="s">
        <v>467</v>
      </c>
      <c r="B221" s="179" t="s">
        <v>1422</v>
      </c>
      <c r="C221" s="161" t="s">
        <v>133</v>
      </c>
      <c r="D221" s="173">
        <v>26330</v>
      </c>
      <c r="E221" s="173">
        <v>2380</v>
      </c>
      <c r="F221" s="171">
        <v>100</v>
      </c>
      <c r="G221" s="163">
        <v>-31.7</v>
      </c>
      <c r="H221" s="170" t="s">
        <v>190</v>
      </c>
      <c r="I221" s="163" t="s">
        <v>133</v>
      </c>
      <c r="J221" s="163" t="s">
        <v>133</v>
      </c>
      <c r="K221" s="164">
        <f t="shared" si="9"/>
        <v>26330</v>
      </c>
      <c r="L221" s="165">
        <f t="shared" si="10"/>
        <v>2382.0999139414785</v>
      </c>
      <c r="M221" s="198" t="s">
        <v>133</v>
      </c>
      <c r="N221" s="198" t="s">
        <v>133</v>
      </c>
      <c r="O221" s="167" t="s">
        <v>129</v>
      </c>
      <c r="P221" s="166">
        <f t="shared" si="11"/>
        <v>30416.5</v>
      </c>
      <c r="Q221" s="200">
        <v>35080</v>
      </c>
      <c r="R221" s="200">
        <v>25753</v>
      </c>
    </row>
    <row r="222" spans="1:18">
      <c r="A222" s="161" t="s">
        <v>468</v>
      </c>
      <c r="B222" s="179" t="s">
        <v>1423</v>
      </c>
      <c r="C222" s="161" t="s">
        <v>133</v>
      </c>
      <c r="D222" s="173">
        <v>27400</v>
      </c>
      <c r="E222" s="173">
        <v>1000</v>
      </c>
      <c r="F222" s="171">
        <v>100</v>
      </c>
      <c r="G222" s="163">
        <v>-29.8</v>
      </c>
      <c r="H222" s="170" t="s">
        <v>190</v>
      </c>
      <c r="I222" s="163" t="s">
        <v>133</v>
      </c>
      <c r="J222" s="163" t="s">
        <v>133</v>
      </c>
      <c r="K222" s="164">
        <f t="shared" si="9"/>
        <v>27400</v>
      </c>
      <c r="L222" s="165">
        <f t="shared" si="10"/>
        <v>1004.987562112089</v>
      </c>
      <c r="M222" s="198" t="s">
        <v>133</v>
      </c>
      <c r="N222" s="198" t="s">
        <v>133</v>
      </c>
      <c r="O222" s="167" t="s">
        <v>129</v>
      </c>
      <c r="P222" s="166">
        <f t="shared" si="11"/>
        <v>31562.5</v>
      </c>
      <c r="Q222" s="174">
        <v>33650</v>
      </c>
      <c r="R222" s="174">
        <v>29475</v>
      </c>
    </row>
    <row r="223" spans="1:18">
      <c r="A223" s="161" t="s">
        <v>470</v>
      </c>
      <c r="B223" s="179" t="s">
        <v>1423</v>
      </c>
      <c r="C223" s="161" t="s">
        <v>133</v>
      </c>
      <c r="D223" s="173">
        <v>27400</v>
      </c>
      <c r="E223" s="173">
        <v>890</v>
      </c>
      <c r="F223" s="171">
        <v>100</v>
      </c>
      <c r="G223" s="163">
        <v>-29.8</v>
      </c>
      <c r="H223" s="170" t="s">
        <v>190</v>
      </c>
      <c r="I223" s="163" t="s">
        <v>133</v>
      </c>
      <c r="J223" s="163" t="s">
        <v>133</v>
      </c>
      <c r="K223" s="164">
        <f t="shared" si="9"/>
        <v>27400</v>
      </c>
      <c r="L223" s="165">
        <f t="shared" si="10"/>
        <v>895.60035730229583</v>
      </c>
      <c r="M223" s="198" t="s">
        <v>133</v>
      </c>
      <c r="N223" s="198" t="s">
        <v>133</v>
      </c>
      <c r="O223" s="167" t="s">
        <v>129</v>
      </c>
      <c r="P223" s="166">
        <f t="shared" si="11"/>
        <v>31585.5</v>
      </c>
      <c r="Q223" s="200">
        <v>33497</v>
      </c>
      <c r="R223" s="200">
        <v>29674</v>
      </c>
    </row>
    <row r="224" spans="1:18">
      <c r="A224" s="161" t="s">
        <v>471</v>
      </c>
      <c r="B224" s="179" t="s">
        <v>1424</v>
      </c>
      <c r="C224" s="161" t="s">
        <v>133</v>
      </c>
      <c r="D224" s="173">
        <v>32800</v>
      </c>
      <c r="E224" s="173">
        <v>2170</v>
      </c>
      <c r="F224" s="171">
        <v>100</v>
      </c>
      <c r="G224" s="163">
        <v>-30.2</v>
      </c>
      <c r="H224" s="170" t="s">
        <v>190</v>
      </c>
      <c r="I224" s="163" t="s">
        <v>133</v>
      </c>
      <c r="J224" s="163" t="s">
        <v>133</v>
      </c>
      <c r="K224" s="164">
        <f t="shared" si="9"/>
        <v>32800</v>
      </c>
      <c r="L224" s="165">
        <f t="shared" si="10"/>
        <v>2172.3029254687294</v>
      </c>
      <c r="M224" s="198" t="s">
        <v>133</v>
      </c>
      <c r="N224" s="198" t="s">
        <v>133</v>
      </c>
      <c r="O224" s="167" t="s">
        <v>129</v>
      </c>
      <c r="P224" s="166">
        <f t="shared" si="11"/>
        <v>37157</v>
      </c>
      <c r="Q224" s="174">
        <v>41592</v>
      </c>
      <c r="R224" s="174">
        <v>32722</v>
      </c>
    </row>
    <row r="225" spans="1:18">
      <c r="A225" s="161" t="s">
        <v>473</v>
      </c>
      <c r="B225" s="179" t="s">
        <v>1424</v>
      </c>
      <c r="C225" s="161" t="s">
        <v>133</v>
      </c>
      <c r="D225" s="173">
        <v>32800</v>
      </c>
      <c r="E225" s="173">
        <v>1700</v>
      </c>
      <c r="F225" s="171">
        <v>100</v>
      </c>
      <c r="G225" s="163">
        <v>-30.2</v>
      </c>
      <c r="H225" s="170" t="s">
        <v>190</v>
      </c>
      <c r="I225" s="163" t="s">
        <v>133</v>
      </c>
      <c r="J225" s="163" t="s">
        <v>133</v>
      </c>
      <c r="K225" s="164">
        <f t="shared" si="9"/>
        <v>32800</v>
      </c>
      <c r="L225" s="165">
        <f t="shared" si="10"/>
        <v>1702.93863659264</v>
      </c>
      <c r="M225" s="198" t="s">
        <v>133</v>
      </c>
      <c r="N225" s="198" t="s">
        <v>133</v>
      </c>
      <c r="O225" s="167" t="s">
        <v>129</v>
      </c>
      <c r="P225" s="166">
        <f t="shared" si="11"/>
        <v>37249</v>
      </c>
      <c r="Q225" s="200">
        <v>40795</v>
      </c>
      <c r="R225" s="200">
        <v>33703</v>
      </c>
    </row>
    <row r="226" spans="1:18">
      <c r="A226" s="161" t="s">
        <v>474</v>
      </c>
      <c r="B226" s="179" t="s">
        <v>1425</v>
      </c>
      <c r="C226" s="161" t="s">
        <v>133</v>
      </c>
      <c r="D226" s="173">
        <v>33670</v>
      </c>
      <c r="E226" s="173">
        <v>2100</v>
      </c>
      <c r="F226" s="171">
        <v>100</v>
      </c>
      <c r="G226" s="163" t="s">
        <v>133</v>
      </c>
      <c r="H226" s="170" t="s">
        <v>190</v>
      </c>
      <c r="I226" s="163" t="s">
        <v>133</v>
      </c>
      <c r="J226" s="163" t="s">
        <v>133</v>
      </c>
      <c r="K226" s="164">
        <f t="shared" si="9"/>
        <v>33670</v>
      </c>
      <c r="L226" s="165">
        <f t="shared" si="10"/>
        <v>2102.3796041628639</v>
      </c>
      <c r="M226" s="198" t="s">
        <v>133</v>
      </c>
      <c r="N226" s="198" t="s">
        <v>133</v>
      </c>
      <c r="O226" s="167" t="s">
        <v>129</v>
      </c>
      <c r="P226" s="166">
        <f t="shared" si="11"/>
        <v>37928</v>
      </c>
      <c r="Q226" s="174">
        <v>41997</v>
      </c>
      <c r="R226" s="174">
        <v>33859</v>
      </c>
    </row>
    <row r="227" spans="1:18">
      <c r="A227" s="161" t="s">
        <v>475</v>
      </c>
      <c r="B227" s="179" t="s">
        <v>1425</v>
      </c>
      <c r="C227" s="161" t="s">
        <v>133</v>
      </c>
      <c r="D227" s="173">
        <v>33670</v>
      </c>
      <c r="E227" s="173">
        <v>1660</v>
      </c>
      <c r="F227" s="171">
        <v>100</v>
      </c>
      <c r="G227" s="163" t="s">
        <v>133</v>
      </c>
      <c r="H227" s="170" t="s">
        <v>190</v>
      </c>
      <c r="I227" s="163" t="s">
        <v>133</v>
      </c>
      <c r="J227" s="163" t="s">
        <v>133</v>
      </c>
      <c r="K227" s="164">
        <f t="shared" si="9"/>
        <v>33670</v>
      </c>
      <c r="L227" s="165">
        <f t="shared" si="10"/>
        <v>1663.0093204789923</v>
      </c>
      <c r="M227" s="198" t="s">
        <v>133</v>
      </c>
      <c r="N227" s="198" t="s">
        <v>133</v>
      </c>
      <c r="O227" s="167" t="s">
        <v>129</v>
      </c>
      <c r="P227" s="166">
        <f t="shared" si="11"/>
        <v>37985.5</v>
      </c>
      <c r="Q227" s="200">
        <v>41379</v>
      </c>
      <c r="R227" s="200">
        <v>34592</v>
      </c>
    </row>
    <row r="228" spans="1:18">
      <c r="A228" s="161" t="s">
        <v>476</v>
      </c>
      <c r="B228" s="179" t="s">
        <v>1426</v>
      </c>
      <c r="C228" s="161" t="s">
        <v>133</v>
      </c>
      <c r="D228" s="173">
        <v>37700</v>
      </c>
      <c r="E228" s="173">
        <v>1810</v>
      </c>
      <c r="F228" s="171">
        <v>100</v>
      </c>
      <c r="G228" s="163">
        <v>-30.3</v>
      </c>
      <c r="H228" s="170" t="s">
        <v>190</v>
      </c>
      <c r="I228" s="163" t="s">
        <v>133</v>
      </c>
      <c r="J228" s="163" t="s">
        <v>133</v>
      </c>
      <c r="K228" s="164">
        <f t="shared" si="9"/>
        <v>37700</v>
      </c>
      <c r="L228" s="165">
        <f t="shared" si="10"/>
        <v>1812.7603261324978</v>
      </c>
      <c r="M228" s="198" t="s">
        <v>133</v>
      </c>
      <c r="N228" s="198" t="s">
        <v>133</v>
      </c>
      <c r="O228" s="167" t="s">
        <v>129</v>
      </c>
      <c r="P228" s="166">
        <f t="shared" si="11"/>
        <v>41708</v>
      </c>
      <c r="Q228" s="174">
        <v>45019</v>
      </c>
      <c r="R228" s="174">
        <v>38397</v>
      </c>
    </row>
    <row r="229" spans="1:18">
      <c r="A229" s="161" t="s">
        <v>478</v>
      </c>
      <c r="B229" s="179" t="s">
        <v>1426</v>
      </c>
      <c r="C229" s="161" t="s">
        <v>133</v>
      </c>
      <c r="D229" s="173">
        <v>37700</v>
      </c>
      <c r="E229" s="173">
        <v>1480</v>
      </c>
      <c r="F229" s="171">
        <v>100</v>
      </c>
      <c r="G229" s="163">
        <v>-30.3</v>
      </c>
      <c r="H229" s="170" t="s">
        <v>190</v>
      </c>
      <c r="I229" s="163" t="s">
        <v>133</v>
      </c>
      <c r="J229" s="163" t="s">
        <v>133</v>
      </c>
      <c r="K229" s="164">
        <f t="shared" si="9"/>
        <v>37700</v>
      </c>
      <c r="L229" s="165">
        <f t="shared" si="10"/>
        <v>1483.3745312630926</v>
      </c>
      <c r="M229" s="198" t="s">
        <v>133</v>
      </c>
      <c r="N229" s="198" t="s">
        <v>133</v>
      </c>
      <c r="O229" s="167" t="s">
        <v>129</v>
      </c>
      <c r="P229" s="166">
        <f t="shared" si="11"/>
        <v>41712.5</v>
      </c>
      <c r="Q229" s="200">
        <v>44360</v>
      </c>
      <c r="R229" s="200">
        <v>39065</v>
      </c>
    </row>
    <row r="230" spans="1:18">
      <c r="A230" s="161" t="s">
        <v>479</v>
      </c>
      <c r="B230" s="179" t="s">
        <v>1427</v>
      </c>
      <c r="C230" s="161" t="s">
        <v>133</v>
      </c>
      <c r="D230" s="173">
        <v>41650</v>
      </c>
      <c r="E230" s="173">
        <v>3850</v>
      </c>
      <c r="F230" s="171">
        <v>100</v>
      </c>
      <c r="G230" s="168">
        <v>-25.5</v>
      </c>
      <c r="H230" s="170" t="s">
        <v>190</v>
      </c>
      <c r="I230" s="163" t="s">
        <v>133</v>
      </c>
      <c r="J230" s="163" t="s">
        <v>133</v>
      </c>
      <c r="K230" s="164">
        <f t="shared" si="9"/>
        <v>41650</v>
      </c>
      <c r="L230" s="165">
        <f t="shared" si="10"/>
        <v>3851.2984823303427</v>
      </c>
      <c r="M230" s="198" t="s">
        <v>133</v>
      </c>
      <c r="N230" s="198" t="s">
        <v>133</v>
      </c>
      <c r="O230" s="167" t="s">
        <v>129</v>
      </c>
      <c r="P230" s="166">
        <f t="shared" si="11"/>
        <v>44506.5</v>
      </c>
      <c r="Q230" s="174">
        <v>50000</v>
      </c>
      <c r="R230" s="174">
        <v>39013</v>
      </c>
    </row>
    <row r="231" spans="1:18">
      <c r="A231" s="161" t="s">
        <v>481</v>
      </c>
      <c r="B231" s="179" t="s">
        <v>1427</v>
      </c>
      <c r="C231" s="161" t="s">
        <v>133</v>
      </c>
      <c r="D231" s="173">
        <v>41650</v>
      </c>
      <c r="E231" s="173">
        <v>2600</v>
      </c>
      <c r="F231" s="171">
        <v>100</v>
      </c>
      <c r="G231" s="168">
        <v>-25.5</v>
      </c>
      <c r="H231" s="170" t="s">
        <v>190</v>
      </c>
      <c r="I231" s="163" t="s">
        <v>133</v>
      </c>
      <c r="J231" s="163" t="s">
        <v>133</v>
      </c>
      <c r="K231" s="164">
        <f t="shared" si="9"/>
        <v>41650</v>
      </c>
      <c r="L231" s="165">
        <f t="shared" si="10"/>
        <v>2601.9223662515374</v>
      </c>
      <c r="M231" s="198" t="s">
        <v>133</v>
      </c>
      <c r="N231" s="198" t="s">
        <v>133</v>
      </c>
      <c r="O231" s="167" t="s">
        <v>129</v>
      </c>
      <c r="P231" s="166">
        <f t="shared" si="11"/>
        <v>45746</v>
      </c>
      <c r="Q231" s="200">
        <v>49908</v>
      </c>
      <c r="R231" s="200">
        <v>41584</v>
      </c>
    </row>
    <row r="232" spans="1:18">
      <c r="A232" s="161" t="s">
        <v>482</v>
      </c>
      <c r="B232" s="179" t="s">
        <v>1428</v>
      </c>
      <c r="C232" s="161" t="s">
        <v>133</v>
      </c>
      <c r="D232" s="201" t="s">
        <v>483</v>
      </c>
      <c r="E232" s="201" t="s">
        <v>133</v>
      </c>
      <c r="F232" s="171">
        <v>100</v>
      </c>
      <c r="G232" s="168">
        <v>-27.9</v>
      </c>
      <c r="H232" s="170" t="s">
        <v>190</v>
      </c>
      <c r="I232" s="163" t="s">
        <v>133</v>
      </c>
      <c r="J232" s="163" t="s">
        <v>133</v>
      </c>
      <c r="K232" s="164" t="e">
        <f t="shared" si="9"/>
        <v>#VALUE!</v>
      </c>
      <c r="L232" s="165">
        <f t="shared" si="10"/>
        <v>100</v>
      </c>
      <c r="M232" s="198" t="s">
        <v>133</v>
      </c>
      <c r="N232" s="198" t="s">
        <v>133</v>
      </c>
      <c r="O232" s="167" t="s">
        <v>129</v>
      </c>
      <c r="P232" s="166" t="e">
        <f t="shared" si="11"/>
        <v>#NUM!</v>
      </c>
      <c r="Q232" s="166" t="s">
        <v>1059</v>
      </c>
      <c r="R232" s="166" t="s">
        <v>1059</v>
      </c>
    </row>
    <row r="233" spans="1:18">
      <c r="A233" s="161" t="s">
        <v>485</v>
      </c>
      <c r="B233" s="175" t="s">
        <v>1429</v>
      </c>
      <c r="C233" s="161" t="s">
        <v>133</v>
      </c>
      <c r="D233" s="162">
        <v>6280</v>
      </c>
      <c r="E233" s="162">
        <v>50</v>
      </c>
      <c r="F233" s="170" t="s">
        <v>133</v>
      </c>
      <c r="G233" s="163">
        <v>-2.2999999999999998</v>
      </c>
      <c r="H233" s="170" t="s">
        <v>190</v>
      </c>
      <c r="I233" s="163" t="s">
        <v>133</v>
      </c>
      <c r="J233" s="163" t="s">
        <v>133</v>
      </c>
      <c r="K233" s="164">
        <f t="shared" si="9"/>
        <v>6280</v>
      </c>
      <c r="L233" s="165">
        <f t="shared" si="10"/>
        <v>50</v>
      </c>
      <c r="M233" s="178">
        <v>-2</v>
      </c>
      <c r="N233" s="198" t="s">
        <v>133</v>
      </c>
      <c r="O233" s="167" t="s">
        <v>129</v>
      </c>
      <c r="P233" s="166">
        <f t="shared" si="11"/>
        <v>6747</v>
      </c>
      <c r="Q233" s="166">
        <v>6875</v>
      </c>
      <c r="R233" s="166">
        <v>6619</v>
      </c>
    </row>
    <row r="234" spans="1:18">
      <c r="A234" s="161" t="s">
        <v>488</v>
      </c>
      <c r="B234" s="175" t="s">
        <v>1430</v>
      </c>
      <c r="C234" s="161" t="s">
        <v>133</v>
      </c>
      <c r="D234" s="162">
        <v>1280</v>
      </c>
      <c r="E234" s="162">
        <v>40</v>
      </c>
      <c r="F234" s="170" t="s">
        <v>133</v>
      </c>
      <c r="G234" s="163">
        <v>-1.5</v>
      </c>
      <c r="H234" s="170" t="s">
        <v>190</v>
      </c>
      <c r="I234" s="163" t="s">
        <v>133</v>
      </c>
      <c r="J234" s="163" t="s">
        <v>133</v>
      </c>
      <c r="K234" s="164">
        <f t="shared" si="9"/>
        <v>1280</v>
      </c>
      <c r="L234" s="165">
        <f t="shared" si="10"/>
        <v>40</v>
      </c>
      <c r="M234" s="178">
        <v>-2</v>
      </c>
      <c r="N234" s="198" t="s">
        <v>133</v>
      </c>
      <c r="O234" s="167" t="s">
        <v>129</v>
      </c>
      <c r="P234" s="166">
        <f t="shared" si="11"/>
        <v>821.5</v>
      </c>
      <c r="Q234" s="166">
        <v>914</v>
      </c>
      <c r="R234" s="166">
        <v>729</v>
      </c>
    </row>
    <row r="235" spans="1:18">
      <c r="A235" s="161" t="s">
        <v>489</v>
      </c>
      <c r="B235" s="175" t="s">
        <v>1431</v>
      </c>
      <c r="C235" s="161" t="s">
        <v>133</v>
      </c>
      <c r="D235" s="162">
        <v>1220</v>
      </c>
      <c r="E235" s="162">
        <v>40</v>
      </c>
      <c r="F235" s="170" t="s">
        <v>133</v>
      </c>
      <c r="G235" s="163">
        <v>-1.8</v>
      </c>
      <c r="H235" s="170" t="s">
        <v>190</v>
      </c>
      <c r="I235" s="163" t="s">
        <v>133</v>
      </c>
      <c r="J235" s="163" t="s">
        <v>133</v>
      </c>
      <c r="K235" s="164">
        <f t="shared" si="9"/>
        <v>1220</v>
      </c>
      <c r="L235" s="165">
        <f t="shared" si="10"/>
        <v>40</v>
      </c>
      <c r="M235" s="178">
        <v>-2</v>
      </c>
      <c r="N235" s="198" t="s">
        <v>133</v>
      </c>
      <c r="O235" s="167" t="s">
        <v>129</v>
      </c>
      <c r="P235" s="166">
        <f t="shared" si="11"/>
        <v>775</v>
      </c>
      <c r="Q235" s="166">
        <v>874</v>
      </c>
      <c r="R235" s="166">
        <v>676</v>
      </c>
    </row>
    <row r="236" spans="1:18">
      <c r="A236" s="161" t="s">
        <v>490</v>
      </c>
      <c r="B236" s="175" t="s">
        <v>1432</v>
      </c>
      <c r="C236" s="161" t="s">
        <v>133</v>
      </c>
      <c r="D236" s="162">
        <v>1120</v>
      </c>
      <c r="E236" s="162">
        <v>40</v>
      </c>
      <c r="F236" s="170" t="s">
        <v>133</v>
      </c>
      <c r="G236" s="163">
        <v>-2.4</v>
      </c>
      <c r="H236" s="170" t="s">
        <v>190</v>
      </c>
      <c r="I236" s="163" t="s">
        <v>133</v>
      </c>
      <c r="J236" s="163" t="s">
        <v>133</v>
      </c>
      <c r="K236" s="164">
        <f t="shared" si="9"/>
        <v>1120</v>
      </c>
      <c r="L236" s="165">
        <f t="shared" si="10"/>
        <v>40</v>
      </c>
      <c r="M236" s="178">
        <v>-2</v>
      </c>
      <c r="N236" s="198" t="s">
        <v>133</v>
      </c>
      <c r="O236" s="167" t="s">
        <v>129</v>
      </c>
      <c r="P236" s="166">
        <f t="shared" si="11"/>
        <v>688</v>
      </c>
      <c r="Q236" s="166">
        <v>763</v>
      </c>
      <c r="R236" s="166">
        <v>613</v>
      </c>
    </row>
    <row r="237" spans="1:18">
      <c r="A237" s="161" t="s">
        <v>491</v>
      </c>
      <c r="B237" s="175" t="s">
        <v>1433</v>
      </c>
      <c r="C237" s="161" t="s">
        <v>133</v>
      </c>
      <c r="D237" s="162">
        <v>5760</v>
      </c>
      <c r="E237" s="162">
        <v>50</v>
      </c>
      <c r="F237" s="170" t="s">
        <v>133</v>
      </c>
      <c r="G237" s="163">
        <v>-2.2000000000000002</v>
      </c>
      <c r="H237" s="170" t="s">
        <v>190</v>
      </c>
      <c r="I237" s="163" t="s">
        <v>133</v>
      </c>
      <c r="J237" s="163" t="s">
        <v>133</v>
      </c>
      <c r="K237" s="164">
        <f t="shared" si="9"/>
        <v>5760</v>
      </c>
      <c r="L237" s="165">
        <f t="shared" si="10"/>
        <v>50</v>
      </c>
      <c r="M237" s="178">
        <v>-2</v>
      </c>
      <c r="N237" s="198" t="s">
        <v>133</v>
      </c>
      <c r="O237" s="167" t="s">
        <v>129</v>
      </c>
      <c r="P237" s="166">
        <f t="shared" si="11"/>
        <v>6155.5</v>
      </c>
      <c r="Q237" s="166">
        <v>6283</v>
      </c>
      <c r="R237" s="166">
        <v>6028</v>
      </c>
    </row>
    <row r="238" spans="1:18">
      <c r="A238" s="161" t="s">
        <v>492</v>
      </c>
      <c r="B238" s="175" t="s">
        <v>1434</v>
      </c>
      <c r="C238" s="161" t="s">
        <v>133</v>
      </c>
      <c r="D238" s="162">
        <v>830</v>
      </c>
      <c r="E238" s="162">
        <v>50</v>
      </c>
      <c r="F238" s="170" t="s">
        <v>133</v>
      </c>
      <c r="G238" s="163">
        <v>-1.6</v>
      </c>
      <c r="H238" s="170" t="s">
        <v>190</v>
      </c>
      <c r="I238" s="163" t="s">
        <v>133</v>
      </c>
      <c r="J238" s="163" t="s">
        <v>133</v>
      </c>
      <c r="K238" s="164">
        <f t="shared" si="9"/>
        <v>830</v>
      </c>
      <c r="L238" s="165">
        <f t="shared" si="10"/>
        <v>50</v>
      </c>
      <c r="M238" s="178">
        <v>-2</v>
      </c>
      <c r="N238" s="198" t="s">
        <v>133</v>
      </c>
      <c r="O238" s="167" t="s">
        <v>129</v>
      </c>
      <c r="P238" s="166">
        <f t="shared" si="11"/>
        <v>443</v>
      </c>
      <c r="Q238" s="166">
        <v>534</v>
      </c>
      <c r="R238" s="166">
        <v>352</v>
      </c>
    </row>
    <row r="239" spans="1:18">
      <c r="A239" s="161" t="s">
        <v>493</v>
      </c>
      <c r="B239" s="175" t="s">
        <v>1435</v>
      </c>
      <c r="C239" s="161" t="s">
        <v>133</v>
      </c>
      <c r="D239" s="162">
        <v>5960</v>
      </c>
      <c r="E239" s="162">
        <v>60</v>
      </c>
      <c r="F239" s="170" t="s">
        <v>133</v>
      </c>
      <c r="G239" s="163">
        <v>-0.9</v>
      </c>
      <c r="H239" s="170" t="s">
        <v>190</v>
      </c>
      <c r="I239" s="163" t="s">
        <v>133</v>
      </c>
      <c r="J239" s="163" t="s">
        <v>133</v>
      </c>
      <c r="K239" s="164">
        <f t="shared" si="9"/>
        <v>5960</v>
      </c>
      <c r="L239" s="165">
        <f t="shared" si="10"/>
        <v>60</v>
      </c>
      <c r="M239" s="178">
        <v>-2</v>
      </c>
      <c r="N239" s="198" t="s">
        <v>133</v>
      </c>
      <c r="O239" s="167" t="s">
        <v>129</v>
      </c>
      <c r="P239" s="166">
        <f t="shared" si="11"/>
        <v>6388.5</v>
      </c>
      <c r="Q239" s="166">
        <v>6518</v>
      </c>
      <c r="R239" s="166">
        <v>6259</v>
      </c>
    </row>
    <row r="240" spans="1:18">
      <c r="A240" s="161" t="s">
        <v>494</v>
      </c>
      <c r="B240" s="175" t="s">
        <v>1436</v>
      </c>
      <c r="C240" s="161" t="s">
        <v>133</v>
      </c>
      <c r="D240" s="162">
        <v>1610</v>
      </c>
      <c r="E240" s="162">
        <v>30</v>
      </c>
      <c r="F240" s="170" t="s">
        <v>133</v>
      </c>
      <c r="G240" s="163">
        <v>-0.1</v>
      </c>
      <c r="H240" s="170" t="s">
        <v>190</v>
      </c>
      <c r="I240" s="163" t="s">
        <v>133</v>
      </c>
      <c r="J240" s="163" t="s">
        <v>133</v>
      </c>
      <c r="K240" s="164">
        <f t="shared" si="9"/>
        <v>1610</v>
      </c>
      <c r="L240" s="165">
        <f t="shared" si="10"/>
        <v>30</v>
      </c>
      <c r="M240" s="178">
        <v>-2</v>
      </c>
      <c r="N240" s="198" t="s">
        <v>133</v>
      </c>
      <c r="O240" s="167" t="s">
        <v>129</v>
      </c>
      <c r="P240" s="166">
        <f t="shared" si="11"/>
        <v>1171.5</v>
      </c>
      <c r="Q240" s="166">
        <v>1257</v>
      </c>
      <c r="R240" s="166">
        <v>1086</v>
      </c>
    </row>
    <row r="241" spans="1:18">
      <c r="A241" s="161" t="s">
        <v>496</v>
      </c>
      <c r="B241" s="175" t="s">
        <v>1437</v>
      </c>
      <c r="C241" s="161" t="s">
        <v>133</v>
      </c>
      <c r="D241" s="162">
        <v>2730</v>
      </c>
      <c r="E241" s="162">
        <v>30</v>
      </c>
      <c r="F241" s="170" t="s">
        <v>133</v>
      </c>
      <c r="G241" s="163">
        <v>-0.6</v>
      </c>
      <c r="H241" s="170" t="s">
        <v>190</v>
      </c>
      <c r="I241" s="163" t="s">
        <v>133</v>
      </c>
      <c r="J241" s="163" t="s">
        <v>133</v>
      </c>
      <c r="K241" s="164">
        <f t="shared" si="9"/>
        <v>2730</v>
      </c>
      <c r="L241" s="165">
        <f t="shared" si="10"/>
        <v>30</v>
      </c>
      <c r="M241" s="178">
        <v>-2</v>
      </c>
      <c r="N241" s="198" t="s">
        <v>133</v>
      </c>
      <c r="O241" s="167" t="s">
        <v>129</v>
      </c>
      <c r="P241" s="166">
        <f t="shared" si="11"/>
        <v>2453.5</v>
      </c>
      <c r="Q241" s="166">
        <v>2574</v>
      </c>
      <c r="R241" s="166">
        <v>2333</v>
      </c>
    </row>
    <row r="242" spans="1:18">
      <c r="A242" s="161" t="s">
        <v>497</v>
      </c>
      <c r="B242" s="175" t="s">
        <v>1438</v>
      </c>
      <c r="C242" s="161" t="s">
        <v>133</v>
      </c>
      <c r="D242" s="162">
        <v>2490</v>
      </c>
      <c r="E242" s="162">
        <v>30</v>
      </c>
      <c r="F242" s="170" t="s">
        <v>133</v>
      </c>
      <c r="G242" s="163">
        <v>-0.1</v>
      </c>
      <c r="H242" s="170" t="s">
        <v>190</v>
      </c>
      <c r="I242" s="163" t="s">
        <v>133</v>
      </c>
      <c r="J242" s="163" t="s">
        <v>133</v>
      </c>
      <c r="K242" s="164">
        <f t="shared" si="9"/>
        <v>2490</v>
      </c>
      <c r="L242" s="165">
        <f t="shared" si="10"/>
        <v>30</v>
      </c>
      <c r="M242" s="178">
        <v>-2</v>
      </c>
      <c r="N242" s="198" t="s">
        <v>133</v>
      </c>
      <c r="O242" s="167" t="s">
        <v>129</v>
      </c>
      <c r="P242" s="166">
        <f t="shared" si="11"/>
        <v>2168</v>
      </c>
      <c r="Q242" s="166">
        <v>2281</v>
      </c>
      <c r="R242" s="166">
        <v>2055</v>
      </c>
    </row>
    <row r="243" spans="1:18">
      <c r="A243" s="161" t="s">
        <v>499</v>
      </c>
      <c r="B243" s="175" t="s">
        <v>1439</v>
      </c>
      <c r="C243" s="161" t="s">
        <v>133</v>
      </c>
      <c r="D243" s="162">
        <v>3790</v>
      </c>
      <c r="E243" s="162">
        <v>30</v>
      </c>
      <c r="F243" s="170" t="s">
        <v>133</v>
      </c>
      <c r="G243" s="163">
        <v>-0.1</v>
      </c>
      <c r="H243" s="170" t="s">
        <v>190</v>
      </c>
      <c r="I243" s="163" t="s">
        <v>133</v>
      </c>
      <c r="J243" s="163" t="s">
        <v>133</v>
      </c>
      <c r="K243" s="164">
        <f t="shared" si="9"/>
        <v>3790</v>
      </c>
      <c r="L243" s="165">
        <f t="shared" si="10"/>
        <v>30</v>
      </c>
      <c r="M243" s="178">
        <v>-2</v>
      </c>
      <c r="N243" s="198" t="s">
        <v>133</v>
      </c>
      <c r="O243" s="167" t="s">
        <v>129</v>
      </c>
      <c r="P243" s="166">
        <f t="shared" si="11"/>
        <v>3731</v>
      </c>
      <c r="Q243" s="166">
        <v>3830</v>
      </c>
      <c r="R243" s="166">
        <v>3632</v>
      </c>
    </row>
    <row r="244" spans="1:18">
      <c r="A244" s="161" t="s">
        <v>501</v>
      </c>
      <c r="B244" s="175" t="s">
        <v>1440</v>
      </c>
      <c r="C244" s="161" t="s">
        <v>133</v>
      </c>
      <c r="D244" s="162">
        <v>830</v>
      </c>
      <c r="E244" s="162">
        <v>40</v>
      </c>
      <c r="F244" s="170" t="s">
        <v>133</v>
      </c>
      <c r="G244" s="163">
        <v>-2.9</v>
      </c>
      <c r="H244" s="170" t="s">
        <v>190</v>
      </c>
      <c r="I244" s="163" t="s">
        <v>133</v>
      </c>
      <c r="J244" s="163" t="s">
        <v>133</v>
      </c>
      <c r="K244" s="164">
        <f t="shared" si="9"/>
        <v>830</v>
      </c>
      <c r="L244" s="165">
        <f t="shared" si="10"/>
        <v>40</v>
      </c>
      <c r="M244" s="178">
        <v>-2</v>
      </c>
      <c r="N244" s="198" t="s">
        <v>133</v>
      </c>
      <c r="O244" s="167" t="s">
        <v>129</v>
      </c>
      <c r="P244" s="166">
        <f t="shared" si="11"/>
        <v>454.5</v>
      </c>
      <c r="Q244" s="166">
        <v>530</v>
      </c>
      <c r="R244" s="166">
        <v>379</v>
      </c>
    </row>
    <row r="245" spans="1:18">
      <c r="A245" s="161" t="s">
        <v>502</v>
      </c>
      <c r="B245" s="175" t="s">
        <v>1441</v>
      </c>
      <c r="C245" s="161" t="s">
        <v>133</v>
      </c>
      <c r="D245" s="162">
        <v>2740</v>
      </c>
      <c r="E245" s="162">
        <v>30</v>
      </c>
      <c r="F245" s="170" t="s">
        <v>133</v>
      </c>
      <c r="G245" s="163">
        <v>-0.8</v>
      </c>
      <c r="H245" s="170" t="s">
        <v>190</v>
      </c>
      <c r="I245" s="163" t="s">
        <v>133</v>
      </c>
      <c r="J245" s="163" t="s">
        <v>133</v>
      </c>
      <c r="K245" s="164">
        <f t="shared" si="9"/>
        <v>2740</v>
      </c>
      <c r="L245" s="165">
        <f t="shared" si="10"/>
        <v>30</v>
      </c>
      <c r="M245" s="178">
        <v>-2</v>
      </c>
      <c r="N245" s="198" t="s">
        <v>133</v>
      </c>
      <c r="O245" s="167" t="s">
        <v>129</v>
      </c>
      <c r="P245" s="166">
        <f t="shared" si="11"/>
        <v>2471.5</v>
      </c>
      <c r="Q245" s="166">
        <v>2603</v>
      </c>
      <c r="R245" s="166">
        <v>2340</v>
      </c>
    </row>
    <row r="246" spans="1:18">
      <c r="A246" s="161" t="s">
        <v>503</v>
      </c>
      <c r="B246" s="175" t="s">
        <v>1442</v>
      </c>
      <c r="C246" s="161" t="s">
        <v>133</v>
      </c>
      <c r="D246" s="162">
        <v>3560</v>
      </c>
      <c r="E246" s="162">
        <v>30</v>
      </c>
      <c r="F246" s="170" t="s">
        <v>133</v>
      </c>
      <c r="G246" s="163">
        <v>-1</v>
      </c>
      <c r="H246" s="170" t="s">
        <v>190</v>
      </c>
      <c r="I246" s="163" t="s">
        <v>133</v>
      </c>
      <c r="J246" s="163" t="s">
        <v>133</v>
      </c>
      <c r="K246" s="164">
        <f t="shared" si="9"/>
        <v>3560</v>
      </c>
      <c r="L246" s="165">
        <f t="shared" si="10"/>
        <v>30</v>
      </c>
      <c r="M246" s="178">
        <v>-2</v>
      </c>
      <c r="N246" s="198" t="s">
        <v>133</v>
      </c>
      <c r="O246" s="167" t="s">
        <v>129</v>
      </c>
      <c r="P246" s="166">
        <f t="shared" si="11"/>
        <v>3456</v>
      </c>
      <c r="Q246" s="166">
        <v>3544</v>
      </c>
      <c r="R246" s="166">
        <v>3368</v>
      </c>
    </row>
    <row r="247" spans="1:18">
      <c r="A247" s="161" t="s">
        <v>504</v>
      </c>
      <c r="B247" s="175" t="s">
        <v>1443</v>
      </c>
      <c r="C247" s="161" t="s">
        <v>133</v>
      </c>
      <c r="D247" s="162">
        <v>4380</v>
      </c>
      <c r="E247" s="162">
        <v>50</v>
      </c>
      <c r="F247" s="170" t="s">
        <v>133</v>
      </c>
      <c r="G247" s="163">
        <v>-1</v>
      </c>
      <c r="H247" s="170" t="s">
        <v>190</v>
      </c>
      <c r="I247" s="163" t="s">
        <v>133</v>
      </c>
      <c r="J247" s="163" t="s">
        <v>133</v>
      </c>
      <c r="K247" s="164">
        <f t="shared" si="9"/>
        <v>4380</v>
      </c>
      <c r="L247" s="165">
        <f t="shared" si="10"/>
        <v>50</v>
      </c>
      <c r="M247" s="178">
        <v>-2</v>
      </c>
      <c r="N247" s="198" t="s">
        <v>133</v>
      </c>
      <c r="O247" s="167" t="s">
        <v>129</v>
      </c>
      <c r="P247" s="166">
        <f t="shared" si="11"/>
        <v>4552.5</v>
      </c>
      <c r="Q247" s="166">
        <v>4712</v>
      </c>
      <c r="R247" s="166">
        <v>4393</v>
      </c>
    </row>
    <row r="248" spans="1:18">
      <c r="A248" s="161" t="s">
        <v>505</v>
      </c>
      <c r="B248" s="175" t="s">
        <v>1444</v>
      </c>
      <c r="C248" s="161" t="s">
        <v>133</v>
      </c>
      <c r="D248" s="162">
        <v>5350</v>
      </c>
      <c r="E248" s="162">
        <v>40</v>
      </c>
      <c r="F248" s="170" t="s">
        <v>133</v>
      </c>
      <c r="G248" s="163">
        <v>0.4</v>
      </c>
      <c r="H248" s="170" t="s">
        <v>190</v>
      </c>
      <c r="I248" s="163" t="s">
        <v>133</v>
      </c>
      <c r="J248" s="163" t="s">
        <v>133</v>
      </c>
      <c r="K248" s="164">
        <f t="shared" si="9"/>
        <v>5350</v>
      </c>
      <c r="L248" s="165">
        <f t="shared" si="10"/>
        <v>40</v>
      </c>
      <c r="M248" s="178">
        <v>-2</v>
      </c>
      <c r="N248" s="198" t="s">
        <v>133</v>
      </c>
      <c r="O248" s="167" t="s">
        <v>129</v>
      </c>
      <c r="P248" s="166">
        <f t="shared" si="11"/>
        <v>5726</v>
      </c>
      <c r="Q248" s="166">
        <v>5844</v>
      </c>
      <c r="R248" s="166">
        <v>5608</v>
      </c>
    </row>
    <row r="249" spans="1:18">
      <c r="A249" s="161" t="s">
        <v>507</v>
      </c>
      <c r="B249" s="175" t="s">
        <v>1445</v>
      </c>
      <c r="C249" s="161" t="s">
        <v>133</v>
      </c>
      <c r="D249" s="162">
        <v>23190</v>
      </c>
      <c r="E249" s="162">
        <v>130</v>
      </c>
      <c r="F249" s="170" t="s">
        <v>133</v>
      </c>
      <c r="G249" s="163">
        <v>-8.1</v>
      </c>
      <c r="H249" s="170" t="s">
        <v>190</v>
      </c>
      <c r="I249" s="163" t="s">
        <v>133</v>
      </c>
      <c r="J249" s="163" t="s">
        <v>133</v>
      </c>
      <c r="K249" s="164">
        <f t="shared" si="9"/>
        <v>23190</v>
      </c>
      <c r="L249" s="165">
        <f t="shared" si="10"/>
        <v>130</v>
      </c>
      <c r="M249" s="178">
        <v>-2</v>
      </c>
      <c r="N249" s="198" t="s">
        <v>133</v>
      </c>
      <c r="O249" s="167" t="s">
        <v>129</v>
      </c>
      <c r="P249" s="166">
        <f t="shared" si="11"/>
        <v>27078</v>
      </c>
      <c r="Q249" s="166">
        <v>27438</v>
      </c>
      <c r="R249" s="166">
        <v>26718</v>
      </c>
    </row>
    <row r="250" spans="1:18">
      <c r="A250" s="161" t="s">
        <v>509</v>
      </c>
      <c r="B250" s="175" t="s">
        <v>1446</v>
      </c>
      <c r="C250" s="161" t="s">
        <v>133</v>
      </c>
      <c r="D250" s="176" t="s">
        <v>510</v>
      </c>
      <c r="E250" s="170" t="s">
        <v>133</v>
      </c>
      <c r="F250" s="170" t="s">
        <v>133</v>
      </c>
      <c r="G250" s="163">
        <v>-3.3</v>
      </c>
      <c r="H250" s="170" t="s">
        <v>190</v>
      </c>
      <c r="I250" s="163" t="s">
        <v>133</v>
      </c>
      <c r="J250" s="163" t="s">
        <v>133</v>
      </c>
      <c r="K250" s="164" t="e">
        <f t="shared" si="9"/>
        <v>#VALUE!</v>
      </c>
      <c r="L250" s="165">
        <f t="shared" si="10"/>
        <v>0</v>
      </c>
      <c r="M250" s="178">
        <v>-2</v>
      </c>
      <c r="N250" s="198" t="s">
        <v>133</v>
      </c>
      <c r="O250" s="167" t="s">
        <v>129</v>
      </c>
      <c r="P250" s="166" t="e">
        <f t="shared" si="11"/>
        <v>#NUM!</v>
      </c>
      <c r="Q250" s="166" t="s">
        <v>1059</v>
      </c>
      <c r="R250" s="166" t="s">
        <v>1059</v>
      </c>
    </row>
    <row r="251" spans="1:18">
      <c r="A251" s="161" t="s">
        <v>511</v>
      </c>
      <c r="B251" s="175" t="s">
        <v>1447</v>
      </c>
      <c r="C251" s="161" t="s">
        <v>133</v>
      </c>
      <c r="D251" s="162">
        <v>301240</v>
      </c>
      <c r="E251" s="162">
        <v>640</v>
      </c>
      <c r="F251" s="170" t="s">
        <v>133</v>
      </c>
      <c r="G251" s="163">
        <v>-0.7</v>
      </c>
      <c r="H251" s="170" t="s">
        <v>190</v>
      </c>
      <c r="I251" s="163" t="s">
        <v>133</v>
      </c>
      <c r="J251" s="163" t="s">
        <v>133</v>
      </c>
      <c r="K251" s="164">
        <f t="shared" si="9"/>
        <v>301240</v>
      </c>
      <c r="L251" s="165">
        <f t="shared" si="10"/>
        <v>640</v>
      </c>
      <c r="M251" s="178">
        <v>-2</v>
      </c>
      <c r="N251" s="198" t="s">
        <v>133</v>
      </c>
      <c r="O251" s="167" t="s">
        <v>129</v>
      </c>
      <c r="P251" s="166" t="e">
        <f t="shared" si="11"/>
        <v>#NUM!</v>
      </c>
      <c r="Q251" s="166" t="s">
        <v>1059</v>
      </c>
      <c r="R251" s="166" t="s">
        <v>1059</v>
      </c>
    </row>
    <row r="252" spans="1:18">
      <c r="A252" s="161" t="s">
        <v>512</v>
      </c>
      <c r="B252" s="175" t="s">
        <v>1448</v>
      </c>
      <c r="C252" s="161" t="s">
        <v>133</v>
      </c>
      <c r="D252" s="162">
        <v>21400</v>
      </c>
      <c r="E252" s="170" t="s">
        <v>133</v>
      </c>
      <c r="F252" s="170" t="s">
        <v>133</v>
      </c>
      <c r="G252" s="170" t="s">
        <v>133</v>
      </c>
      <c r="H252" s="170" t="s">
        <v>133</v>
      </c>
      <c r="I252" s="163" t="s">
        <v>133</v>
      </c>
      <c r="J252" s="163" t="s">
        <v>133</v>
      </c>
      <c r="K252" s="164">
        <f t="shared" si="9"/>
        <v>21400</v>
      </c>
      <c r="L252" s="165">
        <f t="shared" si="10"/>
        <v>0</v>
      </c>
      <c r="M252" s="178">
        <v>-2</v>
      </c>
      <c r="N252" s="198" t="s">
        <v>133</v>
      </c>
      <c r="O252" s="167" t="s">
        <v>129</v>
      </c>
      <c r="P252" s="166" t="e">
        <f t="shared" si="11"/>
        <v>#NUM!</v>
      </c>
      <c r="Q252" s="166" t="s">
        <v>1059</v>
      </c>
      <c r="R252" s="166" t="s">
        <v>1059</v>
      </c>
    </row>
    <row r="253" spans="1:18">
      <c r="A253" s="161" t="s">
        <v>513</v>
      </c>
      <c r="B253" s="170" t="s">
        <v>133</v>
      </c>
      <c r="C253" s="161" t="s">
        <v>133</v>
      </c>
      <c r="D253" s="162">
        <v>1600</v>
      </c>
      <c r="E253" s="162">
        <v>200</v>
      </c>
      <c r="F253" s="170" t="s">
        <v>133</v>
      </c>
      <c r="G253" s="170" t="s">
        <v>133</v>
      </c>
      <c r="H253" s="170" t="s">
        <v>133</v>
      </c>
      <c r="I253" s="163" t="s">
        <v>133</v>
      </c>
      <c r="J253" s="163" t="s">
        <v>133</v>
      </c>
      <c r="K253" s="164">
        <f t="shared" si="9"/>
        <v>1600</v>
      </c>
      <c r="L253" s="165">
        <f t="shared" si="10"/>
        <v>200</v>
      </c>
      <c r="M253" s="198" t="s">
        <v>133</v>
      </c>
      <c r="N253" s="198" t="s">
        <v>133</v>
      </c>
      <c r="O253" s="167" t="s">
        <v>129</v>
      </c>
      <c r="P253" s="166">
        <f t="shared" si="11"/>
        <v>1560</v>
      </c>
      <c r="Q253" s="166">
        <v>1949</v>
      </c>
      <c r="R253" s="166">
        <v>1171</v>
      </c>
    </row>
    <row r="254" spans="1:18">
      <c r="A254" s="161" t="s">
        <v>515</v>
      </c>
      <c r="B254" s="170" t="s">
        <v>133</v>
      </c>
      <c r="C254" s="161" t="s">
        <v>133</v>
      </c>
      <c r="D254" s="162">
        <v>2100</v>
      </c>
      <c r="E254" s="162">
        <v>270</v>
      </c>
      <c r="F254" s="170" t="s">
        <v>133</v>
      </c>
      <c r="G254" s="170" t="s">
        <v>133</v>
      </c>
      <c r="H254" s="170" t="s">
        <v>133</v>
      </c>
      <c r="I254" s="163" t="s">
        <v>133</v>
      </c>
      <c r="J254" s="163" t="s">
        <v>133</v>
      </c>
      <c r="K254" s="164">
        <f t="shared" si="9"/>
        <v>2100</v>
      </c>
      <c r="L254" s="165">
        <f t="shared" si="10"/>
        <v>270</v>
      </c>
      <c r="M254" s="198" t="s">
        <v>133</v>
      </c>
      <c r="N254" s="198" t="s">
        <v>133</v>
      </c>
      <c r="O254" s="167" t="s">
        <v>129</v>
      </c>
      <c r="P254" s="166">
        <f t="shared" si="11"/>
        <v>2135</v>
      </c>
      <c r="Q254" s="166">
        <v>2749</v>
      </c>
      <c r="R254" s="166">
        <v>1521</v>
      </c>
    </row>
    <row r="255" spans="1:18">
      <c r="A255" s="161" t="s">
        <v>517</v>
      </c>
      <c r="B255" s="170" t="s">
        <v>133</v>
      </c>
      <c r="C255" s="161" t="s">
        <v>133</v>
      </c>
      <c r="D255" s="162">
        <v>2500</v>
      </c>
      <c r="E255" s="162">
        <v>250</v>
      </c>
      <c r="F255" s="170" t="s">
        <v>133</v>
      </c>
      <c r="G255" s="170" t="s">
        <v>133</v>
      </c>
      <c r="H255" s="170" t="s">
        <v>133</v>
      </c>
      <c r="I255" s="163" t="s">
        <v>133</v>
      </c>
      <c r="J255" s="163" t="s">
        <v>133</v>
      </c>
      <c r="K255" s="164">
        <f t="shared" si="9"/>
        <v>2500</v>
      </c>
      <c r="L255" s="165">
        <f t="shared" si="10"/>
        <v>250</v>
      </c>
      <c r="M255" s="198" t="s">
        <v>133</v>
      </c>
      <c r="N255" s="198" t="s">
        <v>133</v>
      </c>
      <c r="O255" s="167" t="s">
        <v>129</v>
      </c>
      <c r="P255" s="166">
        <f t="shared" si="11"/>
        <v>2561</v>
      </c>
      <c r="Q255" s="166">
        <v>3174</v>
      </c>
      <c r="R255" s="166">
        <v>1948</v>
      </c>
    </row>
    <row r="256" spans="1:18">
      <c r="A256" s="161" t="s">
        <v>519</v>
      </c>
      <c r="B256" s="170" t="s">
        <v>133</v>
      </c>
      <c r="C256" s="161" t="s">
        <v>133</v>
      </c>
      <c r="D256" s="162">
        <v>2560</v>
      </c>
      <c r="E256" s="162">
        <v>350</v>
      </c>
      <c r="F256" s="170" t="s">
        <v>133</v>
      </c>
      <c r="G256" s="170" t="s">
        <v>133</v>
      </c>
      <c r="H256" s="170" t="s">
        <v>133</v>
      </c>
      <c r="I256" s="163" t="s">
        <v>133</v>
      </c>
      <c r="J256" s="163" t="s">
        <v>133</v>
      </c>
      <c r="K256" s="164">
        <f t="shared" si="9"/>
        <v>2560</v>
      </c>
      <c r="L256" s="165">
        <f t="shared" si="10"/>
        <v>350</v>
      </c>
      <c r="M256" s="198" t="s">
        <v>133</v>
      </c>
      <c r="N256" s="198" t="s">
        <v>133</v>
      </c>
      <c r="O256" s="167" t="s">
        <v>129</v>
      </c>
      <c r="P256" s="166">
        <f t="shared" si="11"/>
        <v>2646.5</v>
      </c>
      <c r="Q256" s="166">
        <v>3481</v>
      </c>
      <c r="R256" s="166">
        <v>1812</v>
      </c>
    </row>
    <row r="257" spans="1:18">
      <c r="A257" s="161" t="s">
        <v>520</v>
      </c>
      <c r="B257" s="175" t="s">
        <v>1449</v>
      </c>
      <c r="C257" s="161" t="s">
        <v>133</v>
      </c>
      <c r="D257" s="162">
        <v>2480</v>
      </c>
      <c r="E257" s="162">
        <v>240</v>
      </c>
      <c r="F257" s="170" t="s">
        <v>133</v>
      </c>
      <c r="G257" s="170" t="s">
        <v>133</v>
      </c>
      <c r="H257" s="170" t="s">
        <v>133</v>
      </c>
      <c r="I257" s="163" t="s">
        <v>133</v>
      </c>
      <c r="J257" s="163" t="s">
        <v>133</v>
      </c>
      <c r="K257" s="164">
        <f t="shared" si="9"/>
        <v>2480</v>
      </c>
      <c r="L257" s="165">
        <f t="shared" si="10"/>
        <v>240</v>
      </c>
      <c r="M257" s="198" t="s">
        <v>133</v>
      </c>
      <c r="N257" s="198" t="s">
        <v>133</v>
      </c>
      <c r="O257" s="167" t="s">
        <v>129</v>
      </c>
      <c r="P257" s="166">
        <f t="shared" si="11"/>
        <v>2514.5</v>
      </c>
      <c r="Q257" s="166">
        <v>3080</v>
      </c>
      <c r="R257" s="166">
        <v>1949</v>
      </c>
    </row>
    <row r="258" spans="1:18">
      <c r="A258" s="161" t="s">
        <v>521</v>
      </c>
      <c r="B258" s="175" t="s">
        <v>1450</v>
      </c>
      <c r="C258" s="161" t="s">
        <v>133</v>
      </c>
      <c r="D258" s="162">
        <v>2324</v>
      </c>
      <c r="E258" s="162">
        <v>197</v>
      </c>
      <c r="F258" s="170" t="s">
        <v>133</v>
      </c>
      <c r="G258" s="170" t="s">
        <v>133</v>
      </c>
      <c r="H258" s="170" t="s">
        <v>133</v>
      </c>
      <c r="I258" s="163" t="s">
        <v>133</v>
      </c>
      <c r="J258" s="163" t="s">
        <v>133</v>
      </c>
      <c r="K258" s="164">
        <f t="shared" si="9"/>
        <v>2324</v>
      </c>
      <c r="L258" s="165">
        <f t="shared" si="10"/>
        <v>197</v>
      </c>
      <c r="M258" s="198" t="s">
        <v>133</v>
      </c>
      <c r="N258" s="198" t="s">
        <v>133</v>
      </c>
      <c r="O258" s="167" t="s">
        <v>129</v>
      </c>
      <c r="P258" s="166">
        <f t="shared" si="11"/>
        <v>2334</v>
      </c>
      <c r="Q258" s="166">
        <v>2787</v>
      </c>
      <c r="R258" s="166">
        <v>1881</v>
      </c>
    </row>
    <row r="259" spans="1:18">
      <c r="A259" s="161" t="s">
        <v>522</v>
      </c>
      <c r="B259" s="175" t="s">
        <v>1451</v>
      </c>
      <c r="C259" s="161" t="s">
        <v>133</v>
      </c>
      <c r="D259" s="162">
        <v>4416</v>
      </c>
      <c r="E259" s="162">
        <v>421</v>
      </c>
      <c r="F259" s="170" t="s">
        <v>133</v>
      </c>
      <c r="G259" s="170" t="s">
        <v>133</v>
      </c>
      <c r="H259" s="170" t="s">
        <v>133</v>
      </c>
      <c r="I259" s="163" t="s">
        <v>133</v>
      </c>
      <c r="J259" s="163" t="s">
        <v>133</v>
      </c>
      <c r="K259" s="164">
        <f t="shared" si="9"/>
        <v>4416</v>
      </c>
      <c r="L259" s="165">
        <f t="shared" si="10"/>
        <v>421</v>
      </c>
      <c r="M259" s="198" t="s">
        <v>133</v>
      </c>
      <c r="N259" s="198" t="s">
        <v>133</v>
      </c>
      <c r="O259" s="167" t="s">
        <v>129</v>
      </c>
      <c r="P259" s="166">
        <f t="shared" si="11"/>
        <v>4936.5</v>
      </c>
      <c r="Q259" s="166">
        <v>5992</v>
      </c>
      <c r="R259" s="166">
        <v>3881</v>
      </c>
    </row>
    <row r="260" spans="1:18">
      <c r="A260" s="161" t="s">
        <v>523</v>
      </c>
      <c r="B260" s="175" t="s">
        <v>1452</v>
      </c>
      <c r="C260" s="161" t="s">
        <v>133</v>
      </c>
      <c r="D260" s="162">
        <v>4252</v>
      </c>
      <c r="E260" s="162">
        <v>378</v>
      </c>
      <c r="F260" s="170" t="s">
        <v>133</v>
      </c>
      <c r="G260" s="170" t="s">
        <v>133</v>
      </c>
      <c r="H260" s="170" t="s">
        <v>133</v>
      </c>
      <c r="I260" s="163" t="s">
        <v>133</v>
      </c>
      <c r="J260" s="163" t="s">
        <v>133</v>
      </c>
      <c r="K260" s="164">
        <f t="shared" ref="K260:K323" si="12">IF(OR(D260="n/a",D260="nd"),0,D260)+IF(OR(I260="n/a",I260="nd"),0,I260)</f>
        <v>4252</v>
      </c>
      <c r="L260" s="165">
        <f t="shared" ref="L260:L323" si="13">SQRT(SUMSQ(IF(OR(E260="n/a",E260="nd"),0,E260),IF(OR(F260="n/a",F260="nd"),0,F260),IF(OR(J260="n/a",J260="nd"),0,J260)))</f>
        <v>378</v>
      </c>
      <c r="M260" s="198" t="s">
        <v>133</v>
      </c>
      <c r="N260" s="198" t="s">
        <v>133</v>
      </c>
      <c r="O260" s="167" t="s">
        <v>129</v>
      </c>
      <c r="P260" s="166">
        <f t="shared" ref="P260:P323" si="14">MEDIAN(Q260,R260)</f>
        <v>4778</v>
      </c>
      <c r="Q260" s="166">
        <v>5730</v>
      </c>
      <c r="R260" s="166">
        <v>3826</v>
      </c>
    </row>
    <row r="261" spans="1:18">
      <c r="A261" s="161" t="s">
        <v>524</v>
      </c>
      <c r="B261" s="175" t="s">
        <v>1453</v>
      </c>
      <c r="C261" s="161" t="s">
        <v>133</v>
      </c>
      <c r="D261" s="162">
        <v>4516</v>
      </c>
      <c r="E261" s="162">
        <v>454</v>
      </c>
      <c r="F261" s="170" t="s">
        <v>133</v>
      </c>
      <c r="G261" s="170" t="s">
        <v>133</v>
      </c>
      <c r="H261" s="170" t="s">
        <v>133</v>
      </c>
      <c r="I261" s="163" t="s">
        <v>133</v>
      </c>
      <c r="J261" s="163" t="s">
        <v>133</v>
      </c>
      <c r="K261" s="164">
        <f t="shared" si="12"/>
        <v>4516</v>
      </c>
      <c r="L261" s="165">
        <f t="shared" si="13"/>
        <v>454</v>
      </c>
      <c r="M261" s="198" t="s">
        <v>133</v>
      </c>
      <c r="N261" s="198" t="s">
        <v>133</v>
      </c>
      <c r="O261" s="167" t="s">
        <v>129</v>
      </c>
      <c r="P261" s="166">
        <f t="shared" si="14"/>
        <v>5089</v>
      </c>
      <c r="Q261" s="166">
        <v>6209</v>
      </c>
      <c r="R261" s="166">
        <v>3969</v>
      </c>
    </row>
    <row r="262" spans="1:18">
      <c r="A262" s="161" t="s">
        <v>525</v>
      </c>
      <c r="B262" s="175" t="s">
        <v>1454</v>
      </c>
      <c r="C262" s="161" t="s">
        <v>133</v>
      </c>
      <c r="D262" s="162">
        <v>3028</v>
      </c>
      <c r="E262" s="162">
        <v>351</v>
      </c>
      <c r="F262" s="170" t="s">
        <v>133</v>
      </c>
      <c r="G262" s="170" t="s">
        <v>133</v>
      </c>
      <c r="H262" s="170" t="s">
        <v>133</v>
      </c>
      <c r="I262" s="163" t="s">
        <v>133</v>
      </c>
      <c r="J262" s="163" t="s">
        <v>133</v>
      </c>
      <c r="K262" s="164">
        <f t="shared" si="12"/>
        <v>3028</v>
      </c>
      <c r="L262" s="165">
        <f t="shared" si="13"/>
        <v>351</v>
      </c>
      <c r="M262" s="198" t="s">
        <v>133</v>
      </c>
      <c r="N262" s="198" t="s">
        <v>133</v>
      </c>
      <c r="O262" s="167" t="s">
        <v>129</v>
      </c>
      <c r="P262" s="166">
        <f t="shared" si="14"/>
        <v>3217.5</v>
      </c>
      <c r="Q262" s="166">
        <v>4090</v>
      </c>
      <c r="R262" s="166">
        <v>2345</v>
      </c>
    </row>
    <row r="263" spans="1:18">
      <c r="A263" s="161" t="s">
        <v>526</v>
      </c>
      <c r="B263" s="168" t="s">
        <v>1455</v>
      </c>
      <c r="C263" s="161" t="s">
        <v>133</v>
      </c>
      <c r="D263" s="162">
        <v>5025</v>
      </c>
      <c r="E263" s="162">
        <v>400</v>
      </c>
      <c r="F263" s="170" t="s">
        <v>133</v>
      </c>
      <c r="G263" s="170" t="s">
        <v>133</v>
      </c>
      <c r="H263" s="170" t="s">
        <v>133</v>
      </c>
      <c r="I263" s="163" t="s">
        <v>133</v>
      </c>
      <c r="J263" s="163" t="s">
        <v>133</v>
      </c>
      <c r="K263" s="164">
        <f t="shared" si="12"/>
        <v>5025</v>
      </c>
      <c r="L263" s="165">
        <f t="shared" si="13"/>
        <v>400</v>
      </c>
      <c r="M263" s="198" t="s">
        <v>133</v>
      </c>
      <c r="N263" s="198" t="s">
        <v>133</v>
      </c>
      <c r="O263" s="167" t="s">
        <v>129</v>
      </c>
      <c r="P263" s="166">
        <f t="shared" si="14"/>
        <v>5745</v>
      </c>
      <c r="Q263" s="166">
        <v>6675</v>
      </c>
      <c r="R263" s="166">
        <v>4815</v>
      </c>
    </row>
    <row r="264" spans="1:18">
      <c r="A264" s="161" t="s">
        <v>527</v>
      </c>
      <c r="B264" s="168" t="s">
        <v>1456</v>
      </c>
      <c r="C264" s="161" t="s">
        <v>133</v>
      </c>
      <c r="D264" s="162">
        <v>4645</v>
      </c>
      <c r="E264" s="162">
        <v>347</v>
      </c>
      <c r="F264" s="170" t="s">
        <v>133</v>
      </c>
      <c r="G264" s="170" t="s">
        <v>133</v>
      </c>
      <c r="H264" s="170" t="s">
        <v>133</v>
      </c>
      <c r="I264" s="163" t="s">
        <v>133</v>
      </c>
      <c r="J264" s="163" t="s">
        <v>133</v>
      </c>
      <c r="K264" s="164">
        <f t="shared" si="12"/>
        <v>4645</v>
      </c>
      <c r="L264" s="165">
        <f t="shared" si="13"/>
        <v>347</v>
      </c>
      <c r="M264" s="198" t="s">
        <v>133</v>
      </c>
      <c r="N264" s="198" t="s">
        <v>133</v>
      </c>
      <c r="O264" s="167" t="s">
        <v>129</v>
      </c>
      <c r="P264" s="166">
        <f t="shared" si="14"/>
        <v>5227.5</v>
      </c>
      <c r="Q264" s="166">
        <v>6033</v>
      </c>
      <c r="R264" s="166">
        <v>4422</v>
      </c>
    </row>
    <row r="265" spans="1:18">
      <c r="A265" s="161" t="s">
        <v>528</v>
      </c>
      <c r="B265" s="168" t="s">
        <v>1457</v>
      </c>
      <c r="C265" s="161" t="s">
        <v>133</v>
      </c>
      <c r="D265" s="162">
        <v>5310</v>
      </c>
      <c r="E265" s="162">
        <v>520</v>
      </c>
      <c r="F265" s="170" t="s">
        <v>133</v>
      </c>
      <c r="G265" s="170" t="s">
        <v>133</v>
      </c>
      <c r="H265" s="170" t="s">
        <v>133</v>
      </c>
      <c r="I265" s="163" t="s">
        <v>133</v>
      </c>
      <c r="J265" s="163" t="s">
        <v>133</v>
      </c>
      <c r="K265" s="164">
        <f t="shared" si="12"/>
        <v>5310</v>
      </c>
      <c r="L265" s="165">
        <f t="shared" si="13"/>
        <v>520</v>
      </c>
      <c r="M265" s="198" t="s">
        <v>133</v>
      </c>
      <c r="N265" s="198" t="s">
        <v>133</v>
      </c>
      <c r="O265" s="167" t="s">
        <v>129</v>
      </c>
      <c r="P265" s="166">
        <f t="shared" si="14"/>
        <v>6056.5</v>
      </c>
      <c r="Q265" s="166">
        <v>7264</v>
      </c>
      <c r="R265" s="166">
        <v>4849</v>
      </c>
    </row>
    <row r="266" spans="1:18">
      <c r="A266" s="161" t="s">
        <v>529</v>
      </c>
      <c r="B266" s="168" t="s">
        <v>1458</v>
      </c>
      <c r="C266" s="161" t="s">
        <v>133</v>
      </c>
      <c r="D266" s="162">
        <v>5394</v>
      </c>
      <c r="E266" s="162">
        <v>535</v>
      </c>
      <c r="F266" s="170" t="s">
        <v>133</v>
      </c>
      <c r="G266" s="170" t="s">
        <v>133</v>
      </c>
      <c r="H266" s="170" t="s">
        <v>133</v>
      </c>
      <c r="I266" s="163" t="s">
        <v>133</v>
      </c>
      <c r="J266" s="163" t="s">
        <v>133</v>
      </c>
      <c r="K266" s="164">
        <f t="shared" si="12"/>
        <v>5394</v>
      </c>
      <c r="L266" s="165">
        <f t="shared" si="13"/>
        <v>535</v>
      </c>
      <c r="M266" s="198" t="s">
        <v>133</v>
      </c>
      <c r="N266" s="198" t="s">
        <v>133</v>
      </c>
      <c r="O266" s="167" t="s">
        <v>129</v>
      </c>
      <c r="P266" s="166">
        <f t="shared" si="14"/>
        <v>6136.5</v>
      </c>
      <c r="Q266" s="166">
        <v>7326</v>
      </c>
      <c r="R266" s="166">
        <v>4947</v>
      </c>
    </row>
    <row r="267" spans="1:18">
      <c r="A267" s="161" t="s">
        <v>530</v>
      </c>
      <c r="B267" s="168" t="s">
        <v>1459</v>
      </c>
      <c r="C267" s="161" t="s">
        <v>133</v>
      </c>
      <c r="D267" s="162">
        <v>126301</v>
      </c>
      <c r="E267" s="162">
        <v>14398</v>
      </c>
      <c r="F267" s="170" t="s">
        <v>133</v>
      </c>
      <c r="G267" s="170" t="s">
        <v>133</v>
      </c>
      <c r="H267" s="170" t="s">
        <v>133</v>
      </c>
      <c r="I267" s="163" t="s">
        <v>133</v>
      </c>
      <c r="J267" s="163" t="s">
        <v>133</v>
      </c>
      <c r="K267" s="164">
        <f t="shared" si="12"/>
        <v>126301</v>
      </c>
      <c r="L267" s="165">
        <f t="shared" si="13"/>
        <v>14398</v>
      </c>
      <c r="M267" s="198" t="s">
        <v>133</v>
      </c>
      <c r="N267" s="198" t="s">
        <v>133</v>
      </c>
      <c r="O267" s="167" t="s">
        <v>129</v>
      </c>
      <c r="P267" s="166" t="e">
        <f>MEDIAN(Q267,R267)</f>
        <v>#NUM!</v>
      </c>
      <c r="Q267" s="166" t="s">
        <v>1059</v>
      </c>
      <c r="R267" s="166" t="s">
        <v>1059</v>
      </c>
    </row>
    <row r="268" spans="1:18">
      <c r="A268" s="161" t="s">
        <v>531</v>
      </c>
      <c r="B268" s="168" t="s">
        <v>1460</v>
      </c>
      <c r="C268" s="161" t="s">
        <v>133</v>
      </c>
      <c r="D268" s="162">
        <v>104587</v>
      </c>
      <c r="E268" s="162">
        <v>10565</v>
      </c>
      <c r="F268" s="170" t="s">
        <v>133</v>
      </c>
      <c r="G268" s="170" t="s">
        <v>133</v>
      </c>
      <c r="H268" s="170" t="s">
        <v>133</v>
      </c>
      <c r="I268" s="163" t="s">
        <v>133</v>
      </c>
      <c r="J268" s="163" t="s">
        <v>133</v>
      </c>
      <c r="K268" s="164">
        <f t="shared" si="12"/>
        <v>104587</v>
      </c>
      <c r="L268" s="165">
        <f t="shared" si="13"/>
        <v>10565</v>
      </c>
      <c r="M268" s="198" t="s">
        <v>133</v>
      </c>
      <c r="N268" s="198" t="s">
        <v>133</v>
      </c>
      <c r="O268" s="167" t="s">
        <v>129</v>
      </c>
      <c r="P268" s="166" t="e">
        <f t="shared" si="14"/>
        <v>#NUM!</v>
      </c>
      <c r="Q268" s="166" t="s">
        <v>1059</v>
      </c>
      <c r="R268" s="166" t="s">
        <v>1059</v>
      </c>
    </row>
    <row r="269" spans="1:18">
      <c r="A269" s="161" t="s">
        <v>532</v>
      </c>
      <c r="B269" s="168" t="s">
        <v>1461</v>
      </c>
      <c r="C269" s="161" t="s">
        <v>133</v>
      </c>
      <c r="D269" s="162">
        <v>106950</v>
      </c>
      <c r="E269" s="162">
        <v>8318</v>
      </c>
      <c r="F269" s="170" t="s">
        <v>133</v>
      </c>
      <c r="G269" s="170" t="s">
        <v>133</v>
      </c>
      <c r="H269" s="170" t="s">
        <v>133</v>
      </c>
      <c r="I269" s="163" t="s">
        <v>133</v>
      </c>
      <c r="J269" s="163" t="s">
        <v>133</v>
      </c>
      <c r="K269" s="164">
        <f t="shared" si="12"/>
        <v>106950</v>
      </c>
      <c r="L269" s="165">
        <f t="shared" si="13"/>
        <v>8318</v>
      </c>
      <c r="M269" s="198" t="s">
        <v>133</v>
      </c>
      <c r="N269" s="198" t="s">
        <v>133</v>
      </c>
      <c r="O269" s="167" t="s">
        <v>129</v>
      </c>
      <c r="P269" s="166" t="e">
        <f t="shared" si="14"/>
        <v>#NUM!</v>
      </c>
      <c r="Q269" s="166" t="s">
        <v>1059</v>
      </c>
      <c r="R269" s="166" t="s">
        <v>1059</v>
      </c>
    </row>
    <row r="270" spans="1:18">
      <c r="A270" s="161" t="s">
        <v>533</v>
      </c>
      <c r="B270" s="175" t="s">
        <v>1462</v>
      </c>
      <c r="C270" s="161" t="s">
        <v>133</v>
      </c>
      <c r="D270" s="162">
        <v>3040</v>
      </c>
      <c r="E270" s="162">
        <v>25</v>
      </c>
      <c r="F270" s="170" t="s">
        <v>133</v>
      </c>
      <c r="G270" s="170" t="s">
        <v>133</v>
      </c>
      <c r="H270" s="170" t="s">
        <v>133</v>
      </c>
      <c r="I270" s="163" t="s">
        <v>133</v>
      </c>
      <c r="J270" s="163" t="s">
        <v>133</v>
      </c>
      <c r="K270" s="164">
        <f t="shared" si="12"/>
        <v>3040</v>
      </c>
      <c r="L270" s="165">
        <f t="shared" si="13"/>
        <v>25</v>
      </c>
      <c r="M270" s="198" t="s">
        <v>133</v>
      </c>
      <c r="N270" s="198" t="s">
        <v>133</v>
      </c>
      <c r="O270" s="167" t="s">
        <v>129</v>
      </c>
      <c r="P270" s="166">
        <f t="shared" si="14"/>
        <v>3221</v>
      </c>
      <c r="Q270" s="166">
        <v>3273</v>
      </c>
      <c r="R270" s="166">
        <v>3169</v>
      </c>
    </row>
    <row r="271" spans="1:18">
      <c r="A271" s="161" t="s">
        <v>535</v>
      </c>
      <c r="B271" s="175" t="s">
        <v>1463</v>
      </c>
      <c r="C271" s="161" t="s">
        <v>133</v>
      </c>
      <c r="D271" s="162">
        <v>2760</v>
      </c>
      <c r="E271" s="162">
        <v>20</v>
      </c>
      <c r="F271" s="170" t="s">
        <v>133</v>
      </c>
      <c r="G271" s="170" t="s">
        <v>133</v>
      </c>
      <c r="H271" s="170" t="s">
        <v>133</v>
      </c>
      <c r="I271" s="163" t="s">
        <v>133</v>
      </c>
      <c r="J271" s="163" t="s">
        <v>133</v>
      </c>
      <c r="K271" s="164">
        <f t="shared" si="12"/>
        <v>2760</v>
      </c>
      <c r="L271" s="165">
        <f t="shared" si="13"/>
        <v>20</v>
      </c>
      <c r="M271" s="198" t="s">
        <v>133</v>
      </c>
      <c r="N271" s="198" t="s">
        <v>133</v>
      </c>
      <c r="O271" s="167" t="s">
        <v>129</v>
      </c>
      <c r="P271" s="166">
        <f t="shared" si="14"/>
        <v>2837</v>
      </c>
      <c r="Q271" s="166">
        <v>2888</v>
      </c>
      <c r="R271" s="166">
        <v>2786</v>
      </c>
    </row>
    <row r="272" spans="1:18">
      <c r="A272" s="161" t="s">
        <v>536</v>
      </c>
      <c r="B272" s="175" t="s">
        <v>1464</v>
      </c>
      <c r="C272" s="161" t="s">
        <v>133</v>
      </c>
      <c r="D272" s="162">
        <v>3080</v>
      </c>
      <c r="E272" s="162">
        <v>30</v>
      </c>
      <c r="F272" s="170" t="s">
        <v>133</v>
      </c>
      <c r="G272" s="170" t="s">
        <v>133</v>
      </c>
      <c r="H272" s="170" t="s">
        <v>133</v>
      </c>
      <c r="I272" s="163" t="s">
        <v>133</v>
      </c>
      <c r="J272" s="163" t="s">
        <v>133</v>
      </c>
      <c r="K272" s="164">
        <f t="shared" si="12"/>
        <v>3080</v>
      </c>
      <c r="L272" s="165">
        <f t="shared" si="13"/>
        <v>30</v>
      </c>
      <c r="M272" s="198" t="s">
        <v>133</v>
      </c>
      <c r="N272" s="198" t="s">
        <v>133</v>
      </c>
      <c r="O272" s="167" t="s">
        <v>129</v>
      </c>
      <c r="P272" s="166">
        <f t="shared" si="14"/>
        <v>3289.5</v>
      </c>
      <c r="Q272" s="166">
        <v>3366</v>
      </c>
      <c r="R272" s="166">
        <v>3213</v>
      </c>
    </row>
    <row r="273" spans="1:18">
      <c r="A273" s="161" t="s">
        <v>537</v>
      </c>
      <c r="B273" s="168" t="s">
        <v>1465</v>
      </c>
      <c r="C273" s="161" t="s">
        <v>133</v>
      </c>
      <c r="D273" s="162">
        <v>5200</v>
      </c>
      <c r="E273" s="162">
        <v>40</v>
      </c>
      <c r="F273" s="170" t="s">
        <v>133</v>
      </c>
      <c r="G273" s="163">
        <v>-28.8</v>
      </c>
      <c r="H273" s="170" t="s">
        <v>190</v>
      </c>
      <c r="I273" s="163" t="s">
        <v>133</v>
      </c>
      <c r="J273" s="163" t="s">
        <v>133</v>
      </c>
      <c r="K273" s="164">
        <f t="shared" si="12"/>
        <v>5200</v>
      </c>
      <c r="L273" s="165">
        <f t="shared" si="13"/>
        <v>40</v>
      </c>
      <c r="M273" s="178">
        <v>-25</v>
      </c>
      <c r="N273" s="178">
        <v>20</v>
      </c>
      <c r="O273" s="167" t="s">
        <v>129</v>
      </c>
      <c r="P273" s="166">
        <f t="shared" si="14"/>
        <v>5959</v>
      </c>
      <c r="Q273" s="166">
        <v>6021</v>
      </c>
      <c r="R273" s="166">
        <v>5897</v>
      </c>
    </row>
    <row r="274" spans="1:18">
      <c r="A274" s="161" t="s">
        <v>542</v>
      </c>
      <c r="B274" s="168" t="s">
        <v>1466</v>
      </c>
      <c r="C274" s="161" t="s">
        <v>133</v>
      </c>
      <c r="D274" s="162">
        <v>6320</v>
      </c>
      <c r="E274" s="162">
        <v>40</v>
      </c>
      <c r="F274" s="170" t="s">
        <v>133</v>
      </c>
      <c r="G274" s="163">
        <v>-28.3</v>
      </c>
      <c r="H274" s="170" t="s">
        <v>190</v>
      </c>
      <c r="I274" s="163" t="s">
        <v>133</v>
      </c>
      <c r="J274" s="163" t="s">
        <v>133</v>
      </c>
      <c r="K274" s="164">
        <f t="shared" si="12"/>
        <v>6320</v>
      </c>
      <c r="L274" s="165">
        <f t="shared" si="13"/>
        <v>40</v>
      </c>
      <c r="M274" s="178">
        <v>-25</v>
      </c>
      <c r="N274" s="178">
        <v>20</v>
      </c>
      <c r="O274" s="167" t="s">
        <v>129</v>
      </c>
      <c r="P274" s="166">
        <f t="shared" si="14"/>
        <v>7244</v>
      </c>
      <c r="Q274" s="166">
        <v>7324</v>
      </c>
      <c r="R274" s="166">
        <v>7164</v>
      </c>
    </row>
    <row r="275" spans="1:18">
      <c r="A275" s="161" t="s">
        <v>544</v>
      </c>
      <c r="B275" s="168" t="s">
        <v>1467</v>
      </c>
      <c r="C275" s="161" t="s">
        <v>133</v>
      </c>
      <c r="D275" s="162">
        <v>7660</v>
      </c>
      <c r="E275" s="162">
        <v>40</v>
      </c>
      <c r="F275" s="170" t="s">
        <v>133</v>
      </c>
      <c r="G275" s="163">
        <v>-9.8000000000000007</v>
      </c>
      <c r="H275" s="170" t="s">
        <v>190</v>
      </c>
      <c r="I275" s="163" t="s">
        <v>133</v>
      </c>
      <c r="J275" s="163" t="s">
        <v>133</v>
      </c>
      <c r="K275" s="164">
        <f t="shared" si="12"/>
        <v>7660</v>
      </c>
      <c r="L275" s="165">
        <f t="shared" si="13"/>
        <v>40</v>
      </c>
      <c r="M275" s="178">
        <v>-25</v>
      </c>
      <c r="N275" s="178">
        <v>20</v>
      </c>
      <c r="O275" s="167" t="s">
        <v>129</v>
      </c>
      <c r="P275" s="166">
        <f t="shared" si="14"/>
        <v>8146</v>
      </c>
      <c r="Q275" s="166">
        <v>8272</v>
      </c>
      <c r="R275" s="166">
        <v>8020</v>
      </c>
    </row>
    <row r="276" spans="1:18">
      <c r="A276" s="161" t="s">
        <v>545</v>
      </c>
      <c r="B276" s="168" t="s">
        <v>1468</v>
      </c>
      <c r="C276" s="161" t="s">
        <v>133</v>
      </c>
      <c r="D276" s="162">
        <v>8170</v>
      </c>
      <c r="E276" s="162">
        <v>40</v>
      </c>
      <c r="F276" s="170" t="s">
        <v>133</v>
      </c>
      <c r="G276" s="163">
        <v>-10.8</v>
      </c>
      <c r="H276" s="170" t="s">
        <v>190</v>
      </c>
      <c r="I276" s="163" t="s">
        <v>133</v>
      </c>
      <c r="J276" s="163" t="s">
        <v>133</v>
      </c>
      <c r="K276" s="164">
        <f t="shared" si="12"/>
        <v>8170</v>
      </c>
      <c r="L276" s="165">
        <f t="shared" si="13"/>
        <v>40</v>
      </c>
      <c r="M276" s="178">
        <v>-25</v>
      </c>
      <c r="N276" s="178">
        <v>20</v>
      </c>
      <c r="O276" s="167" t="s">
        <v>129</v>
      </c>
      <c r="P276" s="166">
        <f t="shared" si="14"/>
        <v>8719.5</v>
      </c>
      <c r="Q276" s="166">
        <v>8886</v>
      </c>
      <c r="R276" s="166">
        <v>8553</v>
      </c>
    </row>
    <row r="277" spans="1:18">
      <c r="A277" s="161" t="s">
        <v>546</v>
      </c>
      <c r="B277" s="168" t="s">
        <v>1469</v>
      </c>
      <c r="C277" s="161" t="s">
        <v>133</v>
      </c>
      <c r="D277" s="162">
        <v>7240</v>
      </c>
      <c r="E277" s="162">
        <v>40</v>
      </c>
      <c r="F277" s="170" t="s">
        <v>133</v>
      </c>
      <c r="G277" s="163">
        <v>-28</v>
      </c>
      <c r="H277" s="170" t="s">
        <v>190</v>
      </c>
      <c r="I277" s="163" t="s">
        <v>133</v>
      </c>
      <c r="J277" s="163" t="s">
        <v>133</v>
      </c>
      <c r="K277" s="164">
        <f t="shared" si="12"/>
        <v>7240</v>
      </c>
      <c r="L277" s="165">
        <f t="shared" si="13"/>
        <v>40</v>
      </c>
      <c r="M277" s="178">
        <v>-25</v>
      </c>
      <c r="N277" s="178">
        <v>20</v>
      </c>
      <c r="O277" s="167" t="s">
        <v>129</v>
      </c>
      <c r="P277" s="166">
        <f t="shared" si="14"/>
        <v>8070</v>
      </c>
      <c r="Q277" s="166">
        <v>8162</v>
      </c>
      <c r="R277" s="166">
        <v>7978</v>
      </c>
    </row>
    <row r="278" spans="1:18">
      <c r="A278" s="161" t="s">
        <v>547</v>
      </c>
      <c r="B278" s="168" t="s">
        <v>1470</v>
      </c>
      <c r="C278" s="161" t="s">
        <v>133</v>
      </c>
      <c r="D278" s="162">
        <v>7280</v>
      </c>
      <c r="E278" s="162">
        <v>40</v>
      </c>
      <c r="F278" s="170" t="s">
        <v>133</v>
      </c>
      <c r="G278" s="163">
        <v>-28.9</v>
      </c>
      <c r="H278" s="170" t="s">
        <v>190</v>
      </c>
      <c r="I278" s="163" t="s">
        <v>133</v>
      </c>
      <c r="J278" s="163" t="s">
        <v>133</v>
      </c>
      <c r="K278" s="164">
        <f t="shared" si="12"/>
        <v>7280</v>
      </c>
      <c r="L278" s="165">
        <f t="shared" si="13"/>
        <v>40</v>
      </c>
      <c r="M278" s="178">
        <v>-25</v>
      </c>
      <c r="N278" s="178">
        <v>20</v>
      </c>
      <c r="O278" s="167" t="s">
        <v>129</v>
      </c>
      <c r="P278" s="166">
        <f t="shared" si="14"/>
        <v>8093.5</v>
      </c>
      <c r="Q278" s="166">
        <v>8174</v>
      </c>
      <c r="R278" s="166">
        <v>8013</v>
      </c>
    </row>
    <row r="279" spans="1:18">
      <c r="A279" s="161" t="s">
        <v>548</v>
      </c>
      <c r="B279" s="168" t="s">
        <v>1471</v>
      </c>
      <c r="C279" s="161" t="s">
        <v>133</v>
      </c>
      <c r="D279" s="162">
        <v>8220</v>
      </c>
      <c r="E279" s="162">
        <v>40</v>
      </c>
      <c r="F279" s="170" t="s">
        <v>133</v>
      </c>
      <c r="G279" s="163">
        <v>-27.4</v>
      </c>
      <c r="H279" s="170" t="s">
        <v>190</v>
      </c>
      <c r="I279" s="163" t="s">
        <v>133</v>
      </c>
      <c r="J279" s="163" t="s">
        <v>133</v>
      </c>
      <c r="K279" s="164">
        <f t="shared" si="12"/>
        <v>8220</v>
      </c>
      <c r="L279" s="165">
        <f t="shared" si="13"/>
        <v>40</v>
      </c>
      <c r="M279" s="178">
        <v>-25</v>
      </c>
      <c r="N279" s="178">
        <v>20</v>
      </c>
      <c r="O279" s="167" t="s">
        <v>129</v>
      </c>
      <c r="P279" s="166">
        <f t="shared" si="14"/>
        <v>9165</v>
      </c>
      <c r="Q279" s="166">
        <v>9302</v>
      </c>
      <c r="R279" s="166">
        <v>9028</v>
      </c>
    </row>
    <row r="280" spans="1:18">
      <c r="A280" s="161" t="s">
        <v>549</v>
      </c>
      <c r="B280" s="168" t="s">
        <v>1472</v>
      </c>
      <c r="C280" s="161" t="s">
        <v>133</v>
      </c>
      <c r="D280" s="162">
        <v>8220</v>
      </c>
      <c r="E280" s="162">
        <v>50</v>
      </c>
      <c r="F280" s="170" t="s">
        <v>133</v>
      </c>
      <c r="G280" s="163">
        <v>-27.8</v>
      </c>
      <c r="H280" s="170" t="s">
        <v>190</v>
      </c>
      <c r="I280" s="163" t="s">
        <v>133</v>
      </c>
      <c r="J280" s="163" t="s">
        <v>133</v>
      </c>
      <c r="K280" s="164">
        <f t="shared" si="12"/>
        <v>8220</v>
      </c>
      <c r="L280" s="165">
        <f t="shared" si="13"/>
        <v>50</v>
      </c>
      <c r="M280" s="178">
        <v>-25</v>
      </c>
      <c r="N280" s="178">
        <v>20</v>
      </c>
      <c r="O280" s="167" t="s">
        <v>129</v>
      </c>
      <c r="P280" s="166">
        <f t="shared" si="14"/>
        <v>9167.5</v>
      </c>
      <c r="Q280" s="166">
        <v>9310</v>
      </c>
      <c r="R280" s="166">
        <v>9025</v>
      </c>
    </row>
    <row r="281" spans="1:18">
      <c r="A281" s="161" t="s">
        <v>550</v>
      </c>
      <c r="B281" s="168" t="s">
        <v>1473</v>
      </c>
      <c r="C281" s="161" t="s">
        <v>133</v>
      </c>
      <c r="D281" s="162">
        <v>8390</v>
      </c>
      <c r="E281" s="162">
        <v>40</v>
      </c>
      <c r="F281" s="170" t="s">
        <v>133</v>
      </c>
      <c r="G281" s="163">
        <v>-30.2</v>
      </c>
      <c r="H281" s="170" t="s">
        <v>190</v>
      </c>
      <c r="I281" s="163" t="s">
        <v>133</v>
      </c>
      <c r="J281" s="163" t="s">
        <v>133</v>
      </c>
      <c r="K281" s="164">
        <f t="shared" si="12"/>
        <v>8390</v>
      </c>
      <c r="L281" s="165">
        <f t="shared" si="13"/>
        <v>40</v>
      </c>
      <c r="M281" s="178">
        <v>-25</v>
      </c>
      <c r="N281" s="178">
        <v>20</v>
      </c>
      <c r="O281" s="167" t="s">
        <v>129</v>
      </c>
      <c r="P281" s="166">
        <f t="shared" si="14"/>
        <v>9396.5</v>
      </c>
      <c r="Q281" s="166">
        <v>9490</v>
      </c>
      <c r="R281" s="166">
        <v>9303</v>
      </c>
    </row>
    <row r="282" spans="1:18">
      <c r="A282" s="161" t="s">
        <v>551</v>
      </c>
      <c r="B282" s="168" t="s">
        <v>1474</v>
      </c>
      <c r="C282" s="161" t="s">
        <v>133</v>
      </c>
      <c r="D282" s="162">
        <v>8490</v>
      </c>
      <c r="E282" s="162">
        <v>40</v>
      </c>
      <c r="F282" s="170" t="s">
        <v>133</v>
      </c>
      <c r="G282" s="163">
        <v>-30.7</v>
      </c>
      <c r="H282" s="170" t="s">
        <v>190</v>
      </c>
      <c r="I282" s="163" t="s">
        <v>133</v>
      </c>
      <c r="J282" s="163" t="s">
        <v>133</v>
      </c>
      <c r="K282" s="164">
        <f t="shared" si="12"/>
        <v>8490</v>
      </c>
      <c r="L282" s="165">
        <f t="shared" si="13"/>
        <v>40</v>
      </c>
      <c r="M282" s="178">
        <v>-25</v>
      </c>
      <c r="N282" s="178">
        <v>20</v>
      </c>
      <c r="O282" s="167" t="s">
        <v>129</v>
      </c>
      <c r="P282" s="166">
        <f t="shared" si="14"/>
        <v>9497</v>
      </c>
      <c r="Q282" s="166">
        <v>9539</v>
      </c>
      <c r="R282" s="166">
        <v>9455</v>
      </c>
    </row>
    <row r="283" spans="1:18">
      <c r="A283" s="161" t="s">
        <v>552</v>
      </c>
      <c r="B283" s="202" t="s">
        <v>1475</v>
      </c>
      <c r="C283" s="161" t="s">
        <v>133</v>
      </c>
      <c r="D283" s="173">
        <v>440</v>
      </c>
      <c r="E283" s="173">
        <v>50</v>
      </c>
      <c r="F283" s="170" t="s">
        <v>133</v>
      </c>
      <c r="G283" s="163">
        <v>-30.2</v>
      </c>
      <c r="H283" s="170" t="s">
        <v>190</v>
      </c>
      <c r="I283" s="163" t="s">
        <v>133</v>
      </c>
      <c r="J283" s="163" t="s">
        <v>133</v>
      </c>
      <c r="K283" s="164">
        <f t="shared" si="12"/>
        <v>440</v>
      </c>
      <c r="L283" s="165">
        <f t="shared" si="13"/>
        <v>50</v>
      </c>
      <c r="M283" s="180">
        <v>-16</v>
      </c>
      <c r="N283" s="180">
        <v>17</v>
      </c>
      <c r="O283" s="167" t="s">
        <v>129</v>
      </c>
      <c r="P283" s="166">
        <f t="shared" si="14"/>
        <v>485</v>
      </c>
      <c r="Q283" s="166">
        <v>544</v>
      </c>
      <c r="R283" s="166">
        <v>426</v>
      </c>
    </row>
    <row r="284" spans="1:18">
      <c r="A284" s="161" t="s">
        <v>555</v>
      </c>
      <c r="B284" s="202" t="s">
        <v>1476</v>
      </c>
      <c r="C284" s="161" t="s">
        <v>133</v>
      </c>
      <c r="D284" s="162">
        <v>6040</v>
      </c>
      <c r="E284" s="162">
        <v>30</v>
      </c>
      <c r="F284" s="170" t="s">
        <v>133</v>
      </c>
      <c r="G284" s="163">
        <v>-5.0999999999999996</v>
      </c>
      <c r="H284" s="170" t="s">
        <v>190</v>
      </c>
      <c r="I284" s="163" t="s">
        <v>133</v>
      </c>
      <c r="J284" s="163" t="s">
        <v>133</v>
      </c>
      <c r="K284" s="164">
        <f t="shared" si="12"/>
        <v>6040</v>
      </c>
      <c r="L284" s="165">
        <f t="shared" si="13"/>
        <v>30</v>
      </c>
      <c r="M284" s="178">
        <v>-16</v>
      </c>
      <c r="N284" s="178">
        <v>17</v>
      </c>
      <c r="O284" s="167" t="s">
        <v>129</v>
      </c>
      <c r="P284" s="166">
        <f t="shared" si="14"/>
        <v>6487</v>
      </c>
      <c r="Q284" s="166">
        <v>6588</v>
      </c>
      <c r="R284" s="166">
        <v>6386</v>
      </c>
    </row>
    <row r="285" spans="1:18">
      <c r="A285" s="161" t="s">
        <v>557</v>
      </c>
      <c r="B285" s="202" t="s">
        <v>1477</v>
      </c>
      <c r="C285" s="161" t="s">
        <v>133</v>
      </c>
      <c r="D285" s="162">
        <v>4930</v>
      </c>
      <c r="E285" s="162">
        <v>40</v>
      </c>
      <c r="F285" s="170" t="s">
        <v>133</v>
      </c>
      <c r="G285" s="163">
        <v>-8.4</v>
      </c>
      <c r="H285" s="170" t="s">
        <v>190</v>
      </c>
      <c r="I285" s="163" t="s">
        <v>133</v>
      </c>
      <c r="J285" s="163" t="s">
        <v>133</v>
      </c>
      <c r="K285" s="164">
        <f t="shared" si="12"/>
        <v>4930</v>
      </c>
      <c r="L285" s="165">
        <f t="shared" si="13"/>
        <v>40</v>
      </c>
      <c r="M285" s="180">
        <v>-16</v>
      </c>
      <c r="N285" s="180">
        <v>17</v>
      </c>
      <c r="O285" s="167" t="s">
        <v>129</v>
      </c>
      <c r="P285" s="166">
        <f t="shared" si="14"/>
        <v>5281.5</v>
      </c>
      <c r="Q285" s="166">
        <v>5434</v>
      </c>
      <c r="R285" s="166">
        <v>5129</v>
      </c>
    </row>
    <row r="286" spans="1:18">
      <c r="A286" s="161" t="s">
        <v>558</v>
      </c>
      <c r="B286" s="202" t="s">
        <v>1478</v>
      </c>
      <c r="C286" s="161" t="s">
        <v>133</v>
      </c>
      <c r="D286" s="162">
        <v>4970</v>
      </c>
      <c r="E286" s="162">
        <v>40</v>
      </c>
      <c r="F286" s="170" t="s">
        <v>133</v>
      </c>
      <c r="G286" s="163">
        <v>-5.4</v>
      </c>
      <c r="H286" s="170" t="s">
        <v>190</v>
      </c>
      <c r="I286" s="163" t="s">
        <v>133</v>
      </c>
      <c r="J286" s="163" t="s">
        <v>133</v>
      </c>
      <c r="K286" s="164">
        <f t="shared" si="12"/>
        <v>4970</v>
      </c>
      <c r="L286" s="165">
        <f t="shared" si="13"/>
        <v>40</v>
      </c>
      <c r="M286" s="178">
        <v>-16</v>
      </c>
      <c r="N286" s="178">
        <v>17</v>
      </c>
      <c r="O286" s="167" t="s">
        <v>129</v>
      </c>
      <c r="P286" s="166">
        <f t="shared" si="14"/>
        <v>5350.5</v>
      </c>
      <c r="Q286" s="166">
        <v>5454</v>
      </c>
      <c r="R286" s="166">
        <v>5247</v>
      </c>
    </row>
    <row r="287" spans="1:18">
      <c r="A287" s="161" t="s">
        <v>559</v>
      </c>
      <c r="B287" s="202" t="s">
        <v>1479</v>
      </c>
      <c r="C287" s="161" t="s">
        <v>133</v>
      </c>
      <c r="D287" s="162">
        <v>5780</v>
      </c>
      <c r="E287" s="162">
        <v>40</v>
      </c>
      <c r="F287" s="170" t="s">
        <v>133</v>
      </c>
      <c r="G287" s="163">
        <v>-2.7</v>
      </c>
      <c r="H287" s="170" t="s">
        <v>190</v>
      </c>
      <c r="I287" s="163" t="s">
        <v>133</v>
      </c>
      <c r="J287" s="163" t="s">
        <v>133</v>
      </c>
      <c r="K287" s="164">
        <f t="shared" si="12"/>
        <v>5780</v>
      </c>
      <c r="L287" s="165">
        <f t="shared" si="13"/>
        <v>40</v>
      </c>
      <c r="M287" s="180">
        <v>-16</v>
      </c>
      <c r="N287" s="180">
        <v>17</v>
      </c>
      <c r="O287" s="167" t="s">
        <v>129</v>
      </c>
      <c r="P287" s="166">
        <f t="shared" si="14"/>
        <v>6205</v>
      </c>
      <c r="Q287" s="166">
        <v>6302</v>
      </c>
      <c r="R287" s="166">
        <v>6108</v>
      </c>
    </row>
    <row r="288" spans="1:18">
      <c r="A288" s="161" t="s">
        <v>560</v>
      </c>
      <c r="B288" s="202" t="s">
        <v>1480</v>
      </c>
      <c r="C288" s="161" t="s">
        <v>133</v>
      </c>
      <c r="D288" s="162">
        <v>6060</v>
      </c>
      <c r="E288" s="162">
        <v>40</v>
      </c>
      <c r="F288" s="170" t="s">
        <v>133</v>
      </c>
      <c r="G288" s="163">
        <v>-2.9</v>
      </c>
      <c r="H288" s="170" t="s">
        <v>190</v>
      </c>
      <c r="I288" s="163" t="s">
        <v>133</v>
      </c>
      <c r="J288" s="163" t="s">
        <v>133</v>
      </c>
      <c r="K288" s="164">
        <f t="shared" si="12"/>
        <v>6060</v>
      </c>
      <c r="L288" s="165">
        <f t="shared" si="13"/>
        <v>40</v>
      </c>
      <c r="M288" s="178">
        <v>-16</v>
      </c>
      <c r="N288" s="178">
        <v>17</v>
      </c>
      <c r="O288" s="167" t="s">
        <v>129</v>
      </c>
      <c r="P288" s="166">
        <f t="shared" si="14"/>
        <v>6507</v>
      </c>
      <c r="Q288" s="166">
        <v>6620</v>
      </c>
      <c r="R288" s="166">
        <v>6394</v>
      </c>
    </row>
    <row r="289" spans="1:18">
      <c r="A289" s="161" t="s">
        <v>561</v>
      </c>
      <c r="B289" s="202" t="s">
        <v>1481</v>
      </c>
      <c r="C289" s="161" t="s">
        <v>133</v>
      </c>
      <c r="D289" s="162">
        <v>6170</v>
      </c>
      <c r="E289" s="162">
        <v>40</v>
      </c>
      <c r="F289" s="170" t="s">
        <v>133</v>
      </c>
      <c r="G289" s="163">
        <v>-1.3</v>
      </c>
      <c r="H289" s="170" t="s">
        <v>190</v>
      </c>
      <c r="I289" s="163" t="s">
        <v>133</v>
      </c>
      <c r="J289" s="163" t="s">
        <v>133</v>
      </c>
      <c r="K289" s="164">
        <f t="shared" si="12"/>
        <v>6170</v>
      </c>
      <c r="L289" s="165">
        <f t="shared" si="13"/>
        <v>40</v>
      </c>
      <c r="M289" s="180">
        <v>-16</v>
      </c>
      <c r="N289" s="180">
        <v>17</v>
      </c>
      <c r="O289" s="167" t="s">
        <v>129</v>
      </c>
      <c r="P289" s="166">
        <f t="shared" si="14"/>
        <v>6616.5</v>
      </c>
      <c r="Q289" s="166">
        <v>6736</v>
      </c>
      <c r="R289" s="166">
        <v>6497</v>
      </c>
    </row>
    <row r="290" spans="1:18">
      <c r="A290" s="161" t="s">
        <v>562</v>
      </c>
      <c r="B290" s="202" t="s">
        <v>1482</v>
      </c>
      <c r="C290" s="161" t="s">
        <v>133</v>
      </c>
      <c r="D290" s="173">
        <v>6420</v>
      </c>
      <c r="E290" s="173">
        <v>40</v>
      </c>
      <c r="F290" s="170" t="s">
        <v>133</v>
      </c>
      <c r="G290" s="163">
        <v>-2.4</v>
      </c>
      <c r="H290" s="170" t="s">
        <v>190</v>
      </c>
      <c r="I290" s="163" t="s">
        <v>133</v>
      </c>
      <c r="J290" s="163" t="s">
        <v>133</v>
      </c>
      <c r="K290" s="164">
        <f t="shared" si="12"/>
        <v>6420</v>
      </c>
      <c r="L290" s="165">
        <f t="shared" si="13"/>
        <v>40</v>
      </c>
      <c r="M290" s="180">
        <v>-16</v>
      </c>
      <c r="N290" s="180">
        <v>17</v>
      </c>
      <c r="O290" s="167" t="s">
        <v>129</v>
      </c>
      <c r="P290" s="166">
        <f t="shared" si="14"/>
        <v>6923.5</v>
      </c>
      <c r="Q290" s="166">
        <v>7062</v>
      </c>
      <c r="R290" s="166">
        <v>6785</v>
      </c>
    </row>
    <row r="291" spans="1:18">
      <c r="A291" s="161" t="s">
        <v>564</v>
      </c>
      <c r="B291" s="202" t="s">
        <v>1483</v>
      </c>
      <c r="C291" s="161" t="s">
        <v>133</v>
      </c>
      <c r="D291" s="162">
        <v>6860</v>
      </c>
      <c r="E291" s="162">
        <v>80</v>
      </c>
      <c r="F291" s="170" t="s">
        <v>133</v>
      </c>
      <c r="G291" s="163">
        <v>-1</v>
      </c>
      <c r="H291" s="170" t="s">
        <v>190</v>
      </c>
      <c r="I291" s="163" t="s">
        <v>133</v>
      </c>
      <c r="J291" s="163" t="s">
        <v>133</v>
      </c>
      <c r="K291" s="164">
        <f t="shared" si="12"/>
        <v>6860</v>
      </c>
      <c r="L291" s="165">
        <f t="shared" si="13"/>
        <v>80</v>
      </c>
      <c r="M291" s="180">
        <v>-16</v>
      </c>
      <c r="N291" s="180">
        <v>17</v>
      </c>
      <c r="O291" s="167" t="s">
        <v>129</v>
      </c>
      <c r="P291" s="166">
        <f t="shared" si="14"/>
        <v>7393</v>
      </c>
      <c r="Q291" s="166">
        <v>7543</v>
      </c>
      <c r="R291" s="166">
        <v>7243</v>
      </c>
    </row>
    <row r="292" spans="1:18">
      <c r="A292" s="161" t="s">
        <v>565</v>
      </c>
      <c r="B292" s="202" t="s">
        <v>1484</v>
      </c>
      <c r="C292" s="161" t="s">
        <v>133</v>
      </c>
      <c r="D292" s="162">
        <v>7230</v>
      </c>
      <c r="E292" s="162">
        <v>80</v>
      </c>
      <c r="F292" s="170" t="s">
        <v>133</v>
      </c>
      <c r="G292" s="163">
        <v>-0.9</v>
      </c>
      <c r="H292" s="170" t="s">
        <v>190</v>
      </c>
      <c r="I292" s="163" t="s">
        <v>133</v>
      </c>
      <c r="J292" s="163" t="s">
        <v>133</v>
      </c>
      <c r="K292" s="164">
        <f t="shared" si="12"/>
        <v>7230</v>
      </c>
      <c r="L292" s="165">
        <f t="shared" si="13"/>
        <v>80</v>
      </c>
      <c r="M292" s="178">
        <v>-16</v>
      </c>
      <c r="N292" s="178">
        <v>17</v>
      </c>
      <c r="O292" s="167" t="s">
        <v>129</v>
      </c>
      <c r="P292" s="166">
        <f t="shared" si="14"/>
        <v>7724.5</v>
      </c>
      <c r="Q292" s="166">
        <v>7887</v>
      </c>
      <c r="R292" s="166">
        <v>7562</v>
      </c>
    </row>
    <row r="293" spans="1:18">
      <c r="A293" s="161" t="s">
        <v>567</v>
      </c>
      <c r="B293" s="202" t="s">
        <v>1485</v>
      </c>
      <c r="C293" s="161" t="s">
        <v>133</v>
      </c>
      <c r="D293" s="162">
        <v>8340</v>
      </c>
      <c r="E293" s="162">
        <v>120</v>
      </c>
      <c r="F293" s="170" t="s">
        <v>133</v>
      </c>
      <c r="G293" s="163">
        <v>-5.8</v>
      </c>
      <c r="H293" s="170" t="s">
        <v>190</v>
      </c>
      <c r="I293" s="163" t="s">
        <v>133</v>
      </c>
      <c r="J293" s="163" t="s">
        <v>133</v>
      </c>
      <c r="K293" s="164">
        <f t="shared" si="12"/>
        <v>8340</v>
      </c>
      <c r="L293" s="165">
        <f t="shared" si="13"/>
        <v>120</v>
      </c>
      <c r="M293" s="180">
        <v>-16</v>
      </c>
      <c r="N293" s="180">
        <v>17</v>
      </c>
      <c r="O293" s="167" t="s">
        <v>129</v>
      </c>
      <c r="P293" s="166">
        <f t="shared" si="14"/>
        <v>8918.5</v>
      </c>
      <c r="Q293" s="166">
        <v>9257</v>
      </c>
      <c r="R293" s="166">
        <v>8580</v>
      </c>
    </row>
    <row r="294" spans="1:18">
      <c r="A294" s="161" t="s">
        <v>568</v>
      </c>
      <c r="B294" s="202" t="s">
        <v>1486</v>
      </c>
      <c r="C294" s="161" t="s">
        <v>133</v>
      </c>
      <c r="D294" s="162">
        <v>8530</v>
      </c>
      <c r="E294" s="162">
        <v>80</v>
      </c>
      <c r="F294" s="170" t="s">
        <v>133</v>
      </c>
      <c r="G294" s="163">
        <v>-4.8</v>
      </c>
      <c r="H294" s="170" t="s">
        <v>190</v>
      </c>
      <c r="I294" s="163" t="s">
        <v>133</v>
      </c>
      <c r="J294" s="163" t="s">
        <v>133</v>
      </c>
      <c r="K294" s="164">
        <f t="shared" si="12"/>
        <v>8530</v>
      </c>
      <c r="L294" s="165">
        <f t="shared" si="13"/>
        <v>80</v>
      </c>
      <c r="M294" s="178">
        <v>-16</v>
      </c>
      <c r="N294" s="178">
        <v>17</v>
      </c>
      <c r="O294" s="167" t="s">
        <v>129</v>
      </c>
      <c r="P294" s="166">
        <f t="shared" si="14"/>
        <v>9191.5</v>
      </c>
      <c r="Q294" s="166">
        <v>9392</v>
      </c>
      <c r="R294" s="166">
        <v>8991</v>
      </c>
    </row>
    <row r="295" spans="1:18">
      <c r="A295" s="161" t="s">
        <v>569</v>
      </c>
      <c r="B295" s="202" t="s">
        <v>1487</v>
      </c>
      <c r="C295" s="161" t="s">
        <v>133</v>
      </c>
      <c r="D295" s="162">
        <v>9020</v>
      </c>
      <c r="E295" s="162">
        <v>100</v>
      </c>
      <c r="F295" s="170" t="s">
        <v>133</v>
      </c>
      <c r="G295" s="163">
        <v>-8.6</v>
      </c>
      <c r="H295" s="170" t="s">
        <v>190</v>
      </c>
      <c r="I295" s="163" t="s">
        <v>133</v>
      </c>
      <c r="J295" s="163" t="s">
        <v>133</v>
      </c>
      <c r="K295" s="164">
        <f t="shared" si="12"/>
        <v>9020</v>
      </c>
      <c r="L295" s="165">
        <f t="shared" si="13"/>
        <v>100</v>
      </c>
      <c r="M295" s="180">
        <v>-16</v>
      </c>
      <c r="N295" s="180">
        <v>17</v>
      </c>
      <c r="O295" s="167" t="s">
        <v>129</v>
      </c>
      <c r="P295" s="166">
        <f t="shared" si="14"/>
        <v>9798</v>
      </c>
      <c r="Q295" s="166">
        <v>10087</v>
      </c>
      <c r="R295" s="166">
        <v>9509</v>
      </c>
    </row>
    <row r="296" spans="1:18">
      <c r="A296" s="161" t="s">
        <v>570</v>
      </c>
      <c r="B296" s="202" t="s">
        <v>1488</v>
      </c>
      <c r="C296" s="161" t="s">
        <v>133</v>
      </c>
      <c r="D296" s="162">
        <v>8560</v>
      </c>
      <c r="E296" s="162">
        <v>70</v>
      </c>
      <c r="F296" s="170" t="s">
        <v>133</v>
      </c>
      <c r="G296" s="163">
        <v>-6.1</v>
      </c>
      <c r="H296" s="170" t="s">
        <v>190</v>
      </c>
      <c r="I296" s="163" t="s">
        <v>133</v>
      </c>
      <c r="J296" s="163" t="s">
        <v>133</v>
      </c>
      <c r="K296" s="164">
        <f t="shared" si="12"/>
        <v>8560</v>
      </c>
      <c r="L296" s="165">
        <f t="shared" si="13"/>
        <v>70</v>
      </c>
      <c r="M296" s="178">
        <v>-16</v>
      </c>
      <c r="N296" s="178">
        <v>17</v>
      </c>
      <c r="O296" s="167" t="s">
        <v>129</v>
      </c>
      <c r="P296" s="166">
        <f t="shared" si="14"/>
        <v>9211</v>
      </c>
      <c r="Q296" s="166">
        <v>9400</v>
      </c>
      <c r="R296" s="166">
        <v>9022</v>
      </c>
    </row>
    <row r="297" spans="1:18">
      <c r="A297" s="161" t="s">
        <v>571</v>
      </c>
      <c r="B297" s="202" t="s">
        <v>1489</v>
      </c>
      <c r="C297" s="161" t="s">
        <v>133</v>
      </c>
      <c r="D297" s="173">
        <v>8360</v>
      </c>
      <c r="E297" s="173">
        <v>70</v>
      </c>
      <c r="F297" s="170" t="s">
        <v>133</v>
      </c>
      <c r="G297" s="163">
        <v>-28.8</v>
      </c>
      <c r="H297" s="170" t="s">
        <v>190</v>
      </c>
      <c r="I297" s="163" t="s">
        <v>133</v>
      </c>
      <c r="J297" s="163" t="s">
        <v>133</v>
      </c>
      <c r="K297" s="164">
        <f t="shared" si="12"/>
        <v>8360</v>
      </c>
      <c r="L297" s="165">
        <f t="shared" si="13"/>
        <v>70</v>
      </c>
      <c r="M297" s="180">
        <v>-16</v>
      </c>
      <c r="N297" s="180">
        <v>17</v>
      </c>
      <c r="O297" s="167" t="s">
        <v>129</v>
      </c>
      <c r="P297" s="166">
        <f t="shared" si="14"/>
        <v>9375.5</v>
      </c>
      <c r="Q297" s="166">
        <v>9519</v>
      </c>
      <c r="R297" s="166">
        <v>9232</v>
      </c>
    </row>
    <row r="298" spans="1:18">
      <c r="A298" s="161" t="s">
        <v>572</v>
      </c>
      <c r="B298" s="202" t="s">
        <v>1490</v>
      </c>
      <c r="C298" s="161" t="s">
        <v>133</v>
      </c>
      <c r="D298" s="162">
        <v>9330</v>
      </c>
      <c r="E298" s="162">
        <v>100</v>
      </c>
      <c r="F298" s="170" t="s">
        <v>133</v>
      </c>
      <c r="G298" s="163">
        <v>-10.9</v>
      </c>
      <c r="H298" s="170" t="s">
        <v>190</v>
      </c>
      <c r="I298" s="163" t="s">
        <v>133</v>
      </c>
      <c r="J298" s="163" t="s">
        <v>133</v>
      </c>
      <c r="K298" s="164">
        <f t="shared" si="12"/>
        <v>9330</v>
      </c>
      <c r="L298" s="165">
        <f t="shared" si="13"/>
        <v>100</v>
      </c>
      <c r="M298" s="178">
        <v>-16</v>
      </c>
      <c r="N298" s="178">
        <v>17</v>
      </c>
      <c r="O298" s="167" t="s">
        <v>129</v>
      </c>
      <c r="P298" s="166">
        <f t="shared" si="14"/>
        <v>10173.5</v>
      </c>
      <c r="Q298" s="166">
        <v>10467</v>
      </c>
      <c r="R298" s="166">
        <v>9880</v>
      </c>
    </row>
    <row r="299" spans="1:18">
      <c r="A299" s="161" t="s">
        <v>573</v>
      </c>
      <c r="B299" s="202" t="s">
        <v>1491</v>
      </c>
      <c r="C299" s="161" t="s">
        <v>133</v>
      </c>
      <c r="D299" s="162">
        <v>9040</v>
      </c>
      <c r="E299" s="162">
        <v>80</v>
      </c>
      <c r="F299" s="170" t="s">
        <v>133</v>
      </c>
      <c r="G299" s="163">
        <v>-11.8</v>
      </c>
      <c r="H299" s="170" t="s">
        <v>190</v>
      </c>
      <c r="I299" s="163" t="s">
        <v>133</v>
      </c>
      <c r="J299" s="163" t="s">
        <v>133</v>
      </c>
      <c r="K299" s="164">
        <f t="shared" si="12"/>
        <v>9040</v>
      </c>
      <c r="L299" s="165">
        <f t="shared" si="13"/>
        <v>80</v>
      </c>
      <c r="M299" s="180">
        <v>-16</v>
      </c>
      <c r="N299" s="180">
        <v>17</v>
      </c>
      <c r="O299" s="167" t="s">
        <v>129</v>
      </c>
      <c r="P299" s="166">
        <f t="shared" si="14"/>
        <v>9787.5</v>
      </c>
      <c r="Q299" s="166">
        <v>10043</v>
      </c>
      <c r="R299" s="166">
        <v>9532</v>
      </c>
    </row>
    <row r="300" spans="1:18">
      <c r="A300" s="161" t="s">
        <v>574</v>
      </c>
      <c r="B300" s="202" t="s">
        <v>1492</v>
      </c>
      <c r="C300" s="161" t="s">
        <v>133</v>
      </c>
      <c r="D300" s="162">
        <v>9330</v>
      </c>
      <c r="E300" s="162">
        <v>80</v>
      </c>
      <c r="F300" s="170" t="s">
        <v>133</v>
      </c>
      <c r="G300" s="163">
        <v>-26.7</v>
      </c>
      <c r="H300" s="170" t="s">
        <v>190</v>
      </c>
      <c r="I300" s="163" t="s">
        <v>133</v>
      </c>
      <c r="J300" s="163" t="s">
        <v>133</v>
      </c>
      <c r="K300" s="164">
        <f t="shared" si="12"/>
        <v>9330</v>
      </c>
      <c r="L300" s="165">
        <f t="shared" si="13"/>
        <v>80</v>
      </c>
      <c r="M300" s="178">
        <v>-16</v>
      </c>
      <c r="N300" s="178">
        <v>17</v>
      </c>
      <c r="O300" s="167" t="s">
        <v>129</v>
      </c>
      <c r="P300" s="166">
        <f t="shared" si="14"/>
        <v>10499.5</v>
      </c>
      <c r="Q300" s="166">
        <v>10723</v>
      </c>
      <c r="R300" s="166">
        <v>10276</v>
      </c>
    </row>
    <row r="301" spans="1:18">
      <c r="A301" s="161" t="s">
        <v>575</v>
      </c>
      <c r="B301" s="202" t="s">
        <v>1493</v>
      </c>
      <c r="C301" s="161" t="s">
        <v>133</v>
      </c>
      <c r="D301" s="173">
        <v>9970</v>
      </c>
      <c r="E301" s="173">
        <v>90</v>
      </c>
      <c r="F301" s="170" t="s">
        <v>133</v>
      </c>
      <c r="G301" s="163">
        <v>-30.2</v>
      </c>
      <c r="H301" s="170" t="s">
        <v>190</v>
      </c>
      <c r="I301" s="163" t="s">
        <v>133</v>
      </c>
      <c r="J301" s="163" t="s">
        <v>133</v>
      </c>
      <c r="K301" s="164">
        <f t="shared" si="12"/>
        <v>9970</v>
      </c>
      <c r="L301" s="165">
        <f t="shared" si="13"/>
        <v>90</v>
      </c>
      <c r="M301" s="180">
        <v>-16</v>
      </c>
      <c r="N301" s="180">
        <v>17</v>
      </c>
      <c r="O301" s="167" t="s">
        <v>129</v>
      </c>
      <c r="P301" s="166">
        <f t="shared" si="14"/>
        <v>11496</v>
      </c>
      <c r="Q301" s="166">
        <v>11775</v>
      </c>
      <c r="R301" s="166">
        <v>11217</v>
      </c>
    </row>
    <row r="302" spans="1:18">
      <c r="A302" s="161" t="s">
        <v>576</v>
      </c>
      <c r="B302" s="202" t="s">
        <v>1494</v>
      </c>
      <c r="C302" s="161" t="s">
        <v>133</v>
      </c>
      <c r="D302" s="173">
        <v>12470</v>
      </c>
      <c r="E302" s="173">
        <v>110</v>
      </c>
      <c r="F302" s="170" t="s">
        <v>133</v>
      </c>
      <c r="G302" s="163">
        <v>-27</v>
      </c>
      <c r="H302" s="170" t="s">
        <v>190</v>
      </c>
      <c r="I302" s="163" t="s">
        <v>133</v>
      </c>
      <c r="J302" s="163" t="s">
        <v>133</v>
      </c>
      <c r="K302" s="164">
        <f t="shared" si="12"/>
        <v>12470</v>
      </c>
      <c r="L302" s="165">
        <f t="shared" si="13"/>
        <v>110</v>
      </c>
      <c r="M302" s="178">
        <v>-16</v>
      </c>
      <c r="N302" s="178">
        <v>17</v>
      </c>
      <c r="O302" s="167" t="s">
        <v>129</v>
      </c>
      <c r="P302" s="166">
        <f t="shared" si="14"/>
        <v>14634.5</v>
      </c>
      <c r="Q302" s="166">
        <v>15098</v>
      </c>
      <c r="R302" s="166">
        <v>14171</v>
      </c>
    </row>
    <row r="303" spans="1:18">
      <c r="A303" s="161" t="s">
        <v>577</v>
      </c>
      <c r="B303" s="202" t="s">
        <v>1495</v>
      </c>
      <c r="C303" s="161" t="s">
        <v>133</v>
      </c>
      <c r="D303" s="173">
        <v>12650</v>
      </c>
      <c r="E303" s="173">
        <v>110</v>
      </c>
      <c r="F303" s="170" t="s">
        <v>133</v>
      </c>
      <c r="G303" s="163">
        <v>-28.3</v>
      </c>
      <c r="H303" s="170" t="s">
        <v>190</v>
      </c>
      <c r="I303" s="163" t="s">
        <v>133</v>
      </c>
      <c r="J303" s="163" t="s">
        <v>133</v>
      </c>
      <c r="K303" s="164">
        <f t="shared" si="12"/>
        <v>12650</v>
      </c>
      <c r="L303" s="165">
        <f t="shared" si="13"/>
        <v>110</v>
      </c>
      <c r="M303" s="180">
        <v>-16</v>
      </c>
      <c r="N303" s="180">
        <v>17</v>
      </c>
      <c r="O303" s="167" t="s">
        <v>129</v>
      </c>
      <c r="P303" s="166">
        <f t="shared" si="14"/>
        <v>14869.5</v>
      </c>
      <c r="Q303" s="166">
        <v>15359</v>
      </c>
      <c r="R303" s="166">
        <v>14380</v>
      </c>
    </row>
    <row r="304" spans="1:18">
      <c r="A304" s="161" t="s">
        <v>578</v>
      </c>
      <c r="B304" s="168" t="s">
        <v>1496</v>
      </c>
      <c r="C304" s="161" t="s">
        <v>133</v>
      </c>
      <c r="D304" s="162">
        <v>490</v>
      </c>
      <c r="E304" s="162">
        <v>40</v>
      </c>
      <c r="F304" s="170" t="s">
        <v>133</v>
      </c>
      <c r="G304" s="163">
        <v>-7.9</v>
      </c>
      <c r="H304" s="170" t="s">
        <v>190</v>
      </c>
      <c r="I304" s="163" t="s">
        <v>133</v>
      </c>
      <c r="J304" s="163" t="s">
        <v>133</v>
      </c>
      <c r="K304" s="164">
        <f t="shared" si="12"/>
        <v>490</v>
      </c>
      <c r="L304" s="165">
        <f t="shared" si="13"/>
        <v>40</v>
      </c>
      <c r="M304" s="178">
        <v>-25</v>
      </c>
      <c r="N304" s="178">
        <v>20</v>
      </c>
      <c r="O304" s="167" t="s">
        <v>129</v>
      </c>
      <c r="P304" s="166">
        <f t="shared" si="14"/>
        <v>146.5</v>
      </c>
      <c r="Q304" s="166">
        <v>253</v>
      </c>
      <c r="R304" s="166">
        <v>40</v>
      </c>
    </row>
    <row r="305" spans="1:18">
      <c r="A305" s="161" t="s">
        <v>583</v>
      </c>
      <c r="B305" s="168" t="s">
        <v>1497</v>
      </c>
      <c r="C305" s="161" t="s">
        <v>133</v>
      </c>
      <c r="D305" s="162">
        <v>540</v>
      </c>
      <c r="E305" s="162">
        <v>40</v>
      </c>
      <c r="F305" s="170" t="s">
        <v>133</v>
      </c>
      <c r="G305" s="163">
        <v>-6.6</v>
      </c>
      <c r="H305" s="170" t="s">
        <v>190</v>
      </c>
      <c r="I305" s="163" t="s">
        <v>133</v>
      </c>
      <c r="J305" s="163" t="s">
        <v>133</v>
      </c>
      <c r="K305" s="164">
        <f t="shared" si="12"/>
        <v>540</v>
      </c>
      <c r="L305" s="165">
        <f t="shared" si="13"/>
        <v>40</v>
      </c>
      <c r="M305" s="178">
        <v>-25</v>
      </c>
      <c r="N305" s="178">
        <v>20</v>
      </c>
      <c r="O305" s="167" t="s">
        <v>129</v>
      </c>
      <c r="P305" s="166">
        <f t="shared" si="14"/>
        <v>176.5</v>
      </c>
      <c r="Q305" s="166">
        <v>294</v>
      </c>
      <c r="R305" s="166">
        <v>59</v>
      </c>
    </row>
    <row r="306" spans="1:18">
      <c r="A306" s="161" t="s">
        <v>584</v>
      </c>
      <c r="B306" s="168" t="s">
        <v>1498</v>
      </c>
      <c r="C306" s="161" t="s">
        <v>133</v>
      </c>
      <c r="D306" s="162">
        <v>1710</v>
      </c>
      <c r="E306" s="162">
        <v>40</v>
      </c>
      <c r="F306" s="170" t="s">
        <v>133</v>
      </c>
      <c r="G306" s="163">
        <v>-28.7</v>
      </c>
      <c r="H306" s="170" t="s">
        <v>190</v>
      </c>
      <c r="I306" s="163" t="s">
        <v>133</v>
      </c>
      <c r="J306" s="163" t="s">
        <v>133</v>
      </c>
      <c r="K306" s="164">
        <f t="shared" si="12"/>
        <v>1710</v>
      </c>
      <c r="L306" s="165">
        <f t="shared" si="13"/>
        <v>40</v>
      </c>
      <c r="M306" s="178">
        <v>-25</v>
      </c>
      <c r="N306" s="178">
        <v>20</v>
      </c>
      <c r="O306" s="167" t="s">
        <v>129</v>
      </c>
      <c r="P306" s="166">
        <f t="shared" si="14"/>
        <v>1624.5</v>
      </c>
      <c r="Q306" s="166">
        <v>1708</v>
      </c>
      <c r="R306" s="166">
        <v>1541</v>
      </c>
    </row>
    <row r="307" spans="1:18">
      <c r="A307" s="161" t="s">
        <v>585</v>
      </c>
      <c r="B307" s="168" t="s">
        <v>1499</v>
      </c>
      <c r="C307" s="161" t="s">
        <v>133</v>
      </c>
      <c r="D307" s="162">
        <v>8250</v>
      </c>
      <c r="E307" s="162">
        <v>50</v>
      </c>
      <c r="F307" s="170" t="s">
        <v>133</v>
      </c>
      <c r="G307" s="163">
        <v>-28.7</v>
      </c>
      <c r="H307" s="170" t="s">
        <v>190</v>
      </c>
      <c r="I307" s="163" t="s">
        <v>133</v>
      </c>
      <c r="J307" s="163" t="s">
        <v>133</v>
      </c>
      <c r="K307" s="164">
        <f t="shared" si="12"/>
        <v>8250</v>
      </c>
      <c r="L307" s="165">
        <f t="shared" si="13"/>
        <v>50</v>
      </c>
      <c r="M307" s="178">
        <v>-25</v>
      </c>
      <c r="N307" s="178">
        <v>20</v>
      </c>
      <c r="O307" s="167" t="s">
        <v>129</v>
      </c>
      <c r="P307" s="166">
        <f t="shared" si="14"/>
        <v>9244</v>
      </c>
      <c r="Q307" s="166">
        <v>9407</v>
      </c>
      <c r="R307" s="166">
        <v>9081</v>
      </c>
    </row>
    <row r="308" spans="1:18">
      <c r="A308" s="161" t="s">
        <v>586</v>
      </c>
      <c r="B308" s="168" t="s">
        <v>1500</v>
      </c>
      <c r="C308" s="161" t="s">
        <v>133</v>
      </c>
      <c r="D308" s="162">
        <v>7260</v>
      </c>
      <c r="E308" s="162">
        <v>60</v>
      </c>
      <c r="F308" s="170" t="s">
        <v>133</v>
      </c>
      <c r="G308" s="163">
        <v>-9.8000000000000007</v>
      </c>
      <c r="H308" s="170" t="s">
        <v>190</v>
      </c>
      <c r="I308" s="163" t="s">
        <v>133</v>
      </c>
      <c r="J308" s="163" t="s">
        <v>133</v>
      </c>
      <c r="K308" s="164">
        <f t="shared" si="12"/>
        <v>7260</v>
      </c>
      <c r="L308" s="165">
        <f t="shared" si="13"/>
        <v>60</v>
      </c>
      <c r="M308" s="178">
        <v>-25</v>
      </c>
      <c r="N308" s="178">
        <v>20</v>
      </c>
      <c r="O308" s="167" t="s">
        <v>129</v>
      </c>
      <c r="P308" s="166">
        <f t="shared" si="14"/>
        <v>7755.5</v>
      </c>
      <c r="Q308" s="166">
        <v>7894</v>
      </c>
      <c r="R308" s="166">
        <v>7617</v>
      </c>
    </row>
    <row r="309" spans="1:18">
      <c r="A309" s="161" t="s">
        <v>587</v>
      </c>
      <c r="B309" s="168" t="s">
        <v>1501</v>
      </c>
      <c r="C309" s="161" t="s">
        <v>133</v>
      </c>
      <c r="D309" s="162">
        <v>7010</v>
      </c>
      <c r="E309" s="162">
        <v>50</v>
      </c>
      <c r="F309" s="170" t="s">
        <v>133</v>
      </c>
      <c r="G309" s="163">
        <v>-9.6</v>
      </c>
      <c r="H309" s="170" t="s">
        <v>190</v>
      </c>
      <c r="I309" s="163" t="s">
        <v>133</v>
      </c>
      <c r="J309" s="163" t="s">
        <v>133</v>
      </c>
      <c r="K309" s="164">
        <f t="shared" si="12"/>
        <v>7010</v>
      </c>
      <c r="L309" s="165">
        <f t="shared" si="13"/>
        <v>50</v>
      </c>
      <c r="M309" s="178">
        <v>-25</v>
      </c>
      <c r="N309" s="178">
        <v>20</v>
      </c>
      <c r="O309" s="167" t="s">
        <v>129</v>
      </c>
      <c r="P309" s="166">
        <f t="shared" si="14"/>
        <v>7517</v>
      </c>
      <c r="Q309" s="166">
        <v>7612</v>
      </c>
      <c r="R309" s="166">
        <v>7422</v>
      </c>
    </row>
    <row r="310" spans="1:18">
      <c r="A310" s="161" t="s">
        <v>588</v>
      </c>
      <c r="B310" s="168" t="s">
        <v>1502</v>
      </c>
      <c r="C310" s="161" t="s">
        <v>133</v>
      </c>
      <c r="D310" s="162">
        <v>7300</v>
      </c>
      <c r="E310" s="162">
        <v>50</v>
      </c>
      <c r="F310" s="170" t="s">
        <v>133</v>
      </c>
      <c r="G310" s="163">
        <v>-7.5</v>
      </c>
      <c r="H310" s="170" t="s">
        <v>190</v>
      </c>
      <c r="I310" s="163" t="s">
        <v>133</v>
      </c>
      <c r="J310" s="163" t="s">
        <v>133</v>
      </c>
      <c r="K310" s="164">
        <f t="shared" si="12"/>
        <v>7300</v>
      </c>
      <c r="L310" s="165">
        <f t="shared" si="13"/>
        <v>50</v>
      </c>
      <c r="M310" s="178">
        <v>-25</v>
      </c>
      <c r="N310" s="178">
        <v>20</v>
      </c>
      <c r="O310" s="167" t="s">
        <v>129</v>
      </c>
      <c r="P310" s="166">
        <f t="shared" si="14"/>
        <v>7790.5</v>
      </c>
      <c r="Q310" s="166">
        <v>7911</v>
      </c>
      <c r="R310" s="166">
        <v>7670</v>
      </c>
    </row>
    <row r="311" spans="1:18">
      <c r="A311" s="161" t="s">
        <v>589</v>
      </c>
      <c r="B311" s="168" t="s">
        <v>1503</v>
      </c>
      <c r="C311" s="161" t="s">
        <v>133</v>
      </c>
      <c r="D311" s="162">
        <v>6940</v>
      </c>
      <c r="E311" s="162">
        <v>50</v>
      </c>
      <c r="F311" s="170" t="s">
        <v>133</v>
      </c>
      <c r="G311" s="163">
        <v>-10.4</v>
      </c>
      <c r="H311" s="170" t="s">
        <v>190</v>
      </c>
      <c r="I311" s="163" t="s">
        <v>133</v>
      </c>
      <c r="J311" s="163" t="s">
        <v>133</v>
      </c>
      <c r="K311" s="164">
        <f t="shared" si="12"/>
        <v>6940</v>
      </c>
      <c r="L311" s="165">
        <f t="shared" si="13"/>
        <v>50</v>
      </c>
      <c r="M311" s="178">
        <v>-25</v>
      </c>
      <c r="N311" s="178">
        <v>20</v>
      </c>
      <c r="O311" s="167" t="s">
        <v>129</v>
      </c>
      <c r="P311" s="166">
        <f t="shared" si="14"/>
        <v>7470.5</v>
      </c>
      <c r="Q311" s="166">
        <v>7567</v>
      </c>
      <c r="R311" s="166">
        <v>7374</v>
      </c>
    </row>
    <row r="312" spans="1:18">
      <c r="A312" s="161" t="s">
        <v>590</v>
      </c>
      <c r="B312" s="168" t="s">
        <v>1504</v>
      </c>
      <c r="C312" s="161" t="s">
        <v>133</v>
      </c>
      <c r="D312" s="162">
        <v>7450</v>
      </c>
      <c r="E312" s="162">
        <v>50</v>
      </c>
      <c r="F312" s="170" t="s">
        <v>133</v>
      </c>
      <c r="G312" s="163">
        <v>-10.4</v>
      </c>
      <c r="H312" s="170" t="s">
        <v>190</v>
      </c>
      <c r="I312" s="163" t="s">
        <v>133</v>
      </c>
      <c r="J312" s="163" t="s">
        <v>133</v>
      </c>
      <c r="K312" s="164">
        <f t="shared" si="12"/>
        <v>7450</v>
      </c>
      <c r="L312" s="165">
        <f t="shared" si="13"/>
        <v>50</v>
      </c>
      <c r="M312" s="178">
        <v>-25</v>
      </c>
      <c r="N312" s="178">
        <v>20</v>
      </c>
      <c r="O312" s="167" t="s">
        <v>129</v>
      </c>
      <c r="P312" s="166">
        <f t="shared" si="14"/>
        <v>7931</v>
      </c>
      <c r="Q312" s="166">
        <v>8054</v>
      </c>
      <c r="R312" s="166">
        <v>7808</v>
      </c>
    </row>
    <row r="313" spans="1:18">
      <c r="A313" s="161" t="s">
        <v>591</v>
      </c>
      <c r="B313" s="168" t="s">
        <v>1505</v>
      </c>
      <c r="C313" s="161" t="s">
        <v>133</v>
      </c>
      <c r="D313" s="162">
        <v>7020</v>
      </c>
      <c r="E313" s="162">
        <v>50</v>
      </c>
      <c r="F313" s="170" t="s">
        <v>133</v>
      </c>
      <c r="G313" s="163">
        <v>-3.9</v>
      </c>
      <c r="H313" s="170" t="s">
        <v>190</v>
      </c>
      <c r="I313" s="163" t="s">
        <v>133</v>
      </c>
      <c r="J313" s="163" t="s">
        <v>133</v>
      </c>
      <c r="K313" s="164">
        <f t="shared" si="12"/>
        <v>7020</v>
      </c>
      <c r="L313" s="165">
        <f t="shared" si="13"/>
        <v>50</v>
      </c>
      <c r="M313" s="178">
        <v>-25</v>
      </c>
      <c r="N313" s="178">
        <v>20</v>
      </c>
      <c r="O313" s="167" t="s">
        <v>129</v>
      </c>
      <c r="P313" s="166">
        <f t="shared" si="14"/>
        <v>7524.5</v>
      </c>
      <c r="Q313" s="166">
        <v>7622</v>
      </c>
      <c r="R313" s="166">
        <v>7427</v>
      </c>
    </row>
    <row r="314" spans="1:18">
      <c r="A314" s="161" t="s">
        <v>592</v>
      </c>
      <c r="B314" s="168" t="s">
        <v>1506</v>
      </c>
      <c r="C314" s="161" t="s">
        <v>133</v>
      </c>
      <c r="D314" s="162">
        <v>8840</v>
      </c>
      <c r="E314" s="162">
        <v>50</v>
      </c>
      <c r="F314" s="170" t="s">
        <v>133</v>
      </c>
      <c r="G314" s="163">
        <v>-28</v>
      </c>
      <c r="H314" s="170" t="s">
        <v>190</v>
      </c>
      <c r="I314" s="163" t="s">
        <v>133</v>
      </c>
      <c r="J314" s="163" t="s">
        <v>133</v>
      </c>
      <c r="K314" s="164">
        <f t="shared" si="12"/>
        <v>8840</v>
      </c>
      <c r="L314" s="165">
        <f t="shared" si="13"/>
        <v>50</v>
      </c>
      <c r="M314" s="178">
        <v>-25</v>
      </c>
      <c r="N314" s="178">
        <v>20</v>
      </c>
      <c r="O314" s="167" t="s">
        <v>129</v>
      </c>
      <c r="P314" s="166">
        <f t="shared" si="14"/>
        <v>9944.5</v>
      </c>
      <c r="Q314" s="166">
        <v>10158</v>
      </c>
      <c r="R314" s="166">
        <v>9731</v>
      </c>
    </row>
    <row r="315" spans="1:18">
      <c r="A315" s="161" t="s">
        <v>594</v>
      </c>
      <c r="B315" s="168" t="s">
        <v>1507</v>
      </c>
      <c r="C315" s="161" t="s">
        <v>133</v>
      </c>
      <c r="D315" s="162">
        <v>8940</v>
      </c>
      <c r="E315" s="162">
        <v>60</v>
      </c>
      <c r="F315" s="170" t="s">
        <v>133</v>
      </c>
      <c r="G315" s="163">
        <v>-29.7</v>
      </c>
      <c r="H315" s="170" t="s">
        <v>190</v>
      </c>
      <c r="I315" s="163" t="s">
        <v>133</v>
      </c>
      <c r="J315" s="163" t="s">
        <v>133</v>
      </c>
      <c r="K315" s="164">
        <f t="shared" si="12"/>
        <v>8940</v>
      </c>
      <c r="L315" s="165">
        <f t="shared" si="13"/>
        <v>60</v>
      </c>
      <c r="M315" s="178">
        <v>-25</v>
      </c>
      <c r="N315" s="178">
        <v>20</v>
      </c>
      <c r="O315" s="167" t="s">
        <v>129</v>
      </c>
      <c r="P315" s="166">
        <f t="shared" si="14"/>
        <v>10060</v>
      </c>
      <c r="Q315" s="166">
        <v>10233</v>
      </c>
      <c r="R315" s="166">
        <v>9887</v>
      </c>
    </row>
    <row r="316" spans="1:18">
      <c r="A316" s="161" t="s">
        <v>595</v>
      </c>
      <c r="B316" s="168" t="s">
        <v>1508</v>
      </c>
      <c r="C316" s="161" t="s">
        <v>133</v>
      </c>
      <c r="D316" s="162">
        <v>9040</v>
      </c>
      <c r="E316" s="162">
        <v>50</v>
      </c>
      <c r="F316" s="170" t="s">
        <v>133</v>
      </c>
      <c r="G316" s="163">
        <v>-29.4</v>
      </c>
      <c r="H316" s="170" t="s">
        <v>190</v>
      </c>
      <c r="I316" s="163" t="s">
        <v>133</v>
      </c>
      <c r="J316" s="163" t="s">
        <v>133</v>
      </c>
      <c r="K316" s="164">
        <f t="shared" si="12"/>
        <v>9040</v>
      </c>
      <c r="L316" s="165">
        <f t="shared" si="13"/>
        <v>50</v>
      </c>
      <c r="M316" s="178">
        <v>-25</v>
      </c>
      <c r="N316" s="178">
        <v>20</v>
      </c>
      <c r="O316" s="167" t="s">
        <v>129</v>
      </c>
      <c r="P316" s="166">
        <f t="shared" si="14"/>
        <v>10216</v>
      </c>
      <c r="Q316" s="166">
        <v>10286</v>
      </c>
      <c r="R316" s="174">
        <v>10146</v>
      </c>
    </row>
    <row r="317" spans="1:18">
      <c r="A317" s="161" t="s">
        <v>596</v>
      </c>
      <c r="B317" s="168" t="s">
        <v>1509</v>
      </c>
      <c r="C317" s="161" t="s">
        <v>133</v>
      </c>
      <c r="D317" s="162">
        <v>9210</v>
      </c>
      <c r="E317" s="162">
        <v>50</v>
      </c>
      <c r="F317" s="170" t="s">
        <v>133</v>
      </c>
      <c r="G317" s="163">
        <v>-29.3</v>
      </c>
      <c r="H317" s="170" t="s">
        <v>190</v>
      </c>
      <c r="I317" s="163" t="s">
        <v>133</v>
      </c>
      <c r="J317" s="163" t="s">
        <v>133</v>
      </c>
      <c r="K317" s="164">
        <f t="shared" si="12"/>
        <v>9210</v>
      </c>
      <c r="L317" s="165">
        <f t="shared" si="13"/>
        <v>50</v>
      </c>
      <c r="M317" s="178">
        <v>-25</v>
      </c>
      <c r="N317" s="178">
        <v>20</v>
      </c>
      <c r="O317" s="167" t="s">
        <v>129</v>
      </c>
      <c r="P317" s="166">
        <f t="shared" si="14"/>
        <v>10376</v>
      </c>
      <c r="Q317" s="166">
        <v>10504</v>
      </c>
      <c r="R317" s="166">
        <v>10248</v>
      </c>
    </row>
    <row r="318" spans="1:18">
      <c r="A318" s="161" t="s">
        <v>597</v>
      </c>
      <c r="B318" s="175" t="s">
        <v>133</v>
      </c>
      <c r="C318" s="161" t="s">
        <v>133</v>
      </c>
      <c r="D318" s="162">
        <v>7440</v>
      </c>
      <c r="E318" s="162">
        <v>150</v>
      </c>
      <c r="F318" s="170" t="s">
        <v>133</v>
      </c>
      <c r="G318" s="169">
        <v>-25</v>
      </c>
      <c r="H318" s="170" t="s">
        <v>1227</v>
      </c>
      <c r="I318" s="203">
        <v>0.39606398221724504</v>
      </c>
      <c r="J318" s="204">
        <v>27.396063982217246</v>
      </c>
      <c r="K318" s="164">
        <f t="shared" si="12"/>
        <v>7440.3960639822171</v>
      </c>
      <c r="L318" s="165">
        <f t="shared" si="13"/>
        <v>152.48129171054967</v>
      </c>
      <c r="M318" s="166" t="s">
        <v>133</v>
      </c>
      <c r="N318" s="166" t="s">
        <v>133</v>
      </c>
      <c r="O318" s="167" t="s">
        <v>129</v>
      </c>
      <c r="P318" s="166">
        <f t="shared" si="14"/>
        <v>8245</v>
      </c>
      <c r="Q318" s="166">
        <v>8521</v>
      </c>
      <c r="R318" s="166">
        <v>7969</v>
      </c>
    </row>
    <row r="319" spans="1:18">
      <c r="A319" s="161" t="s">
        <v>600</v>
      </c>
      <c r="B319" s="175" t="s">
        <v>133</v>
      </c>
      <c r="C319" s="161" t="s">
        <v>133</v>
      </c>
      <c r="D319" s="162">
        <v>6760</v>
      </c>
      <c r="E319" s="162">
        <v>145</v>
      </c>
      <c r="F319" s="170" t="s">
        <v>133</v>
      </c>
      <c r="G319" s="169">
        <v>-25</v>
      </c>
      <c r="H319" s="170" t="s">
        <v>1227</v>
      </c>
      <c r="I319" s="203">
        <v>0.43105107425962985</v>
      </c>
      <c r="J319" s="204">
        <v>27.431051074259631</v>
      </c>
      <c r="K319" s="164">
        <f t="shared" si="12"/>
        <v>6760.4310510742598</v>
      </c>
      <c r="L319" s="165">
        <f t="shared" si="13"/>
        <v>147.57188947438004</v>
      </c>
      <c r="M319" s="166" t="s">
        <v>133</v>
      </c>
      <c r="N319" s="166" t="s">
        <v>133</v>
      </c>
      <c r="O319" s="167" t="s">
        <v>129</v>
      </c>
      <c r="P319" s="166">
        <f t="shared" si="14"/>
        <v>7675</v>
      </c>
      <c r="Q319" s="166">
        <v>7933</v>
      </c>
      <c r="R319" s="166">
        <v>7417</v>
      </c>
    </row>
    <row r="320" spans="1:18">
      <c r="A320" s="161" t="s">
        <v>602</v>
      </c>
      <c r="B320" s="175" t="s">
        <v>133</v>
      </c>
      <c r="C320" s="161" t="s">
        <v>133</v>
      </c>
      <c r="D320" s="162">
        <v>5750</v>
      </c>
      <c r="E320" s="162">
        <v>135</v>
      </c>
      <c r="F320" s="170" t="s">
        <v>133</v>
      </c>
      <c r="G320" s="169">
        <v>-25</v>
      </c>
      <c r="H320" s="170" t="s">
        <v>1227</v>
      </c>
      <c r="I320" s="203">
        <v>0.48880221677935992</v>
      </c>
      <c r="J320" s="204">
        <v>27.488802216779359</v>
      </c>
      <c r="K320" s="164">
        <f t="shared" si="12"/>
        <v>5750.4888022167797</v>
      </c>
      <c r="L320" s="165">
        <f t="shared" si="13"/>
        <v>137.77022264376731</v>
      </c>
      <c r="M320" s="166" t="s">
        <v>133</v>
      </c>
      <c r="N320" s="166" t="s">
        <v>133</v>
      </c>
      <c r="O320" s="167" t="s">
        <v>129</v>
      </c>
      <c r="P320" s="166">
        <f t="shared" si="14"/>
        <v>6575</v>
      </c>
      <c r="Q320" s="166">
        <v>6861</v>
      </c>
      <c r="R320" s="166">
        <v>6289</v>
      </c>
    </row>
    <row r="321" spans="1:18">
      <c r="A321" s="161" t="s">
        <v>603</v>
      </c>
      <c r="B321" s="175" t="s">
        <v>133</v>
      </c>
      <c r="C321" s="161" t="s">
        <v>133</v>
      </c>
      <c r="D321" s="162">
        <v>6830</v>
      </c>
      <c r="E321" s="162">
        <v>140</v>
      </c>
      <c r="F321" s="170" t="s">
        <v>133</v>
      </c>
      <c r="G321" s="169">
        <v>-25</v>
      </c>
      <c r="H321" s="170" t="s">
        <v>1227</v>
      </c>
      <c r="I321" s="203">
        <v>0.42731119013807778</v>
      </c>
      <c r="J321" s="204">
        <v>27.427311190138077</v>
      </c>
      <c r="K321" s="164">
        <f t="shared" si="12"/>
        <v>6830.4273111901384</v>
      </c>
      <c r="L321" s="165">
        <f t="shared" si="13"/>
        <v>142.66133813728467</v>
      </c>
      <c r="M321" s="166" t="s">
        <v>133</v>
      </c>
      <c r="N321" s="166" t="s">
        <v>133</v>
      </c>
      <c r="O321" s="167" t="s">
        <v>129</v>
      </c>
      <c r="P321" s="166">
        <f t="shared" si="14"/>
        <v>7698.5</v>
      </c>
      <c r="Q321" s="166">
        <v>7939</v>
      </c>
      <c r="R321" s="166">
        <v>7458</v>
      </c>
    </row>
    <row r="322" spans="1:18">
      <c r="A322" s="161" t="s">
        <v>604</v>
      </c>
      <c r="B322" s="175" t="s">
        <v>133</v>
      </c>
      <c r="C322" s="161" t="s">
        <v>133</v>
      </c>
      <c r="D322" s="162">
        <v>6680</v>
      </c>
      <c r="E322" s="162">
        <v>140</v>
      </c>
      <c r="F322" s="170" t="s">
        <v>133</v>
      </c>
      <c r="G322" s="169">
        <v>-25</v>
      </c>
      <c r="H322" s="170" t="s">
        <v>1227</v>
      </c>
      <c r="I322" s="203">
        <v>0.43536532416656448</v>
      </c>
      <c r="J322" s="204">
        <v>27.435365324166565</v>
      </c>
      <c r="K322" s="164">
        <f t="shared" si="12"/>
        <v>6680.4353653241669</v>
      </c>
      <c r="L322" s="165">
        <f t="shared" si="13"/>
        <v>142.66288680126476</v>
      </c>
      <c r="M322" s="166" t="s">
        <v>133</v>
      </c>
      <c r="N322" s="166" t="s">
        <v>133</v>
      </c>
      <c r="O322" s="167" t="s">
        <v>129</v>
      </c>
      <c r="P322" s="166">
        <f t="shared" si="14"/>
        <v>7567.5</v>
      </c>
      <c r="Q322" s="166">
        <v>7827</v>
      </c>
      <c r="R322" s="166">
        <v>7308</v>
      </c>
    </row>
    <row r="323" spans="1:18">
      <c r="A323" s="161" t="s">
        <v>605</v>
      </c>
      <c r="B323" s="175" t="s">
        <v>133</v>
      </c>
      <c r="C323" s="161" t="s">
        <v>133</v>
      </c>
      <c r="D323" s="162">
        <v>5670</v>
      </c>
      <c r="E323" s="162">
        <v>135</v>
      </c>
      <c r="F323" s="170" t="s">
        <v>133</v>
      </c>
      <c r="G323" s="169">
        <v>-25</v>
      </c>
      <c r="H323" s="170" t="s">
        <v>1227</v>
      </c>
      <c r="I323" s="203">
        <v>0.49369447907535779</v>
      </c>
      <c r="J323" s="204">
        <v>27.493694479075359</v>
      </c>
      <c r="K323" s="164">
        <f t="shared" si="12"/>
        <v>5670.4936944790752</v>
      </c>
      <c r="L323" s="165">
        <f t="shared" si="13"/>
        <v>137.77119886285644</v>
      </c>
      <c r="M323" s="166" t="s">
        <v>133</v>
      </c>
      <c r="N323" s="166" t="s">
        <v>133</v>
      </c>
      <c r="O323" s="167" t="s">
        <v>129</v>
      </c>
      <c r="P323" s="166">
        <f t="shared" si="14"/>
        <v>6493.5</v>
      </c>
      <c r="Q323" s="166">
        <v>6786</v>
      </c>
      <c r="R323" s="166">
        <v>6201</v>
      </c>
    </row>
    <row r="324" spans="1:18">
      <c r="A324" s="161" t="s">
        <v>606</v>
      </c>
      <c r="B324" s="175" t="s">
        <v>133</v>
      </c>
      <c r="C324" s="161" t="s">
        <v>133</v>
      </c>
      <c r="D324" s="162">
        <v>6560</v>
      </c>
      <c r="E324" s="162">
        <v>140</v>
      </c>
      <c r="F324" s="170" t="s">
        <v>133</v>
      </c>
      <c r="G324" s="169">
        <v>-25</v>
      </c>
      <c r="H324" s="170" t="s">
        <v>1227</v>
      </c>
      <c r="I324" s="203">
        <v>0.44191779626872169</v>
      </c>
      <c r="J324" s="204">
        <v>27.441917796268722</v>
      </c>
      <c r="K324" s="164">
        <f t="shared" ref="K324:K387" si="15">IF(OR(D324="n/a",D324="nd"),0,D324)+IF(OR(I324="n/a",I324="nd"),0,I324)</f>
        <v>6560.4419177962691</v>
      </c>
      <c r="L324" s="165">
        <f t="shared" ref="L324:L387" si="16">SQRT(SUMSQ(IF(OR(E324="n/a",E324="nd"),0,E324),IF(OR(F324="n/a",F324="nd"),0,F324),IF(OR(J324="n/a",J324="nd"),0,J324)))</f>
        <v>142.66414704591048</v>
      </c>
      <c r="M324" s="166" t="s">
        <v>133</v>
      </c>
      <c r="N324" s="166" t="s">
        <v>133</v>
      </c>
      <c r="O324" s="167" t="s">
        <v>129</v>
      </c>
      <c r="P324" s="166">
        <f t="shared" ref="P324:P387" si="17">MEDIAN(Q324,R324)</f>
        <v>7455.5</v>
      </c>
      <c r="Q324" s="166">
        <v>7679</v>
      </c>
      <c r="R324" s="166">
        <v>7232</v>
      </c>
    </row>
    <row r="325" spans="1:18">
      <c r="A325" s="161" t="s">
        <v>607</v>
      </c>
      <c r="B325" s="175" t="s">
        <v>133</v>
      </c>
      <c r="C325" s="161" t="s">
        <v>133</v>
      </c>
      <c r="D325" s="162">
        <v>6490</v>
      </c>
      <c r="E325" s="162">
        <v>135</v>
      </c>
      <c r="F325" s="170" t="s">
        <v>133</v>
      </c>
      <c r="G325" s="169">
        <v>-25</v>
      </c>
      <c r="H325" s="170" t="s">
        <v>1227</v>
      </c>
      <c r="I325" s="203">
        <v>0.44578551934136729</v>
      </c>
      <c r="J325" s="204">
        <v>27.445785519341367</v>
      </c>
      <c r="K325" s="164">
        <f t="shared" si="15"/>
        <v>6490.4457855193414</v>
      </c>
      <c r="L325" s="165">
        <f t="shared" si="16"/>
        <v>137.76164612392554</v>
      </c>
      <c r="M325" s="166" t="s">
        <v>133</v>
      </c>
      <c r="N325" s="166" t="s">
        <v>133</v>
      </c>
      <c r="O325" s="167" t="s">
        <v>129</v>
      </c>
      <c r="P325" s="166">
        <f t="shared" si="17"/>
        <v>7406.5</v>
      </c>
      <c r="Q325" s="166">
        <v>7657</v>
      </c>
      <c r="R325" s="166">
        <v>7156</v>
      </c>
    </row>
    <row r="326" spans="1:18">
      <c r="A326" s="161" t="s">
        <v>608</v>
      </c>
      <c r="B326" s="175" t="s">
        <v>133</v>
      </c>
      <c r="C326" s="161" t="s">
        <v>133</v>
      </c>
      <c r="D326" s="162">
        <v>7300</v>
      </c>
      <c r="E326" s="162">
        <v>40</v>
      </c>
      <c r="F326" s="170" t="s">
        <v>133</v>
      </c>
      <c r="G326" s="169">
        <v>-25</v>
      </c>
      <c r="H326" s="170" t="s">
        <v>1227</v>
      </c>
      <c r="I326" s="203">
        <v>0.40302712948777103</v>
      </c>
      <c r="J326" s="204">
        <v>27.403027129487771</v>
      </c>
      <c r="K326" s="164">
        <f t="shared" si="15"/>
        <v>7300.4030271294878</v>
      </c>
      <c r="L326" s="165">
        <f t="shared" si="16"/>
        <v>48.48634752030145</v>
      </c>
      <c r="M326" s="166" t="s">
        <v>133</v>
      </c>
      <c r="N326" s="166" t="s">
        <v>133</v>
      </c>
      <c r="O326" s="167" t="s">
        <v>129</v>
      </c>
      <c r="P326" s="166">
        <f t="shared" si="17"/>
        <v>8099.5</v>
      </c>
      <c r="Q326" s="166">
        <v>8193</v>
      </c>
      <c r="R326" s="166">
        <v>8006</v>
      </c>
    </row>
    <row r="327" spans="1:18">
      <c r="A327" s="161" t="s">
        <v>609</v>
      </c>
      <c r="B327" s="175" t="s">
        <v>133</v>
      </c>
      <c r="C327" s="161" t="s">
        <v>133</v>
      </c>
      <c r="D327" s="162">
        <v>7800</v>
      </c>
      <c r="E327" s="162">
        <v>40</v>
      </c>
      <c r="F327" s="170" t="s">
        <v>133</v>
      </c>
      <c r="G327" s="169">
        <v>-25</v>
      </c>
      <c r="H327" s="170" t="s">
        <v>1227</v>
      </c>
      <c r="I327" s="203">
        <v>0.37870617172176496</v>
      </c>
      <c r="J327" s="204">
        <v>27.378706171721763</v>
      </c>
      <c r="K327" s="164">
        <f t="shared" si="15"/>
        <v>7800.3787061717221</v>
      </c>
      <c r="L327" s="165">
        <f t="shared" si="16"/>
        <v>48.472606198114363</v>
      </c>
      <c r="M327" s="166" t="s">
        <v>133</v>
      </c>
      <c r="N327" s="166" t="s">
        <v>133</v>
      </c>
      <c r="O327" s="167" t="s">
        <v>129</v>
      </c>
      <c r="P327" s="166">
        <f t="shared" si="17"/>
        <v>8553.5</v>
      </c>
      <c r="Q327" s="166">
        <v>8661</v>
      </c>
      <c r="R327" s="166">
        <v>8446</v>
      </c>
    </row>
    <row r="328" spans="1:18">
      <c r="A328" s="161" t="s">
        <v>610</v>
      </c>
      <c r="B328" s="175" t="s">
        <v>133</v>
      </c>
      <c r="C328" s="161" t="s">
        <v>133</v>
      </c>
      <c r="D328" s="162">
        <v>3670</v>
      </c>
      <c r="E328" s="162">
        <v>125</v>
      </c>
      <c r="F328" s="170" t="s">
        <v>133</v>
      </c>
      <c r="G328" s="169">
        <v>0</v>
      </c>
      <c r="H328" s="170" t="s">
        <v>1227</v>
      </c>
      <c r="I328" s="203">
        <v>410</v>
      </c>
      <c r="J328" s="204">
        <v>70</v>
      </c>
      <c r="K328" s="164">
        <f t="shared" si="15"/>
        <v>4080</v>
      </c>
      <c r="L328" s="165">
        <f t="shared" si="16"/>
        <v>143.26548781894402</v>
      </c>
      <c r="M328" s="178">
        <v>-19</v>
      </c>
      <c r="N328" s="178">
        <v>70</v>
      </c>
      <c r="O328" s="167" t="s">
        <v>129</v>
      </c>
      <c r="P328" s="166">
        <v>4134.5</v>
      </c>
      <c r="Q328" s="166">
        <v>4569</v>
      </c>
      <c r="R328" s="166">
        <v>3700</v>
      </c>
    </row>
    <row r="329" spans="1:18">
      <c r="A329" s="161" t="s">
        <v>611</v>
      </c>
      <c r="B329" s="175" t="s">
        <v>133</v>
      </c>
      <c r="C329" s="161" t="s">
        <v>133</v>
      </c>
      <c r="D329" s="162">
        <v>2250</v>
      </c>
      <c r="E329" s="162">
        <v>110</v>
      </c>
      <c r="F329" s="170" t="s">
        <v>133</v>
      </c>
      <c r="G329" s="169">
        <v>0</v>
      </c>
      <c r="H329" s="170" t="s">
        <v>1227</v>
      </c>
      <c r="I329" s="203">
        <v>410</v>
      </c>
      <c r="J329" s="204">
        <v>70</v>
      </c>
      <c r="K329" s="164">
        <f t="shared" si="15"/>
        <v>2660</v>
      </c>
      <c r="L329" s="165">
        <f t="shared" si="16"/>
        <v>130.38404810405297</v>
      </c>
      <c r="M329" s="178">
        <v>-19</v>
      </c>
      <c r="N329" s="178">
        <v>70</v>
      </c>
      <c r="O329" s="167" t="s">
        <v>129</v>
      </c>
      <c r="P329" s="166">
        <v>2379.5</v>
      </c>
      <c r="Q329" s="166">
        <v>2736</v>
      </c>
      <c r="R329" s="166">
        <v>2023</v>
      </c>
    </row>
    <row r="330" spans="1:18">
      <c r="A330" s="161" t="s">
        <v>612</v>
      </c>
      <c r="B330" s="175" t="s">
        <v>133</v>
      </c>
      <c r="C330" s="161" t="s">
        <v>133</v>
      </c>
      <c r="D330" s="162">
        <v>5600</v>
      </c>
      <c r="E330" s="162">
        <v>35</v>
      </c>
      <c r="F330" s="170" t="s">
        <v>133</v>
      </c>
      <c r="G330" s="169">
        <v>0</v>
      </c>
      <c r="H330" s="170" t="s">
        <v>1227</v>
      </c>
      <c r="I330" s="203">
        <v>410</v>
      </c>
      <c r="J330" s="204">
        <v>70</v>
      </c>
      <c r="K330" s="164">
        <f t="shared" si="15"/>
        <v>6010</v>
      </c>
      <c r="L330" s="165">
        <f t="shared" si="16"/>
        <v>78.262379212492633</v>
      </c>
      <c r="M330" s="178">
        <v>-19</v>
      </c>
      <c r="N330" s="178">
        <v>70</v>
      </c>
      <c r="O330" s="167" t="s">
        <v>129</v>
      </c>
      <c r="P330" s="166">
        <v>6471.5</v>
      </c>
      <c r="Q330" s="166">
        <v>6695</v>
      </c>
      <c r="R330" s="166">
        <v>6248</v>
      </c>
    </row>
    <row r="331" spans="1:18">
      <c r="A331" s="161" t="s">
        <v>613</v>
      </c>
      <c r="B331" s="175" t="s">
        <v>133</v>
      </c>
      <c r="C331" s="161" t="s">
        <v>133</v>
      </c>
      <c r="D331" s="162">
        <v>4600</v>
      </c>
      <c r="E331" s="162">
        <v>35</v>
      </c>
      <c r="F331" s="170" t="s">
        <v>133</v>
      </c>
      <c r="G331" s="169">
        <v>0</v>
      </c>
      <c r="H331" s="170" t="s">
        <v>1227</v>
      </c>
      <c r="I331" s="203">
        <v>410</v>
      </c>
      <c r="J331" s="204">
        <v>70</v>
      </c>
      <c r="K331" s="164">
        <f t="shared" si="15"/>
        <v>5010</v>
      </c>
      <c r="L331" s="165">
        <f t="shared" si="16"/>
        <v>78.262379212492633</v>
      </c>
      <c r="M331" s="178">
        <v>-19</v>
      </c>
      <c r="N331" s="178">
        <v>70</v>
      </c>
      <c r="O331" s="167" t="s">
        <v>129</v>
      </c>
      <c r="P331" s="166">
        <v>5328.5</v>
      </c>
      <c r="Q331" s="166">
        <v>5589</v>
      </c>
      <c r="R331" s="166">
        <v>5068</v>
      </c>
    </row>
    <row r="332" spans="1:18">
      <c r="A332" s="161" t="s">
        <v>614</v>
      </c>
      <c r="B332" s="175" t="s">
        <v>133</v>
      </c>
      <c r="C332" s="161" t="s">
        <v>133</v>
      </c>
      <c r="D332" s="162">
        <v>7500</v>
      </c>
      <c r="E332" s="162">
        <v>35</v>
      </c>
      <c r="F332" s="170" t="s">
        <v>133</v>
      </c>
      <c r="G332" s="169">
        <v>0</v>
      </c>
      <c r="H332" s="170" t="s">
        <v>1227</v>
      </c>
      <c r="I332" s="203">
        <v>410</v>
      </c>
      <c r="J332" s="204">
        <v>70</v>
      </c>
      <c r="K332" s="164">
        <f t="shared" si="15"/>
        <v>7910</v>
      </c>
      <c r="L332" s="165">
        <f t="shared" si="16"/>
        <v>78.262379212492633</v>
      </c>
      <c r="M332" s="178">
        <v>-19</v>
      </c>
      <c r="N332" s="178">
        <v>70</v>
      </c>
      <c r="O332" s="167" t="s">
        <v>129</v>
      </c>
      <c r="P332" s="166">
        <v>8388</v>
      </c>
      <c r="Q332" s="166">
        <v>8613</v>
      </c>
      <c r="R332" s="166">
        <v>8163</v>
      </c>
    </row>
    <row r="333" spans="1:18">
      <c r="A333" s="161" t="s">
        <v>615</v>
      </c>
      <c r="B333" s="175" t="s">
        <v>6053</v>
      </c>
      <c r="C333" s="161" t="s">
        <v>133</v>
      </c>
      <c r="D333" s="162">
        <v>6270</v>
      </c>
      <c r="E333" s="162">
        <v>280</v>
      </c>
      <c r="F333" s="205">
        <v>100</v>
      </c>
      <c r="G333" s="169">
        <v>-27</v>
      </c>
      <c r="H333" s="170" t="s">
        <v>1227</v>
      </c>
      <c r="I333" s="203">
        <v>35</v>
      </c>
      <c r="J333" s="204">
        <v>95</v>
      </c>
      <c r="K333" s="164">
        <f t="shared" si="15"/>
        <v>6305</v>
      </c>
      <c r="L333" s="165">
        <f t="shared" si="16"/>
        <v>312.12978070027219</v>
      </c>
      <c r="M333" s="166" t="s">
        <v>133</v>
      </c>
      <c r="N333" s="166" t="s">
        <v>133</v>
      </c>
      <c r="O333" s="167" t="s">
        <v>129</v>
      </c>
      <c r="P333" s="166">
        <v>7097</v>
      </c>
      <c r="Q333" s="166">
        <v>7740</v>
      </c>
      <c r="R333" s="166">
        <v>6454</v>
      </c>
    </row>
    <row r="334" spans="1:18">
      <c r="A334" s="161" t="s">
        <v>616</v>
      </c>
      <c r="B334" s="175" t="s">
        <v>6054</v>
      </c>
      <c r="C334" s="161" t="s">
        <v>133</v>
      </c>
      <c r="D334" s="162">
        <v>7310</v>
      </c>
      <c r="E334" s="162" t="s">
        <v>1510</v>
      </c>
      <c r="F334" s="205">
        <v>100</v>
      </c>
      <c r="G334" s="169">
        <v>-27</v>
      </c>
      <c r="H334" s="170" t="s">
        <v>1227</v>
      </c>
      <c r="I334" s="203">
        <v>35</v>
      </c>
      <c r="J334" s="204">
        <v>95</v>
      </c>
      <c r="K334" s="164">
        <f t="shared" si="15"/>
        <v>7345</v>
      </c>
      <c r="L334" s="165">
        <f t="shared" si="16"/>
        <v>137.93114224133723</v>
      </c>
      <c r="M334" s="166" t="s">
        <v>133</v>
      </c>
      <c r="N334" s="166" t="s">
        <v>133</v>
      </c>
      <c r="O334" s="167" t="s">
        <v>129</v>
      </c>
      <c r="P334" s="166">
        <v>8146.5</v>
      </c>
      <c r="Q334" s="166">
        <v>8410</v>
      </c>
      <c r="R334" s="166">
        <v>7883</v>
      </c>
    </row>
    <row r="335" spans="1:18">
      <c r="A335" s="161" t="s">
        <v>617</v>
      </c>
      <c r="B335" s="175" t="s">
        <v>6055</v>
      </c>
      <c r="C335" s="161" t="s">
        <v>133</v>
      </c>
      <c r="D335" s="162">
        <v>7570</v>
      </c>
      <c r="E335" s="162">
        <v>170</v>
      </c>
      <c r="F335" s="205">
        <v>100</v>
      </c>
      <c r="G335" s="169">
        <v>-27</v>
      </c>
      <c r="H335" s="170" t="s">
        <v>1227</v>
      </c>
      <c r="I335" s="203">
        <v>35</v>
      </c>
      <c r="J335" s="204">
        <v>95</v>
      </c>
      <c r="K335" s="164">
        <f t="shared" si="15"/>
        <v>7605</v>
      </c>
      <c r="L335" s="165">
        <f t="shared" si="16"/>
        <v>218.91779278989637</v>
      </c>
      <c r="M335" s="166" t="s">
        <v>133</v>
      </c>
      <c r="N335" s="166" t="s">
        <v>133</v>
      </c>
      <c r="O335" s="167" t="s">
        <v>129</v>
      </c>
      <c r="P335" s="166">
        <v>8497</v>
      </c>
      <c r="Q335" s="166">
        <v>8988</v>
      </c>
      <c r="R335" s="166">
        <v>8006</v>
      </c>
    </row>
    <row r="336" spans="1:18">
      <c r="A336" s="161" t="s">
        <v>618</v>
      </c>
      <c r="B336" s="175" t="s">
        <v>6056</v>
      </c>
      <c r="C336" s="161" t="s">
        <v>133</v>
      </c>
      <c r="D336" s="162">
        <v>6010</v>
      </c>
      <c r="E336" s="162">
        <v>320</v>
      </c>
      <c r="F336" s="205">
        <v>100</v>
      </c>
      <c r="G336" s="169">
        <v>-27</v>
      </c>
      <c r="H336" s="170" t="s">
        <v>1227</v>
      </c>
      <c r="I336" s="203">
        <v>35</v>
      </c>
      <c r="J336" s="204">
        <v>95</v>
      </c>
      <c r="K336" s="164">
        <f t="shared" si="15"/>
        <v>6045</v>
      </c>
      <c r="L336" s="165">
        <f>SQRT(SUMSQ(IF(OR(E336="n/a",E336="nd"),0,E336),IF(OR(F336="n/a",F336="nd"),0,F336),IF(OR(J336="n/a",J336="nd"),0,J336)))</f>
        <v>348.46090168051853</v>
      </c>
      <c r="M336" s="166" t="s">
        <v>133</v>
      </c>
      <c r="N336" s="166" t="s">
        <v>133</v>
      </c>
      <c r="O336" s="167" t="s">
        <v>129</v>
      </c>
      <c r="P336" s="166">
        <v>6861</v>
      </c>
      <c r="Q336" s="166">
        <v>7594</v>
      </c>
      <c r="R336" s="166">
        <v>6128</v>
      </c>
    </row>
    <row r="337" spans="1:18">
      <c r="A337" s="161" t="s">
        <v>619</v>
      </c>
      <c r="B337" s="175" t="s">
        <v>6057</v>
      </c>
      <c r="C337" s="161" t="s">
        <v>133</v>
      </c>
      <c r="D337" s="162">
        <v>7020</v>
      </c>
      <c r="E337" s="162">
        <v>180</v>
      </c>
      <c r="F337" s="205">
        <v>100</v>
      </c>
      <c r="G337" s="169">
        <v>-27</v>
      </c>
      <c r="H337" s="170" t="s">
        <v>1227</v>
      </c>
      <c r="I337" s="203">
        <v>35</v>
      </c>
      <c r="J337" s="204">
        <v>95</v>
      </c>
      <c r="K337" s="164">
        <f t="shared" si="15"/>
        <v>7055</v>
      </c>
      <c r="L337" s="165">
        <f t="shared" si="16"/>
        <v>226.77080940897133</v>
      </c>
      <c r="M337" s="166" t="s">
        <v>133</v>
      </c>
      <c r="N337" s="166" t="s">
        <v>133</v>
      </c>
      <c r="O337" s="167" t="s">
        <v>129</v>
      </c>
      <c r="P337" s="166">
        <v>7924.5</v>
      </c>
      <c r="Q337" s="166">
        <v>8340</v>
      </c>
      <c r="R337" s="166">
        <v>7509</v>
      </c>
    </row>
    <row r="338" spans="1:18">
      <c r="A338" s="161" t="s">
        <v>620</v>
      </c>
      <c r="B338" s="175" t="s">
        <v>6058</v>
      </c>
      <c r="C338" s="161" t="s">
        <v>133</v>
      </c>
      <c r="D338" s="162">
        <v>7190</v>
      </c>
      <c r="E338" s="162">
        <v>150</v>
      </c>
      <c r="F338" s="205">
        <v>100</v>
      </c>
      <c r="G338" s="169">
        <v>-27</v>
      </c>
      <c r="H338" s="170" t="s">
        <v>1227</v>
      </c>
      <c r="I338" s="203">
        <v>35</v>
      </c>
      <c r="J338" s="204">
        <v>95</v>
      </c>
      <c r="K338" s="164">
        <f t="shared" si="15"/>
        <v>7225</v>
      </c>
      <c r="L338" s="165">
        <f t="shared" si="16"/>
        <v>203.77683872314833</v>
      </c>
      <c r="M338" s="166" t="s">
        <v>133</v>
      </c>
      <c r="N338" s="166" t="s">
        <v>133</v>
      </c>
      <c r="O338" s="167" t="s">
        <v>129</v>
      </c>
      <c r="P338" s="166">
        <v>8039</v>
      </c>
      <c r="Q338" s="166">
        <v>8408</v>
      </c>
      <c r="R338" s="166">
        <v>7670</v>
      </c>
    </row>
    <row r="339" spans="1:18">
      <c r="A339" s="161" t="s">
        <v>621</v>
      </c>
      <c r="B339" s="175" t="s">
        <v>6059</v>
      </c>
      <c r="C339" s="161" t="s">
        <v>133</v>
      </c>
      <c r="D339" s="162">
        <v>7630</v>
      </c>
      <c r="E339" s="162">
        <v>170</v>
      </c>
      <c r="F339" s="205">
        <v>100</v>
      </c>
      <c r="G339" s="169">
        <v>-27</v>
      </c>
      <c r="H339" s="170" t="s">
        <v>1227</v>
      </c>
      <c r="I339" s="203">
        <v>35</v>
      </c>
      <c r="J339" s="204">
        <v>95</v>
      </c>
      <c r="K339" s="164">
        <f t="shared" si="15"/>
        <v>7665</v>
      </c>
      <c r="L339" s="165">
        <f t="shared" si="16"/>
        <v>218.91779278989637</v>
      </c>
      <c r="M339" s="166" t="s">
        <v>133</v>
      </c>
      <c r="N339" s="166" t="s">
        <v>133</v>
      </c>
      <c r="O339" s="167" t="s">
        <v>129</v>
      </c>
      <c r="P339" s="166">
        <v>8517</v>
      </c>
      <c r="Q339" s="166">
        <v>9012</v>
      </c>
      <c r="R339" s="166">
        <v>8022</v>
      </c>
    </row>
    <row r="340" spans="1:18">
      <c r="A340" s="161" t="s">
        <v>622</v>
      </c>
      <c r="B340" s="175" t="s">
        <v>6060</v>
      </c>
      <c r="C340" s="161" t="s">
        <v>133</v>
      </c>
      <c r="D340" s="162">
        <v>6510</v>
      </c>
      <c r="E340" s="162">
        <v>440</v>
      </c>
      <c r="F340" s="205">
        <v>100</v>
      </c>
      <c r="G340" s="169">
        <v>-27</v>
      </c>
      <c r="H340" s="170" t="s">
        <v>1227</v>
      </c>
      <c r="I340" s="203">
        <v>35</v>
      </c>
      <c r="J340" s="204">
        <v>95</v>
      </c>
      <c r="K340" s="164">
        <f t="shared" si="15"/>
        <v>6545</v>
      </c>
      <c r="L340" s="165">
        <f t="shared" si="16"/>
        <v>461.11278446818193</v>
      </c>
      <c r="M340" s="166" t="s">
        <v>133</v>
      </c>
      <c r="N340" s="166" t="s">
        <v>133</v>
      </c>
      <c r="O340" s="167" t="s">
        <v>129</v>
      </c>
      <c r="P340" s="166">
        <v>7359.5</v>
      </c>
      <c r="Q340" s="166">
        <v>8308</v>
      </c>
      <c r="R340" s="166">
        <v>6411</v>
      </c>
    </row>
    <row r="341" spans="1:18">
      <c r="A341" s="161" t="s">
        <v>623</v>
      </c>
      <c r="B341" s="175" t="s">
        <v>6061</v>
      </c>
      <c r="C341" s="161" t="s">
        <v>133</v>
      </c>
      <c r="D341" s="162">
        <v>6800</v>
      </c>
      <c r="E341" s="162">
        <v>260</v>
      </c>
      <c r="F341" s="205">
        <v>100</v>
      </c>
      <c r="G341" s="169">
        <v>-27</v>
      </c>
      <c r="H341" s="170" t="s">
        <v>1227</v>
      </c>
      <c r="I341" s="203">
        <v>35</v>
      </c>
      <c r="J341" s="204">
        <v>95</v>
      </c>
      <c r="K341" s="164">
        <f t="shared" si="15"/>
        <v>6835</v>
      </c>
      <c r="L341" s="165">
        <f t="shared" si="16"/>
        <v>294.32125305522874</v>
      </c>
      <c r="M341" s="166" t="s">
        <v>133</v>
      </c>
      <c r="N341" s="166" t="s">
        <v>133</v>
      </c>
      <c r="O341" s="167" t="s">
        <v>129</v>
      </c>
      <c r="P341" s="166">
        <v>7738</v>
      </c>
      <c r="Q341" s="166">
        <v>8312</v>
      </c>
      <c r="R341" s="166">
        <v>7164</v>
      </c>
    </row>
    <row r="342" spans="1:18">
      <c r="A342" s="161" t="s">
        <v>624</v>
      </c>
      <c r="B342" s="175" t="s">
        <v>6062</v>
      </c>
      <c r="C342" s="161" t="s">
        <v>133</v>
      </c>
      <c r="D342" s="162">
        <v>6690</v>
      </c>
      <c r="E342" s="162">
        <v>280</v>
      </c>
      <c r="F342" s="205">
        <v>100</v>
      </c>
      <c r="G342" s="169">
        <v>-27</v>
      </c>
      <c r="H342" s="170" t="s">
        <v>1227</v>
      </c>
      <c r="I342" s="203">
        <v>35</v>
      </c>
      <c r="J342" s="204">
        <v>95</v>
      </c>
      <c r="K342" s="164">
        <f t="shared" si="15"/>
        <v>6725</v>
      </c>
      <c r="L342" s="165">
        <f t="shared" si="16"/>
        <v>312.12978070027219</v>
      </c>
      <c r="M342" s="166" t="s">
        <v>133</v>
      </c>
      <c r="N342" s="166" t="s">
        <v>133</v>
      </c>
      <c r="O342" s="167" t="s">
        <v>129</v>
      </c>
      <c r="P342" s="166">
        <v>7551</v>
      </c>
      <c r="Q342" s="166">
        <v>8188</v>
      </c>
      <c r="R342" s="166">
        <v>6914</v>
      </c>
    </row>
    <row r="343" spans="1:18">
      <c r="A343" s="161" t="s">
        <v>625</v>
      </c>
      <c r="B343" s="175" t="s">
        <v>6063</v>
      </c>
      <c r="C343" s="161" t="s">
        <v>133</v>
      </c>
      <c r="D343" s="162">
        <v>5820</v>
      </c>
      <c r="E343" s="162">
        <v>470</v>
      </c>
      <c r="F343" s="205">
        <v>100</v>
      </c>
      <c r="G343" s="169">
        <v>-27</v>
      </c>
      <c r="H343" s="170" t="s">
        <v>1227</v>
      </c>
      <c r="I343" s="203">
        <v>35</v>
      </c>
      <c r="J343" s="204">
        <v>95</v>
      </c>
      <c r="K343" s="164">
        <f t="shared" si="15"/>
        <v>5855</v>
      </c>
      <c r="L343" s="165">
        <f t="shared" si="16"/>
        <v>489.8213960210395</v>
      </c>
      <c r="M343" s="166" t="s">
        <v>133</v>
      </c>
      <c r="N343" s="166" t="s">
        <v>133</v>
      </c>
      <c r="O343" s="167" t="s">
        <v>129</v>
      </c>
      <c r="P343" s="166">
        <v>6635</v>
      </c>
      <c r="Q343" s="166">
        <v>7656</v>
      </c>
      <c r="R343" s="166">
        <v>5614</v>
      </c>
    </row>
    <row r="344" spans="1:18">
      <c r="A344" s="161" t="s">
        <v>626</v>
      </c>
      <c r="B344" s="175" t="s">
        <v>6064</v>
      </c>
      <c r="C344" s="161" t="s">
        <v>133</v>
      </c>
      <c r="D344" s="162">
        <v>6990</v>
      </c>
      <c r="E344" s="162">
        <v>300</v>
      </c>
      <c r="F344" s="205">
        <v>100</v>
      </c>
      <c r="G344" s="169">
        <v>-27</v>
      </c>
      <c r="H344" s="170" t="s">
        <v>1227</v>
      </c>
      <c r="I344" s="203">
        <v>35</v>
      </c>
      <c r="J344" s="204">
        <v>95</v>
      </c>
      <c r="K344" s="164">
        <f t="shared" si="15"/>
        <v>7025</v>
      </c>
      <c r="L344" s="165">
        <f t="shared" si="16"/>
        <v>330.18933962198111</v>
      </c>
      <c r="M344" s="166" t="s">
        <v>133</v>
      </c>
      <c r="N344" s="166" t="s">
        <v>133</v>
      </c>
      <c r="O344" s="167" t="s">
        <v>129</v>
      </c>
      <c r="P344" s="166">
        <v>7890</v>
      </c>
      <c r="Q344" s="166">
        <v>8515</v>
      </c>
      <c r="R344" s="166">
        <v>7265</v>
      </c>
    </row>
    <row r="345" spans="1:18">
      <c r="A345" s="161" t="s">
        <v>627</v>
      </c>
      <c r="B345" s="175" t="s">
        <v>6065</v>
      </c>
      <c r="C345" s="161" t="s">
        <v>133</v>
      </c>
      <c r="D345" s="161" t="s">
        <v>133</v>
      </c>
      <c r="E345" s="161" t="s">
        <v>133</v>
      </c>
      <c r="F345" s="161" t="s">
        <v>133</v>
      </c>
      <c r="G345" s="161"/>
      <c r="H345" s="161"/>
      <c r="I345" s="161"/>
      <c r="J345" s="161"/>
      <c r="K345" s="164">
        <f t="shared" si="15"/>
        <v>0</v>
      </c>
      <c r="L345" s="165">
        <f t="shared" si="16"/>
        <v>0</v>
      </c>
      <c r="M345" s="166" t="s">
        <v>133</v>
      </c>
      <c r="N345" s="166" t="s">
        <v>133</v>
      </c>
      <c r="O345" s="167" t="s">
        <v>129</v>
      </c>
      <c r="P345" s="166"/>
      <c r="Q345" s="166"/>
      <c r="R345" s="166"/>
    </row>
    <row r="346" spans="1:18">
      <c r="A346" s="161" t="s">
        <v>628</v>
      </c>
      <c r="B346" s="175" t="s">
        <v>6066</v>
      </c>
      <c r="C346" s="161" t="s">
        <v>133</v>
      </c>
      <c r="D346" s="162">
        <v>7060</v>
      </c>
      <c r="E346" s="162">
        <v>220</v>
      </c>
      <c r="F346" s="205">
        <v>100</v>
      </c>
      <c r="G346" s="169">
        <v>-27</v>
      </c>
      <c r="H346" s="170" t="s">
        <v>1227</v>
      </c>
      <c r="I346" s="203">
        <v>35</v>
      </c>
      <c r="J346" s="204">
        <v>95</v>
      </c>
      <c r="K346" s="164">
        <f t="shared" si="15"/>
        <v>7095</v>
      </c>
      <c r="L346" s="165">
        <f t="shared" si="16"/>
        <v>259.66324345197569</v>
      </c>
      <c r="M346" s="166" t="s">
        <v>133</v>
      </c>
      <c r="N346" s="166" t="s">
        <v>133</v>
      </c>
      <c r="O346" s="167" t="s">
        <v>129</v>
      </c>
      <c r="P346" s="166">
        <v>7940.5</v>
      </c>
      <c r="Q346" s="166">
        <v>8400</v>
      </c>
      <c r="R346" s="166">
        <v>7481</v>
      </c>
    </row>
    <row r="347" spans="1:18">
      <c r="A347" s="161" t="s">
        <v>629</v>
      </c>
      <c r="B347" s="175" t="s">
        <v>6067</v>
      </c>
      <c r="C347" s="161" t="s">
        <v>133</v>
      </c>
      <c r="D347" s="162">
        <v>7300</v>
      </c>
      <c r="E347" s="162">
        <v>180</v>
      </c>
      <c r="F347" s="205">
        <v>100</v>
      </c>
      <c r="G347" s="169">
        <v>-27</v>
      </c>
      <c r="H347" s="170" t="s">
        <v>1227</v>
      </c>
      <c r="I347" s="203">
        <v>35</v>
      </c>
      <c r="J347" s="204">
        <v>95</v>
      </c>
      <c r="K347" s="164">
        <f t="shared" si="15"/>
        <v>7335</v>
      </c>
      <c r="L347" s="165">
        <f t="shared" si="16"/>
        <v>226.77080940897133</v>
      </c>
      <c r="M347" s="166" t="s">
        <v>133</v>
      </c>
      <c r="N347" s="166" t="s">
        <v>133</v>
      </c>
      <c r="O347" s="167" t="s">
        <v>129</v>
      </c>
      <c r="P347" s="166">
        <v>8134.5</v>
      </c>
      <c r="Q347" s="166">
        <v>8576</v>
      </c>
      <c r="R347" s="166">
        <v>7693</v>
      </c>
    </row>
    <row r="348" spans="1:18">
      <c r="A348" s="161" t="s">
        <v>630</v>
      </c>
      <c r="B348" s="175" t="s">
        <v>6068</v>
      </c>
      <c r="C348" s="161" t="s">
        <v>133</v>
      </c>
      <c r="D348" s="162">
        <v>7600</v>
      </c>
      <c r="E348" s="162">
        <v>190</v>
      </c>
      <c r="F348" s="205">
        <v>100</v>
      </c>
      <c r="G348" s="169">
        <v>-27</v>
      </c>
      <c r="H348" s="170" t="s">
        <v>1227</v>
      </c>
      <c r="I348" s="203">
        <v>35</v>
      </c>
      <c r="J348" s="204">
        <v>95</v>
      </c>
      <c r="K348" s="164">
        <f t="shared" si="15"/>
        <v>7635</v>
      </c>
      <c r="L348" s="165">
        <f t="shared" si="16"/>
        <v>234.78713763747791</v>
      </c>
      <c r="M348" s="166" t="s">
        <v>133</v>
      </c>
      <c r="N348" s="166" t="s">
        <v>133</v>
      </c>
      <c r="O348" s="167" t="s">
        <v>129</v>
      </c>
      <c r="P348" s="166">
        <v>8494.5</v>
      </c>
      <c r="Q348" s="166">
        <v>9016</v>
      </c>
      <c r="R348" s="166">
        <v>7973</v>
      </c>
    </row>
    <row r="349" spans="1:18">
      <c r="A349" s="161" t="s">
        <v>631</v>
      </c>
      <c r="B349" s="175" t="s">
        <v>6069</v>
      </c>
      <c r="C349" s="161" t="s">
        <v>133</v>
      </c>
      <c r="D349" s="161" t="s">
        <v>133</v>
      </c>
      <c r="E349" s="161" t="s">
        <v>133</v>
      </c>
      <c r="F349" s="161" t="s">
        <v>133</v>
      </c>
      <c r="G349" s="161"/>
      <c r="H349" s="161"/>
      <c r="I349" s="161">
        <v>35</v>
      </c>
      <c r="J349" s="161">
        <v>95</v>
      </c>
      <c r="K349" s="164">
        <f t="shared" si="15"/>
        <v>35</v>
      </c>
      <c r="L349" s="165">
        <f t="shared" si="16"/>
        <v>95</v>
      </c>
      <c r="M349" s="166" t="s">
        <v>133</v>
      </c>
      <c r="N349" s="166" t="s">
        <v>133</v>
      </c>
      <c r="O349" s="167" t="s">
        <v>129</v>
      </c>
      <c r="P349" s="166" t="e">
        <v>#NUM!</v>
      </c>
      <c r="Q349" s="166"/>
      <c r="R349" s="166"/>
    </row>
    <row r="350" spans="1:18">
      <c r="A350" s="161" t="s">
        <v>632</v>
      </c>
      <c r="B350" s="175" t="s">
        <v>6070</v>
      </c>
      <c r="C350" s="161" t="s">
        <v>133</v>
      </c>
      <c r="D350" s="161" t="s">
        <v>133</v>
      </c>
      <c r="E350" s="161" t="s">
        <v>133</v>
      </c>
      <c r="F350" s="161" t="s">
        <v>133</v>
      </c>
      <c r="G350" s="161"/>
      <c r="H350" s="161"/>
      <c r="I350" s="161">
        <v>35</v>
      </c>
      <c r="J350" s="161">
        <v>95</v>
      </c>
      <c r="K350" s="164">
        <f t="shared" si="15"/>
        <v>35</v>
      </c>
      <c r="L350" s="165">
        <f t="shared" si="16"/>
        <v>95</v>
      </c>
      <c r="M350" s="166" t="s">
        <v>133</v>
      </c>
      <c r="N350" s="166" t="s">
        <v>133</v>
      </c>
      <c r="O350" s="167" t="s">
        <v>129</v>
      </c>
      <c r="P350" s="166" t="e">
        <v>#NUM!</v>
      </c>
      <c r="Q350" s="166"/>
      <c r="R350" s="166"/>
    </row>
    <row r="351" spans="1:18">
      <c r="A351" s="161" t="s">
        <v>633</v>
      </c>
      <c r="B351" s="175" t="s">
        <v>6071</v>
      </c>
      <c r="C351" s="161" t="s">
        <v>133</v>
      </c>
      <c r="D351" s="162">
        <v>5830</v>
      </c>
      <c r="E351" s="162">
        <v>310</v>
      </c>
      <c r="F351" s="205">
        <v>100</v>
      </c>
      <c r="G351" s="169">
        <v>-27</v>
      </c>
      <c r="H351" s="170" t="s">
        <v>1227</v>
      </c>
      <c r="I351" s="203">
        <v>35</v>
      </c>
      <c r="J351" s="204">
        <v>95</v>
      </c>
      <c r="K351" s="164">
        <f t="shared" si="15"/>
        <v>5865</v>
      </c>
      <c r="L351" s="165">
        <f t="shared" si="16"/>
        <v>339.30075154647096</v>
      </c>
      <c r="M351" s="166" t="s">
        <v>133</v>
      </c>
      <c r="N351" s="166" t="s">
        <v>133</v>
      </c>
      <c r="O351" s="167" t="s">
        <v>129</v>
      </c>
      <c r="P351" s="166">
        <v>6688.5</v>
      </c>
      <c r="Q351" s="166">
        <v>7425</v>
      </c>
      <c r="R351" s="166">
        <v>5952</v>
      </c>
    </row>
    <row r="352" spans="1:18">
      <c r="A352" s="161" t="s">
        <v>634</v>
      </c>
      <c r="B352" s="175" t="s">
        <v>6072</v>
      </c>
      <c r="C352" s="161" t="s">
        <v>133</v>
      </c>
      <c r="D352" s="162">
        <v>9110</v>
      </c>
      <c r="E352" s="162">
        <v>720</v>
      </c>
      <c r="F352" s="205">
        <v>100</v>
      </c>
      <c r="G352" s="169">
        <v>-27</v>
      </c>
      <c r="H352" s="170" t="s">
        <v>1227</v>
      </c>
      <c r="I352" s="203">
        <v>35</v>
      </c>
      <c r="J352" s="204">
        <v>95</v>
      </c>
      <c r="K352" s="164">
        <f t="shared" si="15"/>
        <v>9145</v>
      </c>
      <c r="L352" s="165">
        <f t="shared" si="16"/>
        <v>733.09276357088675</v>
      </c>
      <c r="M352" s="166" t="s">
        <v>133</v>
      </c>
      <c r="N352" s="166" t="s">
        <v>133</v>
      </c>
      <c r="O352" s="167" t="s">
        <v>129</v>
      </c>
      <c r="P352" s="166">
        <v>10553.5</v>
      </c>
      <c r="Q352" s="166">
        <v>12516</v>
      </c>
      <c r="R352" s="166">
        <v>8591</v>
      </c>
    </row>
    <row r="353" spans="1:18">
      <c r="A353" s="161" t="s">
        <v>635</v>
      </c>
      <c r="B353" s="175" t="s">
        <v>6073</v>
      </c>
      <c r="C353" s="161" t="s">
        <v>133</v>
      </c>
      <c r="D353" s="161" t="s">
        <v>133</v>
      </c>
      <c r="E353" s="161" t="s">
        <v>133</v>
      </c>
      <c r="F353" s="161" t="s">
        <v>133</v>
      </c>
      <c r="G353" s="161"/>
      <c r="H353" s="161"/>
      <c r="I353" s="161">
        <v>35</v>
      </c>
      <c r="J353" s="161">
        <v>95</v>
      </c>
      <c r="K353" s="164">
        <f t="shared" si="15"/>
        <v>35</v>
      </c>
      <c r="L353" s="165">
        <f t="shared" si="16"/>
        <v>95</v>
      </c>
      <c r="M353" s="166" t="s">
        <v>133</v>
      </c>
      <c r="N353" s="166" t="s">
        <v>133</v>
      </c>
      <c r="O353" s="167" t="s">
        <v>129</v>
      </c>
      <c r="P353" s="166" t="e">
        <v>#NUM!</v>
      </c>
      <c r="Q353" s="166"/>
      <c r="R353" s="166"/>
    </row>
    <row r="354" spans="1:18">
      <c r="A354" s="161" t="s">
        <v>636</v>
      </c>
      <c r="B354" s="175" t="s">
        <v>6074</v>
      </c>
      <c r="C354" s="161" t="s">
        <v>133</v>
      </c>
      <c r="D354" s="162">
        <v>7310</v>
      </c>
      <c r="E354" s="162">
        <v>180</v>
      </c>
      <c r="F354" s="205">
        <v>100</v>
      </c>
      <c r="G354" s="169">
        <v>-27</v>
      </c>
      <c r="H354" s="170" t="s">
        <v>1227</v>
      </c>
      <c r="I354" s="203">
        <v>35</v>
      </c>
      <c r="J354" s="204">
        <v>95</v>
      </c>
      <c r="K354" s="164">
        <f t="shared" si="15"/>
        <v>7345</v>
      </c>
      <c r="L354" s="165">
        <f t="shared" si="16"/>
        <v>226.77080940897133</v>
      </c>
      <c r="M354" s="166" t="s">
        <v>133</v>
      </c>
      <c r="N354" s="166" t="s">
        <v>133</v>
      </c>
      <c r="O354" s="167" t="s">
        <v>129</v>
      </c>
      <c r="P354" s="166">
        <v>8143.5</v>
      </c>
      <c r="Q354" s="166">
        <v>8583</v>
      </c>
      <c r="R354" s="166">
        <v>7704</v>
      </c>
    </row>
    <row r="355" spans="1:18">
      <c r="A355" s="161" t="s">
        <v>637</v>
      </c>
      <c r="B355" s="175" t="s">
        <v>6075</v>
      </c>
      <c r="C355" s="161" t="s">
        <v>133</v>
      </c>
      <c r="D355" s="162">
        <v>7390</v>
      </c>
      <c r="E355" s="162">
        <v>160</v>
      </c>
      <c r="F355" s="205">
        <v>100</v>
      </c>
      <c r="G355" s="169">
        <v>-27</v>
      </c>
      <c r="H355" s="170" t="s">
        <v>1227</v>
      </c>
      <c r="I355" s="203">
        <v>35</v>
      </c>
      <c r="J355" s="204">
        <v>95</v>
      </c>
      <c r="K355" s="164">
        <f t="shared" si="15"/>
        <v>7425</v>
      </c>
      <c r="L355" s="165">
        <f t="shared" si="16"/>
        <v>211.24630174277607</v>
      </c>
      <c r="M355" s="166" t="s">
        <v>133</v>
      </c>
      <c r="N355" s="166" t="s">
        <v>133</v>
      </c>
      <c r="O355" s="167" t="s">
        <v>129</v>
      </c>
      <c r="P355" s="166">
        <v>8234</v>
      </c>
      <c r="Q355" s="166">
        <v>8681</v>
      </c>
      <c r="R355" s="166">
        <v>7787</v>
      </c>
    </row>
    <row r="356" spans="1:18">
      <c r="A356" s="161" t="s">
        <v>638</v>
      </c>
      <c r="B356" s="175" t="s">
        <v>6076</v>
      </c>
      <c r="C356" s="161" t="s">
        <v>133</v>
      </c>
      <c r="D356" s="162">
        <v>6630</v>
      </c>
      <c r="E356" s="162">
        <v>190</v>
      </c>
      <c r="F356" s="205">
        <v>100</v>
      </c>
      <c r="G356" s="169">
        <v>-27</v>
      </c>
      <c r="H356" s="170" t="s">
        <v>1227</v>
      </c>
      <c r="I356" s="203">
        <v>35</v>
      </c>
      <c r="J356" s="204">
        <v>95</v>
      </c>
      <c r="K356" s="164">
        <f t="shared" si="15"/>
        <v>6665</v>
      </c>
      <c r="L356" s="165">
        <f t="shared" si="16"/>
        <v>234.78713763747791</v>
      </c>
      <c r="M356" s="166" t="s">
        <v>133</v>
      </c>
      <c r="N356" s="166" t="s">
        <v>133</v>
      </c>
      <c r="O356" s="167" t="s">
        <v>129</v>
      </c>
      <c r="P356" s="166">
        <v>7496.5</v>
      </c>
      <c r="Q356" s="166">
        <v>7971</v>
      </c>
      <c r="R356" s="166">
        <v>7022</v>
      </c>
    </row>
    <row r="357" spans="1:18">
      <c r="A357" s="161" t="s">
        <v>645</v>
      </c>
      <c r="B357" s="168" t="s">
        <v>1511</v>
      </c>
      <c r="C357" s="161" t="s">
        <v>133</v>
      </c>
      <c r="D357" s="162">
        <v>6980</v>
      </c>
      <c r="E357" s="162">
        <v>50</v>
      </c>
      <c r="F357" s="170">
        <v>100</v>
      </c>
      <c r="G357" s="163">
        <v>-29.9</v>
      </c>
      <c r="H357" s="170" t="s">
        <v>190</v>
      </c>
      <c r="I357" s="161" t="s">
        <v>133</v>
      </c>
      <c r="J357" s="161" t="s">
        <v>133</v>
      </c>
      <c r="K357" s="164">
        <f t="shared" si="15"/>
        <v>6980</v>
      </c>
      <c r="L357" s="165">
        <f t="shared" si="16"/>
        <v>111.80339887498948</v>
      </c>
      <c r="M357" s="178">
        <v>-19</v>
      </c>
      <c r="N357" s="178">
        <v>70</v>
      </c>
      <c r="O357" s="167" t="s">
        <v>129</v>
      </c>
      <c r="P357" s="166">
        <f t="shared" si="17"/>
        <v>7806.5</v>
      </c>
      <c r="Q357" s="166">
        <v>7999</v>
      </c>
      <c r="R357" s="166">
        <v>7614</v>
      </c>
    </row>
    <row r="358" spans="1:18">
      <c r="A358" s="161" t="s">
        <v>646</v>
      </c>
      <c r="B358" s="168" t="s">
        <v>1512</v>
      </c>
      <c r="C358" s="161" t="s">
        <v>133</v>
      </c>
      <c r="D358" s="162">
        <v>7535</v>
      </c>
      <c r="E358" s="162">
        <v>55</v>
      </c>
      <c r="F358" s="170">
        <v>100</v>
      </c>
      <c r="G358" s="163">
        <v>-28.2</v>
      </c>
      <c r="H358" s="170" t="s">
        <v>190</v>
      </c>
      <c r="I358" s="161" t="s">
        <v>133</v>
      </c>
      <c r="J358" s="161" t="s">
        <v>133</v>
      </c>
      <c r="K358" s="164">
        <f t="shared" si="15"/>
        <v>7535</v>
      </c>
      <c r="L358" s="165">
        <f t="shared" si="16"/>
        <v>114.12712210513327</v>
      </c>
      <c r="M358" s="178">
        <v>-19</v>
      </c>
      <c r="N358" s="178">
        <v>70</v>
      </c>
      <c r="O358" s="167" t="s">
        <v>129</v>
      </c>
      <c r="P358" s="166">
        <f t="shared" si="17"/>
        <v>8358.5</v>
      </c>
      <c r="Q358" s="166">
        <v>8562</v>
      </c>
      <c r="R358" s="166">
        <v>8155</v>
      </c>
    </row>
    <row r="359" spans="1:18">
      <c r="A359" s="161" t="s">
        <v>639</v>
      </c>
      <c r="B359" s="161" t="s">
        <v>133</v>
      </c>
      <c r="C359" s="161" t="s">
        <v>133</v>
      </c>
      <c r="D359" s="176">
        <v>2435</v>
      </c>
      <c r="E359" s="176">
        <v>50</v>
      </c>
      <c r="F359" s="170">
        <v>100</v>
      </c>
      <c r="G359" s="161" t="s">
        <v>133</v>
      </c>
      <c r="H359" s="161" t="s">
        <v>133</v>
      </c>
      <c r="I359" s="161" t="s">
        <v>133</v>
      </c>
      <c r="J359" s="161" t="s">
        <v>133</v>
      </c>
      <c r="K359" s="164">
        <f t="shared" si="15"/>
        <v>2435</v>
      </c>
      <c r="L359" s="165">
        <f t="shared" si="16"/>
        <v>111.80339887498948</v>
      </c>
      <c r="M359" s="178">
        <v>-19</v>
      </c>
      <c r="N359" s="178">
        <v>70</v>
      </c>
      <c r="O359" s="167" t="s">
        <v>129</v>
      </c>
      <c r="P359" s="166">
        <f t="shared" si="17"/>
        <v>2530.5</v>
      </c>
      <c r="Q359" s="166">
        <v>2756</v>
      </c>
      <c r="R359" s="166">
        <v>2305</v>
      </c>
    </row>
    <row r="360" spans="1:18">
      <c r="A360" s="161" t="s">
        <v>651</v>
      </c>
      <c r="B360" s="206" t="s">
        <v>1513</v>
      </c>
      <c r="C360" s="161" t="s">
        <v>133</v>
      </c>
      <c r="D360" s="162">
        <v>1301</v>
      </c>
      <c r="E360" s="162">
        <v>192</v>
      </c>
      <c r="F360" s="161" t="s">
        <v>133</v>
      </c>
      <c r="G360" s="169">
        <v>-25</v>
      </c>
      <c r="H360" s="170" t="s">
        <v>1227</v>
      </c>
      <c r="I360" s="161" t="s">
        <v>133</v>
      </c>
      <c r="J360" s="161" t="s">
        <v>133</v>
      </c>
      <c r="K360" s="164">
        <f t="shared" si="15"/>
        <v>1301</v>
      </c>
      <c r="L360" s="165">
        <f t="shared" si="16"/>
        <v>192</v>
      </c>
      <c r="M360" s="198" t="s">
        <v>1677</v>
      </c>
      <c r="N360" s="166">
        <v>72</v>
      </c>
      <c r="O360" s="167" t="s">
        <v>129</v>
      </c>
      <c r="P360" s="166">
        <f t="shared" si="17"/>
        <v>1182.5</v>
      </c>
      <c r="Q360" s="166">
        <v>1569</v>
      </c>
      <c r="R360" s="166">
        <v>796</v>
      </c>
    </row>
    <row r="361" spans="1:18">
      <c r="A361" s="161" t="s">
        <v>652</v>
      </c>
      <c r="B361" s="206" t="s">
        <v>1514</v>
      </c>
      <c r="C361" s="161" t="s">
        <v>133</v>
      </c>
      <c r="D361" s="162">
        <v>5775</v>
      </c>
      <c r="E361" s="162">
        <v>30</v>
      </c>
      <c r="F361" s="161" t="s">
        <v>133</v>
      </c>
      <c r="G361" s="168">
        <v>-25.1</v>
      </c>
      <c r="H361" s="170" t="s">
        <v>190</v>
      </c>
      <c r="I361" s="161" t="s">
        <v>133</v>
      </c>
      <c r="J361" s="161" t="s">
        <v>133</v>
      </c>
      <c r="K361" s="164">
        <f t="shared" si="15"/>
        <v>5775</v>
      </c>
      <c r="L361" s="165">
        <f t="shared" si="16"/>
        <v>30</v>
      </c>
      <c r="M361" s="178">
        <v>-96</v>
      </c>
      <c r="N361" s="166">
        <v>72</v>
      </c>
      <c r="O361" s="167" t="s">
        <v>129</v>
      </c>
      <c r="P361" s="166">
        <f t="shared" si="17"/>
        <v>6289</v>
      </c>
      <c r="Q361" s="166">
        <v>6461</v>
      </c>
      <c r="R361" s="166">
        <v>6117</v>
      </c>
    </row>
    <row r="362" spans="1:18">
      <c r="A362" s="161" t="s">
        <v>653</v>
      </c>
      <c r="B362" s="206" t="s">
        <v>1515</v>
      </c>
      <c r="C362" s="161" t="s">
        <v>133</v>
      </c>
      <c r="D362" s="176">
        <v>6035</v>
      </c>
      <c r="E362" s="176">
        <v>30</v>
      </c>
      <c r="F362" s="161" t="s">
        <v>133</v>
      </c>
      <c r="G362" s="168">
        <v>-24.6</v>
      </c>
      <c r="H362" s="170" t="s">
        <v>190</v>
      </c>
      <c r="I362" s="161" t="s">
        <v>133</v>
      </c>
      <c r="J362" s="161" t="s">
        <v>133</v>
      </c>
      <c r="K362" s="164">
        <f t="shared" si="15"/>
        <v>6035</v>
      </c>
      <c r="L362" s="165">
        <f t="shared" si="16"/>
        <v>30</v>
      </c>
      <c r="M362" s="178">
        <v>-96</v>
      </c>
      <c r="N362" s="178">
        <v>72</v>
      </c>
      <c r="O362" s="167" t="s">
        <v>129</v>
      </c>
      <c r="P362" s="166">
        <f t="shared" si="17"/>
        <v>6564.5</v>
      </c>
      <c r="Q362" s="166">
        <v>6747</v>
      </c>
      <c r="R362" s="166">
        <v>6382</v>
      </c>
    </row>
    <row r="363" spans="1:18">
      <c r="A363" s="161" t="s">
        <v>654</v>
      </c>
      <c r="B363" s="206" t="s">
        <v>1516</v>
      </c>
      <c r="C363" s="161" t="s">
        <v>133</v>
      </c>
      <c r="D363" s="162">
        <v>6160</v>
      </c>
      <c r="E363" s="176">
        <v>45</v>
      </c>
      <c r="F363" s="161" t="s">
        <v>133</v>
      </c>
      <c r="G363" s="169">
        <v>-2.4700000000000002</v>
      </c>
      <c r="H363" s="170" t="s">
        <v>190</v>
      </c>
      <c r="I363" s="161" t="s">
        <v>133</v>
      </c>
      <c r="J363" s="161" t="s">
        <v>133</v>
      </c>
      <c r="K363" s="164">
        <f t="shared" si="15"/>
        <v>6160</v>
      </c>
      <c r="L363" s="165">
        <f t="shared" si="16"/>
        <v>45</v>
      </c>
      <c r="M363" s="178">
        <v>-96</v>
      </c>
      <c r="N363" s="166">
        <v>72</v>
      </c>
      <c r="O363" s="167" t="s">
        <v>129</v>
      </c>
      <c r="P363" s="166">
        <f t="shared" si="17"/>
        <v>6704</v>
      </c>
      <c r="Q363" s="166">
        <v>6916</v>
      </c>
      <c r="R363" s="166">
        <v>6492</v>
      </c>
    </row>
    <row r="364" spans="1:18">
      <c r="A364" s="161" t="s">
        <v>655</v>
      </c>
      <c r="B364" s="206" t="s">
        <v>1517</v>
      </c>
      <c r="C364" s="161" t="s">
        <v>133</v>
      </c>
      <c r="D364" s="176">
        <v>6275</v>
      </c>
      <c r="E364" s="176">
        <v>35</v>
      </c>
      <c r="F364" s="161" t="s">
        <v>133</v>
      </c>
      <c r="G364" s="168">
        <v>-24.7</v>
      </c>
      <c r="H364" s="170" t="s">
        <v>190</v>
      </c>
      <c r="I364" s="161" t="s">
        <v>133</v>
      </c>
      <c r="J364" s="161" t="s">
        <v>133</v>
      </c>
      <c r="K364" s="164">
        <f t="shared" si="15"/>
        <v>6275</v>
      </c>
      <c r="L364" s="165">
        <f t="shared" si="16"/>
        <v>35</v>
      </c>
      <c r="M364" s="178">
        <v>-96</v>
      </c>
      <c r="N364" s="166">
        <v>72</v>
      </c>
      <c r="O364" s="167" t="s">
        <v>129</v>
      </c>
      <c r="P364" s="166">
        <f t="shared" si="17"/>
        <v>6853</v>
      </c>
      <c r="Q364" s="166">
        <v>7061</v>
      </c>
      <c r="R364" s="166">
        <v>6645</v>
      </c>
    </row>
    <row r="365" spans="1:18">
      <c r="A365" s="161" t="s">
        <v>656</v>
      </c>
      <c r="B365" s="206" t="s">
        <v>1518</v>
      </c>
      <c r="C365" s="161" t="s">
        <v>133</v>
      </c>
      <c r="D365" s="176">
        <v>6430</v>
      </c>
      <c r="E365" s="176">
        <v>30</v>
      </c>
      <c r="F365" s="161" t="s">
        <v>133</v>
      </c>
      <c r="G365" s="168">
        <v>-24.6</v>
      </c>
      <c r="H365" s="170" t="s">
        <v>190</v>
      </c>
      <c r="I365" s="161" t="s">
        <v>133</v>
      </c>
      <c r="J365" s="161" t="s">
        <v>133</v>
      </c>
      <c r="K365" s="164">
        <f t="shared" si="15"/>
        <v>6430</v>
      </c>
      <c r="L365" s="165">
        <f t="shared" si="16"/>
        <v>30</v>
      </c>
      <c r="M365" s="207">
        <v>-96</v>
      </c>
      <c r="N365" s="166">
        <v>72</v>
      </c>
      <c r="O365" s="167" t="s">
        <v>129</v>
      </c>
      <c r="P365" s="166">
        <f t="shared" si="17"/>
        <v>7034.5</v>
      </c>
      <c r="Q365" s="166">
        <v>7226</v>
      </c>
      <c r="R365" s="166">
        <v>6843</v>
      </c>
    </row>
    <row r="366" spans="1:18">
      <c r="A366" s="161" t="s">
        <v>657</v>
      </c>
      <c r="B366" s="206" t="s">
        <v>1519</v>
      </c>
      <c r="C366" s="161" t="s">
        <v>133</v>
      </c>
      <c r="D366" s="176">
        <v>6730</v>
      </c>
      <c r="E366" s="176">
        <v>30</v>
      </c>
      <c r="F366" s="161" t="s">
        <v>133</v>
      </c>
      <c r="G366" s="169">
        <v>-25.2</v>
      </c>
      <c r="H366" s="170" t="s">
        <v>190</v>
      </c>
      <c r="I366" s="161" t="s">
        <v>133</v>
      </c>
      <c r="J366" s="161" t="s">
        <v>133</v>
      </c>
      <c r="K366" s="164">
        <f t="shared" si="15"/>
        <v>6730</v>
      </c>
      <c r="L366" s="165">
        <f t="shared" si="16"/>
        <v>30</v>
      </c>
      <c r="M366" s="207">
        <v>-96</v>
      </c>
      <c r="N366" s="166">
        <v>72</v>
      </c>
      <c r="O366" s="167" t="s">
        <v>129</v>
      </c>
      <c r="P366" s="166">
        <f t="shared" si="17"/>
        <v>7337.5</v>
      </c>
      <c r="Q366" s="166">
        <v>7484</v>
      </c>
      <c r="R366" s="166">
        <v>7191</v>
      </c>
    </row>
    <row r="367" spans="1:18">
      <c r="A367" s="161" t="s">
        <v>658</v>
      </c>
      <c r="B367" s="206" t="s">
        <v>1520</v>
      </c>
      <c r="C367" s="161" t="s">
        <v>133</v>
      </c>
      <c r="D367" s="176">
        <v>6920</v>
      </c>
      <c r="E367" s="176">
        <v>30</v>
      </c>
      <c r="F367" s="161" t="s">
        <v>133</v>
      </c>
      <c r="G367" s="168">
        <v>-25.2</v>
      </c>
      <c r="H367" s="170" t="s">
        <v>190</v>
      </c>
      <c r="I367" s="161" t="s">
        <v>133</v>
      </c>
      <c r="J367" s="161" t="s">
        <v>133</v>
      </c>
      <c r="K367" s="164">
        <f t="shared" si="15"/>
        <v>6920</v>
      </c>
      <c r="L367" s="165">
        <f t="shared" si="16"/>
        <v>30</v>
      </c>
      <c r="M367" s="207">
        <v>-96</v>
      </c>
      <c r="N367" s="166">
        <v>72</v>
      </c>
      <c r="O367" s="167" t="s">
        <v>129</v>
      </c>
      <c r="P367" s="166">
        <f t="shared" si="17"/>
        <v>7515</v>
      </c>
      <c r="Q367" s="166">
        <v>7650</v>
      </c>
      <c r="R367" s="166">
        <v>7380</v>
      </c>
    </row>
    <row r="368" spans="1:18" ht="30">
      <c r="A368" s="161" t="s">
        <v>659</v>
      </c>
      <c r="B368" s="206" t="s">
        <v>1521</v>
      </c>
      <c r="C368" s="161" t="s">
        <v>133</v>
      </c>
      <c r="D368" s="162">
        <v>7365</v>
      </c>
      <c r="E368" s="176">
        <v>45</v>
      </c>
      <c r="F368" s="161" t="s">
        <v>133</v>
      </c>
      <c r="G368" s="171">
        <v>-25.3</v>
      </c>
      <c r="H368" s="170" t="s">
        <v>1522</v>
      </c>
      <c r="I368" s="161" t="s">
        <v>133</v>
      </c>
      <c r="J368" s="161" t="s">
        <v>133</v>
      </c>
      <c r="K368" s="164">
        <f t="shared" si="15"/>
        <v>7365</v>
      </c>
      <c r="L368" s="165">
        <f t="shared" si="16"/>
        <v>45</v>
      </c>
      <c r="M368" s="207">
        <v>-96</v>
      </c>
      <c r="N368" s="166">
        <v>72</v>
      </c>
      <c r="O368" s="167" t="s">
        <v>129</v>
      </c>
      <c r="P368" s="166">
        <f t="shared" si="17"/>
        <v>7926.5</v>
      </c>
      <c r="Q368" s="166">
        <v>8117</v>
      </c>
      <c r="R368" s="166">
        <v>7736</v>
      </c>
    </row>
    <row r="369" spans="1:18" ht="30">
      <c r="A369" s="161" t="s">
        <v>660</v>
      </c>
      <c r="B369" s="206" t="s">
        <v>1523</v>
      </c>
      <c r="C369" s="161" t="s">
        <v>133</v>
      </c>
      <c r="D369" s="176">
        <v>7095</v>
      </c>
      <c r="E369" s="176">
        <v>50</v>
      </c>
      <c r="F369" s="161" t="s">
        <v>133</v>
      </c>
      <c r="G369" s="171">
        <v>-25.3</v>
      </c>
      <c r="H369" s="170" t="s">
        <v>1522</v>
      </c>
      <c r="I369" s="161" t="s">
        <v>133</v>
      </c>
      <c r="J369" s="161" t="s">
        <v>133</v>
      </c>
      <c r="K369" s="164">
        <f t="shared" si="15"/>
        <v>7095</v>
      </c>
      <c r="L369" s="165">
        <f t="shared" si="16"/>
        <v>50</v>
      </c>
      <c r="M369" s="207" t="s">
        <v>1677</v>
      </c>
      <c r="N369" s="207" t="s">
        <v>1677</v>
      </c>
      <c r="O369" s="167" t="s">
        <v>129</v>
      </c>
      <c r="P369" s="166">
        <f t="shared" si="17"/>
        <v>7920.5</v>
      </c>
      <c r="Q369" s="166">
        <v>8011</v>
      </c>
      <c r="R369" s="166">
        <v>7830</v>
      </c>
    </row>
    <row r="370" spans="1:18">
      <c r="A370" s="161" t="s">
        <v>661</v>
      </c>
      <c r="B370" s="206" t="s">
        <v>1524</v>
      </c>
      <c r="C370" s="161" t="s">
        <v>133</v>
      </c>
      <c r="D370" s="176">
        <v>7485</v>
      </c>
      <c r="E370" s="176">
        <v>30</v>
      </c>
      <c r="F370" s="161" t="s">
        <v>133</v>
      </c>
      <c r="G370" s="168">
        <v>-25.4</v>
      </c>
      <c r="H370" s="170" t="s">
        <v>190</v>
      </c>
      <c r="I370" s="161" t="s">
        <v>133</v>
      </c>
      <c r="J370" s="161" t="s">
        <v>133</v>
      </c>
      <c r="K370" s="164">
        <f t="shared" si="15"/>
        <v>7485</v>
      </c>
      <c r="L370" s="165">
        <f t="shared" si="16"/>
        <v>30</v>
      </c>
      <c r="M370" s="207">
        <v>-96</v>
      </c>
      <c r="N370" s="178">
        <v>72</v>
      </c>
      <c r="O370" s="167" t="s">
        <v>129</v>
      </c>
      <c r="P370" s="166">
        <f t="shared" si="17"/>
        <v>8038</v>
      </c>
      <c r="Q370" s="166">
        <v>8206</v>
      </c>
      <c r="R370" s="166">
        <v>7870</v>
      </c>
    </row>
    <row r="371" spans="1:18">
      <c r="A371" s="161" t="s">
        <v>662</v>
      </c>
      <c r="B371" s="206" t="s">
        <v>1525</v>
      </c>
      <c r="C371" s="161" t="s">
        <v>133</v>
      </c>
      <c r="D371" s="176">
        <v>7260</v>
      </c>
      <c r="E371" s="176">
        <v>30</v>
      </c>
      <c r="F371" s="161" t="s">
        <v>133</v>
      </c>
      <c r="G371" s="168">
        <v>-25.6</v>
      </c>
      <c r="H371" s="170" t="s">
        <v>190</v>
      </c>
      <c r="I371" s="161" t="s">
        <v>133</v>
      </c>
      <c r="J371" s="161" t="s">
        <v>133</v>
      </c>
      <c r="K371" s="164">
        <f t="shared" si="15"/>
        <v>7260</v>
      </c>
      <c r="L371" s="165">
        <f t="shared" si="16"/>
        <v>30</v>
      </c>
      <c r="M371" s="207">
        <v>-96</v>
      </c>
      <c r="N371" s="178">
        <v>72</v>
      </c>
      <c r="O371" s="167" t="s">
        <v>129</v>
      </c>
      <c r="P371" s="166">
        <f t="shared" si="17"/>
        <v>7810</v>
      </c>
      <c r="Q371" s="166">
        <v>7964</v>
      </c>
      <c r="R371" s="166">
        <v>7656</v>
      </c>
    </row>
    <row r="372" spans="1:18">
      <c r="A372" s="161" t="s">
        <v>663</v>
      </c>
      <c r="B372" s="206" t="s">
        <v>1526</v>
      </c>
      <c r="C372" s="161" t="s">
        <v>133</v>
      </c>
      <c r="D372" s="176">
        <v>7685</v>
      </c>
      <c r="E372" s="176">
        <v>50</v>
      </c>
      <c r="F372" s="161" t="s">
        <v>133</v>
      </c>
      <c r="G372" s="169">
        <v>0</v>
      </c>
      <c r="H372" s="170" t="s">
        <v>1227</v>
      </c>
      <c r="I372" s="161" t="s">
        <v>133</v>
      </c>
      <c r="J372" s="161" t="s">
        <v>133</v>
      </c>
      <c r="K372" s="164">
        <f t="shared" si="15"/>
        <v>7685</v>
      </c>
      <c r="L372" s="165">
        <f t="shared" si="16"/>
        <v>50</v>
      </c>
      <c r="M372" s="207">
        <v>-96</v>
      </c>
      <c r="N372" s="178">
        <v>72</v>
      </c>
      <c r="O372" s="167" t="s">
        <v>129</v>
      </c>
      <c r="P372" s="166">
        <f t="shared" si="17"/>
        <v>8219</v>
      </c>
      <c r="Q372" s="166">
        <v>8402</v>
      </c>
      <c r="R372" s="166">
        <v>8036</v>
      </c>
    </row>
    <row r="373" spans="1:18">
      <c r="A373" s="161" t="s">
        <v>664</v>
      </c>
      <c r="B373" s="176" t="s">
        <v>1527</v>
      </c>
      <c r="C373" s="161" t="s">
        <v>133</v>
      </c>
      <c r="D373" s="162">
        <v>8050</v>
      </c>
      <c r="E373" s="206">
        <v>50</v>
      </c>
      <c r="F373" s="161" t="s">
        <v>133</v>
      </c>
      <c r="G373" s="169">
        <v>-25</v>
      </c>
      <c r="H373" s="170" t="s">
        <v>1227</v>
      </c>
      <c r="I373" s="161" t="s">
        <v>133</v>
      </c>
      <c r="J373" s="161" t="s">
        <v>133</v>
      </c>
      <c r="K373" s="164">
        <f t="shared" si="15"/>
        <v>8050</v>
      </c>
      <c r="L373" s="165">
        <f t="shared" si="16"/>
        <v>50</v>
      </c>
      <c r="M373" s="178">
        <v>-386</v>
      </c>
      <c r="N373" s="178">
        <v>53</v>
      </c>
      <c r="O373" s="167" t="s">
        <v>129</v>
      </c>
      <c r="P373" s="166">
        <f t="shared" si="17"/>
        <v>8918</v>
      </c>
      <c r="Q373" s="166">
        <v>9090</v>
      </c>
      <c r="R373" s="166">
        <v>8746</v>
      </c>
    </row>
    <row r="374" spans="1:18">
      <c r="A374" s="161" t="s">
        <v>665</v>
      </c>
      <c r="B374" s="176" t="s">
        <v>1528</v>
      </c>
      <c r="C374" s="161" t="s">
        <v>133</v>
      </c>
      <c r="D374" s="162">
        <v>7970</v>
      </c>
      <c r="E374" s="206">
        <v>50</v>
      </c>
      <c r="F374" s="161" t="s">
        <v>133</v>
      </c>
      <c r="G374" s="169">
        <v>0</v>
      </c>
      <c r="H374" s="170" t="s">
        <v>1227</v>
      </c>
      <c r="I374" s="161" t="s">
        <v>133</v>
      </c>
      <c r="J374" s="161" t="s">
        <v>133</v>
      </c>
      <c r="K374" s="164">
        <f t="shared" si="15"/>
        <v>7970</v>
      </c>
      <c r="L374" s="165">
        <f t="shared" si="16"/>
        <v>50</v>
      </c>
      <c r="M374" s="178">
        <v>-386</v>
      </c>
      <c r="N374" s="178">
        <v>53</v>
      </c>
      <c r="O374" s="167" t="s">
        <v>129</v>
      </c>
      <c r="P374" s="166">
        <f t="shared" si="17"/>
        <v>8891.5</v>
      </c>
      <c r="Q374" s="166">
        <v>9128</v>
      </c>
      <c r="R374" s="166">
        <v>8655</v>
      </c>
    </row>
    <row r="375" spans="1:18">
      <c r="A375" s="161" t="s">
        <v>666</v>
      </c>
      <c r="B375" s="176" t="s">
        <v>1529</v>
      </c>
      <c r="C375" s="161" t="s">
        <v>133</v>
      </c>
      <c r="D375" s="162">
        <v>7797</v>
      </c>
      <c r="E375" s="162">
        <v>49</v>
      </c>
      <c r="F375" s="161" t="s">
        <v>133</v>
      </c>
      <c r="G375" s="169">
        <v>-25</v>
      </c>
      <c r="H375" s="170" t="s">
        <v>1227</v>
      </c>
      <c r="I375" s="161" t="s">
        <v>133</v>
      </c>
      <c r="J375" s="161" t="s">
        <v>133</v>
      </c>
      <c r="K375" s="164">
        <f t="shared" si="15"/>
        <v>7797</v>
      </c>
      <c r="L375" s="165">
        <f t="shared" si="16"/>
        <v>49</v>
      </c>
      <c r="M375" s="178">
        <v>-386</v>
      </c>
      <c r="N375" s="178">
        <v>53</v>
      </c>
      <c r="O375" s="167" t="s">
        <v>129</v>
      </c>
      <c r="P375" s="166">
        <f t="shared" si="17"/>
        <v>8548.5</v>
      </c>
      <c r="Q375" s="166">
        <v>8657</v>
      </c>
      <c r="R375" s="166">
        <v>8440</v>
      </c>
    </row>
    <row r="376" spans="1:18">
      <c r="A376" s="161" t="s">
        <v>667</v>
      </c>
      <c r="B376" s="176" t="s">
        <v>1530</v>
      </c>
      <c r="C376" s="161" t="s">
        <v>133</v>
      </c>
      <c r="D376" s="162">
        <v>8253</v>
      </c>
      <c r="E376" s="162">
        <v>243</v>
      </c>
      <c r="F376" s="161" t="s">
        <v>133</v>
      </c>
      <c r="G376" s="161" t="s">
        <v>133</v>
      </c>
      <c r="H376" s="208" t="s">
        <v>1227</v>
      </c>
      <c r="I376" s="161" t="s">
        <v>133</v>
      </c>
      <c r="J376" s="161" t="s">
        <v>133</v>
      </c>
      <c r="K376" s="164">
        <f t="shared" si="15"/>
        <v>8253</v>
      </c>
      <c r="L376" s="165">
        <f t="shared" si="16"/>
        <v>243</v>
      </c>
      <c r="M376" s="178">
        <v>-386</v>
      </c>
      <c r="N376" s="178">
        <v>53</v>
      </c>
      <c r="O376" s="209" t="s">
        <v>129</v>
      </c>
      <c r="P376" s="166">
        <f t="shared" si="17"/>
        <v>9141.5</v>
      </c>
      <c r="Q376" s="174">
        <v>9744</v>
      </c>
      <c r="R376" s="166">
        <v>8539</v>
      </c>
    </row>
    <row r="377" spans="1:18">
      <c r="A377" s="161" t="s">
        <v>668</v>
      </c>
      <c r="B377" s="176" t="s">
        <v>1527</v>
      </c>
      <c r="C377" s="161" t="s">
        <v>133</v>
      </c>
      <c r="D377" s="162">
        <v>7970</v>
      </c>
      <c r="E377" s="162">
        <v>50</v>
      </c>
      <c r="F377" s="161" t="s">
        <v>133</v>
      </c>
      <c r="G377" s="169">
        <v>0</v>
      </c>
      <c r="H377" s="170" t="s">
        <v>1227</v>
      </c>
      <c r="I377" s="161" t="s">
        <v>133</v>
      </c>
      <c r="J377" s="161" t="s">
        <v>133</v>
      </c>
      <c r="K377" s="164">
        <f t="shared" si="15"/>
        <v>7970</v>
      </c>
      <c r="L377" s="165">
        <f t="shared" si="16"/>
        <v>50</v>
      </c>
      <c r="M377" s="166">
        <v>-96</v>
      </c>
      <c r="N377" s="178">
        <v>72</v>
      </c>
      <c r="O377" s="167" t="s">
        <v>129</v>
      </c>
      <c r="P377" s="166">
        <f t="shared" si="17"/>
        <v>8565.5</v>
      </c>
      <c r="Q377" s="166">
        <v>8790</v>
      </c>
      <c r="R377" s="166">
        <v>8341</v>
      </c>
    </row>
    <row r="378" spans="1:18">
      <c r="A378" s="161" t="s">
        <v>669</v>
      </c>
      <c r="B378" s="176" t="s">
        <v>1528</v>
      </c>
      <c r="C378" s="161" t="s">
        <v>133</v>
      </c>
      <c r="D378" s="162">
        <v>8050</v>
      </c>
      <c r="E378" s="162">
        <v>50</v>
      </c>
      <c r="F378" s="161" t="s">
        <v>133</v>
      </c>
      <c r="G378" s="169">
        <v>-25</v>
      </c>
      <c r="H378" s="170" t="s">
        <v>1227</v>
      </c>
      <c r="I378" s="161" t="s">
        <v>133</v>
      </c>
      <c r="J378" s="161" t="s">
        <v>133</v>
      </c>
      <c r="K378" s="164">
        <f t="shared" si="15"/>
        <v>8050</v>
      </c>
      <c r="L378" s="165">
        <f t="shared" si="16"/>
        <v>50</v>
      </c>
      <c r="M378" s="166">
        <v>-96</v>
      </c>
      <c r="N378" s="178">
        <v>53</v>
      </c>
      <c r="O378" s="167" t="s">
        <v>129</v>
      </c>
      <c r="P378" s="166">
        <f t="shared" si="17"/>
        <v>8661</v>
      </c>
      <c r="Q378" s="166">
        <v>8889</v>
      </c>
      <c r="R378" s="166">
        <v>8433</v>
      </c>
    </row>
    <row r="379" spans="1:18">
      <c r="A379" s="161" t="s">
        <v>670</v>
      </c>
      <c r="B379" s="176" t="s">
        <v>1531</v>
      </c>
      <c r="C379" s="161" t="s">
        <v>133</v>
      </c>
      <c r="D379" s="162">
        <v>8020</v>
      </c>
      <c r="E379" s="210">
        <v>49</v>
      </c>
      <c r="F379" s="161" t="s">
        <v>133</v>
      </c>
      <c r="G379" s="161" t="s">
        <v>133</v>
      </c>
      <c r="H379" s="170" t="s">
        <v>1227</v>
      </c>
      <c r="I379" s="161" t="s">
        <v>133</v>
      </c>
      <c r="J379" s="161" t="s">
        <v>133</v>
      </c>
      <c r="K379" s="164">
        <f t="shared" si="15"/>
        <v>8020</v>
      </c>
      <c r="L379" s="165">
        <f t="shared" si="16"/>
        <v>49</v>
      </c>
      <c r="M379" s="178">
        <v>-386</v>
      </c>
      <c r="N379" s="178">
        <v>53</v>
      </c>
      <c r="O379" s="167" t="s">
        <v>129</v>
      </c>
      <c r="P379" s="166">
        <f t="shared" si="17"/>
        <v>8864</v>
      </c>
      <c r="Q379" s="166">
        <v>9023</v>
      </c>
      <c r="R379" s="166">
        <v>8705</v>
      </c>
    </row>
    <row r="380" spans="1:18">
      <c r="A380" s="161" t="s">
        <v>671</v>
      </c>
      <c r="B380" s="176" t="s">
        <v>1532</v>
      </c>
      <c r="C380" s="161" t="s">
        <v>133</v>
      </c>
      <c r="D380" s="162">
        <v>8405</v>
      </c>
      <c r="E380" s="162">
        <v>246</v>
      </c>
      <c r="F380" s="161" t="s">
        <v>133</v>
      </c>
      <c r="G380" s="161" t="s">
        <v>133</v>
      </c>
      <c r="H380" s="170" t="s">
        <v>1227</v>
      </c>
      <c r="I380" s="161" t="s">
        <v>133</v>
      </c>
      <c r="J380" s="161" t="s">
        <v>133</v>
      </c>
      <c r="K380" s="164">
        <f t="shared" si="15"/>
        <v>8405</v>
      </c>
      <c r="L380" s="165">
        <f t="shared" si="16"/>
        <v>246</v>
      </c>
      <c r="M380" s="178">
        <v>-386</v>
      </c>
      <c r="N380" s="178">
        <v>53</v>
      </c>
      <c r="O380" s="167" t="s">
        <v>129</v>
      </c>
      <c r="P380" s="166">
        <f t="shared" si="17"/>
        <v>9327</v>
      </c>
      <c r="Q380" s="166">
        <v>9951</v>
      </c>
      <c r="R380" s="166">
        <v>8703</v>
      </c>
    </row>
    <row r="381" spans="1:18" s="268" customFormat="1">
      <c r="A381" s="183" t="s">
        <v>674</v>
      </c>
      <c r="B381" s="211" t="s">
        <v>1533</v>
      </c>
      <c r="C381" s="183" t="s">
        <v>133</v>
      </c>
      <c r="D381" s="184">
        <v>6673</v>
      </c>
      <c r="E381" s="212">
        <v>41</v>
      </c>
      <c r="F381" s="183" t="s">
        <v>133</v>
      </c>
      <c r="G381" s="213">
        <v>-25</v>
      </c>
      <c r="H381" s="187" t="s">
        <v>1227</v>
      </c>
      <c r="I381" s="183" t="s">
        <v>133</v>
      </c>
      <c r="J381" s="183" t="s">
        <v>133</v>
      </c>
      <c r="K381" s="188">
        <f t="shared" si="15"/>
        <v>6673</v>
      </c>
      <c r="L381" s="189">
        <f t="shared" si="16"/>
        <v>41</v>
      </c>
      <c r="M381" s="214">
        <v>-386</v>
      </c>
      <c r="N381" s="214">
        <v>53</v>
      </c>
      <c r="O381" s="191" t="s">
        <v>129</v>
      </c>
      <c r="P381" s="192">
        <f t="shared" si="17"/>
        <v>7541</v>
      </c>
      <c r="Q381" s="192">
        <v>7610</v>
      </c>
      <c r="R381" s="192">
        <v>7472</v>
      </c>
    </row>
    <row r="382" spans="1:18">
      <c r="A382" s="161" t="s">
        <v>675</v>
      </c>
      <c r="B382" s="176" t="s">
        <v>1534</v>
      </c>
      <c r="C382" s="161" t="s">
        <v>133</v>
      </c>
      <c r="D382" s="162">
        <v>6704</v>
      </c>
      <c r="E382" s="162">
        <v>205</v>
      </c>
      <c r="F382" s="161" t="s">
        <v>133</v>
      </c>
      <c r="G382" s="161" t="s">
        <v>133</v>
      </c>
      <c r="H382" s="170" t="s">
        <v>1227</v>
      </c>
      <c r="I382" s="161" t="s">
        <v>133</v>
      </c>
      <c r="J382" s="161" t="s">
        <v>133</v>
      </c>
      <c r="K382" s="164">
        <f t="shared" si="15"/>
        <v>6704</v>
      </c>
      <c r="L382" s="165">
        <f t="shared" si="16"/>
        <v>205</v>
      </c>
      <c r="M382" s="215">
        <v>-386</v>
      </c>
      <c r="N382" s="215">
        <v>53</v>
      </c>
      <c r="O382" s="167" t="s">
        <v>129</v>
      </c>
      <c r="P382" s="166">
        <f t="shared" si="17"/>
        <v>7600.5</v>
      </c>
      <c r="Q382" s="174">
        <v>7960</v>
      </c>
      <c r="R382" s="174">
        <v>7241</v>
      </c>
    </row>
    <row r="383" spans="1:18" s="268" customFormat="1">
      <c r="A383" s="183" t="s">
        <v>676</v>
      </c>
      <c r="B383" s="216" t="s">
        <v>1535</v>
      </c>
      <c r="C383" s="183" t="s">
        <v>133</v>
      </c>
      <c r="D383" s="211">
        <v>5990</v>
      </c>
      <c r="E383" s="211">
        <v>47</v>
      </c>
      <c r="F383" s="183" t="s">
        <v>133</v>
      </c>
      <c r="G383" s="213">
        <v>-25</v>
      </c>
      <c r="H383" s="187" t="s">
        <v>1227</v>
      </c>
      <c r="I383" s="183" t="s">
        <v>133</v>
      </c>
      <c r="J383" s="183" t="s">
        <v>133</v>
      </c>
      <c r="K383" s="188">
        <f t="shared" si="15"/>
        <v>5990</v>
      </c>
      <c r="L383" s="189">
        <f t="shared" si="16"/>
        <v>47</v>
      </c>
      <c r="M383" s="197" t="s">
        <v>1677</v>
      </c>
      <c r="N383" s="192" t="s">
        <v>133</v>
      </c>
      <c r="O383" s="191" t="s">
        <v>129</v>
      </c>
      <c r="P383" s="192">
        <f t="shared" si="17"/>
        <v>6833.5</v>
      </c>
      <c r="Q383" s="192">
        <v>6949</v>
      </c>
      <c r="R383" s="192">
        <v>6718</v>
      </c>
    </row>
    <row r="384" spans="1:18" s="268" customFormat="1">
      <c r="A384" s="183" t="s">
        <v>677</v>
      </c>
      <c r="B384" s="211" t="s">
        <v>1536</v>
      </c>
      <c r="C384" s="183" t="s">
        <v>133</v>
      </c>
      <c r="D384" s="212">
        <v>6199</v>
      </c>
      <c r="E384" s="212">
        <v>42</v>
      </c>
      <c r="F384" s="183" t="s">
        <v>133</v>
      </c>
      <c r="G384" s="213">
        <v>-25</v>
      </c>
      <c r="H384" s="187" t="s">
        <v>1227</v>
      </c>
      <c r="I384" s="183" t="s">
        <v>133</v>
      </c>
      <c r="J384" s="183" t="s">
        <v>133</v>
      </c>
      <c r="K384" s="188">
        <f t="shared" si="15"/>
        <v>6199</v>
      </c>
      <c r="L384" s="189">
        <f t="shared" si="16"/>
        <v>42</v>
      </c>
      <c r="M384" s="214">
        <v>-386</v>
      </c>
      <c r="N384" s="214">
        <v>53</v>
      </c>
      <c r="O384" s="191" t="s">
        <v>129</v>
      </c>
      <c r="P384" s="192">
        <f t="shared" si="17"/>
        <v>7117.5</v>
      </c>
      <c r="Q384" s="192">
        <v>7244</v>
      </c>
      <c r="R384" s="192">
        <v>6991</v>
      </c>
    </row>
    <row r="385" spans="1:18">
      <c r="A385" s="161" t="s">
        <v>678</v>
      </c>
      <c r="B385" s="176" t="s">
        <v>1537</v>
      </c>
      <c r="C385" s="161" t="s">
        <v>133</v>
      </c>
      <c r="D385" s="162">
        <v>6245</v>
      </c>
      <c r="E385" s="162">
        <v>147</v>
      </c>
      <c r="F385" s="161" t="s">
        <v>133</v>
      </c>
      <c r="G385" s="169">
        <v>-25</v>
      </c>
      <c r="H385" s="170" t="s">
        <v>1227</v>
      </c>
      <c r="I385" s="161" t="s">
        <v>133</v>
      </c>
      <c r="J385" s="161" t="s">
        <v>133</v>
      </c>
      <c r="K385" s="164">
        <f t="shared" si="15"/>
        <v>6245</v>
      </c>
      <c r="L385" s="165">
        <f t="shared" si="16"/>
        <v>147</v>
      </c>
      <c r="M385" s="215">
        <v>-386</v>
      </c>
      <c r="N385" s="215">
        <v>53</v>
      </c>
      <c r="O385" s="167" t="s">
        <v>129</v>
      </c>
      <c r="P385" s="166">
        <f t="shared" si="17"/>
        <v>7110</v>
      </c>
      <c r="Q385" s="166">
        <v>7430</v>
      </c>
      <c r="R385" s="166">
        <v>6790</v>
      </c>
    </row>
    <row r="386" spans="1:18" s="268" customFormat="1">
      <c r="A386" s="183" t="s">
        <v>679</v>
      </c>
      <c r="B386" s="216" t="s">
        <v>1538</v>
      </c>
      <c r="C386" s="183" t="s">
        <v>133</v>
      </c>
      <c r="D386" s="184">
        <v>6503</v>
      </c>
      <c r="E386" s="184">
        <v>63</v>
      </c>
      <c r="F386" s="183" t="s">
        <v>133</v>
      </c>
      <c r="G386" s="213">
        <v>-25</v>
      </c>
      <c r="H386" s="187" t="s">
        <v>1227</v>
      </c>
      <c r="I386" s="183" t="s">
        <v>133</v>
      </c>
      <c r="J386" s="183" t="s">
        <v>133</v>
      </c>
      <c r="K386" s="188">
        <f t="shared" si="15"/>
        <v>6503</v>
      </c>
      <c r="L386" s="189">
        <f t="shared" si="16"/>
        <v>63</v>
      </c>
      <c r="M386" s="214">
        <v>-386</v>
      </c>
      <c r="N386" s="214">
        <v>53</v>
      </c>
      <c r="O386" s="191" t="s">
        <v>129</v>
      </c>
      <c r="P386" s="192">
        <f t="shared" si="17"/>
        <v>7398.5</v>
      </c>
      <c r="Q386" s="217">
        <v>7511</v>
      </c>
      <c r="R386" s="217">
        <v>7286</v>
      </c>
    </row>
    <row r="387" spans="1:18">
      <c r="A387" s="161" t="s">
        <v>680</v>
      </c>
      <c r="B387" s="162" t="s">
        <v>1539</v>
      </c>
      <c r="C387" s="161" t="s">
        <v>133</v>
      </c>
      <c r="D387" s="162">
        <v>6657</v>
      </c>
      <c r="E387" s="162">
        <v>166</v>
      </c>
      <c r="F387" s="161" t="s">
        <v>133</v>
      </c>
      <c r="G387" s="161" t="s">
        <v>133</v>
      </c>
      <c r="H387" s="170" t="s">
        <v>1227</v>
      </c>
      <c r="I387" s="161" t="s">
        <v>133</v>
      </c>
      <c r="J387" s="161" t="s">
        <v>133</v>
      </c>
      <c r="K387" s="164">
        <f t="shared" si="15"/>
        <v>6657</v>
      </c>
      <c r="L387" s="165">
        <f t="shared" si="16"/>
        <v>166</v>
      </c>
      <c r="M387" s="215">
        <v>-386</v>
      </c>
      <c r="N387" s="215">
        <v>53</v>
      </c>
      <c r="O387" s="167" t="s">
        <v>129</v>
      </c>
      <c r="P387" s="166">
        <f t="shared" si="17"/>
        <v>7551</v>
      </c>
      <c r="Q387" s="174">
        <v>7852</v>
      </c>
      <c r="R387" s="174">
        <v>7250</v>
      </c>
    </row>
    <row r="388" spans="1:18" s="268" customFormat="1">
      <c r="A388" s="183" t="s">
        <v>684</v>
      </c>
      <c r="B388" s="216" t="s">
        <v>1540</v>
      </c>
      <c r="C388" s="183" t="s">
        <v>133</v>
      </c>
      <c r="D388" s="211">
        <v>5610</v>
      </c>
      <c r="E388" s="211">
        <v>120</v>
      </c>
      <c r="F388" s="183" t="s">
        <v>133</v>
      </c>
      <c r="G388" s="213">
        <v>-25</v>
      </c>
      <c r="H388" s="187" t="s">
        <v>1227</v>
      </c>
      <c r="I388" s="183" t="s">
        <v>133</v>
      </c>
      <c r="J388" s="183" t="s">
        <v>133</v>
      </c>
      <c r="K388" s="188">
        <f t="shared" ref="K388:K451" si="18">IF(OR(D388="n/a",D388="nd"),0,D388)+IF(OR(I388="n/a",I388="nd"),0,I388)</f>
        <v>5610</v>
      </c>
      <c r="L388" s="189">
        <f t="shared" ref="L388:L451" si="19">SQRT(SUMSQ(IF(OR(E388="n/a",E388="nd"),0,E388),IF(OR(F388="n/a",F388="nd"),0,F388),IF(OR(J388="n/a",J388="nd"),0,J388)))</f>
        <v>120</v>
      </c>
      <c r="M388" s="197" t="s">
        <v>1677</v>
      </c>
      <c r="N388" s="192" t="s">
        <v>133</v>
      </c>
      <c r="O388" s="191" t="s">
        <v>129</v>
      </c>
      <c r="P388" s="192">
        <f t="shared" ref="P388:P451" si="20">MEDIAN(Q388,R388)</f>
        <v>6428.5</v>
      </c>
      <c r="Q388" s="192">
        <v>6677</v>
      </c>
      <c r="R388" s="192">
        <v>6180</v>
      </c>
    </row>
    <row r="389" spans="1:18" s="268" customFormat="1">
      <c r="A389" s="183" t="s">
        <v>685</v>
      </c>
      <c r="B389" s="216" t="s">
        <v>1541</v>
      </c>
      <c r="C389" s="183" t="s">
        <v>133</v>
      </c>
      <c r="D389" s="211">
        <v>5270</v>
      </c>
      <c r="E389" s="211">
        <v>170</v>
      </c>
      <c r="F389" s="183" t="s">
        <v>133</v>
      </c>
      <c r="G389" s="183" t="s">
        <v>133</v>
      </c>
      <c r="H389" s="187" t="s">
        <v>1227</v>
      </c>
      <c r="I389" s="183" t="s">
        <v>133</v>
      </c>
      <c r="J389" s="183" t="s">
        <v>133</v>
      </c>
      <c r="K389" s="188">
        <f t="shared" si="18"/>
        <v>5270</v>
      </c>
      <c r="L389" s="189">
        <f t="shared" si="19"/>
        <v>170</v>
      </c>
      <c r="M389" s="197" t="s">
        <v>1677</v>
      </c>
      <c r="N389" s="192" t="s">
        <v>133</v>
      </c>
      <c r="O389" s="191" t="s">
        <v>129</v>
      </c>
      <c r="P389" s="192">
        <f t="shared" si="20"/>
        <v>5992</v>
      </c>
      <c r="Q389" s="192">
        <v>6325</v>
      </c>
      <c r="R389" s="192">
        <v>5659</v>
      </c>
    </row>
    <row r="390" spans="1:18" s="268" customFormat="1">
      <c r="A390" s="183" t="s">
        <v>686</v>
      </c>
      <c r="B390" s="216" t="s">
        <v>1542</v>
      </c>
      <c r="C390" s="183" t="s">
        <v>133</v>
      </c>
      <c r="D390" s="211">
        <v>5340</v>
      </c>
      <c r="E390" s="211">
        <v>110</v>
      </c>
      <c r="F390" s="183" t="s">
        <v>133</v>
      </c>
      <c r="G390" s="213">
        <v>-25</v>
      </c>
      <c r="H390" s="187" t="s">
        <v>1227</v>
      </c>
      <c r="I390" s="183" t="s">
        <v>133</v>
      </c>
      <c r="J390" s="183" t="s">
        <v>133</v>
      </c>
      <c r="K390" s="188">
        <f t="shared" si="18"/>
        <v>5340</v>
      </c>
      <c r="L390" s="189">
        <f t="shared" si="19"/>
        <v>110</v>
      </c>
      <c r="M390" s="197" t="s">
        <v>1677</v>
      </c>
      <c r="N390" s="192" t="s">
        <v>133</v>
      </c>
      <c r="O390" s="191" t="s">
        <v>129</v>
      </c>
      <c r="P390" s="192">
        <f t="shared" si="20"/>
        <v>6111</v>
      </c>
      <c r="Q390" s="192">
        <v>6320</v>
      </c>
      <c r="R390" s="192">
        <v>5902</v>
      </c>
    </row>
    <row r="391" spans="1:18" s="268" customFormat="1">
      <c r="A391" s="183" t="s">
        <v>687</v>
      </c>
      <c r="B391" s="184" t="s">
        <v>1543</v>
      </c>
      <c r="C391" s="183" t="s">
        <v>133</v>
      </c>
      <c r="D391" s="184">
        <v>6118</v>
      </c>
      <c r="E391" s="212">
        <v>42</v>
      </c>
      <c r="F391" s="183" t="s">
        <v>133</v>
      </c>
      <c r="G391" s="213">
        <v>-25</v>
      </c>
      <c r="H391" s="187" t="s">
        <v>1227</v>
      </c>
      <c r="I391" s="183" t="s">
        <v>133</v>
      </c>
      <c r="J391" s="183" t="s">
        <v>133</v>
      </c>
      <c r="K391" s="188">
        <f t="shared" si="18"/>
        <v>6118</v>
      </c>
      <c r="L391" s="189">
        <f t="shared" si="19"/>
        <v>42</v>
      </c>
      <c r="M391" s="214">
        <v>-386</v>
      </c>
      <c r="N391" s="214">
        <v>53</v>
      </c>
      <c r="O391" s="191" t="s">
        <v>129</v>
      </c>
      <c r="P391" s="192">
        <f t="shared" si="20"/>
        <v>7027</v>
      </c>
      <c r="Q391" s="192">
        <v>7157</v>
      </c>
      <c r="R391" s="192">
        <v>6897</v>
      </c>
    </row>
    <row r="392" spans="1:18">
      <c r="A392" s="161" t="s">
        <v>688</v>
      </c>
      <c r="B392" s="162" t="s">
        <v>1544</v>
      </c>
      <c r="C392" s="161" t="s">
        <v>133</v>
      </c>
      <c r="D392" s="162">
        <v>6506</v>
      </c>
      <c r="E392" s="162">
        <v>186</v>
      </c>
      <c r="F392" s="161" t="s">
        <v>133</v>
      </c>
      <c r="G392" s="161" t="s">
        <v>133</v>
      </c>
      <c r="H392" s="170" t="s">
        <v>1227</v>
      </c>
      <c r="I392" s="161" t="s">
        <v>133</v>
      </c>
      <c r="J392" s="161" t="s">
        <v>133</v>
      </c>
      <c r="K392" s="164">
        <f t="shared" si="18"/>
        <v>6506</v>
      </c>
      <c r="L392" s="165">
        <f t="shared" si="19"/>
        <v>186</v>
      </c>
      <c r="M392" s="215">
        <v>-386</v>
      </c>
      <c r="N392" s="215">
        <v>53</v>
      </c>
      <c r="O392" s="167" t="s">
        <v>129</v>
      </c>
      <c r="P392" s="166">
        <f t="shared" si="20"/>
        <v>7338</v>
      </c>
      <c r="Q392" s="174">
        <v>7710</v>
      </c>
      <c r="R392" s="174">
        <v>6966</v>
      </c>
    </row>
    <row r="393" spans="1:18" s="268" customFormat="1">
      <c r="A393" s="183" t="s">
        <v>690</v>
      </c>
      <c r="B393" s="216" t="s">
        <v>1545</v>
      </c>
      <c r="C393" s="183" t="s">
        <v>133</v>
      </c>
      <c r="D393" s="184">
        <v>1879</v>
      </c>
      <c r="E393" s="211">
        <v>191</v>
      </c>
      <c r="F393" s="183" t="s">
        <v>133</v>
      </c>
      <c r="G393" s="213">
        <v>-25</v>
      </c>
      <c r="H393" s="187" t="s">
        <v>1227</v>
      </c>
      <c r="I393" s="183" t="s">
        <v>133</v>
      </c>
      <c r="J393" s="183" t="s">
        <v>133</v>
      </c>
      <c r="K393" s="188">
        <f t="shared" si="18"/>
        <v>1879</v>
      </c>
      <c r="L393" s="189">
        <f t="shared" si="19"/>
        <v>191</v>
      </c>
      <c r="M393" s="197" t="s">
        <v>1677</v>
      </c>
      <c r="N393" s="192" t="s">
        <v>133</v>
      </c>
      <c r="O393" s="191" t="s">
        <v>129</v>
      </c>
      <c r="P393" s="192">
        <f t="shared" si="20"/>
        <v>1806.5</v>
      </c>
      <c r="Q393" s="192">
        <v>2207</v>
      </c>
      <c r="R393" s="192">
        <v>1406</v>
      </c>
    </row>
    <row r="394" spans="1:18" s="268" customFormat="1">
      <c r="A394" s="183" t="s">
        <v>691</v>
      </c>
      <c r="B394" s="216" t="s">
        <v>1546</v>
      </c>
      <c r="C394" s="183" t="s">
        <v>133</v>
      </c>
      <c r="D394" s="184">
        <v>2397</v>
      </c>
      <c r="E394" s="211">
        <v>191</v>
      </c>
      <c r="F394" s="183" t="s">
        <v>133</v>
      </c>
      <c r="G394" s="213">
        <v>-25</v>
      </c>
      <c r="H394" s="187" t="s">
        <v>1227</v>
      </c>
      <c r="I394" s="183" t="s">
        <v>133</v>
      </c>
      <c r="J394" s="183" t="s">
        <v>133</v>
      </c>
      <c r="K394" s="188">
        <f t="shared" si="18"/>
        <v>2397</v>
      </c>
      <c r="L394" s="189">
        <f t="shared" si="19"/>
        <v>191</v>
      </c>
      <c r="M394" s="197" t="s">
        <v>1677</v>
      </c>
      <c r="N394" s="192" t="s">
        <v>133</v>
      </c>
      <c r="O394" s="191" t="s">
        <v>129</v>
      </c>
      <c r="P394" s="192">
        <f t="shared" si="20"/>
        <v>2426.5</v>
      </c>
      <c r="Q394" s="192">
        <v>2867</v>
      </c>
      <c r="R394" s="192">
        <v>1986</v>
      </c>
    </row>
    <row r="395" spans="1:18" s="268" customFormat="1">
      <c r="A395" s="183" t="s">
        <v>692</v>
      </c>
      <c r="B395" s="184" t="s">
        <v>1547</v>
      </c>
      <c r="C395" s="183" t="s">
        <v>133</v>
      </c>
      <c r="D395" s="212">
        <v>6951</v>
      </c>
      <c r="E395" s="184">
        <v>47</v>
      </c>
      <c r="F395" s="183" t="s">
        <v>133</v>
      </c>
      <c r="G395" s="213">
        <v>-25</v>
      </c>
      <c r="H395" s="187" t="s">
        <v>1227</v>
      </c>
      <c r="I395" s="183" t="s">
        <v>133</v>
      </c>
      <c r="J395" s="183" t="s">
        <v>133</v>
      </c>
      <c r="K395" s="188">
        <f t="shared" si="18"/>
        <v>6951</v>
      </c>
      <c r="L395" s="189">
        <f t="shared" si="19"/>
        <v>47</v>
      </c>
      <c r="M395" s="218">
        <v>-386</v>
      </c>
      <c r="N395" s="218">
        <v>53</v>
      </c>
      <c r="O395" s="191" t="s">
        <v>129</v>
      </c>
      <c r="P395" s="192">
        <f t="shared" si="20"/>
        <v>7774</v>
      </c>
      <c r="Q395" s="192">
        <v>7867</v>
      </c>
      <c r="R395" s="192">
        <v>7681</v>
      </c>
    </row>
    <row r="396" spans="1:18">
      <c r="A396" s="161" t="s">
        <v>693</v>
      </c>
      <c r="B396" s="162" t="s">
        <v>1548</v>
      </c>
      <c r="C396" s="161" t="s">
        <v>133</v>
      </c>
      <c r="D396" s="162">
        <v>7092</v>
      </c>
      <c r="E396" s="162">
        <v>193</v>
      </c>
      <c r="F396" s="161" t="s">
        <v>133</v>
      </c>
      <c r="G396" s="161" t="s">
        <v>133</v>
      </c>
      <c r="H396" s="170" t="s">
        <v>1227</v>
      </c>
      <c r="I396" s="161" t="s">
        <v>133</v>
      </c>
      <c r="J396" s="161" t="s">
        <v>133</v>
      </c>
      <c r="K396" s="164">
        <f t="shared" si="18"/>
        <v>7092</v>
      </c>
      <c r="L396" s="165">
        <f t="shared" si="19"/>
        <v>193</v>
      </c>
      <c r="M396" s="215">
        <v>-386</v>
      </c>
      <c r="N396" s="215">
        <v>53</v>
      </c>
      <c r="O396" s="167" t="s">
        <v>129</v>
      </c>
      <c r="P396" s="166">
        <f t="shared" si="20"/>
        <v>7905.5</v>
      </c>
      <c r="Q396" s="174">
        <v>8224</v>
      </c>
      <c r="R396" s="174">
        <v>7587</v>
      </c>
    </row>
    <row r="397" spans="1:18" s="268" customFormat="1">
      <c r="A397" s="183" t="s">
        <v>695</v>
      </c>
      <c r="B397" s="216" t="s">
        <v>1549</v>
      </c>
      <c r="C397" s="183" t="s">
        <v>133</v>
      </c>
      <c r="D397" s="184">
        <v>5040</v>
      </c>
      <c r="E397" s="211">
        <v>184</v>
      </c>
      <c r="F397" s="183" t="s">
        <v>133</v>
      </c>
      <c r="G397" s="213">
        <v>-25</v>
      </c>
      <c r="H397" s="187" t="s">
        <v>1227</v>
      </c>
      <c r="I397" s="183" t="s">
        <v>133</v>
      </c>
      <c r="J397" s="183" t="s">
        <v>133</v>
      </c>
      <c r="K397" s="188">
        <f t="shared" si="18"/>
        <v>5040</v>
      </c>
      <c r="L397" s="189">
        <f t="shared" si="19"/>
        <v>184</v>
      </c>
      <c r="M397" s="197" t="s">
        <v>1677</v>
      </c>
      <c r="N397" s="192" t="s">
        <v>133</v>
      </c>
      <c r="O397" s="191" t="s">
        <v>129</v>
      </c>
      <c r="P397" s="192">
        <f t="shared" si="20"/>
        <v>5830</v>
      </c>
      <c r="Q397" s="192">
        <v>6211</v>
      </c>
      <c r="R397" s="192">
        <v>5449</v>
      </c>
    </row>
    <row r="398" spans="1:18">
      <c r="A398" s="161" t="s">
        <v>696</v>
      </c>
      <c r="B398" s="206" t="s">
        <v>1550</v>
      </c>
      <c r="C398" s="161" t="s">
        <v>133</v>
      </c>
      <c r="D398" s="176">
        <v>4949</v>
      </c>
      <c r="E398" s="176">
        <v>187</v>
      </c>
      <c r="F398" s="161" t="s">
        <v>133</v>
      </c>
      <c r="G398" s="169">
        <v>-25</v>
      </c>
      <c r="H398" s="170" t="s">
        <v>1227</v>
      </c>
      <c r="I398" s="161" t="s">
        <v>133</v>
      </c>
      <c r="J398" s="161" t="s">
        <v>133</v>
      </c>
      <c r="K398" s="164">
        <f t="shared" si="18"/>
        <v>4949</v>
      </c>
      <c r="L398" s="165">
        <f t="shared" si="19"/>
        <v>187</v>
      </c>
      <c r="M398" s="198" t="s">
        <v>1677</v>
      </c>
      <c r="N398" s="166" t="s">
        <v>133</v>
      </c>
      <c r="O398" s="167" t="s">
        <v>129</v>
      </c>
      <c r="P398" s="166">
        <f t="shared" si="20"/>
        <v>5740.5</v>
      </c>
      <c r="Q398" s="166">
        <v>6182</v>
      </c>
      <c r="R398" s="166">
        <v>5299</v>
      </c>
    </row>
    <row r="399" spans="1:18" s="268" customFormat="1">
      <c r="A399" s="183" t="s">
        <v>698</v>
      </c>
      <c r="B399" s="212" t="s">
        <v>1551</v>
      </c>
      <c r="C399" s="183" t="s">
        <v>133</v>
      </c>
      <c r="D399" s="212">
        <v>7017</v>
      </c>
      <c r="E399" s="184">
        <v>43</v>
      </c>
      <c r="F399" s="183" t="s">
        <v>133</v>
      </c>
      <c r="G399" s="213">
        <v>-25</v>
      </c>
      <c r="H399" s="187" t="s">
        <v>1227</v>
      </c>
      <c r="I399" s="183" t="s">
        <v>133</v>
      </c>
      <c r="J399" s="183" t="s">
        <v>133</v>
      </c>
      <c r="K399" s="188">
        <f t="shared" si="18"/>
        <v>7017</v>
      </c>
      <c r="L399" s="189">
        <f t="shared" si="19"/>
        <v>43</v>
      </c>
      <c r="M399" s="214">
        <v>-386</v>
      </c>
      <c r="N399" s="214">
        <v>53</v>
      </c>
      <c r="O399" s="191" t="s">
        <v>129</v>
      </c>
      <c r="P399" s="192">
        <f t="shared" si="20"/>
        <v>7845</v>
      </c>
      <c r="Q399" s="192">
        <v>7944</v>
      </c>
      <c r="R399" s="192">
        <v>7746</v>
      </c>
    </row>
    <row r="400" spans="1:18">
      <c r="A400" s="161" t="s">
        <v>699</v>
      </c>
      <c r="B400" s="162" t="s">
        <v>1552</v>
      </c>
      <c r="C400" s="161" t="s">
        <v>133</v>
      </c>
      <c r="D400" s="162">
        <v>6820</v>
      </c>
      <c r="E400" s="162">
        <v>188</v>
      </c>
      <c r="F400" s="161" t="s">
        <v>133</v>
      </c>
      <c r="G400" s="161" t="s">
        <v>133</v>
      </c>
      <c r="H400" s="170" t="s">
        <v>1227</v>
      </c>
      <c r="I400" s="161" t="s">
        <v>133</v>
      </c>
      <c r="J400" s="161" t="s">
        <v>133</v>
      </c>
      <c r="K400" s="164">
        <f t="shared" si="18"/>
        <v>6820</v>
      </c>
      <c r="L400" s="165">
        <f t="shared" si="19"/>
        <v>188</v>
      </c>
      <c r="M400" s="215">
        <v>-386</v>
      </c>
      <c r="N400" s="215">
        <v>53</v>
      </c>
      <c r="O400" s="167" t="s">
        <v>129</v>
      </c>
      <c r="P400" s="166">
        <f t="shared" si="20"/>
        <v>7712</v>
      </c>
      <c r="Q400" s="174">
        <v>8012</v>
      </c>
      <c r="R400" s="174">
        <v>7412</v>
      </c>
    </row>
    <row r="401" spans="1:18" s="268" customFormat="1">
      <c r="A401" s="183" t="s">
        <v>700</v>
      </c>
      <c r="B401" s="211" t="s">
        <v>1553</v>
      </c>
      <c r="C401" s="183" t="s">
        <v>133</v>
      </c>
      <c r="D401" s="184">
        <v>6415</v>
      </c>
      <c r="E401" s="184">
        <v>40</v>
      </c>
      <c r="F401" s="183" t="s">
        <v>133</v>
      </c>
      <c r="G401" s="213">
        <v>-25</v>
      </c>
      <c r="H401" s="187" t="s">
        <v>1227</v>
      </c>
      <c r="I401" s="183" t="s">
        <v>133</v>
      </c>
      <c r="J401" s="183" t="s">
        <v>133</v>
      </c>
      <c r="K401" s="188">
        <f t="shared" si="18"/>
        <v>6415</v>
      </c>
      <c r="L401" s="189">
        <f t="shared" si="19"/>
        <v>40</v>
      </c>
      <c r="M401" s="214">
        <v>-386</v>
      </c>
      <c r="N401" s="214">
        <v>53</v>
      </c>
      <c r="O401" s="191" t="s">
        <v>129</v>
      </c>
      <c r="P401" s="192">
        <f t="shared" si="20"/>
        <v>7347</v>
      </c>
      <c r="Q401" s="192">
        <v>7421</v>
      </c>
      <c r="R401" s="192">
        <v>7273</v>
      </c>
    </row>
    <row r="402" spans="1:18">
      <c r="A402" s="161" t="s">
        <v>701</v>
      </c>
      <c r="B402" s="176" t="s">
        <v>1554</v>
      </c>
      <c r="C402" s="161" t="s">
        <v>133</v>
      </c>
      <c r="D402" s="162">
        <v>6398</v>
      </c>
      <c r="E402" s="162">
        <v>190</v>
      </c>
      <c r="F402" s="161" t="s">
        <v>133</v>
      </c>
      <c r="G402" s="161" t="s">
        <v>133</v>
      </c>
      <c r="H402" s="170" t="s">
        <v>1227</v>
      </c>
      <c r="I402" s="161" t="s">
        <v>133</v>
      </c>
      <c r="J402" s="161" t="s">
        <v>133</v>
      </c>
      <c r="K402" s="164">
        <f t="shared" si="18"/>
        <v>6398</v>
      </c>
      <c r="L402" s="165">
        <f t="shared" si="19"/>
        <v>190</v>
      </c>
      <c r="M402" s="215">
        <v>-386</v>
      </c>
      <c r="N402" s="215">
        <v>53</v>
      </c>
      <c r="O402" s="167" t="s">
        <v>129</v>
      </c>
      <c r="P402" s="166">
        <f t="shared" si="20"/>
        <v>7236.5</v>
      </c>
      <c r="Q402" s="174">
        <v>7621</v>
      </c>
      <c r="R402" s="174">
        <v>6852</v>
      </c>
    </row>
    <row r="403" spans="1:18" s="268" customFormat="1">
      <c r="A403" s="183" t="s">
        <v>702</v>
      </c>
      <c r="B403" s="211" t="s">
        <v>1555</v>
      </c>
      <c r="C403" s="183" t="s">
        <v>133</v>
      </c>
      <c r="D403" s="184">
        <v>6723</v>
      </c>
      <c r="E403" s="184">
        <v>49</v>
      </c>
      <c r="F403" s="183" t="s">
        <v>133</v>
      </c>
      <c r="G403" s="213">
        <v>-25</v>
      </c>
      <c r="H403" s="187" t="s">
        <v>1227</v>
      </c>
      <c r="I403" s="183" t="s">
        <v>133</v>
      </c>
      <c r="J403" s="183" t="s">
        <v>133</v>
      </c>
      <c r="K403" s="188">
        <f t="shared" si="18"/>
        <v>6723</v>
      </c>
      <c r="L403" s="189">
        <f t="shared" si="19"/>
        <v>49</v>
      </c>
      <c r="M403" s="190">
        <v>-386</v>
      </c>
      <c r="N403" s="190">
        <v>53</v>
      </c>
      <c r="O403" s="191" t="s">
        <v>129</v>
      </c>
      <c r="P403" s="192">
        <f t="shared" si="20"/>
        <v>7588</v>
      </c>
      <c r="Q403" s="192">
        <v>7669</v>
      </c>
      <c r="R403" s="192">
        <v>7507</v>
      </c>
    </row>
    <row r="404" spans="1:18">
      <c r="A404" s="161" t="s">
        <v>703</v>
      </c>
      <c r="B404" s="176" t="s">
        <v>1556</v>
      </c>
      <c r="C404" s="161" t="s">
        <v>133</v>
      </c>
      <c r="D404" s="162">
        <v>6348</v>
      </c>
      <c r="E404" s="162">
        <v>190</v>
      </c>
      <c r="F404" s="161" t="s">
        <v>133</v>
      </c>
      <c r="G404" s="161" t="s">
        <v>133</v>
      </c>
      <c r="H404" s="170" t="s">
        <v>1227</v>
      </c>
      <c r="I404" s="161" t="s">
        <v>133</v>
      </c>
      <c r="J404" s="161" t="s">
        <v>133</v>
      </c>
      <c r="K404" s="164">
        <f t="shared" si="18"/>
        <v>6348</v>
      </c>
      <c r="L404" s="165">
        <f t="shared" si="19"/>
        <v>190</v>
      </c>
      <c r="M404" s="178">
        <v>-386</v>
      </c>
      <c r="N404" s="178">
        <v>53</v>
      </c>
      <c r="O404" s="167" t="s">
        <v>129</v>
      </c>
      <c r="P404" s="166">
        <f t="shared" si="20"/>
        <v>7201.5</v>
      </c>
      <c r="Q404" s="174">
        <v>7578</v>
      </c>
      <c r="R404" s="166">
        <v>6825</v>
      </c>
    </row>
    <row r="405" spans="1:18" s="268" customFormat="1">
      <c r="A405" s="183" t="s">
        <v>704</v>
      </c>
      <c r="B405" s="211" t="s">
        <v>1557</v>
      </c>
      <c r="C405" s="183" t="s">
        <v>133</v>
      </c>
      <c r="D405" s="184">
        <v>6683</v>
      </c>
      <c r="E405" s="184">
        <v>60</v>
      </c>
      <c r="F405" s="183" t="s">
        <v>133</v>
      </c>
      <c r="G405" s="213">
        <v>-25</v>
      </c>
      <c r="H405" s="187" t="s">
        <v>1227</v>
      </c>
      <c r="I405" s="183" t="s">
        <v>133</v>
      </c>
      <c r="J405" s="183" t="s">
        <v>133</v>
      </c>
      <c r="K405" s="188">
        <f t="shared" si="18"/>
        <v>6683</v>
      </c>
      <c r="L405" s="189">
        <f t="shared" si="19"/>
        <v>60</v>
      </c>
      <c r="M405" s="214">
        <v>-386</v>
      </c>
      <c r="N405" s="214">
        <v>53</v>
      </c>
      <c r="O405" s="191" t="s">
        <v>129</v>
      </c>
      <c r="P405" s="192">
        <f t="shared" si="20"/>
        <v>7559</v>
      </c>
      <c r="Q405" s="192">
        <v>7659</v>
      </c>
      <c r="R405" s="217">
        <v>7459</v>
      </c>
    </row>
    <row r="406" spans="1:18">
      <c r="A406" s="161" t="s">
        <v>705</v>
      </c>
      <c r="B406" s="176" t="s">
        <v>1558</v>
      </c>
      <c r="C406" s="161" t="s">
        <v>133</v>
      </c>
      <c r="D406" s="162">
        <v>6816</v>
      </c>
      <c r="E406" s="162">
        <v>200</v>
      </c>
      <c r="F406" s="161" t="s">
        <v>133</v>
      </c>
      <c r="G406" s="161" t="s">
        <v>133</v>
      </c>
      <c r="H406" s="170" t="s">
        <v>1227</v>
      </c>
      <c r="I406" s="161" t="s">
        <v>133</v>
      </c>
      <c r="J406" s="161" t="s">
        <v>133</v>
      </c>
      <c r="K406" s="164">
        <f t="shared" si="18"/>
        <v>6816</v>
      </c>
      <c r="L406" s="165">
        <f t="shared" si="19"/>
        <v>200</v>
      </c>
      <c r="M406" s="215">
        <v>-386</v>
      </c>
      <c r="N406" s="215">
        <v>53</v>
      </c>
      <c r="O406" s="167" t="s">
        <v>129</v>
      </c>
      <c r="P406" s="166">
        <f t="shared" si="20"/>
        <v>7668.5</v>
      </c>
      <c r="Q406" s="174">
        <v>8022</v>
      </c>
      <c r="R406" s="174">
        <v>7315</v>
      </c>
    </row>
    <row r="407" spans="1:18" s="268" customFormat="1">
      <c r="A407" s="183" t="s">
        <v>706</v>
      </c>
      <c r="B407" s="216" t="s">
        <v>1559</v>
      </c>
      <c r="C407" s="183" t="s">
        <v>133</v>
      </c>
      <c r="D407" s="211">
        <v>2241</v>
      </c>
      <c r="E407" s="211">
        <v>200</v>
      </c>
      <c r="F407" s="183" t="s">
        <v>133</v>
      </c>
      <c r="G407" s="213">
        <v>-25</v>
      </c>
      <c r="H407" s="187" t="s">
        <v>1227</v>
      </c>
      <c r="I407" s="183" t="s">
        <v>133</v>
      </c>
      <c r="J407" s="183" t="s">
        <v>133</v>
      </c>
      <c r="K407" s="188">
        <f t="shared" si="18"/>
        <v>2241</v>
      </c>
      <c r="L407" s="189">
        <f t="shared" si="19"/>
        <v>200</v>
      </c>
      <c r="M407" s="192" t="s">
        <v>133</v>
      </c>
      <c r="N407" s="192" t="s">
        <v>133</v>
      </c>
      <c r="O407" s="191" t="s">
        <v>129</v>
      </c>
      <c r="P407" s="192">
        <f t="shared" si="20"/>
        <v>2284.5</v>
      </c>
      <c r="Q407" s="192">
        <v>2754</v>
      </c>
      <c r="R407" s="192">
        <v>1815</v>
      </c>
    </row>
    <row r="408" spans="1:18">
      <c r="A408" s="161" t="s">
        <v>708</v>
      </c>
      <c r="B408" s="206" t="s">
        <v>1560</v>
      </c>
      <c r="C408" s="161" t="s">
        <v>133</v>
      </c>
      <c r="D408" s="162">
        <v>450</v>
      </c>
      <c r="E408" s="176">
        <v>60</v>
      </c>
      <c r="F408" s="161" t="s">
        <v>133</v>
      </c>
      <c r="G408" s="169">
        <v>0</v>
      </c>
      <c r="H408" s="170" t="s">
        <v>1227</v>
      </c>
      <c r="I408" s="161" t="s">
        <v>133</v>
      </c>
      <c r="J408" s="161" t="s">
        <v>133</v>
      </c>
      <c r="K408" s="164">
        <f t="shared" si="18"/>
        <v>450</v>
      </c>
      <c r="L408" s="165">
        <f t="shared" si="19"/>
        <v>60</v>
      </c>
      <c r="M408" s="178">
        <v>-25</v>
      </c>
      <c r="N408" s="166">
        <v>63</v>
      </c>
      <c r="O408" s="167" t="s">
        <v>129</v>
      </c>
      <c r="P408" s="166">
        <f t="shared" si="20"/>
        <v>131.5</v>
      </c>
      <c r="Q408" s="166">
        <v>262</v>
      </c>
      <c r="R408" s="166">
        <v>1</v>
      </c>
    </row>
    <row r="409" spans="1:18">
      <c r="A409" s="161" t="s">
        <v>709</v>
      </c>
      <c r="B409" s="206" t="s">
        <v>1561</v>
      </c>
      <c r="C409" s="161" t="s">
        <v>133</v>
      </c>
      <c r="D409" s="162">
        <v>4410</v>
      </c>
      <c r="E409" s="176">
        <v>70</v>
      </c>
      <c r="F409" s="161" t="s">
        <v>133</v>
      </c>
      <c r="G409" s="169">
        <v>-25</v>
      </c>
      <c r="H409" s="170" t="s">
        <v>1227</v>
      </c>
      <c r="I409" s="161" t="s">
        <v>133</v>
      </c>
      <c r="J409" s="161" t="s">
        <v>133</v>
      </c>
      <c r="K409" s="164">
        <f t="shared" si="18"/>
        <v>4410</v>
      </c>
      <c r="L409" s="165">
        <f t="shared" si="19"/>
        <v>70</v>
      </c>
      <c r="M409" s="178">
        <v>-25</v>
      </c>
      <c r="N409" s="166">
        <v>63</v>
      </c>
      <c r="O409" s="167" t="s">
        <v>129</v>
      </c>
      <c r="P409" s="166">
        <f t="shared" si="20"/>
        <v>4603.5</v>
      </c>
      <c r="Q409" s="166">
        <v>4834</v>
      </c>
      <c r="R409" s="166">
        <v>4373</v>
      </c>
    </row>
    <row r="410" spans="1:18">
      <c r="A410" s="161" t="s">
        <v>710</v>
      </c>
      <c r="B410" s="206" t="s">
        <v>1562</v>
      </c>
      <c r="C410" s="161" t="s">
        <v>133</v>
      </c>
      <c r="D410" s="162">
        <v>4340</v>
      </c>
      <c r="E410" s="176">
        <v>70</v>
      </c>
      <c r="F410" s="161" t="s">
        <v>133</v>
      </c>
      <c r="G410" s="169">
        <v>-25</v>
      </c>
      <c r="H410" s="170" t="s">
        <v>1227</v>
      </c>
      <c r="I410" s="161" t="s">
        <v>133</v>
      </c>
      <c r="J410" s="161" t="s">
        <v>133</v>
      </c>
      <c r="K410" s="164">
        <f t="shared" si="18"/>
        <v>4340</v>
      </c>
      <c r="L410" s="165">
        <f t="shared" si="19"/>
        <v>70</v>
      </c>
      <c r="M410" s="178">
        <v>-25</v>
      </c>
      <c r="N410" s="166">
        <v>63</v>
      </c>
      <c r="O410" s="167" t="s">
        <v>129</v>
      </c>
      <c r="P410" s="166">
        <f t="shared" si="20"/>
        <v>4529</v>
      </c>
      <c r="Q410" s="166">
        <v>4793</v>
      </c>
      <c r="R410" s="166">
        <v>4265</v>
      </c>
    </row>
    <row r="411" spans="1:18" s="268" customFormat="1">
      <c r="A411" s="183" t="s">
        <v>711</v>
      </c>
      <c r="B411" s="216" t="s">
        <v>1563</v>
      </c>
      <c r="C411" s="183" t="s">
        <v>133</v>
      </c>
      <c r="D411" s="184">
        <v>1720</v>
      </c>
      <c r="E411" s="211">
        <v>60</v>
      </c>
      <c r="F411" s="183" t="s">
        <v>133</v>
      </c>
      <c r="G411" s="213">
        <v>-25</v>
      </c>
      <c r="H411" s="187" t="s">
        <v>1227</v>
      </c>
      <c r="I411" s="183" t="s">
        <v>133</v>
      </c>
      <c r="J411" s="183" t="s">
        <v>133</v>
      </c>
      <c r="K411" s="188">
        <f t="shared" si="18"/>
        <v>1720</v>
      </c>
      <c r="L411" s="189">
        <f t="shared" si="19"/>
        <v>60</v>
      </c>
      <c r="M411" s="190">
        <v>-25</v>
      </c>
      <c r="N411" s="192">
        <v>63</v>
      </c>
      <c r="O411" s="191" t="s">
        <v>129</v>
      </c>
      <c r="P411" s="192">
        <f t="shared" si="20"/>
        <v>1314.5</v>
      </c>
      <c r="Q411" s="192">
        <v>1505</v>
      </c>
      <c r="R411" s="192">
        <v>1124</v>
      </c>
    </row>
    <row r="412" spans="1:18">
      <c r="A412" s="161" t="s">
        <v>712</v>
      </c>
      <c r="B412" s="176" t="s">
        <v>1564</v>
      </c>
      <c r="C412" s="161" t="s">
        <v>133</v>
      </c>
      <c r="D412" s="162">
        <v>7059</v>
      </c>
      <c r="E412" s="210">
        <v>43</v>
      </c>
      <c r="F412" s="161" t="s">
        <v>133</v>
      </c>
      <c r="G412" s="169">
        <v>-25</v>
      </c>
      <c r="H412" s="170" t="s">
        <v>1227</v>
      </c>
      <c r="I412" s="161" t="s">
        <v>133</v>
      </c>
      <c r="J412" s="161" t="s">
        <v>133</v>
      </c>
      <c r="K412" s="164">
        <f t="shared" si="18"/>
        <v>7059</v>
      </c>
      <c r="L412" s="165">
        <f t="shared" si="19"/>
        <v>43</v>
      </c>
      <c r="M412" s="178">
        <v>-386</v>
      </c>
      <c r="N412" s="178">
        <v>53</v>
      </c>
      <c r="O412" s="167" t="s">
        <v>129</v>
      </c>
      <c r="P412" s="166">
        <f t="shared" si="20"/>
        <v>7891.5</v>
      </c>
      <c r="Q412" s="174">
        <v>7965</v>
      </c>
      <c r="R412" s="174">
        <v>7818</v>
      </c>
    </row>
    <row r="413" spans="1:18">
      <c r="A413" s="161" t="s">
        <v>713</v>
      </c>
      <c r="B413" s="176" t="s">
        <v>1565</v>
      </c>
      <c r="C413" s="161" t="s">
        <v>133</v>
      </c>
      <c r="D413" s="162">
        <v>6746</v>
      </c>
      <c r="E413" s="162">
        <v>187</v>
      </c>
      <c r="F413" s="161" t="s">
        <v>133</v>
      </c>
      <c r="G413" s="161" t="s">
        <v>133</v>
      </c>
      <c r="H413" s="170" t="s">
        <v>1227</v>
      </c>
      <c r="I413" s="161" t="s">
        <v>133</v>
      </c>
      <c r="J413" s="161" t="s">
        <v>133</v>
      </c>
      <c r="K413" s="164">
        <f t="shared" si="18"/>
        <v>6746</v>
      </c>
      <c r="L413" s="165">
        <f t="shared" si="19"/>
        <v>187</v>
      </c>
      <c r="M413" s="178">
        <v>-386</v>
      </c>
      <c r="N413" s="178">
        <v>53</v>
      </c>
      <c r="O413" s="167" t="s">
        <v>129</v>
      </c>
      <c r="P413" s="166">
        <f t="shared" si="20"/>
        <v>7621.5</v>
      </c>
      <c r="Q413" s="166">
        <v>7951</v>
      </c>
      <c r="R413" s="166">
        <v>7292</v>
      </c>
    </row>
    <row r="414" spans="1:18" s="268" customFormat="1">
      <c r="A414" s="183" t="s">
        <v>714</v>
      </c>
      <c r="B414" s="211" t="s">
        <v>1566</v>
      </c>
      <c r="C414" s="183" t="s">
        <v>133</v>
      </c>
      <c r="D414" s="184">
        <v>7176</v>
      </c>
      <c r="E414" s="212">
        <v>48</v>
      </c>
      <c r="F414" s="183" t="s">
        <v>133</v>
      </c>
      <c r="G414" s="213">
        <v>-25</v>
      </c>
      <c r="H414" s="187" t="s">
        <v>1227</v>
      </c>
      <c r="I414" s="183" t="s">
        <v>133</v>
      </c>
      <c r="J414" s="183" t="s">
        <v>133</v>
      </c>
      <c r="K414" s="188">
        <f t="shared" si="18"/>
        <v>7176</v>
      </c>
      <c r="L414" s="189">
        <f t="shared" si="19"/>
        <v>48</v>
      </c>
      <c r="M414" s="214">
        <v>-386</v>
      </c>
      <c r="N414" s="214">
        <v>53</v>
      </c>
      <c r="O414" s="191" t="s">
        <v>129</v>
      </c>
      <c r="P414" s="192">
        <f t="shared" si="20"/>
        <v>7996.5</v>
      </c>
      <c r="Q414" s="192">
        <v>8063</v>
      </c>
      <c r="R414" s="192">
        <v>7930</v>
      </c>
    </row>
    <row r="415" spans="1:18">
      <c r="A415" s="161" t="s">
        <v>715</v>
      </c>
      <c r="B415" s="176" t="s">
        <v>1567</v>
      </c>
      <c r="C415" s="161" t="s">
        <v>133</v>
      </c>
      <c r="D415" s="162">
        <v>7430</v>
      </c>
      <c r="E415" s="162">
        <v>80</v>
      </c>
      <c r="F415" s="161" t="s">
        <v>133</v>
      </c>
      <c r="G415" s="161" t="s">
        <v>133</v>
      </c>
      <c r="H415" s="170" t="s">
        <v>1227</v>
      </c>
      <c r="I415" s="161" t="s">
        <v>133</v>
      </c>
      <c r="J415" s="161" t="s">
        <v>133</v>
      </c>
      <c r="K415" s="164">
        <f t="shared" si="18"/>
        <v>7430</v>
      </c>
      <c r="L415" s="165">
        <f t="shared" si="19"/>
        <v>80</v>
      </c>
      <c r="M415" s="215">
        <v>-386</v>
      </c>
      <c r="N415" s="215">
        <v>53</v>
      </c>
      <c r="O415" s="167" t="s">
        <v>129</v>
      </c>
      <c r="P415" s="166">
        <f t="shared" si="20"/>
        <v>8269.5</v>
      </c>
      <c r="Q415" s="174">
        <v>8389</v>
      </c>
      <c r="R415" s="174">
        <v>8150</v>
      </c>
    </row>
    <row r="416" spans="1:18" s="268" customFormat="1">
      <c r="A416" s="183" t="s">
        <v>717</v>
      </c>
      <c r="B416" s="211" t="s">
        <v>1568</v>
      </c>
      <c r="C416" s="183" t="s">
        <v>133</v>
      </c>
      <c r="D416" s="184">
        <v>7699</v>
      </c>
      <c r="E416" s="184">
        <v>45</v>
      </c>
      <c r="F416" s="183" t="s">
        <v>133</v>
      </c>
      <c r="G416" s="213">
        <v>-25</v>
      </c>
      <c r="H416" s="187" t="s">
        <v>1227</v>
      </c>
      <c r="I416" s="183" t="s">
        <v>133</v>
      </c>
      <c r="J416" s="183" t="s">
        <v>133</v>
      </c>
      <c r="K416" s="188">
        <f t="shared" si="18"/>
        <v>7699</v>
      </c>
      <c r="L416" s="189">
        <f t="shared" si="19"/>
        <v>45</v>
      </c>
      <c r="M416" s="190">
        <v>-386</v>
      </c>
      <c r="N416" s="190">
        <v>53</v>
      </c>
      <c r="O416" s="191" t="s">
        <v>129</v>
      </c>
      <c r="P416" s="192">
        <f t="shared" si="20"/>
        <v>8485.5</v>
      </c>
      <c r="Q416" s="192">
        <v>8563</v>
      </c>
      <c r="R416" s="192">
        <v>8408</v>
      </c>
    </row>
    <row r="417" spans="1:18">
      <c r="A417" s="161" t="s">
        <v>718</v>
      </c>
      <c r="B417" s="162" t="s">
        <v>1569</v>
      </c>
      <c r="C417" s="161" t="s">
        <v>133</v>
      </c>
      <c r="D417" s="162">
        <v>7708</v>
      </c>
      <c r="E417" s="162">
        <v>192</v>
      </c>
      <c r="F417" s="161" t="s">
        <v>133</v>
      </c>
      <c r="G417" s="161" t="s">
        <v>133</v>
      </c>
      <c r="H417" s="170" t="s">
        <v>1227</v>
      </c>
      <c r="I417" s="161" t="s">
        <v>133</v>
      </c>
      <c r="J417" s="161" t="s">
        <v>133</v>
      </c>
      <c r="K417" s="164">
        <f t="shared" si="18"/>
        <v>7708</v>
      </c>
      <c r="L417" s="165">
        <f t="shared" si="19"/>
        <v>192</v>
      </c>
      <c r="M417" s="178">
        <v>-386</v>
      </c>
      <c r="N417" s="178">
        <v>53</v>
      </c>
      <c r="O417" s="167" t="s">
        <v>129</v>
      </c>
      <c r="P417" s="166">
        <f t="shared" si="20"/>
        <v>8590</v>
      </c>
      <c r="Q417" s="174">
        <v>9022</v>
      </c>
      <c r="R417" s="174">
        <v>8158</v>
      </c>
    </row>
    <row r="418" spans="1:18" s="268" customFormat="1">
      <c r="A418" s="183" t="s">
        <v>719</v>
      </c>
      <c r="B418" s="216" t="s">
        <v>1570</v>
      </c>
      <c r="C418" s="183" t="s">
        <v>133</v>
      </c>
      <c r="D418" s="184">
        <v>6190</v>
      </c>
      <c r="E418" s="184">
        <v>70</v>
      </c>
      <c r="F418" s="183" t="s">
        <v>133</v>
      </c>
      <c r="G418" s="186">
        <v>-25</v>
      </c>
      <c r="H418" s="187" t="s">
        <v>1227</v>
      </c>
      <c r="I418" s="183" t="s">
        <v>133</v>
      </c>
      <c r="J418" s="183" t="s">
        <v>133</v>
      </c>
      <c r="K418" s="188">
        <f t="shared" si="18"/>
        <v>6190</v>
      </c>
      <c r="L418" s="189">
        <f t="shared" si="19"/>
        <v>70</v>
      </c>
      <c r="M418" s="190">
        <v>-386</v>
      </c>
      <c r="N418" s="190">
        <v>53</v>
      </c>
      <c r="O418" s="191" t="s">
        <v>129</v>
      </c>
      <c r="P418" s="192">
        <f t="shared" si="20"/>
        <v>7092.5</v>
      </c>
      <c r="Q418" s="192">
        <v>7259</v>
      </c>
      <c r="R418" s="192">
        <v>6926</v>
      </c>
    </row>
    <row r="419" spans="1:18" s="268" customFormat="1">
      <c r="A419" s="183" t="s">
        <v>720</v>
      </c>
      <c r="B419" s="216" t="s">
        <v>1571</v>
      </c>
      <c r="C419" s="183" t="s">
        <v>133</v>
      </c>
      <c r="D419" s="184">
        <v>6300</v>
      </c>
      <c r="E419" s="184">
        <v>80</v>
      </c>
      <c r="F419" s="183" t="s">
        <v>133</v>
      </c>
      <c r="G419" s="186">
        <v>-25</v>
      </c>
      <c r="H419" s="187" t="s">
        <v>1227</v>
      </c>
      <c r="I419" s="183" t="s">
        <v>133</v>
      </c>
      <c r="J419" s="183" t="s">
        <v>133</v>
      </c>
      <c r="K419" s="188">
        <f t="shared" si="18"/>
        <v>6300</v>
      </c>
      <c r="L419" s="189">
        <f t="shared" si="19"/>
        <v>80</v>
      </c>
      <c r="M419" s="190">
        <v>-386</v>
      </c>
      <c r="N419" s="190">
        <v>53</v>
      </c>
      <c r="O419" s="191" t="s">
        <v>129</v>
      </c>
      <c r="P419" s="192">
        <f t="shared" si="20"/>
        <v>7281</v>
      </c>
      <c r="Q419" s="192">
        <v>7418</v>
      </c>
      <c r="R419" s="192">
        <v>7144</v>
      </c>
    </row>
    <row r="420" spans="1:18" s="268" customFormat="1">
      <c r="A420" s="183" t="s">
        <v>721</v>
      </c>
      <c r="B420" s="216" t="s">
        <v>1572</v>
      </c>
      <c r="C420" s="183" t="s">
        <v>133</v>
      </c>
      <c r="D420" s="184">
        <v>6140</v>
      </c>
      <c r="E420" s="184">
        <v>90</v>
      </c>
      <c r="F420" s="183" t="s">
        <v>133</v>
      </c>
      <c r="G420" s="186">
        <v>-25</v>
      </c>
      <c r="H420" s="187" t="s">
        <v>1227</v>
      </c>
      <c r="I420" s="183" t="s">
        <v>133</v>
      </c>
      <c r="J420" s="183" t="s">
        <v>133</v>
      </c>
      <c r="K420" s="188">
        <f t="shared" si="18"/>
        <v>6140</v>
      </c>
      <c r="L420" s="189">
        <f t="shared" si="19"/>
        <v>90</v>
      </c>
      <c r="M420" s="190">
        <v>-386</v>
      </c>
      <c r="N420" s="190">
        <v>53</v>
      </c>
      <c r="O420" s="191" t="s">
        <v>129</v>
      </c>
      <c r="P420" s="192">
        <f t="shared" si="20"/>
        <v>7037.5</v>
      </c>
      <c r="Q420" s="192">
        <v>7250</v>
      </c>
      <c r="R420" s="192">
        <v>6825</v>
      </c>
    </row>
    <row r="421" spans="1:18">
      <c r="A421" s="161" t="s">
        <v>723</v>
      </c>
      <c r="B421" s="206" t="s">
        <v>1573</v>
      </c>
      <c r="C421" s="161" t="s">
        <v>133</v>
      </c>
      <c r="D421" s="162">
        <v>6157</v>
      </c>
      <c r="E421" s="162">
        <v>156</v>
      </c>
      <c r="F421" s="161" t="s">
        <v>133</v>
      </c>
      <c r="G421" s="163">
        <v>-25</v>
      </c>
      <c r="H421" s="170" t="s">
        <v>1227</v>
      </c>
      <c r="I421" s="161" t="s">
        <v>133</v>
      </c>
      <c r="J421" s="161" t="s">
        <v>133</v>
      </c>
      <c r="K421" s="164">
        <f t="shared" si="18"/>
        <v>6157</v>
      </c>
      <c r="L421" s="165">
        <f t="shared" si="19"/>
        <v>156</v>
      </c>
      <c r="M421" s="178">
        <v>-386</v>
      </c>
      <c r="N421" s="178">
        <v>53</v>
      </c>
      <c r="O421" s="167" t="s">
        <v>129</v>
      </c>
      <c r="P421" s="166">
        <f t="shared" si="20"/>
        <v>7045.5</v>
      </c>
      <c r="Q421" s="166">
        <v>7415</v>
      </c>
      <c r="R421" s="166">
        <v>6676</v>
      </c>
    </row>
    <row r="422" spans="1:18" s="268" customFormat="1">
      <c r="A422" s="183" t="s">
        <v>724</v>
      </c>
      <c r="B422" s="216" t="s">
        <v>1574</v>
      </c>
      <c r="C422" s="183" t="s">
        <v>133</v>
      </c>
      <c r="D422" s="184">
        <v>6200</v>
      </c>
      <c r="E422" s="184">
        <v>90</v>
      </c>
      <c r="F422" s="183" t="s">
        <v>133</v>
      </c>
      <c r="G422" s="186">
        <v>-25</v>
      </c>
      <c r="H422" s="187" t="s">
        <v>1227</v>
      </c>
      <c r="I422" s="183" t="s">
        <v>133</v>
      </c>
      <c r="J422" s="183" t="s">
        <v>133</v>
      </c>
      <c r="K422" s="188">
        <f t="shared" si="18"/>
        <v>6200</v>
      </c>
      <c r="L422" s="189">
        <f t="shared" si="19"/>
        <v>90</v>
      </c>
      <c r="M422" s="190">
        <v>-386</v>
      </c>
      <c r="N422" s="190">
        <v>53</v>
      </c>
      <c r="O422" s="191" t="s">
        <v>129</v>
      </c>
      <c r="P422" s="192">
        <f t="shared" si="20"/>
        <v>7096</v>
      </c>
      <c r="Q422" s="192">
        <v>7311</v>
      </c>
      <c r="R422" s="192">
        <v>6881</v>
      </c>
    </row>
    <row r="423" spans="1:18" s="268" customFormat="1">
      <c r="A423" s="183" t="s">
        <v>725</v>
      </c>
      <c r="B423" s="216" t="s">
        <v>1575</v>
      </c>
      <c r="C423" s="183" t="s">
        <v>133</v>
      </c>
      <c r="D423" s="184">
        <v>6000</v>
      </c>
      <c r="E423" s="184">
        <v>60</v>
      </c>
      <c r="F423" s="183" t="s">
        <v>133</v>
      </c>
      <c r="G423" s="186">
        <v>-25</v>
      </c>
      <c r="H423" s="187" t="s">
        <v>1227</v>
      </c>
      <c r="I423" s="183" t="s">
        <v>133</v>
      </c>
      <c r="J423" s="183" t="s">
        <v>133</v>
      </c>
      <c r="K423" s="188">
        <f t="shared" si="18"/>
        <v>6000</v>
      </c>
      <c r="L423" s="189">
        <f t="shared" si="19"/>
        <v>60</v>
      </c>
      <c r="M423" s="190">
        <v>-386</v>
      </c>
      <c r="N423" s="190">
        <v>53</v>
      </c>
      <c r="O423" s="191" t="s">
        <v>129</v>
      </c>
      <c r="P423" s="192">
        <f t="shared" si="20"/>
        <v>6848</v>
      </c>
      <c r="Q423" s="192">
        <v>6984</v>
      </c>
      <c r="R423" s="192">
        <v>6712</v>
      </c>
    </row>
    <row r="424" spans="1:18" s="268" customFormat="1">
      <c r="A424" s="183" t="s">
        <v>726</v>
      </c>
      <c r="B424" s="216" t="s">
        <v>1576</v>
      </c>
      <c r="C424" s="183" t="s">
        <v>133</v>
      </c>
      <c r="D424" s="184">
        <v>5890</v>
      </c>
      <c r="E424" s="184">
        <v>110</v>
      </c>
      <c r="F424" s="183" t="s">
        <v>133</v>
      </c>
      <c r="G424" s="186">
        <v>-25</v>
      </c>
      <c r="H424" s="187" t="s">
        <v>1227</v>
      </c>
      <c r="I424" s="183" t="s">
        <v>133</v>
      </c>
      <c r="J424" s="183" t="s">
        <v>133</v>
      </c>
      <c r="K424" s="188">
        <f t="shared" si="18"/>
        <v>5890</v>
      </c>
      <c r="L424" s="189">
        <f t="shared" si="19"/>
        <v>110</v>
      </c>
      <c r="M424" s="190">
        <v>-386</v>
      </c>
      <c r="N424" s="190">
        <v>53</v>
      </c>
      <c r="O424" s="191" t="s">
        <v>129</v>
      </c>
      <c r="P424" s="192">
        <f t="shared" si="20"/>
        <v>6712.5</v>
      </c>
      <c r="Q424" s="192">
        <v>6982</v>
      </c>
      <c r="R424" s="192">
        <v>6443</v>
      </c>
    </row>
    <row r="425" spans="1:18" s="268" customFormat="1">
      <c r="A425" s="183" t="s">
        <v>727</v>
      </c>
      <c r="B425" s="216" t="s">
        <v>1577</v>
      </c>
      <c r="C425" s="183" t="s">
        <v>133</v>
      </c>
      <c r="D425" s="184">
        <v>7070</v>
      </c>
      <c r="E425" s="184">
        <v>130</v>
      </c>
      <c r="F425" s="183" t="s">
        <v>133</v>
      </c>
      <c r="G425" s="186">
        <v>-25</v>
      </c>
      <c r="H425" s="187" t="s">
        <v>1227</v>
      </c>
      <c r="I425" s="183" t="s">
        <v>133</v>
      </c>
      <c r="J425" s="183" t="s">
        <v>133</v>
      </c>
      <c r="K425" s="188">
        <f t="shared" si="18"/>
        <v>7070</v>
      </c>
      <c r="L425" s="189">
        <f t="shared" si="19"/>
        <v>130</v>
      </c>
      <c r="M425" s="190">
        <v>-386</v>
      </c>
      <c r="N425" s="190">
        <v>53</v>
      </c>
      <c r="O425" s="191" t="s">
        <v>129</v>
      </c>
      <c r="P425" s="192">
        <f t="shared" si="20"/>
        <v>7916</v>
      </c>
      <c r="Q425" s="192">
        <v>8164</v>
      </c>
      <c r="R425" s="192">
        <v>7668</v>
      </c>
    </row>
    <row r="426" spans="1:18" s="268" customFormat="1">
      <c r="A426" s="183" t="s">
        <v>728</v>
      </c>
      <c r="B426" s="216" t="s">
        <v>1578</v>
      </c>
      <c r="C426" s="183" t="s">
        <v>133</v>
      </c>
      <c r="D426" s="194">
        <v>6650</v>
      </c>
      <c r="E426" s="184">
        <v>80</v>
      </c>
      <c r="F426" s="183" t="s">
        <v>133</v>
      </c>
      <c r="G426" s="186">
        <v>-25</v>
      </c>
      <c r="H426" s="187" t="s">
        <v>1227</v>
      </c>
      <c r="I426" s="183" t="s">
        <v>133</v>
      </c>
      <c r="J426" s="183" t="s">
        <v>133</v>
      </c>
      <c r="K426" s="188">
        <f t="shared" si="18"/>
        <v>6650</v>
      </c>
      <c r="L426" s="189">
        <f t="shared" si="19"/>
        <v>80</v>
      </c>
      <c r="M426" s="190">
        <v>-386</v>
      </c>
      <c r="N426" s="190">
        <v>53</v>
      </c>
      <c r="O426" s="191" t="s">
        <v>129</v>
      </c>
      <c r="P426" s="192">
        <f t="shared" si="20"/>
        <v>7541.5</v>
      </c>
      <c r="Q426" s="192">
        <v>7656</v>
      </c>
      <c r="R426" s="192">
        <v>7427</v>
      </c>
    </row>
    <row r="427" spans="1:18">
      <c r="A427" s="161" t="s">
        <v>732</v>
      </c>
      <c r="B427" s="176" t="s">
        <v>1579</v>
      </c>
      <c r="C427" s="161" t="s">
        <v>133</v>
      </c>
      <c r="D427" s="173">
        <v>360</v>
      </c>
      <c r="E427" s="162">
        <v>60</v>
      </c>
      <c r="F427" s="161" t="s">
        <v>133</v>
      </c>
      <c r="G427" s="163">
        <v>-25</v>
      </c>
      <c r="H427" s="170" t="s">
        <v>1227</v>
      </c>
      <c r="I427" s="161" t="s">
        <v>133</v>
      </c>
      <c r="J427" s="161" t="s">
        <v>133</v>
      </c>
      <c r="K427" s="164">
        <f t="shared" si="18"/>
        <v>360</v>
      </c>
      <c r="L427" s="165">
        <f t="shared" si="19"/>
        <v>60</v>
      </c>
      <c r="M427" s="178">
        <v>-68</v>
      </c>
      <c r="N427" s="178">
        <v>49</v>
      </c>
      <c r="O427" s="167" t="s">
        <v>129</v>
      </c>
      <c r="P427" s="166" t="e">
        <f t="shared" si="20"/>
        <v>#NUM!</v>
      </c>
      <c r="Q427" s="166" t="s">
        <v>730</v>
      </c>
      <c r="R427" s="166" t="s">
        <v>730</v>
      </c>
    </row>
    <row r="428" spans="1:18">
      <c r="A428" s="161" t="s">
        <v>733</v>
      </c>
      <c r="B428" s="176" t="s">
        <v>1579</v>
      </c>
      <c r="C428" s="161" t="s">
        <v>133</v>
      </c>
      <c r="D428" s="173">
        <v>6380</v>
      </c>
      <c r="E428" s="173">
        <v>90</v>
      </c>
      <c r="F428" s="161" t="s">
        <v>133</v>
      </c>
      <c r="G428" s="169">
        <v>-27</v>
      </c>
      <c r="H428" s="170" t="s">
        <v>1227</v>
      </c>
      <c r="I428" s="161" t="s">
        <v>133</v>
      </c>
      <c r="J428" s="161" t="s">
        <v>133</v>
      </c>
      <c r="K428" s="164">
        <f t="shared" si="18"/>
        <v>6380</v>
      </c>
      <c r="L428" s="165">
        <f t="shared" si="19"/>
        <v>90</v>
      </c>
      <c r="M428" s="178">
        <v>-68</v>
      </c>
      <c r="N428" s="178">
        <v>49</v>
      </c>
      <c r="O428" s="167" t="s">
        <v>129</v>
      </c>
      <c r="P428" s="166">
        <f t="shared" si="20"/>
        <v>6933.5</v>
      </c>
      <c r="Q428" s="166">
        <v>7181</v>
      </c>
      <c r="R428" s="166">
        <v>6686</v>
      </c>
    </row>
    <row r="429" spans="1:18" s="268" customFormat="1">
      <c r="A429" s="183" t="s">
        <v>734</v>
      </c>
      <c r="B429" s="216" t="s">
        <v>1580</v>
      </c>
      <c r="C429" s="183" t="s">
        <v>133</v>
      </c>
      <c r="D429" s="184">
        <v>7380</v>
      </c>
      <c r="E429" s="184">
        <v>100</v>
      </c>
      <c r="F429" s="183" t="s">
        <v>133</v>
      </c>
      <c r="G429" s="186">
        <v>-25</v>
      </c>
      <c r="H429" s="187" t="s">
        <v>1227</v>
      </c>
      <c r="I429" s="183" t="s">
        <v>133</v>
      </c>
      <c r="J429" s="183" t="s">
        <v>133</v>
      </c>
      <c r="K429" s="188">
        <f t="shared" si="18"/>
        <v>7380</v>
      </c>
      <c r="L429" s="189">
        <f t="shared" si="19"/>
        <v>100</v>
      </c>
      <c r="M429" s="190">
        <v>-386</v>
      </c>
      <c r="N429" s="190">
        <v>53</v>
      </c>
      <c r="O429" s="191" t="s">
        <v>129</v>
      </c>
      <c r="P429" s="192">
        <f t="shared" si="20"/>
        <v>8194.5</v>
      </c>
      <c r="Q429" s="192">
        <v>8380</v>
      </c>
      <c r="R429" s="192">
        <v>8009</v>
      </c>
    </row>
    <row r="430" spans="1:18" s="268" customFormat="1">
      <c r="A430" s="183" t="s">
        <v>735</v>
      </c>
      <c r="B430" s="216" t="s">
        <v>1581</v>
      </c>
      <c r="C430" s="183" t="s">
        <v>133</v>
      </c>
      <c r="D430" s="184">
        <v>6750</v>
      </c>
      <c r="E430" s="184">
        <v>80</v>
      </c>
      <c r="F430" s="183" t="s">
        <v>133</v>
      </c>
      <c r="G430" s="186">
        <v>-25</v>
      </c>
      <c r="H430" s="187" t="s">
        <v>1227</v>
      </c>
      <c r="I430" s="183" t="s">
        <v>133</v>
      </c>
      <c r="J430" s="183" t="s">
        <v>133</v>
      </c>
      <c r="K430" s="188">
        <f t="shared" si="18"/>
        <v>6750</v>
      </c>
      <c r="L430" s="189">
        <f t="shared" si="19"/>
        <v>80</v>
      </c>
      <c r="M430" s="190">
        <v>-386</v>
      </c>
      <c r="N430" s="190">
        <v>53</v>
      </c>
      <c r="O430" s="191" t="s">
        <v>129</v>
      </c>
      <c r="P430" s="192">
        <f t="shared" si="20"/>
        <v>7604.5</v>
      </c>
      <c r="Q430" s="192">
        <v>7745</v>
      </c>
      <c r="R430" s="192">
        <v>7464</v>
      </c>
    </row>
    <row r="431" spans="1:18" s="268" customFormat="1">
      <c r="A431" s="183" t="s">
        <v>736</v>
      </c>
      <c r="B431" s="216" t="s">
        <v>1582</v>
      </c>
      <c r="C431" s="183" t="s">
        <v>133</v>
      </c>
      <c r="D431" s="184">
        <v>7000</v>
      </c>
      <c r="E431" s="184">
        <v>80</v>
      </c>
      <c r="F431" s="183" t="s">
        <v>133</v>
      </c>
      <c r="G431" s="186">
        <v>-25</v>
      </c>
      <c r="H431" s="187" t="s">
        <v>1227</v>
      </c>
      <c r="I431" s="183" t="s">
        <v>133</v>
      </c>
      <c r="J431" s="183" t="s">
        <v>133</v>
      </c>
      <c r="K431" s="188">
        <f t="shared" si="18"/>
        <v>7000</v>
      </c>
      <c r="L431" s="189">
        <f t="shared" si="19"/>
        <v>80</v>
      </c>
      <c r="M431" s="190">
        <v>-386</v>
      </c>
      <c r="N431" s="190">
        <v>53</v>
      </c>
      <c r="O431" s="191" t="s">
        <v>129</v>
      </c>
      <c r="P431" s="192">
        <f t="shared" si="20"/>
        <v>7821.5</v>
      </c>
      <c r="Q431" s="192">
        <v>7963</v>
      </c>
      <c r="R431" s="192">
        <v>7680</v>
      </c>
    </row>
    <row r="432" spans="1:18" s="268" customFormat="1">
      <c r="A432" s="183" t="s">
        <v>737</v>
      </c>
      <c r="B432" s="216" t="s">
        <v>1583</v>
      </c>
      <c r="C432" s="183" t="s">
        <v>133</v>
      </c>
      <c r="D432" s="184">
        <v>7340</v>
      </c>
      <c r="E432" s="184">
        <v>70</v>
      </c>
      <c r="F432" s="183" t="s">
        <v>133</v>
      </c>
      <c r="G432" s="186">
        <v>-25</v>
      </c>
      <c r="H432" s="187" t="s">
        <v>1227</v>
      </c>
      <c r="I432" s="183" t="s">
        <v>133</v>
      </c>
      <c r="J432" s="183" t="s">
        <v>133</v>
      </c>
      <c r="K432" s="188">
        <f t="shared" si="18"/>
        <v>7340</v>
      </c>
      <c r="L432" s="189">
        <f t="shared" si="19"/>
        <v>70</v>
      </c>
      <c r="M432" s="190">
        <v>-386</v>
      </c>
      <c r="N432" s="190">
        <v>53</v>
      </c>
      <c r="O432" s="191" t="s">
        <v>129</v>
      </c>
      <c r="P432" s="192">
        <f t="shared" si="20"/>
        <v>8168.5</v>
      </c>
      <c r="Q432" s="192">
        <v>8325</v>
      </c>
      <c r="R432" s="192">
        <v>8012</v>
      </c>
    </row>
    <row r="433" spans="1:18" s="268" customFormat="1">
      <c r="A433" s="183" t="s">
        <v>738</v>
      </c>
      <c r="B433" s="216" t="s">
        <v>1584</v>
      </c>
      <c r="C433" s="183" t="s">
        <v>133</v>
      </c>
      <c r="D433" s="184">
        <v>6650</v>
      </c>
      <c r="E433" s="184">
        <v>110</v>
      </c>
      <c r="F433" s="183" t="s">
        <v>133</v>
      </c>
      <c r="G433" s="186">
        <v>-25</v>
      </c>
      <c r="H433" s="187" t="s">
        <v>1227</v>
      </c>
      <c r="I433" s="183" t="s">
        <v>133</v>
      </c>
      <c r="J433" s="183" t="s">
        <v>133</v>
      </c>
      <c r="K433" s="188">
        <f t="shared" si="18"/>
        <v>6650</v>
      </c>
      <c r="L433" s="189">
        <f t="shared" si="19"/>
        <v>110</v>
      </c>
      <c r="M433" s="190">
        <v>-386</v>
      </c>
      <c r="N433" s="190">
        <v>53</v>
      </c>
      <c r="O433" s="191" t="s">
        <v>129</v>
      </c>
      <c r="P433" s="192">
        <f t="shared" si="20"/>
        <v>7548</v>
      </c>
      <c r="Q433" s="192">
        <v>7690</v>
      </c>
      <c r="R433" s="192">
        <v>7406</v>
      </c>
    </row>
    <row r="434" spans="1:18" s="268" customFormat="1">
      <c r="A434" s="183" t="s">
        <v>739</v>
      </c>
      <c r="B434" s="216" t="s">
        <v>1585</v>
      </c>
      <c r="C434" s="183" t="s">
        <v>133</v>
      </c>
      <c r="D434" s="184">
        <v>7150</v>
      </c>
      <c r="E434" s="184">
        <v>90</v>
      </c>
      <c r="F434" s="183" t="s">
        <v>133</v>
      </c>
      <c r="G434" s="186">
        <v>-25</v>
      </c>
      <c r="H434" s="187" t="s">
        <v>1227</v>
      </c>
      <c r="I434" s="183" t="s">
        <v>133</v>
      </c>
      <c r="J434" s="183" t="s">
        <v>133</v>
      </c>
      <c r="K434" s="188">
        <f t="shared" si="18"/>
        <v>7150</v>
      </c>
      <c r="L434" s="189">
        <f t="shared" si="19"/>
        <v>90</v>
      </c>
      <c r="M434" s="190">
        <v>-386</v>
      </c>
      <c r="N434" s="190">
        <v>53</v>
      </c>
      <c r="O434" s="191" t="s">
        <v>129</v>
      </c>
      <c r="P434" s="192">
        <f t="shared" si="20"/>
        <v>7993</v>
      </c>
      <c r="Q434" s="192">
        <v>8169</v>
      </c>
      <c r="R434" s="192">
        <v>7817</v>
      </c>
    </row>
    <row r="435" spans="1:18" s="268" customFormat="1">
      <c r="A435" s="183" t="s">
        <v>740</v>
      </c>
      <c r="B435" s="216" t="s">
        <v>1586</v>
      </c>
      <c r="C435" s="183" t="s">
        <v>133</v>
      </c>
      <c r="D435" s="184">
        <v>6360</v>
      </c>
      <c r="E435" s="184">
        <v>240</v>
      </c>
      <c r="F435" s="183" t="s">
        <v>133</v>
      </c>
      <c r="G435" s="186">
        <v>-25</v>
      </c>
      <c r="H435" s="187" t="s">
        <v>1227</v>
      </c>
      <c r="I435" s="183" t="s">
        <v>133</v>
      </c>
      <c r="J435" s="183" t="s">
        <v>133</v>
      </c>
      <c r="K435" s="188">
        <f t="shared" si="18"/>
        <v>6360</v>
      </c>
      <c r="L435" s="189">
        <f t="shared" si="19"/>
        <v>240</v>
      </c>
      <c r="M435" s="190">
        <v>-386</v>
      </c>
      <c r="N435" s="190">
        <v>53</v>
      </c>
      <c r="O435" s="191" t="s">
        <v>129</v>
      </c>
      <c r="P435" s="192">
        <f t="shared" si="20"/>
        <v>7193.5</v>
      </c>
      <c r="Q435" s="192">
        <v>7671</v>
      </c>
      <c r="R435" s="192">
        <v>6716</v>
      </c>
    </row>
    <row r="436" spans="1:18">
      <c r="A436" s="161" t="s">
        <v>741</v>
      </c>
      <c r="B436" s="206" t="s">
        <v>1587</v>
      </c>
      <c r="C436" s="161" t="s">
        <v>133</v>
      </c>
      <c r="D436" s="162">
        <v>7160</v>
      </c>
      <c r="E436" s="162">
        <v>320</v>
      </c>
      <c r="F436" s="161" t="s">
        <v>133</v>
      </c>
      <c r="G436" s="163">
        <v>-25</v>
      </c>
      <c r="H436" s="170" t="s">
        <v>1227</v>
      </c>
      <c r="I436" s="161" t="s">
        <v>133</v>
      </c>
      <c r="J436" s="161" t="s">
        <v>133</v>
      </c>
      <c r="K436" s="164">
        <f t="shared" si="18"/>
        <v>7160</v>
      </c>
      <c r="L436" s="165">
        <f t="shared" si="19"/>
        <v>320</v>
      </c>
      <c r="M436" s="178">
        <v>-386</v>
      </c>
      <c r="N436" s="178">
        <v>53</v>
      </c>
      <c r="O436" s="167" t="s">
        <v>129</v>
      </c>
      <c r="P436" s="166">
        <f t="shared" si="20"/>
        <v>8015</v>
      </c>
      <c r="Q436" s="166">
        <v>8610</v>
      </c>
      <c r="R436" s="166">
        <v>7420</v>
      </c>
    </row>
    <row r="437" spans="1:18" s="268" customFormat="1">
      <c r="A437" s="183" t="s">
        <v>742</v>
      </c>
      <c r="B437" s="216" t="s">
        <v>1588</v>
      </c>
      <c r="C437" s="183" t="s">
        <v>133</v>
      </c>
      <c r="D437" s="184">
        <v>7470</v>
      </c>
      <c r="E437" s="184">
        <v>160</v>
      </c>
      <c r="F437" s="183" t="s">
        <v>133</v>
      </c>
      <c r="G437" s="186">
        <v>-25</v>
      </c>
      <c r="H437" s="187" t="s">
        <v>1227</v>
      </c>
      <c r="I437" s="183" t="s">
        <v>133</v>
      </c>
      <c r="J437" s="183" t="s">
        <v>133</v>
      </c>
      <c r="K437" s="188">
        <f t="shared" si="18"/>
        <v>7470</v>
      </c>
      <c r="L437" s="189">
        <f t="shared" si="19"/>
        <v>160</v>
      </c>
      <c r="M437" s="190">
        <v>-386</v>
      </c>
      <c r="N437" s="190">
        <v>53</v>
      </c>
      <c r="O437" s="191" t="s">
        <v>129</v>
      </c>
      <c r="P437" s="192">
        <f t="shared" si="20"/>
        <v>8266.5</v>
      </c>
      <c r="Q437" s="192">
        <v>8562</v>
      </c>
      <c r="R437" s="192">
        <v>7971</v>
      </c>
    </row>
    <row r="438" spans="1:18" s="268" customFormat="1">
      <c r="A438" s="183" t="s">
        <v>743</v>
      </c>
      <c r="B438" s="216" t="s">
        <v>1589</v>
      </c>
      <c r="C438" s="183" t="s">
        <v>133</v>
      </c>
      <c r="D438" s="184">
        <v>7070</v>
      </c>
      <c r="E438" s="184">
        <v>90</v>
      </c>
      <c r="F438" s="183" t="s">
        <v>133</v>
      </c>
      <c r="G438" s="186">
        <v>-25</v>
      </c>
      <c r="H438" s="187" t="s">
        <v>1227</v>
      </c>
      <c r="I438" s="183" t="s">
        <v>133</v>
      </c>
      <c r="J438" s="183" t="s">
        <v>133</v>
      </c>
      <c r="K438" s="188">
        <f t="shared" si="18"/>
        <v>7070</v>
      </c>
      <c r="L438" s="189">
        <f t="shared" si="19"/>
        <v>90</v>
      </c>
      <c r="M438" s="190">
        <v>-386</v>
      </c>
      <c r="N438" s="190">
        <v>53</v>
      </c>
      <c r="O438" s="191" t="s">
        <v>129</v>
      </c>
      <c r="P438" s="192">
        <f t="shared" si="20"/>
        <v>7862.5</v>
      </c>
      <c r="Q438" s="192">
        <v>8039</v>
      </c>
      <c r="R438" s="192">
        <v>7686</v>
      </c>
    </row>
    <row r="439" spans="1:18" s="268" customFormat="1">
      <c r="A439" s="183" t="s">
        <v>744</v>
      </c>
      <c r="B439" s="216" t="s">
        <v>1590</v>
      </c>
      <c r="C439" s="183" t="s">
        <v>133</v>
      </c>
      <c r="D439" s="184">
        <v>6500</v>
      </c>
      <c r="E439" s="184">
        <v>270</v>
      </c>
      <c r="F439" s="183" t="s">
        <v>133</v>
      </c>
      <c r="G439" s="186">
        <v>-25</v>
      </c>
      <c r="H439" s="187" t="s">
        <v>1227</v>
      </c>
      <c r="I439" s="183" t="s">
        <v>133</v>
      </c>
      <c r="J439" s="183" t="s">
        <v>133</v>
      </c>
      <c r="K439" s="188">
        <f t="shared" si="18"/>
        <v>6500</v>
      </c>
      <c r="L439" s="189">
        <f t="shared" si="19"/>
        <v>270</v>
      </c>
      <c r="M439" s="190">
        <v>-386</v>
      </c>
      <c r="N439" s="190">
        <v>53</v>
      </c>
      <c r="O439" s="191" t="s">
        <v>129</v>
      </c>
      <c r="P439" s="192">
        <f t="shared" si="20"/>
        <v>7327</v>
      </c>
      <c r="Q439" s="192">
        <v>7869</v>
      </c>
      <c r="R439" s="192">
        <v>6785</v>
      </c>
    </row>
    <row r="440" spans="1:18" s="268" customFormat="1">
      <c r="A440" s="183" t="s">
        <v>745</v>
      </c>
      <c r="B440" s="216" t="s">
        <v>1591</v>
      </c>
      <c r="C440" s="183" t="s">
        <v>133</v>
      </c>
      <c r="D440" s="184">
        <v>6950</v>
      </c>
      <c r="E440" s="184">
        <v>180</v>
      </c>
      <c r="F440" s="183" t="s">
        <v>133</v>
      </c>
      <c r="G440" s="186">
        <v>-25</v>
      </c>
      <c r="H440" s="187" t="s">
        <v>1227</v>
      </c>
      <c r="I440" s="183" t="s">
        <v>133</v>
      </c>
      <c r="J440" s="183" t="s">
        <v>133</v>
      </c>
      <c r="K440" s="188">
        <f t="shared" si="18"/>
        <v>6950</v>
      </c>
      <c r="L440" s="189">
        <f t="shared" si="19"/>
        <v>180</v>
      </c>
      <c r="M440" s="190">
        <v>-386</v>
      </c>
      <c r="N440" s="190">
        <v>53</v>
      </c>
      <c r="O440" s="191" t="s">
        <v>129</v>
      </c>
      <c r="P440" s="192">
        <f t="shared" si="20"/>
        <v>7777</v>
      </c>
      <c r="Q440" s="192">
        <v>8067</v>
      </c>
      <c r="R440" s="192">
        <v>7487</v>
      </c>
    </row>
    <row r="441" spans="1:18" s="268" customFormat="1">
      <c r="A441" s="183" t="s">
        <v>746</v>
      </c>
      <c r="B441" s="216" t="s">
        <v>1592</v>
      </c>
      <c r="C441" s="183" t="s">
        <v>133</v>
      </c>
      <c r="D441" s="184">
        <v>7359</v>
      </c>
      <c r="E441" s="184">
        <v>193</v>
      </c>
      <c r="F441" s="183" t="s">
        <v>133</v>
      </c>
      <c r="G441" s="186">
        <v>-25</v>
      </c>
      <c r="H441" s="187" t="s">
        <v>1227</v>
      </c>
      <c r="I441" s="183" t="s">
        <v>133</v>
      </c>
      <c r="J441" s="183" t="s">
        <v>133</v>
      </c>
      <c r="K441" s="188">
        <f t="shared" si="18"/>
        <v>7359</v>
      </c>
      <c r="L441" s="189">
        <f t="shared" si="19"/>
        <v>193</v>
      </c>
      <c r="M441" s="190">
        <v>-386</v>
      </c>
      <c r="N441" s="190">
        <v>53</v>
      </c>
      <c r="O441" s="191" t="s">
        <v>129</v>
      </c>
      <c r="P441" s="192">
        <f t="shared" si="20"/>
        <v>8181</v>
      </c>
      <c r="Q441" s="192">
        <v>8543</v>
      </c>
      <c r="R441" s="192">
        <v>7819</v>
      </c>
    </row>
    <row r="442" spans="1:18" s="268" customFormat="1">
      <c r="A442" s="183" t="s">
        <v>747</v>
      </c>
      <c r="B442" s="216" t="s">
        <v>1593</v>
      </c>
      <c r="C442" s="183" t="s">
        <v>133</v>
      </c>
      <c r="D442" s="184">
        <v>7270</v>
      </c>
      <c r="E442" s="184">
        <v>220</v>
      </c>
      <c r="F442" s="183" t="s">
        <v>133</v>
      </c>
      <c r="G442" s="186">
        <v>-25</v>
      </c>
      <c r="H442" s="187" t="s">
        <v>1227</v>
      </c>
      <c r="I442" s="183" t="s">
        <v>133</v>
      </c>
      <c r="J442" s="183" t="s">
        <v>133</v>
      </c>
      <c r="K442" s="188">
        <f t="shared" si="18"/>
        <v>7270</v>
      </c>
      <c r="L442" s="189">
        <f t="shared" si="19"/>
        <v>220</v>
      </c>
      <c r="M442" s="190">
        <v>-386</v>
      </c>
      <c r="N442" s="190">
        <v>53</v>
      </c>
      <c r="O442" s="191" t="s">
        <v>129</v>
      </c>
      <c r="P442" s="192">
        <f t="shared" si="20"/>
        <v>8065.5</v>
      </c>
      <c r="Q442" s="192">
        <v>8462</v>
      </c>
      <c r="R442" s="192">
        <v>7669</v>
      </c>
    </row>
    <row r="443" spans="1:18" s="268" customFormat="1">
      <c r="A443" s="183" t="s">
        <v>748</v>
      </c>
      <c r="B443" s="216" t="s">
        <v>1594</v>
      </c>
      <c r="C443" s="183" t="s">
        <v>133</v>
      </c>
      <c r="D443" s="184">
        <v>7590</v>
      </c>
      <c r="E443" s="184">
        <v>55</v>
      </c>
      <c r="F443" s="183" t="s">
        <v>133</v>
      </c>
      <c r="G443" s="186">
        <v>0</v>
      </c>
      <c r="H443" s="187" t="s">
        <v>1227</v>
      </c>
      <c r="I443" s="183" t="s">
        <v>133</v>
      </c>
      <c r="J443" s="183" t="s">
        <v>133</v>
      </c>
      <c r="K443" s="188">
        <f t="shared" si="18"/>
        <v>7590</v>
      </c>
      <c r="L443" s="189">
        <f t="shared" si="19"/>
        <v>55</v>
      </c>
      <c r="M443" s="190">
        <v>-386</v>
      </c>
      <c r="N443" s="190">
        <v>53</v>
      </c>
      <c r="O443" s="191" t="s">
        <v>129</v>
      </c>
      <c r="P443" s="192">
        <f t="shared" si="20"/>
        <v>8445.5</v>
      </c>
      <c r="Q443" s="192">
        <v>8603</v>
      </c>
      <c r="R443" s="192">
        <v>8288</v>
      </c>
    </row>
    <row r="444" spans="1:18" s="268" customFormat="1">
      <c r="A444" s="183" t="s">
        <v>749</v>
      </c>
      <c r="B444" s="216" t="s">
        <v>1595</v>
      </c>
      <c r="C444" s="183" t="s">
        <v>133</v>
      </c>
      <c r="D444" s="184">
        <v>7640</v>
      </c>
      <c r="E444" s="184">
        <v>190</v>
      </c>
      <c r="F444" s="183" t="s">
        <v>133</v>
      </c>
      <c r="G444" s="186">
        <v>-25</v>
      </c>
      <c r="H444" s="187" t="s">
        <v>1227</v>
      </c>
      <c r="I444" s="183" t="s">
        <v>133</v>
      </c>
      <c r="J444" s="183" t="s">
        <v>133</v>
      </c>
      <c r="K444" s="188">
        <f t="shared" si="18"/>
        <v>7640</v>
      </c>
      <c r="L444" s="189">
        <f t="shared" si="19"/>
        <v>190</v>
      </c>
      <c r="M444" s="190">
        <v>-386</v>
      </c>
      <c r="N444" s="190">
        <v>53</v>
      </c>
      <c r="O444" s="191" t="s">
        <v>129</v>
      </c>
      <c r="P444" s="192">
        <f t="shared" si="20"/>
        <v>8566</v>
      </c>
      <c r="Q444" s="192">
        <v>8981</v>
      </c>
      <c r="R444" s="192">
        <v>8151</v>
      </c>
    </row>
    <row r="445" spans="1:18" s="268" customFormat="1">
      <c r="A445" s="183" t="s">
        <v>750</v>
      </c>
      <c r="B445" s="216" t="s">
        <v>1596</v>
      </c>
      <c r="C445" s="183" t="s">
        <v>133</v>
      </c>
      <c r="D445" s="184">
        <v>7640</v>
      </c>
      <c r="E445" s="184">
        <v>80</v>
      </c>
      <c r="F445" s="183" t="s">
        <v>133</v>
      </c>
      <c r="G445" s="186">
        <v>-25</v>
      </c>
      <c r="H445" s="187" t="s">
        <v>1227</v>
      </c>
      <c r="I445" s="183" t="s">
        <v>133</v>
      </c>
      <c r="J445" s="183" t="s">
        <v>133</v>
      </c>
      <c r="K445" s="188">
        <f t="shared" si="18"/>
        <v>7640</v>
      </c>
      <c r="L445" s="189">
        <f t="shared" si="19"/>
        <v>80</v>
      </c>
      <c r="M445" s="190">
        <v>-386</v>
      </c>
      <c r="N445" s="190">
        <v>53</v>
      </c>
      <c r="O445" s="191" t="s">
        <v>129</v>
      </c>
      <c r="P445" s="192">
        <f t="shared" si="20"/>
        <v>8457</v>
      </c>
      <c r="Q445" s="192">
        <v>8596</v>
      </c>
      <c r="R445" s="192">
        <v>8318</v>
      </c>
    </row>
    <row r="446" spans="1:18" s="268" customFormat="1">
      <c r="A446" s="183" t="s">
        <v>751</v>
      </c>
      <c r="B446" s="216" t="s">
        <v>1597</v>
      </c>
      <c r="C446" s="183" t="s">
        <v>133</v>
      </c>
      <c r="D446" s="184">
        <v>7350</v>
      </c>
      <c r="E446" s="184">
        <v>100</v>
      </c>
      <c r="F446" s="183" t="s">
        <v>133</v>
      </c>
      <c r="G446" s="186">
        <v>-25</v>
      </c>
      <c r="H446" s="187" t="s">
        <v>1227</v>
      </c>
      <c r="I446" s="183" t="s">
        <v>133</v>
      </c>
      <c r="J446" s="183" t="s">
        <v>133</v>
      </c>
      <c r="K446" s="188">
        <f t="shared" si="18"/>
        <v>7350</v>
      </c>
      <c r="L446" s="189">
        <f t="shared" si="19"/>
        <v>100</v>
      </c>
      <c r="M446" s="190">
        <v>-386</v>
      </c>
      <c r="N446" s="190">
        <v>53</v>
      </c>
      <c r="O446" s="191" t="s">
        <v>129</v>
      </c>
      <c r="P446" s="192">
        <f t="shared" si="20"/>
        <v>8178</v>
      </c>
      <c r="Q446" s="192">
        <v>8364</v>
      </c>
      <c r="R446" s="192">
        <v>7992</v>
      </c>
    </row>
    <row r="447" spans="1:18" s="268" customFormat="1">
      <c r="A447" s="183" t="s">
        <v>752</v>
      </c>
      <c r="B447" s="216" t="s">
        <v>1598</v>
      </c>
      <c r="C447" s="183" t="s">
        <v>133</v>
      </c>
      <c r="D447" s="184">
        <v>7660</v>
      </c>
      <c r="E447" s="184">
        <v>130</v>
      </c>
      <c r="F447" s="183" t="s">
        <v>133</v>
      </c>
      <c r="G447" s="186">
        <v>-25</v>
      </c>
      <c r="H447" s="187" t="s">
        <v>1227</v>
      </c>
      <c r="I447" s="183" t="s">
        <v>133</v>
      </c>
      <c r="J447" s="183" t="s">
        <v>133</v>
      </c>
      <c r="K447" s="188">
        <f t="shared" si="18"/>
        <v>7660</v>
      </c>
      <c r="L447" s="189">
        <f t="shared" si="19"/>
        <v>130</v>
      </c>
      <c r="M447" s="190">
        <v>-386</v>
      </c>
      <c r="N447" s="190">
        <v>53</v>
      </c>
      <c r="O447" s="191" t="s">
        <v>129</v>
      </c>
      <c r="P447" s="192">
        <f t="shared" si="20"/>
        <v>8477.5</v>
      </c>
      <c r="Q447" s="192">
        <v>8777</v>
      </c>
      <c r="R447" s="192">
        <v>8178</v>
      </c>
    </row>
    <row r="448" spans="1:18" s="268" customFormat="1">
      <c r="A448" s="183" t="s">
        <v>753</v>
      </c>
      <c r="B448" s="216" t="s">
        <v>1599</v>
      </c>
      <c r="C448" s="183" t="s">
        <v>133</v>
      </c>
      <c r="D448" s="184">
        <v>7820</v>
      </c>
      <c r="E448" s="184">
        <v>90</v>
      </c>
      <c r="F448" s="183" t="s">
        <v>133</v>
      </c>
      <c r="G448" s="186">
        <v>-25</v>
      </c>
      <c r="H448" s="187" t="s">
        <v>1227</v>
      </c>
      <c r="I448" s="183" t="s">
        <v>133</v>
      </c>
      <c r="J448" s="183" t="s">
        <v>133</v>
      </c>
      <c r="K448" s="188">
        <f t="shared" si="18"/>
        <v>7820</v>
      </c>
      <c r="L448" s="189">
        <f t="shared" si="19"/>
        <v>90</v>
      </c>
      <c r="M448" s="190">
        <v>-386</v>
      </c>
      <c r="N448" s="190">
        <v>53</v>
      </c>
      <c r="O448" s="191" t="s">
        <v>129</v>
      </c>
      <c r="P448" s="192">
        <f t="shared" si="20"/>
        <v>8610.5</v>
      </c>
      <c r="Q448" s="192">
        <v>8799</v>
      </c>
      <c r="R448" s="192">
        <v>8422</v>
      </c>
    </row>
    <row r="449" spans="1:19" s="268" customFormat="1">
      <c r="A449" s="183" t="s">
        <v>755</v>
      </c>
      <c r="B449" s="216" t="s">
        <v>1600</v>
      </c>
      <c r="C449" s="183" t="s">
        <v>133</v>
      </c>
      <c r="D449" s="184">
        <v>7530</v>
      </c>
      <c r="E449" s="184">
        <v>80</v>
      </c>
      <c r="F449" s="183" t="s">
        <v>133</v>
      </c>
      <c r="G449" s="186">
        <v>-25</v>
      </c>
      <c r="H449" s="187" t="s">
        <v>1227</v>
      </c>
      <c r="I449" s="183" t="s">
        <v>133</v>
      </c>
      <c r="J449" s="183" t="s">
        <v>133</v>
      </c>
      <c r="K449" s="188">
        <f t="shared" si="18"/>
        <v>7530</v>
      </c>
      <c r="L449" s="189">
        <f t="shared" si="19"/>
        <v>80</v>
      </c>
      <c r="M449" s="190">
        <v>-386</v>
      </c>
      <c r="N449" s="190">
        <v>53</v>
      </c>
      <c r="O449" s="191" t="s">
        <v>129</v>
      </c>
      <c r="P449" s="192">
        <f t="shared" si="20"/>
        <v>8317.5</v>
      </c>
      <c r="Q449" s="192">
        <v>8459</v>
      </c>
      <c r="R449" s="192">
        <v>8176</v>
      </c>
    </row>
    <row r="450" spans="1:19" s="268" customFormat="1">
      <c r="A450" s="183" t="s">
        <v>756</v>
      </c>
      <c r="B450" s="216" t="s">
        <v>1601</v>
      </c>
      <c r="C450" s="183" t="s">
        <v>133</v>
      </c>
      <c r="D450" s="184">
        <v>7740</v>
      </c>
      <c r="E450" s="184">
        <v>100</v>
      </c>
      <c r="F450" s="183" t="s">
        <v>133</v>
      </c>
      <c r="G450" s="186">
        <v>-25</v>
      </c>
      <c r="H450" s="187" t="s">
        <v>1227</v>
      </c>
      <c r="I450" s="183" t="s">
        <v>133</v>
      </c>
      <c r="J450" s="183" t="s">
        <v>133</v>
      </c>
      <c r="K450" s="188">
        <f t="shared" si="18"/>
        <v>7740</v>
      </c>
      <c r="L450" s="189">
        <f t="shared" si="19"/>
        <v>100</v>
      </c>
      <c r="M450" s="190">
        <v>-386</v>
      </c>
      <c r="N450" s="190">
        <v>53</v>
      </c>
      <c r="O450" s="191" t="s">
        <v>129</v>
      </c>
      <c r="P450" s="192">
        <f t="shared" si="20"/>
        <v>8568</v>
      </c>
      <c r="Q450" s="192">
        <v>8782</v>
      </c>
      <c r="R450" s="192">
        <v>8354</v>
      </c>
    </row>
    <row r="451" spans="1:19" s="268" customFormat="1">
      <c r="A451" s="183" t="s">
        <v>757</v>
      </c>
      <c r="B451" s="216" t="s">
        <v>1602</v>
      </c>
      <c r="C451" s="183" t="s">
        <v>133</v>
      </c>
      <c r="D451" s="184">
        <v>7340</v>
      </c>
      <c r="E451" s="184">
        <v>110</v>
      </c>
      <c r="F451" s="183" t="s">
        <v>133</v>
      </c>
      <c r="G451" s="186">
        <v>-25</v>
      </c>
      <c r="H451" s="187" t="s">
        <v>1227</v>
      </c>
      <c r="I451" s="183" t="s">
        <v>133</v>
      </c>
      <c r="J451" s="183" t="s">
        <v>133</v>
      </c>
      <c r="K451" s="188">
        <f t="shared" si="18"/>
        <v>7340</v>
      </c>
      <c r="L451" s="189">
        <f t="shared" si="19"/>
        <v>110</v>
      </c>
      <c r="M451" s="190">
        <v>-386</v>
      </c>
      <c r="N451" s="190">
        <v>53</v>
      </c>
      <c r="O451" s="191" t="s">
        <v>129</v>
      </c>
      <c r="P451" s="192">
        <f t="shared" si="20"/>
        <v>8167.5</v>
      </c>
      <c r="Q451" s="192">
        <v>8367</v>
      </c>
      <c r="R451" s="192">
        <v>7968</v>
      </c>
    </row>
    <row r="452" spans="1:19" s="268" customFormat="1">
      <c r="A452" s="183" t="s">
        <v>758</v>
      </c>
      <c r="B452" s="216" t="s">
        <v>1603</v>
      </c>
      <c r="C452" s="183" t="s">
        <v>133</v>
      </c>
      <c r="D452" s="184">
        <v>7650</v>
      </c>
      <c r="E452" s="184">
        <v>100</v>
      </c>
      <c r="F452" s="183" t="s">
        <v>133</v>
      </c>
      <c r="G452" s="186">
        <v>-25</v>
      </c>
      <c r="H452" s="187" t="s">
        <v>1227</v>
      </c>
      <c r="I452" s="183" t="s">
        <v>133</v>
      </c>
      <c r="J452" s="183" t="s">
        <v>133</v>
      </c>
      <c r="K452" s="188">
        <f t="shared" ref="K452:K521" si="21">IF(OR(D452="n/a",D452="nd"),0,D452)+IF(OR(I452="n/a",I452="nd"),0,I452)</f>
        <v>7650</v>
      </c>
      <c r="L452" s="189">
        <f t="shared" ref="L452:L521" si="22">SQRT(SUMSQ(IF(OR(E452="n/a",E452="nd"),0,E452),IF(OR(F452="n/a",F452="nd"),0,F452),IF(OR(J452="n/a",J452="nd"),0,J452)))</f>
        <v>100</v>
      </c>
      <c r="M452" s="190">
        <v>-386</v>
      </c>
      <c r="N452" s="190">
        <v>53</v>
      </c>
      <c r="O452" s="191" t="s">
        <v>129</v>
      </c>
      <c r="P452" s="192">
        <f t="shared" ref="P452:P521" si="23">MEDIAN(Q452,R452)</f>
        <v>8463</v>
      </c>
      <c r="Q452" s="192">
        <v>8635</v>
      </c>
      <c r="R452" s="192">
        <v>8291</v>
      </c>
    </row>
    <row r="453" spans="1:19" s="268" customFormat="1">
      <c r="A453" s="183" t="s">
        <v>759</v>
      </c>
      <c r="B453" s="216" t="s">
        <v>1604</v>
      </c>
      <c r="C453" s="183" t="s">
        <v>133</v>
      </c>
      <c r="D453" s="184">
        <v>7800</v>
      </c>
      <c r="E453" s="184">
        <v>90</v>
      </c>
      <c r="F453" s="183" t="s">
        <v>133</v>
      </c>
      <c r="G453" s="186">
        <v>-25</v>
      </c>
      <c r="H453" s="187" t="s">
        <v>1227</v>
      </c>
      <c r="I453" s="183" t="s">
        <v>133</v>
      </c>
      <c r="J453" s="183" t="s">
        <v>133</v>
      </c>
      <c r="K453" s="188">
        <f t="shared" si="21"/>
        <v>7800</v>
      </c>
      <c r="L453" s="189">
        <f t="shared" si="22"/>
        <v>90</v>
      </c>
      <c r="M453" s="190">
        <v>-386</v>
      </c>
      <c r="N453" s="190">
        <v>53</v>
      </c>
      <c r="O453" s="191" t="s">
        <v>129</v>
      </c>
      <c r="P453" s="192">
        <f t="shared" si="23"/>
        <v>8601.5</v>
      </c>
      <c r="Q453" s="192">
        <v>8794</v>
      </c>
      <c r="R453" s="192">
        <v>8409</v>
      </c>
    </row>
    <row r="454" spans="1:19">
      <c r="A454" s="161" t="s">
        <v>760</v>
      </c>
      <c r="B454" s="206" t="s">
        <v>1605</v>
      </c>
      <c r="C454" s="161" t="s">
        <v>133</v>
      </c>
      <c r="D454" s="162">
        <v>7910</v>
      </c>
      <c r="E454" s="162">
        <v>100</v>
      </c>
      <c r="F454" s="161" t="s">
        <v>133</v>
      </c>
      <c r="G454" s="163">
        <v>-25</v>
      </c>
      <c r="H454" s="170" t="s">
        <v>1227</v>
      </c>
      <c r="I454" s="161" t="s">
        <v>133</v>
      </c>
      <c r="J454" s="161" t="s">
        <v>133</v>
      </c>
      <c r="K454" s="164">
        <f t="shared" si="21"/>
        <v>7910</v>
      </c>
      <c r="L454" s="165">
        <f t="shared" si="22"/>
        <v>100</v>
      </c>
      <c r="M454" s="178">
        <v>-386</v>
      </c>
      <c r="N454" s="178">
        <v>53</v>
      </c>
      <c r="O454" s="167" t="s">
        <v>129</v>
      </c>
      <c r="P454" s="166">
        <f t="shared" si="23"/>
        <v>8774.5</v>
      </c>
      <c r="Q454" s="166">
        <v>9014</v>
      </c>
      <c r="R454" s="166">
        <v>8535</v>
      </c>
    </row>
    <row r="455" spans="1:19" s="268" customFormat="1">
      <c r="A455" s="183" t="s">
        <v>761</v>
      </c>
      <c r="B455" s="216" t="s">
        <v>1606</v>
      </c>
      <c r="C455" s="183" t="s">
        <v>133</v>
      </c>
      <c r="D455" s="184">
        <v>7920</v>
      </c>
      <c r="E455" s="184">
        <v>80</v>
      </c>
      <c r="F455" s="183" t="s">
        <v>133</v>
      </c>
      <c r="G455" s="186">
        <v>-25</v>
      </c>
      <c r="H455" s="187" t="s">
        <v>1227</v>
      </c>
      <c r="I455" s="183" t="s">
        <v>133</v>
      </c>
      <c r="J455" s="183" t="s">
        <v>133</v>
      </c>
      <c r="K455" s="188">
        <f t="shared" si="21"/>
        <v>7920</v>
      </c>
      <c r="L455" s="189">
        <f t="shared" si="22"/>
        <v>80</v>
      </c>
      <c r="M455" s="190">
        <v>-386</v>
      </c>
      <c r="N455" s="190">
        <v>53</v>
      </c>
      <c r="O455" s="191" t="s">
        <v>129</v>
      </c>
      <c r="P455" s="166">
        <f t="shared" si="23"/>
        <v>8791.5</v>
      </c>
      <c r="Q455" s="192">
        <v>9001</v>
      </c>
      <c r="R455" s="192">
        <v>8582</v>
      </c>
    </row>
    <row r="456" spans="1:19">
      <c r="A456" s="161" t="s">
        <v>766</v>
      </c>
      <c r="B456" s="162" t="s">
        <v>1607</v>
      </c>
      <c r="C456" s="161" t="s">
        <v>133</v>
      </c>
      <c r="D456" s="162">
        <v>410</v>
      </c>
      <c r="E456" s="162">
        <v>80</v>
      </c>
      <c r="F456" s="161" t="s">
        <v>133</v>
      </c>
      <c r="G456" s="169">
        <v>0</v>
      </c>
      <c r="H456" s="170" t="s">
        <v>1227</v>
      </c>
      <c r="I456" s="203">
        <v>410</v>
      </c>
      <c r="J456" s="204">
        <v>70</v>
      </c>
      <c r="K456" s="164">
        <f t="shared" si="21"/>
        <v>820</v>
      </c>
      <c r="L456" s="165">
        <f t="shared" si="22"/>
        <v>106.30145812734649</v>
      </c>
      <c r="M456" s="166">
        <v>0</v>
      </c>
      <c r="N456" s="166">
        <v>0</v>
      </c>
      <c r="O456" s="167" t="s">
        <v>129</v>
      </c>
      <c r="P456" s="166">
        <f t="shared" si="23"/>
        <v>444.5</v>
      </c>
      <c r="Q456" s="300">
        <v>625</v>
      </c>
      <c r="R456" s="300">
        <v>264</v>
      </c>
    </row>
    <row r="457" spans="1:19">
      <c r="A457" s="161" t="s">
        <v>769</v>
      </c>
      <c r="B457" s="210" t="s">
        <v>1608</v>
      </c>
      <c r="C457" s="161" t="s">
        <v>133</v>
      </c>
      <c r="D457" s="162">
        <v>1120</v>
      </c>
      <c r="E457" s="162">
        <v>90</v>
      </c>
      <c r="F457" s="161" t="s">
        <v>133</v>
      </c>
      <c r="G457" s="169">
        <v>0</v>
      </c>
      <c r="H457" s="170" t="s">
        <v>1227</v>
      </c>
      <c r="I457" s="203">
        <v>410</v>
      </c>
      <c r="J457" s="204">
        <v>70</v>
      </c>
      <c r="K457" s="164">
        <f t="shared" si="21"/>
        <v>1530</v>
      </c>
      <c r="L457" s="165">
        <f t="shared" si="22"/>
        <v>114.0175425099138</v>
      </c>
      <c r="M457" s="166">
        <v>0</v>
      </c>
      <c r="N457" s="166">
        <v>0</v>
      </c>
      <c r="O457" s="167" t="s">
        <v>129</v>
      </c>
      <c r="P457" s="166">
        <f t="shared" si="23"/>
        <v>1073</v>
      </c>
      <c r="Q457" s="300">
        <v>1301</v>
      </c>
      <c r="R457" s="300">
        <v>845</v>
      </c>
    </row>
    <row r="458" spans="1:19">
      <c r="A458" s="161" t="s">
        <v>773</v>
      </c>
      <c r="B458" s="210" t="s">
        <v>1609</v>
      </c>
      <c r="C458" s="161" t="s">
        <v>133</v>
      </c>
      <c r="D458" s="162">
        <v>2590</v>
      </c>
      <c r="E458" s="162">
        <v>100</v>
      </c>
      <c r="F458" s="161" t="s">
        <v>133</v>
      </c>
      <c r="G458" s="169">
        <v>0</v>
      </c>
      <c r="H458" s="170" t="s">
        <v>1227</v>
      </c>
      <c r="I458" s="203">
        <v>410</v>
      </c>
      <c r="J458" s="204">
        <v>70</v>
      </c>
      <c r="K458" s="164">
        <f t="shared" si="21"/>
        <v>3000</v>
      </c>
      <c r="L458" s="165">
        <f t="shared" si="22"/>
        <v>122.06555615733703</v>
      </c>
      <c r="M458" s="166">
        <v>0</v>
      </c>
      <c r="N458" s="166">
        <v>0</v>
      </c>
      <c r="O458" s="167" t="s">
        <v>129</v>
      </c>
      <c r="P458" s="166">
        <f t="shared" si="23"/>
        <v>2765.5</v>
      </c>
      <c r="Q458" s="300">
        <v>3094</v>
      </c>
      <c r="R458" s="300">
        <v>2437</v>
      </c>
    </row>
    <row r="459" spans="1:19">
      <c r="A459" s="161" t="s">
        <v>774</v>
      </c>
      <c r="B459" s="210" t="s">
        <v>1610</v>
      </c>
      <c r="C459" s="161" t="s">
        <v>133</v>
      </c>
      <c r="D459" s="162">
        <v>4050</v>
      </c>
      <c r="E459" s="162">
        <v>120</v>
      </c>
      <c r="F459" s="161" t="s">
        <v>133</v>
      </c>
      <c r="G459" s="169">
        <v>0</v>
      </c>
      <c r="H459" s="170" t="s">
        <v>1227</v>
      </c>
      <c r="I459" s="203">
        <v>410</v>
      </c>
      <c r="J459" s="204">
        <v>70</v>
      </c>
      <c r="K459" s="164">
        <f t="shared" si="21"/>
        <v>4460</v>
      </c>
      <c r="L459" s="165">
        <f t="shared" si="22"/>
        <v>138.92443989449805</v>
      </c>
      <c r="M459" s="166">
        <v>0</v>
      </c>
      <c r="N459" s="166">
        <v>0</v>
      </c>
      <c r="O459" s="167" t="s">
        <v>129</v>
      </c>
      <c r="P459" s="166">
        <f t="shared" si="23"/>
        <v>4610</v>
      </c>
      <c r="Q459" s="300">
        <v>4982</v>
      </c>
      <c r="R459" s="300">
        <v>4238</v>
      </c>
    </row>
    <row r="460" spans="1:19">
      <c r="A460" s="161" t="s">
        <v>775</v>
      </c>
      <c r="B460" s="210" t="s">
        <v>1611</v>
      </c>
      <c r="C460" s="161" t="s">
        <v>133</v>
      </c>
      <c r="D460" s="162">
        <v>4902</v>
      </c>
      <c r="E460" s="162">
        <v>120</v>
      </c>
      <c r="F460" s="161" t="s">
        <v>133</v>
      </c>
      <c r="G460" s="169">
        <v>0</v>
      </c>
      <c r="H460" s="170" t="s">
        <v>1227</v>
      </c>
      <c r="I460" s="203">
        <v>410</v>
      </c>
      <c r="J460" s="204">
        <v>70</v>
      </c>
      <c r="K460" s="164">
        <f t="shared" si="21"/>
        <v>5312</v>
      </c>
      <c r="L460" s="165">
        <f t="shared" si="22"/>
        <v>138.92443989449805</v>
      </c>
      <c r="M460" s="166">
        <v>0</v>
      </c>
      <c r="N460" s="166">
        <v>0</v>
      </c>
      <c r="O460" s="167" t="s">
        <v>129</v>
      </c>
      <c r="P460" s="166">
        <f t="shared" si="23"/>
        <v>5656</v>
      </c>
      <c r="Q460" s="300">
        <v>5979</v>
      </c>
      <c r="R460" s="300">
        <v>5333</v>
      </c>
      <c r="S460" s="301" t="s">
        <v>11715</v>
      </c>
    </row>
    <row r="461" spans="1:19">
      <c r="A461" s="161" t="s">
        <v>778</v>
      </c>
      <c r="B461" s="210" t="s">
        <v>1612</v>
      </c>
      <c r="C461" s="161" t="s">
        <v>133</v>
      </c>
      <c r="D461" s="162">
        <v>19030</v>
      </c>
      <c r="E461" s="162">
        <v>450</v>
      </c>
      <c r="F461" s="161" t="s">
        <v>133</v>
      </c>
      <c r="G461" s="169">
        <v>0</v>
      </c>
      <c r="H461" s="170" t="s">
        <v>1227</v>
      </c>
      <c r="I461" s="203">
        <v>390</v>
      </c>
      <c r="J461" s="204">
        <v>50</v>
      </c>
      <c r="K461" s="164">
        <f t="shared" si="21"/>
        <v>19420</v>
      </c>
      <c r="L461" s="165">
        <f t="shared" si="22"/>
        <v>452.76925690687085</v>
      </c>
      <c r="M461" s="166">
        <v>0</v>
      </c>
      <c r="N461" s="166">
        <v>0</v>
      </c>
      <c r="O461" s="167" t="s">
        <v>129</v>
      </c>
      <c r="P461" s="166">
        <f t="shared" si="23"/>
        <v>22945.5</v>
      </c>
      <c r="Q461" s="300">
        <v>23977</v>
      </c>
      <c r="R461" s="300">
        <v>21914</v>
      </c>
    </row>
    <row r="462" spans="1:19">
      <c r="A462" s="161" t="s">
        <v>781</v>
      </c>
      <c r="B462" s="210" t="s">
        <v>1613</v>
      </c>
      <c r="C462" s="161" t="s">
        <v>133</v>
      </c>
      <c r="D462" s="162">
        <v>23800</v>
      </c>
      <c r="E462" s="162">
        <v>800</v>
      </c>
      <c r="F462" s="161" t="s">
        <v>133</v>
      </c>
      <c r="G462" s="169">
        <v>0</v>
      </c>
      <c r="H462" s="170" t="s">
        <v>1227</v>
      </c>
      <c r="I462" s="203">
        <v>390</v>
      </c>
      <c r="J462" s="204">
        <v>50</v>
      </c>
      <c r="K462" s="164">
        <f t="shared" si="21"/>
        <v>24190</v>
      </c>
      <c r="L462" s="165">
        <f t="shared" si="22"/>
        <v>801.56097709406981</v>
      </c>
      <c r="M462" s="166">
        <v>0</v>
      </c>
      <c r="N462" s="166">
        <v>0</v>
      </c>
      <c r="O462" s="167" t="s">
        <v>129</v>
      </c>
      <c r="P462" s="166">
        <f t="shared" si="23"/>
        <v>27907</v>
      </c>
      <c r="Q462" s="300">
        <v>29535</v>
      </c>
      <c r="R462" s="300">
        <v>26279</v>
      </c>
    </row>
    <row r="463" spans="1:19">
      <c r="A463" s="161" t="s">
        <v>784</v>
      </c>
      <c r="B463" s="161" t="s">
        <v>133</v>
      </c>
      <c r="C463" s="161" t="s">
        <v>133</v>
      </c>
      <c r="D463" s="162">
        <v>3290</v>
      </c>
      <c r="E463" s="162">
        <v>125</v>
      </c>
      <c r="F463" s="161" t="s">
        <v>133</v>
      </c>
      <c r="G463" s="161">
        <v>0</v>
      </c>
      <c r="H463" s="208" t="s">
        <v>1227</v>
      </c>
      <c r="I463" s="203">
        <v>410</v>
      </c>
      <c r="J463" s="204">
        <v>70</v>
      </c>
      <c r="K463" s="164">
        <f t="shared" si="21"/>
        <v>3700</v>
      </c>
      <c r="L463" s="165">
        <f t="shared" si="22"/>
        <v>143.26548781894402</v>
      </c>
      <c r="M463" s="178">
        <v>-19</v>
      </c>
      <c r="N463" s="178">
        <v>70</v>
      </c>
      <c r="O463" s="167" t="s">
        <v>129</v>
      </c>
      <c r="P463" s="166">
        <f t="shared" si="23"/>
        <v>3665.5</v>
      </c>
      <c r="Q463" s="166">
        <v>4072</v>
      </c>
      <c r="R463" s="166">
        <v>3259</v>
      </c>
    </row>
    <row r="464" spans="1:19">
      <c r="A464" s="161" t="s">
        <v>785</v>
      </c>
      <c r="B464" s="161" t="s">
        <v>133</v>
      </c>
      <c r="C464" s="161" t="s">
        <v>133</v>
      </c>
      <c r="D464" s="162">
        <v>4180</v>
      </c>
      <c r="E464" s="162">
        <v>160</v>
      </c>
      <c r="F464" s="161" t="s">
        <v>133</v>
      </c>
      <c r="G464" s="169">
        <v>0</v>
      </c>
      <c r="H464" s="170" t="s">
        <v>1227</v>
      </c>
      <c r="I464" s="203">
        <v>410</v>
      </c>
      <c r="J464" s="204">
        <v>70</v>
      </c>
      <c r="K464" s="164">
        <f t="shared" si="21"/>
        <v>4590</v>
      </c>
      <c r="L464" s="165">
        <f t="shared" si="22"/>
        <v>174.64249196572982</v>
      </c>
      <c r="M464" s="178">
        <v>-19</v>
      </c>
      <c r="N464" s="178">
        <v>70</v>
      </c>
      <c r="O464" s="167" t="s">
        <v>129</v>
      </c>
      <c r="P464" s="166">
        <f t="shared" si="23"/>
        <v>4819.5</v>
      </c>
      <c r="Q464" s="166">
        <v>5317</v>
      </c>
      <c r="R464" s="166">
        <v>4322</v>
      </c>
    </row>
    <row r="465" spans="1:18">
      <c r="A465" s="161" t="s">
        <v>788</v>
      </c>
      <c r="B465" s="161" t="s">
        <v>133</v>
      </c>
      <c r="C465" s="161" t="s">
        <v>133</v>
      </c>
      <c r="D465" s="162">
        <v>6900</v>
      </c>
      <c r="E465" s="162">
        <v>180</v>
      </c>
      <c r="F465" s="161" t="s">
        <v>133</v>
      </c>
      <c r="G465" s="169">
        <v>-27</v>
      </c>
      <c r="H465" s="170" t="s">
        <v>1227</v>
      </c>
      <c r="I465" s="203">
        <v>35</v>
      </c>
      <c r="J465" s="204">
        <v>95</v>
      </c>
      <c r="K465" s="164">
        <f t="shared" si="21"/>
        <v>6935</v>
      </c>
      <c r="L465" s="165">
        <f t="shared" si="22"/>
        <v>203.5313243704762</v>
      </c>
      <c r="M465" s="178">
        <v>-19</v>
      </c>
      <c r="N465" s="178">
        <v>70</v>
      </c>
      <c r="O465" s="167" t="s">
        <v>129</v>
      </c>
      <c r="P465" s="166">
        <f t="shared" si="23"/>
        <v>7801</v>
      </c>
      <c r="Q465" s="166">
        <v>8163</v>
      </c>
      <c r="R465" s="166">
        <v>7439</v>
      </c>
    </row>
    <row r="466" spans="1:18">
      <c r="A466" s="161" t="s">
        <v>789</v>
      </c>
      <c r="B466" s="161" t="s">
        <v>133</v>
      </c>
      <c r="C466" s="161" t="s">
        <v>133</v>
      </c>
      <c r="D466" s="162">
        <v>7720</v>
      </c>
      <c r="E466" s="162">
        <v>180</v>
      </c>
      <c r="F466" s="161" t="s">
        <v>133</v>
      </c>
      <c r="G466" s="169">
        <v>-27</v>
      </c>
      <c r="H466" s="170" t="s">
        <v>1227</v>
      </c>
      <c r="I466" s="203">
        <v>35</v>
      </c>
      <c r="J466" s="204">
        <v>95</v>
      </c>
      <c r="K466" s="164">
        <f t="shared" si="21"/>
        <v>7755</v>
      </c>
      <c r="L466" s="165">
        <f t="shared" si="22"/>
        <v>203.5313243704762</v>
      </c>
      <c r="M466" s="178">
        <v>-19</v>
      </c>
      <c r="N466" s="178">
        <v>70</v>
      </c>
      <c r="O466" s="167" t="s">
        <v>129</v>
      </c>
      <c r="P466" s="166">
        <f t="shared" si="23"/>
        <v>8646</v>
      </c>
      <c r="Q466" s="166">
        <v>9126</v>
      </c>
      <c r="R466" s="166">
        <v>8166</v>
      </c>
    </row>
    <row r="467" spans="1:18">
      <c r="A467" s="161" t="s">
        <v>791</v>
      </c>
      <c r="B467" s="161" t="s">
        <v>133</v>
      </c>
      <c r="C467" s="161" t="s">
        <v>133</v>
      </c>
      <c r="D467" s="162">
        <v>6300</v>
      </c>
      <c r="E467" s="162">
        <v>140</v>
      </c>
      <c r="F467" s="161" t="s">
        <v>133</v>
      </c>
      <c r="G467" s="161">
        <v>-27</v>
      </c>
      <c r="H467" s="170" t="s">
        <v>1227</v>
      </c>
      <c r="I467" s="203">
        <v>35</v>
      </c>
      <c r="J467" s="204">
        <v>95</v>
      </c>
      <c r="K467" s="164">
        <f t="shared" si="21"/>
        <v>6335</v>
      </c>
      <c r="L467" s="165">
        <f t="shared" si="22"/>
        <v>169.18924315688631</v>
      </c>
      <c r="M467" s="178">
        <v>-19</v>
      </c>
      <c r="N467" s="178">
        <v>70</v>
      </c>
      <c r="O467" s="167" t="s">
        <v>129</v>
      </c>
      <c r="P467" s="166">
        <f t="shared" si="23"/>
        <v>7186</v>
      </c>
      <c r="Q467" s="166">
        <v>7565</v>
      </c>
      <c r="R467" s="166">
        <v>6807</v>
      </c>
    </row>
    <row r="468" spans="1:18">
      <c r="A468" s="161" t="s">
        <v>792</v>
      </c>
      <c r="B468" s="161" t="s">
        <v>133</v>
      </c>
      <c r="C468" s="161" t="s">
        <v>133</v>
      </c>
      <c r="D468" s="162">
        <v>6600</v>
      </c>
      <c r="E468" s="162">
        <v>150</v>
      </c>
      <c r="F468" s="161" t="s">
        <v>133</v>
      </c>
      <c r="G468" s="169">
        <v>-27</v>
      </c>
      <c r="H468" s="170" t="s">
        <v>1227</v>
      </c>
      <c r="I468" s="203">
        <v>35</v>
      </c>
      <c r="J468" s="204">
        <v>95</v>
      </c>
      <c r="K468" s="164">
        <f t="shared" si="21"/>
        <v>6635</v>
      </c>
      <c r="L468" s="165">
        <f t="shared" si="22"/>
        <v>177.55280904564702</v>
      </c>
      <c r="M468" s="178">
        <v>-19</v>
      </c>
      <c r="N468" s="178">
        <v>70</v>
      </c>
      <c r="O468" s="167" t="s">
        <v>129</v>
      </c>
      <c r="P468" s="166">
        <f t="shared" si="23"/>
        <v>7509</v>
      </c>
      <c r="Q468" s="166">
        <v>7844</v>
      </c>
      <c r="R468" s="166">
        <v>7174</v>
      </c>
    </row>
    <row r="469" spans="1:18" s="268" customFormat="1">
      <c r="A469" s="183" t="s">
        <v>797</v>
      </c>
      <c r="B469" s="195" t="s">
        <v>1614</v>
      </c>
      <c r="C469" s="183" t="s">
        <v>133</v>
      </c>
      <c r="D469" s="194">
        <v>4045</v>
      </c>
      <c r="E469" s="194">
        <v>49</v>
      </c>
      <c r="F469" s="183" t="s">
        <v>133</v>
      </c>
      <c r="G469" s="183" t="s">
        <v>133</v>
      </c>
      <c r="H469" s="183" t="s">
        <v>133</v>
      </c>
      <c r="I469" s="183" t="s">
        <v>133</v>
      </c>
      <c r="J469" s="183" t="s">
        <v>133</v>
      </c>
      <c r="K469" s="188">
        <f t="shared" si="21"/>
        <v>4045</v>
      </c>
      <c r="L469" s="189">
        <f t="shared" si="22"/>
        <v>49</v>
      </c>
      <c r="M469" s="219">
        <v>-68</v>
      </c>
      <c r="N469" s="219">
        <v>49</v>
      </c>
      <c r="O469" s="191" t="s">
        <v>129</v>
      </c>
      <c r="P469" s="192">
        <f t="shared" si="23"/>
        <v>4532</v>
      </c>
      <c r="Q469" s="192">
        <v>4647</v>
      </c>
      <c r="R469" s="192">
        <v>4417</v>
      </c>
    </row>
    <row r="470" spans="1:18" s="268" customFormat="1">
      <c r="A470" s="183" t="s">
        <v>798</v>
      </c>
      <c r="B470" s="195" t="s">
        <v>1615</v>
      </c>
      <c r="C470" s="183" t="s">
        <v>133</v>
      </c>
      <c r="D470" s="194">
        <v>4073</v>
      </c>
      <c r="E470" s="194">
        <v>86</v>
      </c>
      <c r="F470" s="183" t="s">
        <v>133</v>
      </c>
      <c r="G470" s="183" t="s">
        <v>133</v>
      </c>
      <c r="H470" s="183" t="s">
        <v>133</v>
      </c>
      <c r="I470" s="183" t="s">
        <v>133</v>
      </c>
      <c r="J470" s="183" t="s">
        <v>133</v>
      </c>
      <c r="K470" s="188">
        <f t="shared" si="21"/>
        <v>4073</v>
      </c>
      <c r="L470" s="189">
        <f t="shared" si="22"/>
        <v>86</v>
      </c>
      <c r="M470" s="219">
        <v>-68</v>
      </c>
      <c r="N470" s="219">
        <v>49</v>
      </c>
      <c r="O470" s="191" t="s">
        <v>129</v>
      </c>
      <c r="P470" s="192">
        <f t="shared" si="23"/>
        <v>4621</v>
      </c>
      <c r="Q470" s="192">
        <v>4838</v>
      </c>
      <c r="R470" s="192">
        <v>4404</v>
      </c>
    </row>
    <row r="471" spans="1:18" s="268" customFormat="1">
      <c r="A471" s="183" t="s">
        <v>799</v>
      </c>
      <c r="B471" s="195" t="s">
        <v>1616</v>
      </c>
      <c r="C471" s="183" t="s">
        <v>133</v>
      </c>
      <c r="D471" s="194">
        <v>5331</v>
      </c>
      <c r="E471" s="194">
        <v>46</v>
      </c>
      <c r="F471" s="183" t="s">
        <v>133</v>
      </c>
      <c r="G471" s="183" t="s">
        <v>133</v>
      </c>
      <c r="H471" s="183" t="s">
        <v>133</v>
      </c>
      <c r="I471" s="183" t="s">
        <v>133</v>
      </c>
      <c r="J471" s="183" t="s">
        <v>133</v>
      </c>
      <c r="K471" s="188">
        <f t="shared" si="21"/>
        <v>5331</v>
      </c>
      <c r="L471" s="189">
        <f t="shared" si="22"/>
        <v>46</v>
      </c>
      <c r="M471" s="219">
        <v>-68</v>
      </c>
      <c r="N471" s="219">
        <v>49</v>
      </c>
      <c r="O471" s="191" t="s">
        <v>129</v>
      </c>
      <c r="P471" s="192">
        <f t="shared" si="23"/>
        <v>6103.5</v>
      </c>
      <c r="Q471" s="192">
        <v>6216</v>
      </c>
      <c r="R471" s="192">
        <v>5991</v>
      </c>
    </row>
    <row r="472" spans="1:18" s="268" customFormat="1">
      <c r="A472" s="183" t="s">
        <v>800</v>
      </c>
      <c r="B472" s="195" t="s">
        <v>1617</v>
      </c>
      <c r="C472" s="183" t="s">
        <v>133</v>
      </c>
      <c r="D472" s="194">
        <v>5270</v>
      </c>
      <c r="E472" s="194">
        <v>47</v>
      </c>
      <c r="F472" s="183" t="s">
        <v>133</v>
      </c>
      <c r="G472" s="183" t="s">
        <v>133</v>
      </c>
      <c r="H472" s="183" t="s">
        <v>133</v>
      </c>
      <c r="I472" s="183" t="s">
        <v>133</v>
      </c>
      <c r="J472" s="183" t="s">
        <v>133</v>
      </c>
      <c r="K472" s="188">
        <f t="shared" si="21"/>
        <v>5270</v>
      </c>
      <c r="L472" s="189">
        <f t="shared" si="22"/>
        <v>47</v>
      </c>
      <c r="M472" s="219">
        <v>-68</v>
      </c>
      <c r="N472" s="219">
        <v>49</v>
      </c>
      <c r="O472" s="191" t="s">
        <v>129</v>
      </c>
      <c r="P472" s="192">
        <f t="shared" si="23"/>
        <v>6057</v>
      </c>
      <c r="Q472" s="192">
        <v>6181</v>
      </c>
      <c r="R472" s="192">
        <v>5933</v>
      </c>
    </row>
    <row r="473" spans="1:18" s="268" customFormat="1">
      <c r="A473" s="183" t="s">
        <v>801</v>
      </c>
      <c r="B473" s="195" t="s">
        <v>1618</v>
      </c>
      <c r="C473" s="183" t="s">
        <v>133</v>
      </c>
      <c r="D473" s="194">
        <v>5349</v>
      </c>
      <c r="E473" s="194">
        <v>65</v>
      </c>
      <c r="F473" s="183" t="s">
        <v>133</v>
      </c>
      <c r="G473" s="183" t="s">
        <v>133</v>
      </c>
      <c r="H473" s="183" t="s">
        <v>133</v>
      </c>
      <c r="I473" s="183" t="s">
        <v>133</v>
      </c>
      <c r="J473" s="183" t="s">
        <v>133</v>
      </c>
      <c r="K473" s="188">
        <f t="shared" si="21"/>
        <v>5349</v>
      </c>
      <c r="L473" s="189">
        <f t="shared" si="22"/>
        <v>65</v>
      </c>
      <c r="M473" s="219">
        <v>-68</v>
      </c>
      <c r="N473" s="219">
        <v>49</v>
      </c>
      <c r="O473" s="191" t="s">
        <v>129</v>
      </c>
      <c r="P473" s="192">
        <f t="shared" si="23"/>
        <v>6136.5</v>
      </c>
      <c r="Q473" s="192">
        <v>6283</v>
      </c>
      <c r="R473" s="192">
        <v>5990</v>
      </c>
    </row>
    <row r="474" spans="1:18" s="268" customFormat="1">
      <c r="A474" s="183" t="s">
        <v>802</v>
      </c>
      <c r="B474" s="195" t="s">
        <v>1619</v>
      </c>
      <c r="C474" s="183" t="s">
        <v>133</v>
      </c>
      <c r="D474" s="194">
        <v>5556</v>
      </c>
      <c r="E474" s="194">
        <v>47</v>
      </c>
      <c r="F474" s="183" t="s">
        <v>133</v>
      </c>
      <c r="G474" s="183" t="s">
        <v>133</v>
      </c>
      <c r="H474" s="183" t="s">
        <v>133</v>
      </c>
      <c r="I474" s="183" t="s">
        <v>133</v>
      </c>
      <c r="J474" s="183" t="s">
        <v>133</v>
      </c>
      <c r="K474" s="188">
        <f t="shared" si="21"/>
        <v>5556</v>
      </c>
      <c r="L474" s="189">
        <f t="shared" si="22"/>
        <v>47</v>
      </c>
      <c r="M474" s="219">
        <v>-68</v>
      </c>
      <c r="N474" s="219">
        <v>49</v>
      </c>
      <c r="O474" s="191" t="s">
        <v>129</v>
      </c>
      <c r="P474" s="192">
        <f t="shared" si="23"/>
        <v>6348.5</v>
      </c>
      <c r="Q474" s="192">
        <v>6414</v>
      </c>
      <c r="R474" s="192">
        <v>6283</v>
      </c>
    </row>
    <row r="475" spans="1:18" s="268" customFormat="1">
      <c r="A475" s="183" t="s">
        <v>804</v>
      </c>
      <c r="B475" s="194" t="s">
        <v>1620</v>
      </c>
      <c r="C475" s="183" t="s">
        <v>133</v>
      </c>
      <c r="D475" s="194">
        <v>3967</v>
      </c>
      <c r="E475" s="194">
        <v>43</v>
      </c>
      <c r="F475" s="183" t="s">
        <v>133</v>
      </c>
      <c r="G475" s="183" t="s">
        <v>133</v>
      </c>
      <c r="H475" s="183" t="s">
        <v>133</v>
      </c>
      <c r="I475" s="183" t="s">
        <v>133</v>
      </c>
      <c r="J475" s="183" t="s">
        <v>133</v>
      </c>
      <c r="K475" s="188">
        <f t="shared" si="21"/>
        <v>3967</v>
      </c>
      <c r="L475" s="189">
        <f t="shared" si="22"/>
        <v>43</v>
      </c>
      <c r="M475" s="219">
        <v>-68</v>
      </c>
      <c r="N475" s="219">
        <v>49</v>
      </c>
      <c r="O475" s="191" t="s">
        <v>129</v>
      </c>
      <c r="P475" s="192">
        <f t="shared" si="23"/>
        <v>4408</v>
      </c>
      <c r="Q475" s="192">
        <v>4528</v>
      </c>
      <c r="R475" s="192">
        <v>4288</v>
      </c>
    </row>
    <row r="476" spans="1:18">
      <c r="A476" s="161" t="s">
        <v>806</v>
      </c>
      <c r="B476" s="161" t="s">
        <v>133</v>
      </c>
      <c r="C476" s="161" t="s">
        <v>133</v>
      </c>
      <c r="D476" s="173">
        <v>2920</v>
      </c>
      <c r="E476" s="173">
        <v>280</v>
      </c>
      <c r="F476" s="161" t="s">
        <v>133</v>
      </c>
      <c r="G476" s="169">
        <v>-27</v>
      </c>
      <c r="H476" s="170" t="s">
        <v>1227</v>
      </c>
      <c r="I476" s="203">
        <v>35</v>
      </c>
      <c r="J476" s="204">
        <v>95</v>
      </c>
      <c r="K476" s="164">
        <f t="shared" si="21"/>
        <v>2955</v>
      </c>
      <c r="L476" s="165">
        <f t="shared" si="22"/>
        <v>295.67718883945037</v>
      </c>
      <c r="M476" s="180">
        <v>-17</v>
      </c>
      <c r="N476" s="180">
        <v>54</v>
      </c>
      <c r="O476" s="167" t="s">
        <v>129</v>
      </c>
      <c r="P476" s="166">
        <v>3094</v>
      </c>
      <c r="Q476" s="166">
        <v>3827</v>
      </c>
      <c r="R476" s="166">
        <v>2361</v>
      </c>
    </row>
    <row r="477" spans="1:18">
      <c r="A477" s="161" t="s">
        <v>807</v>
      </c>
      <c r="B477" s="161" t="s">
        <v>133</v>
      </c>
      <c r="C477" s="161" t="s">
        <v>133</v>
      </c>
      <c r="D477" s="162">
        <v>6630</v>
      </c>
      <c r="E477" s="162">
        <v>130</v>
      </c>
      <c r="F477" s="161" t="s">
        <v>133</v>
      </c>
      <c r="G477" s="169">
        <v>-27</v>
      </c>
      <c r="H477" s="170" t="s">
        <v>1227</v>
      </c>
      <c r="I477" s="203">
        <v>35</v>
      </c>
      <c r="J477" s="204">
        <v>95</v>
      </c>
      <c r="K477" s="164">
        <f t="shared" si="21"/>
        <v>6665</v>
      </c>
      <c r="L477" s="165">
        <f t="shared" si="22"/>
        <v>161.01242188104618</v>
      </c>
      <c r="M477" s="180">
        <v>-17</v>
      </c>
      <c r="N477" s="180">
        <v>54</v>
      </c>
      <c r="O477" s="167" t="s">
        <v>129</v>
      </c>
      <c r="P477" s="166">
        <v>7551.5</v>
      </c>
      <c r="Q477" s="166">
        <v>7842</v>
      </c>
      <c r="R477" s="166">
        <v>7261</v>
      </c>
    </row>
    <row r="478" spans="1:18">
      <c r="A478" s="161" t="s">
        <v>808</v>
      </c>
      <c r="B478" s="161" t="s">
        <v>133</v>
      </c>
      <c r="C478" s="161" t="s">
        <v>133</v>
      </c>
      <c r="D478" s="162">
        <v>7730</v>
      </c>
      <c r="E478" s="162">
        <v>120</v>
      </c>
      <c r="F478" s="161" t="s">
        <v>133</v>
      </c>
      <c r="G478" s="169">
        <v>-27</v>
      </c>
      <c r="H478" s="170" t="s">
        <v>1227</v>
      </c>
      <c r="I478" s="203">
        <v>35</v>
      </c>
      <c r="J478" s="204">
        <v>95</v>
      </c>
      <c r="K478" s="164">
        <f t="shared" si="21"/>
        <v>7765</v>
      </c>
      <c r="L478" s="165">
        <f t="shared" si="22"/>
        <v>153.05227865013967</v>
      </c>
      <c r="M478" s="180">
        <v>-17</v>
      </c>
      <c r="N478" s="180">
        <v>54</v>
      </c>
      <c r="O478" s="167" t="s">
        <v>129</v>
      </c>
      <c r="P478" s="166">
        <v>8616</v>
      </c>
      <c r="Q478" s="166">
        <v>9009</v>
      </c>
      <c r="R478" s="166">
        <v>8223</v>
      </c>
    </row>
    <row r="479" spans="1:18">
      <c r="A479" s="161" t="s">
        <v>809</v>
      </c>
      <c r="B479" s="161" t="s">
        <v>133</v>
      </c>
      <c r="C479" s="161" t="s">
        <v>133</v>
      </c>
      <c r="D479" s="162">
        <v>6010</v>
      </c>
      <c r="E479" s="162">
        <v>200</v>
      </c>
      <c r="F479" s="161" t="s">
        <v>133</v>
      </c>
      <c r="G479" s="169">
        <v>-27</v>
      </c>
      <c r="H479" s="170" t="s">
        <v>1227</v>
      </c>
      <c r="I479" s="203">
        <v>35</v>
      </c>
      <c r="J479" s="204">
        <v>95</v>
      </c>
      <c r="K479" s="164">
        <f t="shared" si="21"/>
        <v>6045</v>
      </c>
      <c r="L479" s="165">
        <f t="shared" si="22"/>
        <v>221.41589825484527</v>
      </c>
      <c r="M479" s="180">
        <v>-17</v>
      </c>
      <c r="N479" s="180">
        <v>54</v>
      </c>
      <c r="O479" s="167" t="s">
        <v>129</v>
      </c>
      <c r="P479" s="166">
        <f>(Q479+R479)/2</f>
        <v>6915</v>
      </c>
      <c r="Q479" s="166">
        <v>7415</v>
      </c>
      <c r="R479" s="166">
        <v>6415</v>
      </c>
    </row>
    <row r="480" spans="1:18">
      <c r="B480" s="221" t="s">
        <v>6105</v>
      </c>
      <c r="C480" s="161" t="s">
        <v>133</v>
      </c>
      <c r="D480" s="220">
        <v>940</v>
      </c>
      <c r="E480" s="220">
        <v>90</v>
      </c>
      <c r="F480" s="161" t="s">
        <v>133</v>
      </c>
      <c r="G480" s="222">
        <v>0</v>
      </c>
      <c r="H480" s="170" t="s">
        <v>1227</v>
      </c>
      <c r="I480" s="203">
        <v>410</v>
      </c>
      <c r="J480" s="223">
        <v>70</v>
      </c>
      <c r="K480" s="164">
        <f t="shared" si="21"/>
        <v>1350</v>
      </c>
      <c r="L480" s="165">
        <f t="shared" si="22"/>
        <v>114.0175425099138</v>
      </c>
      <c r="M480" s="180">
        <v>-68</v>
      </c>
      <c r="N480" s="180">
        <v>49</v>
      </c>
      <c r="O480" s="167" t="s">
        <v>6106</v>
      </c>
      <c r="P480" s="166">
        <f>(Q480+R480)/2</f>
        <v>973.5</v>
      </c>
      <c r="Q480" s="167">
        <v>1229</v>
      </c>
      <c r="R480" s="167">
        <v>718</v>
      </c>
    </row>
    <row r="481" spans="1:18">
      <c r="A481" s="161" t="s">
        <v>811</v>
      </c>
      <c r="B481" s="161" t="s">
        <v>6100</v>
      </c>
      <c r="C481" s="161" t="s">
        <v>133</v>
      </c>
      <c r="D481" s="173">
        <v>1900</v>
      </c>
      <c r="E481" s="173">
        <v>90</v>
      </c>
      <c r="F481" s="161" t="s">
        <v>133</v>
      </c>
      <c r="G481" s="169">
        <v>0</v>
      </c>
      <c r="H481" s="170" t="s">
        <v>1227</v>
      </c>
      <c r="I481" s="203">
        <v>410</v>
      </c>
      <c r="J481" s="223">
        <v>70</v>
      </c>
      <c r="K481" s="164">
        <f t="shared" ref="K481:K489" si="24">IF(OR(D481="n/a",D481="nd"),0,D481)+IF(OR(I481="n/a",I481="nd"),0,I481)</f>
        <v>2310</v>
      </c>
      <c r="L481" s="165">
        <f t="shared" ref="L481:L489" si="25">SQRT(SUMSQ(IF(OR(E481="n/a",E481="nd"),0,E481),IF(OR(F481="n/a",F481="nd"),0,F481),IF(OR(J481="n/a",J481="nd"),0,J481)))</f>
        <v>114.0175425099138</v>
      </c>
      <c r="M481" s="180">
        <v>-68</v>
      </c>
      <c r="N481" s="180">
        <v>49</v>
      </c>
      <c r="O481" s="167" t="s">
        <v>129</v>
      </c>
      <c r="P481" s="166">
        <f t="shared" ref="P481:P488" si="26">(Q481+R481)/2</f>
        <v>2013</v>
      </c>
      <c r="Q481" s="166">
        <v>2309</v>
      </c>
      <c r="R481" s="166">
        <v>1717</v>
      </c>
    </row>
    <row r="482" spans="1:18">
      <c r="A482" s="161" t="s">
        <v>812</v>
      </c>
      <c r="B482" s="161" t="s">
        <v>6101</v>
      </c>
      <c r="C482" s="161" t="s">
        <v>133</v>
      </c>
      <c r="D482" s="162">
        <v>2370</v>
      </c>
      <c r="E482" s="162">
        <v>120</v>
      </c>
      <c r="F482" s="161" t="s">
        <v>133</v>
      </c>
      <c r="G482" s="169">
        <v>0</v>
      </c>
      <c r="H482" s="170" t="s">
        <v>1227</v>
      </c>
      <c r="I482" s="203">
        <v>410</v>
      </c>
      <c r="J482" s="223">
        <v>70</v>
      </c>
      <c r="K482" s="164">
        <f t="shared" si="24"/>
        <v>2780</v>
      </c>
      <c r="L482" s="165">
        <f t="shared" si="25"/>
        <v>138.92443989449805</v>
      </c>
      <c r="M482" s="180">
        <v>-68</v>
      </c>
      <c r="N482" s="180">
        <v>49</v>
      </c>
      <c r="O482" s="167" t="s">
        <v>129</v>
      </c>
      <c r="P482" s="166">
        <f t="shared" si="26"/>
        <v>2574.5</v>
      </c>
      <c r="Q482" s="166">
        <v>2940</v>
      </c>
      <c r="R482" s="166">
        <v>2209</v>
      </c>
    </row>
    <row r="483" spans="1:18" s="269" customFormat="1" ht="12.75">
      <c r="A483" s="224"/>
      <c r="B483" s="224" t="s">
        <v>6110</v>
      </c>
      <c r="C483" s="161" t="s">
        <v>133</v>
      </c>
      <c r="D483" s="224">
        <v>2640</v>
      </c>
      <c r="E483" s="224">
        <v>120</v>
      </c>
      <c r="F483" s="161" t="s">
        <v>133</v>
      </c>
      <c r="G483" s="225">
        <v>0</v>
      </c>
      <c r="H483" s="226" t="s">
        <v>1227</v>
      </c>
      <c r="I483" s="227">
        <v>410</v>
      </c>
      <c r="J483" s="228">
        <v>70</v>
      </c>
      <c r="K483" s="229">
        <f t="shared" si="24"/>
        <v>3050</v>
      </c>
      <c r="L483" s="230">
        <f t="shared" si="25"/>
        <v>138.92443989449805</v>
      </c>
      <c r="M483" s="231">
        <v>-68</v>
      </c>
      <c r="N483" s="231">
        <v>49</v>
      </c>
      <c r="O483" s="232" t="s">
        <v>6106</v>
      </c>
      <c r="P483" s="233">
        <f t="shared" si="26"/>
        <v>2948.5</v>
      </c>
      <c r="Q483" s="232">
        <v>3322</v>
      </c>
      <c r="R483" s="232">
        <v>2575</v>
      </c>
    </row>
    <row r="484" spans="1:18">
      <c r="A484" s="161" t="s">
        <v>813</v>
      </c>
      <c r="B484" s="161" t="s">
        <v>6102</v>
      </c>
      <c r="C484" s="161" t="s">
        <v>133</v>
      </c>
      <c r="D484" s="162">
        <v>3160</v>
      </c>
      <c r="E484" s="162">
        <v>170</v>
      </c>
      <c r="F484" s="161" t="s">
        <v>133</v>
      </c>
      <c r="G484" s="169">
        <v>0</v>
      </c>
      <c r="H484" s="170" t="s">
        <v>1227</v>
      </c>
      <c r="I484" s="203">
        <v>410</v>
      </c>
      <c r="J484" s="223">
        <v>70</v>
      </c>
      <c r="K484" s="164">
        <f t="shared" si="24"/>
        <v>3570</v>
      </c>
      <c r="L484" s="165">
        <f t="shared" si="25"/>
        <v>183.84776310850236</v>
      </c>
      <c r="M484" s="180">
        <v>-68</v>
      </c>
      <c r="N484" s="180">
        <v>49</v>
      </c>
      <c r="O484" s="167" t="s">
        <v>129</v>
      </c>
      <c r="P484" s="166">
        <f>(Q484+R484)/2</f>
        <v>3562.5</v>
      </c>
      <c r="Q484" s="166">
        <v>4057</v>
      </c>
      <c r="R484" s="166">
        <v>3068</v>
      </c>
    </row>
    <row r="485" spans="1:18">
      <c r="A485" s="161" t="s">
        <v>814</v>
      </c>
      <c r="B485" s="161" t="s">
        <v>6103</v>
      </c>
      <c r="C485" s="161" t="s">
        <v>133</v>
      </c>
      <c r="D485" s="162">
        <v>4160</v>
      </c>
      <c r="E485" s="162">
        <v>150</v>
      </c>
      <c r="F485" s="161" t="s">
        <v>133</v>
      </c>
      <c r="G485" s="169">
        <v>0</v>
      </c>
      <c r="H485" s="170" t="s">
        <v>1227</v>
      </c>
      <c r="I485" s="203">
        <v>410</v>
      </c>
      <c r="J485" s="223">
        <v>70</v>
      </c>
      <c r="K485" s="164">
        <f t="shared" si="24"/>
        <v>4570</v>
      </c>
      <c r="L485" s="165">
        <f t="shared" si="25"/>
        <v>165.5294535724685</v>
      </c>
      <c r="M485" s="180">
        <v>-68</v>
      </c>
      <c r="N485" s="180">
        <v>49</v>
      </c>
      <c r="O485" s="167" t="s">
        <v>129</v>
      </c>
      <c r="P485" s="166">
        <f>(Q485+R485)/2</f>
        <v>4858.5</v>
      </c>
      <c r="Q485" s="166">
        <v>5309</v>
      </c>
      <c r="R485" s="166">
        <v>4408</v>
      </c>
    </row>
    <row r="486" spans="1:18">
      <c r="A486" s="161"/>
      <c r="B486" s="161" t="s">
        <v>6111</v>
      </c>
      <c r="C486" s="161" t="s">
        <v>133</v>
      </c>
      <c r="D486" s="162">
        <v>4480</v>
      </c>
      <c r="E486" s="162">
        <v>150</v>
      </c>
      <c r="F486" s="161" t="s">
        <v>133</v>
      </c>
      <c r="G486" s="169">
        <v>0</v>
      </c>
      <c r="H486" s="170" t="s">
        <v>1227</v>
      </c>
      <c r="I486" s="203">
        <v>410</v>
      </c>
      <c r="J486" s="223">
        <v>70</v>
      </c>
      <c r="K486" s="164">
        <f t="shared" si="24"/>
        <v>4890</v>
      </c>
      <c r="L486" s="165">
        <f t="shared" si="25"/>
        <v>165.5294535724685</v>
      </c>
      <c r="M486" s="180">
        <v>-68</v>
      </c>
      <c r="N486" s="180">
        <v>49</v>
      </c>
      <c r="O486" s="167" t="s">
        <v>6107</v>
      </c>
      <c r="P486" s="166">
        <f t="shared" si="26"/>
        <v>5235.5</v>
      </c>
      <c r="Q486" s="166">
        <v>5638</v>
      </c>
      <c r="R486" s="166">
        <v>4833</v>
      </c>
    </row>
    <row r="487" spans="1:18">
      <c r="A487" s="161"/>
      <c r="B487" s="161" t="s">
        <v>6114</v>
      </c>
      <c r="C487" s="161" t="s">
        <v>133</v>
      </c>
      <c r="D487" s="162">
        <v>5330</v>
      </c>
      <c r="E487" s="162">
        <v>140</v>
      </c>
      <c r="F487" s="161" t="s">
        <v>133</v>
      </c>
      <c r="G487" s="169">
        <v>0</v>
      </c>
      <c r="H487" s="170" t="s">
        <v>1227</v>
      </c>
      <c r="I487" s="203">
        <v>410</v>
      </c>
      <c r="J487" s="223">
        <v>70</v>
      </c>
      <c r="K487" s="164">
        <f t="shared" si="24"/>
        <v>5740</v>
      </c>
      <c r="L487" s="165">
        <f t="shared" si="25"/>
        <v>156.52475842498527</v>
      </c>
      <c r="M487" s="180">
        <v>-68</v>
      </c>
      <c r="N487" s="180">
        <v>49</v>
      </c>
      <c r="O487" s="167" t="s">
        <v>6108</v>
      </c>
      <c r="P487" s="166">
        <f t="shared" si="26"/>
        <v>6234</v>
      </c>
      <c r="Q487" s="166">
        <v>6597</v>
      </c>
      <c r="R487" s="166">
        <v>5871</v>
      </c>
    </row>
    <row r="488" spans="1:18">
      <c r="A488" s="161"/>
      <c r="B488" s="161" t="s">
        <v>6115</v>
      </c>
      <c r="C488" s="161" t="s">
        <v>133</v>
      </c>
      <c r="D488" s="162">
        <v>5940</v>
      </c>
      <c r="E488" s="162">
        <v>160</v>
      </c>
      <c r="F488" s="161" t="s">
        <v>133</v>
      </c>
      <c r="G488" s="169">
        <v>0</v>
      </c>
      <c r="H488" s="170" t="s">
        <v>1227</v>
      </c>
      <c r="I488" s="203">
        <v>410</v>
      </c>
      <c r="J488" s="223">
        <v>70</v>
      </c>
      <c r="K488" s="164">
        <f t="shared" si="24"/>
        <v>6350</v>
      </c>
      <c r="L488" s="165">
        <f t="shared" si="25"/>
        <v>174.64249196572982</v>
      </c>
      <c r="M488" s="180">
        <v>-68</v>
      </c>
      <c r="N488" s="180">
        <v>49</v>
      </c>
      <c r="O488" s="167" t="s">
        <v>6109</v>
      </c>
      <c r="P488" s="166">
        <f t="shared" si="26"/>
        <v>6886</v>
      </c>
      <c r="Q488" s="166">
        <v>7294</v>
      </c>
      <c r="R488" s="166">
        <v>6478</v>
      </c>
    </row>
    <row r="489" spans="1:18">
      <c r="A489" s="161"/>
      <c r="B489" s="161" t="s">
        <v>6113</v>
      </c>
      <c r="C489" s="161" t="s">
        <v>133</v>
      </c>
      <c r="D489" s="162">
        <v>6540</v>
      </c>
      <c r="E489" s="162">
        <v>190</v>
      </c>
      <c r="F489" s="161" t="s">
        <v>133</v>
      </c>
      <c r="G489" s="169">
        <v>0</v>
      </c>
      <c r="H489" s="170" t="s">
        <v>1227</v>
      </c>
      <c r="I489" s="203">
        <v>410</v>
      </c>
      <c r="J489" s="223">
        <v>70</v>
      </c>
      <c r="K489" s="164">
        <f t="shared" si="24"/>
        <v>6950</v>
      </c>
      <c r="L489" s="165">
        <f t="shared" si="25"/>
        <v>202.48456731316588</v>
      </c>
      <c r="M489" s="180">
        <v>-68</v>
      </c>
      <c r="N489" s="180">
        <v>49</v>
      </c>
      <c r="O489" s="167" t="s">
        <v>6112</v>
      </c>
      <c r="P489" s="166">
        <f>(Q489+R489)/2</f>
        <v>7528</v>
      </c>
      <c r="Q489" s="166">
        <v>7930</v>
      </c>
      <c r="R489" s="166">
        <v>7126</v>
      </c>
    </row>
    <row r="490" spans="1:18">
      <c r="A490" s="161" t="s">
        <v>818</v>
      </c>
      <c r="B490" s="234">
        <v>20801</v>
      </c>
      <c r="C490" s="161" t="s">
        <v>133</v>
      </c>
      <c r="D490" s="235">
        <v>7802</v>
      </c>
      <c r="E490" s="236">
        <v>53</v>
      </c>
      <c r="F490" s="161" t="s">
        <v>133</v>
      </c>
      <c r="G490" s="237"/>
      <c r="H490" s="238"/>
      <c r="I490" s="239"/>
      <c r="J490" s="240"/>
      <c r="K490" s="164">
        <f t="shared" si="21"/>
        <v>7802</v>
      </c>
      <c r="L490" s="165">
        <f t="shared" si="22"/>
        <v>53</v>
      </c>
      <c r="M490" s="241">
        <v>132</v>
      </c>
      <c r="N490" s="241">
        <v>25</v>
      </c>
      <c r="O490" s="242" t="s">
        <v>129</v>
      </c>
      <c r="P490" s="166">
        <f t="shared" si="23"/>
        <v>8137</v>
      </c>
      <c r="Q490" s="243">
        <v>8280</v>
      </c>
      <c r="R490" s="243">
        <v>7994</v>
      </c>
    </row>
    <row r="491" spans="1:18">
      <c r="A491" s="161" t="s">
        <v>819</v>
      </c>
      <c r="B491" s="168">
        <v>20802</v>
      </c>
      <c r="C491" s="161" t="s">
        <v>133</v>
      </c>
      <c r="D491" s="176">
        <v>7758</v>
      </c>
      <c r="E491" s="162">
        <v>51</v>
      </c>
      <c r="F491" s="161" t="s">
        <v>133</v>
      </c>
      <c r="G491" s="161" t="s">
        <v>133</v>
      </c>
      <c r="H491" s="161" t="s">
        <v>133</v>
      </c>
      <c r="I491" s="161" t="s">
        <v>133</v>
      </c>
      <c r="J491" s="161" t="s">
        <v>133</v>
      </c>
      <c r="K491" s="164">
        <f t="shared" si="21"/>
        <v>7758</v>
      </c>
      <c r="L491" s="165">
        <f t="shared" si="22"/>
        <v>51</v>
      </c>
      <c r="M491" s="178">
        <v>132</v>
      </c>
      <c r="N491" s="178">
        <v>25</v>
      </c>
      <c r="O491" s="167" t="s">
        <v>129</v>
      </c>
      <c r="P491" s="166">
        <f t="shared" si="23"/>
        <v>8078</v>
      </c>
      <c r="Q491" s="166">
        <v>8206</v>
      </c>
      <c r="R491" s="166">
        <v>7950</v>
      </c>
    </row>
    <row r="492" spans="1:18">
      <c r="A492" s="161" t="s">
        <v>820</v>
      </c>
      <c r="B492" s="175">
        <v>20803</v>
      </c>
      <c r="C492" s="161" t="s">
        <v>133</v>
      </c>
      <c r="D492" s="176">
        <v>7732</v>
      </c>
      <c r="E492" s="162">
        <v>50</v>
      </c>
      <c r="F492" s="161" t="s">
        <v>133</v>
      </c>
      <c r="G492" s="161" t="s">
        <v>133</v>
      </c>
      <c r="H492" s="161" t="s">
        <v>133</v>
      </c>
      <c r="I492" s="161" t="s">
        <v>133</v>
      </c>
      <c r="J492" s="161" t="s">
        <v>133</v>
      </c>
      <c r="K492" s="164">
        <f t="shared" si="21"/>
        <v>7732</v>
      </c>
      <c r="L492" s="165">
        <f t="shared" si="22"/>
        <v>50</v>
      </c>
      <c r="M492" s="178">
        <v>132</v>
      </c>
      <c r="N492" s="178">
        <v>25</v>
      </c>
      <c r="O492" s="167" t="s">
        <v>129</v>
      </c>
      <c r="P492" s="166">
        <f t="shared" si="23"/>
        <v>8057</v>
      </c>
      <c r="Q492" s="166">
        <v>8173</v>
      </c>
      <c r="R492" s="166">
        <v>7941</v>
      </c>
    </row>
    <row r="493" spans="1:18">
      <c r="A493" s="161" t="s">
        <v>821</v>
      </c>
      <c r="B493" s="168">
        <v>20804</v>
      </c>
      <c r="C493" s="161" t="s">
        <v>133</v>
      </c>
      <c r="D493" s="176">
        <v>7465</v>
      </c>
      <c r="E493" s="162">
        <v>50</v>
      </c>
      <c r="F493" s="161" t="s">
        <v>133</v>
      </c>
      <c r="G493" s="161" t="s">
        <v>133</v>
      </c>
      <c r="H493" s="161" t="s">
        <v>133</v>
      </c>
      <c r="I493" s="161" t="s">
        <v>133</v>
      </c>
      <c r="J493" s="161" t="s">
        <v>133</v>
      </c>
      <c r="K493" s="164">
        <f t="shared" si="21"/>
        <v>7465</v>
      </c>
      <c r="L493" s="165">
        <f t="shared" si="22"/>
        <v>50</v>
      </c>
      <c r="M493" s="178">
        <v>132</v>
      </c>
      <c r="N493" s="178">
        <v>25</v>
      </c>
      <c r="O493" s="167" t="s">
        <v>129</v>
      </c>
      <c r="P493" s="166">
        <f t="shared" si="23"/>
        <v>7795.5</v>
      </c>
      <c r="Q493" s="166">
        <v>7918</v>
      </c>
      <c r="R493" s="166">
        <v>7673</v>
      </c>
    </row>
    <row r="494" spans="1:18">
      <c r="A494" s="161" t="s">
        <v>822</v>
      </c>
      <c r="B494" s="168">
        <v>20805</v>
      </c>
      <c r="C494" s="161" t="s">
        <v>133</v>
      </c>
      <c r="D494" s="162">
        <v>7053</v>
      </c>
      <c r="E494" s="162">
        <v>48</v>
      </c>
      <c r="F494" s="161" t="s">
        <v>133</v>
      </c>
      <c r="G494" s="161" t="s">
        <v>133</v>
      </c>
      <c r="H494" s="161" t="s">
        <v>133</v>
      </c>
      <c r="I494" s="161" t="s">
        <v>133</v>
      </c>
      <c r="J494" s="161" t="s">
        <v>133</v>
      </c>
      <c r="K494" s="164">
        <f t="shared" si="21"/>
        <v>7053</v>
      </c>
      <c r="L494" s="165">
        <f t="shared" si="22"/>
        <v>48</v>
      </c>
      <c r="M494" s="178">
        <v>132</v>
      </c>
      <c r="N494" s="178">
        <v>25</v>
      </c>
      <c r="O494" s="167" t="s">
        <v>129</v>
      </c>
      <c r="P494" s="166">
        <f t="shared" si="23"/>
        <v>7429.5</v>
      </c>
      <c r="Q494" s="166">
        <v>7540</v>
      </c>
      <c r="R494" s="166">
        <v>7319</v>
      </c>
    </row>
    <row r="495" spans="1:18">
      <c r="A495" s="161" t="s">
        <v>823</v>
      </c>
      <c r="B495" s="175">
        <v>20806</v>
      </c>
      <c r="C495" s="161" t="s">
        <v>133</v>
      </c>
      <c r="D495" s="162">
        <v>6864</v>
      </c>
      <c r="E495" s="162">
        <v>48</v>
      </c>
      <c r="F495" s="161" t="s">
        <v>133</v>
      </c>
      <c r="G495" s="161" t="s">
        <v>133</v>
      </c>
      <c r="H495" s="161" t="s">
        <v>133</v>
      </c>
      <c r="I495" s="161" t="s">
        <v>133</v>
      </c>
      <c r="J495" s="161" t="s">
        <v>133</v>
      </c>
      <c r="K495" s="164">
        <f t="shared" si="21"/>
        <v>6864</v>
      </c>
      <c r="L495" s="165">
        <f t="shared" si="22"/>
        <v>48</v>
      </c>
      <c r="M495" s="178">
        <v>132</v>
      </c>
      <c r="N495" s="178">
        <v>25</v>
      </c>
      <c r="O495" s="167" t="s">
        <v>129</v>
      </c>
      <c r="P495" s="166">
        <f t="shared" si="23"/>
        <v>7268.5</v>
      </c>
      <c r="Q495" s="166">
        <v>7383</v>
      </c>
      <c r="R495" s="166">
        <v>7154</v>
      </c>
    </row>
    <row r="496" spans="1:18">
      <c r="A496" s="161" t="s">
        <v>824</v>
      </c>
      <c r="B496" s="168">
        <v>20807</v>
      </c>
      <c r="C496" s="161" t="s">
        <v>133</v>
      </c>
      <c r="D496" s="162">
        <v>6846</v>
      </c>
      <c r="E496" s="162">
        <v>48</v>
      </c>
      <c r="F496" s="161" t="s">
        <v>133</v>
      </c>
      <c r="G496" s="161" t="s">
        <v>133</v>
      </c>
      <c r="H496" s="161" t="s">
        <v>133</v>
      </c>
      <c r="I496" s="161" t="s">
        <v>133</v>
      </c>
      <c r="J496" s="161" t="s">
        <v>133</v>
      </c>
      <c r="K496" s="164">
        <f t="shared" si="21"/>
        <v>6846</v>
      </c>
      <c r="L496" s="165">
        <f t="shared" si="22"/>
        <v>48</v>
      </c>
      <c r="M496" s="178">
        <v>132</v>
      </c>
      <c r="N496" s="178">
        <v>25</v>
      </c>
      <c r="O496" s="167" t="s">
        <v>129</v>
      </c>
      <c r="P496" s="166">
        <f t="shared" si="23"/>
        <v>7257.5</v>
      </c>
      <c r="Q496" s="166">
        <v>7375</v>
      </c>
      <c r="R496" s="166">
        <v>7140</v>
      </c>
    </row>
    <row r="497" spans="1:18">
      <c r="A497" s="161" t="s">
        <v>825</v>
      </c>
      <c r="B497" s="168">
        <v>20808</v>
      </c>
      <c r="C497" s="161" t="s">
        <v>133</v>
      </c>
      <c r="D497" s="176">
        <v>6566</v>
      </c>
      <c r="E497" s="162">
        <v>47</v>
      </c>
      <c r="F497" s="161" t="s">
        <v>133</v>
      </c>
      <c r="G497" s="161" t="s">
        <v>133</v>
      </c>
      <c r="H497" s="161" t="s">
        <v>133</v>
      </c>
      <c r="I497" s="161" t="s">
        <v>133</v>
      </c>
      <c r="J497" s="161" t="s">
        <v>133</v>
      </c>
      <c r="K497" s="164">
        <f t="shared" si="21"/>
        <v>6566</v>
      </c>
      <c r="L497" s="165">
        <f t="shared" si="22"/>
        <v>47</v>
      </c>
      <c r="M497" s="178">
        <v>132</v>
      </c>
      <c r="N497" s="178">
        <v>25</v>
      </c>
      <c r="O497" s="167" t="s">
        <v>129</v>
      </c>
      <c r="P497" s="166">
        <f t="shared" si="23"/>
        <v>6930</v>
      </c>
      <c r="Q497" s="166">
        <v>7091</v>
      </c>
      <c r="R497" s="166">
        <v>6769</v>
      </c>
    </row>
    <row r="498" spans="1:18">
      <c r="A498" s="161" t="s">
        <v>826</v>
      </c>
      <c r="B498" s="175">
        <v>20809</v>
      </c>
      <c r="C498" s="161" t="s">
        <v>133</v>
      </c>
      <c r="D498" s="176">
        <v>6292</v>
      </c>
      <c r="E498" s="162">
        <v>46</v>
      </c>
      <c r="F498" s="161" t="s">
        <v>133</v>
      </c>
      <c r="G498" s="161" t="s">
        <v>133</v>
      </c>
      <c r="H498" s="161" t="s">
        <v>133</v>
      </c>
      <c r="I498" s="161" t="s">
        <v>133</v>
      </c>
      <c r="J498" s="161" t="s">
        <v>133</v>
      </c>
      <c r="K498" s="164">
        <f t="shared" si="21"/>
        <v>6292</v>
      </c>
      <c r="L498" s="165">
        <f t="shared" si="22"/>
        <v>46</v>
      </c>
      <c r="M498" s="178">
        <v>132</v>
      </c>
      <c r="N498" s="178">
        <v>25</v>
      </c>
      <c r="O498" s="167" t="s">
        <v>129</v>
      </c>
      <c r="P498" s="166">
        <f t="shared" si="23"/>
        <v>6591.5</v>
      </c>
      <c r="Q498" s="166">
        <v>6726</v>
      </c>
      <c r="R498" s="166">
        <v>6457</v>
      </c>
    </row>
    <row r="499" spans="1:18">
      <c r="A499" s="161" t="s">
        <v>827</v>
      </c>
      <c r="B499" s="168">
        <v>20810</v>
      </c>
      <c r="C499" s="161" t="s">
        <v>133</v>
      </c>
      <c r="D499" s="162">
        <v>6144</v>
      </c>
      <c r="E499" s="162">
        <v>46</v>
      </c>
      <c r="F499" s="161" t="s">
        <v>133</v>
      </c>
      <c r="G499" s="161" t="s">
        <v>133</v>
      </c>
      <c r="H499" s="161" t="s">
        <v>133</v>
      </c>
      <c r="I499" s="161" t="s">
        <v>133</v>
      </c>
      <c r="J499" s="161" t="s">
        <v>133</v>
      </c>
      <c r="K499" s="164">
        <f t="shared" si="21"/>
        <v>6144</v>
      </c>
      <c r="L499" s="165">
        <f t="shared" si="22"/>
        <v>46</v>
      </c>
      <c r="M499" s="178">
        <v>132</v>
      </c>
      <c r="N499" s="178">
        <v>25</v>
      </c>
      <c r="O499" s="167" t="s">
        <v>129</v>
      </c>
      <c r="P499" s="166">
        <f t="shared" si="23"/>
        <v>6426.5</v>
      </c>
      <c r="Q499" s="166">
        <v>6558</v>
      </c>
      <c r="R499" s="166">
        <v>6295</v>
      </c>
    </row>
    <row r="500" spans="1:18">
      <c r="A500" s="161" t="s">
        <v>828</v>
      </c>
      <c r="B500" s="168">
        <v>20811</v>
      </c>
      <c r="C500" s="161" t="s">
        <v>133</v>
      </c>
      <c r="D500" s="162">
        <v>4872</v>
      </c>
      <c r="E500" s="162">
        <v>46</v>
      </c>
      <c r="F500" s="161" t="s">
        <v>133</v>
      </c>
      <c r="G500" s="161" t="s">
        <v>133</v>
      </c>
      <c r="H500" s="161" t="s">
        <v>133</v>
      </c>
      <c r="I500" s="161" t="s">
        <v>133</v>
      </c>
      <c r="J500" s="161" t="s">
        <v>133</v>
      </c>
      <c r="K500" s="164">
        <f t="shared" si="21"/>
        <v>4872</v>
      </c>
      <c r="L500" s="165">
        <f t="shared" si="22"/>
        <v>46</v>
      </c>
      <c r="M500" s="178">
        <v>132</v>
      </c>
      <c r="N500" s="178">
        <v>25</v>
      </c>
      <c r="O500" s="167" t="s">
        <v>129</v>
      </c>
      <c r="P500" s="166">
        <f t="shared" si="23"/>
        <v>5018</v>
      </c>
      <c r="Q500" s="166">
        <v>5195</v>
      </c>
      <c r="R500" s="166">
        <v>4841</v>
      </c>
    </row>
    <row r="501" spans="1:18">
      <c r="A501" s="161" t="s">
        <v>829</v>
      </c>
      <c r="B501" s="175">
        <v>20812</v>
      </c>
      <c r="C501" s="161" t="s">
        <v>133</v>
      </c>
      <c r="D501" s="176">
        <v>4548</v>
      </c>
      <c r="E501" s="162">
        <v>52</v>
      </c>
      <c r="F501" s="161" t="s">
        <v>133</v>
      </c>
      <c r="G501" s="161" t="s">
        <v>133</v>
      </c>
      <c r="H501" s="161" t="s">
        <v>133</v>
      </c>
      <c r="I501" s="161" t="s">
        <v>133</v>
      </c>
      <c r="J501" s="161" t="s">
        <v>133</v>
      </c>
      <c r="K501" s="164">
        <f t="shared" si="21"/>
        <v>4548</v>
      </c>
      <c r="L501" s="165">
        <f t="shared" si="22"/>
        <v>52</v>
      </c>
      <c r="M501" s="178">
        <v>132</v>
      </c>
      <c r="N501" s="178">
        <v>25</v>
      </c>
      <c r="O501" s="167" t="s">
        <v>129</v>
      </c>
      <c r="P501" s="166">
        <f t="shared" si="23"/>
        <v>4599.5</v>
      </c>
      <c r="Q501" s="166">
        <v>4775</v>
      </c>
      <c r="R501" s="166">
        <v>4424</v>
      </c>
    </row>
    <row r="502" spans="1:18">
      <c r="A502" s="161" t="s">
        <v>831</v>
      </c>
      <c r="B502" s="168">
        <v>20818</v>
      </c>
      <c r="C502" s="161" t="s">
        <v>133</v>
      </c>
      <c r="D502" s="176">
        <v>6882</v>
      </c>
      <c r="E502" s="162">
        <v>47</v>
      </c>
      <c r="F502" s="161" t="s">
        <v>133</v>
      </c>
      <c r="G502" s="161" t="s">
        <v>133</v>
      </c>
      <c r="H502" s="161" t="s">
        <v>133</v>
      </c>
      <c r="I502" s="161" t="s">
        <v>133</v>
      </c>
      <c r="J502" s="161" t="s">
        <v>133</v>
      </c>
      <c r="K502" s="164">
        <f t="shared" si="21"/>
        <v>6882</v>
      </c>
      <c r="L502" s="165">
        <f t="shared" si="22"/>
        <v>47</v>
      </c>
      <c r="M502" s="178">
        <v>132</v>
      </c>
      <c r="N502" s="178">
        <v>25</v>
      </c>
      <c r="O502" s="167" t="s">
        <v>129</v>
      </c>
      <c r="P502" s="166">
        <f t="shared" si="23"/>
        <v>7281</v>
      </c>
      <c r="Q502" s="166">
        <v>7393</v>
      </c>
      <c r="R502" s="166">
        <v>7169</v>
      </c>
    </row>
    <row r="503" spans="1:18">
      <c r="A503" s="161" t="s">
        <v>832</v>
      </c>
      <c r="B503" s="168">
        <v>20819</v>
      </c>
      <c r="C503" s="161" t="s">
        <v>133</v>
      </c>
      <c r="D503" s="162">
        <v>6840</v>
      </c>
      <c r="E503" s="162">
        <v>57</v>
      </c>
      <c r="F503" s="161" t="s">
        <v>133</v>
      </c>
      <c r="G503" s="161" t="s">
        <v>133</v>
      </c>
      <c r="H503" s="161" t="s">
        <v>133</v>
      </c>
      <c r="I503" s="161" t="s">
        <v>133</v>
      </c>
      <c r="J503" s="161" t="s">
        <v>133</v>
      </c>
      <c r="K503" s="164">
        <f t="shared" si="21"/>
        <v>6840</v>
      </c>
      <c r="L503" s="165">
        <f t="shared" si="22"/>
        <v>57</v>
      </c>
      <c r="M503" s="178">
        <v>132</v>
      </c>
      <c r="N503" s="178">
        <v>25</v>
      </c>
      <c r="O503" s="167" t="s">
        <v>129</v>
      </c>
      <c r="P503" s="166">
        <f t="shared" si="23"/>
        <v>7250</v>
      </c>
      <c r="Q503" s="166">
        <v>7391</v>
      </c>
      <c r="R503" s="166">
        <v>7109</v>
      </c>
    </row>
    <row r="504" spans="1:18">
      <c r="A504" s="161" t="s">
        <v>833</v>
      </c>
      <c r="B504" s="168">
        <v>20820</v>
      </c>
      <c r="C504" s="161" t="s">
        <v>133</v>
      </c>
      <c r="D504" s="176">
        <v>6551</v>
      </c>
      <c r="E504" s="162">
        <v>47</v>
      </c>
      <c r="F504" s="161" t="s">
        <v>133</v>
      </c>
      <c r="G504" s="161" t="s">
        <v>133</v>
      </c>
      <c r="H504" s="161" t="s">
        <v>133</v>
      </c>
      <c r="I504" s="161" t="s">
        <v>133</v>
      </c>
      <c r="J504" s="161" t="s">
        <v>133</v>
      </c>
      <c r="K504" s="164">
        <f t="shared" si="21"/>
        <v>6551</v>
      </c>
      <c r="L504" s="165">
        <f t="shared" si="22"/>
        <v>47</v>
      </c>
      <c r="M504" s="178">
        <v>132</v>
      </c>
      <c r="N504" s="178">
        <v>25</v>
      </c>
      <c r="O504" s="167" t="s">
        <v>129</v>
      </c>
      <c r="P504" s="166">
        <f t="shared" si="23"/>
        <v>6902.5</v>
      </c>
      <c r="Q504" s="166">
        <v>7060</v>
      </c>
      <c r="R504" s="166">
        <v>6745</v>
      </c>
    </row>
    <row r="505" spans="1:18">
      <c r="A505" s="161" t="s">
        <v>834</v>
      </c>
      <c r="B505" s="168">
        <v>20821</v>
      </c>
      <c r="C505" s="161" t="s">
        <v>133</v>
      </c>
      <c r="D505" s="162">
        <v>6614</v>
      </c>
      <c r="E505" s="162">
        <v>61</v>
      </c>
      <c r="F505" s="161" t="s">
        <v>133</v>
      </c>
      <c r="G505" s="161" t="s">
        <v>133</v>
      </c>
      <c r="H505" s="161" t="s">
        <v>133</v>
      </c>
      <c r="I505" s="161" t="s">
        <v>133</v>
      </c>
      <c r="J505" s="161" t="s">
        <v>133</v>
      </c>
      <c r="K505" s="164">
        <f t="shared" si="21"/>
        <v>6614</v>
      </c>
      <c r="L505" s="165">
        <f t="shared" si="22"/>
        <v>61</v>
      </c>
      <c r="M505" s="178">
        <v>132</v>
      </c>
      <c r="N505" s="178">
        <v>25</v>
      </c>
      <c r="O505" s="167" t="s">
        <v>129</v>
      </c>
      <c r="P505" s="166">
        <f t="shared" si="23"/>
        <v>6982</v>
      </c>
      <c r="Q505" s="166">
        <v>7154</v>
      </c>
      <c r="R505" s="166">
        <v>6810</v>
      </c>
    </row>
    <row r="506" spans="1:18">
      <c r="A506" s="161" t="s">
        <v>835</v>
      </c>
      <c r="B506" s="168">
        <v>11302</v>
      </c>
      <c r="C506" s="161" t="s">
        <v>133</v>
      </c>
      <c r="D506" s="162">
        <v>5802</v>
      </c>
      <c r="E506" s="162">
        <v>60</v>
      </c>
      <c r="F506" s="161" t="s">
        <v>133</v>
      </c>
      <c r="G506" s="161" t="s">
        <v>133</v>
      </c>
      <c r="H506" s="161" t="s">
        <v>133</v>
      </c>
      <c r="I506" s="161" t="s">
        <v>133</v>
      </c>
      <c r="J506" s="161" t="s">
        <v>133</v>
      </c>
      <c r="K506" s="164">
        <f t="shared" si="21"/>
        <v>5802</v>
      </c>
      <c r="L506" s="165">
        <f t="shared" si="22"/>
        <v>60</v>
      </c>
      <c r="M506" s="178">
        <v>132</v>
      </c>
      <c r="N506" s="178">
        <v>25</v>
      </c>
      <c r="O506" s="167" t="s">
        <v>129</v>
      </c>
      <c r="P506" s="166">
        <f t="shared" si="23"/>
        <v>6068</v>
      </c>
      <c r="Q506" s="166">
        <v>6222</v>
      </c>
      <c r="R506" s="166">
        <v>5914</v>
      </c>
    </row>
    <row r="507" spans="1:18">
      <c r="A507" s="161" t="s">
        <v>837</v>
      </c>
      <c r="B507" s="168">
        <v>20813</v>
      </c>
      <c r="C507" s="161" t="s">
        <v>133</v>
      </c>
      <c r="D507" s="162">
        <v>7078</v>
      </c>
      <c r="E507" s="162">
        <v>48</v>
      </c>
      <c r="F507" s="161" t="s">
        <v>133</v>
      </c>
      <c r="G507" s="161" t="s">
        <v>133</v>
      </c>
      <c r="H507" s="161" t="s">
        <v>133</v>
      </c>
      <c r="I507" s="161" t="s">
        <v>133</v>
      </c>
      <c r="J507" s="161" t="s">
        <v>133</v>
      </c>
      <c r="K507" s="164">
        <f t="shared" si="21"/>
        <v>7078</v>
      </c>
      <c r="L507" s="165">
        <f t="shared" si="22"/>
        <v>48</v>
      </c>
      <c r="M507" s="178">
        <v>132</v>
      </c>
      <c r="N507" s="178">
        <v>25</v>
      </c>
      <c r="O507" s="167" t="s">
        <v>129</v>
      </c>
      <c r="P507" s="166">
        <f t="shared" si="23"/>
        <v>7454</v>
      </c>
      <c r="Q507" s="166">
        <v>7558</v>
      </c>
      <c r="R507" s="166">
        <v>7350</v>
      </c>
    </row>
    <row r="508" spans="1:18">
      <c r="A508" s="161" t="s">
        <v>838</v>
      </c>
      <c r="B508" s="168">
        <v>20814</v>
      </c>
      <c r="C508" s="161" t="s">
        <v>133</v>
      </c>
      <c r="D508" s="162">
        <v>7052</v>
      </c>
      <c r="E508" s="162">
        <v>48</v>
      </c>
      <c r="F508" s="161" t="s">
        <v>133</v>
      </c>
      <c r="G508" s="161" t="s">
        <v>133</v>
      </c>
      <c r="H508" s="161" t="s">
        <v>133</v>
      </c>
      <c r="I508" s="161" t="s">
        <v>133</v>
      </c>
      <c r="J508" s="161" t="s">
        <v>133</v>
      </c>
      <c r="K508" s="164">
        <f t="shared" si="21"/>
        <v>7052</v>
      </c>
      <c r="L508" s="165">
        <f t="shared" si="22"/>
        <v>48</v>
      </c>
      <c r="M508" s="178">
        <v>132</v>
      </c>
      <c r="N508" s="178">
        <v>25</v>
      </c>
      <c r="O508" s="167" t="s">
        <v>129</v>
      </c>
      <c r="P508" s="166">
        <f t="shared" si="23"/>
        <v>7428.5</v>
      </c>
      <c r="Q508" s="166">
        <v>7539</v>
      </c>
      <c r="R508" s="166">
        <v>7318</v>
      </c>
    </row>
    <row r="509" spans="1:18">
      <c r="A509" s="161" t="s">
        <v>839</v>
      </c>
      <c r="B509" s="168">
        <v>20815</v>
      </c>
      <c r="C509" s="161" t="s">
        <v>133</v>
      </c>
      <c r="D509" s="176">
        <v>6769</v>
      </c>
      <c r="E509" s="162">
        <v>57</v>
      </c>
      <c r="F509" s="161" t="s">
        <v>133</v>
      </c>
      <c r="G509" s="161" t="s">
        <v>133</v>
      </c>
      <c r="H509" s="161" t="s">
        <v>133</v>
      </c>
      <c r="I509" s="161" t="s">
        <v>133</v>
      </c>
      <c r="J509" s="161" t="s">
        <v>133</v>
      </c>
      <c r="K509" s="164">
        <f t="shared" si="21"/>
        <v>6769</v>
      </c>
      <c r="L509" s="165">
        <f t="shared" si="22"/>
        <v>57</v>
      </c>
      <c r="M509" s="178">
        <v>132</v>
      </c>
      <c r="N509" s="178">
        <v>25</v>
      </c>
      <c r="O509" s="167" t="s">
        <v>129</v>
      </c>
      <c r="P509" s="166">
        <f t="shared" si="23"/>
        <v>7145</v>
      </c>
      <c r="Q509" s="166">
        <v>7296</v>
      </c>
      <c r="R509" s="166">
        <v>6994</v>
      </c>
    </row>
    <row r="510" spans="1:18">
      <c r="A510" s="161" t="s">
        <v>840</v>
      </c>
      <c r="B510" s="168">
        <v>20816</v>
      </c>
      <c r="C510" s="161" t="s">
        <v>133</v>
      </c>
      <c r="D510" s="162">
        <v>6041</v>
      </c>
      <c r="E510" s="162">
        <v>46</v>
      </c>
      <c r="F510" s="161" t="s">
        <v>133</v>
      </c>
      <c r="G510" s="161" t="s">
        <v>133</v>
      </c>
      <c r="H510" s="161" t="s">
        <v>133</v>
      </c>
      <c r="I510" s="161" t="s">
        <v>133</v>
      </c>
      <c r="J510" s="161" t="s">
        <v>133</v>
      </c>
      <c r="K510" s="164">
        <f t="shared" si="21"/>
        <v>6041</v>
      </c>
      <c r="L510" s="165">
        <f t="shared" si="22"/>
        <v>46</v>
      </c>
      <c r="M510" s="178">
        <v>132</v>
      </c>
      <c r="N510" s="178">
        <v>25</v>
      </c>
      <c r="O510" s="167" t="s">
        <v>129</v>
      </c>
      <c r="P510" s="166">
        <f t="shared" si="23"/>
        <v>6324.5</v>
      </c>
      <c r="Q510" s="166">
        <v>6436</v>
      </c>
      <c r="R510" s="166">
        <v>6213</v>
      </c>
    </row>
    <row r="511" spans="1:18">
      <c r="A511" s="161" t="s">
        <v>841</v>
      </c>
      <c r="B511" s="202">
        <v>20817</v>
      </c>
      <c r="C511" s="161" t="s">
        <v>133</v>
      </c>
      <c r="D511" s="201">
        <v>4404</v>
      </c>
      <c r="E511" s="173">
        <v>42</v>
      </c>
      <c r="F511" s="161" t="s">
        <v>133</v>
      </c>
      <c r="G511" s="161" t="s">
        <v>133</v>
      </c>
      <c r="H511" s="161" t="s">
        <v>133</v>
      </c>
      <c r="I511" s="161" t="s">
        <v>133</v>
      </c>
      <c r="J511" s="161" t="s">
        <v>133</v>
      </c>
      <c r="K511" s="164">
        <f t="shared" si="21"/>
        <v>4404</v>
      </c>
      <c r="L511" s="165">
        <f t="shared" si="22"/>
        <v>42</v>
      </c>
      <c r="M511" s="180">
        <v>132</v>
      </c>
      <c r="N511" s="180">
        <v>25</v>
      </c>
      <c r="O511" s="167" t="s">
        <v>129</v>
      </c>
      <c r="P511" s="166">
        <f t="shared" si="23"/>
        <v>4374.5</v>
      </c>
      <c r="Q511" s="166">
        <v>4518</v>
      </c>
      <c r="R511" s="166">
        <v>4231</v>
      </c>
    </row>
    <row r="512" spans="1:18">
      <c r="A512" s="161" t="s">
        <v>843</v>
      </c>
      <c r="B512" s="168">
        <v>11302</v>
      </c>
      <c r="C512" s="161" t="s">
        <v>133</v>
      </c>
      <c r="D512" s="162">
        <v>4078</v>
      </c>
      <c r="E512" s="162">
        <v>70</v>
      </c>
      <c r="F512" s="161" t="s">
        <v>133</v>
      </c>
      <c r="G512" s="161" t="s">
        <v>133</v>
      </c>
      <c r="H512" s="161" t="s">
        <v>133</v>
      </c>
      <c r="I512" s="161" t="s">
        <v>133</v>
      </c>
      <c r="J512" s="161" t="s">
        <v>133</v>
      </c>
      <c r="K512" s="164">
        <f t="shared" si="21"/>
        <v>4078</v>
      </c>
      <c r="L512" s="165">
        <f t="shared" si="22"/>
        <v>70</v>
      </c>
      <c r="M512" s="178">
        <v>132</v>
      </c>
      <c r="N512" s="178">
        <v>25</v>
      </c>
      <c r="O512" s="167" t="s">
        <v>129</v>
      </c>
      <c r="P512" s="166">
        <f t="shared" si="23"/>
        <v>3930</v>
      </c>
      <c r="Q512" s="166">
        <v>4144</v>
      </c>
      <c r="R512" s="166">
        <v>3716</v>
      </c>
    </row>
    <row r="513" spans="1:18">
      <c r="A513" s="161" t="s">
        <v>845</v>
      </c>
      <c r="B513" s="168">
        <v>12663</v>
      </c>
      <c r="C513" s="161" t="s">
        <v>133</v>
      </c>
      <c r="D513" s="162">
        <v>3679</v>
      </c>
      <c r="E513" s="162">
        <v>45</v>
      </c>
      <c r="F513" s="161" t="s">
        <v>133</v>
      </c>
      <c r="G513" s="161" t="s">
        <v>133</v>
      </c>
      <c r="H513" s="161" t="s">
        <v>133</v>
      </c>
      <c r="I513" s="161" t="s">
        <v>133</v>
      </c>
      <c r="J513" s="161" t="s">
        <v>133</v>
      </c>
      <c r="K513" s="164">
        <f t="shared" si="21"/>
        <v>3679</v>
      </c>
      <c r="L513" s="165">
        <f t="shared" si="22"/>
        <v>45</v>
      </c>
      <c r="M513" s="178">
        <v>132</v>
      </c>
      <c r="N513" s="178">
        <v>25</v>
      </c>
      <c r="O513" s="167" t="s">
        <v>129</v>
      </c>
      <c r="P513" s="166">
        <f t="shared" si="23"/>
        <v>3444.5</v>
      </c>
      <c r="Q513" s="166">
        <v>3568</v>
      </c>
      <c r="R513" s="166">
        <v>3321</v>
      </c>
    </row>
    <row r="514" spans="1:18">
      <c r="A514" s="161" t="s">
        <v>847</v>
      </c>
      <c r="B514" s="202">
        <v>20797</v>
      </c>
      <c r="C514" s="161" t="s">
        <v>133</v>
      </c>
      <c r="D514" s="173">
        <v>2566</v>
      </c>
      <c r="E514" s="173">
        <v>39</v>
      </c>
      <c r="F514" s="161" t="s">
        <v>133</v>
      </c>
      <c r="G514" s="161" t="s">
        <v>133</v>
      </c>
      <c r="H514" s="161" t="s">
        <v>133</v>
      </c>
      <c r="I514" s="161" t="s">
        <v>133</v>
      </c>
      <c r="J514" s="161" t="s">
        <v>133</v>
      </c>
      <c r="K514" s="164">
        <f t="shared" si="21"/>
        <v>2566</v>
      </c>
      <c r="L514" s="165">
        <f t="shared" si="22"/>
        <v>39</v>
      </c>
      <c r="M514" s="180">
        <v>132</v>
      </c>
      <c r="N514" s="180">
        <v>25</v>
      </c>
      <c r="O514" s="167" t="s">
        <v>129</v>
      </c>
      <c r="P514" s="166">
        <f t="shared" si="23"/>
        <v>2090.5</v>
      </c>
      <c r="Q514" s="166">
        <v>2241</v>
      </c>
      <c r="R514" s="166">
        <v>1940</v>
      </c>
    </row>
    <row r="515" spans="1:18">
      <c r="A515" s="161" t="s">
        <v>848</v>
      </c>
      <c r="B515" s="168">
        <v>20798</v>
      </c>
      <c r="C515" s="161" t="s">
        <v>133</v>
      </c>
      <c r="D515" s="175">
        <v>2578</v>
      </c>
      <c r="E515" s="168">
        <v>45</v>
      </c>
      <c r="F515" s="161" t="s">
        <v>133</v>
      </c>
      <c r="G515" s="161" t="s">
        <v>133</v>
      </c>
      <c r="H515" s="161" t="s">
        <v>133</v>
      </c>
      <c r="I515" s="161" t="s">
        <v>133</v>
      </c>
      <c r="J515" s="161" t="s">
        <v>133</v>
      </c>
      <c r="K515" s="164">
        <f t="shared" si="21"/>
        <v>2578</v>
      </c>
      <c r="L515" s="165">
        <f t="shared" si="22"/>
        <v>45</v>
      </c>
      <c r="M515" s="244">
        <v>132</v>
      </c>
      <c r="N515" s="244">
        <v>25</v>
      </c>
      <c r="O515" s="167" t="s">
        <v>129</v>
      </c>
      <c r="P515" s="166">
        <f t="shared" si="23"/>
        <v>2111.5</v>
      </c>
      <c r="Q515" s="167">
        <v>2270</v>
      </c>
      <c r="R515" s="167">
        <v>1953</v>
      </c>
    </row>
    <row r="516" spans="1:18">
      <c r="A516" s="161" t="s">
        <v>851</v>
      </c>
      <c r="B516" s="245" t="s">
        <v>1067</v>
      </c>
      <c r="C516" s="161" t="s">
        <v>133</v>
      </c>
      <c r="D516" s="168">
        <v>3950</v>
      </c>
      <c r="E516" s="175">
        <v>60</v>
      </c>
      <c r="F516" s="161" t="s">
        <v>133</v>
      </c>
      <c r="G516" s="163">
        <v>0.8</v>
      </c>
      <c r="H516" s="170" t="s">
        <v>190</v>
      </c>
      <c r="I516" s="161" t="s">
        <v>133</v>
      </c>
      <c r="J516" s="161" t="s">
        <v>133</v>
      </c>
      <c r="K516" s="164">
        <f t="shared" si="21"/>
        <v>3950</v>
      </c>
      <c r="L516" s="165">
        <f t="shared" si="22"/>
        <v>60</v>
      </c>
      <c r="M516" s="246">
        <v>75</v>
      </c>
      <c r="N516" s="246">
        <v>53</v>
      </c>
      <c r="O516" s="167" t="s">
        <v>129</v>
      </c>
      <c r="P516" s="166">
        <f t="shared" si="23"/>
        <v>3848</v>
      </c>
      <c r="Q516" s="167">
        <v>4069</v>
      </c>
      <c r="R516" s="167">
        <v>3627</v>
      </c>
    </row>
    <row r="517" spans="1:18">
      <c r="A517" s="161" t="s">
        <v>853</v>
      </c>
      <c r="B517" s="245" t="s">
        <v>1068</v>
      </c>
      <c r="C517" s="161" t="s">
        <v>133</v>
      </c>
      <c r="D517" s="175">
        <v>5870</v>
      </c>
      <c r="E517" s="168">
        <v>90</v>
      </c>
      <c r="F517" s="161" t="s">
        <v>133</v>
      </c>
      <c r="G517" s="163">
        <v>2.2999999999999998</v>
      </c>
      <c r="H517" s="170" t="s">
        <v>190</v>
      </c>
      <c r="I517" s="161" t="s">
        <v>133</v>
      </c>
      <c r="J517" s="161" t="s">
        <v>133</v>
      </c>
      <c r="K517" s="164">
        <f t="shared" si="21"/>
        <v>5870</v>
      </c>
      <c r="L517" s="165">
        <f t="shared" si="22"/>
        <v>90</v>
      </c>
      <c r="M517" s="246">
        <v>75</v>
      </c>
      <c r="N517" s="246">
        <v>53</v>
      </c>
      <c r="O517" s="167" t="s">
        <v>129</v>
      </c>
      <c r="P517" s="166">
        <f t="shared" si="23"/>
        <v>6181</v>
      </c>
      <c r="Q517" s="167">
        <v>6414</v>
      </c>
      <c r="R517" s="167">
        <v>5948</v>
      </c>
    </row>
    <row r="518" spans="1:18">
      <c r="A518" s="161" t="s">
        <v>854</v>
      </c>
      <c r="B518" s="168" t="s">
        <v>1069</v>
      </c>
      <c r="C518" s="161" t="s">
        <v>133</v>
      </c>
      <c r="D518" s="175">
        <v>6600</v>
      </c>
      <c r="E518" s="168">
        <v>90</v>
      </c>
      <c r="F518" s="161" t="s">
        <v>133</v>
      </c>
      <c r="G518" s="163">
        <v>-0.1</v>
      </c>
      <c r="H518" s="170" t="s">
        <v>190</v>
      </c>
      <c r="I518" s="161" t="s">
        <v>133</v>
      </c>
      <c r="J518" s="161" t="s">
        <v>133</v>
      </c>
      <c r="K518" s="164">
        <f t="shared" si="21"/>
        <v>6600</v>
      </c>
      <c r="L518" s="165">
        <f t="shared" si="22"/>
        <v>90</v>
      </c>
      <c r="M518" s="246">
        <v>75</v>
      </c>
      <c r="N518" s="246">
        <v>53</v>
      </c>
      <c r="O518" s="167" t="s">
        <v>129</v>
      </c>
      <c r="P518" s="166">
        <f t="shared" si="23"/>
        <v>7015</v>
      </c>
      <c r="Q518" s="167">
        <v>7257</v>
      </c>
      <c r="R518" s="167">
        <v>6773</v>
      </c>
    </row>
    <row r="519" spans="1:18">
      <c r="A519" s="161" t="s">
        <v>855</v>
      </c>
      <c r="B519" s="168" t="s">
        <v>1070</v>
      </c>
      <c r="C519" s="161" t="s">
        <v>133</v>
      </c>
      <c r="D519" s="168">
        <v>6720</v>
      </c>
      <c r="E519" s="168">
        <v>80</v>
      </c>
      <c r="F519" s="161" t="s">
        <v>133</v>
      </c>
      <c r="G519" s="163">
        <v>0.4</v>
      </c>
      <c r="H519" s="170" t="s">
        <v>190</v>
      </c>
      <c r="I519" s="161" t="s">
        <v>133</v>
      </c>
      <c r="J519" s="161" t="s">
        <v>133</v>
      </c>
      <c r="K519" s="164">
        <f t="shared" si="21"/>
        <v>6720</v>
      </c>
      <c r="L519" s="165">
        <f t="shared" si="22"/>
        <v>80</v>
      </c>
      <c r="M519" s="246">
        <v>75</v>
      </c>
      <c r="N519" s="246">
        <v>53</v>
      </c>
      <c r="O519" s="167" t="s">
        <v>129</v>
      </c>
      <c r="P519" s="166">
        <f t="shared" si="23"/>
        <v>7155.5</v>
      </c>
      <c r="Q519" s="167">
        <v>7374</v>
      </c>
      <c r="R519" s="167">
        <v>6937</v>
      </c>
    </row>
    <row r="520" spans="1:18">
      <c r="A520" s="161" t="s">
        <v>856</v>
      </c>
      <c r="B520" s="168" t="s">
        <v>1071</v>
      </c>
      <c r="C520" s="161" t="s">
        <v>133</v>
      </c>
      <c r="D520" s="175">
        <v>6860</v>
      </c>
      <c r="E520" s="168">
        <v>80</v>
      </c>
      <c r="F520" s="161" t="s">
        <v>133</v>
      </c>
      <c r="G520" s="163">
        <v>0.3</v>
      </c>
      <c r="H520" s="170" t="s">
        <v>190</v>
      </c>
      <c r="I520" s="161" t="s">
        <v>133</v>
      </c>
      <c r="J520" s="161" t="s">
        <v>133</v>
      </c>
      <c r="K520" s="164">
        <f t="shared" si="21"/>
        <v>6860</v>
      </c>
      <c r="L520" s="165">
        <f t="shared" si="22"/>
        <v>80</v>
      </c>
      <c r="M520" s="246">
        <v>75</v>
      </c>
      <c r="N520" s="246">
        <v>53</v>
      </c>
      <c r="O520" s="167" t="s">
        <v>129</v>
      </c>
      <c r="P520" s="166">
        <f t="shared" si="23"/>
        <v>7308.5</v>
      </c>
      <c r="Q520" s="167">
        <v>7495</v>
      </c>
      <c r="R520" s="167">
        <v>7122</v>
      </c>
    </row>
    <row r="521" spans="1:18">
      <c r="A521" s="161" t="s">
        <v>858</v>
      </c>
      <c r="B521" s="245" t="s">
        <v>1072</v>
      </c>
      <c r="C521" s="161" t="s">
        <v>133</v>
      </c>
      <c r="D521" s="175">
        <v>7830</v>
      </c>
      <c r="E521" s="168">
        <v>90</v>
      </c>
      <c r="F521" s="161" t="s">
        <v>133</v>
      </c>
      <c r="G521" s="163">
        <v>-1.2</v>
      </c>
      <c r="H521" s="170" t="s">
        <v>190</v>
      </c>
      <c r="I521" s="161" t="s">
        <v>133</v>
      </c>
      <c r="J521" s="161" t="s">
        <v>133</v>
      </c>
      <c r="K521" s="164">
        <f t="shared" si="21"/>
        <v>7830</v>
      </c>
      <c r="L521" s="165">
        <f t="shared" si="22"/>
        <v>90</v>
      </c>
      <c r="M521" s="246">
        <v>75</v>
      </c>
      <c r="N521" s="246">
        <v>53</v>
      </c>
      <c r="O521" s="167" t="s">
        <v>129</v>
      </c>
      <c r="P521" s="166">
        <f t="shared" si="23"/>
        <v>8198.5</v>
      </c>
      <c r="Q521" s="167">
        <v>8407</v>
      </c>
      <c r="R521" s="167">
        <v>7990</v>
      </c>
    </row>
    <row r="522" spans="1:18">
      <c r="A522" s="161" t="s">
        <v>861</v>
      </c>
      <c r="B522" s="168" t="s">
        <v>1073</v>
      </c>
      <c r="C522" s="161" t="s">
        <v>133</v>
      </c>
      <c r="D522" s="175" t="s">
        <v>859</v>
      </c>
      <c r="E522" s="175" t="s">
        <v>133</v>
      </c>
      <c r="F522" s="161" t="s">
        <v>133</v>
      </c>
      <c r="G522" s="163">
        <v>-1.3</v>
      </c>
      <c r="H522" s="170" t="s">
        <v>190</v>
      </c>
      <c r="I522" s="161" t="s">
        <v>133</v>
      </c>
      <c r="J522" s="161" t="s">
        <v>133</v>
      </c>
      <c r="K522" s="164" t="e">
        <f t="shared" ref="K522:K585" si="27">IF(OR(D522="n/a",D522="nd"),0,D522)+IF(OR(I522="n/a",I522="nd"),0,I522)</f>
        <v>#VALUE!</v>
      </c>
      <c r="L522" s="165">
        <f t="shared" ref="L522:L585" si="28">SQRT(SUMSQ(IF(OR(E522="n/a",E522="nd"),0,E522),IF(OR(F522="n/a",F522="nd"),0,F522),IF(OR(J522="n/a",J522="nd"),0,J522)))</f>
        <v>0</v>
      </c>
      <c r="M522" s="246">
        <v>75</v>
      </c>
      <c r="N522" s="246">
        <v>53</v>
      </c>
      <c r="O522" s="167" t="s">
        <v>129</v>
      </c>
      <c r="P522" s="166" t="e">
        <f t="shared" ref="P522:P577" si="29">MEDIAN(Q522,R522)</f>
        <v>#NUM!</v>
      </c>
      <c r="Q522" s="167" t="s">
        <v>730</v>
      </c>
      <c r="R522" s="167" t="s">
        <v>730</v>
      </c>
    </row>
    <row r="523" spans="1:18">
      <c r="A523" s="161" t="s">
        <v>862</v>
      </c>
      <c r="B523" s="168" t="s">
        <v>1074</v>
      </c>
      <c r="C523" s="161" t="s">
        <v>133</v>
      </c>
      <c r="D523" s="168">
        <v>2700</v>
      </c>
      <c r="E523" s="168">
        <v>60</v>
      </c>
      <c r="F523" s="161" t="s">
        <v>133</v>
      </c>
      <c r="G523" s="163">
        <v>-0.8</v>
      </c>
      <c r="H523" s="170" t="s">
        <v>190</v>
      </c>
      <c r="I523" s="161" t="s">
        <v>133</v>
      </c>
      <c r="J523" s="161" t="s">
        <v>133</v>
      </c>
      <c r="K523" s="164">
        <f t="shared" si="27"/>
        <v>2700</v>
      </c>
      <c r="L523" s="165">
        <f t="shared" si="28"/>
        <v>60</v>
      </c>
      <c r="M523" s="246">
        <v>75</v>
      </c>
      <c r="N523" s="246">
        <v>53</v>
      </c>
      <c r="O523" s="167" t="s">
        <v>129</v>
      </c>
      <c r="P523" s="166">
        <f t="shared" si="29"/>
        <v>2334.5</v>
      </c>
      <c r="Q523" s="167">
        <v>2574</v>
      </c>
      <c r="R523" s="167">
        <v>2095</v>
      </c>
    </row>
    <row r="524" spans="1:18">
      <c r="A524" s="161" t="s">
        <v>863</v>
      </c>
      <c r="B524" s="168" t="s">
        <v>1075</v>
      </c>
      <c r="C524" s="161" t="s">
        <v>133</v>
      </c>
      <c r="D524" s="168">
        <v>4400</v>
      </c>
      <c r="E524" s="168">
        <v>110</v>
      </c>
      <c r="F524" s="161" t="s">
        <v>133</v>
      </c>
      <c r="G524" s="163">
        <v>0.9</v>
      </c>
      <c r="H524" s="170" t="s">
        <v>190</v>
      </c>
      <c r="I524" s="161" t="s">
        <v>133</v>
      </c>
      <c r="J524" s="161" t="s">
        <v>133</v>
      </c>
      <c r="K524" s="164">
        <f t="shared" si="27"/>
        <v>4400</v>
      </c>
      <c r="L524" s="165">
        <f t="shared" si="28"/>
        <v>110</v>
      </c>
      <c r="M524" s="246">
        <v>75</v>
      </c>
      <c r="N524" s="246">
        <v>53</v>
      </c>
      <c r="O524" s="167" t="s">
        <v>129</v>
      </c>
      <c r="P524" s="166">
        <f t="shared" si="29"/>
        <v>4468.5</v>
      </c>
      <c r="Q524" s="167">
        <v>4800</v>
      </c>
      <c r="R524" s="167">
        <v>4137</v>
      </c>
    </row>
    <row r="525" spans="1:18">
      <c r="A525" s="161" t="s">
        <v>864</v>
      </c>
      <c r="B525" s="168" t="s">
        <v>1076</v>
      </c>
      <c r="C525" s="161" t="s">
        <v>133</v>
      </c>
      <c r="D525" s="168">
        <v>5580</v>
      </c>
      <c r="E525" s="168">
        <v>70</v>
      </c>
      <c r="F525" s="161" t="s">
        <v>133</v>
      </c>
      <c r="G525" s="163">
        <v>0</v>
      </c>
      <c r="H525" s="170" t="s">
        <v>190</v>
      </c>
      <c r="I525" s="161" t="s">
        <v>133</v>
      </c>
      <c r="J525" s="161" t="s">
        <v>133</v>
      </c>
      <c r="K525" s="164">
        <f t="shared" si="27"/>
        <v>5580</v>
      </c>
      <c r="L525" s="165">
        <f t="shared" si="28"/>
        <v>70</v>
      </c>
      <c r="M525" s="246">
        <v>75</v>
      </c>
      <c r="N525" s="246">
        <v>53</v>
      </c>
      <c r="O525" s="167" t="s">
        <v>129</v>
      </c>
      <c r="P525" s="166">
        <f t="shared" si="29"/>
        <v>5888.5</v>
      </c>
      <c r="Q525" s="167">
        <v>6112</v>
      </c>
      <c r="R525" s="167">
        <v>5665</v>
      </c>
    </row>
    <row r="526" spans="1:18">
      <c r="A526" s="161" t="s">
        <v>865</v>
      </c>
      <c r="B526" s="168" t="s">
        <v>1077</v>
      </c>
      <c r="C526" s="161" t="s">
        <v>133</v>
      </c>
      <c r="D526" s="168">
        <v>6870</v>
      </c>
      <c r="E526" s="168">
        <v>90</v>
      </c>
      <c r="F526" s="161" t="s">
        <v>133</v>
      </c>
      <c r="G526" s="163">
        <v>-0.9</v>
      </c>
      <c r="H526" s="170" t="s">
        <v>190</v>
      </c>
      <c r="I526" s="161" t="s">
        <v>133</v>
      </c>
      <c r="J526" s="161" t="s">
        <v>133</v>
      </c>
      <c r="K526" s="164">
        <f t="shared" si="27"/>
        <v>6870</v>
      </c>
      <c r="L526" s="165">
        <f t="shared" si="28"/>
        <v>90</v>
      </c>
      <c r="M526" s="246">
        <v>75</v>
      </c>
      <c r="N526" s="246">
        <v>53</v>
      </c>
      <c r="O526" s="167" t="s">
        <v>129</v>
      </c>
      <c r="P526" s="166">
        <f t="shared" si="29"/>
        <v>7310.5</v>
      </c>
      <c r="Q526" s="167">
        <v>7516</v>
      </c>
      <c r="R526" s="167">
        <v>7105</v>
      </c>
    </row>
    <row r="527" spans="1:18">
      <c r="A527" s="161" t="s">
        <v>867</v>
      </c>
      <c r="B527" s="168" t="s">
        <v>1078</v>
      </c>
      <c r="C527" s="161" t="s">
        <v>133</v>
      </c>
      <c r="D527" s="168">
        <v>520</v>
      </c>
      <c r="E527" s="168">
        <v>60</v>
      </c>
      <c r="F527" s="161" t="s">
        <v>133</v>
      </c>
      <c r="G527" s="163">
        <v>0</v>
      </c>
      <c r="H527" s="170" t="s">
        <v>190</v>
      </c>
      <c r="I527" s="161" t="s">
        <v>133</v>
      </c>
      <c r="J527" s="161" t="s">
        <v>133</v>
      </c>
      <c r="K527" s="164">
        <f t="shared" si="27"/>
        <v>520</v>
      </c>
      <c r="L527" s="165">
        <f t="shared" si="28"/>
        <v>60</v>
      </c>
      <c r="M527" s="246">
        <v>75</v>
      </c>
      <c r="N527" s="246">
        <v>53</v>
      </c>
      <c r="O527" s="167" t="s">
        <v>129</v>
      </c>
      <c r="P527" s="166" t="e">
        <f t="shared" si="29"/>
        <v>#NUM!</v>
      </c>
      <c r="Q527" s="167" t="s">
        <v>730</v>
      </c>
      <c r="R527" s="167" t="s">
        <v>730</v>
      </c>
    </row>
    <row r="528" spans="1:18">
      <c r="A528" s="161" t="s">
        <v>868</v>
      </c>
      <c r="B528" s="245" t="s">
        <v>1079</v>
      </c>
      <c r="C528" s="161" t="s">
        <v>133</v>
      </c>
      <c r="D528" s="168">
        <v>570</v>
      </c>
      <c r="E528" s="168">
        <v>60</v>
      </c>
      <c r="F528" s="161" t="s">
        <v>133</v>
      </c>
      <c r="G528" s="163">
        <v>-0.4</v>
      </c>
      <c r="H528" s="170" t="s">
        <v>190</v>
      </c>
      <c r="I528" s="161" t="s">
        <v>133</v>
      </c>
      <c r="J528" s="161" t="s">
        <v>133</v>
      </c>
      <c r="K528" s="164">
        <f t="shared" si="27"/>
        <v>570</v>
      </c>
      <c r="L528" s="165">
        <f t="shared" si="28"/>
        <v>60</v>
      </c>
      <c r="M528" s="246">
        <v>75</v>
      </c>
      <c r="N528" s="246">
        <v>53</v>
      </c>
      <c r="O528" s="167" t="s">
        <v>129</v>
      </c>
      <c r="P528" s="166" t="e">
        <f t="shared" si="29"/>
        <v>#NUM!</v>
      </c>
      <c r="Q528" s="167" t="s">
        <v>730</v>
      </c>
      <c r="R528" s="167" t="s">
        <v>730</v>
      </c>
    </row>
    <row r="529" spans="1:18">
      <c r="A529" s="161" t="s">
        <v>869</v>
      </c>
      <c r="B529" s="245" t="s">
        <v>1080</v>
      </c>
      <c r="C529" s="161" t="s">
        <v>133</v>
      </c>
      <c r="D529" s="168">
        <v>4440</v>
      </c>
      <c r="E529" s="168">
        <v>70</v>
      </c>
      <c r="F529" s="161" t="s">
        <v>133</v>
      </c>
      <c r="G529" s="163">
        <v>1</v>
      </c>
      <c r="H529" s="170" t="s">
        <v>190</v>
      </c>
      <c r="I529" s="161" t="s">
        <v>133</v>
      </c>
      <c r="J529" s="161" t="s">
        <v>133</v>
      </c>
      <c r="K529" s="164">
        <f t="shared" si="27"/>
        <v>4440</v>
      </c>
      <c r="L529" s="165">
        <f t="shared" si="28"/>
        <v>70</v>
      </c>
      <c r="M529" s="246">
        <v>75</v>
      </c>
      <c r="N529" s="246">
        <v>53</v>
      </c>
      <c r="O529" s="167" t="s">
        <v>129</v>
      </c>
      <c r="P529" s="166">
        <f t="shared" si="29"/>
        <v>4534.5</v>
      </c>
      <c r="Q529" s="167">
        <v>4787</v>
      </c>
      <c r="R529" s="167">
        <v>4282</v>
      </c>
    </row>
    <row r="530" spans="1:18">
      <c r="A530" s="161" t="s">
        <v>870</v>
      </c>
      <c r="B530" s="245" t="s">
        <v>1081</v>
      </c>
      <c r="C530" s="161" t="s">
        <v>133</v>
      </c>
      <c r="D530" s="168">
        <v>4970</v>
      </c>
      <c r="E530" s="168">
        <v>90</v>
      </c>
      <c r="F530" s="161" t="s">
        <v>133</v>
      </c>
      <c r="G530" s="163">
        <v>0.1</v>
      </c>
      <c r="H530" s="170" t="s">
        <v>190</v>
      </c>
      <c r="I530" s="161" t="s">
        <v>133</v>
      </c>
      <c r="J530" s="161" t="s">
        <v>133</v>
      </c>
      <c r="K530" s="164">
        <f t="shared" si="27"/>
        <v>4970</v>
      </c>
      <c r="L530" s="165">
        <f t="shared" si="28"/>
        <v>90</v>
      </c>
      <c r="M530" s="246">
        <v>75</v>
      </c>
      <c r="N530" s="246">
        <v>53</v>
      </c>
      <c r="O530" s="167" t="s">
        <v>129</v>
      </c>
      <c r="P530" s="166">
        <f t="shared" si="29"/>
        <v>5176</v>
      </c>
      <c r="Q530" s="167">
        <v>5459</v>
      </c>
      <c r="R530" s="167">
        <v>4893</v>
      </c>
    </row>
    <row r="531" spans="1:18">
      <c r="A531" s="161" t="s">
        <v>871</v>
      </c>
      <c r="B531" s="245" t="s">
        <v>1082</v>
      </c>
      <c r="C531" s="161" t="s">
        <v>133</v>
      </c>
      <c r="D531" s="168">
        <v>5610</v>
      </c>
      <c r="E531" s="168">
        <v>80</v>
      </c>
      <c r="F531" s="161" t="s">
        <v>133</v>
      </c>
      <c r="G531" s="163">
        <v>-1.3</v>
      </c>
      <c r="H531" s="170" t="s">
        <v>190</v>
      </c>
      <c r="I531" s="161" t="s">
        <v>133</v>
      </c>
      <c r="J531" s="161" t="s">
        <v>133</v>
      </c>
      <c r="K531" s="164">
        <f t="shared" si="27"/>
        <v>5610</v>
      </c>
      <c r="L531" s="165">
        <f t="shared" si="28"/>
        <v>80</v>
      </c>
      <c r="M531" s="246">
        <v>75</v>
      </c>
      <c r="N531" s="246">
        <v>53</v>
      </c>
      <c r="O531" s="167" t="s">
        <v>129</v>
      </c>
      <c r="P531" s="166">
        <f t="shared" si="29"/>
        <v>5934.5</v>
      </c>
      <c r="Q531" s="167">
        <v>6169</v>
      </c>
      <c r="R531" s="167">
        <v>5700</v>
      </c>
    </row>
    <row r="532" spans="1:18">
      <c r="A532" s="161" t="s">
        <v>872</v>
      </c>
      <c r="B532" s="245" t="s">
        <v>1083</v>
      </c>
      <c r="C532" s="161" t="s">
        <v>133</v>
      </c>
      <c r="D532" s="168">
        <v>6390</v>
      </c>
      <c r="E532" s="168">
        <v>80</v>
      </c>
      <c r="F532" s="161" t="s">
        <v>133</v>
      </c>
      <c r="G532" s="163">
        <v>-0.5</v>
      </c>
      <c r="H532" s="170" t="s">
        <v>190</v>
      </c>
      <c r="I532" s="161" t="s">
        <v>133</v>
      </c>
      <c r="J532" s="161" t="s">
        <v>133</v>
      </c>
      <c r="K532" s="164">
        <f t="shared" si="27"/>
        <v>6390</v>
      </c>
      <c r="L532" s="165">
        <f t="shared" si="28"/>
        <v>80</v>
      </c>
      <c r="M532" s="246">
        <v>75</v>
      </c>
      <c r="N532" s="246">
        <v>53</v>
      </c>
      <c r="O532" s="167" t="s">
        <v>129</v>
      </c>
      <c r="P532" s="166">
        <f t="shared" si="29"/>
        <v>6774.5</v>
      </c>
      <c r="Q532" s="167">
        <v>7020</v>
      </c>
      <c r="R532" s="167">
        <v>6529</v>
      </c>
    </row>
    <row r="533" spans="1:18">
      <c r="A533" s="161" t="s">
        <v>873</v>
      </c>
      <c r="B533" s="245" t="s">
        <v>1084</v>
      </c>
      <c r="C533" s="161" t="s">
        <v>133</v>
      </c>
      <c r="D533" s="168">
        <v>7380</v>
      </c>
      <c r="E533" s="168">
        <v>80</v>
      </c>
      <c r="F533" s="161" t="s">
        <v>133</v>
      </c>
      <c r="G533" s="163">
        <v>-1.3</v>
      </c>
      <c r="H533" s="170" t="s">
        <v>190</v>
      </c>
      <c r="I533" s="161" t="s">
        <v>133</v>
      </c>
      <c r="J533" s="161" t="s">
        <v>133</v>
      </c>
      <c r="K533" s="164">
        <f t="shared" si="27"/>
        <v>7380</v>
      </c>
      <c r="L533" s="165">
        <f t="shared" si="28"/>
        <v>80</v>
      </c>
      <c r="M533" s="246">
        <v>75</v>
      </c>
      <c r="N533" s="246">
        <v>53</v>
      </c>
      <c r="O533" s="167" t="s">
        <v>129</v>
      </c>
      <c r="P533" s="166">
        <f t="shared" si="29"/>
        <v>7765.5</v>
      </c>
      <c r="Q533" s="167">
        <v>7946</v>
      </c>
      <c r="R533" s="167">
        <v>7585</v>
      </c>
    </row>
    <row r="534" spans="1:18">
      <c r="A534" s="161" t="s">
        <v>874</v>
      </c>
      <c r="B534" s="247" t="s">
        <v>1085</v>
      </c>
      <c r="C534" s="161" t="s">
        <v>133</v>
      </c>
      <c r="D534" s="168">
        <v>7530</v>
      </c>
      <c r="E534" s="168">
        <v>80</v>
      </c>
      <c r="F534" s="161" t="s">
        <v>133</v>
      </c>
      <c r="G534" s="163">
        <v>1.3</v>
      </c>
      <c r="H534" s="170" t="s">
        <v>190</v>
      </c>
      <c r="I534" s="161" t="s">
        <v>133</v>
      </c>
      <c r="J534" s="161" t="s">
        <v>133</v>
      </c>
      <c r="K534" s="164">
        <f t="shared" si="27"/>
        <v>7530</v>
      </c>
      <c r="L534" s="165">
        <f t="shared" si="28"/>
        <v>80</v>
      </c>
      <c r="M534" s="246">
        <v>75</v>
      </c>
      <c r="N534" s="246">
        <v>53</v>
      </c>
      <c r="O534" s="167" t="s">
        <v>129</v>
      </c>
      <c r="P534" s="166">
        <f t="shared" si="29"/>
        <v>7918</v>
      </c>
      <c r="Q534" s="167">
        <v>8127</v>
      </c>
      <c r="R534" s="167">
        <v>7709</v>
      </c>
    </row>
    <row r="535" spans="1:18">
      <c r="A535" s="161" t="s">
        <v>875</v>
      </c>
      <c r="B535" s="247" t="s">
        <v>1086</v>
      </c>
      <c r="C535" s="161" t="s">
        <v>133</v>
      </c>
      <c r="D535" s="168">
        <v>5600</v>
      </c>
      <c r="E535" s="168">
        <v>110</v>
      </c>
      <c r="F535" s="161" t="s">
        <v>133</v>
      </c>
      <c r="G535" s="163">
        <v>0.3</v>
      </c>
      <c r="H535" s="170" t="s">
        <v>190</v>
      </c>
      <c r="I535" s="161" t="s">
        <v>133</v>
      </c>
      <c r="J535" s="161" t="s">
        <v>133</v>
      </c>
      <c r="K535" s="164">
        <f t="shared" si="27"/>
        <v>5600</v>
      </c>
      <c r="L535" s="165">
        <f t="shared" si="28"/>
        <v>110</v>
      </c>
      <c r="M535" s="246">
        <v>75</v>
      </c>
      <c r="N535" s="246">
        <v>53</v>
      </c>
      <c r="O535" s="167" t="s">
        <v>129</v>
      </c>
      <c r="P535" s="166">
        <f t="shared" si="29"/>
        <v>5912</v>
      </c>
      <c r="Q535" s="167">
        <v>6189</v>
      </c>
      <c r="R535" s="167">
        <v>5635</v>
      </c>
    </row>
    <row r="536" spans="1:18">
      <c r="A536" s="161" t="s">
        <v>877</v>
      </c>
      <c r="B536" s="168" t="s">
        <v>1087</v>
      </c>
      <c r="C536" s="161" t="s">
        <v>133</v>
      </c>
      <c r="D536" s="168">
        <v>6340</v>
      </c>
      <c r="E536" s="168">
        <v>90</v>
      </c>
      <c r="F536" s="161" t="s">
        <v>133</v>
      </c>
      <c r="G536" s="163">
        <v>0.4</v>
      </c>
      <c r="H536" s="170" t="s">
        <v>190</v>
      </c>
      <c r="I536" s="161" t="s">
        <v>133</v>
      </c>
      <c r="J536" s="161" t="s">
        <v>133</v>
      </c>
      <c r="K536" s="164">
        <f t="shared" si="27"/>
        <v>6340</v>
      </c>
      <c r="L536" s="165">
        <f t="shared" si="28"/>
        <v>90</v>
      </c>
      <c r="M536" s="246">
        <v>75</v>
      </c>
      <c r="N536" s="246">
        <v>53</v>
      </c>
      <c r="O536" s="167" t="s">
        <v>129</v>
      </c>
      <c r="P536" s="166">
        <f t="shared" si="29"/>
        <v>6717</v>
      </c>
      <c r="Q536" s="167">
        <v>6974</v>
      </c>
      <c r="R536" s="167">
        <v>6460</v>
      </c>
    </row>
    <row r="537" spans="1:18">
      <c r="A537" s="161" t="s">
        <v>897</v>
      </c>
      <c r="B537" s="175" t="s">
        <v>1621</v>
      </c>
      <c r="C537" s="161" t="s">
        <v>133</v>
      </c>
      <c r="D537" s="168">
        <v>9200</v>
      </c>
      <c r="E537" s="168">
        <v>135</v>
      </c>
      <c r="F537" s="161" t="s">
        <v>133</v>
      </c>
      <c r="G537" s="163">
        <v>0</v>
      </c>
      <c r="H537" s="170" t="s">
        <v>1622</v>
      </c>
      <c r="I537" s="248">
        <v>390</v>
      </c>
      <c r="J537" s="223">
        <v>50</v>
      </c>
      <c r="K537" s="164">
        <f t="shared" si="27"/>
        <v>9590</v>
      </c>
      <c r="L537" s="165">
        <f t="shared" si="28"/>
        <v>143.96180048887967</v>
      </c>
      <c r="M537" s="249">
        <v>165</v>
      </c>
      <c r="N537" s="249">
        <v>57</v>
      </c>
      <c r="O537" s="167" t="s">
        <v>129</v>
      </c>
      <c r="P537" s="166">
        <v>10243</v>
      </c>
      <c r="Q537" s="167">
        <v>10661</v>
      </c>
      <c r="R537" s="167">
        <v>9825</v>
      </c>
    </row>
    <row r="538" spans="1:18">
      <c r="A538" s="161" t="s">
        <v>898</v>
      </c>
      <c r="B538" s="175" t="s">
        <v>1623</v>
      </c>
      <c r="C538" s="161" t="s">
        <v>133</v>
      </c>
      <c r="D538" s="168">
        <v>145</v>
      </c>
      <c r="E538" s="168">
        <v>95</v>
      </c>
      <c r="F538" s="161" t="s">
        <v>133</v>
      </c>
      <c r="G538" s="169">
        <v>0</v>
      </c>
      <c r="H538" s="170" t="s">
        <v>1622</v>
      </c>
      <c r="I538" s="248">
        <v>390</v>
      </c>
      <c r="J538" s="223">
        <v>50</v>
      </c>
      <c r="K538" s="164">
        <f t="shared" si="27"/>
        <v>535</v>
      </c>
      <c r="L538" s="165">
        <f t="shared" si="28"/>
        <v>107.35455276791944</v>
      </c>
      <c r="M538" s="249">
        <v>165</v>
      </c>
      <c r="N538" s="249">
        <v>57</v>
      </c>
      <c r="O538" s="167" t="s">
        <v>129</v>
      </c>
      <c r="P538" s="166" t="e">
        <v>#NUM!</v>
      </c>
      <c r="Q538" s="167" t="s">
        <v>730</v>
      </c>
      <c r="R538" s="167" t="s">
        <v>730</v>
      </c>
    </row>
    <row r="539" spans="1:18">
      <c r="A539" s="161" t="s">
        <v>899</v>
      </c>
      <c r="B539" s="175" t="s">
        <v>1624</v>
      </c>
      <c r="C539" s="161" t="s">
        <v>133</v>
      </c>
      <c r="D539" s="168">
        <v>9135</v>
      </c>
      <c r="E539" s="168">
        <v>130</v>
      </c>
      <c r="F539" s="161" t="s">
        <v>133</v>
      </c>
      <c r="G539" s="163">
        <v>0</v>
      </c>
      <c r="H539" s="170" t="s">
        <v>1622</v>
      </c>
      <c r="I539" s="248">
        <v>410</v>
      </c>
      <c r="J539" s="223">
        <v>70</v>
      </c>
      <c r="K539" s="164">
        <f t="shared" si="27"/>
        <v>9545</v>
      </c>
      <c r="L539" s="165">
        <f t="shared" si="28"/>
        <v>147.648230602334</v>
      </c>
      <c r="M539" s="249">
        <v>138</v>
      </c>
      <c r="N539" s="249">
        <v>64</v>
      </c>
      <c r="O539" s="167" t="s">
        <v>129</v>
      </c>
      <c r="P539" s="166">
        <v>10207.5</v>
      </c>
      <c r="Q539" s="167">
        <v>10647</v>
      </c>
      <c r="R539" s="167">
        <v>9768</v>
      </c>
    </row>
    <row r="540" spans="1:18">
      <c r="A540" s="161" t="s">
        <v>900</v>
      </c>
      <c r="B540" s="175" t="s">
        <v>1625</v>
      </c>
      <c r="C540" s="161" t="s">
        <v>133</v>
      </c>
      <c r="D540" s="168">
        <v>11150</v>
      </c>
      <c r="E540" s="168">
        <v>130</v>
      </c>
      <c r="F540" s="161" t="s">
        <v>133</v>
      </c>
      <c r="G540" s="169">
        <v>-25</v>
      </c>
      <c r="H540" s="170" t="s">
        <v>1622</v>
      </c>
      <c r="I540" s="248"/>
      <c r="J540" s="223"/>
      <c r="K540" s="164">
        <f t="shared" si="27"/>
        <v>11150</v>
      </c>
      <c r="L540" s="165">
        <f t="shared" si="28"/>
        <v>130</v>
      </c>
      <c r="M540" s="249">
        <v>177</v>
      </c>
      <c r="N540" s="249">
        <v>40</v>
      </c>
      <c r="O540" s="167" t="s">
        <v>129</v>
      </c>
      <c r="P540" s="166">
        <v>12384.5</v>
      </c>
      <c r="Q540" s="167">
        <v>12727</v>
      </c>
      <c r="R540" s="167">
        <v>12042</v>
      </c>
    </row>
    <row r="541" spans="1:18">
      <c r="A541" s="161" t="s">
        <v>901</v>
      </c>
      <c r="B541" s="175" t="s">
        <v>1626</v>
      </c>
      <c r="C541" s="161" t="s">
        <v>133</v>
      </c>
      <c r="D541" s="168">
        <v>11035</v>
      </c>
      <c r="E541" s="168">
        <v>400</v>
      </c>
      <c r="F541" s="161" t="s">
        <v>133</v>
      </c>
      <c r="G541" s="169">
        <v>-25</v>
      </c>
      <c r="H541" s="170" t="s">
        <v>1622</v>
      </c>
      <c r="I541" s="248"/>
      <c r="J541" s="223"/>
      <c r="K541" s="164">
        <f t="shared" si="27"/>
        <v>11035</v>
      </c>
      <c r="L541" s="165">
        <f t="shared" si="28"/>
        <v>400</v>
      </c>
      <c r="M541" s="249">
        <v>177</v>
      </c>
      <c r="N541" s="249">
        <v>40</v>
      </c>
      <c r="O541" s="167" t="s">
        <v>129</v>
      </c>
      <c r="P541" s="166">
        <v>12118.5</v>
      </c>
      <c r="Q541" s="167">
        <v>13124</v>
      </c>
      <c r="R541" s="167">
        <v>11113</v>
      </c>
    </row>
    <row r="542" spans="1:18">
      <c r="A542" s="161" t="s">
        <v>902</v>
      </c>
      <c r="B542" s="175" t="s">
        <v>1627</v>
      </c>
      <c r="C542" s="161" t="s">
        <v>133</v>
      </c>
      <c r="D542" s="168">
        <v>10415</v>
      </c>
      <c r="E542" s="168">
        <v>260</v>
      </c>
      <c r="F542" s="161" t="s">
        <v>133</v>
      </c>
      <c r="G542" s="169">
        <v>-25</v>
      </c>
      <c r="H542" s="170" t="s">
        <v>1622</v>
      </c>
      <c r="I542" s="248"/>
      <c r="J542" s="223"/>
      <c r="K542" s="164">
        <f t="shared" si="27"/>
        <v>10415</v>
      </c>
      <c r="L542" s="165">
        <f t="shared" si="28"/>
        <v>260</v>
      </c>
      <c r="M542" s="249">
        <v>165</v>
      </c>
      <c r="N542" s="249">
        <v>57</v>
      </c>
      <c r="O542" s="167" t="s">
        <v>129</v>
      </c>
      <c r="P542" s="166">
        <v>11425</v>
      </c>
      <c r="Q542" s="167">
        <v>12247</v>
      </c>
      <c r="R542" s="167">
        <v>10603</v>
      </c>
    </row>
    <row r="543" spans="1:18">
      <c r="A543" s="161" t="s">
        <v>906</v>
      </c>
      <c r="B543" s="175" t="s">
        <v>1628</v>
      </c>
      <c r="C543" s="161" t="s">
        <v>133</v>
      </c>
      <c r="D543" s="168">
        <v>6210</v>
      </c>
      <c r="E543" s="168">
        <v>120</v>
      </c>
      <c r="F543" s="161" t="s">
        <v>133</v>
      </c>
      <c r="G543" s="163">
        <v>-17</v>
      </c>
      <c r="H543" s="170" t="s">
        <v>1227</v>
      </c>
      <c r="I543" s="248">
        <v>0.45411517614454744</v>
      </c>
      <c r="J543" s="161" t="s">
        <v>133</v>
      </c>
      <c r="K543" s="164">
        <f t="shared" si="27"/>
        <v>6210.4541151761441</v>
      </c>
      <c r="L543" s="165">
        <f t="shared" si="28"/>
        <v>120</v>
      </c>
      <c r="M543" s="178">
        <v>29</v>
      </c>
      <c r="N543" s="215">
        <v>34</v>
      </c>
      <c r="O543" s="167" t="s">
        <v>129</v>
      </c>
      <c r="P543" s="166">
        <f t="shared" si="29"/>
        <v>6624</v>
      </c>
      <c r="Q543" s="167">
        <v>6915</v>
      </c>
      <c r="R543" s="167">
        <v>6333</v>
      </c>
    </row>
    <row r="544" spans="1:18">
      <c r="A544" s="161" t="s">
        <v>907</v>
      </c>
      <c r="B544" s="175" t="s">
        <v>1629</v>
      </c>
      <c r="C544" s="161" t="s">
        <v>133</v>
      </c>
      <c r="D544" s="168">
        <v>5700</v>
      </c>
      <c r="E544" s="168">
        <v>120</v>
      </c>
      <c r="F544" s="161" t="s">
        <v>133</v>
      </c>
      <c r="G544" s="163">
        <v>-17</v>
      </c>
      <c r="H544" s="170" t="s">
        <v>1227</v>
      </c>
      <c r="I544" s="248">
        <v>0.4838809809532954</v>
      </c>
      <c r="J544" s="161" t="s">
        <v>133</v>
      </c>
      <c r="K544" s="164">
        <f t="shared" si="27"/>
        <v>5700.4838809809535</v>
      </c>
      <c r="L544" s="165">
        <f t="shared" si="28"/>
        <v>120</v>
      </c>
      <c r="M544" s="178">
        <v>29</v>
      </c>
      <c r="N544" s="215">
        <v>34</v>
      </c>
      <c r="O544" s="167" t="s">
        <v>129</v>
      </c>
      <c r="P544" s="166">
        <f t="shared" si="29"/>
        <v>6048</v>
      </c>
      <c r="Q544" s="167">
        <v>6324</v>
      </c>
      <c r="R544" s="167">
        <v>5772</v>
      </c>
    </row>
    <row r="545" spans="1:18">
      <c r="A545" s="161" t="s">
        <v>908</v>
      </c>
      <c r="B545" s="175" t="s">
        <v>1630</v>
      </c>
      <c r="C545" s="161" t="s">
        <v>133</v>
      </c>
      <c r="D545" s="168">
        <v>5310</v>
      </c>
      <c r="E545" s="168">
        <v>120</v>
      </c>
      <c r="F545" s="161" t="s">
        <v>133</v>
      </c>
      <c r="G545" s="163">
        <v>-17</v>
      </c>
      <c r="H545" s="170" t="s">
        <v>1227</v>
      </c>
      <c r="I545" s="248">
        <v>0.50795288728322752</v>
      </c>
      <c r="J545" s="161" t="s">
        <v>133</v>
      </c>
      <c r="K545" s="164">
        <f t="shared" si="27"/>
        <v>5310.507952887283</v>
      </c>
      <c r="L545" s="165">
        <f t="shared" si="28"/>
        <v>120</v>
      </c>
      <c r="M545" s="178">
        <v>29</v>
      </c>
      <c r="N545" s="215">
        <v>34</v>
      </c>
      <c r="O545" s="167" t="s">
        <v>129</v>
      </c>
      <c r="P545" s="166">
        <f t="shared" si="29"/>
        <v>5647</v>
      </c>
      <c r="Q545" s="167">
        <v>5911</v>
      </c>
      <c r="R545" s="167">
        <v>5383</v>
      </c>
    </row>
    <row r="546" spans="1:18">
      <c r="A546" s="161" t="s">
        <v>909</v>
      </c>
      <c r="B546" s="175" t="s">
        <v>1631</v>
      </c>
      <c r="C546" s="161" t="s">
        <v>133</v>
      </c>
      <c r="D546" s="168">
        <v>6450</v>
      </c>
      <c r="E546" s="168">
        <v>160</v>
      </c>
      <c r="F546" s="161" t="s">
        <v>133</v>
      </c>
      <c r="G546" s="163">
        <v>-17</v>
      </c>
      <c r="H546" s="170" t="s">
        <v>1227</v>
      </c>
      <c r="I546" s="248">
        <v>0.4407483596045555</v>
      </c>
      <c r="J546" s="161" t="s">
        <v>133</v>
      </c>
      <c r="K546" s="164">
        <f t="shared" si="27"/>
        <v>6450.4407483596042</v>
      </c>
      <c r="L546" s="165">
        <f t="shared" si="28"/>
        <v>160</v>
      </c>
      <c r="M546" s="178">
        <v>29</v>
      </c>
      <c r="N546" s="215">
        <v>34</v>
      </c>
      <c r="O546" s="167" t="s">
        <v>129</v>
      </c>
      <c r="P546" s="166">
        <f t="shared" si="29"/>
        <v>6891.5</v>
      </c>
      <c r="Q546" s="167">
        <v>7264</v>
      </c>
      <c r="R546" s="167">
        <v>6519</v>
      </c>
    </row>
    <row r="547" spans="1:18">
      <c r="A547" s="161" t="s">
        <v>910</v>
      </c>
      <c r="B547" s="175" t="s">
        <v>1632</v>
      </c>
      <c r="C547" s="161" t="s">
        <v>133</v>
      </c>
      <c r="D547" s="168">
        <v>5410</v>
      </c>
      <c r="E547" s="168">
        <v>110</v>
      </c>
      <c r="F547" s="161" t="s">
        <v>133</v>
      </c>
      <c r="G547" s="163">
        <v>-17</v>
      </c>
      <c r="H547" s="170" t="s">
        <v>1227</v>
      </c>
      <c r="I547" s="248">
        <v>0.50166875554722956</v>
      </c>
      <c r="J547" s="161" t="s">
        <v>133</v>
      </c>
      <c r="K547" s="164">
        <f t="shared" si="27"/>
        <v>5410.5016687555471</v>
      </c>
      <c r="L547" s="165">
        <f t="shared" si="28"/>
        <v>110</v>
      </c>
      <c r="M547" s="178">
        <v>29</v>
      </c>
      <c r="N547" s="215">
        <v>34</v>
      </c>
      <c r="O547" s="167" t="s">
        <v>129</v>
      </c>
      <c r="P547" s="166">
        <f t="shared" si="29"/>
        <v>5750</v>
      </c>
      <c r="Q547" s="167">
        <v>5995</v>
      </c>
      <c r="R547" s="167">
        <v>5505</v>
      </c>
    </row>
    <row r="548" spans="1:18">
      <c r="A548" s="161" t="s">
        <v>912</v>
      </c>
      <c r="B548" s="175" t="s">
        <v>1633</v>
      </c>
      <c r="C548" s="161" t="s">
        <v>133</v>
      </c>
      <c r="D548" s="168">
        <v>5670</v>
      </c>
      <c r="E548" s="168">
        <v>120</v>
      </c>
      <c r="F548" s="161" t="s">
        <v>133</v>
      </c>
      <c r="G548" s="163">
        <v>-17</v>
      </c>
      <c r="H548" s="170" t="s">
        <v>1227</v>
      </c>
      <c r="I548" s="248">
        <v>0.48569145894345483</v>
      </c>
      <c r="J548" s="161" t="s">
        <v>133</v>
      </c>
      <c r="K548" s="164">
        <f t="shared" si="27"/>
        <v>5670.4856914589436</v>
      </c>
      <c r="L548" s="165">
        <f t="shared" si="28"/>
        <v>120</v>
      </c>
      <c r="M548" s="178">
        <v>29</v>
      </c>
      <c r="N548" s="215">
        <v>34</v>
      </c>
      <c r="O548" s="167" t="s">
        <v>129</v>
      </c>
      <c r="P548" s="166">
        <f t="shared" si="29"/>
        <v>6017</v>
      </c>
      <c r="Q548" s="167">
        <v>6290</v>
      </c>
      <c r="R548" s="167">
        <v>5744</v>
      </c>
    </row>
    <row r="549" spans="1:18">
      <c r="A549" s="161" t="s">
        <v>914</v>
      </c>
      <c r="B549" s="175" t="s">
        <v>1634</v>
      </c>
      <c r="C549" s="161" t="s">
        <v>133</v>
      </c>
      <c r="D549" s="168">
        <v>5140</v>
      </c>
      <c r="E549" s="168">
        <v>520</v>
      </c>
      <c r="F549" s="161" t="s">
        <v>133</v>
      </c>
      <c r="G549" s="163">
        <v>-17</v>
      </c>
      <c r="H549" s="170" t="s">
        <v>1227</v>
      </c>
      <c r="I549" s="248">
        <v>0.51881709635702877</v>
      </c>
      <c r="J549" s="161" t="s">
        <v>133</v>
      </c>
      <c r="K549" s="164">
        <f t="shared" si="27"/>
        <v>5140.5188170963575</v>
      </c>
      <c r="L549" s="165">
        <f t="shared" si="28"/>
        <v>520</v>
      </c>
      <c r="M549" s="178">
        <v>29</v>
      </c>
      <c r="N549" s="215">
        <v>34</v>
      </c>
      <c r="O549" s="167" t="s">
        <v>129</v>
      </c>
      <c r="P549" s="166">
        <f t="shared" si="29"/>
        <v>5348</v>
      </c>
      <c r="Q549" s="167">
        <v>6603</v>
      </c>
      <c r="R549" s="167">
        <v>4093</v>
      </c>
    </row>
    <row r="550" spans="1:18">
      <c r="A550" s="161" t="s">
        <v>916</v>
      </c>
      <c r="B550" s="175" t="s">
        <v>1635</v>
      </c>
      <c r="C550" s="161" t="s">
        <v>133</v>
      </c>
      <c r="D550" s="168">
        <v>4350</v>
      </c>
      <c r="E550" s="168">
        <v>140</v>
      </c>
      <c r="F550" s="161" t="s">
        <v>133</v>
      </c>
      <c r="G550" s="163">
        <v>-17</v>
      </c>
      <c r="H550" s="170" t="s">
        <v>1227</v>
      </c>
      <c r="I550" s="248">
        <v>0.57243302128536955</v>
      </c>
      <c r="J550" s="161" t="s">
        <v>133</v>
      </c>
      <c r="K550" s="164">
        <f t="shared" si="27"/>
        <v>4350.5724330212852</v>
      </c>
      <c r="L550" s="165">
        <f t="shared" si="28"/>
        <v>140</v>
      </c>
      <c r="M550" s="178">
        <v>29</v>
      </c>
      <c r="N550" s="215">
        <v>34</v>
      </c>
      <c r="O550" s="167" t="s">
        <v>129</v>
      </c>
      <c r="P550" s="166">
        <f t="shared" si="29"/>
        <v>4445.5</v>
      </c>
      <c r="Q550" s="167">
        <v>4824</v>
      </c>
      <c r="R550" s="167">
        <v>4067</v>
      </c>
    </row>
    <row r="551" spans="1:18">
      <c r="A551" s="161" t="s">
        <v>918</v>
      </c>
      <c r="B551" s="175" t="s">
        <v>1636</v>
      </c>
      <c r="C551" s="161" t="s">
        <v>133</v>
      </c>
      <c r="D551" s="168">
        <v>4860</v>
      </c>
      <c r="E551" s="168">
        <v>100</v>
      </c>
      <c r="F551" s="161" t="s">
        <v>133</v>
      </c>
      <c r="G551" s="163">
        <v>-17</v>
      </c>
      <c r="H551" s="170" t="s">
        <v>1227</v>
      </c>
      <c r="I551" s="248">
        <v>0.53721996218952794</v>
      </c>
      <c r="J551" s="161" t="s">
        <v>133</v>
      </c>
      <c r="K551" s="164">
        <f t="shared" si="27"/>
        <v>4860.5372199621897</v>
      </c>
      <c r="L551" s="165">
        <f t="shared" si="28"/>
        <v>100</v>
      </c>
      <c r="M551" s="178">
        <v>29</v>
      </c>
      <c r="N551" s="215">
        <v>34</v>
      </c>
      <c r="O551" s="167" t="s">
        <v>129</v>
      </c>
      <c r="P551" s="166">
        <f t="shared" si="29"/>
        <v>5101</v>
      </c>
      <c r="Q551" s="167">
        <v>5363</v>
      </c>
      <c r="R551" s="167">
        <v>4839</v>
      </c>
    </row>
    <row r="552" spans="1:18">
      <c r="A552" s="161" t="s">
        <v>921</v>
      </c>
      <c r="B552" s="175" t="s">
        <v>1637</v>
      </c>
      <c r="C552" s="161" t="s">
        <v>133</v>
      </c>
      <c r="D552" s="168">
        <v>4400</v>
      </c>
      <c r="E552" s="168">
        <v>100</v>
      </c>
      <c r="F552" s="161" t="s">
        <v>133</v>
      </c>
      <c r="G552" s="163">
        <v>-17</v>
      </c>
      <c r="H552" s="170" t="s">
        <v>1227</v>
      </c>
      <c r="I552" s="248">
        <v>0.56888107800592125</v>
      </c>
      <c r="J552" s="161" t="s">
        <v>133</v>
      </c>
      <c r="K552" s="164">
        <f t="shared" si="27"/>
        <v>4400.5688810780057</v>
      </c>
      <c r="L552" s="165">
        <f t="shared" si="28"/>
        <v>100</v>
      </c>
      <c r="M552" s="178">
        <v>29</v>
      </c>
      <c r="N552" s="215">
        <v>34</v>
      </c>
      <c r="O552" s="167" t="s">
        <v>129</v>
      </c>
      <c r="P552" s="166">
        <f t="shared" si="29"/>
        <v>4524.5</v>
      </c>
      <c r="Q552" s="167">
        <v>4807</v>
      </c>
      <c r="R552" s="167">
        <v>4242</v>
      </c>
    </row>
    <row r="553" spans="1:18" ht="31.5">
      <c r="A553" s="161" t="s">
        <v>923</v>
      </c>
      <c r="B553" s="179" t="s">
        <v>1638</v>
      </c>
      <c r="C553" s="161" t="s">
        <v>133</v>
      </c>
      <c r="D553" s="168">
        <v>4162</v>
      </c>
      <c r="E553" s="168">
        <v>115</v>
      </c>
      <c r="F553" s="161" t="s">
        <v>133</v>
      </c>
      <c r="G553" s="163">
        <v>-17</v>
      </c>
      <c r="H553" s="170" t="s">
        <v>1227</v>
      </c>
      <c r="I553" s="248">
        <v>0.58598793224162871</v>
      </c>
      <c r="J553" s="161" t="s">
        <v>133</v>
      </c>
      <c r="K553" s="164">
        <f t="shared" si="27"/>
        <v>4162.5859879322416</v>
      </c>
      <c r="L553" s="165">
        <f t="shared" si="28"/>
        <v>115</v>
      </c>
      <c r="M553" s="178">
        <v>29</v>
      </c>
      <c r="N553" s="215">
        <v>34</v>
      </c>
      <c r="O553" s="167" t="s">
        <v>129</v>
      </c>
      <c r="P553" s="166">
        <f t="shared" si="29"/>
        <v>4186.5</v>
      </c>
      <c r="Q553" s="167">
        <v>4511</v>
      </c>
      <c r="R553" s="167">
        <v>3862</v>
      </c>
    </row>
    <row r="554" spans="1:18">
      <c r="A554" s="161" t="s">
        <v>925</v>
      </c>
      <c r="B554" s="175" t="s">
        <v>1639</v>
      </c>
      <c r="C554" s="161" t="s">
        <v>133</v>
      </c>
      <c r="D554" s="168">
        <v>3800</v>
      </c>
      <c r="E554" s="168">
        <v>130</v>
      </c>
      <c r="F554" s="161" t="s">
        <v>133</v>
      </c>
      <c r="G554" s="163">
        <v>-17</v>
      </c>
      <c r="H554" s="170" t="s">
        <v>1227</v>
      </c>
      <c r="I554" s="248">
        <v>0.61299900113474726</v>
      </c>
      <c r="J554" s="161" t="s">
        <v>133</v>
      </c>
      <c r="K554" s="164">
        <f t="shared" si="27"/>
        <v>3800.6129990011345</v>
      </c>
      <c r="L554" s="165">
        <f t="shared" si="28"/>
        <v>130</v>
      </c>
      <c r="M554" s="178">
        <v>29</v>
      </c>
      <c r="N554" s="215">
        <v>34</v>
      </c>
      <c r="O554" s="167" t="s">
        <v>129</v>
      </c>
      <c r="P554" s="166">
        <f t="shared" si="29"/>
        <v>3724.5</v>
      </c>
      <c r="Q554" s="167">
        <v>4066</v>
      </c>
      <c r="R554" s="167">
        <v>3383</v>
      </c>
    </row>
    <row r="555" spans="1:18">
      <c r="A555" s="161" t="s">
        <v>927</v>
      </c>
      <c r="B555" s="175" t="s">
        <v>1640</v>
      </c>
      <c r="C555" s="161" t="s">
        <v>133</v>
      </c>
      <c r="D555" s="168">
        <v>3840</v>
      </c>
      <c r="E555" s="168">
        <v>130</v>
      </c>
      <c r="F555" s="161" t="s">
        <v>133</v>
      </c>
      <c r="G555" s="163">
        <v>-17</v>
      </c>
      <c r="H555" s="170" t="s">
        <v>1227</v>
      </c>
      <c r="I555" s="248">
        <v>0.60995418435752935</v>
      </c>
      <c r="J555" s="161" t="s">
        <v>133</v>
      </c>
      <c r="K555" s="164">
        <f t="shared" si="27"/>
        <v>3840.6099541843573</v>
      </c>
      <c r="L555" s="165">
        <f t="shared" si="28"/>
        <v>130</v>
      </c>
      <c r="M555" s="178">
        <v>29</v>
      </c>
      <c r="N555" s="215">
        <v>34</v>
      </c>
      <c r="O555" s="167" t="s">
        <v>129</v>
      </c>
      <c r="P555" s="166">
        <f t="shared" si="29"/>
        <v>3778.5</v>
      </c>
      <c r="Q555" s="167">
        <v>4127</v>
      </c>
      <c r="R555" s="167">
        <v>3430</v>
      </c>
    </row>
    <row r="556" spans="1:18">
      <c r="A556" s="161" t="s">
        <v>929</v>
      </c>
      <c r="B556" s="175" t="s">
        <v>1641</v>
      </c>
      <c r="C556" s="161" t="s">
        <v>133</v>
      </c>
      <c r="D556" s="168">
        <v>750</v>
      </c>
      <c r="E556" s="168">
        <v>120</v>
      </c>
      <c r="F556" s="161" t="s">
        <v>133</v>
      </c>
      <c r="G556" s="163">
        <v>-17</v>
      </c>
      <c r="H556" s="170" t="s">
        <v>1227</v>
      </c>
      <c r="I556" s="248">
        <v>0.89609560632647167</v>
      </c>
      <c r="J556" s="161" t="s">
        <v>133</v>
      </c>
      <c r="K556" s="164">
        <f t="shared" si="27"/>
        <v>750.89609560632653</v>
      </c>
      <c r="L556" s="165">
        <f t="shared" si="28"/>
        <v>120</v>
      </c>
      <c r="M556" s="178">
        <v>29</v>
      </c>
      <c r="N556" s="215">
        <v>34</v>
      </c>
      <c r="O556" s="167" t="s">
        <v>129</v>
      </c>
      <c r="P556" s="166">
        <f t="shared" si="29"/>
        <v>305</v>
      </c>
      <c r="Q556" s="167">
        <v>550</v>
      </c>
      <c r="R556" s="167">
        <v>60</v>
      </c>
    </row>
    <row r="557" spans="1:18">
      <c r="A557" s="161" t="s">
        <v>931</v>
      </c>
      <c r="B557" s="175" t="s">
        <v>1642</v>
      </c>
      <c r="C557" s="161" t="s">
        <v>133</v>
      </c>
      <c r="D557" s="168">
        <v>100</v>
      </c>
      <c r="E557" s="168">
        <v>1.6</v>
      </c>
      <c r="F557" s="161" t="s">
        <v>133</v>
      </c>
      <c r="G557" s="163">
        <v>-17</v>
      </c>
      <c r="H557" s="170" t="s">
        <v>1227</v>
      </c>
      <c r="I557" s="248">
        <v>0.97161859099955028</v>
      </c>
      <c r="J557" s="161" t="s">
        <v>133</v>
      </c>
      <c r="K557" s="164">
        <f t="shared" si="27"/>
        <v>100.97161859099955</v>
      </c>
      <c r="L557" s="165">
        <f t="shared" si="28"/>
        <v>1.6</v>
      </c>
      <c r="M557" s="178">
        <v>29</v>
      </c>
      <c r="N557" s="215">
        <v>34</v>
      </c>
      <c r="O557" s="167" t="s">
        <v>129</v>
      </c>
      <c r="P557" s="166" t="e">
        <f t="shared" si="29"/>
        <v>#NUM!</v>
      </c>
      <c r="Q557" s="167" t="s">
        <v>730</v>
      </c>
      <c r="R557" s="167" t="s">
        <v>730</v>
      </c>
    </row>
    <row r="558" spans="1:18">
      <c r="A558" s="161" t="s">
        <v>935</v>
      </c>
      <c r="B558" s="234">
        <v>748</v>
      </c>
      <c r="C558" s="161" t="s">
        <v>133</v>
      </c>
      <c r="D558" s="234">
        <v>7845</v>
      </c>
      <c r="E558" s="234">
        <v>130</v>
      </c>
      <c r="F558" s="161" t="s">
        <v>133</v>
      </c>
      <c r="G558" s="250">
        <v>0</v>
      </c>
      <c r="H558" s="238" t="s">
        <v>1227</v>
      </c>
      <c r="I558" s="239">
        <v>390</v>
      </c>
      <c r="J558" s="251">
        <v>50</v>
      </c>
      <c r="K558" s="164">
        <f t="shared" si="27"/>
        <v>8235</v>
      </c>
      <c r="L558" s="165">
        <f t="shared" si="28"/>
        <v>139.28388277184121</v>
      </c>
      <c r="M558" s="252">
        <v>167</v>
      </c>
      <c r="N558" s="252">
        <v>56</v>
      </c>
      <c r="O558" s="242" t="s">
        <v>129</v>
      </c>
      <c r="P558" s="166">
        <v>8610.5</v>
      </c>
      <c r="Q558" s="242">
        <v>8974</v>
      </c>
      <c r="R558" s="242">
        <v>8247</v>
      </c>
    </row>
    <row r="559" spans="1:18">
      <c r="A559" s="161" t="s">
        <v>936</v>
      </c>
      <c r="B559" s="168">
        <v>725</v>
      </c>
      <c r="C559" s="161" t="s">
        <v>133</v>
      </c>
      <c r="D559" s="168">
        <v>8395</v>
      </c>
      <c r="E559" s="168">
        <v>145</v>
      </c>
      <c r="F559" s="161" t="s">
        <v>133</v>
      </c>
      <c r="G559" s="169">
        <v>0</v>
      </c>
      <c r="H559" s="170" t="s">
        <v>1227</v>
      </c>
      <c r="I559" s="248">
        <v>390</v>
      </c>
      <c r="J559" s="253">
        <v>50</v>
      </c>
      <c r="K559" s="164">
        <f t="shared" si="27"/>
        <v>8785</v>
      </c>
      <c r="L559" s="165">
        <f t="shared" si="28"/>
        <v>153.37861650177967</v>
      </c>
      <c r="M559" s="249">
        <v>167</v>
      </c>
      <c r="N559" s="249">
        <v>56</v>
      </c>
      <c r="O559" s="167" t="s">
        <v>129</v>
      </c>
      <c r="P559" s="166">
        <v>9194.5</v>
      </c>
      <c r="Q559" s="167">
        <v>9600</v>
      </c>
      <c r="R559" s="167">
        <v>8789</v>
      </c>
    </row>
    <row r="560" spans="1:18">
      <c r="A560" s="161" t="s">
        <v>937</v>
      </c>
      <c r="B560" s="168">
        <v>773</v>
      </c>
      <c r="C560" s="161" t="s">
        <v>133</v>
      </c>
      <c r="D560" s="168">
        <v>8300</v>
      </c>
      <c r="E560" s="168">
        <v>135</v>
      </c>
      <c r="F560" s="161" t="s">
        <v>133</v>
      </c>
      <c r="G560" s="169">
        <v>0</v>
      </c>
      <c r="H560" s="170" t="s">
        <v>1227</v>
      </c>
      <c r="I560" s="248">
        <v>390</v>
      </c>
      <c r="J560" s="253">
        <v>50</v>
      </c>
      <c r="K560" s="164">
        <f t="shared" si="27"/>
        <v>8690</v>
      </c>
      <c r="L560" s="165">
        <f t="shared" si="28"/>
        <v>143.96180048887967</v>
      </c>
      <c r="M560" s="249">
        <v>167</v>
      </c>
      <c r="N560" s="249">
        <v>56</v>
      </c>
      <c r="O560" s="167" t="s">
        <v>129</v>
      </c>
      <c r="P560" s="166">
        <v>9100</v>
      </c>
      <c r="Q560" s="167">
        <v>9486</v>
      </c>
      <c r="R560" s="167">
        <v>8714</v>
      </c>
    </row>
    <row r="561" spans="1:18">
      <c r="A561" s="161" t="s">
        <v>938</v>
      </c>
      <c r="B561" s="206" t="s">
        <v>1643</v>
      </c>
      <c r="C561" s="161" t="s">
        <v>133</v>
      </c>
      <c r="D561" s="168">
        <v>9116</v>
      </c>
      <c r="E561" s="175"/>
      <c r="F561" s="161" t="s">
        <v>133</v>
      </c>
      <c r="G561" s="169">
        <v>0</v>
      </c>
      <c r="H561" s="170" t="s">
        <v>1227</v>
      </c>
      <c r="I561" s="248">
        <v>390</v>
      </c>
      <c r="J561" s="248">
        <v>50</v>
      </c>
      <c r="K561" s="164">
        <f t="shared" si="27"/>
        <v>9506</v>
      </c>
      <c r="L561" s="165">
        <f t="shared" si="28"/>
        <v>50</v>
      </c>
      <c r="M561" s="249">
        <v>167</v>
      </c>
      <c r="N561" s="249">
        <v>56</v>
      </c>
      <c r="O561" s="167" t="s">
        <v>129</v>
      </c>
      <c r="P561" s="166">
        <v>10146</v>
      </c>
      <c r="Q561" s="167">
        <v>10369</v>
      </c>
      <c r="R561" s="167">
        <v>9923</v>
      </c>
    </row>
    <row r="562" spans="1:18">
      <c r="A562" s="161" t="s">
        <v>940</v>
      </c>
      <c r="B562" s="206" t="s">
        <v>1644</v>
      </c>
      <c r="C562" s="161" t="s">
        <v>133</v>
      </c>
      <c r="D562" s="168">
        <v>8340</v>
      </c>
      <c r="E562" s="168">
        <v>185</v>
      </c>
      <c r="F562" s="171">
        <v>100</v>
      </c>
      <c r="G562" s="169">
        <v>0</v>
      </c>
      <c r="H562" s="170" t="s">
        <v>1227</v>
      </c>
      <c r="I562" s="248">
        <v>410</v>
      </c>
      <c r="J562" s="253">
        <v>70</v>
      </c>
      <c r="K562" s="164">
        <f t="shared" si="27"/>
        <v>8750</v>
      </c>
      <c r="L562" s="165">
        <f t="shared" si="28"/>
        <v>221.64160259301502</v>
      </c>
      <c r="M562" s="249">
        <v>167</v>
      </c>
      <c r="N562" s="249">
        <v>56</v>
      </c>
      <c r="O562" s="167" t="s">
        <v>129</v>
      </c>
      <c r="P562" s="166">
        <v>9157.5</v>
      </c>
      <c r="Q562" s="167">
        <v>9749</v>
      </c>
      <c r="R562" s="167">
        <v>8566</v>
      </c>
    </row>
    <row r="563" spans="1:18">
      <c r="A563" s="161" t="s">
        <v>941</v>
      </c>
      <c r="B563" s="176" t="s">
        <v>1645</v>
      </c>
      <c r="C563" s="161" t="s">
        <v>133</v>
      </c>
      <c r="D563" s="168">
        <v>8960</v>
      </c>
      <c r="E563" s="168">
        <v>200</v>
      </c>
      <c r="F563" s="161" t="s">
        <v>133</v>
      </c>
      <c r="G563" s="161">
        <v>0</v>
      </c>
      <c r="H563" s="170" t="s">
        <v>1227</v>
      </c>
      <c r="I563" s="248">
        <v>390</v>
      </c>
      <c r="J563" s="253">
        <v>50</v>
      </c>
      <c r="K563" s="164">
        <f t="shared" si="27"/>
        <v>9350</v>
      </c>
      <c r="L563" s="165">
        <f t="shared" si="28"/>
        <v>206.15528128088303</v>
      </c>
      <c r="M563" s="249">
        <v>167</v>
      </c>
      <c r="N563" s="249">
        <v>56</v>
      </c>
      <c r="O563" s="167" t="s">
        <v>129</v>
      </c>
      <c r="P563" s="166">
        <v>9969</v>
      </c>
      <c r="Q563" s="167">
        <v>10481</v>
      </c>
      <c r="R563" s="167">
        <v>9457</v>
      </c>
    </row>
    <row r="564" spans="1:18">
      <c r="A564" s="161" t="s">
        <v>942</v>
      </c>
      <c r="B564" s="210">
        <v>1479</v>
      </c>
      <c r="C564" s="161" t="s">
        <v>133</v>
      </c>
      <c r="D564" s="168">
        <v>9285</v>
      </c>
      <c r="E564" s="168">
        <v>180</v>
      </c>
      <c r="F564" s="161" t="s">
        <v>133</v>
      </c>
      <c r="G564" s="161">
        <v>0</v>
      </c>
      <c r="H564" s="170" t="s">
        <v>1227</v>
      </c>
      <c r="I564" s="248">
        <v>390</v>
      </c>
      <c r="J564" s="253">
        <v>50</v>
      </c>
      <c r="K564" s="164">
        <f t="shared" si="27"/>
        <v>9675</v>
      </c>
      <c r="L564" s="165">
        <f t="shared" si="28"/>
        <v>186.81541692269406</v>
      </c>
      <c r="M564" s="249">
        <v>167</v>
      </c>
      <c r="N564" s="249">
        <v>56</v>
      </c>
      <c r="O564" s="167" t="s">
        <v>129</v>
      </c>
      <c r="P564" s="166">
        <v>10359</v>
      </c>
      <c r="Q564" s="167">
        <v>10900</v>
      </c>
      <c r="R564" s="167">
        <v>9818</v>
      </c>
    </row>
    <row r="565" spans="1:18">
      <c r="A565" s="161" t="s">
        <v>943</v>
      </c>
      <c r="B565" s="176" t="s">
        <v>1646</v>
      </c>
      <c r="C565" s="161" t="s">
        <v>133</v>
      </c>
      <c r="D565" s="168">
        <v>10400</v>
      </c>
      <c r="E565" s="175"/>
      <c r="F565" s="161" t="s">
        <v>133</v>
      </c>
      <c r="G565" s="161">
        <v>0</v>
      </c>
      <c r="H565" s="170" t="s">
        <v>1227</v>
      </c>
      <c r="I565" s="248">
        <v>390</v>
      </c>
      <c r="J565" s="248">
        <v>50</v>
      </c>
      <c r="K565" s="164">
        <f t="shared" si="27"/>
        <v>10790</v>
      </c>
      <c r="L565" s="165">
        <f t="shared" si="28"/>
        <v>50</v>
      </c>
      <c r="M565" s="249">
        <v>167</v>
      </c>
      <c r="N565" s="249">
        <v>56</v>
      </c>
      <c r="O565" s="167" t="s">
        <v>129</v>
      </c>
      <c r="P565" s="166">
        <v>11945.5</v>
      </c>
      <c r="Q565" s="167">
        <v>12343</v>
      </c>
      <c r="R565" s="167">
        <v>11548</v>
      </c>
    </row>
    <row r="566" spans="1:18">
      <c r="A566" s="161" t="s">
        <v>944</v>
      </c>
      <c r="B566" s="176" t="s">
        <v>1647</v>
      </c>
      <c r="C566" s="161" t="s">
        <v>133</v>
      </c>
      <c r="D566" s="168">
        <v>9960</v>
      </c>
      <c r="E566" s="168">
        <v>160</v>
      </c>
      <c r="F566" s="161" t="s">
        <v>133</v>
      </c>
      <c r="G566" s="161">
        <v>0</v>
      </c>
      <c r="H566" s="170" t="s">
        <v>1227</v>
      </c>
      <c r="I566" s="248">
        <v>390</v>
      </c>
      <c r="J566" s="253">
        <v>50</v>
      </c>
      <c r="K566" s="164">
        <f t="shared" si="27"/>
        <v>10350</v>
      </c>
      <c r="L566" s="165">
        <f t="shared" si="28"/>
        <v>167.6305461424021</v>
      </c>
      <c r="M566" s="249">
        <v>167</v>
      </c>
      <c r="N566" s="249">
        <v>56</v>
      </c>
      <c r="O566" s="167" t="s">
        <v>129</v>
      </c>
      <c r="P566" s="166">
        <v>11273</v>
      </c>
      <c r="Q566" s="167">
        <v>11833</v>
      </c>
      <c r="R566" s="167">
        <v>10713</v>
      </c>
    </row>
    <row r="567" spans="1:18">
      <c r="A567" s="161" t="s">
        <v>945</v>
      </c>
      <c r="B567" s="162">
        <v>42</v>
      </c>
      <c r="C567" s="161" t="s">
        <v>133</v>
      </c>
      <c r="D567" s="168">
        <v>9200</v>
      </c>
      <c r="E567" s="168">
        <v>135</v>
      </c>
      <c r="F567" s="161" t="s">
        <v>133</v>
      </c>
      <c r="G567" s="161">
        <v>0</v>
      </c>
      <c r="H567" s="170" t="s">
        <v>1227</v>
      </c>
      <c r="I567" s="248">
        <v>390</v>
      </c>
      <c r="J567" s="253">
        <v>50</v>
      </c>
      <c r="K567" s="164">
        <f t="shared" si="27"/>
        <v>9590</v>
      </c>
      <c r="L567" s="165">
        <f t="shared" si="28"/>
        <v>143.96180048887967</v>
      </c>
      <c r="M567" s="249">
        <v>167</v>
      </c>
      <c r="N567" s="249">
        <v>56</v>
      </c>
      <c r="O567" s="167" t="s">
        <v>129</v>
      </c>
      <c r="P567" s="166">
        <v>10240</v>
      </c>
      <c r="Q567" s="167">
        <v>10658</v>
      </c>
      <c r="R567" s="167">
        <v>9822</v>
      </c>
    </row>
    <row r="568" spans="1:18">
      <c r="A568" s="161" t="s">
        <v>946</v>
      </c>
      <c r="B568" s="210">
        <v>775</v>
      </c>
      <c r="C568" s="161" t="s">
        <v>133</v>
      </c>
      <c r="D568" s="168">
        <v>11040</v>
      </c>
      <c r="E568" s="168">
        <v>400</v>
      </c>
      <c r="F568" s="161" t="s">
        <v>133</v>
      </c>
      <c r="G568" s="161">
        <v>0</v>
      </c>
      <c r="H568" s="170" t="s">
        <v>1227</v>
      </c>
      <c r="I568" s="248"/>
      <c r="J568" s="253"/>
      <c r="K568" s="164">
        <f t="shared" si="27"/>
        <v>11040</v>
      </c>
      <c r="L568" s="165">
        <f t="shared" si="28"/>
        <v>400</v>
      </c>
      <c r="M568" s="249">
        <v>167</v>
      </c>
      <c r="N568" s="249">
        <v>56</v>
      </c>
      <c r="O568" s="167" t="s">
        <v>129</v>
      </c>
      <c r="P568" s="166">
        <v>12131.5</v>
      </c>
      <c r="Q568" s="167">
        <v>13139</v>
      </c>
      <c r="R568" s="167">
        <v>11124</v>
      </c>
    </row>
    <row r="569" spans="1:18">
      <c r="A569" s="161" t="s">
        <v>948</v>
      </c>
      <c r="B569" s="206" t="s">
        <v>1648</v>
      </c>
      <c r="C569" s="161" t="s">
        <v>133</v>
      </c>
      <c r="D569" s="168">
        <v>10075</v>
      </c>
      <c r="E569" s="168">
        <v>250</v>
      </c>
      <c r="F569" s="171">
        <v>100</v>
      </c>
      <c r="G569" s="169">
        <v>0</v>
      </c>
      <c r="H569" s="170" t="s">
        <v>1227</v>
      </c>
      <c r="I569" s="248">
        <v>410</v>
      </c>
      <c r="J569" s="253">
        <v>70</v>
      </c>
      <c r="K569" s="164">
        <f t="shared" si="27"/>
        <v>10485</v>
      </c>
      <c r="L569" s="165">
        <f t="shared" si="28"/>
        <v>278.20855486487113</v>
      </c>
      <c r="M569" s="249">
        <v>167</v>
      </c>
      <c r="N569" s="249">
        <v>56</v>
      </c>
      <c r="O569" s="167" t="s">
        <v>129</v>
      </c>
      <c r="P569" s="166">
        <v>11555</v>
      </c>
      <c r="Q569" s="167">
        <v>12411</v>
      </c>
      <c r="R569" s="167">
        <v>10699</v>
      </c>
    </row>
    <row r="570" spans="1:18">
      <c r="A570" s="161" t="s">
        <v>949</v>
      </c>
      <c r="B570" s="176" t="s">
        <v>1649</v>
      </c>
      <c r="C570" s="161" t="s">
        <v>133</v>
      </c>
      <c r="D570" s="168">
        <v>11330</v>
      </c>
      <c r="E570" s="168">
        <v>350</v>
      </c>
      <c r="F570" s="161" t="s">
        <v>133</v>
      </c>
      <c r="G570" s="161" t="s">
        <v>133</v>
      </c>
      <c r="H570" s="170" t="s">
        <v>1227</v>
      </c>
      <c r="I570" s="248">
        <v>0.23198847527232128</v>
      </c>
      <c r="J570" s="253">
        <v>25.23198847527232</v>
      </c>
      <c r="K570" s="164">
        <f t="shared" si="27"/>
        <v>11330.231988475272</v>
      </c>
      <c r="L570" s="165">
        <f t="shared" si="28"/>
        <v>350.90832598047069</v>
      </c>
      <c r="M570" s="249">
        <v>167</v>
      </c>
      <c r="N570" s="249">
        <v>56</v>
      </c>
      <c r="O570" s="167" t="s">
        <v>129</v>
      </c>
      <c r="P570" s="166">
        <f t="shared" si="29"/>
        <v>12442.5</v>
      </c>
      <c r="Q570" s="167">
        <v>13352</v>
      </c>
      <c r="R570" s="167">
        <v>11533</v>
      </c>
    </row>
    <row r="571" spans="1:18">
      <c r="A571" s="161" t="s">
        <v>950</v>
      </c>
      <c r="B571" s="210">
        <v>47</v>
      </c>
      <c r="C571" s="161" t="s">
        <v>133</v>
      </c>
      <c r="D571" s="168">
        <v>11150</v>
      </c>
      <c r="E571" s="168">
        <v>130</v>
      </c>
      <c r="F571" s="161" t="s">
        <v>133</v>
      </c>
      <c r="G571" s="161" t="s">
        <v>133</v>
      </c>
      <c r="H571" s="170" t="s">
        <v>1227</v>
      </c>
      <c r="I571" s="248">
        <v>0.23724545105264463</v>
      </c>
      <c r="J571" s="253">
        <v>25.237245451052644</v>
      </c>
      <c r="K571" s="164">
        <f t="shared" si="27"/>
        <v>11150.237245451053</v>
      </c>
      <c r="L571" s="165">
        <f t="shared" si="28"/>
        <v>132.42703106978075</v>
      </c>
      <c r="M571" s="249">
        <v>167</v>
      </c>
      <c r="N571" s="249">
        <v>56</v>
      </c>
      <c r="O571" s="167" t="s">
        <v>129</v>
      </c>
      <c r="P571" s="166">
        <f t="shared" si="29"/>
        <v>12390</v>
      </c>
      <c r="Q571" s="167">
        <v>12749</v>
      </c>
      <c r="R571" s="167">
        <v>12031</v>
      </c>
    </row>
    <row r="572" spans="1:18">
      <c r="A572" s="161" t="s">
        <v>951</v>
      </c>
      <c r="B572" s="175" t="s">
        <v>1650</v>
      </c>
      <c r="C572" s="161" t="s">
        <v>133</v>
      </c>
      <c r="D572" s="168">
        <v>10415</v>
      </c>
      <c r="E572" s="168">
        <v>250</v>
      </c>
      <c r="F572" s="161" t="s">
        <v>133</v>
      </c>
      <c r="G572" s="161" t="s">
        <v>133</v>
      </c>
      <c r="H572" s="170" t="s">
        <v>1227</v>
      </c>
      <c r="I572" s="248">
        <v>0.25997691436623055</v>
      </c>
      <c r="J572" s="253">
        <v>25.259976914366231</v>
      </c>
      <c r="K572" s="164">
        <f t="shared" si="27"/>
        <v>10415.259976914365</v>
      </c>
      <c r="L572" s="165">
        <f t="shared" si="28"/>
        <v>251.27289235752096</v>
      </c>
      <c r="M572" s="249">
        <v>167</v>
      </c>
      <c r="N572" s="249">
        <v>56</v>
      </c>
      <c r="O572" s="167" t="s">
        <v>129</v>
      </c>
      <c r="P572" s="166">
        <f t="shared" si="29"/>
        <v>11419</v>
      </c>
      <c r="Q572" s="167">
        <v>12216</v>
      </c>
      <c r="R572" s="167">
        <v>10622</v>
      </c>
    </row>
    <row r="573" spans="1:18">
      <c r="A573" s="161" t="s">
        <v>954</v>
      </c>
      <c r="B573" s="175" t="s">
        <v>1651</v>
      </c>
      <c r="C573" s="161" t="s">
        <v>133</v>
      </c>
      <c r="D573" s="169">
        <v>6650</v>
      </c>
      <c r="E573" s="169">
        <v>110</v>
      </c>
      <c r="F573" s="163">
        <v>100</v>
      </c>
      <c r="G573" s="163">
        <v>-17</v>
      </c>
      <c r="H573" s="170" t="s">
        <v>1227</v>
      </c>
      <c r="I573" s="161" t="s">
        <v>133</v>
      </c>
      <c r="J573" s="161" t="s">
        <v>133</v>
      </c>
      <c r="K573" s="164">
        <f t="shared" si="27"/>
        <v>6650</v>
      </c>
      <c r="L573" s="165">
        <f t="shared" si="28"/>
        <v>148.66068747318505</v>
      </c>
      <c r="M573" s="254">
        <v>511</v>
      </c>
      <c r="N573" s="244">
        <v>57</v>
      </c>
      <c r="O573" s="167" t="s">
        <v>129</v>
      </c>
      <c r="P573" s="166">
        <f t="shared" si="29"/>
        <v>7528</v>
      </c>
      <c r="Q573" s="167">
        <v>7794</v>
      </c>
      <c r="R573" s="167">
        <v>7262</v>
      </c>
    </row>
    <row r="574" spans="1:18">
      <c r="A574" s="161" t="s">
        <v>955</v>
      </c>
      <c r="B574" s="175" t="s">
        <v>1652</v>
      </c>
      <c r="C574" s="161" t="s">
        <v>133</v>
      </c>
      <c r="D574" s="168">
        <v>2579</v>
      </c>
      <c r="E574" s="168">
        <v>105</v>
      </c>
      <c r="F574" s="161" t="s">
        <v>133</v>
      </c>
      <c r="G574" s="163">
        <v>-17</v>
      </c>
      <c r="H574" s="170" t="s">
        <v>1227</v>
      </c>
      <c r="I574" s="161" t="s">
        <v>133</v>
      </c>
      <c r="J574" s="161" t="s">
        <v>133</v>
      </c>
      <c r="K574" s="164">
        <f t="shared" si="27"/>
        <v>2579</v>
      </c>
      <c r="L574" s="165">
        <f t="shared" si="28"/>
        <v>105</v>
      </c>
      <c r="M574" s="254">
        <v>511</v>
      </c>
      <c r="N574" s="244">
        <v>57</v>
      </c>
      <c r="O574" s="167" t="s">
        <v>129</v>
      </c>
      <c r="P574" s="166">
        <f t="shared" si="29"/>
        <v>1639.5</v>
      </c>
      <c r="Q574" s="167">
        <v>1916</v>
      </c>
      <c r="R574" s="167">
        <v>1363</v>
      </c>
    </row>
    <row r="575" spans="1:18">
      <c r="A575" s="161" t="s">
        <v>956</v>
      </c>
      <c r="B575" s="175" t="s">
        <v>1653</v>
      </c>
      <c r="C575" s="161" t="s">
        <v>133</v>
      </c>
      <c r="D575" s="168">
        <v>2319</v>
      </c>
      <c r="E575" s="168">
        <v>96</v>
      </c>
      <c r="F575" s="161" t="s">
        <v>133</v>
      </c>
      <c r="G575" s="163">
        <v>-17</v>
      </c>
      <c r="H575" s="170" t="s">
        <v>1227</v>
      </c>
      <c r="I575" s="161" t="s">
        <v>133</v>
      </c>
      <c r="J575" s="161" t="s">
        <v>133</v>
      </c>
      <c r="K575" s="164">
        <f t="shared" si="27"/>
        <v>2319</v>
      </c>
      <c r="L575" s="165">
        <f t="shared" si="28"/>
        <v>96</v>
      </c>
      <c r="M575" s="254">
        <v>511</v>
      </c>
      <c r="N575" s="244">
        <v>57</v>
      </c>
      <c r="O575" s="167" t="s">
        <v>129</v>
      </c>
      <c r="P575" s="166">
        <f t="shared" si="29"/>
        <v>1373.5</v>
      </c>
      <c r="Q575" s="167">
        <v>1613</v>
      </c>
      <c r="R575" s="167">
        <v>1134</v>
      </c>
    </row>
    <row r="576" spans="1:18">
      <c r="A576" s="161" t="s">
        <v>957</v>
      </c>
      <c r="B576" s="175" t="s">
        <v>1654</v>
      </c>
      <c r="C576" s="161" t="s">
        <v>133</v>
      </c>
      <c r="D576" s="168">
        <v>2799</v>
      </c>
      <c r="E576" s="168">
        <v>96</v>
      </c>
      <c r="F576" s="161" t="s">
        <v>133</v>
      </c>
      <c r="G576" s="163">
        <v>-17</v>
      </c>
      <c r="H576" s="170" t="s">
        <v>1227</v>
      </c>
      <c r="I576" s="161" t="s">
        <v>133</v>
      </c>
      <c r="J576" s="161" t="s">
        <v>133</v>
      </c>
      <c r="K576" s="164">
        <f t="shared" si="27"/>
        <v>2799</v>
      </c>
      <c r="L576" s="165">
        <f t="shared" si="28"/>
        <v>96</v>
      </c>
      <c r="M576" s="254">
        <v>511</v>
      </c>
      <c r="N576" s="244">
        <v>57</v>
      </c>
      <c r="O576" s="167" t="s">
        <v>129</v>
      </c>
      <c r="P576" s="166">
        <f t="shared" si="29"/>
        <v>1894</v>
      </c>
      <c r="Q576" s="167">
        <v>2180</v>
      </c>
      <c r="R576" s="167">
        <v>1608</v>
      </c>
    </row>
    <row r="577" spans="1:18">
      <c r="A577" s="161" t="s">
        <v>958</v>
      </c>
      <c r="B577" s="175" t="s">
        <v>1655</v>
      </c>
      <c r="C577" s="161" t="s">
        <v>133</v>
      </c>
      <c r="D577" s="168">
        <v>3100</v>
      </c>
      <c r="E577" s="168">
        <v>96</v>
      </c>
      <c r="F577" s="161" t="s">
        <v>133</v>
      </c>
      <c r="G577" s="163">
        <v>-17</v>
      </c>
      <c r="H577" s="170" t="s">
        <v>1227</v>
      </c>
      <c r="I577" s="161" t="s">
        <v>133</v>
      </c>
      <c r="J577" s="161" t="s">
        <v>133</v>
      </c>
      <c r="K577" s="164">
        <f t="shared" si="27"/>
        <v>3100</v>
      </c>
      <c r="L577" s="165">
        <f t="shared" si="28"/>
        <v>96</v>
      </c>
      <c r="M577" s="254">
        <v>511</v>
      </c>
      <c r="N577" s="244">
        <v>57</v>
      </c>
      <c r="O577" s="167" t="s">
        <v>129</v>
      </c>
      <c r="P577" s="166">
        <f t="shared" si="29"/>
        <v>2294</v>
      </c>
      <c r="Q577" s="167">
        <v>2609</v>
      </c>
      <c r="R577" s="167">
        <v>1979</v>
      </c>
    </row>
    <row r="578" spans="1:18">
      <c r="A578" s="161" t="s">
        <v>961</v>
      </c>
      <c r="B578" s="234">
        <v>748</v>
      </c>
      <c r="C578" s="161" t="s">
        <v>133</v>
      </c>
      <c r="D578" s="234">
        <v>4610</v>
      </c>
      <c r="E578" s="234">
        <v>75</v>
      </c>
      <c r="F578" s="161" t="s">
        <v>133</v>
      </c>
      <c r="G578" s="255">
        <v>0</v>
      </c>
      <c r="H578" s="238" t="s">
        <v>1227</v>
      </c>
      <c r="I578" s="239">
        <v>390</v>
      </c>
      <c r="J578" s="251">
        <v>50</v>
      </c>
      <c r="K578" s="164">
        <f t="shared" si="27"/>
        <v>5000</v>
      </c>
      <c r="L578" s="165">
        <f t="shared" si="28"/>
        <v>90.13878188659973</v>
      </c>
      <c r="M578" s="252">
        <v>75</v>
      </c>
      <c r="N578" s="252">
        <v>53</v>
      </c>
      <c r="O578" s="242" t="s">
        <v>129</v>
      </c>
      <c r="P578" s="166">
        <v>5229</v>
      </c>
      <c r="Q578" s="242">
        <v>5517</v>
      </c>
      <c r="R578" s="242">
        <v>4941</v>
      </c>
    </row>
    <row r="579" spans="1:18">
      <c r="A579" s="161" t="s">
        <v>962</v>
      </c>
      <c r="B579" s="168">
        <v>1203</v>
      </c>
      <c r="C579" s="161" t="s">
        <v>133</v>
      </c>
      <c r="D579" s="168">
        <v>4515</v>
      </c>
      <c r="E579" s="168">
        <v>80</v>
      </c>
      <c r="F579" s="161" t="s">
        <v>133</v>
      </c>
      <c r="G579" s="205">
        <v>0</v>
      </c>
      <c r="H579" s="170" t="s">
        <v>1227</v>
      </c>
      <c r="I579" s="248">
        <v>390</v>
      </c>
      <c r="J579" s="253">
        <v>50</v>
      </c>
      <c r="K579" s="164">
        <f t="shared" si="27"/>
        <v>4905</v>
      </c>
      <c r="L579" s="165">
        <f t="shared" si="28"/>
        <v>94.339811320566042</v>
      </c>
      <c r="M579" s="249">
        <v>75</v>
      </c>
      <c r="N579" s="249">
        <v>53</v>
      </c>
      <c r="O579" s="167" t="s">
        <v>129</v>
      </c>
      <c r="P579" s="166">
        <v>5114.5</v>
      </c>
      <c r="Q579" s="167">
        <v>5392</v>
      </c>
      <c r="R579" s="167">
        <v>4837</v>
      </c>
    </row>
    <row r="580" spans="1:18">
      <c r="A580" s="161" t="s">
        <v>963</v>
      </c>
      <c r="B580" s="168">
        <v>749</v>
      </c>
      <c r="C580" s="161" t="s">
        <v>133</v>
      </c>
      <c r="D580" s="168">
        <v>5745</v>
      </c>
      <c r="E580" s="168">
        <v>105</v>
      </c>
      <c r="F580" s="161" t="s">
        <v>133</v>
      </c>
      <c r="G580" s="205">
        <v>0</v>
      </c>
      <c r="H580" s="170" t="s">
        <v>1227</v>
      </c>
      <c r="I580" s="248">
        <v>390</v>
      </c>
      <c r="J580" s="253">
        <v>50</v>
      </c>
      <c r="K580" s="164">
        <f t="shared" si="27"/>
        <v>6135</v>
      </c>
      <c r="L580" s="165">
        <f t="shared" si="28"/>
        <v>116.29703349613007</v>
      </c>
      <c r="M580" s="249">
        <v>75</v>
      </c>
      <c r="N580" s="249">
        <v>53</v>
      </c>
      <c r="O580" s="167" t="s">
        <v>129</v>
      </c>
      <c r="P580" s="166">
        <v>6500.5</v>
      </c>
      <c r="Q580" s="167">
        <v>6777</v>
      </c>
      <c r="R580" s="167">
        <v>6224</v>
      </c>
    </row>
    <row r="581" spans="1:18">
      <c r="A581" s="161" t="s">
        <v>965</v>
      </c>
      <c r="B581" s="168">
        <v>1185</v>
      </c>
      <c r="C581" s="161" t="s">
        <v>133</v>
      </c>
      <c r="D581" s="168">
        <v>6205</v>
      </c>
      <c r="E581" s="168">
        <v>90</v>
      </c>
      <c r="F581" s="161" t="s">
        <v>133</v>
      </c>
      <c r="G581" s="205">
        <v>0</v>
      </c>
      <c r="H581" s="170" t="s">
        <v>1227</v>
      </c>
      <c r="I581" s="248">
        <v>390</v>
      </c>
      <c r="J581" s="253">
        <v>50</v>
      </c>
      <c r="K581" s="164">
        <f t="shared" si="27"/>
        <v>6595</v>
      </c>
      <c r="L581" s="165">
        <f t="shared" si="28"/>
        <v>102.95630140987001</v>
      </c>
      <c r="M581" s="249">
        <v>75</v>
      </c>
      <c r="N581" s="249">
        <v>53</v>
      </c>
      <c r="O581" s="167" t="s">
        <v>129</v>
      </c>
      <c r="P581" s="166">
        <v>7003.5</v>
      </c>
      <c r="Q581" s="167">
        <v>7269</v>
      </c>
      <c r="R581" s="167">
        <v>6738</v>
      </c>
    </row>
    <row r="582" spans="1:18">
      <c r="A582" s="161" t="s">
        <v>966</v>
      </c>
      <c r="B582" s="168">
        <v>1204</v>
      </c>
      <c r="C582" s="161" t="s">
        <v>133</v>
      </c>
      <c r="D582" s="168">
        <v>7450</v>
      </c>
      <c r="E582" s="168">
        <v>110</v>
      </c>
      <c r="F582" s="161" t="s">
        <v>133</v>
      </c>
      <c r="G582" s="205">
        <v>0</v>
      </c>
      <c r="H582" s="170" t="s">
        <v>1227</v>
      </c>
      <c r="I582" s="248">
        <v>390</v>
      </c>
      <c r="J582" s="253">
        <v>50</v>
      </c>
      <c r="K582" s="164">
        <f t="shared" si="27"/>
        <v>7840</v>
      </c>
      <c r="L582" s="165">
        <f t="shared" si="28"/>
        <v>120.83045973594572</v>
      </c>
      <c r="M582" s="249">
        <v>75</v>
      </c>
      <c r="N582" s="249">
        <v>53</v>
      </c>
      <c r="O582" s="167" t="s">
        <v>129</v>
      </c>
      <c r="P582" s="166">
        <v>8218</v>
      </c>
      <c r="Q582" s="167">
        <v>8484</v>
      </c>
      <c r="R582" s="167">
        <v>7952</v>
      </c>
    </row>
    <row r="583" spans="1:18">
      <c r="A583" s="161" t="s">
        <v>971</v>
      </c>
      <c r="B583" s="168">
        <v>1270</v>
      </c>
      <c r="C583" s="161" t="s">
        <v>133</v>
      </c>
      <c r="D583" s="168">
        <v>4285</v>
      </c>
      <c r="E583" s="168">
        <v>75</v>
      </c>
      <c r="F583" s="161" t="s">
        <v>133</v>
      </c>
      <c r="G583" s="205">
        <v>0</v>
      </c>
      <c r="H583" s="170" t="s">
        <v>1227</v>
      </c>
      <c r="I583" s="248">
        <v>390</v>
      </c>
      <c r="J583" s="253">
        <v>50</v>
      </c>
      <c r="K583" s="164">
        <f t="shared" si="27"/>
        <v>4675</v>
      </c>
      <c r="L583" s="165">
        <f t="shared" si="28"/>
        <v>90.13878188659973</v>
      </c>
      <c r="M583" s="249">
        <v>75</v>
      </c>
      <c r="N583" s="249">
        <v>53</v>
      </c>
      <c r="O583" s="167" t="s">
        <v>129</v>
      </c>
      <c r="P583" s="166">
        <v>4817.5</v>
      </c>
      <c r="Q583" s="167">
        <v>5128</v>
      </c>
      <c r="R583" s="167">
        <v>4507</v>
      </c>
    </row>
    <row r="584" spans="1:18">
      <c r="A584" s="161" t="s">
        <v>972</v>
      </c>
      <c r="B584" s="168">
        <v>1179</v>
      </c>
      <c r="C584" s="161" t="s">
        <v>133</v>
      </c>
      <c r="D584" s="168">
        <v>4945</v>
      </c>
      <c r="E584" s="168">
        <v>105</v>
      </c>
      <c r="F584" s="161" t="s">
        <v>133</v>
      </c>
      <c r="G584" s="205">
        <v>0</v>
      </c>
      <c r="H584" s="170" t="s">
        <v>1227</v>
      </c>
      <c r="I584" s="248">
        <v>410</v>
      </c>
      <c r="J584" s="253">
        <v>70</v>
      </c>
      <c r="K584" s="164">
        <f t="shared" si="27"/>
        <v>5355</v>
      </c>
      <c r="L584" s="165">
        <f t="shared" si="28"/>
        <v>126.19429464123962</v>
      </c>
      <c r="M584" s="249">
        <v>75</v>
      </c>
      <c r="N584" s="249">
        <v>53</v>
      </c>
      <c r="O584" s="167" t="s">
        <v>129</v>
      </c>
      <c r="P584" s="166">
        <v>5619.5</v>
      </c>
      <c r="Q584" s="167">
        <v>5919</v>
      </c>
      <c r="R584" s="167">
        <v>5320</v>
      </c>
    </row>
    <row r="585" spans="1:18">
      <c r="A585" s="161" t="s">
        <v>973</v>
      </c>
      <c r="B585" s="168">
        <v>1184</v>
      </c>
      <c r="C585" s="161" t="s">
        <v>133</v>
      </c>
      <c r="D585" s="168">
        <v>5920</v>
      </c>
      <c r="E585" s="168">
        <v>105</v>
      </c>
      <c r="F585" s="161" t="s">
        <v>133</v>
      </c>
      <c r="G585" s="205">
        <v>0</v>
      </c>
      <c r="H585" s="170" t="s">
        <v>1227</v>
      </c>
      <c r="I585" s="248">
        <v>390</v>
      </c>
      <c r="J585" s="253">
        <v>50</v>
      </c>
      <c r="K585" s="164">
        <f t="shared" si="27"/>
        <v>6310</v>
      </c>
      <c r="L585" s="165">
        <f t="shared" si="28"/>
        <v>116.29703349613007</v>
      </c>
      <c r="M585" s="249">
        <v>75</v>
      </c>
      <c r="N585" s="249">
        <v>53</v>
      </c>
      <c r="O585" s="167" t="s">
        <v>129</v>
      </c>
      <c r="P585" s="166">
        <v>6690</v>
      </c>
      <c r="Q585" s="167">
        <v>6994</v>
      </c>
      <c r="R585" s="167">
        <v>6386</v>
      </c>
    </row>
    <row r="586" spans="1:18">
      <c r="A586" s="161" t="s">
        <v>975</v>
      </c>
      <c r="B586" s="168">
        <v>1205</v>
      </c>
      <c r="C586" s="161" t="s">
        <v>133</v>
      </c>
      <c r="D586" s="168">
        <v>7690</v>
      </c>
      <c r="E586" s="168">
        <v>100</v>
      </c>
      <c r="F586" s="161" t="s">
        <v>133</v>
      </c>
      <c r="G586" s="205">
        <v>0</v>
      </c>
      <c r="H586" s="170" t="s">
        <v>1227</v>
      </c>
      <c r="I586" s="248">
        <v>390</v>
      </c>
      <c r="J586" s="253">
        <v>50</v>
      </c>
      <c r="K586" s="164">
        <f t="shared" ref="K586:K642" si="30">IF(OR(D586="n/a",D586="nd"),0,D586)+IF(OR(I586="n/a",I586="nd"),0,I586)</f>
        <v>8080</v>
      </c>
      <c r="L586" s="165">
        <f t="shared" ref="L586:L642" si="31">SQRT(SUMSQ(IF(OR(E586="n/a",E586="nd"),0,E586),IF(OR(F586="n/a",F586="nd"),0,F586),IF(OR(J586="n/a",J586="nd"),0,J586)))</f>
        <v>111.80339887498948</v>
      </c>
      <c r="M586" s="249">
        <v>75</v>
      </c>
      <c r="N586" s="249">
        <v>53</v>
      </c>
      <c r="O586" s="167" t="s">
        <v>129</v>
      </c>
      <c r="P586" s="166">
        <v>8514</v>
      </c>
      <c r="Q586" s="167">
        <v>8839</v>
      </c>
      <c r="R586" s="167">
        <v>8189</v>
      </c>
    </row>
    <row r="587" spans="1:18">
      <c r="A587" s="161" t="s">
        <v>976</v>
      </c>
      <c r="B587" s="168">
        <v>1271</v>
      </c>
      <c r="C587" s="161" t="s">
        <v>133</v>
      </c>
      <c r="D587" s="168">
        <v>4719</v>
      </c>
      <c r="E587" s="168">
        <v>85</v>
      </c>
      <c r="F587" s="161" t="s">
        <v>133</v>
      </c>
      <c r="G587" s="205">
        <v>0</v>
      </c>
      <c r="H587" s="170" t="s">
        <v>1227</v>
      </c>
      <c r="I587" s="248">
        <v>390</v>
      </c>
      <c r="J587" s="253">
        <v>50</v>
      </c>
      <c r="K587" s="164">
        <f t="shared" si="30"/>
        <v>5109</v>
      </c>
      <c r="L587" s="165">
        <f t="shared" si="31"/>
        <v>98.615414616580097</v>
      </c>
      <c r="M587" s="249">
        <v>75</v>
      </c>
      <c r="N587" s="249">
        <v>53</v>
      </c>
      <c r="O587" s="167" t="s">
        <v>129</v>
      </c>
      <c r="P587" s="166">
        <v>5326.5</v>
      </c>
      <c r="Q587" s="167">
        <v>5604</v>
      </c>
      <c r="R587" s="167">
        <v>5049</v>
      </c>
    </row>
    <row r="588" spans="1:18">
      <c r="A588" s="161" t="s">
        <v>977</v>
      </c>
      <c r="B588" s="168">
        <v>750</v>
      </c>
      <c r="C588" s="161" t="s">
        <v>133</v>
      </c>
      <c r="D588" s="168">
        <v>6390</v>
      </c>
      <c r="E588" s="168">
        <v>125</v>
      </c>
      <c r="F588" s="161" t="s">
        <v>133</v>
      </c>
      <c r="G588" s="205">
        <v>0</v>
      </c>
      <c r="H588" s="170" t="s">
        <v>1227</v>
      </c>
      <c r="I588" s="248">
        <v>390</v>
      </c>
      <c r="J588" s="253">
        <v>50</v>
      </c>
      <c r="K588" s="164">
        <f t="shared" si="30"/>
        <v>6780</v>
      </c>
      <c r="L588" s="165">
        <f t="shared" si="31"/>
        <v>134.6291201783626</v>
      </c>
      <c r="M588" s="249">
        <v>75</v>
      </c>
      <c r="N588" s="249">
        <v>53</v>
      </c>
      <c r="O588" s="167" t="s">
        <v>129</v>
      </c>
      <c r="P588" s="166">
        <v>7190.5</v>
      </c>
      <c r="Q588" s="167">
        <v>7493</v>
      </c>
      <c r="R588" s="167">
        <v>6888</v>
      </c>
    </row>
    <row r="589" spans="1:18">
      <c r="A589" s="161" t="s">
        <v>978</v>
      </c>
      <c r="B589" s="168">
        <v>1209</v>
      </c>
      <c r="C589" s="161" t="s">
        <v>133</v>
      </c>
      <c r="D589" s="168">
        <v>6660</v>
      </c>
      <c r="E589" s="168">
        <v>90</v>
      </c>
      <c r="F589" s="161" t="s">
        <v>133</v>
      </c>
      <c r="G589" s="205">
        <v>0</v>
      </c>
      <c r="H589" s="170" t="s">
        <v>1227</v>
      </c>
      <c r="I589" s="248">
        <v>390</v>
      </c>
      <c r="J589" s="253">
        <v>50</v>
      </c>
      <c r="K589" s="164">
        <f t="shared" si="30"/>
        <v>7050</v>
      </c>
      <c r="L589" s="165">
        <f t="shared" si="31"/>
        <v>102.95630140987001</v>
      </c>
      <c r="M589" s="249">
        <v>75</v>
      </c>
      <c r="N589" s="249">
        <v>53</v>
      </c>
      <c r="O589" s="167" t="s">
        <v>129</v>
      </c>
      <c r="P589" s="166">
        <v>7463</v>
      </c>
      <c r="Q589" s="167">
        <v>7669</v>
      </c>
      <c r="R589" s="167">
        <v>7257</v>
      </c>
    </row>
    <row r="590" spans="1:18">
      <c r="A590" s="161" t="s">
        <v>979</v>
      </c>
      <c r="B590" s="168">
        <v>1206</v>
      </c>
      <c r="C590" s="161" t="s">
        <v>133</v>
      </c>
      <c r="D590" s="168">
        <v>7325</v>
      </c>
      <c r="E590" s="168">
        <v>115</v>
      </c>
      <c r="F590" s="161" t="s">
        <v>133</v>
      </c>
      <c r="G590" s="205">
        <v>0</v>
      </c>
      <c r="H590" s="170" t="s">
        <v>1227</v>
      </c>
      <c r="I590" s="248">
        <v>390</v>
      </c>
      <c r="J590" s="253">
        <v>50</v>
      </c>
      <c r="K590" s="164">
        <f t="shared" si="30"/>
        <v>7715</v>
      </c>
      <c r="L590" s="165">
        <f t="shared" si="31"/>
        <v>125.39936203984452</v>
      </c>
      <c r="M590" s="249">
        <v>75</v>
      </c>
      <c r="N590" s="249">
        <v>53</v>
      </c>
      <c r="O590" s="167" t="s">
        <v>129</v>
      </c>
      <c r="P590" s="166">
        <v>8103</v>
      </c>
      <c r="Q590" s="167">
        <v>8370</v>
      </c>
      <c r="R590" s="167">
        <v>7836</v>
      </c>
    </row>
    <row r="591" spans="1:18">
      <c r="A591" s="161" t="s">
        <v>981</v>
      </c>
      <c r="B591" s="168">
        <v>1207</v>
      </c>
      <c r="C591" s="161" t="s">
        <v>133</v>
      </c>
      <c r="D591" s="168">
        <v>3845</v>
      </c>
      <c r="E591" s="168">
        <v>95</v>
      </c>
      <c r="F591" s="161" t="s">
        <v>133</v>
      </c>
      <c r="G591" s="205">
        <v>0</v>
      </c>
      <c r="H591" s="170" t="s">
        <v>1227</v>
      </c>
      <c r="I591" s="248">
        <v>390</v>
      </c>
      <c r="J591" s="253">
        <v>50</v>
      </c>
      <c r="K591" s="164">
        <f t="shared" si="30"/>
        <v>4235</v>
      </c>
      <c r="L591" s="165">
        <f t="shared" si="31"/>
        <v>107.35455276791944</v>
      </c>
      <c r="M591" s="249">
        <v>75</v>
      </c>
      <c r="N591" s="249">
        <v>53</v>
      </c>
      <c r="O591" s="167" t="s">
        <v>129</v>
      </c>
      <c r="P591" s="166">
        <v>4217</v>
      </c>
      <c r="Q591" s="167">
        <v>4546</v>
      </c>
      <c r="R591" s="167">
        <v>3888</v>
      </c>
    </row>
    <row r="592" spans="1:18">
      <c r="A592" s="161" t="s">
        <v>982</v>
      </c>
      <c r="B592" s="168">
        <v>1272</v>
      </c>
      <c r="C592" s="161" t="s">
        <v>133</v>
      </c>
      <c r="D592" s="168">
        <v>4240</v>
      </c>
      <c r="E592" s="168">
        <v>75</v>
      </c>
      <c r="F592" s="161" t="s">
        <v>133</v>
      </c>
      <c r="G592" s="205">
        <v>0</v>
      </c>
      <c r="H592" s="170" t="s">
        <v>1227</v>
      </c>
      <c r="I592" s="248">
        <v>390</v>
      </c>
      <c r="J592" s="253">
        <v>50</v>
      </c>
      <c r="K592" s="164">
        <f t="shared" si="30"/>
        <v>4630</v>
      </c>
      <c r="L592" s="165">
        <f t="shared" si="31"/>
        <v>90.13878188659973</v>
      </c>
      <c r="M592" s="249">
        <v>75</v>
      </c>
      <c r="N592" s="249">
        <v>53</v>
      </c>
      <c r="O592" s="167" t="s">
        <v>129</v>
      </c>
      <c r="P592" s="166">
        <v>4737</v>
      </c>
      <c r="Q592" s="167">
        <v>5026</v>
      </c>
      <c r="R592" s="167">
        <v>4448</v>
      </c>
    </row>
    <row r="593" spans="1:18">
      <c r="A593" s="161" t="s">
        <v>983</v>
      </c>
      <c r="B593" s="168">
        <v>1208</v>
      </c>
      <c r="C593" s="161" t="s">
        <v>133</v>
      </c>
      <c r="D593" s="168">
        <v>6360</v>
      </c>
      <c r="E593" s="168">
        <v>85</v>
      </c>
      <c r="F593" s="161" t="s">
        <v>133</v>
      </c>
      <c r="G593" s="205">
        <v>0</v>
      </c>
      <c r="H593" s="170" t="s">
        <v>1227</v>
      </c>
      <c r="I593" s="248">
        <v>390</v>
      </c>
      <c r="J593" s="253">
        <v>50</v>
      </c>
      <c r="K593" s="164">
        <f t="shared" si="30"/>
        <v>6750</v>
      </c>
      <c r="L593" s="165">
        <f t="shared" si="31"/>
        <v>98.615414616580097</v>
      </c>
      <c r="M593" s="249">
        <v>75</v>
      </c>
      <c r="N593" s="249">
        <v>53</v>
      </c>
      <c r="O593" s="167" t="s">
        <v>129</v>
      </c>
      <c r="P593" s="166">
        <v>7176</v>
      </c>
      <c r="Q593" s="167">
        <v>7415</v>
      </c>
      <c r="R593" s="167">
        <v>6937</v>
      </c>
    </row>
    <row r="594" spans="1:18">
      <c r="A594" s="161" t="s">
        <v>984</v>
      </c>
      <c r="B594" s="168">
        <v>1273</v>
      </c>
      <c r="C594" s="161" t="s">
        <v>133</v>
      </c>
      <c r="D594" s="168">
        <v>6465</v>
      </c>
      <c r="E594" s="168">
        <v>105</v>
      </c>
      <c r="F594" s="161" t="s">
        <v>133</v>
      </c>
      <c r="G594" s="205">
        <v>0</v>
      </c>
      <c r="H594" s="170" t="s">
        <v>1227</v>
      </c>
      <c r="I594" s="248">
        <v>390</v>
      </c>
      <c r="J594" s="253">
        <v>50</v>
      </c>
      <c r="K594" s="164">
        <f t="shared" si="30"/>
        <v>6855</v>
      </c>
      <c r="L594" s="165">
        <f t="shared" si="31"/>
        <v>116.29703349613007</v>
      </c>
      <c r="M594" s="249">
        <v>75</v>
      </c>
      <c r="N594" s="249">
        <v>53</v>
      </c>
      <c r="O594" s="167" t="s">
        <v>129</v>
      </c>
      <c r="P594" s="166">
        <v>7276.5</v>
      </c>
      <c r="Q594" s="167">
        <v>7536</v>
      </c>
      <c r="R594" s="167">
        <v>7017</v>
      </c>
    </row>
    <row r="595" spans="1:18">
      <c r="A595" s="161" t="s">
        <v>986</v>
      </c>
      <c r="B595" s="168">
        <v>1186</v>
      </c>
      <c r="C595" s="161" t="s">
        <v>133</v>
      </c>
      <c r="D595" s="168">
        <v>6120</v>
      </c>
      <c r="E595" s="168">
        <v>100</v>
      </c>
      <c r="F595" s="161" t="s">
        <v>133</v>
      </c>
      <c r="G595" s="205">
        <v>0</v>
      </c>
      <c r="H595" s="170" t="s">
        <v>1227</v>
      </c>
      <c r="I595" s="248">
        <v>390</v>
      </c>
      <c r="J595" s="253">
        <v>50</v>
      </c>
      <c r="K595" s="164">
        <f t="shared" si="30"/>
        <v>6510</v>
      </c>
      <c r="L595" s="165">
        <f t="shared" si="31"/>
        <v>111.80339887498948</v>
      </c>
      <c r="M595" s="249">
        <v>75</v>
      </c>
      <c r="N595" s="249">
        <v>53</v>
      </c>
      <c r="O595" s="167" t="s">
        <v>129</v>
      </c>
      <c r="P595" s="166">
        <v>6929</v>
      </c>
      <c r="Q595" s="167">
        <v>7217</v>
      </c>
      <c r="R595" s="167">
        <v>6641</v>
      </c>
    </row>
    <row r="596" spans="1:18">
      <c r="A596" s="161" t="s">
        <v>987</v>
      </c>
      <c r="B596" s="168">
        <v>743</v>
      </c>
      <c r="C596" s="161" t="s">
        <v>133</v>
      </c>
      <c r="D596" s="168">
        <v>4000</v>
      </c>
      <c r="E596" s="168">
        <v>90</v>
      </c>
      <c r="F596" s="161" t="s">
        <v>133</v>
      </c>
      <c r="G596" s="205">
        <v>0</v>
      </c>
      <c r="H596" s="170" t="s">
        <v>1227</v>
      </c>
      <c r="I596" s="248">
        <v>390</v>
      </c>
      <c r="J596" s="253">
        <v>50</v>
      </c>
      <c r="K596" s="164">
        <f t="shared" si="30"/>
        <v>4390</v>
      </c>
      <c r="L596" s="165">
        <f t="shared" si="31"/>
        <v>102.95630140987001</v>
      </c>
      <c r="M596" s="249">
        <v>75</v>
      </c>
      <c r="N596" s="249">
        <v>53</v>
      </c>
      <c r="O596" s="167" t="s">
        <v>129</v>
      </c>
      <c r="P596" s="166">
        <v>4462.5</v>
      </c>
      <c r="Q596" s="167">
        <v>4786</v>
      </c>
      <c r="R596" s="167">
        <v>4139</v>
      </c>
    </row>
    <row r="597" spans="1:18">
      <c r="A597" s="161" t="s">
        <v>988</v>
      </c>
      <c r="B597" s="168">
        <v>744</v>
      </c>
      <c r="C597" s="161" t="s">
        <v>133</v>
      </c>
      <c r="D597" s="168">
        <v>4000</v>
      </c>
      <c r="E597" s="168">
        <v>85</v>
      </c>
      <c r="F597" s="161" t="s">
        <v>133</v>
      </c>
      <c r="G597" s="205">
        <v>0</v>
      </c>
      <c r="H597" s="170" t="s">
        <v>1227</v>
      </c>
      <c r="I597" s="248">
        <v>390</v>
      </c>
      <c r="J597" s="253">
        <v>50</v>
      </c>
      <c r="K597" s="164">
        <f t="shared" si="30"/>
        <v>4390</v>
      </c>
      <c r="L597" s="165">
        <f t="shared" si="31"/>
        <v>98.615414616580097</v>
      </c>
      <c r="M597" s="249">
        <v>75</v>
      </c>
      <c r="N597" s="249">
        <v>53</v>
      </c>
      <c r="O597" s="167" t="s">
        <v>129</v>
      </c>
      <c r="P597" s="166">
        <v>4462.5</v>
      </c>
      <c r="Q597" s="167">
        <v>4780</v>
      </c>
      <c r="R597" s="167">
        <v>4145</v>
      </c>
    </row>
    <row r="598" spans="1:18">
      <c r="A598" s="161" t="s">
        <v>989</v>
      </c>
      <c r="B598" s="168">
        <v>745</v>
      </c>
      <c r="C598" s="161" t="s">
        <v>133</v>
      </c>
      <c r="D598" s="168">
        <v>3725</v>
      </c>
      <c r="E598" s="168">
        <v>80</v>
      </c>
      <c r="F598" s="161" t="s">
        <v>133</v>
      </c>
      <c r="G598" s="205">
        <v>0</v>
      </c>
      <c r="H598" s="170" t="s">
        <v>1227</v>
      </c>
      <c r="I598" s="248">
        <v>390</v>
      </c>
      <c r="J598" s="253">
        <v>50</v>
      </c>
      <c r="K598" s="164">
        <f t="shared" si="30"/>
        <v>4115</v>
      </c>
      <c r="L598" s="165">
        <f t="shared" si="31"/>
        <v>94.339811320566042</v>
      </c>
      <c r="M598" s="249">
        <v>75</v>
      </c>
      <c r="N598" s="249">
        <v>53</v>
      </c>
      <c r="O598" s="167" t="s">
        <v>129</v>
      </c>
      <c r="P598" s="166">
        <v>4091</v>
      </c>
      <c r="Q598" s="167">
        <v>4391</v>
      </c>
      <c r="R598" s="167">
        <v>3791</v>
      </c>
    </row>
    <row r="599" spans="1:18">
      <c r="A599" s="161" t="s">
        <v>990</v>
      </c>
      <c r="B599" s="168">
        <v>747</v>
      </c>
      <c r="C599" s="161" t="s">
        <v>133</v>
      </c>
      <c r="D599" s="168">
        <v>2900</v>
      </c>
      <c r="E599" s="168">
        <v>85</v>
      </c>
      <c r="F599" s="161" t="s">
        <v>133</v>
      </c>
      <c r="G599" s="205">
        <v>0</v>
      </c>
      <c r="H599" s="170" t="s">
        <v>1227</v>
      </c>
      <c r="I599" s="248">
        <v>410</v>
      </c>
      <c r="J599" s="253">
        <v>70</v>
      </c>
      <c r="K599" s="164">
        <f t="shared" si="30"/>
        <v>3310</v>
      </c>
      <c r="L599" s="165">
        <f t="shared" si="31"/>
        <v>110.11357772772621</v>
      </c>
      <c r="M599" s="249">
        <v>75</v>
      </c>
      <c r="N599" s="249">
        <v>53</v>
      </c>
      <c r="O599" s="167" t="s">
        <v>129</v>
      </c>
      <c r="P599" s="166">
        <v>3053</v>
      </c>
      <c r="Q599" s="167">
        <v>3341</v>
      </c>
      <c r="R599" s="167">
        <v>2765</v>
      </c>
    </row>
    <row r="600" spans="1:18">
      <c r="A600" s="161" t="s">
        <v>991</v>
      </c>
      <c r="B600" s="168">
        <v>10226</v>
      </c>
      <c r="C600" s="161" t="s">
        <v>133</v>
      </c>
      <c r="D600" s="168">
        <v>5135</v>
      </c>
      <c r="E600" s="168">
        <v>80</v>
      </c>
      <c r="F600" s="161" t="s">
        <v>133</v>
      </c>
      <c r="G600" s="205">
        <v>0</v>
      </c>
      <c r="H600" s="170" t="s">
        <v>1227</v>
      </c>
      <c r="I600" s="248">
        <v>390</v>
      </c>
      <c r="J600" s="253">
        <v>50</v>
      </c>
      <c r="K600" s="164">
        <f t="shared" si="30"/>
        <v>5525</v>
      </c>
      <c r="L600" s="165">
        <f t="shared" si="31"/>
        <v>94.339811320566042</v>
      </c>
      <c r="M600" s="249">
        <v>75</v>
      </c>
      <c r="N600" s="249">
        <v>53</v>
      </c>
      <c r="O600" s="167" t="s">
        <v>129</v>
      </c>
      <c r="P600" s="166">
        <v>5835</v>
      </c>
      <c r="Q600" s="167">
        <v>6082</v>
      </c>
      <c r="R600" s="167">
        <v>5588</v>
      </c>
    </row>
    <row r="601" spans="1:18">
      <c r="A601" s="161" t="s">
        <v>994</v>
      </c>
      <c r="B601" s="256" t="s">
        <v>1656</v>
      </c>
      <c r="C601" s="161" t="s">
        <v>133</v>
      </c>
      <c r="D601" s="170">
        <v>6431</v>
      </c>
      <c r="E601" s="170">
        <v>20</v>
      </c>
      <c r="F601" s="170" t="s">
        <v>133</v>
      </c>
      <c r="G601" s="170" t="s">
        <v>133</v>
      </c>
      <c r="H601" s="170" t="s">
        <v>133</v>
      </c>
      <c r="I601" s="170" t="s">
        <v>133</v>
      </c>
      <c r="J601" s="170" t="s">
        <v>133</v>
      </c>
      <c r="K601" s="164">
        <f t="shared" si="30"/>
        <v>6431</v>
      </c>
      <c r="L601" s="165">
        <f t="shared" si="31"/>
        <v>20</v>
      </c>
      <c r="M601" s="172">
        <v>89</v>
      </c>
      <c r="N601" s="17" t="s">
        <v>133</v>
      </c>
      <c r="O601" s="167" t="s">
        <v>129</v>
      </c>
      <c r="P601" s="166">
        <f t="shared" ref="P601:P620" si="32">MEDIAN(Q601,R601)</f>
        <v>6805</v>
      </c>
      <c r="Q601" s="167">
        <v>6883</v>
      </c>
      <c r="R601" s="167">
        <v>6727</v>
      </c>
    </row>
    <row r="602" spans="1:18">
      <c r="A602" s="161" t="s">
        <v>995</v>
      </c>
      <c r="B602" s="256" t="s">
        <v>1657</v>
      </c>
      <c r="C602" s="161" t="s">
        <v>133</v>
      </c>
      <c r="D602" s="170">
        <v>6355</v>
      </c>
      <c r="E602" s="170">
        <v>20</v>
      </c>
      <c r="F602" s="170" t="s">
        <v>133</v>
      </c>
      <c r="G602" s="170" t="s">
        <v>133</v>
      </c>
      <c r="H602" s="170" t="s">
        <v>133</v>
      </c>
      <c r="I602" s="170" t="s">
        <v>133</v>
      </c>
      <c r="J602" s="170" t="s">
        <v>133</v>
      </c>
      <c r="K602" s="164">
        <f t="shared" si="30"/>
        <v>6355</v>
      </c>
      <c r="L602" s="165">
        <f t="shared" si="31"/>
        <v>20</v>
      </c>
      <c r="M602" s="172">
        <v>89</v>
      </c>
      <c r="N602" s="17" t="s">
        <v>133</v>
      </c>
      <c r="O602" s="167" t="s">
        <v>129</v>
      </c>
      <c r="P602" s="166">
        <f t="shared" si="32"/>
        <v>6715</v>
      </c>
      <c r="Q602" s="167">
        <v>6785</v>
      </c>
      <c r="R602" s="167">
        <v>6645</v>
      </c>
    </row>
    <row r="603" spans="1:18" ht="31.5">
      <c r="A603" s="161" t="s">
        <v>996</v>
      </c>
      <c r="B603" s="256" t="s">
        <v>1658</v>
      </c>
      <c r="C603" s="161" t="s">
        <v>133</v>
      </c>
      <c r="D603" s="170">
        <v>6391</v>
      </c>
      <c r="E603" s="170">
        <v>21</v>
      </c>
      <c r="F603" s="170" t="s">
        <v>133</v>
      </c>
      <c r="G603" s="170" t="s">
        <v>133</v>
      </c>
      <c r="H603" s="170" t="s">
        <v>133</v>
      </c>
      <c r="I603" s="170" t="s">
        <v>133</v>
      </c>
      <c r="J603" s="170" t="s">
        <v>133</v>
      </c>
      <c r="K603" s="164">
        <f t="shared" si="30"/>
        <v>6391</v>
      </c>
      <c r="L603" s="165">
        <f t="shared" si="31"/>
        <v>21</v>
      </c>
      <c r="M603" s="172">
        <v>89</v>
      </c>
      <c r="N603" s="17" t="s">
        <v>133</v>
      </c>
      <c r="O603" s="167" t="s">
        <v>129</v>
      </c>
      <c r="P603" s="166">
        <f t="shared" si="32"/>
        <v>6758</v>
      </c>
      <c r="Q603" s="167">
        <v>6840</v>
      </c>
      <c r="R603" s="167">
        <v>6676</v>
      </c>
    </row>
    <row r="604" spans="1:18">
      <c r="A604" s="161" t="s">
        <v>997</v>
      </c>
      <c r="B604" s="256" t="s">
        <v>1659</v>
      </c>
      <c r="C604" s="161" t="s">
        <v>133</v>
      </c>
      <c r="D604" s="170">
        <v>6396</v>
      </c>
      <c r="E604" s="170">
        <v>20</v>
      </c>
      <c r="F604" s="170" t="s">
        <v>133</v>
      </c>
      <c r="G604" s="170" t="s">
        <v>133</v>
      </c>
      <c r="H604" s="170" t="s">
        <v>133</v>
      </c>
      <c r="I604" s="170" t="s">
        <v>133</v>
      </c>
      <c r="J604" s="170" t="s">
        <v>133</v>
      </c>
      <c r="K604" s="164">
        <f t="shared" si="30"/>
        <v>6396</v>
      </c>
      <c r="L604" s="165">
        <f t="shared" si="31"/>
        <v>20</v>
      </c>
      <c r="M604" s="172">
        <v>89</v>
      </c>
      <c r="N604" s="17" t="s">
        <v>133</v>
      </c>
      <c r="O604" s="167" t="s">
        <v>129</v>
      </c>
      <c r="P604" s="166">
        <f t="shared" si="32"/>
        <v>6763.5</v>
      </c>
      <c r="Q604" s="167">
        <v>6845</v>
      </c>
      <c r="R604" s="167">
        <v>6682</v>
      </c>
    </row>
    <row r="605" spans="1:18" ht="31.5">
      <c r="A605" s="161" t="s">
        <v>998</v>
      </c>
      <c r="B605" s="256" t="s">
        <v>1660</v>
      </c>
      <c r="C605" s="161" t="s">
        <v>133</v>
      </c>
      <c r="D605" s="170">
        <v>6369</v>
      </c>
      <c r="E605" s="170">
        <v>20</v>
      </c>
      <c r="F605" s="170" t="s">
        <v>133</v>
      </c>
      <c r="G605" s="170" t="s">
        <v>133</v>
      </c>
      <c r="H605" s="170" t="s">
        <v>133</v>
      </c>
      <c r="I605" s="170" t="s">
        <v>133</v>
      </c>
      <c r="J605" s="170" t="s">
        <v>133</v>
      </c>
      <c r="K605" s="164">
        <f t="shared" si="30"/>
        <v>6369</v>
      </c>
      <c r="L605" s="165">
        <f t="shared" si="31"/>
        <v>20</v>
      </c>
      <c r="M605" s="172">
        <v>89</v>
      </c>
      <c r="N605" s="17" t="s">
        <v>133</v>
      </c>
      <c r="O605" s="167" t="s">
        <v>129</v>
      </c>
      <c r="P605" s="166">
        <f t="shared" si="32"/>
        <v>6729</v>
      </c>
      <c r="Q605" s="167">
        <v>6804</v>
      </c>
      <c r="R605" s="167">
        <v>6654</v>
      </c>
    </row>
    <row r="606" spans="1:18">
      <c r="A606" s="161" t="s">
        <v>999</v>
      </c>
      <c r="B606" s="256" t="s">
        <v>1661</v>
      </c>
      <c r="C606" s="161" t="s">
        <v>133</v>
      </c>
      <c r="D606" s="170">
        <v>6298</v>
      </c>
      <c r="E606" s="170">
        <v>20</v>
      </c>
      <c r="F606" s="170" t="s">
        <v>133</v>
      </c>
      <c r="G606" s="170" t="s">
        <v>133</v>
      </c>
      <c r="H606" s="170" t="s">
        <v>133</v>
      </c>
      <c r="I606" s="170" t="s">
        <v>133</v>
      </c>
      <c r="J606" s="170" t="s">
        <v>133</v>
      </c>
      <c r="K606" s="164">
        <f t="shared" si="30"/>
        <v>6298</v>
      </c>
      <c r="L606" s="165">
        <f t="shared" si="31"/>
        <v>20</v>
      </c>
      <c r="M606" s="172">
        <v>89</v>
      </c>
      <c r="N606" s="17" t="s">
        <v>133</v>
      </c>
      <c r="O606" s="167" t="s">
        <v>129</v>
      </c>
      <c r="P606" s="166">
        <f t="shared" si="32"/>
        <v>6655</v>
      </c>
      <c r="Q606" s="167">
        <v>6731</v>
      </c>
      <c r="R606" s="167">
        <v>6579</v>
      </c>
    </row>
    <row r="607" spans="1:18">
      <c r="A607" s="161" t="s">
        <v>1000</v>
      </c>
      <c r="B607" s="256" t="s">
        <v>1662</v>
      </c>
      <c r="C607" s="161" t="s">
        <v>133</v>
      </c>
      <c r="D607" s="170">
        <v>6281</v>
      </c>
      <c r="E607" s="170">
        <v>20</v>
      </c>
      <c r="F607" s="170" t="s">
        <v>133</v>
      </c>
      <c r="G607" s="170" t="s">
        <v>133</v>
      </c>
      <c r="H607" s="170" t="s">
        <v>133</v>
      </c>
      <c r="I607" s="170" t="s">
        <v>133</v>
      </c>
      <c r="J607" s="170" t="s">
        <v>133</v>
      </c>
      <c r="K607" s="164">
        <f t="shared" si="30"/>
        <v>6281</v>
      </c>
      <c r="L607" s="165">
        <f t="shared" si="31"/>
        <v>20</v>
      </c>
      <c r="M607" s="172">
        <v>89</v>
      </c>
      <c r="N607" s="17" t="s">
        <v>133</v>
      </c>
      <c r="O607" s="167" t="s">
        <v>129</v>
      </c>
      <c r="P607" s="166">
        <f t="shared" si="32"/>
        <v>6633</v>
      </c>
      <c r="Q607" s="167">
        <v>6712</v>
      </c>
      <c r="R607" s="167">
        <v>6554</v>
      </c>
    </row>
    <row r="608" spans="1:18">
      <c r="A608" s="161" t="s">
        <v>1001</v>
      </c>
      <c r="B608" s="256" t="s">
        <v>1663</v>
      </c>
      <c r="C608" s="161" t="s">
        <v>133</v>
      </c>
      <c r="D608" s="170">
        <v>6228</v>
      </c>
      <c r="E608" s="170">
        <v>20</v>
      </c>
      <c r="F608" s="170" t="s">
        <v>133</v>
      </c>
      <c r="G608" s="170" t="s">
        <v>133</v>
      </c>
      <c r="H608" s="170" t="s">
        <v>133</v>
      </c>
      <c r="I608" s="170" t="s">
        <v>133</v>
      </c>
      <c r="J608" s="170" t="s">
        <v>133</v>
      </c>
      <c r="K608" s="164">
        <f t="shared" si="30"/>
        <v>6228</v>
      </c>
      <c r="L608" s="165">
        <f t="shared" si="31"/>
        <v>20</v>
      </c>
      <c r="M608" s="172">
        <v>89</v>
      </c>
      <c r="N608" s="17" t="s">
        <v>133</v>
      </c>
      <c r="O608" s="167" t="s">
        <v>129</v>
      </c>
      <c r="P608" s="166">
        <f t="shared" si="32"/>
        <v>6566</v>
      </c>
      <c r="Q608" s="167">
        <v>6643</v>
      </c>
      <c r="R608" s="167">
        <v>6489</v>
      </c>
    </row>
    <row r="609" spans="1:18">
      <c r="A609" s="161" t="s">
        <v>1002</v>
      </c>
      <c r="B609" s="256" t="s">
        <v>1664</v>
      </c>
      <c r="C609" s="161" t="s">
        <v>133</v>
      </c>
      <c r="D609" s="170">
        <v>6435</v>
      </c>
      <c r="E609" s="170">
        <v>24</v>
      </c>
      <c r="F609" s="170" t="s">
        <v>133</v>
      </c>
      <c r="G609" s="170" t="s">
        <v>133</v>
      </c>
      <c r="H609" s="170" t="s">
        <v>133</v>
      </c>
      <c r="I609" s="170" t="s">
        <v>133</v>
      </c>
      <c r="J609" s="170" t="s">
        <v>133</v>
      </c>
      <c r="K609" s="164">
        <f t="shared" si="30"/>
        <v>6435</v>
      </c>
      <c r="L609" s="165">
        <f t="shared" si="31"/>
        <v>24</v>
      </c>
      <c r="M609" s="172">
        <v>89</v>
      </c>
      <c r="N609" s="17" t="s">
        <v>133</v>
      </c>
      <c r="O609" s="167" t="s">
        <v>129</v>
      </c>
      <c r="P609" s="166">
        <f t="shared" si="32"/>
        <v>6809.5</v>
      </c>
      <c r="Q609" s="167">
        <v>6894</v>
      </c>
      <c r="R609" s="167">
        <v>6725</v>
      </c>
    </row>
    <row r="610" spans="1:18">
      <c r="A610" s="161" t="s">
        <v>1003</v>
      </c>
      <c r="B610" s="256" t="s">
        <v>1665</v>
      </c>
      <c r="C610" s="161" t="s">
        <v>133</v>
      </c>
      <c r="D610" s="170">
        <v>6358</v>
      </c>
      <c r="E610" s="170">
        <v>32</v>
      </c>
      <c r="F610" s="170" t="s">
        <v>133</v>
      </c>
      <c r="G610" s="170" t="s">
        <v>133</v>
      </c>
      <c r="H610" s="170" t="s">
        <v>133</v>
      </c>
      <c r="I610" s="170" t="s">
        <v>133</v>
      </c>
      <c r="J610" s="170" t="s">
        <v>133</v>
      </c>
      <c r="K610" s="164">
        <f t="shared" si="30"/>
        <v>6358</v>
      </c>
      <c r="L610" s="165">
        <f t="shared" si="31"/>
        <v>32</v>
      </c>
      <c r="M610" s="172">
        <v>89</v>
      </c>
      <c r="N610" s="17" t="s">
        <v>133</v>
      </c>
      <c r="O610" s="167" t="s">
        <v>129</v>
      </c>
      <c r="P610" s="166">
        <f t="shared" si="32"/>
        <v>6726.5</v>
      </c>
      <c r="Q610" s="167">
        <v>6820</v>
      </c>
      <c r="R610" s="167">
        <v>6633</v>
      </c>
    </row>
    <row r="611" spans="1:18" ht="31.5">
      <c r="A611" s="161" t="s">
        <v>1004</v>
      </c>
      <c r="B611" s="256" t="s">
        <v>1666</v>
      </c>
      <c r="C611" s="161" t="s">
        <v>133</v>
      </c>
      <c r="D611" s="170">
        <v>6392</v>
      </c>
      <c r="E611" s="170">
        <v>27</v>
      </c>
      <c r="F611" s="170" t="s">
        <v>133</v>
      </c>
      <c r="G611" s="170" t="s">
        <v>133</v>
      </c>
      <c r="H611" s="170" t="s">
        <v>133</v>
      </c>
      <c r="I611" s="170" t="s">
        <v>133</v>
      </c>
      <c r="J611" s="170" t="s">
        <v>133</v>
      </c>
      <c r="K611" s="164">
        <f t="shared" si="30"/>
        <v>6392</v>
      </c>
      <c r="L611" s="165">
        <f t="shared" si="31"/>
        <v>27</v>
      </c>
      <c r="M611" s="172">
        <v>89</v>
      </c>
      <c r="N611" s="17" t="s">
        <v>133</v>
      </c>
      <c r="O611" s="167" t="s">
        <v>129</v>
      </c>
      <c r="P611" s="166">
        <f t="shared" si="32"/>
        <v>6758</v>
      </c>
      <c r="Q611" s="167">
        <v>6848</v>
      </c>
      <c r="R611" s="167">
        <v>6668</v>
      </c>
    </row>
    <row r="612" spans="1:18" ht="31.5">
      <c r="A612" s="161" t="s">
        <v>1005</v>
      </c>
      <c r="B612" s="256" t="s">
        <v>1667</v>
      </c>
      <c r="C612" s="161" t="s">
        <v>133</v>
      </c>
      <c r="D612" s="170">
        <v>6419</v>
      </c>
      <c r="E612" s="170">
        <v>27</v>
      </c>
      <c r="F612" s="170" t="s">
        <v>133</v>
      </c>
      <c r="G612" s="170" t="s">
        <v>133</v>
      </c>
      <c r="H612" s="170" t="s">
        <v>133</v>
      </c>
      <c r="I612" s="170" t="s">
        <v>133</v>
      </c>
      <c r="J612" s="170" t="s">
        <v>133</v>
      </c>
      <c r="K612" s="164">
        <f t="shared" si="30"/>
        <v>6419</v>
      </c>
      <c r="L612" s="165">
        <f t="shared" si="31"/>
        <v>27</v>
      </c>
      <c r="M612" s="172">
        <v>89</v>
      </c>
      <c r="N612" s="17" t="s">
        <v>133</v>
      </c>
      <c r="O612" s="167" t="s">
        <v>129</v>
      </c>
      <c r="P612" s="166">
        <f t="shared" si="32"/>
        <v>6793.5</v>
      </c>
      <c r="Q612" s="167">
        <v>6883</v>
      </c>
      <c r="R612" s="167">
        <v>6704</v>
      </c>
    </row>
    <row r="613" spans="1:18" ht="31.5">
      <c r="A613" s="161" t="s">
        <v>1006</v>
      </c>
      <c r="B613" s="256" t="s">
        <v>1668</v>
      </c>
      <c r="C613" s="161" t="s">
        <v>133</v>
      </c>
      <c r="D613" s="170">
        <v>6361</v>
      </c>
      <c r="E613" s="170">
        <v>27</v>
      </c>
      <c r="F613" s="170" t="s">
        <v>133</v>
      </c>
      <c r="G613" s="170" t="s">
        <v>133</v>
      </c>
      <c r="H613" s="170" t="s">
        <v>133</v>
      </c>
      <c r="I613" s="170" t="s">
        <v>133</v>
      </c>
      <c r="J613" s="170" t="s">
        <v>133</v>
      </c>
      <c r="K613" s="164">
        <f t="shared" si="30"/>
        <v>6361</v>
      </c>
      <c r="L613" s="165">
        <f t="shared" si="31"/>
        <v>27</v>
      </c>
      <c r="M613" s="172">
        <v>89</v>
      </c>
      <c r="N613" s="17" t="s">
        <v>133</v>
      </c>
      <c r="O613" s="167" t="s">
        <v>129</v>
      </c>
      <c r="P613" s="166">
        <f t="shared" si="32"/>
        <v>6722.5</v>
      </c>
      <c r="Q613" s="167">
        <v>6805</v>
      </c>
      <c r="R613" s="167">
        <v>6640</v>
      </c>
    </row>
    <row r="614" spans="1:18" ht="31.5">
      <c r="A614" s="161" t="s">
        <v>1007</v>
      </c>
      <c r="B614" s="256" t="s">
        <v>1669</v>
      </c>
      <c r="C614" s="161" t="s">
        <v>133</v>
      </c>
      <c r="D614" s="170">
        <v>6389</v>
      </c>
      <c r="E614" s="170">
        <v>28</v>
      </c>
      <c r="F614" s="170" t="s">
        <v>133</v>
      </c>
      <c r="G614" s="170" t="s">
        <v>133</v>
      </c>
      <c r="H614" s="170" t="s">
        <v>133</v>
      </c>
      <c r="I614" s="170" t="s">
        <v>133</v>
      </c>
      <c r="J614" s="170" t="s">
        <v>133</v>
      </c>
      <c r="K614" s="164">
        <f t="shared" si="30"/>
        <v>6389</v>
      </c>
      <c r="L614" s="165">
        <f t="shared" si="31"/>
        <v>28</v>
      </c>
      <c r="M614" s="172">
        <v>89</v>
      </c>
      <c r="N614" s="17" t="s">
        <v>133</v>
      </c>
      <c r="O614" s="167" t="s">
        <v>129</v>
      </c>
      <c r="P614" s="166">
        <f t="shared" si="32"/>
        <v>6755.5</v>
      </c>
      <c r="Q614" s="167">
        <v>6846</v>
      </c>
      <c r="R614" s="167">
        <v>6665</v>
      </c>
    </row>
    <row r="615" spans="1:18" ht="31.5">
      <c r="A615" s="161" t="s">
        <v>1008</v>
      </c>
      <c r="B615" s="256" t="s">
        <v>1670</v>
      </c>
      <c r="C615" s="161" t="s">
        <v>133</v>
      </c>
      <c r="D615" s="170">
        <v>6433</v>
      </c>
      <c r="E615" s="170">
        <v>28</v>
      </c>
      <c r="F615" s="170" t="s">
        <v>133</v>
      </c>
      <c r="G615" s="170" t="s">
        <v>133</v>
      </c>
      <c r="H615" s="170" t="s">
        <v>133</v>
      </c>
      <c r="I615" s="170" t="s">
        <v>133</v>
      </c>
      <c r="J615" s="170" t="s">
        <v>133</v>
      </c>
      <c r="K615" s="164">
        <f t="shared" si="30"/>
        <v>6433</v>
      </c>
      <c r="L615" s="165">
        <f t="shared" si="31"/>
        <v>28</v>
      </c>
      <c r="M615" s="172">
        <v>89</v>
      </c>
      <c r="N615" s="17" t="s">
        <v>133</v>
      </c>
      <c r="O615" s="167" t="s">
        <v>129</v>
      </c>
      <c r="P615" s="166">
        <f t="shared" si="32"/>
        <v>6809</v>
      </c>
      <c r="Q615" s="167">
        <v>6901</v>
      </c>
      <c r="R615" s="167">
        <v>6717</v>
      </c>
    </row>
    <row r="616" spans="1:18" ht="31.5">
      <c r="A616" s="161" t="s">
        <v>1009</v>
      </c>
      <c r="B616" s="256" t="s">
        <v>1672</v>
      </c>
      <c r="C616" s="161" t="s">
        <v>133</v>
      </c>
      <c r="D616" s="170">
        <v>6328</v>
      </c>
      <c r="E616" s="170">
        <v>22</v>
      </c>
      <c r="F616" s="170" t="s">
        <v>133</v>
      </c>
      <c r="G616" s="170" t="s">
        <v>133</v>
      </c>
      <c r="H616" s="170" t="s">
        <v>133</v>
      </c>
      <c r="I616" s="170" t="s">
        <v>133</v>
      </c>
      <c r="J616" s="170" t="s">
        <v>133</v>
      </c>
      <c r="K616" s="164">
        <f t="shared" si="30"/>
        <v>6328</v>
      </c>
      <c r="L616" s="165">
        <f t="shared" si="31"/>
        <v>22</v>
      </c>
      <c r="M616" s="172">
        <v>89</v>
      </c>
      <c r="N616" s="17" t="s">
        <v>133</v>
      </c>
      <c r="O616" s="167" t="s">
        <v>129</v>
      </c>
      <c r="P616" s="166">
        <f t="shared" si="32"/>
        <v>6691</v>
      </c>
      <c r="Q616" s="167">
        <v>6762</v>
      </c>
      <c r="R616" s="167">
        <v>6620</v>
      </c>
    </row>
    <row r="617" spans="1:18" ht="31.5">
      <c r="A617" s="161" t="s">
        <v>1010</v>
      </c>
      <c r="B617" s="256" t="s">
        <v>1673</v>
      </c>
      <c r="C617" s="161" t="s">
        <v>133</v>
      </c>
      <c r="D617" s="170">
        <v>6290</v>
      </c>
      <c r="E617" s="170">
        <v>22</v>
      </c>
      <c r="F617" s="170" t="s">
        <v>133</v>
      </c>
      <c r="G617" s="170" t="s">
        <v>133</v>
      </c>
      <c r="H617" s="170" t="s">
        <v>133</v>
      </c>
      <c r="I617" s="170" t="s">
        <v>133</v>
      </c>
      <c r="J617" s="170" t="s">
        <v>133</v>
      </c>
      <c r="K617" s="164">
        <f t="shared" si="30"/>
        <v>6290</v>
      </c>
      <c r="L617" s="165">
        <f t="shared" si="31"/>
        <v>22</v>
      </c>
      <c r="M617" s="172">
        <v>89</v>
      </c>
      <c r="N617" s="17" t="s">
        <v>133</v>
      </c>
      <c r="O617" s="167" t="s">
        <v>129</v>
      </c>
      <c r="P617" s="166">
        <f t="shared" si="32"/>
        <v>6642</v>
      </c>
      <c r="Q617" s="167">
        <v>6723</v>
      </c>
      <c r="R617" s="167">
        <v>6561</v>
      </c>
    </row>
    <row r="618" spans="1:18" ht="31.5">
      <c r="A618" s="161" t="s">
        <v>1011</v>
      </c>
      <c r="B618" s="256" t="s">
        <v>1674</v>
      </c>
      <c r="C618" s="161" t="s">
        <v>133</v>
      </c>
      <c r="D618" s="170">
        <v>6233</v>
      </c>
      <c r="E618" s="170">
        <v>28</v>
      </c>
      <c r="F618" s="170" t="s">
        <v>133</v>
      </c>
      <c r="G618" s="170" t="s">
        <v>133</v>
      </c>
      <c r="H618" s="170" t="s">
        <v>133</v>
      </c>
      <c r="I618" s="170" t="s">
        <v>133</v>
      </c>
      <c r="J618" s="170" t="s">
        <v>133</v>
      </c>
      <c r="K618" s="164">
        <f t="shared" si="30"/>
        <v>6233</v>
      </c>
      <c r="L618" s="165">
        <f t="shared" si="31"/>
        <v>28</v>
      </c>
      <c r="M618" s="172">
        <v>89</v>
      </c>
      <c r="N618" s="17" t="s">
        <v>133</v>
      </c>
      <c r="O618" s="167" t="s">
        <v>129</v>
      </c>
      <c r="P618" s="166">
        <f t="shared" si="32"/>
        <v>6570</v>
      </c>
      <c r="Q618" s="167">
        <v>6658</v>
      </c>
      <c r="R618" s="167">
        <v>6482</v>
      </c>
    </row>
    <row r="619" spans="1:18" ht="31.5">
      <c r="A619" s="161" t="s">
        <v>1012</v>
      </c>
      <c r="B619" s="256" t="s">
        <v>1675</v>
      </c>
      <c r="C619" s="161" t="s">
        <v>133</v>
      </c>
      <c r="D619" s="170">
        <v>6270</v>
      </c>
      <c r="E619" s="257">
        <v>21</v>
      </c>
      <c r="F619" s="170" t="s">
        <v>133</v>
      </c>
      <c r="G619" s="170" t="s">
        <v>133</v>
      </c>
      <c r="H619" s="170" t="s">
        <v>133</v>
      </c>
      <c r="I619" s="170" t="s">
        <v>133</v>
      </c>
      <c r="J619" s="170" t="s">
        <v>133</v>
      </c>
      <c r="K619" s="164">
        <f t="shared" si="30"/>
        <v>6270</v>
      </c>
      <c r="L619" s="165">
        <f t="shared" si="31"/>
        <v>21</v>
      </c>
      <c r="M619" s="172">
        <v>89</v>
      </c>
      <c r="N619" s="17" t="s">
        <v>133</v>
      </c>
      <c r="O619" s="167" t="s">
        <v>129</v>
      </c>
      <c r="P619" s="166">
        <f t="shared" si="32"/>
        <v>6620.5</v>
      </c>
      <c r="Q619" s="167">
        <v>6703</v>
      </c>
      <c r="R619" s="167">
        <v>6538</v>
      </c>
    </row>
    <row r="620" spans="1:18" ht="31.5">
      <c r="A620" s="161" t="s">
        <v>1013</v>
      </c>
      <c r="B620" s="256" t="s">
        <v>1676</v>
      </c>
      <c r="C620" s="161" t="s">
        <v>133</v>
      </c>
      <c r="D620" s="170">
        <v>6226</v>
      </c>
      <c r="E620" s="257">
        <v>22</v>
      </c>
      <c r="F620" s="170" t="s">
        <v>133</v>
      </c>
      <c r="G620" s="170" t="s">
        <v>133</v>
      </c>
      <c r="H620" s="170" t="s">
        <v>133</v>
      </c>
      <c r="I620" s="170" t="s">
        <v>133</v>
      </c>
      <c r="J620" s="170" t="s">
        <v>133</v>
      </c>
      <c r="K620" s="164">
        <f t="shared" si="30"/>
        <v>6226</v>
      </c>
      <c r="L620" s="165">
        <f t="shared" si="31"/>
        <v>22</v>
      </c>
      <c r="M620" s="172">
        <v>89</v>
      </c>
      <c r="N620" s="17" t="s">
        <v>133</v>
      </c>
      <c r="O620" s="167" t="s">
        <v>129</v>
      </c>
      <c r="P620" s="166">
        <f t="shared" si="32"/>
        <v>6564.5</v>
      </c>
      <c r="Q620" s="167">
        <v>6644</v>
      </c>
      <c r="R620" s="167">
        <v>6485</v>
      </c>
    </row>
    <row r="621" spans="1:18">
      <c r="A621" s="161" t="s">
        <v>1014</v>
      </c>
      <c r="B621" s="163" t="s">
        <v>1737</v>
      </c>
      <c r="C621" s="161" t="s">
        <v>133</v>
      </c>
      <c r="D621" s="163" t="s">
        <v>133</v>
      </c>
      <c r="E621" s="163" t="s">
        <v>133</v>
      </c>
      <c r="F621" s="163" t="s">
        <v>133</v>
      </c>
      <c r="G621" s="163" t="s">
        <v>133</v>
      </c>
      <c r="H621" s="163" t="s">
        <v>133</v>
      </c>
      <c r="I621" s="163" t="s">
        <v>133</v>
      </c>
      <c r="J621" s="163" t="s">
        <v>133</v>
      </c>
      <c r="K621" s="164">
        <f t="shared" si="30"/>
        <v>0</v>
      </c>
      <c r="L621" s="165">
        <f t="shared" si="31"/>
        <v>0</v>
      </c>
      <c r="M621" s="253">
        <v>89</v>
      </c>
      <c r="N621" s="17" t="s">
        <v>133</v>
      </c>
      <c r="O621" s="163" t="s">
        <v>1744</v>
      </c>
      <c r="P621" s="162">
        <v>6690</v>
      </c>
      <c r="Q621" s="163">
        <v>0</v>
      </c>
      <c r="R621" s="163">
        <v>0</v>
      </c>
    </row>
    <row r="622" spans="1:18">
      <c r="A622" s="161" t="s">
        <v>1015</v>
      </c>
      <c r="B622" s="163" t="s">
        <v>1737</v>
      </c>
      <c r="C622" s="161" t="s">
        <v>133</v>
      </c>
      <c r="D622" s="163" t="s">
        <v>133</v>
      </c>
      <c r="E622" s="163" t="s">
        <v>133</v>
      </c>
      <c r="F622" s="163" t="s">
        <v>133</v>
      </c>
      <c r="G622" s="163" t="s">
        <v>133</v>
      </c>
      <c r="H622" s="163" t="s">
        <v>133</v>
      </c>
      <c r="I622" s="163" t="s">
        <v>133</v>
      </c>
      <c r="J622" s="163" t="s">
        <v>133</v>
      </c>
      <c r="K622" s="164">
        <f t="shared" si="30"/>
        <v>0</v>
      </c>
      <c r="L622" s="165">
        <f t="shared" si="31"/>
        <v>0</v>
      </c>
      <c r="M622" s="253">
        <v>89</v>
      </c>
      <c r="N622" s="17" t="s">
        <v>133</v>
      </c>
      <c r="O622" s="163" t="s">
        <v>1744</v>
      </c>
      <c r="P622" s="162">
        <v>6686</v>
      </c>
      <c r="Q622" s="163">
        <v>0</v>
      </c>
      <c r="R622" s="163">
        <v>0</v>
      </c>
    </row>
    <row r="623" spans="1:18">
      <c r="A623" s="161" t="s">
        <v>1016</v>
      </c>
      <c r="B623" s="163" t="s">
        <v>1737</v>
      </c>
      <c r="C623" s="161" t="s">
        <v>133</v>
      </c>
      <c r="D623" s="163" t="s">
        <v>133</v>
      </c>
      <c r="E623" s="163" t="s">
        <v>133</v>
      </c>
      <c r="F623" s="163" t="s">
        <v>133</v>
      </c>
      <c r="G623" s="163" t="s">
        <v>133</v>
      </c>
      <c r="H623" s="163" t="s">
        <v>133</v>
      </c>
      <c r="I623" s="163" t="s">
        <v>133</v>
      </c>
      <c r="J623" s="163" t="s">
        <v>133</v>
      </c>
      <c r="K623" s="164">
        <f t="shared" si="30"/>
        <v>0</v>
      </c>
      <c r="L623" s="165">
        <f t="shared" si="31"/>
        <v>0</v>
      </c>
      <c r="M623" s="253">
        <v>89</v>
      </c>
      <c r="N623" s="17" t="s">
        <v>133</v>
      </c>
      <c r="O623" s="163" t="s">
        <v>1744</v>
      </c>
      <c r="P623" s="162">
        <v>6662</v>
      </c>
      <c r="Q623" s="163">
        <v>0</v>
      </c>
      <c r="R623" s="163">
        <v>0</v>
      </c>
    </row>
    <row r="624" spans="1:18">
      <c r="A624" s="161" t="s">
        <v>1017</v>
      </c>
      <c r="B624" s="163" t="s">
        <v>1737</v>
      </c>
      <c r="C624" s="161" t="s">
        <v>133</v>
      </c>
      <c r="D624" s="163" t="s">
        <v>133</v>
      </c>
      <c r="E624" s="163" t="s">
        <v>133</v>
      </c>
      <c r="F624" s="163" t="s">
        <v>133</v>
      </c>
      <c r="G624" s="163" t="s">
        <v>133</v>
      </c>
      <c r="H624" s="163" t="s">
        <v>133</v>
      </c>
      <c r="I624" s="163" t="s">
        <v>133</v>
      </c>
      <c r="J624" s="163" t="s">
        <v>133</v>
      </c>
      <c r="K624" s="164">
        <f t="shared" si="30"/>
        <v>0</v>
      </c>
      <c r="L624" s="165">
        <f t="shared" si="31"/>
        <v>0</v>
      </c>
      <c r="M624" s="253">
        <v>89</v>
      </c>
      <c r="N624" s="17" t="s">
        <v>133</v>
      </c>
      <c r="O624" s="163" t="s">
        <v>1744</v>
      </c>
      <c r="P624" s="162">
        <v>6657</v>
      </c>
      <c r="Q624" s="163">
        <v>0</v>
      </c>
      <c r="R624" s="163">
        <v>0</v>
      </c>
    </row>
    <row r="625" spans="1:18">
      <c r="A625" s="161" t="s">
        <v>1018</v>
      </c>
      <c r="B625" s="163" t="s">
        <v>1737</v>
      </c>
      <c r="C625" s="161" t="s">
        <v>133</v>
      </c>
      <c r="D625" s="163" t="s">
        <v>133</v>
      </c>
      <c r="E625" s="163" t="s">
        <v>133</v>
      </c>
      <c r="F625" s="163" t="s">
        <v>133</v>
      </c>
      <c r="G625" s="163" t="s">
        <v>133</v>
      </c>
      <c r="H625" s="163" t="s">
        <v>133</v>
      </c>
      <c r="I625" s="163" t="s">
        <v>133</v>
      </c>
      <c r="J625" s="163" t="s">
        <v>133</v>
      </c>
      <c r="K625" s="164">
        <f t="shared" si="30"/>
        <v>0</v>
      </c>
      <c r="L625" s="165">
        <f t="shared" si="31"/>
        <v>0</v>
      </c>
      <c r="M625" s="253">
        <v>89</v>
      </c>
      <c r="N625" s="17" t="s">
        <v>133</v>
      </c>
      <c r="O625" s="163" t="s">
        <v>1744</v>
      </c>
      <c r="P625" s="162">
        <v>6650</v>
      </c>
      <c r="Q625" s="163">
        <v>0</v>
      </c>
      <c r="R625" s="163">
        <v>0</v>
      </c>
    </row>
    <row r="626" spans="1:18">
      <c r="A626" s="161" t="s">
        <v>1671</v>
      </c>
      <c r="B626" s="163" t="s">
        <v>1738</v>
      </c>
      <c r="C626" s="161" t="s">
        <v>133</v>
      </c>
      <c r="D626" s="163" t="s">
        <v>133</v>
      </c>
      <c r="E626" s="163" t="s">
        <v>133</v>
      </c>
      <c r="F626" s="163" t="s">
        <v>133</v>
      </c>
      <c r="G626" s="163" t="s">
        <v>133</v>
      </c>
      <c r="H626" s="163" t="s">
        <v>133</v>
      </c>
      <c r="I626" s="163" t="s">
        <v>133</v>
      </c>
      <c r="J626" s="163" t="s">
        <v>133</v>
      </c>
      <c r="K626" s="164">
        <f t="shared" si="30"/>
        <v>0</v>
      </c>
      <c r="L626" s="165">
        <f t="shared" si="31"/>
        <v>0</v>
      </c>
      <c r="M626" s="253">
        <v>89</v>
      </c>
      <c r="N626" s="17" t="s">
        <v>133</v>
      </c>
      <c r="O626" s="163" t="s">
        <v>1744</v>
      </c>
      <c r="P626" s="162">
        <v>6727</v>
      </c>
      <c r="Q626" s="163">
        <v>0</v>
      </c>
      <c r="R626" s="163">
        <v>0</v>
      </c>
    </row>
    <row r="627" spans="1:18">
      <c r="A627" s="161" t="s">
        <v>1733</v>
      </c>
      <c r="B627" s="163" t="s">
        <v>1738</v>
      </c>
      <c r="C627" s="161" t="s">
        <v>133</v>
      </c>
      <c r="D627" s="163" t="s">
        <v>133</v>
      </c>
      <c r="E627" s="163" t="s">
        <v>133</v>
      </c>
      <c r="F627" s="163" t="s">
        <v>133</v>
      </c>
      <c r="G627" s="163" t="s">
        <v>133</v>
      </c>
      <c r="H627" s="163" t="s">
        <v>133</v>
      </c>
      <c r="I627" s="163" t="s">
        <v>133</v>
      </c>
      <c r="J627" s="163" t="s">
        <v>133</v>
      </c>
      <c r="K627" s="164">
        <f t="shared" si="30"/>
        <v>0</v>
      </c>
      <c r="L627" s="165">
        <f t="shared" si="31"/>
        <v>0</v>
      </c>
      <c r="M627" s="253">
        <v>89</v>
      </c>
      <c r="N627" s="17" t="s">
        <v>133</v>
      </c>
      <c r="O627" s="163" t="s">
        <v>1744</v>
      </c>
      <c r="P627" s="162">
        <v>6690</v>
      </c>
      <c r="Q627" s="163">
        <v>0</v>
      </c>
      <c r="R627" s="163">
        <v>0</v>
      </c>
    </row>
    <row r="628" spans="1:18">
      <c r="A628" s="161" t="s">
        <v>1734</v>
      </c>
      <c r="B628" s="163" t="s">
        <v>1738</v>
      </c>
      <c r="C628" s="161" t="s">
        <v>133</v>
      </c>
      <c r="D628" s="163" t="s">
        <v>133</v>
      </c>
      <c r="E628" s="163" t="s">
        <v>133</v>
      </c>
      <c r="F628" s="163" t="s">
        <v>133</v>
      </c>
      <c r="G628" s="163" t="s">
        <v>133</v>
      </c>
      <c r="H628" s="163" t="s">
        <v>133</v>
      </c>
      <c r="I628" s="163" t="s">
        <v>133</v>
      </c>
      <c r="J628" s="163" t="s">
        <v>133</v>
      </c>
      <c r="K628" s="164">
        <f t="shared" si="30"/>
        <v>0</v>
      </c>
      <c r="L628" s="165">
        <f t="shared" si="31"/>
        <v>0</v>
      </c>
      <c r="M628" s="253">
        <v>89</v>
      </c>
      <c r="N628" s="17" t="s">
        <v>133</v>
      </c>
      <c r="O628" s="163" t="s">
        <v>1744</v>
      </c>
      <c r="P628" s="162">
        <v>6673</v>
      </c>
      <c r="Q628" s="163">
        <v>0</v>
      </c>
      <c r="R628" s="163">
        <v>0</v>
      </c>
    </row>
    <row r="629" spans="1:18">
      <c r="A629" s="161" t="s">
        <v>1735</v>
      </c>
      <c r="B629" s="163" t="s">
        <v>1742</v>
      </c>
      <c r="C629" s="161" t="s">
        <v>133</v>
      </c>
      <c r="D629" s="163" t="s">
        <v>133</v>
      </c>
      <c r="E629" s="163" t="s">
        <v>133</v>
      </c>
      <c r="F629" s="163" t="s">
        <v>133</v>
      </c>
      <c r="G629" s="163" t="s">
        <v>133</v>
      </c>
      <c r="H629" s="163" t="s">
        <v>133</v>
      </c>
      <c r="I629" s="163" t="s">
        <v>133</v>
      </c>
      <c r="J629" s="163" t="s">
        <v>133</v>
      </c>
      <c r="K629" s="164">
        <f t="shared" si="30"/>
        <v>0</v>
      </c>
      <c r="L629" s="165">
        <f t="shared" si="31"/>
        <v>0</v>
      </c>
      <c r="M629" s="253">
        <v>89</v>
      </c>
      <c r="N629" s="17" t="s">
        <v>133</v>
      </c>
      <c r="O629" s="163" t="s">
        <v>1744</v>
      </c>
      <c r="P629" s="162">
        <v>6771.5</v>
      </c>
      <c r="Q629" s="163">
        <v>0</v>
      </c>
      <c r="R629" s="163">
        <v>0</v>
      </c>
    </row>
    <row r="630" spans="1:18">
      <c r="A630" s="161" t="s">
        <v>1736</v>
      </c>
      <c r="B630" s="163" t="s">
        <v>1743</v>
      </c>
      <c r="C630" s="161" t="s">
        <v>133</v>
      </c>
      <c r="D630" s="163" t="s">
        <v>133</v>
      </c>
      <c r="E630" s="163" t="s">
        <v>133</v>
      </c>
      <c r="F630" s="163" t="s">
        <v>133</v>
      </c>
      <c r="G630" s="163" t="s">
        <v>133</v>
      </c>
      <c r="H630" s="163" t="s">
        <v>133</v>
      </c>
      <c r="I630" s="163" t="s">
        <v>133</v>
      </c>
      <c r="J630" s="163" t="s">
        <v>133</v>
      </c>
      <c r="K630" s="164">
        <f t="shared" si="30"/>
        <v>0</v>
      </c>
      <c r="L630" s="165">
        <f t="shared" si="31"/>
        <v>0</v>
      </c>
      <c r="M630" s="253">
        <v>89</v>
      </c>
      <c r="N630" s="17" t="s">
        <v>133</v>
      </c>
      <c r="O630" s="163" t="s">
        <v>1744</v>
      </c>
      <c r="P630" s="162">
        <v>6753.2</v>
      </c>
      <c r="Q630" s="163">
        <v>1</v>
      </c>
      <c r="R630" s="163">
        <v>1</v>
      </c>
    </row>
    <row r="631" spans="1:18">
      <c r="A631" s="161" t="s">
        <v>1739</v>
      </c>
      <c r="B631" s="163" t="s">
        <v>1743</v>
      </c>
      <c r="C631" s="161" t="s">
        <v>133</v>
      </c>
      <c r="D631" s="163" t="s">
        <v>133</v>
      </c>
      <c r="E631" s="163" t="s">
        <v>133</v>
      </c>
      <c r="F631" s="163" t="s">
        <v>133</v>
      </c>
      <c r="G631" s="163" t="s">
        <v>133</v>
      </c>
      <c r="H631" s="163" t="s">
        <v>133</v>
      </c>
      <c r="I631" s="163" t="s">
        <v>133</v>
      </c>
      <c r="J631" s="163" t="s">
        <v>133</v>
      </c>
      <c r="K631" s="164">
        <f t="shared" si="30"/>
        <v>0</v>
      </c>
      <c r="L631" s="165">
        <f t="shared" si="31"/>
        <v>0</v>
      </c>
      <c r="M631" s="253">
        <v>89</v>
      </c>
      <c r="N631" s="17" t="s">
        <v>133</v>
      </c>
      <c r="O631" s="163" t="s">
        <v>1744</v>
      </c>
      <c r="P631" s="162">
        <v>6733</v>
      </c>
      <c r="Q631" s="163">
        <v>1</v>
      </c>
      <c r="R631" s="163">
        <v>1</v>
      </c>
    </row>
    <row r="632" spans="1:18">
      <c r="A632" s="161" t="s">
        <v>1740</v>
      </c>
      <c r="B632" s="163" t="s">
        <v>1743</v>
      </c>
      <c r="C632" s="161" t="s">
        <v>133</v>
      </c>
      <c r="D632" s="163" t="s">
        <v>133</v>
      </c>
      <c r="E632" s="163" t="s">
        <v>133</v>
      </c>
      <c r="F632" s="163" t="s">
        <v>133</v>
      </c>
      <c r="G632" s="163" t="s">
        <v>133</v>
      </c>
      <c r="H632" s="163" t="s">
        <v>133</v>
      </c>
      <c r="I632" s="163" t="s">
        <v>133</v>
      </c>
      <c r="J632" s="163" t="s">
        <v>133</v>
      </c>
      <c r="K632" s="164">
        <f t="shared" si="30"/>
        <v>0</v>
      </c>
      <c r="L632" s="165">
        <f t="shared" si="31"/>
        <v>0</v>
      </c>
      <c r="M632" s="253">
        <v>89</v>
      </c>
      <c r="N632" s="17" t="s">
        <v>133</v>
      </c>
      <c r="O632" s="163" t="s">
        <v>1744</v>
      </c>
      <c r="P632" s="162">
        <v>6716.3</v>
      </c>
      <c r="Q632" s="163">
        <v>1</v>
      </c>
      <c r="R632" s="163">
        <v>1</v>
      </c>
    </row>
    <row r="633" spans="1:18">
      <c r="A633" s="161" t="s">
        <v>1741</v>
      </c>
      <c r="B633" s="163" t="s">
        <v>1743</v>
      </c>
      <c r="C633" s="161" t="s">
        <v>133</v>
      </c>
      <c r="D633" s="163" t="s">
        <v>133</v>
      </c>
      <c r="E633" s="163" t="s">
        <v>133</v>
      </c>
      <c r="F633" s="163" t="s">
        <v>133</v>
      </c>
      <c r="G633" s="163" t="s">
        <v>133</v>
      </c>
      <c r="H633" s="163" t="s">
        <v>133</v>
      </c>
      <c r="I633" s="163" t="s">
        <v>133</v>
      </c>
      <c r="J633" s="163" t="s">
        <v>133</v>
      </c>
      <c r="K633" s="164">
        <f t="shared" si="30"/>
        <v>0</v>
      </c>
      <c r="L633" s="165">
        <f t="shared" si="31"/>
        <v>0</v>
      </c>
      <c r="M633" s="253">
        <v>89</v>
      </c>
      <c r="N633" s="17" t="s">
        <v>133</v>
      </c>
      <c r="O633" s="163" t="s">
        <v>1744</v>
      </c>
      <c r="P633" s="162">
        <v>6715</v>
      </c>
      <c r="Q633" s="163">
        <v>1</v>
      </c>
      <c r="R633" s="163">
        <v>1</v>
      </c>
    </row>
    <row r="634" spans="1:18">
      <c r="A634" s="161" t="s">
        <v>1749</v>
      </c>
      <c r="B634" s="163" t="s">
        <v>1743</v>
      </c>
      <c r="C634" s="161" t="s">
        <v>133</v>
      </c>
      <c r="D634" s="163" t="s">
        <v>133</v>
      </c>
      <c r="E634" s="163" t="s">
        <v>133</v>
      </c>
      <c r="F634" s="163" t="s">
        <v>133</v>
      </c>
      <c r="G634" s="163" t="s">
        <v>133</v>
      </c>
      <c r="H634" s="163" t="s">
        <v>133</v>
      </c>
      <c r="I634" s="163" t="s">
        <v>133</v>
      </c>
      <c r="J634" s="163" t="s">
        <v>133</v>
      </c>
      <c r="K634" s="164">
        <f t="shared" si="30"/>
        <v>0</v>
      </c>
      <c r="L634" s="165">
        <f t="shared" si="31"/>
        <v>0</v>
      </c>
      <c r="M634" s="253">
        <v>89</v>
      </c>
      <c r="N634" s="17" t="s">
        <v>133</v>
      </c>
      <c r="O634" s="163" t="s">
        <v>1744</v>
      </c>
      <c r="P634" s="162">
        <v>6711</v>
      </c>
      <c r="Q634" s="163">
        <v>0</v>
      </c>
      <c r="R634" s="163">
        <v>0</v>
      </c>
    </row>
    <row r="635" spans="1:18">
      <c r="A635" s="161" t="s">
        <v>1750</v>
      </c>
      <c r="B635" s="163" t="s">
        <v>1745</v>
      </c>
      <c r="C635" s="161" t="s">
        <v>133</v>
      </c>
      <c r="D635" s="163" t="s">
        <v>133</v>
      </c>
      <c r="E635" s="163" t="s">
        <v>133</v>
      </c>
      <c r="F635" s="163" t="s">
        <v>133</v>
      </c>
      <c r="G635" s="163" t="s">
        <v>133</v>
      </c>
      <c r="H635" s="163" t="s">
        <v>133</v>
      </c>
      <c r="I635" s="163" t="s">
        <v>133</v>
      </c>
      <c r="J635" s="163" t="s">
        <v>133</v>
      </c>
      <c r="K635" s="164">
        <f t="shared" si="30"/>
        <v>0</v>
      </c>
      <c r="L635" s="165">
        <f t="shared" si="31"/>
        <v>0</v>
      </c>
      <c r="M635" s="253">
        <v>89</v>
      </c>
      <c r="N635" s="17" t="s">
        <v>133</v>
      </c>
      <c r="O635" s="163" t="s">
        <v>1744</v>
      </c>
      <c r="P635" s="162">
        <v>6679.5</v>
      </c>
      <c r="Q635" s="163">
        <v>1</v>
      </c>
      <c r="R635" s="163">
        <v>1</v>
      </c>
    </row>
    <row r="636" spans="1:18">
      <c r="A636" s="161" t="s">
        <v>1751</v>
      </c>
      <c r="B636" s="163" t="s">
        <v>1746</v>
      </c>
      <c r="C636" s="161" t="s">
        <v>133</v>
      </c>
      <c r="D636" s="163" t="s">
        <v>133</v>
      </c>
      <c r="E636" s="163" t="s">
        <v>133</v>
      </c>
      <c r="F636" s="163" t="s">
        <v>133</v>
      </c>
      <c r="G636" s="163" t="s">
        <v>133</v>
      </c>
      <c r="H636" s="163" t="s">
        <v>133</v>
      </c>
      <c r="I636" s="163" t="s">
        <v>133</v>
      </c>
      <c r="J636" s="163" t="s">
        <v>133</v>
      </c>
      <c r="K636" s="164">
        <f t="shared" si="30"/>
        <v>0</v>
      </c>
      <c r="L636" s="165">
        <f t="shared" si="31"/>
        <v>0</v>
      </c>
      <c r="M636" s="253">
        <v>89</v>
      </c>
      <c r="N636" s="17" t="s">
        <v>133</v>
      </c>
      <c r="O636" s="163" t="s">
        <v>1744</v>
      </c>
      <c r="P636" s="162">
        <v>6655</v>
      </c>
      <c r="Q636" s="163">
        <v>4</v>
      </c>
      <c r="R636" s="163">
        <v>4</v>
      </c>
    </row>
    <row r="637" spans="1:18">
      <c r="A637" s="161" t="s">
        <v>1752</v>
      </c>
      <c r="B637" s="163" t="s">
        <v>1746</v>
      </c>
      <c r="C637" s="161" t="s">
        <v>133</v>
      </c>
      <c r="D637" s="163" t="s">
        <v>133</v>
      </c>
      <c r="E637" s="163" t="s">
        <v>133</v>
      </c>
      <c r="F637" s="163" t="s">
        <v>133</v>
      </c>
      <c r="G637" s="163" t="s">
        <v>133</v>
      </c>
      <c r="H637" s="163" t="s">
        <v>133</v>
      </c>
      <c r="I637" s="163" t="s">
        <v>133</v>
      </c>
      <c r="J637" s="163" t="s">
        <v>133</v>
      </c>
      <c r="K637" s="164">
        <f t="shared" si="30"/>
        <v>0</v>
      </c>
      <c r="L637" s="165">
        <f t="shared" si="31"/>
        <v>0</v>
      </c>
      <c r="M637" s="253">
        <v>89</v>
      </c>
      <c r="N637" s="17" t="s">
        <v>133</v>
      </c>
      <c r="O637" s="163" t="s">
        <v>1744</v>
      </c>
      <c r="P637" s="162">
        <v>6609.5</v>
      </c>
      <c r="Q637" s="163">
        <v>0</v>
      </c>
      <c r="R637" s="163">
        <v>0</v>
      </c>
    </row>
    <row r="638" spans="1:18">
      <c r="A638" s="161" t="s">
        <v>1753</v>
      </c>
      <c r="B638" s="163" t="s">
        <v>1746</v>
      </c>
      <c r="C638" s="161" t="s">
        <v>133</v>
      </c>
      <c r="D638" s="163" t="s">
        <v>133</v>
      </c>
      <c r="E638" s="163" t="s">
        <v>133</v>
      </c>
      <c r="F638" s="163" t="s">
        <v>133</v>
      </c>
      <c r="G638" s="163" t="s">
        <v>133</v>
      </c>
      <c r="H638" s="163" t="s">
        <v>133</v>
      </c>
      <c r="I638" s="163" t="s">
        <v>133</v>
      </c>
      <c r="J638" s="163" t="s">
        <v>133</v>
      </c>
      <c r="K638" s="164">
        <f t="shared" si="30"/>
        <v>0</v>
      </c>
      <c r="L638" s="165">
        <f t="shared" si="31"/>
        <v>0</v>
      </c>
      <c r="M638" s="253">
        <v>89</v>
      </c>
      <c r="N638" s="17" t="s">
        <v>133</v>
      </c>
      <c r="O638" s="163" t="s">
        <v>1744</v>
      </c>
      <c r="P638" s="162">
        <v>6595</v>
      </c>
      <c r="Q638" s="163">
        <v>0</v>
      </c>
      <c r="R638" s="163">
        <v>0</v>
      </c>
    </row>
    <row r="639" spans="1:18">
      <c r="A639" s="161" t="s">
        <v>1754</v>
      </c>
      <c r="B639" s="163" t="s">
        <v>1747</v>
      </c>
      <c r="C639" s="161" t="s">
        <v>133</v>
      </c>
      <c r="D639" s="163" t="s">
        <v>133</v>
      </c>
      <c r="E639" s="163" t="s">
        <v>133</v>
      </c>
      <c r="F639" s="163" t="s">
        <v>133</v>
      </c>
      <c r="G639" s="163" t="s">
        <v>133</v>
      </c>
      <c r="H639" s="163" t="s">
        <v>133</v>
      </c>
      <c r="I639" s="163" t="s">
        <v>133</v>
      </c>
      <c r="J639" s="163" t="s">
        <v>133</v>
      </c>
      <c r="K639" s="164">
        <f t="shared" si="30"/>
        <v>0</v>
      </c>
      <c r="L639" s="165">
        <f t="shared" si="31"/>
        <v>0</v>
      </c>
      <c r="M639" s="253">
        <v>89</v>
      </c>
      <c r="N639" s="17" t="s">
        <v>133</v>
      </c>
      <c r="O639" s="163" t="s">
        <v>1744</v>
      </c>
      <c r="P639" s="162">
        <v>6679.5</v>
      </c>
      <c r="Q639" s="163">
        <v>1</v>
      </c>
      <c r="R639" s="163">
        <v>1</v>
      </c>
    </row>
    <row r="640" spans="1:18">
      <c r="A640" s="161" t="s">
        <v>1755</v>
      </c>
      <c r="B640" s="163" t="s">
        <v>1747</v>
      </c>
      <c r="C640" s="161" t="s">
        <v>133</v>
      </c>
      <c r="D640" s="163" t="s">
        <v>133</v>
      </c>
      <c r="E640" s="163" t="s">
        <v>133</v>
      </c>
      <c r="F640" s="163" t="s">
        <v>133</v>
      </c>
      <c r="G640" s="163" t="s">
        <v>133</v>
      </c>
      <c r="H640" s="163" t="s">
        <v>133</v>
      </c>
      <c r="I640" s="163" t="s">
        <v>133</v>
      </c>
      <c r="J640" s="163" t="s">
        <v>133</v>
      </c>
      <c r="K640" s="164">
        <f t="shared" si="30"/>
        <v>0</v>
      </c>
      <c r="L640" s="165">
        <f t="shared" si="31"/>
        <v>0</v>
      </c>
      <c r="M640" s="253">
        <v>89</v>
      </c>
      <c r="N640" s="17" t="s">
        <v>133</v>
      </c>
      <c r="O640" s="163" t="s">
        <v>1744</v>
      </c>
      <c r="P640" s="162">
        <v>6655</v>
      </c>
      <c r="Q640" s="163">
        <v>0</v>
      </c>
      <c r="R640" s="163">
        <v>0</v>
      </c>
    </row>
    <row r="641" spans="1:19">
      <c r="A641" s="161" t="s">
        <v>1756</v>
      </c>
      <c r="B641" s="163" t="s">
        <v>1747</v>
      </c>
      <c r="C641" s="161" t="s">
        <v>133</v>
      </c>
      <c r="D641" s="163" t="s">
        <v>133</v>
      </c>
      <c r="E641" s="163" t="s">
        <v>133</v>
      </c>
      <c r="F641" s="163" t="s">
        <v>133</v>
      </c>
      <c r="G641" s="163" t="s">
        <v>133</v>
      </c>
      <c r="H641" s="163" t="s">
        <v>133</v>
      </c>
      <c r="I641" s="163" t="s">
        <v>133</v>
      </c>
      <c r="J641" s="163" t="s">
        <v>133</v>
      </c>
      <c r="K641" s="164">
        <f t="shared" si="30"/>
        <v>0</v>
      </c>
      <c r="L641" s="165">
        <f t="shared" si="31"/>
        <v>0</v>
      </c>
      <c r="M641" s="253">
        <v>89</v>
      </c>
      <c r="N641" s="17" t="s">
        <v>133</v>
      </c>
      <c r="O641" s="163" t="s">
        <v>1744</v>
      </c>
      <c r="P641" s="162">
        <v>6619</v>
      </c>
      <c r="Q641" s="163">
        <v>0</v>
      </c>
      <c r="R641" s="163">
        <v>0</v>
      </c>
    </row>
    <row r="642" spans="1:19">
      <c r="A642" s="161" t="s">
        <v>1757</v>
      </c>
      <c r="B642" s="163" t="s">
        <v>1748</v>
      </c>
      <c r="C642" s="161" t="s">
        <v>133</v>
      </c>
      <c r="D642" s="163" t="s">
        <v>133</v>
      </c>
      <c r="E642" s="163" t="s">
        <v>133</v>
      </c>
      <c r="F642" s="163" t="s">
        <v>133</v>
      </c>
      <c r="G642" s="163" t="s">
        <v>133</v>
      </c>
      <c r="H642" s="163" t="s">
        <v>133</v>
      </c>
      <c r="I642" s="163" t="s">
        <v>133</v>
      </c>
      <c r="J642" s="163" t="s">
        <v>133</v>
      </c>
      <c r="K642" s="164">
        <f t="shared" si="30"/>
        <v>0</v>
      </c>
      <c r="L642" s="165">
        <f t="shared" si="31"/>
        <v>0</v>
      </c>
      <c r="M642" s="253">
        <v>89</v>
      </c>
      <c r="N642" s="17" t="s">
        <v>133</v>
      </c>
      <c r="O642" s="163" t="s">
        <v>1744</v>
      </c>
      <c r="P642" s="162">
        <v>6553</v>
      </c>
      <c r="Q642" s="163">
        <v>5</v>
      </c>
      <c r="R642" s="163">
        <v>5</v>
      </c>
    </row>
    <row r="643" spans="1:19">
      <c r="A643" s="161" t="s">
        <v>1758</v>
      </c>
      <c r="B643" s="163" t="s">
        <v>1748</v>
      </c>
      <c r="C643" s="161" t="s">
        <v>133</v>
      </c>
      <c r="D643" s="163" t="s">
        <v>133</v>
      </c>
      <c r="E643" s="163" t="s">
        <v>133</v>
      </c>
      <c r="F643" s="163" t="s">
        <v>133</v>
      </c>
      <c r="G643" s="163" t="s">
        <v>133</v>
      </c>
      <c r="H643" s="163" t="s">
        <v>133</v>
      </c>
      <c r="I643" s="163" t="s">
        <v>133</v>
      </c>
      <c r="J643" s="163" t="s">
        <v>133</v>
      </c>
      <c r="K643" s="164">
        <f t="shared" ref="K643:K710" si="33">IF(OR(D643="n/a",D643="nd"),0,D643)+IF(OR(I643="n/a",I643="nd"),0,I643)</f>
        <v>0</v>
      </c>
      <c r="L643" s="165">
        <f t="shared" ref="L643:L710" si="34">SQRT(SUMSQ(IF(OR(E643="n/a",E643="nd"),0,E643),IF(OR(F643="n/a",F643="nd"),0,F643),IF(OR(J643="n/a",J643="nd"),0,J643)))</f>
        <v>0</v>
      </c>
      <c r="M643" s="253">
        <v>89</v>
      </c>
      <c r="N643" s="17" t="s">
        <v>133</v>
      </c>
      <c r="O643" s="163" t="s">
        <v>1744</v>
      </c>
      <c r="P643" s="162">
        <v>6485</v>
      </c>
      <c r="Q643" s="163">
        <v>5</v>
      </c>
      <c r="R643" s="163">
        <v>5</v>
      </c>
    </row>
    <row r="644" spans="1:19">
      <c r="A644" s="161" t="s">
        <v>1759</v>
      </c>
      <c r="B644" s="163" t="s">
        <v>1748</v>
      </c>
      <c r="C644" s="161" t="s">
        <v>133</v>
      </c>
      <c r="D644" s="163" t="s">
        <v>133</v>
      </c>
      <c r="E644" s="163" t="s">
        <v>133</v>
      </c>
      <c r="F644" s="163" t="s">
        <v>133</v>
      </c>
      <c r="G644" s="163" t="s">
        <v>133</v>
      </c>
      <c r="H644" s="163" t="s">
        <v>133</v>
      </c>
      <c r="I644" s="163" t="s">
        <v>133</v>
      </c>
      <c r="J644" s="163" t="s">
        <v>133</v>
      </c>
      <c r="K644" s="164">
        <f t="shared" si="33"/>
        <v>0</v>
      </c>
      <c r="L644" s="165">
        <f t="shared" si="34"/>
        <v>0</v>
      </c>
      <c r="M644" s="253">
        <v>89</v>
      </c>
      <c r="N644" s="17" t="s">
        <v>133</v>
      </c>
      <c r="O644" s="163" t="s">
        <v>1744</v>
      </c>
      <c r="P644" s="162">
        <v>6471.5</v>
      </c>
      <c r="Q644" s="163">
        <v>3</v>
      </c>
      <c r="R644" s="163">
        <v>3</v>
      </c>
    </row>
    <row r="645" spans="1:19">
      <c r="A645" s="161" t="s">
        <v>1760</v>
      </c>
      <c r="B645" s="163" t="s">
        <v>1748</v>
      </c>
      <c r="C645" s="161" t="s">
        <v>133</v>
      </c>
      <c r="D645" s="163" t="s">
        <v>133</v>
      </c>
      <c r="E645" s="163" t="s">
        <v>133</v>
      </c>
      <c r="F645" s="163" t="s">
        <v>133</v>
      </c>
      <c r="G645" s="163" t="s">
        <v>133</v>
      </c>
      <c r="H645" s="163" t="s">
        <v>133</v>
      </c>
      <c r="I645" s="163" t="s">
        <v>133</v>
      </c>
      <c r="J645" s="163" t="s">
        <v>133</v>
      </c>
      <c r="K645" s="164">
        <f t="shared" si="33"/>
        <v>0</v>
      </c>
      <c r="L645" s="165">
        <f t="shared" si="34"/>
        <v>0</v>
      </c>
      <c r="M645" s="253">
        <v>89</v>
      </c>
      <c r="N645" s="17" t="s">
        <v>133</v>
      </c>
      <c r="O645" s="163" t="s">
        <v>1744</v>
      </c>
      <c r="P645" s="162">
        <v>6460.5</v>
      </c>
      <c r="Q645" s="163">
        <v>3</v>
      </c>
      <c r="R645" s="163">
        <v>3</v>
      </c>
    </row>
    <row r="646" spans="1:19">
      <c r="A646" s="161" t="s">
        <v>1761</v>
      </c>
      <c r="B646" s="258" t="s">
        <v>6133</v>
      </c>
      <c r="C646" s="161" t="s">
        <v>133</v>
      </c>
      <c r="D646" s="259">
        <v>865</v>
      </c>
      <c r="E646" s="259">
        <v>80</v>
      </c>
      <c r="F646" s="163" t="s">
        <v>133</v>
      </c>
      <c r="G646" s="220">
        <v>0</v>
      </c>
      <c r="H646" s="163" t="s">
        <v>133</v>
      </c>
      <c r="I646" s="220">
        <v>410</v>
      </c>
      <c r="J646" s="220">
        <v>70</v>
      </c>
      <c r="K646" s="164">
        <f t="shared" ref="K646:K664" si="35">IF(OR(D646="n/a",D646="nd"),0,D646)+IF(OR(I646="n/a",I646="nd"),0,I646)</f>
        <v>1275</v>
      </c>
      <c r="L646" s="165">
        <f t="shared" ref="L646:L662" si="36">SQRT(SUMSQ(IF(OR(E646="n/a",E646="nd"),0,E646),IF(OR(F646="n/a",F646="nd"),0,F646),IF(OR(J646="n/a",J646="nd"),0,J646)))</f>
        <v>106.30145812734649</v>
      </c>
      <c r="M646" s="172">
        <v>-44.5</v>
      </c>
      <c r="N646" s="17">
        <v>65</v>
      </c>
      <c r="O646" s="167" t="s">
        <v>129</v>
      </c>
      <c r="P646" s="260">
        <f t="shared" ref="P646:P673" si="37">MEDIAN(Q646:R646)</f>
        <v>891.5</v>
      </c>
      <c r="Q646" s="260">
        <v>1137</v>
      </c>
      <c r="R646" s="260">
        <v>646</v>
      </c>
      <c r="S646" s="263" t="s">
        <v>6143</v>
      </c>
    </row>
    <row r="647" spans="1:19">
      <c r="A647" s="161" t="s">
        <v>1762</v>
      </c>
      <c r="B647" s="258" t="s">
        <v>6134</v>
      </c>
      <c r="C647" s="161" t="s">
        <v>133</v>
      </c>
      <c r="D647" s="259">
        <v>2805</v>
      </c>
      <c r="E647" s="259">
        <v>90</v>
      </c>
      <c r="F647" s="163" t="s">
        <v>133</v>
      </c>
      <c r="G647" s="220">
        <v>0</v>
      </c>
      <c r="H647" s="163" t="s">
        <v>133</v>
      </c>
      <c r="I647" s="220">
        <v>410</v>
      </c>
      <c r="J647" s="220">
        <v>70</v>
      </c>
      <c r="K647" s="164">
        <f t="shared" si="35"/>
        <v>3215</v>
      </c>
      <c r="L647" s="165">
        <f t="shared" si="36"/>
        <v>114.0175425099138</v>
      </c>
      <c r="M647" s="172">
        <v>-44.5</v>
      </c>
      <c r="N647" s="17">
        <v>65</v>
      </c>
      <c r="O647" s="167" t="s">
        <v>129</v>
      </c>
      <c r="P647" s="260">
        <f t="shared" si="37"/>
        <v>3072</v>
      </c>
      <c r="Q647" s="260">
        <v>3380</v>
      </c>
      <c r="R647" s="260">
        <v>2764</v>
      </c>
      <c r="S647" s="263" t="s">
        <v>6143</v>
      </c>
    </row>
    <row r="648" spans="1:19">
      <c r="A648" s="161" t="s">
        <v>1763</v>
      </c>
      <c r="B648" s="261" t="s">
        <v>6135</v>
      </c>
      <c r="C648" s="161" t="s">
        <v>133</v>
      </c>
      <c r="D648" s="259">
        <v>5170</v>
      </c>
      <c r="E648" s="259">
        <v>110</v>
      </c>
      <c r="F648" s="163" t="s">
        <v>133</v>
      </c>
      <c r="G648" s="220">
        <v>0</v>
      </c>
      <c r="H648" s="163" t="s">
        <v>133</v>
      </c>
      <c r="I648" s="220">
        <v>410</v>
      </c>
      <c r="J648" s="220">
        <v>70</v>
      </c>
      <c r="K648" s="164">
        <f t="shared" si="35"/>
        <v>5580</v>
      </c>
      <c r="L648" s="165">
        <f t="shared" si="36"/>
        <v>130.38404810405297</v>
      </c>
      <c r="M648" s="18">
        <v>-15</v>
      </c>
      <c r="N648" s="17">
        <v>38</v>
      </c>
      <c r="O648" s="167" t="s">
        <v>129</v>
      </c>
      <c r="P648" s="260">
        <f t="shared" si="37"/>
        <v>5980</v>
      </c>
      <c r="Q648" s="260">
        <v>6276</v>
      </c>
      <c r="R648" s="260">
        <v>5684</v>
      </c>
    </row>
    <row r="649" spans="1:19" s="270" customFormat="1">
      <c r="A649" s="161" t="s">
        <v>1764</v>
      </c>
      <c r="B649" s="261" t="s">
        <v>6136</v>
      </c>
      <c r="C649" s="161" t="s">
        <v>133</v>
      </c>
      <c r="D649" s="259">
        <v>4240</v>
      </c>
      <c r="E649" s="259">
        <v>120</v>
      </c>
      <c r="F649" s="163" t="s">
        <v>133</v>
      </c>
      <c r="G649" s="220">
        <v>0</v>
      </c>
      <c r="H649" s="163" t="s">
        <v>133</v>
      </c>
      <c r="I649" s="220">
        <v>410</v>
      </c>
      <c r="J649" s="220">
        <v>70</v>
      </c>
      <c r="K649" s="164">
        <f t="shared" si="35"/>
        <v>4650</v>
      </c>
      <c r="L649" s="165">
        <f t="shared" si="36"/>
        <v>138.92443989449805</v>
      </c>
      <c r="M649" s="18">
        <v>-15</v>
      </c>
      <c r="N649" s="17">
        <v>38</v>
      </c>
      <c r="O649" s="167" t="s">
        <v>129</v>
      </c>
      <c r="P649" s="260">
        <f t="shared" si="37"/>
        <v>4903.5</v>
      </c>
      <c r="Q649" s="262">
        <v>5286</v>
      </c>
      <c r="R649" s="262">
        <v>4521</v>
      </c>
    </row>
    <row r="650" spans="1:19" s="270" customFormat="1">
      <c r="A650" s="161" t="s">
        <v>1765</v>
      </c>
      <c r="B650" s="261" t="s">
        <v>6130</v>
      </c>
      <c r="C650" s="161" t="s">
        <v>133</v>
      </c>
      <c r="D650" s="259">
        <v>3590</v>
      </c>
      <c r="E650" s="259">
        <v>140</v>
      </c>
      <c r="F650" s="163" t="s">
        <v>133</v>
      </c>
      <c r="G650" s="220">
        <v>0</v>
      </c>
      <c r="H650" s="163" t="s">
        <v>133</v>
      </c>
      <c r="I650" s="220">
        <v>410</v>
      </c>
      <c r="J650" s="220">
        <v>70</v>
      </c>
      <c r="K650" s="164">
        <f t="shared" si="35"/>
        <v>4000</v>
      </c>
      <c r="L650" s="165">
        <f t="shared" si="36"/>
        <v>156.52475842498527</v>
      </c>
      <c r="M650" s="18">
        <v>-15</v>
      </c>
      <c r="N650" s="17">
        <v>38</v>
      </c>
      <c r="O650" s="167" t="s">
        <v>129</v>
      </c>
      <c r="P650" s="260">
        <f t="shared" si="37"/>
        <v>4036.5</v>
      </c>
      <c r="Q650" s="262">
        <v>4471</v>
      </c>
      <c r="R650" s="262">
        <v>3602</v>
      </c>
    </row>
    <row r="651" spans="1:19" s="270" customFormat="1">
      <c r="A651" s="161" t="s">
        <v>1766</v>
      </c>
      <c r="B651" s="261" t="s">
        <v>6131</v>
      </c>
      <c r="C651" s="161" t="s">
        <v>133</v>
      </c>
      <c r="D651" s="259">
        <v>4570</v>
      </c>
      <c r="E651" s="259">
        <v>110</v>
      </c>
      <c r="F651" s="163" t="s">
        <v>133</v>
      </c>
      <c r="G651" s="220">
        <v>0</v>
      </c>
      <c r="H651" s="163" t="s">
        <v>133</v>
      </c>
      <c r="I651" s="220">
        <v>410</v>
      </c>
      <c r="J651" s="220">
        <v>70</v>
      </c>
      <c r="K651" s="164">
        <f t="shared" si="35"/>
        <v>4980</v>
      </c>
      <c r="L651" s="165">
        <f t="shared" si="36"/>
        <v>130.38404810405297</v>
      </c>
      <c r="M651" s="18">
        <v>-15</v>
      </c>
      <c r="N651" s="17">
        <v>38</v>
      </c>
      <c r="O651" s="167" t="s">
        <v>129</v>
      </c>
      <c r="P651" s="260">
        <f t="shared" si="37"/>
        <v>5281</v>
      </c>
      <c r="Q651" s="262">
        <v>5615</v>
      </c>
      <c r="R651" s="262">
        <v>4947</v>
      </c>
    </row>
    <row r="652" spans="1:19">
      <c r="A652" s="161" t="s">
        <v>1767</v>
      </c>
      <c r="B652" s="261" t="s">
        <v>6132</v>
      </c>
      <c r="C652" s="161" t="s">
        <v>133</v>
      </c>
      <c r="D652" s="259">
        <v>5680</v>
      </c>
      <c r="E652" s="259">
        <v>130</v>
      </c>
      <c r="F652" s="163" t="s">
        <v>133</v>
      </c>
      <c r="G652" s="220">
        <v>0</v>
      </c>
      <c r="H652" s="163" t="s">
        <v>133</v>
      </c>
      <c r="I652" s="220">
        <v>410</v>
      </c>
      <c r="J652" s="220">
        <v>70</v>
      </c>
      <c r="K652" s="164">
        <f t="shared" si="35"/>
        <v>6090</v>
      </c>
      <c r="L652" s="165">
        <f t="shared" si="36"/>
        <v>147.648230602334</v>
      </c>
      <c r="M652" s="18">
        <v>-15</v>
      </c>
      <c r="N652" s="17">
        <v>38</v>
      </c>
      <c r="O652" s="167" t="s">
        <v>129</v>
      </c>
      <c r="P652" s="260">
        <f t="shared" si="37"/>
        <v>6555</v>
      </c>
      <c r="Q652" s="260">
        <v>6893</v>
      </c>
      <c r="R652" s="260">
        <v>6217</v>
      </c>
    </row>
    <row r="653" spans="1:19">
      <c r="A653" s="161" t="s">
        <v>6157</v>
      </c>
      <c r="B653" s="263" t="s">
        <v>11235</v>
      </c>
      <c r="C653" s="161" t="s">
        <v>133</v>
      </c>
      <c r="D653" s="220">
        <v>108</v>
      </c>
      <c r="E653" s="220">
        <v>0</v>
      </c>
      <c r="F653" s="163" t="s">
        <v>133</v>
      </c>
      <c r="G653" s="163" t="s">
        <v>133</v>
      </c>
      <c r="H653" s="163" t="s">
        <v>133</v>
      </c>
      <c r="I653" s="163" t="s">
        <v>133</v>
      </c>
      <c r="J653" s="163" t="s">
        <v>133</v>
      </c>
      <c r="K653" s="164">
        <f t="shared" si="35"/>
        <v>108</v>
      </c>
      <c r="L653" s="165">
        <f t="shared" si="36"/>
        <v>0</v>
      </c>
      <c r="M653" s="264">
        <v>-70</v>
      </c>
      <c r="N653" s="208">
        <v>30</v>
      </c>
      <c r="O653" s="167" t="s">
        <v>129</v>
      </c>
      <c r="P653" s="162" t="s">
        <v>730</v>
      </c>
      <c r="Q653" s="162" t="s">
        <v>730</v>
      </c>
      <c r="R653" s="162" t="s">
        <v>730</v>
      </c>
    </row>
    <row r="654" spans="1:19">
      <c r="A654" s="161" t="s">
        <v>6158</v>
      </c>
      <c r="B654" s="263" t="s">
        <v>11236</v>
      </c>
      <c r="C654" s="161" t="s">
        <v>133</v>
      </c>
      <c r="D654" s="220">
        <v>2050</v>
      </c>
      <c r="E654" s="220">
        <v>35</v>
      </c>
      <c r="F654" s="163" t="s">
        <v>133</v>
      </c>
      <c r="G654" s="163">
        <v>-25</v>
      </c>
      <c r="H654" s="163" t="s">
        <v>133</v>
      </c>
      <c r="I654" s="220">
        <v>0</v>
      </c>
      <c r="J654" s="220">
        <v>0</v>
      </c>
      <c r="K654" s="164">
        <f t="shared" si="35"/>
        <v>2050</v>
      </c>
      <c r="L654" s="165">
        <f t="shared" si="36"/>
        <v>35</v>
      </c>
      <c r="M654" s="264">
        <v>-70</v>
      </c>
      <c r="N654" s="208">
        <v>30</v>
      </c>
      <c r="O654" s="167" t="s">
        <v>129</v>
      </c>
      <c r="P654" s="260">
        <f t="shared" si="37"/>
        <v>2022</v>
      </c>
      <c r="Q654" s="167">
        <v>2118</v>
      </c>
      <c r="R654" s="167">
        <v>1926</v>
      </c>
    </row>
    <row r="655" spans="1:19">
      <c r="A655" s="161" t="s">
        <v>6159</v>
      </c>
      <c r="B655" s="263" t="s">
        <v>11237</v>
      </c>
      <c r="C655" s="161" t="s">
        <v>133</v>
      </c>
      <c r="D655" s="220">
        <v>2110</v>
      </c>
      <c r="E655" s="220">
        <v>40</v>
      </c>
      <c r="F655" s="163" t="s">
        <v>133</v>
      </c>
      <c r="G655" s="163" t="s">
        <v>133</v>
      </c>
      <c r="H655" s="163" t="s">
        <v>133</v>
      </c>
      <c r="I655" s="163" t="s">
        <v>133</v>
      </c>
      <c r="J655" s="163" t="s">
        <v>133</v>
      </c>
      <c r="K655" s="164">
        <f t="shared" si="35"/>
        <v>2110</v>
      </c>
      <c r="L655" s="165">
        <f t="shared" si="36"/>
        <v>40</v>
      </c>
      <c r="M655" s="264">
        <v>-70</v>
      </c>
      <c r="N655" s="208">
        <v>30</v>
      </c>
      <c r="O655" s="167" t="s">
        <v>129</v>
      </c>
      <c r="P655" s="260">
        <f t="shared" si="37"/>
        <v>2126.5</v>
      </c>
      <c r="Q655" s="167">
        <v>2300</v>
      </c>
      <c r="R655" s="167">
        <v>1953</v>
      </c>
    </row>
    <row r="656" spans="1:19">
      <c r="A656" s="161" t="s">
        <v>6160</v>
      </c>
      <c r="B656" s="263" t="s">
        <v>11238</v>
      </c>
      <c r="C656" s="161" t="s">
        <v>133</v>
      </c>
      <c r="D656" s="220">
        <v>2775</v>
      </c>
      <c r="E656" s="220">
        <v>35</v>
      </c>
      <c r="F656" s="163" t="s">
        <v>133</v>
      </c>
      <c r="G656" s="163">
        <v>-25</v>
      </c>
      <c r="H656" s="163" t="s">
        <v>133</v>
      </c>
      <c r="I656" s="220">
        <v>0</v>
      </c>
      <c r="J656" s="220">
        <v>0</v>
      </c>
      <c r="K656" s="164">
        <f t="shared" si="35"/>
        <v>2775</v>
      </c>
      <c r="L656" s="165">
        <f t="shared" si="36"/>
        <v>35</v>
      </c>
      <c r="M656" s="264">
        <v>-70</v>
      </c>
      <c r="N656" s="208">
        <v>30</v>
      </c>
      <c r="O656" s="167" t="s">
        <v>129</v>
      </c>
      <c r="P656" s="260">
        <f t="shared" si="37"/>
        <v>2869.5</v>
      </c>
      <c r="Q656" s="167">
        <v>2953</v>
      </c>
      <c r="R656" s="167">
        <v>2786</v>
      </c>
    </row>
    <row r="657" spans="1:18">
      <c r="A657" s="161" t="s">
        <v>1768</v>
      </c>
      <c r="B657" s="263" t="s">
        <v>11239</v>
      </c>
      <c r="C657" s="161" t="s">
        <v>133</v>
      </c>
      <c r="D657" s="220">
        <v>3740</v>
      </c>
      <c r="E657" s="220">
        <v>40</v>
      </c>
      <c r="F657" s="163" t="s">
        <v>133</v>
      </c>
      <c r="G657" s="163" t="s">
        <v>133</v>
      </c>
      <c r="H657" s="163" t="s">
        <v>133</v>
      </c>
      <c r="I657" s="163" t="s">
        <v>133</v>
      </c>
      <c r="J657" s="163" t="s">
        <v>133</v>
      </c>
      <c r="K657" s="164">
        <f t="shared" si="35"/>
        <v>3740</v>
      </c>
      <c r="L657" s="165">
        <f t="shared" si="36"/>
        <v>40</v>
      </c>
      <c r="M657" s="264">
        <v>-70</v>
      </c>
      <c r="N657" s="208">
        <v>30</v>
      </c>
      <c r="O657" s="167" t="s">
        <v>129</v>
      </c>
      <c r="P657" s="260">
        <f t="shared" si="37"/>
        <v>4105.5</v>
      </c>
      <c r="Q657" s="167">
        <v>4232</v>
      </c>
      <c r="R657" s="167">
        <v>3979</v>
      </c>
    </row>
    <row r="658" spans="1:18">
      <c r="A658" s="161" t="s">
        <v>1769</v>
      </c>
      <c r="B658" s="263" t="s">
        <v>11240</v>
      </c>
      <c r="C658" s="161" t="s">
        <v>133</v>
      </c>
      <c r="D658" s="220">
        <v>3775</v>
      </c>
      <c r="E658" s="220">
        <v>30</v>
      </c>
      <c r="F658" s="163" t="s">
        <v>133</v>
      </c>
      <c r="G658" s="163" t="s">
        <v>133</v>
      </c>
      <c r="H658" s="163" t="s">
        <v>133</v>
      </c>
      <c r="I658" s="163" t="s">
        <v>133</v>
      </c>
      <c r="J658" s="163" t="s">
        <v>133</v>
      </c>
      <c r="K658" s="164">
        <f t="shared" si="35"/>
        <v>3775</v>
      </c>
      <c r="L658" s="165">
        <f t="shared" si="36"/>
        <v>30</v>
      </c>
      <c r="M658" s="264">
        <v>-70</v>
      </c>
      <c r="N658" s="208">
        <v>30</v>
      </c>
      <c r="O658" s="167" t="s">
        <v>129</v>
      </c>
      <c r="P658" s="260">
        <f t="shared" si="37"/>
        <v>4124</v>
      </c>
      <c r="Q658" s="167">
        <v>4241</v>
      </c>
      <c r="R658" s="167">
        <v>4007</v>
      </c>
    </row>
    <row r="659" spans="1:18">
      <c r="A659" s="161" t="s">
        <v>1770</v>
      </c>
      <c r="B659" s="263" t="s">
        <v>11241</v>
      </c>
      <c r="C659" s="161" t="s">
        <v>133</v>
      </c>
      <c r="D659" s="220">
        <v>4290</v>
      </c>
      <c r="E659" s="220">
        <v>50</v>
      </c>
      <c r="F659" s="163" t="s">
        <v>133</v>
      </c>
      <c r="G659" s="265">
        <v>0</v>
      </c>
      <c r="H659" s="163" t="s">
        <v>133</v>
      </c>
      <c r="I659" s="163" t="s">
        <v>133</v>
      </c>
      <c r="J659" s="163" t="s">
        <v>133</v>
      </c>
      <c r="K659" s="164">
        <f t="shared" si="35"/>
        <v>4290</v>
      </c>
      <c r="L659" s="165">
        <f t="shared" si="36"/>
        <v>50</v>
      </c>
      <c r="M659" s="264">
        <v>-70</v>
      </c>
      <c r="N659" s="208">
        <v>30</v>
      </c>
      <c r="O659" s="167" t="s">
        <v>129</v>
      </c>
      <c r="P659" s="260">
        <f t="shared" si="37"/>
        <v>4522.5</v>
      </c>
      <c r="Q659" s="167">
        <v>4709</v>
      </c>
      <c r="R659" s="167">
        <v>4336</v>
      </c>
    </row>
    <row r="660" spans="1:18">
      <c r="A660" s="161" t="s">
        <v>1771</v>
      </c>
      <c r="B660" s="263" t="s">
        <v>11242</v>
      </c>
      <c r="C660" s="161" t="s">
        <v>133</v>
      </c>
      <c r="D660" s="220">
        <v>4420</v>
      </c>
      <c r="E660" s="220">
        <v>35</v>
      </c>
      <c r="F660" s="163" t="s">
        <v>133</v>
      </c>
      <c r="G660" s="265">
        <v>0</v>
      </c>
      <c r="H660" s="163" t="s">
        <v>133</v>
      </c>
      <c r="I660" s="163" t="s">
        <v>133</v>
      </c>
      <c r="J660" s="163" t="s">
        <v>133</v>
      </c>
      <c r="K660" s="164">
        <f t="shared" si="35"/>
        <v>4420</v>
      </c>
      <c r="L660" s="165">
        <f t="shared" si="36"/>
        <v>35</v>
      </c>
      <c r="M660" s="264">
        <v>-70</v>
      </c>
      <c r="N660" s="208">
        <v>30</v>
      </c>
      <c r="O660" s="167" t="s">
        <v>129</v>
      </c>
      <c r="P660" s="260">
        <f t="shared" si="37"/>
        <v>4675.5</v>
      </c>
      <c r="Q660" s="167">
        <v>4811</v>
      </c>
      <c r="R660" s="167">
        <v>4540</v>
      </c>
    </row>
    <row r="661" spans="1:18">
      <c r="A661" s="161" t="s">
        <v>1772</v>
      </c>
      <c r="B661" s="263" t="s">
        <v>11243</v>
      </c>
      <c r="C661" s="161" t="s">
        <v>133</v>
      </c>
      <c r="D661" s="220">
        <v>4650</v>
      </c>
      <c r="E661" s="220">
        <v>40</v>
      </c>
      <c r="F661" s="163">
        <v>100</v>
      </c>
      <c r="G661" s="266" t="s">
        <v>133</v>
      </c>
      <c r="H661" s="163" t="s">
        <v>133</v>
      </c>
      <c r="I661" s="163" t="s">
        <v>133</v>
      </c>
      <c r="J661" s="163" t="s">
        <v>133</v>
      </c>
      <c r="K661" s="164">
        <f t="shared" si="35"/>
        <v>4650</v>
      </c>
      <c r="L661" s="165">
        <f t="shared" si="36"/>
        <v>107.70329614269008</v>
      </c>
      <c r="M661" s="264">
        <v>-70</v>
      </c>
      <c r="N661" s="208">
        <v>30</v>
      </c>
      <c r="O661" s="167" t="s">
        <v>129</v>
      </c>
      <c r="P661" s="260">
        <f t="shared" si="37"/>
        <v>5292</v>
      </c>
      <c r="Q661" s="167">
        <v>5597</v>
      </c>
      <c r="R661" s="167">
        <v>4987</v>
      </c>
    </row>
    <row r="662" spans="1:18">
      <c r="A662" s="161" t="s">
        <v>1773</v>
      </c>
      <c r="B662" s="263" t="s">
        <v>11244</v>
      </c>
      <c r="C662" s="161" t="s">
        <v>133</v>
      </c>
      <c r="D662" s="220">
        <v>4990</v>
      </c>
      <c r="E662" s="220">
        <v>40</v>
      </c>
      <c r="F662" s="163" t="s">
        <v>133</v>
      </c>
      <c r="G662" s="266" t="s">
        <v>133</v>
      </c>
      <c r="H662" s="163" t="s">
        <v>133</v>
      </c>
      <c r="I662" s="163" t="s">
        <v>133</v>
      </c>
      <c r="J662" s="163" t="s">
        <v>133</v>
      </c>
      <c r="K662" s="164">
        <f t="shared" si="35"/>
        <v>4990</v>
      </c>
      <c r="L662" s="165">
        <f t="shared" si="36"/>
        <v>40</v>
      </c>
      <c r="M662" s="264">
        <v>-70</v>
      </c>
      <c r="N662" s="208">
        <v>30</v>
      </c>
      <c r="O662" s="167" t="s">
        <v>129</v>
      </c>
      <c r="P662" s="260">
        <f t="shared" si="37"/>
        <v>5749</v>
      </c>
      <c r="Q662" s="167">
        <v>5888</v>
      </c>
      <c r="R662" s="167">
        <v>5610</v>
      </c>
    </row>
    <row r="663" spans="1:18">
      <c r="A663" s="161" t="s">
        <v>1774</v>
      </c>
      <c r="B663" s="263" t="s">
        <v>11245</v>
      </c>
      <c r="C663" s="161" t="s">
        <v>133</v>
      </c>
      <c r="D663" s="220">
        <v>5130</v>
      </c>
      <c r="E663" s="220">
        <v>40</v>
      </c>
      <c r="F663" s="163" t="s">
        <v>133</v>
      </c>
      <c r="G663" s="265">
        <v>0</v>
      </c>
      <c r="H663" s="163" t="s">
        <v>133</v>
      </c>
      <c r="I663" s="163" t="s">
        <v>133</v>
      </c>
      <c r="J663" s="163" t="s">
        <v>133</v>
      </c>
      <c r="K663" s="164">
        <f t="shared" si="35"/>
        <v>5130</v>
      </c>
      <c r="L663" s="165">
        <f t="shared" si="34"/>
        <v>40</v>
      </c>
      <c r="M663" s="264">
        <v>-70</v>
      </c>
      <c r="N663" s="208">
        <v>30</v>
      </c>
      <c r="O663" s="167" t="s">
        <v>129</v>
      </c>
      <c r="P663" s="260">
        <f t="shared" si="37"/>
        <v>5554.5</v>
      </c>
      <c r="Q663" s="167">
        <v>5662</v>
      </c>
      <c r="R663" s="167">
        <v>5447</v>
      </c>
    </row>
    <row r="664" spans="1:18">
      <c r="A664" s="161" t="s">
        <v>1775</v>
      </c>
      <c r="B664" s="263" t="s">
        <v>11246</v>
      </c>
      <c r="C664" s="161" t="s">
        <v>133</v>
      </c>
      <c r="D664" s="220">
        <v>5385</v>
      </c>
      <c r="E664" s="220">
        <v>35</v>
      </c>
      <c r="F664" s="163" t="s">
        <v>133</v>
      </c>
      <c r="G664" s="266" t="s">
        <v>133</v>
      </c>
      <c r="H664" s="163" t="s">
        <v>133</v>
      </c>
      <c r="I664" s="163" t="s">
        <v>133</v>
      </c>
      <c r="J664" s="163" t="s">
        <v>133</v>
      </c>
      <c r="K664" s="164">
        <f t="shared" si="35"/>
        <v>5385</v>
      </c>
      <c r="L664" s="165">
        <f t="shared" si="34"/>
        <v>35</v>
      </c>
      <c r="M664" s="264">
        <v>-70</v>
      </c>
      <c r="N664" s="208">
        <v>30</v>
      </c>
      <c r="O664" s="167" t="s">
        <v>129</v>
      </c>
      <c r="P664" s="260">
        <f t="shared" si="37"/>
        <v>6152</v>
      </c>
      <c r="Q664" s="167">
        <v>6284</v>
      </c>
      <c r="R664" s="167">
        <v>6020</v>
      </c>
    </row>
    <row r="665" spans="1:18">
      <c r="A665" s="161" t="s">
        <v>1776</v>
      </c>
      <c r="B665" s="263" t="s">
        <v>11247</v>
      </c>
      <c r="C665" s="161" t="s">
        <v>133</v>
      </c>
      <c r="D665" s="220">
        <v>5570</v>
      </c>
      <c r="E665" s="220">
        <v>35</v>
      </c>
      <c r="F665" s="163" t="s">
        <v>133</v>
      </c>
      <c r="G665" s="266">
        <v>-25</v>
      </c>
      <c r="H665" s="163" t="s">
        <v>133</v>
      </c>
      <c r="I665" s="220">
        <v>0</v>
      </c>
      <c r="J665" s="220">
        <v>0</v>
      </c>
      <c r="K665" s="164">
        <f t="shared" si="33"/>
        <v>5570</v>
      </c>
      <c r="L665" s="165">
        <f t="shared" si="34"/>
        <v>35</v>
      </c>
      <c r="M665" s="264">
        <v>-70</v>
      </c>
      <c r="N665" s="208">
        <v>30</v>
      </c>
      <c r="O665" s="167" t="s">
        <v>129</v>
      </c>
      <c r="P665" s="260">
        <f t="shared" si="37"/>
        <v>6352</v>
      </c>
      <c r="Q665" s="167">
        <v>6409</v>
      </c>
      <c r="R665" s="167">
        <v>6295</v>
      </c>
    </row>
    <row r="666" spans="1:18">
      <c r="A666" s="161" t="s">
        <v>1777</v>
      </c>
      <c r="B666" s="263" t="s">
        <v>11248</v>
      </c>
      <c r="C666" s="161" t="s">
        <v>133</v>
      </c>
      <c r="D666" s="220">
        <v>5585</v>
      </c>
      <c r="E666" s="220">
        <v>35</v>
      </c>
      <c r="F666" s="163" t="s">
        <v>133</v>
      </c>
      <c r="G666" s="266">
        <v>-25</v>
      </c>
      <c r="H666" s="163" t="s">
        <v>133</v>
      </c>
      <c r="I666" s="220">
        <v>0</v>
      </c>
      <c r="J666" s="220">
        <v>0</v>
      </c>
      <c r="K666" s="164">
        <f t="shared" si="33"/>
        <v>5585</v>
      </c>
      <c r="L666" s="165">
        <f t="shared" si="34"/>
        <v>35</v>
      </c>
      <c r="M666" s="264">
        <v>-70</v>
      </c>
      <c r="N666" s="208">
        <v>30</v>
      </c>
      <c r="O666" s="167" t="s">
        <v>129</v>
      </c>
      <c r="P666" s="260">
        <f t="shared" si="37"/>
        <v>6367.5</v>
      </c>
      <c r="Q666" s="167">
        <v>6435</v>
      </c>
      <c r="R666" s="167">
        <v>6300</v>
      </c>
    </row>
    <row r="667" spans="1:18">
      <c r="A667" s="161" t="s">
        <v>1778</v>
      </c>
      <c r="B667" s="267" t="s">
        <v>11249</v>
      </c>
      <c r="C667" s="161" t="s">
        <v>133</v>
      </c>
      <c r="D667" s="220">
        <v>5590</v>
      </c>
      <c r="E667" s="220">
        <v>40</v>
      </c>
      <c r="F667" s="163" t="s">
        <v>133</v>
      </c>
      <c r="G667" s="266" t="s">
        <v>133</v>
      </c>
      <c r="H667" s="163" t="s">
        <v>133</v>
      </c>
      <c r="I667" s="163" t="s">
        <v>133</v>
      </c>
      <c r="J667" s="163" t="s">
        <v>133</v>
      </c>
      <c r="K667" s="164">
        <f t="shared" si="33"/>
        <v>5590</v>
      </c>
      <c r="L667" s="165">
        <f t="shared" si="34"/>
        <v>40</v>
      </c>
      <c r="M667" s="264">
        <v>-70</v>
      </c>
      <c r="N667" s="208">
        <v>30</v>
      </c>
      <c r="O667" s="167" t="s">
        <v>129</v>
      </c>
      <c r="P667" s="260">
        <f t="shared" si="37"/>
        <v>6370.5</v>
      </c>
      <c r="Q667" s="167">
        <v>6442</v>
      </c>
      <c r="R667" s="167">
        <v>6299</v>
      </c>
    </row>
    <row r="668" spans="1:18">
      <c r="A668" s="161" t="s">
        <v>1779</v>
      </c>
      <c r="B668" s="267" t="s">
        <v>11250</v>
      </c>
      <c r="C668" s="161" t="s">
        <v>133</v>
      </c>
      <c r="D668" s="220">
        <v>5770</v>
      </c>
      <c r="E668" s="220">
        <v>50</v>
      </c>
      <c r="F668" s="163" t="s">
        <v>133</v>
      </c>
      <c r="G668" s="266" t="s">
        <v>133</v>
      </c>
      <c r="H668" s="163" t="s">
        <v>133</v>
      </c>
      <c r="I668" s="163" t="s">
        <v>133</v>
      </c>
      <c r="J668" s="163" t="s">
        <v>133</v>
      </c>
      <c r="K668" s="164">
        <f t="shared" si="33"/>
        <v>5770</v>
      </c>
      <c r="L668" s="165">
        <f t="shared" si="34"/>
        <v>50</v>
      </c>
      <c r="M668" s="264">
        <v>-70</v>
      </c>
      <c r="N668" s="208">
        <v>30</v>
      </c>
      <c r="O668" s="167" t="s">
        <v>129</v>
      </c>
      <c r="P668" s="260">
        <f t="shared" si="37"/>
        <v>6558.5</v>
      </c>
      <c r="Q668" s="167">
        <v>6674</v>
      </c>
      <c r="R668" s="167">
        <v>6443</v>
      </c>
    </row>
    <row r="669" spans="1:18">
      <c r="A669" s="161" t="s">
        <v>1780</v>
      </c>
      <c r="B669" s="267" t="s">
        <v>11251</v>
      </c>
      <c r="C669" s="161" t="s">
        <v>133</v>
      </c>
      <c r="D669" s="220">
        <v>5985</v>
      </c>
      <c r="E669" s="220">
        <v>50</v>
      </c>
      <c r="F669" s="163" t="s">
        <v>133</v>
      </c>
      <c r="G669" s="266" t="s">
        <v>133</v>
      </c>
      <c r="H669" s="163" t="s">
        <v>133</v>
      </c>
      <c r="I669" s="163" t="s">
        <v>133</v>
      </c>
      <c r="J669" s="163" t="s">
        <v>133</v>
      </c>
      <c r="K669" s="164">
        <f t="shared" si="33"/>
        <v>5985</v>
      </c>
      <c r="L669" s="165">
        <f t="shared" si="34"/>
        <v>50</v>
      </c>
      <c r="M669" s="264">
        <v>-70</v>
      </c>
      <c r="N669" s="208">
        <v>30</v>
      </c>
      <c r="O669" s="167" t="s">
        <v>129</v>
      </c>
      <c r="P669" s="260">
        <f t="shared" si="37"/>
        <v>6813</v>
      </c>
      <c r="Q669" s="167">
        <v>6947</v>
      </c>
      <c r="R669" s="167">
        <v>6679</v>
      </c>
    </row>
    <row r="670" spans="1:18">
      <c r="A670" s="161" t="s">
        <v>1781</v>
      </c>
      <c r="B670" s="267" t="s">
        <v>11252</v>
      </c>
      <c r="C670" s="161" t="s">
        <v>133</v>
      </c>
      <c r="D670" s="220">
        <v>6020</v>
      </c>
      <c r="E670" s="220">
        <v>40</v>
      </c>
      <c r="F670" s="163" t="s">
        <v>133</v>
      </c>
      <c r="G670" s="265">
        <v>0</v>
      </c>
      <c r="H670" s="163" t="s">
        <v>133</v>
      </c>
      <c r="I670" s="163" t="s">
        <v>133</v>
      </c>
      <c r="J670" s="163" t="s">
        <v>133</v>
      </c>
      <c r="K670" s="164">
        <f t="shared" si="33"/>
        <v>6020</v>
      </c>
      <c r="L670" s="165">
        <f t="shared" si="34"/>
        <v>40</v>
      </c>
      <c r="M670" s="264">
        <v>-70</v>
      </c>
      <c r="N670" s="208">
        <v>30</v>
      </c>
      <c r="O670" s="167" t="s">
        <v>129</v>
      </c>
      <c r="P670" s="260">
        <f t="shared" si="37"/>
        <v>6517</v>
      </c>
      <c r="Q670" s="167">
        <v>6640</v>
      </c>
      <c r="R670" s="167">
        <v>6394</v>
      </c>
    </row>
    <row r="671" spans="1:18">
      <c r="A671" s="161" t="s">
        <v>1782</v>
      </c>
      <c r="B671" s="267" t="s">
        <v>11253</v>
      </c>
      <c r="C671" s="161" t="s">
        <v>133</v>
      </c>
      <c r="D671" s="220">
        <v>6040</v>
      </c>
      <c r="E671" s="220">
        <v>40</v>
      </c>
      <c r="F671" s="163" t="s">
        <v>133</v>
      </c>
      <c r="G671" s="266">
        <v>-25</v>
      </c>
      <c r="H671" s="163" t="s">
        <v>133</v>
      </c>
      <c r="I671" s="220">
        <v>0</v>
      </c>
      <c r="J671" s="220">
        <v>0</v>
      </c>
      <c r="K671" s="164">
        <f t="shared" si="33"/>
        <v>6040</v>
      </c>
      <c r="L671" s="165">
        <f t="shared" si="34"/>
        <v>40</v>
      </c>
      <c r="M671" s="264">
        <v>-70</v>
      </c>
      <c r="N671" s="208">
        <v>30</v>
      </c>
      <c r="O671" s="167" t="s">
        <v>129</v>
      </c>
      <c r="P671" s="260">
        <f t="shared" si="37"/>
        <v>6890</v>
      </c>
      <c r="Q671" s="167">
        <v>6996</v>
      </c>
      <c r="R671" s="167">
        <v>6784</v>
      </c>
    </row>
    <row r="672" spans="1:18">
      <c r="A672" s="161" t="s">
        <v>1783</v>
      </c>
      <c r="B672" s="267" t="s">
        <v>11254</v>
      </c>
      <c r="C672" s="161" t="s">
        <v>133</v>
      </c>
      <c r="D672" s="220">
        <v>6370</v>
      </c>
      <c r="E672" s="220">
        <v>40</v>
      </c>
      <c r="F672" s="163" t="s">
        <v>133</v>
      </c>
      <c r="G672" s="266" t="s">
        <v>133</v>
      </c>
      <c r="H672" s="163" t="s">
        <v>133</v>
      </c>
      <c r="I672" s="163" t="s">
        <v>133</v>
      </c>
      <c r="J672" s="163" t="s">
        <v>133</v>
      </c>
      <c r="K672" s="164">
        <f t="shared" si="33"/>
        <v>6370</v>
      </c>
      <c r="L672" s="165">
        <f t="shared" si="34"/>
        <v>40</v>
      </c>
      <c r="M672" s="264">
        <v>-70</v>
      </c>
      <c r="N672" s="208">
        <v>30</v>
      </c>
      <c r="O672" s="167" t="s">
        <v>129</v>
      </c>
      <c r="P672" s="260">
        <f t="shared" si="37"/>
        <v>7301</v>
      </c>
      <c r="Q672" s="167">
        <v>7420</v>
      </c>
      <c r="R672" s="167">
        <v>7182</v>
      </c>
    </row>
    <row r="673" spans="1:18">
      <c r="A673" s="161" t="s">
        <v>1784</v>
      </c>
      <c r="B673" s="267" t="s">
        <v>11255</v>
      </c>
      <c r="C673" s="161" t="s">
        <v>133</v>
      </c>
      <c r="D673" s="220">
        <v>7080</v>
      </c>
      <c r="E673" s="220">
        <v>55</v>
      </c>
      <c r="F673" s="163" t="s">
        <v>133</v>
      </c>
      <c r="G673" s="266" t="s">
        <v>133</v>
      </c>
      <c r="H673" s="163" t="s">
        <v>133</v>
      </c>
      <c r="I673" s="163" t="s">
        <v>133</v>
      </c>
      <c r="J673" s="163" t="s">
        <v>133</v>
      </c>
      <c r="K673" s="164">
        <f t="shared" si="33"/>
        <v>7080</v>
      </c>
      <c r="L673" s="165">
        <f t="shared" si="34"/>
        <v>55</v>
      </c>
      <c r="M673" s="264">
        <v>-70</v>
      </c>
      <c r="N673" s="208">
        <v>30</v>
      </c>
      <c r="O673" s="167" t="s">
        <v>129</v>
      </c>
      <c r="P673" s="260">
        <f t="shared" si="37"/>
        <v>7898</v>
      </c>
      <c r="Q673" s="167">
        <v>8002</v>
      </c>
      <c r="R673" s="167">
        <v>7794</v>
      </c>
    </row>
    <row r="674" spans="1:18" ht="30">
      <c r="A674" s="161" t="s">
        <v>1785</v>
      </c>
      <c r="B674" s="220" t="s">
        <v>11541</v>
      </c>
      <c r="C674" s="161" t="s">
        <v>133</v>
      </c>
      <c r="D674" s="220">
        <v>1340</v>
      </c>
      <c r="E674" s="220">
        <v>30</v>
      </c>
      <c r="F674" s="163" t="s">
        <v>133</v>
      </c>
      <c r="G674" s="266" t="s">
        <v>133</v>
      </c>
      <c r="H674" s="163" t="s">
        <v>133</v>
      </c>
      <c r="I674" s="163" t="s">
        <v>133</v>
      </c>
      <c r="J674" s="163" t="s">
        <v>133</v>
      </c>
      <c r="K674" s="164">
        <f t="shared" si="33"/>
        <v>1340</v>
      </c>
      <c r="L674" s="165">
        <f t="shared" si="34"/>
        <v>30</v>
      </c>
      <c r="M674" s="172" t="s">
        <v>133</v>
      </c>
      <c r="N674" s="172" t="s">
        <v>133</v>
      </c>
      <c r="O674" s="167" t="s">
        <v>11553</v>
      </c>
      <c r="P674" s="260">
        <v>1280</v>
      </c>
      <c r="Q674" s="167">
        <v>25</v>
      </c>
      <c r="R674" s="167">
        <v>95</v>
      </c>
    </row>
    <row r="675" spans="1:18" ht="30">
      <c r="A675" s="161" t="s">
        <v>1786</v>
      </c>
      <c r="B675" s="220" t="s">
        <v>11542</v>
      </c>
      <c r="C675" s="161" t="s">
        <v>133</v>
      </c>
      <c r="D675" s="220">
        <v>910</v>
      </c>
      <c r="E675" s="220">
        <v>30</v>
      </c>
      <c r="F675" s="163" t="s">
        <v>133</v>
      </c>
      <c r="G675" s="266" t="s">
        <v>133</v>
      </c>
      <c r="H675" s="163" t="s">
        <v>133</v>
      </c>
      <c r="I675" s="163" t="s">
        <v>133</v>
      </c>
      <c r="J675" s="163" t="s">
        <v>133</v>
      </c>
      <c r="K675" s="164">
        <f t="shared" si="33"/>
        <v>910</v>
      </c>
      <c r="L675" s="165">
        <f t="shared" si="34"/>
        <v>30</v>
      </c>
      <c r="M675" s="172" t="s">
        <v>133</v>
      </c>
      <c r="N675" s="172" t="s">
        <v>133</v>
      </c>
      <c r="O675" s="167" t="s">
        <v>11553</v>
      </c>
      <c r="P675" s="260">
        <v>845</v>
      </c>
      <c r="Q675" s="167">
        <v>72</v>
      </c>
      <c r="R675" s="167">
        <v>85</v>
      </c>
    </row>
    <row r="676" spans="1:18" ht="30">
      <c r="A676" s="161" t="s">
        <v>1787</v>
      </c>
      <c r="B676" s="220" t="s">
        <v>11543</v>
      </c>
      <c r="C676" s="161" t="s">
        <v>133</v>
      </c>
      <c r="D676" s="220">
        <v>990</v>
      </c>
      <c r="E676" s="220">
        <v>30</v>
      </c>
      <c r="F676" s="163" t="s">
        <v>133</v>
      </c>
      <c r="G676" s="266" t="s">
        <v>133</v>
      </c>
      <c r="H676" s="163" t="s">
        <v>133</v>
      </c>
      <c r="I676" s="163" t="s">
        <v>133</v>
      </c>
      <c r="J676" s="163" t="s">
        <v>133</v>
      </c>
      <c r="K676" s="164">
        <f t="shared" si="33"/>
        <v>990</v>
      </c>
      <c r="L676" s="165">
        <f t="shared" si="34"/>
        <v>30</v>
      </c>
      <c r="M676" s="172" t="s">
        <v>133</v>
      </c>
      <c r="N676" s="172" t="s">
        <v>133</v>
      </c>
      <c r="O676" s="167" t="s">
        <v>11553</v>
      </c>
      <c r="P676" s="260">
        <v>913</v>
      </c>
      <c r="Q676" s="167">
        <v>48</v>
      </c>
      <c r="R676" s="167">
        <v>115</v>
      </c>
    </row>
    <row r="677" spans="1:18" ht="30">
      <c r="A677" s="161" t="s">
        <v>1788</v>
      </c>
      <c r="B677" s="220" t="s">
        <v>11544</v>
      </c>
      <c r="C677" s="161" t="s">
        <v>133</v>
      </c>
      <c r="D677" s="220">
        <v>1900</v>
      </c>
      <c r="E677" s="220">
        <v>30</v>
      </c>
      <c r="F677" s="163" t="s">
        <v>133</v>
      </c>
      <c r="G677" s="266" t="s">
        <v>133</v>
      </c>
      <c r="H677" s="163" t="s">
        <v>133</v>
      </c>
      <c r="I677" s="163" t="s">
        <v>133</v>
      </c>
      <c r="J677" s="163" t="s">
        <v>133</v>
      </c>
      <c r="K677" s="164">
        <f t="shared" si="33"/>
        <v>1900</v>
      </c>
      <c r="L677" s="165">
        <f t="shared" si="34"/>
        <v>30</v>
      </c>
      <c r="M677" s="172" t="s">
        <v>133</v>
      </c>
      <c r="N677" s="172" t="s">
        <v>133</v>
      </c>
      <c r="O677" s="167" t="s">
        <v>11553</v>
      </c>
      <c r="P677" s="260">
        <v>1848</v>
      </c>
      <c r="Q677" s="167">
        <v>52</v>
      </c>
      <c r="R677" s="167">
        <v>111</v>
      </c>
    </row>
    <row r="678" spans="1:18" ht="30">
      <c r="A678" s="161" t="s">
        <v>1789</v>
      </c>
      <c r="B678" s="220" t="s">
        <v>11545</v>
      </c>
      <c r="C678" s="161" t="s">
        <v>133</v>
      </c>
      <c r="D678" s="220">
        <v>2270</v>
      </c>
      <c r="E678" s="220">
        <v>30</v>
      </c>
      <c r="F678" s="163" t="s">
        <v>133</v>
      </c>
      <c r="G678" s="266" t="s">
        <v>133</v>
      </c>
      <c r="H678" s="163" t="s">
        <v>133</v>
      </c>
      <c r="I678" s="163" t="s">
        <v>133</v>
      </c>
      <c r="J678" s="163" t="s">
        <v>133</v>
      </c>
      <c r="K678" s="164">
        <f t="shared" si="33"/>
        <v>2270</v>
      </c>
      <c r="L678" s="165">
        <f t="shared" si="34"/>
        <v>30</v>
      </c>
      <c r="M678" s="172" t="s">
        <v>133</v>
      </c>
      <c r="N678" s="172" t="s">
        <v>133</v>
      </c>
      <c r="O678" s="167" t="s">
        <v>11553</v>
      </c>
      <c r="P678" s="260">
        <v>2299</v>
      </c>
      <c r="Q678" s="167">
        <v>50</v>
      </c>
      <c r="R678" s="167">
        <v>140</v>
      </c>
    </row>
    <row r="679" spans="1:18" ht="30">
      <c r="A679" s="161" t="s">
        <v>1790</v>
      </c>
      <c r="B679" s="220" t="s">
        <v>11546</v>
      </c>
      <c r="C679" s="161" t="s">
        <v>133</v>
      </c>
      <c r="D679" s="220">
        <v>1940</v>
      </c>
      <c r="E679" s="220">
        <v>30</v>
      </c>
      <c r="F679" s="163" t="s">
        <v>133</v>
      </c>
      <c r="G679" s="266" t="s">
        <v>133</v>
      </c>
      <c r="H679" s="163" t="s">
        <v>133</v>
      </c>
      <c r="I679" s="163" t="s">
        <v>133</v>
      </c>
      <c r="J679" s="163" t="s">
        <v>133</v>
      </c>
      <c r="K679" s="164">
        <f t="shared" si="33"/>
        <v>1940</v>
      </c>
      <c r="L679" s="165">
        <f t="shared" si="34"/>
        <v>30</v>
      </c>
      <c r="M679" s="172" t="s">
        <v>133</v>
      </c>
      <c r="N679" s="172" t="s">
        <v>133</v>
      </c>
      <c r="O679" s="167" t="s">
        <v>11553</v>
      </c>
      <c r="P679" s="260">
        <v>1890</v>
      </c>
      <c r="Q679" s="167">
        <v>59</v>
      </c>
      <c r="R679" s="167">
        <v>69</v>
      </c>
    </row>
    <row r="680" spans="1:18" ht="30">
      <c r="A680" s="161" t="s">
        <v>1791</v>
      </c>
      <c r="B680" s="220" t="s">
        <v>11547</v>
      </c>
      <c r="C680" s="161" t="s">
        <v>133</v>
      </c>
      <c r="D680" s="220">
        <v>1310</v>
      </c>
      <c r="E680" s="220">
        <v>30</v>
      </c>
      <c r="F680" s="163" t="s">
        <v>133</v>
      </c>
      <c r="G680" s="266" t="s">
        <v>133</v>
      </c>
      <c r="H680" s="163" t="s">
        <v>133</v>
      </c>
      <c r="I680" s="163" t="s">
        <v>133</v>
      </c>
      <c r="J680" s="163" t="s">
        <v>133</v>
      </c>
      <c r="K680" s="164">
        <f t="shared" si="33"/>
        <v>1310</v>
      </c>
      <c r="L680" s="165">
        <f t="shared" si="34"/>
        <v>30</v>
      </c>
      <c r="M680" s="172" t="s">
        <v>133</v>
      </c>
      <c r="N680" s="172" t="s">
        <v>133</v>
      </c>
      <c r="O680" s="167" t="s">
        <v>11553</v>
      </c>
      <c r="P680" s="260">
        <v>1253</v>
      </c>
      <c r="Q680" s="167">
        <v>41</v>
      </c>
      <c r="R680" s="167">
        <v>71</v>
      </c>
    </row>
    <row r="681" spans="1:18" ht="30">
      <c r="A681" s="161" t="s">
        <v>1792</v>
      </c>
      <c r="B681" s="220" t="s">
        <v>11548</v>
      </c>
      <c r="C681" s="161" t="s">
        <v>133</v>
      </c>
      <c r="D681" s="220">
        <v>2100</v>
      </c>
      <c r="E681" s="220">
        <v>30</v>
      </c>
      <c r="F681" s="163" t="s">
        <v>133</v>
      </c>
      <c r="G681" s="266" t="s">
        <v>133</v>
      </c>
      <c r="H681" s="163" t="s">
        <v>133</v>
      </c>
      <c r="I681" s="163" t="s">
        <v>133</v>
      </c>
      <c r="J681" s="163" t="s">
        <v>133</v>
      </c>
      <c r="K681" s="164">
        <f t="shared" si="33"/>
        <v>2100</v>
      </c>
      <c r="L681" s="165">
        <f t="shared" si="34"/>
        <v>30</v>
      </c>
      <c r="M681" s="172" t="s">
        <v>133</v>
      </c>
      <c r="N681" s="172" t="s">
        <v>133</v>
      </c>
      <c r="O681" s="167" t="s">
        <v>11553</v>
      </c>
      <c r="P681" s="260">
        <v>2072</v>
      </c>
      <c r="Q681" s="167">
        <v>74</v>
      </c>
      <c r="R681" s="167">
        <v>76</v>
      </c>
    </row>
    <row r="682" spans="1:18" ht="30">
      <c r="A682" s="161" t="s">
        <v>1793</v>
      </c>
      <c r="B682" s="220" t="s">
        <v>11549</v>
      </c>
      <c r="C682" s="161" t="s">
        <v>133</v>
      </c>
      <c r="D682" s="220">
        <v>1260</v>
      </c>
      <c r="E682" s="220">
        <v>30</v>
      </c>
      <c r="F682" s="163" t="s">
        <v>133</v>
      </c>
      <c r="G682" s="266" t="s">
        <v>133</v>
      </c>
      <c r="H682" s="163" t="s">
        <v>133</v>
      </c>
      <c r="I682" s="163" t="s">
        <v>133</v>
      </c>
      <c r="J682" s="163" t="s">
        <v>133</v>
      </c>
      <c r="K682" s="164">
        <f t="shared" si="33"/>
        <v>1260</v>
      </c>
      <c r="L682" s="165">
        <f t="shared" si="34"/>
        <v>30</v>
      </c>
      <c r="M682" s="172" t="s">
        <v>133</v>
      </c>
      <c r="N682" s="172" t="s">
        <v>133</v>
      </c>
      <c r="O682" s="167" t="s">
        <v>11553</v>
      </c>
      <c r="P682" s="260">
        <v>1218</v>
      </c>
      <c r="Q682" s="167">
        <v>63</v>
      </c>
      <c r="R682" s="167">
        <v>95</v>
      </c>
    </row>
    <row r="683" spans="1:18" ht="30">
      <c r="A683" s="161" t="s">
        <v>1794</v>
      </c>
      <c r="B683" s="220" t="s">
        <v>11550</v>
      </c>
      <c r="C683" s="161" t="s">
        <v>133</v>
      </c>
      <c r="D683" s="220">
        <v>1450</v>
      </c>
      <c r="E683" s="220">
        <v>30</v>
      </c>
      <c r="F683" s="163" t="s">
        <v>133</v>
      </c>
      <c r="G683" s="266" t="s">
        <v>133</v>
      </c>
      <c r="H683" s="163" t="s">
        <v>133</v>
      </c>
      <c r="I683" s="163" t="s">
        <v>133</v>
      </c>
      <c r="J683" s="163" t="s">
        <v>133</v>
      </c>
      <c r="K683" s="164">
        <f t="shared" si="33"/>
        <v>1450</v>
      </c>
      <c r="L683" s="165">
        <f t="shared" si="34"/>
        <v>30</v>
      </c>
      <c r="M683" s="172" t="s">
        <v>133</v>
      </c>
      <c r="N683" s="172" t="s">
        <v>133</v>
      </c>
      <c r="O683" s="167" t="s">
        <v>11553</v>
      </c>
      <c r="P683" s="260">
        <v>1340</v>
      </c>
      <c r="Q683" s="167">
        <v>49</v>
      </c>
      <c r="R683" s="167">
        <v>41</v>
      </c>
    </row>
    <row r="684" spans="1:18" ht="30">
      <c r="A684" s="161" t="s">
        <v>1795</v>
      </c>
      <c r="B684" s="220" t="s">
        <v>11551</v>
      </c>
      <c r="C684" s="161" t="s">
        <v>133</v>
      </c>
      <c r="D684" s="220">
        <v>2060</v>
      </c>
      <c r="E684" s="220">
        <v>30</v>
      </c>
      <c r="F684" s="163" t="s">
        <v>133</v>
      </c>
      <c r="G684" s="266" t="s">
        <v>133</v>
      </c>
      <c r="H684" s="163" t="s">
        <v>133</v>
      </c>
      <c r="I684" s="163" t="s">
        <v>133</v>
      </c>
      <c r="J684" s="163" t="s">
        <v>133</v>
      </c>
      <c r="K684" s="164">
        <f t="shared" si="33"/>
        <v>2060</v>
      </c>
      <c r="L684" s="165">
        <f t="shared" si="34"/>
        <v>30</v>
      </c>
      <c r="M684" s="172" t="s">
        <v>133</v>
      </c>
      <c r="N684" s="172" t="s">
        <v>133</v>
      </c>
      <c r="O684" s="167" t="s">
        <v>11553</v>
      </c>
      <c r="P684" s="260">
        <v>1658</v>
      </c>
      <c r="Q684" s="167">
        <v>68</v>
      </c>
      <c r="R684" s="167">
        <v>92</v>
      </c>
    </row>
    <row r="685" spans="1:18" ht="30">
      <c r="A685" s="161" t="s">
        <v>1796</v>
      </c>
      <c r="B685" s="220" t="s">
        <v>11552</v>
      </c>
      <c r="C685" s="161" t="s">
        <v>133</v>
      </c>
      <c r="D685" s="220">
        <v>1750</v>
      </c>
      <c r="E685" s="220">
        <v>30</v>
      </c>
      <c r="F685" s="163" t="s">
        <v>133</v>
      </c>
      <c r="G685" s="266" t="s">
        <v>133</v>
      </c>
      <c r="H685" s="163" t="s">
        <v>133</v>
      </c>
      <c r="I685" s="163" t="s">
        <v>133</v>
      </c>
      <c r="J685" s="163" t="s">
        <v>133</v>
      </c>
      <c r="K685" s="164">
        <f t="shared" si="33"/>
        <v>1750</v>
      </c>
      <c r="L685" s="165">
        <f t="shared" si="34"/>
        <v>30</v>
      </c>
      <c r="M685" s="172" t="s">
        <v>133</v>
      </c>
      <c r="N685" s="172" t="s">
        <v>133</v>
      </c>
      <c r="O685" s="167" t="s">
        <v>11553</v>
      </c>
      <c r="P685" s="260">
        <v>2028</v>
      </c>
      <c r="Q685" s="167">
        <v>90</v>
      </c>
      <c r="R685" s="167">
        <v>81</v>
      </c>
    </row>
    <row r="686" spans="1:18">
      <c r="A686" s="161" t="s">
        <v>1797</v>
      </c>
      <c r="B686" s="220" t="s">
        <v>11554</v>
      </c>
      <c r="C686" s="161" t="s">
        <v>133</v>
      </c>
      <c r="D686" s="220">
        <v>490</v>
      </c>
      <c r="E686" s="220">
        <v>30</v>
      </c>
      <c r="F686" s="163" t="s">
        <v>133</v>
      </c>
      <c r="G686" s="266" t="s">
        <v>133</v>
      </c>
      <c r="H686" s="163" t="s">
        <v>190</v>
      </c>
      <c r="I686" s="163" t="s">
        <v>133</v>
      </c>
      <c r="J686" s="163" t="s">
        <v>133</v>
      </c>
      <c r="K686" s="164">
        <f t="shared" si="33"/>
        <v>490</v>
      </c>
      <c r="L686" s="165">
        <f t="shared" si="34"/>
        <v>30</v>
      </c>
      <c r="M686" s="172">
        <v>0</v>
      </c>
      <c r="N686" s="172">
        <v>0</v>
      </c>
      <c r="O686" s="167" t="s">
        <v>11553</v>
      </c>
      <c r="P686" s="260">
        <v>114</v>
      </c>
      <c r="Q686" s="167">
        <v>228</v>
      </c>
      <c r="R686" s="167">
        <v>0</v>
      </c>
    </row>
    <row r="687" spans="1:18">
      <c r="A687" s="161" t="s">
        <v>1798</v>
      </c>
      <c r="B687" s="220" t="s">
        <v>11555</v>
      </c>
      <c r="C687" s="161" t="s">
        <v>133</v>
      </c>
      <c r="D687" s="220">
        <v>560</v>
      </c>
      <c r="E687" s="220">
        <v>30</v>
      </c>
      <c r="F687" s="163" t="s">
        <v>133</v>
      </c>
      <c r="G687" s="266" t="s">
        <v>133</v>
      </c>
      <c r="H687" s="163" t="s">
        <v>190</v>
      </c>
      <c r="I687" s="163" t="s">
        <v>133</v>
      </c>
      <c r="J687" s="163" t="s">
        <v>133</v>
      </c>
      <c r="K687" s="164">
        <f t="shared" si="33"/>
        <v>560</v>
      </c>
      <c r="L687" s="165">
        <f t="shared" si="34"/>
        <v>30</v>
      </c>
      <c r="M687" s="172">
        <v>0</v>
      </c>
      <c r="N687" s="172">
        <v>0</v>
      </c>
      <c r="O687" s="167" t="s">
        <v>11553</v>
      </c>
      <c r="P687" s="260">
        <v>187.5</v>
      </c>
      <c r="Q687" s="167">
        <v>279</v>
      </c>
      <c r="R687" s="167">
        <v>96</v>
      </c>
    </row>
    <row r="688" spans="1:18">
      <c r="A688" s="161" t="s">
        <v>1799</v>
      </c>
      <c r="B688" s="220" t="s">
        <v>11556</v>
      </c>
      <c r="C688" s="161" t="s">
        <v>133</v>
      </c>
      <c r="D688" s="220">
        <v>620</v>
      </c>
      <c r="E688" s="220">
        <v>30</v>
      </c>
      <c r="F688" s="163" t="s">
        <v>133</v>
      </c>
      <c r="G688" s="266" t="s">
        <v>133</v>
      </c>
      <c r="H688" s="163" t="s">
        <v>190</v>
      </c>
      <c r="I688" s="163" t="s">
        <v>133</v>
      </c>
      <c r="J688" s="163" t="s">
        <v>133</v>
      </c>
      <c r="K688" s="164">
        <f t="shared" si="33"/>
        <v>620</v>
      </c>
      <c r="L688" s="165">
        <f t="shared" si="34"/>
        <v>30</v>
      </c>
      <c r="M688" s="172">
        <v>0</v>
      </c>
      <c r="N688" s="172">
        <v>0</v>
      </c>
      <c r="O688" s="167" t="s">
        <v>11553</v>
      </c>
      <c r="P688" s="260">
        <v>236.5</v>
      </c>
      <c r="Q688" s="167">
        <v>333</v>
      </c>
      <c r="R688" s="167">
        <v>140</v>
      </c>
    </row>
    <row r="689" spans="1:18">
      <c r="A689" s="161" t="s">
        <v>1800</v>
      </c>
      <c r="B689" s="220" t="s">
        <v>11557</v>
      </c>
      <c r="C689" s="161" t="s">
        <v>133</v>
      </c>
      <c r="D689" s="220">
        <v>500</v>
      </c>
      <c r="E689" s="220">
        <v>30</v>
      </c>
      <c r="F689" s="163" t="s">
        <v>133</v>
      </c>
      <c r="G689" s="266" t="s">
        <v>133</v>
      </c>
      <c r="H689" s="163" t="s">
        <v>190</v>
      </c>
      <c r="I689" s="163" t="s">
        <v>133</v>
      </c>
      <c r="J689" s="163" t="s">
        <v>133</v>
      </c>
      <c r="K689" s="164">
        <f t="shared" si="33"/>
        <v>500</v>
      </c>
      <c r="L689" s="165">
        <f t="shared" si="34"/>
        <v>30</v>
      </c>
      <c r="M689" s="172">
        <v>0</v>
      </c>
      <c r="N689" s="172">
        <v>0</v>
      </c>
      <c r="O689" s="167" t="s">
        <v>11553</v>
      </c>
      <c r="P689" s="260">
        <v>118</v>
      </c>
      <c r="Q689" s="167">
        <v>236</v>
      </c>
      <c r="R689" s="167">
        <v>0</v>
      </c>
    </row>
    <row r="690" spans="1:18">
      <c r="A690" s="161" t="s">
        <v>1801</v>
      </c>
      <c r="B690" s="220" t="s">
        <v>11558</v>
      </c>
      <c r="C690" s="161" t="s">
        <v>133</v>
      </c>
      <c r="D690" s="220">
        <v>460</v>
      </c>
      <c r="E690" s="220">
        <v>30</v>
      </c>
      <c r="F690" s="163" t="s">
        <v>133</v>
      </c>
      <c r="G690" s="266" t="s">
        <v>133</v>
      </c>
      <c r="H690" s="163" t="s">
        <v>190</v>
      </c>
      <c r="I690" s="163" t="s">
        <v>133</v>
      </c>
      <c r="J690" s="163" t="s">
        <v>133</v>
      </c>
      <c r="K690" s="164">
        <f t="shared" si="33"/>
        <v>460</v>
      </c>
      <c r="L690" s="165">
        <f t="shared" si="34"/>
        <v>30</v>
      </c>
      <c r="M690" s="172">
        <v>0</v>
      </c>
      <c r="N690" s="172">
        <v>0</v>
      </c>
      <c r="O690" s="167" t="s">
        <v>11553</v>
      </c>
      <c r="P690" s="260">
        <v>95</v>
      </c>
      <c r="Q690" s="167">
        <v>190</v>
      </c>
      <c r="R690" s="167">
        <v>0</v>
      </c>
    </row>
    <row r="691" spans="1:18">
      <c r="A691" s="161" t="s">
        <v>1802</v>
      </c>
      <c r="B691" s="220" t="s">
        <v>11559</v>
      </c>
      <c r="C691" s="161" t="s">
        <v>133</v>
      </c>
      <c r="D691" s="220">
        <v>490</v>
      </c>
      <c r="E691" s="220">
        <v>30</v>
      </c>
      <c r="F691" s="163" t="s">
        <v>133</v>
      </c>
      <c r="G691" s="266" t="s">
        <v>133</v>
      </c>
      <c r="H691" s="163" t="s">
        <v>190</v>
      </c>
      <c r="I691" s="163" t="s">
        <v>133</v>
      </c>
      <c r="J691" s="163" t="s">
        <v>133</v>
      </c>
      <c r="K691" s="164">
        <f t="shared" si="33"/>
        <v>490</v>
      </c>
      <c r="L691" s="165">
        <f t="shared" si="34"/>
        <v>30</v>
      </c>
      <c r="M691" s="172">
        <v>0</v>
      </c>
      <c r="N691" s="172">
        <v>0</v>
      </c>
      <c r="O691" s="167" t="s">
        <v>11553</v>
      </c>
      <c r="P691" s="260">
        <v>114</v>
      </c>
      <c r="Q691" s="167">
        <v>228</v>
      </c>
      <c r="R691" s="167">
        <v>0</v>
      </c>
    </row>
    <row r="692" spans="1:18">
      <c r="A692" s="161" t="s">
        <v>1803</v>
      </c>
      <c r="B692" s="220" t="s">
        <v>11560</v>
      </c>
      <c r="C692" s="161" t="s">
        <v>133</v>
      </c>
      <c r="D692" s="220">
        <v>470</v>
      </c>
      <c r="E692" s="220">
        <v>30</v>
      </c>
      <c r="F692" s="163" t="s">
        <v>133</v>
      </c>
      <c r="G692" s="266" t="s">
        <v>133</v>
      </c>
      <c r="H692" s="163" t="s">
        <v>190</v>
      </c>
      <c r="I692" s="163" t="s">
        <v>133</v>
      </c>
      <c r="J692" s="163" t="s">
        <v>133</v>
      </c>
      <c r="K692" s="164">
        <f t="shared" si="33"/>
        <v>470</v>
      </c>
      <c r="L692" s="165">
        <f t="shared" si="34"/>
        <v>30</v>
      </c>
      <c r="M692" s="172">
        <v>0</v>
      </c>
      <c r="N692" s="172">
        <v>0</v>
      </c>
      <c r="O692" s="167" t="s">
        <v>11553</v>
      </c>
      <c r="P692" s="260">
        <v>112.5</v>
      </c>
      <c r="Q692" s="167">
        <v>225</v>
      </c>
      <c r="R692" s="167">
        <v>0</v>
      </c>
    </row>
    <row r="693" spans="1:18">
      <c r="A693" s="161" t="s">
        <v>1804</v>
      </c>
      <c r="B693" s="220" t="s">
        <v>11561</v>
      </c>
      <c r="C693" s="161" t="s">
        <v>133</v>
      </c>
      <c r="D693" s="220">
        <v>106.55</v>
      </c>
      <c r="E693" s="220">
        <v>0.4</v>
      </c>
      <c r="F693" s="163" t="s">
        <v>133</v>
      </c>
      <c r="G693" s="266" t="s">
        <v>133</v>
      </c>
      <c r="H693" s="163" t="s">
        <v>190</v>
      </c>
      <c r="I693" s="163" t="s">
        <v>133</v>
      </c>
      <c r="J693" s="163" t="s">
        <v>133</v>
      </c>
      <c r="K693" s="164">
        <f t="shared" si="33"/>
        <v>106.55</v>
      </c>
      <c r="L693" s="165">
        <f t="shared" si="34"/>
        <v>0.4</v>
      </c>
      <c r="M693" s="172">
        <v>0</v>
      </c>
      <c r="N693" s="172">
        <v>0</v>
      </c>
      <c r="O693" s="167" t="s">
        <v>11553</v>
      </c>
      <c r="P693" s="260">
        <v>36.5</v>
      </c>
      <c r="Q693" s="167">
        <v>48</v>
      </c>
      <c r="R693" s="167">
        <v>25</v>
      </c>
    </row>
    <row r="694" spans="1:18">
      <c r="A694" s="161" t="s">
        <v>1805</v>
      </c>
      <c r="B694" s="220" t="s">
        <v>11562</v>
      </c>
      <c r="C694" s="161" t="s">
        <v>133</v>
      </c>
      <c r="D694" s="220">
        <v>420</v>
      </c>
      <c r="E694" s="220">
        <v>30</v>
      </c>
      <c r="F694" s="163" t="s">
        <v>133</v>
      </c>
      <c r="G694" s="266" t="s">
        <v>133</v>
      </c>
      <c r="H694" s="163" t="s">
        <v>190</v>
      </c>
      <c r="I694" s="163" t="s">
        <v>133</v>
      </c>
      <c r="J694" s="163" t="s">
        <v>133</v>
      </c>
      <c r="K694" s="164">
        <f t="shared" si="33"/>
        <v>420</v>
      </c>
      <c r="L694" s="165">
        <f t="shared" si="34"/>
        <v>30</v>
      </c>
      <c r="M694" s="172">
        <v>0</v>
      </c>
      <c r="N694" s="172">
        <v>0</v>
      </c>
      <c r="O694" s="167" t="s">
        <v>11553</v>
      </c>
      <c r="P694" s="260">
        <v>58</v>
      </c>
      <c r="Q694" s="167">
        <v>116</v>
      </c>
      <c r="R694" s="167">
        <v>0</v>
      </c>
    </row>
    <row r="695" spans="1:18">
      <c r="A695" s="161" t="s">
        <v>1806</v>
      </c>
      <c r="B695" s="220" t="s">
        <v>11563</v>
      </c>
      <c r="C695" s="161" t="s">
        <v>133</v>
      </c>
      <c r="D695" s="220">
        <v>4630</v>
      </c>
      <c r="E695" s="220">
        <v>30</v>
      </c>
      <c r="F695" s="163" t="s">
        <v>133</v>
      </c>
      <c r="G695" s="266" t="s">
        <v>133</v>
      </c>
      <c r="H695" s="163" t="s">
        <v>190</v>
      </c>
      <c r="I695" s="163" t="s">
        <v>133</v>
      </c>
      <c r="J695" s="163" t="s">
        <v>133</v>
      </c>
      <c r="K695" s="164">
        <f t="shared" si="33"/>
        <v>4630</v>
      </c>
      <c r="L695" s="165">
        <f t="shared" si="34"/>
        <v>30</v>
      </c>
      <c r="M695" s="172">
        <v>0</v>
      </c>
      <c r="N695" s="172">
        <v>0</v>
      </c>
      <c r="O695" s="167" t="s">
        <v>11553</v>
      </c>
      <c r="P695" s="260">
        <v>4869</v>
      </c>
      <c r="Q695" s="167">
        <v>4944</v>
      </c>
      <c r="R695" s="167">
        <v>4794</v>
      </c>
    </row>
    <row r="696" spans="1:18">
      <c r="A696" s="161" t="s">
        <v>1807</v>
      </c>
      <c r="B696" s="220" t="s">
        <v>11564</v>
      </c>
      <c r="C696" s="161" t="s">
        <v>133</v>
      </c>
      <c r="D696" s="220">
        <v>4910</v>
      </c>
      <c r="E696" s="220">
        <v>30</v>
      </c>
      <c r="F696" s="163" t="s">
        <v>133</v>
      </c>
      <c r="G696" s="266" t="s">
        <v>133</v>
      </c>
      <c r="H696" s="163" t="s">
        <v>190</v>
      </c>
      <c r="I696" s="163" t="s">
        <v>133</v>
      </c>
      <c r="J696" s="163" t="s">
        <v>133</v>
      </c>
      <c r="K696" s="164">
        <f t="shared" si="33"/>
        <v>4910</v>
      </c>
      <c r="L696" s="165">
        <f t="shared" si="34"/>
        <v>30</v>
      </c>
      <c r="M696" s="172">
        <v>0</v>
      </c>
      <c r="N696" s="172">
        <v>0</v>
      </c>
      <c r="O696" s="167" t="s">
        <v>11553</v>
      </c>
      <c r="P696" s="260">
        <v>5196</v>
      </c>
      <c r="Q696" s="167">
        <v>5314</v>
      </c>
      <c r="R696" s="167">
        <v>5078</v>
      </c>
    </row>
    <row r="697" spans="1:18">
      <c r="A697" s="161" t="s">
        <v>1808</v>
      </c>
      <c r="B697" s="220" t="s">
        <v>11565</v>
      </c>
      <c r="C697" s="161" t="s">
        <v>133</v>
      </c>
      <c r="D697" s="220">
        <v>3750</v>
      </c>
      <c r="E697" s="220">
        <v>30</v>
      </c>
      <c r="F697" s="163" t="s">
        <v>133</v>
      </c>
      <c r="G697" s="266" t="s">
        <v>133</v>
      </c>
      <c r="H697" s="163" t="s">
        <v>190</v>
      </c>
      <c r="I697" s="163" t="s">
        <v>133</v>
      </c>
      <c r="J697" s="163" t="s">
        <v>133</v>
      </c>
      <c r="K697" s="164">
        <f t="shared" si="33"/>
        <v>3750</v>
      </c>
      <c r="L697" s="165">
        <f t="shared" si="34"/>
        <v>30</v>
      </c>
      <c r="M697" s="172">
        <v>0</v>
      </c>
      <c r="N697" s="172">
        <v>0</v>
      </c>
      <c r="O697" s="167" t="s">
        <v>11553</v>
      </c>
      <c r="P697" s="260">
        <v>3692.5</v>
      </c>
      <c r="Q697" s="167">
        <v>3800</v>
      </c>
      <c r="R697" s="167">
        <v>3585</v>
      </c>
    </row>
    <row r="698" spans="1:18">
      <c r="A698" s="161" t="s">
        <v>1809</v>
      </c>
      <c r="B698" s="220" t="s">
        <v>11566</v>
      </c>
      <c r="C698" s="161" t="s">
        <v>133</v>
      </c>
      <c r="D698" s="220">
        <v>4970</v>
      </c>
      <c r="E698" s="220">
        <v>30</v>
      </c>
      <c r="F698" s="163" t="s">
        <v>133</v>
      </c>
      <c r="G698" s="266" t="s">
        <v>133</v>
      </c>
      <c r="H698" s="163" t="s">
        <v>190</v>
      </c>
      <c r="I698" s="163" t="s">
        <v>133</v>
      </c>
      <c r="J698" s="163" t="s">
        <v>133</v>
      </c>
      <c r="K698" s="164">
        <f t="shared" si="33"/>
        <v>4970</v>
      </c>
      <c r="L698" s="165">
        <f t="shared" si="34"/>
        <v>30</v>
      </c>
      <c r="M698" s="172">
        <v>0</v>
      </c>
      <c r="N698" s="172">
        <v>0</v>
      </c>
      <c r="O698" s="167" t="s">
        <v>11553</v>
      </c>
      <c r="P698" s="260">
        <v>5342.5</v>
      </c>
      <c r="Q698" s="167">
        <v>5430</v>
      </c>
      <c r="R698" s="167">
        <v>5255</v>
      </c>
    </row>
    <row r="699" spans="1:18">
      <c r="A699" s="161" t="s">
        <v>1810</v>
      </c>
      <c r="B699" s="220" t="s">
        <v>11567</v>
      </c>
      <c r="C699" s="161" t="s">
        <v>133</v>
      </c>
      <c r="D699" s="220">
        <v>5500</v>
      </c>
      <c r="E699" s="220">
        <v>30</v>
      </c>
      <c r="F699" s="163" t="s">
        <v>133</v>
      </c>
      <c r="G699" s="266" t="s">
        <v>133</v>
      </c>
      <c r="H699" s="163" t="s">
        <v>190</v>
      </c>
      <c r="I699" s="163" t="s">
        <v>133</v>
      </c>
      <c r="J699" s="163" t="s">
        <v>133</v>
      </c>
      <c r="K699" s="164">
        <f t="shared" si="33"/>
        <v>5500</v>
      </c>
      <c r="L699" s="165">
        <f t="shared" si="34"/>
        <v>30</v>
      </c>
      <c r="M699" s="172">
        <v>0</v>
      </c>
      <c r="N699" s="172">
        <v>0</v>
      </c>
      <c r="O699" s="167" t="s">
        <v>11553</v>
      </c>
      <c r="P699" s="260">
        <v>5868.5</v>
      </c>
      <c r="Q699" s="167">
        <v>5967</v>
      </c>
      <c r="R699" s="167">
        <v>5770</v>
      </c>
    </row>
    <row r="700" spans="1:18">
      <c r="A700" s="161" t="s">
        <v>1811</v>
      </c>
      <c r="B700" s="220" t="s">
        <v>11568</v>
      </c>
      <c r="C700" s="161" t="s">
        <v>133</v>
      </c>
      <c r="D700" s="220">
        <v>5160</v>
      </c>
      <c r="E700" s="220">
        <v>30</v>
      </c>
      <c r="F700" s="163" t="s">
        <v>133</v>
      </c>
      <c r="G700" s="266" t="s">
        <v>133</v>
      </c>
      <c r="H700" s="163" t="s">
        <v>190</v>
      </c>
      <c r="I700" s="163" t="s">
        <v>133</v>
      </c>
      <c r="J700" s="163" t="s">
        <v>133</v>
      </c>
      <c r="K700" s="164">
        <f t="shared" si="33"/>
        <v>5160</v>
      </c>
      <c r="L700" s="165">
        <f t="shared" si="34"/>
        <v>30</v>
      </c>
      <c r="M700" s="172">
        <v>0</v>
      </c>
      <c r="N700" s="172">
        <v>0</v>
      </c>
      <c r="O700" s="167" t="s">
        <v>11553</v>
      </c>
      <c r="P700" s="260">
        <v>5519.5</v>
      </c>
      <c r="Q700" s="167">
        <v>5585</v>
      </c>
      <c r="R700" s="167">
        <v>5454</v>
      </c>
    </row>
    <row r="701" spans="1:18">
      <c r="A701" s="161" t="s">
        <v>1812</v>
      </c>
      <c r="B701" s="220" t="s">
        <v>11569</v>
      </c>
      <c r="C701" s="161" t="s">
        <v>133</v>
      </c>
      <c r="D701" s="220">
        <v>5160</v>
      </c>
      <c r="E701" s="220">
        <v>30</v>
      </c>
      <c r="F701" s="163" t="s">
        <v>133</v>
      </c>
      <c r="G701" s="266" t="s">
        <v>133</v>
      </c>
      <c r="H701" s="163" t="s">
        <v>190</v>
      </c>
      <c r="I701" s="163" t="s">
        <v>133</v>
      </c>
      <c r="J701" s="163" t="s">
        <v>133</v>
      </c>
      <c r="K701" s="164">
        <f t="shared" si="33"/>
        <v>5160</v>
      </c>
      <c r="L701" s="165">
        <f t="shared" si="34"/>
        <v>30</v>
      </c>
      <c r="M701" s="172">
        <v>0</v>
      </c>
      <c r="N701" s="172">
        <v>0</v>
      </c>
      <c r="O701" s="167" t="s">
        <v>11553</v>
      </c>
      <c r="P701" s="260">
        <v>5519.5</v>
      </c>
      <c r="Q701" s="167">
        <v>5585</v>
      </c>
      <c r="R701" s="167">
        <v>5454</v>
      </c>
    </row>
    <row r="702" spans="1:18">
      <c r="A702" s="161" t="s">
        <v>1813</v>
      </c>
      <c r="B702" s="220" t="s">
        <v>11570</v>
      </c>
      <c r="C702" s="161" t="s">
        <v>133</v>
      </c>
      <c r="D702" s="220">
        <v>4730</v>
      </c>
      <c r="E702" s="220">
        <v>30</v>
      </c>
      <c r="F702" s="163" t="s">
        <v>133</v>
      </c>
      <c r="G702" s="266" t="s">
        <v>133</v>
      </c>
      <c r="H702" s="163" t="s">
        <v>190</v>
      </c>
      <c r="I702" s="163" t="s">
        <v>133</v>
      </c>
      <c r="J702" s="163" t="s">
        <v>133</v>
      </c>
      <c r="K702" s="164">
        <f t="shared" si="33"/>
        <v>4730</v>
      </c>
      <c r="L702" s="165">
        <f t="shared" si="34"/>
        <v>30</v>
      </c>
      <c r="M702" s="172">
        <v>0</v>
      </c>
      <c r="N702" s="172">
        <v>0</v>
      </c>
      <c r="O702" s="167" t="s">
        <v>11553</v>
      </c>
      <c r="P702" s="260">
        <v>4954.5</v>
      </c>
      <c r="Q702" s="167">
        <v>5064</v>
      </c>
      <c r="R702" s="167">
        <v>4845</v>
      </c>
    </row>
    <row r="703" spans="1:18">
      <c r="A703" s="161" t="s">
        <v>1814</v>
      </c>
      <c r="B703" s="220" t="s">
        <v>11571</v>
      </c>
      <c r="C703" s="161" t="s">
        <v>133</v>
      </c>
      <c r="D703" s="220">
        <v>5560</v>
      </c>
      <c r="E703" s="220">
        <v>30</v>
      </c>
      <c r="F703" s="163" t="s">
        <v>133</v>
      </c>
      <c r="G703" s="266" t="s">
        <v>133</v>
      </c>
      <c r="H703" s="163" t="s">
        <v>190</v>
      </c>
      <c r="I703" s="163" t="s">
        <v>133</v>
      </c>
      <c r="J703" s="163" t="s">
        <v>133</v>
      </c>
      <c r="K703" s="164">
        <f t="shared" si="33"/>
        <v>5560</v>
      </c>
      <c r="L703" s="165">
        <f t="shared" si="34"/>
        <v>30</v>
      </c>
      <c r="M703" s="172">
        <v>0</v>
      </c>
      <c r="N703" s="172">
        <v>0</v>
      </c>
      <c r="O703" s="167" t="s">
        <v>11553</v>
      </c>
      <c r="P703" s="260">
        <v>5956.5</v>
      </c>
      <c r="Q703" s="167">
        <v>6040</v>
      </c>
      <c r="R703" s="167">
        <v>5873</v>
      </c>
    </row>
    <row r="704" spans="1:18">
      <c r="A704" s="161" t="s">
        <v>1815</v>
      </c>
      <c r="B704" s="220" t="s">
        <v>11572</v>
      </c>
      <c r="C704" s="161" t="s">
        <v>133</v>
      </c>
      <c r="D704" s="220">
        <v>5140</v>
      </c>
      <c r="E704" s="220">
        <v>30</v>
      </c>
      <c r="F704" s="163" t="s">
        <v>133</v>
      </c>
      <c r="G704" s="266" t="s">
        <v>133</v>
      </c>
      <c r="H704" s="163" t="s">
        <v>190</v>
      </c>
      <c r="I704" s="163" t="s">
        <v>133</v>
      </c>
      <c r="J704" s="163" t="s">
        <v>133</v>
      </c>
      <c r="K704" s="164">
        <f t="shared" si="33"/>
        <v>5140</v>
      </c>
      <c r="L704" s="165">
        <f t="shared" si="34"/>
        <v>30</v>
      </c>
      <c r="M704" s="172">
        <v>0</v>
      </c>
      <c r="N704" s="172">
        <v>0</v>
      </c>
      <c r="O704" s="167" t="s">
        <v>11553</v>
      </c>
      <c r="P704" s="260">
        <v>5509.5</v>
      </c>
      <c r="Q704" s="167">
        <v>5576</v>
      </c>
      <c r="R704" s="167">
        <v>5443</v>
      </c>
    </row>
    <row r="705" spans="1:19">
      <c r="A705" s="161" t="s">
        <v>1816</v>
      </c>
      <c r="B705" s="220" t="s">
        <v>11573</v>
      </c>
      <c r="C705" s="161" t="s">
        <v>133</v>
      </c>
      <c r="D705" s="220">
        <v>5570</v>
      </c>
      <c r="E705" s="220">
        <v>30</v>
      </c>
      <c r="F705" s="163" t="s">
        <v>133</v>
      </c>
      <c r="G705" s="266" t="s">
        <v>133</v>
      </c>
      <c r="H705" s="163" t="s">
        <v>190</v>
      </c>
      <c r="I705" s="163" t="s">
        <v>133</v>
      </c>
      <c r="J705" s="163" t="s">
        <v>133</v>
      </c>
      <c r="K705" s="164">
        <f t="shared" si="33"/>
        <v>5570</v>
      </c>
      <c r="L705" s="165">
        <f t="shared" si="34"/>
        <v>30</v>
      </c>
      <c r="M705" s="172">
        <v>0</v>
      </c>
      <c r="N705" s="172">
        <v>0</v>
      </c>
      <c r="O705" s="167" t="s">
        <v>11553</v>
      </c>
      <c r="P705" s="260">
        <v>5970</v>
      </c>
      <c r="Q705" s="167">
        <v>6059</v>
      </c>
      <c r="R705" s="167">
        <v>5881</v>
      </c>
    </row>
    <row r="706" spans="1:19">
      <c r="A706" s="161" t="s">
        <v>1817</v>
      </c>
      <c r="B706" s="220" t="s">
        <v>11574</v>
      </c>
      <c r="C706" s="161" t="s">
        <v>133</v>
      </c>
      <c r="D706" s="220">
        <v>5200</v>
      </c>
      <c r="E706" s="220">
        <v>30</v>
      </c>
      <c r="F706" s="163" t="s">
        <v>133</v>
      </c>
      <c r="G706" s="266" t="s">
        <v>133</v>
      </c>
      <c r="H706" s="163" t="s">
        <v>190</v>
      </c>
      <c r="I706" s="163" t="s">
        <v>133</v>
      </c>
      <c r="J706" s="163" t="s">
        <v>133</v>
      </c>
      <c r="K706" s="164">
        <f t="shared" si="33"/>
        <v>5200</v>
      </c>
      <c r="L706" s="165">
        <f t="shared" si="34"/>
        <v>30</v>
      </c>
      <c r="M706" s="172">
        <v>0</v>
      </c>
      <c r="N706" s="172">
        <v>0</v>
      </c>
      <c r="O706" s="167" t="s">
        <v>11553</v>
      </c>
      <c r="P706" s="260">
        <v>5550.5</v>
      </c>
      <c r="Q706" s="167">
        <v>5628</v>
      </c>
      <c r="R706" s="167">
        <v>5473</v>
      </c>
    </row>
    <row r="707" spans="1:19">
      <c r="A707" s="161" t="s">
        <v>1818</v>
      </c>
      <c r="B707" s="220" t="s">
        <v>11575</v>
      </c>
      <c r="C707" s="161" t="s">
        <v>133</v>
      </c>
      <c r="D707" s="220">
        <v>4550</v>
      </c>
      <c r="E707" s="220">
        <v>30</v>
      </c>
      <c r="F707" s="163" t="s">
        <v>133</v>
      </c>
      <c r="G707" s="266" t="s">
        <v>133</v>
      </c>
      <c r="H707" s="163" t="s">
        <v>190</v>
      </c>
      <c r="I707" s="163" t="s">
        <v>133</v>
      </c>
      <c r="J707" s="163" t="s">
        <v>133</v>
      </c>
      <c r="K707" s="164">
        <f t="shared" si="33"/>
        <v>4550</v>
      </c>
      <c r="L707" s="165">
        <f t="shared" si="34"/>
        <v>30</v>
      </c>
      <c r="M707" s="172">
        <v>0</v>
      </c>
      <c r="N707" s="172">
        <v>0</v>
      </c>
      <c r="O707" s="167" t="s">
        <v>11553</v>
      </c>
      <c r="P707" s="260">
        <v>4740.5</v>
      </c>
      <c r="Q707" s="167">
        <v>4835</v>
      </c>
      <c r="R707" s="167">
        <v>4646</v>
      </c>
    </row>
    <row r="708" spans="1:19">
      <c r="A708" s="161" t="s">
        <v>1819</v>
      </c>
      <c r="B708" s="220" t="s">
        <v>11576</v>
      </c>
      <c r="C708" s="161" t="s">
        <v>133</v>
      </c>
      <c r="D708" s="220">
        <v>4350</v>
      </c>
      <c r="E708" s="220">
        <v>30</v>
      </c>
      <c r="F708" s="163" t="s">
        <v>133</v>
      </c>
      <c r="G708" s="266" t="s">
        <v>133</v>
      </c>
      <c r="H708" s="163" t="s">
        <v>190</v>
      </c>
      <c r="I708" s="163" t="s">
        <v>133</v>
      </c>
      <c r="J708" s="163" t="s">
        <v>133</v>
      </c>
      <c r="K708" s="164">
        <f t="shared" si="33"/>
        <v>4350</v>
      </c>
      <c r="L708" s="165">
        <f t="shared" si="34"/>
        <v>30</v>
      </c>
      <c r="M708" s="172">
        <v>0</v>
      </c>
      <c r="N708" s="172">
        <v>0</v>
      </c>
      <c r="O708" s="167" t="s">
        <v>11553</v>
      </c>
      <c r="P708" s="260">
        <v>4488.5</v>
      </c>
      <c r="Q708" s="167">
        <v>4580</v>
      </c>
      <c r="R708" s="167">
        <v>4397</v>
      </c>
    </row>
    <row r="709" spans="1:19">
      <c r="A709" s="161" t="s">
        <v>1820</v>
      </c>
      <c r="B709" s="220" t="s">
        <v>11577</v>
      </c>
      <c r="C709" s="161" t="s">
        <v>133</v>
      </c>
      <c r="D709" s="220">
        <v>4320</v>
      </c>
      <c r="E709" s="220">
        <v>30</v>
      </c>
      <c r="F709" s="163" t="s">
        <v>133</v>
      </c>
      <c r="G709" s="266" t="s">
        <v>133</v>
      </c>
      <c r="H709" s="163" t="s">
        <v>190</v>
      </c>
      <c r="I709" s="163" t="s">
        <v>133</v>
      </c>
      <c r="J709" s="163" t="s">
        <v>133</v>
      </c>
      <c r="K709" s="164">
        <f t="shared" si="33"/>
        <v>4320</v>
      </c>
      <c r="L709" s="165">
        <f t="shared" si="34"/>
        <v>30</v>
      </c>
      <c r="M709" s="172">
        <v>0</v>
      </c>
      <c r="N709" s="172">
        <v>0</v>
      </c>
      <c r="O709" s="167" t="s">
        <v>11553</v>
      </c>
      <c r="P709" s="260">
        <v>4453.5</v>
      </c>
      <c r="Q709" s="167">
        <v>4546</v>
      </c>
      <c r="R709" s="167">
        <v>4361</v>
      </c>
    </row>
    <row r="710" spans="1:19">
      <c r="A710" s="161" t="s">
        <v>1821</v>
      </c>
      <c r="B710" s="220" t="s">
        <v>11578</v>
      </c>
      <c r="C710" s="161" t="s">
        <v>133</v>
      </c>
      <c r="D710" s="220">
        <v>3700</v>
      </c>
      <c r="E710" s="220">
        <v>30</v>
      </c>
      <c r="F710" s="163" t="s">
        <v>133</v>
      </c>
      <c r="G710" s="266" t="s">
        <v>133</v>
      </c>
      <c r="H710" s="163" t="s">
        <v>190</v>
      </c>
      <c r="I710" s="163" t="s">
        <v>133</v>
      </c>
      <c r="J710" s="163" t="s">
        <v>133</v>
      </c>
      <c r="K710" s="164">
        <f t="shared" si="33"/>
        <v>3700</v>
      </c>
      <c r="L710" s="165">
        <f t="shared" si="34"/>
        <v>30</v>
      </c>
      <c r="M710" s="172">
        <v>0</v>
      </c>
      <c r="N710" s="172">
        <v>0</v>
      </c>
      <c r="O710" s="167" t="s">
        <v>11553</v>
      </c>
      <c r="P710" s="260">
        <v>3614.5</v>
      </c>
      <c r="Q710" s="167">
        <v>3713</v>
      </c>
      <c r="R710" s="167">
        <v>3516</v>
      </c>
    </row>
    <row r="711" spans="1:19">
      <c r="A711" s="161" t="s">
        <v>1822</v>
      </c>
      <c r="B711" s="220" t="s">
        <v>11579</v>
      </c>
      <c r="C711" s="161" t="s">
        <v>133</v>
      </c>
      <c r="D711" s="220">
        <v>3530</v>
      </c>
      <c r="E711" s="220">
        <v>30</v>
      </c>
      <c r="F711" s="163" t="s">
        <v>133</v>
      </c>
      <c r="G711" s="266" t="s">
        <v>133</v>
      </c>
      <c r="H711" s="163" t="s">
        <v>133</v>
      </c>
      <c r="I711" s="163" t="s">
        <v>133</v>
      </c>
      <c r="J711" s="163" t="s">
        <v>133</v>
      </c>
      <c r="K711" s="164">
        <f t="shared" ref="K711:K769" si="38">IF(OR(D711="n/a",D711="nd"),0,D711)+IF(OR(I711="n/a",I711="nd"),0,I711)</f>
        <v>3530</v>
      </c>
      <c r="L711" s="165">
        <f t="shared" ref="L711:L770" si="39">SQRT(SUMSQ(IF(OR(E711="n/a",E711="nd"),0,E711),IF(OR(F711="n/a",F711="nd"),0,F711),IF(OR(J711="n/a",J711="nd"),0,J711)))</f>
        <v>30</v>
      </c>
      <c r="M711" s="172">
        <v>127</v>
      </c>
      <c r="N711" s="172">
        <v>64</v>
      </c>
      <c r="O711" s="167" t="s">
        <v>11681</v>
      </c>
      <c r="P711" s="260">
        <v>3416</v>
      </c>
      <c r="Q711" s="167">
        <v>3500</v>
      </c>
      <c r="R711" s="167">
        <v>3332</v>
      </c>
      <c r="S711" s="272" t="s">
        <v>11682</v>
      </c>
    </row>
    <row r="712" spans="1:19">
      <c r="A712" s="161" t="s">
        <v>1823</v>
      </c>
      <c r="B712" s="220" t="s">
        <v>11579</v>
      </c>
      <c r="C712" s="161" t="s">
        <v>133</v>
      </c>
      <c r="D712" s="220">
        <v>3860</v>
      </c>
      <c r="E712" s="220">
        <v>30</v>
      </c>
      <c r="F712" s="163" t="s">
        <v>133</v>
      </c>
      <c r="G712" s="266" t="s">
        <v>133</v>
      </c>
      <c r="H712" s="163" t="s">
        <v>133</v>
      </c>
      <c r="I712" s="163" t="s">
        <v>133</v>
      </c>
      <c r="J712" s="163" t="s">
        <v>133</v>
      </c>
      <c r="K712" s="164">
        <f t="shared" si="38"/>
        <v>3860</v>
      </c>
      <c r="L712" s="165">
        <f t="shared" si="39"/>
        <v>30</v>
      </c>
      <c r="M712" s="172">
        <v>127</v>
      </c>
      <c r="N712" s="172">
        <v>64</v>
      </c>
      <c r="O712" s="167" t="s">
        <v>11681</v>
      </c>
      <c r="P712" s="260">
        <v>3818</v>
      </c>
      <c r="Q712" s="167">
        <v>3926</v>
      </c>
      <c r="R712" s="167">
        <v>3710</v>
      </c>
      <c r="S712" s="272" t="s">
        <v>11682</v>
      </c>
    </row>
    <row r="713" spans="1:19">
      <c r="A713" s="161" t="s">
        <v>1824</v>
      </c>
      <c r="B713" s="220" t="s">
        <v>11579</v>
      </c>
      <c r="C713" s="161" t="s">
        <v>133</v>
      </c>
      <c r="D713" s="220">
        <v>3810</v>
      </c>
      <c r="E713" s="220">
        <v>40</v>
      </c>
      <c r="F713" s="163" t="s">
        <v>133</v>
      </c>
      <c r="G713" s="266" t="s">
        <v>133</v>
      </c>
      <c r="H713" s="163" t="s">
        <v>133</v>
      </c>
      <c r="I713" s="163" t="s">
        <v>133</v>
      </c>
      <c r="J713" s="163" t="s">
        <v>133</v>
      </c>
      <c r="K713" s="164">
        <f t="shared" si="38"/>
        <v>3810</v>
      </c>
      <c r="L713" s="165">
        <f t="shared" si="39"/>
        <v>40</v>
      </c>
      <c r="M713" s="172">
        <v>127</v>
      </c>
      <c r="N713" s="172">
        <v>64</v>
      </c>
      <c r="O713" s="167" t="s">
        <v>11681</v>
      </c>
      <c r="P713" s="260">
        <v>3755</v>
      </c>
      <c r="Q713" s="167">
        <v>3877</v>
      </c>
      <c r="R713" s="167">
        <v>3633</v>
      </c>
      <c r="S713" s="272" t="s">
        <v>11682</v>
      </c>
    </row>
    <row r="714" spans="1:19">
      <c r="A714" s="161" t="s">
        <v>1825</v>
      </c>
      <c r="B714" s="220" t="s">
        <v>11579</v>
      </c>
      <c r="C714" s="161" t="s">
        <v>133</v>
      </c>
      <c r="D714" s="220">
        <v>4820</v>
      </c>
      <c r="E714" s="220">
        <v>40</v>
      </c>
      <c r="F714" s="163" t="s">
        <v>133</v>
      </c>
      <c r="G714" s="266" t="s">
        <v>133</v>
      </c>
      <c r="H714" s="163" t="s">
        <v>133</v>
      </c>
      <c r="I714" s="163" t="s">
        <v>133</v>
      </c>
      <c r="J714" s="163" t="s">
        <v>133</v>
      </c>
      <c r="K714" s="164">
        <f t="shared" si="38"/>
        <v>4820</v>
      </c>
      <c r="L714" s="165">
        <f t="shared" si="39"/>
        <v>40</v>
      </c>
      <c r="M714" s="172">
        <v>127</v>
      </c>
      <c r="N714" s="172">
        <v>64</v>
      </c>
      <c r="O714" s="167" t="s">
        <v>11681</v>
      </c>
      <c r="P714" s="260">
        <v>5117</v>
      </c>
      <c r="Q714" s="167">
        <v>5275</v>
      </c>
      <c r="R714" s="167">
        <v>4959</v>
      </c>
      <c r="S714" s="272" t="s">
        <v>11682</v>
      </c>
    </row>
    <row r="715" spans="1:19">
      <c r="A715" s="161" t="s">
        <v>1826</v>
      </c>
      <c r="B715" s="220" t="s">
        <v>11579</v>
      </c>
      <c r="C715" s="161" t="s">
        <v>133</v>
      </c>
      <c r="D715" s="220">
        <v>4920</v>
      </c>
      <c r="E715" s="220">
        <v>40</v>
      </c>
      <c r="F715" s="163" t="s">
        <v>133</v>
      </c>
      <c r="G715" s="266" t="s">
        <v>133</v>
      </c>
      <c r="H715" s="163" t="s">
        <v>133</v>
      </c>
      <c r="I715" s="163" t="s">
        <v>133</v>
      </c>
      <c r="J715" s="163" t="s">
        <v>133</v>
      </c>
      <c r="K715" s="164">
        <f t="shared" si="38"/>
        <v>4920</v>
      </c>
      <c r="L715" s="165">
        <f t="shared" si="39"/>
        <v>40</v>
      </c>
      <c r="M715" s="172">
        <v>127</v>
      </c>
      <c r="N715" s="172">
        <v>64</v>
      </c>
      <c r="O715" s="167" t="s">
        <v>11681</v>
      </c>
      <c r="P715" s="260">
        <v>5241</v>
      </c>
      <c r="Q715" s="167">
        <v>5385</v>
      </c>
      <c r="R715" s="167">
        <v>5097</v>
      </c>
      <c r="S715" s="272" t="s">
        <v>11682</v>
      </c>
    </row>
    <row r="716" spans="1:19">
      <c r="A716" s="161" t="s">
        <v>1827</v>
      </c>
      <c r="B716" s="220" t="s">
        <v>11579</v>
      </c>
      <c r="C716" s="161" t="s">
        <v>133</v>
      </c>
      <c r="D716" s="220">
        <v>5675</v>
      </c>
      <c r="E716" s="220">
        <v>40</v>
      </c>
      <c r="F716" s="163" t="s">
        <v>133</v>
      </c>
      <c r="G716" s="266" t="s">
        <v>133</v>
      </c>
      <c r="H716" s="163" t="s">
        <v>133</v>
      </c>
      <c r="I716" s="163" t="s">
        <v>133</v>
      </c>
      <c r="J716" s="163" t="s">
        <v>133</v>
      </c>
      <c r="K716" s="164">
        <f t="shared" si="38"/>
        <v>5675</v>
      </c>
      <c r="L716" s="165">
        <f t="shared" si="39"/>
        <v>40</v>
      </c>
      <c r="M716" s="172">
        <v>127</v>
      </c>
      <c r="N716" s="172">
        <v>64</v>
      </c>
      <c r="O716" s="167" t="s">
        <v>11681</v>
      </c>
      <c r="P716" s="260">
        <v>6079</v>
      </c>
      <c r="Q716" s="167">
        <v>6203</v>
      </c>
      <c r="R716" s="167">
        <v>5955</v>
      </c>
      <c r="S716" s="272" t="s">
        <v>11682</v>
      </c>
    </row>
    <row r="717" spans="1:19">
      <c r="A717" s="161" t="s">
        <v>1828</v>
      </c>
      <c r="B717" s="220" t="s">
        <v>11579</v>
      </c>
      <c r="C717" s="161" t="s">
        <v>133</v>
      </c>
      <c r="D717" s="220">
        <v>6050</v>
      </c>
      <c r="E717" s="220">
        <v>40</v>
      </c>
      <c r="F717" s="163" t="s">
        <v>133</v>
      </c>
      <c r="G717" s="266" t="s">
        <v>133</v>
      </c>
      <c r="H717" s="163" t="s">
        <v>133</v>
      </c>
      <c r="I717" s="163" t="s">
        <v>133</v>
      </c>
      <c r="J717" s="163" t="s">
        <v>133</v>
      </c>
      <c r="K717" s="164">
        <f t="shared" si="38"/>
        <v>6050</v>
      </c>
      <c r="L717" s="165">
        <f t="shared" si="39"/>
        <v>40</v>
      </c>
      <c r="M717" s="172">
        <v>127</v>
      </c>
      <c r="N717" s="172">
        <v>64</v>
      </c>
      <c r="O717" s="167" t="s">
        <v>11681</v>
      </c>
      <c r="P717" s="260">
        <v>6471</v>
      </c>
      <c r="Q717" s="167">
        <v>6583</v>
      </c>
      <c r="R717" s="167">
        <v>6359</v>
      </c>
      <c r="S717" s="272" t="s">
        <v>11682</v>
      </c>
    </row>
    <row r="718" spans="1:19">
      <c r="A718" s="161" t="s">
        <v>1829</v>
      </c>
      <c r="B718" s="220" t="s">
        <v>11579</v>
      </c>
      <c r="C718" s="161" t="s">
        <v>133</v>
      </c>
      <c r="D718" s="220">
        <v>6010</v>
      </c>
      <c r="E718" s="220">
        <v>40</v>
      </c>
      <c r="F718" s="163" t="s">
        <v>133</v>
      </c>
      <c r="G718" s="266" t="s">
        <v>133</v>
      </c>
      <c r="H718" s="163" t="s">
        <v>133</v>
      </c>
      <c r="I718" s="163" t="s">
        <v>133</v>
      </c>
      <c r="J718" s="163" t="s">
        <v>133</v>
      </c>
      <c r="K718" s="164">
        <f t="shared" si="38"/>
        <v>6010</v>
      </c>
      <c r="L718" s="165">
        <f t="shared" si="39"/>
        <v>40</v>
      </c>
      <c r="M718" s="172">
        <v>127</v>
      </c>
      <c r="N718" s="172">
        <v>64</v>
      </c>
      <c r="O718" s="167" t="s">
        <v>11681</v>
      </c>
      <c r="P718" s="260">
        <v>6423</v>
      </c>
      <c r="Q718" s="167">
        <v>6533</v>
      </c>
      <c r="R718" s="167">
        <v>6313</v>
      </c>
      <c r="S718" s="272" t="s">
        <v>11682</v>
      </c>
    </row>
    <row r="719" spans="1:19">
      <c r="A719" s="161" t="s">
        <v>1830</v>
      </c>
      <c r="B719" s="220" t="s">
        <v>11579</v>
      </c>
      <c r="C719" s="161" t="s">
        <v>133</v>
      </c>
      <c r="D719" s="220">
        <v>5985</v>
      </c>
      <c r="E719" s="220">
        <v>45</v>
      </c>
      <c r="F719" s="163" t="s">
        <v>133</v>
      </c>
      <c r="G719" s="266" t="s">
        <v>133</v>
      </c>
      <c r="H719" s="163" t="s">
        <v>133</v>
      </c>
      <c r="I719" s="163" t="s">
        <v>133</v>
      </c>
      <c r="J719" s="163" t="s">
        <v>133</v>
      </c>
      <c r="K719" s="164">
        <f t="shared" si="38"/>
        <v>5985</v>
      </c>
      <c r="L719" s="165">
        <f t="shared" si="39"/>
        <v>45</v>
      </c>
      <c r="M719" s="172">
        <v>127</v>
      </c>
      <c r="N719" s="172">
        <v>64</v>
      </c>
      <c r="O719" s="167" t="s">
        <v>11681</v>
      </c>
      <c r="P719" s="260">
        <v>6395</v>
      </c>
      <c r="Q719" s="167">
        <v>6507</v>
      </c>
      <c r="R719" s="167">
        <v>6283</v>
      </c>
      <c r="S719" s="272" t="s">
        <v>11682</v>
      </c>
    </row>
    <row r="720" spans="1:19">
      <c r="A720" s="161" t="s">
        <v>1831</v>
      </c>
      <c r="B720" s="220" t="s">
        <v>11579</v>
      </c>
      <c r="C720" s="161" t="s">
        <v>133</v>
      </c>
      <c r="D720" s="220">
        <v>6460</v>
      </c>
      <c r="E720" s="220">
        <v>40</v>
      </c>
      <c r="F720" s="163" t="s">
        <v>133</v>
      </c>
      <c r="G720" s="266" t="s">
        <v>133</v>
      </c>
      <c r="H720" s="163" t="s">
        <v>133</v>
      </c>
      <c r="I720" s="163" t="s">
        <v>133</v>
      </c>
      <c r="J720" s="163" t="s">
        <v>133</v>
      </c>
      <c r="K720" s="164">
        <f t="shared" si="38"/>
        <v>6460</v>
      </c>
      <c r="L720" s="165">
        <f t="shared" si="39"/>
        <v>40</v>
      </c>
      <c r="M720" s="172">
        <v>127</v>
      </c>
      <c r="N720" s="172">
        <v>64</v>
      </c>
      <c r="O720" s="167" t="s">
        <v>11681</v>
      </c>
      <c r="P720" s="260">
        <v>6956</v>
      </c>
      <c r="Q720" s="167">
        <v>7086</v>
      </c>
      <c r="R720" s="167">
        <v>6826</v>
      </c>
      <c r="S720" s="272" t="s">
        <v>11682</v>
      </c>
    </row>
    <row r="721" spans="1:19">
      <c r="A721" s="161" t="s">
        <v>1832</v>
      </c>
      <c r="B721" s="220" t="s">
        <v>11579</v>
      </c>
      <c r="C721" s="161" t="s">
        <v>133</v>
      </c>
      <c r="D721" s="220">
        <v>6590</v>
      </c>
      <c r="E721" s="220">
        <v>45</v>
      </c>
      <c r="F721" s="163" t="s">
        <v>133</v>
      </c>
      <c r="G721" s="266" t="s">
        <v>133</v>
      </c>
      <c r="H721" s="163" t="s">
        <v>133</v>
      </c>
      <c r="I721" s="163" t="s">
        <v>133</v>
      </c>
      <c r="J721" s="163" t="s">
        <v>133</v>
      </c>
      <c r="K721" s="164">
        <f t="shared" si="38"/>
        <v>6590</v>
      </c>
      <c r="L721" s="165">
        <f t="shared" si="39"/>
        <v>45</v>
      </c>
      <c r="M721" s="172">
        <v>127</v>
      </c>
      <c r="N721" s="172">
        <v>64</v>
      </c>
      <c r="O721" s="167" t="s">
        <v>11681</v>
      </c>
      <c r="P721" s="260">
        <v>7107</v>
      </c>
      <c r="Q721" s="167">
        <v>7235</v>
      </c>
      <c r="R721" s="167">
        <v>6979</v>
      </c>
      <c r="S721" s="272" t="s">
        <v>11682</v>
      </c>
    </row>
    <row r="722" spans="1:19">
      <c r="A722" s="161" t="s">
        <v>1833</v>
      </c>
      <c r="B722" s="220" t="s">
        <v>11579</v>
      </c>
      <c r="C722" s="161" t="s">
        <v>133</v>
      </c>
      <c r="D722" s="220">
        <v>6770</v>
      </c>
      <c r="E722" s="220">
        <v>40</v>
      </c>
      <c r="F722" s="163" t="s">
        <v>133</v>
      </c>
      <c r="G722" s="266" t="s">
        <v>133</v>
      </c>
      <c r="H722" s="163" t="s">
        <v>133</v>
      </c>
      <c r="I722" s="163" t="s">
        <v>133</v>
      </c>
      <c r="J722" s="163" t="s">
        <v>133</v>
      </c>
      <c r="K722" s="164">
        <f t="shared" si="38"/>
        <v>6770</v>
      </c>
      <c r="L722" s="165">
        <f t="shared" si="39"/>
        <v>40</v>
      </c>
      <c r="M722" s="172">
        <v>127</v>
      </c>
      <c r="N722" s="172">
        <v>64</v>
      </c>
      <c r="O722" s="167" t="s">
        <v>11681</v>
      </c>
      <c r="P722" s="260">
        <v>7301</v>
      </c>
      <c r="Q722" s="167">
        <v>7395</v>
      </c>
      <c r="R722" s="167">
        <v>7207</v>
      </c>
      <c r="S722" s="272" t="s">
        <v>11682</v>
      </c>
    </row>
    <row r="723" spans="1:19">
      <c r="A723" s="161" t="s">
        <v>1834</v>
      </c>
      <c r="B723" s="220" t="s">
        <v>11579</v>
      </c>
      <c r="C723" s="161" t="s">
        <v>133</v>
      </c>
      <c r="D723" s="220">
        <v>7160</v>
      </c>
      <c r="E723" s="220">
        <v>40</v>
      </c>
      <c r="F723" s="163" t="s">
        <v>133</v>
      </c>
      <c r="G723" s="266" t="s">
        <v>133</v>
      </c>
      <c r="H723" s="163" t="s">
        <v>133</v>
      </c>
      <c r="I723" s="163" t="s">
        <v>133</v>
      </c>
      <c r="J723" s="163" t="s">
        <v>133</v>
      </c>
      <c r="K723" s="164">
        <f t="shared" si="38"/>
        <v>7160</v>
      </c>
      <c r="L723" s="165">
        <f t="shared" si="39"/>
        <v>40</v>
      </c>
      <c r="M723" s="172">
        <v>127</v>
      </c>
      <c r="N723" s="172">
        <v>64</v>
      </c>
      <c r="O723" s="167" t="s">
        <v>11681</v>
      </c>
      <c r="P723" s="260">
        <v>7626</v>
      </c>
      <c r="Q723" s="167">
        <v>7706</v>
      </c>
      <c r="R723" s="167">
        <v>7546</v>
      </c>
      <c r="S723" s="272" t="s">
        <v>11682</v>
      </c>
    </row>
    <row r="724" spans="1:19">
      <c r="A724" s="161" t="s">
        <v>1835</v>
      </c>
      <c r="B724" s="220" t="s">
        <v>11579</v>
      </c>
      <c r="C724" s="161" t="s">
        <v>133</v>
      </c>
      <c r="D724" s="220">
        <v>7320</v>
      </c>
      <c r="E724" s="220">
        <v>40</v>
      </c>
      <c r="F724" s="163" t="s">
        <v>133</v>
      </c>
      <c r="G724" s="266" t="s">
        <v>133</v>
      </c>
      <c r="H724" s="163" t="s">
        <v>133</v>
      </c>
      <c r="I724" s="163" t="s">
        <v>133</v>
      </c>
      <c r="J724" s="163" t="s">
        <v>133</v>
      </c>
      <c r="K724" s="164">
        <f t="shared" si="38"/>
        <v>7320</v>
      </c>
      <c r="L724" s="165">
        <f t="shared" si="39"/>
        <v>40</v>
      </c>
      <c r="M724" s="172">
        <v>127</v>
      </c>
      <c r="N724" s="172">
        <v>64</v>
      </c>
      <c r="O724" s="167" t="s">
        <v>11681</v>
      </c>
      <c r="P724" s="260">
        <v>7781</v>
      </c>
      <c r="Q724" s="167">
        <v>7887</v>
      </c>
      <c r="R724" s="167">
        <v>7675</v>
      </c>
      <c r="S724" s="272" t="s">
        <v>11682</v>
      </c>
    </row>
    <row r="725" spans="1:19">
      <c r="A725" s="161" t="s">
        <v>1836</v>
      </c>
      <c r="B725" s="220" t="s">
        <v>11580</v>
      </c>
      <c r="C725" s="161" t="s">
        <v>133</v>
      </c>
      <c r="D725" s="220">
        <v>2130</v>
      </c>
      <c r="E725" s="220">
        <v>30</v>
      </c>
      <c r="F725" s="163" t="s">
        <v>133</v>
      </c>
      <c r="G725" s="266" t="s">
        <v>133</v>
      </c>
      <c r="H725" s="163" t="s">
        <v>133</v>
      </c>
      <c r="I725" s="163" t="s">
        <v>133</v>
      </c>
      <c r="J725" s="163" t="s">
        <v>133</v>
      </c>
      <c r="K725" s="164">
        <f t="shared" si="38"/>
        <v>2130</v>
      </c>
      <c r="L725" s="165">
        <f t="shared" si="39"/>
        <v>30</v>
      </c>
      <c r="M725" s="172">
        <v>127</v>
      </c>
      <c r="N725" s="172">
        <v>64</v>
      </c>
      <c r="O725" s="167" t="s">
        <v>11681</v>
      </c>
      <c r="P725" s="260">
        <v>1717</v>
      </c>
      <c r="Q725" s="167">
        <v>1819</v>
      </c>
      <c r="R725" s="167">
        <v>1615</v>
      </c>
      <c r="S725" s="272" t="s">
        <v>11682</v>
      </c>
    </row>
    <row r="726" spans="1:19">
      <c r="A726" s="161" t="s">
        <v>1837</v>
      </c>
      <c r="B726" s="220" t="s">
        <v>11580</v>
      </c>
      <c r="C726" s="161" t="s">
        <v>133</v>
      </c>
      <c r="D726" s="220">
        <v>4090</v>
      </c>
      <c r="E726" s="220">
        <v>30</v>
      </c>
      <c r="F726" s="163" t="s">
        <v>133</v>
      </c>
      <c r="G726" s="266" t="s">
        <v>133</v>
      </c>
      <c r="H726" s="163" t="s">
        <v>133</v>
      </c>
      <c r="I726" s="163" t="s">
        <v>133</v>
      </c>
      <c r="J726" s="163" t="s">
        <v>133</v>
      </c>
      <c r="K726" s="164">
        <f t="shared" si="38"/>
        <v>4090</v>
      </c>
      <c r="L726" s="165">
        <f t="shared" si="39"/>
        <v>30</v>
      </c>
      <c r="M726" s="172">
        <v>127</v>
      </c>
      <c r="N726" s="172">
        <v>64</v>
      </c>
      <c r="O726" s="167" t="s">
        <v>11681</v>
      </c>
      <c r="P726" s="260">
        <v>4135</v>
      </c>
      <c r="Q726" s="167">
        <v>4249</v>
      </c>
      <c r="R726" s="167">
        <v>4021</v>
      </c>
      <c r="S726" s="272" t="s">
        <v>11682</v>
      </c>
    </row>
    <row r="727" spans="1:19">
      <c r="A727" s="161" t="s">
        <v>1838</v>
      </c>
      <c r="B727" s="220" t="s">
        <v>11580</v>
      </c>
      <c r="C727" s="161" t="s">
        <v>133</v>
      </c>
      <c r="D727" s="220">
        <v>4520</v>
      </c>
      <c r="E727" s="220">
        <v>30</v>
      </c>
      <c r="F727" s="163" t="s">
        <v>133</v>
      </c>
      <c r="G727" s="266" t="s">
        <v>133</v>
      </c>
      <c r="H727" s="163" t="s">
        <v>133</v>
      </c>
      <c r="I727" s="163" t="s">
        <v>133</v>
      </c>
      <c r="J727" s="163" t="s">
        <v>133</v>
      </c>
      <c r="K727" s="164">
        <f t="shared" si="38"/>
        <v>4520</v>
      </c>
      <c r="L727" s="165">
        <f t="shared" si="39"/>
        <v>30</v>
      </c>
      <c r="M727" s="172">
        <v>127</v>
      </c>
      <c r="N727" s="172">
        <v>64</v>
      </c>
      <c r="O727" s="167" t="s">
        <v>11681</v>
      </c>
      <c r="P727" s="260">
        <v>4723</v>
      </c>
      <c r="Q727" s="167">
        <v>4835</v>
      </c>
      <c r="R727" s="167">
        <v>4611</v>
      </c>
      <c r="S727" s="272" t="s">
        <v>11682</v>
      </c>
    </row>
    <row r="728" spans="1:19">
      <c r="A728" s="161" t="s">
        <v>1839</v>
      </c>
      <c r="B728" s="220" t="s">
        <v>11580</v>
      </c>
      <c r="C728" s="161" t="s">
        <v>133</v>
      </c>
      <c r="D728" s="220">
        <v>5200</v>
      </c>
      <c r="E728" s="220">
        <v>30</v>
      </c>
      <c r="F728" s="163" t="s">
        <v>133</v>
      </c>
      <c r="G728" s="266" t="s">
        <v>133</v>
      </c>
      <c r="H728" s="163" t="s">
        <v>133</v>
      </c>
      <c r="I728" s="163" t="s">
        <v>133</v>
      </c>
      <c r="J728" s="163" t="s">
        <v>133</v>
      </c>
      <c r="K728" s="164">
        <f t="shared" si="38"/>
        <v>5200</v>
      </c>
      <c r="L728" s="165">
        <f t="shared" si="39"/>
        <v>30</v>
      </c>
      <c r="M728" s="172">
        <v>127</v>
      </c>
      <c r="N728" s="172">
        <v>64</v>
      </c>
      <c r="O728" s="167" t="s">
        <v>11681</v>
      </c>
      <c r="P728" s="260">
        <v>5558</v>
      </c>
      <c r="Q728" s="167">
        <v>5636</v>
      </c>
      <c r="R728" s="167">
        <v>5480</v>
      </c>
      <c r="S728" s="272" t="s">
        <v>11682</v>
      </c>
    </row>
    <row r="729" spans="1:19" ht="15" customHeight="1">
      <c r="A729" s="161" t="s">
        <v>1840</v>
      </c>
      <c r="B729" s="271" t="s">
        <v>11581</v>
      </c>
      <c r="C729" s="161" t="s">
        <v>133</v>
      </c>
      <c r="D729" s="220">
        <v>5830</v>
      </c>
      <c r="E729" s="220">
        <v>90</v>
      </c>
      <c r="F729" s="163" t="s">
        <v>133</v>
      </c>
      <c r="G729" s="266">
        <v>0</v>
      </c>
      <c r="H729" s="163" t="s">
        <v>133</v>
      </c>
      <c r="I729" s="163" t="s">
        <v>133</v>
      </c>
      <c r="J729" s="163" t="s">
        <v>133</v>
      </c>
      <c r="K729" s="164">
        <f>IF(OR(D729="n/a",D729="nd"),0,D729)+IF(OR(I729="n/a",I729="nd"),0,I729)</f>
        <v>5830</v>
      </c>
      <c r="L729" s="165">
        <f t="shared" si="39"/>
        <v>90</v>
      </c>
      <c r="M729" s="172">
        <v>127</v>
      </c>
      <c r="N729" s="172">
        <v>64</v>
      </c>
      <c r="O729" s="167" t="s">
        <v>11681</v>
      </c>
      <c r="P729" s="273">
        <v>6102</v>
      </c>
      <c r="Q729" s="209">
        <f>P729+240</f>
        <v>6342</v>
      </c>
      <c r="R729" s="209">
        <f>P729-240</f>
        <v>5862</v>
      </c>
      <c r="S729" s="272" t="s">
        <v>11682</v>
      </c>
    </row>
    <row r="730" spans="1:19">
      <c r="A730" s="161" t="s">
        <v>1841</v>
      </c>
      <c r="B730" s="271" t="s">
        <v>11582</v>
      </c>
      <c r="C730" s="161" t="s">
        <v>133</v>
      </c>
      <c r="D730" s="220">
        <v>5820</v>
      </c>
      <c r="E730" s="220">
        <v>90</v>
      </c>
      <c r="F730" s="163" t="s">
        <v>133</v>
      </c>
      <c r="G730" s="266">
        <v>0</v>
      </c>
      <c r="H730" s="163" t="s">
        <v>133</v>
      </c>
      <c r="I730" s="163" t="s">
        <v>133</v>
      </c>
      <c r="J730" s="163" t="s">
        <v>133</v>
      </c>
      <c r="K730" s="164">
        <f t="shared" si="38"/>
        <v>5820</v>
      </c>
      <c r="L730" s="165">
        <f t="shared" si="39"/>
        <v>90</v>
      </c>
      <c r="M730" s="172">
        <v>127</v>
      </c>
      <c r="N730" s="172">
        <v>64</v>
      </c>
      <c r="O730" s="167" t="s">
        <v>11681</v>
      </c>
      <c r="P730" s="273">
        <v>6093</v>
      </c>
      <c r="Q730" s="274">
        <f>P730+240</f>
        <v>6333</v>
      </c>
      <c r="R730" s="274">
        <f>P730-240</f>
        <v>5853</v>
      </c>
      <c r="S730" s="272" t="s">
        <v>11682</v>
      </c>
    </row>
    <row r="731" spans="1:19">
      <c r="A731" s="161" t="s">
        <v>1842</v>
      </c>
      <c r="B731" s="271" t="s">
        <v>11583</v>
      </c>
      <c r="C731" s="161" t="s">
        <v>133</v>
      </c>
      <c r="D731" s="220">
        <v>5910</v>
      </c>
      <c r="E731" s="220">
        <v>80</v>
      </c>
      <c r="F731" s="163" t="s">
        <v>133</v>
      </c>
      <c r="G731" s="266">
        <v>0</v>
      </c>
      <c r="H731" s="163" t="s">
        <v>133</v>
      </c>
      <c r="I731" s="163" t="s">
        <v>133</v>
      </c>
      <c r="J731" s="163" t="s">
        <v>133</v>
      </c>
      <c r="K731" s="164">
        <f t="shared" si="38"/>
        <v>5910</v>
      </c>
      <c r="L731" s="165">
        <f t="shared" si="39"/>
        <v>80</v>
      </c>
      <c r="M731" s="172">
        <v>127</v>
      </c>
      <c r="N731" s="172">
        <v>64</v>
      </c>
      <c r="O731" s="167" t="s">
        <v>11681</v>
      </c>
      <c r="P731" s="273">
        <v>6184</v>
      </c>
      <c r="Q731" s="274">
        <f>P731+232</f>
        <v>6416</v>
      </c>
      <c r="R731" s="274">
        <f>P731-232</f>
        <v>5952</v>
      </c>
      <c r="S731" s="272" t="s">
        <v>11682</v>
      </c>
    </row>
    <row r="732" spans="1:19">
      <c r="A732" s="161" t="s">
        <v>1843</v>
      </c>
      <c r="B732" s="271" t="s">
        <v>11584</v>
      </c>
      <c r="C732" s="161" t="s">
        <v>133</v>
      </c>
      <c r="D732" s="220">
        <v>6000</v>
      </c>
      <c r="E732" s="220">
        <v>90</v>
      </c>
      <c r="F732" s="163" t="s">
        <v>133</v>
      </c>
      <c r="G732" s="266">
        <v>0</v>
      </c>
      <c r="H732" s="163" t="s">
        <v>133</v>
      </c>
      <c r="I732" s="163" t="s">
        <v>133</v>
      </c>
      <c r="J732" s="163" t="s">
        <v>133</v>
      </c>
      <c r="K732" s="164">
        <f t="shared" si="38"/>
        <v>6000</v>
      </c>
      <c r="L732" s="165">
        <f t="shared" si="39"/>
        <v>90</v>
      </c>
      <c r="M732" s="172">
        <v>127</v>
      </c>
      <c r="N732" s="172">
        <v>64</v>
      </c>
      <c r="O732" s="167" t="s">
        <v>11681</v>
      </c>
      <c r="P732" s="273">
        <v>6290</v>
      </c>
      <c r="Q732" s="209">
        <f>P732+248</f>
        <v>6538</v>
      </c>
      <c r="R732" s="209">
        <f>P732-248</f>
        <v>6042</v>
      </c>
      <c r="S732" s="272" t="s">
        <v>11682</v>
      </c>
    </row>
    <row r="733" spans="1:19">
      <c r="A733" s="161" t="s">
        <v>1844</v>
      </c>
      <c r="B733" s="271" t="s">
        <v>11585</v>
      </c>
      <c r="C733" s="161" t="s">
        <v>133</v>
      </c>
      <c r="D733" s="220">
        <v>5590</v>
      </c>
      <c r="E733" s="220">
        <v>80</v>
      </c>
      <c r="F733" s="163" t="s">
        <v>133</v>
      </c>
      <c r="G733" s="266">
        <v>0</v>
      </c>
      <c r="H733" s="163" t="s">
        <v>133</v>
      </c>
      <c r="I733" s="163" t="s">
        <v>133</v>
      </c>
      <c r="J733" s="163" t="s">
        <v>133</v>
      </c>
      <c r="K733" s="164">
        <f t="shared" si="38"/>
        <v>5590</v>
      </c>
      <c r="L733" s="165">
        <f t="shared" si="39"/>
        <v>80</v>
      </c>
      <c r="M733" s="172">
        <v>127</v>
      </c>
      <c r="N733" s="172">
        <v>64</v>
      </c>
      <c r="O733" s="167" t="s">
        <v>11681</v>
      </c>
      <c r="P733" s="273">
        <v>5838</v>
      </c>
      <c r="Q733" s="209">
        <f>P733+240</f>
        <v>6078</v>
      </c>
      <c r="R733" s="209">
        <f>P733-240</f>
        <v>5598</v>
      </c>
      <c r="S733" s="272" t="s">
        <v>11682</v>
      </c>
    </row>
    <row r="734" spans="1:19">
      <c r="A734" s="161" t="s">
        <v>1845</v>
      </c>
      <c r="B734" s="271" t="s">
        <v>11586</v>
      </c>
      <c r="C734" s="161" t="s">
        <v>133</v>
      </c>
      <c r="D734" s="220">
        <v>5840</v>
      </c>
      <c r="E734" s="220">
        <v>80</v>
      </c>
      <c r="F734" s="163" t="s">
        <v>133</v>
      </c>
      <c r="G734" s="266">
        <v>0</v>
      </c>
      <c r="H734" s="163" t="s">
        <v>133</v>
      </c>
      <c r="I734" s="163" t="s">
        <v>133</v>
      </c>
      <c r="J734" s="163" t="s">
        <v>133</v>
      </c>
      <c r="K734" s="164">
        <f t="shared" si="38"/>
        <v>5840</v>
      </c>
      <c r="L734" s="165">
        <f t="shared" si="39"/>
        <v>80</v>
      </c>
      <c r="M734" s="172">
        <v>127</v>
      </c>
      <c r="N734" s="172">
        <v>64</v>
      </c>
      <c r="O734" s="167" t="s">
        <v>11681</v>
      </c>
      <c r="P734" s="273">
        <v>6112</v>
      </c>
      <c r="Q734" s="209">
        <f>P734+224</f>
        <v>6336</v>
      </c>
      <c r="R734" s="209">
        <f>P734-224</f>
        <v>5888</v>
      </c>
      <c r="S734" s="272" t="s">
        <v>11682</v>
      </c>
    </row>
    <row r="735" spans="1:19">
      <c r="A735" s="161" t="s">
        <v>1846</v>
      </c>
      <c r="B735" s="271" t="s">
        <v>11587</v>
      </c>
      <c r="C735" s="161" t="s">
        <v>133</v>
      </c>
      <c r="D735" s="220">
        <v>0</v>
      </c>
      <c r="E735" s="220">
        <v>0</v>
      </c>
      <c r="F735" s="163" t="s">
        <v>133</v>
      </c>
      <c r="G735" s="266">
        <v>0</v>
      </c>
      <c r="H735" s="163" t="s">
        <v>133</v>
      </c>
      <c r="I735" s="163" t="s">
        <v>133</v>
      </c>
      <c r="J735" s="163" t="s">
        <v>133</v>
      </c>
      <c r="K735" s="164">
        <f t="shared" si="38"/>
        <v>0</v>
      </c>
      <c r="L735" s="165">
        <f t="shared" si="39"/>
        <v>0</v>
      </c>
      <c r="M735" s="172">
        <v>127</v>
      </c>
      <c r="N735" s="172">
        <v>64</v>
      </c>
      <c r="O735" s="167" t="s">
        <v>11681</v>
      </c>
      <c r="P735" s="273">
        <f t="shared" ref="P735" si="40">MEDIAN(Q735:R735)</f>
        <v>0</v>
      </c>
      <c r="Q735" s="209">
        <v>0</v>
      </c>
      <c r="R735" s="209">
        <v>0</v>
      </c>
      <c r="S735" s="272" t="s">
        <v>11682</v>
      </c>
    </row>
    <row r="736" spans="1:19">
      <c r="A736" s="161" t="s">
        <v>1847</v>
      </c>
      <c r="B736" s="271" t="s">
        <v>11588</v>
      </c>
      <c r="C736" s="161" t="s">
        <v>133</v>
      </c>
      <c r="D736" s="220">
        <v>5800</v>
      </c>
      <c r="E736" s="220">
        <v>80</v>
      </c>
      <c r="F736" s="163" t="s">
        <v>133</v>
      </c>
      <c r="G736" s="266">
        <v>0</v>
      </c>
      <c r="H736" s="163" t="s">
        <v>133</v>
      </c>
      <c r="I736" s="163" t="s">
        <v>133</v>
      </c>
      <c r="J736" s="163" t="s">
        <v>133</v>
      </c>
      <c r="K736" s="164">
        <f t="shared" si="38"/>
        <v>5800</v>
      </c>
      <c r="L736" s="165">
        <f t="shared" si="39"/>
        <v>80</v>
      </c>
      <c r="M736" s="172">
        <v>127</v>
      </c>
      <c r="N736" s="172">
        <v>64</v>
      </c>
      <c r="O736" s="167" t="s">
        <v>11681</v>
      </c>
      <c r="P736" s="273">
        <v>6075</v>
      </c>
      <c r="Q736" s="209">
        <f>P736+224</f>
        <v>6299</v>
      </c>
      <c r="R736" s="209">
        <f>P736-224</f>
        <v>5851</v>
      </c>
      <c r="S736" s="272" t="s">
        <v>11682</v>
      </c>
    </row>
    <row r="737" spans="1:19">
      <c r="A737" s="161" t="s">
        <v>1848</v>
      </c>
      <c r="B737" s="271" t="s">
        <v>11589</v>
      </c>
      <c r="C737" s="161" t="s">
        <v>133</v>
      </c>
      <c r="D737" s="220">
        <v>6110</v>
      </c>
      <c r="E737" s="220">
        <v>80</v>
      </c>
      <c r="F737" s="163" t="s">
        <v>133</v>
      </c>
      <c r="G737" s="266">
        <v>0</v>
      </c>
      <c r="H737" s="163" t="s">
        <v>133</v>
      </c>
      <c r="I737" s="163" t="s">
        <v>133</v>
      </c>
      <c r="J737" s="163" t="s">
        <v>133</v>
      </c>
      <c r="K737" s="164">
        <f t="shared" si="38"/>
        <v>6110</v>
      </c>
      <c r="L737" s="165">
        <f t="shared" si="39"/>
        <v>80</v>
      </c>
      <c r="M737" s="172">
        <v>127</v>
      </c>
      <c r="N737" s="172">
        <v>64</v>
      </c>
      <c r="O737" s="167" t="s">
        <v>11681</v>
      </c>
      <c r="P737" s="273">
        <v>6411</v>
      </c>
      <c r="Q737" s="209">
        <f>P737+222</f>
        <v>6633</v>
      </c>
      <c r="R737" s="209">
        <f>P737-222</f>
        <v>6189</v>
      </c>
      <c r="S737" s="272" t="s">
        <v>11682</v>
      </c>
    </row>
    <row r="738" spans="1:19">
      <c r="A738" s="161" t="s">
        <v>1849</v>
      </c>
      <c r="B738" s="271" t="s">
        <v>11590</v>
      </c>
      <c r="C738" s="161" t="s">
        <v>133</v>
      </c>
      <c r="D738" s="220">
        <v>5350</v>
      </c>
      <c r="E738" s="163">
        <v>80</v>
      </c>
      <c r="F738" s="163" t="s">
        <v>133</v>
      </c>
      <c r="G738" s="266">
        <v>0</v>
      </c>
      <c r="H738" s="163" t="s">
        <v>133</v>
      </c>
      <c r="I738" s="163" t="s">
        <v>133</v>
      </c>
      <c r="J738" s="163" t="s">
        <v>133</v>
      </c>
      <c r="K738" s="164">
        <f t="shared" si="38"/>
        <v>5350</v>
      </c>
      <c r="L738" s="165">
        <f t="shared" si="39"/>
        <v>80</v>
      </c>
      <c r="M738" s="172">
        <v>127</v>
      </c>
      <c r="N738" s="172">
        <v>64</v>
      </c>
      <c r="O738" s="167" t="s">
        <v>11681</v>
      </c>
      <c r="P738" s="273">
        <v>5586</v>
      </c>
      <c r="Q738" s="209">
        <f>P738+236</f>
        <v>5822</v>
      </c>
      <c r="R738" s="209">
        <f>P738-236</f>
        <v>5350</v>
      </c>
      <c r="S738" s="272" t="s">
        <v>11682</v>
      </c>
    </row>
    <row r="739" spans="1:19">
      <c r="A739" s="161" t="s">
        <v>1850</v>
      </c>
      <c r="B739" s="271" t="s">
        <v>11591</v>
      </c>
      <c r="C739" s="161" t="s">
        <v>133</v>
      </c>
      <c r="D739" s="220">
        <v>6170</v>
      </c>
      <c r="E739" s="220">
        <v>70</v>
      </c>
      <c r="F739" s="163" t="s">
        <v>133</v>
      </c>
      <c r="G739" s="266">
        <v>0</v>
      </c>
      <c r="H739" s="163" t="s">
        <v>133</v>
      </c>
      <c r="I739" s="163" t="s">
        <v>133</v>
      </c>
      <c r="J739" s="163" t="s">
        <v>133</v>
      </c>
      <c r="K739" s="164">
        <f t="shared" si="38"/>
        <v>6170</v>
      </c>
      <c r="L739" s="165">
        <f t="shared" si="39"/>
        <v>70</v>
      </c>
      <c r="M739" s="172">
        <v>127</v>
      </c>
      <c r="N739" s="172">
        <v>64</v>
      </c>
      <c r="O739" s="167" t="s">
        <v>11681</v>
      </c>
      <c r="P739" s="273">
        <v>6471</v>
      </c>
      <c r="Q739" s="209">
        <f>P739+212</f>
        <v>6683</v>
      </c>
      <c r="R739" s="209">
        <f>P739-212</f>
        <v>6259</v>
      </c>
      <c r="S739" s="272" t="s">
        <v>11682</v>
      </c>
    </row>
    <row r="740" spans="1:19">
      <c r="A740" s="161" t="s">
        <v>1851</v>
      </c>
      <c r="B740" s="271" t="s">
        <v>11592</v>
      </c>
      <c r="C740" s="161" t="s">
        <v>133</v>
      </c>
      <c r="D740" s="220">
        <v>5840</v>
      </c>
      <c r="E740" s="220">
        <v>80</v>
      </c>
      <c r="F740" s="163" t="s">
        <v>133</v>
      </c>
      <c r="G740" s="266">
        <v>0</v>
      </c>
      <c r="H740" s="163" t="s">
        <v>133</v>
      </c>
      <c r="I740" s="163" t="s">
        <v>133</v>
      </c>
      <c r="J740" s="163" t="s">
        <v>133</v>
      </c>
      <c r="K740" s="164">
        <f t="shared" si="38"/>
        <v>5840</v>
      </c>
      <c r="L740" s="165">
        <f t="shared" si="39"/>
        <v>80</v>
      </c>
      <c r="M740" s="172">
        <v>127</v>
      </c>
      <c r="N740" s="172">
        <v>64</v>
      </c>
      <c r="O740" s="167" t="s">
        <v>11681</v>
      </c>
      <c r="P740" s="273">
        <v>6112</v>
      </c>
      <c r="Q740" s="209">
        <f>P740+224</f>
        <v>6336</v>
      </c>
      <c r="R740" s="209">
        <f>P740-224</f>
        <v>5888</v>
      </c>
      <c r="S740" s="272" t="s">
        <v>11682</v>
      </c>
    </row>
    <row r="741" spans="1:19">
      <c r="A741" s="161" t="s">
        <v>1852</v>
      </c>
      <c r="B741" s="271" t="s">
        <v>11593</v>
      </c>
      <c r="C741" s="161" t="s">
        <v>133</v>
      </c>
      <c r="D741" s="220">
        <v>5980</v>
      </c>
      <c r="E741" s="220">
        <v>70</v>
      </c>
      <c r="F741" s="163" t="s">
        <v>133</v>
      </c>
      <c r="G741" s="266">
        <v>0</v>
      </c>
      <c r="H741" s="163" t="s">
        <v>133</v>
      </c>
      <c r="I741" s="163" t="s">
        <v>133</v>
      </c>
      <c r="J741" s="163" t="s">
        <v>133</v>
      </c>
      <c r="K741" s="164">
        <f t="shared" si="38"/>
        <v>5980</v>
      </c>
      <c r="L741" s="165">
        <f t="shared" si="39"/>
        <v>70</v>
      </c>
      <c r="M741" s="172">
        <v>127</v>
      </c>
      <c r="N741" s="172">
        <v>64</v>
      </c>
      <c r="O741" s="167" t="s">
        <v>11681</v>
      </c>
      <c r="P741" s="273">
        <v>6267</v>
      </c>
      <c r="Q741" s="209">
        <f>P741+212</f>
        <v>6479</v>
      </c>
      <c r="R741" s="209">
        <f>P741-212</f>
        <v>6055</v>
      </c>
      <c r="S741" s="272" t="s">
        <v>11682</v>
      </c>
    </row>
    <row r="742" spans="1:19">
      <c r="A742" s="161" t="s">
        <v>1853</v>
      </c>
      <c r="B742" s="271" t="s">
        <v>11594</v>
      </c>
      <c r="C742" s="161" t="s">
        <v>133</v>
      </c>
      <c r="D742" s="220">
        <v>5100</v>
      </c>
      <c r="E742" s="220">
        <v>70</v>
      </c>
      <c r="F742" s="163" t="s">
        <v>133</v>
      </c>
      <c r="G742" s="266">
        <v>0</v>
      </c>
      <c r="H742" s="163" t="s">
        <v>133</v>
      </c>
      <c r="I742" s="163" t="s">
        <v>133</v>
      </c>
      <c r="J742" s="163" t="s">
        <v>133</v>
      </c>
      <c r="K742" s="164">
        <f t="shared" si="38"/>
        <v>5100</v>
      </c>
      <c r="L742" s="165">
        <f t="shared" si="39"/>
        <v>70</v>
      </c>
      <c r="M742" s="172">
        <v>127</v>
      </c>
      <c r="N742" s="172">
        <v>64</v>
      </c>
      <c r="O742" s="167" t="s">
        <v>11681</v>
      </c>
      <c r="P742" s="273">
        <v>5301</v>
      </c>
      <c r="Q742" s="209">
        <f>P742+266</f>
        <v>5567</v>
      </c>
      <c r="R742" s="209">
        <f>P742-266</f>
        <v>5035</v>
      </c>
      <c r="S742" s="272" t="s">
        <v>11682</v>
      </c>
    </row>
    <row r="743" spans="1:19">
      <c r="A743" s="161" t="s">
        <v>1854</v>
      </c>
      <c r="B743" s="271" t="s">
        <v>11595</v>
      </c>
      <c r="C743" s="161" t="s">
        <v>133</v>
      </c>
      <c r="D743" s="220">
        <v>3210</v>
      </c>
      <c r="E743" s="220">
        <v>70</v>
      </c>
      <c r="F743" s="163" t="s">
        <v>133</v>
      </c>
      <c r="G743" s="266">
        <v>0</v>
      </c>
      <c r="H743" s="163" t="s">
        <v>133</v>
      </c>
      <c r="I743" s="163" t="s">
        <v>133</v>
      </c>
      <c r="J743" s="163" t="s">
        <v>133</v>
      </c>
      <c r="K743" s="164">
        <f t="shared" si="38"/>
        <v>3210</v>
      </c>
      <c r="L743" s="165">
        <f t="shared" si="39"/>
        <v>70</v>
      </c>
      <c r="M743" s="172">
        <v>127</v>
      </c>
      <c r="N743" s="172">
        <v>64</v>
      </c>
      <c r="O743" s="167" t="s">
        <v>11681</v>
      </c>
      <c r="P743" s="273">
        <v>2881</v>
      </c>
      <c r="Q743" s="209">
        <f>P743+224</f>
        <v>3105</v>
      </c>
      <c r="R743" s="209">
        <f>P743-224</f>
        <v>2657</v>
      </c>
      <c r="S743" s="272" t="s">
        <v>11682</v>
      </c>
    </row>
    <row r="744" spans="1:19">
      <c r="A744" s="161" t="s">
        <v>1855</v>
      </c>
      <c r="B744" s="271" t="s">
        <v>11596</v>
      </c>
      <c r="C744" s="161" t="s">
        <v>133</v>
      </c>
      <c r="D744" s="220">
        <v>2560</v>
      </c>
      <c r="E744" s="220">
        <v>60</v>
      </c>
      <c r="F744" s="163" t="s">
        <v>133</v>
      </c>
      <c r="G744" s="266">
        <v>0</v>
      </c>
      <c r="H744" s="163" t="s">
        <v>133</v>
      </c>
      <c r="I744" s="163" t="s">
        <v>133</v>
      </c>
      <c r="J744" s="163" t="s">
        <v>133</v>
      </c>
      <c r="K744" s="164">
        <f t="shared" si="38"/>
        <v>2560</v>
      </c>
      <c r="L744" s="165">
        <f t="shared" si="39"/>
        <v>60</v>
      </c>
      <c r="M744" s="172">
        <v>127</v>
      </c>
      <c r="N744" s="172">
        <v>64</v>
      </c>
      <c r="O744" s="167" t="s">
        <v>11681</v>
      </c>
      <c r="P744" s="273">
        <v>2081</v>
      </c>
      <c r="Q744" s="209">
        <f>P744+226</f>
        <v>2307</v>
      </c>
      <c r="R744" s="209">
        <f>P744-226</f>
        <v>1855</v>
      </c>
      <c r="S744" s="272" t="s">
        <v>11682</v>
      </c>
    </row>
    <row r="745" spans="1:19">
      <c r="A745" s="161" t="s">
        <v>1856</v>
      </c>
      <c r="B745" s="271" t="s">
        <v>11597</v>
      </c>
      <c r="C745" s="161" t="s">
        <v>133</v>
      </c>
      <c r="D745" s="220">
        <v>5200</v>
      </c>
      <c r="E745" s="220">
        <v>70</v>
      </c>
      <c r="F745" s="163" t="s">
        <v>133</v>
      </c>
      <c r="G745" s="266">
        <v>0</v>
      </c>
      <c r="H745" s="163" t="s">
        <v>133</v>
      </c>
      <c r="I745" s="163" t="s">
        <v>133</v>
      </c>
      <c r="J745" s="163" t="s">
        <v>133</v>
      </c>
      <c r="K745" s="164">
        <f t="shared" si="38"/>
        <v>5200</v>
      </c>
      <c r="L745" s="165">
        <f t="shared" si="39"/>
        <v>70</v>
      </c>
      <c r="M745" s="172">
        <v>127</v>
      </c>
      <c r="N745" s="172">
        <v>64</v>
      </c>
      <c r="O745" s="167" t="s">
        <v>11681</v>
      </c>
      <c r="P745" s="273">
        <v>5421</v>
      </c>
      <c r="Q745" s="209">
        <f>P745+214</f>
        <v>5635</v>
      </c>
      <c r="R745" s="209">
        <f>P745-214</f>
        <v>5207</v>
      </c>
      <c r="S745" s="272" t="s">
        <v>11682</v>
      </c>
    </row>
    <row r="746" spans="1:19">
      <c r="A746" s="161" t="s">
        <v>1857</v>
      </c>
      <c r="B746" s="271" t="s">
        <v>11598</v>
      </c>
      <c r="C746" s="161" t="s">
        <v>133</v>
      </c>
      <c r="D746" s="220">
        <v>5480</v>
      </c>
      <c r="E746" s="220">
        <v>70</v>
      </c>
      <c r="F746" s="163" t="s">
        <v>133</v>
      </c>
      <c r="G746" s="266">
        <v>0</v>
      </c>
      <c r="H746" s="163" t="s">
        <v>133</v>
      </c>
      <c r="I746" s="163" t="s">
        <v>133</v>
      </c>
      <c r="J746" s="163" t="s">
        <v>133</v>
      </c>
      <c r="K746" s="164">
        <f t="shared" si="38"/>
        <v>5480</v>
      </c>
      <c r="L746" s="165">
        <f t="shared" si="39"/>
        <v>70</v>
      </c>
      <c r="M746" s="172">
        <v>127</v>
      </c>
      <c r="N746" s="172">
        <v>64</v>
      </c>
      <c r="O746" s="167" t="s">
        <v>11681</v>
      </c>
      <c r="P746" s="273">
        <v>5728</v>
      </c>
      <c r="Q746" s="209">
        <f>P746+204</f>
        <v>5932</v>
      </c>
      <c r="R746" s="209">
        <f>P746-204</f>
        <v>5524</v>
      </c>
      <c r="S746" s="272" t="s">
        <v>11682</v>
      </c>
    </row>
    <row r="747" spans="1:19">
      <c r="A747" s="161" t="s">
        <v>1858</v>
      </c>
      <c r="B747" s="271" t="s">
        <v>11599</v>
      </c>
      <c r="C747" s="161" t="s">
        <v>133</v>
      </c>
      <c r="D747" s="220">
        <v>5600</v>
      </c>
      <c r="E747" s="220">
        <v>70</v>
      </c>
      <c r="F747" s="163" t="s">
        <v>133</v>
      </c>
      <c r="G747" s="266">
        <v>0</v>
      </c>
      <c r="H747" s="163" t="s">
        <v>133</v>
      </c>
      <c r="I747" s="163" t="s">
        <v>133</v>
      </c>
      <c r="J747" s="163" t="s">
        <v>133</v>
      </c>
      <c r="K747" s="164">
        <f t="shared" si="38"/>
        <v>5600</v>
      </c>
      <c r="L747" s="165">
        <f t="shared" si="39"/>
        <v>70</v>
      </c>
      <c r="M747" s="172">
        <v>127</v>
      </c>
      <c r="N747" s="172">
        <v>64</v>
      </c>
      <c r="O747" s="167" t="s">
        <v>11681</v>
      </c>
      <c r="P747" s="273">
        <v>5847</v>
      </c>
      <c r="Q747" s="209">
        <f>P747+228</f>
        <v>6075</v>
      </c>
      <c r="R747" s="209">
        <f>P747-228</f>
        <v>5619</v>
      </c>
      <c r="S747" s="272" t="s">
        <v>11682</v>
      </c>
    </row>
    <row r="748" spans="1:19">
      <c r="A748" s="161" t="s">
        <v>1859</v>
      </c>
      <c r="B748" s="271" t="s">
        <v>11600</v>
      </c>
      <c r="C748" s="161" t="s">
        <v>133</v>
      </c>
      <c r="D748" s="220">
        <v>5630</v>
      </c>
      <c r="E748" s="220">
        <v>70</v>
      </c>
      <c r="F748" s="163" t="s">
        <v>133</v>
      </c>
      <c r="G748" s="266">
        <v>0</v>
      </c>
      <c r="H748" s="163" t="s">
        <v>133</v>
      </c>
      <c r="I748" s="163" t="s">
        <v>133</v>
      </c>
      <c r="J748" s="163" t="s">
        <v>133</v>
      </c>
      <c r="K748" s="164">
        <f t="shared" si="38"/>
        <v>5630</v>
      </c>
      <c r="L748" s="165">
        <f t="shared" si="39"/>
        <v>70</v>
      </c>
      <c r="M748" s="172">
        <v>127</v>
      </c>
      <c r="N748" s="172">
        <v>64</v>
      </c>
      <c r="O748" s="167" t="s">
        <v>11681</v>
      </c>
      <c r="P748" s="273">
        <v>5884</v>
      </c>
      <c r="Q748" s="209">
        <f>P748+236</f>
        <v>6120</v>
      </c>
      <c r="R748" s="209">
        <f>P748-236</f>
        <v>5648</v>
      </c>
      <c r="S748" s="272" t="s">
        <v>11682</v>
      </c>
    </row>
    <row r="749" spans="1:19">
      <c r="A749" s="161" t="s">
        <v>1860</v>
      </c>
      <c r="B749" s="271" t="s">
        <v>11601</v>
      </c>
      <c r="C749" s="161" t="s">
        <v>133</v>
      </c>
      <c r="D749" s="220">
        <v>5970</v>
      </c>
      <c r="E749" s="220">
        <v>70</v>
      </c>
      <c r="F749" s="163" t="s">
        <v>133</v>
      </c>
      <c r="G749" s="266">
        <v>0</v>
      </c>
      <c r="H749" s="163" t="s">
        <v>133</v>
      </c>
      <c r="I749" s="163" t="s">
        <v>133</v>
      </c>
      <c r="J749" s="163" t="s">
        <v>133</v>
      </c>
      <c r="K749" s="164">
        <f t="shared" si="38"/>
        <v>5970</v>
      </c>
      <c r="L749" s="165">
        <f t="shared" si="39"/>
        <v>70</v>
      </c>
      <c r="M749" s="172">
        <v>127</v>
      </c>
      <c r="N749" s="172">
        <v>64</v>
      </c>
      <c r="O749" s="167" t="s">
        <v>11681</v>
      </c>
      <c r="P749" s="273">
        <v>6255</v>
      </c>
      <c r="Q749" s="209">
        <f>P749+214</f>
        <v>6469</v>
      </c>
      <c r="R749" s="209">
        <f>P749-214</f>
        <v>6041</v>
      </c>
      <c r="S749" s="272" t="s">
        <v>11682</v>
      </c>
    </row>
    <row r="750" spans="1:19">
      <c r="A750" s="161" t="s">
        <v>1861</v>
      </c>
      <c r="B750" s="271" t="s">
        <v>11602</v>
      </c>
      <c r="C750" s="161" t="s">
        <v>133</v>
      </c>
      <c r="D750" s="220">
        <v>5910</v>
      </c>
      <c r="E750" s="220">
        <v>70</v>
      </c>
      <c r="F750" s="163" t="s">
        <v>133</v>
      </c>
      <c r="G750" s="266">
        <v>0</v>
      </c>
      <c r="H750" s="163" t="s">
        <v>133</v>
      </c>
      <c r="I750" s="163" t="s">
        <v>133</v>
      </c>
      <c r="J750" s="163" t="s">
        <v>133</v>
      </c>
      <c r="K750" s="164">
        <f t="shared" si="38"/>
        <v>5910</v>
      </c>
      <c r="L750" s="165">
        <f t="shared" si="39"/>
        <v>70</v>
      </c>
      <c r="M750" s="172">
        <v>127</v>
      </c>
      <c r="N750" s="172">
        <v>64</v>
      </c>
      <c r="O750" s="167" t="s">
        <v>11681</v>
      </c>
      <c r="P750" s="273">
        <v>6184</v>
      </c>
      <c r="Q750" s="209">
        <f>P750+216</f>
        <v>6400</v>
      </c>
      <c r="R750" s="209">
        <f>P750-216</f>
        <v>5968</v>
      </c>
      <c r="S750" s="272" t="s">
        <v>11682</v>
      </c>
    </row>
    <row r="751" spans="1:19">
      <c r="A751" s="161" t="s">
        <v>1862</v>
      </c>
      <c r="B751" s="271" t="s">
        <v>11603</v>
      </c>
      <c r="C751" s="161" t="s">
        <v>133</v>
      </c>
      <c r="D751" s="220">
        <v>5560</v>
      </c>
      <c r="E751" s="220">
        <v>70</v>
      </c>
      <c r="F751" s="163" t="s">
        <v>133</v>
      </c>
      <c r="G751" s="266">
        <v>0</v>
      </c>
      <c r="H751" s="163" t="s">
        <v>133</v>
      </c>
      <c r="I751" s="163" t="s">
        <v>133</v>
      </c>
      <c r="J751" s="163" t="s">
        <v>133</v>
      </c>
      <c r="K751" s="164">
        <f t="shared" si="38"/>
        <v>5560</v>
      </c>
      <c r="L751" s="165">
        <f t="shared" si="39"/>
        <v>70</v>
      </c>
      <c r="M751" s="172">
        <v>127</v>
      </c>
      <c r="N751" s="172">
        <v>64</v>
      </c>
      <c r="O751" s="167" t="s">
        <v>11681</v>
      </c>
      <c r="P751" s="273">
        <v>5803</v>
      </c>
      <c r="Q751" s="209">
        <f>P751+214</f>
        <v>6017</v>
      </c>
      <c r="R751" s="209">
        <f>P751-214</f>
        <v>5589</v>
      </c>
      <c r="S751" s="272" t="s">
        <v>11682</v>
      </c>
    </row>
    <row r="752" spans="1:19">
      <c r="A752" s="161" t="s">
        <v>1863</v>
      </c>
      <c r="B752" s="271" t="s">
        <v>11604</v>
      </c>
      <c r="C752" s="161" t="s">
        <v>133</v>
      </c>
      <c r="D752" s="220">
        <v>5440</v>
      </c>
      <c r="E752" s="220">
        <v>70</v>
      </c>
      <c r="F752" s="163" t="s">
        <v>133</v>
      </c>
      <c r="G752" s="266">
        <v>0</v>
      </c>
      <c r="H752" s="163" t="s">
        <v>133</v>
      </c>
      <c r="I752" s="163" t="s">
        <v>133</v>
      </c>
      <c r="J752" s="163" t="s">
        <v>133</v>
      </c>
      <c r="K752" s="164">
        <f t="shared" si="38"/>
        <v>5440</v>
      </c>
      <c r="L752" s="165">
        <f t="shared" si="39"/>
        <v>70</v>
      </c>
      <c r="M752" s="172">
        <v>127</v>
      </c>
      <c r="N752" s="172">
        <v>64</v>
      </c>
      <c r="O752" s="167" t="s">
        <v>11681</v>
      </c>
      <c r="P752" s="273">
        <v>5690</v>
      </c>
      <c r="Q752" s="209">
        <f>P752+208</f>
        <v>5898</v>
      </c>
      <c r="R752" s="209">
        <f>P752-208</f>
        <v>5482</v>
      </c>
      <c r="S752" s="272" t="s">
        <v>11682</v>
      </c>
    </row>
    <row r="753" spans="1:19">
      <c r="A753" s="161" t="s">
        <v>1864</v>
      </c>
      <c r="B753" s="271" t="s">
        <v>11605</v>
      </c>
      <c r="C753" s="161" t="s">
        <v>133</v>
      </c>
      <c r="D753" s="220">
        <v>2330</v>
      </c>
      <c r="E753" s="220">
        <v>60</v>
      </c>
      <c r="F753" s="163" t="s">
        <v>133</v>
      </c>
      <c r="G753" s="266">
        <v>0</v>
      </c>
      <c r="H753" s="163" t="s">
        <v>133</v>
      </c>
      <c r="I753" s="163" t="s">
        <v>133</v>
      </c>
      <c r="J753" s="163" t="s">
        <v>133</v>
      </c>
      <c r="K753" s="164">
        <f t="shared" si="38"/>
        <v>2330</v>
      </c>
      <c r="L753" s="165">
        <f t="shared" si="39"/>
        <v>60</v>
      </c>
      <c r="M753" s="172">
        <v>127</v>
      </c>
      <c r="N753" s="172">
        <v>64</v>
      </c>
      <c r="O753" s="167" t="s">
        <v>11681</v>
      </c>
      <c r="P753" s="273">
        <v>1797</v>
      </c>
      <c r="Q753" s="209">
        <f>P753+218</f>
        <v>2015</v>
      </c>
      <c r="R753" s="209">
        <f>P753-218</f>
        <v>1579</v>
      </c>
      <c r="S753" s="272" t="s">
        <v>11682</v>
      </c>
    </row>
    <row r="754" spans="1:19">
      <c r="A754" s="161" t="s">
        <v>1865</v>
      </c>
      <c r="B754" s="271" t="s">
        <v>11606</v>
      </c>
      <c r="C754" s="161" t="s">
        <v>133</v>
      </c>
      <c r="D754" s="220">
        <v>5540</v>
      </c>
      <c r="E754" s="220">
        <v>70</v>
      </c>
      <c r="F754" s="163" t="s">
        <v>133</v>
      </c>
      <c r="G754" s="266">
        <v>0</v>
      </c>
      <c r="H754" s="163" t="s">
        <v>133</v>
      </c>
      <c r="I754" s="163" t="s">
        <v>133</v>
      </c>
      <c r="J754" s="163" t="s">
        <v>133</v>
      </c>
      <c r="K754" s="164">
        <f t="shared" si="38"/>
        <v>5540</v>
      </c>
      <c r="L754" s="165">
        <f t="shared" si="39"/>
        <v>70</v>
      </c>
      <c r="M754" s="172">
        <v>127</v>
      </c>
      <c r="N754" s="172">
        <v>64</v>
      </c>
      <c r="O754" s="167" t="s">
        <v>11681</v>
      </c>
      <c r="P754" s="273">
        <v>5783</v>
      </c>
      <c r="Q754" s="209">
        <f>P754+208</f>
        <v>5991</v>
      </c>
      <c r="R754" s="209">
        <f>P754-208</f>
        <v>5575</v>
      </c>
      <c r="S754" s="272" t="s">
        <v>11682</v>
      </c>
    </row>
    <row r="755" spans="1:19">
      <c r="A755" s="161" t="s">
        <v>1866</v>
      </c>
      <c r="B755" s="271" t="s">
        <v>11607</v>
      </c>
      <c r="C755" s="161" t="s">
        <v>133</v>
      </c>
      <c r="D755" s="220">
        <v>2250</v>
      </c>
      <c r="E755" s="220">
        <v>60</v>
      </c>
      <c r="F755" s="163" t="s">
        <v>133</v>
      </c>
      <c r="G755" s="266">
        <v>0</v>
      </c>
      <c r="H755" s="163" t="s">
        <v>133</v>
      </c>
      <c r="I755" s="163" t="s">
        <v>133</v>
      </c>
      <c r="J755" s="163" t="s">
        <v>133</v>
      </c>
      <c r="K755" s="164">
        <f t="shared" si="38"/>
        <v>2250</v>
      </c>
      <c r="L755" s="165">
        <f t="shared" si="39"/>
        <v>60</v>
      </c>
      <c r="M755" s="172">
        <v>127</v>
      </c>
      <c r="N755" s="172">
        <v>64</v>
      </c>
      <c r="O755" s="167" t="s">
        <v>11681</v>
      </c>
      <c r="P755" s="273">
        <v>1705</v>
      </c>
      <c r="Q755" s="209">
        <f>P755+212</f>
        <v>1917</v>
      </c>
      <c r="R755" s="209">
        <f>P755-212</f>
        <v>1493</v>
      </c>
      <c r="S755" s="272" t="s">
        <v>11682</v>
      </c>
    </row>
    <row r="756" spans="1:19">
      <c r="A756" s="161" t="s">
        <v>1867</v>
      </c>
      <c r="B756" s="271" t="s">
        <v>11608</v>
      </c>
      <c r="C756" s="161" t="s">
        <v>133</v>
      </c>
      <c r="D756" s="220">
        <v>2540</v>
      </c>
      <c r="E756" s="220">
        <v>60</v>
      </c>
      <c r="F756" s="163" t="s">
        <v>133</v>
      </c>
      <c r="G756" s="266">
        <v>0</v>
      </c>
      <c r="H756" s="163" t="s">
        <v>133</v>
      </c>
      <c r="I756" s="163" t="s">
        <v>133</v>
      </c>
      <c r="J756" s="163" t="s">
        <v>133</v>
      </c>
      <c r="K756" s="164">
        <f t="shared" si="38"/>
        <v>2540</v>
      </c>
      <c r="L756" s="165">
        <f t="shared" si="39"/>
        <v>60</v>
      </c>
      <c r="M756" s="172">
        <v>127</v>
      </c>
      <c r="N756" s="172">
        <v>64</v>
      </c>
      <c r="O756" s="167" t="s">
        <v>11681</v>
      </c>
      <c r="P756" s="273">
        <v>2057</v>
      </c>
      <c r="Q756" s="209">
        <f>P756+228</f>
        <v>2285</v>
      </c>
      <c r="R756" s="209">
        <f>P756-228</f>
        <v>1829</v>
      </c>
      <c r="S756" s="272" t="s">
        <v>11682</v>
      </c>
    </row>
    <row r="757" spans="1:19">
      <c r="A757" s="161" t="s">
        <v>1868</v>
      </c>
      <c r="B757" s="271" t="s">
        <v>11609</v>
      </c>
      <c r="C757" s="161" t="s">
        <v>133</v>
      </c>
      <c r="D757" s="220">
        <v>2580</v>
      </c>
      <c r="E757" s="220">
        <v>60</v>
      </c>
      <c r="F757" s="163" t="s">
        <v>133</v>
      </c>
      <c r="G757" s="266">
        <v>0</v>
      </c>
      <c r="H757" s="163" t="s">
        <v>133</v>
      </c>
      <c r="I757" s="163" t="s">
        <v>133</v>
      </c>
      <c r="J757" s="163" t="s">
        <v>133</v>
      </c>
      <c r="K757" s="164">
        <f t="shared" si="38"/>
        <v>2580</v>
      </c>
      <c r="L757" s="165">
        <f t="shared" si="39"/>
        <v>60</v>
      </c>
      <c r="M757" s="172">
        <v>127</v>
      </c>
      <c r="N757" s="172">
        <v>64</v>
      </c>
      <c r="O757" s="167" t="s">
        <v>11681</v>
      </c>
      <c r="P757" s="273">
        <v>2104</v>
      </c>
      <c r="Q757" s="209">
        <f>P757+224</f>
        <v>2328</v>
      </c>
      <c r="R757" s="209">
        <f>P757-224</f>
        <v>1880</v>
      </c>
      <c r="S757" s="272" t="s">
        <v>11682</v>
      </c>
    </row>
    <row r="758" spans="1:19">
      <c r="A758" s="161" t="s">
        <v>1869</v>
      </c>
      <c r="B758" s="271" t="s">
        <v>11610</v>
      </c>
      <c r="C758" s="161" t="s">
        <v>133</v>
      </c>
      <c r="D758" s="220">
        <v>2510</v>
      </c>
      <c r="E758" s="220">
        <v>60</v>
      </c>
      <c r="F758" s="163" t="s">
        <v>133</v>
      </c>
      <c r="G758" s="266">
        <v>0</v>
      </c>
      <c r="H758" s="163" t="s">
        <v>133</v>
      </c>
      <c r="I758" s="163" t="s">
        <v>133</v>
      </c>
      <c r="J758" s="163" t="s">
        <v>133</v>
      </c>
      <c r="K758" s="164">
        <f t="shared" si="38"/>
        <v>2510</v>
      </c>
      <c r="L758" s="165">
        <f t="shared" si="39"/>
        <v>60</v>
      </c>
      <c r="M758" s="172">
        <v>127</v>
      </c>
      <c r="N758" s="172">
        <v>64</v>
      </c>
      <c r="O758" s="167" t="s">
        <v>11681</v>
      </c>
      <c r="P758" s="273">
        <v>2021</v>
      </c>
      <c r="Q758" s="209">
        <f>P758+226</f>
        <v>2247</v>
      </c>
      <c r="R758" s="209">
        <f>P758-226</f>
        <v>1795</v>
      </c>
      <c r="S758" s="272" t="s">
        <v>11682</v>
      </c>
    </row>
    <row r="759" spans="1:19">
      <c r="A759" s="161" t="s">
        <v>1870</v>
      </c>
      <c r="B759" s="271" t="s">
        <v>11611</v>
      </c>
      <c r="C759" s="161" t="s">
        <v>133</v>
      </c>
      <c r="D759" s="220">
        <v>2520</v>
      </c>
      <c r="E759" s="220">
        <v>60</v>
      </c>
      <c r="F759" s="163" t="s">
        <v>133</v>
      </c>
      <c r="G759" s="266">
        <v>0</v>
      </c>
      <c r="H759" s="163" t="s">
        <v>133</v>
      </c>
      <c r="I759" s="163" t="s">
        <v>133</v>
      </c>
      <c r="J759" s="163" t="s">
        <v>133</v>
      </c>
      <c r="K759" s="164">
        <f t="shared" si="38"/>
        <v>2520</v>
      </c>
      <c r="L759" s="165">
        <f t="shared" si="39"/>
        <v>60</v>
      </c>
      <c r="M759" s="172">
        <v>127</v>
      </c>
      <c r="N759" s="172">
        <v>64</v>
      </c>
      <c r="O759" s="167" t="s">
        <v>11681</v>
      </c>
      <c r="P759" s="273">
        <v>2033</v>
      </c>
      <c r="Q759" s="209">
        <f>P759+226</f>
        <v>2259</v>
      </c>
      <c r="R759" s="209">
        <f>P759-226</f>
        <v>1807</v>
      </c>
      <c r="S759" s="272" t="s">
        <v>11682</v>
      </c>
    </row>
    <row r="760" spans="1:19" ht="15" customHeight="1">
      <c r="A760" s="161" t="s">
        <v>1871</v>
      </c>
      <c r="B760" s="271" t="s">
        <v>11612</v>
      </c>
      <c r="C760" s="161" t="s">
        <v>133</v>
      </c>
      <c r="D760" s="220">
        <v>4420</v>
      </c>
      <c r="E760" s="220">
        <v>70</v>
      </c>
      <c r="F760" s="163" t="s">
        <v>133</v>
      </c>
      <c r="G760" s="266">
        <v>0</v>
      </c>
      <c r="H760" s="163" t="s">
        <v>133</v>
      </c>
      <c r="I760" s="163" t="s">
        <v>133</v>
      </c>
      <c r="J760" s="163" t="s">
        <v>133</v>
      </c>
      <c r="K760" s="164">
        <f t="shared" si="38"/>
        <v>4420</v>
      </c>
      <c r="L760" s="165">
        <f t="shared" si="39"/>
        <v>70</v>
      </c>
      <c r="M760" s="172">
        <v>127</v>
      </c>
      <c r="N760" s="172">
        <v>64</v>
      </c>
      <c r="O760" s="167" t="s">
        <v>11681</v>
      </c>
      <c r="P760" s="273">
        <v>4414</v>
      </c>
      <c r="Q760" s="209">
        <f>P760+280</f>
        <v>4694</v>
      </c>
      <c r="R760" s="209">
        <f>P760-280</f>
        <v>4134</v>
      </c>
      <c r="S760" s="272" t="s">
        <v>11682</v>
      </c>
    </row>
    <row r="761" spans="1:19">
      <c r="A761" s="161" t="s">
        <v>1872</v>
      </c>
      <c r="B761" s="271" t="s">
        <v>11613</v>
      </c>
      <c r="C761" s="161" t="s">
        <v>133</v>
      </c>
      <c r="D761" s="220">
        <v>4560</v>
      </c>
      <c r="E761" s="220">
        <v>60</v>
      </c>
      <c r="F761" s="163" t="s">
        <v>133</v>
      </c>
      <c r="G761" s="266">
        <v>0</v>
      </c>
      <c r="H761" s="163" t="s">
        <v>133</v>
      </c>
      <c r="I761" s="163" t="s">
        <v>133</v>
      </c>
      <c r="J761" s="163" t="s">
        <v>133</v>
      </c>
      <c r="K761" s="164">
        <f t="shared" si="38"/>
        <v>4560</v>
      </c>
      <c r="L761" s="165">
        <f t="shared" si="39"/>
        <v>60</v>
      </c>
      <c r="M761" s="172">
        <v>127</v>
      </c>
      <c r="N761" s="172">
        <v>64</v>
      </c>
      <c r="O761" s="167" t="s">
        <v>11681</v>
      </c>
      <c r="P761" s="273">
        <v>4607</v>
      </c>
      <c r="Q761" s="209">
        <f>P761+238</f>
        <v>4845</v>
      </c>
      <c r="R761" s="209">
        <f>P761-238</f>
        <v>4369</v>
      </c>
      <c r="S761" s="272" t="s">
        <v>11682</v>
      </c>
    </row>
    <row r="762" spans="1:19" ht="15" customHeight="1">
      <c r="A762" s="161" t="s">
        <v>1873</v>
      </c>
      <c r="B762" s="271" t="s">
        <v>11614</v>
      </c>
      <c r="C762" s="161" t="s">
        <v>133</v>
      </c>
      <c r="D762" s="220">
        <v>5610</v>
      </c>
      <c r="E762" s="220">
        <v>70</v>
      </c>
      <c r="F762" s="163" t="s">
        <v>133</v>
      </c>
      <c r="G762" s="266">
        <v>0</v>
      </c>
      <c r="H762" s="163" t="s">
        <v>133</v>
      </c>
      <c r="I762" s="163" t="s">
        <v>133</v>
      </c>
      <c r="J762" s="163" t="s">
        <v>133</v>
      </c>
      <c r="K762" s="164">
        <f t="shared" si="38"/>
        <v>5610</v>
      </c>
      <c r="L762" s="165">
        <f t="shared" si="39"/>
        <v>70</v>
      </c>
      <c r="M762" s="172">
        <v>127</v>
      </c>
      <c r="N762" s="172">
        <v>64</v>
      </c>
      <c r="O762" s="167" t="s">
        <v>11681</v>
      </c>
      <c r="P762" s="273">
        <v>5859</v>
      </c>
      <c r="Q762" s="209">
        <f>P762+230</f>
        <v>6089</v>
      </c>
      <c r="R762" s="209">
        <f>P762-230</f>
        <v>5629</v>
      </c>
      <c r="S762" s="272" t="s">
        <v>11682</v>
      </c>
    </row>
    <row r="763" spans="1:19">
      <c r="A763" s="161" t="s">
        <v>1874</v>
      </c>
      <c r="B763" s="271" t="s">
        <v>11615</v>
      </c>
      <c r="C763" s="161" t="s">
        <v>133</v>
      </c>
      <c r="D763" s="220">
        <v>5470</v>
      </c>
      <c r="E763" s="220">
        <v>70</v>
      </c>
      <c r="F763" s="163" t="s">
        <v>133</v>
      </c>
      <c r="G763" s="266">
        <v>0</v>
      </c>
      <c r="H763" s="163" t="s">
        <v>133</v>
      </c>
      <c r="I763" s="163" t="s">
        <v>133</v>
      </c>
      <c r="J763" s="163" t="s">
        <v>133</v>
      </c>
      <c r="K763" s="164">
        <f t="shared" si="38"/>
        <v>5470</v>
      </c>
      <c r="L763" s="165">
        <f t="shared" si="39"/>
        <v>70</v>
      </c>
      <c r="M763" s="172">
        <v>127</v>
      </c>
      <c r="N763" s="172">
        <v>64</v>
      </c>
      <c r="O763" s="167" t="s">
        <v>11681</v>
      </c>
      <c r="P763" s="273">
        <v>5719</v>
      </c>
      <c r="Q763" s="209">
        <f>P763+204</f>
        <v>5923</v>
      </c>
      <c r="R763" s="209">
        <f>P763-204</f>
        <v>5515</v>
      </c>
      <c r="S763" s="272" t="s">
        <v>11682</v>
      </c>
    </row>
    <row r="764" spans="1:19">
      <c r="A764" s="161" t="s">
        <v>1875</v>
      </c>
      <c r="B764" s="271" t="s">
        <v>11616</v>
      </c>
      <c r="C764" s="161" t="s">
        <v>133</v>
      </c>
      <c r="D764" s="220">
        <v>5780</v>
      </c>
      <c r="E764" s="220">
        <v>110</v>
      </c>
      <c r="F764" s="163" t="s">
        <v>133</v>
      </c>
      <c r="G764" s="266">
        <v>0</v>
      </c>
      <c r="H764" s="163" t="s">
        <v>133</v>
      </c>
      <c r="I764" s="163" t="s">
        <v>133</v>
      </c>
      <c r="J764" s="163" t="s">
        <v>133</v>
      </c>
      <c r="K764" s="164">
        <f t="shared" si="38"/>
        <v>5780</v>
      </c>
      <c r="L764" s="165">
        <f t="shared" si="39"/>
        <v>110</v>
      </c>
      <c r="M764" s="172">
        <v>127</v>
      </c>
      <c r="N764" s="172">
        <v>64</v>
      </c>
      <c r="O764" s="167" t="s">
        <v>11681</v>
      </c>
      <c r="P764" s="273">
        <v>6053</v>
      </c>
      <c r="Q764" s="209">
        <f>P764+278</f>
        <v>6331</v>
      </c>
      <c r="R764" s="209">
        <f>P764-278</f>
        <v>5775</v>
      </c>
      <c r="S764" s="272" t="s">
        <v>11682</v>
      </c>
    </row>
    <row r="765" spans="1:19" ht="15" customHeight="1">
      <c r="A765" s="161" t="s">
        <v>1876</v>
      </c>
      <c r="B765" s="271" t="s">
        <v>11617</v>
      </c>
      <c r="C765" s="161" t="s">
        <v>133</v>
      </c>
      <c r="D765" s="220">
        <v>3570</v>
      </c>
      <c r="E765" s="220">
        <v>60</v>
      </c>
      <c r="F765" s="163" t="s">
        <v>133</v>
      </c>
      <c r="G765" s="266">
        <v>0</v>
      </c>
      <c r="H765" s="163" t="s">
        <v>133</v>
      </c>
      <c r="I765" s="163" t="s">
        <v>133</v>
      </c>
      <c r="J765" s="163" t="s">
        <v>133</v>
      </c>
      <c r="K765" s="164">
        <f t="shared" si="38"/>
        <v>3570</v>
      </c>
      <c r="L765" s="165">
        <f t="shared" si="39"/>
        <v>60</v>
      </c>
      <c r="M765" s="172">
        <v>127</v>
      </c>
      <c r="N765" s="172">
        <v>64</v>
      </c>
      <c r="O765" s="167" t="s">
        <v>11681</v>
      </c>
      <c r="P765" s="273">
        <v>3308</v>
      </c>
      <c r="Q765" s="209">
        <f>P765+222</f>
        <v>3530</v>
      </c>
      <c r="R765" s="209">
        <f>P765-222</f>
        <v>3086</v>
      </c>
      <c r="S765" s="272" t="s">
        <v>11682</v>
      </c>
    </row>
    <row r="766" spans="1:19">
      <c r="A766" s="161" t="s">
        <v>1877</v>
      </c>
      <c r="B766" s="271" t="s">
        <v>11618</v>
      </c>
      <c r="C766" s="161" t="s">
        <v>133</v>
      </c>
      <c r="D766" s="220">
        <v>4460</v>
      </c>
      <c r="E766" s="220">
        <v>60</v>
      </c>
      <c r="F766" s="163" t="s">
        <v>133</v>
      </c>
      <c r="G766" s="266">
        <v>0</v>
      </c>
      <c r="H766" s="163" t="s">
        <v>133</v>
      </c>
      <c r="I766" s="163" t="s">
        <v>133</v>
      </c>
      <c r="J766" s="163" t="s">
        <v>133</v>
      </c>
      <c r="K766" s="164">
        <f t="shared" si="38"/>
        <v>4460</v>
      </c>
      <c r="L766" s="165">
        <f t="shared" si="39"/>
        <v>60</v>
      </c>
      <c r="M766" s="172">
        <v>127</v>
      </c>
      <c r="N766" s="172">
        <v>64</v>
      </c>
      <c r="O766" s="167" t="s">
        <v>11681</v>
      </c>
      <c r="P766" s="273">
        <v>4474</v>
      </c>
      <c r="Q766" s="209">
        <f>P766+262</f>
        <v>4736</v>
      </c>
      <c r="R766" s="209">
        <f>P766-262</f>
        <v>4212</v>
      </c>
      <c r="S766" s="272" t="s">
        <v>11682</v>
      </c>
    </row>
    <row r="767" spans="1:19">
      <c r="A767" s="161" t="s">
        <v>1878</v>
      </c>
      <c r="B767" s="271" t="s">
        <v>11619</v>
      </c>
      <c r="C767" s="161" t="s">
        <v>133</v>
      </c>
      <c r="D767" s="220">
        <v>3960</v>
      </c>
      <c r="E767" s="220">
        <v>60</v>
      </c>
      <c r="F767" s="163" t="s">
        <v>133</v>
      </c>
      <c r="G767" s="266">
        <v>0</v>
      </c>
      <c r="H767" s="163" t="s">
        <v>133</v>
      </c>
      <c r="I767" s="163" t="s">
        <v>133</v>
      </c>
      <c r="J767" s="163" t="s">
        <v>133</v>
      </c>
      <c r="K767" s="164">
        <f t="shared" si="38"/>
        <v>3960</v>
      </c>
      <c r="L767" s="165">
        <f t="shared" si="39"/>
        <v>60</v>
      </c>
      <c r="M767" s="172">
        <v>127</v>
      </c>
      <c r="N767" s="172">
        <v>64</v>
      </c>
      <c r="O767" s="167" t="s">
        <v>11681</v>
      </c>
      <c r="P767" s="273">
        <v>3788</v>
      </c>
      <c r="Q767" s="209">
        <f>P767+238</f>
        <v>4026</v>
      </c>
      <c r="R767" s="209">
        <f>P767-238</f>
        <v>3550</v>
      </c>
      <c r="S767" s="272" t="s">
        <v>11682</v>
      </c>
    </row>
    <row r="768" spans="1:19">
      <c r="A768" s="161" t="s">
        <v>1879</v>
      </c>
      <c r="B768" s="271" t="s">
        <v>11620</v>
      </c>
      <c r="C768" s="161" t="s">
        <v>133</v>
      </c>
      <c r="D768" s="220">
        <v>3050</v>
      </c>
      <c r="E768" s="220">
        <v>100</v>
      </c>
      <c r="F768" s="163" t="s">
        <v>133</v>
      </c>
      <c r="G768" s="266">
        <v>0</v>
      </c>
      <c r="H768" s="163" t="s">
        <v>133</v>
      </c>
      <c r="I768" s="163" t="s">
        <v>133</v>
      </c>
      <c r="J768" s="163" t="s">
        <v>133</v>
      </c>
      <c r="K768" s="164">
        <f t="shared" si="38"/>
        <v>3050</v>
      </c>
      <c r="L768" s="165">
        <f t="shared" si="39"/>
        <v>100</v>
      </c>
      <c r="M768" s="172">
        <v>127</v>
      </c>
      <c r="N768" s="172">
        <v>64</v>
      </c>
      <c r="O768" s="167" t="s">
        <v>11681</v>
      </c>
      <c r="P768" s="273">
        <v>2666</v>
      </c>
      <c r="Q768" s="209">
        <f>P768+306</f>
        <v>2972</v>
      </c>
      <c r="R768" s="209">
        <f>P768-306</f>
        <v>2360</v>
      </c>
      <c r="S768" s="272" t="s">
        <v>11682</v>
      </c>
    </row>
    <row r="769" spans="1:19">
      <c r="A769" s="161" t="s">
        <v>1880</v>
      </c>
      <c r="B769" s="271" t="s">
        <v>11621</v>
      </c>
      <c r="C769" s="161" t="s">
        <v>133</v>
      </c>
      <c r="D769" s="220">
        <v>4050</v>
      </c>
      <c r="E769" s="220">
        <v>60</v>
      </c>
      <c r="F769" s="163" t="s">
        <v>133</v>
      </c>
      <c r="G769" s="266">
        <v>0</v>
      </c>
      <c r="H769" s="163" t="s">
        <v>133</v>
      </c>
      <c r="I769" s="163" t="s">
        <v>133</v>
      </c>
      <c r="J769" s="163" t="s">
        <v>133</v>
      </c>
      <c r="K769" s="164">
        <f t="shared" si="38"/>
        <v>4050</v>
      </c>
      <c r="L769" s="165">
        <f t="shared" si="39"/>
        <v>60</v>
      </c>
      <c r="M769" s="172">
        <v>127</v>
      </c>
      <c r="N769" s="172">
        <v>64</v>
      </c>
      <c r="O769" s="167" t="s">
        <v>11681</v>
      </c>
      <c r="P769" s="273">
        <v>3909</v>
      </c>
      <c r="Q769" s="209">
        <f>P769+248</f>
        <v>4157</v>
      </c>
      <c r="R769" s="209">
        <f>P769-248</f>
        <v>3661</v>
      </c>
      <c r="S769" s="272" t="s">
        <v>11682</v>
      </c>
    </row>
    <row r="770" spans="1:19">
      <c r="A770" s="161" t="s">
        <v>1881</v>
      </c>
      <c r="B770" s="271" t="s">
        <v>11622</v>
      </c>
      <c r="C770" s="161" t="s">
        <v>133</v>
      </c>
      <c r="D770" s="220">
        <v>4650</v>
      </c>
      <c r="E770" s="220">
        <v>70</v>
      </c>
      <c r="F770" s="163" t="s">
        <v>133</v>
      </c>
      <c r="G770" s="266">
        <v>0</v>
      </c>
      <c r="H770" s="163" t="s">
        <v>133</v>
      </c>
      <c r="I770" s="163" t="s">
        <v>133</v>
      </c>
      <c r="J770" s="163" t="s">
        <v>133</v>
      </c>
      <c r="K770" s="164">
        <f>IF(OR(D770="n/a",D770="nd"),0,D770)+IF(OR(I770="n/a",I770="nd"),0,I770)</f>
        <v>4650</v>
      </c>
      <c r="L770" s="165">
        <f t="shared" si="39"/>
        <v>70</v>
      </c>
      <c r="M770" s="172">
        <v>127</v>
      </c>
      <c r="N770" s="172">
        <v>64</v>
      </c>
      <c r="O770" s="167" t="s">
        <v>11681</v>
      </c>
      <c r="P770" s="273">
        <v>4703</v>
      </c>
      <c r="Q770" s="209">
        <f>P770+248</f>
        <v>4951</v>
      </c>
      <c r="R770" s="209">
        <f>P770-248</f>
        <v>4455</v>
      </c>
      <c r="S770" s="272" t="s">
        <v>11682</v>
      </c>
    </row>
    <row r="771" spans="1:19">
      <c r="A771" s="161" t="s">
        <v>1882</v>
      </c>
      <c r="B771" s="220" t="s">
        <v>11828</v>
      </c>
      <c r="C771" s="161" t="s">
        <v>133</v>
      </c>
      <c r="D771" s="220">
        <v>3400</v>
      </c>
      <c r="E771" s="220">
        <v>80</v>
      </c>
      <c r="F771" s="163" t="s">
        <v>133</v>
      </c>
      <c r="G771" s="266" t="s">
        <v>133</v>
      </c>
      <c r="H771" s="266" t="s">
        <v>190</v>
      </c>
      <c r="I771" s="163" t="s">
        <v>133</v>
      </c>
      <c r="J771" s="163" t="s">
        <v>133</v>
      </c>
      <c r="K771" s="164">
        <f t="shared" ref="K771:K847" si="41">IF(OR(D771="n/a",D771="nd"),0,D771)+IF(OR(I771="n/a",I771="nd"),0,I771)</f>
        <v>3400</v>
      </c>
      <c r="L771" s="165">
        <f t="shared" ref="L771:L847" si="42">SQRT(SUMSQ(IF(OR(E771="n/a",E771="nd"),0,E771),IF(OR(F771="n/a",F771="nd"),0,F771),IF(OR(J771="n/a",J771="nd"),0,J771)))</f>
        <v>80</v>
      </c>
      <c r="M771" s="172">
        <v>450</v>
      </c>
      <c r="N771" s="172">
        <v>35</v>
      </c>
      <c r="O771" s="167" t="s">
        <v>133</v>
      </c>
      <c r="P771" s="260" t="e">
        <f t="shared" ref="P771:P791" si="43">MEDIAN(Q771:R771)</f>
        <v>#NUM!</v>
      </c>
      <c r="S771" s="272"/>
    </row>
    <row r="772" spans="1:19">
      <c r="A772" s="161" t="s">
        <v>1883</v>
      </c>
      <c r="B772" s="220" t="s">
        <v>11829</v>
      </c>
      <c r="C772" s="161" t="s">
        <v>133</v>
      </c>
      <c r="D772" s="220">
        <v>3180</v>
      </c>
      <c r="E772" s="220">
        <v>80</v>
      </c>
      <c r="F772" s="163" t="s">
        <v>133</v>
      </c>
      <c r="G772" s="266" t="s">
        <v>133</v>
      </c>
      <c r="H772" s="266" t="s">
        <v>190</v>
      </c>
      <c r="I772" s="163" t="s">
        <v>133</v>
      </c>
      <c r="J772" s="163" t="s">
        <v>133</v>
      </c>
      <c r="K772" s="164">
        <f t="shared" si="41"/>
        <v>3180</v>
      </c>
      <c r="L772" s="165">
        <f t="shared" si="42"/>
        <v>80</v>
      </c>
      <c r="M772" s="172">
        <v>450</v>
      </c>
      <c r="N772" s="172">
        <v>35</v>
      </c>
      <c r="O772" s="167" t="s">
        <v>133</v>
      </c>
      <c r="P772" s="260" t="e">
        <f t="shared" si="43"/>
        <v>#NUM!</v>
      </c>
      <c r="S772" s="272"/>
    </row>
    <row r="773" spans="1:19">
      <c r="A773" s="161" t="s">
        <v>1884</v>
      </c>
      <c r="B773" s="220" t="s">
        <v>11830</v>
      </c>
      <c r="C773" s="161" t="s">
        <v>133</v>
      </c>
      <c r="D773" s="220">
        <v>4010</v>
      </c>
      <c r="E773" s="220">
        <v>80</v>
      </c>
      <c r="F773" s="163" t="s">
        <v>133</v>
      </c>
      <c r="G773" s="266" t="s">
        <v>133</v>
      </c>
      <c r="H773" s="266" t="s">
        <v>190</v>
      </c>
      <c r="I773" s="163" t="s">
        <v>133</v>
      </c>
      <c r="J773" s="163" t="s">
        <v>133</v>
      </c>
      <c r="K773" s="164">
        <f t="shared" si="41"/>
        <v>4010</v>
      </c>
      <c r="L773" s="165">
        <f t="shared" si="42"/>
        <v>80</v>
      </c>
      <c r="M773" s="172">
        <v>450</v>
      </c>
      <c r="N773" s="172">
        <v>35</v>
      </c>
      <c r="O773" s="167" t="s">
        <v>133</v>
      </c>
      <c r="P773" s="260" t="e">
        <f t="shared" si="43"/>
        <v>#NUM!</v>
      </c>
      <c r="S773" s="272"/>
    </row>
    <row r="774" spans="1:19">
      <c r="A774" s="161" t="s">
        <v>1885</v>
      </c>
      <c r="B774" s="220" t="s">
        <v>11831</v>
      </c>
      <c r="C774" s="161" t="s">
        <v>133</v>
      </c>
      <c r="D774" s="220">
        <v>3140</v>
      </c>
      <c r="E774" s="220">
        <v>80</v>
      </c>
      <c r="F774" s="163" t="s">
        <v>133</v>
      </c>
      <c r="G774" s="266" t="s">
        <v>133</v>
      </c>
      <c r="H774" s="266" t="s">
        <v>190</v>
      </c>
      <c r="I774" s="163" t="s">
        <v>133</v>
      </c>
      <c r="J774" s="163" t="s">
        <v>133</v>
      </c>
      <c r="K774" s="164">
        <f t="shared" si="41"/>
        <v>3140</v>
      </c>
      <c r="L774" s="165">
        <f t="shared" si="42"/>
        <v>80</v>
      </c>
      <c r="M774" s="172">
        <v>450</v>
      </c>
      <c r="N774" s="172">
        <v>35</v>
      </c>
      <c r="O774" s="167" t="s">
        <v>133</v>
      </c>
      <c r="P774" s="260" t="e">
        <f t="shared" si="43"/>
        <v>#NUM!</v>
      </c>
      <c r="S774" s="272"/>
    </row>
    <row r="775" spans="1:19">
      <c r="A775" s="161" t="s">
        <v>1886</v>
      </c>
      <c r="B775" s="220" t="s">
        <v>11832</v>
      </c>
      <c r="C775" s="161" t="s">
        <v>133</v>
      </c>
      <c r="D775" s="220">
        <v>3690</v>
      </c>
      <c r="E775" s="220">
        <v>80</v>
      </c>
      <c r="F775" s="163" t="s">
        <v>133</v>
      </c>
      <c r="G775" s="266" t="s">
        <v>133</v>
      </c>
      <c r="H775" s="266" t="s">
        <v>190</v>
      </c>
      <c r="I775" s="163" t="s">
        <v>133</v>
      </c>
      <c r="J775" s="163" t="s">
        <v>133</v>
      </c>
      <c r="K775" s="164">
        <f t="shared" si="41"/>
        <v>3690</v>
      </c>
      <c r="L775" s="165">
        <f t="shared" si="42"/>
        <v>80</v>
      </c>
      <c r="M775" s="172">
        <v>450</v>
      </c>
      <c r="N775" s="172">
        <v>35</v>
      </c>
      <c r="O775" s="167" t="s">
        <v>133</v>
      </c>
      <c r="P775" s="260" t="e">
        <f t="shared" si="43"/>
        <v>#NUM!</v>
      </c>
      <c r="S775" s="272"/>
    </row>
    <row r="776" spans="1:19">
      <c r="A776" s="161" t="s">
        <v>1887</v>
      </c>
      <c r="B776" s="220" t="s">
        <v>11833</v>
      </c>
      <c r="C776" s="161" t="s">
        <v>133</v>
      </c>
      <c r="D776" s="220">
        <v>3710</v>
      </c>
      <c r="E776" s="220">
        <v>80</v>
      </c>
      <c r="F776" s="163" t="s">
        <v>133</v>
      </c>
      <c r="G776" s="266" t="s">
        <v>133</v>
      </c>
      <c r="H776" s="266" t="s">
        <v>190</v>
      </c>
      <c r="I776" s="163" t="s">
        <v>133</v>
      </c>
      <c r="J776" s="163" t="s">
        <v>133</v>
      </c>
      <c r="K776" s="164">
        <f t="shared" si="41"/>
        <v>3710</v>
      </c>
      <c r="L776" s="165">
        <f t="shared" si="42"/>
        <v>80</v>
      </c>
      <c r="M776" s="172">
        <v>450</v>
      </c>
      <c r="N776" s="172">
        <v>35</v>
      </c>
      <c r="O776" s="167" t="s">
        <v>133</v>
      </c>
      <c r="P776" s="260" t="e">
        <f t="shared" si="43"/>
        <v>#NUM!</v>
      </c>
      <c r="S776" s="272"/>
    </row>
    <row r="777" spans="1:19">
      <c r="A777" s="161" t="s">
        <v>1888</v>
      </c>
      <c r="B777" s="220" t="s">
        <v>11834</v>
      </c>
      <c r="C777" s="161" t="s">
        <v>133</v>
      </c>
      <c r="D777" s="220">
        <v>1500</v>
      </c>
      <c r="E777" s="220">
        <v>60</v>
      </c>
      <c r="F777" s="163" t="s">
        <v>133</v>
      </c>
      <c r="G777" s="266" t="s">
        <v>133</v>
      </c>
      <c r="H777" s="266" t="s">
        <v>190</v>
      </c>
      <c r="I777" s="163" t="s">
        <v>133</v>
      </c>
      <c r="J777" s="163" t="s">
        <v>133</v>
      </c>
      <c r="K777" s="164">
        <f t="shared" si="41"/>
        <v>1500</v>
      </c>
      <c r="L777" s="165">
        <f t="shared" si="42"/>
        <v>60</v>
      </c>
      <c r="M777" s="172">
        <v>450</v>
      </c>
      <c r="N777" s="172">
        <v>35</v>
      </c>
      <c r="O777" s="167" t="s">
        <v>133</v>
      </c>
      <c r="P777" s="260" t="e">
        <f t="shared" si="43"/>
        <v>#NUM!</v>
      </c>
      <c r="S777" s="272"/>
    </row>
    <row r="778" spans="1:19">
      <c r="A778" s="161" t="s">
        <v>1889</v>
      </c>
      <c r="B778" s="220" t="s">
        <v>11835</v>
      </c>
      <c r="C778" s="161" t="s">
        <v>133</v>
      </c>
      <c r="D778" s="220">
        <v>2990</v>
      </c>
      <c r="E778" s="220">
        <v>70</v>
      </c>
      <c r="F778" s="163" t="s">
        <v>133</v>
      </c>
      <c r="G778" s="266" t="s">
        <v>133</v>
      </c>
      <c r="H778" s="266" t="s">
        <v>190</v>
      </c>
      <c r="I778" s="163" t="s">
        <v>133</v>
      </c>
      <c r="J778" s="163" t="s">
        <v>133</v>
      </c>
      <c r="K778" s="164">
        <f t="shared" si="41"/>
        <v>2990</v>
      </c>
      <c r="L778" s="165">
        <f t="shared" si="42"/>
        <v>70</v>
      </c>
      <c r="M778" s="172">
        <v>450</v>
      </c>
      <c r="N778" s="172">
        <v>35</v>
      </c>
      <c r="O778" s="167" t="s">
        <v>133</v>
      </c>
      <c r="P778" s="260" t="e">
        <f t="shared" si="43"/>
        <v>#NUM!</v>
      </c>
      <c r="S778" s="272"/>
    </row>
    <row r="779" spans="1:19">
      <c r="A779" s="161" t="s">
        <v>1890</v>
      </c>
      <c r="B779" s="220" t="s">
        <v>11836</v>
      </c>
      <c r="C779" s="161" t="s">
        <v>133</v>
      </c>
      <c r="D779" s="220">
        <v>3470</v>
      </c>
      <c r="E779" s="220">
        <v>80</v>
      </c>
      <c r="F779" s="163" t="s">
        <v>133</v>
      </c>
      <c r="G779" s="266" t="s">
        <v>133</v>
      </c>
      <c r="H779" s="266" t="s">
        <v>190</v>
      </c>
      <c r="I779" s="163" t="s">
        <v>133</v>
      </c>
      <c r="J779" s="163" t="s">
        <v>133</v>
      </c>
      <c r="K779" s="164">
        <f t="shared" si="41"/>
        <v>3470</v>
      </c>
      <c r="L779" s="165">
        <f t="shared" si="42"/>
        <v>80</v>
      </c>
      <c r="M779" s="172">
        <v>450</v>
      </c>
      <c r="N779" s="172">
        <v>35</v>
      </c>
      <c r="O779" s="167" t="s">
        <v>133</v>
      </c>
      <c r="P779" s="260" t="e">
        <f t="shared" si="43"/>
        <v>#NUM!</v>
      </c>
      <c r="S779" s="272"/>
    </row>
    <row r="780" spans="1:19">
      <c r="A780" s="161" t="s">
        <v>1891</v>
      </c>
      <c r="B780" s="220" t="s">
        <v>11837</v>
      </c>
      <c r="C780" s="161" t="s">
        <v>133</v>
      </c>
      <c r="D780" s="220">
        <v>3160</v>
      </c>
      <c r="E780" s="220">
        <v>50</v>
      </c>
      <c r="F780" s="163" t="s">
        <v>133</v>
      </c>
      <c r="G780" s="266" t="s">
        <v>133</v>
      </c>
      <c r="H780" s="266" t="s">
        <v>190</v>
      </c>
      <c r="I780" s="163" t="s">
        <v>133</v>
      </c>
      <c r="J780" s="163" t="s">
        <v>133</v>
      </c>
      <c r="K780" s="164">
        <f t="shared" si="41"/>
        <v>3160</v>
      </c>
      <c r="L780" s="165">
        <f t="shared" si="42"/>
        <v>50</v>
      </c>
      <c r="M780" s="172">
        <v>450</v>
      </c>
      <c r="N780" s="172">
        <v>35</v>
      </c>
      <c r="O780" s="167" t="s">
        <v>133</v>
      </c>
      <c r="P780" s="260" t="e">
        <f t="shared" si="43"/>
        <v>#NUM!</v>
      </c>
      <c r="S780" s="272"/>
    </row>
    <row r="781" spans="1:19">
      <c r="A781" s="161" t="s">
        <v>1892</v>
      </c>
      <c r="B781" s="220" t="s">
        <v>11838</v>
      </c>
      <c r="C781" s="161" t="s">
        <v>133</v>
      </c>
      <c r="D781" s="220">
        <v>3430</v>
      </c>
      <c r="E781" s="220">
        <v>60</v>
      </c>
      <c r="F781" s="163" t="s">
        <v>133</v>
      </c>
      <c r="G781" s="266" t="s">
        <v>133</v>
      </c>
      <c r="H781" s="266" t="s">
        <v>190</v>
      </c>
      <c r="I781" s="163" t="s">
        <v>133</v>
      </c>
      <c r="J781" s="163" t="s">
        <v>133</v>
      </c>
      <c r="K781" s="164">
        <f t="shared" si="41"/>
        <v>3430</v>
      </c>
      <c r="L781" s="165">
        <f t="shared" si="42"/>
        <v>60</v>
      </c>
      <c r="M781" s="172">
        <v>450</v>
      </c>
      <c r="N781" s="172">
        <v>35</v>
      </c>
      <c r="O781" s="167" t="s">
        <v>133</v>
      </c>
      <c r="P781" s="260" t="e">
        <f t="shared" si="43"/>
        <v>#NUM!</v>
      </c>
      <c r="S781" s="272"/>
    </row>
    <row r="782" spans="1:19">
      <c r="A782" s="161" t="s">
        <v>1893</v>
      </c>
      <c r="B782" s="220" t="s">
        <v>11839</v>
      </c>
      <c r="C782" s="161" t="s">
        <v>133</v>
      </c>
      <c r="D782" s="220">
        <v>1890</v>
      </c>
      <c r="E782" s="220">
        <v>70</v>
      </c>
      <c r="F782" s="163" t="s">
        <v>133</v>
      </c>
      <c r="G782" s="266" t="s">
        <v>133</v>
      </c>
      <c r="H782" s="266" t="s">
        <v>190</v>
      </c>
      <c r="I782" s="163" t="s">
        <v>133</v>
      </c>
      <c r="J782" s="163" t="s">
        <v>133</v>
      </c>
      <c r="K782" s="164">
        <f t="shared" si="41"/>
        <v>1890</v>
      </c>
      <c r="L782" s="165">
        <f t="shared" si="42"/>
        <v>70</v>
      </c>
      <c r="M782" s="172">
        <v>450</v>
      </c>
      <c r="N782" s="172">
        <v>35</v>
      </c>
      <c r="O782" s="167" t="s">
        <v>133</v>
      </c>
      <c r="P782" s="260" t="e">
        <f t="shared" si="43"/>
        <v>#NUM!</v>
      </c>
      <c r="S782" s="272"/>
    </row>
    <row r="783" spans="1:19">
      <c r="A783" s="161" t="s">
        <v>1894</v>
      </c>
      <c r="B783" s="220" t="s">
        <v>11840</v>
      </c>
      <c r="C783" s="161" t="s">
        <v>133</v>
      </c>
      <c r="D783" s="220">
        <v>1570</v>
      </c>
      <c r="E783" s="220">
        <v>80</v>
      </c>
      <c r="F783" s="163" t="s">
        <v>133</v>
      </c>
      <c r="G783" s="266" t="s">
        <v>133</v>
      </c>
      <c r="H783" s="266" t="s">
        <v>190</v>
      </c>
      <c r="I783" s="163" t="s">
        <v>133</v>
      </c>
      <c r="J783" s="163" t="s">
        <v>133</v>
      </c>
      <c r="K783" s="164">
        <f t="shared" si="41"/>
        <v>1570</v>
      </c>
      <c r="L783" s="165">
        <f t="shared" si="42"/>
        <v>80</v>
      </c>
      <c r="M783" s="172">
        <v>450</v>
      </c>
      <c r="N783" s="172">
        <v>35</v>
      </c>
      <c r="O783" s="167" t="s">
        <v>133</v>
      </c>
      <c r="P783" s="260" t="e">
        <f t="shared" si="43"/>
        <v>#NUM!</v>
      </c>
      <c r="S783" s="272"/>
    </row>
    <row r="784" spans="1:19">
      <c r="A784" s="161" t="s">
        <v>1895</v>
      </c>
      <c r="B784" s="220" t="s">
        <v>11841</v>
      </c>
      <c r="C784" s="161" t="s">
        <v>133</v>
      </c>
      <c r="D784" s="220" t="s">
        <v>859</v>
      </c>
      <c r="E784" s="220" t="s">
        <v>859</v>
      </c>
      <c r="F784" s="163" t="s">
        <v>133</v>
      </c>
      <c r="G784" s="266" t="s">
        <v>133</v>
      </c>
      <c r="H784" s="266" t="s">
        <v>190</v>
      </c>
      <c r="I784" s="163" t="s">
        <v>133</v>
      </c>
      <c r="J784" s="163" t="s">
        <v>133</v>
      </c>
      <c r="K784" s="164" t="s">
        <v>859</v>
      </c>
      <c r="L784" s="165">
        <f t="shared" si="42"/>
        <v>0</v>
      </c>
      <c r="M784" s="172">
        <v>450</v>
      </c>
      <c r="N784" s="172">
        <v>35</v>
      </c>
      <c r="O784" s="167" t="s">
        <v>133</v>
      </c>
      <c r="P784" s="260" t="e">
        <f t="shared" si="43"/>
        <v>#NUM!</v>
      </c>
      <c r="S784" s="272"/>
    </row>
    <row r="785" spans="1:19">
      <c r="A785" s="161" t="s">
        <v>1896</v>
      </c>
      <c r="B785" s="220" t="s">
        <v>11842</v>
      </c>
      <c r="C785" s="161" t="s">
        <v>133</v>
      </c>
      <c r="D785" s="220">
        <v>1550</v>
      </c>
      <c r="E785" s="220">
        <v>90</v>
      </c>
      <c r="F785" s="163" t="s">
        <v>133</v>
      </c>
      <c r="G785" s="266" t="s">
        <v>133</v>
      </c>
      <c r="H785" s="266" t="s">
        <v>190</v>
      </c>
      <c r="I785" s="163" t="s">
        <v>133</v>
      </c>
      <c r="J785" s="163" t="s">
        <v>133</v>
      </c>
      <c r="K785" s="164">
        <f t="shared" si="41"/>
        <v>1550</v>
      </c>
      <c r="L785" s="165">
        <f t="shared" si="42"/>
        <v>90</v>
      </c>
      <c r="M785" s="172">
        <v>450</v>
      </c>
      <c r="N785" s="172">
        <v>35</v>
      </c>
      <c r="O785" s="167" t="s">
        <v>133</v>
      </c>
      <c r="P785" s="260" t="e">
        <f t="shared" si="43"/>
        <v>#NUM!</v>
      </c>
      <c r="S785" s="272"/>
    </row>
    <row r="786" spans="1:19">
      <c r="A786" s="161" t="s">
        <v>1897</v>
      </c>
      <c r="B786" s="220" t="s">
        <v>11843</v>
      </c>
      <c r="C786" s="161" t="s">
        <v>133</v>
      </c>
      <c r="D786" s="220">
        <v>830</v>
      </c>
      <c r="E786" s="220">
        <v>100</v>
      </c>
      <c r="F786" s="163" t="s">
        <v>133</v>
      </c>
      <c r="G786" s="266" t="s">
        <v>133</v>
      </c>
      <c r="H786" s="266" t="s">
        <v>190</v>
      </c>
      <c r="I786" s="163" t="s">
        <v>133</v>
      </c>
      <c r="J786" s="163" t="s">
        <v>133</v>
      </c>
      <c r="K786" s="164">
        <f t="shared" si="41"/>
        <v>830</v>
      </c>
      <c r="L786" s="165">
        <f t="shared" si="42"/>
        <v>100</v>
      </c>
      <c r="M786" s="172">
        <v>450</v>
      </c>
      <c r="N786" s="172">
        <v>35</v>
      </c>
      <c r="O786" s="167" t="s">
        <v>133</v>
      </c>
      <c r="P786" s="260" t="e">
        <f t="shared" si="43"/>
        <v>#NUM!</v>
      </c>
      <c r="S786" s="272"/>
    </row>
    <row r="787" spans="1:19">
      <c r="A787" s="161" t="s">
        <v>1898</v>
      </c>
      <c r="B787" s="220" t="s">
        <v>11844</v>
      </c>
      <c r="C787" s="161" t="s">
        <v>133</v>
      </c>
      <c r="D787" s="220">
        <v>2290</v>
      </c>
      <c r="E787" s="220">
        <v>120</v>
      </c>
      <c r="F787" s="163" t="s">
        <v>133</v>
      </c>
      <c r="G787" s="266" t="s">
        <v>133</v>
      </c>
      <c r="H787" s="266" t="s">
        <v>190</v>
      </c>
      <c r="I787" s="163" t="s">
        <v>133</v>
      </c>
      <c r="J787" s="163" t="s">
        <v>133</v>
      </c>
      <c r="K787" s="164">
        <f t="shared" si="41"/>
        <v>2290</v>
      </c>
      <c r="L787" s="165">
        <f t="shared" si="42"/>
        <v>120</v>
      </c>
      <c r="M787" s="172">
        <v>450</v>
      </c>
      <c r="N787" s="172">
        <v>35</v>
      </c>
      <c r="O787" s="167" t="s">
        <v>133</v>
      </c>
      <c r="P787" s="260" t="e">
        <f t="shared" si="43"/>
        <v>#NUM!</v>
      </c>
      <c r="S787" s="272"/>
    </row>
    <row r="788" spans="1:19">
      <c r="A788" s="161" t="s">
        <v>1899</v>
      </c>
      <c r="B788" s="220" t="s">
        <v>11845</v>
      </c>
      <c r="C788" s="161" t="s">
        <v>133</v>
      </c>
      <c r="D788" s="220">
        <v>2020</v>
      </c>
      <c r="E788" s="220">
        <v>170</v>
      </c>
      <c r="F788" s="163" t="s">
        <v>133</v>
      </c>
      <c r="G788" s="266" t="s">
        <v>133</v>
      </c>
      <c r="H788" s="266" t="s">
        <v>190</v>
      </c>
      <c r="I788" s="163" t="s">
        <v>133</v>
      </c>
      <c r="J788" s="163" t="s">
        <v>133</v>
      </c>
      <c r="K788" s="164">
        <f t="shared" si="41"/>
        <v>2020</v>
      </c>
      <c r="L788" s="165">
        <f t="shared" si="42"/>
        <v>170</v>
      </c>
      <c r="M788" s="172">
        <v>450</v>
      </c>
      <c r="N788" s="172">
        <v>35</v>
      </c>
      <c r="O788" s="167" t="s">
        <v>133</v>
      </c>
      <c r="P788" s="260" t="e">
        <f t="shared" si="43"/>
        <v>#NUM!</v>
      </c>
      <c r="S788" s="272"/>
    </row>
    <row r="789" spans="1:19">
      <c r="A789" s="161" t="s">
        <v>1900</v>
      </c>
      <c r="B789" s="220" t="s">
        <v>11846</v>
      </c>
      <c r="C789" s="161" t="s">
        <v>133</v>
      </c>
      <c r="D789" s="220">
        <v>1950</v>
      </c>
      <c r="E789" s="220">
        <v>70</v>
      </c>
      <c r="F789" s="163" t="s">
        <v>133</v>
      </c>
      <c r="G789" s="266" t="s">
        <v>133</v>
      </c>
      <c r="H789" s="266" t="s">
        <v>190</v>
      </c>
      <c r="I789" s="163" t="s">
        <v>133</v>
      </c>
      <c r="J789" s="163" t="s">
        <v>133</v>
      </c>
      <c r="K789" s="164">
        <f t="shared" si="41"/>
        <v>1950</v>
      </c>
      <c r="L789" s="165">
        <f t="shared" si="42"/>
        <v>70</v>
      </c>
      <c r="M789" s="172">
        <v>450</v>
      </c>
      <c r="N789" s="172">
        <v>35</v>
      </c>
      <c r="O789" s="167" t="s">
        <v>133</v>
      </c>
      <c r="P789" s="260" t="e">
        <f t="shared" si="43"/>
        <v>#NUM!</v>
      </c>
      <c r="S789" s="272"/>
    </row>
    <row r="790" spans="1:19">
      <c r="A790" s="161" t="s">
        <v>1901</v>
      </c>
      <c r="B790" s="220" t="s">
        <v>11847</v>
      </c>
      <c r="C790" s="161" t="s">
        <v>133</v>
      </c>
      <c r="D790" s="220">
        <v>1890</v>
      </c>
      <c r="E790" s="220">
        <v>60</v>
      </c>
      <c r="F790" s="163" t="s">
        <v>133</v>
      </c>
      <c r="G790" s="266" t="s">
        <v>133</v>
      </c>
      <c r="H790" s="266" t="s">
        <v>190</v>
      </c>
      <c r="I790" s="163" t="s">
        <v>133</v>
      </c>
      <c r="J790" s="163" t="s">
        <v>133</v>
      </c>
      <c r="K790" s="164">
        <f t="shared" si="41"/>
        <v>1890</v>
      </c>
      <c r="L790" s="165">
        <f t="shared" si="42"/>
        <v>60</v>
      </c>
      <c r="M790" s="172">
        <v>450</v>
      </c>
      <c r="N790" s="172">
        <v>35</v>
      </c>
      <c r="O790" s="167" t="s">
        <v>133</v>
      </c>
      <c r="P790" s="260" t="e">
        <f t="shared" si="43"/>
        <v>#NUM!</v>
      </c>
      <c r="S790" s="272"/>
    </row>
    <row r="791" spans="1:19" ht="30">
      <c r="A791" s="161" t="s">
        <v>1902</v>
      </c>
      <c r="B791" s="220" t="s">
        <v>11848</v>
      </c>
      <c r="C791" s="161" t="s">
        <v>133</v>
      </c>
      <c r="D791" s="220">
        <v>2400</v>
      </c>
      <c r="E791" s="220">
        <v>130</v>
      </c>
      <c r="F791" s="163" t="s">
        <v>133</v>
      </c>
      <c r="G791" s="266" t="s">
        <v>133</v>
      </c>
      <c r="H791" s="266" t="s">
        <v>190</v>
      </c>
      <c r="I791" s="163" t="s">
        <v>133</v>
      </c>
      <c r="J791" s="163" t="s">
        <v>133</v>
      </c>
      <c r="K791" s="164">
        <f t="shared" si="41"/>
        <v>2400</v>
      </c>
      <c r="L791" s="165">
        <f t="shared" si="42"/>
        <v>130</v>
      </c>
      <c r="M791" s="172">
        <v>450</v>
      </c>
      <c r="N791" s="172">
        <v>35</v>
      </c>
      <c r="O791" s="167" t="s">
        <v>133</v>
      </c>
      <c r="P791" s="260" t="e">
        <f t="shared" si="43"/>
        <v>#NUM!</v>
      </c>
      <c r="S791" s="272"/>
    </row>
    <row r="792" spans="1:19" ht="30">
      <c r="A792" s="161" t="s">
        <v>1903</v>
      </c>
      <c r="B792" s="220" t="s">
        <v>11849</v>
      </c>
      <c r="C792" s="161" t="s">
        <v>133</v>
      </c>
      <c r="D792" s="220">
        <v>2400</v>
      </c>
      <c r="E792" s="220">
        <v>70</v>
      </c>
      <c r="F792" s="163" t="s">
        <v>133</v>
      </c>
      <c r="G792" s="266" t="s">
        <v>133</v>
      </c>
      <c r="H792" s="266" t="s">
        <v>190</v>
      </c>
      <c r="I792" s="163" t="s">
        <v>133</v>
      </c>
      <c r="J792" s="163" t="s">
        <v>133</v>
      </c>
      <c r="K792" s="164">
        <f t="shared" si="41"/>
        <v>2400</v>
      </c>
      <c r="L792" s="165">
        <f t="shared" si="42"/>
        <v>70</v>
      </c>
      <c r="M792" s="172">
        <v>450</v>
      </c>
      <c r="N792" s="172">
        <v>35</v>
      </c>
      <c r="O792" s="167" t="s">
        <v>133</v>
      </c>
      <c r="S792" s="272"/>
    </row>
    <row r="793" spans="1:19" ht="30">
      <c r="A793" s="161" t="s">
        <v>1904</v>
      </c>
      <c r="B793" s="220" t="s">
        <v>11850</v>
      </c>
      <c r="C793" s="161" t="s">
        <v>133</v>
      </c>
      <c r="D793" s="220">
        <v>6180</v>
      </c>
      <c r="E793" s="220">
        <v>70</v>
      </c>
      <c r="F793" s="163" t="s">
        <v>133</v>
      </c>
      <c r="G793" s="266" t="s">
        <v>133</v>
      </c>
      <c r="H793" s="266" t="s">
        <v>190</v>
      </c>
      <c r="I793" s="163" t="s">
        <v>133</v>
      </c>
      <c r="J793" s="163" t="s">
        <v>133</v>
      </c>
      <c r="K793" s="164">
        <f t="shared" si="41"/>
        <v>6180</v>
      </c>
      <c r="L793" s="165">
        <f t="shared" si="42"/>
        <v>70</v>
      </c>
      <c r="M793" s="172">
        <v>450</v>
      </c>
      <c r="N793" s="172">
        <v>35</v>
      </c>
      <c r="O793" s="167" t="s">
        <v>133</v>
      </c>
      <c r="S793" s="272"/>
    </row>
    <row r="794" spans="1:19" ht="30">
      <c r="A794" s="161" t="s">
        <v>1905</v>
      </c>
      <c r="B794" s="220" t="s">
        <v>11851</v>
      </c>
      <c r="C794" s="161" t="s">
        <v>133</v>
      </c>
      <c r="D794" s="220">
        <v>2410</v>
      </c>
      <c r="E794" s="220">
        <v>90</v>
      </c>
      <c r="F794" s="163" t="s">
        <v>133</v>
      </c>
      <c r="G794" s="266" t="s">
        <v>133</v>
      </c>
      <c r="H794" s="266" t="s">
        <v>190</v>
      </c>
      <c r="I794" s="163" t="s">
        <v>133</v>
      </c>
      <c r="J794" s="163" t="s">
        <v>133</v>
      </c>
      <c r="K794" s="164">
        <f t="shared" si="41"/>
        <v>2410</v>
      </c>
      <c r="L794" s="165">
        <f t="shared" si="42"/>
        <v>90</v>
      </c>
      <c r="M794" s="172">
        <v>450</v>
      </c>
      <c r="N794" s="172">
        <v>35</v>
      </c>
      <c r="O794" s="167" t="s">
        <v>133</v>
      </c>
      <c r="S794" s="272"/>
    </row>
    <row r="795" spans="1:19" ht="30">
      <c r="A795" s="161" t="s">
        <v>1906</v>
      </c>
      <c r="B795" s="220" t="s">
        <v>11853</v>
      </c>
      <c r="C795" s="161" t="s">
        <v>133</v>
      </c>
      <c r="D795" s="220">
        <v>2150</v>
      </c>
      <c r="E795" s="220">
        <v>120</v>
      </c>
      <c r="F795" s="163" t="s">
        <v>133</v>
      </c>
      <c r="G795" s="266" t="s">
        <v>133</v>
      </c>
      <c r="H795" s="266" t="s">
        <v>190</v>
      </c>
      <c r="I795" s="163" t="s">
        <v>133</v>
      </c>
      <c r="J795" s="163" t="s">
        <v>133</v>
      </c>
      <c r="K795" s="164">
        <f t="shared" si="41"/>
        <v>2150</v>
      </c>
      <c r="L795" s="165">
        <f t="shared" si="42"/>
        <v>120</v>
      </c>
      <c r="M795" s="172">
        <v>450</v>
      </c>
      <c r="N795" s="172">
        <v>35</v>
      </c>
      <c r="O795" s="167" t="s">
        <v>133</v>
      </c>
      <c r="S795" s="272"/>
    </row>
    <row r="796" spans="1:19" ht="30">
      <c r="A796" s="161" t="s">
        <v>1907</v>
      </c>
      <c r="B796" s="220" t="s">
        <v>11852</v>
      </c>
      <c r="C796" s="161" t="s">
        <v>133</v>
      </c>
      <c r="D796" s="220">
        <v>2610</v>
      </c>
      <c r="E796" s="220">
        <v>120</v>
      </c>
      <c r="F796" s="163" t="s">
        <v>133</v>
      </c>
      <c r="G796" s="266" t="s">
        <v>133</v>
      </c>
      <c r="H796" s="266" t="s">
        <v>190</v>
      </c>
      <c r="I796" s="163" t="s">
        <v>133</v>
      </c>
      <c r="J796" s="163" t="s">
        <v>133</v>
      </c>
      <c r="K796" s="164">
        <f t="shared" si="41"/>
        <v>2610</v>
      </c>
      <c r="L796" s="165">
        <f t="shared" si="42"/>
        <v>120</v>
      </c>
      <c r="M796" s="172">
        <v>450</v>
      </c>
      <c r="N796" s="172">
        <v>35</v>
      </c>
      <c r="O796" s="167" t="s">
        <v>133</v>
      </c>
      <c r="S796" s="272"/>
    </row>
    <row r="797" spans="1:19" ht="30">
      <c r="A797" s="161" t="s">
        <v>1908</v>
      </c>
      <c r="B797" s="220" t="s">
        <v>11854</v>
      </c>
      <c r="C797" s="161" t="s">
        <v>133</v>
      </c>
      <c r="D797" s="220">
        <v>3590</v>
      </c>
      <c r="E797" s="220">
        <v>120</v>
      </c>
      <c r="F797" s="163" t="s">
        <v>133</v>
      </c>
      <c r="G797" s="266" t="s">
        <v>133</v>
      </c>
      <c r="H797" s="266" t="s">
        <v>190</v>
      </c>
      <c r="I797" s="163" t="s">
        <v>133</v>
      </c>
      <c r="J797" s="163" t="s">
        <v>133</v>
      </c>
      <c r="K797" s="164">
        <f t="shared" si="41"/>
        <v>3590</v>
      </c>
      <c r="L797" s="165">
        <f t="shared" si="42"/>
        <v>120</v>
      </c>
      <c r="M797" s="172">
        <v>450</v>
      </c>
      <c r="N797" s="172">
        <v>35</v>
      </c>
      <c r="O797" s="167" t="s">
        <v>133</v>
      </c>
      <c r="S797" s="272"/>
    </row>
    <row r="798" spans="1:19" ht="30">
      <c r="A798" s="161" t="s">
        <v>1909</v>
      </c>
      <c r="B798" s="220" t="s">
        <v>11855</v>
      </c>
      <c r="C798" s="161" t="s">
        <v>133</v>
      </c>
      <c r="D798" s="220">
        <v>3150</v>
      </c>
      <c r="E798" s="220">
        <v>210</v>
      </c>
      <c r="F798" s="163" t="s">
        <v>133</v>
      </c>
      <c r="G798" s="266" t="s">
        <v>133</v>
      </c>
      <c r="H798" s="266" t="s">
        <v>190</v>
      </c>
      <c r="I798" s="163" t="s">
        <v>133</v>
      </c>
      <c r="J798" s="163" t="s">
        <v>133</v>
      </c>
      <c r="K798" s="164">
        <f t="shared" si="41"/>
        <v>3150</v>
      </c>
      <c r="L798" s="165">
        <f t="shared" si="42"/>
        <v>210</v>
      </c>
      <c r="M798" s="172">
        <v>450</v>
      </c>
      <c r="N798" s="172">
        <v>35</v>
      </c>
      <c r="O798" s="167" t="s">
        <v>133</v>
      </c>
      <c r="S798" s="272"/>
    </row>
    <row r="799" spans="1:19" ht="30">
      <c r="A799" s="161" t="s">
        <v>1910</v>
      </c>
      <c r="B799" s="220" t="s">
        <v>11856</v>
      </c>
      <c r="C799" s="161" t="s">
        <v>133</v>
      </c>
      <c r="D799" s="220">
        <v>2190</v>
      </c>
      <c r="E799" s="220">
        <v>110</v>
      </c>
      <c r="F799" s="163" t="s">
        <v>133</v>
      </c>
      <c r="G799" s="266" t="s">
        <v>133</v>
      </c>
      <c r="H799" s="266" t="s">
        <v>190</v>
      </c>
      <c r="I799" s="163" t="s">
        <v>133</v>
      </c>
      <c r="J799" s="163" t="s">
        <v>133</v>
      </c>
      <c r="K799" s="164">
        <f t="shared" si="41"/>
        <v>2190</v>
      </c>
      <c r="L799" s="165">
        <f t="shared" si="42"/>
        <v>110</v>
      </c>
      <c r="M799" s="172">
        <v>450</v>
      </c>
      <c r="N799" s="172">
        <v>35</v>
      </c>
      <c r="O799" s="167" t="s">
        <v>133</v>
      </c>
      <c r="S799" s="272"/>
    </row>
    <row r="800" spans="1:19" ht="30">
      <c r="A800" s="161" t="s">
        <v>1911</v>
      </c>
      <c r="B800" s="220" t="s">
        <v>11857</v>
      </c>
      <c r="C800" s="161" t="s">
        <v>133</v>
      </c>
      <c r="D800" s="220">
        <v>2340</v>
      </c>
      <c r="E800" s="220">
        <v>90</v>
      </c>
      <c r="F800" s="163" t="s">
        <v>133</v>
      </c>
      <c r="G800" s="266" t="s">
        <v>133</v>
      </c>
      <c r="H800" s="266" t="s">
        <v>190</v>
      </c>
      <c r="I800" s="163" t="s">
        <v>133</v>
      </c>
      <c r="J800" s="163" t="s">
        <v>133</v>
      </c>
      <c r="K800" s="164">
        <f t="shared" si="41"/>
        <v>2340</v>
      </c>
      <c r="L800" s="165">
        <f t="shared" si="42"/>
        <v>90</v>
      </c>
      <c r="M800" s="172">
        <v>450</v>
      </c>
      <c r="N800" s="172">
        <v>35</v>
      </c>
      <c r="O800" s="167" t="s">
        <v>133</v>
      </c>
      <c r="S800" s="272"/>
    </row>
    <row r="801" spans="1:19" ht="30">
      <c r="A801" s="161" t="s">
        <v>1912</v>
      </c>
      <c r="B801" s="220" t="s">
        <v>11858</v>
      </c>
      <c r="C801" s="161" t="s">
        <v>133</v>
      </c>
      <c r="D801" s="220">
        <v>2620</v>
      </c>
      <c r="E801" s="220">
        <v>150</v>
      </c>
      <c r="F801" s="163" t="s">
        <v>133</v>
      </c>
      <c r="G801" s="266" t="s">
        <v>133</v>
      </c>
      <c r="H801" s="266" t="s">
        <v>190</v>
      </c>
      <c r="I801" s="163" t="s">
        <v>133</v>
      </c>
      <c r="J801" s="163" t="s">
        <v>133</v>
      </c>
      <c r="K801" s="164">
        <f t="shared" si="41"/>
        <v>2620</v>
      </c>
      <c r="L801" s="165">
        <f t="shared" si="42"/>
        <v>150</v>
      </c>
      <c r="M801" s="172">
        <v>450</v>
      </c>
      <c r="N801" s="172">
        <v>35</v>
      </c>
      <c r="O801" s="167" t="s">
        <v>133</v>
      </c>
      <c r="S801" s="272"/>
    </row>
    <row r="802" spans="1:19" ht="30">
      <c r="A802" s="161" t="s">
        <v>1913</v>
      </c>
      <c r="B802" s="220" t="s">
        <v>11859</v>
      </c>
      <c r="C802" s="161" t="s">
        <v>133</v>
      </c>
      <c r="D802" s="220">
        <v>6290</v>
      </c>
      <c r="E802" s="220">
        <v>80</v>
      </c>
      <c r="F802" s="163" t="s">
        <v>133</v>
      </c>
      <c r="G802" s="266" t="s">
        <v>133</v>
      </c>
      <c r="H802" s="266" t="s">
        <v>190</v>
      </c>
      <c r="I802" s="163" t="s">
        <v>133</v>
      </c>
      <c r="J802" s="163" t="s">
        <v>133</v>
      </c>
      <c r="K802" s="164">
        <f t="shared" si="41"/>
        <v>6290</v>
      </c>
      <c r="L802" s="165">
        <f t="shared" si="42"/>
        <v>80</v>
      </c>
      <c r="M802" s="172" t="s">
        <v>133</v>
      </c>
      <c r="N802" s="172" t="s">
        <v>133</v>
      </c>
      <c r="O802" s="167" t="s">
        <v>133</v>
      </c>
      <c r="S802" s="272"/>
    </row>
    <row r="803" spans="1:19">
      <c r="A803" s="161" t="s">
        <v>1914</v>
      </c>
      <c r="B803" s="220" t="s">
        <v>11885</v>
      </c>
      <c r="C803" s="161" t="s">
        <v>133</v>
      </c>
      <c r="D803" s="220">
        <v>570</v>
      </c>
      <c r="E803" s="220">
        <v>60</v>
      </c>
      <c r="F803" s="163" t="s">
        <v>133</v>
      </c>
      <c r="G803" s="266" t="s">
        <v>133</v>
      </c>
      <c r="H803" s="163" t="s">
        <v>133</v>
      </c>
      <c r="I803" s="163" t="s">
        <v>133</v>
      </c>
      <c r="J803" s="163" t="s">
        <v>133</v>
      </c>
      <c r="K803" s="164">
        <f t="shared" si="41"/>
        <v>570</v>
      </c>
      <c r="L803" s="165">
        <f t="shared" si="42"/>
        <v>60</v>
      </c>
      <c r="M803" s="172" t="s">
        <v>133</v>
      </c>
      <c r="N803" s="172" t="s">
        <v>133</v>
      </c>
      <c r="O803" s="167" t="s">
        <v>133</v>
      </c>
      <c r="S803" s="272"/>
    </row>
    <row r="804" spans="1:19">
      <c r="A804" s="161" t="s">
        <v>1915</v>
      </c>
      <c r="B804" s="220" t="s">
        <v>11886</v>
      </c>
      <c r="C804" s="161" t="s">
        <v>133</v>
      </c>
      <c r="D804" s="220">
        <v>1990</v>
      </c>
      <c r="E804" s="220">
        <v>70</v>
      </c>
      <c r="F804" s="163" t="s">
        <v>133</v>
      </c>
      <c r="G804" s="266" t="s">
        <v>133</v>
      </c>
      <c r="H804" s="163" t="s">
        <v>133</v>
      </c>
      <c r="I804" s="163" t="s">
        <v>133</v>
      </c>
      <c r="J804" s="163" t="s">
        <v>133</v>
      </c>
      <c r="K804" s="164">
        <f t="shared" si="41"/>
        <v>1990</v>
      </c>
      <c r="L804" s="165">
        <f t="shared" si="42"/>
        <v>70</v>
      </c>
      <c r="M804" s="172" t="s">
        <v>133</v>
      </c>
      <c r="N804" s="172" t="s">
        <v>133</v>
      </c>
      <c r="O804" s="167" t="s">
        <v>133</v>
      </c>
      <c r="S804" s="272"/>
    </row>
    <row r="805" spans="1:19">
      <c r="A805" s="161" t="s">
        <v>1916</v>
      </c>
      <c r="B805" s="220" t="s">
        <v>11887</v>
      </c>
      <c r="C805" s="161" t="s">
        <v>133</v>
      </c>
      <c r="D805" s="220">
        <v>2010</v>
      </c>
      <c r="E805" s="220">
        <v>60</v>
      </c>
      <c r="F805" s="163" t="s">
        <v>133</v>
      </c>
      <c r="G805" s="266" t="s">
        <v>133</v>
      </c>
      <c r="H805" s="163" t="s">
        <v>133</v>
      </c>
      <c r="I805" s="163" t="s">
        <v>133</v>
      </c>
      <c r="J805" s="163" t="s">
        <v>133</v>
      </c>
      <c r="K805" s="164">
        <f t="shared" si="41"/>
        <v>2010</v>
      </c>
      <c r="L805" s="165">
        <f t="shared" si="42"/>
        <v>60</v>
      </c>
      <c r="M805" s="172" t="s">
        <v>133</v>
      </c>
      <c r="N805" s="172" t="s">
        <v>133</v>
      </c>
      <c r="O805" s="167" t="s">
        <v>133</v>
      </c>
      <c r="S805" s="272"/>
    </row>
    <row r="806" spans="1:19">
      <c r="A806" s="161" t="s">
        <v>1917</v>
      </c>
      <c r="B806" s="220" t="s">
        <v>11888</v>
      </c>
      <c r="C806" s="161" t="s">
        <v>133</v>
      </c>
      <c r="D806" s="220">
        <v>2110</v>
      </c>
      <c r="E806" s="220">
        <v>60</v>
      </c>
      <c r="F806" s="163" t="s">
        <v>133</v>
      </c>
      <c r="G806" s="266" t="s">
        <v>133</v>
      </c>
      <c r="H806" s="163" t="s">
        <v>133</v>
      </c>
      <c r="I806" s="163" t="s">
        <v>133</v>
      </c>
      <c r="J806" s="163" t="s">
        <v>133</v>
      </c>
      <c r="K806" s="164">
        <f t="shared" si="41"/>
        <v>2110</v>
      </c>
      <c r="L806" s="165">
        <f t="shared" si="42"/>
        <v>60</v>
      </c>
      <c r="M806" s="172" t="s">
        <v>133</v>
      </c>
      <c r="N806" s="172" t="s">
        <v>133</v>
      </c>
      <c r="O806" s="167" t="s">
        <v>133</v>
      </c>
      <c r="S806" s="272"/>
    </row>
    <row r="807" spans="1:19">
      <c r="A807" s="161" t="s">
        <v>1918</v>
      </c>
      <c r="B807" s="220" t="s">
        <v>11889</v>
      </c>
      <c r="C807" s="161" t="s">
        <v>133</v>
      </c>
      <c r="D807" s="220">
        <v>2130</v>
      </c>
      <c r="E807" s="220">
        <v>60</v>
      </c>
      <c r="F807" s="163" t="s">
        <v>133</v>
      </c>
      <c r="G807" s="266" t="s">
        <v>133</v>
      </c>
      <c r="H807" s="163" t="s">
        <v>133</v>
      </c>
      <c r="I807" s="163" t="s">
        <v>133</v>
      </c>
      <c r="J807" s="163" t="s">
        <v>133</v>
      </c>
      <c r="K807" s="164">
        <f t="shared" si="41"/>
        <v>2130</v>
      </c>
      <c r="L807" s="165">
        <f t="shared" si="42"/>
        <v>60</v>
      </c>
      <c r="M807" s="172" t="s">
        <v>133</v>
      </c>
      <c r="N807" s="172" t="s">
        <v>133</v>
      </c>
      <c r="O807" s="167" t="s">
        <v>133</v>
      </c>
      <c r="S807" s="272"/>
    </row>
    <row r="808" spans="1:19">
      <c r="A808" s="161" t="s">
        <v>1919</v>
      </c>
      <c r="B808" s="220" t="s">
        <v>11890</v>
      </c>
      <c r="C808" s="161" t="s">
        <v>133</v>
      </c>
      <c r="D808" s="220">
        <v>2710</v>
      </c>
      <c r="E808" s="220">
        <v>90</v>
      </c>
      <c r="F808" s="163" t="s">
        <v>133</v>
      </c>
      <c r="G808" s="266" t="s">
        <v>133</v>
      </c>
      <c r="H808" s="163" t="s">
        <v>133</v>
      </c>
      <c r="I808" s="163" t="s">
        <v>133</v>
      </c>
      <c r="J808" s="163" t="s">
        <v>133</v>
      </c>
      <c r="K808" s="164">
        <f t="shared" si="41"/>
        <v>2710</v>
      </c>
      <c r="L808" s="165">
        <f t="shared" si="42"/>
        <v>90</v>
      </c>
      <c r="M808" s="172" t="s">
        <v>133</v>
      </c>
      <c r="N808" s="172" t="s">
        <v>133</v>
      </c>
      <c r="O808" s="167" t="s">
        <v>133</v>
      </c>
      <c r="S808" s="272"/>
    </row>
    <row r="809" spans="1:19">
      <c r="A809" s="161" t="s">
        <v>1920</v>
      </c>
      <c r="B809" s="220" t="s">
        <v>11891</v>
      </c>
      <c r="C809" s="161" t="s">
        <v>133</v>
      </c>
      <c r="D809" s="220">
        <v>3030</v>
      </c>
      <c r="E809" s="220">
        <v>70</v>
      </c>
      <c r="F809" s="163" t="s">
        <v>133</v>
      </c>
      <c r="G809" s="266" t="s">
        <v>133</v>
      </c>
      <c r="H809" s="163" t="s">
        <v>133</v>
      </c>
      <c r="I809" s="163" t="s">
        <v>133</v>
      </c>
      <c r="J809" s="163" t="s">
        <v>133</v>
      </c>
      <c r="K809" s="164">
        <f t="shared" si="41"/>
        <v>3030</v>
      </c>
      <c r="L809" s="165">
        <f t="shared" si="42"/>
        <v>70</v>
      </c>
      <c r="M809" s="172" t="s">
        <v>133</v>
      </c>
      <c r="N809" s="172" t="s">
        <v>133</v>
      </c>
      <c r="O809" s="167" t="s">
        <v>133</v>
      </c>
      <c r="S809" s="272"/>
    </row>
    <row r="810" spans="1:19">
      <c r="A810" s="161" t="s">
        <v>1921</v>
      </c>
      <c r="B810" s="220" t="s">
        <v>11892</v>
      </c>
      <c r="C810" s="161" t="s">
        <v>133</v>
      </c>
      <c r="D810" s="220">
        <v>4280</v>
      </c>
      <c r="E810" s="220">
        <v>70</v>
      </c>
      <c r="F810" s="163" t="s">
        <v>133</v>
      </c>
      <c r="G810" s="266" t="s">
        <v>133</v>
      </c>
      <c r="H810" s="163" t="s">
        <v>133</v>
      </c>
      <c r="I810" s="163" t="s">
        <v>133</v>
      </c>
      <c r="J810" s="163" t="s">
        <v>133</v>
      </c>
      <c r="K810" s="164">
        <f t="shared" si="41"/>
        <v>4280</v>
      </c>
      <c r="L810" s="165">
        <f t="shared" si="42"/>
        <v>70</v>
      </c>
      <c r="M810" s="172" t="s">
        <v>133</v>
      </c>
      <c r="N810" s="172" t="s">
        <v>133</v>
      </c>
      <c r="O810" s="167" t="s">
        <v>133</v>
      </c>
      <c r="S810" s="272"/>
    </row>
    <row r="811" spans="1:19">
      <c r="A811" s="161" t="s">
        <v>1922</v>
      </c>
      <c r="B811" s="220" t="s">
        <v>11893</v>
      </c>
      <c r="C811" s="161" t="s">
        <v>133</v>
      </c>
      <c r="D811" s="220">
        <v>420</v>
      </c>
      <c r="E811" s="220">
        <v>50</v>
      </c>
      <c r="F811" s="163" t="s">
        <v>133</v>
      </c>
      <c r="G811" s="266" t="s">
        <v>133</v>
      </c>
      <c r="H811" s="163" t="s">
        <v>133</v>
      </c>
      <c r="I811" s="163" t="s">
        <v>133</v>
      </c>
      <c r="J811" s="163" t="s">
        <v>133</v>
      </c>
      <c r="K811" s="164">
        <f t="shared" si="41"/>
        <v>420</v>
      </c>
      <c r="L811" s="165">
        <f t="shared" si="42"/>
        <v>50</v>
      </c>
      <c r="M811" s="172" t="s">
        <v>133</v>
      </c>
      <c r="N811" s="172" t="s">
        <v>133</v>
      </c>
      <c r="O811" s="167" t="s">
        <v>133</v>
      </c>
      <c r="S811" s="272"/>
    </row>
    <row r="812" spans="1:19">
      <c r="A812" s="161" t="s">
        <v>1923</v>
      </c>
      <c r="B812" s="220" t="s">
        <v>11894</v>
      </c>
      <c r="C812" s="161" t="s">
        <v>133</v>
      </c>
      <c r="D812" s="220">
        <v>1970</v>
      </c>
      <c r="E812" s="220">
        <v>70</v>
      </c>
      <c r="F812" s="163" t="s">
        <v>133</v>
      </c>
      <c r="G812" s="266" t="s">
        <v>133</v>
      </c>
      <c r="H812" s="163" t="s">
        <v>133</v>
      </c>
      <c r="I812" s="163" t="s">
        <v>133</v>
      </c>
      <c r="J812" s="163" t="s">
        <v>133</v>
      </c>
      <c r="K812" s="164">
        <f t="shared" si="41"/>
        <v>1970</v>
      </c>
      <c r="L812" s="165">
        <f t="shared" si="42"/>
        <v>70</v>
      </c>
      <c r="M812" s="172" t="s">
        <v>133</v>
      </c>
      <c r="N812" s="172" t="s">
        <v>133</v>
      </c>
      <c r="O812" s="167" t="s">
        <v>133</v>
      </c>
      <c r="S812" s="272"/>
    </row>
    <row r="813" spans="1:19">
      <c r="A813" s="161" t="s">
        <v>1924</v>
      </c>
      <c r="B813" s="220" t="s">
        <v>11895</v>
      </c>
      <c r="C813" s="161" t="s">
        <v>133</v>
      </c>
      <c r="D813" s="220">
        <v>3100</v>
      </c>
      <c r="E813" s="220">
        <v>70</v>
      </c>
      <c r="F813" s="163" t="s">
        <v>133</v>
      </c>
      <c r="G813" s="266" t="s">
        <v>133</v>
      </c>
      <c r="H813" s="163" t="s">
        <v>133</v>
      </c>
      <c r="I813" s="163" t="s">
        <v>133</v>
      </c>
      <c r="J813" s="163" t="s">
        <v>133</v>
      </c>
      <c r="K813" s="164">
        <f t="shared" si="41"/>
        <v>3100</v>
      </c>
      <c r="L813" s="165">
        <f t="shared" si="42"/>
        <v>70</v>
      </c>
      <c r="M813" s="172" t="s">
        <v>133</v>
      </c>
      <c r="N813" s="172" t="s">
        <v>133</v>
      </c>
      <c r="O813" s="167" t="s">
        <v>133</v>
      </c>
      <c r="S813" s="272"/>
    </row>
    <row r="814" spans="1:19">
      <c r="A814" s="161" t="s">
        <v>1925</v>
      </c>
      <c r="B814" s="220" t="s">
        <v>11896</v>
      </c>
      <c r="C814" s="161" t="s">
        <v>133</v>
      </c>
      <c r="D814" s="220">
        <v>840</v>
      </c>
      <c r="E814" s="220">
        <v>50</v>
      </c>
      <c r="F814" s="163" t="s">
        <v>133</v>
      </c>
      <c r="G814" s="266" t="s">
        <v>133</v>
      </c>
      <c r="H814" s="163" t="s">
        <v>133</v>
      </c>
      <c r="I814" s="163" t="s">
        <v>133</v>
      </c>
      <c r="J814" s="163" t="s">
        <v>133</v>
      </c>
      <c r="K814" s="164">
        <f t="shared" si="41"/>
        <v>840</v>
      </c>
      <c r="L814" s="165">
        <f t="shared" si="42"/>
        <v>50</v>
      </c>
      <c r="M814" s="172" t="s">
        <v>133</v>
      </c>
      <c r="N814" s="172" t="s">
        <v>133</v>
      </c>
      <c r="O814" s="167" t="s">
        <v>133</v>
      </c>
      <c r="S814" s="272"/>
    </row>
    <row r="815" spans="1:19">
      <c r="A815" s="161" t="s">
        <v>1926</v>
      </c>
      <c r="B815" s="220" t="s">
        <v>11897</v>
      </c>
      <c r="C815" s="161" t="s">
        <v>133</v>
      </c>
      <c r="D815" s="220">
        <v>850</v>
      </c>
      <c r="E815" s="220">
        <v>60</v>
      </c>
      <c r="F815" s="163" t="s">
        <v>133</v>
      </c>
      <c r="G815" s="266" t="s">
        <v>133</v>
      </c>
      <c r="H815" s="163" t="s">
        <v>133</v>
      </c>
      <c r="I815" s="163" t="s">
        <v>133</v>
      </c>
      <c r="J815" s="163" t="s">
        <v>133</v>
      </c>
      <c r="K815" s="164">
        <f t="shared" si="41"/>
        <v>850</v>
      </c>
      <c r="L815" s="165">
        <f t="shared" si="42"/>
        <v>60</v>
      </c>
      <c r="M815" s="172" t="s">
        <v>133</v>
      </c>
      <c r="N815" s="172" t="s">
        <v>133</v>
      </c>
      <c r="O815" s="167" t="s">
        <v>133</v>
      </c>
      <c r="S815" s="272"/>
    </row>
    <row r="816" spans="1:19">
      <c r="A816" s="161" t="s">
        <v>1927</v>
      </c>
      <c r="B816" s="220" t="s">
        <v>11898</v>
      </c>
      <c r="C816" s="161" t="s">
        <v>133</v>
      </c>
      <c r="D816" s="220">
        <v>2320</v>
      </c>
      <c r="E816" s="220">
        <v>70</v>
      </c>
      <c r="F816" s="163" t="s">
        <v>133</v>
      </c>
      <c r="G816" s="266" t="s">
        <v>133</v>
      </c>
      <c r="H816" s="163" t="s">
        <v>133</v>
      </c>
      <c r="I816" s="163" t="s">
        <v>133</v>
      </c>
      <c r="J816" s="163" t="s">
        <v>133</v>
      </c>
      <c r="K816" s="164">
        <f t="shared" si="41"/>
        <v>2320</v>
      </c>
      <c r="L816" s="165">
        <f t="shared" si="42"/>
        <v>70</v>
      </c>
      <c r="M816" s="172" t="s">
        <v>133</v>
      </c>
      <c r="N816" s="172" t="s">
        <v>133</v>
      </c>
      <c r="O816" s="167" t="s">
        <v>133</v>
      </c>
      <c r="S816" s="272"/>
    </row>
    <row r="817" spans="1:19">
      <c r="A817" s="161" t="s">
        <v>1928</v>
      </c>
      <c r="B817" s="220" t="s">
        <v>11899</v>
      </c>
      <c r="C817" s="161" t="s">
        <v>133</v>
      </c>
      <c r="D817" s="220">
        <v>2420</v>
      </c>
      <c r="E817" s="220">
        <v>60</v>
      </c>
      <c r="F817" s="163" t="s">
        <v>133</v>
      </c>
      <c r="G817" s="266" t="s">
        <v>133</v>
      </c>
      <c r="H817" s="163" t="s">
        <v>133</v>
      </c>
      <c r="I817" s="163" t="s">
        <v>133</v>
      </c>
      <c r="J817" s="163" t="s">
        <v>133</v>
      </c>
      <c r="K817" s="164">
        <f t="shared" si="41"/>
        <v>2420</v>
      </c>
      <c r="L817" s="165">
        <f t="shared" si="42"/>
        <v>60</v>
      </c>
      <c r="M817" s="172" t="s">
        <v>133</v>
      </c>
      <c r="N817" s="172" t="s">
        <v>133</v>
      </c>
      <c r="O817" s="167" t="s">
        <v>133</v>
      </c>
      <c r="S817" s="272"/>
    </row>
    <row r="818" spans="1:19">
      <c r="A818" s="161" t="s">
        <v>1929</v>
      </c>
      <c r="B818" s="220" t="s">
        <v>11900</v>
      </c>
      <c r="C818" s="161" t="s">
        <v>133</v>
      </c>
      <c r="D818" s="220">
        <v>3400</v>
      </c>
      <c r="E818" s="220">
        <v>70</v>
      </c>
      <c r="F818" s="163" t="s">
        <v>133</v>
      </c>
      <c r="G818" s="266" t="s">
        <v>133</v>
      </c>
      <c r="H818" s="163" t="s">
        <v>133</v>
      </c>
      <c r="I818" s="163" t="s">
        <v>133</v>
      </c>
      <c r="J818" s="163" t="s">
        <v>133</v>
      </c>
      <c r="K818" s="164">
        <f t="shared" si="41"/>
        <v>3400</v>
      </c>
      <c r="L818" s="165">
        <f t="shared" si="42"/>
        <v>70</v>
      </c>
      <c r="M818" s="172" t="s">
        <v>133</v>
      </c>
      <c r="N818" s="172" t="s">
        <v>133</v>
      </c>
      <c r="O818" s="167" t="s">
        <v>133</v>
      </c>
      <c r="S818" s="272"/>
    </row>
    <row r="819" spans="1:19">
      <c r="A819" s="161" t="s">
        <v>1930</v>
      </c>
      <c r="B819" s="220" t="s">
        <v>11901</v>
      </c>
      <c r="C819" s="161" t="s">
        <v>133</v>
      </c>
      <c r="D819" s="220">
        <v>2800</v>
      </c>
      <c r="E819" s="220">
        <v>60</v>
      </c>
      <c r="F819" s="163" t="s">
        <v>133</v>
      </c>
      <c r="G819" s="266" t="s">
        <v>133</v>
      </c>
      <c r="H819" s="163" t="s">
        <v>133</v>
      </c>
      <c r="I819" s="163" t="s">
        <v>133</v>
      </c>
      <c r="J819" s="163" t="s">
        <v>133</v>
      </c>
      <c r="K819" s="164">
        <f t="shared" si="41"/>
        <v>2800</v>
      </c>
      <c r="L819" s="165">
        <f t="shared" si="42"/>
        <v>60</v>
      </c>
      <c r="M819" s="172" t="s">
        <v>133</v>
      </c>
      <c r="N819" s="172" t="s">
        <v>133</v>
      </c>
      <c r="O819" s="167" t="s">
        <v>133</v>
      </c>
      <c r="S819" s="272"/>
    </row>
    <row r="820" spans="1:19">
      <c r="A820" s="161" t="s">
        <v>1931</v>
      </c>
      <c r="B820" s="220" t="s">
        <v>11902</v>
      </c>
      <c r="C820" s="161" t="s">
        <v>133</v>
      </c>
      <c r="D820" s="220">
        <v>3030</v>
      </c>
      <c r="E820" s="220">
        <v>60</v>
      </c>
      <c r="F820" s="163" t="s">
        <v>133</v>
      </c>
      <c r="G820" s="266" t="s">
        <v>133</v>
      </c>
      <c r="H820" s="163" t="s">
        <v>133</v>
      </c>
      <c r="I820" s="163" t="s">
        <v>133</v>
      </c>
      <c r="J820" s="163" t="s">
        <v>133</v>
      </c>
      <c r="K820" s="164">
        <f t="shared" si="41"/>
        <v>3030</v>
      </c>
      <c r="L820" s="165">
        <f t="shared" si="42"/>
        <v>60</v>
      </c>
      <c r="M820" s="172" t="s">
        <v>133</v>
      </c>
      <c r="N820" s="172" t="s">
        <v>133</v>
      </c>
      <c r="O820" s="167" t="s">
        <v>133</v>
      </c>
      <c r="S820" s="272"/>
    </row>
    <row r="821" spans="1:19">
      <c r="A821" s="161" t="s">
        <v>1932</v>
      </c>
      <c r="B821" s="220" t="s">
        <v>11903</v>
      </c>
      <c r="C821" s="161" t="s">
        <v>133</v>
      </c>
      <c r="D821" s="220">
        <v>3450</v>
      </c>
      <c r="E821" s="220">
        <v>70</v>
      </c>
      <c r="F821" s="163" t="s">
        <v>133</v>
      </c>
      <c r="G821" s="266" t="s">
        <v>133</v>
      </c>
      <c r="H821" s="163" t="s">
        <v>133</v>
      </c>
      <c r="I821" s="163" t="s">
        <v>133</v>
      </c>
      <c r="J821" s="163" t="s">
        <v>133</v>
      </c>
      <c r="K821" s="164">
        <f t="shared" si="41"/>
        <v>3450</v>
      </c>
      <c r="L821" s="165">
        <f t="shared" si="42"/>
        <v>70</v>
      </c>
      <c r="M821" s="172" t="s">
        <v>133</v>
      </c>
      <c r="N821" s="172" t="s">
        <v>133</v>
      </c>
      <c r="O821" s="167" t="s">
        <v>133</v>
      </c>
      <c r="S821" s="272"/>
    </row>
    <row r="822" spans="1:19">
      <c r="A822" s="161" t="s">
        <v>1933</v>
      </c>
      <c r="B822" s="220" t="s">
        <v>11904</v>
      </c>
      <c r="C822" s="161" t="s">
        <v>133</v>
      </c>
      <c r="D822" s="220">
        <v>3640</v>
      </c>
      <c r="E822" s="220">
        <v>60</v>
      </c>
      <c r="F822" s="163" t="s">
        <v>133</v>
      </c>
      <c r="G822" s="266" t="s">
        <v>133</v>
      </c>
      <c r="H822" s="163" t="s">
        <v>133</v>
      </c>
      <c r="I822" s="163" t="s">
        <v>133</v>
      </c>
      <c r="J822" s="163" t="s">
        <v>133</v>
      </c>
      <c r="K822" s="164">
        <f t="shared" si="41"/>
        <v>3640</v>
      </c>
      <c r="L822" s="165">
        <f t="shared" si="42"/>
        <v>60</v>
      </c>
      <c r="M822" s="172" t="s">
        <v>133</v>
      </c>
      <c r="N822" s="172" t="s">
        <v>133</v>
      </c>
      <c r="O822" s="167" t="s">
        <v>133</v>
      </c>
      <c r="S822" s="272"/>
    </row>
    <row r="823" spans="1:19">
      <c r="A823" s="161" t="s">
        <v>1934</v>
      </c>
      <c r="B823" s="220" t="s">
        <v>11905</v>
      </c>
      <c r="C823" s="161" t="s">
        <v>133</v>
      </c>
      <c r="D823" s="220">
        <v>4260</v>
      </c>
      <c r="E823" s="220">
        <v>70</v>
      </c>
      <c r="F823" s="163" t="s">
        <v>133</v>
      </c>
      <c r="G823" s="266" t="s">
        <v>133</v>
      </c>
      <c r="H823" s="163" t="s">
        <v>133</v>
      </c>
      <c r="I823" s="163" t="s">
        <v>133</v>
      </c>
      <c r="J823" s="163" t="s">
        <v>133</v>
      </c>
      <c r="K823" s="164">
        <f t="shared" si="41"/>
        <v>4260</v>
      </c>
      <c r="L823" s="165">
        <f t="shared" si="42"/>
        <v>70</v>
      </c>
      <c r="M823" s="172" t="s">
        <v>133</v>
      </c>
      <c r="N823" s="172" t="s">
        <v>133</v>
      </c>
      <c r="O823" s="167" t="s">
        <v>133</v>
      </c>
      <c r="S823" s="272"/>
    </row>
    <row r="824" spans="1:19">
      <c r="A824" s="161" t="s">
        <v>1935</v>
      </c>
      <c r="B824" s="220" t="s">
        <v>11906</v>
      </c>
      <c r="C824" s="161" t="s">
        <v>133</v>
      </c>
      <c r="D824" s="220">
        <v>1880</v>
      </c>
      <c r="E824" s="220">
        <v>70</v>
      </c>
      <c r="F824" s="163" t="s">
        <v>133</v>
      </c>
      <c r="G824" s="266" t="s">
        <v>133</v>
      </c>
      <c r="H824" s="163" t="s">
        <v>133</v>
      </c>
      <c r="I824" s="163" t="s">
        <v>133</v>
      </c>
      <c r="J824" s="163" t="s">
        <v>133</v>
      </c>
      <c r="K824" s="164">
        <f t="shared" si="41"/>
        <v>1880</v>
      </c>
      <c r="L824" s="165">
        <f t="shared" si="42"/>
        <v>70</v>
      </c>
      <c r="M824" s="172" t="s">
        <v>133</v>
      </c>
      <c r="N824" s="172" t="s">
        <v>133</v>
      </c>
      <c r="O824" s="167" t="s">
        <v>133</v>
      </c>
      <c r="S824" s="272"/>
    </row>
    <row r="825" spans="1:19">
      <c r="A825" s="161" t="s">
        <v>1936</v>
      </c>
      <c r="B825" s="220" t="s">
        <v>11907</v>
      </c>
      <c r="C825" s="161" t="s">
        <v>133</v>
      </c>
      <c r="D825" s="220">
        <v>2820</v>
      </c>
      <c r="E825" s="220">
        <v>60</v>
      </c>
      <c r="F825" s="163" t="s">
        <v>133</v>
      </c>
      <c r="G825" s="266" t="s">
        <v>133</v>
      </c>
      <c r="H825" s="163" t="s">
        <v>133</v>
      </c>
      <c r="I825" s="163" t="s">
        <v>133</v>
      </c>
      <c r="J825" s="163" t="s">
        <v>133</v>
      </c>
      <c r="K825" s="164">
        <f t="shared" si="41"/>
        <v>2820</v>
      </c>
      <c r="L825" s="165">
        <f t="shared" si="42"/>
        <v>60</v>
      </c>
      <c r="M825" s="172" t="s">
        <v>133</v>
      </c>
      <c r="N825" s="172" t="s">
        <v>133</v>
      </c>
      <c r="O825" s="167" t="s">
        <v>133</v>
      </c>
      <c r="S825" s="272"/>
    </row>
    <row r="826" spans="1:19">
      <c r="A826" s="161" t="s">
        <v>1937</v>
      </c>
      <c r="B826" s="220" t="s">
        <v>11908</v>
      </c>
      <c r="C826" s="161" t="s">
        <v>133</v>
      </c>
      <c r="D826" s="220">
        <v>2130</v>
      </c>
      <c r="E826" s="220">
        <v>70</v>
      </c>
      <c r="F826" s="163" t="s">
        <v>133</v>
      </c>
      <c r="G826" s="266" t="s">
        <v>133</v>
      </c>
      <c r="H826" s="163" t="s">
        <v>133</v>
      </c>
      <c r="I826" s="163" t="s">
        <v>133</v>
      </c>
      <c r="J826" s="163" t="s">
        <v>133</v>
      </c>
      <c r="K826" s="164">
        <f t="shared" si="41"/>
        <v>2130</v>
      </c>
      <c r="L826" s="165">
        <f t="shared" si="42"/>
        <v>70</v>
      </c>
      <c r="M826" s="172" t="s">
        <v>133</v>
      </c>
      <c r="N826" s="172" t="s">
        <v>133</v>
      </c>
      <c r="O826" s="167" t="s">
        <v>133</v>
      </c>
      <c r="S826" s="272"/>
    </row>
    <row r="827" spans="1:19">
      <c r="A827" s="161" t="s">
        <v>1938</v>
      </c>
      <c r="C827" s="161" t="s">
        <v>133</v>
      </c>
      <c r="F827" s="163" t="s">
        <v>133</v>
      </c>
      <c r="G827" s="266" t="s">
        <v>133</v>
      </c>
      <c r="H827" s="163" t="s">
        <v>133</v>
      </c>
      <c r="I827" s="163" t="s">
        <v>133</v>
      </c>
      <c r="J827" s="163" t="s">
        <v>133</v>
      </c>
      <c r="K827" s="164">
        <f t="shared" si="41"/>
        <v>0</v>
      </c>
      <c r="L827" s="165">
        <f t="shared" si="42"/>
        <v>0</v>
      </c>
      <c r="M827" s="172" t="s">
        <v>133</v>
      </c>
      <c r="N827" s="172" t="s">
        <v>133</v>
      </c>
      <c r="O827" s="167" t="s">
        <v>133</v>
      </c>
      <c r="S827" s="272"/>
    </row>
    <row r="828" spans="1:19">
      <c r="A828" s="161" t="s">
        <v>1939</v>
      </c>
      <c r="C828" s="161" t="s">
        <v>133</v>
      </c>
      <c r="F828" s="163" t="s">
        <v>133</v>
      </c>
      <c r="G828" s="266" t="s">
        <v>133</v>
      </c>
      <c r="H828" s="163" t="s">
        <v>133</v>
      </c>
      <c r="I828" s="163" t="s">
        <v>133</v>
      </c>
      <c r="J828" s="163" t="s">
        <v>133</v>
      </c>
      <c r="K828" s="164">
        <f t="shared" si="41"/>
        <v>0</v>
      </c>
      <c r="L828" s="165">
        <f t="shared" si="42"/>
        <v>0</v>
      </c>
      <c r="M828" s="172" t="s">
        <v>133</v>
      </c>
      <c r="N828" s="172" t="s">
        <v>133</v>
      </c>
      <c r="O828" s="167" t="s">
        <v>133</v>
      </c>
      <c r="S828" s="272"/>
    </row>
    <row r="829" spans="1:19">
      <c r="A829" s="161" t="s">
        <v>1940</v>
      </c>
      <c r="C829" s="161" t="s">
        <v>133</v>
      </c>
      <c r="F829" s="163" t="s">
        <v>133</v>
      </c>
      <c r="G829" s="266" t="s">
        <v>133</v>
      </c>
      <c r="H829" s="163" t="s">
        <v>133</v>
      </c>
      <c r="I829" s="163" t="s">
        <v>133</v>
      </c>
      <c r="J829" s="163" t="s">
        <v>133</v>
      </c>
      <c r="K829" s="164">
        <f t="shared" si="41"/>
        <v>0</v>
      </c>
      <c r="L829" s="165">
        <f t="shared" si="42"/>
        <v>0</v>
      </c>
      <c r="M829" s="172" t="s">
        <v>133</v>
      </c>
      <c r="N829" s="172" t="s">
        <v>133</v>
      </c>
      <c r="O829" s="167" t="s">
        <v>133</v>
      </c>
      <c r="S829" s="272"/>
    </row>
    <row r="830" spans="1:19">
      <c r="A830" s="161" t="s">
        <v>1941</v>
      </c>
      <c r="C830" s="161" t="s">
        <v>133</v>
      </c>
      <c r="F830" s="163" t="s">
        <v>133</v>
      </c>
      <c r="G830" s="266" t="s">
        <v>133</v>
      </c>
      <c r="H830" s="163" t="s">
        <v>133</v>
      </c>
      <c r="I830" s="163" t="s">
        <v>133</v>
      </c>
      <c r="J830" s="163" t="s">
        <v>133</v>
      </c>
      <c r="K830" s="164">
        <f t="shared" si="41"/>
        <v>0</v>
      </c>
      <c r="L830" s="165">
        <f t="shared" si="42"/>
        <v>0</v>
      </c>
      <c r="M830" s="172" t="s">
        <v>133</v>
      </c>
      <c r="N830" s="172" t="s">
        <v>133</v>
      </c>
      <c r="O830" s="167" t="s">
        <v>133</v>
      </c>
      <c r="S830" s="272"/>
    </row>
    <row r="831" spans="1:19">
      <c r="A831" s="161" t="s">
        <v>1942</v>
      </c>
      <c r="B831" s="220" t="s">
        <v>11813</v>
      </c>
      <c r="C831" s="161" t="s">
        <v>133</v>
      </c>
      <c r="D831" s="164">
        <v>766</v>
      </c>
      <c r="E831" s="165">
        <v>54</v>
      </c>
      <c r="F831" s="163" t="s">
        <v>133</v>
      </c>
      <c r="G831" s="266" t="s">
        <v>133</v>
      </c>
      <c r="H831" s="163" t="s">
        <v>133</v>
      </c>
      <c r="I831" s="163" t="s">
        <v>133</v>
      </c>
      <c r="J831" s="163" t="s">
        <v>133</v>
      </c>
      <c r="K831" s="164">
        <f t="shared" si="41"/>
        <v>766</v>
      </c>
      <c r="L831" s="165">
        <f t="shared" si="42"/>
        <v>54</v>
      </c>
      <c r="M831" s="172">
        <v>133</v>
      </c>
      <c r="N831" s="172">
        <v>65</v>
      </c>
      <c r="O831" s="167" t="s">
        <v>133</v>
      </c>
      <c r="P831" s="260">
        <f t="shared" ref="P831:P850" si="44">MEDIAN(Q831:R831)</f>
        <v>274</v>
      </c>
      <c r="Q831" s="167">
        <v>400</v>
      </c>
      <c r="R831" s="167">
        <v>148</v>
      </c>
      <c r="S831" s="272"/>
    </row>
    <row r="832" spans="1:19">
      <c r="A832" s="161" t="s">
        <v>1943</v>
      </c>
      <c r="C832" s="161" t="s">
        <v>133</v>
      </c>
      <c r="F832" s="163" t="s">
        <v>133</v>
      </c>
      <c r="G832" s="266" t="s">
        <v>133</v>
      </c>
      <c r="H832" s="163" t="s">
        <v>133</v>
      </c>
      <c r="I832" s="163" t="s">
        <v>133</v>
      </c>
      <c r="J832" s="163" t="s">
        <v>133</v>
      </c>
      <c r="K832" s="164">
        <f t="shared" si="41"/>
        <v>0</v>
      </c>
      <c r="L832" s="165">
        <f t="shared" si="42"/>
        <v>0</v>
      </c>
      <c r="N832" s="172"/>
      <c r="O832" s="167" t="s">
        <v>133</v>
      </c>
      <c r="P832" s="260" t="e">
        <f t="shared" si="44"/>
        <v>#NUM!</v>
      </c>
      <c r="S832" s="272"/>
    </row>
    <row r="833" spans="1:19">
      <c r="A833" s="161" t="s">
        <v>1944</v>
      </c>
      <c r="C833" s="161" t="s">
        <v>133</v>
      </c>
      <c r="F833" s="163" t="s">
        <v>133</v>
      </c>
      <c r="G833" s="266" t="s">
        <v>133</v>
      </c>
      <c r="H833" s="163" t="s">
        <v>133</v>
      </c>
      <c r="I833" s="163" t="s">
        <v>133</v>
      </c>
      <c r="J833" s="163" t="s">
        <v>133</v>
      </c>
      <c r="K833" s="164">
        <f t="shared" si="41"/>
        <v>0</v>
      </c>
      <c r="L833" s="165">
        <f t="shared" si="42"/>
        <v>0</v>
      </c>
      <c r="N833" s="172"/>
      <c r="O833" s="167" t="s">
        <v>133</v>
      </c>
      <c r="P833" s="260" t="e">
        <f t="shared" si="44"/>
        <v>#NUM!</v>
      </c>
      <c r="S833" s="272"/>
    </row>
    <row r="834" spans="1:19">
      <c r="A834" s="161" t="s">
        <v>1945</v>
      </c>
      <c r="C834" s="161" t="s">
        <v>133</v>
      </c>
      <c r="F834" s="163" t="s">
        <v>133</v>
      </c>
      <c r="G834" s="266" t="s">
        <v>133</v>
      </c>
      <c r="H834" s="163" t="s">
        <v>133</v>
      </c>
      <c r="I834" s="163" t="s">
        <v>133</v>
      </c>
      <c r="J834" s="163" t="s">
        <v>133</v>
      </c>
      <c r="K834" s="164">
        <f t="shared" si="41"/>
        <v>0</v>
      </c>
      <c r="L834" s="165">
        <f t="shared" si="42"/>
        <v>0</v>
      </c>
      <c r="N834" s="172"/>
      <c r="O834" s="167" t="s">
        <v>133</v>
      </c>
      <c r="P834" s="260" t="e">
        <f t="shared" si="44"/>
        <v>#NUM!</v>
      </c>
      <c r="S834" s="272"/>
    </row>
    <row r="835" spans="1:19" ht="30">
      <c r="A835" s="161" t="s">
        <v>1946</v>
      </c>
      <c r="B835" s="220" t="s">
        <v>11814</v>
      </c>
      <c r="C835" s="161" t="s">
        <v>133</v>
      </c>
      <c r="D835" s="220">
        <v>2003</v>
      </c>
      <c r="E835" s="220">
        <v>52</v>
      </c>
      <c r="F835" s="163" t="s">
        <v>133</v>
      </c>
      <c r="G835" s="266" t="s">
        <v>133</v>
      </c>
      <c r="H835" s="163" t="s">
        <v>133</v>
      </c>
      <c r="I835" s="163" t="s">
        <v>133</v>
      </c>
      <c r="J835" s="163" t="s">
        <v>133</v>
      </c>
      <c r="K835" s="164">
        <f t="shared" si="41"/>
        <v>2003</v>
      </c>
      <c r="L835" s="165">
        <f t="shared" si="42"/>
        <v>52</v>
      </c>
      <c r="M835" s="172">
        <v>133</v>
      </c>
      <c r="N835" s="172">
        <v>65</v>
      </c>
      <c r="O835" s="167" t="s">
        <v>133</v>
      </c>
      <c r="P835" s="260">
        <f t="shared" si="44"/>
        <v>1419.5</v>
      </c>
      <c r="Q835" s="167">
        <v>1515</v>
      </c>
      <c r="R835" s="167">
        <v>1324</v>
      </c>
      <c r="S835" s="272"/>
    </row>
    <row r="836" spans="1:19" ht="30">
      <c r="A836" s="161" t="s">
        <v>1947</v>
      </c>
      <c r="B836" s="220" t="s">
        <v>11815</v>
      </c>
      <c r="C836" s="161" t="s">
        <v>133</v>
      </c>
      <c r="D836" s="220">
        <v>1849</v>
      </c>
      <c r="E836" s="220">
        <v>46</v>
      </c>
      <c r="F836" s="163" t="s">
        <v>133</v>
      </c>
      <c r="G836" s="266" t="s">
        <v>133</v>
      </c>
      <c r="H836" s="163" t="s">
        <v>133</v>
      </c>
      <c r="I836" s="163" t="s">
        <v>133</v>
      </c>
      <c r="J836" s="163" t="s">
        <v>133</v>
      </c>
      <c r="K836" s="164">
        <f t="shared" si="41"/>
        <v>1849</v>
      </c>
      <c r="L836" s="165">
        <f t="shared" si="42"/>
        <v>46</v>
      </c>
      <c r="M836" s="172">
        <v>133</v>
      </c>
      <c r="N836" s="172">
        <v>65</v>
      </c>
      <c r="O836" s="167" t="s">
        <v>133</v>
      </c>
      <c r="P836" s="260">
        <f t="shared" si="44"/>
        <v>1264.5</v>
      </c>
      <c r="Q836" s="167">
        <v>1341</v>
      </c>
      <c r="R836" s="167">
        <v>1188</v>
      </c>
      <c r="S836" s="272"/>
    </row>
    <row r="837" spans="1:19">
      <c r="A837" s="161" t="s">
        <v>1948</v>
      </c>
      <c r="C837" s="161" t="s">
        <v>133</v>
      </c>
      <c r="F837" s="163" t="s">
        <v>133</v>
      </c>
      <c r="G837" s="266" t="s">
        <v>133</v>
      </c>
      <c r="H837" s="163" t="s">
        <v>133</v>
      </c>
      <c r="I837" s="163" t="s">
        <v>133</v>
      </c>
      <c r="J837" s="163" t="s">
        <v>133</v>
      </c>
      <c r="K837" s="164">
        <f t="shared" si="41"/>
        <v>0</v>
      </c>
      <c r="L837" s="165">
        <f t="shared" si="42"/>
        <v>0</v>
      </c>
      <c r="N837" s="172"/>
      <c r="O837" s="167" t="s">
        <v>133</v>
      </c>
      <c r="P837" s="260" t="e">
        <f t="shared" si="44"/>
        <v>#NUM!</v>
      </c>
      <c r="S837" s="272"/>
    </row>
    <row r="838" spans="1:19">
      <c r="A838" s="161" t="s">
        <v>1949</v>
      </c>
      <c r="C838" s="161" t="s">
        <v>133</v>
      </c>
      <c r="F838" s="163" t="s">
        <v>133</v>
      </c>
      <c r="G838" s="266" t="s">
        <v>133</v>
      </c>
      <c r="H838" s="163" t="s">
        <v>133</v>
      </c>
      <c r="I838" s="163" t="s">
        <v>133</v>
      </c>
      <c r="J838" s="163" t="s">
        <v>133</v>
      </c>
      <c r="K838" s="164">
        <f t="shared" si="41"/>
        <v>0</v>
      </c>
      <c r="L838" s="165">
        <f t="shared" si="42"/>
        <v>0</v>
      </c>
      <c r="N838" s="172"/>
      <c r="O838" s="167" t="s">
        <v>133</v>
      </c>
      <c r="P838" s="260" t="e">
        <f t="shared" si="44"/>
        <v>#NUM!</v>
      </c>
      <c r="S838" s="272"/>
    </row>
    <row r="839" spans="1:19">
      <c r="A839" s="161" t="s">
        <v>1950</v>
      </c>
      <c r="C839" s="161" t="s">
        <v>133</v>
      </c>
      <c r="F839" s="163" t="s">
        <v>133</v>
      </c>
      <c r="G839" s="266" t="s">
        <v>133</v>
      </c>
      <c r="H839" s="163" t="s">
        <v>133</v>
      </c>
      <c r="I839" s="163" t="s">
        <v>133</v>
      </c>
      <c r="J839" s="163" t="s">
        <v>133</v>
      </c>
      <c r="K839" s="164">
        <f t="shared" si="41"/>
        <v>0</v>
      </c>
      <c r="L839" s="165">
        <f t="shared" si="42"/>
        <v>0</v>
      </c>
      <c r="N839" s="172"/>
      <c r="O839" s="167" t="s">
        <v>133</v>
      </c>
      <c r="P839" s="260" t="e">
        <f t="shared" si="44"/>
        <v>#NUM!</v>
      </c>
      <c r="S839" s="272"/>
    </row>
    <row r="840" spans="1:19">
      <c r="A840" s="161" t="s">
        <v>1951</v>
      </c>
      <c r="C840" s="161" t="s">
        <v>133</v>
      </c>
      <c r="F840" s="163" t="s">
        <v>133</v>
      </c>
      <c r="G840" s="266" t="s">
        <v>133</v>
      </c>
      <c r="H840" s="163" t="s">
        <v>133</v>
      </c>
      <c r="I840" s="163" t="s">
        <v>133</v>
      </c>
      <c r="J840" s="163" t="s">
        <v>133</v>
      </c>
      <c r="K840" s="164">
        <f t="shared" si="41"/>
        <v>0</v>
      </c>
      <c r="L840" s="165">
        <f t="shared" si="42"/>
        <v>0</v>
      </c>
      <c r="N840" s="172"/>
      <c r="O840" s="167" t="s">
        <v>133</v>
      </c>
      <c r="P840" s="260" t="e">
        <f t="shared" si="44"/>
        <v>#NUM!</v>
      </c>
      <c r="S840" s="272"/>
    </row>
    <row r="841" spans="1:19">
      <c r="A841" s="161" t="s">
        <v>1952</v>
      </c>
      <c r="B841" s="220" t="s">
        <v>11816</v>
      </c>
      <c r="C841" s="161" t="s">
        <v>133</v>
      </c>
      <c r="D841" s="220">
        <v>1966</v>
      </c>
      <c r="E841" s="220">
        <v>34</v>
      </c>
      <c r="F841" s="163" t="s">
        <v>133</v>
      </c>
      <c r="G841" s="266" t="s">
        <v>133</v>
      </c>
      <c r="H841" s="163" t="s">
        <v>133</v>
      </c>
      <c r="I841" s="163" t="s">
        <v>133</v>
      </c>
      <c r="J841" s="163" t="s">
        <v>133</v>
      </c>
      <c r="K841" s="164">
        <f t="shared" si="41"/>
        <v>1966</v>
      </c>
      <c r="L841" s="165">
        <f t="shared" si="42"/>
        <v>34</v>
      </c>
      <c r="M841" s="172">
        <v>133</v>
      </c>
      <c r="N841" s="172">
        <v>65</v>
      </c>
      <c r="O841" s="167" t="s">
        <v>133</v>
      </c>
      <c r="P841" s="260">
        <f t="shared" si="44"/>
        <v>1394</v>
      </c>
      <c r="Q841" s="167">
        <v>1528</v>
      </c>
      <c r="R841" s="167">
        <v>1260</v>
      </c>
      <c r="S841" s="272"/>
    </row>
    <row r="842" spans="1:19">
      <c r="A842" s="161" t="s">
        <v>1953</v>
      </c>
      <c r="C842" s="161" t="s">
        <v>133</v>
      </c>
      <c r="F842" s="163" t="s">
        <v>133</v>
      </c>
      <c r="G842" s="266" t="s">
        <v>133</v>
      </c>
      <c r="H842" s="163" t="s">
        <v>133</v>
      </c>
      <c r="I842" s="163" t="s">
        <v>133</v>
      </c>
      <c r="J842" s="163" t="s">
        <v>133</v>
      </c>
      <c r="K842" s="164">
        <f t="shared" si="41"/>
        <v>0</v>
      </c>
      <c r="L842" s="165">
        <f t="shared" si="42"/>
        <v>0</v>
      </c>
      <c r="N842" s="172"/>
      <c r="O842" s="167" t="s">
        <v>133</v>
      </c>
      <c r="P842" s="260" t="e">
        <f t="shared" si="44"/>
        <v>#NUM!</v>
      </c>
      <c r="S842" s="272"/>
    </row>
    <row r="843" spans="1:19">
      <c r="A843" s="161" t="s">
        <v>1954</v>
      </c>
      <c r="C843" s="161" t="s">
        <v>133</v>
      </c>
      <c r="F843" s="163" t="s">
        <v>133</v>
      </c>
      <c r="G843" s="266" t="s">
        <v>133</v>
      </c>
      <c r="H843" s="163" t="s">
        <v>133</v>
      </c>
      <c r="I843" s="163" t="s">
        <v>133</v>
      </c>
      <c r="J843" s="163" t="s">
        <v>133</v>
      </c>
      <c r="K843" s="164">
        <f t="shared" si="41"/>
        <v>0</v>
      </c>
      <c r="L843" s="165">
        <f t="shared" si="42"/>
        <v>0</v>
      </c>
      <c r="N843" s="172"/>
      <c r="O843" s="167" t="s">
        <v>133</v>
      </c>
      <c r="P843" s="260" t="e">
        <f t="shared" si="44"/>
        <v>#NUM!</v>
      </c>
      <c r="S843" s="272"/>
    </row>
    <row r="844" spans="1:19" ht="30">
      <c r="A844" s="161" t="s">
        <v>1955</v>
      </c>
      <c r="B844" s="220" t="s">
        <v>11817</v>
      </c>
      <c r="C844" s="161" t="s">
        <v>133</v>
      </c>
      <c r="D844" s="220">
        <v>1856</v>
      </c>
      <c r="E844" s="220">
        <v>50</v>
      </c>
      <c r="F844" s="163" t="s">
        <v>133</v>
      </c>
      <c r="G844" s="266" t="s">
        <v>133</v>
      </c>
      <c r="H844" s="163" t="s">
        <v>133</v>
      </c>
      <c r="I844" s="163" t="s">
        <v>133</v>
      </c>
      <c r="J844" s="163" t="s">
        <v>133</v>
      </c>
      <c r="K844" s="164">
        <f t="shared" si="41"/>
        <v>1856</v>
      </c>
      <c r="L844" s="165">
        <f t="shared" si="42"/>
        <v>50</v>
      </c>
      <c r="M844" s="172">
        <v>133</v>
      </c>
      <c r="N844" s="172">
        <v>65</v>
      </c>
      <c r="O844" s="167" t="s">
        <v>133</v>
      </c>
      <c r="P844" s="260">
        <f t="shared" si="44"/>
        <v>1276.5</v>
      </c>
      <c r="Q844" s="167">
        <v>1353</v>
      </c>
      <c r="R844" s="167">
        <v>1200</v>
      </c>
      <c r="S844" s="272"/>
    </row>
    <row r="845" spans="1:19">
      <c r="A845" s="161" t="s">
        <v>1956</v>
      </c>
      <c r="C845" s="161" t="s">
        <v>133</v>
      </c>
      <c r="F845" s="163" t="s">
        <v>133</v>
      </c>
      <c r="G845" s="266" t="s">
        <v>133</v>
      </c>
      <c r="H845" s="163" t="s">
        <v>133</v>
      </c>
      <c r="I845" s="163" t="s">
        <v>133</v>
      </c>
      <c r="J845" s="163" t="s">
        <v>133</v>
      </c>
      <c r="K845" s="164">
        <f t="shared" si="41"/>
        <v>0</v>
      </c>
      <c r="L845" s="165">
        <f t="shared" si="42"/>
        <v>0</v>
      </c>
      <c r="N845" s="172"/>
      <c r="O845" s="167" t="s">
        <v>133</v>
      </c>
      <c r="P845" s="260" t="e">
        <f t="shared" si="44"/>
        <v>#NUM!</v>
      </c>
      <c r="S845" s="272"/>
    </row>
    <row r="846" spans="1:19">
      <c r="A846" s="161" t="s">
        <v>1957</v>
      </c>
      <c r="C846" s="161" t="s">
        <v>133</v>
      </c>
      <c r="F846" s="163" t="s">
        <v>133</v>
      </c>
      <c r="G846" s="266" t="s">
        <v>133</v>
      </c>
      <c r="H846" s="163" t="s">
        <v>133</v>
      </c>
      <c r="I846" s="163" t="s">
        <v>133</v>
      </c>
      <c r="J846" s="163" t="s">
        <v>133</v>
      </c>
      <c r="K846" s="164">
        <f t="shared" si="41"/>
        <v>0</v>
      </c>
      <c r="L846" s="165">
        <f t="shared" si="42"/>
        <v>0</v>
      </c>
      <c r="N846" s="172"/>
      <c r="O846" s="167" t="s">
        <v>133</v>
      </c>
      <c r="P846" s="260" t="e">
        <f t="shared" si="44"/>
        <v>#NUM!</v>
      </c>
      <c r="S846" s="272"/>
    </row>
    <row r="847" spans="1:19">
      <c r="A847" s="161" t="s">
        <v>1958</v>
      </c>
      <c r="C847" s="161" t="s">
        <v>133</v>
      </c>
      <c r="F847" s="163" t="s">
        <v>133</v>
      </c>
      <c r="G847" s="266" t="s">
        <v>133</v>
      </c>
      <c r="H847" s="163" t="s">
        <v>133</v>
      </c>
      <c r="I847" s="163" t="s">
        <v>133</v>
      </c>
      <c r="J847" s="163" t="s">
        <v>133</v>
      </c>
      <c r="K847" s="164">
        <f t="shared" si="41"/>
        <v>0</v>
      </c>
      <c r="L847" s="165">
        <f t="shared" si="42"/>
        <v>0</v>
      </c>
      <c r="N847" s="172"/>
      <c r="O847" s="167" t="s">
        <v>133</v>
      </c>
      <c r="P847" s="260" t="e">
        <f t="shared" si="44"/>
        <v>#NUM!</v>
      </c>
      <c r="S847" s="272"/>
    </row>
    <row r="848" spans="1:19">
      <c r="A848" s="161" t="s">
        <v>1959</v>
      </c>
      <c r="C848" s="161" t="s">
        <v>133</v>
      </c>
      <c r="F848" s="163" t="s">
        <v>133</v>
      </c>
      <c r="G848" s="266" t="s">
        <v>133</v>
      </c>
      <c r="H848" s="163" t="s">
        <v>133</v>
      </c>
      <c r="I848" s="163" t="s">
        <v>133</v>
      </c>
      <c r="J848" s="163" t="s">
        <v>133</v>
      </c>
      <c r="K848" s="164">
        <f t="shared" ref="K848:K911" si="45">IF(OR(D848="n/a",D848="nd"),0,D848)+IF(OR(I848="n/a",I848="nd"),0,I848)</f>
        <v>0</v>
      </c>
      <c r="L848" s="165">
        <f t="shared" ref="L848:L911" si="46">SQRT(SUMSQ(IF(OR(E848="n/a",E848="nd"),0,E848),IF(OR(F848="n/a",F848="nd"),0,F848),IF(OR(J848="n/a",J848="nd"),0,J848)))</f>
        <v>0</v>
      </c>
      <c r="N848" s="172"/>
      <c r="O848" s="167" t="s">
        <v>133</v>
      </c>
      <c r="P848" s="260" t="e">
        <f t="shared" si="44"/>
        <v>#NUM!</v>
      </c>
      <c r="S848" s="272"/>
    </row>
    <row r="849" spans="1:19">
      <c r="A849" s="161" t="s">
        <v>1960</v>
      </c>
      <c r="C849" s="161" t="s">
        <v>133</v>
      </c>
      <c r="F849" s="163" t="s">
        <v>133</v>
      </c>
      <c r="G849" s="266" t="s">
        <v>133</v>
      </c>
      <c r="H849" s="163" t="s">
        <v>133</v>
      </c>
      <c r="I849" s="163" t="s">
        <v>133</v>
      </c>
      <c r="J849" s="163" t="s">
        <v>133</v>
      </c>
      <c r="K849" s="164">
        <f t="shared" si="45"/>
        <v>0</v>
      </c>
      <c r="L849" s="165">
        <f t="shared" si="46"/>
        <v>0</v>
      </c>
      <c r="N849" s="172"/>
      <c r="O849" s="167" t="s">
        <v>133</v>
      </c>
      <c r="P849" s="260" t="e">
        <f t="shared" si="44"/>
        <v>#NUM!</v>
      </c>
      <c r="S849" s="272"/>
    </row>
    <row r="850" spans="1:19" ht="30">
      <c r="A850" s="161" t="s">
        <v>1961</v>
      </c>
      <c r="B850" s="220" t="s">
        <v>11818</v>
      </c>
      <c r="C850" s="161" t="s">
        <v>133</v>
      </c>
      <c r="D850" s="220">
        <v>671</v>
      </c>
      <c r="E850" s="220">
        <v>46</v>
      </c>
      <c r="F850" s="163" t="s">
        <v>133</v>
      </c>
      <c r="G850" s="266" t="s">
        <v>133</v>
      </c>
      <c r="H850" s="163" t="s">
        <v>133</v>
      </c>
      <c r="I850" s="163" t="s">
        <v>133</v>
      </c>
      <c r="J850" s="163" t="s">
        <v>133</v>
      </c>
      <c r="K850" s="164">
        <f t="shared" si="45"/>
        <v>671</v>
      </c>
      <c r="L850" s="165">
        <f t="shared" si="46"/>
        <v>46</v>
      </c>
      <c r="M850" s="172">
        <v>133</v>
      </c>
      <c r="N850" s="172">
        <v>65</v>
      </c>
      <c r="O850" s="167" t="s">
        <v>133</v>
      </c>
      <c r="P850" s="260">
        <f t="shared" si="44"/>
        <v>134.5</v>
      </c>
      <c r="Q850" s="167">
        <v>269</v>
      </c>
      <c r="R850" s="167">
        <v>0</v>
      </c>
      <c r="S850" s="272"/>
    </row>
    <row r="851" spans="1:19">
      <c r="A851" s="161" t="s">
        <v>1962</v>
      </c>
      <c r="C851" s="161" t="s">
        <v>133</v>
      </c>
      <c r="F851" s="163" t="s">
        <v>133</v>
      </c>
      <c r="G851" s="266" t="s">
        <v>133</v>
      </c>
      <c r="H851" s="163" t="s">
        <v>133</v>
      </c>
      <c r="I851" s="163" t="s">
        <v>133</v>
      </c>
      <c r="J851" s="163" t="s">
        <v>133</v>
      </c>
      <c r="K851" s="164">
        <f t="shared" si="45"/>
        <v>0</v>
      </c>
      <c r="L851" s="165">
        <f t="shared" si="46"/>
        <v>0</v>
      </c>
      <c r="N851" s="172"/>
      <c r="O851" s="167" t="s">
        <v>133</v>
      </c>
      <c r="P851" s="260" t="e">
        <f t="shared" ref="P851:P910" si="47">MEDIAN(Q851:R851)</f>
        <v>#NUM!</v>
      </c>
      <c r="S851" s="272"/>
    </row>
    <row r="852" spans="1:19">
      <c r="A852" s="161" t="s">
        <v>1963</v>
      </c>
      <c r="C852" s="161" t="s">
        <v>133</v>
      </c>
      <c r="F852" s="163" t="s">
        <v>133</v>
      </c>
      <c r="G852" s="266" t="s">
        <v>133</v>
      </c>
      <c r="H852" s="163" t="s">
        <v>133</v>
      </c>
      <c r="I852" s="163" t="s">
        <v>133</v>
      </c>
      <c r="J852" s="163" t="s">
        <v>133</v>
      </c>
      <c r="K852" s="164">
        <f t="shared" si="45"/>
        <v>0</v>
      </c>
      <c r="L852" s="165">
        <f t="shared" si="46"/>
        <v>0</v>
      </c>
      <c r="N852" s="172"/>
      <c r="O852" s="167" t="s">
        <v>133</v>
      </c>
      <c r="P852" s="260" t="e">
        <f t="shared" si="47"/>
        <v>#NUM!</v>
      </c>
      <c r="S852" s="272"/>
    </row>
    <row r="853" spans="1:19">
      <c r="A853" s="161" t="s">
        <v>1964</v>
      </c>
      <c r="C853" s="161" t="s">
        <v>133</v>
      </c>
      <c r="F853" s="163" t="s">
        <v>133</v>
      </c>
      <c r="G853" s="266" t="s">
        <v>133</v>
      </c>
      <c r="H853" s="163" t="s">
        <v>133</v>
      </c>
      <c r="I853" s="163" t="s">
        <v>133</v>
      </c>
      <c r="J853" s="163" t="s">
        <v>133</v>
      </c>
      <c r="K853" s="164">
        <f t="shared" si="45"/>
        <v>0</v>
      </c>
      <c r="L853" s="165">
        <f t="shared" si="46"/>
        <v>0</v>
      </c>
      <c r="N853" s="172"/>
      <c r="O853" s="167" t="s">
        <v>133</v>
      </c>
      <c r="P853" s="260" t="e">
        <f t="shared" si="47"/>
        <v>#NUM!</v>
      </c>
      <c r="S853" s="272"/>
    </row>
    <row r="854" spans="1:19">
      <c r="A854" s="161" t="s">
        <v>1965</v>
      </c>
      <c r="C854" s="161" t="s">
        <v>133</v>
      </c>
      <c r="F854" s="163" t="s">
        <v>133</v>
      </c>
      <c r="G854" s="266" t="s">
        <v>133</v>
      </c>
      <c r="H854" s="163" t="s">
        <v>133</v>
      </c>
      <c r="I854" s="163" t="s">
        <v>133</v>
      </c>
      <c r="J854" s="163" t="s">
        <v>133</v>
      </c>
      <c r="K854" s="164">
        <f t="shared" si="45"/>
        <v>0</v>
      </c>
      <c r="L854" s="165">
        <f t="shared" si="46"/>
        <v>0</v>
      </c>
      <c r="N854" s="172"/>
      <c r="O854" s="167" t="s">
        <v>133</v>
      </c>
      <c r="P854" s="260" t="e">
        <f t="shared" si="47"/>
        <v>#NUM!</v>
      </c>
      <c r="S854" s="272"/>
    </row>
    <row r="855" spans="1:19">
      <c r="A855" s="161" t="s">
        <v>1966</v>
      </c>
      <c r="C855" s="161" t="s">
        <v>133</v>
      </c>
      <c r="F855" s="163" t="s">
        <v>133</v>
      </c>
      <c r="G855" s="266" t="s">
        <v>133</v>
      </c>
      <c r="H855" s="163" t="s">
        <v>133</v>
      </c>
      <c r="I855" s="163" t="s">
        <v>133</v>
      </c>
      <c r="J855" s="163" t="s">
        <v>133</v>
      </c>
      <c r="K855" s="164">
        <f t="shared" si="45"/>
        <v>0</v>
      </c>
      <c r="L855" s="165">
        <f t="shared" si="46"/>
        <v>0</v>
      </c>
      <c r="N855" s="172"/>
      <c r="O855" s="167" t="s">
        <v>133</v>
      </c>
      <c r="P855" s="260" t="e">
        <f t="shared" si="47"/>
        <v>#NUM!</v>
      </c>
      <c r="S855" s="272"/>
    </row>
    <row r="856" spans="1:19">
      <c r="A856" s="161" t="s">
        <v>1967</v>
      </c>
      <c r="C856" s="161" t="s">
        <v>133</v>
      </c>
      <c r="F856" s="163" t="s">
        <v>133</v>
      </c>
      <c r="G856" s="266" t="s">
        <v>133</v>
      </c>
      <c r="H856" s="163" t="s">
        <v>133</v>
      </c>
      <c r="I856" s="163" t="s">
        <v>133</v>
      </c>
      <c r="J856" s="163" t="s">
        <v>133</v>
      </c>
      <c r="K856" s="164">
        <f t="shared" si="45"/>
        <v>0</v>
      </c>
      <c r="L856" s="165">
        <f t="shared" si="46"/>
        <v>0</v>
      </c>
      <c r="N856" s="172"/>
      <c r="O856" s="167" t="s">
        <v>133</v>
      </c>
      <c r="P856" s="260" t="e">
        <f t="shared" si="47"/>
        <v>#NUM!</v>
      </c>
      <c r="S856" s="272"/>
    </row>
    <row r="857" spans="1:19">
      <c r="A857" s="161" t="s">
        <v>1968</v>
      </c>
      <c r="C857" s="161" t="s">
        <v>133</v>
      </c>
      <c r="F857" s="163" t="s">
        <v>133</v>
      </c>
      <c r="G857" s="266" t="s">
        <v>133</v>
      </c>
      <c r="H857" s="163" t="s">
        <v>133</v>
      </c>
      <c r="I857" s="163" t="s">
        <v>133</v>
      </c>
      <c r="J857" s="163" t="s">
        <v>133</v>
      </c>
      <c r="K857" s="164">
        <f t="shared" si="45"/>
        <v>0</v>
      </c>
      <c r="L857" s="165">
        <f t="shared" si="46"/>
        <v>0</v>
      </c>
      <c r="N857" s="172"/>
      <c r="O857" s="167" t="s">
        <v>133</v>
      </c>
      <c r="P857" s="260" t="e">
        <f t="shared" si="47"/>
        <v>#NUM!</v>
      </c>
      <c r="S857" s="272"/>
    </row>
    <row r="858" spans="1:19">
      <c r="A858" s="161" t="s">
        <v>1969</v>
      </c>
      <c r="C858" s="161" t="s">
        <v>133</v>
      </c>
      <c r="F858" s="163" t="s">
        <v>133</v>
      </c>
      <c r="G858" s="266" t="s">
        <v>133</v>
      </c>
      <c r="H858" s="163" t="s">
        <v>133</v>
      </c>
      <c r="I858" s="163" t="s">
        <v>133</v>
      </c>
      <c r="J858" s="163" t="s">
        <v>133</v>
      </c>
      <c r="K858" s="164">
        <f t="shared" si="45"/>
        <v>0</v>
      </c>
      <c r="L858" s="165">
        <f t="shared" si="46"/>
        <v>0</v>
      </c>
      <c r="N858" s="172"/>
      <c r="O858" s="167" t="s">
        <v>133</v>
      </c>
      <c r="P858" s="260" t="e">
        <f t="shared" si="47"/>
        <v>#NUM!</v>
      </c>
      <c r="S858" s="272"/>
    </row>
    <row r="859" spans="1:19">
      <c r="A859" s="161" t="s">
        <v>1970</v>
      </c>
      <c r="C859" s="161" t="s">
        <v>133</v>
      </c>
      <c r="F859" s="163" t="s">
        <v>133</v>
      </c>
      <c r="G859" s="266" t="s">
        <v>133</v>
      </c>
      <c r="H859" s="163" t="s">
        <v>133</v>
      </c>
      <c r="I859" s="163" t="s">
        <v>133</v>
      </c>
      <c r="J859" s="163" t="s">
        <v>133</v>
      </c>
      <c r="K859" s="164">
        <f t="shared" si="45"/>
        <v>0</v>
      </c>
      <c r="L859" s="165">
        <f t="shared" si="46"/>
        <v>0</v>
      </c>
      <c r="N859" s="172"/>
      <c r="O859" s="167" t="s">
        <v>133</v>
      </c>
      <c r="P859" s="260" t="e">
        <f t="shared" si="47"/>
        <v>#NUM!</v>
      </c>
      <c r="S859" s="272"/>
    </row>
    <row r="860" spans="1:19">
      <c r="A860" s="161" t="s">
        <v>1971</v>
      </c>
      <c r="C860" s="161" t="s">
        <v>133</v>
      </c>
      <c r="F860" s="163" t="s">
        <v>133</v>
      </c>
      <c r="G860" s="266" t="s">
        <v>133</v>
      </c>
      <c r="H860" s="163" t="s">
        <v>133</v>
      </c>
      <c r="I860" s="163" t="s">
        <v>133</v>
      </c>
      <c r="J860" s="163" t="s">
        <v>133</v>
      </c>
      <c r="K860" s="164">
        <f t="shared" si="45"/>
        <v>0</v>
      </c>
      <c r="L860" s="165">
        <f t="shared" si="46"/>
        <v>0</v>
      </c>
      <c r="N860" s="172"/>
      <c r="O860" s="167" t="s">
        <v>133</v>
      </c>
      <c r="P860" s="260" t="e">
        <f t="shared" si="47"/>
        <v>#NUM!</v>
      </c>
      <c r="S860" s="272"/>
    </row>
    <row r="861" spans="1:19">
      <c r="A861" s="161" t="s">
        <v>1972</v>
      </c>
      <c r="C861" s="161" t="s">
        <v>133</v>
      </c>
      <c r="F861" s="163" t="s">
        <v>133</v>
      </c>
      <c r="G861" s="266" t="s">
        <v>133</v>
      </c>
      <c r="H861" s="163" t="s">
        <v>133</v>
      </c>
      <c r="I861" s="163" t="s">
        <v>133</v>
      </c>
      <c r="J861" s="163" t="s">
        <v>133</v>
      </c>
      <c r="K861" s="164">
        <f t="shared" si="45"/>
        <v>0</v>
      </c>
      <c r="L861" s="165">
        <f t="shared" si="46"/>
        <v>0</v>
      </c>
      <c r="N861" s="172"/>
      <c r="O861" s="167" t="s">
        <v>133</v>
      </c>
      <c r="P861" s="260" t="e">
        <f t="shared" si="47"/>
        <v>#NUM!</v>
      </c>
      <c r="S861" s="272"/>
    </row>
    <row r="862" spans="1:19">
      <c r="A862" s="161" t="s">
        <v>1973</v>
      </c>
      <c r="C862" s="161" t="s">
        <v>133</v>
      </c>
      <c r="F862" s="163" t="s">
        <v>133</v>
      </c>
      <c r="G862" s="266" t="s">
        <v>133</v>
      </c>
      <c r="H862" s="163" t="s">
        <v>133</v>
      </c>
      <c r="I862" s="163" t="s">
        <v>133</v>
      </c>
      <c r="J862" s="163" t="s">
        <v>133</v>
      </c>
      <c r="K862" s="164">
        <f t="shared" si="45"/>
        <v>0</v>
      </c>
      <c r="L862" s="165">
        <f t="shared" si="46"/>
        <v>0</v>
      </c>
      <c r="N862" s="172"/>
      <c r="O862" s="167" t="s">
        <v>133</v>
      </c>
      <c r="P862" s="260" t="e">
        <f t="shared" si="47"/>
        <v>#NUM!</v>
      </c>
      <c r="S862" s="272"/>
    </row>
    <row r="863" spans="1:19">
      <c r="A863" s="161" t="s">
        <v>1974</v>
      </c>
      <c r="C863" s="161" t="s">
        <v>133</v>
      </c>
      <c r="F863" s="163" t="s">
        <v>133</v>
      </c>
      <c r="G863" s="266" t="s">
        <v>133</v>
      </c>
      <c r="H863" s="163" t="s">
        <v>133</v>
      </c>
      <c r="I863" s="163" t="s">
        <v>133</v>
      </c>
      <c r="J863" s="163" t="s">
        <v>133</v>
      </c>
      <c r="K863" s="164">
        <f t="shared" si="45"/>
        <v>0</v>
      </c>
      <c r="L863" s="165">
        <f t="shared" si="46"/>
        <v>0</v>
      </c>
      <c r="N863" s="172"/>
      <c r="O863" s="167" t="s">
        <v>133</v>
      </c>
      <c r="P863" s="260" t="e">
        <f t="shared" si="47"/>
        <v>#NUM!</v>
      </c>
      <c r="S863" s="272"/>
    </row>
    <row r="864" spans="1:19">
      <c r="A864" s="161" t="s">
        <v>1975</v>
      </c>
      <c r="C864" s="161" t="s">
        <v>133</v>
      </c>
      <c r="F864" s="163" t="s">
        <v>133</v>
      </c>
      <c r="G864" s="266" t="s">
        <v>133</v>
      </c>
      <c r="H864" s="163" t="s">
        <v>133</v>
      </c>
      <c r="I864" s="163" t="s">
        <v>133</v>
      </c>
      <c r="J864" s="163" t="s">
        <v>133</v>
      </c>
      <c r="K864" s="164">
        <f t="shared" si="45"/>
        <v>0</v>
      </c>
      <c r="L864" s="165">
        <f t="shared" si="46"/>
        <v>0</v>
      </c>
      <c r="N864" s="172"/>
      <c r="O864" s="167" t="s">
        <v>133</v>
      </c>
      <c r="P864" s="260" t="e">
        <f t="shared" si="47"/>
        <v>#NUM!</v>
      </c>
      <c r="S864" s="272"/>
    </row>
    <row r="865" spans="1:19">
      <c r="A865" s="161" t="s">
        <v>1976</v>
      </c>
      <c r="C865" s="161" t="s">
        <v>133</v>
      </c>
      <c r="F865" s="163" t="s">
        <v>133</v>
      </c>
      <c r="G865" s="266" t="s">
        <v>133</v>
      </c>
      <c r="H865" s="163" t="s">
        <v>133</v>
      </c>
      <c r="I865" s="163" t="s">
        <v>133</v>
      </c>
      <c r="J865" s="163" t="s">
        <v>133</v>
      </c>
      <c r="K865" s="164">
        <f t="shared" si="45"/>
        <v>0</v>
      </c>
      <c r="L865" s="165">
        <f t="shared" si="46"/>
        <v>0</v>
      </c>
      <c r="N865" s="172"/>
      <c r="O865" s="167" t="s">
        <v>133</v>
      </c>
      <c r="P865" s="260" t="e">
        <f t="shared" si="47"/>
        <v>#NUM!</v>
      </c>
      <c r="S865" s="272"/>
    </row>
    <row r="866" spans="1:19">
      <c r="A866" s="161" t="s">
        <v>1977</v>
      </c>
      <c r="C866" s="161" t="s">
        <v>133</v>
      </c>
      <c r="F866" s="163" t="s">
        <v>133</v>
      </c>
      <c r="G866" s="266" t="s">
        <v>133</v>
      </c>
      <c r="H866" s="163" t="s">
        <v>133</v>
      </c>
      <c r="I866" s="163" t="s">
        <v>133</v>
      </c>
      <c r="J866" s="163" t="s">
        <v>133</v>
      </c>
      <c r="K866" s="164">
        <f t="shared" si="45"/>
        <v>0</v>
      </c>
      <c r="L866" s="165">
        <f t="shared" si="46"/>
        <v>0</v>
      </c>
      <c r="N866" s="172"/>
      <c r="O866" s="167" t="s">
        <v>133</v>
      </c>
      <c r="P866" s="260" t="e">
        <f t="shared" si="47"/>
        <v>#NUM!</v>
      </c>
      <c r="S866" s="272"/>
    </row>
    <row r="867" spans="1:19">
      <c r="A867" s="161" t="s">
        <v>1978</v>
      </c>
      <c r="C867" s="161" t="s">
        <v>133</v>
      </c>
      <c r="F867" s="163" t="s">
        <v>133</v>
      </c>
      <c r="G867" s="266" t="s">
        <v>133</v>
      </c>
      <c r="H867" s="163" t="s">
        <v>133</v>
      </c>
      <c r="I867" s="163" t="s">
        <v>133</v>
      </c>
      <c r="J867" s="163" t="s">
        <v>133</v>
      </c>
      <c r="K867" s="164">
        <f t="shared" si="45"/>
        <v>0</v>
      </c>
      <c r="L867" s="165">
        <f t="shared" si="46"/>
        <v>0</v>
      </c>
      <c r="N867" s="172"/>
      <c r="O867" s="167" t="s">
        <v>133</v>
      </c>
      <c r="P867" s="260" t="e">
        <f t="shared" si="47"/>
        <v>#NUM!</v>
      </c>
      <c r="S867" s="272"/>
    </row>
    <row r="868" spans="1:19">
      <c r="A868" s="161" t="s">
        <v>1979</v>
      </c>
      <c r="C868" s="161" t="s">
        <v>133</v>
      </c>
      <c r="F868" s="163" t="s">
        <v>133</v>
      </c>
      <c r="G868" s="266" t="s">
        <v>133</v>
      </c>
      <c r="H868" s="163" t="s">
        <v>133</v>
      </c>
      <c r="I868" s="163" t="s">
        <v>133</v>
      </c>
      <c r="J868" s="163" t="s">
        <v>133</v>
      </c>
      <c r="K868" s="164">
        <f t="shared" si="45"/>
        <v>0</v>
      </c>
      <c r="L868" s="165">
        <f t="shared" si="46"/>
        <v>0</v>
      </c>
      <c r="N868" s="172"/>
      <c r="O868" s="167" t="s">
        <v>133</v>
      </c>
      <c r="P868" s="260" t="e">
        <f t="shared" si="47"/>
        <v>#NUM!</v>
      </c>
      <c r="S868" s="272"/>
    </row>
    <row r="869" spans="1:19">
      <c r="A869" s="161" t="s">
        <v>1980</v>
      </c>
      <c r="C869" s="161" t="s">
        <v>133</v>
      </c>
      <c r="F869" s="163" t="s">
        <v>133</v>
      </c>
      <c r="G869" s="266" t="s">
        <v>133</v>
      </c>
      <c r="H869" s="163" t="s">
        <v>133</v>
      </c>
      <c r="I869" s="163" t="s">
        <v>133</v>
      </c>
      <c r="J869" s="163" t="s">
        <v>133</v>
      </c>
      <c r="K869" s="164">
        <f t="shared" si="45"/>
        <v>0</v>
      </c>
      <c r="L869" s="165">
        <f t="shared" si="46"/>
        <v>0</v>
      </c>
      <c r="N869" s="172"/>
      <c r="O869" s="167" t="s">
        <v>133</v>
      </c>
      <c r="P869" s="260" t="e">
        <f t="shared" si="47"/>
        <v>#NUM!</v>
      </c>
      <c r="S869" s="272"/>
    </row>
    <row r="870" spans="1:19">
      <c r="A870" s="161" t="s">
        <v>1981</v>
      </c>
      <c r="C870" s="161" t="s">
        <v>133</v>
      </c>
      <c r="F870" s="163" t="s">
        <v>133</v>
      </c>
      <c r="G870" s="266" t="s">
        <v>133</v>
      </c>
      <c r="H870" s="163" t="s">
        <v>133</v>
      </c>
      <c r="I870" s="163" t="s">
        <v>133</v>
      </c>
      <c r="J870" s="163" t="s">
        <v>133</v>
      </c>
      <c r="K870" s="164">
        <f t="shared" si="45"/>
        <v>0</v>
      </c>
      <c r="L870" s="165">
        <f t="shared" si="46"/>
        <v>0</v>
      </c>
      <c r="N870" s="172"/>
      <c r="O870" s="167" t="s">
        <v>133</v>
      </c>
      <c r="P870" s="260" t="e">
        <f t="shared" si="47"/>
        <v>#NUM!</v>
      </c>
      <c r="S870" s="272"/>
    </row>
    <row r="871" spans="1:19">
      <c r="A871" s="161" t="s">
        <v>1982</v>
      </c>
      <c r="C871" s="161" t="s">
        <v>133</v>
      </c>
      <c r="F871" s="163" t="s">
        <v>133</v>
      </c>
      <c r="G871" s="266" t="s">
        <v>133</v>
      </c>
      <c r="H871" s="163" t="s">
        <v>133</v>
      </c>
      <c r="I871" s="163" t="s">
        <v>133</v>
      </c>
      <c r="J871" s="163" t="s">
        <v>133</v>
      </c>
      <c r="K871" s="164">
        <f t="shared" si="45"/>
        <v>0</v>
      </c>
      <c r="L871" s="165">
        <f t="shared" si="46"/>
        <v>0</v>
      </c>
      <c r="N871" s="172"/>
      <c r="O871" s="167" t="s">
        <v>133</v>
      </c>
      <c r="P871" s="260" t="e">
        <f t="shared" si="47"/>
        <v>#NUM!</v>
      </c>
      <c r="S871" s="272"/>
    </row>
    <row r="872" spans="1:19">
      <c r="A872" s="161" t="s">
        <v>1983</v>
      </c>
      <c r="C872" s="161" t="s">
        <v>133</v>
      </c>
      <c r="F872" s="163" t="s">
        <v>133</v>
      </c>
      <c r="G872" s="266" t="s">
        <v>133</v>
      </c>
      <c r="H872" s="163" t="s">
        <v>133</v>
      </c>
      <c r="I872" s="163" t="s">
        <v>133</v>
      </c>
      <c r="J872" s="163" t="s">
        <v>133</v>
      </c>
      <c r="K872" s="164">
        <f t="shared" si="45"/>
        <v>0</v>
      </c>
      <c r="L872" s="165">
        <f t="shared" si="46"/>
        <v>0</v>
      </c>
      <c r="N872" s="172"/>
      <c r="O872" s="167" t="s">
        <v>133</v>
      </c>
      <c r="P872" s="260" t="e">
        <f t="shared" si="47"/>
        <v>#NUM!</v>
      </c>
      <c r="S872" s="272"/>
    </row>
    <row r="873" spans="1:19">
      <c r="A873" s="161" t="s">
        <v>1984</v>
      </c>
      <c r="C873" s="161" t="s">
        <v>133</v>
      </c>
      <c r="F873" s="163" t="s">
        <v>133</v>
      </c>
      <c r="G873" s="266" t="s">
        <v>133</v>
      </c>
      <c r="H873" s="163" t="s">
        <v>133</v>
      </c>
      <c r="I873" s="163" t="s">
        <v>133</v>
      </c>
      <c r="J873" s="163" t="s">
        <v>133</v>
      </c>
      <c r="K873" s="164">
        <f t="shared" si="45"/>
        <v>0</v>
      </c>
      <c r="L873" s="165">
        <f t="shared" si="46"/>
        <v>0</v>
      </c>
      <c r="N873" s="172"/>
      <c r="O873" s="167" t="s">
        <v>133</v>
      </c>
      <c r="P873" s="260" t="e">
        <f t="shared" si="47"/>
        <v>#NUM!</v>
      </c>
      <c r="S873" s="272"/>
    </row>
    <row r="874" spans="1:19">
      <c r="A874" s="161" t="s">
        <v>1985</v>
      </c>
      <c r="C874" s="161" t="s">
        <v>133</v>
      </c>
      <c r="F874" s="163" t="s">
        <v>133</v>
      </c>
      <c r="G874" s="266" t="s">
        <v>133</v>
      </c>
      <c r="H874" s="163" t="s">
        <v>133</v>
      </c>
      <c r="I874" s="163" t="s">
        <v>133</v>
      </c>
      <c r="J874" s="163" t="s">
        <v>133</v>
      </c>
      <c r="K874" s="164">
        <f t="shared" si="45"/>
        <v>0</v>
      </c>
      <c r="L874" s="165">
        <f t="shared" si="46"/>
        <v>0</v>
      </c>
      <c r="N874" s="172"/>
      <c r="O874" s="167" t="s">
        <v>133</v>
      </c>
      <c r="P874" s="260" t="e">
        <f t="shared" si="47"/>
        <v>#NUM!</v>
      </c>
      <c r="S874" s="272"/>
    </row>
    <row r="875" spans="1:19">
      <c r="A875" s="161" t="s">
        <v>1986</v>
      </c>
      <c r="C875" s="161" t="s">
        <v>133</v>
      </c>
      <c r="F875" s="163" t="s">
        <v>133</v>
      </c>
      <c r="G875" s="266" t="s">
        <v>133</v>
      </c>
      <c r="H875" s="163" t="s">
        <v>133</v>
      </c>
      <c r="I875" s="163" t="s">
        <v>133</v>
      </c>
      <c r="J875" s="163" t="s">
        <v>133</v>
      </c>
      <c r="K875" s="164">
        <f t="shared" si="45"/>
        <v>0</v>
      </c>
      <c r="L875" s="165">
        <f t="shared" si="46"/>
        <v>0</v>
      </c>
      <c r="N875" s="172"/>
      <c r="O875" s="167" t="s">
        <v>133</v>
      </c>
      <c r="P875" s="260" t="e">
        <f t="shared" si="47"/>
        <v>#NUM!</v>
      </c>
      <c r="S875" s="272"/>
    </row>
    <row r="876" spans="1:19">
      <c r="A876" s="161" t="s">
        <v>1987</v>
      </c>
      <c r="C876" s="161" t="s">
        <v>133</v>
      </c>
      <c r="F876" s="163" t="s">
        <v>133</v>
      </c>
      <c r="G876" s="266" t="s">
        <v>133</v>
      </c>
      <c r="H876" s="163" t="s">
        <v>133</v>
      </c>
      <c r="I876" s="163" t="s">
        <v>133</v>
      </c>
      <c r="J876" s="163" t="s">
        <v>133</v>
      </c>
      <c r="K876" s="164">
        <f t="shared" si="45"/>
        <v>0</v>
      </c>
      <c r="L876" s="165">
        <f t="shared" si="46"/>
        <v>0</v>
      </c>
      <c r="N876" s="172"/>
      <c r="O876" s="167" t="s">
        <v>133</v>
      </c>
      <c r="P876" s="260" t="e">
        <f t="shared" si="47"/>
        <v>#NUM!</v>
      </c>
      <c r="S876" s="272"/>
    </row>
    <row r="877" spans="1:19">
      <c r="A877" s="161" t="s">
        <v>1988</v>
      </c>
      <c r="C877" s="161" t="s">
        <v>133</v>
      </c>
      <c r="F877" s="163" t="s">
        <v>133</v>
      </c>
      <c r="G877" s="266" t="s">
        <v>133</v>
      </c>
      <c r="H877" s="163" t="s">
        <v>133</v>
      </c>
      <c r="I877" s="163" t="s">
        <v>133</v>
      </c>
      <c r="J877" s="163" t="s">
        <v>133</v>
      </c>
      <c r="K877" s="164">
        <f t="shared" si="45"/>
        <v>0</v>
      </c>
      <c r="L877" s="165">
        <f t="shared" si="46"/>
        <v>0</v>
      </c>
      <c r="N877" s="172"/>
      <c r="O877" s="167" t="s">
        <v>133</v>
      </c>
      <c r="P877" s="260" t="e">
        <f t="shared" si="47"/>
        <v>#NUM!</v>
      </c>
      <c r="S877" s="272"/>
    </row>
    <row r="878" spans="1:19">
      <c r="A878" s="161" t="s">
        <v>1989</v>
      </c>
      <c r="C878" s="161" t="s">
        <v>133</v>
      </c>
      <c r="F878" s="163" t="s">
        <v>133</v>
      </c>
      <c r="G878" s="266" t="s">
        <v>133</v>
      </c>
      <c r="H878" s="163" t="s">
        <v>133</v>
      </c>
      <c r="I878" s="163" t="s">
        <v>133</v>
      </c>
      <c r="J878" s="163" t="s">
        <v>133</v>
      </c>
      <c r="K878" s="164">
        <f t="shared" si="45"/>
        <v>0</v>
      </c>
      <c r="L878" s="165">
        <f t="shared" si="46"/>
        <v>0</v>
      </c>
      <c r="N878" s="172"/>
      <c r="O878" s="167" t="s">
        <v>133</v>
      </c>
      <c r="P878" s="260" t="e">
        <f t="shared" si="47"/>
        <v>#NUM!</v>
      </c>
      <c r="S878" s="272"/>
    </row>
    <row r="879" spans="1:19">
      <c r="A879" s="161" t="s">
        <v>1990</v>
      </c>
      <c r="C879" s="161" t="s">
        <v>133</v>
      </c>
      <c r="F879" s="163" t="s">
        <v>133</v>
      </c>
      <c r="G879" s="266" t="s">
        <v>133</v>
      </c>
      <c r="H879" s="163" t="s">
        <v>133</v>
      </c>
      <c r="I879" s="163" t="s">
        <v>133</v>
      </c>
      <c r="J879" s="163" t="s">
        <v>133</v>
      </c>
      <c r="K879" s="164">
        <f t="shared" si="45"/>
        <v>0</v>
      </c>
      <c r="L879" s="165">
        <f t="shared" si="46"/>
        <v>0</v>
      </c>
      <c r="N879" s="172"/>
      <c r="O879" s="167" t="s">
        <v>133</v>
      </c>
      <c r="P879" s="260" t="e">
        <f t="shared" si="47"/>
        <v>#NUM!</v>
      </c>
      <c r="S879" s="272"/>
    </row>
    <row r="880" spans="1:19">
      <c r="A880" s="161" t="s">
        <v>1991</v>
      </c>
      <c r="C880" s="161" t="s">
        <v>133</v>
      </c>
      <c r="F880" s="163" t="s">
        <v>133</v>
      </c>
      <c r="G880" s="266" t="s">
        <v>133</v>
      </c>
      <c r="H880" s="163" t="s">
        <v>133</v>
      </c>
      <c r="I880" s="163" t="s">
        <v>133</v>
      </c>
      <c r="J880" s="163" t="s">
        <v>133</v>
      </c>
      <c r="K880" s="164">
        <f t="shared" si="45"/>
        <v>0</v>
      </c>
      <c r="L880" s="165">
        <f t="shared" si="46"/>
        <v>0</v>
      </c>
      <c r="N880" s="172"/>
      <c r="O880" s="167" t="s">
        <v>133</v>
      </c>
      <c r="P880" s="260" t="e">
        <f t="shared" si="47"/>
        <v>#NUM!</v>
      </c>
      <c r="S880" s="272"/>
    </row>
    <row r="881" spans="1:19">
      <c r="A881" s="161" t="s">
        <v>1992</v>
      </c>
      <c r="C881" s="161" t="s">
        <v>133</v>
      </c>
      <c r="F881" s="163" t="s">
        <v>133</v>
      </c>
      <c r="G881" s="266" t="s">
        <v>133</v>
      </c>
      <c r="H881" s="163" t="s">
        <v>133</v>
      </c>
      <c r="I881" s="163" t="s">
        <v>133</v>
      </c>
      <c r="J881" s="163" t="s">
        <v>133</v>
      </c>
      <c r="K881" s="164">
        <f t="shared" si="45"/>
        <v>0</v>
      </c>
      <c r="L881" s="165">
        <f t="shared" si="46"/>
        <v>0</v>
      </c>
      <c r="N881" s="172"/>
      <c r="O881" s="167" t="s">
        <v>133</v>
      </c>
      <c r="P881" s="260" t="e">
        <f t="shared" si="47"/>
        <v>#NUM!</v>
      </c>
      <c r="S881" s="272"/>
    </row>
    <row r="882" spans="1:19">
      <c r="A882" s="161" t="s">
        <v>1993</v>
      </c>
      <c r="C882" s="161" t="s">
        <v>133</v>
      </c>
      <c r="F882" s="163" t="s">
        <v>133</v>
      </c>
      <c r="G882" s="266" t="s">
        <v>133</v>
      </c>
      <c r="H882" s="163" t="s">
        <v>133</v>
      </c>
      <c r="I882" s="163" t="s">
        <v>133</v>
      </c>
      <c r="J882" s="163" t="s">
        <v>133</v>
      </c>
      <c r="K882" s="164">
        <f t="shared" si="45"/>
        <v>0</v>
      </c>
      <c r="L882" s="165">
        <f t="shared" si="46"/>
        <v>0</v>
      </c>
      <c r="N882" s="172"/>
      <c r="O882" s="167" t="s">
        <v>133</v>
      </c>
      <c r="P882" s="260" t="e">
        <f t="shared" si="47"/>
        <v>#NUM!</v>
      </c>
      <c r="S882" s="272"/>
    </row>
    <row r="883" spans="1:19">
      <c r="A883" s="161" t="s">
        <v>1994</v>
      </c>
      <c r="C883" s="161" t="s">
        <v>133</v>
      </c>
      <c r="F883" s="163" t="s">
        <v>133</v>
      </c>
      <c r="G883" s="266" t="s">
        <v>133</v>
      </c>
      <c r="H883" s="163" t="s">
        <v>133</v>
      </c>
      <c r="I883" s="163" t="s">
        <v>133</v>
      </c>
      <c r="J883" s="163" t="s">
        <v>133</v>
      </c>
      <c r="K883" s="164">
        <f t="shared" si="45"/>
        <v>0</v>
      </c>
      <c r="L883" s="165">
        <f t="shared" si="46"/>
        <v>0</v>
      </c>
      <c r="N883" s="172"/>
      <c r="O883" s="167" t="s">
        <v>133</v>
      </c>
      <c r="P883" s="260" t="e">
        <f t="shared" si="47"/>
        <v>#NUM!</v>
      </c>
      <c r="S883" s="272"/>
    </row>
    <row r="884" spans="1:19">
      <c r="A884" s="161" t="s">
        <v>1995</v>
      </c>
      <c r="C884" s="161" t="s">
        <v>133</v>
      </c>
      <c r="F884" s="163" t="s">
        <v>133</v>
      </c>
      <c r="G884" s="266" t="s">
        <v>133</v>
      </c>
      <c r="H884" s="163" t="s">
        <v>133</v>
      </c>
      <c r="I884" s="163" t="s">
        <v>133</v>
      </c>
      <c r="J884" s="163" t="s">
        <v>133</v>
      </c>
      <c r="K884" s="164">
        <f t="shared" si="45"/>
        <v>0</v>
      </c>
      <c r="L884" s="165">
        <f t="shared" si="46"/>
        <v>0</v>
      </c>
      <c r="N884" s="172"/>
      <c r="O884" s="167" t="s">
        <v>133</v>
      </c>
      <c r="P884" s="260" t="e">
        <f t="shared" si="47"/>
        <v>#NUM!</v>
      </c>
      <c r="S884" s="272"/>
    </row>
    <row r="885" spans="1:19">
      <c r="A885" s="161" t="s">
        <v>1996</v>
      </c>
      <c r="C885" s="161" t="s">
        <v>133</v>
      </c>
      <c r="F885" s="163" t="s">
        <v>133</v>
      </c>
      <c r="G885" s="266" t="s">
        <v>133</v>
      </c>
      <c r="H885" s="163" t="s">
        <v>133</v>
      </c>
      <c r="I885" s="163" t="s">
        <v>133</v>
      </c>
      <c r="J885" s="163" t="s">
        <v>133</v>
      </c>
      <c r="K885" s="164">
        <f t="shared" si="45"/>
        <v>0</v>
      </c>
      <c r="L885" s="165">
        <f t="shared" si="46"/>
        <v>0</v>
      </c>
      <c r="N885" s="172"/>
      <c r="O885" s="167" t="s">
        <v>133</v>
      </c>
      <c r="P885" s="260" t="e">
        <f t="shared" si="47"/>
        <v>#NUM!</v>
      </c>
      <c r="S885" s="272"/>
    </row>
    <row r="886" spans="1:19">
      <c r="A886" s="161" t="s">
        <v>1997</v>
      </c>
      <c r="C886" s="161" t="s">
        <v>133</v>
      </c>
      <c r="F886" s="163" t="s">
        <v>133</v>
      </c>
      <c r="G886" s="266" t="s">
        <v>133</v>
      </c>
      <c r="H886" s="163" t="s">
        <v>133</v>
      </c>
      <c r="I886" s="163" t="s">
        <v>133</v>
      </c>
      <c r="J886" s="163" t="s">
        <v>133</v>
      </c>
      <c r="K886" s="164">
        <f t="shared" si="45"/>
        <v>0</v>
      </c>
      <c r="L886" s="165">
        <f t="shared" si="46"/>
        <v>0</v>
      </c>
      <c r="N886" s="172"/>
      <c r="O886" s="167" t="s">
        <v>133</v>
      </c>
      <c r="P886" s="260" t="e">
        <f t="shared" si="47"/>
        <v>#NUM!</v>
      </c>
      <c r="S886" s="272"/>
    </row>
    <row r="887" spans="1:19">
      <c r="A887" s="161" t="s">
        <v>1998</v>
      </c>
      <c r="C887" s="161" t="s">
        <v>133</v>
      </c>
      <c r="F887" s="163" t="s">
        <v>133</v>
      </c>
      <c r="G887" s="266" t="s">
        <v>133</v>
      </c>
      <c r="H887" s="163" t="s">
        <v>133</v>
      </c>
      <c r="I887" s="163" t="s">
        <v>133</v>
      </c>
      <c r="J887" s="163" t="s">
        <v>133</v>
      </c>
      <c r="K887" s="164">
        <f t="shared" si="45"/>
        <v>0</v>
      </c>
      <c r="L887" s="165">
        <f t="shared" si="46"/>
        <v>0</v>
      </c>
      <c r="N887" s="172"/>
      <c r="O887" s="167" t="s">
        <v>133</v>
      </c>
      <c r="P887" s="260" t="e">
        <f t="shared" si="47"/>
        <v>#NUM!</v>
      </c>
      <c r="S887" s="272"/>
    </row>
    <row r="888" spans="1:19">
      <c r="A888" s="161" t="s">
        <v>1999</v>
      </c>
      <c r="C888" s="161" t="s">
        <v>133</v>
      </c>
      <c r="F888" s="163" t="s">
        <v>133</v>
      </c>
      <c r="G888" s="266" t="s">
        <v>133</v>
      </c>
      <c r="H888" s="163" t="s">
        <v>133</v>
      </c>
      <c r="I888" s="163" t="s">
        <v>133</v>
      </c>
      <c r="J888" s="163" t="s">
        <v>133</v>
      </c>
      <c r="K888" s="164">
        <f t="shared" si="45"/>
        <v>0</v>
      </c>
      <c r="L888" s="165">
        <f t="shared" si="46"/>
        <v>0</v>
      </c>
      <c r="N888" s="172"/>
      <c r="O888" s="167" t="s">
        <v>133</v>
      </c>
      <c r="P888" s="260" t="e">
        <f t="shared" si="47"/>
        <v>#NUM!</v>
      </c>
      <c r="S888" s="272"/>
    </row>
    <row r="889" spans="1:19">
      <c r="A889" s="161" t="s">
        <v>2000</v>
      </c>
      <c r="C889" s="161" t="s">
        <v>133</v>
      </c>
      <c r="F889" s="163" t="s">
        <v>133</v>
      </c>
      <c r="G889" s="266" t="s">
        <v>133</v>
      </c>
      <c r="H889" s="163" t="s">
        <v>133</v>
      </c>
      <c r="I889" s="163" t="s">
        <v>133</v>
      </c>
      <c r="J889" s="163" t="s">
        <v>133</v>
      </c>
      <c r="K889" s="164">
        <f t="shared" si="45"/>
        <v>0</v>
      </c>
      <c r="L889" s="165">
        <f t="shared" si="46"/>
        <v>0</v>
      </c>
      <c r="N889" s="172"/>
      <c r="O889" s="167" t="s">
        <v>133</v>
      </c>
      <c r="P889" s="260" t="e">
        <f t="shared" si="47"/>
        <v>#NUM!</v>
      </c>
      <c r="S889" s="272"/>
    </row>
    <row r="890" spans="1:19">
      <c r="A890" s="161" t="s">
        <v>2001</v>
      </c>
      <c r="C890" s="161" t="s">
        <v>133</v>
      </c>
      <c r="F890" s="163" t="s">
        <v>133</v>
      </c>
      <c r="G890" s="266" t="s">
        <v>133</v>
      </c>
      <c r="H890" s="163" t="s">
        <v>133</v>
      </c>
      <c r="I890" s="163" t="s">
        <v>133</v>
      </c>
      <c r="J890" s="163" t="s">
        <v>133</v>
      </c>
      <c r="K890" s="164">
        <f t="shared" si="45"/>
        <v>0</v>
      </c>
      <c r="L890" s="165">
        <f t="shared" si="46"/>
        <v>0</v>
      </c>
      <c r="N890" s="172"/>
      <c r="O890" s="167" t="s">
        <v>133</v>
      </c>
      <c r="P890" s="260" t="e">
        <f t="shared" si="47"/>
        <v>#NUM!</v>
      </c>
      <c r="S890" s="272"/>
    </row>
    <row r="891" spans="1:19">
      <c r="A891" s="161" t="s">
        <v>2002</v>
      </c>
      <c r="C891" s="161" t="s">
        <v>133</v>
      </c>
      <c r="F891" s="163" t="s">
        <v>133</v>
      </c>
      <c r="G891" s="266" t="s">
        <v>133</v>
      </c>
      <c r="H891" s="163" t="s">
        <v>133</v>
      </c>
      <c r="I891" s="163" t="s">
        <v>133</v>
      </c>
      <c r="J891" s="163" t="s">
        <v>133</v>
      </c>
      <c r="K891" s="164">
        <f t="shared" si="45"/>
        <v>0</v>
      </c>
      <c r="L891" s="165">
        <f t="shared" si="46"/>
        <v>0</v>
      </c>
      <c r="N891" s="172"/>
      <c r="O891" s="167" t="s">
        <v>133</v>
      </c>
      <c r="P891" s="260" t="e">
        <f t="shared" si="47"/>
        <v>#NUM!</v>
      </c>
      <c r="S891" s="272"/>
    </row>
    <row r="892" spans="1:19">
      <c r="A892" s="161" t="s">
        <v>2003</v>
      </c>
      <c r="C892" s="161" t="s">
        <v>133</v>
      </c>
      <c r="F892" s="163" t="s">
        <v>133</v>
      </c>
      <c r="G892" s="266" t="s">
        <v>133</v>
      </c>
      <c r="H892" s="163" t="s">
        <v>133</v>
      </c>
      <c r="I892" s="163" t="s">
        <v>133</v>
      </c>
      <c r="J892" s="163" t="s">
        <v>133</v>
      </c>
      <c r="K892" s="164">
        <f t="shared" si="45"/>
        <v>0</v>
      </c>
      <c r="L892" s="165">
        <f t="shared" si="46"/>
        <v>0</v>
      </c>
      <c r="N892" s="172"/>
      <c r="O892" s="167" t="s">
        <v>133</v>
      </c>
      <c r="P892" s="260" t="e">
        <f t="shared" si="47"/>
        <v>#NUM!</v>
      </c>
      <c r="S892" s="272"/>
    </row>
    <row r="893" spans="1:19">
      <c r="A893" s="161" t="s">
        <v>2004</v>
      </c>
      <c r="C893" s="161" t="s">
        <v>133</v>
      </c>
      <c r="F893" s="163" t="s">
        <v>133</v>
      </c>
      <c r="G893" s="266" t="s">
        <v>133</v>
      </c>
      <c r="H893" s="163" t="s">
        <v>133</v>
      </c>
      <c r="I893" s="163" t="s">
        <v>133</v>
      </c>
      <c r="J893" s="163" t="s">
        <v>133</v>
      </c>
      <c r="K893" s="164">
        <f t="shared" si="45"/>
        <v>0</v>
      </c>
      <c r="L893" s="165">
        <f t="shared" si="46"/>
        <v>0</v>
      </c>
      <c r="N893" s="172"/>
      <c r="O893" s="167" t="s">
        <v>133</v>
      </c>
      <c r="P893" s="260" t="e">
        <f t="shared" si="47"/>
        <v>#NUM!</v>
      </c>
      <c r="S893" s="272"/>
    </row>
    <row r="894" spans="1:19">
      <c r="A894" s="161" t="s">
        <v>2005</v>
      </c>
      <c r="C894" s="161" t="s">
        <v>133</v>
      </c>
      <c r="F894" s="163" t="s">
        <v>133</v>
      </c>
      <c r="G894" s="266" t="s">
        <v>133</v>
      </c>
      <c r="H894" s="163" t="s">
        <v>133</v>
      </c>
      <c r="I894" s="163" t="s">
        <v>133</v>
      </c>
      <c r="J894" s="163" t="s">
        <v>133</v>
      </c>
      <c r="K894" s="164">
        <f t="shared" si="45"/>
        <v>0</v>
      </c>
      <c r="L894" s="165">
        <f t="shared" si="46"/>
        <v>0</v>
      </c>
      <c r="N894" s="172"/>
      <c r="O894" s="167" t="s">
        <v>133</v>
      </c>
      <c r="P894" s="260" t="e">
        <f t="shared" si="47"/>
        <v>#NUM!</v>
      </c>
      <c r="S894" s="272"/>
    </row>
    <row r="895" spans="1:19">
      <c r="A895" s="161" t="s">
        <v>2006</v>
      </c>
      <c r="C895" s="161" t="s">
        <v>133</v>
      </c>
      <c r="F895" s="163" t="s">
        <v>133</v>
      </c>
      <c r="G895" s="266" t="s">
        <v>133</v>
      </c>
      <c r="H895" s="163" t="s">
        <v>133</v>
      </c>
      <c r="I895" s="163" t="s">
        <v>133</v>
      </c>
      <c r="J895" s="163" t="s">
        <v>133</v>
      </c>
      <c r="K895" s="164">
        <f t="shared" si="45"/>
        <v>0</v>
      </c>
      <c r="L895" s="165">
        <f t="shared" si="46"/>
        <v>0</v>
      </c>
      <c r="N895" s="172"/>
      <c r="O895" s="167" t="s">
        <v>133</v>
      </c>
      <c r="P895" s="260" t="e">
        <f t="shared" si="47"/>
        <v>#NUM!</v>
      </c>
      <c r="S895" s="272"/>
    </row>
    <row r="896" spans="1:19">
      <c r="A896" s="161" t="s">
        <v>2007</v>
      </c>
      <c r="C896" s="161" t="s">
        <v>133</v>
      </c>
      <c r="F896" s="163" t="s">
        <v>133</v>
      </c>
      <c r="G896" s="266" t="s">
        <v>133</v>
      </c>
      <c r="H896" s="163" t="s">
        <v>133</v>
      </c>
      <c r="I896" s="163" t="s">
        <v>133</v>
      </c>
      <c r="J896" s="163" t="s">
        <v>133</v>
      </c>
      <c r="K896" s="164">
        <f t="shared" si="45"/>
        <v>0</v>
      </c>
      <c r="L896" s="165">
        <f t="shared" si="46"/>
        <v>0</v>
      </c>
      <c r="N896" s="172"/>
      <c r="O896" s="167" t="s">
        <v>133</v>
      </c>
      <c r="P896" s="260" t="e">
        <f t="shared" si="47"/>
        <v>#NUM!</v>
      </c>
      <c r="S896" s="272"/>
    </row>
    <row r="897" spans="1:19">
      <c r="A897" s="161" t="s">
        <v>2008</v>
      </c>
      <c r="C897" s="161" t="s">
        <v>133</v>
      </c>
      <c r="F897" s="163" t="s">
        <v>133</v>
      </c>
      <c r="G897" s="266" t="s">
        <v>133</v>
      </c>
      <c r="H897" s="163" t="s">
        <v>133</v>
      </c>
      <c r="I897" s="163" t="s">
        <v>133</v>
      </c>
      <c r="J897" s="163" t="s">
        <v>133</v>
      </c>
      <c r="K897" s="164">
        <f t="shared" si="45"/>
        <v>0</v>
      </c>
      <c r="L897" s="165">
        <f t="shared" si="46"/>
        <v>0</v>
      </c>
      <c r="N897" s="172"/>
      <c r="O897" s="167" t="s">
        <v>133</v>
      </c>
      <c r="P897" s="260" t="e">
        <f t="shared" si="47"/>
        <v>#NUM!</v>
      </c>
      <c r="S897" s="272"/>
    </row>
    <row r="898" spans="1:19">
      <c r="A898" s="161" t="s">
        <v>2009</v>
      </c>
      <c r="C898" s="161" t="s">
        <v>133</v>
      </c>
      <c r="F898" s="163" t="s">
        <v>133</v>
      </c>
      <c r="G898" s="266" t="s">
        <v>133</v>
      </c>
      <c r="H898" s="163" t="s">
        <v>133</v>
      </c>
      <c r="I898" s="163" t="s">
        <v>133</v>
      </c>
      <c r="J898" s="163" t="s">
        <v>133</v>
      </c>
      <c r="K898" s="164">
        <f t="shared" si="45"/>
        <v>0</v>
      </c>
      <c r="L898" s="165">
        <f t="shared" si="46"/>
        <v>0</v>
      </c>
      <c r="N898" s="172"/>
      <c r="O898" s="167" t="s">
        <v>133</v>
      </c>
      <c r="P898" s="260" t="e">
        <f t="shared" si="47"/>
        <v>#NUM!</v>
      </c>
      <c r="S898" s="272"/>
    </row>
    <row r="899" spans="1:19">
      <c r="A899" s="161" t="s">
        <v>2010</v>
      </c>
      <c r="C899" s="161" t="s">
        <v>133</v>
      </c>
      <c r="F899" s="163" t="s">
        <v>133</v>
      </c>
      <c r="G899" s="266" t="s">
        <v>133</v>
      </c>
      <c r="H899" s="163" t="s">
        <v>133</v>
      </c>
      <c r="I899" s="163" t="s">
        <v>133</v>
      </c>
      <c r="J899" s="163" t="s">
        <v>133</v>
      </c>
      <c r="K899" s="164">
        <f t="shared" si="45"/>
        <v>0</v>
      </c>
      <c r="L899" s="165">
        <f t="shared" si="46"/>
        <v>0</v>
      </c>
      <c r="N899" s="172"/>
      <c r="O899" s="167" t="s">
        <v>133</v>
      </c>
      <c r="P899" s="260" t="e">
        <f t="shared" si="47"/>
        <v>#NUM!</v>
      </c>
      <c r="S899" s="272"/>
    </row>
    <row r="900" spans="1:19">
      <c r="A900" s="161" t="s">
        <v>2011</v>
      </c>
      <c r="C900" s="161" t="s">
        <v>133</v>
      </c>
      <c r="F900" s="163" t="s">
        <v>133</v>
      </c>
      <c r="G900" s="266" t="s">
        <v>133</v>
      </c>
      <c r="H900" s="163" t="s">
        <v>133</v>
      </c>
      <c r="I900" s="163" t="s">
        <v>133</v>
      </c>
      <c r="J900" s="163" t="s">
        <v>133</v>
      </c>
      <c r="K900" s="164">
        <f t="shared" si="45"/>
        <v>0</v>
      </c>
      <c r="L900" s="165">
        <f t="shared" si="46"/>
        <v>0</v>
      </c>
      <c r="N900" s="172"/>
      <c r="O900" s="167" t="s">
        <v>133</v>
      </c>
      <c r="P900" s="260" t="e">
        <f t="shared" si="47"/>
        <v>#NUM!</v>
      </c>
      <c r="S900" s="272"/>
    </row>
    <row r="901" spans="1:19">
      <c r="A901" s="161" t="s">
        <v>2012</v>
      </c>
      <c r="C901" s="161" t="s">
        <v>133</v>
      </c>
      <c r="F901" s="163" t="s">
        <v>133</v>
      </c>
      <c r="G901" s="266" t="s">
        <v>133</v>
      </c>
      <c r="H901" s="163" t="s">
        <v>133</v>
      </c>
      <c r="I901" s="163" t="s">
        <v>133</v>
      </c>
      <c r="J901" s="163" t="s">
        <v>133</v>
      </c>
      <c r="K901" s="164">
        <f t="shared" si="45"/>
        <v>0</v>
      </c>
      <c r="L901" s="165">
        <f t="shared" si="46"/>
        <v>0</v>
      </c>
      <c r="N901" s="172"/>
      <c r="O901" s="167" t="s">
        <v>133</v>
      </c>
      <c r="P901" s="260" t="e">
        <f t="shared" si="47"/>
        <v>#NUM!</v>
      </c>
      <c r="S901" s="272"/>
    </row>
    <row r="902" spans="1:19">
      <c r="A902" s="161" t="s">
        <v>2013</v>
      </c>
      <c r="C902" s="161" t="s">
        <v>133</v>
      </c>
      <c r="F902" s="163" t="s">
        <v>133</v>
      </c>
      <c r="G902" s="266" t="s">
        <v>133</v>
      </c>
      <c r="H902" s="163" t="s">
        <v>133</v>
      </c>
      <c r="I902" s="163" t="s">
        <v>133</v>
      </c>
      <c r="J902" s="163" t="s">
        <v>133</v>
      </c>
      <c r="K902" s="164">
        <f t="shared" si="45"/>
        <v>0</v>
      </c>
      <c r="L902" s="165">
        <f t="shared" si="46"/>
        <v>0</v>
      </c>
      <c r="N902" s="172"/>
      <c r="O902" s="167" t="s">
        <v>133</v>
      </c>
      <c r="P902" s="260" t="e">
        <f t="shared" si="47"/>
        <v>#NUM!</v>
      </c>
      <c r="S902" s="272"/>
    </row>
    <row r="903" spans="1:19">
      <c r="A903" s="161" t="s">
        <v>2014</v>
      </c>
      <c r="C903" s="161" t="s">
        <v>133</v>
      </c>
      <c r="F903" s="163" t="s">
        <v>133</v>
      </c>
      <c r="G903" s="266" t="s">
        <v>133</v>
      </c>
      <c r="H903" s="163" t="s">
        <v>133</v>
      </c>
      <c r="I903" s="163" t="s">
        <v>133</v>
      </c>
      <c r="J903" s="163" t="s">
        <v>133</v>
      </c>
      <c r="K903" s="164">
        <f t="shared" si="45"/>
        <v>0</v>
      </c>
      <c r="L903" s="165">
        <f t="shared" si="46"/>
        <v>0</v>
      </c>
      <c r="N903" s="172"/>
      <c r="O903" s="167" t="s">
        <v>133</v>
      </c>
      <c r="P903" s="260" t="e">
        <f t="shared" si="47"/>
        <v>#NUM!</v>
      </c>
      <c r="S903" s="272"/>
    </row>
    <row r="904" spans="1:19">
      <c r="A904" s="161" t="s">
        <v>2015</v>
      </c>
      <c r="C904" s="161" t="s">
        <v>133</v>
      </c>
      <c r="F904" s="163" t="s">
        <v>133</v>
      </c>
      <c r="G904" s="266" t="s">
        <v>133</v>
      </c>
      <c r="H904" s="163" t="s">
        <v>133</v>
      </c>
      <c r="I904" s="163" t="s">
        <v>133</v>
      </c>
      <c r="J904" s="163" t="s">
        <v>133</v>
      </c>
      <c r="K904" s="164">
        <f t="shared" si="45"/>
        <v>0</v>
      </c>
      <c r="L904" s="165">
        <f t="shared" si="46"/>
        <v>0</v>
      </c>
      <c r="N904" s="172"/>
      <c r="O904" s="167" t="s">
        <v>133</v>
      </c>
      <c r="P904" s="260" t="e">
        <f t="shared" si="47"/>
        <v>#NUM!</v>
      </c>
      <c r="S904" s="272"/>
    </row>
    <row r="905" spans="1:19">
      <c r="A905" s="161" t="s">
        <v>2016</v>
      </c>
      <c r="C905" s="161" t="s">
        <v>133</v>
      </c>
      <c r="F905" s="163" t="s">
        <v>133</v>
      </c>
      <c r="G905" s="266" t="s">
        <v>133</v>
      </c>
      <c r="H905" s="163" t="s">
        <v>133</v>
      </c>
      <c r="I905" s="163" t="s">
        <v>133</v>
      </c>
      <c r="J905" s="163" t="s">
        <v>133</v>
      </c>
      <c r="K905" s="164">
        <f t="shared" si="45"/>
        <v>0</v>
      </c>
      <c r="L905" s="165">
        <f t="shared" si="46"/>
        <v>0</v>
      </c>
      <c r="N905" s="172"/>
      <c r="O905" s="167" t="s">
        <v>133</v>
      </c>
      <c r="P905" s="260" t="e">
        <f t="shared" si="47"/>
        <v>#NUM!</v>
      </c>
      <c r="S905" s="272"/>
    </row>
    <row r="906" spans="1:19">
      <c r="A906" s="161" t="s">
        <v>2017</v>
      </c>
      <c r="C906" s="161" t="s">
        <v>133</v>
      </c>
      <c r="F906" s="163" t="s">
        <v>133</v>
      </c>
      <c r="G906" s="266" t="s">
        <v>133</v>
      </c>
      <c r="H906" s="163" t="s">
        <v>133</v>
      </c>
      <c r="I906" s="163" t="s">
        <v>133</v>
      </c>
      <c r="J906" s="163" t="s">
        <v>133</v>
      </c>
      <c r="K906" s="164">
        <f t="shared" si="45"/>
        <v>0</v>
      </c>
      <c r="L906" s="165">
        <f t="shared" si="46"/>
        <v>0</v>
      </c>
      <c r="N906" s="172"/>
      <c r="O906" s="167" t="s">
        <v>133</v>
      </c>
      <c r="P906" s="260" t="e">
        <f t="shared" si="47"/>
        <v>#NUM!</v>
      </c>
      <c r="S906" s="272"/>
    </row>
    <row r="907" spans="1:19">
      <c r="A907" s="161" t="s">
        <v>2018</v>
      </c>
      <c r="C907" s="161" t="s">
        <v>133</v>
      </c>
      <c r="F907" s="163" t="s">
        <v>133</v>
      </c>
      <c r="G907" s="266" t="s">
        <v>133</v>
      </c>
      <c r="H907" s="163" t="s">
        <v>133</v>
      </c>
      <c r="I907" s="163" t="s">
        <v>133</v>
      </c>
      <c r="J907" s="163" t="s">
        <v>133</v>
      </c>
      <c r="K907" s="164">
        <f t="shared" si="45"/>
        <v>0</v>
      </c>
      <c r="L907" s="165">
        <f t="shared" si="46"/>
        <v>0</v>
      </c>
      <c r="N907" s="172"/>
      <c r="O907" s="167" t="s">
        <v>133</v>
      </c>
      <c r="P907" s="260" t="e">
        <f t="shared" si="47"/>
        <v>#NUM!</v>
      </c>
      <c r="S907" s="272"/>
    </row>
    <row r="908" spans="1:19">
      <c r="A908" s="161" t="s">
        <v>2019</v>
      </c>
      <c r="C908" s="161" t="s">
        <v>133</v>
      </c>
      <c r="F908" s="163" t="s">
        <v>133</v>
      </c>
      <c r="G908" s="266" t="s">
        <v>133</v>
      </c>
      <c r="H908" s="163" t="s">
        <v>133</v>
      </c>
      <c r="I908" s="163" t="s">
        <v>133</v>
      </c>
      <c r="J908" s="163" t="s">
        <v>133</v>
      </c>
      <c r="K908" s="164">
        <f t="shared" si="45"/>
        <v>0</v>
      </c>
      <c r="L908" s="165">
        <f t="shared" si="46"/>
        <v>0</v>
      </c>
      <c r="N908" s="172"/>
      <c r="O908" s="167" t="s">
        <v>133</v>
      </c>
      <c r="P908" s="260" t="e">
        <f t="shared" si="47"/>
        <v>#NUM!</v>
      </c>
      <c r="S908" s="272"/>
    </row>
    <row r="909" spans="1:19">
      <c r="A909" s="161" t="s">
        <v>2020</v>
      </c>
      <c r="C909" s="161" t="s">
        <v>133</v>
      </c>
      <c r="F909" s="163" t="s">
        <v>133</v>
      </c>
      <c r="G909" s="266" t="s">
        <v>133</v>
      </c>
      <c r="H909" s="163" t="s">
        <v>133</v>
      </c>
      <c r="I909" s="163" t="s">
        <v>133</v>
      </c>
      <c r="J909" s="163" t="s">
        <v>133</v>
      </c>
      <c r="K909" s="164">
        <f t="shared" si="45"/>
        <v>0</v>
      </c>
      <c r="L909" s="165">
        <f t="shared" si="46"/>
        <v>0</v>
      </c>
      <c r="N909" s="172"/>
      <c r="O909" s="167" t="s">
        <v>133</v>
      </c>
      <c r="P909" s="260" t="e">
        <f t="shared" si="47"/>
        <v>#NUM!</v>
      </c>
      <c r="S909" s="272"/>
    </row>
    <row r="910" spans="1:19">
      <c r="A910" s="161" t="s">
        <v>2021</v>
      </c>
      <c r="C910" s="161" t="s">
        <v>133</v>
      </c>
      <c r="F910" s="163" t="s">
        <v>133</v>
      </c>
      <c r="G910" s="266" t="s">
        <v>133</v>
      </c>
      <c r="H910" s="163" t="s">
        <v>133</v>
      </c>
      <c r="I910" s="163" t="s">
        <v>133</v>
      </c>
      <c r="J910" s="163" t="s">
        <v>133</v>
      </c>
      <c r="K910" s="164">
        <f t="shared" si="45"/>
        <v>0</v>
      </c>
      <c r="L910" s="165">
        <f t="shared" si="46"/>
        <v>0</v>
      </c>
      <c r="N910" s="172"/>
      <c r="O910" s="167" t="s">
        <v>133</v>
      </c>
      <c r="P910" s="260" t="e">
        <f t="shared" si="47"/>
        <v>#NUM!</v>
      </c>
      <c r="S910" s="272"/>
    </row>
    <row r="911" spans="1:19">
      <c r="A911" s="161" t="s">
        <v>2022</v>
      </c>
      <c r="C911" s="161" t="s">
        <v>133</v>
      </c>
      <c r="F911" s="163" t="s">
        <v>133</v>
      </c>
      <c r="G911" s="266" t="s">
        <v>133</v>
      </c>
      <c r="H911" s="163" t="s">
        <v>133</v>
      </c>
      <c r="I911" s="163" t="s">
        <v>133</v>
      </c>
      <c r="J911" s="163" t="s">
        <v>133</v>
      </c>
      <c r="K911" s="164">
        <f t="shared" si="45"/>
        <v>0</v>
      </c>
      <c r="L911" s="165">
        <f t="shared" si="46"/>
        <v>0</v>
      </c>
      <c r="N911" s="172"/>
      <c r="O911" s="167" t="s">
        <v>133</v>
      </c>
      <c r="P911" s="260" t="e">
        <f t="shared" ref="P911:P974" si="48">MEDIAN(Q911:R911)</f>
        <v>#NUM!</v>
      </c>
      <c r="S911" s="272"/>
    </row>
    <row r="912" spans="1:19">
      <c r="A912" s="161" t="s">
        <v>2023</v>
      </c>
      <c r="C912" s="161" t="s">
        <v>133</v>
      </c>
      <c r="F912" s="163" t="s">
        <v>133</v>
      </c>
      <c r="G912" s="266" t="s">
        <v>133</v>
      </c>
      <c r="H912" s="163" t="s">
        <v>133</v>
      </c>
      <c r="I912" s="163" t="s">
        <v>133</v>
      </c>
      <c r="J912" s="163" t="s">
        <v>133</v>
      </c>
      <c r="K912" s="164">
        <f t="shared" ref="K912:K975" si="49">IF(OR(D912="n/a",D912="nd"),0,D912)+IF(OR(I912="n/a",I912="nd"),0,I912)</f>
        <v>0</v>
      </c>
      <c r="L912" s="165">
        <f t="shared" ref="L912:L975" si="50">SQRT(SUMSQ(IF(OR(E912="n/a",E912="nd"),0,E912),IF(OR(F912="n/a",F912="nd"),0,F912),IF(OR(J912="n/a",J912="nd"),0,J912)))</f>
        <v>0</v>
      </c>
      <c r="N912" s="172"/>
      <c r="O912" s="167" t="s">
        <v>133</v>
      </c>
      <c r="P912" s="260" t="e">
        <f t="shared" si="48"/>
        <v>#NUM!</v>
      </c>
      <c r="S912" s="272"/>
    </row>
    <row r="913" spans="1:19">
      <c r="A913" s="161" t="s">
        <v>2024</v>
      </c>
      <c r="C913" s="161" t="s">
        <v>133</v>
      </c>
      <c r="F913" s="163" t="s">
        <v>133</v>
      </c>
      <c r="G913" s="266" t="s">
        <v>133</v>
      </c>
      <c r="H913" s="163" t="s">
        <v>133</v>
      </c>
      <c r="I913" s="163" t="s">
        <v>133</v>
      </c>
      <c r="J913" s="163" t="s">
        <v>133</v>
      </c>
      <c r="K913" s="164">
        <f t="shared" si="49"/>
        <v>0</v>
      </c>
      <c r="L913" s="165">
        <f t="shared" si="50"/>
        <v>0</v>
      </c>
      <c r="N913" s="172"/>
      <c r="O913" s="167" t="s">
        <v>133</v>
      </c>
      <c r="P913" s="260" t="e">
        <f t="shared" si="48"/>
        <v>#NUM!</v>
      </c>
      <c r="S913" s="272"/>
    </row>
    <row r="914" spans="1:19">
      <c r="A914" s="161" t="s">
        <v>2025</v>
      </c>
      <c r="C914" s="161" t="s">
        <v>133</v>
      </c>
      <c r="F914" s="163" t="s">
        <v>133</v>
      </c>
      <c r="G914" s="266" t="s">
        <v>133</v>
      </c>
      <c r="H914" s="163" t="s">
        <v>133</v>
      </c>
      <c r="I914" s="163" t="s">
        <v>133</v>
      </c>
      <c r="J914" s="163" t="s">
        <v>133</v>
      </c>
      <c r="K914" s="164">
        <f t="shared" si="49"/>
        <v>0</v>
      </c>
      <c r="L914" s="165">
        <f t="shared" si="50"/>
        <v>0</v>
      </c>
      <c r="N914" s="172"/>
      <c r="O914" s="167" t="s">
        <v>133</v>
      </c>
      <c r="P914" s="260" t="e">
        <f t="shared" si="48"/>
        <v>#NUM!</v>
      </c>
      <c r="S914" s="272"/>
    </row>
    <row r="915" spans="1:19">
      <c r="A915" s="161" t="s">
        <v>2026</v>
      </c>
      <c r="C915" s="161" t="s">
        <v>133</v>
      </c>
      <c r="F915" s="163" t="s">
        <v>133</v>
      </c>
      <c r="G915" s="266" t="s">
        <v>133</v>
      </c>
      <c r="H915" s="163" t="s">
        <v>133</v>
      </c>
      <c r="I915" s="163" t="s">
        <v>133</v>
      </c>
      <c r="J915" s="163" t="s">
        <v>133</v>
      </c>
      <c r="K915" s="164">
        <f t="shared" si="49"/>
        <v>0</v>
      </c>
      <c r="L915" s="165">
        <f t="shared" si="50"/>
        <v>0</v>
      </c>
      <c r="N915" s="172"/>
      <c r="O915" s="167" t="s">
        <v>133</v>
      </c>
      <c r="P915" s="260" t="e">
        <f t="shared" si="48"/>
        <v>#NUM!</v>
      </c>
      <c r="S915" s="272"/>
    </row>
    <row r="916" spans="1:19">
      <c r="A916" s="161" t="s">
        <v>2027</v>
      </c>
      <c r="C916" s="161" t="s">
        <v>133</v>
      </c>
      <c r="F916" s="163" t="s">
        <v>133</v>
      </c>
      <c r="G916" s="266" t="s">
        <v>133</v>
      </c>
      <c r="H916" s="163" t="s">
        <v>133</v>
      </c>
      <c r="I916" s="163" t="s">
        <v>133</v>
      </c>
      <c r="J916" s="163" t="s">
        <v>133</v>
      </c>
      <c r="K916" s="164">
        <f t="shared" si="49"/>
        <v>0</v>
      </c>
      <c r="L916" s="165">
        <f t="shared" si="50"/>
        <v>0</v>
      </c>
      <c r="N916" s="172"/>
      <c r="O916" s="167" t="s">
        <v>133</v>
      </c>
      <c r="P916" s="260" t="e">
        <f t="shared" si="48"/>
        <v>#NUM!</v>
      </c>
      <c r="S916" s="272"/>
    </row>
    <row r="917" spans="1:19">
      <c r="A917" s="161" t="s">
        <v>2028</v>
      </c>
      <c r="C917" s="161" t="s">
        <v>133</v>
      </c>
      <c r="F917" s="163" t="s">
        <v>133</v>
      </c>
      <c r="G917" s="266" t="s">
        <v>133</v>
      </c>
      <c r="H917" s="163" t="s">
        <v>133</v>
      </c>
      <c r="I917" s="163" t="s">
        <v>133</v>
      </c>
      <c r="J917" s="163" t="s">
        <v>133</v>
      </c>
      <c r="K917" s="164">
        <f t="shared" si="49"/>
        <v>0</v>
      </c>
      <c r="L917" s="165">
        <f t="shared" si="50"/>
        <v>0</v>
      </c>
      <c r="N917" s="172"/>
      <c r="O917" s="167" t="s">
        <v>133</v>
      </c>
      <c r="P917" s="260" t="e">
        <f t="shared" si="48"/>
        <v>#NUM!</v>
      </c>
      <c r="S917" s="272"/>
    </row>
    <row r="918" spans="1:19">
      <c r="A918" s="161" t="s">
        <v>2029</v>
      </c>
      <c r="C918" s="161" t="s">
        <v>133</v>
      </c>
      <c r="F918" s="163" t="s">
        <v>133</v>
      </c>
      <c r="G918" s="266" t="s">
        <v>133</v>
      </c>
      <c r="H918" s="163" t="s">
        <v>133</v>
      </c>
      <c r="I918" s="163" t="s">
        <v>133</v>
      </c>
      <c r="J918" s="163" t="s">
        <v>133</v>
      </c>
      <c r="K918" s="164">
        <f t="shared" si="49"/>
        <v>0</v>
      </c>
      <c r="L918" s="165">
        <f t="shared" si="50"/>
        <v>0</v>
      </c>
      <c r="N918" s="172"/>
      <c r="O918" s="167" t="s">
        <v>133</v>
      </c>
      <c r="P918" s="260" t="e">
        <f t="shared" si="48"/>
        <v>#NUM!</v>
      </c>
      <c r="S918" s="272"/>
    </row>
    <row r="919" spans="1:19">
      <c r="A919" s="161" t="s">
        <v>2030</v>
      </c>
      <c r="C919" s="161" t="s">
        <v>133</v>
      </c>
      <c r="F919" s="163" t="s">
        <v>133</v>
      </c>
      <c r="G919" s="266" t="s">
        <v>133</v>
      </c>
      <c r="H919" s="163" t="s">
        <v>133</v>
      </c>
      <c r="I919" s="163" t="s">
        <v>133</v>
      </c>
      <c r="J919" s="163" t="s">
        <v>133</v>
      </c>
      <c r="K919" s="164">
        <f t="shared" si="49"/>
        <v>0</v>
      </c>
      <c r="L919" s="165">
        <f t="shared" si="50"/>
        <v>0</v>
      </c>
      <c r="N919" s="172"/>
      <c r="O919" s="167" t="s">
        <v>133</v>
      </c>
      <c r="P919" s="260" t="e">
        <f t="shared" si="48"/>
        <v>#NUM!</v>
      </c>
      <c r="S919" s="272"/>
    </row>
    <row r="920" spans="1:19">
      <c r="A920" s="161" t="s">
        <v>2031</v>
      </c>
      <c r="C920" s="161" t="s">
        <v>133</v>
      </c>
      <c r="F920" s="163" t="s">
        <v>133</v>
      </c>
      <c r="G920" s="266" t="s">
        <v>133</v>
      </c>
      <c r="H920" s="163" t="s">
        <v>133</v>
      </c>
      <c r="I920" s="163" t="s">
        <v>133</v>
      </c>
      <c r="J920" s="163" t="s">
        <v>133</v>
      </c>
      <c r="K920" s="164">
        <f t="shared" si="49"/>
        <v>0</v>
      </c>
      <c r="L920" s="165">
        <f t="shared" si="50"/>
        <v>0</v>
      </c>
      <c r="N920" s="172"/>
      <c r="O920" s="167" t="s">
        <v>133</v>
      </c>
      <c r="P920" s="260" t="e">
        <f t="shared" si="48"/>
        <v>#NUM!</v>
      </c>
      <c r="S920" s="272"/>
    </row>
    <row r="921" spans="1:19">
      <c r="A921" s="161" t="s">
        <v>2032</v>
      </c>
      <c r="C921" s="161" t="s">
        <v>133</v>
      </c>
      <c r="F921" s="163" t="s">
        <v>133</v>
      </c>
      <c r="G921" s="266" t="s">
        <v>133</v>
      </c>
      <c r="H921" s="163" t="s">
        <v>133</v>
      </c>
      <c r="I921" s="163" t="s">
        <v>133</v>
      </c>
      <c r="J921" s="163" t="s">
        <v>133</v>
      </c>
      <c r="K921" s="164">
        <f t="shared" si="49"/>
        <v>0</v>
      </c>
      <c r="L921" s="165">
        <f t="shared" si="50"/>
        <v>0</v>
      </c>
      <c r="N921" s="172"/>
      <c r="O921" s="167" t="s">
        <v>133</v>
      </c>
      <c r="P921" s="260" t="e">
        <f t="shared" si="48"/>
        <v>#NUM!</v>
      </c>
      <c r="S921" s="272"/>
    </row>
    <row r="922" spans="1:19">
      <c r="A922" s="161" t="s">
        <v>2033</v>
      </c>
      <c r="C922" s="161" t="s">
        <v>133</v>
      </c>
      <c r="F922" s="163" t="s">
        <v>133</v>
      </c>
      <c r="G922" s="266" t="s">
        <v>133</v>
      </c>
      <c r="H922" s="163" t="s">
        <v>133</v>
      </c>
      <c r="I922" s="163" t="s">
        <v>133</v>
      </c>
      <c r="J922" s="163" t="s">
        <v>133</v>
      </c>
      <c r="K922" s="164">
        <f t="shared" si="49"/>
        <v>0</v>
      </c>
      <c r="L922" s="165">
        <f t="shared" si="50"/>
        <v>0</v>
      </c>
      <c r="N922" s="172"/>
      <c r="O922" s="167" t="s">
        <v>133</v>
      </c>
      <c r="P922" s="260" t="e">
        <f t="shared" si="48"/>
        <v>#NUM!</v>
      </c>
      <c r="S922" s="272"/>
    </row>
    <row r="923" spans="1:19">
      <c r="A923" s="161" t="s">
        <v>2034</v>
      </c>
      <c r="C923" s="161" t="s">
        <v>133</v>
      </c>
      <c r="F923" s="163" t="s">
        <v>133</v>
      </c>
      <c r="G923" s="266" t="s">
        <v>133</v>
      </c>
      <c r="H923" s="163" t="s">
        <v>133</v>
      </c>
      <c r="I923" s="163" t="s">
        <v>133</v>
      </c>
      <c r="J923" s="163" t="s">
        <v>133</v>
      </c>
      <c r="K923" s="164">
        <f t="shared" si="49"/>
        <v>0</v>
      </c>
      <c r="L923" s="165">
        <f t="shared" si="50"/>
        <v>0</v>
      </c>
      <c r="N923" s="172"/>
      <c r="O923" s="167" t="s">
        <v>133</v>
      </c>
      <c r="P923" s="260" t="e">
        <f t="shared" si="48"/>
        <v>#NUM!</v>
      </c>
      <c r="S923" s="272"/>
    </row>
    <row r="924" spans="1:19">
      <c r="A924" s="161" t="s">
        <v>2035</v>
      </c>
      <c r="C924" s="161" t="s">
        <v>133</v>
      </c>
      <c r="F924" s="163" t="s">
        <v>133</v>
      </c>
      <c r="G924" s="266" t="s">
        <v>133</v>
      </c>
      <c r="H924" s="163" t="s">
        <v>133</v>
      </c>
      <c r="I924" s="163" t="s">
        <v>133</v>
      </c>
      <c r="J924" s="163" t="s">
        <v>133</v>
      </c>
      <c r="K924" s="164">
        <f t="shared" si="49"/>
        <v>0</v>
      </c>
      <c r="L924" s="165">
        <f t="shared" si="50"/>
        <v>0</v>
      </c>
      <c r="N924" s="172"/>
      <c r="O924" s="167" t="s">
        <v>133</v>
      </c>
      <c r="P924" s="260" t="e">
        <f t="shared" si="48"/>
        <v>#NUM!</v>
      </c>
      <c r="S924" s="272"/>
    </row>
    <row r="925" spans="1:19">
      <c r="A925" s="161" t="s">
        <v>2036</v>
      </c>
      <c r="C925" s="161" t="s">
        <v>133</v>
      </c>
      <c r="F925" s="163" t="s">
        <v>133</v>
      </c>
      <c r="G925" s="266" t="s">
        <v>133</v>
      </c>
      <c r="H925" s="163" t="s">
        <v>133</v>
      </c>
      <c r="I925" s="163" t="s">
        <v>133</v>
      </c>
      <c r="J925" s="163" t="s">
        <v>133</v>
      </c>
      <c r="K925" s="164">
        <f t="shared" si="49"/>
        <v>0</v>
      </c>
      <c r="L925" s="165">
        <f t="shared" si="50"/>
        <v>0</v>
      </c>
      <c r="N925" s="172"/>
      <c r="O925" s="167" t="s">
        <v>133</v>
      </c>
      <c r="P925" s="260" t="e">
        <f t="shared" si="48"/>
        <v>#NUM!</v>
      </c>
      <c r="S925" s="272"/>
    </row>
    <row r="926" spans="1:19">
      <c r="A926" s="161" t="s">
        <v>2037</v>
      </c>
      <c r="C926" s="161" t="s">
        <v>133</v>
      </c>
      <c r="F926" s="163" t="s">
        <v>133</v>
      </c>
      <c r="G926" s="266" t="s">
        <v>133</v>
      </c>
      <c r="H926" s="163" t="s">
        <v>133</v>
      </c>
      <c r="I926" s="163" t="s">
        <v>133</v>
      </c>
      <c r="J926" s="163" t="s">
        <v>133</v>
      </c>
      <c r="K926" s="164">
        <f t="shared" si="49"/>
        <v>0</v>
      </c>
      <c r="L926" s="165">
        <f t="shared" si="50"/>
        <v>0</v>
      </c>
      <c r="N926" s="172"/>
      <c r="O926" s="167" t="s">
        <v>133</v>
      </c>
      <c r="P926" s="260" t="e">
        <f t="shared" si="48"/>
        <v>#NUM!</v>
      </c>
      <c r="S926" s="272"/>
    </row>
    <row r="927" spans="1:19">
      <c r="A927" s="161" t="s">
        <v>2038</v>
      </c>
      <c r="C927" s="161" t="s">
        <v>133</v>
      </c>
      <c r="F927" s="163" t="s">
        <v>133</v>
      </c>
      <c r="G927" s="266" t="s">
        <v>133</v>
      </c>
      <c r="H927" s="163" t="s">
        <v>133</v>
      </c>
      <c r="I927" s="163" t="s">
        <v>133</v>
      </c>
      <c r="J927" s="163" t="s">
        <v>133</v>
      </c>
      <c r="K927" s="164">
        <f t="shared" si="49"/>
        <v>0</v>
      </c>
      <c r="L927" s="165">
        <f t="shared" si="50"/>
        <v>0</v>
      </c>
      <c r="N927" s="172"/>
      <c r="O927" s="167" t="s">
        <v>133</v>
      </c>
      <c r="P927" s="260" t="e">
        <f t="shared" si="48"/>
        <v>#NUM!</v>
      </c>
      <c r="S927" s="272"/>
    </row>
    <row r="928" spans="1:19">
      <c r="A928" s="161" t="s">
        <v>2039</v>
      </c>
      <c r="C928" s="161" t="s">
        <v>133</v>
      </c>
      <c r="F928" s="163" t="s">
        <v>133</v>
      </c>
      <c r="G928" s="266" t="s">
        <v>133</v>
      </c>
      <c r="H928" s="163" t="s">
        <v>133</v>
      </c>
      <c r="I928" s="163" t="s">
        <v>133</v>
      </c>
      <c r="J928" s="163" t="s">
        <v>133</v>
      </c>
      <c r="K928" s="164">
        <f t="shared" si="49"/>
        <v>0</v>
      </c>
      <c r="L928" s="165">
        <f t="shared" si="50"/>
        <v>0</v>
      </c>
      <c r="N928" s="172"/>
      <c r="O928" s="167" t="s">
        <v>133</v>
      </c>
      <c r="P928" s="260" t="e">
        <f t="shared" si="48"/>
        <v>#NUM!</v>
      </c>
      <c r="S928" s="272"/>
    </row>
    <row r="929" spans="1:19">
      <c r="A929" s="161" t="s">
        <v>2040</v>
      </c>
      <c r="C929" s="161" t="s">
        <v>133</v>
      </c>
      <c r="F929" s="163" t="s">
        <v>133</v>
      </c>
      <c r="G929" s="266" t="s">
        <v>133</v>
      </c>
      <c r="H929" s="163" t="s">
        <v>133</v>
      </c>
      <c r="I929" s="163" t="s">
        <v>133</v>
      </c>
      <c r="J929" s="163" t="s">
        <v>133</v>
      </c>
      <c r="K929" s="164">
        <f t="shared" si="49"/>
        <v>0</v>
      </c>
      <c r="L929" s="165">
        <f t="shared" si="50"/>
        <v>0</v>
      </c>
      <c r="N929" s="172"/>
      <c r="O929" s="167" t="s">
        <v>133</v>
      </c>
      <c r="P929" s="260" t="e">
        <f t="shared" si="48"/>
        <v>#NUM!</v>
      </c>
      <c r="S929" s="272"/>
    </row>
    <row r="930" spans="1:19">
      <c r="A930" s="161" t="s">
        <v>2041</v>
      </c>
      <c r="C930" s="161" t="s">
        <v>133</v>
      </c>
      <c r="F930" s="163" t="s">
        <v>133</v>
      </c>
      <c r="G930" s="266" t="s">
        <v>133</v>
      </c>
      <c r="H930" s="163" t="s">
        <v>133</v>
      </c>
      <c r="I930" s="163" t="s">
        <v>133</v>
      </c>
      <c r="J930" s="163" t="s">
        <v>133</v>
      </c>
      <c r="K930" s="164">
        <f t="shared" si="49"/>
        <v>0</v>
      </c>
      <c r="L930" s="165">
        <f t="shared" si="50"/>
        <v>0</v>
      </c>
      <c r="N930" s="172"/>
      <c r="O930" s="167" t="s">
        <v>133</v>
      </c>
      <c r="P930" s="260" t="e">
        <f t="shared" si="48"/>
        <v>#NUM!</v>
      </c>
      <c r="S930" s="272"/>
    </row>
    <row r="931" spans="1:19">
      <c r="A931" s="161" t="s">
        <v>2042</v>
      </c>
      <c r="C931" s="161" t="s">
        <v>133</v>
      </c>
      <c r="F931" s="163" t="s">
        <v>133</v>
      </c>
      <c r="G931" s="266" t="s">
        <v>133</v>
      </c>
      <c r="H931" s="163" t="s">
        <v>133</v>
      </c>
      <c r="I931" s="163" t="s">
        <v>133</v>
      </c>
      <c r="J931" s="163" t="s">
        <v>133</v>
      </c>
      <c r="K931" s="164">
        <f t="shared" si="49"/>
        <v>0</v>
      </c>
      <c r="L931" s="165">
        <f t="shared" si="50"/>
        <v>0</v>
      </c>
      <c r="N931" s="172"/>
      <c r="O931" s="167" t="s">
        <v>133</v>
      </c>
      <c r="P931" s="260" t="e">
        <f t="shared" si="48"/>
        <v>#NUM!</v>
      </c>
      <c r="S931" s="272"/>
    </row>
    <row r="932" spans="1:19">
      <c r="A932" s="161" t="s">
        <v>2043</v>
      </c>
      <c r="C932" s="161" t="s">
        <v>133</v>
      </c>
      <c r="F932" s="163" t="s">
        <v>133</v>
      </c>
      <c r="G932" s="266" t="s">
        <v>133</v>
      </c>
      <c r="H932" s="163" t="s">
        <v>133</v>
      </c>
      <c r="I932" s="163" t="s">
        <v>133</v>
      </c>
      <c r="J932" s="163" t="s">
        <v>133</v>
      </c>
      <c r="K932" s="164">
        <f t="shared" si="49"/>
        <v>0</v>
      </c>
      <c r="L932" s="165">
        <f t="shared" si="50"/>
        <v>0</v>
      </c>
      <c r="N932" s="172"/>
      <c r="O932" s="167" t="s">
        <v>133</v>
      </c>
      <c r="P932" s="260" t="e">
        <f t="shared" si="48"/>
        <v>#NUM!</v>
      </c>
      <c r="S932" s="272"/>
    </row>
    <row r="933" spans="1:19">
      <c r="A933" s="161" t="s">
        <v>2044</v>
      </c>
      <c r="C933" s="161" t="s">
        <v>133</v>
      </c>
      <c r="F933" s="163" t="s">
        <v>133</v>
      </c>
      <c r="G933" s="266" t="s">
        <v>133</v>
      </c>
      <c r="H933" s="163" t="s">
        <v>133</v>
      </c>
      <c r="I933" s="163" t="s">
        <v>133</v>
      </c>
      <c r="J933" s="163" t="s">
        <v>133</v>
      </c>
      <c r="K933" s="164">
        <f t="shared" si="49"/>
        <v>0</v>
      </c>
      <c r="L933" s="165">
        <f t="shared" si="50"/>
        <v>0</v>
      </c>
      <c r="N933" s="172"/>
      <c r="O933" s="167" t="s">
        <v>133</v>
      </c>
      <c r="P933" s="260" t="e">
        <f t="shared" si="48"/>
        <v>#NUM!</v>
      </c>
      <c r="S933" s="272"/>
    </row>
    <row r="934" spans="1:19">
      <c r="A934" s="161" t="s">
        <v>2045</v>
      </c>
      <c r="C934" s="161" t="s">
        <v>133</v>
      </c>
      <c r="F934" s="163" t="s">
        <v>133</v>
      </c>
      <c r="G934" s="266" t="s">
        <v>133</v>
      </c>
      <c r="H934" s="163" t="s">
        <v>133</v>
      </c>
      <c r="I934" s="163" t="s">
        <v>133</v>
      </c>
      <c r="J934" s="163" t="s">
        <v>133</v>
      </c>
      <c r="K934" s="164">
        <f t="shared" si="49"/>
        <v>0</v>
      </c>
      <c r="L934" s="165">
        <f t="shared" si="50"/>
        <v>0</v>
      </c>
      <c r="N934" s="172"/>
      <c r="O934" s="167" t="s">
        <v>133</v>
      </c>
      <c r="P934" s="260" t="e">
        <f t="shared" si="48"/>
        <v>#NUM!</v>
      </c>
      <c r="S934" s="272"/>
    </row>
    <row r="935" spans="1:19">
      <c r="A935" s="161" t="s">
        <v>2046</v>
      </c>
      <c r="C935" s="161" t="s">
        <v>133</v>
      </c>
      <c r="F935" s="163" t="s">
        <v>133</v>
      </c>
      <c r="G935" s="266" t="s">
        <v>133</v>
      </c>
      <c r="H935" s="163" t="s">
        <v>133</v>
      </c>
      <c r="I935" s="163" t="s">
        <v>133</v>
      </c>
      <c r="J935" s="163" t="s">
        <v>133</v>
      </c>
      <c r="K935" s="164">
        <f t="shared" si="49"/>
        <v>0</v>
      </c>
      <c r="L935" s="165">
        <f t="shared" si="50"/>
        <v>0</v>
      </c>
      <c r="N935" s="172"/>
      <c r="O935" s="167" t="s">
        <v>133</v>
      </c>
      <c r="P935" s="260" t="e">
        <f t="shared" si="48"/>
        <v>#NUM!</v>
      </c>
      <c r="S935" s="272"/>
    </row>
    <row r="936" spans="1:19">
      <c r="A936" s="161" t="s">
        <v>2047</v>
      </c>
      <c r="C936" s="161" t="s">
        <v>133</v>
      </c>
      <c r="F936" s="163" t="s">
        <v>133</v>
      </c>
      <c r="G936" s="266" t="s">
        <v>133</v>
      </c>
      <c r="H936" s="163" t="s">
        <v>133</v>
      </c>
      <c r="I936" s="163" t="s">
        <v>133</v>
      </c>
      <c r="J936" s="163" t="s">
        <v>133</v>
      </c>
      <c r="K936" s="164">
        <f t="shared" si="49"/>
        <v>0</v>
      </c>
      <c r="L936" s="165">
        <f t="shared" si="50"/>
        <v>0</v>
      </c>
      <c r="N936" s="172"/>
      <c r="O936" s="167" t="s">
        <v>133</v>
      </c>
      <c r="P936" s="260" t="e">
        <f t="shared" si="48"/>
        <v>#NUM!</v>
      </c>
      <c r="S936" s="272"/>
    </row>
    <row r="937" spans="1:19">
      <c r="A937" s="161" t="s">
        <v>2048</v>
      </c>
      <c r="C937" s="161" t="s">
        <v>133</v>
      </c>
      <c r="F937" s="163" t="s">
        <v>133</v>
      </c>
      <c r="G937" s="266" t="s">
        <v>133</v>
      </c>
      <c r="H937" s="163" t="s">
        <v>133</v>
      </c>
      <c r="I937" s="163" t="s">
        <v>133</v>
      </c>
      <c r="J937" s="163" t="s">
        <v>133</v>
      </c>
      <c r="K937" s="164">
        <f t="shared" si="49"/>
        <v>0</v>
      </c>
      <c r="L937" s="165">
        <f t="shared" si="50"/>
        <v>0</v>
      </c>
      <c r="N937" s="172"/>
      <c r="O937" s="167" t="s">
        <v>133</v>
      </c>
      <c r="P937" s="260" t="e">
        <f t="shared" si="48"/>
        <v>#NUM!</v>
      </c>
      <c r="S937" s="272"/>
    </row>
    <row r="938" spans="1:19">
      <c r="A938" s="161" t="s">
        <v>2049</v>
      </c>
      <c r="C938" s="161" t="s">
        <v>133</v>
      </c>
      <c r="F938" s="163" t="s">
        <v>133</v>
      </c>
      <c r="G938" s="266" t="s">
        <v>133</v>
      </c>
      <c r="H938" s="163" t="s">
        <v>133</v>
      </c>
      <c r="I938" s="163" t="s">
        <v>133</v>
      </c>
      <c r="J938" s="163" t="s">
        <v>133</v>
      </c>
      <c r="K938" s="164">
        <f t="shared" si="49"/>
        <v>0</v>
      </c>
      <c r="L938" s="165">
        <f t="shared" si="50"/>
        <v>0</v>
      </c>
      <c r="N938" s="172"/>
      <c r="O938" s="167" t="s">
        <v>133</v>
      </c>
      <c r="P938" s="260" t="e">
        <f t="shared" si="48"/>
        <v>#NUM!</v>
      </c>
      <c r="S938" s="272"/>
    </row>
    <row r="939" spans="1:19">
      <c r="A939" s="161" t="s">
        <v>2050</v>
      </c>
      <c r="C939" s="161" t="s">
        <v>133</v>
      </c>
      <c r="F939" s="163" t="s">
        <v>133</v>
      </c>
      <c r="G939" s="266" t="s">
        <v>133</v>
      </c>
      <c r="H939" s="163" t="s">
        <v>133</v>
      </c>
      <c r="I939" s="163" t="s">
        <v>133</v>
      </c>
      <c r="J939" s="163" t="s">
        <v>133</v>
      </c>
      <c r="K939" s="164">
        <f t="shared" si="49"/>
        <v>0</v>
      </c>
      <c r="L939" s="165">
        <f t="shared" si="50"/>
        <v>0</v>
      </c>
      <c r="N939" s="172"/>
      <c r="O939" s="167" t="s">
        <v>133</v>
      </c>
      <c r="P939" s="260" t="e">
        <f t="shared" si="48"/>
        <v>#NUM!</v>
      </c>
      <c r="S939" s="272"/>
    </row>
    <row r="940" spans="1:19">
      <c r="A940" s="161" t="s">
        <v>2051</v>
      </c>
      <c r="C940" s="161" t="s">
        <v>133</v>
      </c>
      <c r="F940" s="163" t="s">
        <v>133</v>
      </c>
      <c r="G940" s="266" t="s">
        <v>133</v>
      </c>
      <c r="H940" s="163" t="s">
        <v>133</v>
      </c>
      <c r="I940" s="163" t="s">
        <v>133</v>
      </c>
      <c r="J940" s="163" t="s">
        <v>133</v>
      </c>
      <c r="K940" s="164">
        <f t="shared" si="49"/>
        <v>0</v>
      </c>
      <c r="L940" s="165">
        <f t="shared" si="50"/>
        <v>0</v>
      </c>
      <c r="N940" s="172"/>
      <c r="O940" s="167" t="s">
        <v>133</v>
      </c>
      <c r="P940" s="260" t="e">
        <f t="shared" si="48"/>
        <v>#NUM!</v>
      </c>
      <c r="S940" s="272"/>
    </row>
    <row r="941" spans="1:19">
      <c r="A941" s="161" t="s">
        <v>2052</v>
      </c>
      <c r="C941" s="161" t="s">
        <v>133</v>
      </c>
      <c r="F941" s="163" t="s">
        <v>133</v>
      </c>
      <c r="G941" s="266" t="s">
        <v>133</v>
      </c>
      <c r="H941" s="163" t="s">
        <v>133</v>
      </c>
      <c r="I941" s="163" t="s">
        <v>133</v>
      </c>
      <c r="J941" s="163" t="s">
        <v>133</v>
      </c>
      <c r="K941" s="164">
        <f t="shared" si="49"/>
        <v>0</v>
      </c>
      <c r="L941" s="165">
        <f t="shared" si="50"/>
        <v>0</v>
      </c>
      <c r="N941" s="172"/>
      <c r="O941" s="167" t="s">
        <v>133</v>
      </c>
      <c r="P941" s="260" t="e">
        <f t="shared" si="48"/>
        <v>#NUM!</v>
      </c>
      <c r="S941" s="272"/>
    </row>
    <row r="942" spans="1:19">
      <c r="A942" s="161" t="s">
        <v>2053</v>
      </c>
      <c r="C942" s="161" t="s">
        <v>133</v>
      </c>
      <c r="F942" s="163" t="s">
        <v>133</v>
      </c>
      <c r="G942" s="266" t="s">
        <v>133</v>
      </c>
      <c r="H942" s="163" t="s">
        <v>133</v>
      </c>
      <c r="I942" s="163" t="s">
        <v>133</v>
      </c>
      <c r="J942" s="163" t="s">
        <v>133</v>
      </c>
      <c r="K942" s="164">
        <f t="shared" si="49"/>
        <v>0</v>
      </c>
      <c r="L942" s="165">
        <f t="shared" si="50"/>
        <v>0</v>
      </c>
      <c r="N942" s="172"/>
      <c r="O942" s="167" t="s">
        <v>133</v>
      </c>
      <c r="P942" s="260" t="e">
        <f t="shared" si="48"/>
        <v>#NUM!</v>
      </c>
      <c r="S942" s="272"/>
    </row>
    <row r="943" spans="1:19">
      <c r="A943" s="161" t="s">
        <v>2054</v>
      </c>
      <c r="C943" s="161" t="s">
        <v>133</v>
      </c>
      <c r="F943" s="163" t="s">
        <v>133</v>
      </c>
      <c r="G943" s="266" t="s">
        <v>133</v>
      </c>
      <c r="H943" s="163" t="s">
        <v>133</v>
      </c>
      <c r="I943" s="163" t="s">
        <v>133</v>
      </c>
      <c r="J943" s="163" t="s">
        <v>133</v>
      </c>
      <c r="K943" s="164">
        <f t="shared" si="49"/>
        <v>0</v>
      </c>
      <c r="L943" s="165">
        <f t="shared" si="50"/>
        <v>0</v>
      </c>
      <c r="N943" s="172"/>
      <c r="O943" s="167" t="s">
        <v>133</v>
      </c>
      <c r="P943" s="260" t="e">
        <f t="shared" si="48"/>
        <v>#NUM!</v>
      </c>
      <c r="S943" s="272"/>
    </row>
    <row r="944" spans="1:19">
      <c r="A944" s="161" t="s">
        <v>2055</v>
      </c>
      <c r="C944" s="161" t="s">
        <v>133</v>
      </c>
      <c r="F944" s="163" t="s">
        <v>133</v>
      </c>
      <c r="G944" s="266" t="s">
        <v>133</v>
      </c>
      <c r="H944" s="163" t="s">
        <v>133</v>
      </c>
      <c r="I944" s="163" t="s">
        <v>133</v>
      </c>
      <c r="J944" s="163" t="s">
        <v>133</v>
      </c>
      <c r="K944" s="164">
        <f t="shared" si="49"/>
        <v>0</v>
      </c>
      <c r="L944" s="165">
        <f t="shared" si="50"/>
        <v>0</v>
      </c>
      <c r="N944" s="172"/>
      <c r="O944" s="167" t="s">
        <v>133</v>
      </c>
      <c r="P944" s="260" t="e">
        <f t="shared" si="48"/>
        <v>#NUM!</v>
      </c>
      <c r="S944" s="272"/>
    </row>
    <row r="945" spans="1:19">
      <c r="A945" s="161" t="s">
        <v>2056</v>
      </c>
      <c r="C945" s="161" t="s">
        <v>133</v>
      </c>
      <c r="F945" s="163" t="s">
        <v>133</v>
      </c>
      <c r="G945" s="266" t="s">
        <v>133</v>
      </c>
      <c r="H945" s="163" t="s">
        <v>133</v>
      </c>
      <c r="I945" s="163" t="s">
        <v>133</v>
      </c>
      <c r="J945" s="163" t="s">
        <v>133</v>
      </c>
      <c r="K945" s="164">
        <f t="shared" si="49"/>
        <v>0</v>
      </c>
      <c r="L945" s="165">
        <f t="shared" si="50"/>
        <v>0</v>
      </c>
      <c r="N945" s="172"/>
      <c r="O945" s="167" t="s">
        <v>133</v>
      </c>
      <c r="P945" s="260" t="e">
        <f t="shared" si="48"/>
        <v>#NUM!</v>
      </c>
      <c r="S945" s="272"/>
    </row>
    <row r="946" spans="1:19">
      <c r="A946" s="161" t="s">
        <v>2057</v>
      </c>
      <c r="C946" s="161" t="s">
        <v>133</v>
      </c>
      <c r="F946" s="163" t="s">
        <v>133</v>
      </c>
      <c r="G946" s="266" t="s">
        <v>133</v>
      </c>
      <c r="H946" s="163" t="s">
        <v>133</v>
      </c>
      <c r="I946" s="163" t="s">
        <v>133</v>
      </c>
      <c r="J946" s="163" t="s">
        <v>133</v>
      </c>
      <c r="K946" s="164">
        <f t="shared" si="49"/>
        <v>0</v>
      </c>
      <c r="L946" s="165">
        <f t="shared" si="50"/>
        <v>0</v>
      </c>
      <c r="N946" s="172"/>
      <c r="O946" s="167" t="s">
        <v>133</v>
      </c>
      <c r="P946" s="260" t="e">
        <f t="shared" si="48"/>
        <v>#NUM!</v>
      </c>
      <c r="S946" s="272"/>
    </row>
    <row r="947" spans="1:19">
      <c r="A947" s="161" t="s">
        <v>2058</v>
      </c>
      <c r="C947" s="161" t="s">
        <v>133</v>
      </c>
      <c r="F947" s="163" t="s">
        <v>133</v>
      </c>
      <c r="G947" s="266" t="s">
        <v>133</v>
      </c>
      <c r="H947" s="163" t="s">
        <v>133</v>
      </c>
      <c r="I947" s="163" t="s">
        <v>133</v>
      </c>
      <c r="J947" s="163" t="s">
        <v>133</v>
      </c>
      <c r="K947" s="164">
        <f t="shared" si="49"/>
        <v>0</v>
      </c>
      <c r="L947" s="165">
        <f t="shared" si="50"/>
        <v>0</v>
      </c>
      <c r="N947" s="172"/>
      <c r="O947" s="167" t="s">
        <v>133</v>
      </c>
      <c r="P947" s="260" t="e">
        <f t="shared" si="48"/>
        <v>#NUM!</v>
      </c>
      <c r="S947" s="272"/>
    </row>
    <row r="948" spans="1:19">
      <c r="A948" s="161" t="s">
        <v>2059</v>
      </c>
      <c r="C948" s="161" t="s">
        <v>133</v>
      </c>
      <c r="F948" s="163" t="s">
        <v>133</v>
      </c>
      <c r="G948" s="266" t="s">
        <v>133</v>
      </c>
      <c r="H948" s="163" t="s">
        <v>133</v>
      </c>
      <c r="I948" s="163" t="s">
        <v>133</v>
      </c>
      <c r="J948" s="163" t="s">
        <v>133</v>
      </c>
      <c r="K948" s="164">
        <f t="shared" si="49"/>
        <v>0</v>
      </c>
      <c r="L948" s="165">
        <f t="shared" si="50"/>
        <v>0</v>
      </c>
      <c r="N948" s="172"/>
      <c r="O948" s="167" t="s">
        <v>133</v>
      </c>
      <c r="P948" s="260" t="e">
        <f t="shared" si="48"/>
        <v>#NUM!</v>
      </c>
      <c r="S948" s="272"/>
    </row>
    <row r="949" spans="1:19">
      <c r="A949" s="161" t="s">
        <v>2060</v>
      </c>
      <c r="C949" s="161" t="s">
        <v>133</v>
      </c>
      <c r="F949" s="163" t="s">
        <v>133</v>
      </c>
      <c r="G949" s="266" t="s">
        <v>133</v>
      </c>
      <c r="H949" s="163" t="s">
        <v>133</v>
      </c>
      <c r="I949" s="163" t="s">
        <v>133</v>
      </c>
      <c r="J949" s="163" t="s">
        <v>133</v>
      </c>
      <c r="K949" s="164">
        <f t="shared" si="49"/>
        <v>0</v>
      </c>
      <c r="L949" s="165">
        <f t="shared" si="50"/>
        <v>0</v>
      </c>
      <c r="N949" s="172"/>
      <c r="O949" s="167" t="s">
        <v>133</v>
      </c>
      <c r="P949" s="260" t="e">
        <f t="shared" si="48"/>
        <v>#NUM!</v>
      </c>
      <c r="S949" s="272"/>
    </row>
    <row r="950" spans="1:19">
      <c r="A950" s="161" t="s">
        <v>2061</v>
      </c>
      <c r="C950" s="161" t="s">
        <v>133</v>
      </c>
      <c r="F950" s="163" t="s">
        <v>133</v>
      </c>
      <c r="G950" s="266" t="s">
        <v>133</v>
      </c>
      <c r="H950" s="163" t="s">
        <v>133</v>
      </c>
      <c r="I950" s="163" t="s">
        <v>133</v>
      </c>
      <c r="J950" s="163" t="s">
        <v>133</v>
      </c>
      <c r="K950" s="164">
        <f t="shared" si="49"/>
        <v>0</v>
      </c>
      <c r="L950" s="165">
        <f t="shared" si="50"/>
        <v>0</v>
      </c>
      <c r="N950" s="172"/>
      <c r="O950" s="167" t="s">
        <v>133</v>
      </c>
      <c r="P950" s="260" t="e">
        <f t="shared" si="48"/>
        <v>#NUM!</v>
      </c>
      <c r="S950" s="272"/>
    </row>
    <row r="951" spans="1:19">
      <c r="A951" s="161" t="s">
        <v>2062</v>
      </c>
      <c r="C951" s="161" t="s">
        <v>133</v>
      </c>
      <c r="F951" s="163" t="s">
        <v>133</v>
      </c>
      <c r="G951" s="266" t="s">
        <v>133</v>
      </c>
      <c r="H951" s="163" t="s">
        <v>133</v>
      </c>
      <c r="I951" s="163" t="s">
        <v>133</v>
      </c>
      <c r="J951" s="163" t="s">
        <v>133</v>
      </c>
      <c r="K951" s="164">
        <f t="shared" si="49"/>
        <v>0</v>
      </c>
      <c r="L951" s="165">
        <f t="shared" si="50"/>
        <v>0</v>
      </c>
      <c r="N951" s="172"/>
      <c r="O951" s="167" t="s">
        <v>133</v>
      </c>
      <c r="P951" s="260" t="e">
        <f t="shared" si="48"/>
        <v>#NUM!</v>
      </c>
      <c r="S951" s="272"/>
    </row>
    <row r="952" spans="1:19">
      <c r="A952" s="161" t="s">
        <v>2063</v>
      </c>
      <c r="C952" s="161" t="s">
        <v>133</v>
      </c>
      <c r="F952" s="163" t="s">
        <v>133</v>
      </c>
      <c r="G952" s="266" t="s">
        <v>133</v>
      </c>
      <c r="H952" s="163" t="s">
        <v>133</v>
      </c>
      <c r="I952" s="163" t="s">
        <v>133</v>
      </c>
      <c r="J952" s="163" t="s">
        <v>133</v>
      </c>
      <c r="K952" s="164">
        <f t="shared" si="49"/>
        <v>0</v>
      </c>
      <c r="L952" s="165">
        <f t="shared" si="50"/>
        <v>0</v>
      </c>
      <c r="N952" s="172"/>
      <c r="O952" s="167" t="s">
        <v>133</v>
      </c>
      <c r="P952" s="260" t="e">
        <f t="shared" si="48"/>
        <v>#NUM!</v>
      </c>
      <c r="S952" s="272"/>
    </row>
    <row r="953" spans="1:19">
      <c r="A953" s="161" t="s">
        <v>2064</v>
      </c>
      <c r="C953" s="161" t="s">
        <v>133</v>
      </c>
      <c r="F953" s="163" t="s">
        <v>133</v>
      </c>
      <c r="G953" s="266" t="s">
        <v>133</v>
      </c>
      <c r="H953" s="163" t="s">
        <v>133</v>
      </c>
      <c r="I953" s="163" t="s">
        <v>133</v>
      </c>
      <c r="J953" s="163" t="s">
        <v>133</v>
      </c>
      <c r="K953" s="164">
        <f t="shared" si="49"/>
        <v>0</v>
      </c>
      <c r="L953" s="165">
        <f t="shared" si="50"/>
        <v>0</v>
      </c>
      <c r="N953" s="172"/>
      <c r="O953" s="167" t="s">
        <v>133</v>
      </c>
      <c r="P953" s="260" t="e">
        <f t="shared" si="48"/>
        <v>#NUM!</v>
      </c>
      <c r="S953" s="272"/>
    </row>
    <row r="954" spans="1:19">
      <c r="A954" s="161" t="s">
        <v>2065</v>
      </c>
      <c r="C954" s="161" t="s">
        <v>133</v>
      </c>
      <c r="F954" s="163" t="s">
        <v>133</v>
      </c>
      <c r="G954" s="266" t="s">
        <v>133</v>
      </c>
      <c r="H954" s="163" t="s">
        <v>133</v>
      </c>
      <c r="I954" s="163" t="s">
        <v>133</v>
      </c>
      <c r="J954" s="163" t="s">
        <v>133</v>
      </c>
      <c r="K954" s="164">
        <f t="shared" si="49"/>
        <v>0</v>
      </c>
      <c r="L954" s="165">
        <f t="shared" si="50"/>
        <v>0</v>
      </c>
      <c r="N954" s="172"/>
      <c r="O954" s="167" t="s">
        <v>133</v>
      </c>
      <c r="P954" s="260" t="e">
        <f t="shared" si="48"/>
        <v>#NUM!</v>
      </c>
      <c r="S954" s="272"/>
    </row>
    <row r="955" spans="1:19">
      <c r="A955" s="161" t="s">
        <v>2066</v>
      </c>
      <c r="C955" s="161" t="s">
        <v>133</v>
      </c>
      <c r="F955" s="163" t="s">
        <v>133</v>
      </c>
      <c r="G955" s="266" t="s">
        <v>133</v>
      </c>
      <c r="H955" s="163" t="s">
        <v>133</v>
      </c>
      <c r="I955" s="163" t="s">
        <v>133</v>
      </c>
      <c r="J955" s="163" t="s">
        <v>133</v>
      </c>
      <c r="K955" s="164">
        <f t="shared" si="49"/>
        <v>0</v>
      </c>
      <c r="L955" s="165">
        <f t="shared" si="50"/>
        <v>0</v>
      </c>
      <c r="N955" s="172"/>
      <c r="O955" s="167" t="s">
        <v>133</v>
      </c>
      <c r="P955" s="260" t="e">
        <f t="shared" si="48"/>
        <v>#NUM!</v>
      </c>
      <c r="S955" s="272"/>
    </row>
    <row r="956" spans="1:19">
      <c r="A956" s="161" t="s">
        <v>2067</v>
      </c>
      <c r="C956" s="161" t="s">
        <v>133</v>
      </c>
      <c r="F956" s="163" t="s">
        <v>133</v>
      </c>
      <c r="G956" s="266" t="s">
        <v>133</v>
      </c>
      <c r="H956" s="163" t="s">
        <v>133</v>
      </c>
      <c r="I956" s="163" t="s">
        <v>133</v>
      </c>
      <c r="J956" s="163" t="s">
        <v>133</v>
      </c>
      <c r="K956" s="164">
        <f t="shared" si="49"/>
        <v>0</v>
      </c>
      <c r="L956" s="165">
        <f t="shared" si="50"/>
        <v>0</v>
      </c>
      <c r="N956" s="172"/>
      <c r="O956" s="167" t="s">
        <v>133</v>
      </c>
      <c r="P956" s="260" t="e">
        <f t="shared" si="48"/>
        <v>#NUM!</v>
      </c>
      <c r="S956" s="272"/>
    </row>
    <row r="957" spans="1:19">
      <c r="A957" s="161" t="s">
        <v>2068</v>
      </c>
      <c r="C957" s="161" t="s">
        <v>133</v>
      </c>
      <c r="F957" s="163" t="s">
        <v>133</v>
      </c>
      <c r="G957" s="266" t="s">
        <v>133</v>
      </c>
      <c r="H957" s="163" t="s">
        <v>133</v>
      </c>
      <c r="I957" s="163" t="s">
        <v>133</v>
      </c>
      <c r="J957" s="163" t="s">
        <v>133</v>
      </c>
      <c r="K957" s="164">
        <f t="shared" si="49"/>
        <v>0</v>
      </c>
      <c r="L957" s="165">
        <f t="shared" si="50"/>
        <v>0</v>
      </c>
      <c r="N957" s="172"/>
      <c r="O957" s="167" t="s">
        <v>133</v>
      </c>
      <c r="P957" s="260" t="e">
        <f t="shared" si="48"/>
        <v>#NUM!</v>
      </c>
      <c r="S957" s="272"/>
    </row>
    <row r="958" spans="1:19">
      <c r="A958" s="161" t="s">
        <v>2069</v>
      </c>
      <c r="C958" s="161" t="s">
        <v>133</v>
      </c>
      <c r="F958" s="163" t="s">
        <v>133</v>
      </c>
      <c r="G958" s="266" t="s">
        <v>133</v>
      </c>
      <c r="H958" s="163" t="s">
        <v>133</v>
      </c>
      <c r="I958" s="163" t="s">
        <v>133</v>
      </c>
      <c r="J958" s="163" t="s">
        <v>133</v>
      </c>
      <c r="K958" s="164">
        <f t="shared" si="49"/>
        <v>0</v>
      </c>
      <c r="L958" s="165">
        <f t="shared" si="50"/>
        <v>0</v>
      </c>
      <c r="N958" s="172"/>
      <c r="O958" s="167" t="s">
        <v>133</v>
      </c>
      <c r="P958" s="260" t="e">
        <f t="shared" si="48"/>
        <v>#NUM!</v>
      </c>
      <c r="S958" s="272"/>
    </row>
    <row r="959" spans="1:19">
      <c r="A959" s="161" t="s">
        <v>2070</v>
      </c>
      <c r="C959" s="161" t="s">
        <v>133</v>
      </c>
      <c r="F959" s="163" t="s">
        <v>133</v>
      </c>
      <c r="G959" s="266" t="s">
        <v>133</v>
      </c>
      <c r="H959" s="163" t="s">
        <v>133</v>
      </c>
      <c r="I959" s="163" t="s">
        <v>133</v>
      </c>
      <c r="J959" s="163" t="s">
        <v>133</v>
      </c>
      <c r="K959" s="164">
        <f t="shared" si="49"/>
        <v>0</v>
      </c>
      <c r="L959" s="165">
        <f t="shared" si="50"/>
        <v>0</v>
      </c>
      <c r="N959" s="172"/>
      <c r="O959" s="167" t="s">
        <v>133</v>
      </c>
      <c r="P959" s="260" t="e">
        <f t="shared" si="48"/>
        <v>#NUM!</v>
      </c>
      <c r="S959" s="272"/>
    </row>
    <row r="960" spans="1:19">
      <c r="A960" s="161" t="s">
        <v>2071</v>
      </c>
      <c r="C960" s="161" t="s">
        <v>133</v>
      </c>
      <c r="F960" s="163" t="s">
        <v>133</v>
      </c>
      <c r="G960" s="266" t="s">
        <v>133</v>
      </c>
      <c r="H960" s="163" t="s">
        <v>133</v>
      </c>
      <c r="I960" s="163" t="s">
        <v>133</v>
      </c>
      <c r="J960" s="163" t="s">
        <v>133</v>
      </c>
      <c r="K960" s="164">
        <f t="shared" si="49"/>
        <v>0</v>
      </c>
      <c r="L960" s="165">
        <f t="shared" si="50"/>
        <v>0</v>
      </c>
      <c r="N960" s="172"/>
      <c r="O960" s="167" t="s">
        <v>133</v>
      </c>
      <c r="P960" s="260" t="e">
        <f t="shared" si="48"/>
        <v>#NUM!</v>
      </c>
      <c r="S960" s="272"/>
    </row>
    <row r="961" spans="1:19">
      <c r="A961" s="161" t="s">
        <v>2072</v>
      </c>
      <c r="C961" s="161" t="s">
        <v>133</v>
      </c>
      <c r="F961" s="163" t="s">
        <v>133</v>
      </c>
      <c r="G961" s="266" t="s">
        <v>133</v>
      </c>
      <c r="H961" s="163" t="s">
        <v>133</v>
      </c>
      <c r="I961" s="163" t="s">
        <v>133</v>
      </c>
      <c r="J961" s="163" t="s">
        <v>133</v>
      </c>
      <c r="K961" s="164">
        <f t="shared" si="49"/>
        <v>0</v>
      </c>
      <c r="L961" s="165">
        <f t="shared" si="50"/>
        <v>0</v>
      </c>
      <c r="N961" s="172"/>
      <c r="O961" s="167" t="s">
        <v>133</v>
      </c>
      <c r="P961" s="260" t="e">
        <f t="shared" si="48"/>
        <v>#NUM!</v>
      </c>
      <c r="S961" s="272"/>
    </row>
    <row r="962" spans="1:19">
      <c r="A962" s="161" t="s">
        <v>2073</v>
      </c>
      <c r="C962" s="161" t="s">
        <v>133</v>
      </c>
      <c r="F962" s="163" t="s">
        <v>133</v>
      </c>
      <c r="G962" s="266" t="s">
        <v>133</v>
      </c>
      <c r="H962" s="163" t="s">
        <v>133</v>
      </c>
      <c r="I962" s="163" t="s">
        <v>133</v>
      </c>
      <c r="J962" s="163" t="s">
        <v>133</v>
      </c>
      <c r="K962" s="164">
        <f t="shared" si="49"/>
        <v>0</v>
      </c>
      <c r="L962" s="165">
        <f t="shared" si="50"/>
        <v>0</v>
      </c>
      <c r="N962" s="172"/>
      <c r="O962" s="167" t="s">
        <v>133</v>
      </c>
      <c r="P962" s="260" t="e">
        <f t="shared" si="48"/>
        <v>#NUM!</v>
      </c>
      <c r="S962" s="272"/>
    </row>
    <row r="963" spans="1:19">
      <c r="A963" s="161" t="s">
        <v>2074</v>
      </c>
      <c r="C963" s="161" t="s">
        <v>133</v>
      </c>
      <c r="F963" s="163" t="s">
        <v>133</v>
      </c>
      <c r="G963" s="266" t="s">
        <v>133</v>
      </c>
      <c r="H963" s="163" t="s">
        <v>133</v>
      </c>
      <c r="I963" s="163" t="s">
        <v>133</v>
      </c>
      <c r="J963" s="163" t="s">
        <v>133</v>
      </c>
      <c r="K963" s="164">
        <f t="shared" si="49"/>
        <v>0</v>
      </c>
      <c r="L963" s="165">
        <f t="shared" si="50"/>
        <v>0</v>
      </c>
      <c r="N963" s="172"/>
      <c r="O963" s="167" t="s">
        <v>133</v>
      </c>
      <c r="P963" s="260" t="e">
        <f t="shared" si="48"/>
        <v>#NUM!</v>
      </c>
      <c r="S963" s="272"/>
    </row>
    <row r="964" spans="1:19">
      <c r="A964" s="161" t="s">
        <v>2075</v>
      </c>
      <c r="C964" s="161" t="s">
        <v>133</v>
      </c>
      <c r="F964" s="163" t="s">
        <v>133</v>
      </c>
      <c r="G964" s="266" t="s">
        <v>133</v>
      </c>
      <c r="H964" s="163" t="s">
        <v>133</v>
      </c>
      <c r="I964" s="163" t="s">
        <v>133</v>
      </c>
      <c r="J964" s="163" t="s">
        <v>133</v>
      </c>
      <c r="K964" s="164">
        <f t="shared" si="49"/>
        <v>0</v>
      </c>
      <c r="L964" s="165">
        <f t="shared" si="50"/>
        <v>0</v>
      </c>
      <c r="N964" s="172"/>
      <c r="O964" s="167" t="s">
        <v>133</v>
      </c>
      <c r="P964" s="260" t="e">
        <f t="shared" si="48"/>
        <v>#NUM!</v>
      </c>
      <c r="S964" s="272"/>
    </row>
    <row r="965" spans="1:19">
      <c r="A965" s="161" t="s">
        <v>2076</v>
      </c>
      <c r="C965" s="161" t="s">
        <v>133</v>
      </c>
      <c r="F965" s="163" t="s">
        <v>133</v>
      </c>
      <c r="G965" s="266" t="s">
        <v>133</v>
      </c>
      <c r="H965" s="163" t="s">
        <v>133</v>
      </c>
      <c r="I965" s="163" t="s">
        <v>133</v>
      </c>
      <c r="J965" s="163" t="s">
        <v>133</v>
      </c>
      <c r="K965" s="164">
        <f t="shared" si="49"/>
        <v>0</v>
      </c>
      <c r="L965" s="165">
        <f t="shared" si="50"/>
        <v>0</v>
      </c>
      <c r="N965" s="172"/>
      <c r="O965" s="167" t="s">
        <v>133</v>
      </c>
      <c r="P965" s="260" t="e">
        <f t="shared" si="48"/>
        <v>#NUM!</v>
      </c>
      <c r="S965" s="272"/>
    </row>
    <row r="966" spans="1:19">
      <c r="A966" s="161" t="s">
        <v>2077</v>
      </c>
      <c r="C966" s="161" t="s">
        <v>133</v>
      </c>
      <c r="F966" s="163" t="s">
        <v>133</v>
      </c>
      <c r="G966" s="266" t="s">
        <v>133</v>
      </c>
      <c r="H966" s="163" t="s">
        <v>133</v>
      </c>
      <c r="I966" s="163" t="s">
        <v>133</v>
      </c>
      <c r="J966" s="163" t="s">
        <v>133</v>
      </c>
      <c r="K966" s="164">
        <f t="shared" si="49"/>
        <v>0</v>
      </c>
      <c r="L966" s="165">
        <f t="shared" si="50"/>
        <v>0</v>
      </c>
      <c r="N966" s="172"/>
      <c r="O966" s="167" t="s">
        <v>133</v>
      </c>
      <c r="P966" s="260" t="e">
        <f t="shared" si="48"/>
        <v>#NUM!</v>
      </c>
      <c r="S966" s="272"/>
    </row>
    <row r="967" spans="1:19">
      <c r="A967" s="161" t="s">
        <v>2078</v>
      </c>
      <c r="C967" s="161" t="s">
        <v>133</v>
      </c>
      <c r="F967" s="163" t="s">
        <v>133</v>
      </c>
      <c r="G967" s="266" t="s">
        <v>133</v>
      </c>
      <c r="H967" s="163" t="s">
        <v>133</v>
      </c>
      <c r="I967" s="163" t="s">
        <v>133</v>
      </c>
      <c r="J967" s="163" t="s">
        <v>133</v>
      </c>
      <c r="K967" s="164">
        <f t="shared" si="49"/>
        <v>0</v>
      </c>
      <c r="L967" s="165">
        <f t="shared" si="50"/>
        <v>0</v>
      </c>
      <c r="N967" s="172"/>
      <c r="O967" s="167" t="s">
        <v>133</v>
      </c>
      <c r="P967" s="260" t="e">
        <f t="shared" si="48"/>
        <v>#NUM!</v>
      </c>
      <c r="S967" s="272"/>
    </row>
    <row r="968" spans="1:19">
      <c r="A968" s="161" t="s">
        <v>2079</v>
      </c>
      <c r="C968" s="161" t="s">
        <v>133</v>
      </c>
      <c r="F968" s="163" t="s">
        <v>133</v>
      </c>
      <c r="G968" s="266" t="s">
        <v>133</v>
      </c>
      <c r="H968" s="163" t="s">
        <v>133</v>
      </c>
      <c r="I968" s="163" t="s">
        <v>133</v>
      </c>
      <c r="J968" s="163" t="s">
        <v>133</v>
      </c>
      <c r="K968" s="164">
        <f t="shared" si="49"/>
        <v>0</v>
      </c>
      <c r="L968" s="165">
        <f t="shared" si="50"/>
        <v>0</v>
      </c>
      <c r="N968" s="172"/>
      <c r="O968" s="167" t="s">
        <v>133</v>
      </c>
      <c r="P968" s="260" t="e">
        <f t="shared" si="48"/>
        <v>#NUM!</v>
      </c>
      <c r="S968" s="272"/>
    </row>
    <row r="969" spans="1:19">
      <c r="A969" s="161" t="s">
        <v>2080</v>
      </c>
      <c r="C969" s="161" t="s">
        <v>133</v>
      </c>
      <c r="F969" s="163" t="s">
        <v>133</v>
      </c>
      <c r="G969" s="266" t="s">
        <v>133</v>
      </c>
      <c r="H969" s="163" t="s">
        <v>133</v>
      </c>
      <c r="I969" s="163" t="s">
        <v>133</v>
      </c>
      <c r="J969" s="163" t="s">
        <v>133</v>
      </c>
      <c r="K969" s="164">
        <f t="shared" si="49"/>
        <v>0</v>
      </c>
      <c r="L969" s="165">
        <f t="shared" si="50"/>
        <v>0</v>
      </c>
      <c r="N969" s="172"/>
      <c r="O969" s="167" t="s">
        <v>133</v>
      </c>
      <c r="P969" s="260" t="e">
        <f t="shared" si="48"/>
        <v>#NUM!</v>
      </c>
      <c r="S969" s="272"/>
    </row>
    <row r="970" spans="1:19">
      <c r="A970" s="161" t="s">
        <v>2081</v>
      </c>
      <c r="C970" s="161" t="s">
        <v>133</v>
      </c>
      <c r="F970" s="163" t="s">
        <v>133</v>
      </c>
      <c r="G970" s="266" t="s">
        <v>133</v>
      </c>
      <c r="H970" s="163" t="s">
        <v>133</v>
      </c>
      <c r="I970" s="163" t="s">
        <v>133</v>
      </c>
      <c r="J970" s="163" t="s">
        <v>133</v>
      </c>
      <c r="K970" s="164">
        <f t="shared" si="49"/>
        <v>0</v>
      </c>
      <c r="L970" s="165">
        <f t="shared" si="50"/>
        <v>0</v>
      </c>
      <c r="N970" s="172"/>
      <c r="O970" s="167" t="s">
        <v>133</v>
      </c>
      <c r="P970" s="260" t="e">
        <f t="shared" si="48"/>
        <v>#NUM!</v>
      </c>
      <c r="S970" s="272"/>
    </row>
    <row r="971" spans="1:19">
      <c r="A971" s="161" t="s">
        <v>2082</v>
      </c>
      <c r="C971" s="161" t="s">
        <v>133</v>
      </c>
      <c r="F971" s="163" t="s">
        <v>133</v>
      </c>
      <c r="G971" s="266" t="s">
        <v>133</v>
      </c>
      <c r="H971" s="163" t="s">
        <v>133</v>
      </c>
      <c r="I971" s="163" t="s">
        <v>133</v>
      </c>
      <c r="J971" s="163" t="s">
        <v>133</v>
      </c>
      <c r="K971" s="164">
        <f t="shared" si="49"/>
        <v>0</v>
      </c>
      <c r="L971" s="165">
        <f t="shared" si="50"/>
        <v>0</v>
      </c>
      <c r="N971" s="172"/>
      <c r="O971" s="167" t="s">
        <v>133</v>
      </c>
      <c r="P971" s="260" t="e">
        <f t="shared" si="48"/>
        <v>#NUM!</v>
      </c>
      <c r="S971" s="272"/>
    </row>
    <row r="972" spans="1:19">
      <c r="A972" s="161" t="s">
        <v>2083</v>
      </c>
      <c r="C972" s="161" t="s">
        <v>133</v>
      </c>
      <c r="F972" s="163" t="s">
        <v>133</v>
      </c>
      <c r="G972" s="266" t="s">
        <v>133</v>
      </c>
      <c r="H972" s="163" t="s">
        <v>133</v>
      </c>
      <c r="I972" s="163" t="s">
        <v>133</v>
      </c>
      <c r="J972" s="163" t="s">
        <v>133</v>
      </c>
      <c r="K972" s="164">
        <f t="shared" si="49"/>
        <v>0</v>
      </c>
      <c r="L972" s="165">
        <f t="shared" si="50"/>
        <v>0</v>
      </c>
      <c r="N972" s="172"/>
      <c r="O972" s="167" t="s">
        <v>133</v>
      </c>
      <c r="P972" s="260" t="e">
        <f t="shared" si="48"/>
        <v>#NUM!</v>
      </c>
      <c r="S972" s="272"/>
    </row>
    <row r="973" spans="1:19">
      <c r="A973" s="161" t="s">
        <v>2084</v>
      </c>
      <c r="C973" s="161" t="s">
        <v>133</v>
      </c>
      <c r="F973" s="163" t="s">
        <v>133</v>
      </c>
      <c r="G973" s="266" t="s">
        <v>133</v>
      </c>
      <c r="H973" s="163" t="s">
        <v>133</v>
      </c>
      <c r="I973" s="163" t="s">
        <v>133</v>
      </c>
      <c r="J973" s="163" t="s">
        <v>133</v>
      </c>
      <c r="K973" s="164">
        <f t="shared" si="49"/>
        <v>0</v>
      </c>
      <c r="L973" s="165">
        <f t="shared" si="50"/>
        <v>0</v>
      </c>
      <c r="N973" s="172"/>
      <c r="O973" s="167" t="s">
        <v>133</v>
      </c>
      <c r="P973" s="260" t="e">
        <f t="shared" si="48"/>
        <v>#NUM!</v>
      </c>
      <c r="S973" s="272"/>
    </row>
    <row r="974" spans="1:19">
      <c r="A974" s="161" t="s">
        <v>2085</v>
      </c>
      <c r="C974" s="161" t="s">
        <v>133</v>
      </c>
      <c r="F974" s="163" t="s">
        <v>133</v>
      </c>
      <c r="G974" s="266" t="s">
        <v>133</v>
      </c>
      <c r="H974" s="163" t="s">
        <v>133</v>
      </c>
      <c r="I974" s="163" t="s">
        <v>133</v>
      </c>
      <c r="J974" s="163" t="s">
        <v>133</v>
      </c>
      <c r="K974" s="164">
        <f t="shared" si="49"/>
        <v>0</v>
      </c>
      <c r="L974" s="165">
        <f t="shared" si="50"/>
        <v>0</v>
      </c>
      <c r="N974" s="172"/>
      <c r="O974" s="167" t="s">
        <v>133</v>
      </c>
      <c r="P974" s="260" t="e">
        <f t="shared" si="48"/>
        <v>#NUM!</v>
      </c>
      <c r="S974" s="272"/>
    </row>
    <row r="975" spans="1:19">
      <c r="A975" s="161" t="s">
        <v>2086</v>
      </c>
      <c r="C975" s="161" t="s">
        <v>133</v>
      </c>
      <c r="F975" s="163" t="s">
        <v>133</v>
      </c>
      <c r="G975" s="266" t="s">
        <v>133</v>
      </c>
      <c r="H975" s="163" t="s">
        <v>133</v>
      </c>
      <c r="I975" s="163" t="s">
        <v>133</v>
      </c>
      <c r="J975" s="163" t="s">
        <v>133</v>
      </c>
      <c r="K975" s="164">
        <f t="shared" si="49"/>
        <v>0</v>
      </c>
      <c r="L975" s="165">
        <f t="shared" si="50"/>
        <v>0</v>
      </c>
      <c r="N975" s="172"/>
      <c r="O975" s="167" t="s">
        <v>133</v>
      </c>
      <c r="P975" s="260" t="e">
        <f t="shared" ref="P975:P1038" si="51">MEDIAN(Q975:R975)</f>
        <v>#NUM!</v>
      </c>
      <c r="S975" s="272"/>
    </row>
    <row r="976" spans="1:19">
      <c r="A976" s="161" t="s">
        <v>2087</v>
      </c>
      <c r="C976" s="161" t="s">
        <v>133</v>
      </c>
      <c r="F976" s="163" t="s">
        <v>133</v>
      </c>
      <c r="G976" s="266" t="s">
        <v>133</v>
      </c>
      <c r="H976" s="163" t="s">
        <v>133</v>
      </c>
      <c r="I976" s="163" t="s">
        <v>133</v>
      </c>
      <c r="J976" s="163" t="s">
        <v>133</v>
      </c>
      <c r="K976" s="164">
        <f t="shared" ref="K976:K1039" si="52">IF(OR(D976="n/a",D976="nd"),0,D976)+IF(OR(I976="n/a",I976="nd"),0,I976)</f>
        <v>0</v>
      </c>
      <c r="L976" s="165">
        <f t="shared" ref="L976:L1039" si="53">SQRT(SUMSQ(IF(OR(E976="n/a",E976="nd"),0,E976),IF(OR(F976="n/a",F976="nd"),0,F976),IF(OR(J976="n/a",J976="nd"),0,J976)))</f>
        <v>0</v>
      </c>
      <c r="N976" s="172"/>
      <c r="O976" s="167" t="s">
        <v>133</v>
      </c>
      <c r="P976" s="260" t="e">
        <f t="shared" si="51"/>
        <v>#NUM!</v>
      </c>
      <c r="S976" s="272"/>
    </row>
    <row r="977" spans="1:19">
      <c r="A977" s="161" t="s">
        <v>2088</v>
      </c>
      <c r="C977" s="161" t="s">
        <v>133</v>
      </c>
      <c r="F977" s="163" t="s">
        <v>133</v>
      </c>
      <c r="G977" s="266" t="s">
        <v>133</v>
      </c>
      <c r="H977" s="163" t="s">
        <v>133</v>
      </c>
      <c r="I977" s="163" t="s">
        <v>133</v>
      </c>
      <c r="J977" s="163" t="s">
        <v>133</v>
      </c>
      <c r="K977" s="164">
        <f t="shared" si="52"/>
        <v>0</v>
      </c>
      <c r="L977" s="165">
        <f t="shared" si="53"/>
        <v>0</v>
      </c>
      <c r="N977" s="172"/>
      <c r="O977" s="167" t="s">
        <v>133</v>
      </c>
      <c r="P977" s="260" t="e">
        <f t="shared" si="51"/>
        <v>#NUM!</v>
      </c>
      <c r="S977" s="272"/>
    </row>
    <row r="978" spans="1:19">
      <c r="A978" s="161" t="s">
        <v>2089</v>
      </c>
      <c r="C978" s="161" t="s">
        <v>133</v>
      </c>
      <c r="F978" s="163" t="s">
        <v>133</v>
      </c>
      <c r="G978" s="266" t="s">
        <v>133</v>
      </c>
      <c r="H978" s="163" t="s">
        <v>133</v>
      </c>
      <c r="I978" s="163" t="s">
        <v>133</v>
      </c>
      <c r="J978" s="163" t="s">
        <v>133</v>
      </c>
      <c r="K978" s="164">
        <f t="shared" si="52"/>
        <v>0</v>
      </c>
      <c r="L978" s="165">
        <f t="shared" si="53"/>
        <v>0</v>
      </c>
      <c r="N978" s="172"/>
      <c r="O978" s="167" t="s">
        <v>133</v>
      </c>
      <c r="P978" s="260" t="e">
        <f t="shared" si="51"/>
        <v>#NUM!</v>
      </c>
      <c r="S978" s="272"/>
    </row>
    <row r="979" spans="1:19">
      <c r="A979" s="161" t="s">
        <v>2090</v>
      </c>
      <c r="C979" s="161" t="s">
        <v>133</v>
      </c>
      <c r="F979" s="163" t="s">
        <v>133</v>
      </c>
      <c r="G979" s="266" t="s">
        <v>133</v>
      </c>
      <c r="H979" s="163" t="s">
        <v>133</v>
      </c>
      <c r="I979" s="163" t="s">
        <v>133</v>
      </c>
      <c r="J979" s="163" t="s">
        <v>133</v>
      </c>
      <c r="K979" s="164">
        <f t="shared" si="52"/>
        <v>0</v>
      </c>
      <c r="L979" s="165">
        <f t="shared" si="53"/>
        <v>0</v>
      </c>
      <c r="N979" s="172"/>
      <c r="O979" s="167" t="s">
        <v>133</v>
      </c>
      <c r="P979" s="260" t="e">
        <f t="shared" si="51"/>
        <v>#NUM!</v>
      </c>
      <c r="S979" s="272"/>
    </row>
    <row r="980" spans="1:19">
      <c r="A980" s="161" t="s">
        <v>2091</v>
      </c>
      <c r="C980" s="161" t="s">
        <v>133</v>
      </c>
      <c r="F980" s="163" t="s">
        <v>133</v>
      </c>
      <c r="G980" s="266" t="s">
        <v>133</v>
      </c>
      <c r="H980" s="163" t="s">
        <v>133</v>
      </c>
      <c r="I980" s="163" t="s">
        <v>133</v>
      </c>
      <c r="J980" s="163" t="s">
        <v>133</v>
      </c>
      <c r="K980" s="164">
        <f t="shared" si="52"/>
        <v>0</v>
      </c>
      <c r="L980" s="165">
        <f t="shared" si="53"/>
        <v>0</v>
      </c>
      <c r="N980" s="172"/>
      <c r="O980" s="167" t="s">
        <v>133</v>
      </c>
      <c r="P980" s="260" t="e">
        <f t="shared" si="51"/>
        <v>#NUM!</v>
      </c>
      <c r="S980" s="272"/>
    </row>
    <row r="981" spans="1:19">
      <c r="A981" s="161" t="s">
        <v>2092</v>
      </c>
      <c r="C981" s="161" t="s">
        <v>133</v>
      </c>
      <c r="F981" s="163" t="s">
        <v>133</v>
      </c>
      <c r="G981" s="266" t="s">
        <v>133</v>
      </c>
      <c r="H981" s="163" t="s">
        <v>133</v>
      </c>
      <c r="I981" s="163" t="s">
        <v>133</v>
      </c>
      <c r="J981" s="163" t="s">
        <v>133</v>
      </c>
      <c r="K981" s="164">
        <f t="shared" si="52"/>
        <v>0</v>
      </c>
      <c r="L981" s="165">
        <f t="shared" si="53"/>
        <v>0</v>
      </c>
      <c r="N981" s="172"/>
      <c r="O981" s="167" t="s">
        <v>133</v>
      </c>
      <c r="P981" s="260" t="e">
        <f t="shared" si="51"/>
        <v>#NUM!</v>
      </c>
      <c r="S981" s="272"/>
    </row>
    <row r="982" spans="1:19">
      <c r="A982" s="161" t="s">
        <v>2093</v>
      </c>
      <c r="C982" s="161" t="s">
        <v>133</v>
      </c>
      <c r="F982" s="163" t="s">
        <v>133</v>
      </c>
      <c r="G982" s="266" t="s">
        <v>133</v>
      </c>
      <c r="H982" s="163" t="s">
        <v>133</v>
      </c>
      <c r="I982" s="163" t="s">
        <v>133</v>
      </c>
      <c r="J982" s="163" t="s">
        <v>133</v>
      </c>
      <c r="K982" s="164">
        <f t="shared" si="52"/>
        <v>0</v>
      </c>
      <c r="L982" s="165">
        <f t="shared" si="53"/>
        <v>0</v>
      </c>
      <c r="N982" s="172"/>
      <c r="O982" s="167" t="s">
        <v>133</v>
      </c>
      <c r="P982" s="260" t="e">
        <f t="shared" si="51"/>
        <v>#NUM!</v>
      </c>
      <c r="S982" s="272"/>
    </row>
    <row r="983" spans="1:19">
      <c r="A983" s="161" t="s">
        <v>2094</v>
      </c>
      <c r="C983" s="161" t="s">
        <v>133</v>
      </c>
      <c r="F983" s="163" t="s">
        <v>133</v>
      </c>
      <c r="G983" s="266" t="s">
        <v>133</v>
      </c>
      <c r="H983" s="163" t="s">
        <v>133</v>
      </c>
      <c r="I983" s="163" t="s">
        <v>133</v>
      </c>
      <c r="J983" s="163" t="s">
        <v>133</v>
      </c>
      <c r="K983" s="164">
        <f t="shared" si="52"/>
        <v>0</v>
      </c>
      <c r="L983" s="165">
        <f t="shared" si="53"/>
        <v>0</v>
      </c>
      <c r="N983" s="172"/>
      <c r="O983" s="167" t="s">
        <v>133</v>
      </c>
      <c r="P983" s="260" t="e">
        <f t="shared" si="51"/>
        <v>#NUM!</v>
      </c>
      <c r="S983" s="272"/>
    </row>
    <row r="984" spans="1:19">
      <c r="A984" s="161" t="s">
        <v>2095</v>
      </c>
      <c r="C984" s="161" t="s">
        <v>133</v>
      </c>
      <c r="F984" s="163" t="s">
        <v>133</v>
      </c>
      <c r="G984" s="266" t="s">
        <v>133</v>
      </c>
      <c r="H984" s="163" t="s">
        <v>133</v>
      </c>
      <c r="I984" s="163" t="s">
        <v>133</v>
      </c>
      <c r="J984" s="163" t="s">
        <v>133</v>
      </c>
      <c r="K984" s="164">
        <f t="shared" si="52"/>
        <v>0</v>
      </c>
      <c r="L984" s="165">
        <f t="shared" si="53"/>
        <v>0</v>
      </c>
      <c r="N984" s="172"/>
      <c r="O984" s="167" t="s">
        <v>133</v>
      </c>
      <c r="P984" s="260" t="e">
        <f t="shared" si="51"/>
        <v>#NUM!</v>
      </c>
      <c r="S984" s="272"/>
    </row>
    <row r="985" spans="1:19">
      <c r="A985" s="161" t="s">
        <v>2096</v>
      </c>
      <c r="C985" s="161" t="s">
        <v>133</v>
      </c>
      <c r="F985" s="163" t="s">
        <v>133</v>
      </c>
      <c r="G985" s="266" t="s">
        <v>133</v>
      </c>
      <c r="H985" s="163" t="s">
        <v>133</v>
      </c>
      <c r="I985" s="163" t="s">
        <v>133</v>
      </c>
      <c r="J985" s="163" t="s">
        <v>133</v>
      </c>
      <c r="K985" s="164">
        <f t="shared" si="52"/>
        <v>0</v>
      </c>
      <c r="L985" s="165">
        <f t="shared" si="53"/>
        <v>0</v>
      </c>
      <c r="N985" s="172"/>
      <c r="O985" s="167" t="s">
        <v>133</v>
      </c>
      <c r="P985" s="260" t="e">
        <f t="shared" si="51"/>
        <v>#NUM!</v>
      </c>
      <c r="S985" s="272"/>
    </row>
    <row r="986" spans="1:19">
      <c r="A986" s="161" t="s">
        <v>2097</v>
      </c>
      <c r="C986" s="161" t="s">
        <v>133</v>
      </c>
      <c r="F986" s="163" t="s">
        <v>133</v>
      </c>
      <c r="G986" s="266" t="s">
        <v>133</v>
      </c>
      <c r="H986" s="163" t="s">
        <v>133</v>
      </c>
      <c r="I986" s="163" t="s">
        <v>133</v>
      </c>
      <c r="J986" s="163" t="s">
        <v>133</v>
      </c>
      <c r="K986" s="164">
        <f t="shared" si="52"/>
        <v>0</v>
      </c>
      <c r="L986" s="165">
        <f t="shared" si="53"/>
        <v>0</v>
      </c>
      <c r="N986" s="172"/>
      <c r="O986" s="167" t="s">
        <v>133</v>
      </c>
      <c r="P986" s="260" t="e">
        <f t="shared" si="51"/>
        <v>#NUM!</v>
      </c>
      <c r="S986" s="272"/>
    </row>
    <row r="987" spans="1:19">
      <c r="A987" s="161" t="s">
        <v>2098</v>
      </c>
      <c r="C987" s="161" t="s">
        <v>133</v>
      </c>
      <c r="F987" s="163" t="s">
        <v>133</v>
      </c>
      <c r="G987" s="266" t="s">
        <v>133</v>
      </c>
      <c r="H987" s="163" t="s">
        <v>133</v>
      </c>
      <c r="I987" s="163" t="s">
        <v>133</v>
      </c>
      <c r="J987" s="163" t="s">
        <v>133</v>
      </c>
      <c r="K987" s="164">
        <f t="shared" si="52"/>
        <v>0</v>
      </c>
      <c r="L987" s="165">
        <f t="shared" si="53"/>
        <v>0</v>
      </c>
      <c r="N987" s="172"/>
      <c r="O987" s="167" t="s">
        <v>133</v>
      </c>
      <c r="P987" s="260" t="e">
        <f t="shared" si="51"/>
        <v>#NUM!</v>
      </c>
      <c r="S987" s="272"/>
    </row>
    <row r="988" spans="1:19">
      <c r="A988" s="161" t="s">
        <v>2099</v>
      </c>
      <c r="C988" s="161" t="s">
        <v>133</v>
      </c>
      <c r="F988" s="163" t="s">
        <v>133</v>
      </c>
      <c r="G988" s="266" t="s">
        <v>133</v>
      </c>
      <c r="H988" s="163" t="s">
        <v>133</v>
      </c>
      <c r="I988" s="163" t="s">
        <v>133</v>
      </c>
      <c r="J988" s="163" t="s">
        <v>133</v>
      </c>
      <c r="K988" s="164">
        <f t="shared" si="52"/>
        <v>0</v>
      </c>
      <c r="L988" s="165">
        <f t="shared" si="53"/>
        <v>0</v>
      </c>
      <c r="N988" s="172"/>
      <c r="O988" s="167" t="s">
        <v>133</v>
      </c>
      <c r="P988" s="260" t="e">
        <f t="shared" si="51"/>
        <v>#NUM!</v>
      </c>
      <c r="S988" s="272"/>
    </row>
    <row r="989" spans="1:19">
      <c r="A989" s="161" t="s">
        <v>2100</v>
      </c>
      <c r="C989" s="161" t="s">
        <v>133</v>
      </c>
      <c r="F989" s="163" t="s">
        <v>133</v>
      </c>
      <c r="G989" s="266" t="s">
        <v>133</v>
      </c>
      <c r="H989" s="163" t="s">
        <v>133</v>
      </c>
      <c r="I989" s="163" t="s">
        <v>133</v>
      </c>
      <c r="J989" s="163" t="s">
        <v>133</v>
      </c>
      <c r="K989" s="164">
        <f t="shared" si="52"/>
        <v>0</v>
      </c>
      <c r="L989" s="165">
        <f t="shared" si="53"/>
        <v>0</v>
      </c>
      <c r="N989" s="172"/>
      <c r="O989" s="167" t="s">
        <v>133</v>
      </c>
      <c r="P989" s="260" t="e">
        <f t="shared" si="51"/>
        <v>#NUM!</v>
      </c>
      <c r="S989" s="272"/>
    </row>
    <row r="990" spans="1:19">
      <c r="A990" s="161" t="s">
        <v>2101</v>
      </c>
      <c r="C990" s="161" t="s">
        <v>133</v>
      </c>
      <c r="F990" s="163" t="s">
        <v>133</v>
      </c>
      <c r="G990" s="266" t="s">
        <v>133</v>
      </c>
      <c r="H990" s="163" t="s">
        <v>133</v>
      </c>
      <c r="I990" s="163" t="s">
        <v>133</v>
      </c>
      <c r="J990" s="163" t="s">
        <v>133</v>
      </c>
      <c r="K990" s="164">
        <f t="shared" si="52"/>
        <v>0</v>
      </c>
      <c r="L990" s="165">
        <f t="shared" si="53"/>
        <v>0</v>
      </c>
      <c r="N990" s="172"/>
      <c r="O990" s="167" t="s">
        <v>133</v>
      </c>
      <c r="P990" s="260" t="e">
        <f t="shared" si="51"/>
        <v>#NUM!</v>
      </c>
      <c r="S990" s="272"/>
    </row>
    <row r="991" spans="1:19">
      <c r="A991" s="161" t="s">
        <v>2102</v>
      </c>
      <c r="C991" s="161" t="s">
        <v>133</v>
      </c>
      <c r="F991" s="163" t="s">
        <v>133</v>
      </c>
      <c r="G991" s="266" t="s">
        <v>133</v>
      </c>
      <c r="H991" s="163" t="s">
        <v>133</v>
      </c>
      <c r="I991" s="163" t="s">
        <v>133</v>
      </c>
      <c r="J991" s="163" t="s">
        <v>133</v>
      </c>
      <c r="K991" s="164">
        <f t="shared" si="52"/>
        <v>0</v>
      </c>
      <c r="L991" s="165">
        <f t="shared" si="53"/>
        <v>0</v>
      </c>
      <c r="N991" s="172"/>
      <c r="O991" s="167" t="s">
        <v>133</v>
      </c>
      <c r="P991" s="260" t="e">
        <f t="shared" si="51"/>
        <v>#NUM!</v>
      </c>
      <c r="S991" s="272"/>
    </row>
    <row r="992" spans="1:19">
      <c r="A992" s="161" t="s">
        <v>2103</v>
      </c>
      <c r="C992" s="161" t="s">
        <v>133</v>
      </c>
      <c r="F992" s="163" t="s">
        <v>133</v>
      </c>
      <c r="G992" s="266" t="s">
        <v>133</v>
      </c>
      <c r="H992" s="163" t="s">
        <v>133</v>
      </c>
      <c r="I992" s="163" t="s">
        <v>133</v>
      </c>
      <c r="J992" s="163" t="s">
        <v>133</v>
      </c>
      <c r="K992" s="164">
        <f t="shared" si="52"/>
        <v>0</v>
      </c>
      <c r="L992" s="165">
        <f t="shared" si="53"/>
        <v>0</v>
      </c>
      <c r="N992" s="172"/>
      <c r="O992" s="167" t="s">
        <v>133</v>
      </c>
      <c r="P992" s="260" t="e">
        <f t="shared" si="51"/>
        <v>#NUM!</v>
      </c>
      <c r="S992" s="272"/>
    </row>
    <row r="993" spans="1:19">
      <c r="A993" s="161" t="s">
        <v>2104</v>
      </c>
      <c r="C993" s="161" t="s">
        <v>133</v>
      </c>
      <c r="F993" s="163" t="s">
        <v>133</v>
      </c>
      <c r="G993" s="266" t="s">
        <v>133</v>
      </c>
      <c r="H993" s="163" t="s">
        <v>133</v>
      </c>
      <c r="I993" s="163" t="s">
        <v>133</v>
      </c>
      <c r="J993" s="163" t="s">
        <v>133</v>
      </c>
      <c r="K993" s="164">
        <f t="shared" si="52"/>
        <v>0</v>
      </c>
      <c r="L993" s="165">
        <f t="shared" si="53"/>
        <v>0</v>
      </c>
      <c r="N993" s="172"/>
      <c r="O993" s="167" t="s">
        <v>133</v>
      </c>
      <c r="P993" s="260" t="e">
        <f t="shared" si="51"/>
        <v>#NUM!</v>
      </c>
      <c r="S993" s="272"/>
    </row>
    <row r="994" spans="1:19">
      <c r="A994" s="161" t="s">
        <v>2105</v>
      </c>
      <c r="C994" s="161" t="s">
        <v>133</v>
      </c>
      <c r="F994" s="163" t="s">
        <v>133</v>
      </c>
      <c r="G994" s="266" t="s">
        <v>133</v>
      </c>
      <c r="H994" s="163" t="s">
        <v>133</v>
      </c>
      <c r="I994" s="163" t="s">
        <v>133</v>
      </c>
      <c r="J994" s="163" t="s">
        <v>133</v>
      </c>
      <c r="K994" s="164">
        <f t="shared" si="52"/>
        <v>0</v>
      </c>
      <c r="L994" s="165">
        <f t="shared" si="53"/>
        <v>0</v>
      </c>
      <c r="N994" s="172"/>
      <c r="O994" s="167" t="s">
        <v>133</v>
      </c>
      <c r="P994" s="260" t="e">
        <f t="shared" si="51"/>
        <v>#NUM!</v>
      </c>
      <c r="S994" s="272"/>
    </row>
    <row r="995" spans="1:19">
      <c r="A995" s="161" t="s">
        <v>2106</v>
      </c>
      <c r="C995" s="161" t="s">
        <v>133</v>
      </c>
      <c r="F995" s="163" t="s">
        <v>133</v>
      </c>
      <c r="G995" s="266" t="s">
        <v>133</v>
      </c>
      <c r="H995" s="163" t="s">
        <v>133</v>
      </c>
      <c r="I995" s="163" t="s">
        <v>133</v>
      </c>
      <c r="J995" s="163" t="s">
        <v>133</v>
      </c>
      <c r="K995" s="164">
        <f t="shared" si="52"/>
        <v>0</v>
      </c>
      <c r="L995" s="165">
        <f t="shared" si="53"/>
        <v>0</v>
      </c>
      <c r="N995" s="172"/>
      <c r="O995" s="167" t="s">
        <v>133</v>
      </c>
      <c r="P995" s="260" t="e">
        <f t="shared" si="51"/>
        <v>#NUM!</v>
      </c>
      <c r="S995" s="272"/>
    </row>
    <row r="996" spans="1:19">
      <c r="A996" s="161" t="s">
        <v>2107</v>
      </c>
      <c r="C996" s="161" t="s">
        <v>133</v>
      </c>
      <c r="F996" s="163" t="s">
        <v>133</v>
      </c>
      <c r="G996" s="266" t="s">
        <v>133</v>
      </c>
      <c r="H996" s="163" t="s">
        <v>133</v>
      </c>
      <c r="I996" s="163" t="s">
        <v>133</v>
      </c>
      <c r="J996" s="163" t="s">
        <v>133</v>
      </c>
      <c r="K996" s="164">
        <f t="shared" si="52"/>
        <v>0</v>
      </c>
      <c r="L996" s="165">
        <f t="shared" si="53"/>
        <v>0</v>
      </c>
      <c r="N996" s="172"/>
      <c r="O996" s="167" t="s">
        <v>133</v>
      </c>
      <c r="P996" s="260" t="e">
        <f t="shared" si="51"/>
        <v>#NUM!</v>
      </c>
      <c r="S996" s="272"/>
    </row>
    <row r="997" spans="1:19">
      <c r="A997" s="161" t="s">
        <v>2108</v>
      </c>
      <c r="C997" s="161" t="s">
        <v>133</v>
      </c>
      <c r="F997" s="163" t="s">
        <v>133</v>
      </c>
      <c r="G997" s="266" t="s">
        <v>133</v>
      </c>
      <c r="H997" s="163" t="s">
        <v>133</v>
      </c>
      <c r="I997" s="163" t="s">
        <v>133</v>
      </c>
      <c r="J997" s="163" t="s">
        <v>133</v>
      </c>
      <c r="K997" s="164">
        <f t="shared" si="52"/>
        <v>0</v>
      </c>
      <c r="L997" s="165">
        <f t="shared" si="53"/>
        <v>0</v>
      </c>
      <c r="N997" s="172"/>
      <c r="O997" s="167" t="s">
        <v>133</v>
      </c>
      <c r="P997" s="260" t="e">
        <f t="shared" si="51"/>
        <v>#NUM!</v>
      </c>
      <c r="S997" s="272"/>
    </row>
    <row r="998" spans="1:19">
      <c r="A998" s="161" t="s">
        <v>2109</v>
      </c>
      <c r="C998" s="161" t="s">
        <v>133</v>
      </c>
      <c r="F998" s="163" t="s">
        <v>133</v>
      </c>
      <c r="G998" s="266" t="s">
        <v>133</v>
      </c>
      <c r="H998" s="163" t="s">
        <v>133</v>
      </c>
      <c r="I998" s="163" t="s">
        <v>133</v>
      </c>
      <c r="J998" s="163" t="s">
        <v>133</v>
      </c>
      <c r="K998" s="164">
        <f t="shared" si="52"/>
        <v>0</v>
      </c>
      <c r="L998" s="165">
        <f t="shared" si="53"/>
        <v>0</v>
      </c>
      <c r="N998" s="172"/>
      <c r="O998" s="167" t="s">
        <v>133</v>
      </c>
      <c r="P998" s="260" t="e">
        <f t="shared" si="51"/>
        <v>#NUM!</v>
      </c>
      <c r="S998" s="272"/>
    </row>
    <row r="999" spans="1:19">
      <c r="A999" s="161" t="s">
        <v>2110</v>
      </c>
      <c r="C999" s="161" t="s">
        <v>133</v>
      </c>
      <c r="F999" s="163" t="s">
        <v>133</v>
      </c>
      <c r="G999" s="266" t="s">
        <v>133</v>
      </c>
      <c r="H999" s="163" t="s">
        <v>133</v>
      </c>
      <c r="I999" s="163" t="s">
        <v>133</v>
      </c>
      <c r="J999" s="163" t="s">
        <v>133</v>
      </c>
      <c r="K999" s="164">
        <f t="shared" si="52"/>
        <v>0</v>
      </c>
      <c r="L999" s="165">
        <f t="shared" si="53"/>
        <v>0</v>
      </c>
      <c r="N999" s="172"/>
      <c r="O999" s="167" t="s">
        <v>133</v>
      </c>
      <c r="P999" s="260" t="e">
        <f t="shared" si="51"/>
        <v>#NUM!</v>
      </c>
      <c r="S999" s="272"/>
    </row>
    <row r="1000" spans="1:19">
      <c r="A1000" s="161" t="s">
        <v>2111</v>
      </c>
      <c r="C1000" s="161" t="s">
        <v>133</v>
      </c>
      <c r="F1000" s="163" t="s">
        <v>133</v>
      </c>
      <c r="G1000" s="266" t="s">
        <v>133</v>
      </c>
      <c r="H1000" s="163" t="s">
        <v>133</v>
      </c>
      <c r="I1000" s="163" t="s">
        <v>133</v>
      </c>
      <c r="J1000" s="163" t="s">
        <v>133</v>
      </c>
      <c r="K1000" s="164">
        <f t="shared" si="52"/>
        <v>0</v>
      </c>
      <c r="L1000" s="165">
        <f t="shared" si="53"/>
        <v>0</v>
      </c>
      <c r="N1000" s="172"/>
      <c r="O1000" s="167" t="s">
        <v>133</v>
      </c>
      <c r="P1000" s="260" t="e">
        <f t="shared" si="51"/>
        <v>#NUM!</v>
      </c>
      <c r="S1000" s="272"/>
    </row>
    <row r="1001" spans="1:19">
      <c r="A1001" s="161" t="s">
        <v>2112</v>
      </c>
      <c r="C1001" s="161" t="s">
        <v>133</v>
      </c>
      <c r="F1001" s="163" t="s">
        <v>133</v>
      </c>
      <c r="G1001" s="266" t="s">
        <v>133</v>
      </c>
      <c r="H1001" s="163" t="s">
        <v>133</v>
      </c>
      <c r="I1001" s="163" t="s">
        <v>133</v>
      </c>
      <c r="J1001" s="163" t="s">
        <v>133</v>
      </c>
      <c r="K1001" s="164">
        <f t="shared" si="52"/>
        <v>0</v>
      </c>
      <c r="L1001" s="165">
        <f t="shared" si="53"/>
        <v>0</v>
      </c>
      <c r="N1001" s="172"/>
      <c r="O1001" s="167" t="s">
        <v>133</v>
      </c>
      <c r="P1001" s="260" t="e">
        <f t="shared" si="51"/>
        <v>#NUM!</v>
      </c>
      <c r="S1001" s="272"/>
    </row>
    <row r="1002" spans="1:19">
      <c r="A1002" s="161" t="s">
        <v>2113</v>
      </c>
      <c r="C1002" s="161" t="s">
        <v>133</v>
      </c>
      <c r="F1002" s="163" t="s">
        <v>133</v>
      </c>
      <c r="G1002" s="266" t="s">
        <v>133</v>
      </c>
      <c r="H1002" s="163" t="s">
        <v>133</v>
      </c>
      <c r="I1002" s="163" t="s">
        <v>133</v>
      </c>
      <c r="J1002" s="163" t="s">
        <v>133</v>
      </c>
      <c r="K1002" s="164">
        <f t="shared" si="52"/>
        <v>0</v>
      </c>
      <c r="L1002" s="165">
        <f t="shared" si="53"/>
        <v>0</v>
      </c>
      <c r="N1002" s="172"/>
      <c r="O1002" s="167" t="s">
        <v>133</v>
      </c>
      <c r="P1002" s="260" t="e">
        <f t="shared" si="51"/>
        <v>#NUM!</v>
      </c>
      <c r="S1002" s="272"/>
    </row>
    <row r="1003" spans="1:19">
      <c r="A1003" s="161" t="s">
        <v>2114</v>
      </c>
      <c r="C1003" s="161" t="s">
        <v>133</v>
      </c>
      <c r="F1003" s="163" t="s">
        <v>133</v>
      </c>
      <c r="G1003" s="266" t="s">
        <v>133</v>
      </c>
      <c r="H1003" s="163" t="s">
        <v>133</v>
      </c>
      <c r="I1003" s="163" t="s">
        <v>133</v>
      </c>
      <c r="J1003" s="163" t="s">
        <v>133</v>
      </c>
      <c r="K1003" s="164">
        <f t="shared" si="52"/>
        <v>0</v>
      </c>
      <c r="L1003" s="165">
        <f t="shared" si="53"/>
        <v>0</v>
      </c>
      <c r="N1003" s="172"/>
      <c r="O1003" s="167" t="s">
        <v>133</v>
      </c>
      <c r="P1003" s="260" t="e">
        <f t="shared" si="51"/>
        <v>#NUM!</v>
      </c>
      <c r="S1003" s="272"/>
    </row>
    <row r="1004" spans="1:19">
      <c r="A1004" s="161" t="s">
        <v>2115</v>
      </c>
      <c r="C1004" s="161" t="s">
        <v>133</v>
      </c>
      <c r="F1004" s="163" t="s">
        <v>133</v>
      </c>
      <c r="G1004" s="266" t="s">
        <v>133</v>
      </c>
      <c r="H1004" s="163" t="s">
        <v>133</v>
      </c>
      <c r="I1004" s="163" t="s">
        <v>133</v>
      </c>
      <c r="J1004" s="163" t="s">
        <v>133</v>
      </c>
      <c r="K1004" s="164">
        <f t="shared" si="52"/>
        <v>0</v>
      </c>
      <c r="L1004" s="165">
        <f t="shared" si="53"/>
        <v>0</v>
      </c>
      <c r="N1004" s="172"/>
      <c r="O1004" s="167" t="s">
        <v>133</v>
      </c>
      <c r="P1004" s="260" t="e">
        <f t="shared" si="51"/>
        <v>#NUM!</v>
      </c>
      <c r="S1004" s="272"/>
    </row>
    <row r="1005" spans="1:19">
      <c r="A1005" s="161" t="s">
        <v>2116</v>
      </c>
      <c r="C1005" s="161" t="s">
        <v>133</v>
      </c>
      <c r="F1005" s="163" t="s">
        <v>133</v>
      </c>
      <c r="G1005" s="266" t="s">
        <v>133</v>
      </c>
      <c r="H1005" s="163" t="s">
        <v>133</v>
      </c>
      <c r="I1005" s="163" t="s">
        <v>133</v>
      </c>
      <c r="J1005" s="163" t="s">
        <v>133</v>
      </c>
      <c r="K1005" s="164">
        <f t="shared" si="52"/>
        <v>0</v>
      </c>
      <c r="L1005" s="165">
        <f t="shared" si="53"/>
        <v>0</v>
      </c>
      <c r="N1005" s="172"/>
      <c r="O1005" s="167" t="s">
        <v>133</v>
      </c>
      <c r="P1005" s="260" t="e">
        <f t="shared" si="51"/>
        <v>#NUM!</v>
      </c>
      <c r="S1005" s="272"/>
    </row>
    <row r="1006" spans="1:19">
      <c r="A1006" s="161" t="s">
        <v>2117</v>
      </c>
      <c r="C1006" s="161" t="s">
        <v>133</v>
      </c>
      <c r="F1006" s="163" t="s">
        <v>133</v>
      </c>
      <c r="G1006" s="266" t="s">
        <v>133</v>
      </c>
      <c r="H1006" s="163" t="s">
        <v>133</v>
      </c>
      <c r="I1006" s="163" t="s">
        <v>133</v>
      </c>
      <c r="J1006" s="163" t="s">
        <v>133</v>
      </c>
      <c r="K1006" s="164">
        <f t="shared" si="52"/>
        <v>0</v>
      </c>
      <c r="L1006" s="165">
        <f t="shared" si="53"/>
        <v>0</v>
      </c>
      <c r="N1006" s="172"/>
      <c r="O1006" s="167" t="s">
        <v>133</v>
      </c>
      <c r="P1006" s="260" t="e">
        <f t="shared" si="51"/>
        <v>#NUM!</v>
      </c>
      <c r="S1006" s="272"/>
    </row>
    <row r="1007" spans="1:19">
      <c r="A1007" s="161" t="s">
        <v>2118</v>
      </c>
      <c r="C1007" s="161" t="s">
        <v>133</v>
      </c>
      <c r="F1007" s="163" t="s">
        <v>133</v>
      </c>
      <c r="G1007" s="266" t="s">
        <v>133</v>
      </c>
      <c r="H1007" s="163" t="s">
        <v>133</v>
      </c>
      <c r="I1007" s="163" t="s">
        <v>133</v>
      </c>
      <c r="J1007" s="163" t="s">
        <v>133</v>
      </c>
      <c r="K1007" s="164">
        <f t="shared" si="52"/>
        <v>0</v>
      </c>
      <c r="L1007" s="165">
        <f t="shared" si="53"/>
        <v>0</v>
      </c>
      <c r="N1007" s="172"/>
      <c r="O1007" s="167" t="s">
        <v>133</v>
      </c>
      <c r="P1007" s="260" t="e">
        <f t="shared" si="51"/>
        <v>#NUM!</v>
      </c>
      <c r="S1007" s="272"/>
    </row>
    <row r="1008" spans="1:19">
      <c r="A1008" s="161" t="s">
        <v>2119</v>
      </c>
      <c r="C1008" s="161" t="s">
        <v>133</v>
      </c>
      <c r="F1008" s="163" t="s">
        <v>133</v>
      </c>
      <c r="G1008" s="266" t="s">
        <v>133</v>
      </c>
      <c r="H1008" s="163" t="s">
        <v>133</v>
      </c>
      <c r="I1008" s="163" t="s">
        <v>133</v>
      </c>
      <c r="J1008" s="163" t="s">
        <v>133</v>
      </c>
      <c r="K1008" s="164">
        <f t="shared" si="52"/>
        <v>0</v>
      </c>
      <c r="L1008" s="165">
        <f t="shared" si="53"/>
        <v>0</v>
      </c>
      <c r="N1008" s="172"/>
      <c r="O1008" s="167" t="s">
        <v>133</v>
      </c>
      <c r="P1008" s="260" t="e">
        <f t="shared" si="51"/>
        <v>#NUM!</v>
      </c>
      <c r="S1008" s="272"/>
    </row>
    <row r="1009" spans="1:19">
      <c r="A1009" s="161" t="s">
        <v>2120</v>
      </c>
      <c r="C1009" s="161" t="s">
        <v>133</v>
      </c>
      <c r="F1009" s="163" t="s">
        <v>133</v>
      </c>
      <c r="G1009" s="266" t="s">
        <v>133</v>
      </c>
      <c r="H1009" s="163" t="s">
        <v>133</v>
      </c>
      <c r="I1009" s="163" t="s">
        <v>133</v>
      </c>
      <c r="J1009" s="163" t="s">
        <v>133</v>
      </c>
      <c r="K1009" s="164">
        <f t="shared" si="52"/>
        <v>0</v>
      </c>
      <c r="L1009" s="165">
        <f t="shared" si="53"/>
        <v>0</v>
      </c>
      <c r="N1009" s="172"/>
      <c r="O1009" s="167" t="s">
        <v>133</v>
      </c>
      <c r="P1009" s="260" t="e">
        <f t="shared" si="51"/>
        <v>#NUM!</v>
      </c>
      <c r="S1009" s="272"/>
    </row>
    <row r="1010" spans="1:19">
      <c r="A1010" s="161" t="s">
        <v>2121</v>
      </c>
      <c r="C1010" s="161" t="s">
        <v>133</v>
      </c>
      <c r="F1010" s="163" t="s">
        <v>133</v>
      </c>
      <c r="G1010" s="266" t="s">
        <v>133</v>
      </c>
      <c r="H1010" s="163" t="s">
        <v>133</v>
      </c>
      <c r="I1010" s="163" t="s">
        <v>133</v>
      </c>
      <c r="J1010" s="163" t="s">
        <v>133</v>
      </c>
      <c r="K1010" s="164">
        <f t="shared" si="52"/>
        <v>0</v>
      </c>
      <c r="L1010" s="165">
        <f t="shared" si="53"/>
        <v>0</v>
      </c>
      <c r="N1010" s="172"/>
      <c r="O1010" s="167" t="s">
        <v>133</v>
      </c>
      <c r="P1010" s="260" t="e">
        <f t="shared" si="51"/>
        <v>#NUM!</v>
      </c>
      <c r="S1010" s="272"/>
    </row>
    <row r="1011" spans="1:19">
      <c r="A1011" s="161" t="s">
        <v>2122</v>
      </c>
      <c r="C1011" s="161" t="s">
        <v>133</v>
      </c>
      <c r="F1011" s="163" t="s">
        <v>133</v>
      </c>
      <c r="G1011" s="266" t="s">
        <v>133</v>
      </c>
      <c r="H1011" s="163" t="s">
        <v>133</v>
      </c>
      <c r="I1011" s="163" t="s">
        <v>133</v>
      </c>
      <c r="J1011" s="163" t="s">
        <v>133</v>
      </c>
      <c r="K1011" s="164">
        <f t="shared" si="52"/>
        <v>0</v>
      </c>
      <c r="L1011" s="165">
        <f t="shared" si="53"/>
        <v>0</v>
      </c>
      <c r="N1011" s="172"/>
      <c r="O1011" s="167" t="s">
        <v>133</v>
      </c>
      <c r="P1011" s="260" t="e">
        <f t="shared" si="51"/>
        <v>#NUM!</v>
      </c>
      <c r="S1011" s="272"/>
    </row>
    <row r="1012" spans="1:19">
      <c r="A1012" s="161" t="s">
        <v>2123</v>
      </c>
      <c r="C1012" s="161" t="s">
        <v>133</v>
      </c>
      <c r="F1012" s="163" t="s">
        <v>133</v>
      </c>
      <c r="G1012" s="266" t="s">
        <v>133</v>
      </c>
      <c r="H1012" s="163" t="s">
        <v>133</v>
      </c>
      <c r="I1012" s="163" t="s">
        <v>133</v>
      </c>
      <c r="J1012" s="163" t="s">
        <v>133</v>
      </c>
      <c r="K1012" s="164">
        <f t="shared" si="52"/>
        <v>0</v>
      </c>
      <c r="L1012" s="165">
        <f t="shared" si="53"/>
        <v>0</v>
      </c>
      <c r="N1012" s="172"/>
      <c r="O1012" s="167" t="s">
        <v>133</v>
      </c>
      <c r="P1012" s="260" t="e">
        <f t="shared" si="51"/>
        <v>#NUM!</v>
      </c>
      <c r="S1012" s="272"/>
    </row>
    <row r="1013" spans="1:19">
      <c r="A1013" s="161" t="s">
        <v>2124</v>
      </c>
      <c r="C1013" s="161" t="s">
        <v>133</v>
      </c>
      <c r="F1013" s="163" t="s">
        <v>133</v>
      </c>
      <c r="G1013" s="266" t="s">
        <v>133</v>
      </c>
      <c r="H1013" s="163" t="s">
        <v>133</v>
      </c>
      <c r="I1013" s="163" t="s">
        <v>133</v>
      </c>
      <c r="J1013" s="163" t="s">
        <v>133</v>
      </c>
      <c r="K1013" s="164">
        <f t="shared" si="52"/>
        <v>0</v>
      </c>
      <c r="L1013" s="165">
        <f t="shared" si="53"/>
        <v>0</v>
      </c>
      <c r="N1013" s="172"/>
      <c r="O1013" s="167" t="s">
        <v>133</v>
      </c>
      <c r="P1013" s="260" t="e">
        <f t="shared" si="51"/>
        <v>#NUM!</v>
      </c>
      <c r="S1013" s="272"/>
    </row>
    <row r="1014" spans="1:19">
      <c r="A1014" s="161" t="s">
        <v>2125</v>
      </c>
      <c r="C1014" s="161" t="s">
        <v>133</v>
      </c>
      <c r="F1014" s="163" t="s">
        <v>133</v>
      </c>
      <c r="G1014" s="266" t="s">
        <v>133</v>
      </c>
      <c r="H1014" s="163" t="s">
        <v>133</v>
      </c>
      <c r="I1014" s="163" t="s">
        <v>133</v>
      </c>
      <c r="J1014" s="163" t="s">
        <v>133</v>
      </c>
      <c r="K1014" s="164">
        <f t="shared" si="52"/>
        <v>0</v>
      </c>
      <c r="L1014" s="165">
        <f t="shared" si="53"/>
        <v>0</v>
      </c>
      <c r="N1014" s="172"/>
      <c r="O1014" s="167" t="s">
        <v>133</v>
      </c>
      <c r="P1014" s="260" t="e">
        <f t="shared" si="51"/>
        <v>#NUM!</v>
      </c>
      <c r="S1014" s="272"/>
    </row>
    <row r="1015" spans="1:19">
      <c r="A1015" s="161" t="s">
        <v>2126</v>
      </c>
      <c r="C1015" s="161" t="s">
        <v>133</v>
      </c>
      <c r="F1015" s="163" t="s">
        <v>133</v>
      </c>
      <c r="G1015" s="266" t="s">
        <v>133</v>
      </c>
      <c r="H1015" s="163" t="s">
        <v>133</v>
      </c>
      <c r="I1015" s="163" t="s">
        <v>133</v>
      </c>
      <c r="J1015" s="163" t="s">
        <v>133</v>
      </c>
      <c r="K1015" s="164">
        <f t="shared" si="52"/>
        <v>0</v>
      </c>
      <c r="L1015" s="165">
        <f t="shared" si="53"/>
        <v>0</v>
      </c>
      <c r="N1015" s="172"/>
      <c r="O1015" s="167" t="s">
        <v>133</v>
      </c>
      <c r="P1015" s="260" t="e">
        <f t="shared" si="51"/>
        <v>#NUM!</v>
      </c>
      <c r="S1015" s="272"/>
    </row>
    <row r="1016" spans="1:19">
      <c r="A1016" s="161" t="s">
        <v>2127</v>
      </c>
      <c r="C1016" s="161" t="s">
        <v>133</v>
      </c>
      <c r="F1016" s="163" t="s">
        <v>133</v>
      </c>
      <c r="G1016" s="266" t="s">
        <v>133</v>
      </c>
      <c r="H1016" s="163" t="s">
        <v>133</v>
      </c>
      <c r="I1016" s="163" t="s">
        <v>133</v>
      </c>
      <c r="J1016" s="163" t="s">
        <v>133</v>
      </c>
      <c r="K1016" s="164">
        <f t="shared" si="52"/>
        <v>0</v>
      </c>
      <c r="L1016" s="165">
        <f t="shared" si="53"/>
        <v>0</v>
      </c>
      <c r="N1016" s="172"/>
      <c r="O1016" s="167" t="s">
        <v>133</v>
      </c>
      <c r="P1016" s="260" t="e">
        <f t="shared" si="51"/>
        <v>#NUM!</v>
      </c>
      <c r="S1016" s="272"/>
    </row>
    <row r="1017" spans="1:19">
      <c r="A1017" s="161" t="s">
        <v>2128</v>
      </c>
      <c r="C1017" s="161" t="s">
        <v>133</v>
      </c>
      <c r="F1017" s="163" t="s">
        <v>133</v>
      </c>
      <c r="G1017" s="266" t="s">
        <v>133</v>
      </c>
      <c r="H1017" s="163" t="s">
        <v>133</v>
      </c>
      <c r="I1017" s="163" t="s">
        <v>133</v>
      </c>
      <c r="J1017" s="163" t="s">
        <v>133</v>
      </c>
      <c r="K1017" s="164">
        <f t="shared" si="52"/>
        <v>0</v>
      </c>
      <c r="L1017" s="165">
        <f t="shared" si="53"/>
        <v>0</v>
      </c>
      <c r="N1017" s="172"/>
      <c r="O1017" s="167" t="s">
        <v>133</v>
      </c>
      <c r="P1017" s="260" t="e">
        <f t="shared" si="51"/>
        <v>#NUM!</v>
      </c>
      <c r="S1017" s="272"/>
    </row>
    <row r="1018" spans="1:19">
      <c r="A1018" s="161" t="s">
        <v>2129</v>
      </c>
      <c r="C1018" s="161" t="s">
        <v>133</v>
      </c>
      <c r="F1018" s="163" t="s">
        <v>133</v>
      </c>
      <c r="G1018" s="266" t="s">
        <v>133</v>
      </c>
      <c r="H1018" s="163" t="s">
        <v>133</v>
      </c>
      <c r="I1018" s="163" t="s">
        <v>133</v>
      </c>
      <c r="J1018" s="163" t="s">
        <v>133</v>
      </c>
      <c r="K1018" s="164">
        <f t="shared" si="52"/>
        <v>0</v>
      </c>
      <c r="L1018" s="165">
        <f t="shared" si="53"/>
        <v>0</v>
      </c>
      <c r="N1018" s="172"/>
      <c r="O1018" s="167" t="s">
        <v>133</v>
      </c>
      <c r="P1018" s="260" t="e">
        <f t="shared" si="51"/>
        <v>#NUM!</v>
      </c>
      <c r="S1018" s="272"/>
    </row>
    <row r="1019" spans="1:19">
      <c r="A1019" s="161" t="s">
        <v>2130</v>
      </c>
      <c r="C1019" s="161" t="s">
        <v>133</v>
      </c>
      <c r="F1019" s="163" t="s">
        <v>133</v>
      </c>
      <c r="G1019" s="266" t="s">
        <v>133</v>
      </c>
      <c r="H1019" s="163" t="s">
        <v>133</v>
      </c>
      <c r="I1019" s="163" t="s">
        <v>133</v>
      </c>
      <c r="J1019" s="163" t="s">
        <v>133</v>
      </c>
      <c r="K1019" s="164">
        <f t="shared" si="52"/>
        <v>0</v>
      </c>
      <c r="L1019" s="165">
        <f t="shared" si="53"/>
        <v>0</v>
      </c>
      <c r="N1019" s="172"/>
      <c r="O1019" s="167" t="s">
        <v>133</v>
      </c>
      <c r="P1019" s="260" t="e">
        <f t="shared" si="51"/>
        <v>#NUM!</v>
      </c>
      <c r="S1019" s="272"/>
    </row>
    <row r="1020" spans="1:19">
      <c r="A1020" s="161" t="s">
        <v>2131</v>
      </c>
      <c r="C1020" s="161" t="s">
        <v>133</v>
      </c>
      <c r="F1020" s="163" t="s">
        <v>133</v>
      </c>
      <c r="G1020" s="266" t="s">
        <v>133</v>
      </c>
      <c r="H1020" s="163" t="s">
        <v>133</v>
      </c>
      <c r="I1020" s="163" t="s">
        <v>133</v>
      </c>
      <c r="J1020" s="163" t="s">
        <v>133</v>
      </c>
      <c r="K1020" s="164">
        <f t="shared" si="52"/>
        <v>0</v>
      </c>
      <c r="L1020" s="165">
        <f t="shared" si="53"/>
        <v>0</v>
      </c>
      <c r="N1020" s="172"/>
      <c r="O1020" s="167" t="s">
        <v>133</v>
      </c>
      <c r="P1020" s="260" t="e">
        <f t="shared" si="51"/>
        <v>#NUM!</v>
      </c>
      <c r="S1020" s="272"/>
    </row>
    <row r="1021" spans="1:19">
      <c r="A1021" s="161" t="s">
        <v>2132</v>
      </c>
      <c r="C1021" s="161" t="s">
        <v>133</v>
      </c>
      <c r="F1021" s="163" t="s">
        <v>133</v>
      </c>
      <c r="G1021" s="266" t="s">
        <v>133</v>
      </c>
      <c r="H1021" s="163" t="s">
        <v>133</v>
      </c>
      <c r="I1021" s="163" t="s">
        <v>133</v>
      </c>
      <c r="J1021" s="163" t="s">
        <v>133</v>
      </c>
      <c r="K1021" s="164">
        <f t="shared" si="52"/>
        <v>0</v>
      </c>
      <c r="L1021" s="165">
        <f t="shared" si="53"/>
        <v>0</v>
      </c>
      <c r="N1021" s="172"/>
      <c r="O1021" s="167" t="s">
        <v>133</v>
      </c>
      <c r="P1021" s="260" t="e">
        <f t="shared" si="51"/>
        <v>#NUM!</v>
      </c>
      <c r="S1021" s="272"/>
    </row>
    <row r="1022" spans="1:19">
      <c r="A1022" s="161" t="s">
        <v>2133</v>
      </c>
      <c r="C1022" s="161" t="s">
        <v>133</v>
      </c>
      <c r="F1022" s="163" t="s">
        <v>133</v>
      </c>
      <c r="G1022" s="266" t="s">
        <v>133</v>
      </c>
      <c r="H1022" s="163" t="s">
        <v>133</v>
      </c>
      <c r="I1022" s="163" t="s">
        <v>133</v>
      </c>
      <c r="J1022" s="163" t="s">
        <v>133</v>
      </c>
      <c r="K1022" s="164">
        <f t="shared" si="52"/>
        <v>0</v>
      </c>
      <c r="L1022" s="165">
        <f t="shared" si="53"/>
        <v>0</v>
      </c>
      <c r="N1022" s="172"/>
      <c r="O1022" s="167" t="s">
        <v>133</v>
      </c>
      <c r="P1022" s="260" t="e">
        <f t="shared" si="51"/>
        <v>#NUM!</v>
      </c>
      <c r="S1022" s="272"/>
    </row>
    <row r="1023" spans="1:19">
      <c r="A1023" s="161" t="s">
        <v>2134</v>
      </c>
      <c r="C1023" s="161" t="s">
        <v>133</v>
      </c>
      <c r="F1023" s="163" t="s">
        <v>133</v>
      </c>
      <c r="G1023" s="266" t="s">
        <v>133</v>
      </c>
      <c r="H1023" s="163" t="s">
        <v>133</v>
      </c>
      <c r="I1023" s="163" t="s">
        <v>133</v>
      </c>
      <c r="J1023" s="163" t="s">
        <v>133</v>
      </c>
      <c r="K1023" s="164">
        <f t="shared" si="52"/>
        <v>0</v>
      </c>
      <c r="L1023" s="165">
        <f t="shared" si="53"/>
        <v>0</v>
      </c>
      <c r="N1023" s="172"/>
      <c r="O1023" s="167" t="s">
        <v>133</v>
      </c>
      <c r="P1023" s="260" t="e">
        <f t="shared" si="51"/>
        <v>#NUM!</v>
      </c>
      <c r="S1023" s="272"/>
    </row>
    <row r="1024" spans="1:19">
      <c r="A1024" s="161" t="s">
        <v>2135</v>
      </c>
      <c r="C1024" s="161" t="s">
        <v>133</v>
      </c>
      <c r="F1024" s="163" t="s">
        <v>133</v>
      </c>
      <c r="G1024" s="266" t="s">
        <v>133</v>
      </c>
      <c r="H1024" s="163" t="s">
        <v>133</v>
      </c>
      <c r="I1024" s="163" t="s">
        <v>133</v>
      </c>
      <c r="J1024" s="163" t="s">
        <v>133</v>
      </c>
      <c r="K1024" s="164">
        <f t="shared" si="52"/>
        <v>0</v>
      </c>
      <c r="L1024" s="165">
        <f t="shared" si="53"/>
        <v>0</v>
      </c>
      <c r="N1024" s="172"/>
      <c r="O1024" s="167" t="s">
        <v>133</v>
      </c>
      <c r="P1024" s="260" t="e">
        <f t="shared" si="51"/>
        <v>#NUM!</v>
      </c>
      <c r="S1024" s="272"/>
    </row>
    <row r="1025" spans="1:19">
      <c r="A1025" s="161" t="s">
        <v>2136</v>
      </c>
      <c r="C1025" s="161" t="s">
        <v>133</v>
      </c>
      <c r="F1025" s="163" t="s">
        <v>133</v>
      </c>
      <c r="G1025" s="266" t="s">
        <v>133</v>
      </c>
      <c r="H1025" s="163" t="s">
        <v>133</v>
      </c>
      <c r="I1025" s="163" t="s">
        <v>133</v>
      </c>
      <c r="J1025" s="163" t="s">
        <v>133</v>
      </c>
      <c r="K1025" s="164">
        <f t="shared" si="52"/>
        <v>0</v>
      </c>
      <c r="L1025" s="165">
        <f t="shared" si="53"/>
        <v>0</v>
      </c>
      <c r="N1025" s="172"/>
      <c r="O1025" s="167" t="s">
        <v>133</v>
      </c>
      <c r="P1025" s="260" t="e">
        <f t="shared" si="51"/>
        <v>#NUM!</v>
      </c>
      <c r="S1025" s="272"/>
    </row>
    <row r="1026" spans="1:19">
      <c r="A1026" s="161" t="s">
        <v>2137</v>
      </c>
      <c r="C1026" s="161" t="s">
        <v>133</v>
      </c>
      <c r="F1026" s="163" t="s">
        <v>133</v>
      </c>
      <c r="G1026" s="266" t="s">
        <v>133</v>
      </c>
      <c r="H1026" s="163" t="s">
        <v>133</v>
      </c>
      <c r="I1026" s="163" t="s">
        <v>133</v>
      </c>
      <c r="J1026" s="163" t="s">
        <v>133</v>
      </c>
      <c r="K1026" s="164">
        <f t="shared" si="52"/>
        <v>0</v>
      </c>
      <c r="L1026" s="165">
        <f t="shared" si="53"/>
        <v>0</v>
      </c>
      <c r="N1026" s="172"/>
      <c r="O1026" s="167" t="s">
        <v>133</v>
      </c>
      <c r="P1026" s="260" t="e">
        <f t="shared" si="51"/>
        <v>#NUM!</v>
      </c>
      <c r="S1026" s="272"/>
    </row>
    <row r="1027" spans="1:19">
      <c r="A1027" s="161" t="s">
        <v>2138</v>
      </c>
      <c r="C1027" s="161" t="s">
        <v>133</v>
      </c>
      <c r="F1027" s="163" t="s">
        <v>133</v>
      </c>
      <c r="G1027" s="266" t="s">
        <v>133</v>
      </c>
      <c r="H1027" s="163" t="s">
        <v>133</v>
      </c>
      <c r="I1027" s="163" t="s">
        <v>133</v>
      </c>
      <c r="J1027" s="163" t="s">
        <v>133</v>
      </c>
      <c r="K1027" s="164">
        <f t="shared" si="52"/>
        <v>0</v>
      </c>
      <c r="L1027" s="165">
        <f t="shared" si="53"/>
        <v>0</v>
      </c>
      <c r="N1027" s="172"/>
      <c r="O1027" s="167" t="s">
        <v>133</v>
      </c>
      <c r="P1027" s="260" t="e">
        <f t="shared" si="51"/>
        <v>#NUM!</v>
      </c>
      <c r="S1027" s="272"/>
    </row>
    <row r="1028" spans="1:19">
      <c r="A1028" s="161" t="s">
        <v>2139</v>
      </c>
      <c r="C1028" s="161" t="s">
        <v>133</v>
      </c>
      <c r="F1028" s="163" t="s">
        <v>133</v>
      </c>
      <c r="G1028" s="266" t="s">
        <v>133</v>
      </c>
      <c r="H1028" s="163" t="s">
        <v>133</v>
      </c>
      <c r="I1028" s="163" t="s">
        <v>133</v>
      </c>
      <c r="J1028" s="163" t="s">
        <v>133</v>
      </c>
      <c r="K1028" s="164">
        <f t="shared" si="52"/>
        <v>0</v>
      </c>
      <c r="L1028" s="165">
        <f t="shared" si="53"/>
        <v>0</v>
      </c>
      <c r="N1028" s="172"/>
      <c r="O1028" s="167" t="s">
        <v>133</v>
      </c>
      <c r="P1028" s="260" t="e">
        <f t="shared" si="51"/>
        <v>#NUM!</v>
      </c>
      <c r="S1028" s="272"/>
    </row>
    <row r="1029" spans="1:19">
      <c r="A1029" s="161" t="s">
        <v>2140</v>
      </c>
      <c r="C1029" s="161" t="s">
        <v>133</v>
      </c>
      <c r="F1029" s="163" t="s">
        <v>133</v>
      </c>
      <c r="G1029" s="266" t="s">
        <v>133</v>
      </c>
      <c r="H1029" s="163" t="s">
        <v>133</v>
      </c>
      <c r="I1029" s="163" t="s">
        <v>133</v>
      </c>
      <c r="J1029" s="163" t="s">
        <v>133</v>
      </c>
      <c r="K1029" s="164">
        <f t="shared" si="52"/>
        <v>0</v>
      </c>
      <c r="L1029" s="165">
        <f t="shared" si="53"/>
        <v>0</v>
      </c>
      <c r="N1029" s="172"/>
      <c r="O1029" s="167" t="s">
        <v>133</v>
      </c>
      <c r="P1029" s="260" t="e">
        <f t="shared" si="51"/>
        <v>#NUM!</v>
      </c>
      <c r="S1029" s="272"/>
    </row>
    <row r="1030" spans="1:19">
      <c r="A1030" s="161" t="s">
        <v>2141</v>
      </c>
      <c r="C1030" s="161" t="s">
        <v>133</v>
      </c>
      <c r="F1030" s="163" t="s">
        <v>133</v>
      </c>
      <c r="G1030" s="266" t="s">
        <v>133</v>
      </c>
      <c r="H1030" s="163" t="s">
        <v>133</v>
      </c>
      <c r="I1030" s="163" t="s">
        <v>133</v>
      </c>
      <c r="J1030" s="163" t="s">
        <v>133</v>
      </c>
      <c r="K1030" s="164">
        <f t="shared" si="52"/>
        <v>0</v>
      </c>
      <c r="L1030" s="165">
        <f t="shared" si="53"/>
        <v>0</v>
      </c>
      <c r="N1030" s="172"/>
      <c r="O1030" s="167" t="s">
        <v>133</v>
      </c>
      <c r="P1030" s="260" t="e">
        <f t="shared" si="51"/>
        <v>#NUM!</v>
      </c>
      <c r="S1030" s="272"/>
    </row>
    <row r="1031" spans="1:19">
      <c r="A1031" s="161" t="s">
        <v>2142</v>
      </c>
      <c r="C1031" s="161" t="s">
        <v>133</v>
      </c>
      <c r="F1031" s="163" t="s">
        <v>133</v>
      </c>
      <c r="G1031" s="266" t="s">
        <v>133</v>
      </c>
      <c r="H1031" s="163" t="s">
        <v>133</v>
      </c>
      <c r="I1031" s="163" t="s">
        <v>133</v>
      </c>
      <c r="J1031" s="163" t="s">
        <v>133</v>
      </c>
      <c r="K1031" s="164">
        <f t="shared" si="52"/>
        <v>0</v>
      </c>
      <c r="L1031" s="165">
        <f t="shared" si="53"/>
        <v>0</v>
      </c>
      <c r="N1031" s="172"/>
      <c r="O1031" s="167" t="s">
        <v>133</v>
      </c>
      <c r="P1031" s="260" t="e">
        <f t="shared" si="51"/>
        <v>#NUM!</v>
      </c>
      <c r="S1031" s="272"/>
    </row>
    <row r="1032" spans="1:19">
      <c r="A1032" s="161" t="s">
        <v>2143</v>
      </c>
      <c r="C1032" s="161" t="s">
        <v>133</v>
      </c>
      <c r="F1032" s="163" t="s">
        <v>133</v>
      </c>
      <c r="G1032" s="266" t="s">
        <v>133</v>
      </c>
      <c r="H1032" s="163" t="s">
        <v>133</v>
      </c>
      <c r="I1032" s="163" t="s">
        <v>133</v>
      </c>
      <c r="J1032" s="163" t="s">
        <v>133</v>
      </c>
      <c r="K1032" s="164">
        <f t="shared" si="52"/>
        <v>0</v>
      </c>
      <c r="L1032" s="165">
        <f t="shared" si="53"/>
        <v>0</v>
      </c>
      <c r="N1032" s="172"/>
      <c r="O1032" s="167" t="s">
        <v>133</v>
      </c>
      <c r="P1032" s="260" t="e">
        <f t="shared" si="51"/>
        <v>#NUM!</v>
      </c>
      <c r="S1032" s="272"/>
    </row>
    <row r="1033" spans="1:19">
      <c r="A1033" s="161" t="s">
        <v>2144</v>
      </c>
      <c r="C1033" s="161" t="s">
        <v>133</v>
      </c>
      <c r="F1033" s="163" t="s">
        <v>133</v>
      </c>
      <c r="G1033" s="266" t="s">
        <v>133</v>
      </c>
      <c r="H1033" s="163" t="s">
        <v>133</v>
      </c>
      <c r="I1033" s="163" t="s">
        <v>133</v>
      </c>
      <c r="J1033" s="163" t="s">
        <v>133</v>
      </c>
      <c r="K1033" s="164">
        <f t="shared" si="52"/>
        <v>0</v>
      </c>
      <c r="L1033" s="165">
        <f t="shared" si="53"/>
        <v>0</v>
      </c>
      <c r="N1033" s="172"/>
      <c r="O1033" s="167" t="s">
        <v>133</v>
      </c>
      <c r="P1033" s="260" t="e">
        <f t="shared" si="51"/>
        <v>#NUM!</v>
      </c>
      <c r="S1033" s="272"/>
    </row>
    <row r="1034" spans="1:19">
      <c r="A1034" s="161" t="s">
        <v>2145</v>
      </c>
      <c r="C1034" s="161" t="s">
        <v>133</v>
      </c>
      <c r="F1034" s="163" t="s">
        <v>133</v>
      </c>
      <c r="G1034" s="266" t="s">
        <v>133</v>
      </c>
      <c r="H1034" s="163" t="s">
        <v>133</v>
      </c>
      <c r="I1034" s="163" t="s">
        <v>133</v>
      </c>
      <c r="J1034" s="163" t="s">
        <v>133</v>
      </c>
      <c r="K1034" s="164">
        <f t="shared" si="52"/>
        <v>0</v>
      </c>
      <c r="L1034" s="165">
        <f t="shared" si="53"/>
        <v>0</v>
      </c>
      <c r="N1034" s="172"/>
      <c r="O1034" s="167" t="s">
        <v>133</v>
      </c>
      <c r="P1034" s="260" t="e">
        <f t="shared" si="51"/>
        <v>#NUM!</v>
      </c>
      <c r="S1034" s="272"/>
    </row>
    <row r="1035" spans="1:19">
      <c r="A1035" s="161" t="s">
        <v>2146</v>
      </c>
      <c r="C1035" s="161" t="s">
        <v>133</v>
      </c>
      <c r="F1035" s="163" t="s">
        <v>133</v>
      </c>
      <c r="G1035" s="266" t="s">
        <v>133</v>
      </c>
      <c r="H1035" s="163" t="s">
        <v>133</v>
      </c>
      <c r="I1035" s="163" t="s">
        <v>133</v>
      </c>
      <c r="J1035" s="163" t="s">
        <v>133</v>
      </c>
      <c r="K1035" s="164">
        <f t="shared" si="52"/>
        <v>0</v>
      </c>
      <c r="L1035" s="165">
        <f t="shared" si="53"/>
        <v>0</v>
      </c>
      <c r="N1035" s="172"/>
      <c r="O1035" s="167" t="s">
        <v>133</v>
      </c>
      <c r="P1035" s="260" t="e">
        <f t="shared" si="51"/>
        <v>#NUM!</v>
      </c>
      <c r="S1035" s="272"/>
    </row>
    <row r="1036" spans="1:19">
      <c r="A1036" s="161" t="s">
        <v>2147</v>
      </c>
      <c r="C1036" s="161" t="s">
        <v>133</v>
      </c>
      <c r="F1036" s="163" t="s">
        <v>133</v>
      </c>
      <c r="G1036" s="266" t="s">
        <v>133</v>
      </c>
      <c r="H1036" s="163" t="s">
        <v>133</v>
      </c>
      <c r="I1036" s="163" t="s">
        <v>133</v>
      </c>
      <c r="J1036" s="163" t="s">
        <v>133</v>
      </c>
      <c r="K1036" s="164">
        <f t="shared" si="52"/>
        <v>0</v>
      </c>
      <c r="L1036" s="165">
        <f t="shared" si="53"/>
        <v>0</v>
      </c>
      <c r="N1036" s="172"/>
      <c r="O1036" s="167" t="s">
        <v>133</v>
      </c>
      <c r="P1036" s="260" t="e">
        <f t="shared" si="51"/>
        <v>#NUM!</v>
      </c>
      <c r="S1036" s="272"/>
    </row>
    <row r="1037" spans="1:19">
      <c r="A1037" s="161" t="s">
        <v>2148</v>
      </c>
      <c r="C1037" s="161" t="s">
        <v>133</v>
      </c>
      <c r="F1037" s="163" t="s">
        <v>133</v>
      </c>
      <c r="G1037" s="266" t="s">
        <v>133</v>
      </c>
      <c r="H1037" s="163" t="s">
        <v>133</v>
      </c>
      <c r="I1037" s="163" t="s">
        <v>133</v>
      </c>
      <c r="J1037" s="163" t="s">
        <v>133</v>
      </c>
      <c r="K1037" s="164">
        <f t="shared" si="52"/>
        <v>0</v>
      </c>
      <c r="L1037" s="165">
        <f t="shared" si="53"/>
        <v>0</v>
      </c>
      <c r="N1037" s="172"/>
      <c r="O1037" s="167" t="s">
        <v>133</v>
      </c>
      <c r="P1037" s="260" t="e">
        <f t="shared" si="51"/>
        <v>#NUM!</v>
      </c>
      <c r="S1037" s="272"/>
    </row>
    <row r="1038" spans="1:19">
      <c r="A1038" s="161" t="s">
        <v>2149</v>
      </c>
      <c r="C1038" s="161" t="s">
        <v>133</v>
      </c>
      <c r="F1038" s="163" t="s">
        <v>133</v>
      </c>
      <c r="G1038" s="266" t="s">
        <v>133</v>
      </c>
      <c r="H1038" s="163" t="s">
        <v>133</v>
      </c>
      <c r="I1038" s="163" t="s">
        <v>133</v>
      </c>
      <c r="J1038" s="163" t="s">
        <v>133</v>
      </c>
      <c r="K1038" s="164">
        <f t="shared" si="52"/>
        <v>0</v>
      </c>
      <c r="L1038" s="165">
        <f t="shared" si="53"/>
        <v>0</v>
      </c>
      <c r="N1038" s="172"/>
      <c r="O1038" s="167" t="s">
        <v>133</v>
      </c>
      <c r="P1038" s="260" t="e">
        <f t="shared" si="51"/>
        <v>#NUM!</v>
      </c>
      <c r="S1038" s="272"/>
    </row>
    <row r="1039" spans="1:19">
      <c r="A1039" s="161" t="s">
        <v>2150</v>
      </c>
      <c r="C1039" s="161" t="s">
        <v>133</v>
      </c>
      <c r="F1039" s="163" t="s">
        <v>133</v>
      </c>
      <c r="G1039" s="266" t="s">
        <v>133</v>
      </c>
      <c r="H1039" s="163" t="s">
        <v>133</v>
      </c>
      <c r="I1039" s="163" t="s">
        <v>133</v>
      </c>
      <c r="J1039" s="163" t="s">
        <v>133</v>
      </c>
      <c r="K1039" s="164">
        <f t="shared" si="52"/>
        <v>0</v>
      </c>
      <c r="L1039" s="165">
        <f t="shared" si="53"/>
        <v>0</v>
      </c>
      <c r="N1039" s="172"/>
      <c r="O1039" s="167" t="s">
        <v>133</v>
      </c>
      <c r="P1039" s="260" t="e">
        <f t="shared" ref="P1039:P1102" si="54">MEDIAN(Q1039:R1039)</f>
        <v>#NUM!</v>
      </c>
      <c r="S1039" s="272"/>
    </row>
    <row r="1040" spans="1:19">
      <c r="A1040" s="161" t="s">
        <v>2151</v>
      </c>
      <c r="C1040" s="161" t="s">
        <v>133</v>
      </c>
      <c r="F1040" s="163" t="s">
        <v>133</v>
      </c>
      <c r="G1040" s="266" t="s">
        <v>133</v>
      </c>
      <c r="H1040" s="163" t="s">
        <v>133</v>
      </c>
      <c r="I1040" s="163" t="s">
        <v>133</v>
      </c>
      <c r="J1040" s="163" t="s">
        <v>133</v>
      </c>
      <c r="K1040" s="164">
        <f t="shared" ref="K1040:K1103" si="55">IF(OR(D1040="n/a",D1040="nd"),0,D1040)+IF(OR(I1040="n/a",I1040="nd"),0,I1040)</f>
        <v>0</v>
      </c>
      <c r="L1040" s="165">
        <f t="shared" ref="L1040:L1103" si="56">SQRT(SUMSQ(IF(OR(E1040="n/a",E1040="nd"),0,E1040),IF(OR(F1040="n/a",F1040="nd"),0,F1040),IF(OR(J1040="n/a",J1040="nd"),0,J1040)))</f>
        <v>0</v>
      </c>
      <c r="N1040" s="172"/>
      <c r="O1040" s="167" t="s">
        <v>133</v>
      </c>
      <c r="P1040" s="260" t="e">
        <f t="shared" si="54"/>
        <v>#NUM!</v>
      </c>
      <c r="S1040" s="272"/>
    </row>
    <row r="1041" spans="1:19">
      <c r="A1041" s="161" t="s">
        <v>2152</v>
      </c>
      <c r="C1041" s="161" t="s">
        <v>133</v>
      </c>
      <c r="F1041" s="163" t="s">
        <v>133</v>
      </c>
      <c r="G1041" s="266" t="s">
        <v>133</v>
      </c>
      <c r="H1041" s="163" t="s">
        <v>133</v>
      </c>
      <c r="I1041" s="163" t="s">
        <v>133</v>
      </c>
      <c r="J1041" s="163" t="s">
        <v>133</v>
      </c>
      <c r="K1041" s="164">
        <f t="shared" si="55"/>
        <v>0</v>
      </c>
      <c r="L1041" s="165">
        <f t="shared" si="56"/>
        <v>0</v>
      </c>
      <c r="N1041" s="172"/>
      <c r="O1041" s="167" t="s">
        <v>133</v>
      </c>
      <c r="P1041" s="260" t="e">
        <f t="shared" si="54"/>
        <v>#NUM!</v>
      </c>
      <c r="S1041" s="272"/>
    </row>
    <row r="1042" spans="1:19">
      <c r="A1042" s="161" t="s">
        <v>2153</v>
      </c>
      <c r="C1042" s="161" t="s">
        <v>133</v>
      </c>
      <c r="F1042" s="163" t="s">
        <v>133</v>
      </c>
      <c r="G1042" s="266" t="s">
        <v>133</v>
      </c>
      <c r="H1042" s="163" t="s">
        <v>133</v>
      </c>
      <c r="I1042" s="163" t="s">
        <v>133</v>
      </c>
      <c r="J1042" s="163" t="s">
        <v>133</v>
      </c>
      <c r="K1042" s="164">
        <f t="shared" si="55"/>
        <v>0</v>
      </c>
      <c r="L1042" s="165">
        <f t="shared" si="56"/>
        <v>0</v>
      </c>
      <c r="N1042" s="172"/>
      <c r="O1042" s="167" t="s">
        <v>133</v>
      </c>
      <c r="P1042" s="260" t="e">
        <f t="shared" si="54"/>
        <v>#NUM!</v>
      </c>
      <c r="S1042" s="272"/>
    </row>
    <row r="1043" spans="1:19">
      <c r="A1043" s="161" t="s">
        <v>2154</v>
      </c>
      <c r="C1043" s="161" t="s">
        <v>133</v>
      </c>
      <c r="F1043" s="163" t="s">
        <v>133</v>
      </c>
      <c r="G1043" s="266" t="s">
        <v>133</v>
      </c>
      <c r="H1043" s="163" t="s">
        <v>133</v>
      </c>
      <c r="I1043" s="163" t="s">
        <v>133</v>
      </c>
      <c r="J1043" s="163" t="s">
        <v>133</v>
      </c>
      <c r="K1043" s="164">
        <f t="shared" si="55"/>
        <v>0</v>
      </c>
      <c r="L1043" s="165">
        <f t="shared" si="56"/>
        <v>0</v>
      </c>
      <c r="N1043" s="172"/>
      <c r="O1043" s="167" t="s">
        <v>133</v>
      </c>
      <c r="P1043" s="260" t="e">
        <f t="shared" si="54"/>
        <v>#NUM!</v>
      </c>
      <c r="S1043" s="272"/>
    </row>
    <row r="1044" spans="1:19">
      <c r="A1044" s="161" t="s">
        <v>2155</v>
      </c>
      <c r="C1044" s="161" t="s">
        <v>133</v>
      </c>
      <c r="F1044" s="163" t="s">
        <v>133</v>
      </c>
      <c r="G1044" s="266" t="s">
        <v>133</v>
      </c>
      <c r="H1044" s="163" t="s">
        <v>133</v>
      </c>
      <c r="I1044" s="163" t="s">
        <v>133</v>
      </c>
      <c r="J1044" s="163" t="s">
        <v>133</v>
      </c>
      <c r="K1044" s="164">
        <f t="shared" si="55"/>
        <v>0</v>
      </c>
      <c r="L1044" s="165">
        <f t="shared" si="56"/>
        <v>0</v>
      </c>
      <c r="N1044" s="172"/>
      <c r="O1044" s="167" t="s">
        <v>133</v>
      </c>
      <c r="P1044" s="260" t="e">
        <f t="shared" si="54"/>
        <v>#NUM!</v>
      </c>
      <c r="S1044" s="272"/>
    </row>
    <row r="1045" spans="1:19">
      <c r="A1045" s="161" t="s">
        <v>2156</v>
      </c>
      <c r="C1045" s="161" t="s">
        <v>133</v>
      </c>
      <c r="F1045" s="163" t="s">
        <v>133</v>
      </c>
      <c r="G1045" s="266" t="s">
        <v>133</v>
      </c>
      <c r="H1045" s="163" t="s">
        <v>133</v>
      </c>
      <c r="I1045" s="163" t="s">
        <v>133</v>
      </c>
      <c r="J1045" s="163" t="s">
        <v>133</v>
      </c>
      <c r="K1045" s="164">
        <f t="shared" si="55"/>
        <v>0</v>
      </c>
      <c r="L1045" s="165">
        <f t="shared" si="56"/>
        <v>0</v>
      </c>
      <c r="N1045" s="172"/>
      <c r="O1045" s="167" t="s">
        <v>133</v>
      </c>
      <c r="P1045" s="260" t="e">
        <f t="shared" si="54"/>
        <v>#NUM!</v>
      </c>
      <c r="S1045" s="272"/>
    </row>
    <row r="1046" spans="1:19">
      <c r="A1046" s="161" t="s">
        <v>2157</v>
      </c>
      <c r="C1046" s="161" t="s">
        <v>133</v>
      </c>
      <c r="F1046" s="163" t="s">
        <v>133</v>
      </c>
      <c r="G1046" s="266" t="s">
        <v>133</v>
      </c>
      <c r="H1046" s="163" t="s">
        <v>133</v>
      </c>
      <c r="I1046" s="163" t="s">
        <v>133</v>
      </c>
      <c r="J1046" s="163" t="s">
        <v>133</v>
      </c>
      <c r="K1046" s="164">
        <f t="shared" si="55"/>
        <v>0</v>
      </c>
      <c r="L1046" s="165">
        <f t="shared" si="56"/>
        <v>0</v>
      </c>
      <c r="N1046" s="172"/>
      <c r="O1046" s="167" t="s">
        <v>133</v>
      </c>
      <c r="P1046" s="260" t="e">
        <f t="shared" si="54"/>
        <v>#NUM!</v>
      </c>
      <c r="S1046" s="272"/>
    </row>
    <row r="1047" spans="1:19">
      <c r="A1047" s="161" t="s">
        <v>2158</v>
      </c>
      <c r="C1047" s="161" t="s">
        <v>133</v>
      </c>
      <c r="F1047" s="163" t="s">
        <v>133</v>
      </c>
      <c r="G1047" s="266" t="s">
        <v>133</v>
      </c>
      <c r="H1047" s="163" t="s">
        <v>133</v>
      </c>
      <c r="I1047" s="163" t="s">
        <v>133</v>
      </c>
      <c r="J1047" s="163" t="s">
        <v>133</v>
      </c>
      <c r="K1047" s="164">
        <f t="shared" si="55"/>
        <v>0</v>
      </c>
      <c r="L1047" s="165">
        <f t="shared" si="56"/>
        <v>0</v>
      </c>
      <c r="N1047" s="172"/>
      <c r="O1047" s="167" t="s">
        <v>133</v>
      </c>
      <c r="P1047" s="260" t="e">
        <f t="shared" si="54"/>
        <v>#NUM!</v>
      </c>
      <c r="S1047" s="272"/>
    </row>
    <row r="1048" spans="1:19">
      <c r="A1048" s="161" t="s">
        <v>2159</v>
      </c>
      <c r="C1048" s="161" t="s">
        <v>133</v>
      </c>
      <c r="F1048" s="163" t="s">
        <v>133</v>
      </c>
      <c r="G1048" s="266" t="s">
        <v>133</v>
      </c>
      <c r="H1048" s="163" t="s">
        <v>133</v>
      </c>
      <c r="I1048" s="163" t="s">
        <v>133</v>
      </c>
      <c r="J1048" s="163" t="s">
        <v>133</v>
      </c>
      <c r="K1048" s="164">
        <f t="shared" si="55"/>
        <v>0</v>
      </c>
      <c r="L1048" s="165">
        <f t="shared" si="56"/>
        <v>0</v>
      </c>
      <c r="N1048" s="172"/>
      <c r="O1048" s="167" t="s">
        <v>133</v>
      </c>
      <c r="P1048" s="260" t="e">
        <f t="shared" si="54"/>
        <v>#NUM!</v>
      </c>
      <c r="S1048" s="272"/>
    </row>
    <row r="1049" spans="1:19">
      <c r="A1049" s="161" t="s">
        <v>2160</v>
      </c>
      <c r="C1049" s="161" t="s">
        <v>133</v>
      </c>
      <c r="F1049" s="163" t="s">
        <v>133</v>
      </c>
      <c r="G1049" s="266" t="s">
        <v>133</v>
      </c>
      <c r="H1049" s="163" t="s">
        <v>133</v>
      </c>
      <c r="I1049" s="163" t="s">
        <v>133</v>
      </c>
      <c r="J1049" s="163" t="s">
        <v>133</v>
      </c>
      <c r="K1049" s="164">
        <f t="shared" si="55"/>
        <v>0</v>
      </c>
      <c r="L1049" s="165">
        <f t="shared" si="56"/>
        <v>0</v>
      </c>
      <c r="N1049" s="172"/>
      <c r="O1049" s="167" t="s">
        <v>133</v>
      </c>
      <c r="P1049" s="260" t="e">
        <f t="shared" si="54"/>
        <v>#NUM!</v>
      </c>
      <c r="S1049" s="272"/>
    </row>
    <row r="1050" spans="1:19">
      <c r="A1050" s="161" t="s">
        <v>2161</v>
      </c>
      <c r="C1050" s="161" t="s">
        <v>133</v>
      </c>
      <c r="F1050" s="163" t="s">
        <v>133</v>
      </c>
      <c r="G1050" s="266" t="s">
        <v>133</v>
      </c>
      <c r="H1050" s="163" t="s">
        <v>133</v>
      </c>
      <c r="I1050" s="163" t="s">
        <v>133</v>
      </c>
      <c r="J1050" s="163" t="s">
        <v>133</v>
      </c>
      <c r="K1050" s="164">
        <f t="shared" si="55"/>
        <v>0</v>
      </c>
      <c r="L1050" s="165">
        <f t="shared" si="56"/>
        <v>0</v>
      </c>
      <c r="N1050" s="172"/>
      <c r="O1050" s="167" t="s">
        <v>133</v>
      </c>
      <c r="P1050" s="260" t="e">
        <f t="shared" si="54"/>
        <v>#NUM!</v>
      </c>
      <c r="S1050" s="272"/>
    </row>
    <row r="1051" spans="1:19">
      <c r="A1051" s="161" t="s">
        <v>2162</v>
      </c>
      <c r="C1051" s="161" t="s">
        <v>133</v>
      </c>
      <c r="F1051" s="163" t="s">
        <v>133</v>
      </c>
      <c r="G1051" s="266" t="s">
        <v>133</v>
      </c>
      <c r="H1051" s="163" t="s">
        <v>133</v>
      </c>
      <c r="I1051" s="163" t="s">
        <v>133</v>
      </c>
      <c r="J1051" s="163" t="s">
        <v>133</v>
      </c>
      <c r="K1051" s="164">
        <f t="shared" si="55"/>
        <v>0</v>
      </c>
      <c r="L1051" s="165">
        <f t="shared" si="56"/>
        <v>0</v>
      </c>
      <c r="N1051" s="172"/>
      <c r="O1051" s="167" t="s">
        <v>133</v>
      </c>
      <c r="P1051" s="260" t="e">
        <f t="shared" si="54"/>
        <v>#NUM!</v>
      </c>
      <c r="S1051" s="272"/>
    </row>
    <row r="1052" spans="1:19">
      <c r="A1052" s="161" t="s">
        <v>2163</v>
      </c>
      <c r="C1052" s="161" t="s">
        <v>133</v>
      </c>
      <c r="F1052" s="163" t="s">
        <v>133</v>
      </c>
      <c r="G1052" s="266" t="s">
        <v>133</v>
      </c>
      <c r="H1052" s="163" t="s">
        <v>133</v>
      </c>
      <c r="I1052" s="163" t="s">
        <v>133</v>
      </c>
      <c r="J1052" s="163" t="s">
        <v>133</v>
      </c>
      <c r="K1052" s="164">
        <f t="shared" si="55"/>
        <v>0</v>
      </c>
      <c r="L1052" s="165">
        <f t="shared" si="56"/>
        <v>0</v>
      </c>
      <c r="N1052" s="172"/>
      <c r="O1052" s="167" t="s">
        <v>133</v>
      </c>
      <c r="P1052" s="260" t="e">
        <f t="shared" si="54"/>
        <v>#NUM!</v>
      </c>
      <c r="S1052" s="272"/>
    </row>
    <row r="1053" spans="1:19">
      <c r="A1053" s="161" t="s">
        <v>2164</v>
      </c>
      <c r="C1053" s="161" t="s">
        <v>133</v>
      </c>
      <c r="F1053" s="163" t="s">
        <v>133</v>
      </c>
      <c r="G1053" s="266" t="s">
        <v>133</v>
      </c>
      <c r="H1053" s="163" t="s">
        <v>133</v>
      </c>
      <c r="I1053" s="163" t="s">
        <v>133</v>
      </c>
      <c r="J1053" s="163" t="s">
        <v>133</v>
      </c>
      <c r="K1053" s="164">
        <f t="shared" si="55"/>
        <v>0</v>
      </c>
      <c r="L1053" s="165">
        <f t="shared" si="56"/>
        <v>0</v>
      </c>
      <c r="N1053" s="172"/>
      <c r="O1053" s="167" t="s">
        <v>133</v>
      </c>
      <c r="P1053" s="260" t="e">
        <f t="shared" si="54"/>
        <v>#NUM!</v>
      </c>
      <c r="S1053" s="272"/>
    </row>
    <row r="1054" spans="1:19">
      <c r="A1054" s="161" t="s">
        <v>2165</v>
      </c>
      <c r="C1054" s="161" t="s">
        <v>133</v>
      </c>
      <c r="F1054" s="163" t="s">
        <v>133</v>
      </c>
      <c r="G1054" s="266" t="s">
        <v>133</v>
      </c>
      <c r="H1054" s="163" t="s">
        <v>133</v>
      </c>
      <c r="I1054" s="163" t="s">
        <v>133</v>
      </c>
      <c r="J1054" s="163" t="s">
        <v>133</v>
      </c>
      <c r="K1054" s="164">
        <f t="shared" si="55"/>
        <v>0</v>
      </c>
      <c r="L1054" s="165">
        <f t="shared" si="56"/>
        <v>0</v>
      </c>
      <c r="N1054" s="172"/>
      <c r="O1054" s="167" t="s">
        <v>133</v>
      </c>
      <c r="P1054" s="260" t="e">
        <f t="shared" si="54"/>
        <v>#NUM!</v>
      </c>
      <c r="S1054" s="272"/>
    </row>
    <row r="1055" spans="1:19">
      <c r="A1055" s="161" t="s">
        <v>2166</v>
      </c>
      <c r="C1055" s="161" t="s">
        <v>133</v>
      </c>
      <c r="F1055" s="163" t="s">
        <v>133</v>
      </c>
      <c r="G1055" s="266" t="s">
        <v>133</v>
      </c>
      <c r="H1055" s="163" t="s">
        <v>133</v>
      </c>
      <c r="I1055" s="163" t="s">
        <v>133</v>
      </c>
      <c r="J1055" s="163" t="s">
        <v>133</v>
      </c>
      <c r="K1055" s="164">
        <f t="shared" si="55"/>
        <v>0</v>
      </c>
      <c r="L1055" s="165">
        <f t="shared" si="56"/>
        <v>0</v>
      </c>
      <c r="N1055" s="172"/>
      <c r="O1055" s="167" t="s">
        <v>133</v>
      </c>
      <c r="P1055" s="260" t="e">
        <f t="shared" si="54"/>
        <v>#NUM!</v>
      </c>
      <c r="S1055" s="272"/>
    </row>
    <row r="1056" spans="1:19">
      <c r="A1056" s="161" t="s">
        <v>2167</v>
      </c>
      <c r="C1056" s="161" t="s">
        <v>133</v>
      </c>
      <c r="F1056" s="163" t="s">
        <v>133</v>
      </c>
      <c r="G1056" s="266" t="s">
        <v>133</v>
      </c>
      <c r="H1056" s="163" t="s">
        <v>133</v>
      </c>
      <c r="I1056" s="163" t="s">
        <v>133</v>
      </c>
      <c r="J1056" s="163" t="s">
        <v>133</v>
      </c>
      <c r="K1056" s="164">
        <f t="shared" si="55"/>
        <v>0</v>
      </c>
      <c r="L1056" s="165">
        <f t="shared" si="56"/>
        <v>0</v>
      </c>
      <c r="N1056" s="172"/>
      <c r="O1056" s="167" t="s">
        <v>133</v>
      </c>
      <c r="P1056" s="260" t="e">
        <f t="shared" si="54"/>
        <v>#NUM!</v>
      </c>
      <c r="S1056" s="272"/>
    </row>
    <row r="1057" spans="1:19">
      <c r="A1057" s="161" t="s">
        <v>2168</v>
      </c>
      <c r="C1057" s="161" t="s">
        <v>133</v>
      </c>
      <c r="F1057" s="163" t="s">
        <v>133</v>
      </c>
      <c r="G1057" s="266" t="s">
        <v>133</v>
      </c>
      <c r="H1057" s="163" t="s">
        <v>133</v>
      </c>
      <c r="I1057" s="163" t="s">
        <v>133</v>
      </c>
      <c r="J1057" s="163" t="s">
        <v>133</v>
      </c>
      <c r="K1057" s="164">
        <f t="shared" si="55"/>
        <v>0</v>
      </c>
      <c r="L1057" s="165">
        <f t="shared" si="56"/>
        <v>0</v>
      </c>
      <c r="N1057" s="172"/>
      <c r="O1057" s="167" t="s">
        <v>133</v>
      </c>
      <c r="P1057" s="260" t="e">
        <f t="shared" si="54"/>
        <v>#NUM!</v>
      </c>
      <c r="S1057" s="272"/>
    </row>
    <row r="1058" spans="1:19">
      <c r="A1058" s="161" t="s">
        <v>2169</v>
      </c>
      <c r="C1058" s="161" t="s">
        <v>133</v>
      </c>
      <c r="F1058" s="163" t="s">
        <v>133</v>
      </c>
      <c r="G1058" s="266" t="s">
        <v>133</v>
      </c>
      <c r="H1058" s="163" t="s">
        <v>133</v>
      </c>
      <c r="I1058" s="163" t="s">
        <v>133</v>
      </c>
      <c r="J1058" s="163" t="s">
        <v>133</v>
      </c>
      <c r="K1058" s="164">
        <f t="shared" si="55"/>
        <v>0</v>
      </c>
      <c r="L1058" s="165">
        <f t="shared" si="56"/>
        <v>0</v>
      </c>
      <c r="N1058" s="172"/>
      <c r="O1058" s="167" t="s">
        <v>133</v>
      </c>
      <c r="P1058" s="260" t="e">
        <f t="shared" si="54"/>
        <v>#NUM!</v>
      </c>
      <c r="S1058" s="272"/>
    </row>
    <row r="1059" spans="1:19">
      <c r="A1059" s="161" t="s">
        <v>2170</v>
      </c>
      <c r="C1059" s="161" t="s">
        <v>133</v>
      </c>
      <c r="F1059" s="163" t="s">
        <v>133</v>
      </c>
      <c r="G1059" s="266" t="s">
        <v>133</v>
      </c>
      <c r="H1059" s="163" t="s">
        <v>133</v>
      </c>
      <c r="I1059" s="163" t="s">
        <v>133</v>
      </c>
      <c r="J1059" s="163" t="s">
        <v>133</v>
      </c>
      <c r="K1059" s="164">
        <f t="shared" si="55"/>
        <v>0</v>
      </c>
      <c r="L1059" s="165">
        <f t="shared" si="56"/>
        <v>0</v>
      </c>
      <c r="N1059" s="172"/>
      <c r="O1059" s="167" t="s">
        <v>133</v>
      </c>
      <c r="P1059" s="260" t="e">
        <f t="shared" si="54"/>
        <v>#NUM!</v>
      </c>
      <c r="S1059" s="272"/>
    </row>
    <row r="1060" spans="1:19">
      <c r="A1060" s="161" t="s">
        <v>2171</v>
      </c>
      <c r="C1060" s="161" t="s">
        <v>133</v>
      </c>
      <c r="F1060" s="163" t="s">
        <v>133</v>
      </c>
      <c r="G1060" s="266" t="s">
        <v>133</v>
      </c>
      <c r="H1060" s="163" t="s">
        <v>133</v>
      </c>
      <c r="I1060" s="163" t="s">
        <v>133</v>
      </c>
      <c r="J1060" s="163" t="s">
        <v>133</v>
      </c>
      <c r="K1060" s="164">
        <f t="shared" si="55"/>
        <v>0</v>
      </c>
      <c r="L1060" s="165">
        <f t="shared" si="56"/>
        <v>0</v>
      </c>
      <c r="N1060" s="172"/>
      <c r="O1060" s="167" t="s">
        <v>133</v>
      </c>
      <c r="P1060" s="260" t="e">
        <f t="shared" si="54"/>
        <v>#NUM!</v>
      </c>
      <c r="S1060" s="272"/>
    </row>
    <row r="1061" spans="1:19">
      <c r="A1061" s="161" t="s">
        <v>2172</v>
      </c>
      <c r="C1061" s="161" t="s">
        <v>133</v>
      </c>
      <c r="F1061" s="163" t="s">
        <v>133</v>
      </c>
      <c r="G1061" s="266" t="s">
        <v>133</v>
      </c>
      <c r="H1061" s="163" t="s">
        <v>133</v>
      </c>
      <c r="I1061" s="163" t="s">
        <v>133</v>
      </c>
      <c r="J1061" s="163" t="s">
        <v>133</v>
      </c>
      <c r="K1061" s="164">
        <f t="shared" si="55"/>
        <v>0</v>
      </c>
      <c r="L1061" s="165">
        <f t="shared" si="56"/>
        <v>0</v>
      </c>
      <c r="N1061" s="172"/>
      <c r="O1061" s="167" t="s">
        <v>133</v>
      </c>
      <c r="P1061" s="260" t="e">
        <f t="shared" si="54"/>
        <v>#NUM!</v>
      </c>
      <c r="S1061" s="272"/>
    </row>
    <row r="1062" spans="1:19">
      <c r="A1062" s="161" t="s">
        <v>2173</v>
      </c>
      <c r="C1062" s="161" t="s">
        <v>133</v>
      </c>
      <c r="F1062" s="163" t="s">
        <v>133</v>
      </c>
      <c r="G1062" s="266" t="s">
        <v>133</v>
      </c>
      <c r="H1062" s="163" t="s">
        <v>133</v>
      </c>
      <c r="I1062" s="163" t="s">
        <v>133</v>
      </c>
      <c r="J1062" s="163" t="s">
        <v>133</v>
      </c>
      <c r="K1062" s="164">
        <f t="shared" si="55"/>
        <v>0</v>
      </c>
      <c r="L1062" s="165">
        <f t="shared" si="56"/>
        <v>0</v>
      </c>
      <c r="N1062" s="172"/>
      <c r="O1062" s="167" t="s">
        <v>133</v>
      </c>
      <c r="P1062" s="260" t="e">
        <f t="shared" si="54"/>
        <v>#NUM!</v>
      </c>
      <c r="S1062" s="272"/>
    </row>
    <row r="1063" spans="1:19">
      <c r="A1063" s="161" t="s">
        <v>2174</v>
      </c>
      <c r="C1063" s="161" t="s">
        <v>133</v>
      </c>
      <c r="F1063" s="163" t="s">
        <v>133</v>
      </c>
      <c r="G1063" s="266" t="s">
        <v>133</v>
      </c>
      <c r="H1063" s="163" t="s">
        <v>133</v>
      </c>
      <c r="I1063" s="163" t="s">
        <v>133</v>
      </c>
      <c r="J1063" s="163" t="s">
        <v>133</v>
      </c>
      <c r="K1063" s="164">
        <f t="shared" si="55"/>
        <v>0</v>
      </c>
      <c r="L1063" s="165">
        <f t="shared" si="56"/>
        <v>0</v>
      </c>
      <c r="N1063" s="172"/>
      <c r="O1063" s="167" t="s">
        <v>133</v>
      </c>
      <c r="P1063" s="260" t="e">
        <f t="shared" si="54"/>
        <v>#NUM!</v>
      </c>
      <c r="S1063" s="272"/>
    </row>
    <row r="1064" spans="1:19">
      <c r="A1064" s="161" t="s">
        <v>2175</v>
      </c>
      <c r="C1064" s="161" t="s">
        <v>133</v>
      </c>
      <c r="F1064" s="163" t="s">
        <v>133</v>
      </c>
      <c r="G1064" s="266" t="s">
        <v>133</v>
      </c>
      <c r="H1064" s="163" t="s">
        <v>133</v>
      </c>
      <c r="I1064" s="163" t="s">
        <v>133</v>
      </c>
      <c r="J1064" s="163" t="s">
        <v>133</v>
      </c>
      <c r="K1064" s="164">
        <f t="shared" si="55"/>
        <v>0</v>
      </c>
      <c r="L1064" s="165">
        <f t="shared" si="56"/>
        <v>0</v>
      </c>
      <c r="N1064" s="172"/>
      <c r="O1064" s="167" t="s">
        <v>133</v>
      </c>
      <c r="P1064" s="260" t="e">
        <f t="shared" si="54"/>
        <v>#NUM!</v>
      </c>
      <c r="S1064" s="272"/>
    </row>
    <row r="1065" spans="1:19">
      <c r="A1065" s="161" t="s">
        <v>2176</v>
      </c>
      <c r="C1065" s="161" t="s">
        <v>133</v>
      </c>
      <c r="F1065" s="163" t="s">
        <v>133</v>
      </c>
      <c r="G1065" s="266" t="s">
        <v>133</v>
      </c>
      <c r="H1065" s="163" t="s">
        <v>133</v>
      </c>
      <c r="I1065" s="163" t="s">
        <v>133</v>
      </c>
      <c r="J1065" s="163" t="s">
        <v>133</v>
      </c>
      <c r="K1065" s="164">
        <f t="shared" si="55"/>
        <v>0</v>
      </c>
      <c r="L1065" s="165">
        <f t="shared" si="56"/>
        <v>0</v>
      </c>
      <c r="N1065" s="172"/>
      <c r="O1065" s="167" t="s">
        <v>133</v>
      </c>
      <c r="P1065" s="260" t="e">
        <f t="shared" si="54"/>
        <v>#NUM!</v>
      </c>
      <c r="S1065" s="272"/>
    </row>
    <row r="1066" spans="1:19">
      <c r="A1066" s="161" t="s">
        <v>2177</v>
      </c>
      <c r="C1066" s="161" t="s">
        <v>133</v>
      </c>
      <c r="F1066" s="163" t="s">
        <v>133</v>
      </c>
      <c r="G1066" s="266" t="s">
        <v>133</v>
      </c>
      <c r="H1066" s="163" t="s">
        <v>133</v>
      </c>
      <c r="I1066" s="163" t="s">
        <v>133</v>
      </c>
      <c r="J1066" s="163" t="s">
        <v>133</v>
      </c>
      <c r="K1066" s="164">
        <f t="shared" si="55"/>
        <v>0</v>
      </c>
      <c r="L1066" s="165">
        <f t="shared" si="56"/>
        <v>0</v>
      </c>
      <c r="N1066" s="172"/>
      <c r="O1066" s="167" t="s">
        <v>133</v>
      </c>
      <c r="P1066" s="260" t="e">
        <f t="shared" si="54"/>
        <v>#NUM!</v>
      </c>
      <c r="S1066" s="272"/>
    </row>
    <row r="1067" spans="1:19">
      <c r="A1067" s="161" t="s">
        <v>2178</v>
      </c>
      <c r="C1067" s="161" t="s">
        <v>133</v>
      </c>
      <c r="F1067" s="163" t="s">
        <v>133</v>
      </c>
      <c r="G1067" s="266" t="s">
        <v>133</v>
      </c>
      <c r="H1067" s="163" t="s">
        <v>133</v>
      </c>
      <c r="I1067" s="163" t="s">
        <v>133</v>
      </c>
      <c r="J1067" s="163" t="s">
        <v>133</v>
      </c>
      <c r="K1067" s="164">
        <f t="shared" si="55"/>
        <v>0</v>
      </c>
      <c r="L1067" s="165">
        <f t="shared" si="56"/>
        <v>0</v>
      </c>
      <c r="N1067" s="172"/>
      <c r="O1067" s="167" t="s">
        <v>133</v>
      </c>
      <c r="P1067" s="260" t="e">
        <f t="shared" si="54"/>
        <v>#NUM!</v>
      </c>
      <c r="S1067" s="272"/>
    </row>
    <row r="1068" spans="1:19">
      <c r="A1068" s="161" t="s">
        <v>2179</v>
      </c>
      <c r="C1068" s="161" t="s">
        <v>133</v>
      </c>
      <c r="F1068" s="163" t="s">
        <v>133</v>
      </c>
      <c r="G1068" s="266" t="s">
        <v>133</v>
      </c>
      <c r="H1068" s="163" t="s">
        <v>133</v>
      </c>
      <c r="I1068" s="163" t="s">
        <v>133</v>
      </c>
      <c r="J1068" s="163" t="s">
        <v>133</v>
      </c>
      <c r="K1068" s="164">
        <f t="shared" si="55"/>
        <v>0</v>
      </c>
      <c r="L1068" s="165">
        <f t="shared" si="56"/>
        <v>0</v>
      </c>
      <c r="N1068" s="172"/>
      <c r="O1068" s="167" t="s">
        <v>133</v>
      </c>
      <c r="P1068" s="260" t="e">
        <f t="shared" si="54"/>
        <v>#NUM!</v>
      </c>
      <c r="S1068" s="272"/>
    </row>
    <row r="1069" spans="1:19">
      <c r="A1069" s="161" t="s">
        <v>2180</v>
      </c>
      <c r="C1069" s="161" t="s">
        <v>133</v>
      </c>
      <c r="F1069" s="163" t="s">
        <v>133</v>
      </c>
      <c r="G1069" s="266" t="s">
        <v>133</v>
      </c>
      <c r="H1069" s="163" t="s">
        <v>133</v>
      </c>
      <c r="I1069" s="163" t="s">
        <v>133</v>
      </c>
      <c r="J1069" s="163" t="s">
        <v>133</v>
      </c>
      <c r="K1069" s="164">
        <f t="shared" si="55"/>
        <v>0</v>
      </c>
      <c r="L1069" s="165">
        <f t="shared" si="56"/>
        <v>0</v>
      </c>
      <c r="N1069" s="172"/>
      <c r="O1069" s="167" t="s">
        <v>133</v>
      </c>
      <c r="P1069" s="260" t="e">
        <f t="shared" si="54"/>
        <v>#NUM!</v>
      </c>
      <c r="S1069" s="272"/>
    </row>
    <row r="1070" spans="1:19">
      <c r="A1070" s="161" t="s">
        <v>2181</v>
      </c>
      <c r="C1070" s="161" t="s">
        <v>133</v>
      </c>
      <c r="F1070" s="163" t="s">
        <v>133</v>
      </c>
      <c r="G1070" s="266" t="s">
        <v>133</v>
      </c>
      <c r="H1070" s="163" t="s">
        <v>133</v>
      </c>
      <c r="I1070" s="163" t="s">
        <v>133</v>
      </c>
      <c r="J1070" s="163" t="s">
        <v>133</v>
      </c>
      <c r="K1070" s="164">
        <f t="shared" si="55"/>
        <v>0</v>
      </c>
      <c r="L1070" s="165">
        <f t="shared" si="56"/>
        <v>0</v>
      </c>
      <c r="N1070" s="172"/>
      <c r="O1070" s="167" t="s">
        <v>133</v>
      </c>
      <c r="P1070" s="260" t="e">
        <f t="shared" si="54"/>
        <v>#NUM!</v>
      </c>
      <c r="S1070" s="272"/>
    </row>
    <row r="1071" spans="1:19">
      <c r="A1071" s="161" t="s">
        <v>2182</v>
      </c>
      <c r="C1071" s="161" t="s">
        <v>133</v>
      </c>
      <c r="F1071" s="163" t="s">
        <v>133</v>
      </c>
      <c r="G1071" s="266" t="s">
        <v>133</v>
      </c>
      <c r="H1071" s="163" t="s">
        <v>133</v>
      </c>
      <c r="I1071" s="163" t="s">
        <v>133</v>
      </c>
      <c r="J1071" s="163" t="s">
        <v>133</v>
      </c>
      <c r="K1071" s="164">
        <f t="shared" si="55"/>
        <v>0</v>
      </c>
      <c r="L1071" s="165">
        <f t="shared" si="56"/>
        <v>0</v>
      </c>
      <c r="N1071" s="172"/>
      <c r="O1071" s="167" t="s">
        <v>133</v>
      </c>
      <c r="P1071" s="260" t="e">
        <f t="shared" si="54"/>
        <v>#NUM!</v>
      </c>
      <c r="S1071" s="272"/>
    </row>
    <row r="1072" spans="1:19">
      <c r="A1072" s="161" t="s">
        <v>2183</v>
      </c>
      <c r="C1072" s="161" t="s">
        <v>133</v>
      </c>
      <c r="F1072" s="163" t="s">
        <v>133</v>
      </c>
      <c r="G1072" s="266" t="s">
        <v>133</v>
      </c>
      <c r="H1072" s="163" t="s">
        <v>133</v>
      </c>
      <c r="I1072" s="163" t="s">
        <v>133</v>
      </c>
      <c r="J1072" s="163" t="s">
        <v>133</v>
      </c>
      <c r="K1072" s="164">
        <f t="shared" si="55"/>
        <v>0</v>
      </c>
      <c r="L1072" s="165">
        <f t="shared" si="56"/>
        <v>0</v>
      </c>
      <c r="N1072" s="172"/>
      <c r="O1072" s="167" t="s">
        <v>133</v>
      </c>
      <c r="P1072" s="260" t="e">
        <f t="shared" si="54"/>
        <v>#NUM!</v>
      </c>
      <c r="S1072" s="272"/>
    </row>
    <row r="1073" spans="1:19">
      <c r="A1073" s="161" t="s">
        <v>2184</v>
      </c>
      <c r="C1073" s="161" t="s">
        <v>133</v>
      </c>
      <c r="F1073" s="163" t="s">
        <v>133</v>
      </c>
      <c r="G1073" s="266" t="s">
        <v>133</v>
      </c>
      <c r="H1073" s="163" t="s">
        <v>133</v>
      </c>
      <c r="I1073" s="163" t="s">
        <v>133</v>
      </c>
      <c r="J1073" s="163" t="s">
        <v>133</v>
      </c>
      <c r="K1073" s="164">
        <f t="shared" si="55"/>
        <v>0</v>
      </c>
      <c r="L1073" s="165">
        <f t="shared" si="56"/>
        <v>0</v>
      </c>
      <c r="N1073" s="172"/>
      <c r="O1073" s="167" t="s">
        <v>133</v>
      </c>
      <c r="P1073" s="260" t="e">
        <f t="shared" si="54"/>
        <v>#NUM!</v>
      </c>
      <c r="S1073" s="272"/>
    </row>
    <row r="1074" spans="1:19">
      <c r="A1074" s="161" t="s">
        <v>2185</v>
      </c>
      <c r="C1074" s="161" t="s">
        <v>133</v>
      </c>
      <c r="F1074" s="163" t="s">
        <v>133</v>
      </c>
      <c r="G1074" s="266" t="s">
        <v>133</v>
      </c>
      <c r="H1074" s="163" t="s">
        <v>133</v>
      </c>
      <c r="I1074" s="163" t="s">
        <v>133</v>
      </c>
      <c r="J1074" s="163" t="s">
        <v>133</v>
      </c>
      <c r="K1074" s="164">
        <f t="shared" si="55"/>
        <v>0</v>
      </c>
      <c r="L1074" s="165">
        <f t="shared" si="56"/>
        <v>0</v>
      </c>
      <c r="N1074" s="172"/>
      <c r="O1074" s="167" t="s">
        <v>133</v>
      </c>
      <c r="P1074" s="260" t="e">
        <f t="shared" si="54"/>
        <v>#NUM!</v>
      </c>
      <c r="S1074" s="272"/>
    </row>
    <row r="1075" spans="1:19">
      <c r="A1075" s="161" t="s">
        <v>2186</v>
      </c>
      <c r="C1075" s="161" t="s">
        <v>133</v>
      </c>
      <c r="F1075" s="163" t="s">
        <v>133</v>
      </c>
      <c r="G1075" s="266" t="s">
        <v>133</v>
      </c>
      <c r="H1075" s="163" t="s">
        <v>133</v>
      </c>
      <c r="I1075" s="163" t="s">
        <v>133</v>
      </c>
      <c r="J1075" s="163" t="s">
        <v>133</v>
      </c>
      <c r="K1075" s="164">
        <f t="shared" si="55"/>
        <v>0</v>
      </c>
      <c r="L1075" s="165">
        <f t="shared" si="56"/>
        <v>0</v>
      </c>
      <c r="N1075" s="172"/>
      <c r="O1075" s="167" t="s">
        <v>133</v>
      </c>
      <c r="P1075" s="260" t="e">
        <f t="shared" si="54"/>
        <v>#NUM!</v>
      </c>
      <c r="S1075" s="272"/>
    </row>
    <row r="1076" spans="1:19">
      <c r="A1076" s="161" t="s">
        <v>2187</v>
      </c>
      <c r="C1076" s="161" t="s">
        <v>133</v>
      </c>
      <c r="F1076" s="163" t="s">
        <v>133</v>
      </c>
      <c r="G1076" s="266" t="s">
        <v>133</v>
      </c>
      <c r="H1076" s="163" t="s">
        <v>133</v>
      </c>
      <c r="I1076" s="163" t="s">
        <v>133</v>
      </c>
      <c r="J1076" s="163" t="s">
        <v>133</v>
      </c>
      <c r="K1076" s="164">
        <f t="shared" si="55"/>
        <v>0</v>
      </c>
      <c r="L1076" s="165">
        <f t="shared" si="56"/>
        <v>0</v>
      </c>
      <c r="N1076" s="172"/>
      <c r="O1076" s="167" t="s">
        <v>133</v>
      </c>
      <c r="P1076" s="260" t="e">
        <f t="shared" si="54"/>
        <v>#NUM!</v>
      </c>
      <c r="S1076" s="272"/>
    </row>
    <row r="1077" spans="1:19">
      <c r="A1077" s="161" t="s">
        <v>2188</v>
      </c>
      <c r="C1077" s="161" t="s">
        <v>133</v>
      </c>
      <c r="F1077" s="163" t="s">
        <v>133</v>
      </c>
      <c r="G1077" s="266" t="s">
        <v>133</v>
      </c>
      <c r="H1077" s="163" t="s">
        <v>133</v>
      </c>
      <c r="I1077" s="163" t="s">
        <v>133</v>
      </c>
      <c r="J1077" s="163" t="s">
        <v>133</v>
      </c>
      <c r="K1077" s="164">
        <f t="shared" si="55"/>
        <v>0</v>
      </c>
      <c r="L1077" s="165">
        <f t="shared" si="56"/>
        <v>0</v>
      </c>
      <c r="N1077" s="172"/>
      <c r="O1077" s="167" t="s">
        <v>133</v>
      </c>
      <c r="P1077" s="260" t="e">
        <f t="shared" si="54"/>
        <v>#NUM!</v>
      </c>
      <c r="S1077" s="272"/>
    </row>
    <row r="1078" spans="1:19">
      <c r="A1078" s="161" t="s">
        <v>2189</v>
      </c>
      <c r="C1078" s="161" t="s">
        <v>133</v>
      </c>
      <c r="F1078" s="163" t="s">
        <v>133</v>
      </c>
      <c r="G1078" s="266" t="s">
        <v>133</v>
      </c>
      <c r="H1078" s="163" t="s">
        <v>133</v>
      </c>
      <c r="I1078" s="163" t="s">
        <v>133</v>
      </c>
      <c r="J1078" s="163" t="s">
        <v>133</v>
      </c>
      <c r="K1078" s="164">
        <f t="shared" si="55"/>
        <v>0</v>
      </c>
      <c r="L1078" s="165">
        <f t="shared" si="56"/>
        <v>0</v>
      </c>
      <c r="N1078" s="172"/>
      <c r="O1078" s="167" t="s">
        <v>133</v>
      </c>
      <c r="P1078" s="260" t="e">
        <f t="shared" si="54"/>
        <v>#NUM!</v>
      </c>
      <c r="S1078" s="272"/>
    </row>
    <row r="1079" spans="1:19">
      <c r="A1079" s="161" t="s">
        <v>2190</v>
      </c>
      <c r="C1079" s="161" t="s">
        <v>133</v>
      </c>
      <c r="F1079" s="163" t="s">
        <v>133</v>
      </c>
      <c r="G1079" s="266" t="s">
        <v>133</v>
      </c>
      <c r="H1079" s="163" t="s">
        <v>133</v>
      </c>
      <c r="I1079" s="163" t="s">
        <v>133</v>
      </c>
      <c r="J1079" s="163" t="s">
        <v>133</v>
      </c>
      <c r="K1079" s="164">
        <f t="shared" si="55"/>
        <v>0</v>
      </c>
      <c r="L1079" s="165">
        <f t="shared" si="56"/>
        <v>0</v>
      </c>
      <c r="N1079" s="172"/>
      <c r="O1079" s="167" t="s">
        <v>133</v>
      </c>
      <c r="P1079" s="260" t="e">
        <f t="shared" si="54"/>
        <v>#NUM!</v>
      </c>
      <c r="S1079" s="272"/>
    </row>
    <row r="1080" spans="1:19">
      <c r="A1080" s="161" t="s">
        <v>2191</v>
      </c>
      <c r="C1080" s="161" t="s">
        <v>133</v>
      </c>
      <c r="F1080" s="163" t="s">
        <v>133</v>
      </c>
      <c r="G1080" s="266" t="s">
        <v>133</v>
      </c>
      <c r="H1080" s="163" t="s">
        <v>133</v>
      </c>
      <c r="I1080" s="163" t="s">
        <v>133</v>
      </c>
      <c r="J1080" s="163" t="s">
        <v>133</v>
      </c>
      <c r="K1080" s="164">
        <f t="shared" si="55"/>
        <v>0</v>
      </c>
      <c r="L1080" s="165">
        <f t="shared" si="56"/>
        <v>0</v>
      </c>
      <c r="N1080" s="172"/>
      <c r="O1080" s="167" t="s">
        <v>133</v>
      </c>
      <c r="P1080" s="260" t="e">
        <f t="shared" si="54"/>
        <v>#NUM!</v>
      </c>
      <c r="S1080" s="272"/>
    </row>
    <row r="1081" spans="1:19">
      <c r="A1081" s="161" t="s">
        <v>2192</v>
      </c>
      <c r="C1081" s="161" t="s">
        <v>133</v>
      </c>
      <c r="F1081" s="163" t="s">
        <v>133</v>
      </c>
      <c r="G1081" s="266" t="s">
        <v>133</v>
      </c>
      <c r="H1081" s="163" t="s">
        <v>133</v>
      </c>
      <c r="I1081" s="163" t="s">
        <v>133</v>
      </c>
      <c r="J1081" s="163" t="s">
        <v>133</v>
      </c>
      <c r="K1081" s="164">
        <f t="shared" si="55"/>
        <v>0</v>
      </c>
      <c r="L1081" s="165">
        <f t="shared" si="56"/>
        <v>0</v>
      </c>
      <c r="N1081" s="172"/>
      <c r="O1081" s="167" t="s">
        <v>133</v>
      </c>
      <c r="P1081" s="260" t="e">
        <f t="shared" si="54"/>
        <v>#NUM!</v>
      </c>
      <c r="S1081" s="272"/>
    </row>
    <row r="1082" spans="1:19">
      <c r="A1082" s="161" t="s">
        <v>2193</v>
      </c>
      <c r="C1082" s="161" t="s">
        <v>133</v>
      </c>
      <c r="F1082" s="163" t="s">
        <v>133</v>
      </c>
      <c r="G1082" s="266" t="s">
        <v>133</v>
      </c>
      <c r="H1082" s="163" t="s">
        <v>133</v>
      </c>
      <c r="I1082" s="163" t="s">
        <v>133</v>
      </c>
      <c r="J1082" s="163" t="s">
        <v>133</v>
      </c>
      <c r="K1082" s="164">
        <f t="shared" si="55"/>
        <v>0</v>
      </c>
      <c r="L1082" s="165">
        <f t="shared" si="56"/>
        <v>0</v>
      </c>
      <c r="N1082" s="172"/>
      <c r="O1082" s="167" t="s">
        <v>133</v>
      </c>
      <c r="P1082" s="260" t="e">
        <f t="shared" si="54"/>
        <v>#NUM!</v>
      </c>
      <c r="S1082" s="272"/>
    </row>
    <row r="1083" spans="1:19">
      <c r="A1083" s="161" t="s">
        <v>2194</v>
      </c>
      <c r="C1083" s="161" t="s">
        <v>133</v>
      </c>
      <c r="F1083" s="163" t="s">
        <v>133</v>
      </c>
      <c r="G1083" s="266" t="s">
        <v>133</v>
      </c>
      <c r="H1083" s="163" t="s">
        <v>133</v>
      </c>
      <c r="I1083" s="163" t="s">
        <v>133</v>
      </c>
      <c r="J1083" s="163" t="s">
        <v>133</v>
      </c>
      <c r="K1083" s="164">
        <f t="shared" si="55"/>
        <v>0</v>
      </c>
      <c r="L1083" s="165">
        <f t="shared" si="56"/>
        <v>0</v>
      </c>
      <c r="N1083" s="172"/>
      <c r="O1083" s="167" t="s">
        <v>133</v>
      </c>
      <c r="P1083" s="260" t="e">
        <f t="shared" si="54"/>
        <v>#NUM!</v>
      </c>
      <c r="S1083" s="272"/>
    </row>
    <row r="1084" spans="1:19">
      <c r="A1084" s="161" t="s">
        <v>2195</v>
      </c>
      <c r="C1084" s="161" t="s">
        <v>133</v>
      </c>
      <c r="F1084" s="163" t="s">
        <v>133</v>
      </c>
      <c r="G1084" s="266" t="s">
        <v>133</v>
      </c>
      <c r="H1084" s="163" t="s">
        <v>133</v>
      </c>
      <c r="I1084" s="163" t="s">
        <v>133</v>
      </c>
      <c r="J1084" s="163" t="s">
        <v>133</v>
      </c>
      <c r="K1084" s="164">
        <f t="shared" si="55"/>
        <v>0</v>
      </c>
      <c r="L1084" s="165">
        <f t="shared" si="56"/>
        <v>0</v>
      </c>
      <c r="N1084" s="172"/>
      <c r="O1084" s="167" t="s">
        <v>133</v>
      </c>
      <c r="P1084" s="260" t="e">
        <f t="shared" si="54"/>
        <v>#NUM!</v>
      </c>
      <c r="S1084" s="272"/>
    </row>
    <row r="1085" spans="1:19">
      <c r="A1085" s="161" t="s">
        <v>2196</v>
      </c>
      <c r="C1085" s="161" t="s">
        <v>133</v>
      </c>
      <c r="F1085" s="163" t="s">
        <v>133</v>
      </c>
      <c r="G1085" s="266" t="s">
        <v>133</v>
      </c>
      <c r="H1085" s="163" t="s">
        <v>133</v>
      </c>
      <c r="I1085" s="163" t="s">
        <v>133</v>
      </c>
      <c r="J1085" s="163" t="s">
        <v>133</v>
      </c>
      <c r="K1085" s="164">
        <f t="shared" si="55"/>
        <v>0</v>
      </c>
      <c r="L1085" s="165">
        <f t="shared" si="56"/>
        <v>0</v>
      </c>
      <c r="N1085" s="172"/>
      <c r="O1085" s="167" t="s">
        <v>133</v>
      </c>
      <c r="P1085" s="260" t="e">
        <f t="shared" si="54"/>
        <v>#NUM!</v>
      </c>
      <c r="S1085" s="272"/>
    </row>
    <row r="1086" spans="1:19">
      <c r="A1086" s="161" t="s">
        <v>2197</v>
      </c>
      <c r="C1086" s="161" t="s">
        <v>133</v>
      </c>
      <c r="F1086" s="163" t="s">
        <v>133</v>
      </c>
      <c r="G1086" s="266" t="s">
        <v>133</v>
      </c>
      <c r="H1086" s="163" t="s">
        <v>133</v>
      </c>
      <c r="I1086" s="163" t="s">
        <v>133</v>
      </c>
      <c r="J1086" s="163" t="s">
        <v>133</v>
      </c>
      <c r="K1086" s="164">
        <f t="shared" si="55"/>
        <v>0</v>
      </c>
      <c r="L1086" s="165">
        <f t="shared" si="56"/>
        <v>0</v>
      </c>
      <c r="N1086" s="172"/>
      <c r="O1086" s="167" t="s">
        <v>133</v>
      </c>
      <c r="P1086" s="260" t="e">
        <f t="shared" si="54"/>
        <v>#NUM!</v>
      </c>
      <c r="S1086" s="272"/>
    </row>
    <row r="1087" spans="1:19">
      <c r="A1087" s="161" t="s">
        <v>2198</v>
      </c>
      <c r="C1087" s="161" t="s">
        <v>133</v>
      </c>
      <c r="F1087" s="163" t="s">
        <v>133</v>
      </c>
      <c r="G1087" s="266" t="s">
        <v>133</v>
      </c>
      <c r="H1087" s="163" t="s">
        <v>133</v>
      </c>
      <c r="I1087" s="163" t="s">
        <v>133</v>
      </c>
      <c r="J1087" s="163" t="s">
        <v>133</v>
      </c>
      <c r="K1087" s="164">
        <f t="shared" si="55"/>
        <v>0</v>
      </c>
      <c r="L1087" s="165">
        <f t="shared" si="56"/>
        <v>0</v>
      </c>
      <c r="N1087" s="172"/>
      <c r="O1087" s="167" t="s">
        <v>133</v>
      </c>
      <c r="P1087" s="260" t="e">
        <f t="shared" si="54"/>
        <v>#NUM!</v>
      </c>
      <c r="S1087" s="272"/>
    </row>
    <row r="1088" spans="1:19">
      <c r="A1088" s="161" t="s">
        <v>2199</v>
      </c>
      <c r="C1088" s="161" t="s">
        <v>133</v>
      </c>
      <c r="F1088" s="163" t="s">
        <v>133</v>
      </c>
      <c r="G1088" s="266" t="s">
        <v>133</v>
      </c>
      <c r="H1088" s="163" t="s">
        <v>133</v>
      </c>
      <c r="I1088" s="163" t="s">
        <v>133</v>
      </c>
      <c r="J1088" s="163" t="s">
        <v>133</v>
      </c>
      <c r="K1088" s="164">
        <f t="shared" si="55"/>
        <v>0</v>
      </c>
      <c r="L1088" s="165">
        <f t="shared" si="56"/>
        <v>0</v>
      </c>
      <c r="N1088" s="172"/>
      <c r="O1088" s="167" t="s">
        <v>133</v>
      </c>
      <c r="P1088" s="260" t="e">
        <f t="shared" si="54"/>
        <v>#NUM!</v>
      </c>
      <c r="S1088" s="272"/>
    </row>
    <row r="1089" spans="1:19">
      <c r="A1089" s="161" t="s">
        <v>2200</v>
      </c>
      <c r="C1089" s="161" t="s">
        <v>133</v>
      </c>
      <c r="F1089" s="163" t="s">
        <v>133</v>
      </c>
      <c r="G1089" s="266" t="s">
        <v>133</v>
      </c>
      <c r="H1089" s="163" t="s">
        <v>133</v>
      </c>
      <c r="I1089" s="163" t="s">
        <v>133</v>
      </c>
      <c r="J1089" s="163" t="s">
        <v>133</v>
      </c>
      <c r="K1089" s="164">
        <f t="shared" si="55"/>
        <v>0</v>
      </c>
      <c r="L1089" s="165">
        <f t="shared" si="56"/>
        <v>0</v>
      </c>
      <c r="N1089" s="172"/>
      <c r="O1089" s="167" t="s">
        <v>133</v>
      </c>
      <c r="P1089" s="260" t="e">
        <f t="shared" si="54"/>
        <v>#NUM!</v>
      </c>
      <c r="S1089" s="272"/>
    </row>
    <row r="1090" spans="1:19">
      <c r="A1090" s="161" t="s">
        <v>2201</v>
      </c>
      <c r="C1090" s="161" t="s">
        <v>133</v>
      </c>
      <c r="F1090" s="163" t="s">
        <v>133</v>
      </c>
      <c r="G1090" s="266" t="s">
        <v>133</v>
      </c>
      <c r="H1090" s="163" t="s">
        <v>133</v>
      </c>
      <c r="I1090" s="163" t="s">
        <v>133</v>
      </c>
      <c r="J1090" s="163" t="s">
        <v>133</v>
      </c>
      <c r="K1090" s="164">
        <f t="shared" si="55"/>
        <v>0</v>
      </c>
      <c r="L1090" s="165">
        <f t="shared" si="56"/>
        <v>0</v>
      </c>
      <c r="N1090" s="172"/>
      <c r="O1090" s="167" t="s">
        <v>133</v>
      </c>
      <c r="P1090" s="260" t="e">
        <f t="shared" si="54"/>
        <v>#NUM!</v>
      </c>
      <c r="S1090" s="272"/>
    </row>
    <row r="1091" spans="1:19">
      <c r="A1091" s="161" t="s">
        <v>2202</v>
      </c>
      <c r="C1091" s="161" t="s">
        <v>133</v>
      </c>
      <c r="F1091" s="163" t="s">
        <v>133</v>
      </c>
      <c r="G1091" s="266" t="s">
        <v>133</v>
      </c>
      <c r="H1091" s="163" t="s">
        <v>133</v>
      </c>
      <c r="I1091" s="163" t="s">
        <v>133</v>
      </c>
      <c r="J1091" s="163" t="s">
        <v>133</v>
      </c>
      <c r="K1091" s="164">
        <f t="shared" si="55"/>
        <v>0</v>
      </c>
      <c r="L1091" s="165">
        <f t="shared" si="56"/>
        <v>0</v>
      </c>
      <c r="N1091" s="172"/>
      <c r="O1091" s="167" t="s">
        <v>133</v>
      </c>
      <c r="P1091" s="260" t="e">
        <f t="shared" si="54"/>
        <v>#NUM!</v>
      </c>
      <c r="S1091" s="272"/>
    </row>
    <row r="1092" spans="1:19">
      <c r="A1092" s="161" t="s">
        <v>2203</v>
      </c>
      <c r="C1092" s="161" t="s">
        <v>133</v>
      </c>
      <c r="F1092" s="163" t="s">
        <v>133</v>
      </c>
      <c r="G1092" s="266" t="s">
        <v>133</v>
      </c>
      <c r="H1092" s="163" t="s">
        <v>133</v>
      </c>
      <c r="I1092" s="163" t="s">
        <v>133</v>
      </c>
      <c r="J1092" s="163" t="s">
        <v>133</v>
      </c>
      <c r="K1092" s="164">
        <f t="shared" si="55"/>
        <v>0</v>
      </c>
      <c r="L1092" s="165">
        <f t="shared" si="56"/>
        <v>0</v>
      </c>
      <c r="N1092" s="172"/>
      <c r="O1092" s="167" t="s">
        <v>133</v>
      </c>
      <c r="P1092" s="260" t="e">
        <f t="shared" si="54"/>
        <v>#NUM!</v>
      </c>
      <c r="S1092" s="272"/>
    </row>
    <row r="1093" spans="1:19">
      <c r="A1093" s="161" t="s">
        <v>2204</v>
      </c>
      <c r="C1093" s="161" t="s">
        <v>133</v>
      </c>
      <c r="F1093" s="163" t="s">
        <v>133</v>
      </c>
      <c r="G1093" s="266" t="s">
        <v>133</v>
      </c>
      <c r="H1093" s="163" t="s">
        <v>133</v>
      </c>
      <c r="I1093" s="163" t="s">
        <v>133</v>
      </c>
      <c r="J1093" s="163" t="s">
        <v>133</v>
      </c>
      <c r="K1093" s="164">
        <f t="shared" si="55"/>
        <v>0</v>
      </c>
      <c r="L1093" s="165">
        <f t="shared" si="56"/>
        <v>0</v>
      </c>
      <c r="N1093" s="172"/>
      <c r="O1093" s="167" t="s">
        <v>133</v>
      </c>
      <c r="P1093" s="260" t="e">
        <f t="shared" si="54"/>
        <v>#NUM!</v>
      </c>
      <c r="S1093" s="272"/>
    </row>
    <row r="1094" spans="1:19">
      <c r="A1094" s="161" t="s">
        <v>2205</v>
      </c>
      <c r="C1094" s="161" t="s">
        <v>133</v>
      </c>
      <c r="F1094" s="163" t="s">
        <v>133</v>
      </c>
      <c r="G1094" s="266" t="s">
        <v>133</v>
      </c>
      <c r="H1094" s="163" t="s">
        <v>133</v>
      </c>
      <c r="I1094" s="163" t="s">
        <v>133</v>
      </c>
      <c r="J1094" s="163" t="s">
        <v>133</v>
      </c>
      <c r="K1094" s="164">
        <f t="shared" si="55"/>
        <v>0</v>
      </c>
      <c r="L1094" s="165">
        <f t="shared" si="56"/>
        <v>0</v>
      </c>
      <c r="N1094" s="172"/>
      <c r="O1094" s="167" t="s">
        <v>133</v>
      </c>
      <c r="P1094" s="260" t="e">
        <f t="shared" si="54"/>
        <v>#NUM!</v>
      </c>
      <c r="S1094" s="272"/>
    </row>
    <row r="1095" spans="1:19">
      <c r="A1095" s="161" t="s">
        <v>2206</v>
      </c>
      <c r="C1095" s="161" t="s">
        <v>133</v>
      </c>
      <c r="F1095" s="163" t="s">
        <v>133</v>
      </c>
      <c r="G1095" s="266" t="s">
        <v>133</v>
      </c>
      <c r="H1095" s="163" t="s">
        <v>133</v>
      </c>
      <c r="I1095" s="163" t="s">
        <v>133</v>
      </c>
      <c r="J1095" s="163" t="s">
        <v>133</v>
      </c>
      <c r="K1095" s="164">
        <f t="shared" si="55"/>
        <v>0</v>
      </c>
      <c r="L1095" s="165">
        <f t="shared" si="56"/>
        <v>0</v>
      </c>
      <c r="N1095" s="172"/>
      <c r="O1095" s="167" t="s">
        <v>133</v>
      </c>
      <c r="P1095" s="260" t="e">
        <f t="shared" si="54"/>
        <v>#NUM!</v>
      </c>
      <c r="S1095" s="272"/>
    </row>
    <row r="1096" spans="1:19">
      <c r="A1096" s="161" t="s">
        <v>2207</v>
      </c>
      <c r="C1096" s="161" t="s">
        <v>133</v>
      </c>
      <c r="F1096" s="163" t="s">
        <v>133</v>
      </c>
      <c r="G1096" s="266" t="s">
        <v>133</v>
      </c>
      <c r="H1096" s="163" t="s">
        <v>133</v>
      </c>
      <c r="I1096" s="163" t="s">
        <v>133</v>
      </c>
      <c r="J1096" s="163" t="s">
        <v>133</v>
      </c>
      <c r="K1096" s="164">
        <f t="shared" si="55"/>
        <v>0</v>
      </c>
      <c r="L1096" s="165">
        <f t="shared" si="56"/>
        <v>0</v>
      </c>
      <c r="N1096" s="172"/>
      <c r="O1096" s="167" t="s">
        <v>133</v>
      </c>
      <c r="P1096" s="260" t="e">
        <f t="shared" si="54"/>
        <v>#NUM!</v>
      </c>
      <c r="S1096" s="272"/>
    </row>
    <row r="1097" spans="1:19">
      <c r="A1097" s="161" t="s">
        <v>2208</v>
      </c>
      <c r="C1097" s="161" t="s">
        <v>133</v>
      </c>
      <c r="F1097" s="163" t="s">
        <v>133</v>
      </c>
      <c r="G1097" s="266" t="s">
        <v>133</v>
      </c>
      <c r="H1097" s="163" t="s">
        <v>133</v>
      </c>
      <c r="I1097" s="163" t="s">
        <v>133</v>
      </c>
      <c r="J1097" s="163" t="s">
        <v>133</v>
      </c>
      <c r="K1097" s="164">
        <f t="shared" si="55"/>
        <v>0</v>
      </c>
      <c r="L1097" s="165">
        <f t="shared" si="56"/>
        <v>0</v>
      </c>
      <c r="N1097" s="172"/>
      <c r="O1097" s="167" t="s">
        <v>133</v>
      </c>
      <c r="P1097" s="260" t="e">
        <f t="shared" si="54"/>
        <v>#NUM!</v>
      </c>
      <c r="S1097" s="272"/>
    </row>
    <row r="1098" spans="1:19">
      <c r="A1098" s="161" t="s">
        <v>2209</v>
      </c>
      <c r="C1098" s="161" t="s">
        <v>133</v>
      </c>
      <c r="F1098" s="163" t="s">
        <v>133</v>
      </c>
      <c r="G1098" s="266" t="s">
        <v>133</v>
      </c>
      <c r="H1098" s="163" t="s">
        <v>133</v>
      </c>
      <c r="I1098" s="163" t="s">
        <v>133</v>
      </c>
      <c r="J1098" s="163" t="s">
        <v>133</v>
      </c>
      <c r="K1098" s="164">
        <f t="shared" si="55"/>
        <v>0</v>
      </c>
      <c r="L1098" s="165">
        <f t="shared" si="56"/>
        <v>0</v>
      </c>
      <c r="N1098" s="172"/>
      <c r="O1098" s="167" t="s">
        <v>133</v>
      </c>
      <c r="P1098" s="260" t="e">
        <f t="shared" si="54"/>
        <v>#NUM!</v>
      </c>
      <c r="S1098" s="272"/>
    </row>
    <row r="1099" spans="1:19">
      <c r="A1099" s="161" t="s">
        <v>2210</v>
      </c>
      <c r="C1099" s="161" t="s">
        <v>133</v>
      </c>
      <c r="F1099" s="163" t="s">
        <v>133</v>
      </c>
      <c r="G1099" s="266" t="s">
        <v>133</v>
      </c>
      <c r="H1099" s="163" t="s">
        <v>133</v>
      </c>
      <c r="I1099" s="163" t="s">
        <v>133</v>
      </c>
      <c r="J1099" s="163" t="s">
        <v>133</v>
      </c>
      <c r="K1099" s="164">
        <f t="shared" si="55"/>
        <v>0</v>
      </c>
      <c r="L1099" s="165">
        <f t="shared" si="56"/>
        <v>0</v>
      </c>
      <c r="N1099" s="172"/>
      <c r="O1099" s="167" t="s">
        <v>133</v>
      </c>
      <c r="P1099" s="260" t="e">
        <f t="shared" si="54"/>
        <v>#NUM!</v>
      </c>
      <c r="S1099" s="272"/>
    </row>
    <row r="1100" spans="1:19">
      <c r="A1100" s="161" t="s">
        <v>2211</v>
      </c>
      <c r="C1100" s="161" t="s">
        <v>133</v>
      </c>
      <c r="F1100" s="163" t="s">
        <v>133</v>
      </c>
      <c r="G1100" s="266" t="s">
        <v>133</v>
      </c>
      <c r="H1100" s="163" t="s">
        <v>133</v>
      </c>
      <c r="I1100" s="163" t="s">
        <v>133</v>
      </c>
      <c r="J1100" s="163" t="s">
        <v>133</v>
      </c>
      <c r="K1100" s="164">
        <f t="shared" si="55"/>
        <v>0</v>
      </c>
      <c r="L1100" s="165">
        <f t="shared" si="56"/>
        <v>0</v>
      </c>
      <c r="N1100" s="172"/>
      <c r="O1100" s="167" t="s">
        <v>133</v>
      </c>
      <c r="P1100" s="260" t="e">
        <f t="shared" si="54"/>
        <v>#NUM!</v>
      </c>
      <c r="S1100" s="272"/>
    </row>
    <row r="1101" spans="1:19">
      <c r="A1101" s="161" t="s">
        <v>2212</v>
      </c>
      <c r="C1101" s="161" t="s">
        <v>133</v>
      </c>
      <c r="F1101" s="163" t="s">
        <v>133</v>
      </c>
      <c r="G1101" s="266" t="s">
        <v>133</v>
      </c>
      <c r="H1101" s="163" t="s">
        <v>133</v>
      </c>
      <c r="I1101" s="163" t="s">
        <v>133</v>
      </c>
      <c r="J1101" s="163" t="s">
        <v>133</v>
      </c>
      <c r="K1101" s="164">
        <f t="shared" si="55"/>
        <v>0</v>
      </c>
      <c r="L1101" s="165">
        <f t="shared" si="56"/>
        <v>0</v>
      </c>
      <c r="N1101" s="172"/>
      <c r="O1101" s="167" t="s">
        <v>133</v>
      </c>
      <c r="P1101" s="260" t="e">
        <f t="shared" si="54"/>
        <v>#NUM!</v>
      </c>
      <c r="S1101" s="272"/>
    </row>
    <row r="1102" spans="1:19">
      <c r="A1102" s="161" t="s">
        <v>2213</v>
      </c>
      <c r="C1102" s="161" t="s">
        <v>133</v>
      </c>
      <c r="F1102" s="163" t="s">
        <v>133</v>
      </c>
      <c r="G1102" s="266" t="s">
        <v>133</v>
      </c>
      <c r="H1102" s="163" t="s">
        <v>133</v>
      </c>
      <c r="I1102" s="163" t="s">
        <v>133</v>
      </c>
      <c r="J1102" s="163" t="s">
        <v>133</v>
      </c>
      <c r="K1102" s="164">
        <f t="shared" si="55"/>
        <v>0</v>
      </c>
      <c r="L1102" s="165">
        <f t="shared" si="56"/>
        <v>0</v>
      </c>
      <c r="N1102" s="172"/>
      <c r="O1102" s="167" t="s">
        <v>133</v>
      </c>
      <c r="P1102" s="260" t="e">
        <f t="shared" si="54"/>
        <v>#NUM!</v>
      </c>
      <c r="S1102" s="272"/>
    </row>
    <row r="1103" spans="1:19">
      <c r="A1103" s="161" t="s">
        <v>2214</v>
      </c>
      <c r="C1103" s="161" t="s">
        <v>133</v>
      </c>
      <c r="F1103" s="163" t="s">
        <v>133</v>
      </c>
      <c r="G1103" s="266" t="s">
        <v>133</v>
      </c>
      <c r="H1103" s="163" t="s">
        <v>133</v>
      </c>
      <c r="I1103" s="163" t="s">
        <v>133</v>
      </c>
      <c r="J1103" s="163" t="s">
        <v>133</v>
      </c>
      <c r="K1103" s="164">
        <f t="shared" si="55"/>
        <v>0</v>
      </c>
      <c r="L1103" s="165">
        <f t="shared" si="56"/>
        <v>0</v>
      </c>
      <c r="N1103" s="172"/>
      <c r="O1103" s="167" t="s">
        <v>133</v>
      </c>
      <c r="P1103" s="260" t="e">
        <f t="shared" ref="P1103:P1166" si="57">MEDIAN(Q1103:R1103)</f>
        <v>#NUM!</v>
      </c>
      <c r="S1103" s="272"/>
    </row>
    <row r="1104" spans="1:19">
      <c r="A1104" s="161" t="s">
        <v>2215</v>
      </c>
      <c r="C1104" s="161" t="s">
        <v>133</v>
      </c>
      <c r="F1104" s="163" t="s">
        <v>133</v>
      </c>
      <c r="G1104" s="266" t="s">
        <v>133</v>
      </c>
      <c r="H1104" s="163" t="s">
        <v>133</v>
      </c>
      <c r="I1104" s="163" t="s">
        <v>133</v>
      </c>
      <c r="J1104" s="163" t="s">
        <v>133</v>
      </c>
      <c r="K1104" s="164">
        <f t="shared" ref="K1104:K1167" si="58">IF(OR(D1104="n/a",D1104="nd"),0,D1104)+IF(OR(I1104="n/a",I1104="nd"),0,I1104)</f>
        <v>0</v>
      </c>
      <c r="L1104" s="165">
        <f t="shared" ref="L1104:L1167" si="59">SQRT(SUMSQ(IF(OR(E1104="n/a",E1104="nd"),0,E1104),IF(OR(F1104="n/a",F1104="nd"),0,F1104),IF(OR(J1104="n/a",J1104="nd"),0,J1104)))</f>
        <v>0</v>
      </c>
      <c r="N1104" s="172"/>
      <c r="O1104" s="167" t="s">
        <v>133</v>
      </c>
      <c r="P1104" s="260" t="e">
        <f t="shared" si="57"/>
        <v>#NUM!</v>
      </c>
      <c r="S1104" s="272"/>
    </row>
    <row r="1105" spans="1:19">
      <c r="A1105" s="161" t="s">
        <v>2216</v>
      </c>
      <c r="C1105" s="161" t="s">
        <v>133</v>
      </c>
      <c r="F1105" s="163" t="s">
        <v>133</v>
      </c>
      <c r="G1105" s="266" t="s">
        <v>133</v>
      </c>
      <c r="H1105" s="163" t="s">
        <v>133</v>
      </c>
      <c r="I1105" s="163" t="s">
        <v>133</v>
      </c>
      <c r="J1105" s="163" t="s">
        <v>133</v>
      </c>
      <c r="K1105" s="164">
        <f t="shared" si="58"/>
        <v>0</v>
      </c>
      <c r="L1105" s="165">
        <f t="shared" si="59"/>
        <v>0</v>
      </c>
      <c r="N1105" s="172"/>
      <c r="O1105" s="167" t="s">
        <v>133</v>
      </c>
      <c r="P1105" s="260" t="e">
        <f t="shared" si="57"/>
        <v>#NUM!</v>
      </c>
      <c r="S1105" s="272"/>
    </row>
    <row r="1106" spans="1:19">
      <c r="A1106" s="161" t="s">
        <v>2217</v>
      </c>
      <c r="C1106" s="161" t="s">
        <v>133</v>
      </c>
      <c r="F1106" s="163" t="s">
        <v>133</v>
      </c>
      <c r="G1106" s="266" t="s">
        <v>133</v>
      </c>
      <c r="H1106" s="163" t="s">
        <v>133</v>
      </c>
      <c r="I1106" s="163" t="s">
        <v>133</v>
      </c>
      <c r="J1106" s="163" t="s">
        <v>133</v>
      </c>
      <c r="K1106" s="164">
        <f t="shared" si="58"/>
        <v>0</v>
      </c>
      <c r="L1106" s="165">
        <f t="shared" si="59"/>
        <v>0</v>
      </c>
      <c r="N1106" s="172"/>
      <c r="O1106" s="167" t="s">
        <v>133</v>
      </c>
      <c r="P1106" s="260" t="e">
        <f t="shared" si="57"/>
        <v>#NUM!</v>
      </c>
      <c r="S1106" s="272"/>
    </row>
    <row r="1107" spans="1:19">
      <c r="A1107" s="161" t="s">
        <v>2218</v>
      </c>
      <c r="C1107" s="161" t="s">
        <v>133</v>
      </c>
      <c r="F1107" s="163" t="s">
        <v>133</v>
      </c>
      <c r="G1107" s="266" t="s">
        <v>133</v>
      </c>
      <c r="H1107" s="163" t="s">
        <v>133</v>
      </c>
      <c r="I1107" s="163" t="s">
        <v>133</v>
      </c>
      <c r="J1107" s="163" t="s">
        <v>133</v>
      </c>
      <c r="K1107" s="164">
        <f t="shared" si="58"/>
        <v>0</v>
      </c>
      <c r="L1107" s="165">
        <f t="shared" si="59"/>
        <v>0</v>
      </c>
      <c r="N1107" s="172"/>
      <c r="O1107" s="167" t="s">
        <v>133</v>
      </c>
      <c r="P1107" s="260" t="e">
        <f t="shared" si="57"/>
        <v>#NUM!</v>
      </c>
      <c r="S1107" s="272"/>
    </row>
    <row r="1108" spans="1:19">
      <c r="A1108" s="161" t="s">
        <v>2219</v>
      </c>
      <c r="C1108" s="161" t="s">
        <v>133</v>
      </c>
      <c r="F1108" s="163" t="s">
        <v>133</v>
      </c>
      <c r="G1108" s="266" t="s">
        <v>133</v>
      </c>
      <c r="H1108" s="163" t="s">
        <v>133</v>
      </c>
      <c r="I1108" s="163" t="s">
        <v>133</v>
      </c>
      <c r="J1108" s="163" t="s">
        <v>133</v>
      </c>
      <c r="K1108" s="164">
        <f t="shared" si="58"/>
        <v>0</v>
      </c>
      <c r="L1108" s="165">
        <f t="shared" si="59"/>
        <v>0</v>
      </c>
      <c r="N1108" s="172"/>
      <c r="O1108" s="167" t="s">
        <v>133</v>
      </c>
      <c r="P1108" s="260" t="e">
        <f t="shared" si="57"/>
        <v>#NUM!</v>
      </c>
      <c r="S1108" s="272"/>
    </row>
    <row r="1109" spans="1:19">
      <c r="A1109" s="161" t="s">
        <v>2220</v>
      </c>
      <c r="C1109" s="161" t="s">
        <v>133</v>
      </c>
      <c r="F1109" s="163" t="s">
        <v>133</v>
      </c>
      <c r="G1109" s="266" t="s">
        <v>133</v>
      </c>
      <c r="H1109" s="163" t="s">
        <v>133</v>
      </c>
      <c r="I1109" s="163" t="s">
        <v>133</v>
      </c>
      <c r="J1109" s="163" t="s">
        <v>133</v>
      </c>
      <c r="K1109" s="164">
        <f t="shared" si="58"/>
        <v>0</v>
      </c>
      <c r="L1109" s="165">
        <f t="shared" si="59"/>
        <v>0</v>
      </c>
      <c r="N1109" s="172"/>
      <c r="O1109" s="167" t="s">
        <v>133</v>
      </c>
      <c r="P1109" s="260" t="e">
        <f t="shared" si="57"/>
        <v>#NUM!</v>
      </c>
      <c r="S1109" s="272"/>
    </row>
    <row r="1110" spans="1:19">
      <c r="A1110" s="161" t="s">
        <v>2221</v>
      </c>
      <c r="C1110" s="161" t="s">
        <v>133</v>
      </c>
      <c r="F1110" s="163" t="s">
        <v>133</v>
      </c>
      <c r="G1110" s="266" t="s">
        <v>133</v>
      </c>
      <c r="H1110" s="163" t="s">
        <v>133</v>
      </c>
      <c r="I1110" s="163" t="s">
        <v>133</v>
      </c>
      <c r="J1110" s="163" t="s">
        <v>133</v>
      </c>
      <c r="K1110" s="164">
        <f t="shared" si="58"/>
        <v>0</v>
      </c>
      <c r="L1110" s="165">
        <f t="shared" si="59"/>
        <v>0</v>
      </c>
      <c r="N1110" s="172"/>
      <c r="O1110" s="167" t="s">
        <v>133</v>
      </c>
      <c r="P1110" s="260" t="e">
        <f t="shared" si="57"/>
        <v>#NUM!</v>
      </c>
      <c r="S1110" s="272"/>
    </row>
    <row r="1111" spans="1:19">
      <c r="A1111" s="161" t="s">
        <v>2222</v>
      </c>
      <c r="C1111" s="161" t="s">
        <v>133</v>
      </c>
      <c r="F1111" s="163" t="s">
        <v>133</v>
      </c>
      <c r="G1111" s="266" t="s">
        <v>133</v>
      </c>
      <c r="H1111" s="163" t="s">
        <v>133</v>
      </c>
      <c r="I1111" s="163" t="s">
        <v>133</v>
      </c>
      <c r="J1111" s="163" t="s">
        <v>133</v>
      </c>
      <c r="K1111" s="164">
        <f t="shared" si="58"/>
        <v>0</v>
      </c>
      <c r="L1111" s="165">
        <f t="shared" si="59"/>
        <v>0</v>
      </c>
      <c r="N1111" s="172"/>
      <c r="O1111" s="167" t="s">
        <v>133</v>
      </c>
      <c r="P1111" s="260" t="e">
        <f t="shared" si="57"/>
        <v>#NUM!</v>
      </c>
      <c r="S1111" s="272"/>
    </row>
    <row r="1112" spans="1:19">
      <c r="A1112" s="161" t="s">
        <v>2223</v>
      </c>
      <c r="C1112" s="161" t="s">
        <v>133</v>
      </c>
      <c r="F1112" s="163" t="s">
        <v>133</v>
      </c>
      <c r="G1112" s="266" t="s">
        <v>133</v>
      </c>
      <c r="H1112" s="163" t="s">
        <v>133</v>
      </c>
      <c r="I1112" s="163" t="s">
        <v>133</v>
      </c>
      <c r="J1112" s="163" t="s">
        <v>133</v>
      </c>
      <c r="K1112" s="164">
        <f t="shared" si="58"/>
        <v>0</v>
      </c>
      <c r="L1112" s="165">
        <f t="shared" si="59"/>
        <v>0</v>
      </c>
      <c r="N1112" s="172"/>
      <c r="O1112" s="167" t="s">
        <v>133</v>
      </c>
      <c r="P1112" s="260" t="e">
        <f t="shared" si="57"/>
        <v>#NUM!</v>
      </c>
      <c r="S1112" s="272"/>
    </row>
    <row r="1113" spans="1:19">
      <c r="A1113" s="161" t="s">
        <v>2224</v>
      </c>
      <c r="C1113" s="161" t="s">
        <v>133</v>
      </c>
      <c r="F1113" s="163" t="s">
        <v>133</v>
      </c>
      <c r="G1113" s="266" t="s">
        <v>133</v>
      </c>
      <c r="H1113" s="163" t="s">
        <v>133</v>
      </c>
      <c r="I1113" s="163" t="s">
        <v>133</v>
      </c>
      <c r="J1113" s="163" t="s">
        <v>133</v>
      </c>
      <c r="K1113" s="164">
        <f t="shared" si="58"/>
        <v>0</v>
      </c>
      <c r="L1113" s="165">
        <f t="shared" si="59"/>
        <v>0</v>
      </c>
      <c r="N1113" s="172"/>
      <c r="O1113" s="167" t="s">
        <v>133</v>
      </c>
      <c r="P1113" s="260" t="e">
        <f t="shared" si="57"/>
        <v>#NUM!</v>
      </c>
      <c r="S1113" s="272"/>
    </row>
    <row r="1114" spans="1:19">
      <c r="A1114" s="161" t="s">
        <v>2225</v>
      </c>
      <c r="C1114" s="161" t="s">
        <v>133</v>
      </c>
      <c r="F1114" s="163" t="s">
        <v>133</v>
      </c>
      <c r="G1114" s="266" t="s">
        <v>133</v>
      </c>
      <c r="H1114" s="163" t="s">
        <v>133</v>
      </c>
      <c r="I1114" s="163" t="s">
        <v>133</v>
      </c>
      <c r="J1114" s="163" t="s">
        <v>133</v>
      </c>
      <c r="K1114" s="164">
        <f t="shared" si="58"/>
        <v>0</v>
      </c>
      <c r="L1114" s="165">
        <f t="shared" si="59"/>
        <v>0</v>
      </c>
      <c r="N1114" s="172"/>
      <c r="O1114" s="167" t="s">
        <v>133</v>
      </c>
      <c r="P1114" s="260" t="e">
        <f t="shared" si="57"/>
        <v>#NUM!</v>
      </c>
      <c r="S1114" s="272"/>
    </row>
    <row r="1115" spans="1:19">
      <c r="A1115" s="161" t="s">
        <v>2226</v>
      </c>
      <c r="C1115" s="161" t="s">
        <v>133</v>
      </c>
      <c r="F1115" s="163" t="s">
        <v>133</v>
      </c>
      <c r="G1115" s="266" t="s">
        <v>133</v>
      </c>
      <c r="H1115" s="163" t="s">
        <v>133</v>
      </c>
      <c r="I1115" s="163" t="s">
        <v>133</v>
      </c>
      <c r="J1115" s="163" t="s">
        <v>133</v>
      </c>
      <c r="K1115" s="164">
        <f t="shared" si="58"/>
        <v>0</v>
      </c>
      <c r="L1115" s="165">
        <f t="shared" si="59"/>
        <v>0</v>
      </c>
      <c r="N1115" s="172"/>
      <c r="O1115" s="167" t="s">
        <v>133</v>
      </c>
      <c r="P1115" s="260" t="e">
        <f t="shared" si="57"/>
        <v>#NUM!</v>
      </c>
      <c r="S1115" s="272"/>
    </row>
    <row r="1116" spans="1:19">
      <c r="A1116" s="161" t="s">
        <v>2227</v>
      </c>
      <c r="C1116" s="161" t="s">
        <v>133</v>
      </c>
      <c r="F1116" s="163" t="s">
        <v>133</v>
      </c>
      <c r="G1116" s="266" t="s">
        <v>133</v>
      </c>
      <c r="H1116" s="163" t="s">
        <v>133</v>
      </c>
      <c r="I1116" s="163" t="s">
        <v>133</v>
      </c>
      <c r="J1116" s="163" t="s">
        <v>133</v>
      </c>
      <c r="K1116" s="164">
        <f t="shared" si="58"/>
        <v>0</v>
      </c>
      <c r="L1116" s="165">
        <f t="shared" si="59"/>
        <v>0</v>
      </c>
      <c r="N1116" s="172"/>
      <c r="O1116" s="167" t="s">
        <v>133</v>
      </c>
      <c r="P1116" s="260" t="e">
        <f t="shared" si="57"/>
        <v>#NUM!</v>
      </c>
      <c r="S1116" s="272"/>
    </row>
    <row r="1117" spans="1:19">
      <c r="A1117" s="161" t="s">
        <v>2228</v>
      </c>
      <c r="C1117" s="161" t="s">
        <v>133</v>
      </c>
      <c r="F1117" s="163" t="s">
        <v>133</v>
      </c>
      <c r="G1117" s="266" t="s">
        <v>133</v>
      </c>
      <c r="H1117" s="163" t="s">
        <v>133</v>
      </c>
      <c r="I1117" s="163" t="s">
        <v>133</v>
      </c>
      <c r="J1117" s="163" t="s">
        <v>133</v>
      </c>
      <c r="K1117" s="164">
        <f t="shared" si="58"/>
        <v>0</v>
      </c>
      <c r="L1117" s="165">
        <f t="shared" si="59"/>
        <v>0</v>
      </c>
      <c r="N1117" s="172"/>
      <c r="O1117" s="167" t="s">
        <v>133</v>
      </c>
      <c r="P1117" s="260" t="e">
        <f t="shared" si="57"/>
        <v>#NUM!</v>
      </c>
      <c r="S1117" s="272"/>
    </row>
    <row r="1118" spans="1:19">
      <c r="A1118" s="161" t="s">
        <v>2229</v>
      </c>
      <c r="C1118" s="161" t="s">
        <v>133</v>
      </c>
      <c r="F1118" s="163" t="s">
        <v>133</v>
      </c>
      <c r="G1118" s="266" t="s">
        <v>133</v>
      </c>
      <c r="H1118" s="163" t="s">
        <v>133</v>
      </c>
      <c r="I1118" s="163" t="s">
        <v>133</v>
      </c>
      <c r="J1118" s="163" t="s">
        <v>133</v>
      </c>
      <c r="K1118" s="164">
        <f t="shared" si="58"/>
        <v>0</v>
      </c>
      <c r="L1118" s="165">
        <f t="shared" si="59"/>
        <v>0</v>
      </c>
      <c r="N1118" s="172"/>
      <c r="O1118" s="167" t="s">
        <v>133</v>
      </c>
      <c r="P1118" s="260" t="e">
        <f t="shared" si="57"/>
        <v>#NUM!</v>
      </c>
      <c r="S1118" s="272"/>
    </row>
    <row r="1119" spans="1:19">
      <c r="A1119" s="161" t="s">
        <v>2230</v>
      </c>
      <c r="C1119" s="161" t="s">
        <v>133</v>
      </c>
      <c r="F1119" s="163" t="s">
        <v>133</v>
      </c>
      <c r="G1119" s="266" t="s">
        <v>133</v>
      </c>
      <c r="H1119" s="163" t="s">
        <v>133</v>
      </c>
      <c r="I1119" s="163" t="s">
        <v>133</v>
      </c>
      <c r="J1119" s="163" t="s">
        <v>133</v>
      </c>
      <c r="K1119" s="164">
        <f t="shared" si="58"/>
        <v>0</v>
      </c>
      <c r="L1119" s="165">
        <f t="shared" si="59"/>
        <v>0</v>
      </c>
      <c r="N1119" s="172"/>
      <c r="O1119" s="167" t="s">
        <v>133</v>
      </c>
      <c r="P1119" s="260" t="e">
        <f t="shared" si="57"/>
        <v>#NUM!</v>
      </c>
      <c r="S1119" s="272"/>
    </row>
    <row r="1120" spans="1:19">
      <c r="A1120" s="161" t="s">
        <v>2231</v>
      </c>
      <c r="C1120" s="161" t="s">
        <v>133</v>
      </c>
      <c r="F1120" s="163" t="s">
        <v>133</v>
      </c>
      <c r="G1120" s="266" t="s">
        <v>133</v>
      </c>
      <c r="H1120" s="163" t="s">
        <v>133</v>
      </c>
      <c r="I1120" s="163" t="s">
        <v>133</v>
      </c>
      <c r="J1120" s="163" t="s">
        <v>133</v>
      </c>
      <c r="K1120" s="164">
        <f t="shared" si="58"/>
        <v>0</v>
      </c>
      <c r="L1120" s="165">
        <f t="shared" si="59"/>
        <v>0</v>
      </c>
      <c r="N1120" s="172"/>
      <c r="O1120" s="167" t="s">
        <v>133</v>
      </c>
      <c r="P1120" s="260" t="e">
        <f t="shared" si="57"/>
        <v>#NUM!</v>
      </c>
      <c r="S1120" s="272"/>
    </row>
    <row r="1121" spans="1:19">
      <c r="A1121" s="161" t="s">
        <v>2232</v>
      </c>
      <c r="C1121" s="161" t="s">
        <v>133</v>
      </c>
      <c r="F1121" s="163" t="s">
        <v>133</v>
      </c>
      <c r="G1121" s="266" t="s">
        <v>133</v>
      </c>
      <c r="H1121" s="163" t="s">
        <v>133</v>
      </c>
      <c r="I1121" s="163" t="s">
        <v>133</v>
      </c>
      <c r="J1121" s="163" t="s">
        <v>133</v>
      </c>
      <c r="K1121" s="164">
        <f t="shared" si="58"/>
        <v>0</v>
      </c>
      <c r="L1121" s="165">
        <f t="shared" si="59"/>
        <v>0</v>
      </c>
      <c r="N1121" s="172"/>
      <c r="O1121" s="167" t="s">
        <v>133</v>
      </c>
      <c r="P1121" s="260" t="e">
        <f t="shared" si="57"/>
        <v>#NUM!</v>
      </c>
      <c r="S1121" s="272"/>
    </row>
    <row r="1122" spans="1:19">
      <c r="A1122" s="161" t="s">
        <v>2233</v>
      </c>
      <c r="C1122" s="161" t="s">
        <v>133</v>
      </c>
      <c r="F1122" s="163" t="s">
        <v>133</v>
      </c>
      <c r="G1122" s="266" t="s">
        <v>133</v>
      </c>
      <c r="H1122" s="163" t="s">
        <v>133</v>
      </c>
      <c r="I1122" s="163" t="s">
        <v>133</v>
      </c>
      <c r="J1122" s="163" t="s">
        <v>133</v>
      </c>
      <c r="K1122" s="164">
        <f t="shared" si="58"/>
        <v>0</v>
      </c>
      <c r="L1122" s="165">
        <f t="shared" si="59"/>
        <v>0</v>
      </c>
      <c r="N1122" s="172"/>
      <c r="O1122" s="167" t="s">
        <v>133</v>
      </c>
      <c r="P1122" s="260" t="e">
        <f t="shared" si="57"/>
        <v>#NUM!</v>
      </c>
      <c r="S1122" s="272"/>
    </row>
    <row r="1123" spans="1:19">
      <c r="A1123" s="161" t="s">
        <v>2234</v>
      </c>
      <c r="C1123" s="161" t="s">
        <v>133</v>
      </c>
      <c r="F1123" s="163" t="s">
        <v>133</v>
      </c>
      <c r="G1123" s="266" t="s">
        <v>133</v>
      </c>
      <c r="H1123" s="163" t="s">
        <v>133</v>
      </c>
      <c r="I1123" s="163" t="s">
        <v>133</v>
      </c>
      <c r="J1123" s="163" t="s">
        <v>133</v>
      </c>
      <c r="K1123" s="164">
        <f t="shared" si="58"/>
        <v>0</v>
      </c>
      <c r="L1123" s="165">
        <f t="shared" si="59"/>
        <v>0</v>
      </c>
      <c r="N1123" s="172"/>
      <c r="O1123" s="167" t="s">
        <v>133</v>
      </c>
      <c r="P1123" s="260" t="e">
        <f t="shared" si="57"/>
        <v>#NUM!</v>
      </c>
      <c r="S1123" s="272"/>
    </row>
    <row r="1124" spans="1:19">
      <c r="A1124" s="161" t="s">
        <v>2235</v>
      </c>
      <c r="C1124" s="161" t="s">
        <v>133</v>
      </c>
      <c r="F1124" s="163" t="s">
        <v>133</v>
      </c>
      <c r="G1124" s="266" t="s">
        <v>133</v>
      </c>
      <c r="H1124" s="163" t="s">
        <v>133</v>
      </c>
      <c r="I1124" s="163" t="s">
        <v>133</v>
      </c>
      <c r="J1124" s="163" t="s">
        <v>133</v>
      </c>
      <c r="K1124" s="164">
        <f t="shared" si="58"/>
        <v>0</v>
      </c>
      <c r="L1124" s="165">
        <f t="shared" si="59"/>
        <v>0</v>
      </c>
      <c r="N1124" s="172"/>
      <c r="O1124" s="167" t="s">
        <v>133</v>
      </c>
      <c r="P1124" s="260" t="e">
        <f t="shared" si="57"/>
        <v>#NUM!</v>
      </c>
      <c r="S1124" s="272"/>
    </row>
    <row r="1125" spans="1:19">
      <c r="A1125" s="161" t="s">
        <v>2236</v>
      </c>
      <c r="C1125" s="161" t="s">
        <v>133</v>
      </c>
      <c r="F1125" s="163" t="s">
        <v>133</v>
      </c>
      <c r="G1125" s="266" t="s">
        <v>133</v>
      </c>
      <c r="H1125" s="163" t="s">
        <v>133</v>
      </c>
      <c r="I1125" s="163" t="s">
        <v>133</v>
      </c>
      <c r="J1125" s="163" t="s">
        <v>133</v>
      </c>
      <c r="K1125" s="164">
        <f t="shared" si="58"/>
        <v>0</v>
      </c>
      <c r="L1125" s="165">
        <f t="shared" si="59"/>
        <v>0</v>
      </c>
      <c r="N1125" s="172"/>
      <c r="O1125" s="167" t="s">
        <v>133</v>
      </c>
      <c r="P1125" s="260" t="e">
        <f t="shared" si="57"/>
        <v>#NUM!</v>
      </c>
      <c r="S1125" s="272"/>
    </row>
    <row r="1126" spans="1:19">
      <c r="A1126" s="161" t="s">
        <v>2237</v>
      </c>
      <c r="C1126" s="161" t="s">
        <v>133</v>
      </c>
      <c r="F1126" s="163" t="s">
        <v>133</v>
      </c>
      <c r="G1126" s="266" t="s">
        <v>133</v>
      </c>
      <c r="H1126" s="163" t="s">
        <v>133</v>
      </c>
      <c r="I1126" s="163" t="s">
        <v>133</v>
      </c>
      <c r="J1126" s="163" t="s">
        <v>133</v>
      </c>
      <c r="K1126" s="164">
        <f t="shared" si="58"/>
        <v>0</v>
      </c>
      <c r="L1126" s="165">
        <f t="shared" si="59"/>
        <v>0</v>
      </c>
      <c r="N1126" s="172"/>
      <c r="O1126" s="167" t="s">
        <v>133</v>
      </c>
      <c r="P1126" s="260" t="e">
        <f t="shared" si="57"/>
        <v>#NUM!</v>
      </c>
      <c r="S1126" s="272"/>
    </row>
    <row r="1127" spans="1:19">
      <c r="A1127" s="161" t="s">
        <v>2238</v>
      </c>
      <c r="C1127" s="161" t="s">
        <v>133</v>
      </c>
      <c r="F1127" s="163" t="s">
        <v>133</v>
      </c>
      <c r="G1127" s="266" t="s">
        <v>133</v>
      </c>
      <c r="H1127" s="163" t="s">
        <v>133</v>
      </c>
      <c r="I1127" s="163" t="s">
        <v>133</v>
      </c>
      <c r="J1127" s="163" t="s">
        <v>133</v>
      </c>
      <c r="K1127" s="164">
        <f t="shared" si="58"/>
        <v>0</v>
      </c>
      <c r="L1127" s="165">
        <f t="shared" si="59"/>
        <v>0</v>
      </c>
      <c r="N1127" s="172"/>
      <c r="O1127" s="167" t="s">
        <v>133</v>
      </c>
      <c r="P1127" s="260" t="e">
        <f t="shared" si="57"/>
        <v>#NUM!</v>
      </c>
      <c r="S1127" s="272"/>
    </row>
    <row r="1128" spans="1:19">
      <c r="A1128" s="161" t="s">
        <v>2239</v>
      </c>
      <c r="C1128" s="161" t="s">
        <v>133</v>
      </c>
      <c r="F1128" s="163" t="s">
        <v>133</v>
      </c>
      <c r="G1128" s="266" t="s">
        <v>133</v>
      </c>
      <c r="H1128" s="163" t="s">
        <v>133</v>
      </c>
      <c r="I1128" s="163" t="s">
        <v>133</v>
      </c>
      <c r="J1128" s="163" t="s">
        <v>133</v>
      </c>
      <c r="K1128" s="164">
        <f t="shared" si="58"/>
        <v>0</v>
      </c>
      <c r="L1128" s="165">
        <f t="shared" si="59"/>
        <v>0</v>
      </c>
      <c r="N1128" s="172"/>
      <c r="O1128" s="167" t="s">
        <v>133</v>
      </c>
      <c r="P1128" s="260" t="e">
        <f t="shared" si="57"/>
        <v>#NUM!</v>
      </c>
      <c r="S1128" s="272"/>
    </row>
    <row r="1129" spans="1:19">
      <c r="A1129" s="161" t="s">
        <v>2240</v>
      </c>
      <c r="C1129" s="161" t="s">
        <v>133</v>
      </c>
      <c r="F1129" s="163" t="s">
        <v>133</v>
      </c>
      <c r="G1129" s="266" t="s">
        <v>133</v>
      </c>
      <c r="H1129" s="163" t="s">
        <v>133</v>
      </c>
      <c r="I1129" s="163" t="s">
        <v>133</v>
      </c>
      <c r="J1129" s="163" t="s">
        <v>133</v>
      </c>
      <c r="K1129" s="164">
        <f t="shared" si="58"/>
        <v>0</v>
      </c>
      <c r="L1129" s="165">
        <f t="shared" si="59"/>
        <v>0</v>
      </c>
      <c r="N1129" s="172"/>
      <c r="O1129" s="167" t="s">
        <v>133</v>
      </c>
      <c r="P1129" s="260" t="e">
        <f t="shared" si="57"/>
        <v>#NUM!</v>
      </c>
      <c r="S1129" s="272"/>
    </row>
    <row r="1130" spans="1:19">
      <c r="A1130" s="161" t="s">
        <v>2241</v>
      </c>
      <c r="C1130" s="161" t="s">
        <v>133</v>
      </c>
      <c r="F1130" s="163" t="s">
        <v>133</v>
      </c>
      <c r="G1130" s="266" t="s">
        <v>133</v>
      </c>
      <c r="H1130" s="163" t="s">
        <v>133</v>
      </c>
      <c r="I1130" s="163" t="s">
        <v>133</v>
      </c>
      <c r="J1130" s="163" t="s">
        <v>133</v>
      </c>
      <c r="K1130" s="164">
        <f t="shared" si="58"/>
        <v>0</v>
      </c>
      <c r="L1130" s="165">
        <f t="shared" si="59"/>
        <v>0</v>
      </c>
      <c r="N1130" s="172"/>
      <c r="O1130" s="167" t="s">
        <v>133</v>
      </c>
      <c r="P1130" s="260" t="e">
        <f t="shared" si="57"/>
        <v>#NUM!</v>
      </c>
      <c r="S1130" s="272"/>
    </row>
    <row r="1131" spans="1:19">
      <c r="A1131" s="161" t="s">
        <v>2242</v>
      </c>
      <c r="C1131" s="161" t="s">
        <v>133</v>
      </c>
      <c r="F1131" s="163" t="s">
        <v>133</v>
      </c>
      <c r="G1131" s="266" t="s">
        <v>133</v>
      </c>
      <c r="H1131" s="163" t="s">
        <v>133</v>
      </c>
      <c r="I1131" s="163" t="s">
        <v>133</v>
      </c>
      <c r="J1131" s="163" t="s">
        <v>133</v>
      </c>
      <c r="K1131" s="164">
        <f t="shared" si="58"/>
        <v>0</v>
      </c>
      <c r="L1131" s="165">
        <f t="shared" si="59"/>
        <v>0</v>
      </c>
      <c r="N1131" s="172"/>
      <c r="O1131" s="167" t="s">
        <v>133</v>
      </c>
      <c r="P1131" s="260" t="e">
        <f t="shared" si="57"/>
        <v>#NUM!</v>
      </c>
      <c r="S1131" s="272"/>
    </row>
    <row r="1132" spans="1:19">
      <c r="A1132" s="161" t="s">
        <v>2243</v>
      </c>
      <c r="C1132" s="161" t="s">
        <v>133</v>
      </c>
      <c r="F1132" s="163" t="s">
        <v>133</v>
      </c>
      <c r="G1132" s="266" t="s">
        <v>133</v>
      </c>
      <c r="H1132" s="163" t="s">
        <v>133</v>
      </c>
      <c r="I1132" s="163" t="s">
        <v>133</v>
      </c>
      <c r="J1132" s="163" t="s">
        <v>133</v>
      </c>
      <c r="K1132" s="164">
        <f t="shared" si="58"/>
        <v>0</v>
      </c>
      <c r="L1132" s="165">
        <f t="shared" si="59"/>
        <v>0</v>
      </c>
      <c r="N1132" s="172"/>
      <c r="O1132" s="167" t="s">
        <v>133</v>
      </c>
      <c r="P1132" s="260" t="e">
        <f t="shared" si="57"/>
        <v>#NUM!</v>
      </c>
      <c r="S1132" s="272"/>
    </row>
    <row r="1133" spans="1:19">
      <c r="A1133" s="161" t="s">
        <v>2244</v>
      </c>
      <c r="C1133" s="161" t="s">
        <v>133</v>
      </c>
      <c r="F1133" s="163" t="s">
        <v>133</v>
      </c>
      <c r="G1133" s="266" t="s">
        <v>133</v>
      </c>
      <c r="H1133" s="163" t="s">
        <v>133</v>
      </c>
      <c r="I1133" s="163" t="s">
        <v>133</v>
      </c>
      <c r="J1133" s="163" t="s">
        <v>133</v>
      </c>
      <c r="K1133" s="164">
        <f t="shared" si="58"/>
        <v>0</v>
      </c>
      <c r="L1133" s="165">
        <f t="shared" si="59"/>
        <v>0</v>
      </c>
      <c r="N1133" s="172"/>
      <c r="O1133" s="167" t="s">
        <v>133</v>
      </c>
      <c r="P1133" s="260" t="e">
        <f t="shared" si="57"/>
        <v>#NUM!</v>
      </c>
      <c r="S1133" s="272"/>
    </row>
    <row r="1134" spans="1:19">
      <c r="A1134" s="161" t="s">
        <v>2245</v>
      </c>
      <c r="C1134" s="161" t="s">
        <v>133</v>
      </c>
      <c r="F1134" s="163" t="s">
        <v>133</v>
      </c>
      <c r="G1134" s="266" t="s">
        <v>133</v>
      </c>
      <c r="H1134" s="163" t="s">
        <v>133</v>
      </c>
      <c r="I1134" s="163" t="s">
        <v>133</v>
      </c>
      <c r="J1134" s="163" t="s">
        <v>133</v>
      </c>
      <c r="K1134" s="164">
        <f t="shared" si="58"/>
        <v>0</v>
      </c>
      <c r="L1134" s="165">
        <f t="shared" si="59"/>
        <v>0</v>
      </c>
      <c r="N1134" s="172"/>
      <c r="O1134" s="167" t="s">
        <v>133</v>
      </c>
      <c r="P1134" s="260" t="e">
        <f t="shared" si="57"/>
        <v>#NUM!</v>
      </c>
      <c r="S1134" s="272"/>
    </row>
    <row r="1135" spans="1:19">
      <c r="A1135" s="161" t="s">
        <v>2246</v>
      </c>
      <c r="C1135" s="161" t="s">
        <v>133</v>
      </c>
      <c r="F1135" s="163" t="s">
        <v>133</v>
      </c>
      <c r="G1135" s="266" t="s">
        <v>133</v>
      </c>
      <c r="H1135" s="163" t="s">
        <v>133</v>
      </c>
      <c r="I1135" s="163" t="s">
        <v>133</v>
      </c>
      <c r="J1135" s="163" t="s">
        <v>133</v>
      </c>
      <c r="K1135" s="164">
        <f t="shared" si="58"/>
        <v>0</v>
      </c>
      <c r="L1135" s="165">
        <f t="shared" si="59"/>
        <v>0</v>
      </c>
      <c r="N1135" s="172"/>
      <c r="O1135" s="167" t="s">
        <v>133</v>
      </c>
      <c r="P1135" s="260" t="e">
        <f t="shared" si="57"/>
        <v>#NUM!</v>
      </c>
      <c r="S1135" s="272"/>
    </row>
    <row r="1136" spans="1:19">
      <c r="A1136" s="161" t="s">
        <v>2247</v>
      </c>
      <c r="C1136" s="161" t="s">
        <v>133</v>
      </c>
      <c r="F1136" s="163" t="s">
        <v>133</v>
      </c>
      <c r="G1136" s="266" t="s">
        <v>133</v>
      </c>
      <c r="H1136" s="163" t="s">
        <v>133</v>
      </c>
      <c r="I1136" s="163" t="s">
        <v>133</v>
      </c>
      <c r="J1136" s="163" t="s">
        <v>133</v>
      </c>
      <c r="K1136" s="164">
        <f t="shared" si="58"/>
        <v>0</v>
      </c>
      <c r="L1136" s="165">
        <f t="shared" si="59"/>
        <v>0</v>
      </c>
      <c r="N1136" s="172"/>
      <c r="O1136" s="167" t="s">
        <v>133</v>
      </c>
      <c r="P1136" s="260" t="e">
        <f t="shared" si="57"/>
        <v>#NUM!</v>
      </c>
      <c r="S1136" s="272"/>
    </row>
    <row r="1137" spans="1:19">
      <c r="A1137" s="161" t="s">
        <v>2248</v>
      </c>
      <c r="C1137" s="161" t="s">
        <v>133</v>
      </c>
      <c r="F1137" s="163" t="s">
        <v>133</v>
      </c>
      <c r="G1137" s="266" t="s">
        <v>133</v>
      </c>
      <c r="H1137" s="163" t="s">
        <v>133</v>
      </c>
      <c r="I1137" s="163" t="s">
        <v>133</v>
      </c>
      <c r="J1137" s="163" t="s">
        <v>133</v>
      </c>
      <c r="K1137" s="164">
        <f t="shared" si="58"/>
        <v>0</v>
      </c>
      <c r="L1137" s="165">
        <f t="shared" si="59"/>
        <v>0</v>
      </c>
      <c r="N1137" s="172"/>
      <c r="O1137" s="167" t="s">
        <v>133</v>
      </c>
      <c r="P1137" s="260" t="e">
        <f t="shared" si="57"/>
        <v>#NUM!</v>
      </c>
      <c r="S1137" s="272"/>
    </row>
    <row r="1138" spans="1:19">
      <c r="A1138" s="161" t="s">
        <v>2249</v>
      </c>
      <c r="C1138" s="161" t="s">
        <v>133</v>
      </c>
      <c r="F1138" s="163" t="s">
        <v>133</v>
      </c>
      <c r="G1138" s="266" t="s">
        <v>133</v>
      </c>
      <c r="H1138" s="163" t="s">
        <v>133</v>
      </c>
      <c r="I1138" s="163" t="s">
        <v>133</v>
      </c>
      <c r="J1138" s="163" t="s">
        <v>133</v>
      </c>
      <c r="K1138" s="164">
        <f t="shared" si="58"/>
        <v>0</v>
      </c>
      <c r="L1138" s="165">
        <f t="shared" si="59"/>
        <v>0</v>
      </c>
      <c r="N1138" s="172"/>
      <c r="O1138" s="167" t="s">
        <v>133</v>
      </c>
      <c r="P1138" s="260" t="e">
        <f t="shared" si="57"/>
        <v>#NUM!</v>
      </c>
      <c r="S1138" s="272"/>
    </row>
    <row r="1139" spans="1:19">
      <c r="A1139" s="161" t="s">
        <v>2250</v>
      </c>
      <c r="C1139" s="161" t="s">
        <v>133</v>
      </c>
      <c r="F1139" s="163" t="s">
        <v>133</v>
      </c>
      <c r="G1139" s="266" t="s">
        <v>133</v>
      </c>
      <c r="H1139" s="163" t="s">
        <v>133</v>
      </c>
      <c r="I1139" s="163" t="s">
        <v>133</v>
      </c>
      <c r="J1139" s="163" t="s">
        <v>133</v>
      </c>
      <c r="K1139" s="164">
        <f t="shared" si="58"/>
        <v>0</v>
      </c>
      <c r="L1139" s="165">
        <f t="shared" si="59"/>
        <v>0</v>
      </c>
      <c r="N1139" s="172"/>
      <c r="O1139" s="167" t="s">
        <v>133</v>
      </c>
      <c r="P1139" s="260" t="e">
        <f t="shared" si="57"/>
        <v>#NUM!</v>
      </c>
      <c r="S1139" s="272"/>
    </row>
    <row r="1140" spans="1:19">
      <c r="A1140" s="161" t="s">
        <v>2251</v>
      </c>
      <c r="C1140" s="161" t="s">
        <v>133</v>
      </c>
      <c r="F1140" s="163" t="s">
        <v>133</v>
      </c>
      <c r="G1140" s="266" t="s">
        <v>133</v>
      </c>
      <c r="H1140" s="163" t="s">
        <v>133</v>
      </c>
      <c r="I1140" s="163" t="s">
        <v>133</v>
      </c>
      <c r="J1140" s="163" t="s">
        <v>133</v>
      </c>
      <c r="K1140" s="164">
        <f t="shared" si="58"/>
        <v>0</v>
      </c>
      <c r="L1140" s="165">
        <f t="shared" si="59"/>
        <v>0</v>
      </c>
      <c r="N1140" s="172"/>
      <c r="O1140" s="167" t="s">
        <v>133</v>
      </c>
      <c r="P1140" s="260" t="e">
        <f t="shared" si="57"/>
        <v>#NUM!</v>
      </c>
      <c r="S1140" s="272"/>
    </row>
    <row r="1141" spans="1:19">
      <c r="A1141" s="161" t="s">
        <v>2252</v>
      </c>
      <c r="C1141" s="161" t="s">
        <v>133</v>
      </c>
      <c r="F1141" s="163" t="s">
        <v>133</v>
      </c>
      <c r="G1141" s="266" t="s">
        <v>133</v>
      </c>
      <c r="H1141" s="163" t="s">
        <v>133</v>
      </c>
      <c r="I1141" s="163" t="s">
        <v>133</v>
      </c>
      <c r="J1141" s="163" t="s">
        <v>133</v>
      </c>
      <c r="K1141" s="164">
        <f t="shared" si="58"/>
        <v>0</v>
      </c>
      <c r="L1141" s="165">
        <f t="shared" si="59"/>
        <v>0</v>
      </c>
      <c r="N1141" s="172"/>
      <c r="O1141" s="167" t="s">
        <v>133</v>
      </c>
      <c r="P1141" s="260" t="e">
        <f t="shared" si="57"/>
        <v>#NUM!</v>
      </c>
      <c r="S1141" s="272"/>
    </row>
    <row r="1142" spans="1:19">
      <c r="A1142" s="161" t="s">
        <v>2253</v>
      </c>
      <c r="C1142" s="161" t="s">
        <v>133</v>
      </c>
      <c r="F1142" s="163" t="s">
        <v>133</v>
      </c>
      <c r="G1142" s="266" t="s">
        <v>133</v>
      </c>
      <c r="H1142" s="163" t="s">
        <v>133</v>
      </c>
      <c r="I1142" s="163" t="s">
        <v>133</v>
      </c>
      <c r="J1142" s="163" t="s">
        <v>133</v>
      </c>
      <c r="K1142" s="164">
        <f t="shared" si="58"/>
        <v>0</v>
      </c>
      <c r="L1142" s="165">
        <f t="shared" si="59"/>
        <v>0</v>
      </c>
      <c r="N1142" s="172"/>
      <c r="O1142" s="167" t="s">
        <v>133</v>
      </c>
      <c r="P1142" s="260" t="e">
        <f t="shared" si="57"/>
        <v>#NUM!</v>
      </c>
      <c r="S1142" s="272"/>
    </row>
    <row r="1143" spans="1:19">
      <c r="A1143" s="161" t="s">
        <v>2254</v>
      </c>
      <c r="C1143" s="161" t="s">
        <v>133</v>
      </c>
      <c r="F1143" s="163" t="s">
        <v>133</v>
      </c>
      <c r="G1143" s="266" t="s">
        <v>133</v>
      </c>
      <c r="H1143" s="163" t="s">
        <v>133</v>
      </c>
      <c r="I1143" s="163" t="s">
        <v>133</v>
      </c>
      <c r="J1143" s="163" t="s">
        <v>133</v>
      </c>
      <c r="K1143" s="164">
        <f t="shared" si="58"/>
        <v>0</v>
      </c>
      <c r="L1143" s="165">
        <f t="shared" si="59"/>
        <v>0</v>
      </c>
      <c r="N1143" s="172"/>
      <c r="O1143" s="167" t="s">
        <v>133</v>
      </c>
      <c r="P1143" s="260" t="e">
        <f t="shared" si="57"/>
        <v>#NUM!</v>
      </c>
      <c r="S1143" s="272"/>
    </row>
    <row r="1144" spans="1:19">
      <c r="A1144" s="161" t="s">
        <v>2255</v>
      </c>
      <c r="C1144" s="161" t="s">
        <v>133</v>
      </c>
      <c r="F1144" s="163" t="s">
        <v>133</v>
      </c>
      <c r="G1144" s="266" t="s">
        <v>133</v>
      </c>
      <c r="H1144" s="163" t="s">
        <v>133</v>
      </c>
      <c r="I1144" s="163" t="s">
        <v>133</v>
      </c>
      <c r="J1144" s="163" t="s">
        <v>133</v>
      </c>
      <c r="K1144" s="164">
        <f t="shared" si="58"/>
        <v>0</v>
      </c>
      <c r="L1144" s="165">
        <f t="shared" si="59"/>
        <v>0</v>
      </c>
      <c r="N1144" s="172"/>
      <c r="O1144" s="167" t="s">
        <v>133</v>
      </c>
      <c r="P1144" s="260" t="e">
        <f t="shared" si="57"/>
        <v>#NUM!</v>
      </c>
      <c r="S1144" s="272"/>
    </row>
    <row r="1145" spans="1:19">
      <c r="A1145" s="161" t="s">
        <v>2256</v>
      </c>
      <c r="C1145" s="161" t="s">
        <v>133</v>
      </c>
      <c r="F1145" s="163" t="s">
        <v>133</v>
      </c>
      <c r="G1145" s="266" t="s">
        <v>133</v>
      </c>
      <c r="H1145" s="163" t="s">
        <v>133</v>
      </c>
      <c r="I1145" s="163" t="s">
        <v>133</v>
      </c>
      <c r="J1145" s="163" t="s">
        <v>133</v>
      </c>
      <c r="K1145" s="164">
        <f t="shared" si="58"/>
        <v>0</v>
      </c>
      <c r="L1145" s="165">
        <f t="shared" si="59"/>
        <v>0</v>
      </c>
      <c r="N1145" s="172"/>
      <c r="O1145" s="167" t="s">
        <v>133</v>
      </c>
      <c r="P1145" s="260" t="e">
        <f t="shared" si="57"/>
        <v>#NUM!</v>
      </c>
      <c r="S1145" s="272"/>
    </row>
    <row r="1146" spans="1:19">
      <c r="A1146" s="161" t="s">
        <v>2257</v>
      </c>
      <c r="C1146" s="161" t="s">
        <v>133</v>
      </c>
      <c r="F1146" s="163" t="s">
        <v>133</v>
      </c>
      <c r="G1146" s="266" t="s">
        <v>133</v>
      </c>
      <c r="H1146" s="163" t="s">
        <v>133</v>
      </c>
      <c r="I1146" s="163" t="s">
        <v>133</v>
      </c>
      <c r="J1146" s="163" t="s">
        <v>133</v>
      </c>
      <c r="K1146" s="164">
        <f t="shared" si="58"/>
        <v>0</v>
      </c>
      <c r="L1146" s="165">
        <f t="shared" si="59"/>
        <v>0</v>
      </c>
      <c r="N1146" s="172"/>
      <c r="O1146" s="167" t="s">
        <v>133</v>
      </c>
      <c r="P1146" s="260" t="e">
        <f t="shared" si="57"/>
        <v>#NUM!</v>
      </c>
      <c r="S1146" s="272"/>
    </row>
    <row r="1147" spans="1:19">
      <c r="A1147" s="161" t="s">
        <v>2258</v>
      </c>
      <c r="C1147" s="161" t="s">
        <v>133</v>
      </c>
      <c r="F1147" s="163" t="s">
        <v>133</v>
      </c>
      <c r="G1147" s="266" t="s">
        <v>133</v>
      </c>
      <c r="H1147" s="163" t="s">
        <v>133</v>
      </c>
      <c r="I1147" s="163" t="s">
        <v>133</v>
      </c>
      <c r="J1147" s="163" t="s">
        <v>133</v>
      </c>
      <c r="K1147" s="164">
        <f t="shared" si="58"/>
        <v>0</v>
      </c>
      <c r="L1147" s="165">
        <f t="shared" si="59"/>
        <v>0</v>
      </c>
      <c r="N1147" s="172"/>
      <c r="O1147" s="167" t="s">
        <v>133</v>
      </c>
      <c r="P1147" s="260" t="e">
        <f t="shared" si="57"/>
        <v>#NUM!</v>
      </c>
      <c r="S1147" s="272"/>
    </row>
    <row r="1148" spans="1:19">
      <c r="A1148" s="161" t="s">
        <v>2259</v>
      </c>
      <c r="C1148" s="161" t="s">
        <v>133</v>
      </c>
      <c r="F1148" s="163" t="s">
        <v>133</v>
      </c>
      <c r="G1148" s="266" t="s">
        <v>133</v>
      </c>
      <c r="H1148" s="163" t="s">
        <v>133</v>
      </c>
      <c r="I1148" s="163" t="s">
        <v>133</v>
      </c>
      <c r="J1148" s="163" t="s">
        <v>133</v>
      </c>
      <c r="K1148" s="164">
        <f t="shared" si="58"/>
        <v>0</v>
      </c>
      <c r="L1148" s="165">
        <f t="shared" si="59"/>
        <v>0</v>
      </c>
      <c r="N1148" s="172"/>
      <c r="O1148" s="167" t="s">
        <v>133</v>
      </c>
      <c r="P1148" s="260" t="e">
        <f t="shared" si="57"/>
        <v>#NUM!</v>
      </c>
      <c r="S1148" s="272"/>
    </row>
    <row r="1149" spans="1:19">
      <c r="A1149" s="161" t="s">
        <v>2260</v>
      </c>
      <c r="C1149" s="161" t="s">
        <v>133</v>
      </c>
      <c r="F1149" s="163" t="s">
        <v>133</v>
      </c>
      <c r="G1149" s="266" t="s">
        <v>133</v>
      </c>
      <c r="H1149" s="163" t="s">
        <v>133</v>
      </c>
      <c r="I1149" s="163" t="s">
        <v>133</v>
      </c>
      <c r="J1149" s="163" t="s">
        <v>133</v>
      </c>
      <c r="K1149" s="164">
        <f t="shared" si="58"/>
        <v>0</v>
      </c>
      <c r="L1149" s="165">
        <f t="shared" si="59"/>
        <v>0</v>
      </c>
      <c r="N1149" s="172"/>
      <c r="O1149" s="167" t="s">
        <v>133</v>
      </c>
      <c r="P1149" s="260" t="e">
        <f t="shared" si="57"/>
        <v>#NUM!</v>
      </c>
      <c r="S1149" s="272"/>
    </row>
    <row r="1150" spans="1:19">
      <c r="A1150" s="161" t="s">
        <v>2261</v>
      </c>
      <c r="C1150" s="161" t="s">
        <v>133</v>
      </c>
      <c r="F1150" s="163" t="s">
        <v>133</v>
      </c>
      <c r="G1150" s="266" t="s">
        <v>133</v>
      </c>
      <c r="H1150" s="163" t="s">
        <v>133</v>
      </c>
      <c r="I1150" s="163" t="s">
        <v>133</v>
      </c>
      <c r="J1150" s="163" t="s">
        <v>133</v>
      </c>
      <c r="K1150" s="164">
        <f t="shared" si="58"/>
        <v>0</v>
      </c>
      <c r="L1150" s="165">
        <f t="shared" si="59"/>
        <v>0</v>
      </c>
      <c r="N1150" s="172"/>
      <c r="O1150" s="167" t="s">
        <v>133</v>
      </c>
      <c r="P1150" s="260" t="e">
        <f t="shared" si="57"/>
        <v>#NUM!</v>
      </c>
      <c r="S1150" s="272"/>
    </row>
    <row r="1151" spans="1:19">
      <c r="A1151" s="161" t="s">
        <v>2262</v>
      </c>
      <c r="C1151" s="161" t="s">
        <v>133</v>
      </c>
      <c r="F1151" s="163" t="s">
        <v>133</v>
      </c>
      <c r="G1151" s="266" t="s">
        <v>133</v>
      </c>
      <c r="H1151" s="163" t="s">
        <v>133</v>
      </c>
      <c r="I1151" s="163" t="s">
        <v>133</v>
      </c>
      <c r="J1151" s="163" t="s">
        <v>133</v>
      </c>
      <c r="K1151" s="164">
        <f t="shared" si="58"/>
        <v>0</v>
      </c>
      <c r="L1151" s="165">
        <f t="shared" si="59"/>
        <v>0</v>
      </c>
      <c r="N1151" s="172"/>
      <c r="O1151" s="167" t="s">
        <v>133</v>
      </c>
      <c r="P1151" s="260" t="e">
        <f t="shared" si="57"/>
        <v>#NUM!</v>
      </c>
      <c r="S1151" s="272"/>
    </row>
    <row r="1152" spans="1:19">
      <c r="A1152" s="161" t="s">
        <v>2263</v>
      </c>
      <c r="C1152" s="161" t="s">
        <v>133</v>
      </c>
      <c r="F1152" s="163" t="s">
        <v>133</v>
      </c>
      <c r="G1152" s="266" t="s">
        <v>133</v>
      </c>
      <c r="H1152" s="163" t="s">
        <v>133</v>
      </c>
      <c r="I1152" s="163" t="s">
        <v>133</v>
      </c>
      <c r="J1152" s="163" t="s">
        <v>133</v>
      </c>
      <c r="K1152" s="164">
        <f t="shared" si="58"/>
        <v>0</v>
      </c>
      <c r="L1152" s="165">
        <f t="shared" si="59"/>
        <v>0</v>
      </c>
      <c r="N1152" s="172"/>
      <c r="O1152" s="167" t="s">
        <v>133</v>
      </c>
      <c r="P1152" s="260" t="e">
        <f t="shared" si="57"/>
        <v>#NUM!</v>
      </c>
      <c r="S1152" s="272"/>
    </row>
    <row r="1153" spans="1:19">
      <c r="A1153" s="161" t="s">
        <v>2264</v>
      </c>
      <c r="C1153" s="161" t="s">
        <v>133</v>
      </c>
      <c r="F1153" s="163" t="s">
        <v>133</v>
      </c>
      <c r="G1153" s="266" t="s">
        <v>133</v>
      </c>
      <c r="H1153" s="163" t="s">
        <v>133</v>
      </c>
      <c r="I1153" s="163" t="s">
        <v>133</v>
      </c>
      <c r="J1153" s="163" t="s">
        <v>133</v>
      </c>
      <c r="K1153" s="164">
        <f t="shared" si="58"/>
        <v>0</v>
      </c>
      <c r="L1153" s="165">
        <f t="shared" si="59"/>
        <v>0</v>
      </c>
      <c r="N1153" s="172"/>
      <c r="O1153" s="167" t="s">
        <v>133</v>
      </c>
      <c r="P1153" s="260" t="e">
        <f t="shared" si="57"/>
        <v>#NUM!</v>
      </c>
      <c r="S1153" s="272"/>
    </row>
    <row r="1154" spans="1:19">
      <c r="A1154" s="161" t="s">
        <v>2265</v>
      </c>
      <c r="C1154" s="161" t="s">
        <v>133</v>
      </c>
      <c r="F1154" s="163" t="s">
        <v>133</v>
      </c>
      <c r="G1154" s="266" t="s">
        <v>133</v>
      </c>
      <c r="H1154" s="163" t="s">
        <v>133</v>
      </c>
      <c r="I1154" s="163" t="s">
        <v>133</v>
      </c>
      <c r="J1154" s="163" t="s">
        <v>133</v>
      </c>
      <c r="K1154" s="164">
        <f t="shared" si="58"/>
        <v>0</v>
      </c>
      <c r="L1154" s="165">
        <f t="shared" si="59"/>
        <v>0</v>
      </c>
      <c r="N1154" s="172"/>
      <c r="O1154" s="167" t="s">
        <v>133</v>
      </c>
      <c r="P1154" s="260" t="e">
        <f t="shared" si="57"/>
        <v>#NUM!</v>
      </c>
      <c r="S1154" s="272"/>
    </row>
    <row r="1155" spans="1:19">
      <c r="A1155" s="161" t="s">
        <v>2266</v>
      </c>
      <c r="C1155" s="161" t="s">
        <v>133</v>
      </c>
      <c r="F1155" s="163" t="s">
        <v>133</v>
      </c>
      <c r="G1155" s="266" t="s">
        <v>133</v>
      </c>
      <c r="H1155" s="163" t="s">
        <v>133</v>
      </c>
      <c r="I1155" s="163" t="s">
        <v>133</v>
      </c>
      <c r="J1155" s="163" t="s">
        <v>133</v>
      </c>
      <c r="K1155" s="164">
        <f t="shared" si="58"/>
        <v>0</v>
      </c>
      <c r="L1155" s="165">
        <f t="shared" si="59"/>
        <v>0</v>
      </c>
      <c r="N1155" s="172"/>
      <c r="O1155" s="167" t="s">
        <v>133</v>
      </c>
      <c r="P1155" s="260" t="e">
        <f t="shared" si="57"/>
        <v>#NUM!</v>
      </c>
      <c r="S1155" s="272"/>
    </row>
    <row r="1156" spans="1:19">
      <c r="A1156" s="161" t="s">
        <v>2267</v>
      </c>
      <c r="C1156" s="161" t="s">
        <v>133</v>
      </c>
      <c r="F1156" s="163" t="s">
        <v>133</v>
      </c>
      <c r="G1156" s="266" t="s">
        <v>133</v>
      </c>
      <c r="H1156" s="163" t="s">
        <v>133</v>
      </c>
      <c r="I1156" s="163" t="s">
        <v>133</v>
      </c>
      <c r="J1156" s="163" t="s">
        <v>133</v>
      </c>
      <c r="K1156" s="164">
        <f t="shared" si="58"/>
        <v>0</v>
      </c>
      <c r="L1156" s="165">
        <f t="shared" si="59"/>
        <v>0</v>
      </c>
      <c r="N1156" s="172"/>
      <c r="O1156" s="167" t="s">
        <v>133</v>
      </c>
      <c r="P1156" s="260" t="e">
        <f t="shared" si="57"/>
        <v>#NUM!</v>
      </c>
      <c r="S1156" s="272"/>
    </row>
    <row r="1157" spans="1:19">
      <c r="A1157" s="161" t="s">
        <v>2268</v>
      </c>
      <c r="C1157" s="161" t="s">
        <v>133</v>
      </c>
      <c r="F1157" s="163" t="s">
        <v>133</v>
      </c>
      <c r="G1157" s="266" t="s">
        <v>133</v>
      </c>
      <c r="H1157" s="163" t="s">
        <v>133</v>
      </c>
      <c r="I1157" s="163" t="s">
        <v>133</v>
      </c>
      <c r="J1157" s="163" t="s">
        <v>133</v>
      </c>
      <c r="K1157" s="164">
        <f t="shared" si="58"/>
        <v>0</v>
      </c>
      <c r="L1157" s="165">
        <f t="shared" si="59"/>
        <v>0</v>
      </c>
      <c r="N1157" s="172"/>
      <c r="O1157" s="167" t="s">
        <v>133</v>
      </c>
      <c r="P1157" s="260" t="e">
        <f t="shared" si="57"/>
        <v>#NUM!</v>
      </c>
      <c r="S1157" s="272"/>
    </row>
    <row r="1158" spans="1:19">
      <c r="A1158" s="161" t="s">
        <v>2269</v>
      </c>
      <c r="C1158" s="161" t="s">
        <v>133</v>
      </c>
      <c r="F1158" s="163" t="s">
        <v>133</v>
      </c>
      <c r="G1158" s="266" t="s">
        <v>133</v>
      </c>
      <c r="H1158" s="163" t="s">
        <v>133</v>
      </c>
      <c r="I1158" s="163" t="s">
        <v>133</v>
      </c>
      <c r="J1158" s="163" t="s">
        <v>133</v>
      </c>
      <c r="K1158" s="164">
        <f t="shared" si="58"/>
        <v>0</v>
      </c>
      <c r="L1158" s="165">
        <f t="shared" si="59"/>
        <v>0</v>
      </c>
      <c r="N1158" s="172"/>
      <c r="O1158" s="167" t="s">
        <v>133</v>
      </c>
      <c r="P1158" s="260" t="e">
        <f t="shared" si="57"/>
        <v>#NUM!</v>
      </c>
      <c r="S1158" s="272"/>
    </row>
    <row r="1159" spans="1:19">
      <c r="A1159" s="161" t="s">
        <v>2270</v>
      </c>
      <c r="C1159" s="161" t="s">
        <v>133</v>
      </c>
      <c r="F1159" s="163" t="s">
        <v>133</v>
      </c>
      <c r="G1159" s="266" t="s">
        <v>133</v>
      </c>
      <c r="H1159" s="163" t="s">
        <v>133</v>
      </c>
      <c r="I1159" s="163" t="s">
        <v>133</v>
      </c>
      <c r="J1159" s="163" t="s">
        <v>133</v>
      </c>
      <c r="K1159" s="164">
        <f t="shared" si="58"/>
        <v>0</v>
      </c>
      <c r="L1159" s="165">
        <f t="shared" si="59"/>
        <v>0</v>
      </c>
      <c r="N1159" s="172"/>
      <c r="O1159" s="167" t="s">
        <v>133</v>
      </c>
      <c r="P1159" s="260" t="e">
        <f t="shared" si="57"/>
        <v>#NUM!</v>
      </c>
      <c r="S1159" s="272"/>
    </row>
    <row r="1160" spans="1:19">
      <c r="A1160" s="161" t="s">
        <v>2271</v>
      </c>
      <c r="C1160" s="161" t="s">
        <v>133</v>
      </c>
      <c r="F1160" s="163" t="s">
        <v>133</v>
      </c>
      <c r="G1160" s="266" t="s">
        <v>133</v>
      </c>
      <c r="H1160" s="163" t="s">
        <v>133</v>
      </c>
      <c r="I1160" s="163" t="s">
        <v>133</v>
      </c>
      <c r="J1160" s="163" t="s">
        <v>133</v>
      </c>
      <c r="K1160" s="164">
        <f t="shared" si="58"/>
        <v>0</v>
      </c>
      <c r="L1160" s="165">
        <f t="shared" si="59"/>
        <v>0</v>
      </c>
      <c r="N1160" s="172"/>
      <c r="O1160" s="167" t="s">
        <v>133</v>
      </c>
      <c r="P1160" s="260" t="e">
        <f t="shared" si="57"/>
        <v>#NUM!</v>
      </c>
      <c r="S1160" s="272"/>
    </row>
    <row r="1161" spans="1:19">
      <c r="A1161" s="161" t="s">
        <v>2272</v>
      </c>
      <c r="C1161" s="161" t="s">
        <v>133</v>
      </c>
      <c r="F1161" s="163" t="s">
        <v>133</v>
      </c>
      <c r="G1161" s="266" t="s">
        <v>133</v>
      </c>
      <c r="H1161" s="163" t="s">
        <v>133</v>
      </c>
      <c r="I1161" s="163" t="s">
        <v>133</v>
      </c>
      <c r="J1161" s="163" t="s">
        <v>133</v>
      </c>
      <c r="K1161" s="164">
        <f t="shared" si="58"/>
        <v>0</v>
      </c>
      <c r="L1161" s="165">
        <f t="shared" si="59"/>
        <v>0</v>
      </c>
      <c r="N1161" s="172"/>
      <c r="O1161" s="167" t="s">
        <v>133</v>
      </c>
      <c r="P1161" s="260" t="e">
        <f t="shared" si="57"/>
        <v>#NUM!</v>
      </c>
      <c r="S1161" s="272"/>
    </row>
    <row r="1162" spans="1:19">
      <c r="A1162" s="161" t="s">
        <v>2273</v>
      </c>
      <c r="C1162" s="161" t="s">
        <v>133</v>
      </c>
      <c r="F1162" s="163" t="s">
        <v>133</v>
      </c>
      <c r="G1162" s="266" t="s">
        <v>133</v>
      </c>
      <c r="H1162" s="163" t="s">
        <v>133</v>
      </c>
      <c r="I1162" s="163" t="s">
        <v>133</v>
      </c>
      <c r="J1162" s="163" t="s">
        <v>133</v>
      </c>
      <c r="K1162" s="164">
        <f t="shared" si="58"/>
        <v>0</v>
      </c>
      <c r="L1162" s="165">
        <f t="shared" si="59"/>
        <v>0</v>
      </c>
      <c r="N1162" s="172"/>
      <c r="O1162" s="167" t="s">
        <v>133</v>
      </c>
      <c r="P1162" s="260" t="e">
        <f t="shared" si="57"/>
        <v>#NUM!</v>
      </c>
      <c r="S1162" s="272"/>
    </row>
    <row r="1163" spans="1:19">
      <c r="A1163" s="161" t="s">
        <v>2274</v>
      </c>
      <c r="C1163" s="161" t="s">
        <v>133</v>
      </c>
      <c r="F1163" s="163" t="s">
        <v>133</v>
      </c>
      <c r="G1163" s="266" t="s">
        <v>133</v>
      </c>
      <c r="H1163" s="163" t="s">
        <v>133</v>
      </c>
      <c r="I1163" s="163" t="s">
        <v>133</v>
      </c>
      <c r="J1163" s="163" t="s">
        <v>133</v>
      </c>
      <c r="K1163" s="164">
        <f t="shared" si="58"/>
        <v>0</v>
      </c>
      <c r="L1163" s="165">
        <f t="shared" si="59"/>
        <v>0</v>
      </c>
      <c r="N1163" s="172"/>
      <c r="O1163" s="167" t="s">
        <v>133</v>
      </c>
      <c r="P1163" s="260" t="e">
        <f t="shared" si="57"/>
        <v>#NUM!</v>
      </c>
      <c r="S1163" s="272"/>
    </row>
    <row r="1164" spans="1:19">
      <c r="A1164" s="161" t="s">
        <v>2275</v>
      </c>
      <c r="C1164" s="161" t="s">
        <v>133</v>
      </c>
      <c r="F1164" s="163" t="s">
        <v>133</v>
      </c>
      <c r="G1164" s="266" t="s">
        <v>133</v>
      </c>
      <c r="H1164" s="163" t="s">
        <v>133</v>
      </c>
      <c r="I1164" s="163" t="s">
        <v>133</v>
      </c>
      <c r="J1164" s="163" t="s">
        <v>133</v>
      </c>
      <c r="K1164" s="164">
        <f t="shared" si="58"/>
        <v>0</v>
      </c>
      <c r="L1164" s="165">
        <f t="shared" si="59"/>
        <v>0</v>
      </c>
      <c r="N1164" s="172"/>
      <c r="O1164" s="167" t="s">
        <v>133</v>
      </c>
      <c r="P1164" s="260" t="e">
        <f t="shared" si="57"/>
        <v>#NUM!</v>
      </c>
      <c r="S1164" s="272"/>
    </row>
    <row r="1165" spans="1:19">
      <c r="A1165" s="161" t="s">
        <v>2276</v>
      </c>
      <c r="C1165" s="161" t="s">
        <v>133</v>
      </c>
      <c r="F1165" s="163" t="s">
        <v>133</v>
      </c>
      <c r="G1165" s="266" t="s">
        <v>133</v>
      </c>
      <c r="H1165" s="163" t="s">
        <v>133</v>
      </c>
      <c r="I1165" s="163" t="s">
        <v>133</v>
      </c>
      <c r="J1165" s="163" t="s">
        <v>133</v>
      </c>
      <c r="K1165" s="164">
        <f t="shared" si="58"/>
        <v>0</v>
      </c>
      <c r="L1165" s="165">
        <f t="shared" si="59"/>
        <v>0</v>
      </c>
      <c r="N1165" s="172"/>
      <c r="O1165" s="167" t="s">
        <v>133</v>
      </c>
      <c r="P1165" s="260" t="e">
        <f t="shared" si="57"/>
        <v>#NUM!</v>
      </c>
      <c r="S1165" s="272"/>
    </row>
    <row r="1166" spans="1:19">
      <c r="A1166" s="161" t="s">
        <v>2277</v>
      </c>
      <c r="C1166" s="161" t="s">
        <v>133</v>
      </c>
      <c r="F1166" s="163" t="s">
        <v>133</v>
      </c>
      <c r="G1166" s="266" t="s">
        <v>133</v>
      </c>
      <c r="H1166" s="163" t="s">
        <v>133</v>
      </c>
      <c r="I1166" s="163" t="s">
        <v>133</v>
      </c>
      <c r="J1166" s="163" t="s">
        <v>133</v>
      </c>
      <c r="K1166" s="164">
        <f t="shared" si="58"/>
        <v>0</v>
      </c>
      <c r="L1166" s="165">
        <f t="shared" si="59"/>
        <v>0</v>
      </c>
      <c r="N1166" s="172"/>
      <c r="O1166" s="167" t="s">
        <v>133</v>
      </c>
      <c r="P1166" s="260" t="e">
        <f t="shared" si="57"/>
        <v>#NUM!</v>
      </c>
      <c r="S1166" s="272"/>
    </row>
    <row r="1167" spans="1:19">
      <c r="A1167" s="161" t="s">
        <v>2278</v>
      </c>
      <c r="C1167" s="161" t="s">
        <v>133</v>
      </c>
      <c r="F1167" s="163" t="s">
        <v>133</v>
      </c>
      <c r="G1167" s="266" t="s">
        <v>133</v>
      </c>
      <c r="H1167" s="163" t="s">
        <v>133</v>
      </c>
      <c r="I1167" s="163" t="s">
        <v>133</v>
      </c>
      <c r="J1167" s="163" t="s">
        <v>133</v>
      </c>
      <c r="K1167" s="164">
        <f t="shared" si="58"/>
        <v>0</v>
      </c>
      <c r="L1167" s="165">
        <f t="shared" si="59"/>
        <v>0</v>
      </c>
      <c r="N1167" s="172"/>
      <c r="O1167" s="167" t="s">
        <v>133</v>
      </c>
      <c r="P1167" s="260" t="e">
        <f t="shared" ref="P1167:P1230" si="60">MEDIAN(Q1167:R1167)</f>
        <v>#NUM!</v>
      </c>
      <c r="S1167" s="272"/>
    </row>
    <row r="1168" spans="1:19">
      <c r="A1168" s="161" t="s">
        <v>2279</v>
      </c>
      <c r="C1168" s="161" t="s">
        <v>133</v>
      </c>
      <c r="F1168" s="163" t="s">
        <v>133</v>
      </c>
      <c r="G1168" s="266" t="s">
        <v>133</v>
      </c>
      <c r="H1168" s="163" t="s">
        <v>133</v>
      </c>
      <c r="I1168" s="163" t="s">
        <v>133</v>
      </c>
      <c r="J1168" s="163" t="s">
        <v>133</v>
      </c>
      <c r="K1168" s="164">
        <f t="shared" ref="K1168:K1231" si="61">IF(OR(D1168="n/a",D1168="nd"),0,D1168)+IF(OR(I1168="n/a",I1168="nd"),0,I1168)</f>
        <v>0</v>
      </c>
      <c r="L1168" s="165">
        <f t="shared" ref="L1168:L1231" si="62">SQRT(SUMSQ(IF(OR(E1168="n/a",E1168="nd"),0,E1168),IF(OR(F1168="n/a",F1168="nd"),0,F1168),IF(OR(J1168="n/a",J1168="nd"),0,J1168)))</f>
        <v>0</v>
      </c>
      <c r="N1168" s="172"/>
      <c r="O1168" s="167" t="s">
        <v>133</v>
      </c>
      <c r="P1168" s="260" t="e">
        <f t="shared" si="60"/>
        <v>#NUM!</v>
      </c>
      <c r="S1168" s="272"/>
    </row>
    <row r="1169" spans="1:19">
      <c r="A1169" s="161" t="s">
        <v>2280</v>
      </c>
      <c r="C1169" s="161" t="s">
        <v>133</v>
      </c>
      <c r="F1169" s="163" t="s">
        <v>133</v>
      </c>
      <c r="G1169" s="266" t="s">
        <v>133</v>
      </c>
      <c r="H1169" s="163" t="s">
        <v>133</v>
      </c>
      <c r="I1169" s="163" t="s">
        <v>133</v>
      </c>
      <c r="J1169" s="163" t="s">
        <v>133</v>
      </c>
      <c r="K1169" s="164">
        <f t="shared" si="61"/>
        <v>0</v>
      </c>
      <c r="L1169" s="165">
        <f t="shared" si="62"/>
        <v>0</v>
      </c>
      <c r="N1169" s="172"/>
      <c r="O1169" s="167" t="s">
        <v>133</v>
      </c>
      <c r="P1169" s="260" t="e">
        <f t="shared" si="60"/>
        <v>#NUM!</v>
      </c>
      <c r="S1169" s="272"/>
    </row>
    <row r="1170" spans="1:19">
      <c r="A1170" s="161" t="s">
        <v>2281</v>
      </c>
      <c r="C1170" s="161" t="s">
        <v>133</v>
      </c>
      <c r="F1170" s="163" t="s">
        <v>133</v>
      </c>
      <c r="G1170" s="266" t="s">
        <v>133</v>
      </c>
      <c r="H1170" s="163" t="s">
        <v>133</v>
      </c>
      <c r="I1170" s="163" t="s">
        <v>133</v>
      </c>
      <c r="J1170" s="163" t="s">
        <v>133</v>
      </c>
      <c r="K1170" s="164">
        <f t="shared" si="61"/>
        <v>0</v>
      </c>
      <c r="L1170" s="165">
        <f t="shared" si="62"/>
        <v>0</v>
      </c>
      <c r="N1170" s="172"/>
      <c r="O1170" s="167" t="s">
        <v>133</v>
      </c>
      <c r="P1170" s="260" t="e">
        <f t="shared" si="60"/>
        <v>#NUM!</v>
      </c>
      <c r="S1170" s="272"/>
    </row>
    <row r="1171" spans="1:19">
      <c r="A1171" s="161" t="s">
        <v>2282</v>
      </c>
      <c r="C1171" s="161" t="s">
        <v>133</v>
      </c>
      <c r="F1171" s="163" t="s">
        <v>133</v>
      </c>
      <c r="G1171" s="266" t="s">
        <v>133</v>
      </c>
      <c r="H1171" s="163" t="s">
        <v>133</v>
      </c>
      <c r="I1171" s="163" t="s">
        <v>133</v>
      </c>
      <c r="J1171" s="163" t="s">
        <v>133</v>
      </c>
      <c r="K1171" s="164">
        <f t="shared" si="61"/>
        <v>0</v>
      </c>
      <c r="L1171" s="165">
        <f t="shared" si="62"/>
        <v>0</v>
      </c>
      <c r="N1171" s="172"/>
      <c r="O1171" s="167" t="s">
        <v>133</v>
      </c>
      <c r="P1171" s="260" t="e">
        <f t="shared" si="60"/>
        <v>#NUM!</v>
      </c>
      <c r="S1171" s="272"/>
    </row>
    <row r="1172" spans="1:19">
      <c r="A1172" s="161" t="s">
        <v>2283</v>
      </c>
      <c r="C1172" s="161" t="s">
        <v>133</v>
      </c>
      <c r="F1172" s="163" t="s">
        <v>133</v>
      </c>
      <c r="G1172" s="266" t="s">
        <v>133</v>
      </c>
      <c r="H1172" s="163" t="s">
        <v>133</v>
      </c>
      <c r="I1172" s="163" t="s">
        <v>133</v>
      </c>
      <c r="J1172" s="163" t="s">
        <v>133</v>
      </c>
      <c r="K1172" s="164">
        <f t="shared" si="61"/>
        <v>0</v>
      </c>
      <c r="L1172" s="165">
        <f t="shared" si="62"/>
        <v>0</v>
      </c>
      <c r="N1172" s="172"/>
      <c r="O1172" s="167" t="s">
        <v>133</v>
      </c>
      <c r="P1172" s="260" t="e">
        <f t="shared" si="60"/>
        <v>#NUM!</v>
      </c>
      <c r="S1172" s="272"/>
    </row>
    <row r="1173" spans="1:19">
      <c r="A1173" s="161" t="s">
        <v>2284</v>
      </c>
      <c r="C1173" s="161" t="s">
        <v>133</v>
      </c>
      <c r="F1173" s="163" t="s">
        <v>133</v>
      </c>
      <c r="G1173" s="266" t="s">
        <v>133</v>
      </c>
      <c r="H1173" s="163" t="s">
        <v>133</v>
      </c>
      <c r="I1173" s="163" t="s">
        <v>133</v>
      </c>
      <c r="J1173" s="163" t="s">
        <v>133</v>
      </c>
      <c r="K1173" s="164">
        <f t="shared" si="61"/>
        <v>0</v>
      </c>
      <c r="L1173" s="165">
        <f t="shared" si="62"/>
        <v>0</v>
      </c>
      <c r="N1173" s="172"/>
      <c r="O1173" s="167" t="s">
        <v>133</v>
      </c>
      <c r="P1173" s="260" t="e">
        <f t="shared" si="60"/>
        <v>#NUM!</v>
      </c>
      <c r="S1173" s="272"/>
    </row>
    <row r="1174" spans="1:19">
      <c r="A1174" s="161" t="s">
        <v>2285</v>
      </c>
      <c r="C1174" s="161" t="s">
        <v>133</v>
      </c>
      <c r="F1174" s="163" t="s">
        <v>133</v>
      </c>
      <c r="G1174" s="266" t="s">
        <v>133</v>
      </c>
      <c r="H1174" s="163" t="s">
        <v>133</v>
      </c>
      <c r="I1174" s="163" t="s">
        <v>133</v>
      </c>
      <c r="J1174" s="163" t="s">
        <v>133</v>
      </c>
      <c r="K1174" s="164">
        <f t="shared" si="61"/>
        <v>0</v>
      </c>
      <c r="L1174" s="165">
        <f t="shared" si="62"/>
        <v>0</v>
      </c>
      <c r="N1174" s="172"/>
      <c r="O1174" s="167" t="s">
        <v>133</v>
      </c>
      <c r="P1174" s="260" t="e">
        <f t="shared" si="60"/>
        <v>#NUM!</v>
      </c>
      <c r="S1174" s="272"/>
    </row>
    <row r="1175" spans="1:19">
      <c r="A1175" s="161" t="s">
        <v>2286</v>
      </c>
      <c r="C1175" s="161" t="s">
        <v>133</v>
      </c>
      <c r="F1175" s="163" t="s">
        <v>133</v>
      </c>
      <c r="G1175" s="266" t="s">
        <v>133</v>
      </c>
      <c r="H1175" s="163" t="s">
        <v>133</v>
      </c>
      <c r="I1175" s="163" t="s">
        <v>133</v>
      </c>
      <c r="J1175" s="163" t="s">
        <v>133</v>
      </c>
      <c r="K1175" s="164">
        <f t="shared" si="61"/>
        <v>0</v>
      </c>
      <c r="L1175" s="165">
        <f t="shared" si="62"/>
        <v>0</v>
      </c>
      <c r="N1175" s="172"/>
      <c r="O1175" s="167" t="s">
        <v>133</v>
      </c>
      <c r="P1175" s="260" t="e">
        <f t="shared" si="60"/>
        <v>#NUM!</v>
      </c>
      <c r="S1175" s="272"/>
    </row>
    <row r="1176" spans="1:19">
      <c r="A1176" s="161" t="s">
        <v>2287</v>
      </c>
      <c r="C1176" s="161" t="s">
        <v>133</v>
      </c>
      <c r="F1176" s="163" t="s">
        <v>133</v>
      </c>
      <c r="G1176" s="266" t="s">
        <v>133</v>
      </c>
      <c r="H1176" s="163" t="s">
        <v>133</v>
      </c>
      <c r="I1176" s="163" t="s">
        <v>133</v>
      </c>
      <c r="J1176" s="163" t="s">
        <v>133</v>
      </c>
      <c r="K1176" s="164">
        <f t="shared" si="61"/>
        <v>0</v>
      </c>
      <c r="L1176" s="165">
        <f t="shared" si="62"/>
        <v>0</v>
      </c>
      <c r="N1176" s="172"/>
      <c r="O1176" s="167" t="s">
        <v>133</v>
      </c>
      <c r="P1176" s="260" t="e">
        <f t="shared" si="60"/>
        <v>#NUM!</v>
      </c>
      <c r="S1176" s="272"/>
    </row>
    <row r="1177" spans="1:19">
      <c r="A1177" s="161" t="s">
        <v>2288</v>
      </c>
      <c r="C1177" s="161" t="s">
        <v>133</v>
      </c>
      <c r="F1177" s="163" t="s">
        <v>133</v>
      </c>
      <c r="G1177" s="266" t="s">
        <v>133</v>
      </c>
      <c r="H1177" s="163" t="s">
        <v>133</v>
      </c>
      <c r="I1177" s="163" t="s">
        <v>133</v>
      </c>
      <c r="J1177" s="163" t="s">
        <v>133</v>
      </c>
      <c r="K1177" s="164">
        <f t="shared" si="61"/>
        <v>0</v>
      </c>
      <c r="L1177" s="165">
        <f t="shared" si="62"/>
        <v>0</v>
      </c>
      <c r="N1177" s="172"/>
      <c r="O1177" s="167" t="s">
        <v>133</v>
      </c>
      <c r="P1177" s="260" t="e">
        <f t="shared" si="60"/>
        <v>#NUM!</v>
      </c>
      <c r="S1177" s="272"/>
    </row>
    <row r="1178" spans="1:19">
      <c r="A1178" s="161" t="s">
        <v>2289</v>
      </c>
      <c r="C1178" s="161" t="s">
        <v>133</v>
      </c>
      <c r="F1178" s="163" t="s">
        <v>133</v>
      </c>
      <c r="G1178" s="266" t="s">
        <v>133</v>
      </c>
      <c r="H1178" s="163" t="s">
        <v>133</v>
      </c>
      <c r="I1178" s="163" t="s">
        <v>133</v>
      </c>
      <c r="J1178" s="163" t="s">
        <v>133</v>
      </c>
      <c r="K1178" s="164">
        <f t="shared" si="61"/>
        <v>0</v>
      </c>
      <c r="L1178" s="165">
        <f t="shared" si="62"/>
        <v>0</v>
      </c>
      <c r="N1178" s="172"/>
      <c r="O1178" s="167" t="s">
        <v>133</v>
      </c>
      <c r="P1178" s="260" t="e">
        <f t="shared" si="60"/>
        <v>#NUM!</v>
      </c>
      <c r="S1178" s="272"/>
    </row>
    <row r="1179" spans="1:19">
      <c r="A1179" s="161" t="s">
        <v>2290</v>
      </c>
      <c r="C1179" s="161" t="s">
        <v>133</v>
      </c>
      <c r="F1179" s="163" t="s">
        <v>133</v>
      </c>
      <c r="G1179" s="266" t="s">
        <v>133</v>
      </c>
      <c r="H1179" s="163" t="s">
        <v>133</v>
      </c>
      <c r="I1179" s="163" t="s">
        <v>133</v>
      </c>
      <c r="J1179" s="163" t="s">
        <v>133</v>
      </c>
      <c r="K1179" s="164">
        <f t="shared" si="61"/>
        <v>0</v>
      </c>
      <c r="L1179" s="165">
        <f t="shared" si="62"/>
        <v>0</v>
      </c>
      <c r="N1179" s="172"/>
      <c r="O1179" s="167" t="s">
        <v>133</v>
      </c>
      <c r="P1179" s="260" t="e">
        <f t="shared" si="60"/>
        <v>#NUM!</v>
      </c>
      <c r="S1179" s="272"/>
    </row>
    <row r="1180" spans="1:19">
      <c r="A1180" s="161" t="s">
        <v>2291</v>
      </c>
      <c r="C1180" s="161" t="s">
        <v>133</v>
      </c>
      <c r="F1180" s="163" t="s">
        <v>133</v>
      </c>
      <c r="G1180" s="266" t="s">
        <v>133</v>
      </c>
      <c r="H1180" s="163" t="s">
        <v>133</v>
      </c>
      <c r="I1180" s="163" t="s">
        <v>133</v>
      </c>
      <c r="J1180" s="163" t="s">
        <v>133</v>
      </c>
      <c r="K1180" s="164">
        <f t="shared" si="61"/>
        <v>0</v>
      </c>
      <c r="L1180" s="165">
        <f t="shared" si="62"/>
        <v>0</v>
      </c>
      <c r="N1180" s="172"/>
      <c r="O1180" s="167" t="s">
        <v>133</v>
      </c>
      <c r="P1180" s="260" t="e">
        <f t="shared" si="60"/>
        <v>#NUM!</v>
      </c>
      <c r="S1180" s="272"/>
    </row>
    <row r="1181" spans="1:19">
      <c r="A1181" s="161" t="s">
        <v>2292</v>
      </c>
      <c r="C1181" s="161" t="s">
        <v>133</v>
      </c>
      <c r="F1181" s="163" t="s">
        <v>133</v>
      </c>
      <c r="G1181" s="266" t="s">
        <v>133</v>
      </c>
      <c r="H1181" s="163" t="s">
        <v>133</v>
      </c>
      <c r="I1181" s="163" t="s">
        <v>133</v>
      </c>
      <c r="J1181" s="163" t="s">
        <v>133</v>
      </c>
      <c r="K1181" s="164">
        <f t="shared" si="61"/>
        <v>0</v>
      </c>
      <c r="L1181" s="165">
        <f t="shared" si="62"/>
        <v>0</v>
      </c>
      <c r="N1181" s="172"/>
      <c r="O1181" s="167" t="s">
        <v>133</v>
      </c>
      <c r="P1181" s="260" t="e">
        <f t="shared" si="60"/>
        <v>#NUM!</v>
      </c>
      <c r="S1181" s="272"/>
    </row>
    <row r="1182" spans="1:19">
      <c r="A1182" s="161" t="s">
        <v>2293</v>
      </c>
      <c r="C1182" s="161" t="s">
        <v>133</v>
      </c>
      <c r="F1182" s="163" t="s">
        <v>133</v>
      </c>
      <c r="G1182" s="266" t="s">
        <v>133</v>
      </c>
      <c r="H1182" s="163" t="s">
        <v>133</v>
      </c>
      <c r="I1182" s="163" t="s">
        <v>133</v>
      </c>
      <c r="J1182" s="163" t="s">
        <v>133</v>
      </c>
      <c r="K1182" s="164">
        <f t="shared" si="61"/>
        <v>0</v>
      </c>
      <c r="L1182" s="165">
        <f t="shared" si="62"/>
        <v>0</v>
      </c>
      <c r="N1182" s="172"/>
      <c r="O1182" s="167" t="s">
        <v>133</v>
      </c>
      <c r="P1182" s="260" t="e">
        <f t="shared" si="60"/>
        <v>#NUM!</v>
      </c>
      <c r="S1182" s="272"/>
    </row>
    <row r="1183" spans="1:19">
      <c r="A1183" s="161" t="s">
        <v>2294</v>
      </c>
      <c r="C1183" s="161" t="s">
        <v>133</v>
      </c>
      <c r="F1183" s="163" t="s">
        <v>133</v>
      </c>
      <c r="G1183" s="266" t="s">
        <v>133</v>
      </c>
      <c r="H1183" s="163" t="s">
        <v>133</v>
      </c>
      <c r="I1183" s="163" t="s">
        <v>133</v>
      </c>
      <c r="J1183" s="163" t="s">
        <v>133</v>
      </c>
      <c r="K1183" s="164">
        <f t="shared" si="61"/>
        <v>0</v>
      </c>
      <c r="L1183" s="165">
        <f t="shared" si="62"/>
        <v>0</v>
      </c>
      <c r="N1183" s="172"/>
      <c r="O1183" s="167" t="s">
        <v>133</v>
      </c>
      <c r="P1183" s="260" t="e">
        <f t="shared" si="60"/>
        <v>#NUM!</v>
      </c>
      <c r="S1183" s="272"/>
    </row>
    <row r="1184" spans="1:19">
      <c r="A1184" s="161" t="s">
        <v>2295</v>
      </c>
      <c r="C1184" s="161" t="s">
        <v>133</v>
      </c>
      <c r="F1184" s="163" t="s">
        <v>133</v>
      </c>
      <c r="G1184" s="266" t="s">
        <v>133</v>
      </c>
      <c r="H1184" s="163" t="s">
        <v>133</v>
      </c>
      <c r="I1184" s="163" t="s">
        <v>133</v>
      </c>
      <c r="J1184" s="163" t="s">
        <v>133</v>
      </c>
      <c r="K1184" s="164">
        <f t="shared" si="61"/>
        <v>0</v>
      </c>
      <c r="L1184" s="165">
        <f t="shared" si="62"/>
        <v>0</v>
      </c>
      <c r="N1184" s="172"/>
      <c r="O1184" s="167" t="s">
        <v>133</v>
      </c>
      <c r="P1184" s="260" t="e">
        <f t="shared" si="60"/>
        <v>#NUM!</v>
      </c>
      <c r="S1184" s="272"/>
    </row>
    <row r="1185" spans="1:19">
      <c r="A1185" s="161" t="s">
        <v>2296</v>
      </c>
      <c r="C1185" s="161" t="s">
        <v>133</v>
      </c>
      <c r="F1185" s="163" t="s">
        <v>133</v>
      </c>
      <c r="G1185" s="266" t="s">
        <v>133</v>
      </c>
      <c r="H1185" s="163" t="s">
        <v>133</v>
      </c>
      <c r="I1185" s="163" t="s">
        <v>133</v>
      </c>
      <c r="J1185" s="163" t="s">
        <v>133</v>
      </c>
      <c r="K1185" s="164">
        <f t="shared" si="61"/>
        <v>0</v>
      </c>
      <c r="L1185" s="165">
        <f t="shared" si="62"/>
        <v>0</v>
      </c>
      <c r="N1185" s="172"/>
      <c r="O1185" s="167" t="s">
        <v>133</v>
      </c>
      <c r="P1185" s="260" t="e">
        <f t="shared" si="60"/>
        <v>#NUM!</v>
      </c>
      <c r="S1185" s="272"/>
    </row>
    <row r="1186" spans="1:19">
      <c r="A1186" s="161" t="s">
        <v>2297</v>
      </c>
      <c r="C1186" s="161" t="s">
        <v>133</v>
      </c>
      <c r="F1186" s="163" t="s">
        <v>133</v>
      </c>
      <c r="G1186" s="266" t="s">
        <v>133</v>
      </c>
      <c r="H1186" s="163" t="s">
        <v>133</v>
      </c>
      <c r="I1186" s="163" t="s">
        <v>133</v>
      </c>
      <c r="J1186" s="163" t="s">
        <v>133</v>
      </c>
      <c r="K1186" s="164">
        <f t="shared" si="61"/>
        <v>0</v>
      </c>
      <c r="L1186" s="165">
        <f t="shared" si="62"/>
        <v>0</v>
      </c>
      <c r="N1186" s="172"/>
      <c r="O1186" s="167" t="s">
        <v>133</v>
      </c>
      <c r="P1186" s="260" t="e">
        <f t="shared" si="60"/>
        <v>#NUM!</v>
      </c>
      <c r="S1186" s="272"/>
    </row>
    <row r="1187" spans="1:19">
      <c r="A1187" s="161" t="s">
        <v>2298</v>
      </c>
      <c r="C1187" s="161" t="s">
        <v>133</v>
      </c>
      <c r="F1187" s="163" t="s">
        <v>133</v>
      </c>
      <c r="G1187" s="266" t="s">
        <v>133</v>
      </c>
      <c r="H1187" s="163" t="s">
        <v>133</v>
      </c>
      <c r="I1187" s="163" t="s">
        <v>133</v>
      </c>
      <c r="J1187" s="163" t="s">
        <v>133</v>
      </c>
      <c r="K1187" s="164">
        <f t="shared" si="61"/>
        <v>0</v>
      </c>
      <c r="L1187" s="165">
        <f t="shared" si="62"/>
        <v>0</v>
      </c>
      <c r="N1187" s="172"/>
      <c r="O1187" s="167" t="s">
        <v>133</v>
      </c>
      <c r="P1187" s="260" t="e">
        <f t="shared" si="60"/>
        <v>#NUM!</v>
      </c>
      <c r="S1187" s="272"/>
    </row>
    <row r="1188" spans="1:19">
      <c r="A1188" s="161" t="s">
        <v>2299</v>
      </c>
      <c r="C1188" s="161" t="s">
        <v>133</v>
      </c>
      <c r="F1188" s="163" t="s">
        <v>133</v>
      </c>
      <c r="G1188" s="266" t="s">
        <v>133</v>
      </c>
      <c r="H1188" s="163" t="s">
        <v>133</v>
      </c>
      <c r="I1188" s="163" t="s">
        <v>133</v>
      </c>
      <c r="J1188" s="163" t="s">
        <v>133</v>
      </c>
      <c r="K1188" s="164">
        <f t="shared" si="61"/>
        <v>0</v>
      </c>
      <c r="L1188" s="165">
        <f t="shared" si="62"/>
        <v>0</v>
      </c>
      <c r="N1188" s="172"/>
      <c r="O1188" s="167" t="s">
        <v>133</v>
      </c>
      <c r="P1188" s="260" t="e">
        <f t="shared" si="60"/>
        <v>#NUM!</v>
      </c>
      <c r="S1188" s="272"/>
    </row>
    <row r="1189" spans="1:19">
      <c r="A1189" s="161" t="s">
        <v>2300</v>
      </c>
      <c r="C1189" s="161" t="s">
        <v>133</v>
      </c>
      <c r="F1189" s="163" t="s">
        <v>133</v>
      </c>
      <c r="G1189" s="266" t="s">
        <v>133</v>
      </c>
      <c r="H1189" s="163" t="s">
        <v>133</v>
      </c>
      <c r="I1189" s="163" t="s">
        <v>133</v>
      </c>
      <c r="J1189" s="163" t="s">
        <v>133</v>
      </c>
      <c r="K1189" s="164">
        <f t="shared" si="61"/>
        <v>0</v>
      </c>
      <c r="L1189" s="165">
        <f t="shared" si="62"/>
        <v>0</v>
      </c>
      <c r="N1189" s="172"/>
      <c r="O1189" s="167" t="s">
        <v>133</v>
      </c>
      <c r="P1189" s="260" t="e">
        <f t="shared" si="60"/>
        <v>#NUM!</v>
      </c>
      <c r="S1189" s="272"/>
    </row>
    <row r="1190" spans="1:19">
      <c r="A1190" s="161" t="s">
        <v>2301</v>
      </c>
      <c r="C1190" s="161" t="s">
        <v>133</v>
      </c>
      <c r="F1190" s="163" t="s">
        <v>133</v>
      </c>
      <c r="G1190" s="266" t="s">
        <v>133</v>
      </c>
      <c r="H1190" s="163" t="s">
        <v>133</v>
      </c>
      <c r="I1190" s="163" t="s">
        <v>133</v>
      </c>
      <c r="J1190" s="163" t="s">
        <v>133</v>
      </c>
      <c r="K1190" s="164">
        <f t="shared" si="61"/>
        <v>0</v>
      </c>
      <c r="L1190" s="165">
        <f t="shared" si="62"/>
        <v>0</v>
      </c>
      <c r="N1190" s="172"/>
      <c r="O1190" s="167" t="s">
        <v>133</v>
      </c>
      <c r="P1190" s="260" t="e">
        <f t="shared" si="60"/>
        <v>#NUM!</v>
      </c>
      <c r="S1190" s="272"/>
    </row>
    <row r="1191" spans="1:19">
      <c r="A1191" s="161" t="s">
        <v>2302</v>
      </c>
      <c r="C1191" s="161" t="s">
        <v>133</v>
      </c>
      <c r="F1191" s="163" t="s">
        <v>133</v>
      </c>
      <c r="G1191" s="266" t="s">
        <v>133</v>
      </c>
      <c r="H1191" s="163" t="s">
        <v>133</v>
      </c>
      <c r="I1191" s="163" t="s">
        <v>133</v>
      </c>
      <c r="J1191" s="163" t="s">
        <v>133</v>
      </c>
      <c r="K1191" s="164">
        <f t="shared" si="61"/>
        <v>0</v>
      </c>
      <c r="L1191" s="165">
        <f t="shared" si="62"/>
        <v>0</v>
      </c>
      <c r="N1191" s="172"/>
      <c r="O1191" s="167" t="s">
        <v>133</v>
      </c>
      <c r="P1191" s="260" t="e">
        <f t="shared" si="60"/>
        <v>#NUM!</v>
      </c>
      <c r="S1191" s="272"/>
    </row>
    <row r="1192" spans="1:19">
      <c r="A1192" s="161" t="s">
        <v>2303</v>
      </c>
      <c r="C1192" s="161" t="s">
        <v>133</v>
      </c>
      <c r="F1192" s="163" t="s">
        <v>133</v>
      </c>
      <c r="G1192" s="266" t="s">
        <v>133</v>
      </c>
      <c r="H1192" s="163" t="s">
        <v>133</v>
      </c>
      <c r="I1192" s="163" t="s">
        <v>133</v>
      </c>
      <c r="J1192" s="163" t="s">
        <v>133</v>
      </c>
      <c r="K1192" s="164">
        <f t="shared" si="61"/>
        <v>0</v>
      </c>
      <c r="L1192" s="165">
        <f t="shared" si="62"/>
        <v>0</v>
      </c>
      <c r="N1192" s="172"/>
      <c r="O1192" s="167" t="s">
        <v>133</v>
      </c>
      <c r="P1192" s="260" t="e">
        <f t="shared" si="60"/>
        <v>#NUM!</v>
      </c>
      <c r="S1192" s="272"/>
    </row>
    <row r="1193" spans="1:19">
      <c r="A1193" s="161" t="s">
        <v>2304</v>
      </c>
      <c r="C1193" s="161" t="s">
        <v>133</v>
      </c>
      <c r="F1193" s="163" t="s">
        <v>133</v>
      </c>
      <c r="G1193" s="266" t="s">
        <v>133</v>
      </c>
      <c r="H1193" s="163" t="s">
        <v>133</v>
      </c>
      <c r="I1193" s="163" t="s">
        <v>133</v>
      </c>
      <c r="J1193" s="163" t="s">
        <v>133</v>
      </c>
      <c r="K1193" s="164">
        <f t="shared" si="61"/>
        <v>0</v>
      </c>
      <c r="L1193" s="165">
        <f t="shared" si="62"/>
        <v>0</v>
      </c>
      <c r="N1193" s="172"/>
      <c r="O1193" s="167" t="s">
        <v>133</v>
      </c>
      <c r="P1193" s="260" t="e">
        <f t="shared" si="60"/>
        <v>#NUM!</v>
      </c>
      <c r="S1193" s="272"/>
    </row>
    <row r="1194" spans="1:19">
      <c r="A1194" s="161" t="s">
        <v>2305</v>
      </c>
      <c r="C1194" s="161" t="s">
        <v>133</v>
      </c>
      <c r="F1194" s="163" t="s">
        <v>133</v>
      </c>
      <c r="G1194" s="266" t="s">
        <v>133</v>
      </c>
      <c r="H1194" s="163" t="s">
        <v>133</v>
      </c>
      <c r="I1194" s="163" t="s">
        <v>133</v>
      </c>
      <c r="J1194" s="163" t="s">
        <v>133</v>
      </c>
      <c r="K1194" s="164">
        <f t="shared" si="61"/>
        <v>0</v>
      </c>
      <c r="L1194" s="165">
        <f t="shared" si="62"/>
        <v>0</v>
      </c>
      <c r="N1194" s="172"/>
      <c r="O1194" s="167" t="s">
        <v>133</v>
      </c>
      <c r="P1194" s="260" t="e">
        <f t="shared" si="60"/>
        <v>#NUM!</v>
      </c>
      <c r="S1194" s="272"/>
    </row>
    <row r="1195" spans="1:19">
      <c r="A1195" s="161" t="s">
        <v>2306</v>
      </c>
      <c r="C1195" s="161" t="s">
        <v>133</v>
      </c>
      <c r="F1195" s="163" t="s">
        <v>133</v>
      </c>
      <c r="G1195" s="266" t="s">
        <v>133</v>
      </c>
      <c r="H1195" s="163" t="s">
        <v>133</v>
      </c>
      <c r="I1195" s="163" t="s">
        <v>133</v>
      </c>
      <c r="J1195" s="163" t="s">
        <v>133</v>
      </c>
      <c r="K1195" s="164">
        <f t="shared" si="61"/>
        <v>0</v>
      </c>
      <c r="L1195" s="165">
        <f t="shared" si="62"/>
        <v>0</v>
      </c>
      <c r="N1195" s="172"/>
      <c r="O1195" s="167" t="s">
        <v>133</v>
      </c>
      <c r="P1195" s="260" t="e">
        <f t="shared" si="60"/>
        <v>#NUM!</v>
      </c>
      <c r="S1195" s="272"/>
    </row>
    <row r="1196" spans="1:19">
      <c r="A1196" s="161" t="s">
        <v>2307</v>
      </c>
      <c r="C1196" s="161" t="s">
        <v>133</v>
      </c>
      <c r="F1196" s="163" t="s">
        <v>133</v>
      </c>
      <c r="G1196" s="266" t="s">
        <v>133</v>
      </c>
      <c r="H1196" s="163" t="s">
        <v>133</v>
      </c>
      <c r="I1196" s="163" t="s">
        <v>133</v>
      </c>
      <c r="J1196" s="163" t="s">
        <v>133</v>
      </c>
      <c r="K1196" s="164">
        <f t="shared" si="61"/>
        <v>0</v>
      </c>
      <c r="L1196" s="165">
        <f t="shared" si="62"/>
        <v>0</v>
      </c>
      <c r="N1196" s="172"/>
      <c r="O1196" s="167" t="s">
        <v>133</v>
      </c>
      <c r="P1196" s="260" t="e">
        <f t="shared" si="60"/>
        <v>#NUM!</v>
      </c>
      <c r="S1196" s="272"/>
    </row>
    <row r="1197" spans="1:19">
      <c r="A1197" s="161" t="s">
        <v>2308</v>
      </c>
      <c r="C1197" s="161" t="s">
        <v>133</v>
      </c>
      <c r="F1197" s="163" t="s">
        <v>133</v>
      </c>
      <c r="G1197" s="266" t="s">
        <v>133</v>
      </c>
      <c r="H1197" s="163" t="s">
        <v>133</v>
      </c>
      <c r="I1197" s="163" t="s">
        <v>133</v>
      </c>
      <c r="J1197" s="163" t="s">
        <v>133</v>
      </c>
      <c r="K1197" s="164">
        <f t="shared" si="61"/>
        <v>0</v>
      </c>
      <c r="L1197" s="165">
        <f t="shared" si="62"/>
        <v>0</v>
      </c>
      <c r="N1197" s="172"/>
      <c r="O1197" s="167" t="s">
        <v>133</v>
      </c>
      <c r="P1197" s="260" t="e">
        <f t="shared" si="60"/>
        <v>#NUM!</v>
      </c>
      <c r="S1197" s="272"/>
    </row>
    <row r="1198" spans="1:19">
      <c r="A1198" s="161" t="s">
        <v>2309</v>
      </c>
      <c r="C1198" s="161" t="s">
        <v>133</v>
      </c>
      <c r="F1198" s="163" t="s">
        <v>133</v>
      </c>
      <c r="G1198" s="266" t="s">
        <v>133</v>
      </c>
      <c r="H1198" s="163" t="s">
        <v>133</v>
      </c>
      <c r="I1198" s="163" t="s">
        <v>133</v>
      </c>
      <c r="J1198" s="163" t="s">
        <v>133</v>
      </c>
      <c r="K1198" s="164">
        <f t="shared" si="61"/>
        <v>0</v>
      </c>
      <c r="L1198" s="165">
        <f t="shared" si="62"/>
        <v>0</v>
      </c>
      <c r="N1198" s="172"/>
      <c r="O1198" s="167" t="s">
        <v>133</v>
      </c>
      <c r="P1198" s="260" t="e">
        <f t="shared" si="60"/>
        <v>#NUM!</v>
      </c>
      <c r="S1198" s="272"/>
    </row>
    <row r="1199" spans="1:19">
      <c r="A1199" s="161" t="s">
        <v>2310</v>
      </c>
      <c r="C1199" s="161" t="s">
        <v>133</v>
      </c>
      <c r="F1199" s="163" t="s">
        <v>133</v>
      </c>
      <c r="G1199" s="266" t="s">
        <v>133</v>
      </c>
      <c r="H1199" s="163" t="s">
        <v>133</v>
      </c>
      <c r="I1199" s="163" t="s">
        <v>133</v>
      </c>
      <c r="J1199" s="163" t="s">
        <v>133</v>
      </c>
      <c r="K1199" s="164">
        <f t="shared" si="61"/>
        <v>0</v>
      </c>
      <c r="L1199" s="165">
        <f t="shared" si="62"/>
        <v>0</v>
      </c>
      <c r="N1199" s="172"/>
      <c r="O1199" s="167" t="s">
        <v>133</v>
      </c>
      <c r="P1199" s="260" t="e">
        <f t="shared" si="60"/>
        <v>#NUM!</v>
      </c>
      <c r="S1199" s="272"/>
    </row>
    <row r="1200" spans="1:19">
      <c r="A1200" s="161" t="s">
        <v>2311</v>
      </c>
      <c r="C1200" s="161" t="s">
        <v>133</v>
      </c>
      <c r="F1200" s="163" t="s">
        <v>133</v>
      </c>
      <c r="G1200" s="266" t="s">
        <v>133</v>
      </c>
      <c r="H1200" s="163" t="s">
        <v>133</v>
      </c>
      <c r="I1200" s="163" t="s">
        <v>133</v>
      </c>
      <c r="J1200" s="163" t="s">
        <v>133</v>
      </c>
      <c r="K1200" s="164">
        <f t="shared" si="61"/>
        <v>0</v>
      </c>
      <c r="L1200" s="165">
        <f t="shared" si="62"/>
        <v>0</v>
      </c>
      <c r="N1200" s="172"/>
      <c r="O1200" s="167" t="s">
        <v>133</v>
      </c>
      <c r="P1200" s="260" t="e">
        <f t="shared" si="60"/>
        <v>#NUM!</v>
      </c>
      <c r="S1200" s="272"/>
    </row>
    <row r="1201" spans="1:19">
      <c r="A1201" s="161" t="s">
        <v>2312</v>
      </c>
      <c r="C1201" s="161" t="s">
        <v>133</v>
      </c>
      <c r="F1201" s="163" t="s">
        <v>133</v>
      </c>
      <c r="G1201" s="266" t="s">
        <v>133</v>
      </c>
      <c r="H1201" s="163" t="s">
        <v>133</v>
      </c>
      <c r="I1201" s="163" t="s">
        <v>133</v>
      </c>
      <c r="J1201" s="163" t="s">
        <v>133</v>
      </c>
      <c r="K1201" s="164">
        <f t="shared" si="61"/>
        <v>0</v>
      </c>
      <c r="L1201" s="165">
        <f t="shared" si="62"/>
        <v>0</v>
      </c>
      <c r="N1201" s="172"/>
      <c r="O1201" s="167" t="s">
        <v>133</v>
      </c>
      <c r="P1201" s="260" t="e">
        <f t="shared" si="60"/>
        <v>#NUM!</v>
      </c>
      <c r="S1201" s="272"/>
    </row>
    <row r="1202" spans="1:19">
      <c r="A1202" s="161" t="s">
        <v>2313</v>
      </c>
      <c r="C1202" s="161" t="s">
        <v>133</v>
      </c>
      <c r="F1202" s="163" t="s">
        <v>133</v>
      </c>
      <c r="G1202" s="266" t="s">
        <v>133</v>
      </c>
      <c r="H1202" s="163" t="s">
        <v>133</v>
      </c>
      <c r="I1202" s="163" t="s">
        <v>133</v>
      </c>
      <c r="J1202" s="163" t="s">
        <v>133</v>
      </c>
      <c r="K1202" s="164">
        <f t="shared" si="61"/>
        <v>0</v>
      </c>
      <c r="L1202" s="165">
        <f t="shared" si="62"/>
        <v>0</v>
      </c>
      <c r="N1202" s="172"/>
      <c r="O1202" s="167" t="s">
        <v>133</v>
      </c>
      <c r="P1202" s="260" t="e">
        <f t="shared" si="60"/>
        <v>#NUM!</v>
      </c>
      <c r="S1202" s="272"/>
    </row>
    <row r="1203" spans="1:19">
      <c r="A1203" s="161" t="s">
        <v>2314</v>
      </c>
      <c r="C1203" s="161" t="s">
        <v>133</v>
      </c>
      <c r="F1203" s="163" t="s">
        <v>133</v>
      </c>
      <c r="G1203" s="266" t="s">
        <v>133</v>
      </c>
      <c r="H1203" s="163" t="s">
        <v>133</v>
      </c>
      <c r="I1203" s="163" t="s">
        <v>133</v>
      </c>
      <c r="J1203" s="163" t="s">
        <v>133</v>
      </c>
      <c r="K1203" s="164">
        <f t="shared" si="61"/>
        <v>0</v>
      </c>
      <c r="L1203" s="165">
        <f t="shared" si="62"/>
        <v>0</v>
      </c>
      <c r="N1203" s="172"/>
      <c r="O1203" s="167" t="s">
        <v>133</v>
      </c>
      <c r="P1203" s="260" t="e">
        <f t="shared" si="60"/>
        <v>#NUM!</v>
      </c>
      <c r="S1203" s="272"/>
    </row>
    <row r="1204" spans="1:19">
      <c r="A1204" s="161" t="s">
        <v>2315</v>
      </c>
      <c r="C1204" s="161" t="s">
        <v>133</v>
      </c>
      <c r="F1204" s="163" t="s">
        <v>133</v>
      </c>
      <c r="G1204" s="266" t="s">
        <v>133</v>
      </c>
      <c r="H1204" s="163" t="s">
        <v>133</v>
      </c>
      <c r="I1204" s="163" t="s">
        <v>133</v>
      </c>
      <c r="J1204" s="163" t="s">
        <v>133</v>
      </c>
      <c r="K1204" s="164">
        <f t="shared" si="61"/>
        <v>0</v>
      </c>
      <c r="L1204" s="165">
        <f t="shared" si="62"/>
        <v>0</v>
      </c>
      <c r="N1204" s="172"/>
      <c r="O1204" s="167" t="s">
        <v>133</v>
      </c>
      <c r="P1204" s="260" t="e">
        <f t="shared" si="60"/>
        <v>#NUM!</v>
      </c>
      <c r="S1204" s="272"/>
    </row>
    <row r="1205" spans="1:19">
      <c r="A1205" s="161" t="s">
        <v>2316</v>
      </c>
      <c r="C1205" s="161" t="s">
        <v>133</v>
      </c>
      <c r="F1205" s="163" t="s">
        <v>133</v>
      </c>
      <c r="G1205" s="266" t="s">
        <v>133</v>
      </c>
      <c r="H1205" s="163" t="s">
        <v>133</v>
      </c>
      <c r="I1205" s="163" t="s">
        <v>133</v>
      </c>
      <c r="J1205" s="163" t="s">
        <v>133</v>
      </c>
      <c r="K1205" s="164">
        <f t="shared" si="61"/>
        <v>0</v>
      </c>
      <c r="L1205" s="165">
        <f t="shared" si="62"/>
        <v>0</v>
      </c>
      <c r="N1205" s="172"/>
      <c r="O1205" s="167" t="s">
        <v>133</v>
      </c>
      <c r="P1205" s="260" t="e">
        <f t="shared" si="60"/>
        <v>#NUM!</v>
      </c>
      <c r="S1205" s="272"/>
    </row>
    <row r="1206" spans="1:19">
      <c r="A1206" s="161" t="s">
        <v>2317</v>
      </c>
      <c r="C1206" s="161" t="s">
        <v>133</v>
      </c>
      <c r="F1206" s="163" t="s">
        <v>133</v>
      </c>
      <c r="G1206" s="266" t="s">
        <v>133</v>
      </c>
      <c r="H1206" s="163" t="s">
        <v>133</v>
      </c>
      <c r="I1206" s="163" t="s">
        <v>133</v>
      </c>
      <c r="J1206" s="163" t="s">
        <v>133</v>
      </c>
      <c r="K1206" s="164">
        <f t="shared" si="61"/>
        <v>0</v>
      </c>
      <c r="L1206" s="165">
        <f t="shared" si="62"/>
        <v>0</v>
      </c>
      <c r="N1206" s="172"/>
      <c r="O1206" s="167" t="s">
        <v>133</v>
      </c>
      <c r="P1206" s="260" t="e">
        <f t="shared" si="60"/>
        <v>#NUM!</v>
      </c>
      <c r="S1206" s="272"/>
    </row>
    <row r="1207" spans="1:19">
      <c r="A1207" s="161" t="s">
        <v>2318</v>
      </c>
      <c r="C1207" s="161" t="s">
        <v>133</v>
      </c>
      <c r="F1207" s="163" t="s">
        <v>133</v>
      </c>
      <c r="G1207" s="266" t="s">
        <v>133</v>
      </c>
      <c r="H1207" s="163" t="s">
        <v>133</v>
      </c>
      <c r="I1207" s="163" t="s">
        <v>133</v>
      </c>
      <c r="J1207" s="163" t="s">
        <v>133</v>
      </c>
      <c r="K1207" s="164">
        <f t="shared" si="61"/>
        <v>0</v>
      </c>
      <c r="L1207" s="165">
        <f t="shared" si="62"/>
        <v>0</v>
      </c>
      <c r="N1207" s="172"/>
      <c r="O1207" s="167" t="s">
        <v>133</v>
      </c>
      <c r="P1207" s="260" t="e">
        <f t="shared" si="60"/>
        <v>#NUM!</v>
      </c>
      <c r="S1207" s="272"/>
    </row>
    <row r="1208" spans="1:19">
      <c r="A1208" s="161" t="s">
        <v>2319</v>
      </c>
      <c r="C1208" s="161" t="s">
        <v>133</v>
      </c>
      <c r="F1208" s="163" t="s">
        <v>133</v>
      </c>
      <c r="G1208" s="266" t="s">
        <v>133</v>
      </c>
      <c r="H1208" s="163" t="s">
        <v>133</v>
      </c>
      <c r="I1208" s="163" t="s">
        <v>133</v>
      </c>
      <c r="J1208" s="163" t="s">
        <v>133</v>
      </c>
      <c r="K1208" s="164">
        <f t="shared" si="61"/>
        <v>0</v>
      </c>
      <c r="L1208" s="165">
        <f t="shared" si="62"/>
        <v>0</v>
      </c>
      <c r="N1208" s="172"/>
      <c r="O1208" s="167" t="s">
        <v>133</v>
      </c>
      <c r="P1208" s="260" t="e">
        <f t="shared" si="60"/>
        <v>#NUM!</v>
      </c>
      <c r="S1208" s="272"/>
    </row>
    <row r="1209" spans="1:19">
      <c r="A1209" s="161" t="s">
        <v>2320</v>
      </c>
      <c r="C1209" s="161" t="s">
        <v>133</v>
      </c>
      <c r="F1209" s="163" t="s">
        <v>133</v>
      </c>
      <c r="G1209" s="266" t="s">
        <v>133</v>
      </c>
      <c r="H1209" s="163" t="s">
        <v>133</v>
      </c>
      <c r="I1209" s="163" t="s">
        <v>133</v>
      </c>
      <c r="J1209" s="163" t="s">
        <v>133</v>
      </c>
      <c r="K1209" s="164">
        <f t="shared" si="61"/>
        <v>0</v>
      </c>
      <c r="L1209" s="165">
        <f t="shared" si="62"/>
        <v>0</v>
      </c>
      <c r="N1209" s="172"/>
      <c r="O1209" s="167" t="s">
        <v>133</v>
      </c>
      <c r="P1209" s="260" t="e">
        <f t="shared" si="60"/>
        <v>#NUM!</v>
      </c>
      <c r="S1209" s="272"/>
    </row>
    <row r="1210" spans="1:19">
      <c r="A1210" s="161" t="s">
        <v>2321</v>
      </c>
      <c r="C1210" s="161" t="s">
        <v>133</v>
      </c>
      <c r="F1210" s="163" t="s">
        <v>133</v>
      </c>
      <c r="G1210" s="266" t="s">
        <v>133</v>
      </c>
      <c r="H1210" s="163" t="s">
        <v>133</v>
      </c>
      <c r="I1210" s="163" t="s">
        <v>133</v>
      </c>
      <c r="J1210" s="163" t="s">
        <v>133</v>
      </c>
      <c r="K1210" s="164">
        <f t="shared" si="61"/>
        <v>0</v>
      </c>
      <c r="L1210" s="165">
        <f t="shared" si="62"/>
        <v>0</v>
      </c>
      <c r="N1210" s="172"/>
      <c r="O1210" s="167" t="s">
        <v>133</v>
      </c>
      <c r="P1210" s="260" t="e">
        <f t="shared" si="60"/>
        <v>#NUM!</v>
      </c>
      <c r="S1210" s="272"/>
    </row>
    <row r="1211" spans="1:19">
      <c r="A1211" s="161" t="s">
        <v>2322</v>
      </c>
      <c r="C1211" s="161" t="s">
        <v>133</v>
      </c>
      <c r="F1211" s="163" t="s">
        <v>133</v>
      </c>
      <c r="G1211" s="266" t="s">
        <v>133</v>
      </c>
      <c r="H1211" s="163" t="s">
        <v>133</v>
      </c>
      <c r="I1211" s="163" t="s">
        <v>133</v>
      </c>
      <c r="J1211" s="163" t="s">
        <v>133</v>
      </c>
      <c r="K1211" s="164">
        <f t="shared" si="61"/>
        <v>0</v>
      </c>
      <c r="L1211" s="165">
        <f t="shared" si="62"/>
        <v>0</v>
      </c>
      <c r="N1211" s="172"/>
      <c r="O1211" s="167" t="s">
        <v>133</v>
      </c>
      <c r="P1211" s="260" t="e">
        <f t="shared" si="60"/>
        <v>#NUM!</v>
      </c>
      <c r="S1211" s="272"/>
    </row>
    <row r="1212" spans="1:19">
      <c r="A1212" s="161" t="s">
        <v>2323</v>
      </c>
      <c r="C1212" s="161" t="s">
        <v>133</v>
      </c>
      <c r="F1212" s="163" t="s">
        <v>133</v>
      </c>
      <c r="G1212" s="266" t="s">
        <v>133</v>
      </c>
      <c r="H1212" s="163" t="s">
        <v>133</v>
      </c>
      <c r="I1212" s="163" t="s">
        <v>133</v>
      </c>
      <c r="J1212" s="163" t="s">
        <v>133</v>
      </c>
      <c r="K1212" s="164">
        <f t="shared" si="61"/>
        <v>0</v>
      </c>
      <c r="L1212" s="165">
        <f t="shared" si="62"/>
        <v>0</v>
      </c>
      <c r="N1212" s="172"/>
      <c r="O1212" s="167" t="s">
        <v>133</v>
      </c>
      <c r="P1212" s="260" t="e">
        <f t="shared" si="60"/>
        <v>#NUM!</v>
      </c>
      <c r="S1212" s="272"/>
    </row>
    <row r="1213" spans="1:19">
      <c r="A1213" s="161" t="s">
        <v>2324</v>
      </c>
      <c r="C1213" s="161" t="s">
        <v>133</v>
      </c>
      <c r="F1213" s="163" t="s">
        <v>133</v>
      </c>
      <c r="G1213" s="266" t="s">
        <v>133</v>
      </c>
      <c r="H1213" s="163" t="s">
        <v>133</v>
      </c>
      <c r="I1213" s="163" t="s">
        <v>133</v>
      </c>
      <c r="J1213" s="163" t="s">
        <v>133</v>
      </c>
      <c r="K1213" s="164">
        <f t="shared" si="61"/>
        <v>0</v>
      </c>
      <c r="L1213" s="165">
        <f t="shared" si="62"/>
        <v>0</v>
      </c>
      <c r="N1213" s="172"/>
      <c r="O1213" s="167" t="s">
        <v>133</v>
      </c>
      <c r="P1213" s="260" t="e">
        <f t="shared" si="60"/>
        <v>#NUM!</v>
      </c>
      <c r="S1213" s="272"/>
    </row>
    <row r="1214" spans="1:19">
      <c r="A1214" s="161" t="s">
        <v>2325</v>
      </c>
      <c r="C1214" s="161" t="s">
        <v>133</v>
      </c>
      <c r="F1214" s="163" t="s">
        <v>133</v>
      </c>
      <c r="G1214" s="266" t="s">
        <v>133</v>
      </c>
      <c r="H1214" s="163" t="s">
        <v>133</v>
      </c>
      <c r="I1214" s="163" t="s">
        <v>133</v>
      </c>
      <c r="J1214" s="163" t="s">
        <v>133</v>
      </c>
      <c r="K1214" s="164">
        <f t="shared" si="61"/>
        <v>0</v>
      </c>
      <c r="L1214" s="165">
        <f t="shared" si="62"/>
        <v>0</v>
      </c>
      <c r="N1214" s="172"/>
      <c r="O1214" s="167" t="s">
        <v>133</v>
      </c>
      <c r="P1214" s="260" t="e">
        <f t="shared" si="60"/>
        <v>#NUM!</v>
      </c>
      <c r="S1214" s="272"/>
    </row>
    <row r="1215" spans="1:19">
      <c r="A1215" s="161" t="s">
        <v>2326</v>
      </c>
      <c r="C1215" s="161" t="s">
        <v>133</v>
      </c>
      <c r="F1215" s="163" t="s">
        <v>133</v>
      </c>
      <c r="G1215" s="266" t="s">
        <v>133</v>
      </c>
      <c r="H1215" s="163" t="s">
        <v>133</v>
      </c>
      <c r="I1215" s="163" t="s">
        <v>133</v>
      </c>
      <c r="J1215" s="163" t="s">
        <v>133</v>
      </c>
      <c r="K1215" s="164">
        <f t="shared" si="61"/>
        <v>0</v>
      </c>
      <c r="L1215" s="165">
        <f t="shared" si="62"/>
        <v>0</v>
      </c>
      <c r="N1215" s="172"/>
      <c r="O1215" s="167" t="s">
        <v>133</v>
      </c>
      <c r="P1215" s="260" t="e">
        <f t="shared" si="60"/>
        <v>#NUM!</v>
      </c>
      <c r="S1215" s="272"/>
    </row>
    <row r="1216" spans="1:19">
      <c r="A1216" s="161" t="s">
        <v>2327</v>
      </c>
      <c r="C1216" s="161" t="s">
        <v>133</v>
      </c>
      <c r="F1216" s="163" t="s">
        <v>133</v>
      </c>
      <c r="G1216" s="266" t="s">
        <v>133</v>
      </c>
      <c r="H1216" s="163" t="s">
        <v>133</v>
      </c>
      <c r="I1216" s="163" t="s">
        <v>133</v>
      </c>
      <c r="J1216" s="163" t="s">
        <v>133</v>
      </c>
      <c r="K1216" s="164">
        <f t="shared" si="61"/>
        <v>0</v>
      </c>
      <c r="L1216" s="165">
        <f t="shared" si="62"/>
        <v>0</v>
      </c>
      <c r="N1216" s="172"/>
      <c r="O1216" s="167" t="s">
        <v>133</v>
      </c>
      <c r="P1216" s="260" t="e">
        <f t="shared" si="60"/>
        <v>#NUM!</v>
      </c>
      <c r="S1216" s="272"/>
    </row>
    <row r="1217" spans="1:19">
      <c r="A1217" s="161" t="s">
        <v>2328</v>
      </c>
      <c r="C1217" s="161" t="s">
        <v>133</v>
      </c>
      <c r="F1217" s="163" t="s">
        <v>133</v>
      </c>
      <c r="G1217" s="266" t="s">
        <v>133</v>
      </c>
      <c r="H1217" s="163" t="s">
        <v>133</v>
      </c>
      <c r="I1217" s="163" t="s">
        <v>133</v>
      </c>
      <c r="J1217" s="163" t="s">
        <v>133</v>
      </c>
      <c r="K1217" s="164">
        <f t="shared" si="61"/>
        <v>0</v>
      </c>
      <c r="L1217" s="165">
        <f t="shared" si="62"/>
        <v>0</v>
      </c>
      <c r="N1217" s="172"/>
      <c r="O1217" s="167" t="s">
        <v>133</v>
      </c>
      <c r="P1217" s="260" t="e">
        <f t="shared" si="60"/>
        <v>#NUM!</v>
      </c>
      <c r="S1217" s="272"/>
    </row>
    <row r="1218" spans="1:19">
      <c r="A1218" s="161" t="s">
        <v>2329</v>
      </c>
      <c r="C1218" s="161" t="s">
        <v>133</v>
      </c>
      <c r="F1218" s="163" t="s">
        <v>133</v>
      </c>
      <c r="G1218" s="266" t="s">
        <v>133</v>
      </c>
      <c r="H1218" s="163" t="s">
        <v>133</v>
      </c>
      <c r="I1218" s="163" t="s">
        <v>133</v>
      </c>
      <c r="J1218" s="163" t="s">
        <v>133</v>
      </c>
      <c r="K1218" s="164">
        <f t="shared" si="61"/>
        <v>0</v>
      </c>
      <c r="L1218" s="165">
        <f t="shared" si="62"/>
        <v>0</v>
      </c>
      <c r="N1218" s="172"/>
      <c r="O1218" s="167" t="s">
        <v>133</v>
      </c>
      <c r="P1218" s="260" t="e">
        <f t="shared" si="60"/>
        <v>#NUM!</v>
      </c>
      <c r="S1218" s="272"/>
    </row>
    <row r="1219" spans="1:19">
      <c r="A1219" s="161" t="s">
        <v>2330</v>
      </c>
      <c r="C1219" s="161" t="s">
        <v>133</v>
      </c>
      <c r="F1219" s="163" t="s">
        <v>133</v>
      </c>
      <c r="G1219" s="266" t="s">
        <v>133</v>
      </c>
      <c r="H1219" s="163" t="s">
        <v>133</v>
      </c>
      <c r="I1219" s="163" t="s">
        <v>133</v>
      </c>
      <c r="J1219" s="163" t="s">
        <v>133</v>
      </c>
      <c r="K1219" s="164">
        <f t="shared" si="61"/>
        <v>0</v>
      </c>
      <c r="L1219" s="165">
        <f t="shared" si="62"/>
        <v>0</v>
      </c>
      <c r="N1219" s="172"/>
      <c r="O1219" s="167" t="s">
        <v>133</v>
      </c>
      <c r="P1219" s="260" t="e">
        <f t="shared" si="60"/>
        <v>#NUM!</v>
      </c>
      <c r="S1219" s="272"/>
    </row>
    <row r="1220" spans="1:19">
      <c r="A1220" s="161" t="s">
        <v>2331</v>
      </c>
      <c r="C1220" s="161" t="s">
        <v>133</v>
      </c>
      <c r="F1220" s="163" t="s">
        <v>133</v>
      </c>
      <c r="G1220" s="266" t="s">
        <v>133</v>
      </c>
      <c r="H1220" s="163" t="s">
        <v>133</v>
      </c>
      <c r="I1220" s="163" t="s">
        <v>133</v>
      </c>
      <c r="J1220" s="163" t="s">
        <v>133</v>
      </c>
      <c r="K1220" s="164">
        <f t="shared" si="61"/>
        <v>0</v>
      </c>
      <c r="L1220" s="165">
        <f t="shared" si="62"/>
        <v>0</v>
      </c>
      <c r="N1220" s="172"/>
      <c r="O1220" s="167" t="s">
        <v>133</v>
      </c>
      <c r="P1220" s="260" t="e">
        <f t="shared" si="60"/>
        <v>#NUM!</v>
      </c>
      <c r="S1220" s="272"/>
    </row>
    <row r="1221" spans="1:19">
      <c r="A1221" s="161" t="s">
        <v>2332</v>
      </c>
      <c r="C1221" s="161" t="s">
        <v>133</v>
      </c>
      <c r="F1221" s="163" t="s">
        <v>133</v>
      </c>
      <c r="G1221" s="266" t="s">
        <v>133</v>
      </c>
      <c r="H1221" s="163" t="s">
        <v>133</v>
      </c>
      <c r="I1221" s="163" t="s">
        <v>133</v>
      </c>
      <c r="J1221" s="163" t="s">
        <v>133</v>
      </c>
      <c r="K1221" s="164">
        <f t="shared" si="61"/>
        <v>0</v>
      </c>
      <c r="L1221" s="165">
        <f t="shared" si="62"/>
        <v>0</v>
      </c>
      <c r="N1221" s="172"/>
      <c r="O1221" s="167" t="s">
        <v>133</v>
      </c>
      <c r="P1221" s="260" t="e">
        <f t="shared" si="60"/>
        <v>#NUM!</v>
      </c>
      <c r="S1221" s="272"/>
    </row>
    <row r="1222" spans="1:19">
      <c r="A1222" s="161" t="s">
        <v>2333</v>
      </c>
      <c r="C1222" s="161" t="s">
        <v>133</v>
      </c>
      <c r="F1222" s="163" t="s">
        <v>133</v>
      </c>
      <c r="G1222" s="266" t="s">
        <v>133</v>
      </c>
      <c r="H1222" s="163" t="s">
        <v>133</v>
      </c>
      <c r="I1222" s="163" t="s">
        <v>133</v>
      </c>
      <c r="J1222" s="163" t="s">
        <v>133</v>
      </c>
      <c r="K1222" s="164">
        <f t="shared" si="61"/>
        <v>0</v>
      </c>
      <c r="L1222" s="165">
        <f t="shared" si="62"/>
        <v>0</v>
      </c>
      <c r="N1222" s="172"/>
      <c r="O1222" s="167" t="s">
        <v>133</v>
      </c>
      <c r="P1222" s="260" t="e">
        <f t="shared" si="60"/>
        <v>#NUM!</v>
      </c>
      <c r="S1222" s="272"/>
    </row>
    <row r="1223" spans="1:19">
      <c r="A1223" s="161" t="s">
        <v>2334</v>
      </c>
      <c r="C1223" s="161" t="s">
        <v>133</v>
      </c>
      <c r="F1223" s="163" t="s">
        <v>133</v>
      </c>
      <c r="G1223" s="266" t="s">
        <v>133</v>
      </c>
      <c r="H1223" s="163" t="s">
        <v>133</v>
      </c>
      <c r="I1223" s="163" t="s">
        <v>133</v>
      </c>
      <c r="J1223" s="163" t="s">
        <v>133</v>
      </c>
      <c r="K1223" s="164">
        <f t="shared" si="61"/>
        <v>0</v>
      </c>
      <c r="L1223" s="165">
        <f t="shared" si="62"/>
        <v>0</v>
      </c>
      <c r="N1223" s="172"/>
      <c r="O1223" s="167" t="s">
        <v>133</v>
      </c>
      <c r="P1223" s="260" t="e">
        <f t="shared" si="60"/>
        <v>#NUM!</v>
      </c>
      <c r="S1223" s="272"/>
    </row>
    <row r="1224" spans="1:19">
      <c r="A1224" s="161" t="s">
        <v>2335</v>
      </c>
      <c r="C1224" s="161" t="s">
        <v>133</v>
      </c>
      <c r="F1224" s="163" t="s">
        <v>133</v>
      </c>
      <c r="G1224" s="266" t="s">
        <v>133</v>
      </c>
      <c r="H1224" s="163" t="s">
        <v>133</v>
      </c>
      <c r="I1224" s="163" t="s">
        <v>133</v>
      </c>
      <c r="J1224" s="163" t="s">
        <v>133</v>
      </c>
      <c r="K1224" s="164">
        <f t="shared" si="61"/>
        <v>0</v>
      </c>
      <c r="L1224" s="165">
        <f t="shared" si="62"/>
        <v>0</v>
      </c>
      <c r="N1224" s="172"/>
      <c r="O1224" s="167" t="s">
        <v>133</v>
      </c>
      <c r="P1224" s="260" t="e">
        <f t="shared" si="60"/>
        <v>#NUM!</v>
      </c>
      <c r="S1224" s="272"/>
    </row>
    <row r="1225" spans="1:19">
      <c r="A1225" s="161" t="s">
        <v>2336</v>
      </c>
      <c r="C1225" s="161" t="s">
        <v>133</v>
      </c>
      <c r="F1225" s="163" t="s">
        <v>133</v>
      </c>
      <c r="G1225" s="266" t="s">
        <v>133</v>
      </c>
      <c r="H1225" s="163" t="s">
        <v>133</v>
      </c>
      <c r="I1225" s="163" t="s">
        <v>133</v>
      </c>
      <c r="J1225" s="163" t="s">
        <v>133</v>
      </c>
      <c r="K1225" s="164">
        <f t="shared" si="61"/>
        <v>0</v>
      </c>
      <c r="L1225" s="165">
        <f t="shared" si="62"/>
        <v>0</v>
      </c>
      <c r="N1225" s="172"/>
      <c r="O1225" s="167" t="s">
        <v>133</v>
      </c>
      <c r="P1225" s="260" t="e">
        <f t="shared" si="60"/>
        <v>#NUM!</v>
      </c>
      <c r="S1225" s="272"/>
    </row>
    <row r="1226" spans="1:19">
      <c r="A1226" s="161" t="s">
        <v>2337</v>
      </c>
      <c r="C1226" s="161" t="s">
        <v>133</v>
      </c>
      <c r="F1226" s="163" t="s">
        <v>133</v>
      </c>
      <c r="G1226" s="266" t="s">
        <v>133</v>
      </c>
      <c r="H1226" s="163" t="s">
        <v>133</v>
      </c>
      <c r="I1226" s="163" t="s">
        <v>133</v>
      </c>
      <c r="J1226" s="163" t="s">
        <v>133</v>
      </c>
      <c r="K1226" s="164">
        <f t="shared" si="61"/>
        <v>0</v>
      </c>
      <c r="L1226" s="165">
        <f t="shared" si="62"/>
        <v>0</v>
      </c>
      <c r="N1226" s="172"/>
      <c r="O1226" s="167" t="s">
        <v>133</v>
      </c>
      <c r="P1226" s="260" t="e">
        <f t="shared" si="60"/>
        <v>#NUM!</v>
      </c>
      <c r="S1226" s="272"/>
    </row>
    <row r="1227" spans="1:19">
      <c r="A1227" s="161" t="s">
        <v>2338</v>
      </c>
      <c r="C1227" s="161" t="s">
        <v>133</v>
      </c>
      <c r="F1227" s="163" t="s">
        <v>133</v>
      </c>
      <c r="G1227" s="266" t="s">
        <v>133</v>
      </c>
      <c r="H1227" s="163" t="s">
        <v>133</v>
      </c>
      <c r="I1227" s="163" t="s">
        <v>133</v>
      </c>
      <c r="J1227" s="163" t="s">
        <v>133</v>
      </c>
      <c r="K1227" s="164">
        <f t="shared" si="61"/>
        <v>0</v>
      </c>
      <c r="L1227" s="165">
        <f t="shared" si="62"/>
        <v>0</v>
      </c>
      <c r="N1227" s="172"/>
      <c r="O1227" s="167" t="s">
        <v>133</v>
      </c>
      <c r="P1227" s="260" t="e">
        <f t="shared" si="60"/>
        <v>#NUM!</v>
      </c>
      <c r="S1227" s="272"/>
    </row>
    <row r="1228" spans="1:19">
      <c r="A1228" s="161" t="s">
        <v>2339</v>
      </c>
      <c r="C1228" s="161" t="s">
        <v>133</v>
      </c>
      <c r="F1228" s="163" t="s">
        <v>133</v>
      </c>
      <c r="G1228" s="266" t="s">
        <v>133</v>
      </c>
      <c r="H1228" s="163" t="s">
        <v>133</v>
      </c>
      <c r="I1228" s="163" t="s">
        <v>133</v>
      </c>
      <c r="J1228" s="163" t="s">
        <v>133</v>
      </c>
      <c r="K1228" s="164">
        <f t="shared" si="61"/>
        <v>0</v>
      </c>
      <c r="L1228" s="165">
        <f t="shared" si="62"/>
        <v>0</v>
      </c>
      <c r="N1228" s="172"/>
      <c r="O1228" s="167" t="s">
        <v>133</v>
      </c>
      <c r="P1228" s="260" t="e">
        <f t="shared" si="60"/>
        <v>#NUM!</v>
      </c>
      <c r="S1228" s="272"/>
    </row>
    <row r="1229" spans="1:19">
      <c r="A1229" s="161" t="s">
        <v>2340</v>
      </c>
      <c r="C1229" s="161" t="s">
        <v>133</v>
      </c>
      <c r="F1229" s="163" t="s">
        <v>133</v>
      </c>
      <c r="G1229" s="266" t="s">
        <v>133</v>
      </c>
      <c r="H1229" s="163" t="s">
        <v>133</v>
      </c>
      <c r="I1229" s="163" t="s">
        <v>133</v>
      </c>
      <c r="J1229" s="163" t="s">
        <v>133</v>
      </c>
      <c r="K1229" s="164">
        <f t="shared" si="61"/>
        <v>0</v>
      </c>
      <c r="L1229" s="165">
        <f t="shared" si="62"/>
        <v>0</v>
      </c>
      <c r="N1229" s="172"/>
      <c r="O1229" s="167" t="s">
        <v>133</v>
      </c>
      <c r="P1229" s="260" t="e">
        <f t="shared" si="60"/>
        <v>#NUM!</v>
      </c>
      <c r="S1229" s="272"/>
    </row>
    <row r="1230" spans="1:19">
      <c r="A1230" s="161" t="s">
        <v>2341</v>
      </c>
      <c r="C1230" s="161" t="s">
        <v>133</v>
      </c>
      <c r="F1230" s="163" t="s">
        <v>133</v>
      </c>
      <c r="G1230" s="266" t="s">
        <v>133</v>
      </c>
      <c r="H1230" s="163" t="s">
        <v>133</v>
      </c>
      <c r="I1230" s="163" t="s">
        <v>133</v>
      </c>
      <c r="J1230" s="163" t="s">
        <v>133</v>
      </c>
      <c r="K1230" s="164">
        <f t="shared" si="61"/>
        <v>0</v>
      </c>
      <c r="L1230" s="165">
        <f t="shared" si="62"/>
        <v>0</v>
      </c>
      <c r="N1230" s="172"/>
      <c r="O1230" s="167" t="s">
        <v>133</v>
      </c>
      <c r="P1230" s="260" t="e">
        <f t="shared" si="60"/>
        <v>#NUM!</v>
      </c>
      <c r="S1230" s="272"/>
    </row>
    <row r="1231" spans="1:19">
      <c r="A1231" s="161" t="s">
        <v>2342</v>
      </c>
      <c r="C1231" s="161" t="s">
        <v>133</v>
      </c>
      <c r="F1231" s="163" t="s">
        <v>133</v>
      </c>
      <c r="G1231" s="266" t="s">
        <v>133</v>
      </c>
      <c r="H1231" s="163" t="s">
        <v>133</v>
      </c>
      <c r="I1231" s="163" t="s">
        <v>133</v>
      </c>
      <c r="J1231" s="163" t="s">
        <v>133</v>
      </c>
      <c r="K1231" s="164">
        <f t="shared" si="61"/>
        <v>0</v>
      </c>
      <c r="L1231" s="165">
        <f t="shared" si="62"/>
        <v>0</v>
      </c>
      <c r="N1231" s="172"/>
      <c r="O1231" s="167" t="s">
        <v>133</v>
      </c>
      <c r="P1231" s="260" t="e">
        <f t="shared" ref="P1231:P1294" si="63">MEDIAN(Q1231:R1231)</f>
        <v>#NUM!</v>
      </c>
      <c r="S1231" s="272"/>
    </row>
    <row r="1232" spans="1:19">
      <c r="A1232" s="161" t="s">
        <v>2343</v>
      </c>
      <c r="C1232" s="161" t="s">
        <v>133</v>
      </c>
      <c r="F1232" s="163" t="s">
        <v>133</v>
      </c>
      <c r="G1232" s="266" t="s">
        <v>133</v>
      </c>
      <c r="H1232" s="163" t="s">
        <v>133</v>
      </c>
      <c r="I1232" s="163" t="s">
        <v>133</v>
      </c>
      <c r="J1232" s="163" t="s">
        <v>133</v>
      </c>
      <c r="K1232" s="164">
        <f t="shared" ref="K1232:K1295" si="64">IF(OR(D1232="n/a",D1232="nd"),0,D1232)+IF(OR(I1232="n/a",I1232="nd"),0,I1232)</f>
        <v>0</v>
      </c>
      <c r="L1232" s="165">
        <f t="shared" ref="L1232:L1295" si="65">SQRT(SUMSQ(IF(OR(E1232="n/a",E1232="nd"),0,E1232),IF(OR(F1232="n/a",F1232="nd"),0,F1232),IF(OR(J1232="n/a",J1232="nd"),0,J1232)))</f>
        <v>0</v>
      </c>
      <c r="N1232" s="172"/>
      <c r="O1232" s="167" t="s">
        <v>133</v>
      </c>
      <c r="P1232" s="260" t="e">
        <f t="shared" si="63"/>
        <v>#NUM!</v>
      </c>
      <c r="S1232" s="272"/>
    </row>
    <row r="1233" spans="1:19">
      <c r="A1233" s="161" t="s">
        <v>2344</v>
      </c>
      <c r="C1233" s="161" t="s">
        <v>133</v>
      </c>
      <c r="F1233" s="163" t="s">
        <v>133</v>
      </c>
      <c r="G1233" s="266" t="s">
        <v>133</v>
      </c>
      <c r="H1233" s="163" t="s">
        <v>133</v>
      </c>
      <c r="I1233" s="163" t="s">
        <v>133</v>
      </c>
      <c r="J1233" s="163" t="s">
        <v>133</v>
      </c>
      <c r="K1233" s="164">
        <f t="shared" si="64"/>
        <v>0</v>
      </c>
      <c r="L1233" s="165">
        <f t="shared" si="65"/>
        <v>0</v>
      </c>
      <c r="N1233" s="172"/>
      <c r="O1233" s="167" t="s">
        <v>133</v>
      </c>
      <c r="P1233" s="260" t="e">
        <f t="shared" si="63"/>
        <v>#NUM!</v>
      </c>
      <c r="S1233" s="272"/>
    </row>
    <row r="1234" spans="1:19">
      <c r="A1234" s="161" t="s">
        <v>2345</v>
      </c>
      <c r="C1234" s="161" t="s">
        <v>133</v>
      </c>
      <c r="F1234" s="163" t="s">
        <v>133</v>
      </c>
      <c r="G1234" s="266" t="s">
        <v>133</v>
      </c>
      <c r="H1234" s="163" t="s">
        <v>133</v>
      </c>
      <c r="I1234" s="163" t="s">
        <v>133</v>
      </c>
      <c r="J1234" s="163" t="s">
        <v>133</v>
      </c>
      <c r="K1234" s="164">
        <f t="shared" si="64"/>
        <v>0</v>
      </c>
      <c r="L1234" s="165">
        <f t="shared" si="65"/>
        <v>0</v>
      </c>
      <c r="N1234" s="172"/>
      <c r="O1234" s="167" t="s">
        <v>133</v>
      </c>
      <c r="P1234" s="260" t="e">
        <f t="shared" si="63"/>
        <v>#NUM!</v>
      </c>
      <c r="S1234" s="272"/>
    </row>
    <row r="1235" spans="1:19">
      <c r="A1235" s="161" t="s">
        <v>2346</v>
      </c>
      <c r="C1235" s="161" t="s">
        <v>133</v>
      </c>
      <c r="F1235" s="163" t="s">
        <v>133</v>
      </c>
      <c r="G1235" s="266" t="s">
        <v>133</v>
      </c>
      <c r="H1235" s="163" t="s">
        <v>133</v>
      </c>
      <c r="I1235" s="163" t="s">
        <v>133</v>
      </c>
      <c r="J1235" s="163" t="s">
        <v>133</v>
      </c>
      <c r="K1235" s="164">
        <f t="shared" si="64"/>
        <v>0</v>
      </c>
      <c r="L1235" s="165">
        <f t="shared" si="65"/>
        <v>0</v>
      </c>
      <c r="N1235" s="172"/>
      <c r="O1235" s="167" t="s">
        <v>133</v>
      </c>
      <c r="P1235" s="260" t="e">
        <f t="shared" si="63"/>
        <v>#NUM!</v>
      </c>
      <c r="S1235" s="272"/>
    </row>
    <row r="1236" spans="1:19">
      <c r="A1236" s="161" t="s">
        <v>2347</v>
      </c>
      <c r="C1236" s="161" t="s">
        <v>133</v>
      </c>
      <c r="F1236" s="163" t="s">
        <v>133</v>
      </c>
      <c r="G1236" s="266" t="s">
        <v>133</v>
      </c>
      <c r="H1236" s="163" t="s">
        <v>133</v>
      </c>
      <c r="I1236" s="163" t="s">
        <v>133</v>
      </c>
      <c r="J1236" s="163" t="s">
        <v>133</v>
      </c>
      <c r="K1236" s="164">
        <f t="shared" si="64"/>
        <v>0</v>
      </c>
      <c r="L1236" s="165">
        <f t="shared" si="65"/>
        <v>0</v>
      </c>
      <c r="N1236" s="172"/>
      <c r="O1236" s="167" t="s">
        <v>133</v>
      </c>
      <c r="P1236" s="260" t="e">
        <f t="shared" si="63"/>
        <v>#NUM!</v>
      </c>
      <c r="S1236" s="272"/>
    </row>
    <row r="1237" spans="1:19">
      <c r="A1237" s="161" t="s">
        <v>2348</v>
      </c>
      <c r="C1237" s="161" t="s">
        <v>133</v>
      </c>
      <c r="F1237" s="163" t="s">
        <v>133</v>
      </c>
      <c r="G1237" s="266" t="s">
        <v>133</v>
      </c>
      <c r="H1237" s="163" t="s">
        <v>133</v>
      </c>
      <c r="I1237" s="163" t="s">
        <v>133</v>
      </c>
      <c r="J1237" s="163" t="s">
        <v>133</v>
      </c>
      <c r="K1237" s="164">
        <f t="shared" si="64"/>
        <v>0</v>
      </c>
      <c r="L1237" s="165">
        <f t="shared" si="65"/>
        <v>0</v>
      </c>
      <c r="N1237" s="172"/>
      <c r="O1237" s="167" t="s">
        <v>133</v>
      </c>
      <c r="P1237" s="260" t="e">
        <f t="shared" si="63"/>
        <v>#NUM!</v>
      </c>
      <c r="S1237" s="272"/>
    </row>
    <row r="1238" spans="1:19">
      <c r="A1238" s="161" t="s">
        <v>2349</v>
      </c>
      <c r="C1238" s="161" t="s">
        <v>133</v>
      </c>
      <c r="F1238" s="163" t="s">
        <v>133</v>
      </c>
      <c r="G1238" s="266" t="s">
        <v>133</v>
      </c>
      <c r="H1238" s="163" t="s">
        <v>133</v>
      </c>
      <c r="I1238" s="163" t="s">
        <v>133</v>
      </c>
      <c r="J1238" s="163" t="s">
        <v>133</v>
      </c>
      <c r="K1238" s="164">
        <f t="shared" si="64"/>
        <v>0</v>
      </c>
      <c r="L1238" s="165">
        <f t="shared" si="65"/>
        <v>0</v>
      </c>
      <c r="N1238" s="172"/>
      <c r="O1238" s="167" t="s">
        <v>133</v>
      </c>
      <c r="P1238" s="260" t="e">
        <f t="shared" si="63"/>
        <v>#NUM!</v>
      </c>
      <c r="S1238" s="272"/>
    </row>
    <row r="1239" spans="1:19">
      <c r="A1239" s="161" t="s">
        <v>2350</v>
      </c>
      <c r="C1239" s="161" t="s">
        <v>133</v>
      </c>
      <c r="F1239" s="163" t="s">
        <v>133</v>
      </c>
      <c r="G1239" s="266" t="s">
        <v>133</v>
      </c>
      <c r="H1239" s="163" t="s">
        <v>133</v>
      </c>
      <c r="I1239" s="163" t="s">
        <v>133</v>
      </c>
      <c r="J1239" s="163" t="s">
        <v>133</v>
      </c>
      <c r="K1239" s="164">
        <f t="shared" si="64"/>
        <v>0</v>
      </c>
      <c r="L1239" s="165">
        <f t="shared" si="65"/>
        <v>0</v>
      </c>
      <c r="N1239" s="172"/>
      <c r="O1239" s="167" t="s">
        <v>133</v>
      </c>
      <c r="P1239" s="260" t="e">
        <f t="shared" si="63"/>
        <v>#NUM!</v>
      </c>
      <c r="S1239" s="272"/>
    </row>
    <row r="1240" spans="1:19">
      <c r="A1240" s="161" t="s">
        <v>2351</v>
      </c>
      <c r="C1240" s="161" t="s">
        <v>133</v>
      </c>
      <c r="F1240" s="163" t="s">
        <v>133</v>
      </c>
      <c r="G1240" s="266" t="s">
        <v>133</v>
      </c>
      <c r="H1240" s="163" t="s">
        <v>133</v>
      </c>
      <c r="I1240" s="163" t="s">
        <v>133</v>
      </c>
      <c r="J1240" s="163" t="s">
        <v>133</v>
      </c>
      <c r="K1240" s="164">
        <f t="shared" si="64"/>
        <v>0</v>
      </c>
      <c r="L1240" s="165">
        <f t="shared" si="65"/>
        <v>0</v>
      </c>
      <c r="N1240" s="172"/>
      <c r="O1240" s="167" t="s">
        <v>133</v>
      </c>
      <c r="P1240" s="260" t="e">
        <f t="shared" si="63"/>
        <v>#NUM!</v>
      </c>
      <c r="S1240" s="272"/>
    </row>
    <row r="1241" spans="1:19">
      <c r="A1241" s="161" t="s">
        <v>2352</v>
      </c>
      <c r="C1241" s="161" t="s">
        <v>133</v>
      </c>
      <c r="F1241" s="163" t="s">
        <v>133</v>
      </c>
      <c r="G1241" s="266" t="s">
        <v>133</v>
      </c>
      <c r="H1241" s="163" t="s">
        <v>133</v>
      </c>
      <c r="I1241" s="163" t="s">
        <v>133</v>
      </c>
      <c r="J1241" s="163" t="s">
        <v>133</v>
      </c>
      <c r="K1241" s="164">
        <f t="shared" si="64"/>
        <v>0</v>
      </c>
      <c r="L1241" s="165">
        <f t="shared" si="65"/>
        <v>0</v>
      </c>
      <c r="N1241" s="172"/>
      <c r="O1241" s="167" t="s">
        <v>133</v>
      </c>
      <c r="P1241" s="260" t="e">
        <f t="shared" si="63"/>
        <v>#NUM!</v>
      </c>
      <c r="S1241" s="272"/>
    </row>
    <row r="1242" spans="1:19">
      <c r="A1242" s="161" t="s">
        <v>2353</v>
      </c>
      <c r="C1242" s="161" t="s">
        <v>133</v>
      </c>
      <c r="F1242" s="163" t="s">
        <v>133</v>
      </c>
      <c r="G1242" s="266" t="s">
        <v>133</v>
      </c>
      <c r="H1242" s="163" t="s">
        <v>133</v>
      </c>
      <c r="I1242" s="163" t="s">
        <v>133</v>
      </c>
      <c r="J1242" s="163" t="s">
        <v>133</v>
      </c>
      <c r="K1242" s="164">
        <f t="shared" si="64"/>
        <v>0</v>
      </c>
      <c r="L1242" s="165">
        <f t="shared" si="65"/>
        <v>0</v>
      </c>
      <c r="N1242" s="172"/>
      <c r="O1242" s="167" t="s">
        <v>133</v>
      </c>
      <c r="P1242" s="260" t="e">
        <f t="shared" si="63"/>
        <v>#NUM!</v>
      </c>
      <c r="S1242" s="272"/>
    </row>
    <row r="1243" spans="1:19">
      <c r="A1243" s="161" t="s">
        <v>2354</v>
      </c>
      <c r="C1243" s="161" t="s">
        <v>133</v>
      </c>
      <c r="F1243" s="163" t="s">
        <v>133</v>
      </c>
      <c r="G1243" s="266" t="s">
        <v>133</v>
      </c>
      <c r="H1243" s="163" t="s">
        <v>133</v>
      </c>
      <c r="I1243" s="163" t="s">
        <v>133</v>
      </c>
      <c r="J1243" s="163" t="s">
        <v>133</v>
      </c>
      <c r="K1243" s="164">
        <f t="shared" si="64"/>
        <v>0</v>
      </c>
      <c r="L1243" s="165">
        <f t="shared" si="65"/>
        <v>0</v>
      </c>
      <c r="N1243" s="172"/>
      <c r="O1243" s="167" t="s">
        <v>133</v>
      </c>
      <c r="P1243" s="260" t="e">
        <f t="shared" si="63"/>
        <v>#NUM!</v>
      </c>
      <c r="S1243" s="272"/>
    </row>
    <row r="1244" spans="1:19">
      <c r="A1244" s="161" t="s">
        <v>2355</v>
      </c>
      <c r="C1244" s="161" t="s">
        <v>133</v>
      </c>
      <c r="F1244" s="163" t="s">
        <v>133</v>
      </c>
      <c r="G1244" s="266" t="s">
        <v>133</v>
      </c>
      <c r="H1244" s="163" t="s">
        <v>133</v>
      </c>
      <c r="I1244" s="163" t="s">
        <v>133</v>
      </c>
      <c r="J1244" s="163" t="s">
        <v>133</v>
      </c>
      <c r="K1244" s="164">
        <f t="shared" si="64"/>
        <v>0</v>
      </c>
      <c r="L1244" s="165">
        <f t="shared" si="65"/>
        <v>0</v>
      </c>
      <c r="N1244" s="172"/>
      <c r="O1244" s="167" t="s">
        <v>133</v>
      </c>
      <c r="P1244" s="260" t="e">
        <f t="shared" si="63"/>
        <v>#NUM!</v>
      </c>
      <c r="S1244" s="272"/>
    </row>
    <row r="1245" spans="1:19">
      <c r="A1245" s="161" t="s">
        <v>2356</v>
      </c>
      <c r="C1245" s="161" t="s">
        <v>133</v>
      </c>
      <c r="F1245" s="163" t="s">
        <v>133</v>
      </c>
      <c r="G1245" s="266" t="s">
        <v>133</v>
      </c>
      <c r="H1245" s="163" t="s">
        <v>133</v>
      </c>
      <c r="I1245" s="163" t="s">
        <v>133</v>
      </c>
      <c r="J1245" s="163" t="s">
        <v>133</v>
      </c>
      <c r="K1245" s="164">
        <f t="shared" si="64"/>
        <v>0</v>
      </c>
      <c r="L1245" s="165">
        <f t="shared" si="65"/>
        <v>0</v>
      </c>
      <c r="N1245" s="172"/>
      <c r="O1245" s="167" t="s">
        <v>133</v>
      </c>
      <c r="P1245" s="260" t="e">
        <f t="shared" si="63"/>
        <v>#NUM!</v>
      </c>
      <c r="S1245" s="272"/>
    </row>
    <row r="1246" spans="1:19">
      <c r="A1246" s="161" t="s">
        <v>2357</v>
      </c>
      <c r="C1246" s="161" t="s">
        <v>133</v>
      </c>
      <c r="F1246" s="163" t="s">
        <v>133</v>
      </c>
      <c r="G1246" s="266" t="s">
        <v>133</v>
      </c>
      <c r="H1246" s="163" t="s">
        <v>133</v>
      </c>
      <c r="I1246" s="163" t="s">
        <v>133</v>
      </c>
      <c r="J1246" s="163" t="s">
        <v>133</v>
      </c>
      <c r="K1246" s="164">
        <f t="shared" si="64"/>
        <v>0</v>
      </c>
      <c r="L1246" s="165">
        <f t="shared" si="65"/>
        <v>0</v>
      </c>
      <c r="N1246" s="172"/>
      <c r="O1246" s="167" t="s">
        <v>133</v>
      </c>
      <c r="P1246" s="260" t="e">
        <f t="shared" si="63"/>
        <v>#NUM!</v>
      </c>
      <c r="S1246" s="272"/>
    </row>
    <row r="1247" spans="1:19">
      <c r="A1247" s="161" t="s">
        <v>2358</v>
      </c>
      <c r="C1247" s="161" t="s">
        <v>133</v>
      </c>
      <c r="F1247" s="163" t="s">
        <v>133</v>
      </c>
      <c r="G1247" s="266" t="s">
        <v>133</v>
      </c>
      <c r="H1247" s="163" t="s">
        <v>133</v>
      </c>
      <c r="I1247" s="163" t="s">
        <v>133</v>
      </c>
      <c r="J1247" s="163" t="s">
        <v>133</v>
      </c>
      <c r="K1247" s="164">
        <f t="shared" si="64"/>
        <v>0</v>
      </c>
      <c r="L1247" s="165">
        <f t="shared" si="65"/>
        <v>0</v>
      </c>
      <c r="N1247" s="172"/>
      <c r="O1247" s="167" t="s">
        <v>133</v>
      </c>
      <c r="P1247" s="260" t="e">
        <f t="shared" si="63"/>
        <v>#NUM!</v>
      </c>
      <c r="S1247" s="272"/>
    </row>
    <row r="1248" spans="1:19">
      <c r="A1248" s="161" t="s">
        <v>2359</v>
      </c>
      <c r="C1248" s="161" t="s">
        <v>133</v>
      </c>
      <c r="F1248" s="163" t="s">
        <v>133</v>
      </c>
      <c r="G1248" s="266" t="s">
        <v>133</v>
      </c>
      <c r="H1248" s="163" t="s">
        <v>133</v>
      </c>
      <c r="I1248" s="163" t="s">
        <v>133</v>
      </c>
      <c r="J1248" s="163" t="s">
        <v>133</v>
      </c>
      <c r="K1248" s="164">
        <f t="shared" si="64"/>
        <v>0</v>
      </c>
      <c r="L1248" s="165">
        <f t="shared" si="65"/>
        <v>0</v>
      </c>
      <c r="N1248" s="172"/>
      <c r="O1248" s="167" t="s">
        <v>133</v>
      </c>
      <c r="P1248" s="260" t="e">
        <f t="shared" si="63"/>
        <v>#NUM!</v>
      </c>
      <c r="S1248" s="272"/>
    </row>
    <row r="1249" spans="1:19">
      <c r="A1249" s="161" t="s">
        <v>2360</v>
      </c>
      <c r="C1249" s="161" t="s">
        <v>133</v>
      </c>
      <c r="F1249" s="163" t="s">
        <v>133</v>
      </c>
      <c r="G1249" s="266" t="s">
        <v>133</v>
      </c>
      <c r="H1249" s="163" t="s">
        <v>133</v>
      </c>
      <c r="I1249" s="163" t="s">
        <v>133</v>
      </c>
      <c r="J1249" s="163" t="s">
        <v>133</v>
      </c>
      <c r="K1249" s="164">
        <f t="shared" si="64"/>
        <v>0</v>
      </c>
      <c r="L1249" s="165">
        <f t="shared" si="65"/>
        <v>0</v>
      </c>
      <c r="N1249" s="172"/>
      <c r="O1249" s="167" t="s">
        <v>133</v>
      </c>
      <c r="P1249" s="260" t="e">
        <f t="shared" si="63"/>
        <v>#NUM!</v>
      </c>
      <c r="S1249" s="272"/>
    </row>
    <row r="1250" spans="1:19">
      <c r="A1250" s="161" t="s">
        <v>2361</v>
      </c>
      <c r="C1250" s="161" t="s">
        <v>133</v>
      </c>
      <c r="F1250" s="163" t="s">
        <v>133</v>
      </c>
      <c r="G1250" s="266" t="s">
        <v>133</v>
      </c>
      <c r="H1250" s="163" t="s">
        <v>133</v>
      </c>
      <c r="I1250" s="163" t="s">
        <v>133</v>
      </c>
      <c r="J1250" s="163" t="s">
        <v>133</v>
      </c>
      <c r="K1250" s="164">
        <f t="shared" si="64"/>
        <v>0</v>
      </c>
      <c r="L1250" s="165">
        <f t="shared" si="65"/>
        <v>0</v>
      </c>
      <c r="N1250" s="172"/>
      <c r="O1250" s="167" t="s">
        <v>133</v>
      </c>
      <c r="P1250" s="260" t="e">
        <f t="shared" si="63"/>
        <v>#NUM!</v>
      </c>
      <c r="S1250" s="272"/>
    </row>
    <row r="1251" spans="1:19">
      <c r="A1251" s="161" t="s">
        <v>2362</v>
      </c>
      <c r="C1251" s="161" t="s">
        <v>133</v>
      </c>
      <c r="F1251" s="163" t="s">
        <v>133</v>
      </c>
      <c r="G1251" s="266" t="s">
        <v>133</v>
      </c>
      <c r="H1251" s="163" t="s">
        <v>133</v>
      </c>
      <c r="I1251" s="163" t="s">
        <v>133</v>
      </c>
      <c r="J1251" s="163" t="s">
        <v>133</v>
      </c>
      <c r="K1251" s="164">
        <f t="shared" si="64"/>
        <v>0</v>
      </c>
      <c r="L1251" s="165">
        <f t="shared" si="65"/>
        <v>0</v>
      </c>
      <c r="N1251" s="172"/>
      <c r="O1251" s="167" t="s">
        <v>133</v>
      </c>
      <c r="P1251" s="260" t="e">
        <f t="shared" si="63"/>
        <v>#NUM!</v>
      </c>
      <c r="S1251" s="272"/>
    </row>
    <row r="1252" spans="1:19">
      <c r="A1252" s="161" t="s">
        <v>2363</v>
      </c>
      <c r="C1252" s="161" t="s">
        <v>133</v>
      </c>
      <c r="F1252" s="163" t="s">
        <v>133</v>
      </c>
      <c r="G1252" s="266" t="s">
        <v>133</v>
      </c>
      <c r="H1252" s="163" t="s">
        <v>133</v>
      </c>
      <c r="I1252" s="163" t="s">
        <v>133</v>
      </c>
      <c r="J1252" s="163" t="s">
        <v>133</v>
      </c>
      <c r="K1252" s="164">
        <f t="shared" si="64"/>
        <v>0</v>
      </c>
      <c r="L1252" s="165">
        <f t="shared" si="65"/>
        <v>0</v>
      </c>
      <c r="N1252" s="172"/>
      <c r="O1252" s="167" t="s">
        <v>133</v>
      </c>
      <c r="P1252" s="260" t="e">
        <f t="shared" si="63"/>
        <v>#NUM!</v>
      </c>
      <c r="S1252" s="272"/>
    </row>
    <row r="1253" spans="1:19">
      <c r="A1253" s="161" t="s">
        <v>2364</v>
      </c>
      <c r="C1253" s="161" t="s">
        <v>133</v>
      </c>
      <c r="F1253" s="163" t="s">
        <v>133</v>
      </c>
      <c r="G1253" s="266" t="s">
        <v>133</v>
      </c>
      <c r="H1253" s="163" t="s">
        <v>133</v>
      </c>
      <c r="I1253" s="163" t="s">
        <v>133</v>
      </c>
      <c r="J1253" s="163" t="s">
        <v>133</v>
      </c>
      <c r="K1253" s="164">
        <f t="shared" si="64"/>
        <v>0</v>
      </c>
      <c r="L1253" s="165">
        <f t="shared" si="65"/>
        <v>0</v>
      </c>
      <c r="N1253" s="172"/>
      <c r="O1253" s="167" t="s">
        <v>133</v>
      </c>
      <c r="P1253" s="260" t="e">
        <f t="shared" si="63"/>
        <v>#NUM!</v>
      </c>
      <c r="S1253" s="272"/>
    </row>
    <row r="1254" spans="1:19">
      <c r="A1254" s="161" t="s">
        <v>2365</v>
      </c>
      <c r="C1254" s="161" t="s">
        <v>133</v>
      </c>
      <c r="F1254" s="163" t="s">
        <v>133</v>
      </c>
      <c r="G1254" s="266" t="s">
        <v>133</v>
      </c>
      <c r="H1254" s="163" t="s">
        <v>133</v>
      </c>
      <c r="I1254" s="163" t="s">
        <v>133</v>
      </c>
      <c r="J1254" s="163" t="s">
        <v>133</v>
      </c>
      <c r="K1254" s="164">
        <f t="shared" si="64"/>
        <v>0</v>
      </c>
      <c r="L1254" s="165">
        <f t="shared" si="65"/>
        <v>0</v>
      </c>
      <c r="N1254" s="172"/>
      <c r="O1254" s="167" t="s">
        <v>133</v>
      </c>
      <c r="P1254" s="260" t="e">
        <f t="shared" si="63"/>
        <v>#NUM!</v>
      </c>
      <c r="S1254" s="272"/>
    </row>
    <row r="1255" spans="1:19">
      <c r="A1255" s="161" t="s">
        <v>2366</v>
      </c>
      <c r="C1255" s="161" t="s">
        <v>133</v>
      </c>
      <c r="F1255" s="163" t="s">
        <v>133</v>
      </c>
      <c r="G1255" s="266" t="s">
        <v>133</v>
      </c>
      <c r="H1255" s="163" t="s">
        <v>133</v>
      </c>
      <c r="I1255" s="163" t="s">
        <v>133</v>
      </c>
      <c r="J1255" s="163" t="s">
        <v>133</v>
      </c>
      <c r="K1255" s="164">
        <f t="shared" si="64"/>
        <v>0</v>
      </c>
      <c r="L1255" s="165">
        <f t="shared" si="65"/>
        <v>0</v>
      </c>
      <c r="N1255" s="172"/>
      <c r="O1255" s="167" t="s">
        <v>133</v>
      </c>
      <c r="P1255" s="260" t="e">
        <f t="shared" si="63"/>
        <v>#NUM!</v>
      </c>
      <c r="S1255" s="272"/>
    </row>
    <row r="1256" spans="1:19">
      <c r="A1256" s="161" t="s">
        <v>2367</v>
      </c>
      <c r="C1256" s="161" t="s">
        <v>133</v>
      </c>
      <c r="F1256" s="163" t="s">
        <v>133</v>
      </c>
      <c r="G1256" s="266" t="s">
        <v>133</v>
      </c>
      <c r="H1256" s="163" t="s">
        <v>133</v>
      </c>
      <c r="I1256" s="163" t="s">
        <v>133</v>
      </c>
      <c r="J1256" s="163" t="s">
        <v>133</v>
      </c>
      <c r="K1256" s="164">
        <f t="shared" si="64"/>
        <v>0</v>
      </c>
      <c r="L1256" s="165">
        <f t="shared" si="65"/>
        <v>0</v>
      </c>
      <c r="N1256" s="172"/>
      <c r="O1256" s="167" t="s">
        <v>133</v>
      </c>
      <c r="P1256" s="260" t="e">
        <f t="shared" si="63"/>
        <v>#NUM!</v>
      </c>
      <c r="S1256" s="272"/>
    </row>
    <row r="1257" spans="1:19">
      <c r="A1257" s="161" t="s">
        <v>2368</v>
      </c>
      <c r="C1257" s="161" t="s">
        <v>133</v>
      </c>
      <c r="F1257" s="163" t="s">
        <v>133</v>
      </c>
      <c r="G1257" s="266" t="s">
        <v>133</v>
      </c>
      <c r="H1257" s="163" t="s">
        <v>133</v>
      </c>
      <c r="I1257" s="163" t="s">
        <v>133</v>
      </c>
      <c r="J1257" s="163" t="s">
        <v>133</v>
      </c>
      <c r="K1257" s="164">
        <f t="shared" si="64"/>
        <v>0</v>
      </c>
      <c r="L1257" s="165">
        <f t="shared" si="65"/>
        <v>0</v>
      </c>
      <c r="N1257" s="172"/>
      <c r="O1257" s="167" t="s">
        <v>133</v>
      </c>
      <c r="P1257" s="260" t="e">
        <f t="shared" si="63"/>
        <v>#NUM!</v>
      </c>
      <c r="S1257" s="272"/>
    </row>
    <row r="1258" spans="1:19">
      <c r="A1258" s="161" t="s">
        <v>2369</v>
      </c>
      <c r="C1258" s="161" t="s">
        <v>133</v>
      </c>
      <c r="F1258" s="163" t="s">
        <v>133</v>
      </c>
      <c r="G1258" s="266" t="s">
        <v>133</v>
      </c>
      <c r="H1258" s="163" t="s">
        <v>133</v>
      </c>
      <c r="I1258" s="163" t="s">
        <v>133</v>
      </c>
      <c r="J1258" s="163" t="s">
        <v>133</v>
      </c>
      <c r="K1258" s="164">
        <f t="shared" si="64"/>
        <v>0</v>
      </c>
      <c r="L1258" s="165">
        <f t="shared" si="65"/>
        <v>0</v>
      </c>
      <c r="N1258" s="172"/>
      <c r="O1258" s="167" t="s">
        <v>133</v>
      </c>
      <c r="P1258" s="260" t="e">
        <f t="shared" si="63"/>
        <v>#NUM!</v>
      </c>
      <c r="S1258" s="272"/>
    </row>
    <row r="1259" spans="1:19">
      <c r="A1259" s="161" t="s">
        <v>2370</v>
      </c>
      <c r="C1259" s="161" t="s">
        <v>133</v>
      </c>
      <c r="F1259" s="163" t="s">
        <v>133</v>
      </c>
      <c r="G1259" s="266" t="s">
        <v>133</v>
      </c>
      <c r="H1259" s="163" t="s">
        <v>133</v>
      </c>
      <c r="I1259" s="163" t="s">
        <v>133</v>
      </c>
      <c r="J1259" s="163" t="s">
        <v>133</v>
      </c>
      <c r="K1259" s="164">
        <f t="shared" si="64"/>
        <v>0</v>
      </c>
      <c r="L1259" s="165">
        <f t="shared" si="65"/>
        <v>0</v>
      </c>
      <c r="N1259" s="172"/>
      <c r="O1259" s="167" t="s">
        <v>133</v>
      </c>
      <c r="P1259" s="260" t="e">
        <f t="shared" si="63"/>
        <v>#NUM!</v>
      </c>
      <c r="S1259" s="272"/>
    </row>
    <row r="1260" spans="1:19">
      <c r="A1260" s="161" t="s">
        <v>2371</v>
      </c>
      <c r="C1260" s="161" t="s">
        <v>133</v>
      </c>
      <c r="F1260" s="163" t="s">
        <v>133</v>
      </c>
      <c r="G1260" s="266" t="s">
        <v>133</v>
      </c>
      <c r="H1260" s="163" t="s">
        <v>133</v>
      </c>
      <c r="I1260" s="163" t="s">
        <v>133</v>
      </c>
      <c r="J1260" s="163" t="s">
        <v>133</v>
      </c>
      <c r="K1260" s="164">
        <f t="shared" si="64"/>
        <v>0</v>
      </c>
      <c r="L1260" s="165">
        <f t="shared" si="65"/>
        <v>0</v>
      </c>
      <c r="N1260" s="172"/>
      <c r="O1260" s="167" t="s">
        <v>133</v>
      </c>
      <c r="P1260" s="260" t="e">
        <f t="shared" si="63"/>
        <v>#NUM!</v>
      </c>
      <c r="S1260" s="272"/>
    </row>
    <row r="1261" spans="1:19">
      <c r="A1261" s="161" t="s">
        <v>2372</v>
      </c>
      <c r="C1261" s="161" t="s">
        <v>133</v>
      </c>
      <c r="F1261" s="163" t="s">
        <v>133</v>
      </c>
      <c r="G1261" s="266" t="s">
        <v>133</v>
      </c>
      <c r="H1261" s="163" t="s">
        <v>133</v>
      </c>
      <c r="I1261" s="163" t="s">
        <v>133</v>
      </c>
      <c r="J1261" s="163" t="s">
        <v>133</v>
      </c>
      <c r="K1261" s="164">
        <f t="shared" si="64"/>
        <v>0</v>
      </c>
      <c r="L1261" s="165">
        <f t="shared" si="65"/>
        <v>0</v>
      </c>
      <c r="N1261" s="172"/>
      <c r="O1261" s="167" t="s">
        <v>133</v>
      </c>
      <c r="P1261" s="260" t="e">
        <f t="shared" si="63"/>
        <v>#NUM!</v>
      </c>
      <c r="S1261" s="272"/>
    </row>
    <row r="1262" spans="1:19">
      <c r="A1262" s="161" t="s">
        <v>2373</v>
      </c>
      <c r="C1262" s="161" t="s">
        <v>133</v>
      </c>
      <c r="F1262" s="163" t="s">
        <v>133</v>
      </c>
      <c r="G1262" s="266" t="s">
        <v>133</v>
      </c>
      <c r="H1262" s="163" t="s">
        <v>133</v>
      </c>
      <c r="I1262" s="163" t="s">
        <v>133</v>
      </c>
      <c r="J1262" s="163" t="s">
        <v>133</v>
      </c>
      <c r="K1262" s="164">
        <f t="shared" si="64"/>
        <v>0</v>
      </c>
      <c r="L1262" s="165">
        <f t="shared" si="65"/>
        <v>0</v>
      </c>
      <c r="N1262" s="172"/>
      <c r="O1262" s="167" t="s">
        <v>133</v>
      </c>
      <c r="P1262" s="260" t="e">
        <f t="shared" si="63"/>
        <v>#NUM!</v>
      </c>
      <c r="S1262" s="272"/>
    </row>
    <row r="1263" spans="1:19">
      <c r="A1263" s="161" t="s">
        <v>2374</v>
      </c>
      <c r="C1263" s="161" t="s">
        <v>133</v>
      </c>
      <c r="F1263" s="163" t="s">
        <v>133</v>
      </c>
      <c r="G1263" s="266" t="s">
        <v>133</v>
      </c>
      <c r="H1263" s="163" t="s">
        <v>133</v>
      </c>
      <c r="I1263" s="163" t="s">
        <v>133</v>
      </c>
      <c r="J1263" s="163" t="s">
        <v>133</v>
      </c>
      <c r="K1263" s="164">
        <f t="shared" si="64"/>
        <v>0</v>
      </c>
      <c r="L1263" s="165">
        <f t="shared" si="65"/>
        <v>0</v>
      </c>
      <c r="N1263" s="172"/>
      <c r="O1263" s="167" t="s">
        <v>133</v>
      </c>
      <c r="P1263" s="260" t="e">
        <f t="shared" si="63"/>
        <v>#NUM!</v>
      </c>
      <c r="S1263" s="272"/>
    </row>
    <row r="1264" spans="1:19">
      <c r="A1264" s="161" t="s">
        <v>2375</v>
      </c>
      <c r="C1264" s="161" t="s">
        <v>133</v>
      </c>
      <c r="F1264" s="163" t="s">
        <v>133</v>
      </c>
      <c r="G1264" s="266" t="s">
        <v>133</v>
      </c>
      <c r="H1264" s="163" t="s">
        <v>133</v>
      </c>
      <c r="I1264" s="163" t="s">
        <v>133</v>
      </c>
      <c r="J1264" s="163" t="s">
        <v>133</v>
      </c>
      <c r="K1264" s="164">
        <f t="shared" si="64"/>
        <v>0</v>
      </c>
      <c r="L1264" s="165">
        <f t="shared" si="65"/>
        <v>0</v>
      </c>
      <c r="N1264" s="172"/>
      <c r="O1264" s="167" t="s">
        <v>133</v>
      </c>
      <c r="P1264" s="260" t="e">
        <f t="shared" si="63"/>
        <v>#NUM!</v>
      </c>
      <c r="S1264" s="272"/>
    </row>
    <row r="1265" spans="1:19">
      <c r="A1265" s="161" t="s">
        <v>2376</v>
      </c>
      <c r="C1265" s="161" t="s">
        <v>133</v>
      </c>
      <c r="F1265" s="163" t="s">
        <v>133</v>
      </c>
      <c r="G1265" s="266" t="s">
        <v>133</v>
      </c>
      <c r="H1265" s="163" t="s">
        <v>133</v>
      </c>
      <c r="I1265" s="163" t="s">
        <v>133</v>
      </c>
      <c r="J1265" s="163" t="s">
        <v>133</v>
      </c>
      <c r="K1265" s="164">
        <f t="shared" si="64"/>
        <v>0</v>
      </c>
      <c r="L1265" s="165">
        <f t="shared" si="65"/>
        <v>0</v>
      </c>
      <c r="N1265" s="172"/>
      <c r="O1265" s="167" t="s">
        <v>133</v>
      </c>
      <c r="P1265" s="260" t="e">
        <f t="shared" si="63"/>
        <v>#NUM!</v>
      </c>
      <c r="S1265" s="272"/>
    </row>
    <row r="1266" spans="1:19">
      <c r="A1266" s="161" t="s">
        <v>2377</v>
      </c>
      <c r="C1266" s="161" t="s">
        <v>133</v>
      </c>
      <c r="F1266" s="163" t="s">
        <v>133</v>
      </c>
      <c r="G1266" s="266" t="s">
        <v>133</v>
      </c>
      <c r="H1266" s="163" t="s">
        <v>133</v>
      </c>
      <c r="I1266" s="163" t="s">
        <v>133</v>
      </c>
      <c r="J1266" s="163" t="s">
        <v>133</v>
      </c>
      <c r="K1266" s="164">
        <f t="shared" si="64"/>
        <v>0</v>
      </c>
      <c r="L1266" s="165">
        <f t="shared" si="65"/>
        <v>0</v>
      </c>
      <c r="N1266" s="172"/>
      <c r="O1266" s="167" t="s">
        <v>133</v>
      </c>
      <c r="P1266" s="260" t="e">
        <f t="shared" si="63"/>
        <v>#NUM!</v>
      </c>
      <c r="S1266" s="272"/>
    </row>
    <row r="1267" spans="1:19">
      <c r="A1267" s="161" t="s">
        <v>2378</v>
      </c>
      <c r="C1267" s="161" t="s">
        <v>133</v>
      </c>
      <c r="F1267" s="163" t="s">
        <v>133</v>
      </c>
      <c r="G1267" s="266" t="s">
        <v>133</v>
      </c>
      <c r="H1267" s="163" t="s">
        <v>133</v>
      </c>
      <c r="I1267" s="163" t="s">
        <v>133</v>
      </c>
      <c r="J1267" s="163" t="s">
        <v>133</v>
      </c>
      <c r="K1267" s="164">
        <f t="shared" si="64"/>
        <v>0</v>
      </c>
      <c r="L1267" s="165">
        <f t="shared" si="65"/>
        <v>0</v>
      </c>
      <c r="N1267" s="172"/>
      <c r="O1267" s="167" t="s">
        <v>133</v>
      </c>
      <c r="P1267" s="260" t="e">
        <f t="shared" si="63"/>
        <v>#NUM!</v>
      </c>
      <c r="S1267" s="272"/>
    </row>
    <row r="1268" spans="1:19">
      <c r="A1268" s="161" t="s">
        <v>2379</v>
      </c>
      <c r="C1268" s="161" t="s">
        <v>133</v>
      </c>
      <c r="F1268" s="163" t="s">
        <v>133</v>
      </c>
      <c r="G1268" s="266" t="s">
        <v>133</v>
      </c>
      <c r="H1268" s="163" t="s">
        <v>133</v>
      </c>
      <c r="I1268" s="163" t="s">
        <v>133</v>
      </c>
      <c r="J1268" s="163" t="s">
        <v>133</v>
      </c>
      <c r="K1268" s="164">
        <f t="shared" si="64"/>
        <v>0</v>
      </c>
      <c r="L1268" s="165">
        <f t="shared" si="65"/>
        <v>0</v>
      </c>
      <c r="N1268" s="172"/>
      <c r="O1268" s="167" t="s">
        <v>133</v>
      </c>
      <c r="P1268" s="260" t="e">
        <f t="shared" si="63"/>
        <v>#NUM!</v>
      </c>
      <c r="S1268" s="272"/>
    </row>
    <row r="1269" spans="1:19">
      <c r="A1269" s="161" t="s">
        <v>2380</v>
      </c>
      <c r="C1269" s="161" t="s">
        <v>133</v>
      </c>
      <c r="F1269" s="163" t="s">
        <v>133</v>
      </c>
      <c r="G1269" s="266" t="s">
        <v>133</v>
      </c>
      <c r="H1269" s="163" t="s">
        <v>133</v>
      </c>
      <c r="I1269" s="163" t="s">
        <v>133</v>
      </c>
      <c r="J1269" s="163" t="s">
        <v>133</v>
      </c>
      <c r="K1269" s="164">
        <f t="shared" si="64"/>
        <v>0</v>
      </c>
      <c r="L1269" s="165">
        <f t="shared" si="65"/>
        <v>0</v>
      </c>
      <c r="N1269" s="172"/>
      <c r="O1269" s="167" t="s">
        <v>133</v>
      </c>
      <c r="P1269" s="260" t="e">
        <f t="shared" si="63"/>
        <v>#NUM!</v>
      </c>
      <c r="S1269" s="272"/>
    </row>
    <row r="1270" spans="1:19">
      <c r="A1270" s="161" t="s">
        <v>2381</v>
      </c>
      <c r="C1270" s="161" t="s">
        <v>133</v>
      </c>
      <c r="F1270" s="163" t="s">
        <v>133</v>
      </c>
      <c r="G1270" s="266" t="s">
        <v>133</v>
      </c>
      <c r="H1270" s="163" t="s">
        <v>133</v>
      </c>
      <c r="I1270" s="163" t="s">
        <v>133</v>
      </c>
      <c r="J1270" s="163" t="s">
        <v>133</v>
      </c>
      <c r="K1270" s="164">
        <f t="shared" si="64"/>
        <v>0</v>
      </c>
      <c r="L1270" s="165">
        <f t="shared" si="65"/>
        <v>0</v>
      </c>
      <c r="N1270" s="172"/>
      <c r="O1270" s="167" t="s">
        <v>133</v>
      </c>
      <c r="P1270" s="260" t="e">
        <f t="shared" si="63"/>
        <v>#NUM!</v>
      </c>
      <c r="S1270" s="272"/>
    </row>
    <row r="1271" spans="1:19">
      <c r="A1271" s="161" t="s">
        <v>2382</v>
      </c>
      <c r="C1271" s="161" t="s">
        <v>133</v>
      </c>
      <c r="F1271" s="163" t="s">
        <v>133</v>
      </c>
      <c r="G1271" s="266" t="s">
        <v>133</v>
      </c>
      <c r="H1271" s="163" t="s">
        <v>133</v>
      </c>
      <c r="I1271" s="163" t="s">
        <v>133</v>
      </c>
      <c r="J1271" s="163" t="s">
        <v>133</v>
      </c>
      <c r="K1271" s="164">
        <f t="shared" si="64"/>
        <v>0</v>
      </c>
      <c r="L1271" s="165">
        <f t="shared" si="65"/>
        <v>0</v>
      </c>
      <c r="N1271" s="172"/>
      <c r="O1271" s="167" t="s">
        <v>133</v>
      </c>
      <c r="P1271" s="260" t="e">
        <f t="shared" si="63"/>
        <v>#NUM!</v>
      </c>
      <c r="S1271" s="272"/>
    </row>
    <row r="1272" spans="1:19">
      <c r="A1272" s="161" t="s">
        <v>2383</v>
      </c>
      <c r="C1272" s="161" t="s">
        <v>133</v>
      </c>
      <c r="F1272" s="163" t="s">
        <v>133</v>
      </c>
      <c r="G1272" s="266" t="s">
        <v>133</v>
      </c>
      <c r="H1272" s="163" t="s">
        <v>133</v>
      </c>
      <c r="I1272" s="163" t="s">
        <v>133</v>
      </c>
      <c r="J1272" s="163" t="s">
        <v>133</v>
      </c>
      <c r="K1272" s="164">
        <f t="shared" si="64"/>
        <v>0</v>
      </c>
      <c r="L1272" s="165">
        <f t="shared" si="65"/>
        <v>0</v>
      </c>
      <c r="N1272" s="172"/>
      <c r="O1272" s="167" t="s">
        <v>133</v>
      </c>
      <c r="P1272" s="260" t="e">
        <f t="shared" si="63"/>
        <v>#NUM!</v>
      </c>
      <c r="S1272" s="272"/>
    </row>
    <row r="1273" spans="1:19">
      <c r="A1273" s="161" t="s">
        <v>2384</v>
      </c>
      <c r="C1273" s="161" t="s">
        <v>133</v>
      </c>
      <c r="F1273" s="163" t="s">
        <v>133</v>
      </c>
      <c r="G1273" s="266" t="s">
        <v>133</v>
      </c>
      <c r="H1273" s="163" t="s">
        <v>133</v>
      </c>
      <c r="I1273" s="163" t="s">
        <v>133</v>
      </c>
      <c r="J1273" s="163" t="s">
        <v>133</v>
      </c>
      <c r="K1273" s="164">
        <f t="shared" si="64"/>
        <v>0</v>
      </c>
      <c r="L1273" s="165">
        <f t="shared" si="65"/>
        <v>0</v>
      </c>
      <c r="N1273" s="172"/>
      <c r="O1273" s="167" t="s">
        <v>133</v>
      </c>
      <c r="P1273" s="260" t="e">
        <f t="shared" si="63"/>
        <v>#NUM!</v>
      </c>
      <c r="S1273" s="272"/>
    </row>
    <row r="1274" spans="1:19">
      <c r="A1274" s="161" t="s">
        <v>2385</v>
      </c>
      <c r="C1274" s="161" t="s">
        <v>133</v>
      </c>
      <c r="F1274" s="163" t="s">
        <v>133</v>
      </c>
      <c r="G1274" s="266" t="s">
        <v>133</v>
      </c>
      <c r="H1274" s="163" t="s">
        <v>133</v>
      </c>
      <c r="I1274" s="163" t="s">
        <v>133</v>
      </c>
      <c r="J1274" s="163" t="s">
        <v>133</v>
      </c>
      <c r="K1274" s="164">
        <f t="shared" si="64"/>
        <v>0</v>
      </c>
      <c r="L1274" s="165">
        <f t="shared" si="65"/>
        <v>0</v>
      </c>
      <c r="N1274" s="172"/>
      <c r="O1274" s="167" t="s">
        <v>133</v>
      </c>
      <c r="P1274" s="260" t="e">
        <f t="shared" si="63"/>
        <v>#NUM!</v>
      </c>
      <c r="S1274" s="272"/>
    </row>
    <row r="1275" spans="1:19">
      <c r="A1275" s="161" t="s">
        <v>2386</v>
      </c>
      <c r="C1275" s="161" t="s">
        <v>133</v>
      </c>
      <c r="F1275" s="163" t="s">
        <v>133</v>
      </c>
      <c r="G1275" s="266" t="s">
        <v>133</v>
      </c>
      <c r="H1275" s="163" t="s">
        <v>133</v>
      </c>
      <c r="I1275" s="163" t="s">
        <v>133</v>
      </c>
      <c r="J1275" s="163" t="s">
        <v>133</v>
      </c>
      <c r="K1275" s="164">
        <f t="shared" si="64"/>
        <v>0</v>
      </c>
      <c r="L1275" s="165">
        <f t="shared" si="65"/>
        <v>0</v>
      </c>
      <c r="N1275" s="172"/>
      <c r="O1275" s="167" t="s">
        <v>133</v>
      </c>
      <c r="P1275" s="260" t="e">
        <f t="shared" si="63"/>
        <v>#NUM!</v>
      </c>
      <c r="S1275" s="272"/>
    </row>
    <row r="1276" spans="1:19">
      <c r="A1276" s="161" t="s">
        <v>2387</v>
      </c>
      <c r="C1276" s="161" t="s">
        <v>133</v>
      </c>
      <c r="F1276" s="163" t="s">
        <v>133</v>
      </c>
      <c r="G1276" s="266" t="s">
        <v>133</v>
      </c>
      <c r="H1276" s="163" t="s">
        <v>133</v>
      </c>
      <c r="I1276" s="163" t="s">
        <v>133</v>
      </c>
      <c r="J1276" s="163" t="s">
        <v>133</v>
      </c>
      <c r="K1276" s="164">
        <f t="shared" si="64"/>
        <v>0</v>
      </c>
      <c r="L1276" s="165">
        <f t="shared" si="65"/>
        <v>0</v>
      </c>
      <c r="N1276" s="172"/>
      <c r="O1276" s="167" t="s">
        <v>133</v>
      </c>
      <c r="P1276" s="260" t="e">
        <f t="shared" si="63"/>
        <v>#NUM!</v>
      </c>
      <c r="S1276" s="272"/>
    </row>
    <row r="1277" spans="1:19">
      <c r="A1277" s="161" t="s">
        <v>2388</v>
      </c>
      <c r="C1277" s="161" t="s">
        <v>133</v>
      </c>
      <c r="F1277" s="163" t="s">
        <v>133</v>
      </c>
      <c r="G1277" s="266" t="s">
        <v>133</v>
      </c>
      <c r="H1277" s="163" t="s">
        <v>133</v>
      </c>
      <c r="I1277" s="163" t="s">
        <v>133</v>
      </c>
      <c r="J1277" s="163" t="s">
        <v>133</v>
      </c>
      <c r="K1277" s="164">
        <f t="shared" si="64"/>
        <v>0</v>
      </c>
      <c r="L1277" s="165">
        <f t="shared" si="65"/>
        <v>0</v>
      </c>
      <c r="N1277" s="172"/>
      <c r="O1277" s="167" t="s">
        <v>133</v>
      </c>
      <c r="P1277" s="260" t="e">
        <f t="shared" si="63"/>
        <v>#NUM!</v>
      </c>
      <c r="S1277" s="272"/>
    </row>
    <row r="1278" spans="1:19">
      <c r="A1278" s="161" t="s">
        <v>2389</v>
      </c>
      <c r="C1278" s="161" t="s">
        <v>133</v>
      </c>
      <c r="F1278" s="163" t="s">
        <v>133</v>
      </c>
      <c r="G1278" s="266" t="s">
        <v>133</v>
      </c>
      <c r="H1278" s="163" t="s">
        <v>133</v>
      </c>
      <c r="I1278" s="163" t="s">
        <v>133</v>
      </c>
      <c r="J1278" s="163" t="s">
        <v>133</v>
      </c>
      <c r="K1278" s="164">
        <f t="shared" si="64"/>
        <v>0</v>
      </c>
      <c r="L1278" s="165">
        <f t="shared" si="65"/>
        <v>0</v>
      </c>
      <c r="N1278" s="172"/>
      <c r="O1278" s="167" t="s">
        <v>133</v>
      </c>
      <c r="P1278" s="260" t="e">
        <f t="shared" si="63"/>
        <v>#NUM!</v>
      </c>
      <c r="S1278" s="272"/>
    </row>
    <row r="1279" spans="1:19">
      <c r="A1279" s="161" t="s">
        <v>2390</v>
      </c>
      <c r="C1279" s="161" t="s">
        <v>133</v>
      </c>
      <c r="F1279" s="163" t="s">
        <v>133</v>
      </c>
      <c r="G1279" s="266" t="s">
        <v>133</v>
      </c>
      <c r="H1279" s="163" t="s">
        <v>133</v>
      </c>
      <c r="I1279" s="163" t="s">
        <v>133</v>
      </c>
      <c r="J1279" s="163" t="s">
        <v>133</v>
      </c>
      <c r="K1279" s="164">
        <f t="shared" si="64"/>
        <v>0</v>
      </c>
      <c r="L1279" s="165">
        <f t="shared" si="65"/>
        <v>0</v>
      </c>
      <c r="N1279" s="172"/>
      <c r="O1279" s="167" t="s">
        <v>133</v>
      </c>
      <c r="P1279" s="260" t="e">
        <f t="shared" si="63"/>
        <v>#NUM!</v>
      </c>
      <c r="S1279" s="272"/>
    </row>
    <row r="1280" spans="1:19">
      <c r="A1280" s="161" t="s">
        <v>2391</v>
      </c>
      <c r="C1280" s="161" t="s">
        <v>133</v>
      </c>
      <c r="F1280" s="163" t="s">
        <v>133</v>
      </c>
      <c r="G1280" s="266" t="s">
        <v>133</v>
      </c>
      <c r="H1280" s="163" t="s">
        <v>133</v>
      </c>
      <c r="I1280" s="163" t="s">
        <v>133</v>
      </c>
      <c r="J1280" s="163" t="s">
        <v>133</v>
      </c>
      <c r="K1280" s="164">
        <f t="shared" si="64"/>
        <v>0</v>
      </c>
      <c r="L1280" s="165">
        <f t="shared" si="65"/>
        <v>0</v>
      </c>
      <c r="N1280" s="172"/>
      <c r="O1280" s="167" t="s">
        <v>133</v>
      </c>
      <c r="P1280" s="260" t="e">
        <f t="shared" si="63"/>
        <v>#NUM!</v>
      </c>
      <c r="S1280" s="272"/>
    </row>
    <row r="1281" spans="1:19">
      <c r="A1281" s="161" t="s">
        <v>2392</v>
      </c>
      <c r="C1281" s="161" t="s">
        <v>133</v>
      </c>
      <c r="F1281" s="163" t="s">
        <v>133</v>
      </c>
      <c r="G1281" s="266" t="s">
        <v>133</v>
      </c>
      <c r="H1281" s="163" t="s">
        <v>133</v>
      </c>
      <c r="I1281" s="163" t="s">
        <v>133</v>
      </c>
      <c r="J1281" s="163" t="s">
        <v>133</v>
      </c>
      <c r="K1281" s="164">
        <f t="shared" si="64"/>
        <v>0</v>
      </c>
      <c r="L1281" s="165">
        <f t="shared" si="65"/>
        <v>0</v>
      </c>
      <c r="N1281" s="172"/>
      <c r="O1281" s="167" t="s">
        <v>133</v>
      </c>
      <c r="P1281" s="260" t="e">
        <f t="shared" si="63"/>
        <v>#NUM!</v>
      </c>
      <c r="S1281" s="272"/>
    </row>
    <row r="1282" spans="1:19">
      <c r="A1282" s="161" t="s">
        <v>2393</v>
      </c>
      <c r="C1282" s="161" t="s">
        <v>133</v>
      </c>
      <c r="F1282" s="163" t="s">
        <v>133</v>
      </c>
      <c r="G1282" s="266" t="s">
        <v>133</v>
      </c>
      <c r="H1282" s="163" t="s">
        <v>133</v>
      </c>
      <c r="I1282" s="163" t="s">
        <v>133</v>
      </c>
      <c r="J1282" s="163" t="s">
        <v>133</v>
      </c>
      <c r="K1282" s="164">
        <f t="shared" si="64"/>
        <v>0</v>
      </c>
      <c r="L1282" s="165">
        <f t="shared" si="65"/>
        <v>0</v>
      </c>
      <c r="N1282" s="172"/>
      <c r="O1282" s="167" t="s">
        <v>133</v>
      </c>
      <c r="P1282" s="260" t="e">
        <f t="shared" si="63"/>
        <v>#NUM!</v>
      </c>
      <c r="S1282" s="272"/>
    </row>
    <row r="1283" spans="1:19">
      <c r="A1283" s="161" t="s">
        <v>2394</v>
      </c>
      <c r="C1283" s="161" t="s">
        <v>133</v>
      </c>
      <c r="F1283" s="163" t="s">
        <v>133</v>
      </c>
      <c r="G1283" s="266" t="s">
        <v>133</v>
      </c>
      <c r="H1283" s="163" t="s">
        <v>133</v>
      </c>
      <c r="I1283" s="163" t="s">
        <v>133</v>
      </c>
      <c r="J1283" s="163" t="s">
        <v>133</v>
      </c>
      <c r="K1283" s="164">
        <f t="shared" si="64"/>
        <v>0</v>
      </c>
      <c r="L1283" s="165">
        <f t="shared" si="65"/>
        <v>0</v>
      </c>
      <c r="N1283" s="172"/>
      <c r="O1283" s="167" t="s">
        <v>133</v>
      </c>
      <c r="P1283" s="260" t="e">
        <f t="shared" si="63"/>
        <v>#NUM!</v>
      </c>
      <c r="S1283" s="272"/>
    </row>
    <row r="1284" spans="1:19">
      <c r="A1284" s="161" t="s">
        <v>2395</v>
      </c>
      <c r="C1284" s="161" t="s">
        <v>133</v>
      </c>
      <c r="F1284" s="163" t="s">
        <v>133</v>
      </c>
      <c r="G1284" s="266" t="s">
        <v>133</v>
      </c>
      <c r="H1284" s="163" t="s">
        <v>133</v>
      </c>
      <c r="I1284" s="163" t="s">
        <v>133</v>
      </c>
      <c r="J1284" s="163" t="s">
        <v>133</v>
      </c>
      <c r="K1284" s="164">
        <f t="shared" si="64"/>
        <v>0</v>
      </c>
      <c r="L1284" s="165">
        <f t="shared" si="65"/>
        <v>0</v>
      </c>
      <c r="N1284" s="172"/>
      <c r="O1284" s="167" t="s">
        <v>133</v>
      </c>
      <c r="P1284" s="260" t="e">
        <f t="shared" si="63"/>
        <v>#NUM!</v>
      </c>
      <c r="S1284" s="272"/>
    </row>
    <row r="1285" spans="1:19">
      <c r="A1285" s="161" t="s">
        <v>2396</v>
      </c>
      <c r="C1285" s="161" t="s">
        <v>133</v>
      </c>
      <c r="F1285" s="163" t="s">
        <v>133</v>
      </c>
      <c r="G1285" s="266" t="s">
        <v>133</v>
      </c>
      <c r="H1285" s="163" t="s">
        <v>133</v>
      </c>
      <c r="I1285" s="163" t="s">
        <v>133</v>
      </c>
      <c r="J1285" s="163" t="s">
        <v>133</v>
      </c>
      <c r="K1285" s="164">
        <f t="shared" si="64"/>
        <v>0</v>
      </c>
      <c r="L1285" s="165">
        <f t="shared" si="65"/>
        <v>0</v>
      </c>
      <c r="N1285" s="172"/>
      <c r="O1285" s="167" t="s">
        <v>133</v>
      </c>
      <c r="P1285" s="260" t="e">
        <f t="shared" si="63"/>
        <v>#NUM!</v>
      </c>
      <c r="S1285" s="272"/>
    </row>
    <row r="1286" spans="1:19">
      <c r="A1286" s="161" t="s">
        <v>2397</v>
      </c>
      <c r="C1286" s="161" t="s">
        <v>133</v>
      </c>
      <c r="F1286" s="163" t="s">
        <v>133</v>
      </c>
      <c r="G1286" s="266" t="s">
        <v>133</v>
      </c>
      <c r="H1286" s="163" t="s">
        <v>133</v>
      </c>
      <c r="I1286" s="163" t="s">
        <v>133</v>
      </c>
      <c r="J1286" s="163" t="s">
        <v>133</v>
      </c>
      <c r="K1286" s="164">
        <f t="shared" si="64"/>
        <v>0</v>
      </c>
      <c r="L1286" s="165">
        <f t="shared" si="65"/>
        <v>0</v>
      </c>
      <c r="N1286" s="172"/>
      <c r="O1286" s="167" t="s">
        <v>133</v>
      </c>
      <c r="P1286" s="260" t="e">
        <f t="shared" si="63"/>
        <v>#NUM!</v>
      </c>
      <c r="S1286" s="272"/>
    </row>
    <row r="1287" spans="1:19">
      <c r="A1287" s="161" t="s">
        <v>2398</v>
      </c>
      <c r="C1287" s="161" t="s">
        <v>133</v>
      </c>
      <c r="F1287" s="163" t="s">
        <v>133</v>
      </c>
      <c r="G1287" s="266" t="s">
        <v>133</v>
      </c>
      <c r="H1287" s="163" t="s">
        <v>133</v>
      </c>
      <c r="I1287" s="163" t="s">
        <v>133</v>
      </c>
      <c r="J1287" s="163" t="s">
        <v>133</v>
      </c>
      <c r="K1287" s="164">
        <f t="shared" si="64"/>
        <v>0</v>
      </c>
      <c r="L1287" s="165">
        <f t="shared" si="65"/>
        <v>0</v>
      </c>
      <c r="N1287" s="172"/>
      <c r="O1287" s="167" t="s">
        <v>133</v>
      </c>
      <c r="P1287" s="260" t="e">
        <f t="shared" si="63"/>
        <v>#NUM!</v>
      </c>
      <c r="S1287" s="272"/>
    </row>
    <row r="1288" spans="1:19">
      <c r="A1288" s="161" t="s">
        <v>2399</v>
      </c>
      <c r="C1288" s="161" t="s">
        <v>133</v>
      </c>
      <c r="F1288" s="163" t="s">
        <v>133</v>
      </c>
      <c r="G1288" s="266" t="s">
        <v>133</v>
      </c>
      <c r="H1288" s="163" t="s">
        <v>133</v>
      </c>
      <c r="I1288" s="163" t="s">
        <v>133</v>
      </c>
      <c r="J1288" s="163" t="s">
        <v>133</v>
      </c>
      <c r="K1288" s="164">
        <f t="shared" si="64"/>
        <v>0</v>
      </c>
      <c r="L1288" s="165">
        <f t="shared" si="65"/>
        <v>0</v>
      </c>
      <c r="N1288" s="172"/>
      <c r="O1288" s="167" t="s">
        <v>133</v>
      </c>
      <c r="P1288" s="260" t="e">
        <f t="shared" si="63"/>
        <v>#NUM!</v>
      </c>
      <c r="S1288" s="272"/>
    </row>
    <row r="1289" spans="1:19">
      <c r="A1289" s="161" t="s">
        <v>2400</v>
      </c>
      <c r="C1289" s="161" t="s">
        <v>133</v>
      </c>
      <c r="F1289" s="163" t="s">
        <v>133</v>
      </c>
      <c r="G1289" s="266" t="s">
        <v>133</v>
      </c>
      <c r="H1289" s="163" t="s">
        <v>133</v>
      </c>
      <c r="I1289" s="163" t="s">
        <v>133</v>
      </c>
      <c r="J1289" s="163" t="s">
        <v>133</v>
      </c>
      <c r="K1289" s="164">
        <f t="shared" si="64"/>
        <v>0</v>
      </c>
      <c r="L1289" s="165">
        <f t="shared" si="65"/>
        <v>0</v>
      </c>
      <c r="N1289" s="172"/>
      <c r="O1289" s="167" t="s">
        <v>133</v>
      </c>
      <c r="P1289" s="260" t="e">
        <f t="shared" si="63"/>
        <v>#NUM!</v>
      </c>
      <c r="S1289" s="272"/>
    </row>
    <row r="1290" spans="1:19">
      <c r="A1290" s="161" t="s">
        <v>2401</v>
      </c>
      <c r="C1290" s="161" t="s">
        <v>133</v>
      </c>
      <c r="F1290" s="163" t="s">
        <v>133</v>
      </c>
      <c r="G1290" s="266" t="s">
        <v>133</v>
      </c>
      <c r="H1290" s="163" t="s">
        <v>133</v>
      </c>
      <c r="I1290" s="163" t="s">
        <v>133</v>
      </c>
      <c r="J1290" s="163" t="s">
        <v>133</v>
      </c>
      <c r="K1290" s="164">
        <f t="shared" si="64"/>
        <v>0</v>
      </c>
      <c r="L1290" s="165">
        <f t="shared" si="65"/>
        <v>0</v>
      </c>
      <c r="N1290" s="172"/>
      <c r="O1290" s="167" t="s">
        <v>133</v>
      </c>
      <c r="P1290" s="260" t="e">
        <f t="shared" si="63"/>
        <v>#NUM!</v>
      </c>
      <c r="S1290" s="272"/>
    </row>
    <row r="1291" spans="1:19">
      <c r="A1291" s="161" t="s">
        <v>2402</v>
      </c>
      <c r="C1291" s="161" t="s">
        <v>133</v>
      </c>
      <c r="F1291" s="163" t="s">
        <v>133</v>
      </c>
      <c r="G1291" s="266" t="s">
        <v>133</v>
      </c>
      <c r="H1291" s="163" t="s">
        <v>133</v>
      </c>
      <c r="I1291" s="163" t="s">
        <v>133</v>
      </c>
      <c r="J1291" s="163" t="s">
        <v>133</v>
      </c>
      <c r="K1291" s="164">
        <f t="shared" si="64"/>
        <v>0</v>
      </c>
      <c r="L1291" s="165">
        <f t="shared" si="65"/>
        <v>0</v>
      </c>
      <c r="N1291" s="172"/>
      <c r="O1291" s="167" t="s">
        <v>133</v>
      </c>
      <c r="P1291" s="260" t="e">
        <f t="shared" si="63"/>
        <v>#NUM!</v>
      </c>
      <c r="S1291" s="272"/>
    </row>
    <row r="1292" spans="1:19">
      <c r="A1292" s="161" t="s">
        <v>2403</v>
      </c>
      <c r="C1292" s="161" t="s">
        <v>133</v>
      </c>
      <c r="F1292" s="163" t="s">
        <v>133</v>
      </c>
      <c r="G1292" s="266" t="s">
        <v>133</v>
      </c>
      <c r="H1292" s="163" t="s">
        <v>133</v>
      </c>
      <c r="I1292" s="163" t="s">
        <v>133</v>
      </c>
      <c r="J1292" s="163" t="s">
        <v>133</v>
      </c>
      <c r="K1292" s="164">
        <f t="shared" si="64"/>
        <v>0</v>
      </c>
      <c r="L1292" s="165">
        <f t="shared" si="65"/>
        <v>0</v>
      </c>
      <c r="N1292" s="172"/>
      <c r="O1292" s="167" t="s">
        <v>133</v>
      </c>
      <c r="P1292" s="260" t="e">
        <f t="shared" si="63"/>
        <v>#NUM!</v>
      </c>
      <c r="S1292" s="272"/>
    </row>
    <row r="1293" spans="1:19">
      <c r="A1293" s="161" t="s">
        <v>2404</v>
      </c>
      <c r="C1293" s="161" t="s">
        <v>133</v>
      </c>
      <c r="F1293" s="163" t="s">
        <v>133</v>
      </c>
      <c r="G1293" s="266" t="s">
        <v>133</v>
      </c>
      <c r="H1293" s="163" t="s">
        <v>133</v>
      </c>
      <c r="I1293" s="163" t="s">
        <v>133</v>
      </c>
      <c r="J1293" s="163" t="s">
        <v>133</v>
      </c>
      <c r="K1293" s="164">
        <f t="shared" si="64"/>
        <v>0</v>
      </c>
      <c r="L1293" s="165">
        <f t="shared" si="65"/>
        <v>0</v>
      </c>
      <c r="N1293" s="172"/>
      <c r="O1293" s="167" t="s">
        <v>133</v>
      </c>
      <c r="P1293" s="260" t="e">
        <f t="shared" si="63"/>
        <v>#NUM!</v>
      </c>
      <c r="S1293" s="272"/>
    </row>
    <row r="1294" spans="1:19">
      <c r="A1294" s="161" t="s">
        <v>2405</v>
      </c>
      <c r="C1294" s="161" t="s">
        <v>133</v>
      </c>
      <c r="F1294" s="163" t="s">
        <v>133</v>
      </c>
      <c r="G1294" s="266" t="s">
        <v>133</v>
      </c>
      <c r="H1294" s="163" t="s">
        <v>133</v>
      </c>
      <c r="I1294" s="163" t="s">
        <v>133</v>
      </c>
      <c r="J1294" s="163" t="s">
        <v>133</v>
      </c>
      <c r="K1294" s="164">
        <f t="shared" si="64"/>
        <v>0</v>
      </c>
      <c r="L1294" s="165">
        <f t="shared" si="65"/>
        <v>0</v>
      </c>
      <c r="N1294" s="172"/>
      <c r="O1294" s="167" t="s">
        <v>133</v>
      </c>
      <c r="P1294" s="260" t="e">
        <f t="shared" si="63"/>
        <v>#NUM!</v>
      </c>
      <c r="S1294" s="272"/>
    </row>
    <row r="1295" spans="1:19">
      <c r="A1295" s="161" t="s">
        <v>2406</v>
      </c>
      <c r="C1295" s="161" t="s">
        <v>133</v>
      </c>
      <c r="F1295" s="163" t="s">
        <v>133</v>
      </c>
      <c r="G1295" s="266" t="s">
        <v>133</v>
      </c>
      <c r="H1295" s="163" t="s">
        <v>133</v>
      </c>
      <c r="I1295" s="163" t="s">
        <v>133</v>
      </c>
      <c r="J1295" s="163" t="s">
        <v>133</v>
      </c>
      <c r="K1295" s="164">
        <f t="shared" si="64"/>
        <v>0</v>
      </c>
      <c r="L1295" s="165">
        <f t="shared" si="65"/>
        <v>0</v>
      </c>
      <c r="N1295" s="172"/>
      <c r="O1295" s="167" t="s">
        <v>133</v>
      </c>
      <c r="P1295" s="260" t="e">
        <f t="shared" ref="P1295:P1358" si="66">MEDIAN(Q1295:R1295)</f>
        <v>#NUM!</v>
      </c>
      <c r="S1295" s="272"/>
    </row>
    <row r="1296" spans="1:19">
      <c r="A1296" s="161" t="s">
        <v>2407</v>
      </c>
      <c r="C1296" s="161" t="s">
        <v>133</v>
      </c>
      <c r="F1296" s="163" t="s">
        <v>133</v>
      </c>
      <c r="G1296" s="266" t="s">
        <v>133</v>
      </c>
      <c r="H1296" s="163" t="s">
        <v>133</v>
      </c>
      <c r="I1296" s="163" t="s">
        <v>133</v>
      </c>
      <c r="J1296" s="163" t="s">
        <v>133</v>
      </c>
      <c r="K1296" s="164">
        <f t="shared" ref="K1296:K1359" si="67">IF(OR(D1296="n/a",D1296="nd"),0,D1296)+IF(OR(I1296="n/a",I1296="nd"),0,I1296)</f>
        <v>0</v>
      </c>
      <c r="L1296" s="165">
        <f t="shared" ref="L1296:L1359" si="68">SQRT(SUMSQ(IF(OR(E1296="n/a",E1296="nd"),0,E1296),IF(OR(F1296="n/a",F1296="nd"),0,F1296),IF(OR(J1296="n/a",J1296="nd"),0,J1296)))</f>
        <v>0</v>
      </c>
      <c r="N1296" s="172"/>
      <c r="O1296" s="167" t="s">
        <v>133</v>
      </c>
      <c r="P1296" s="260" t="e">
        <f t="shared" si="66"/>
        <v>#NUM!</v>
      </c>
      <c r="S1296" s="272"/>
    </row>
    <row r="1297" spans="1:19">
      <c r="A1297" s="161" t="s">
        <v>2408</v>
      </c>
      <c r="C1297" s="161" t="s">
        <v>133</v>
      </c>
      <c r="F1297" s="163" t="s">
        <v>133</v>
      </c>
      <c r="G1297" s="266" t="s">
        <v>133</v>
      </c>
      <c r="H1297" s="163" t="s">
        <v>133</v>
      </c>
      <c r="I1297" s="163" t="s">
        <v>133</v>
      </c>
      <c r="J1297" s="163" t="s">
        <v>133</v>
      </c>
      <c r="K1297" s="164">
        <f t="shared" si="67"/>
        <v>0</v>
      </c>
      <c r="L1297" s="165">
        <f t="shared" si="68"/>
        <v>0</v>
      </c>
      <c r="N1297" s="172"/>
      <c r="O1297" s="167" t="s">
        <v>133</v>
      </c>
      <c r="P1297" s="260" t="e">
        <f t="shared" si="66"/>
        <v>#NUM!</v>
      </c>
      <c r="S1297" s="272"/>
    </row>
    <row r="1298" spans="1:19">
      <c r="A1298" s="161" t="s">
        <v>2409</v>
      </c>
      <c r="C1298" s="161" t="s">
        <v>133</v>
      </c>
      <c r="F1298" s="163" t="s">
        <v>133</v>
      </c>
      <c r="G1298" s="266" t="s">
        <v>133</v>
      </c>
      <c r="H1298" s="163" t="s">
        <v>133</v>
      </c>
      <c r="I1298" s="163" t="s">
        <v>133</v>
      </c>
      <c r="J1298" s="163" t="s">
        <v>133</v>
      </c>
      <c r="K1298" s="164">
        <f t="shared" si="67"/>
        <v>0</v>
      </c>
      <c r="L1298" s="165">
        <f t="shared" si="68"/>
        <v>0</v>
      </c>
      <c r="N1298" s="172"/>
      <c r="O1298" s="167" t="s">
        <v>133</v>
      </c>
      <c r="P1298" s="260" t="e">
        <f t="shared" si="66"/>
        <v>#NUM!</v>
      </c>
      <c r="S1298" s="272"/>
    </row>
    <row r="1299" spans="1:19">
      <c r="A1299" s="161" t="s">
        <v>2410</v>
      </c>
      <c r="C1299" s="161" t="s">
        <v>133</v>
      </c>
      <c r="F1299" s="163" t="s">
        <v>133</v>
      </c>
      <c r="G1299" s="266" t="s">
        <v>133</v>
      </c>
      <c r="H1299" s="163" t="s">
        <v>133</v>
      </c>
      <c r="I1299" s="163" t="s">
        <v>133</v>
      </c>
      <c r="J1299" s="163" t="s">
        <v>133</v>
      </c>
      <c r="K1299" s="164">
        <f t="shared" si="67"/>
        <v>0</v>
      </c>
      <c r="L1299" s="165">
        <f t="shared" si="68"/>
        <v>0</v>
      </c>
      <c r="N1299" s="172"/>
      <c r="O1299" s="167" t="s">
        <v>133</v>
      </c>
      <c r="P1299" s="260" t="e">
        <f t="shared" si="66"/>
        <v>#NUM!</v>
      </c>
      <c r="S1299" s="272"/>
    </row>
    <row r="1300" spans="1:19">
      <c r="A1300" s="161" t="s">
        <v>2411</v>
      </c>
      <c r="C1300" s="161" t="s">
        <v>133</v>
      </c>
      <c r="F1300" s="163" t="s">
        <v>133</v>
      </c>
      <c r="G1300" s="266" t="s">
        <v>133</v>
      </c>
      <c r="H1300" s="163" t="s">
        <v>133</v>
      </c>
      <c r="I1300" s="163" t="s">
        <v>133</v>
      </c>
      <c r="J1300" s="163" t="s">
        <v>133</v>
      </c>
      <c r="K1300" s="164">
        <f t="shared" si="67"/>
        <v>0</v>
      </c>
      <c r="L1300" s="165">
        <f t="shared" si="68"/>
        <v>0</v>
      </c>
      <c r="N1300" s="172"/>
      <c r="O1300" s="167" t="s">
        <v>133</v>
      </c>
      <c r="P1300" s="260" t="e">
        <f t="shared" si="66"/>
        <v>#NUM!</v>
      </c>
      <c r="S1300" s="272"/>
    </row>
    <row r="1301" spans="1:19">
      <c r="A1301" s="161" t="s">
        <v>2412</v>
      </c>
      <c r="C1301" s="161" t="s">
        <v>133</v>
      </c>
      <c r="F1301" s="163" t="s">
        <v>133</v>
      </c>
      <c r="G1301" s="266" t="s">
        <v>133</v>
      </c>
      <c r="H1301" s="163" t="s">
        <v>133</v>
      </c>
      <c r="I1301" s="163" t="s">
        <v>133</v>
      </c>
      <c r="J1301" s="163" t="s">
        <v>133</v>
      </c>
      <c r="K1301" s="164">
        <f t="shared" si="67"/>
        <v>0</v>
      </c>
      <c r="L1301" s="165">
        <f t="shared" si="68"/>
        <v>0</v>
      </c>
      <c r="N1301" s="172"/>
      <c r="O1301" s="167" t="s">
        <v>133</v>
      </c>
      <c r="P1301" s="260" t="e">
        <f t="shared" si="66"/>
        <v>#NUM!</v>
      </c>
      <c r="S1301" s="272"/>
    </row>
    <row r="1302" spans="1:19">
      <c r="A1302" s="161" t="s">
        <v>2413</v>
      </c>
      <c r="C1302" s="161" t="s">
        <v>133</v>
      </c>
      <c r="F1302" s="163" t="s">
        <v>133</v>
      </c>
      <c r="G1302" s="266" t="s">
        <v>133</v>
      </c>
      <c r="H1302" s="163" t="s">
        <v>133</v>
      </c>
      <c r="I1302" s="163" t="s">
        <v>133</v>
      </c>
      <c r="J1302" s="163" t="s">
        <v>133</v>
      </c>
      <c r="K1302" s="164">
        <f t="shared" si="67"/>
        <v>0</v>
      </c>
      <c r="L1302" s="165">
        <f t="shared" si="68"/>
        <v>0</v>
      </c>
      <c r="N1302" s="172"/>
      <c r="O1302" s="167" t="s">
        <v>133</v>
      </c>
      <c r="P1302" s="260" t="e">
        <f t="shared" si="66"/>
        <v>#NUM!</v>
      </c>
      <c r="S1302" s="272"/>
    </row>
    <row r="1303" spans="1:19">
      <c r="A1303" s="161" t="s">
        <v>2414</v>
      </c>
      <c r="C1303" s="161" t="s">
        <v>133</v>
      </c>
      <c r="F1303" s="163" t="s">
        <v>133</v>
      </c>
      <c r="G1303" s="266" t="s">
        <v>133</v>
      </c>
      <c r="H1303" s="163" t="s">
        <v>133</v>
      </c>
      <c r="I1303" s="163" t="s">
        <v>133</v>
      </c>
      <c r="J1303" s="163" t="s">
        <v>133</v>
      </c>
      <c r="K1303" s="164">
        <f t="shared" si="67"/>
        <v>0</v>
      </c>
      <c r="L1303" s="165">
        <f t="shared" si="68"/>
        <v>0</v>
      </c>
      <c r="N1303" s="172"/>
      <c r="O1303" s="167" t="s">
        <v>133</v>
      </c>
      <c r="P1303" s="260" t="e">
        <f t="shared" si="66"/>
        <v>#NUM!</v>
      </c>
      <c r="S1303" s="272"/>
    </row>
    <row r="1304" spans="1:19">
      <c r="A1304" s="161" t="s">
        <v>2415</v>
      </c>
      <c r="C1304" s="161" t="s">
        <v>133</v>
      </c>
      <c r="F1304" s="163" t="s">
        <v>133</v>
      </c>
      <c r="G1304" s="266" t="s">
        <v>133</v>
      </c>
      <c r="H1304" s="163" t="s">
        <v>133</v>
      </c>
      <c r="I1304" s="163" t="s">
        <v>133</v>
      </c>
      <c r="J1304" s="163" t="s">
        <v>133</v>
      </c>
      <c r="K1304" s="164">
        <f t="shared" si="67"/>
        <v>0</v>
      </c>
      <c r="L1304" s="165">
        <f t="shared" si="68"/>
        <v>0</v>
      </c>
      <c r="N1304" s="172"/>
      <c r="O1304" s="167" t="s">
        <v>133</v>
      </c>
      <c r="P1304" s="260" t="e">
        <f t="shared" si="66"/>
        <v>#NUM!</v>
      </c>
      <c r="S1304" s="272"/>
    </row>
    <row r="1305" spans="1:19">
      <c r="A1305" s="161" t="s">
        <v>2416</v>
      </c>
      <c r="C1305" s="161" t="s">
        <v>133</v>
      </c>
      <c r="F1305" s="163" t="s">
        <v>133</v>
      </c>
      <c r="G1305" s="266" t="s">
        <v>133</v>
      </c>
      <c r="H1305" s="163" t="s">
        <v>133</v>
      </c>
      <c r="I1305" s="163" t="s">
        <v>133</v>
      </c>
      <c r="J1305" s="163" t="s">
        <v>133</v>
      </c>
      <c r="K1305" s="164">
        <f t="shared" si="67"/>
        <v>0</v>
      </c>
      <c r="L1305" s="165">
        <f t="shared" si="68"/>
        <v>0</v>
      </c>
      <c r="N1305" s="172"/>
      <c r="O1305" s="167" t="s">
        <v>133</v>
      </c>
      <c r="P1305" s="260" t="e">
        <f t="shared" si="66"/>
        <v>#NUM!</v>
      </c>
      <c r="S1305" s="272"/>
    </row>
    <row r="1306" spans="1:19">
      <c r="A1306" s="161" t="s">
        <v>2417</v>
      </c>
      <c r="C1306" s="161" t="s">
        <v>133</v>
      </c>
      <c r="F1306" s="163" t="s">
        <v>133</v>
      </c>
      <c r="G1306" s="266" t="s">
        <v>133</v>
      </c>
      <c r="H1306" s="163" t="s">
        <v>133</v>
      </c>
      <c r="I1306" s="163" t="s">
        <v>133</v>
      </c>
      <c r="J1306" s="163" t="s">
        <v>133</v>
      </c>
      <c r="K1306" s="164">
        <f t="shared" si="67"/>
        <v>0</v>
      </c>
      <c r="L1306" s="165">
        <f t="shared" si="68"/>
        <v>0</v>
      </c>
      <c r="N1306" s="172"/>
      <c r="O1306" s="167" t="s">
        <v>133</v>
      </c>
      <c r="P1306" s="260" t="e">
        <f t="shared" si="66"/>
        <v>#NUM!</v>
      </c>
      <c r="S1306" s="272"/>
    </row>
    <row r="1307" spans="1:19">
      <c r="A1307" s="161" t="s">
        <v>2418</v>
      </c>
      <c r="C1307" s="161" t="s">
        <v>133</v>
      </c>
      <c r="F1307" s="163" t="s">
        <v>133</v>
      </c>
      <c r="G1307" s="266" t="s">
        <v>133</v>
      </c>
      <c r="H1307" s="163" t="s">
        <v>133</v>
      </c>
      <c r="I1307" s="163" t="s">
        <v>133</v>
      </c>
      <c r="J1307" s="163" t="s">
        <v>133</v>
      </c>
      <c r="K1307" s="164">
        <f t="shared" si="67"/>
        <v>0</v>
      </c>
      <c r="L1307" s="165">
        <f t="shared" si="68"/>
        <v>0</v>
      </c>
      <c r="N1307" s="172"/>
      <c r="O1307" s="167" t="s">
        <v>133</v>
      </c>
      <c r="P1307" s="260" t="e">
        <f t="shared" si="66"/>
        <v>#NUM!</v>
      </c>
      <c r="S1307" s="272"/>
    </row>
    <row r="1308" spans="1:19">
      <c r="A1308" s="161" t="s">
        <v>2419</v>
      </c>
      <c r="C1308" s="161" t="s">
        <v>133</v>
      </c>
      <c r="F1308" s="163" t="s">
        <v>133</v>
      </c>
      <c r="G1308" s="266" t="s">
        <v>133</v>
      </c>
      <c r="H1308" s="163" t="s">
        <v>133</v>
      </c>
      <c r="I1308" s="163" t="s">
        <v>133</v>
      </c>
      <c r="J1308" s="163" t="s">
        <v>133</v>
      </c>
      <c r="K1308" s="164">
        <f t="shared" si="67"/>
        <v>0</v>
      </c>
      <c r="L1308" s="165">
        <f t="shared" si="68"/>
        <v>0</v>
      </c>
      <c r="N1308" s="172"/>
      <c r="O1308" s="167" t="s">
        <v>133</v>
      </c>
      <c r="P1308" s="260" t="e">
        <f t="shared" si="66"/>
        <v>#NUM!</v>
      </c>
      <c r="S1308" s="272"/>
    </row>
    <row r="1309" spans="1:19">
      <c r="A1309" s="161" t="s">
        <v>2420</v>
      </c>
      <c r="C1309" s="161" t="s">
        <v>133</v>
      </c>
      <c r="F1309" s="163" t="s">
        <v>133</v>
      </c>
      <c r="G1309" s="266" t="s">
        <v>133</v>
      </c>
      <c r="H1309" s="163" t="s">
        <v>133</v>
      </c>
      <c r="I1309" s="163" t="s">
        <v>133</v>
      </c>
      <c r="J1309" s="163" t="s">
        <v>133</v>
      </c>
      <c r="K1309" s="164">
        <f t="shared" si="67"/>
        <v>0</v>
      </c>
      <c r="L1309" s="165">
        <f t="shared" si="68"/>
        <v>0</v>
      </c>
      <c r="N1309" s="172"/>
      <c r="O1309" s="167" t="s">
        <v>133</v>
      </c>
      <c r="P1309" s="260" t="e">
        <f t="shared" si="66"/>
        <v>#NUM!</v>
      </c>
      <c r="S1309" s="272"/>
    </row>
    <row r="1310" spans="1:19">
      <c r="A1310" s="161" t="s">
        <v>2421</v>
      </c>
      <c r="C1310" s="161" t="s">
        <v>133</v>
      </c>
      <c r="F1310" s="163" t="s">
        <v>133</v>
      </c>
      <c r="G1310" s="266" t="s">
        <v>133</v>
      </c>
      <c r="H1310" s="163" t="s">
        <v>133</v>
      </c>
      <c r="I1310" s="163" t="s">
        <v>133</v>
      </c>
      <c r="J1310" s="163" t="s">
        <v>133</v>
      </c>
      <c r="K1310" s="164">
        <f t="shared" si="67"/>
        <v>0</v>
      </c>
      <c r="L1310" s="165">
        <f t="shared" si="68"/>
        <v>0</v>
      </c>
      <c r="N1310" s="172"/>
      <c r="O1310" s="167" t="s">
        <v>133</v>
      </c>
      <c r="P1310" s="260" t="e">
        <f t="shared" si="66"/>
        <v>#NUM!</v>
      </c>
      <c r="S1310" s="272"/>
    </row>
    <row r="1311" spans="1:19">
      <c r="A1311" s="161" t="s">
        <v>2422</v>
      </c>
      <c r="C1311" s="161" t="s">
        <v>133</v>
      </c>
      <c r="F1311" s="163" t="s">
        <v>133</v>
      </c>
      <c r="G1311" s="266" t="s">
        <v>133</v>
      </c>
      <c r="H1311" s="163" t="s">
        <v>133</v>
      </c>
      <c r="I1311" s="163" t="s">
        <v>133</v>
      </c>
      <c r="J1311" s="163" t="s">
        <v>133</v>
      </c>
      <c r="K1311" s="164">
        <f t="shared" si="67"/>
        <v>0</v>
      </c>
      <c r="L1311" s="165">
        <f t="shared" si="68"/>
        <v>0</v>
      </c>
      <c r="N1311" s="172"/>
      <c r="O1311" s="167" t="s">
        <v>133</v>
      </c>
      <c r="P1311" s="260" t="e">
        <f t="shared" si="66"/>
        <v>#NUM!</v>
      </c>
      <c r="S1311" s="272"/>
    </row>
    <row r="1312" spans="1:19">
      <c r="A1312" s="161" t="s">
        <v>2423</v>
      </c>
      <c r="C1312" s="161" t="s">
        <v>133</v>
      </c>
      <c r="F1312" s="163" t="s">
        <v>133</v>
      </c>
      <c r="G1312" s="266" t="s">
        <v>133</v>
      </c>
      <c r="H1312" s="163" t="s">
        <v>133</v>
      </c>
      <c r="I1312" s="163" t="s">
        <v>133</v>
      </c>
      <c r="J1312" s="163" t="s">
        <v>133</v>
      </c>
      <c r="K1312" s="164">
        <f t="shared" si="67"/>
        <v>0</v>
      </c>
      <c r="L1312" s="165">
        <f t="shared" si="68"/>
        <v>0</v>
      </c>
      <c r="N1312" s="172"/>
      <c r="O1312" s="167" t="s">
        <v>133</v>
      </c>
      <c r="P1312" s="260" t="e">
        <f t="shared" si="66"/>
        <v>#NUM!</v>
      </c>
      <c r="S1312" s="272"/>
    </row>
    <row r="1313" spans="1:19">
      <c r="A1313" s="161" t="s">
        <v>2424</v>
      </c>
      <c r="C1313" s="161" t="s">
        <v>133</v>
      </c>
      <c r="F1313" s="163" t="s">
        <v>133</v>
      </c>
      <c r="G1313" s="266" t="s">
        <v>133</v>
      </c>
      <c r="H1313" s="163" t="s">
        <v>133</v>
      </c>
      <c r="I1313" s="163" t="s">
        <v>133</v>
      </c>
      <c r="J1313" s="163" t="s">
        <v>133</v>
      </c>
      <c r="K1313" s="164">
        <f t="shared" si="67"/>
        <v>0</v>
      </c>
      <c r="L1313" s="165">
        <f t="shared" si="68"/>
        <v>0</v>
      </c>
      <c r="N1313" s="172"/>
      <c r="O1313" s="167" t="s">
        <v>133</v>
      </c>
      <c r="P1313" s="260" t="e">
        <f t="shared" si="66"/>
        <v>#NUM!</v>
      </c>
      <c r="S1313" s="272"/>
    </row>
    <row r="1314" spans="1:19">
      <c r="A1314" s="161" t="s">
        <v>2425</v>
      </c>
      <c r="C1314" s="161" t="s">
        <v>133</v>
      </c>
      <c r="F1314" s="163" t="s">
        <v>133</v>
      </c>
      <c r="G1314" s="266" t="s">
        <v>133</v>
      </c>
      <c r="H1314" s="163" t="s">
        <v>133</v>
      </c>
      <c r="I1314" s="163" t="s">
        <v>133</v>
      </c>
      <c r="J1314" s="163" t="s">
        <v>133</v>
      </c>
      <c r="K1314" s="164">
        <f t="shared" si="67"/>
        <v>0</v>
      </c>
      <c r="L1314" s="165">
        <f t="shared" si="68"/>
        <v>0</v>
      </c>
      <c r="N1314" s="172"/>
      <c r="O1314" s="167" t="s">
        <v>133</v>
      </c>
      <c r="P1314" s="260" t="e">
        <f t="shared" si="66"/>
        <v>#NUM!</v>
      </c>
      <c r="S1314" s="272"/>
    </row>
    <row r="1315" spans="1:19">
      <c r="A1315" s="161" t="s">
        <v>2426</v>
      </c>
      <c r="C1315" s="161" t="s">
        <v>133</v>
      </c>
      <c r="F1315" s="163" t="s">
        <v>133</v>
      </c>
      <c r="G1315" s="266" t="s">
        <v>133</v>
      </c>
      <c r="H1315" s="163" t="s">
        <v>133</v>
      </c>
      <c r="I1315" s="163" t="s">
        <v>133</v>
      </c>
      <c r="J1315" s="163" t="s">
        <v>133</v>
      </c>
      <c r="K1315" s="164">
        <f t="shared" si="67"/>
        <v>0</v>
      </c>
      <c r="L1315" s="165">
        <f t="shared" si="68"/>
        <v>0</v>
      </c>
      <c r="N1315" s="172"/>
      <c r="O1315" s="167" t="s">
        <v>133</v>
      </c>
      <c r="P1315" s="260" t="e">
        <f t="shared" si="66"/>
        <v>#NUM!</v>
      </c>
      <c r="S1315" s="272"/>
    </row>
    <row r="1316" spans="1:19">
      <c r="A1316" s="161" t="s">
        <v>2427</v>
      </c>
      <c r="C1316" s="161" t="s">
        <v>133</v>
      </c>
      <c r="F1316" s="163" t="s">
        <v>133</v>
      </c>
      <c r="G1316" s="266" t="s">
        <v>133</v>
      </c>
      <c r="H1316" s="163" t="s">
        <v>133</v>
      </c>
      <c r="I1316" s="163" t="s">
        <v>133</v>
      </c>
      <c r="J1316" s="163" t="s">
        <v>133</v>
      </c>
      <c r="K1316" s="164">
        <f t="shared" si="67"/>
        <v>0</v>
      </c>
      <c r="L1316" s="165">
        <f t="shared" si="68"/>
        <v>0</v>
      </c>
      <c r="N1316" s="172"/>
      <c r="O1316" s="167" t="s">
        <v>133</v>
      </c>
      <c r="P1316" s="260" t="e">
        <f t="shared" si="66"/>
        <v>#NUM!</v>
      </c>
      <c r="S1316" s="272"/>
    </row>
    <row r="1317" spans="1:19">
      <c r="A1317" s="161" t="s">
        <v>2428</v>
      </c>
      <c r="C1317" s="161" t="s">
        <v>133</v>
      </c>
      <c r="F1317" s="163" t="s">
        <v>133</v>
      </c>
      <c r="G1317" s="266" t="s">
        <v>133</v>
      </c>
      <c r="H1317" s="163" t="s">
        <v>133</v>
      </c>
      <c r="I1317" s="163" t="s">
        <v>133</v>
      </c>
      <c r="J1317" s="163" t="s">
        <v>133</v>
      </c>
      <c r="K1317" s="164">
        <f t="shared" si="67"/>
        <v>0</v>
      </c>
      <c r="L1317" s="165">
        <f t="shared" si="68"/>
        <v>0</v>
      </c>
      <c r="N1317" s="172"/>
      <c r="O1317" s="167" t="s">
        <v>133</v>
      </c>
      <c r="P1317" s="260" t="e">
        <f t="shared" si="66"/>
        <v>#NUM!</v>
      </c>
      <c r="S1317" s="272"/>
    </row>
    <row r="1318" spans="1:19">
      <c r="A1318" s="161" t="s">
        <v>2429</v>
      </c>
      <c r="C1318" s="161" t="s">
        <v>133</v>
      </c>
      <c r="F1318" s="163" t="s">
        <v>133</v>
      </c>
      <c r="G1318" s="266" t="s">
        <v>133</v>
      </c>
      <c r="H1318" s="163" t="s">
        <v>133</v>
      </c>
      <c r="I1318" s="163" t="s">
        <v>133</v>
      </c>
      <c r="J1318" s="163" t="s">
        <v>133</v>
      </c>
      <c r="K1318" s="164">
        <f t="shared" si="67"/>
        <v>0</v>
      </c>
      <c r="L1318" s="165">
        <f t="shared" si="68"/>
        <v>0</v>
      </c>
      <c r="N1318" s="172"/>
      <c r="O1318" s="167" t="s">
        <v>133</v>
      </c>
      <c r="P1318" s="260" t="e">
        <f t="shared" si="66"/>
        <v>#NUM!</v>
      </c>
      <c r="S1318" s="272"/>
    </row>
    <row r="1319" spans="1:19">
      <c r="A1319" s="161" t="s">
        <v>2430</v>
      </c>
      <c r="C1319" s="161" t="s">
        <v>133</v>
      </c>
      <c r="F1319" s="163" t="s">
        <v>133</v>
      </c>
      <c r="G1319" s="266" t="s">
        <v>133</v>
      </c>
      <c r="H1319" s="163" t="s">
        <v>133</v>
      </c>
      <c r="I1319" s="163" t="s">
        <v>133</v>
      </c>
      <c r="J1319" s="163" t="s">
        <v>133</v>
      </c>
      <c r="K1319" s="164">
        <f t="shared" si="67"/>
        <v>0</v>
      </c>
      <c r="L1319" s="165">
        <f t="shared" si="68"/>
        <v>0</v>
      </c>
      <c r="N1319" s="172"/>
      <c r="O1319" s="167" t="s">
        <v>133</v>
      </c>
      <c r="P1319" s="260" t="e">
        <f t="shared" si="66"/>
        <v>#NUM!</v>
      </c>
      <c r="S1319" s="272"/>
    </row>
    <row r="1320" spans="1:19">
      <c r="A1320" s="161" t="s">
        <v>2431</v>
      </c>
      <c r="C1320" s="161" t="s">
        <v>133</v>
      </c>
      <c r="F1320" s="163" t="s">
        <v>133</v>
      </c>
      <c r="G1320" s="266" t="s">
        <v>133</v>
      </c>
      <c r="H1320" s="163" t="s">
        <v>133</v>
      </c>
      <c r="I1320" s="163" t="s">
        <v>133</v>
      </c>
      <c r="J1320" s="163" t="s">
        <v>133</v>
      </c>
      <c r="K1320" s="164">
        <f t="shared" si="67"/>
        <v>0</v>
      </c>
      <c r="L1320" s="165">
        <f t="shared" si="68"/>
        <v>0</v>
      </c>
      <c r="N1320" s="172"/>
      <c r="O1320" s="167" t="s">
        <v>133</v>
      </c>
      <c r="P1320" s="260" t="e">
        <f t="shared" si="66"/>
        <v>#NUM!</v>
      </c>
      <c r="S1320" s="272"/>
    </row>
    <row r="1321" spans="1:19">
      <c r="A1321" s="161" t="s">
        <v>2432</v>
      </c>
      <c r="C1321" s="161" t="s">
        <v>133</v>
      </c>
      <c r="F1321" s="163" t="s">
        <v>133</v>
      </c>
      <c r="G1321" s="266" t="s">
        <v>133</v>
      </c>
      <c r="H1321" s="163" t="s">
        <v>133</v>
      </c>
      <c r="I1321" s="163" t="s">
        <v>133</v>
      </c>
      <c r="J1321" s="163" t="s">
        <v>133</v>
      </c>
      <c r="K1321" s="164">
        <f t="shared" si="67"/>
        <v>0</v>
      </c>
      <c r="L1321" s="165">
        <f t="shared" si="68"/>
        <v>0</v>
      </c>
      <c r="N1321" s="172"/>
      <c r="O1321" s="167" t="s">
        <v>133</v>
      </c>
      <c r="P1321" s="260" t="e">
        <f t="shared" si="66"/>
        <v>#NUM!</v>
      </c>
      <c r="S1321" s="272"/>
    </row>
    <row r="1322" spans="1:19">
      <c r="A1322" s="161" t="s">
        <v>2433</v>
      </c>
      <c r="C1322" s="161" t="s">
        <v>133</v>
      </c>
      <c r="F1322" s="163" t="s">
        <v>133</v>
      </c>
      <c r="G1322" s="266" t="s">
        <v>133</v>
      </c>
      <c r="H1322" s="163" t="s">
        <v>133</v>
      </c>
      <c r="I1322" s="163" t="s">
        <v>133</v>
      </c>
      <c r="J1322" s="163" t="s">
        <v>133</v>
      </c>
      <c r="K1322" s="164">
        <f t="shared" si="67"/>
        <v>0</v>
      </c>
      <c r="L1322" s="165">
        <f t="shared" si="68"/>
        <v>0</v>
      </c>
      <c r="N1322" s="172"/>
      <c r="O1322" s="167" t="s">
        <v>133</v>
      </c>
      <c r="P1322" s="260" t="e">
        <f t="shared" si="66"/>
        <v>#NUM!</v>
      </c>
      <c r="S1322" s="272"/>
    </row>
    <row r="1323" spans="1:19">
      <c r="A1323" s="161" t="s">
        <v>2434</v>
      </c>
      <c r="C1323" s="161" t="s">
        <v>133</v>
      </c>
      <c r="F1323" s="163" t="s">
        <v>133</v>
      </c>
      <c r="G1323" s="266" t="s">
        <v>133</v>
      </c>
      <c r="H1323" s="163" t="s">
        <v>133</v>
      </c>
      <c r="I1323" s="163" t="s">
        <v>133</v>
      </c>
      <c r="J1323" s="163" t="s">
        <v>133</v>
      </c>
      <c r="K1323" s="164">
        <f t="shared" si="67"/>
        <v>0</v>
      </c>
      <c r="L1323" s="165">
        <f t="shared" si="68"/>
        <v>0</v>
      </c>
      <c r="N1323" s="172"/>
      <c r="O1323" s="167" t="s">
        <v>133</v>
      </c>
      <c r="P1323" s="260" t="e">
        <f t="shared" si="66"/>
        <v>#NUM!</v>
      </c>
      <c r="S1323" s="272"/>
    </row>
    <row r="1324" spans="1:19">
      <c r="A1324" s="161" t="s">
        <v>2435</v>
      </c>
      <c r="C1324" s="161" t="s">
        <v>133</v>
      </c>
      <c r="F1324" s="163" t="s">
        <v>133</v>
      </c>
      <c r="G1324" s="266" t="s">
        <v>133</v>
      </c>
      <c r="H1324" s="163" t="s">
        <v>133</v>
      </c>
      <c r="I1324" s="163" t="s">
        <v>133</v>
      </c>
      <c r="J1324" s="163" t="s">
        <v>133</v>
      </c>
      <c r="K1324" s="164">
        <f t="shared" si="67"/>
        <v>0</v>
      </c>
      <c r="L1324" s="165">
        <f t="shared" si="68"/>
        <v>0</v>
      </c>
      <c r="N1324" s="172"/>
      <c r="O1324" s="167" t="s">
        <v>133</v>
      </c>
      <c r="P1324" s="260" t="e">
        <f t="shared" si="66"/>
        <v>#NUM!</v>
      </c>
      <c r="S1324" s="272"/>
    </row>
    <row r="1325" spans="1:19">
      <c r="A1325" s="161" t="s">
        <v>2436</v>
      </c>
      <c r="C1325" s="161" t="s">
        <v>133</v>
      </c>
      <c r="F1325" s="163" t="s">
        <v>133</v>
      </c>
      <c r="G1325" s="266" t="s">
        <v>133</v>
      </c>
      <c r="H1325" s="163" t="s">
        <v>133</v>
      </c>
      <c r="I1325" s="163" t="s">
        <v>133</v>
      </c>
      <c r="J1325" s="163" t="s">
        <v>133</v>
      </c>
      <c r="K1325" s="164">
        <f t="shared" si="67"/>
        <v>0</v>
      </c>
      <c r="L1325" s="165">
        <f t="shared" si="68"/>
        <v>0</v>
      </c>
      <c r="N1325" s="172"/>
      <c r="O1325" s="167" t="s">
        <v>133</v>
      </c>
      <c r="P1325" s="260" t="e">
        <f t="shared" si="66"/>
        <v>#NUM!</v>
      </c>
      <c r="S1325" s="272"/>
    </row>
    <row r="1326" spans="1:19">
      <c r="A1326" s="161" t="s">
        <v>2437</v>
      </c>
      <c r="C1326" s="161" t="s">
        <v>133</v>
      </c>
      <c r="F1326" s="163" t="s">
        <v>133</v>
      </c>
      <c r="G1326" s="266" t="s">
        <v>133</v>
      </c>
      <c r="H1326" s="163" t="s">
        <v>133</v>
      </c>
      <c r="I1326" s="163" t="s">
        <v>133</v>
      </c>
      <c r="J1326" s="163" t="s">
        <v>133</v>
      </c>
      <c r="K1326" s="164">
        <f t="shared" si="67"/>
        <v>0</v>
      </c>
      <c r="L1326" s="165">
        <f t="shared" si="68"/>
        <v>0</v>
      </c>
      <c r="N1326" s="172"/>
      <c r="O1326" s="167" t="s">
        <v>133</v>
      </c>
      <c r="P1326" s="260" t="e">
        <f t="shared" si="66"/>
        <v>#NUM!</v>
      </c>
      <c r="S1326" s="272"/>
    </row>
    <row r="1327" spans="1:19">
      <c r="A1327" s="161" t="s">
        <v>2438</v>
      </c>
      <c r="C1327" s="161" t="s">
        <v>133</v>
      </c>
      <c r="F1327" s="163" t="s">
        <v>133</v>
      </c>
      <c r="G1327" s="266" t="s">
        <v>133</v>
      </c>
      <c r="H1327" s="163" t="s">
        <v>133</v>
      </c>
      <c r="I1327" s="163" t="s">
        <v>133</v>
      </c>
      <c r="J1327" s="163" t="s">
        <v>133</v>
      </c>
      <c r="K1327" s="164">
        <f t="shared" si="67"/>
        <v>0</v>
      </c>
      <c r="L1327" s="165">
        <f t="shared" si="68"/>
        <v>0</v>
      </c>
      <c r="N1327" s="172"/>
      <c r="O1327" s="167" t="s">
        <v>133</v>
      </c>
      <c r="P1327" s="260" t="e">
        <f t="shared" si="66"/>
        <v>#NUM!</v>
      </c>
      <c r="S1327" s="272"/>
    </row>
    <row r="1328" spans="1:19">
      <c r="A1328" s="161" t="s">
        <v>2439</v>
      </c>
      <c r="C1328" s="161" t="s">
        <v>133</v>
      </c>
      <c r="F1328" s="163" t="s">
        <v>133</v>
      </c>
      <c r="G1328" s="266" t="s">
        <v>133</v>
      </c>
      <c r="H1328" s="163" t="s">
        <v>133</v>
      </c>
      <c r="I1328" s="163" t="s">
        <v>133</v>
      </c>
      <c r="J1328" s="163" t="s">
        <v>133</v>
      </c>
      <c r="K1328" s="164">
        <f t="shared" si="67"/>
        <v>0</v>
      </c>
      <c r="L1328" s="165">
        <f t="shared" si="68"/>
        <v>0</v>
      </c>
      <c r="N1328" s="172"/>
      <c r="O1328" s="167" t="s">
        <v>133</v>
      </c>
      <c r="P1328" s="260" t="e">
        <f t="shared" si="66"/>
        <v>#NUM!</v>
      </c>
      <c r="S1328" s="272"/>
    </row>
    <row r="1329" spans="1:19">
      <c r="A1329" s="161" t="s">
        <v>2440</v>
      </c>
      <c r="C1329" s="161" t="s">
        <v>133</v>
      </c>
      <c r="F1329" s="163" t="s">
        <v>133</v>
      </c>
      <c r="G1329" s="266" t="s">
        <v>133</v>
      </c>
      <c r="H1329" s="163" t="s">
        <v>133</v>
      </c>
      <c r="I1329" s="163" t="s">
        <v>133</v>
      </c>
      <c r="J1329" s="163" t="s">
        <v>133</v>
      </c>
      <c r="K1329" s="164">
        <f t="shared" si="67"/>
        <v>0</v>
      </c>
      <c r="L1329" s="165">
        <f t="shared" si="68"/>
        <v>0</v>
      </c>
      <c r="N1329" s="172"/>
      <c r="O1329" s="167" t="s">
        <v>133</v>
      </c>
      <c r="P1329" s="260" t="e">
        <f t="shared" si="66"/>
        <v>#NUM!</v>
      </c>
      <c r="S1329" s="272"/>
    </row>
    <row r="1330" spans="1:19">
      <c r="A1330" s="161" t="s">
        <v>2441</v>
      </c>
      <c r="C1330" s="161" t="s">
        <v>133</v>
      </c>
      <c r="F1330" s="163" t="s">
        <v>133</v>
      </c>
      <c r="G1330" s="266" t="s">
        <v>133</v>
      </c>
      <c r="H1330" s="163" t="s">
        <v>133</v>
      </c>
      <c r="I1330" s="163" t="s">
        <v>133</v>
      </c>
      <c r="J1330" s="163" t="s">
        <v>133</v>
      </c>
      <c r="K1330" s="164">
        <f t="shared" si="67"/>
        <v>0</v>
      </c>
      <c r="L1330" s="165">
        <f t="shared" si="68"/>
        <v>0</v>
      </c>
      <c r="N1330" s="172"/>
      <c r="O1330" s="167" t="s">
        <v>133</v>
      </c>
      <c r="P1330" s="260" t="e">
        <f t="shared" si="66"/>
        <v>#NUM!</v>
      </c>
      <c r="S1330" s="272"/>
    </row>
    <row r="1331" spans="1:19">
      <c r="A1331" s="161" t="s">
        <v>2442</v>
      </c>
      <c r="C1331" s="161" t="s">
        <v>133</v>
      </c>
      <c r="F1331" s="163" t="s">
        <v>133</v>
      </c>
      <c r="G1331" s="266" t="s">
        <v>133</v>
      </c>
      <c r="H1331" s="163" t="s">
        <v>133</v>
      </c>
      <c r="I1331" s="163" t="s">
        <v>133</v>
      </c>
      <c r="J1331" s="163" t="s">
        <v>133</v>
      </c>
      <c r="K1331" s="164">
        <f t="shared" si="67"/>
        <v>0</v>
      </c>
      <c r="L1331" s="165">
        <f t="shared" si="68"/>
        <v>0</v>
      </c>
      <c r="N1331" s="172"/>
      <c r="O1331" s="167" t="s">
        <v>133</v>
      </c>
      <c r="P1331" s="260" t="e">
        <f t="shared" si="66"/>
        <v>#NUM!</v>
      </c>
      <c r="S1331" s="272"/>
    </row>
    <row r="1332" spans="1:19">
      <c r="A1332" s="161" t="s">
        <v>2443</v>
      </c>
      <c r="C1332" s="161" t="s">
        <v>133</v>
      </c>
      <c r="F1332" s="163" t="s">
        <v>133</v>
      </c>
      <c r="G1332" s="266" t="s">
        <v>133</v>
      </c>
      <c r="H1332" s="163" t="s">
        <v>133</v>
      </c>
      <c r="I1332" s="163" t="s">
        <v>133</v>
      </c>
      <c r="J1332" s="163" t="s">
        <v>133</v>
      </c>
      <c r="K1332" s="164">
        <f t="shared" si="67"/>
        <v>0</v>
      </c>
      <c r="L1332" s="165">
        <f t="shared" si="68"/>
        <v>0</v>
      </c>
      <c r="N1332" s="172"/>
      <c r="O1332" s="167" t="s">
        <v>133</v>
      </c>
      <c r="P1332" s="260" t="e">
        <f t="shared" si="66"/>
        <v>#NUM!</v>
      </c>
      <c r="S1332" s="272"/>
    </row>
    <row r="1333" spans="1:19">
      <c r="A1333" s="161" t="s">
        <v>2444</v>
      </c>
      <c r="C1333" s="161" t="s">
        <v>133</v>
      </c>
      <c r="F1333" s="163" t="s">
        <v>133</v>
      </c>
      <c r="G1333" s="266" t="s">
        <v>133</v>
      </c>
      <c r="H1333" s="163" t="s">
        <v>133</v>
      </c>
      <c r="I1333" s="163" t="s">
        <v>133</v>
      </c>
      <c r="J1333" s="163" t="s">
        <v>133</v>
      </c>
      <c r="K1333" s="164">
        <f t="shared" si="67"/>
        <v>0</v>
      </c>
      <c r="L1333" s="165">
        <f t="shared" si="68"/>
        <v>0</v>
      </c>
      <c r="N1333" s="172"/>
      <c r="O1333" s="167" t="s">
        <v>133</v>
      </c>
      <c r="P1333" s="260" t="e">
        <f t="shared" si="66"/>
        <v>#NUM!</v>
      </c>
      <c r="S1333" s="272"/>
    </row>
    <row r="1334" spans="1:19">
      <c r="A1334" s="161" t="s">
        <v>2445</v>
      </c>
      <c r="C1334" s="161" t="s">
        <v>133</v>
      </c>
      <c r="F1334" s="163" t="s">
        <v>133</v>
      </c>
      <c r="G1334" s="266" t="s">
        <v>133</v>
      </c>
      <c r="H1334" s="163" t="s">
        <v>133</v>
      </c>
      <c r="I1334" s="163" t="s">
        <v>133</v>
      </c>
      <c r="J1334" s="163" t="s">
        <v>133</v>
      </c>
      <c r="K1334" s="164">
        <f t="shared" si="67"/>
        <v>0</v>
      </c>
      <c r="L1334" s="165">
        <f t="shared" si="68"/>
        <v>0</v>
      </c>
      <c r="N1334" s="172"/>
      <c r="O1334" s="167" t="s">
        <v>133</v>
      </c>
      <c r="P1334" s="260" t="e">
        <f t="shared" si="66"/>
        <v>#NUM!</v>
      </c>
      <c r="S1334" s="272"/>
    </row>
    <row r="1335" spans="1:19">
      <c r="A1335" s="161" t="s">
        <v>2446</v>
      </c>
      <c r="C1335" s="161" t="s">
        <v>133</v>
      </c>
      <c r="F1335" s="163" t="s">
        <v>133</v>
      </c>
      <c r="G1335" s="266" t="s">
        <v>133</v>
      </c>
      <c r="H1335" s="163" t="s">
        <v>133</v>
      </c>
      <c r="I1335" s="163" t="s">
        <v>133</v>
      </c>
      <c r="J1335" s="163" t="s">
        <v>133</v>
      </c>
      <c r="K1335" s="164">
        <f t="shared" si="67"/>
        <v>0</v>
      </c>
      <c r="L1335" s="165">
        <f t="shared" si="68"/>
        <v>0</v>
      </c>
      <c r="N1335" s="172"/>
      <c r="O1335" s="167" t="s">
        <v>133</v>
      </c>
      <c r="P1335" s="260" t="e">
        <f t="shared" si="66"/>
        <v>#NUM!</v>
      </c>
      <c r="S1335" s="272"/>
    </row>
    <row r="1336" spans="1:19">
      <c r="A1336" s="161" t="s">
        <v>2447</v>
      </c>
      <c r="C1336" s="161" t="s">
        <v>133</v>
      </c>
      <c r="F1336" s="163" t="s">
        <v>133</v>
      </c>
      <c r="G1336" s="266" t="s">
        <v>133</v>
      </c>
      <c r="H1336" s="163" t="s">
        <v>133</v>
      </c>
      <c r="I1336" s="163" t="s">
        <v>133</v>
      </c>
      <c r="J1336" s="163" t="s">
        <v>133</v>
      </c>
      <c r="K1336" s="164">
        <f t="shared" si="67"/>
        <v>0</v>
      </c>
      <c r="L1336" s="165">
        <f t="shared" si="68"/>
        <v>0</v>
      </c>
      <c r="N1336" s="172"/>
      <c r="O1336" s="167" t="s">
        <v>133</v>
      </c>
      <c r="P1336" s="260" t="e">
        <f t="shared" si="66"/>
        <v>#NUM!</v>
      </c>
      <c r="S1336" s="272"/>
    </row>
    <row r="1337" spans="1:19">
      <c r="A1337" s="161" t="s">
        <v>2448</v>
      </c>
      <c r="C1337" s="161" t="s">
        <v>133</v>
      </c>
      <c r="F1337" s="163" t="s">
        <v>133</v>
      </c>
      <c r="G1337" s="266" t="s">
        <v>133</v>
      </c>
      <c r="H1337" s="163" t="s">
        <v>133</v>
      </c>
      <c r="I1337" s="163" t="s">
        <v>133</v>
      </c>
      <c r="J1337" s="163" t="s">
        <v>133</v>
      </c>
      <c r="K1337" s="164">
        <f t="shared" si="67"/>
        <v>0</v>
      </c>
      <c r="L1337" s="165">
        <f t="shared" si="68"/>
        <v>0</v>
      </c>
      <c r="N1337" s="172"/>
      <c r="O1337" s="167" t="s">
        <v>133</v>
      </c>
      <c r="P1337" s="260" t="e">
        <f t="shared" si="66"/>
        <v>#NUM!</v>
      </c>
      <c r="S1337" s="272"/>
    </row>
    <row r="1338" spans="1:19">
      <c r="A1338" s="161" t="s">
        <v>2449</v>
      </c>
      <c r="C1338" s="161" t="s">
        <v>133</v>
      </c>
      <c r="F1338" s="163" t="s">
        <v>133</v>
      </c>
      <c r="G1338" s="266" t="s">
        <v>133</v>
      </c>
      <c r="H1338" s="163" t="s">
        <v>133</v>
      </c>
      <c r="I1338" s="163" t="s">
        <v>133</v>
      </c>
      <c r="J1338" s="163" t="s">
        <v>133</v>
      </c>
      <c r="K1338" s="164">
        <f t="shared" si="67"/>
        <v>0</v>
      </c>
      <c r="L1338" s="165">
        <f t="shared" si="68"/>
        <v>0</v>
      </c>
      <c r="N1338" s="172"/>
      <c r="O1338" s="167" t="s">
        <v>133</v>
      </c>
      <c r="P1338" s="260" t="e">
        <f t="shared" si="66"/>
        <v>#NUM!</v>
      </c>
      <c r="S1338" s="272"/>
    </row>
    <row r="1339" spans="1:19">
      <c r="A1339" s="161" t="s">
        <v>2450</v>
      </c>
      <c r="C1339" s="161" t="s">
        <v>133</v>
      </c>
      <c r="F1339" s="163" t="s">
        <v>133</v>
      </c>
      <c r="G1339" s="266" t="s">
        <v>133</v>
      </c>
      <c r="H1339" s="163" t="s">
        <v>133</v>
      </c>
      <c r="I1339" s="163" t="s">
        <v>133</v>
      </c>
      <c r="J1339" s="163" t="s">
        <v>133</v>
      </c>
      <c r="K1339" s="164">
        <f t="shared" si="67"/>
        <v>0</v>
      </c>
      <c r="L1339" s="165">
        <f t="shared" si="68"/>
        <v>0</v>
      </c>
      <c r="N1339" s="172"/>
      <c r="O1339" s="167" t="s">
        <v>133</v>
      </c>
      <c r="P1339" s="260" t="e">
        <f t="shared" si="66"/>
        <v>#NUM!</v>
      </c>
      <c r="S1339" s="272"/>
    </row>
    <row r="1340" spans="1:19">
      <c r="A1340" s="161" t="s">
        <v>2451</v>
      </c>
      <c r="C1340" s="161" t="s">
        <v>133</v>
      </c>
      <c r="F1340" s="163" t="s">
        <v>133</v>
      </c>
      <c r="G1340" s="266" t="s">
        <v>133</v>
      </c>
      <c r="H1340" s="163" t="s">
        <v>133</v>
      </c>
      <c r="I1340" s="163" t="s">
        <v>133</v>
      </c>
      <c r="J1340" s="163" t="s">
        <v>133</v>
      </c>
      <c r="K1340" s="164">
        <f t="shared" si="67"/>
        <v>0</v>
      </c>
      <c r="L1340" s="165">
        <f t="shared" si="68"/>
        <v>0</v>
      </c>
      <c r="N1340" s="172"/>
      <c r="O1340" s="167" t="s">
        <v>133</v>
      </c>
      <c r="P1340" s="260" t="e">
        <f t="shared" si="66"/>
        <v>#NUM!</v>
      </c>
      <c r="S1340" s="272"/>
    </row>
    <row r="1341" spans="1:19">
      <c r="A1341" s="161" t="s">
        <v>2452</v>
      </c>
      <c r="C1341" s="161" t="s">
        <v>133</v>
      </c>
      <c r="F1341" s="163" t="s">
        <v>133</v>
      </c>
      <c r="G1341" s="266" t="s">
        <v>133</v>
      </c>
      <c r="H1341" s="163" t="s">
        <v>133</v>
      </c>
      <c r="I1341" s="163" t="s">
        <v>133</v>
      </c>
      <c r="J1341" s="163" t="s">
        <v>133</v>
      </c>
      <c r="K1341" s="164">
        <f t="shared" si="67"/>
        <v>0</v>
      </c>
      <c r="L1341" s="165">
        <f t="shared" si="68"/>
        <v>0</v>
      </c>
      <c r="N1341" s="172"/>
      <c r="O1341" s="167" t="s">
        <v>133</v>
      </c>
      <c r="P1341" s="260" t="e">
        <f t="shared" si="66"/>
        <v>#NUM!</v>
      </c>
      <c r="S1341" s="272"/>
    </row>
    <row r="1342" spans="1:19">
      <c r="A1342" s="161" t="s">
        <v>2453</v>
      </c>
      <c r="C1342" s="161" t="s">
        <v>133</v>
      </c>
      <c r="F1342" s="163" t="s">
        <v>133</v>
      </c>
      <c r="G1342" s="266" t="s">
        <v>133</v>
      </c>
      <c r="H1342" s="163" t="s">
        <v>133</v>
      </c>
      <c r="I1342" s="163" t="s">
        <v>133</v>
      </c>
      <c r="J1342" s="163" t="s">
        <v>133</v>
      </c>
      <c r="K1342" s="164">
        <f t="shared" si="67"/>
        <v>0</v>
      </c>
      <c r="L1342" s="165">
        <f t="shared" si="68"/>
        <v>0</v>
      </c>
      <c r="N1342" s="172"/>
      <c r="O1342" s="167" t="s">
        <v>133</v>
      </c>
      <c r="P1342" s="260" t="e">
        <f t="shared" si="66"/>
        <v>#NUM!</v>
      </c>
      <c r="S1342" s="272"/>
    </row>
    <row r="1343" spans="1:19">
      <c r="A1343" s="161" t="s">
        <v>2454</v>
      </c>
      <c r="C1343" s="161" t="s">
        <v>133</v>
      </c>
      <c r="F1343" s="163" t="s">
        <v>133</v>
      </c>
      <c r="G1343" s="266" t="s">
        <v>133</v>
      </c>
      <c r="H1343" s="163" t="s">
        <v>133</v>
      </c>
      <c r="I1343" s="163" t="s">
        <v>133</v>
      </c>
      <c r="J1343" s="163" t="s">
        <v>133</v>
      </c>
      <c r="K1343" s="164">
        <f t="shared" si="67"/>
        <v>0</v>
      </c>
      <c r="L1343" s="165">
        <f t="shared" si="68"/>
        <v>0</v>
      </c>
      <c r="N1343" s="172"/>
      <c r="O1343" s="167" t="s">
        <v>133</v>
      </c>
      <c r="P1343" s="260" t="e">
        <f t="shared" si="66"/>
        <v>#NUM!</v>
      </c>
      <c r="S1343" s="272"/>
    </row>
    <row r="1344" spans="1:19">
      <c r="A1344" s="161" t="s">
        <v>2455</v>
      </c>
      <c r="C1344" s="161" t="s">
        <v>133</v>
      </c>
      <c r="F1344" s="163" t="s">
        <v>133</v>
      </c>
      <c r="G1344" s="266" t="s">
        <v>133</v>
      </c>
      <c r="H1344" s="163" t="s">
        <v>133</v>
      </c>
      <c r="I1344" s="163" t="s">
        <v>133</v>
      </c>
      <c r="J1344" s="163" t="s">
        <v>133</v>
      </c>
      <c r="K1344" s="164">
        <f t="shared" si="67"/>
        <v>0</v>
      </c>
      <c r="L1344" s="165">
        <f t="shared" si="68"/>
        <v>0</v>
      </c>
      <c r="N1344" s="172"/>
      <c r="O1344" s="167" t="s">
        <v>133</v>
      </c>
      <c r="P1344" s="260" t="e">
        <f t="shared" si="66"/>
        <v>#NUM!</v>
      </c>
      <c r="S1344" s="272"/>
    </row>
    <row r="1345" spans="1:19">
      <c r="A1345" s="161" t="s">
        <v>2456</v>
      </c>
      <c r="C1345" s="161" t="s">
        <v>133</v>
      </c>
      <c r="F1345" s="163" t="s">
        <v>133</v>
      </c>
      <c r="G1345" s="266" t="s">
        <v>133</v>
      </c>
      <c r="H1345" s="163" t="s">
        <v>133</v>
      </c>
      <c r="I1345" s="163" t="s">
        <v>133</v>
      </c>
      <c r="J1345" s="163" t="s">
        <v>133</v>
      </c>
      <c r="K1345" s="164">
        <f t="shared" si="67"/>
        <v>0</v>
      </c>
      <c r="L1345" s="165">
        <f t="shared" si="68"/>
        <v>0</v>
      </c>
      <c r="N1345" s="172"/>
      <c r="O1345" s="167" t="s">
        <v>133</v>
      </c>
      <c r="P1345" s="260" t="e">
        <f t="shared" si="66"/>
        <v>#NUM!</v>
      </c>
      <c r="S1345" s="272"/>
    </row>
    <row r="1346" spans="1:19">
      <c r="A1346" s="161" t="s">
        <v>2457</v>
      </c>
      <c r="C1346" s="161" t="s">
        <v>133</v>
      </c>
      <c r="F1346" s="163" t="s">
        <v>133</v>
      </c>
      <c r="G1346" s="266" t="s">
        <v>133</v>
      </c>
      <c r="H1346" s="163" t="s">
        <v>133</v>
      </c>
      <c r="I1346" s="163" t="s">
        <v>133</v>
      </c>
      <c r="J1346" s="163" t="s">
        <v>133</v>
      </c>
      <c r="K1346" s="164">
        <f t="shared" si="67"/>
        <v>0</v>
      </c>
      <c r="L1346" s="165">
        <f t="shared" si="68"/>
        <v>0</v>
      </c>
      <c r="N1346" s="172"/>
      <c r="O1346" s="167" t="s">
        <v>133</v>
      </c>
      <c r="P1346" s="260" t="e">
        <f t="shared" si="66"/>
        <v>#NUM!</v>
      </c>
      <c r="S1346" s="272"/>
    </row>
    <row r="1347" spans="1:19">
      <c r="A1347" s="161" t="s">
        <v>2458</v>
      </c>
      <c r="C1347" s="161" t="s">
        <v>133</v>
      </c>
      <c r="F1347" s="163" t="s">
        <v>133</v>
      </c>
      <c r="G1347" s="266" t="s">
        <v>133</v>
      </c>
      <c r="H1347" s="163" t="s">
        <v>133</v>
      </c>
      <c r="I1347" s="163" t="s">
        <v>133</v>
      </c>
      <c r="J1347" s="163" t="s">
        <v>133</v>
      </c>
      <c r="K1347" s="164">
        <f t="shared" si="67"/>
        <v>0</v>
      </c>
      <c r="L1347" s="165">
        <f t="shared" si="68"/>
        <v>0</v>
      </c>
      <c r="N1347" s="172"/>
      <c r="O1347" s="167" t="s">
        <v>133</v>
      </c>
      <c r="P1347" s="260" t="e">
        <f t="shared" si="66"/>
        <v>#NUM!</v>
      </c>
      <c r="S1347" s="272"/>
    </row>
    <row r="1348" spans="1:19">
      <c r="A1348" s="161" t="s">
        <v>2459</v>
      </c>
      <c r="C1348" s="161" t="s">
        <v>133</v>
      </c>
      <c r="F1348" s="163" t="s">
        <v>133</v>
      </c>
      <c r="G1348" s="266" t="s">
        <v>133</v>
      </c>
      <c r="H1348" s="163" t="s">
        <v>133</v>
      </c>
      <c r="I1348" s="163" t="s">
        <v>133</v>
      </c>
      <c r="J1348" s="163" t="s">
        <v>133</v>
      </c>
      <c r="K1348" s="164">
        <f t="shared" si="67"/>
        <v>0</v>
      </c>
      <c r="L1348" s="165">
        <f t="shared" si="68"/>
        <v>0</v>
      </c>
      <c r="N1348" s="172"/>
      <c r="O1348" s="167" t="s">
        <v>133</v>
      </c>
      <c r="P1348" s="260" t="e">
        <f t="shared" si="66"/>
        <v>#NUM!</v>
      </c>
      <c r="S1348" s="272"/>
    </row>
    <row r="1349" spans="1:19">
      <c r="A1349" s="161" t="s">
        <v>2460</v>
      </c>
      <c r="C1349" s="161" t="s">
        <v>133</v>
      </c>
      <c r="F1349" s="163" t="s">
        <v>133</v>
      </c>
      <c r="G1349" s="266" t="s">
        <v>133</v>
      </c>
      <c r="H1349" s="163" t="s">
        <v>133</v>
      </c>
      <c r="I1349" s="163" t="s">
        <v>133</v>
      </c>
      <c r="J1349" s="163" t="s">
        <v>133</v>
      </c>
      <c r="K1349" s="164">
        <f t="shared" si="67"/>
        <v>0</v>
      </c>
      <c r="L1349" s="165">
        <f t="shared" si="68"/>
        <v>0</v>
      </c>
      <c r="N1349" s="172"/>
      <c r="O1349" s="167" t="s">
        <v>133</v>
      </c>
      <c r="P1349" s="260" t="e">
        <f t="shared" si="66"/>
        <v>#NUM!</v>
      </c>
      <c r="S1349" s="272"/>
    </row>
    <row r="1350" spans="1:19">
      <c r="A1350" s="161" t="s">
        <v>2461</v>
      </c>
      <c r="C1350" s="161" t="s">
        <v>133</v>
      </c>
      <c r="F1350" s="163" t="s">
        <v>133</v>
      </c>
      <c r="G1350" s="266" t="s">
        <v>133</v>
      </c>
      <c r="H1350" s="163" t="s">
        <v>133</v>
      </c>
      <c r="I1350" s="163" t="s">
        <v>133</v>
      </c>
      <c r="J1350" s="163" t="s">
        <v>133</v>
      </c>
      <c r="K1350" s="164">
        <f t="shared" si="67"/>
        <v>0</v>
      </c>
      <c r="L1350" s="165">
        <f t="shared" si="68"/>
        <v>0</v>
      </c>
      <c r="N1350" s="172"/>
      <c r="O1350" s="167" t="s">
        <v>133</v>
      </c>
      <c r="P1350" s="260" t="e">
        <f t="shared" si="66"/>
        <v>#NUM!</v>
      </c>
      <c r="S1350" s="272"/>
    </row>
    <row r="1351" spans="1:19">
      <c r="A1351" s="161" t="s">
        <v>2462</v>
      </c>
      <c r="C1351" s="161" t="s">
        <v>133</v>
      </c>
      <c r="F1351" s="163" t="s">
        <v>133</v>
      </c>
      <c r="G1351" s="266" t="s">
        <v>133</v>
      </c>
      <c r="H1351" s="163" t="s">
        <v>133</v>
      </c>
      <c r="I1351" s="163" t="s">
        <v>133</v>
      </c>
      <c r="J1351" s="163" t="s">
        <v>133</v>
      </c>
      <c r="K1351" s="164">
        <f t="shared" si="67"/>
        <v>0</v>
      </c>
      <c r="L1351" s="165">
        <f t="shared" si="68"/>
        <v>0</v>
      </c>
      <c r="N1351" s="172"/>
      <c r="O1351" s="167" t="s">
        <v>133</v>
      </c>
      <c r="P1351" s="260" t="e">
        <f t="shared" si="66"/>
        <v>#NUM!</v>
      </c>
      <c r="S1351" s="272"/>
    </row>
    <row r="1352" spans="1:19">
      <c r="A1352" s="161" t="s">
        <v>2463</v>
      </c>
      <c r="C1352" s="161" t="s">
        <v>133</v>
      </c>
      <c r="F1352" s="163" t="s">
        <v>133</v>
      </c>
      <c r="G1352" s="266" t="s">
        <v>133</v>
      </c>
      <c r="H1352" s="163" t="s">
        <v>133</v>
      </c>
      <c r="I1352" s="163" t="s">
        <v>133</v>
      </c>
      <c r="J1352" s="163" t="s">
        <v>133</v>
      </c>
      <c r="K1352" s="164">
        <f t="shared" si="67"/>
        <v>0</v>
      </c>
      <c r="L1352" s="165">
        <f t="shared" si="68"/>
        <v>0</v>
      </c>
      <c r="N1352" s="172"/>
      <c r="O1352" s="167" t="s">
        <v>133</v>
      </c>
      <c r="P1352" s="260" t="e">
        <f t="shared" si="66"/>
        <v>#NUM!</v>
      </c>
      <c r="S1352" s="272"/>
    </row>
    <row r="1353" spans="1:19">
      <c r="A1353" s="161" t="s">
        <v>2464</v>
      </c>
      <c r="C1353" s="161" t="s">
        <v>133</v>
      </c>
      <c r="F1353" s="163" t="s">
        <v>133</v>
      </c>
      <c r="G1353" s="266" t="s">
        <v>133</v>
      </c>
      <c r="H1353" s="163" t="s">
        <v>133</v>
      </c>
      <c r="I1353" s="163" t="s">
        <v>133</v>
      </c>
      <c r="J1353" s="163" t="s">
        <v>133</v>
      </c>
      <c r="K1353" s="164">
        <f t="shared" si="67"/>
        <v>0</v>
      </c>
      <c r="L1353" s="165">
        <f t="shared" si="68"/>
        <v>0</v>
      </c>
      <c r="N1353" s="172"/>
      <c r="O1353" s="167" t="s">
        <v>133</v>
      </c>
      <c r="P1353" s="260" t="e">
        <f t="shared" si="66"/>
        <v>#NUM!</v>
      </c>
      <c r="S1353" s="272"/>
    </row>
    <row r="1354" spans="1:19">
      <c r="A1354" s="161" t="s">
        <v>2465</v>
      </c>
      <c r="C1354" s="161" t="s">
        <v>133</v>
      </c>
      <c r="F1354" s="163" t="s">
        <v>133</v>
      </c>
      <c r="G1354" s="266" t="s">
        <v>133</v>
      </c>
      <c r="H1354" s="163" t="s">
        <v>133</v>
      </c>
      <c r="I1354" s="163" t="s">
        <v>133</v>
      </c>
      <c r="J1354" s="163" t="s">
        <v>133</v>
      </c>
      <c r="K1354" s="164">
        <f t="shared" si="67"/>
        <v>0</v>
      </c>
      <c r="L1354" s="165">
        <f t="shared" si="68"/>
        <v>0</v>
      </c>
      <c r="N1354" s="172"/>
      <c r="O1354" s="167" t="s">
        <v>133</v>
      </c>
      <c r="P1354" s="260" t="e">
        <f t="shared" si="66"/>
        <v>#NUM!</v>
      </c>
      <c r="S1354" s="272"/>
    </row>
    <row r="1355" spans="1:19">
      <c r="A1355" s="161" t="s">
        <v>2466</v>
      </c>
      <c r="C1355" s="161" t="s">
        <v>133</v>
      </c>
      <c r="F1355" s="163" t="s">
        <v>133</v>
      </c>
      <c r="G1355" s="266" t="s">
        <v>133</v>
      </c>
      <c r="H1355" s="163" t="s">
        <v>133</v>
      </c>
      <c r="I1355" s="163" t="s">
        <v>133</v>
      </c>
      <c r="J1355" s="163" t="s">
        <v>133</v>
      </c>
      <c r="K1355" s="164">
        <f t="shared" si="67"/>
        <v>0</v>
      </c>
      <c r="L1355" s="165">
        <f t="shared" si="68"/>
        <v>0</v>
      </c>
      <c r="N1355" s="172"/>
      <c r="O1355" s="167" t="s">
        <v>133</v>
      </c>
      <c r="P1355" s="260" t="e">
        <f t="shared" si="66"/>
        <v>#NUM!</v>
      </c>
      <c r="S1355" s="272"/>
    </row>
    <row r="1356" spans="1:19">
      <c r="A1356" s="161" t="s">
        <v>2467</v>
      </c>
      <c r="C1356" s="161" t="s">
        <v>133</v>
      </c>
      <c r="F1356" s="163" t="s">
        <v>133</v>
      </c>
      <c r="G1356" s="266" t="s">
        <v>133</v>
      </c>
      <c r="H1356" s="163" t="s">
        <v>133</v>
      </c>
      <c r="I1356" s="163" t="s">
        <v>133</v>
      </c>
      <c r="J1356" s="163" t="s">
        <v>133</v>
      </c>
      <c r="K1356" s="164">
        <f t="shared" si="67"/>
        <v>0</v>
      </c>
      <c r="L1356" s="165">
        <f t="shared" si="68"/>
        <v>0</v>
      </c>
      <c r="N1356" s="172"/>
      <c r="O1356" s="167" t="s">
        <v>133</v>
      </c>
      <c r="P1356" s="260" t="e">
        <f t="shared" si="66"/>
        <v>#NUM!</v>
      </c>
      <c r="S1356" s="272"/>
    </row>
    <row r="1357" spans="1:19">
      <c r="A1357" s="161" t="s">
        <v>2468</v>
      </c>
      <c r="C1357" s="161" t="s">
        <v>133</v>
      </c>
      <c r="F1357" s="163" t="s">
        <v>133</v>
      </c>
      <c r="G1357" s="266" t="s">
        <v>133</v>
      </c>
      <c r="H1357" s="163" t="s">
        <v>133</v>
      </c>
      <c r="I1357" s="163" t="s">
        <v>133</v>
      </c>
      <c r="J1357" s="163" t="s">
        <v>133</v>
      </c>
      <c r="K1357" s="164">
        <f t="shared" si="67"/>
        <v>0</v>
      </c>
      <c r="L1357" s="165">
        <f t="shared" si="68"/>
        <v>0</v>
      </c>
      <c r="N1357" s="172"/>
      <c r="O1357" s="167" t="s">
        <v>133</v>
      </c>
      <c r="P1357" s="260" t="e">
        <f t="shared" si="66"/>
        <v>#NUM!</v>
      </c>
      <c r="S1357" s="272"/>
    </row>
    <row r="1358" spans="1:19">
      <c r="A1358" s="161" t="s">
        <v>2469</v>
      </c>
      <c r="C1358" s="161" t="s">
        <v>133</v>
      </c>
      <c r="F1358" s="163" t="s">
        <v>133</v>
      </c>
      <c r="G1358" s="266" t="s">
        <v>133</v>
      </c>
      <c r="H1358" s="163" t="s">
        <v>133</v>
      </c>
      <c r="I1358" s="163" t="s">
        <v>133</v>
      </c>
      <c r="J1358" s="163" t="s">
        <v>133</v>
      </c>
      <c r="K1358" s="164">
        <f t="shared" si="67"/>
        <v>0</v>
      </c>
      <c r="L1358" s="165">
        <f t="shared" si="68"/>
        <v>0</v>
      </c>
      <c r="N1358" s="172"/>
      <c r="O1358" s="167" t="s">
        <v>133</v>
      </c>
      <c r="P1358" s="260" t="e">
        <f t="shared" si="66"/>
        <v>#NUM!</v>
      </c>
      <c r="S1358" s="272"/>
    </row>
    <row r="1359" spans="1:19">
      <c r="A1359" s="161" t="s">
        <v>2470</v>
      </c>
      <c r="C1359" s="161" t="s">
        <v>133</v>
      </c>
      <c r="F1359" s="163" t="s">
        <v>133</v>
      </c>
      <c r="G1359" s="266" t="s">
        <v>133</v>
      </c>
      <c r="H1359" s="163" t="s">
        <v>133</v>
      </c>
      <c r="I1359" s="163" t="s">
        <v>133</v>
      </c>
      <c r="J1359" s="163" t="s">
        <v>133</v>
      </c>
      <c r="K1359" s="164">
        <f t="shared" si="67"/>
        <v>0</v>
      </c>
      <c r="L1359" s="165">
        <f t="shared" si="68"/>
        <v>0</v>
      </c>
      <c r="N1359" s="172"/>
      <c r="O1359" s="167" t="s">
        <v>133</v>
      </c>
      <c r="P1359" s="260" t="e">
        <f t="shared" ref="P1359:P1422" si="69">MEDIAN(Q1359:R1359)</f>
        <v>#NUM!</v>
      </c>
      <c r="S1359" s="272"/>
    </row>
    <row r="1360" spans="1:19">
      <c r="A1360" s="161" t="s">
        <v>2471</v>
      </c>
      <c r="C1360" s="161" t="s">
        <v>133</v>
      </c>
      <c r="F1360" s="163" t="s">
        <v>133</v>
      </c>
      <c r="G1360" s="266" t="s">
        <v>133</v>
      </c>
      <c r="H1360" s="163" t="s">
        <v>133</v>
      </c>
      <c r="I1360" s="163" t="s">
        <v>133</v>
      </c>
      <c r="J1360" s="163" t="s">
        <v>133</v>
      </c>
      <c r="K1360" s="164">
        <f t="shared" ref="K1360:K1423" si="70">IF(OR(D1360="n/a",D1360="nd"),0,D1360)+IF(OR(I1360="n/a",I1360="nd"),0,I1360)</f>
        <v>0</v>
      </c>
      <c r="L1360" s="165">
        <f t="shared" ref="L1360:L1423" si="71">SQRT(SUMSQ(IF(OR(E1360="n/a",E1360="nd"),0,E1360),IF(OR(F1360="n/a",F1360="nd"),0,F1360),IF(OR(J1360="n/a",J1360="nd"),0,J1360)))</f>
        <v>0</v>
      </c>
      <c r="N1360" s="172"/>
      <c r="O1360" s="167" t="s">
        <v>133</v>
      </c>
      <c r="P1360" s="260" t="e">
        <f t="shared" si="69"/>
        <v>#NUM!</v>
      </c>
      <c r="S1360" s="272"/>
    </row>
    <row r="1361" spans="1:19">
      <c r="A1361" s="161" t="s">
        <v>2472</v>
      </c>
      <c r="C1361" s="161" t="s">
        <v>133</v>
      </c>
      <c r="F1361" s="163" t="s">
        <v>133</v>
      </c>
      <c r="G1361" s="266" t="s">
        <v>133</v>
      </c>
      <c r="H1361" s="163" t="s">
        <v>133</v>
      </c>
      <c r="I1361" s="163" t="s">
        <v>133</v>
      </c>
      <c r="J1361" s="163" t="s">
        <v>133</v>
      </c>
      <c r="K1361" s="164">
        <f t="shared" si="70"/>
        <v>0</v>
      </c>
      <c r="L1361" s="165">
        <f t="shared" si="71"/>
        <v>0</v>
      </c>
      <c r="N1361" s="172"/>
      <c r="O1361" s="167" t="s">
        <v>133</v>
      </c>
      <c r="P1361" s="260" t="e">
        <f t="shared" si="69"/>
        <v>#NUM!</v>
      </c>
      <c r="S1361" s="272"/>
    </row>
    <row r="1362" spans="1:19">
      <c r="A1362" s="161" t="s">
        <v>2473</v>
      </c>
      <c r="C1362" s="161" t="s">
        <v>133</v>
      </c>
      <c r="F1362" s="163" t="s">
        <v>133</v>
      </c>
      <c r="G1362" s="266" t="s">
        <v>133</v>
      </c>
      <c r="H1362" s="163" t="s">
        <v>133</v>
      </c>
      <c r="I1362" s="163" t="s">
        <v>133</v>
      </c>
      <c r="J1362" s="163" t="s">
        <v>133</v>
      </c>
      <c r="K1362" s="164">
        <f t="shared" si="70"/>
        <v>0</v>
      </c>
      <c r="L1362" s="165">
        <f t="shared" si="71"/>
        <v>0</v>
      </c>
      <c r="N1362" s="172"/>
      <c r="O1362" s="167" t="s">
        <v>133</v>
      </c>
      <c r="P1362" s="260" t="e">
        <f t="shared" si="69"/>
        <v>#NUM!</v>
      </c>
      <c r="S1362" s="272"/>
    </row>
    <row r="1363" spans="1:19">
      <c r="A1363" s="161" t="s">
        <v>2474</v>
      </c>
      <c r="C1363" s="161" t="s">
        <v>133</v>
      </c>
      <c r="F1363" s="163" t="s">
        <v>133</v>
      </c>
      <c r="G1363" s="266" t="s">
        <v>133</v>
      </c>
      <c r="H1363" s="163" t="s">
        <v>133</v>
      </c>
      <c r="I1363" s="163" t="s">
        <v>133</v>
      </c>
      <c r="J1363" s="163" t="s">
        <v>133</v>
      </c>
      <c r="K1363" s="164">
        <f t="shared" si="70"/>
        <v>0</v>
      </c>
      <c r="L1363" s="165">
        <f t="shared" si="71"/>
        <v>0</v>
      </c>
      <c r="N1363" s="172"/>
      <c r="O1363" s="167" t="s">
        <v>133</v>
      </c>
      <c r="P1363" s="260" t="e">
        <f t="shared" si="69"/>
        <v>#NUM!</v>
      </c>
      <c r="S1363" s="272"/>
    </row>
    <row r="1364" spans="1:19">
      <c r="A1364" s="161" t="s">
        <v>2475</v>
      </c>
      <c r="C1364" s="161" t="s">
        <v>133</v>
      </c>
      <c r="F1364" s="163" t="s">
        <v>133</v>
      </c>
      <c r="G1364" s="266" t="s">
        <v>133</v>
      </c>
      <c r="H1364" s="163" t="s">
        <v>133</v>
      </c>
      <c r="I1364" s="163" t="s">
        <v>133</v>
      </c>
      <c r="J1364" s="163" t="s">
        <v>133</v>
      </c>
      <c r="K1364" s="164">
        <f t="shared" si="70"/>
        <v>0</v>
      </c>
      <c r="L1364" s="165">
        <f t="shared" si="71"/>
        <v>0</v>
      </c>
      <c r="N1364" s="172"/>
      <c r="O1364" s="167" t="s">
        <v>133</v>
      </c>
      <c r="P1364" s="260" t="e">
        <f t="shared" si="69"/>
        <v>#NUM!</v>
      </c>
      <c r="S1364" s="272"/>
    </row>
    <row r="1365" spans="1:19">
      <c r="A1365" s="161" t="s">
        <v>2476</v>
      </c>
      <c r="C1365" s="161" t="s">
        <v>133</v>
      </c>
      <c r="F1365" s="163" t="s">
        <v>133</v>
      </c>
      <c r="G1365" s="266" t="s">
        <v>133</v>
      </c>
      <c r="H1365" s="163" t="s">
        <v>133</v>
      </c>
      <c r="I1365" s="163" t="s">
        <v>133</v>
      </c>
      <c r="J1365" s="163" t="s">
        <v>133</v>
      </c>
      <c r="K1365" s="164">
        <f t="shared" si="70"/>
        <v>0</v>
      </c>
      <c r="L1365" s="165">
        <f t="shared" si="71"/>
        <v>0</v>
      </c>
      <c r="N1365" s="172"/>
      <c r="O1365" s="167" t="s">
        <v>133</v>
      </c>
      <c r="P1365" s="260" t="e">
        <f t="shared" si="69"/>
        <v>#NUM!</v>
      </c>
      <c r="S1365" s="272"/>
    </row>
    <row r="1366" spans="1:19">
      <c r="A1366" s="161" t="s">
        <v>2477</v>
      </c>
      <c r="C1366" s="161" t="s">
        <v>133</v>
      </c>
      <c r="F1366" s="163" t="s">
        <v>133</v>
      </c>
      <c r="G1366" s="266" t="s">
        <v>133</v>
      </c>
      <c r="H1366" s="163" t="s">
        <v>133</v>
      </c>
      <c r="I1366" s="163" t="s">
        <v>133</v>
      </c>
      <c r="J1366" s="163" t="s">
        <v>133</v>
      </c>
      <c r="K1366" s="164">
        <f t="shared" si="70"/>
        <v>0</v>
      </c>
      <c r="L1366" s="165">
        <f t="shared" si="71"/>
        <v>0</v>
      </c>
      <c r="N1366" s="172"/>
      <c r="O1366" s="167" t="s">
        <v>133</v>
      </c>
      <c r="P1366" s="260" t="e">
        <f t="shared" si="69"/>
        <v>#NUM!</v>
      </c>
      <c r="S1366" s="272"/>
    </row>
    <row r="1367" spans="1:19">
      <c r="A1367" s="161" t="s">
        <v>2478</v>
      </c>
      <c r="C1367" s="161" t="s">
        <v>133</v>
      </c>
      <c r="F1367" s="163" t="s">
        <v>133</v>
      </c>
      <c r="G1367" s="266" t="s">
        <v>133</v>
      </c>
      <c r="H1367" s="163" t="s">
        <v>133</v>
      </c>
      <c r="I1367" s="163" t="s">
        <v>133</v>
      </c>
      <c r="J1367" s="163" t="s">
        <v>133</v>
      </c>
      <c r="K1367" s="164">
        <f t="shared" si="70"/>
        <v>0</v>
      </c>
      <c r="L1367" s="165">
        <f t="shared" si="71"/>
        <v>0</v>
      </c>
      <c r="N1367" s="172"/>
      <c r="O1367" s="167" t="s">
        <v>133</v>
      </c>
      <c r="P1367" s="260" t="e">
        <f t="shared" si="69"/>
        <v>#NUM!</v>
      </c>
      <c r="S1367" s="272"/>
    </row>
    <row r="1368" spans="1:19">
      <c r="A1368" s="161" t="s">
        <v>2479</v>
      </c>
      <c r="C1368" s="161" t="s">
        <v>133</v>
      </c>
      <c r="F1368" s="163" t="s">
        <v>133</v>
      </c>
      <c r="G1368" s="266" t="s">
        <v>133</v>
      </c>
      <c r="H1368" s="163" t="s">
        <v>133</v>
      </c>
      <c r="I1368" s="163" t="s">
        <v>133</v>
      </c>
      <c r="J1368" s="163" t="s">
        <v>133</v>
      </c>
      <c r="K1368" s="164">
        <f t="shared" si="70"/>
        <v>0</v>
      </c>
      <c r="L1368" s="165">
        <f t="shared" si="71"/>
        <v>0</v>
      </c>
      <c r="N1368" s="172"/>
      <c r="O1368" s="167" t="s">
        <v>133</v>
      </c>
      <c r="P1368" s="260" t="e">
        <f t="shared" si="69"/>
        <v>#NUM!</v>
      </c>
      <c r="S1368" s="272"/>
    </row>
    <row r="1369" spans="1:19">
      <c r="A1369" s="161" t="s">
        <v>2480</v>
      </c>
      <c r="C1369" s="161" t="s">
        <v>133</v>
      </c>
      <c r="F1369" s="163" t="s">
        <v>133</v>
      </c>
      <c r="G1369" s="266" t="s">
        <v>133</v>
      </c>
      <c r="H1369" s="163" t="s">
        <v>133</v>
      </c>
      <c r="I1369" s="163" t="s">
        <v>133</v>
      </c>
      <c r="J1369" s="163" t="s">
        <v>133</v>
      </c>
      <c r="K1369" s="164">
        <f t="shared" si="70"/>
        <v>0</v>
      </c>
      <c r="L1369" s="165">
        <f t="shared" si="71"/>
        <v>0</v>
      </c>
      <c r="N1369" s="172"/>
      <c r="O1369" s="167" t="s">
        <v>133</v>
      </c>
      <c r="P1369" s="260" t="e">
        <f t="shared" si="69"/>
        <v>#NUM!</v>
      </c>
      <c r="S1369" s="272"/>
    </row>
    <row r="1370" spans="1:19">
      <c r="A1370" s="161" t="s">
        <v>2481</v>
      </c>
      <c r="C1370" s="161" t="s">
        <v>133</v>
      </c>
      <c r="F1370" s="163" t="s">
        <v>133</v>
      </c>
      <c r="G1370" s="266" t="s">
        <v>133</v>
      </c>
      <c r="H1370" s="163" t="s">
        <v>133</v>
      </c>
      <c r="I1370" s="163" t="s">
        <v>133</v>
      </c>
      <c r="J1370" s="163" t="s">
        <v>133</v>
      </c>
      <c r="K1370" s="164">
        <f t="shared" si="70"/>
        <v>0</v>
      </c>
      <c r="L1370" s="165">
        <f t="shared" si="71"/>
        <v>0</v>
      </c>
      <c r="N1370" s="172"/>
      <c r="O1370" s="167" t="s">
        <v>133</v>
      </c>
      <c r="P1370" s="260" t="e">
        <f t="shared" si="69"/>
        <v>#NUM!</v>
      </c>
      <c r="S1370" s="272"/>
    </row>
    <row r="1371" spans="1:19">
      <c r="A1371" s="161" t="s">
        <v>2482</v>
      </c>
      <c r="C1371" s="161" t="s">
        <v>133</v>
      </c>
      <c r="F1371" s="163" t="s">
        <v>133</v>
      </c>
      <c r="G1371" s="266" t="s">
        <v>133</v>
      </c>
      <c r="H1371" s="163" t="s">
        <v>133</v>
      </c>
      <c r="I1371" s="163" t="s">
        <v>133</v>
      </c>
      <c r="J1371" s="163" t="s">
        <v>133</v>
      </c>
      <c r="K1371" s="164">
        <f t="shared" si="70"/>
        <v>0</v>
      </c>
      <c r="L1371" s="165">
        <f t="shared" si="71"/>
        <v>0</v>
      </c>
      <c r="N1371" s="172"/>
      <c r="O1371" s="167" t="s">
        <v>133</v>
      </c>
      <c r="P1371" s="260" t="e">
        <f t="shared" si="69"/>
        <v>#NUM!</v>
      </c>
      <c r="S1371" s="272"/>
    </row>
    <row r="1372" spans="1:19">
      <c r="A1372" s="161" t="s">
        <v>2483</v>
      </c>
      <c r="C1372" s="161" t="s">
        <v>133</v>
      </c>
      <c r="F1372" s="163" t="s">
        <v>133</v>
      </c>
      <c r="G1372" s="266" t="s">
        <v>133</v>
      </c>
      <c r="H1372" s="163" t="s">
        <v>133</v>
      </c>
      <c r="I1372" s="163" t="s">
        <v>133</v>
      </c>
      <c r="J1372" s="163" t="s">
        <v>133</v>
      </c>
      <c r="K1372" s="164">
        <f t="shared" si="70"/>
        <v>0</v>
      </c>
      <c r="L1372" s="165">
        <f t="shared" si="71"/>
        <v>0</v>
      </c>
      <c r="N1372" s="172"/>
      <c r="O1372" s="167" t="s">
        <v>133</v>
      </c>
      <c r="P1372" s="260" t="e">
        <f t="shared" si="69"/>
        <v>#NUM!</v>
      </c>
      <c r="S1372" s="272"/>
    </row>
    <row r="1373" spans="1:19">
      <c r="A1373" s="161" t="s">
        <v>2484</v>
      </c>
      <c r="C1373" s="161" t="s">
        <v>133</v>
      </c>
      <c r="F1373" s="163" t="s">
        <v>133</v>
      </c>
      <c r="G1373" s="266" t="s">
        <v>133</v>
      </c>
      <c r="H1373" s="163" t="s">
        <v>133</v>
      </c>
      <c r="I1373" s="163" t="s">
        <v>133</v>
      </c>
      <c r="J1373" s="163" t="s">
        <v>133</v>
      </c>
      <c r="K1373" s="164">
        <f t="shared" si="70"/>
        <v>0</v>
      </c>
      <c r="L1373" s="165">
        <f t="shared" si="71"/>
        <v>0</v>
      </c>
      <c r="N1373" s="172"/>
      <c r="O1373" s="167" t="s">
        <v>133</v>
      </c>
      <c r="P1373" s="260" t="e">
        <f t="shared" si="69"/>
        <v>#NUM!</v>
      </c>
      <c r="S1373" s="272"/>
    </row>
    <row r="1374" spans="1:19">
      <c r="A1374" s="161" t="s">
        <v>2485</v>
      </c>
      <c r="C1374" s="161" t="s">
        <v>133</v>
      </c>
      <c r="F1374" s="163" t="s">
        <v>133</v>
      </c>
      <c r="G1374" s="266" t="s">
        <v>133</v>
      </c>
      <c r="H1374" s="163" t="s">
        <v>133</v>
      </c>
      <c r="I1374" s="163" t="s">
        <v>133</v>
      </c>
      <c r="J1374" s="163" t="s">
        <v>133</v>
      </c>
      <c r="K1374" s="164">
        <f t="shared" si="70"/>
        <v>0</v>
      </c>
      <c r="L1374" s="165">
        <f t="shared" si="71"/>
        <v>0</v>
      </c>
      <c r="N1374" s="172"/>
      <c r="O1374" s="167" t="s">
        <v>133</v>
      </c>
      <c r="P1374" s="260" t="e">
        <f t="shared" si="69"/>
        <v>#NUM!</v>
      </c>
      <c r="S1374" s="272"/>
    </row>
    <row r="1375" spans="1:19">
      <c r="A1375" s="161" t="s">
        <v>2486</v>
      </c>
      <c r="C1375" s="161" t="s">
        <v>133</v>
      </c>
      <c r="F1375" s="163" t="s">
        <v>133</v>
      </c>
      <c r="G1375" s="266" t="s">
        <v>133</v>
      </c>
      <c r="H1375" s="163" t="s">
        <v>133</v>
      </c>
      <c r="I1375" s="163" t="s">
        <v>133</v>
      </c>
      <c r="J1375" s="163" t="s">
        <v>133</v>
      </c>
      <c r="K1375" s="164">
        <f t="shared" si="70"/>
        <v>0</v>
      </c>
      <c r="L1375" s="165">
        <f t="shared" si="71"/>
        <v>0</v>
      </c>
      <c r="N1375" s="172"/>
      <c r="O1375" s="167" t="s">
        <v>133</v>
      </c>
      <c r="P1375" s="260" t="e">
        <f t="shared" si="69"/>
        <v>#NUM!</v>
      </c>
      <c r="S1375" s="272"/>
    </row>
    <row r="1376" spans="1:19">
      <c r="A1376" s="161" t="s">
        <v>2487</v>
      </c>
      <c r="C1376" s="161" t="s">
        <v>133</v>
      </c>
      <c r="F1376" s="163" t="s">
        <v>133</v>
      </c>
      <c r="G1376" s="266" t="s">
        <v>133</v>
      </c>
      <c r="H1376" s="163" t="s">
        <v>133</v>
      </c>
      <c r="I1376" s="163" t="s">
        <v>133</v>
      </c>
      <c r="J1376" s="163" t="s">
        <v>133</v>
      </c>
      <c r="K1376" s="164">
        <f t="shared" si="70"/>
        <v>0</v>
      </c>
      <c r="L1376" s="165">
        <f t="shared" si="71"/>
        <v>0</v>
      </c>
      <c r="N1376" s="172"/>
      <c r="O1376" s="167" t="s">
        <v>133</v>
      </c>
      <c r="P1376" s="260" t="e">
        <f t="shared" si="69"/>
        <v>#NUM!</v>
      </c>
      <c r="S1376" s="272"/>
    </row>
    <row r="1377" spans="1:19">
      <c r="A1377" s="161" t="s">
        <v>2488</v>
      </c>
      <c r="C1377" s="161" t="s">
        <v>133</v>
      </c>
      <c r="F1377" s="163" t="s">
        <v>133</v>
      </c>
      <c r="G1377" s="266" t="s">
        <v>133</v>
      </c>
      <c r="H1377" s="163" t="s">
        <v>133</v>
      </c>
      <c r="I1377" s="163" t="s">
        <v>133</v>
      </c>
      <c r="J1377" s="163" t="s">
        <v>133</v>
      </c>
      <c r="K1377" s="164">
        <f t="shared" si="70"/>
        <v>0</v>
      </c>
      <c r="L1377" s="165">
        <f t="shared" si="71"/>
        <v>0</v>
      </c>
      <c r="N1377" s="172"/>
      <c r="O1377" s="167" t="s">
        <v>133</v>
      </c>
      <c r="P1377" s="260" t="e">
        <f t="shared" si="69"/>
        <v>#NUM!</v>
      </c>
      <c r="S1377" s="272"/>
    </row>
    <row r="1378" spans="1:19">
      <c r="A1378" s="161" t="s">
        <v>2489</v>
      </c>
      <c r="C1378" s="161" t="s">
        <v>133</v>
      </c>
      <c r="F1378" s="163" t="s">
        <v>133</v>
      </c>
      <c r="G1378" s="266" t="s">
        <v>133</v>
      </c>
      <c r="H1378" s="163" t="s">
        <v>133</v>
      </c>
      <c r="I1378" s="163" t="s">
        <v>133</v>
      </c>
      <c r="J1378" s="163" t="s">
        <v>133</v>
      </c>
      <c r="K1378" s="164">
        <f t="shared" si="70"/>
        <v>0</v>
      </c>
      <c r="L1378" s="165">
        <f t="shared" si="71"/>
        <v>0</v>
      </c>
      <c r="N1378" s="172"/>
      <c r="O1378" s="167" t="s">
        <v>133</v>
      </c>
      <c r="P1378" s="260" t="e">
        <f t="shared" si="69"/>
        <v>#NUM!</v>
      </c>
      <c r="S1378" s="272"/>
    </row>
    <row r="1379" spans="1:19">
      <c r="A1379" s="161" t="s">
        <v>2490</v>
      </c>
      <c r="C1379" s="161" t="s">
        <v>133</v>
      </c>
      <c r="F1379" s="163" t="s">
        <v>133</v>
      </c>
      <c r="G1379" s="266" t="s">
        <v>133</v>
      </c>
      <c r="H1379" s="163" t="s">
        <v>133</v>
      </c>
      <c r="I1379" s="163" t="s">
        <v>133</v>
      </c>
      <c r="J1379" s="163" t="s">
        <v>133</v>
      </c>
      <c r="K1379" s="164">
        <f t="shared" si="70"/>
        <v>0</v>
      </c>
      <c r="L1379" s="165">
        <f t="shared" si="71"/>
        <v>0</v>
      </c>
      <c r="N1379" s="172"/>
      <c r="O1379" s="167" t="s">
        <v>133</v>
      </c>
      <c r="P1379" s="260" t="e">
        <f t="shared" si="69"/>
        <v>#NUM!</v>
      </c>
      <c r="S1379" s="272"/>
    </row>
    <row r="1380" spans="1:19">
      <c r="A1380" s="161" t="s">
        <v>2491</v>
      </c>
      <c r="C1380" s="161" t="s">
        <v>133</v>
      </c>
      <c r="F1380" s="163" t="s">
        <v>133</v>
      </c>
      <c r="G1380" s="266" t="s">
        <v>133</v>
      </c>
      <c r="H1380" s="163" t="s">
        <v>133</v>
      </c>
      <c r="I1380" s="163" t="s">
        <v>133</v>
      </c>
      <c r="J1380" s="163" t="s">
        <v>133</v>
      </c>
      <c r="K1380" s="164">
        <f t="shared" si="70"/>
        <v>0</v>
      </c>
      <c r="L1380" s="165">
        <f t="shared" si="71"/>
        <v>0</v>
      </c>
      <c r="N1380" s="172"/>
      <c r="O1380" s="167" t="s">
        <v>133</v>
      </c>
      <c r="P1380" s="260" t="e">
        <f t="shared" si="69"/>
        <v>#NUM!</v>
      </c>
      <c r="S1380" s="272"/>
    </row>
    <row r="1381" spans="1:19">
      <c r="A1381" s="161" t="s">
        <v>2492</v>
      </c>
      <c r="C1381" s="161" t="s">
        <v>133</v>
      </c>
      <c r="F1381" s="163" t="s">
        <v>133</v>
      </c>
      <c r="G1381" s="266" t="s">
        <v>133</v>
      </c>
      <c r="H1381" s="163" t="s">
        <v>133</v>
      </c>
      <c r="I1381" s="163" t="s">
        <v>133</v>
      </c>
      <c r="J1381" s="163" t="s">
        <v>133</v>
      </c>
      <c r="K1381" s="164">
        <f t="shared" si="70"/>
        <v>0</v>
      </c>
      <c r="L1381" s="165">
        <f t="shared" si="71"/>
        <v>0</v>
      </c>
      <c r="N1381" s="172"/>
      <c r="O1381" s="167" t="s">
        <v>133</v>
      </c>
      <c r="P1381" s="260" t="e">
        <f t="shared" si="69"/>
        <v>#NUM!</v>
      </c>
      <c r="S1381" s="272"/>
    </row>
    <row r="1382" spans="1:19">
      <c r="A1382" s="161" t="s">
        <v>2493</v>
      </c>
      <c r="C1382" s="161" t="s">
        <v>133</v>
      </c>
      <c r="F1382" s="163" t="s">
        <v>133</v>
      </c>
      <c r="G1382" s="266" t="s">
        <v>133</v>
      </c>
      <c r="H1382" s="163" t="s">
        <v>133</v>
      </c>
      <c r="I1382" s="163" t="s">
        <v>133</v>
      </c>
      <c r="J1382" s="163" t="s">
        <v>133</v>
      </c>
      <c r="K1382" s="164">
        <f t="shared" si="70"/>
        <v>0</v>
      </c>
      <c r="L1382" s="165">
        <f t="shared" si="71"/>
        <v>0</v>
      </c>
      <c r="N1382" s="172"/>
      <c r="O1382" s="167" t="s">
        <v>133</v>
      </c>
      <c r="P1382" s="260" t="e">
        <f t="shared" si="69"/>
        <v>#NUM!</v>
      </c>
      <c r="S1382" s="272"/>
    </row>
    <row r="1383" spans="1:19">
      <c r="A1383" s="161" t="s">
        <v>2494</v>
      </c>
      <c r="C1383" s="161" t="s">
        <v>133</v>
      </c>
      <c r="F1383" s="163" t="s">
        <v>133</v>
      </c>
      <c r="G1383" s="266" t="s">
        <v>133</v>
      </c>
      <c r="H1383" s="163" t="s">
        <v>133</v>
      </c>
      <c r="I1383" s="163" t="s">
        <v>133</v>
      </c>
      <c r="J1383" s="163" t="s">
        <v>133</v>
      </c>
      <c r="K1383" s="164">
        <f t="shared" si="70"/>
        <v>0</v>
      </c>
      <c r="L1383" s="165">
        <f t="shared" si="71"/>
        <v>0</v>
      </c>
      <c r="N1383" s="172"/>
      <c r="O1383" s="167" t="s">
        <v>133</v>
      </c>
      <c r="P1383" s="260" t="e">
        <f t="shared" si="69"/>
        <v>#NUM!</v>
      </c>
      <c r="S1383" s="272"/>
    </row>
    <row r="1384" spans="1:19">
      <c r="A1384" s="161" t="s">
        <v>2495</v>
      </c>
      <c r="C1384" s="161" t="s">
        <v>133</v>
      </c>
      <c r="F1384" s="163" t="s">
        <v>133</v>
      </c>
      <c r="G1384" s="266" t="s">
        <v>133</v>
      </c>
      <c r="H1384" s="163" t="s">
        <v>133</v>
      </c>
      <c r="I1384" s="163" t="s">
        <v>133</v>
      </c>
      <c r="J1384" s="163" t="s">
        <v>133</v>
      </c>
      <c r="K1384" s="164">
        <f t="shared" si="70"/>
        <v>0</v>
      </c>
      <c r="L1384" s="165">
        <f t="shared" si="71"/>
        <v>0</v>
      </c>
      <c r="N1384" s="172"/>
      <c r="O1384" s="167" t="s">
        <v>133</v>
      </c>
      <c r="P1384" s="260" t="e">
        <f t="shared" si="69"/>
        <v>#NUM!</v>
      </c>
      <c r="S1384" s="272"/>
    </row>
    <row r="1385" spans="1:19">
      <c r="A1385" s="161" t="s">
        <v>2496</v>
      </c>
      <c r="C1385" s="161" t="s">
        <v>133</v>
      </c>
      <c r="F1385" s="163" t="s">
        <v>133</v>
      </c>
      <c r="G1385" s="266" t="s">
        <v>133</v>
      </c>
      <c r="H1385" s="163" t="s">
        <v>133</v>
      </c>
      <c r="I1385" s="163" t="s">
        <v>133</v>
      </c>
      <c r="J1385" s="163" t="s">
        <v>133</v>
      </c>
      <c r="K1385" s="164">
        <f t="shared" si="70"/>
        <v>0</v>
      </c>
      <c r="L1385" s="165">
        <f t="shared" si="71"/>
        <v>0</v>
      </c>
      <c r="N1385" s="172"/>
      <c r="O1385" s="167" t="s">
        <v>133</v>
      </c>
      <c r="P1385" s="260" t="e">
        <f t="shared" si="69"/>
        <v>#NUM!</v>
      </c>
      <c r="S1385" s="272"/>
    </row>
    <row r="1386" spans="1:19">
      <c r="A1386" s="161" t="s">
        <v>2497</v>
      </c>
      <c r="C1386" s="161" t="s">
        <v>133</v>
      </c>
      <c r="F1386" s="163" t="s">
        <v>133</v>
      </c>
      <c r="G1386" s="266" t="s">
        <v>133</v>
      </c>
      <c r="H1386" s="163" t="s">
        <v>133</v>
      </c>
      <c r="I1386" s="163" t="s">
        <v>133</v>
      </c>
      <c r="J1386" s="163" t="s">
        <v>133</v>
      </c>
      <c r="K1386" s="164">
        <f t="shared" si="70"/>
        <v>0</v>
      </c>
      <c r="L1386" s="165">
        <f t="shared" si="71"/>
        <v>0</v>
      </c>
      <c r="N1386" s="172"/>
      <c r="O1386" s="167" t="s">
        <v>133</v>
      </c>
      <c r="P1386" s="260" t="e">
        <f t="shared" si="69"/>
        <v>#NUM!</v>
      </c>
      <c r="S1386" s="272"/>
    </row>
    <row r="1387" spans="1:19">
      <c r="A1387" s="161" t="s">
        <v>2498</v>
      </c>
      <c r="C1387" s="161" t="s">
        <v>133</v>
      </c>
      <c r="F1387" s="163" t="s">
        <v>133</v>
      </c>
      <c r="G1387" s="266" t="s">
        <v>133</v>
      </c>
      <c r="H1387" s="163" t="s">
        <v>133</v>
      </c>
      <c r="I1387" s="163" t="s">
        <v>133</v>
      </c>
      <c r="J1387" s="163" t="s">
        <v>133</v>
      </c>
      <c r="K1387" s="164">
        <f t="shared" si="70"/>
        <v>0</v>
      </c>
      <c r="L1387" s="165">
        <f t="shared" si="71"/>
        <v>0</v>
      </c>
      <c r="N1387" s="172"/>
      <c r="O1387" s="167" t="s">
        <v>133</v>
      </c>
      <c r="P1387" s="260" t="e">
        <f t="shared" si="69"/>
        <v>#NUM!</v>
      </c>
      <c r="S1387" s="272"/>
    </row>
    <row r="1388" spans="1:19">
      <c r="A1388" s="161" t="s">
        <v>2499</v>
      </c>
      <c r="C1388" s="161" t="s">
        <v>133</v>
      </c>
      <c r="F1388" s="163" t="s">
        <v>133</v>
      </c>
      <c r="G1388" s="266" t="s">
        <v>133</v>
      </c>
      <c r="H1388" s="163" t="s">
        <v>133</v>
      </c>
      <c r="I1388" s="163" t="s">
        <v>133</v>
      </c>
      <c r="J1388" s="163" t="s">
        <v>133</v>
      </c>
      <c r="K1388" s="164">
        <f t="shared" si="70"/>
        <v>0</v>
      </c>
      <c r="L1388" s="165">
        <f t="shared" si="71"/>
        <v>0</v>
      </c>
      <c r="N1388" s="172"/>
      <c r="O1388" s="167" t="s">
        <v>133</v>
      </c>
      <c r="P1388" s="260" t="e">
        <f t="shared" si="69"/>
        <v>#NUM!</v>
      </c>
      <c r="S1388" s="272"/>
    </row>
    <row r="1389" spans="1:19">
      <c r="A1389" s="161" t="s">
        <v>2500</v>
      </c>
      <c r="C1389" s="161" t="s">
        <v>133</v>
      </c>
      <c r="F1389" s="163" t="s">
        <v>133</v>
      </c>
      <c r="G1389" s="266" t="s">
        <v>133</v>
      </c>
      <c r="H1389" s="163" t="s">
        <v>133</v>
      </c>
      <c r="I1389" s="163" t="s">
        <v>133</v>
      </c>
      <c r="J1389" s="163" t="s">
        <v>133</v>
      </c>
      <c r="K1389" s="164">
        <f t="shared" si="70"/>
        <v>0</v>
      </c>
      <c r="L1389" s="165">
        <f t="shared" si="71"/>
        <v>0</v>
      </c>
      <c r="N1389" s="172"/>
      <c r="O1389" s="167" t="s">
        <v>133</v>
      </c>
      <c r="P1389" s="260" t="e">
        <f t="shared" si="69"/>
        <v>#NUM!</v>
      </c>
      <c r="S1389" s="272"/>
    </row>
    <row r="1390" spans="1:19">
      <c r="A1390" s="161" t="s">
        <v>2501</v>
      </c>
      <c r="C1390" s="161" t="s">
        <v>133</v>
      </c>
      <c r="F1390" s="163" t="s">
        <v>133</v>
      </c>
      <c r="G1390" s="266" t="s">
        <v>133</v>
      </c>
      <c r="H1390" s="163" t="s">
        <v>133</v>
      </c>
      <c r="I1390" s="163" t="s">
        <v>133</v>
      </c>
      <c r="J1390" s="163" t="s">
        <v>133</v>
      </c>
      <c r="K1390" s="164">
        <f t="shared" si="70"/>
        <v>0</v>
      </c>
      <c r="L1390" s="165">
        <f t="shared" si="71"/>
        <v>0</v>
      </c>
      <c r="N1390" s="172"/>
      <c r="O1390" s="167" t="s">
        <v>133</v>
      </c>
      <c r="P1390" s="260" t="e">
        <f t="shared" si="69"/>
        <v>#NUM!</v>
      </c>
      <c r="S1390" s="272"/>
    </row>
    <row r="1391" spans="1:19">
      <c r="A1391" s="161" t="s">
        <v>2502</v>
      </c>
      <c r="C1391" s="161" t="s">
        <v>133</v>
      </c>
      <c r="F1391" s="163" t="s">
        <v>133</v>
      </c>
      <c r="G1391" s="266" t="s">
        <v>133</v>
      </c>
      <c r="H1391" s="163" t="s">
        <v>133</v>
      </c>
      <c r="I1391" s="163" t="s">
        <v>133</v>
      </c>
      <c r="J1391" s="163" t="s">
        <v>133</v>
      </c>
      <c r="K1391" s="164">
        <f t="shared" si="70"/>
        <v>0</v>
      </c>
      <c r="L1391" s="165">
        <f t="shared" si="71"/>
        <v>0</v>
      </c>
      <c r="N1391" s="172"/>
      <c r="O1391" s="167" t="s">
        <v>133</v>
      </c>
      <c r="P1391" s="260" t="e">
        <f t="shared" si="69"/>
        <v>#NUM!</v>
      </c>
      <c r="S1391" s="272"/>
    </row>
    <row r="1392" spans="1:19">
      <c r="A1392" s="161" t="s">
        <v>2503</v>
      </c>
      <c r="C1392" s="161" t="s">
        <v>133</v>
      </c>
      <c r="F1392" s="163" t="s">
        <v>133</v>
      </c>
      <c r="G1392" s="266" t="s">
        <v>133</v>
      </c>
      <c r="H1392" s="163" t="s">
        <v>133</v>
      </c>
      <c r="I1392" s="163" t="s">
        <v>133</v>
      </c>
      <c r="J1392" s="163" t="s">
        <v>133</v>
      </c>
      <c r="K1392" s="164">
        <f t="shared" si="70"/>
        <v>0</v>
      </c>
      <c r="L1392" s="165">
        <f t="shared" si="71"/>
        <v>0</v>
      </c>
      <c r="N1392" s="172"/>
      <c r="O1392" s="167" t="s">
        <v>133</v>
      </c>
      <c r="P1392" s="260" t="e">
        <f t="shared" si="69"/>
        <v>#NUM!</v>
      </c>
      <c r="S1392" s="272"/>
    </row>
    <row r="1393" spans="1:19">
      <c r="A1393" s="161" t="s">
        <v>2504</v>
      </c>
      <c r="C1393" s="161" t="s">
        <v>133</v>
      </c>
      <c r="F1393" s="163" t="s">
        <v>133</v>
      </c>
      <c r="G1393" s="266" t="s">
        <v>133</v>
      </c>
      <c r="H1393" s="163" t="s">
        <v>133</v>
      </c>
      <c r="I1393" s="163" t="s">
        <v>133</v>
      </c>
      <c r="J1393" s="163" t="s">
        <v>133</v>
      </c>
      <c r="K1393" s="164">
        <f t="shared" si="70"/>
        <v>0</v>
      </c>
      <c r="L1393" s="165">
        <f t="shared" si="71"/>
        <v>0</v>
      </c>
      <c r="N1393" s="172"/>
      <c r="O1393" s="167" t="s">
        <v>133</v>
      </c>
      <c r="P1393" s="260" t="e">
        <f t="shared" si="69"/>
        <v>#NUM!</v>
      </c>
      <c r="S1393" s="272"/>
    </row>
    <row r="1394" spans="1:19">
      <c r="A1394" s="161" t="s">
        <v>2505</v>
      </c>
      <c r="C1394" s="161" t="s">
        <v>133</v>
      </c>
      <c r="F1394" s="163" t="s">
        <v>133</v>
      </c>
      <c r="G1394" s="266" t="s">
        <v>133</v>
      </c>
      <c r="H1394" s="163" t="s">
        <v>133</v>
      </c>
      <c r="I1394" s="163" t="s">
        <v>133</v>
      </c>
      <c r="J1394" s="163" t="s">
        <v>133</v>
      </c>
      <c r="K1394" s="164">
        <f t="shared" si="70"/>
        <v>0</v>
      </c>
      <c r="L1394" s="165">
        <f t="shared" si="71"/>
        <v>0</v>
      </c>
      <c r="N1394" s="172"/>
      <c r="O1394" s="167" t="s">
        <v>133</v>
      </c>
      <c r="P1394" s="260" t="e">
        <f t="shared" si="69"/>
        <v>#NUM!</v>
      </c>
      <c r="S1394" s="272"/>
    </row>
    <row r="1395" spans="1:19">
      <c r="A1395" s="161" t="s">
        <v>2506</v>
      </c>
      <c r="C1395" s="161" t="s">
        <v>133</v>
      </c>
      <c r="F1395" s="163" t="s">
        <v>133</v>
      </c>
      <c r="G1395" s="266" t="s">
        <v>133</v>
      </c>
      <c r="H1395" s="163" t="s">
        <v>133</v>
      </c>
      <c r="I1395" s="163" t="s">
        <v>133</v>
      </c>
      <c r="J1395" s="163" t="s">
        <v>133</v>
      </c>
      <c r="K1395" s="164">
        <f t="shared" si="70"/>
        <v>0</v>
      </c>
      <c r="L1395" s="165">
        <f t="shared" si="71"/>
        <v>0</v>
      </c>
      <c r="N1395" s="172"/>
      <c r="O1395" s="167" t="s">
        <v>133</v>
      </c>
      <c r="P1395" s="260" t="e">
        <f t="shared" si="69"/>
        <v>#NUM!</v>
      </c>
      <c r="S1395" s="272"/>
    </row>
    <row r="1396" spans="1:19">
      <c r="A1396" s="161" t="s">
        <v>2507</v>
      </c>
      <c r="C1396" s="161" t="s">
        <v>133</v>
      </c>
      <c r="F1396" s="163" t="s">
        <v>133</v>
      </c>
      <c r="G1396" s="266" t="s">
        <v>133</v>
      </c>
      <c r="H1396" s="163" t="s">
        <v>133</v>
      </c>
      <c r="I1396" s="163" t="s">
        <v>133</v>
      </c>
      <c r="J1396" s="163" t="s">
        <v>133</v>
      </c>
      <c r="K1396" s="164">
        <f t="shared" si="70"/>
        <v>0</v>
      </c>
      <c r="L1396" s="165">
        <f t="shared" si="71"/>
        <v>0</v>
      </c>
      <c r="N1396" s="172"/>
      <c r="O1396" s="167" t="s">
        <v>133</v>
      </c>
      <c r="P1396" s="260" t="e">
        <f t="shared" si="69"/>
        <v>#NUM!</v>
      </c>
      <c r="S1396" s="272"/>
    </row>
    <row r="1397" spans="1:19">
      <c r="A1397" s="161" t="s">
        <v>2508</v>
      </c>
      <c r="C1397" s="161" t="s">
        <v>133</v>
      </c>
      <c r="F1397" s="163" t="s">
        <v>133</v>
      </c>
      <c r="G1397" s="266" t="s">
        <v>133</v>
      </c>
      <c r="H1397" s="163" t="s">
        <v>133</v>
      </c>
      <c r="I1397" s="163" t="s">
        <v>133</v>
      </c>
      <c r="J1397" s="163" t="s">
        <v>133</v>
      </c>
      <c r="K1397" s="164">
        <f t="shared" si="70"/>
        <v>0</v>
      </c>
      <c r="L1397" s="165">
        <f t="shared" si="71"/>
        <v>0</v>
      </c>
      <c r="N1397" s="172"/>
      <c r="O1397" s="167" t="s">
        <v>133</v>
      </c>
      <c r="P1397" s="260" t="e">
        <f t="shared" si="69"/>
        <v>#NUM!</v>
      </c>
      <c r="S1397" s="272"/>
    </row>
    <row r="1398" spans="1:19">
      <c r="A1398" s="161" t="s">
        <v>2509</v>
      </c>
      <c r="C1398" s="161" t="s">
        <v>133</v>
      </c>
      <c r="F1398" s="163" t="s">
        <v>133</v>
      </c>
      <c r="G1398" s="266" t="s">
        <v>133</v>
      </c>
      <c r="H1398" s="163" t="s">
        <v>133</v>
      </c>
      <c r="I1398" s="163" t="s">
        <v>133</v>
      </c>
      <c r="J1398" s="163" t="s">
        <v>133</v>
      </c>
      <c r="K1398" s="164">
        <f t="shared" si="70"/>
        <v>0</v>
      </c>
      <c r="L1398" s="165">
        <f t="shared" si="71"/>
        <v>0</v>
      </c>
      <c r="N1398" s="172"/>
      <c r="O1398" s="167" t="s">
        <v>133</v>
      </c>
      <c r="P1398" s="260" t="e">
        <f t="shared" si="69"/>
        <v>#NUM!</v>
      </c>
      <c r="S1398" s="272"/>
    </row>
    <row r="1399" spans="1:19">
      <c r="A1399" s="161" t="s">
        <v>2510</v>
      </c>
      <c r="C1399" s="161" t="s">
        <v>133</v>
      </c>
      <c r="F1399" s="163" t="s">
        <v>133</v>
      </c>
      <c r="G1399" s="266" t="s">
        <v>133</v>
      </c>
      <c r="H1399" s="163" t="s">
        <v>133</v>
      </c>
      <c r="I1399" s="163" t="s">
        <v>133</v>
      </c>
      <c r="J1399" s="163" t="s">
        <v>133</v>
      </c>
      <c r="K1399" s="164">
        <f t="shared" si="70"/>
        <v>0</v>
      </c>
      <c r="L1399" s="165">
        <f t="shared" si="71"/>
        <v>0</v>
      </c>
      <c r="N1399" s="172"/>
      <c r="O1399" s="167" t="s">
        <v>133</v>
      </c>
      <c r="P1399" s="260" t="e">
        <f t="shared" si="69"/>
        <v>#NUM!</v>
      </c>
      <c r="S1399" s="272"/>
    </row>
    <row r="1400" spans="1:19">
      <c r="A1400" s="161" t="s">
        <v>2511</v>
      </c>
      <c r="C1400" s="161" t="s">
        <v>133</v>
      </c>
      <c r="F1400" s="163" t="s">
        <v>133</v>
      </c>
      <c r="G1400" s="266" t="s">
        <v>133</v>
      </c>
      <c r="H1400" s="163" t="s">
        <v>133</v>
      </c>
      <c r="I1400" s="163" t="s">
        <v>133</v>
      </c>
      <c r="J1400" s="163" t="s">
        <v>133</v>
      </c>
      <c r="K1400" s="164">
        <f t="shared" si="70"/>
        <v>0</v>
      </c>
      <c r="L1400" s="165">
        <f t="shared" si="71"/>
        <v>0</v>
      </c>
      <c r="N1400" s="172"/>
      <c r="O1400" s="167" t="s">
        <v>133</v>
      </c>
      <c r="P1400" s="260" t="e">
        <f t="shared" si="69"/>
        <v>#NUM!</v>
      </c>
      <c r="S1400" s="272"/>
    </row>
    <row r="1401" spans="1:19">
      <c r="A1401" s="161" t="s">
        <v>2512</v>
      </c>
      <c r="C1401" s="161" t="s">
        <v>133</v>
      </c>
      <c r="F1401" s="163" t="s">
        <v>133</v>
      </c>
      <c r="G1401" s="266" t="s">
        <v>133</v>
      </c>
      <c r="H1401" s="163" t="s">
        <v>133</v>
      </c>
      <c r="I1401" s="163" t="s">
        <v>133</v>
      </c>
      <c r="J1401" s="163" t="s">
        <v>133</v>
      </c>
      <c r="K1401" s="164">
        <f t="shared" si="70"/>
        <v>0</v>
      </c>
      <c r="L1401" s="165">
        <f t="shared" si="71"/>
        <v>0</v>
      </c>
      <c r="N1401" s="172"/>
      <c r="O1401" s="167" t="s">
        <v>133</v>
      </c>
      <c r="P1401" s="260" t="e">
        <f t="shared" si="69"/>
        <v>#NUM!</v>
      </c>
      <c r="S1401" s="272"/>
    </row>
    <row r="1402" spans="1:19">
      <c r="A1402" s="161" t="s">
        <v>2513</v>
      </c>
      <c r="C1402" s="161" t="s">
        <v>133</v>
      </c>
      <c r="F1402" s="163" t="s">
        <v>133</v>
      </c>
      <c r="G1402" s="266" t="s">
        <v>133</v>
      </c>
      <c r="H1402" s="163" t="s">
        <v>133</v>
      </c>
      <c r="I1402" s="163" t="s">
        <v>133</v>
      </c>
      <c r="J1402" s="163" t="s">
        <v>133</v>
      </c>
      <c r="K1402" s="164">
        <f t="shared" si="70"/>
        <v>0</v>
      </c>
      <c r="L1402" s="165">
        <f t="shared" si="71"/>
        <v>0</v>
      </c>
      <c r="N1402" s="172"/>
      <c r="O1402" s="167" t="s">
        <v>133</v>
      </c>
      <c r="P1402" s="260" t="e">
        <f t="shared" si="69"/>
        <v>#NUM!</v>
      </c>
      <c r="S1402" s="272"/>
    </row>
    <row r="1403" spans="1:19">
      <c r="A1403" s="161" t="s">
        <v>2514</v>
      </c>
      <c r="C1403" s="161" t="s">
        <v>133</v>
      </c>
      <c r="F1403" s="163" t="s">
        <v>133</v>
      </c>
      <c r="G1403" s="266" t="s">
        <v>133</v>
      </c>
      <c r="H1403" s="163" t="s">
        <v>133</v>
      </c>
      <c r="I1403" s="163" t="s">
        <v>133</v>
      </c>
      <c r="J1403" s="163" t="s">
        <v>133</v>
      </c>
      <c r="K1403" s="164">
        <f t="shared" si="70"/>
        <v>0</v>
      </c>
      <c r="L1403" s="165">
        <f t="shared" si="71"/>
        <v>0</v>
      </c>
      <c r="N1403" s="172"/>
      <c r="O1403" s="167" t="s">
        <v>133</v>
      </c>
      <c r="P1403" s="260" t="e">
        <f t="shared" si="69"/>
        <v>#NUM!</v>
      </c>
      <c r="S1403" s="272"/>
    </row>
    <row r="1404" spans="1:19">
      <c r="A1404" s="161" t="s">
        <v>2515</v>
      </c>
      <c r="C1404" s="161" t="s">
        <v>133</v>
      </c>
      <c r="F1404" s="163" t="s">
        <v>133</v>
      </c>
      <c r="G1404" s="266" t="s">
        <v>133</v>
      </c>
      <c r="H1404" s="163" t="s">
        <v>133</v>
      </c>
      <c r="I1404" s="163" t="s">
        <v>133</v>
      </c>
      <c r="J1404" s="163" t="s">
        <v>133</v>
      </c>
      <c r="K1404" s="164">
        <f t="shared" si="70"/>
        <v>0</v>
      </c>
      <c r="L1404" s="165">
        <f t="shared" si="71"/>
        <v>0</v>
      </c>
      <c r="N1404" s="172"/>
      <c r="O1404" s="167" t="s">
        <v>133</v>
      </c>
      <c r="P1404" s="260" t="e">
        <f t="shared" si="69"/>
        <v>#NUM!</v>
      </c>
      <c r="S1404" s="272"/>
    </row>
    <row r="1405" spans="1:19">
      <c r="A1405" s="161" t="s">
        <v>2516</v>
      </c>
      <c r="C1405" s="161" t="s">
        <v>133</v>
      </c>
      <c r="F1405" s="163" t="s">
        <v>133</v>
      </c>
      <c r="G1405" s="266" t="s">
        <v>133</v>
      </c>
      <c r="H1405" s="163" t="s">
        <v>133</v>
      </c>
      <c r="I1405" s="163" t="s">
        <v>133</v>
      </c>
      <c r="J1405" s="163" t="s">
        <v>133</v>
      </c>
      <c r="K1405" s="164">
        <f t="shared" si="70"/>
        <v>0</v>
      </c>
      <c r="L1405" s="165">
        <f t="shared" si="71"/>
        <v>0</v>
      </c>
      <c r="N1405" s="172"/>
      <c r="O1405" s="167" t="s">
        <v>133</v>
      </c>
      <c r="P1405" s="260" t="e">
        <f t="shared" si="69"/>
        <v>#NUM!</v>
      </c>
      <c r="S1405" s="272"/>
    </row>
    <row r="1406" spans="1:19">
      <c r="A1406" s="161" t="s">
        <v>2517</v>
      </c>
      <c r="C1406" s="161" t="s">
        <v>133</v>
      </c>
      <c r="F1406" s="163" t="s">
        <v>133</v>
      </c>
      <c r="G1406" s="266" t="s">
        <v>133</v>
      </c>
      <c r="H1406" s="163" t="s">
        <v>133</v>
      </c>
      <c r="I1406" s="163" t="s">
        <v>133</v>
      </c>
      <c r="J1406" s="163" t="s">
        <v>133</v>
      </c>
      <c r="K1406" s="164">
        <f t="shared" si="70"/>
        <v>0</v>
      </c>
      <c r="L1406" s="165">
        <f t="shared" si="71"/>
        <v>0</v>
      </c>
      <c r="N1406" s="172"/>
      <c r="O1406" s="167" t="s">
        <v>133</v>
      </c>
      <c r="P1406" s="260" t="e">
        <f t="shared" si="69"/>
        <v>#NUM!</v>
      </c>
      <c r="S1406" s="272"/>
    </row>
    <row r="1407" spans="1:19">
      <c r="A1407" s="161" t="s">
        <v>2518</v>
      </c>
      <c r="C1407" s="161" t="s">
        <v>133</v>
      </c>
      <c r="F1407" s="163" t="s">
        <v>133</v>
      </c>
      <c r="G1407" s="266" t="s">
        <v>133</v>
      </c>
      <c r="H1407" s="163" t="s">
        <v>133</v>
      </c>
      <c r="I1407" s="163" t="s">
        <v>133</v>
      </c>
      <c r="J1407" s="163" t="s">
        <v>133</v>
      </c>
      <c r="K1407" s="164">
        <f t="shared" si="70"/>
        <v>0</v>
      </c>
      <c r="L1407" s="165">
        <f t="shared" si="71"/>
        <v>0</v>
      </c>
      <c r="N1407" s="172"/>
      <c r="O1407" s="167" t="s">
        <v>133</v>
      </c>
      <c r="P1407" s="260" t="e">
        <f t="shared" si="69"/>
        <v>#NUM!</v>
      </c>
      <c r="S1407" s="272"/>
    </row>
    <row r="1408" spans="1:19">
      <c r="A1408" s="161" t="s">
        <v>2519</v>
      </c>
      <c r="C1408" s="161" t="s">
        <v>133</v>
      </c>
      <c r="F1408" s="163" t="s">
        <v>133</v>
      </c>
      <c r="G1408" s="266" t="s">
        <v>133</v>
      </c>
      <c r="H1408" s="163" t="s">
        <v>133</v>
      </c>
      <c r="I1408" s="163" t="s">
        <v>133</v>
      </c>
      <c r="J1408" s="163" t="s">
        <v>133</v>
      </c>
      <c r="K1408" s="164">
        <f t="shared" si="70"/>
        <v>0</v>
      </c>
      <c r="L1408" s="165">
        <f t="shared" si="71"/>
        <v>0</v>
      </c>
      <c r="N1408" s="172"/>
      <c r="O1408" s="167" t="s">
        <v>133</v>
      </c>
      <c r="P1408" s="260" t="e">
        <f t="shared" si="69"/>
        <v>#NUM!</v>
      </c>
      <c r="S1408" s="272"/>
    </row>
    <row r="1409" spans="1:19">
      <c r="A1409" s="161" t="s">
        <v>2520</v>
      </c>
      <c r="C1409" s="161" t="s">
        <v>133</v>
      </c>
      <c r="F1409" s="163" t="s">
        <v>133</v>
      </c>
      <c r="G1409" s="266" t="s">
        <v>133</v>
      </c>
      <c r="H1409" s="163" t="s">
        <v>133</v>
      </c>
      <c r="I1409" s="163" t="s">
        <v>133</v>
      </c>
      <c r="J1409" s="163" t="s">
        <v>133</v>
      </c>
      <c r="K1409" s="164">
        <f t="shared" si="70"/>
        <v>0</v>
      </c>
      <c r="L1409" s="165">
        <f t="shared" si="71"/>
        <v>0</v>
      </c>
      <c r="N1409" s="172"/>
      <c r="O1409" s="167" t="s">
        <v>133</v>
      </c>
      <c r="P1409" s="260" t="e">
        <f t="shared" si="69"/>
        <v>#NUM!</v>
      </c>
      <c r="S1409" s="272"/>
    </row>
    <row r="1410" spans="1:19">
      <c r="A1410" s="161" t="s">
        <v>2521</v>
      </c>
      <c r="C1410" s="161" t="s">
        <v>133</v>
      </c>
      <c r="F1410" s="163" t="s">
        <v>133</v>
      </c>
      <c r="G1410" s="266" t="s">
        <v>133</v>
      </c>
      <c r="H1410" s="163" t="s">
        <v>133</v>
      </c>
      <c r="I1410" s="163" t="s">
        <v>133</v>
      </c>
      <c r="J1410" s="163" t="s">
        <v>133</v>
      </c>
      <c r="K1410" s="164">
        <f t="shared" si="70"/>
        <v>0</v>
      </c>
      <c r="L1410" s="165">
        <f t="shared" si="71"/>
        <v>0</v>
      </c>
      <c r="N1410" s="172"/>
      <c r="O1410" s="167" t="s">
        <v>133</v>
      </c>
      <c r="P1410" s="260" t="e">
        <f t="shared" si="69"/>
        <v>#NUM!</v>
      </c>
      <c r="S1410" s="272"/>
    </row>
    <row r="1411" spans="1:19">
      <c r="A1411" s="161" t="s">
        <v>2522</v>
      </c>
      <c r="C1411" s="161" t="s">
        <v>133</v>
      </c>
      <c r="F1411" s="163" t="s">
        <v>133</v>
      </c>
      <c r="G1411" s="266" t="s">
        <v>133</v>
      </c>
      <c r="H1411" s="163" t="s">
        <v>133</v>
      </c>
      <c r="I1411" s="163" t="s">
        <v>133</v>
      </c>
      <c r="J1411" s="163" t="s">
        <v>133</v>
      </c>
      <c r="K1411" s="164">
        <f t="shared" si="70"/>
        <v>0</v>
      </c>
      <c r="L1411" s="165">
        <f t="shared" si="71"/>
        <v>0</v>
      </c>
      <c r="N1411" s="172"/>
      <c r="O1411" s="167" t="s">
        <v>133</v>
      </c>
      <c r="P1411" s="260" t="e">
        <f t="shared" si="69"/>
        <v>#NUM!</v>
      </c>
      <c r="S1411" s="272"/>
    </row>
    <row r="1412" spans="1:19">
      <c r="A1412" s="161" t="s">
        <v>2523</v>
      </c>
      <c r="C1412" s="161" t="s">
        <v>133</v>
      </c>
      <c r="F1412" s="163" t="s">
        <v>133</v>
      </c>
      <c r="G1412" s="266" t="s">
        <v>133</v>
      </c>
      <c r="H1412" s="163" t="s">
        <v>133</v>
      </c>
      <c r="I1412" s="163" t="s">
        <v>133</v>
      </c>
      <c r="J1412" s="163" t="s">
        <v>133</v>
      </c>
      <c r="K1412" s="164">
        <f t="shared" si="70"/>
        <v>0</v>
      </c>
      <c r="L1412" s="165">
        <f t="shared" si="71"/>
        <v>0</v>
      </c>
      <c r="N1412" s="172"/>
      <c r="O1412" s="167" t="s">
        <v>133</v>
      </c>
      <c r="P1412" s="260" t="e">
        <f t="shared" si="69"/>
        <v>#NUM!</v>
      </c>
      <c r="S1412" s="272"/>
    </row>
    <row r="1413" spans="1:19">
      <c r="A1413" s="161" t="s">
        <v>2524</v>
      </c>
      <c r="C1413" s="161" t="s">
        <v>133</v>
      </c>
      <c r="F1413" s="163" t="s">
        <v>133</v>
      </c>
      <c r="G1413" s="266" t="s">
        <v>133</v>
      </c>
      <c r="H1413" s="163" t="s">
        <v>133</v>
      </c>
      <c r="I1413" s="163" t="s">
        <v>133</v>
      </c>
      <c r="J1413" s="163" t="s">
        <v>133</v>
      </c>
      <c r="K1413" s="164">
        <f t="shared" si="70"/>
        <v>0</v>
      </c>
      <c r="L1413" s="165">
        <f t="shared" si="71"/>
        <v>0</v>
      </c>
      <c r="N1413" s="172"/>
      <c r="O1413" s="167" t="s">
        <v>133</v>
      </c>
      <c r="P1413" s="260" t="e">
        <f t="shared" si="69"/>
        <v>#NUM!</v>
      </c>
      <c r="S1413" s="272"/>
    </row>
    <row r="1414" spans="1:19">
      <c r="A1414" s="161" t="s">
        <v>2525</v>
      </c>
      <c r="C1414" s="161" t="s">
        <v>133</v>
      </c>
      <c r="F1414" s="163" t="s">
        <v>133</v>
      </c>
      <c r="G1414" s="266" t="s">
        <v>133</v>
      </c>
      <c r="H1414" s="163" t="s">
        <v>133</v>
      </c>
      <c r="I1414" s="163" t="s">
        <v>133</v>
      </c>
      <c r="J1414" s="163" t="s">
        <v>133</v>
      </c>
      <c r="K1414" s="164">
        <f t="shared" si="70"/>
        <v>0</v>
      </c>
      <c r="L1414" s="165">
        <f t="shared" si="71"/>
        <v>0</v>
      </c>
      <c r="N1414" s="172"/>
      <c r="O1414" s="167" t="s">
        <v>133</v>
      </c>
      <c r="P1414" s="260" t="e">
        <f t="shared" si="69"/>
        <v>#NUM!</v>
      </c>
      <c r="S1414" s="272"/>
    </row>
    <row r="1415" spans="1:19">
      <c r="A1415" s="161" t="s">
        <v>2526</v>
      </c>
      <c r="C1415" s="161" t="s">
        <v>133</v>
      </c>
      <c r="F1415" s="163" t="s">
        <v>133</v>
      </c>
      <c r="G1415" s="266" t="s">
        <v>133</v>
      </c>
      <c r="H1415" s="163" t="s">
        <v>133</v>
      </c>
      <c r="I1415" s="163" t="s">
        <v>133</v>
      </c>
      <c r="J1415" s="163" t="s">
        <v>133</v>
      </c>
      <c r="K1415" s="164">
        <f t="shared" si="70"/>
        <v>0</v>
      </c>
      <c r="L1415" s="165">
        <f t="shared" si="71"/>
        <v>0</v>
      </c>
      <c r="N1415" s="172"/>
      <c r="O1415" s="167" t="s">
        <v>133</v>
      </c>
      <c r="P1415" s="260" t="e">
        <f t="shared" si="69"/>
        <v>#NUM!</v>
      </c>
      <c r="S1415" s="272"/>
    </row>
    <row r="1416" spans="1:19">
      <c r="A1416" s="161" t="s">
        <v>2527</v>
      </c>
      <c r="C1416" s="161" t="s">
        <v>133</v>
      </c>
      <c r="F1416" s="163" t="s">
        <v>133</v>
      </c>
      <c r="G1416" s="266" t="s">
        <v>133</v>
      </c>
      <c r="H1416" s="163" t="s">
        <v>133</v>
      </c>
      <c r="I1416" s="163" t="s">
        <v>133</v>
      </c>
      <c r="J1416" s="163" t="s">
        <v>133</v>
      </c>
      <c r="K1416" s="164">
        <f t="shared" si="70"/>
        <v>0</v>
      </c>
      <c r="L1416" s="165">
        <f t="shared" si="71"/>
        <v>0</v>
      </c>
      <c r="N1416" s="172"/>
      <c r="O1416" s="167" t="s">
        <v>133</v>
      </c>
      <c r="P1416" s="260" t="e">
        <f t="shared" si="69"/>
        <v>#NUM!</v>
      </c>
      <c r="S1416" s="272"/>
    </row>
    <row r="1417" spans="1:19">
      <c r="A1417" s="161" t="s">
        <v>2528</v>
      </c>
      <c r="C1417" s="161" t="s">
        <v>133</v>
      </c>
      <c r="F1417" s="163" t="s">
        <v>133</v>
      </c>
      <c r="G1417" s="266" t="s">
        <v>133</v>
      </c>
      <c r="H1417" s="163" t="s">
        <v>133</v>
      </c>
      <c r="I1417" s="163" t="s">
        <v>133</v>
      </c>
      <c r="J1417" s="163" t="s">
        <v>133</v>
      </c>
      <c r="K1417" s="164">
        <f t="shared" si="70"/>
        <v>0</v>
      </c>
      <c r="L1417" s="165">
        <f t="shared" si="71"/>
        <v>0</v>
      </c>
      <c r="N1417" s="172"/>
      <c r="O1417" s="167" t="s">
        <v>133</v>
      </c>
      <c r="P1417" s="260" t="e">
        <f t="shared" si="69"/>
        <v>#NUM!</v>
      </c>
      <c r="S1417" s="272"/>
    </row>
    <row r="1418" spans="1:19">
      <c r="A1418" s="161" t="s">
        <v>2529</v>
      </c>
      <c r="C1418" s="161" t="s">
        <v>133</v>
      </c>
      <c r="F1418" s="163" t="s">
        <v>133</v>
      </c>
      <c r="G1418" s="266" t="s">
        <v>133</v>
      </c>
      <c r="H1418" s="163" t="s">
        <v>133</v>
      </c>
      <c r="I1418" s="163" t="s">
        <v>133</v>
      </c>
      <c r="J1418" s="163" t="s">
        <v>133</v>
      </c>
      <c r="K1418" s="164">
        <f t="shared" si="70"/>
        <v>0</v>
      </c>
      <c r="L1418" s="165">
        <f t="shared" si="71"/>
        <v>0</v>
      </c>
      <c r="N1418" s="172"/>
      <c r="O1418" s="167" t="s">
        <v>133</v>
      </c>
      <c r="P1418" s="260" t="e">
        <f t="shared" si="69"/>
        <v>#NUM!</v>
      </c>
      <c r="S1418" s="272"/>
    </row>
    <row r="1419" spans="1:19">
      <c r="A1419" s="161" t="s">
        <v>2530</v>
      </c>
      <c r="C1419" s="161" t="s">
        <v>133</v>
      </c>
      <c r="F1419" s="163" t="s">
        <v>133</v>
      </c>
      <c r="G1419" s="266" t="s">
        <v>133</v>
      </c>
      <c r="H1419" s="163" t="s">
        <v>133</v>
      </c>
      <c r="I1419" s="163" t="s">
        <v>133</v>
      </c>
      <c r="J1419" s="163" t="s">
        <v>133</v>
      </c>
      <c r="K1419" s="164">
        <f t="shared" si="70"/>
        <v>0</v>
      </c>
      <c r="L1419" s="165">
        <f t="shared" si="71"/>
        <v>0</v>
      </c>
      <c r="N1419" s="172"/>
      <c r="O1419" s="167" t="s">
        <v>133</v>
      </c>
      <c r="P1419" s="260" t="e">
        <f t="shared" si="69"/>
        <v>#NUM!</v>
      </c>
      <c r="S1419" s="272"/>
    </row>
    <row r="1420" spans="1:19">
      <c r="A1420" s="161" t="s">
        <v>2531</v>
      </c>
      <c r="C1420" s="161" t="s">
        <v>133</v>
      </c>
      <c r="F1420" s="163" t="s">
        <v>133</v>
      </c>
      <c r="G1420" s="266" t="s">
        <v>133</v>
      </c>
      <c r="H1420" s="163" t="s">
        <v>133</v>
      </c>
      <c r="I1420" s="163" t="s">
        <v>133</v>
      </c>
      <c r="J1420" s="163" t="s">
        <v>133</v>
      </c>
      <c r="K1420" s="164">
        <f t="shared" si="70"/>
        <v>0</v>
      </c>
      <c r="L1420" s="165">
        <f t="shared" si="71"/>
        <v>0</v>
      </c>
      <c r="N1420" s="172"/>
      <c r="O1420" s="167" t="s">
        <v>133</v>
      </c>
      <c r="P1420" s="260" t="e">
        <f t="shared" si="69"/>
        <v>#NUM!</v>
      </c>
      <c r="S1420" s="272"/>
    </row>
    <row r="1421" spans="1:19">
      <c r="A1421" s="161" t="s">
        <v>2532</v>
      </c>
      <c r="C1421" s="161" t="s">
        <v>133</v>
      </c>
      <c r="F1421" s="163" t="s">
        <v>133</v>
      </c>
      <c r="G1421" s="266" t="s">
        <v>133</v>
      </c>
      <c r="H1421" s="163" t="s">
        <v>133</v>
      </c>
      <c r="I1421" s="163" t="s">
        <v>133</v>
      </c>
      <c r="J1421" s="163" t="s">
        <v>133</v>
      </c>
      <c r="K1421" s="164">
        <f t="shared" si="70"/>
        <v>0</v>
      </c>
      <c r="L1421" s="165">
        <f t="shared" si="71"/>
        <v>0</v>
      </c>
      <c r="N1421" s="172"/>
      <c r="O1421" s="167" t="s">
        <v>133</v>
      </c>
      <c r="P1421" s="260" t="e">
        <f t="shared" si="69"/>
        <v>#NUM!</v>
      </c>
      <c r="S1421" s="272"/>
    </row>
    <row r="1422" spans="1:19">
      <c r="A1422" s="161" t="s">
        <v>2533</v>
      </c>
      <c r="C1422" s="161" t="s">
        <v>133</v>
      </c>
      <c r="F1422" s="163" t="s">
        <v>133</v>
      </c>
      <c r="G1422" s="266" t="s">
        <v>133</v>
      </c>
      <c r="H1422" s="163" t="s">
        <v>133</v>
      </c>
      <c r="I1422" s="163" t="s">
        <v>133</v>
      </c>
      <c r="J1422" s="163" t="s">
        <v>133</v>
      </c>
      <c r="K1422" s="164">
        <f t="shared" si="70"/>
        <v>0</v>
      </c>
      <c r="L1422" s="165">
        <f t="shared" si="71"/>
        <v>0</v>
      </c>
      <c r="N1422" s="172"/>
      <c r="O1422" s="167" t="s">
        <v>133</v>
      </c>
      <c r="P1422" s="260" t="e">
        <f t="shared" si="69"/>
        <v>#NUM!</v>
      </c>
      <c r="S1422" s="272"/>
    </row>
    <row r="1423" spans="1:19">
      <c r="A1423" s="161" t="s">
        <v>2534</v>
      </c>
      <c r="C1423" s="161" t="s">
        <v>133</v>
      </c>
      <c r="F1423" s="163" t="s">
        <v>133</v>
      </c>
      <c r="G1423" s="266" t="s">
        <v>133</v>
      </c>
      <c r="H1423" s="163" t="s">
        <v>133</v>
      </c>
      <c r="I1423" s="163" t="s">
        <v>133</v>
      </c>
      <c r="J1423" s="163" t="s">
        <v>133</v>
      </c>
      <c r="K1423" s="164">
        <f t="shared" si="70"/>
        <v>0</v>
      </c>
      <c r="L1423" s="165">
        <f t="shared" si="71"/>
        <v>0</v>
      </c>
      <c r="N1423" s="172"/>
      <c r="O1423" s="167" t="s">
        <v>133</v>
      </c>
      <c r="P1423" s="260" t="e">
        <f t="shared" ref="P1423:P1486" si="72">MEDIAN(Q1423:R1423)</f>
        <v>#NUM!</v>
      </c>
      <c r="S1423" s="272"/>
    </row>
    <row r="1424" spans="1:19">
      <c r="A1424" s="161" t="s">
        <v>2535</v>
      </c>
      <c r="C1424" s="161" t="s">
        <v>133</v>
      </c>
      <c r="F1424" s="163" t="s">
        <v>133</v>
      </c>
      <c r="G1424" s="266" t="s">
        <v>133</v>
      </c>
      <c r="H1424" s="163" t="s">
        <v>133</v>
      </c>
      <c r="I1424" s="163" t="s">
        <v>133</v>
      </c>
      <c r="J1424" s="163" t="s">
        <v>133</v>
      </c>
      <c r="K1424" s="164">
        <f t="shared" ref="K1424:K1487" si="73">IF(OR(D1424="n/a",D1424="nd"),0,D1424)+IF(OR(I1424="n/a",I1424="nd"),0,I1424)</f>
        <v>0</v>
      </c>
      <c r="L1424" s="165">
        <f t="shared" ref="L1424:L1487" si="74">SQRT(SUMSQ(IF(OR(E1424="n/a",E1424="nd"),0,E1424),IF(OR(F1424="n/a",F1424="nd"),0,F1424),IF(OR(J1424="n/a",J1424="nd"),0,J1424)))</f>
        <v>0</v>
      </c>
      <c r="N1424" s="172"/>
      <c r="O1424" s="167" t="s">
        <v>133</v>
      </c>
      <c r="P1424" s="260" t="e">
        <f t="shared" si="72"/>
        <v>#NUM!</v>
      </c>
      <c r="S1424" s="272"/>
    </row>
    <row r="1425" spans="1:19">
      <c r="A1425" s="161" t="s">
        <v>2536</v>
      </c>
      <c r="C1425" s="161" t="s">
        <v>133</v>
      </c>
      <c r="F1425" s="163" t="s">
        <v>133</v>
      </c>
      <c r="G1425" s="266" t="s">
        <v>133</v>
      </c>
      <c r="H1425" s="163" t="s">
        <v>133</v>
      </c>
      <c r="I1425" s="163" t="s">
        <v>133</v>
      </c>
      <c r="J1425" s="163" t="s">
        <v>133</v>
      </c>
      <c r="K1425" s="164">
        <f t="shared" si="73"/>
        <v>0</v>
      </c>
      <c r="L1425" s="165">
        <f t="shared" si="74"/>
        <v>0</v>
      </c>
      <c r="N1425" s="172"/>
      <c r="O1425" s="167" t="s">
        <v>133</v>
      </c>
      <c r="P1425" s="260" t="e">
        <f t="shared" si="72"/>
        <v>#NUM!</v>
      </c>
      <c r="S1425" s="272"/>
    </row>
    <row r="1426" spans="1:19">
      <c r="A1426" s="161" t="s">
        <v>2537</v>
      </c>
      <c r="C1426" s="161" t="s">
        <v>133</v>
      </c>
      <c r="F1426" s="163" t="s">
        <v>133</v>
      </c>
      <c r="G1426" s="266" t="s">
        <v>133</v>
      </c>
      <c r="H1426" s="163" t="s">
        <v>133</v>
      </c>
      <c r="I1426" s="163" t="s">
        <v>133</v>
      </c>
      <c r="J1426" s="163" t="s">
        <v>133</v>
      </c>
      <c r="K1426" s="164">
        <f t="shared" si="73"/>
        <v>0</v>
      </c>
      <c r="L1426" s="165">
        <f t="shared" si="74"/>
        <v>0</v>
      </c>
      <c r="M1426" s="172">
        <v>127</v>
      </c>
      <c r="N1426" s="172">
        <v>64</v>
      </c>
      <c r="O1426" s="167" t="s">
        <v>133</v>
      </c>
      <c r="P1426" s="260" t="e">
        <f t="shared" si="72"/>
        <v>#NUM!</v>
      </c>
      <c r="S1426" s="272"/>
    </row>
    <row r="1427" spans="1:19">
      <c r="A1427" s="161" t="s">
        <v>2538</v>
      </c>
      <c r="C1427" s="161" t="s">
        <v>133</v>
      </c>
      <c r="F1427" s="163" t="s">
        <v>133</v>
      </c>
      <c r="G1427" s="266" t="s">
        <v>133</v>
      </c>
      <c r="H1427" s="163" t="s">
        <v>133</v>
      </c>
      <c r="I1427" s="163" t="s">
        <v>133</v>
      </c>
      <c r="J1427" s="163" t="s">
        <v>133</v>
      </c>
      <c r="K1427" s="164">
        <f t="shared" si="73"/>
        <v>0</v>
      </c>
      <c r="L1427" s="165">
        <f t="shared" si="74"/>
        <v>0</v>
      </c>
      <c r="M1427" s="172">
        <v>127</v>
      </c>
      <c r="N1427" s="172">
        <v>64</v>
      </c>
      <c r="O1427" s="167" t="s">
        <v>133</v>
      </c>
      <c r="P1427" s="260" t="e">
        <f t="shared" si="72"/>
        <v>#NUM!</v>
      </c>
      <c r="S1427" s="272"/>
    </row>
    <row r="1428" spans="1:19">
      <c r="A1428" s="161" t="s">
        <v>2539</v>
      </c>
      <c r="C1428" s="161" t="s">
        <v>133</v>
      </c>
      <c r="F1428" s="163" t="s">
        <v>133</v>
      </c>
      <c r="G1428" s="266" t="s">
        <v>133</v>
      </c>
      <c r="H1428" s="163" t="s">
        <v>133</v>
      </c>
      <c r="I1428" s="163" t="s">
        <v>133</v>
      </c>
      <c r="J1428" s="163" t="s">
        <v>133</v>
      </c>
      <c r="K1428" s="164">
        <f t="shared" si="73"/>
        <v>0</v>
      </c>
      <c r="L1428" s="165">
        <f t="shared" si="74"/>
        <v>0</v>
      </c>
      <c r="M1428" s="172">
        <v>127</v>
      </c>
      <c r="N1428" s="172">
        <v>64</v>
      </c>
      <c r="O1428" s="167" t="s">
        <v>133</v>
      </c>
      <c r="P1428" s="260" t="e">
        <f t="shared" si="72"/>
        <v>#NUM!</v>
      </c>
      <c r="S1428" s="272"/>
    </row>
    <row r="1429" spans="1:19">
      <c r="A1429" s="161" t="s">
        <v>2540</v>
      </c>
      <c r="C1429" s="161" t="s">
        <v>133</v>
      </c>
      <c r="F1429" s="163" t="s">
        <v>133</v>
      </c>
      <c r="G1429" s="266" t="s">
        <v>133</v>
      </c>
      <c r="H1429" s="163" t="s">
        <v>133</v>
      </c>
      <c r="I1429" s="163" t="s">
        <v>133</v>
      </c>
      <c r="J1429" s="163" t="s">
        <v>133</v>
      </c>
      <c r="K1429" s="164">
        <f t="shared" si="73"/>
        <v>0</v>
      </c>
      <c r="L1429" s="165">
        <f t="shared" si="74"/>
        <v>0</v>
      </c>
      <c r="M1429" s="172">
        <v>127</v>
      </c>
      <c r="N1429" s="172">
        <v>64</v>
      </c>
      <c r="O1429" s="167" t="s">
        <v>133</v>
      </c>
      <c r="P1429" s="260" t="e">
        <f t="shared" si="72"/>
        <v>#NUM!</v>
      </c>
      <c r="S1429" s="272"/>
    </row>
    <row r="1430" spans="1:19">
      <c r="A1430" s="161" t="s">
        <v>2541</v>
      </c>
      <c r="C1430" s="161" t="s">
        <v>133</v>
      </c>
      <c r="F1430" s="163" t="s">
        <v>133</v>
      </c>
      <c r="G1430" s="266" t="s">
        <v>133</v>
      </c>
      <c r="H1430" s="163" t="s">
        <v>133</v>
      </c>
      <c r="I1430" s="163" t="s">
        <v>133</v>
      </c>
      <c r="J1430" s="163" t="s">
        <v>133</v>
      </c>
      <c r="K1430" s="164">
        <f t="shared" si="73"/>
        <v>0</v>
      </c>
      <c r="L1430" s="165">
        <f t="shared" si="74"/>
        <v>0</v>
      </c>
      <c r="M1430" s="172">
        <v>127</v>
      </c>
      <c r="N1430" s="172">
        <v>64</v>
      </c>
      <c r="O1430" s="167" t="s">
        <v>133</v>
      </c>
      <c r="P1430" s="260" t="e">
        <f t="shared" si="72"/>
        <v>#NUM!</v>
      </c>
      <c r="S1430" s="272"/>
    </row>
    <row r="1431" spans="1:19">
      <c r="A1431" s="161" t="s">
        <v>2542</v>
      </c>
      <c r="C1431" s="161" t="s">
        <v>133</v>
      </c>
      <c r="F1431" s="163" t="s">
        <v>133</v>
      </c>
      <c r="G1431" s="266" t="s">
        <v>133</v>
      </c>
      <c r="H1431" s="163" t="s">
        <v>133</v>
      </c>
      <c r="I1431" s="163" t="s">
        <v>133</v>
      </c>
      <c r="J1431" s="163" t="s">
        <v>133</v>
      </c>
      <c r="K1431" s="164">
        <f t="shared" si="73"/>
        <v>0</v>
      </c>
      <c r="L1431" s="165">
        <f t="shared" si="74"/>
        <v>0</v>
      </c>
      <c r="M1431" s="172">
        <v>127</v>
      </c>
      <c r="N1431" s="172">
        <v>64</v>
      </c>
      <c r="O1431" s="167" t="s">
        <v>133</v>
      </c>
      <c r="P1431" s="260" t="e">
        <f t="shared" si="72"/>
        <v>#NUM!</v>
      </c>
      <c r="S1431" s="272"/>
    </row>
    <row r="1432" spans="1:19">
      <c r="A1432" s="161" t="s">
        <v>2543</v>
      </c>
      <c r="C1432" s="161" t="s">
        <v>133</v>
      </c>
      <c r="F1432" s="163" t="s">
        <v>133</v>
      </c>
      <c r="G1432" s="266" t="s">
        <v>133</v>
      </c>
      <c r="H1432" s="163" t="s">
        <v>133</v>
      </c>
      <c r="I1432" s="163" t="s">
        <v>133</v>
      </c>
      <c r="J1432" s="163" t="s">
        <v>133</v>
      </c>
      <c r="K1432" s="164">
        <f t="shared" si="73"/>
        <v>0</v>
      </c>
      <c r="L1432" s="165">
        <f t="shared" si="74"/>
        <v>0</v>
      </c>
      <c r="M1432" s="172">
        <v>127</v>
      </c>
      <c r="N1432" s="172">
        <v>64</v>
      </c>
      <c r="O1432" s="167" t="s">
        <v>133</v>
      </c>
      <c r="P1432" s="260" t="e">
        <f t="shared" si="72"/>
        <v>#NUM!</v>
      </c>
      <c r="S1432" s="272"/>
    </row>
    <row r="1433" spans="1:19">
      <c r="A1433" s="161" t="s">
        <v>2544</v>
      </c>
      <c r="C1433" s="161" t="s">
        <v>133</v>
      </c>
      <c r="F1433" s="163" t="s">
        <v>133</v>
      </c>
      <c r="G1433" s="266" t="s">
        <v>133</v>
      </c>
      <c r="H1433" s="163" t="s">
        <v>133</v>
      </c>
      <c r="I1433" s="163" t="s">
        <v>133</v>
      </c>
      <c r="J1433" s="163" t="s">
        <v>133</v>
      </c>
      <c r="K1433" s="164">
        <f t="shared" si="73"/>
        <v>0</v>
      </c>
      <c r="L1433" s="165">
        <f t="shared" si="74"/>
        <v>0</v>
      </c>
      <c r="M1433" s="172">
        <v>127</v>
      </c>
      <c r="N1433" s="172">
        <v>64</v>
      </c>
      <c r="O1433" s="167" t="s">
        <v>133</v>
      </c>
      <c r="P1433" s="260" t="e">
        <f t="shared" si="72"/>
        <v>#NUM!</v>
      </c>
      <c r="S1433" s="272"/>
    </row>
    <row r="1434" spans="1:19">
      <c r="A1434" s="161" t="s">
        <v>2545</v>
      </c>
      <c r="C1434" s="161" t="s">
        <v>133</v>
      </c>
      <c r="F1434" s="163" t="s">
        <v>133</v>
      </c>
      <c r="G1434" s="266" t="s">
        <v>133</v>
      </c>
      <c r="H1434" s="163" t="s">
        <v>133</v>
      </c>
      <c r="I1434" s="163" t="s">
        <v>133</v>
      </c>
      <c r="J1434" s="163" t="s">
        <v>133</v>
      </c>
      <c r="K1434" s="164">
        <f t="shared" si="73"/>
        <v>0</v>
      </c>
      <c r="L1434" s="165">
        <f t="shared" si="74"/>
        <v>0</v>
      </c>
      <c r="M1434" s="172">
        <v>127</v>
      </c>
      <c r="N1434" s="172">
        <v>64</v>
      </c>
      <c r="O1434" s="167" t="s">
        <v>133</v>
      </c>
      <c r="P1434" s="260" t="e">
        <f t="shared" si="72"/>
        <v>#NUM!</v>
      </c>
      <c r="S1434" s="272"/>
    </row>
    <row r="1435" spans="1:19">
      <c r="A1435" s="161" t="s">
        <v>2546</v>
      </c>
      <c r="C1435" s="161" t="s">
        <v>133</v>
      </c>
      <c r="F1435" s="163" t="s">
        <v>133</v>
      </c>
      <c r="G1435" s="266" t="s">
        <v>133</v>
      </c>
      <c r="H1435" s="163" t="s">
        <v>133</v>
      </c>
      <c r="I1435" s="163" t="s">
        <v>133</v>
      </c>
      <c r="J1435" s="163" t="s">
        <v>133</v>
      </c>
      <c r="K1435" s="164">
        <f t="shared" si="73"/>
        <v>0</v>
      </c>
      <c r="L1435" s="165">
        <f t="shared" si="74"/>
        <v>0</v>
      </c>
      <c r="M1435" s="172">
        <v>127</v>
      </c>
      <c r="N1435" s="172">
        <v>64</v>
      </c>
      <c r="O1435" s="167" t="s">
        <v>133</v>
      </c>
      <c r="P1435" s="260" t="e">
        <f t="shared" si="72"/>
        <v>#NUM!</v>
      </c>
      <c r="S1435" s="272"/>
    </row>
    <row r="1436" spans="1:19">
      <c r="A1436" s="161" t="s">
        <v>2547</v>
      </c>
      <c r="C1436" s="161" t="s">
        <v>133</v>
      </c>
      <c r="F1436" s="163" t="s">
        <v>133</v>
      </c>
      <c r="G1436" s="266" t="s">
        <v>133</v>
      </c>
      <c r="H1436" s="163" t="s">
        <v>133</v>
      </c>
      <c r="I1436" s="163" t="s">
        <v>133</v>
      </c>
      <c r="J1436" s="163" t="s">
        <v>133</v>
      </c>
      <c r="K1436" s="164">
        <f t="shared" si="73"/>
        <v>0</v>
      </c>
      <c r="L1436" s="165">
        <f t="shared" si="74"/>
        <v>0</v>
      </c>
      <c r="M1436" s="172">
        <v>127</v>
      </c>
      <c r="N1436" s="172">
        <v>64</v>
      </c>
      <c r="O1436" s="167" t="s">
        <v>133</v>
      </c>
      <c r="P1436" s="260" t="e">
        <f t="shared" si="72"/>
        <v>#NUM!</v>
      </c>
      <c r="S1436" s="272"/>
    </row>
    <row r="1437" spans="1:19">
      <c r="A1437" s="161" t="s">
        <v>2548</v>
      </c>
      <c r="C1437" s="161" t="s">
        <v>133</v>
      </c>
      <c r="F1437" s="163" t="s">
        <v>133</v>
      </c>
      <c r="G1437" s="266" t="s">
        <v>133</v>
      </c>
      <c r="H1437" s="163" t="s">
        <v>133</v>
      </c>
      <c r="I1437" s="163" t="s">
        <v>133</v>
      </c>
      <c r="J1437" s="163" t="s">
        <v>133</v>
      </c>
      <c r="K1437" s="164">
        <f t="shared" si="73"/>
        <v>0</v>
      </c>
      <c r="L1437" s="165">
        <f t="shared" si="74"/>
        <v>0</v>
      </c>
      <c r="M1437" s="172">
        <v>127</v>
      </c>
      <c r="N1437" s="172">
        <v>64</v>
      </c>
      <c r="O1437" s="167" t="s">
        <v>133</v>
      </c>
      <c r="P1437" s="260" t="e">
        <f t="shared" si="72"/>
        <v>#NUM!</v>
      </c>
      <c r="S1437" s="272"/>
    </row>
    <row r="1438" spans="1:19">
      <c r="A1438" s="161" t="s">
        <v>2549</v>
      </c>
      <c r="C1438" s="161" t="s">
        <v>133</v>
      </c>
      <c r="F1438" s="163" t="s">
        <v>133</v>
      </c>
      <c r="G1438" s="266" t="s">
        <v>133</v>
      </c>
      <c r="H1438" s="163" t="s">
        <v>133</v>
      </c>
      <c r="I1438" s="163" t="s">
        <v>133</v>
      </c>
      <c r="J1438" s="163" t="s">
        <v>133</v>
      </c>
      <c r="K1438" s="164">
        <f t="shared" si="73"/>
        <v>0</v>
      </c>
      <c r="L1438" s="165">
        <f t="shared" si="74"/>
        <v>0</v>
      </c>
      <c r="M1438" s="172">
        <v>127</v>
      </c>
      <c r="N1438" s="172">
        <v>64</v>
      </c>
      <c r="O1438" s="167" t="s">
        <v>133</v>
      </c>
      <c r="P1438" s="260" t="e">
        <f t="shared" si="72"/>
        <v>#NUM!</v>
      </c>
      <c r="S1438" s="272"/>
    </row>
    <row r="1439" spans="1:19">
      <c r="A1439" s="161" t="s">
        <v>2550</v>
      </c>
      <c r="C1439" s="161" t="s">
        <v>133</v>
      </c>
      <c r="F1439" s="163" t="s">
        <v>133</v>
      </c>
      <c r="G1439" s="266" t="s">
        <v>133</v>
      </c>
      <c r="H1439" s="163" t="s">
        <v>133</v>
      </c>
      <c r="I1439" s="163" t="s">
        <v>133</v>
      </c>
      <c r="J1439" s="163" t="s">
        <v>133</v>
      </c>
      <c r="K1439" s="164">
        <f t="shared" si="73"/>
        <v>0</v>
      </c>
      <c r="L1439" s="165">
        <f t="shared" si="74"/>
        <v>0</v>
      </c>
      <c r="M1439" s="172">
        <v>127</v>
      </c>
      <c r="N1439" s="172">
        <v>64</v>
      </c>
      <c r="O1439" s="167" t="s">
        <v>133</v>
      </c>
      <c r="P1439" s="260" t="e">
        <f t="shared" si="72"/>
        <v>#NUM!</v>
      </c>
      <c r="S1439" s="272"/>
    </row>
    <row r="1440" spans="1:19">
      <c r="A1440" s="161" t="s">
        <v>2551</v>
      </c>
      <c r="C1440" s="161" t="s">
        <v>133</v>
      </c>
      <c r="F1440" s="163" t="s">
        <v>133</v>
      </c>
      <c r="G1440" s="266" t="s">
        <v>133</v>
      </c>
      <c r="H1440" s="163" t="s">
        <v>133</v>
      </c>
      <c r="I1440" s="163" t="s">
        <v>133</v>
      </c>
      <c r="J1440" s="163" t="s">
        <v>133</v>
      </c>
      <c r="K1440" s="164">
        <f t="shared" si="73"/>
        <v>0</v>
      </c>
      <c r="L1440" s="165">
        <f t="shared" si="74"/>
        <v>0</v>
      </c>
      <c r="M1440" s="172">
        <v>127</v>
      </c>
      <c r="N1440" s="172">
        <v>64</v>
      </c>
      <c r="O1440" s="167" t="s">
        <v>133</v>
      </c>
      <c r="P1440" s="260" t="e">
        <f t="shared" si="72"/>
        <v>#NUM!</v>
      </c>
      <c r="S1440" s="272"/>
    </row>
    <row r="1441" spans="1:19">
      <c r="A1441" s="161" t="s">
        <v>2552</v>
      </c>
      <c r="C1441" s="161" t="s">
        <v>133</v>
      </c>
      <c r="F1441" s="163" t="s">
        <v>133</v>
      </c>
      <c r="G1441" s="266" t="s">
        <v>133</v>
      </c>
      <c r="H1441" s="163" t="s">
        <v>133</v>
      </c>
      <c r="I1441" s="163" t="s">
        <v>133</v>
      </c>
      <c r="J1441" s="163" t="s">
        <v>133</v>
      </c>
      <c r="K1441" s="164">
        <f t="shared" si="73"/>
        <v>0</v>
      </c>
      <c r="L1441" s="165">
        <f t="shared" si="74"/>
        <v>0</v>
      </c>
      <c r="M1441" s="172">
        <v>127</v>
      </c>
      <c r="N1441" s="172">
        <v>64</v>
      </c>
      <c r="O1441" s="167" t="s">
        <v>133</v>
      </c>
      <c r="P1441" s="260" t="e">
        <f t="shared" si="72"/>
        <v>#NUM!</v>
      </c>
      <c r="S1441" s="272"/>
    </row>
    <row r="1442" spans="1:19">
      <c r="A1442" s="161" t="s">
        <v>2553</v>
      </c>
      <c r="C1442" s="161" t="s">
        <v>133</v>
      </c>
      <c r="F1442" s="163" t="s">
        <v>133</v>
      </c>
      <c r="G1442" s="266" t="s">
        <v>133</v>
      </c>
      <c r="H1442" s="163" t="s">
        <v>133</v>
      </c>
      <c r="I1442" s="163" t="s">
        <v>133</v>
      </c>
      <c r="J1442" s="163" t="s">
        <v>133</v>
      </c>
      <c r="K1442" s="164">
        <f t="shared" si="73"/>
        <v>0</v>
      </c>
      <c r="L1442" s="165">
        <f t="shared" si="74"/>
        <v>0</v>
      </c>
      <c r="M1442" s="172">
        <v>127</v>
      </c>
      <c r="N1442" s="172">
        <v>64</v>
      </c>
      <c r="O1442" s="167" t="s">
        <v>133</v>
      </c>
      <c r="P1442" s="260" t="e">
        <f t="shared" si="72"/>
        <v>#NUM!</v>
      </c>
      <c r="S1442" s="272"/>
    </row>
    <row r="1443" spans="1:19">
      <c r="A1443" s="161" t="s">
        <v>2554</v>
      </c>
      <c r="C1443" s="161" t="s">
        <v>133</v>
      </c>
      <c r="F1443" s="163" t="s">
        <v>133</v>
      </c>
      <c r="G1443" s="266" t="s">
        <v>133</v>
      </c>
      <c r="H1443" s="163" t="s">
        <v>133</v>
      </c>
      <c r="I1443" s="163" t="s">
        <v>133</v>
      </c>
      <c r="J1443" s="163" t="s">
        <v>133</v>
      </c>
      <c r="K1443" s="164">
        <f t="shared" si="73"/>
        <v>0</v>
      </c>
      <c r="L1443" s="165">
        <f t="shared" si="74"/>
        <v>0</v>
      </c>
      <c r="M1443" s="172">
        <v>127</v>
      </c>
      <c r="N1443" s="172">
        <v>64</v>
      </c>
      <c r="O1443" s="167" t="s">
        <v>133</v>
      </c>
      <c r="P1443" s="260" t="e">
        <f t="shared" si="72"/>
        <v>#NUM!</v>
      </c>
      <c r="S1443" s="272"/>
    </row>
    <row r="1444" spans="1:19">
      <c r="A1444" s="161" t="s">
        <v>2555</v>
      </c>
      <c r="C1444" s="161" t="s">
        <v>133</v>
      </c>
      <c r="F1444" s="163" t="s">
        <v>133</v>
      </c>
      <c r="G1444" s="266" t="s">
        <v>133</v>
      </c>
      <c r="H1444" s="163" t="s">
        <v>133</v>
      </c>
      <c r="I1444" s="163" t="s">
        <v>133</v>
      </c>
      <c r="J1444" s="163" t="s">
        <v>133</v>
      </c>
      <c r="K1444" s="164">
        <f t="shared" si="73"/>
        <v>0</v>
      </c>
      <c r="L1444" s="165">
        <f t="shared" si="74"/>
        <v>0</v>
      </c>
      <c r="M1444" s="172">
        <v>127</v>
      </c>
      <c r="N1444" s="172">
        <v>64</v>
      </c>
      <c r="O1444" s="167" t="s">
        <v>133</v>
      </c>
      <c r="P1444" s="260" t="e">
        <f t="shared" si="72"/>
        <v>#NUM!</v>
      </c>
      <c r="S1444" s="272"/>
    </row>
    <row r="1445" spans="1:19">
      <c r="A1445" s="161" t="s">
        <v>2556</v>
      </c>
      <c r="C1445" s="161" t="s">
        <v>133</v>
      </c>
      <c r="F1445" s="163" t="s">
        <v>133</v>
      </c>
      <c r="G1445" s="266" t="s">
        <v>133</v>
      </c>
      <c r="H1445" s="163" t="s">
        <v>133</v>
      </c>
      <c r="I1445" s="163" t="s">
        <v>133</v>
      </c>
      <c r="J1445" s="163" t="s">
        <v>133</v>
      </c>
      <c r="K1445" s="164">
        <f t="shared" si="73"/>
        <v>0</v>
      </c>
      <c r="L1445" s="165">
        <f t="shared" si="74"/>
        <v>0</v>
      </c>
      <c r="M1445" s="172">
        <v>127</v>
      </c>
      <c r="N1445" s="172">
        <v>64</v>
      </c>
      <c r="O1445" s="167" t="s">
        <v>133</v>
      </c>
      <c r="P1445" s="260" t="e">
        <f t="shared" si="72"/>
        <v>#NUM!</v>
      </c>
      <c r="S1445" s="272"/>
    </row>
    <row r="1446" spans="1:19">
      <c r="A1446" s="161" t="s">
        <v>2557</v>
      </c>
      <c r="C1446" s="161" t="s">
        <v>133</v>
      </c>
      <c r="F1446" s="163" t="s">
        <v>133</v>
      </c>
      <c r="G1446" s="266" t="s">
        <v>133</v>
      </c>
      <c r="H1446" s="163" t="s">
        <v>133</v>
      </c>
      <c r="I1446" s="163" t="s">
        <v>133</v>
      </c>
      <c r="J1446" s="163" t="s">
        <v>133</v>
      </c>
      <c r="K1446" s="164">
        <f t="shared" si="73"/>
        <v>0</v>
      </c>
      <c r="L1446" s="165">
        <f t="shared" si="74"/>
        <v>0</v>
      </c>
      <c r="M1446" s="172">
        <v>127</v>
      </c>
      <c r="N1446" s="172">
        <v>64</v>
      </c>
      <c r="O1446" s="167" t="s">
        <v>133</v>
      </c>
      <c r="P1446" s="260" t="e">
        <f t="shared" si="72"/>
        <v>#NUM!</v>
      </c>
      <c r="S1446" s="272"/>
    </row>
    <row r="1447" spans="1:19">
      <c r="A1447" s="161" t="s">
        <v>2558</v>
      </c>
      <c r="C1447" s="161" t="s">
        <v>133</v>
      </c>
      <c r="F1447" s="163" t="s">
        <v>133</v>
      </c>
      <c r="G1447" s="266" t="s">
        <v>133</v>
      </c>
      <c r="H1447" s="163" t="s">
        <v>133</v>
      </c>
      <c r="I1447" s="163" t="s">
        <v>133</v>
      </c>
      <c r="J1447" s="163" t="s">
        <v>133</v>
      </c>
      <c r="K1447" s="164">
        <f t="shared" si="73"/>
        <v>0</v>
      </c>
      <c r="L1447" s="165">
        <f t="shared" si="74"/>
        <v>0</v>
      </c>
      <c r="M1447" s="172">
        <v>127</v>
      </c>
      <c r="N1447" s="172">
        <v>64</v>
      </c>
      <c r="O1447" s="167" t="s">
        <v>133</v>
      </c>
      <c r="P1447" s="260" t="e">
        <f t="shared" si="72"/>
        <v>#NUM!</v>
      </c>
      <c r="S1447" s="272"/>
    </row>
    <row r="1448" spans="1:19">
      <c r="A1448" s="161" t="s">
        <v>2559</v>
      </c>
      <c r="C1448" s="161" t="s">
        <v>133</v>
      </c>
      <c r="F1448" s="163" t="s">
        <v>133</v>
      </c>
      <c r="G1448" s="266" t="s">
        <v>133</v>
      </c>
      <c r="H1448" s="163" t="s">
        <v>133</v>
      </c>
      <c r="I1448" s="163" t="s">
        <v>133</v>
      </c>
      <c r="J1448" s="163" t="s">
        <v>133</v>
      </c>
      <c r="K1448" s="164">
        <f t="shared" si="73"/>
        <v>0</v>
      </c>
      <c r="L1448" s="165">
        <f t="shared" si="74"/>
        <v>0</v>
      </c>
      <c r="M1448" s="172">
        <v>127</v>
      </c>
      <c r="N1448" s="172">
        <v>64</v>
      </c>
      <c r="O1448" s="167" t="s">
        <v>133</v>
      </c>
      <c r="P1448" s="260" t="e">
        <f t="shared" si="72"/>
        <v>#NUM!</v>
      </c>
      <c r="S1448" s="272"/>
    </row>
    <row r="1449" spans="1:19">
      <c r="A1449" s="161" t="s">
        <v>2560</v>
      </c>
      <c r="C1449" s="161" t="s">
        <v>133</v>
      </c>
      <c r="F1449" s="163" t="s">
        <v>133</v>
      </c>
      <c r="G1449" s="266" t="s">
        <v>133</v>
      </c>
      <c r="H1449" s="163" t="s">
        <v>133</v>
      </c>
      <c r="I1449" s="163" t="s">
        <v>133</v>
      </c>
      <c r="J1449" s="163" t="s">
        <v>133</v>
      </c>
      <c r="K1449" s="164">
        <f t="shared" si="73"/>
        <v>0</v>
      </c>
      <c r="L1449" s="165">
        <f t="shared" si="74"/>
        <v>0</v>
      </c>
      <c r="M1449" s="172">
        <v>127</v>
      </c>
      <c r="N1449" s="172">
        <v>64</v>
      </c>
      <c r="O1449" s="167" t="s">
        <v>133</v>
      </c>
      <c r="P1449" s="260" t="e">
        <f t="shared" si="72"/>
        <v>#NUM!</v>
      </c>
      <c r="S1449" s="272"/>
    </row>
    <row r="1450" spans="1:19">
      <c r="A1450" s="161" t="s">
        <v>2561</v>
      </c>
      <c r="C1450" s="161" t="s">
        <v>133</v>
      </c>
      <c r="F1450" s="163" t="s">
        <v>133</v>
      </c>
      <c r="G1450" s="266" t="s">
        <v>133</v>
      </c>
      <c r="H1450" s="163" t="s">
        <v>133</v>
      </c>
      <c r="I1450" s="163" t="s">
        <v>133</v>
      </c>
      <c r="J1450" s="163" t="s">
        <v>133</v>
      </c>
      <c r="K1450" s="164">
        <f t="shared" si="73"/>
        <v>0</v>
      </c>
      <c r="L1450" s="165">
        <f t="shared" si="74"/>
        <v>0</v>
      </c>
      <c r="M1450" s="172">
        <v>127</v>
      </c>
      <c r="N1450" s="172">
        <v>64</v>
      </c>
      <c r="O1450" s="167" t="s">
        <v>133</v>
      </c>
      <c r="P1450" s="260" t="e">
        <f t="shared" si="72"/>
        <v>#NUM!</v>
      </c>
      <c r="S1450" s="272"/>
    </row>
    <row r="1451" spans="1:19">
      <c r="A1451" s="161" t="s">
        <v>2562</v>
      </c>
      <c r="C1451" s="161" t="s">
        <v>133</v>
      </c>
      <c r="F1451" s="163" t="s">
        <v>133</v>
      </c>
      <c r="G1451" s="266" t="s">
        <v>133</v>
      </c>
      <c r="H1451" s="163" t="s">
        <v>133</v>
      </c>
      <c r="I1451" s="163" t="s">
        <v>133</v>
      </c>
      <c r="J1451" s="163" t="s">
        <v>133</v>
      </c>
      <c r="K1451" s="164">
        <f t="shared" si="73"/>
        <v>0</v>
      </c>
      <c r="L1451" s="165">
        <f t="shared" si="74"/>
        <v>0</v>
      </c>
      <c r="M1451" s="172">
        <v>127</v>
      </c>
      <c r="N1451" s="172">
        <v>64</v>
      </c>
      <c r="O1451" s="167" t="s">
        <v>133</v>
      </c>
      <c r="P1451" s="260" t="e">
        <f t="shared" si="72"/>
        <v>#NUM!</v>
      </c>
      <c r="S1451" s="272"/>
    </row>
    <row r="1452" spans="1:19">
      <c r="A1452" s="161" t="s">
        <v>2563</v>
      </c>
      <c r="C1452" s="161" t="s">
        <v>133</v>
      </c>
      <c r="F1452" s="163" t="s">
        <v>133</v>
      </c>
      <c r="G1452" s="266" t="s">
        <v>133</v>
      </c>
      <c r="H1452" s="163" t="s">
        <v>133</v>
      </c>
      <c r="I1452" s="163" t="s">
        <v>133</v>
      </c>
      <c r="J1452" s="163" t="s">
        <v>133</v>
      </c>
      <c r="K1452" s="164">
        <f t="shared" si="73"/>
        <v>0</v>
      </c>
      <c r="L1452" s="165">
        <f t="shared" si="74"/>
        <v>0</v>
      </c>
      <c r="M1452" s="172">
        <v>127</v>
      </c>
      <c r="N1452" s="172">
        <v>64</v>
      </c>
      <c r="O1452" s="167" t="s">
        <v>133</v>
      </c>
      <c r="P1452" s="260" t="e">
        <f t="shared" si="72"/>
        <v>#NUM!</v>
      </c>
      <c r="S1452" s="272"/>
    </row>
    <row r="1453" spans="1:19">
      <c r="A1453" s="161" t="s">
        <v>2564</v>
      </c>
      <c r="C1453" s="161" t="s">
        <v>133</v>
      </c>
      <c r="F1453" s="163" t="s">
        <v>133</v>
      </c>
      <c r="G1453" s="266" t="s">
        <v>133</v>
      </c>
      <c r="H1453" s="163" t="s">
        <v>133</v>
      </c>
      <c r="I1453" s="163" t="s">
        <v>133</v>
      </c>
      <c r="J1453" s="163" t="s">
        <v>133</v>
      </c>
      <c r="K1453" s="164">
        <f t="shared" si="73"/>
        <v>0</v>
      </c>
      <c r="L1453" s="165">
        <f t="shared" si="74"/>
        <v>0</v>
      </c>
      <c r="M1453" s="172">
        <v>127</v>
      </c>
      <c r="N1453" s="172">
        <v>64</v>
      </c>
      <c r="O1453" s="167" t="s">
        <v>133</v>
      </c>
      <c r="P1453" s="260" t="e">
        <f t="shared" si="72"/>
        <v>#NUM!</v>
      </c>
      <c r="S1453" s="272"/>
    </row>
    <row r="1454" spans="1:19">
      <c r="A1454" s="161" t="s">
        <v>2565</v>
      </c>
      <c r="C1454" s="161" t="s">
        <v>133</v>
      </c>
      <c r="F1454" s="163" t="s">
        <v>133</v>
      </c>
      <c r="G1454" s="266" t="s">
        <v>133</v>
      </c>
      <c r="H1454" s="163" t="s">
        <v>133</v>
      </c>
      <c r="I1454" s="163" t="s">
        <v>133</v>
      </c>
      <c r="J1454" s="163" t="s">
        <v>133</v>
      </c>
      <c r="K1454" s="164">
        <f t="shared" si="73"/>
        <v>0</v>
      </c>
      <c r="L1454" s="165">
        <f t="shared" si="74"/>
        <v>0</v>
      </c>
      <c r="M1454" s="172">
        <v>127</v>
      </c>
      <c r="N1454" s="172">
        <v>64</v>
      </c>
      <c r="O1454" s="167" t="s">
        <v>133</v>
      </c>
      <c r="P1454" s="260" t="e">
        <f t="shared" si="72"/>
        <v>#NUM!</v>
      </c>
      <c r="S1454" s="272"/>
    </row>
    <row r="1455" spans="1:19">
      <c r="A1455" s="161" t="s">
        <v>2566</v>
      </c>
      <c r="C1455" s="161" t="s">
        <v>133</v>
      </c>
      <c r="F1455" s="163" t="s">
        <v>133</v>
      </c>
      <c r="G1455" s="266" t="s">
        <v>133</v>
      </c>
      <c r="H1455" s="163" t="s">
        <v>133</v>
      </c>
      <c r="I1455" s="163" t="s">
        <v>133</v>
      </c>
      <c r="J1455" s="163" t="s">
        <v>133</v>
      </c>
      <c r="K1455" s="164">
        <f t="shared" si="73"/>
        <v>0</v>
      </c>
      <c r="L1455" s="165">
        <f t="shared" si="74"/>
        <v>0</v>
      </c>
      <c r="M1455" s="172">
        <v>127</v>
      </c>
      <c r="N1455" s="172">
        <v>64</v>
      </c>
      <c r="O1455" s="167" t="s">
        <v>133</v>
      </c>
      <c r="P1455" s="260" t="e">
        <f t="shared" si="72"/>
        <v>#NUM!</v>
      </c>
      <c r="S1455" s="272"/>
    </row>
    <row r="1456" spans="1:19">
      <c r="A1456" s="161" t="s">
        <v>2567</v>
      </c>
      <c r="C1456" s="161" t="s">
        <v>133</v>
      </c>
      <c r="F1456" s="163" t="s">
        <v>133</v>
      </c>
      <c r="G1456" s="266" t="s">
        <v>133</v>
      </c>
      <c r="H1456" s="163" t="s">
        <v>133</v>
      </c>
      <c r="I1456" s="163" t="s">
        <v>133</v>
      </c>
      <c r="J1456" s="163" t="s">
        <v>133</v>
      </c>
      <c r="K1456" s="164">
        <f t="shared" si="73"/>
        <v>0</v>
      </c>
      <c r="L1456" s="165">
        <f t="shared" si="74"/>
        <v>0</v>
      </c>
      <c r="M1456" s="172">
        <v>127</v>
      </c>
      <c r="N1456" s="172">
        <v>64</v>
      </c>
      <c r="O1456" s="167" t="s">
        <v>133</v>
      </c>
      <c r="P1456" s="260" t="e">
        <f t="shared" si="72"/>
        <v>#NUM!</v>
      </c>
      <c r="S1456" s="272"/>
    </row>
    <row r="1457" spans="1:19">
      <c r="A1457" s="161" t="s">
        <v>2568</v>
      </c>
      <c r="C1457" s="161" t="s">
        <v>133</v>
      </c>
      <c r="F1457" s="163" t="s">
        <v>133</v>
      </c>
      <c r="G1457" s="266" t="s">
        <v>133</v>
      </c>
      <c r="H1457" s="163" t="s">
        <v>133</v>
      </c>
      <c r="I1457" s="163" t="s">
        <v>133</v>
      </c>
      <c r="J1457" s="163" t="s">
        <v>133</v>
      </c>
      <c r="K1457" s="164">
        <f t="shared" si="73"/>
        <v>0</v>
      </c>
      <c r="L1457" s="165">
        <f t="shared" si="74"/>
        <v>0</v>
      </c>
      <c r="M1457" s="172">
        <v>127</v>
      </c>
      <c r="N1457" s="172">
        <v>64</v>
      </c>
      <c r="O1457" s="167" t="s">
        <v>133</v>
      </c>
      <c r="P1457" s="260" t="e">
        <f t="shared" si="72"/>
        <v>#NUM!</v>
      </c>
      <c r="S1457" s="272"/>
    </row>
    <row r="1458" spans="1:19">
      <c r="A1458" s="161" t="s">
        <v>2569</v>
      </c>
      <c r="C1458" s="161" t="s">
        <v>133</v>
      </c>
      <c r="F1458" s="163" t="s">
        <v>133</v>
      </c>
      <c r="G1458" s="266" t="s">
        <v>133</v>
      </c>
      <c r="H1458" s="163" t="s">
        <v>133</v>
      </c>
      <c r="I1458" s="163" t="s">
        <v>133</v>
      </c>
      <c r="J1458" s="163" t="s">
        <v>133</v>
      </c>
      <c r="K1458" s="164">
        <f t="shared" si="73"/>
        <v>0</v>
      </c>
      <c r="L1458" s="165">
        <f t="shared" si="74"/>
        <v>0</v>
      </c>
      <c r="M1458" s="172">
        <v>127</v>
      </c>
      <c r="N1458" s="172">
        <v>64</v>
      </c>
      <c r="O1458" s="167" t="s">
        <v>133</v>
      </c>
      <c r="P1458" s="260" t="e">
        <f t="shared" si="72"/>
        <v>#NUM!</v>
      </c>
      <c r="S1458" s="272"/>
    </row>
    <row r="1459" spans="1:19">
      <c r="A1459" s="161" t="s">
        <v>2570</v>
      </c>
      <c r="C1459" s="161" t="s">
        <v>133</v>
      </c>
      <c r="F1459" s="163" t="s">
        <v>133</v>
      </c>
      <c r="G1459" s="266" t="s">
        <v>133</v>
      </c>
      <c r="H1459" s="163" t="s">
        <v>133</v>
      </c>
      <c r="I1459" s="163" t="s">
        <v>133</v>
      </c>
      <c r="J1459" s="163" t="s">
        <v>133</v>
      </c>
      <c r="K1459" s="164">
        <f t="shared" si="73"/>
        <v>0</v>
      </c>
      <c r="L1459" s="165">
        <f t="shared" si="74"/>
        <v>0</v>
      </c>
      <c r="M1459" s="172">
        <v>127</v>
      </c>
      <c r="N1459" s="172">
        <v>64</v>
      </c>
      <c r="O1459" s="167" t="s">
        <v>133</v>
      </c>
      <c r="P1459" s="260" t="e">
        <f t="shared" si="72"/>
        <v>#NUM!</v>
      </c>
      <c r="S1459" s="272"/>
    </row>
    <row r="1460" spans="1:19">
      <c r="A1460" s="161" t="s">
        <v>2571</v>
      </c>
      <c r="C1460" s="161" t="s">
        <v>133</v>
      </c>
      <c r="F1460" s="163" t="s">
        <v>133</v>
      </c>
      <c r="G1460" s="266" t="s">
        <v>133</v>
      </c>
      <c r="H1460" s="163" t="s">
        <v>133</v>
      </c>
      <c r="I1460" s="163" t="s">
        <v>133</v>
      </c>
      <c r="J1460" s="163" t="s">
        <v>133</v>
      </c>
      <c r="K1460" s="164">
        <f t="shared" si="73"/>
        <v>0</v>
      </c>
      <c r="L1460" s="165">
        <f t="shared" si="74"/>
        <v>0</v>
      </c>
      <c r="M1460" s="172">
        <v>127</v>
      </c>
      <c r="N1460" s="172">
        <v>64</v>
      </c>
      <c r="O1460" s="167" t="s">
        <v>133</v>
      </c>
      <c r="P1460" s="260" t="e">
        <f t="shared" si="72"/>
        <v>#NUM!</v>
      </c>
      <c r="S1460" s="272"/>
    </row>
    <row r="1461" spans="1:19">
      <c r="A1461" s="161" t="s">
        <v>2572</v>
      </c>
      <c r="C1461" s="161" t="s">
        <v>133</v>
      </c>
      <c r="F1461" s="163" t="s">
        <v>133</v>
      </c>
      <c r="G1461" s="266" t="s">
        <v>133</v>
      </c>
      <c r="H1461" s="163" t="s">
        <v>133</v>
      </c>
      <c r="I1461" s="163" t="s">
        <v>133</v>
      </c>
      <c r="J1461" s="163" t="s">
        <v>133</v>
      </c>
      <c r="K1461" s="164">
        <f t="shared" si="73"/>
        <v>0</v>
      </c>
      <c r="L1461" s="165">
        <f t="shared" si="74"/>
        <v>0</v>
      </c>
      <c r="M1461" s="172">
        <v>127</v>
      </c>
      <c r="N1461" s="172">
        <v>64</v>
      </c>
      <c r="O1461" s="167" t="s">
        <v>133</v>
      </c>
      <c r="P1461" s="260" t="e">
        <f t="shared" si="72"/>
        <v>#NUM!</v>
      </c>
      <c r="S1461" s="272"/>
    </row>
    <row r="1462" spans="1:19">
      <c r="A1462" s="161" t="s">
        <v>2573</v>
      </c>
      <c r="C1462" s="161" t="s">
        <v>133</v>
      </c>
      <c r="F1462" s="163" t="s">
        <v>133</v>
      </c>
      <c r="G1462" s="266" t="s">
        <v>133</v>
      </c>
      <c r="H1462" s="163" t="s">
        <v>133</v>
      </c>
      <c r="I1462" s="163" t="s">
        <v>133</v>
      </c>
      <c r="J1462" s="163" t="s">
        <v>133</v>
      </c>
      <c r="K1462" s="164">
        <f t="shared" si="73"/>
        <v>0</v>
      </c>
      <c r="L1462" s="165">
        <f t="shared" si="74"/>
        <v>0</v>
      </c>
      <c r="M1462" s="172">
        <v>127</v>
      </c>
      <c r="N1462" s="172">
        <v>64</v>
      </c>
      <c r="O1462" s="167" t="s">
        <v>133</v>
      </c>
      <c r="P1462" s="260" t="e">
        <f t="shared" si="72"/>
        <v>#NUM!</v>
      </c>
      <c r="S1462" s="272"/>
    </row>
    <row r="1463" spans="1:19">
      <c r="A1463" s="161" t="s">
        <v>2574</v>
      </c>
      <c r="C1463" s="161" t="s">
        <v>133</v>
      </c>
      <c r="F1463" s="163" t="s">
        <v>133</v>
      </c>
      <c r="G1463" s="266" t="s">
        <v>133</v>
      </c>
      <c r="H1463" s="163" t="s">
        <v>133</v>
      </c>
      <c r="I1463" s="163" t="s">
        <v>133</v>
      </c>
      <c r="J1463" s="163" t="s">
        <v>133</v>
      </c>
      <c r="K1463" s="164">
        <f t="shared" si="73"/>
        <v>0</v>
      </c>
      <c r="L1463" s="165">
        <f t="shared" si="74"/>
        <v>0</v>
      </c>
      <c r="M1463" s="172">
        <v>127</v>
      </c>
      <c r="N1463" s="172">
        <v>64</v>
      </c>
      <c r="O1463" s="167" t="s">
        <v>133</v>
      </c>
      <c r="P1463" s="260" t="e">
        <f t="shared" si="72"/>
        <v>#NUM!</v>
      </c>
      <c r="S1463" s="272"/>
    </row>
    <row r="1464" spans="1:19">
      <c r="A1464" s="161" t="s">
        <v>2575</v>
      </c>
      <c r="C1464" s="161" t="s">
        <v>133</v>
      </c>
      <c r="F1464" s="163" t="s">
        <v>133</v>
      </c>
      <c r="G1464" s="266" t="s">
        <v>133</v>
      </c>
      <c r="H1464" s="163" t="s">
        <v>133</v>
      </c>
      <c r="I1464" s="163" t="s">
        <v>133</v>
      </c>
      <c r="J1464" s="163" t="s">
        <v>133</v>
      </c>
      <c r="K1464" s="164">
        <f t="shared" si="73"/>
        <v>0</v>
      </c>
      <c r="L1464" s="165">
        <f t="shared" si="74"/>
        <v>0</v>
      </c>
      <c r="M1464" s="172">
        <v>127</v>
      </c>
      <c r="N1464" s="172">
        <v>64</v>
      </c>
      <c r="O1464" s="167" t="s">
        <v>133</v>
      </c>
      <c r="P1464" s="260" t="e">
        <f t="shared" si="72"/>
        <v>#NUM!</v>
      </c>
      <c r="S1464" s="272"/>
    </row>
    <row r="1465" spans="1:19">
      <c r="A1465" s="161" t="s">
        <v>2576</v>
      </c>
      <c r="C1465" s="161" t="s">
        <v>133</v>
      </c>
      <c r="F1465" s="163" t="s">
        <v>133</v>
      </c>
      <c r="G1465" s="266" t="s">
        <v>133</v>
      </c>
      <c r="H1465" s="163" t="s">
        <v>133</v>
      </c>
      <c r="I1465" s="163" t="s">
        <v>133</v>
      </c>
      <c r="J1465" s="163" t="s">
        <v>133</v>
      </c>
      <c r="K1465" s="164">
        <f t="shared" si="73"/>
        <v>0</v>
      </c>
      <c r="L1465" s="165">
        <f t="shared" si="74"/>
        <v>0</v>
      </c>
      <c r="M1465" s="172">
        <v>127</v>
      </c>
      <c r="N1465" s="172">
        <v>64</v>
      </c>
      <c r="O1465" s="167" t="s">
        <v>133</v>
      </c>
      <c r="P1465" s="260" t="e">
        <f t="shared" si="72"/>
        <v>#NUM!</v>
      </c>
      <c r="S1465" s="272"/>
    </row>
    <row r="1466" spans="1:19">
      <c r="A1466" s="161" t="s">
        <v>2577</v>
      </c>
      <c r="C1466" s="161" t="s">
        <v>133</v>
      </c>
      <c r="F1466" s="163" t="s">
        <v>133</v>
      </c>
      <c r="G1466" s="266" t="s">
        <v>133</v>
      </c>
      <c r="H1466" s="163" t="s">
        <v>133</v>
      </c>
      <c r="I1466" s="163" t="s">
        <v>133</v>
      </c>
      <c r="J1466" s="163" t="s">
        <v>133</v>
      </c>
      <c r="K1466" s="164">
        <f t="shared" si="73"/>
        <v>0</v>
      </c>
      <c r="L1466" s="165">
        <f t="shared" si="74"/>
        <v>0</v>
      </c>
      <c r="M1466" s="172">
        <v>127</v>
      </c>
      <c r="N1466" s="172">
        <v>64</v>
      </c>
      <c r="O1466" s="167" t="s">
        <v>133</v>
      </c>
      <c r="P1466" s="260" t="e">
        <f t="shared" si="72"/>
        <v>#NUM!</v>
      </c>
      <c r="S1466" s="272"/>
    </row>
    <row r="1467" spans="1:19">
      <c r="A1467" s="161" t="s">
        <v>2578</v>
      </c>
      <c r="C1467" s="161" t="s">
        <v>133</v>
      </c>
      <c r="F1467" s="163" t="s">
        <v>133</v>
      </c>
      <c r="G1467" s="266" t="s">
        <v>133</v>
      </c>
      <c r="H1467" s="163" t="s">
        <v>133</v>
      </c>
      <c r="I1467" s="163" t="s">
        <v>133</v>
      </c>
      <c r="J1467" s="163" t="s">
        <v>133</v>
      </c>
      <c r="K1467" s="164">
        <f t="shared" si="73"/>
        <v>0</v>
      </c>
      <c r="L1467" s="165">
        <f t="shared" si="74"/>
        <v>0</v>
      </c>
      <c r="M1467" s="172">
        <v>127</v>
      </c>
      <c r="N1467" s="172">
        <v>64</v>
      </c>
      <c r="O1467" s="167" t="s">
        <v>133</v>
      </c>
      <c r="P1467" s="260" t="e">
        <f t="shared" si="72"/>
        <v>#NUM!</v>
      </c>
      <c r="S1467" s="272"/>
    </row>
    <row r="1468" spans="1:19">
      <c r="A1468" s="161" t="s">
        <v>2579</v>
      </c>
      <c r="C1468" s="161" t="s">
        <v>133</v>
      </c>
      <c r="F1468" s="163" t="s">
        <v>133</v>
      </c>
      <c r="G1468" s="266" t="s">
        <v>133</v>
      </c>
      <c r="H1468" s="163" t="s">
        <v>133</v>
      </c>
      <c r="I1468" s="163" t="s">
        <v>133</v>
      </c>
      <c r="J1468" s="163" t="s">
        <v>133</v>
      </c>
      <c r="K1468" s="164">
        <f t="shared" si="73"/>
        <v>0</v>
      </c>
      <c r="L1468" s="165">
        <f t="shared" si="74"/>
        <v>0</v>
      </c>
      <c r="M1468" s="172">
        <v>127</v>
      </c>
      <c r="N1468" s="172">
        <v>64</v>
      </c>
      <c r="O1468" s="167" t="s">
        <v>133</v>
      </c>
      <c r="P1468" s="260" t="e">
        <f t="shared" si="72"/>
        <v>#NUM!</v>
      </c>
      <c r="S1468" s="272"/>
    </row>
    <row r="1469" spans="1:19">
      <c r="A1469" s="161" t="s">
        <v>2580</v>
      </c>
      <c r="C1469" s="161" t="s">
        <v>133</v>
      </c>
      <c r="F1469" s="163" t="s">
        <v>133</v>
      </c>
      <c r="G1469" s="266" t="s">
        <v>133</v>
      </c>
      <c r="H1469" s="163" t="s">
        <v>133</v>
      </c>
      <c r="I1469" s="163" t="s">
        <v>133</v>
      </c>
      <c r="J1469" s="163" t="s">
        <v>133</v>
      </c>
      <c r="K1469" s="164">
        <f t="shared" si="73"/>
        <v>0</v>
      </c>
      <c r="L1469" s="165">
        <f t="shared" si="74"/>
        <v>0</v>
      </c>
      <c r="M1469" s="172">
        <v>127</v>
      </c>
      <c r="N1469" s="172">
        <v>64</v>
      </c>
      <c r="O1469" s="167" t="s">
        <v>133</v>
      </c>
      <c r="P1469" s="260" t="e">
        <f t="shared" si="72"/>
        <v>#NUM!</v>
      </c>
      <c r="S1469" s="272"/>
    </row>
    <row r="1470" spans="1:19">
      <c r="A1470" s="161" t="s">
        <v>2581</v>
      </c>
      <c r="C1470" s="161" t="s">
        <v>133</v>
      </c>
      <c r="F1470" s="163" t="s">
        <v>133</v>
      </c>
      <c r="G1470" s="266" t="s">
        <v>133</v>
      </c>
      <c r="H1470" s="163" t="s">
        <v>133</v>
      </c>
      <c r="I1470" s="163" t="s">
        <v>133</v>
      </c>
      <c r="J1470" s="163" t="s">
        <v>133</v>
      </c>
      <c r="K1470" s="164">
        <f t="shared" si="73"/>
        <v>0</v>
      </c>
      <c r="L1470" s="165">
        <f t="shared" si="74"/>
        <v>0</v>
      </c>
      <c r="M1470" s="172">
        <v>127</v>
      </c>
      <c r="N1470" s="172">
        <v>64</v>
      </c>
      <c r="O1470" s="167" t="s">
        <v>133</v>
      </c>
      <c r="P1470" s="260" t="e">
        <f t="shared" si="72"/>
        <v>#NUM!</v>
      </c>
      <c r="S1470" s="272"/>
    </row>
    <row r="1471" spans="1:19">
      <c r="A1471" s="161" t="s">
        <v>2582</v>
      </c>
      <c r="C1471" s="161" t="s">
        <v>133</v>
      </c>
      <c r="F1471" s="163" t="s">
        <v>133</v>
      </c>
      <c r="G1471" s="266" t="s">
        <v>133</v>
      </c>
      <c r="H1471" s="163" t="s">
        <v>133</v>
      </c>
      <c r="I1471" s="163" t="s">
        <v>133</v>
      </c>
      <c r="J1471" s="163" t="s">
        <v>133</v>
      </c>
      <c r="K1471" s="164">
        <f t="shared" si="73"/>
        <v>0</v>
      </c>
      <c r="L1471" s="165">
        <f t="shared" si="74"/>
        <v>0</v>
      </c>
      <c r="M1471" s="172">
        <v>127</v>
      </c>
      <c r="N1471" s="172">
        <v>64</v>
      </c>
      <c r="O1471" s="167" t="s">
        <v>133</v>
      </c>
      <c r="P1471" s="260" t="e">
        <f t="shared" si="72"/>
        <v>#NUM!</v>
      </c>
      <c r="S1471" s="272"/>
    </row>
    <row r="1472" spans="1:19">
      <c r="A1472" s="161" t="s">
        <v>2583</v>
      </c>
      <c r="C1472" s="161" t="s">
        <v>133</v>
      </c>
      <c r="F1472" s="163" t="s">
        <v>133</v>
      </c>
      <c r="G1472" s="266" t="s">
        <v>133</v>
      </c>
      <c r="H1472" s="163" t="s">
        <v>133</v>
      </c>
      <c r="I1472" s="163" t="s">
        <v>133</v>
      </c>
      <c r="J1472" s="163" t="s">
        <v>133</v>
      </c>
      <c r="K1472" s="164">
        <f t="shared" si="73"/>
        <v>0</v>
      </c>
      <c r="L1472" s="165">
        <f t="shared" si="74"/>
        <v>0</v>
      </c>
      <c r="M1472" s="172">
        <v>127</v>
      </c>
      <c r="N1472" s="172">
        <v>64</v>
      </c>
      <c r="O1472" s="167" t="s">
        <v>133</v>
      </c>
      <c r="P1472" s="260" t="e">
        <f t="shared" si="72"/>
        <v>#NUM!</v>
      </c>
      <c r="S1472" s="272"/>
    </row>
    <row r="1473" spans="1:19">
      <c r="A1473" s="161" t="s">
        <v>2584</v>
      </c>
      <c r="C1473" s="161" t="s">
        <v>133</v>
      </c>
      <c r="F1473" s="163" t="s">
        <v>133</v>
      </c>
      <c r="G1473" s="266" t="s">
        <v>133</v>
      </c>
      <c r="H1473" s="163" t="s">
        <v>133</v>
      </c>
      <c r="I1473" s="163" t="s">
        <v>133</v>
      </c>
      <c r="J1473" s="163" t="s">
        <v>133</v>
      </c>
      <c r="K1473" s="164">
        <f t="shared" si="73"/>
        <v>0</v>
      </c>
      <c r="L1473" s="165">
        <f t="shared" si="74"/>
        <v>0</v>
      </c>
      <c r="M1473" s="172">
        <v>127</v>
      </c>
      <c r="N1473" s="172">
        <v>64</v>
      </c>
      <c r="O1473" s="167" t="s">
        <v>133</v>
      </c>
      <c r="P1473" s="260" t="e">
        <f t="shared" si="72"/>
        <v>#NUM!</v>
      </c>
      <c r="S1473" s="272"/>
    </row>
    <row r="1474" spans="1:19">
      <c r="A1474" s="161" t="s">
        <v>2585</v>
      </c>
      <c r="C1474" s="161" t="s">
        <v>133</v>
      </c>
      <c r="F1474" s="163" t="s">
        <v>133</v>
      </c>
      <c r="G1474" s="266" t="s">
        <v>133</v>
      </c>
      <c r="H1474" s="163" t="s">
        <v>133</v>
      </c>
      <c r="I1474" s="163" t="s">
        <v>133</v>
      </c>
      <c r="J1474" s="163" t="s">
        <v>133</v>
      </c>
      <c r="K1474" s="164">
        <f t="shared" si="73"/>
        <v>0</v>
      </c>
      <c r="L1474" s="165">
        <f t="shared" si="74"/>
        <v>0</v>
      </c>
      <c r="M1474" s="172">
        <v>127</v>
      </c>
      <c r="N1474" s="172">
        <v>64</v>
      </c>
      <c r="O1474" s="167" t="s">
        <v>133</v>
      </c>
      <c r="P1474" s="260" t="e">
        <f t="shared" si="72"/>
        <v>#NUM!</v>
      </c>
      <c r="S1474" s="272"/>
    </row>
    <row r="1475" spans="1:19">
      <c r="A1475" s="161" t="s">
        <v>2586</v>
      </c>
      <c r="C1475" s="161" t="s">
        <v>133</v>
      </c>
      <c r="F1475" s="163" t="s">
        <v>133</v>
      </c>
      <c r="G1475" s="266" t="s">
        <v>133</v>
      </c>
      <c r="H1475" s="163" t="s">
        <v>133</v>
      </c>
      <c r="I1475" s="163" t="s">
        <v>133</v>
      </c>
      <c r="J1475" s="163" t="s">
        <v>133</v>
      </c>
      <c r="K1475" s="164">
        <f t="shared" si="73"/>
        <v>0</v>
      </c>
      <c r="L1475" s="165">
        <f t="shared" si="74"/>
        <v>0</v>
      </c>
      <c r="M1475" s="172">
        <v>127</v>
      </c>
      <c r="N1475" s="172">
        <v>64</v>
      </c>
      <c r="O1475" s="167" t="s">
        <v>133</v>
      </c>
      <c r="P1475" s="260" t="e">
        <f t="shared" si="72"/>
        <v>#NUM!</v>
      </c>
      <c r="S1475" s="272"/>
    </row>
    <row r="1476" spans="1:19">
      <c r="A1476" s="161" t="s">
        <v>2587</v>
      </c>
      <c r="C1476" s="161" t="s">
        <v>133</v>
      </c>
      <c r="F1476" s="163" t="s">
        <v>133</v>
      </c>
      <c r="G1476" s="266" t="s">
        <v>133</v>
      </c>
      <c r="H1476" s="163" t="s">
        <v>133</v>
      </c>
      <c r="I1476" s="163" t="s">
        <v>133</v>
      </c>
      <c r="J1476" s="163" t="s">
        <v>133</v>
      </c>
      <c r="K1476" s="164">
        <f t="shared" si="73"/>
        <v>0</v>
      </c>
      <c r="L1476" s="165">
        <f t="shared" si="74"/>
        <v>0</v>
      </c>
      <c r="M1476" s="172">
        <v>127</v>
      </c>
      <c r="N1476" s="172">
        <v>64</v>
      </c>
      <c r="O1476" s="167" t="s">
        <v>133</v>
      </c>
      <c r="P1476" s="260" t="e">
        <f t="shared" si="72"/>
        <v>#NUM!</v>
      </c>
      <c r="S1476" s="272"/>
    </row>
    <row r="1477" spans="1:19">
      <c r="A1477" s="161" t="s">
        <v>2588</v>
      </c>
      <c r="C1477" s="161" t="s">
        <v>133</v>
      </c>
      <c r="F1477" s="163" t="s">
        <v>133</v>
      </c>
      <c r="G1477" s="266" t="s">
        <v>133</v>
      </c>
      <c r="H1477" s="163" t="s">
        <v>133</v>
      </c>
      <c r="I1477" s="163" t="s">
        <v>133</v>
      </c>
      <c r="J1477" s="163" t="s">
        <v>133</v>
      </c>
      <c r="K1477" s="164">
        <f t="shared" si="73"/>
        <v>0</v>
      </c>
      <c r="L1477" s="165">
        <f t="shared" si="74"/>
        <v>0</v>
      </c>
      <c r="M1477" s="172">
        <v>127</v>
      </c>
      <c r="N1477" s="172">
        <v>64</v>
      </c>
      <c r="O1477" s="167" t="s">
        <v>133</v>
      </c>
      <c r="P1477" s="260" t="e">
        <f t="shared" si="72"/>
        <v>#NUM!</v>
      </c>
      <c r="S1477" s="272"/>
    </row>
    <row r="1478" spans="1:19">
      <c r="A1478" s="161" t="s">
        <v>2589</v>
      </c>
      <c r="C1478" s="161" t="s">
        <v>133</v>
      </c>
      <c r="F1478" s="163" t="s">
        <v>133</v>
      </c>
      <c r="G1478" s="266" t="s">
        <v>133</v>
      </c>
      <c r="H1478" s="163" t="s">
        <v>133</v>
      </c>
      <c r="I1478" s="163" t="s">
        <v>133</v>
      </c>
      <c r="J1478" s="163" t="s">
        <v>133</v>
      </c>
      <c r="K1478" s="164">
        <f t="shared" si="73"/>
        <v>0</v>
      </c>
      <c r="L1478" s="165">
        <f t="shared" si="74"/>
        <v>0</v>
      </c>
      <c r="M1478" s="172">
        <v>127</v>
      </c>
      <c r="N1478" s="172">
        <v>64</v>
      </c>
      <c r="O1478" s="167" t="s">
        <v>133</v>
      </c>
      <c r="P1478" s="260" t="e">
        <f t="shared" si="72"/>
        <v>#NUM!</v>
      </c>
      <c r="S1478" s="272"/>
    </row>
    <row r="1479" spans="1:19">
      <c r="A1479" s="161" t="s">
        <v>2590</v>
      </c>
      <c r="C1479" s="161" t="s">
        <v>133</v>
      </c>
      <c r="F1479" s="163" t="s">
        <v>133</v>
      </c>
      <c r="G1479" s="266" t="s">
        <v>133</v>
      </c>
      <c r="H1479" s="163" t="s">
        <v>133</v>
      </c>
      <c r="I1479" s="163" t="s">
        <v>133</v>
      </c>
      <c r="J1479" s="163" t="s">
        <v>133</v>
      </c>
      <c r="K1479" s="164">
        <f t="shared" si="73"/>
        <v>0</v>
      </c>
      <c r="L1479" s="165">
        <f t="shared" si="74"/>
        <v>0</v>
      </c>
      <c r="M1479" s="172">
        <v>127</v>
      </c>
      <c r="N1479" s="172">
        <v>64</v>
      </c>
      <c r="O1479" s="167" t="s">
        <v>133</v>
      </c>
      <c r="P1479" s="260" t="e">
        <f t="shared" si="72"/>
        <v>#NUM!</v>
      </c>
      <c r="S1479" s="272"/>
    </row>
    <row r="1480" spans="1:19">
      <c r="A1480" s="161" t="s">
        <v>2591</v>
      </c>
      <c r="C1480" s="161" t="s">
        <v>133</v>
      </c>
      <c r="F1480" s="163" t="s">
        <v>133</v>
      </c>
      <c r="G1480" s="266" t="s">
        <v>133</v>
      </c>
      <c r="H1480" s="163" t="s">
        <v>133</v>
      </c>
      <c r="I1480" s="163" t="s">
        <v>133</v>
      </c>
      <c r="J1480" s="163" t="s">
        <v>133</v>
      </c>
      <c r="K1480" s="164">
        <f t="shared" si="73"/>
        <v>0</v>
      </c>
      <c r="L1480" s="165">
        <f t="shared" si="74"/>
        <v>0</v>
      </c>
      <c r="M1480" s="172">
        <v>127</v>
      </c>
      <c r="N1480" s="172">
        <v>64</v>
      </c>
      <c r="O1480" s="167" t="s">
        <v>133</v>
      </c>
      <c r="P1480" s="260" t="e">
        <f t="shared" si="72"/>
        <v>#NUM!</v>
      </c>
      <c r="S1480" s="272"/>
    </row>
    <row r="1481" spans="1:19">
      <c r="A1481" s="161" t="s">
        <v>2592</v>
      </c>
      <c r="C1481" s="161" t="s">
        <v>133</v>
      </c>
      <c r="F1481" s="163" t="s">
        <v>133</v>
      </c>
      <c r="G1481" s="266" t="s">
        <v>133</v>
      </c>
      <c r="H1481" s="163" t="s">
        <v>133</v>
      </c>
      <c r="I1481" s="163" t="s">
        <v>133</v>
      </c>
      <c r="J1481" s="163" t="s">
        <v>133</v>
      </c>
      <c r="K1481" s="164">
        <f t="shared" si="73"/>
        <v>0</v>
      </c>
      <c r="L1481" s="165">
        <f t="shared" si="74"/>
        <v>0</v>
      </c>
      <c r="M1481" s="172">
        <v>127</v>
      </c>
      <c r="N1481" s="172">
        <v>64</v>
      </c>
      <c r="O1481" s="167" t="s">
        <v>133</v>
      </c>
      <c r="P1481" s="260" t="e">
        <f t="shared" si="72"/>
        <v>#NUM!</v>
      </c>
      <c r="S1481" s="272"/>
    </row>
    <row r="1482" spans="1:19">
      <c r="A1482" s="161" t="s">
        <v>2593</v>
      </c>
      <c r="C1482" s="161" t="s">
        <v>133</v>
      </c>
      <c r="F1482" s="163" t="s">
        <v>133</v>
      </c>
      <c r="G1482" s="266" t="s">
        <v>133</v>
      </c>
      <c r="H1482" s="163" t="s">
        <v>133</v>
      </c>
      <c r="I1482" s="163" t="s">
        <v>133</v>
      </c>
      <c r="J1482" s="163" t="s">
        <v>133</v>
      </c>
      <c r="K1482" s="164">
        <f t="shared" si="73"/>
        <v>0</v>
      </c>
      <c r="L1482" s="165">
        <f t="shared" si="74"/>
        <v>0</v>
      </c>
      <c r="M1482" s="172">
        <v>127</v>
      </c>
      <c r="N1482" s="172">
        <v>64</v>
      </c>
      <c r="O1482" s="167" t="s">
        <v>133</v>
      </c>
      <c r="P1482" s="260" t="e">
        <f t="shared" si="72"/>
        <v>#NUM!</v>
      </c>
      <c r="S1482" s="272"/>
    </row>
    <row r="1483" spans="1:19">
      <c r="A1483" s="161" t="s">
        <v>2594</v>
      </c>
      <c r="C1483" s="161" t="s">
        <v>133</v>
      </c>
      <c r="F1483" s="163" t="s">
        <v>133</v>
      </c>
      <c r="G1483" s="266" t="s">
        <v>133</v>
      </c>
      <c r="H1483" s="163" t="s">
        <v>133</v>
      </c>
      <c r="I1483" s="163" t="s">
        <v>133</v>
      </c>
      <c r="J1483" s="163" t="s">
        <v>133</v>
      </c>
      <c r="K1483" s="164">
        <f t="shared" si="73"/>
        <v>0</v>
      </c>
      <c r="L1483" s="165">
        <f t="shared" si="74"/>
        <v>0</v>
      </c>
      <c r="M1483" s="172">
        <v>127</v>
      </c>
      <c r="N1483" s="172">
        <v>64</v>
      </c>
      <c r="O1483" s="167" t="s">
        <v>133</v>
      </c>
      <c r="P1483" s="260" t="e">
        <f t="shared" si="72"/>
        <v>#NUM!</v>
      </c>
      <c r="S1483" s="272"/>
    </row>
    <row r="1484" spans="1:19">
      <c r="A1484" s="161" t="s">
        <v>2595</v>
      </c>
      <c r="C1484" s="161" t="s">
        <v>133</v>
      </c>
      <c r="F1484" s="163" t="s">
        <v>133</v>
      </c>
      <c r="G1484" s="266" t="s">
        <v>133</v>
      </c>
      <c r="H1484" s="163" t="s">
        <v>133</v>
      </c>
      <c r="I1484" s="163" t="s">
        <v>133</v>
      </c>
      <c r="J1484" s="163" t="s">
        <v>133</v>
      </c>
      <c r="K1484" s="164">
        <f t="shared" si="73"/>
        <v>0</v>
      </c>
      <c r="L1484" s="165">
        <f t="shared" si="74"/>
        <v>0</v>
      </c>
      <c r="M1484" s="172">
        <v>127</v>
      </c>
      <c r="N1484" s="172">
        <v>64</v>
      </c>
      <c r="O1484" s="167" t="s">
        <v>133</v>
      </c>
      <c r="P1484" s="260" t="e">
        <f t="shared" si="72"/>
        <v>#NUM!</v>
      </c>
      <c r="S1484" s="272"/>
    </row>
    <row r="1485" spans="1:19">
      <c r="A1485" s="161" t="s">
        <v>2596</v>
      </c>
      <c r="C1485" s="161" t="s">
        <v>133</v>
      </c>
      <c r="F1485" s="163" t="s">
        <v>133</v>
      </c>
      <c r="G1485" s="266" t="s">
        <v>133</v>
      </c>
      <c r="H1485" s="163" t="s">
        <v>133</v>
      </c>
      <c r="I1485" s="163" t="s">
        <v>133</v>
      </c>
      <c r="J1485" s="163" t="s">
        <v>133</v>
      </c>
      <c r="K1485" s="164">
        <f t="shared" si="73"/>
        <v>0</v>
      </c>
      <c r="L1485" s="165">
        <f t="shared" si="74"/>
        <v>0</v>
      </c>
      <c r="M1485" s="172">
        <v>127</v>
      </c>
      <c r="N1485" s="172">
        <v>64</v>
      </c>
      <c r="O1485" s="167" t="s">
        <v>133</v>
      </c>
      <c r="P1485" s="260" t="e">
        <f t="shared" si="72"/>
        <v>#NUM!</v>
      </c>
      <c r="S1485" s="272"/>
    </row>
    <row r="1486" spans="1:19">
      <c r="A1486" s="161" t="s">
        <v>2597</v>
      </c>
      <c r="C1486" s="161" t="s">
        <v>133</v>
      </c>
      <c r="F1486" s="163" t="s">
        <v>133</v>
      </c>
      <c r="G1486" s="266" t="s">
        <v>133</v>
      </c>
      <c r="H1486" s="163" t="s">
        <v>133</v>
      </c>
      <c r="I1486" s="163" t="s">
        <v>133</v>
      </c>
      <c r="J1486" s="163" t="s">
        <v>133</v>
      </c>
      <c r="K1486" s="164">
        <f t="shared" si="73"/>
        <v>0</v>
      </c>
      <c r="L1486" s="165">
        <f t="shared" si="74"/>
        <v>0</v>
      </c>
      <c r="M1486" s="172">
        <v>127</v>
      </c>
      <c r="N1486" s="172">
        <v>64</v>
      </c>
      <c r="O1486" s="167" t="s">
        <v>133</v>
      </c>
      <c r="P1486" s="260" t="e">
        <f t="shared" si="72"/>
        <v>#NUM!</v>
      </c>
      <c r="S1486" s="272"/>
    </row>
    <row r="1487" spans="1:19">
      <c r="A1487" s="161" t="s">
        <v>2598</v>
      </c>
      <c r="C1487" s="161" t="s">
        <v>133</v>
      </c>
      <c r="F1487" s="163" t="s">
        <v>133</v>
      </c>
      <c r="G1487" s="266" t="s">
        <v>133</v>
      </c>
      <c r="H1487" s="163" t="s">
        <v>133</v>
      </c>
      <c r="I1487" s="163" t="s">
        <v>133</v>
      </c>
      <c r="J1487" s="163" t="s">
        <v>133</v>
      </c>
      <c r="K1487" s="164">
        <f t="shared" si="73"/>
        <v>0</v>
      </c>
      <c r="L1487" s="165">
        <f t="shared" si="74"/>
        <v>0</v>
      </c>
      <c r="M1487" s="172">
        <v>127</v>
      </c>
      <c r="N1487" s="172">
        <v>64</v>
      </c>
      <c r="O1487" s="167" t="s">
        <v>133</v>
      </c>
      <c r="P1487" s="260" t="e">
        <f t="shared" ref="P1487:P1550" si="75">MEDIAN(Q1487:R1487)</f>
        <v>#NUM!</v>
      </c>
      <c r="S1487" s="272"/>
    </row>
    <row r="1488" spans="1:19">
      <c r="A1488" s="161" t="s">
        <v>2599</v>
      </c>
      <c r="C1488" s="161" t="s">
        <v>133</v>
      </c>
      <c r="F1488" s="163" t="s">
        <v>133</v>
      </c>
      <c r="G1488" s="266" t="s">
        <v>133</v>
      </c>
      <c r="H1488" s="163" t="s">
        <v>133</v>
      </c>
      <c r="I1488" s="163" t="s">
        <v>133</v>
      </c>
      <c r="J1488" s="163" t="s">
        <v>133</v>
      </c>
      <c r="K1488" s="164">
        <f t="shared" ref="K1488:K1551" si="76">IF(OR(D1488="n/a",D1488="nd"),0,D1488)+IF(OR(I1488="n/a",I1488="nd"),0,I1488)</f>
        <v>0</v>
      </c>
      <c r="L1488" s="165">
        <f t="shared" ref="L1488:L1551" si="77">SQRT(SUMSQ(IF(OR(E1488="n/a",E1488="nd"),0,E1488),IF(OR(F1488="n/a",F1488="nd"),0,F1488),IF(OR(J1488="n/a",J1488="nd"),0,J1488)))</f>
        <v>0</v>
      </c>
      <c r="M1488" s="172">
        <v>127</v>
      </c>
      <c r="N1488" s="172">
        <v>64</v>
      </c>
      <c r="O1488" s="167" t="s">
        <v>133</v>
      </c>
      <c r="P1488" s="260" t="e">
        <f t="shared" si="75"/>
        <v>#NUM!</v>
      </c>
      <c r="S1488" s="272"/>
    </row>
    <row r="1489" spans="1:19">
      <c r="A1489" s="161" t="s">
        <v>2600</v>
      </c>
      <c r="C1489" s="161" t="s">
        <v>133</v>
      </c>
      <c r="F1489" s="163" t="s">
        <v>133</v>
      </c>
      <c r="G1489" s="266" t="s">
        <v>133</v>
      </c>
      <c r="H1489" s="163" t="s">
        <v>133</v>
      </c>
      <c r="I1489" s="163" t="s">
        <v>133</v>
      </c>
      <c r="J1489" s="163" t="s">
        <v>133</v>
      </c>
      <c r="K1489" s="164">
        <f t="shared" si="76"/>
        <v>0</v>
      </c>
      <c r="L1489" s="165">
        <f t="shared" si="77"/>
        <v>0</v>
      </c>
      <c r="M1489" s="172">
        <v>127</v>
      </c>
      <c r="N1489" s="172">
        <v>64</v>
      </c>
      <c r="O1489" s="167" t="s">
        <v>133</v>
      </c>
      <c r="P1489" s="260" t="e">
        <f t="shared" si="75"/>
        <v>#NUM!</v>
      </c>
      <c r="S1489" s="272"/>
    </row>
    <row r="1490" spans="1:19">
      <c r="A1490" s="161" t="s">
        <v>2601</v>
      </c>
      <c r="C1490" s="161" t="s">
        <v>133</v>
      </c>
      <c r="F1490" s="163" t="s">
        <v>133</v>
      </c>
      <c r="G1490" s="266" t="s">
        <v>133</v>
      </c>
      <c r="H1490" s="163" t="s">
        <v>133</v>
      </c>
      <c r="I1490" s="163" t="s">
        <v>133</v>
      </c>
      <c r="J1490" s="163" t="s">
        <v>133</v>
      </c>
      <c r="K1490" s="164">
        <f t="shared" si="76"/>
        <v>0</v>
      </c>
      <c r="L1490" s="165">
        <f t="shared" si="77"/>
        <v>0</v>
      </c>
      <c r="M1490" s="172">
        <v>127</v>
      </c>
      <c r="N1490" s="172">
        <v>64</v>
      </c>
      <c r="O1490" s="167" t="s">
        <v>133</v>
      </c>
      <c r="P1490" s="260" t="e">
        <f t="shared" si="75"/>
        <v>#NUM!</v>
      </c>
      <c r="S1490" s="272"/>
    </row>
    <row r="1491" spans="1:19">
      <c r="A1491" s="161" t="s">
        <v>2602</v>
      </c>
      <c r="C1491" s="161" t="s">
        <v>133</v>
      </c>
      <c r="F1491" s="163" t="s">
        <v>133</v>
      </c>
      <c r="G1491" s="266" t="s">
        <v>133</v>
      </c>
      <c r="H1491" s="163" t="s">
        <v>133</v>
      </c>
      <c r="I1491" s="163" t="s">
        <v>133</v>
      </c>
      <c r="J1491" s="163" t="s">
        <v>133</v>
      </c>
      <c r="K1491" s="164">
        <f t="shared" si="76"/>
        <v>0</v>
      </c>
      <c r="L1491" s="165">
        <f t="shared" si="77"/>
        <v>0</v>
      </c>
      <c r="M1491" s="172">
        <v>127</v>
      </c>
      <c r="N1491" s="172">
        <v>64</v>
      </c>
      <c r="O1491" s="167" t="s">
        <v>133</v>
      </c>
      <c r="P1491" s="260" t="e">
        <f t="shared" si="75"/>
        <v>#NUM!</v>
      </c>
      <c r="S1491" s="272"/>
    </row>
    <row r="1492" spans="1:19">
      <c r="A1492" s="161" t="s">
        <v>2603</v>
      </c>
      <c r="C1492" s="161" t="s">
        <v>133</v>
      </c>
      <c r="F1492" s="163" t="s">
        <v>133</v>
      </c>
      <c r="G1492" s="266" t="s">
        <v>133</v>
      </c>
      <c r="H1492" s="163" t="s">
        <v>133</v>
      </c>
      <c r="I1492" s="163" t="s">
        <v>133</v>
      </c>
      <c r="J1492" s="163" t="s">
        <v>133</v>
      </c>
      <c r="K1492" s="164">
        <f t="shared" si="76"/>
        <v>0</v>
      </c>
      <c r="L1492" s="165">
        <f t="shared" si="77"/>
        <v>0</v>
      </c>
      <c r="M1492" s="172">
        <v>127</v>
      </c>
      <c r="N1492" s="172">
        <v>64</v>
      </c>
      <c r="O1492" s="167" t="s">
        <v>133</v>
      </c>
      <c r="P1492" s="260" t="e">
        <f t="shared" si="75"/>
        <v>#NUM!</v>
      </c>
      <c r="S1492" s="272"/>
    </row>
    <row r="1493" spans="1:19">
      <c r="A1493" s="161" t="s">
        <v>2604</v>
      </c>
      <c r="C1493" s="161" t="s">
        <v>133</v>
      </c>
      <c r="F1493" s="163" t="s">
        <v>133</v>
      </c>
      <c r="G1493" s="266" t="s">
        <v>133</v>
      </c>
      <c r="H1493" s="163" t="s">
        <v>133</v>
      </c>
      <c r="I1493" s="163" t="s">
        <v>133</v>
      </c>
      <c r="J1493" s="163" t="s">
        <v>133</v>
      </c>
      <c r="K1493" s="164">
        <f t="shared" si="76"/>
        <v>0</v>
      </c>
      <c r="L1493" s="165">
        <f t="shared" si="77"/>
        <v>0</v>
      </c>
      <c r="M1493" s="172">
        <v>127</v>
      </c>
      <c r="N1493" s="172">
        <v>64</v>
      </c>
      <c r="O1493" s="167" t="s">
        <v>133</v>
      </c>
      <c r="P1493" s="260" t="e">
        <f t="shared" si="75"/>
        <v>#NUM!</v>
      </c>
      <c r="S1493" s="272"/>
    </row>
    <row r="1494" spans="1:19">
      <c r="A1494" s="161" t="s">
        <v>2605</v>
      </c>
      <c r="C1494" s="161" t="s">
        <v>133</v>
      </c>
      <c r="F1494" s="163" t="s">
        <v>133</v>
      </c>
      <c r="G1494" s="266" t="s">
        <v>133</v>
      </c>
      <c r="H1494" s="163" t="s">
        <v>133</v>
      </c>
      <c r="I1494" s="163" t="s">
        <v>133</v>
      </c>
      <c r="J1494" s="163" t="s">
        <v>133</v>
      </c>
      <c r="K1494" s="164">
        <f t="shared" si="76"/>
        <v>0</v>
      </c>
      <c r="L1494" s="165">
        <f t="shared" si="77"/>
        <v>0</v>
      </c>
      <c r="M1494" s="172">
        <v>127</v>
      </c>
      <c r="N1494" s="172">
        <v>64</v>
      </c>
      <c r="O1494" s="167" t="s">
        <v>133</v>
      </c>
      <c r="P1494" s="260" t="e">
        <f t="shared" si="75"/>
        <v>#NUM!</v>
      </c>
      <c r="S1494" s="272"/>
    </row>
    <row r="1495" spans="1:19">
      <c r="A1495" s="161" t="s">
        <v>2606</v>
      </c>
      <c r="C1495" s="161" t="s">
        <v>133</v>
      </c>
      <c r="F1495" s="163" t="s">
        <v>133</v>
      </c>
      <c r="G1495" s="266" t="s">
        <v>133</v>
      </c>
      <c r="H1495" s="163" t="s">
        <v>133</v>
      </c>
      <c r="I1495" s="163" t="s">
        <v>133</v>
      </c>
      <c r="J1495" s="163" t="s">
        <v>133</v>
      </c>
      <c r="K1495" s="164">
        <f t="shared" si="76"/>
        <v>0</v>
      </c>
      <c r="L1495" s="165">
        <f t="shared" si="77"/>
        <v>0</v>
      </c>
      <c r="M1495" s="172">
        <v>127</v>
      </c>
      <c r="N1495" s="172">
        <v>64</v>
      </c>
      <c r="O1495" s="167" t="s">
        <v>133</v>
      </c>
      <c r="P1495" s="260" t="e">
        <f t="shared" si="75"/>
        <v>#NUM!</v>
      </c>
      <c r="S1495" s="272"/>
    </row>
    <row r="1496" spans="1:19">
      <c r="A1496" s="161" t="s">
        <v>2607</v>
      </c>
      <c r="C1496" s="161" t="s">
        <v>133</v>
      </c>
      <c r="F1496" s="163" t="s">
        <v>133</v>
      </c>
      <c r="G1496" s="266" t="s">
        <v>133</v>
      </c>
      <c r="H1496" s="163" t="s">
        <v>133</v>
      </c>
      <c r="I1496" s="163" t="s">
        <v>133</v>
      </c>
      <c r="J1496" s="163" t="s">
        <v>133</v>
      </c>
      <c r="K1496" s="164">
        <f t="shared" si="76"/>
        <v>0</v>
      </c>
      <c r="L1496" s="165">
        <f t="shared" si="77"/>
        <v>0</v>
      </c>
      <c r="M1496" s="172">
        <v>127</v>
      </c>
      <c r="N1496" s="172">
        <v>64</v>
      </c>
      <c r="O1496" s="167" t="s">
        <v>133</v>
      </c>
      <c r="P1496" s="260" t="e">
        <f t="shared" si="75"/>
        <v>#NUM!</v>
      </c>
      <c r="S1496" s="272"/>
    </row>
    <row r="1497" spans="1:19">
      <c r="A1497" s="161" t="s">
        <v>2608</v>
      </c>
      <c r="C1497" s="161" t="s">
        <v>133</v>
      </c>
      <c r="F1497" s="163" t="s">
        <v>133</v>
      </c>
      <c r="G1497" s="266" t="s">
        <v>133</v>
      </c>
      <c r="H1497" s="163" t="s">
        <v>133</v>
      </c>
      <c r="I1497" s="163" t="s">
        <v>133</v>
      </c>
      <c r="J1497" s="163" t="s">
        <v>133</v>
      </c>
      <c r="K1497" s="164">
        <f t="shared" si="76"/>
        <v>0</v>
      </c>
      <c r="L1497" s="165">
        <f t="shared" si="77"/>
        <v>0</v>
      </c>
      <c r="M1497" s="172">
        <v>127</v>
      </c>
      <c r="N1497" s="172">
        <v>64</v>
      </c>
      <c r="O1497" s="167" t="s">
        <v>133</v>
      </c>
      <c r="P1497" s="260" t="e">
        <f t="shared" si="75"/>
        <v>#NUM!</v>
      </c>
      <c r="S1497" s="272"/>
    </row>
    <row r="1498" spans="1:19">
      <c r="A1498" s="161" t="s">
        <v>2609</v>
      </c>
      <c r="C1498" s="161" t="s">
        <v>133</v>
      </c>
      <c r="F1498" s="163" t="s">
        <v>133</v>
      </c>
      <c r="G1498" s="266" t="s">
        <v>133</v>
      </c>
      <c r="H1498" s="163" t="s">
        <v>133</v>
      </c>
      <c r="I1498" s="163" t="s">
        <v>133</v>
      </c>
      <c r="J1498" s="163" t="s">
        <v>133</v>
      </c>
      <c r="K1498" s="164">
        <f t="shared" si="76"/>
        <v>0</v>
      </c>
      <c r="L1498" s="165">
        <f t="shared" si="77"/>
        <v>0</v>
      </c>
      <c r="M1498" s="172">
        <v>127</v>
      </c>
      <c r="N1498" s="172">
        <v>64</v>
      </c>
      <c r="O1498" s="167" t="s">
        <v>133</v>
      </c>
      <c r="P1498" s="260" t="e">
        <f t="shared" si="75"/>
        <v>#NUM!</v>
      </c>
      <c r="S1498" s="272"/>
    </row>
    <row r="1499" spans="1:19">
      <c r="A1499" s="161" t="s">
        <v>2610</v>
      </c>
      <c r="C1499" s="161" t="s">
        <v>133</v>
      </c>
      <c r="F1499" s="163" t="s">
        <v>133</v>
      </c>
      <c r="G1499" s="266" t="s">
        <v>133</v>
      </c>
      <c r="H1499" s="163" t="s">
        <v>133</v>
      </c>
      <c r="I1499" s="163" t="s">
        <v>133</v>
      </c>
      <c r="J1499" s="163" t="s">
        <v>133</v>
      </c>
      <c r="K1499" s="164">
        <f t="shared" si="76"/>
        <v>0</v>
      </c>
      <c r="L1499" s="165">
        <f t="shared" si="77"/>
        <v>0</v>
      </c>
      <c r="M1499" s="172">
        <v>127</v>
      </c>
      <c r="N1499" s="172">
        <v>64</v>
      </c>
      <c r="O1499" s="167" t="s">
        <v>133</v>
      </c>
      <c r="P1499" s="260" t="e">
        <f t="shared" si="75"/>
        <v>#NUM!</v>
      </c>
      <c r="S1499" s="272"/>
    </row>
    <row r="1500" spans="1:19">
      <c r="A1500" s="161" t="s">
        <v>2611</v>
      </c>
      <c r="C1500" s="161" t="s">
        <v>133</v>
      </c>
      <c r="F1500" s="163" t="s">
        <v>133</v>
      </c>
      <c r="G1500" s="266" t="s">
        <v>133</v>
      </c>
      <c r="H1500" s="163" t="s">
        <v>133</v>
      </c>
      <c r="I1500" s="163" t="s">
        <v>133</v>
      </c>
      <c r="J1500" s="163" t="s">
        <v>133</v>
      </c>
      <c r="K1500" s="164">
        <f t="shared" si="76"/>
        <v>0</v>
      </c>
      <c r="L1500" s="165">
        <f t="shared" si="77"/>
        <v>0</v>
      </c>
      <c r="M1500" s="172">
        <v>127</v>
      </c>
      <c r="N1500" s="172">
        <v>64</v>
      </c>
      <c r="O1500" s="167" t="s">
        <v>133</v>
      </c>
      <c r="P1500" s="260" t="e">
        <f t="shared" si="75"/>
        <v>#NUM!</v>
      </c>
      <c r="S1500" s="272"/>
    </row>
    <row r="1501" spans="1:19">
      <c r="A1501" s="161" t="s">
        <v>2612</v>
      </c>
      <c r="C1501" s="161" t="s">
        <v>133</v>
      </c>
      <c r="F1501" s="163" t="s">
        <v>133</v>
      </c>
      <c r="G1501" s="266" t="s">
        <v>133</v>
      </c>
      <c r="H1501" s="163" t="s">
        <v>133</v>
      </c>
      <c r="I1501" s="163" t="s">
        <v>133</v>
      </c>
      <c r="J1501" s="163" t="s">
        <v>133</v>
      </c>
      <c r="K1501" s="164">
        <f t="shared" si="76"/>
        <v>0</v>
      </c>
      <c r="L1501" s="165">
        <f t="shared" si="77"/>
        <v>0</v>
      </c>
      <c r="M1501" s="172">
        <v>127</v>
      </c>
      <c r="N1501" s="172">
        <v>64</v>
      </c>
      <c r="O1501" s="167" t="s">
        <v>133</v>
      </c>
      <c r="P1501" s="260" t="e">
        <f t="shared" si="75"/>
        <v>#NUM!</v>
      </c>
      <c r="S1501" s="272"/>
    </row>
    <row r="1502" spans="1:19">
      <c r="A1502" s="161" t="s">
        <v>2613</v>
      </c>
      <c r="C1502" s="161" t="s">
        <v>133</v>
      </c>
      <c r="F1502" s="163" t="s">
        <v>133</v>
      </c>
      <c r="G1502" s="266" t="s">
        <v>133</v>
      </c>
      <c r="H1502" s="163" t="s">
        <v>133</v>
      </c>
      <c r="I1502" s="163" t="s">
        <v>133</v>
      </c>
      <c r="J1502" s="163" t="s">
        <v>133</v>
      </c>
      <c r="K1502" s="164">
        <f t="shared" si="76"/>
        <v>0</v>
      </c>
      <c r="L1502" s="165">
        <f t="shared" si="77"/>
        <v>0</v>
      </c>
      <c r="M1502" s="172">
        <v>127</v>
      </c>
      <c r="N1502" s="172">
        <v>64</v>
      </c>
      <c r="O1502" s="167" t="s">
        <v>133</v>
      </c>
      <c r="P1502" s="260" t="e">
        <f t="shared" si="75"/>
        <v>#NUM!</v>
      </c>
      <c r="S1502" s="272"/>
    </row>
    <row r="1503" spans="1:19">
      <c r="A1503" s="161" t="s">
        <v>2614</v>
      </c>
      <c r="C1503" s="161" t="s">
        <v>133</v>
      </c>
      <c r="F1503" s="163" t="s">
        <v>133</v>
      </c>
      <c r="G1503" s="266" t="s">
        <v>133</v>
      </c>
      <c r="H1503" s="163" t="s">
        <v>133</v>
      </c>
      <c r="I1503" s="163" t="s">
        <v>133</v>
      </c>
      <c r="J1503" s="163" t="s">
        <v>133</v>
      </c>
      <c r="K1503" s="164">
        <f t="shared" si="76"/>
        <v>0</v>
      </c>
      <c r="L1503" s="165">
        <f t="shared" si="77"/>
        <v>0</v>
      </c>
      <c r="M1503" s="172">
        <v>127</v>
      </c>
      <c r="N1503" s="172">
        <v>64</v>
      </c>
      <c r="O1503" s="167" t="s">
        <v>133</v>
      </c>
      <c r="P1503" s="260" t="e">
        <f t="shared" si="75"/>
        <v>#NUM!</v>
      </c>
      <c r="S1503" s="272"/>
    </row>
    <row r="1504" spans="1:19">
      <c r="A1504" s="161" t="s">
        <v>2615</v>
      </c>
      <c r="C1504" s="161" t="s">
        <v>133</v>
      </c>
      <c r="F1504" s="163" t="s">
        <v>133</v>
      </c>
      <c r="G1504" s="266" t="s">
        <v>133</v>
      </c>
      <c r="H1504" s="163" t="s">
        <v>133</v>
      </c>
      <c r="I1504" s="163" t="s">
        <v>133</v>
      </c>
      <c r="J1504" s="163" t="s">
        <v>133</v>
      </c>
      <c r="K1504" s="164">
        <f t="shared" si="76"/>
        <v>0</v>
      </c>
      <c r="L1504" s="165">
        <f t="shared" si="77"/>
        <v>0</v>
      </c>
      <c r="M1504" s="172">
        <v>127</v>
      </c>
      <c r="N1504" s="172">
        <v>64</v>
      </c>
      <c r="O1504" s="167" t="s">
        <v>133</v>
      </c>
      <c r="P1504" s="260" t="e">
        <f t="shared" si="75"/>
        <v>#NUM!</v>
      </c>
      <c r="S1504" s="272"/>
    </row>
    <row r="1505" spans="1:19">
      <c r="A1505" s="161" t="s">
        <v>2616</v>
      </c>
      <c r="C1505" s="161" t="s">
        <v>133</v>
      </c>
      <c r="F1505" s="163" t="s">
        <v>133</v>
      </c>
      <c r="G1505" s="266" t="s">
        <v>133</v>
      </c>
      <c r="H1505" s="163" t="s">
        <v>133</v>
      </c>
      <c r="I1505" s="163" t="s">
        <v>133</v>
      </c>
      <c r="J1505" s="163" t="s">
        <v>133</v>
      </c>
      <c r="K1505" s="164">
        <f t="shared" si="76"/>
        <v>0</v>
      </c>
      <c r="L1505" s="165">
        <f t="shared" si="77"/>
        <v>0</v>
      </c>
      <c r="M1505" s="172">
        <v>127</v>
      </c>
      <c r="N1505" s="172">
        <v>64</v>
      </c>
      <c r="O1505" s="167" t="s">
        <v>133</v>
      </c>
      <c r="P1505" s="260" t="e">
        <f t="shared" si="75"/>
        <v>#NUM!</v>
      </c>
      <c r="S1505" s="272"/>
    </row>
    <row r="1506" spans="1:19">
      <c r="A1506" s="161" t="s">
        <v>2617</v>
      </c>
      <c r="C1506" s="161" t="s">
        <v>133</v>
      </c>
      <c r="F1506" s="163" t="s">
        <v>133</v>
      </c>
      <c r="G1506" s="266" t="s">
        <v>133</v>
      </c>
      <c r="H1506" s="163" t="s">
        <v>133</v>
      </c>
      <c r="I1506" s="163" t="s">
        <v>133</v>
      </c>
      <c r="J1506" s="163" t="s">
        <v>133</v>
      </c>
      <c r="K1506" s="164">
        <f t="shared" si="76"/>
        <v>0</v>
      </c>
      <c r="L1506" s="165">
        <f t="shared" si="77"/>
        <v>0</v>
      </c>
      <c r="M1506" s="172">
        <v>127</v>
      </c>
      <c r="N1506" s="172">
        <v>64</v>
      </c>
      <c r="O1506" s="167" t="s">
        <v>133</v>
      </c>
      <c r="P1506" s="260" t="e">
        <f t="shared" si="75"/>
        <v>#NUM!</v>
      </c>
      <c r="S1506" s="272"/>
    </row>
    <row r="1507" spans="1:19">
      <c r="A1507" s="161" t="s">
        <v>2618</v>
      </c>
      <c r="C1507" s="161" t="s">
        <v>133</v>
      </c>
      <c r="F1507" s="163" t="s">
        <v>133</v>
      </c>
      <c r="G1507" s="266" t="s">
        <v>133</v>
      </c>
      <c r="H1507" s="163" t="s">
        <v>133</v>
      </c>
      <c r="I1507" s="163" t="s">
        <v>133</v>
      </c>
      <c r="J1507" s="163" t="s">
        <v>133</v>
      </c>
      <c r="K1507" s="164">
        <f t="shared" si="76"/>
        <v>0</v>
      </c>
      <c r="L1507" s="165">
        <f t="shared" si="77"/>
        <v>0</v>
      </c>
      <c r="M1507" s="172">
        <v>127</v>
      </c>
      <c r="N1507" s="172">
        <v>64</v>
      </c>
      <c r="O1507" s="167" t="s">
        <v>133</v>
      </c>
      <c r="P1507" s="260" t="e">
        <f t="shared" si="75"/>
        <v>#NUM!</v>
      </c>
      <c r="S1507" s="272"/>
    </row>
    <row r="1508" spans="1:19">
      <c r="A1508" s="161" t="s">
        <v>2619</v>
      </c>
      <c r="C1508" s="161" t="s">
        <v>133</v>
      </c>
      <c r="F1508" s="163" t="s">
        <v>133</v>
      </c>
      <c r="G1508" s="266" t="s">
        <v>133</v>
      </c>
      <c r="H1508" s="163" t="s">
        <v>133</v>
      </c>
      <c r="I1508" s="163" t="s">
        <v>133</v>
      </c>
      <c r="J1508" s="163" t="s">
        <v>133</v>
      </c>
      <c r="K1508" s="164">
        <f t="shared" si="76"/>
        <v>0</v>
      </c>
      <c r="L1508" s="165">
        <f t="shared" si="77"/>
        <v>0</v>
      </c>
      <c r="M1508" s="172">
        <v>127</v>
      </c>
      <c r="N1508" s="172">
        <v>64</v>
      </c>
      <c r="O1508" s="167" t="s">
        <v>133</v>
      </c>
      <c r="P1508" s="260" t="e">
        <f t="shared" si="75"/>
        <v>#NUM!</v>
      </c>
      <c r="S1508" s="272"/>
    </row>
    <row r="1509" spans="1:19">
      <c r="A1509" s="161" t="s">
        <v>2620</v>
      </c>
      <c r="C1509" s="161" t="s">
        <v>133</v>
      </c>
      <c r="F1509" s="163" t="s">
        <v>133</v>
      </c>
      <c r="G1509" s="266" t="s">
        <v>133</v>
      </c>
      <c r="H1509" s="163" t="s">
        <v>133</v>
      </c>
      <c r="I1509" s="163" t="s">
        <v>133</v>
      </c>
      <c r="J1509" s="163" t="s">
        <v>133</v>
      </c>
      <c r="K1509" s="164">
        <f t="shared" si="76"/>
        <v>0</v>
      </c>
      <c r="L1509" s="165">
        <f t="shared" si="77"/>
        <v>0</v>
      </c>
      <c r="M1509" s="172">
        <v>127</v>
      </c>
      <c r="N1509" s="172">
        <v>64</v>
      </c>
      <c r="O1509" s="167" t="s">
        <v>133</v>
      </c>
      <c r="P1509" s="260" t="e">
        <f t="shared" si="75"/>
        <v>#NUM!</v>
      </c>
      <c r="S1509" s="272"/>
    </row>
    <row r="1510" spans="1:19">
      <c r="A1510" s="161" t="s">
        <v>2621</v>
      </c>
      <c r="C1510" s="161" t="s">
        <v>133</v>
      </c>
      <c r="F1510" s="163" t="s">
        <v>133</v>
      </c>
      <c r="G1510" s="266" t="s">
        <v>133</v>
      </c>
      <c r="H1510" s="163" t="s">
        <v>133</v>
      </c>
      <c r="I1510" s="163" t="s">
        <v>133</v>
      </c>
      <c r="J1510" s="163" t="s">
        <v>133</v>
      </c>
      <c r="K1510" s="164">
        <f t="shared" si="76"/>
        <v>0</v>
      </c>
      <c r="L1510" s="165">
        <f t="shared" si="77"/>
        <v>0</v>
      </c>
      <c r="M1510" s="172">
        <v>127</v>
      </c>
      <c r="N1510" s="172">
        <v>64</v>
      </c>
      <c r="O1510" s="167" t="s">
        <v>133</v>
      </c>
      <c r="P1510" s="260" t="e">
        <f t="shared" si="75"/>
        <v>#NUM!</v>
      </c>
      <c r="S1510" s="272"/>
    </row>
    <row r="1511" spans="1:19">
      <c r="A1511" s="161" t="s">
        <v>2622</v>
      </c>
      <c r="C1511" s="161" t="s">
        <v>133</v>
      </c>
      <c r="F1511" s="163" t="s">
        <v>133</v>
      </c>
      <c r="G1511" s="266" t="s">
        <v>133</v>
      </c>
      <c r="H1511" s="163" t="s">
        <v>133</v>
      </c>
      <c r="I1511" s="163" t="s">
        <v>133</v>
      </c>
      <c r="J1511" s="163" t="s">
        <v>133</v>
      </c>
      <c r="K1511" s="164">
        <f t="shared" si="76"/>
        <v>0</v>
      </c>
      <c r="L1511" s="165">
        <f t="shared" si="77"/>
        <v>0</v>
      </c>
      <c r="M1511" s="172">
        <v>127</v>
      </c>
      <c r="N1511" s="172">
        <v>64</v>
      </c>
      <c r="O1511" s="167" t="s">
        <v>133</v>
      </c>
      <c r="P1511" s="260" t="e">
        <f t="shared" si="75"/>
        <v>#NUM!</v>
      </c>
      <c r="S1511" s="272"/>
    </row>
    <row r="1512" spans="1:19">
      <c r="A1512" s="161" t="s">
        <v>2623</v>
      </c>
      <c r="C1512" s="161" t="s">
        <v>133</v>
      </c>
      <c r="F1512" s="163" t="s">
        <v>133</v>
      </c>
      <c r="G1512" s="266" t="s">
        <v>133</v>
      </c>
      <c r="H1512" s="163" t="s">
        <v>133</v>
      </c>
      <c r="I1512" s="163" t="s">
        <v>133</v>
      </c>
      <c r="J1512" s="163" t="s">
        <v>133</v>
      </c>
      <c r="K1512" s="164">
        <f t="shared" si="76"/>
        <v>0</v>
      </c>
      <c r="L1512" s="165">
        <f t="shared" si="77"/>
        <v>0</v>
      </c>
      <c r="M1512" s="172">
        <v>127</v>
      </c>
      <c r="N1512" s="172">
        <v>64</v>
      </c>
      <c r="O1512" s="167" t="s">
        <v>133</v>
      </c>
      <c r="P1512" s="260" t="e">
        <f t="shared" si="75"/>
        <v>#NUM!</v>
      </c>
      <c r="S1512" s="272"/>
    </row>
    <row r="1513" spans="1:19">
      <c r="A1513" s="161" t="s">
        <v>2624</v>
      </c>
      <c r="C1513" s="161" t="s">
        <v>133</v>
      </c>
      <c r="F1513" s="163" t="s">
        <v>133</v>
      </c>
      <c r="G1513" s="266" t="s">
        <v>133</v>
      </c>
      <c r="H1513" s="163" t="s">
        <v>133</v>
      </c>
      <c r="I1513" s="163" t="s">
        <v>133</v>
      </c>
      <c r="J1513" s="163" t="s">
        <v>133</v>
      </c>
      <c r="K1513" s="164">
        <f t="shared" si="76"/>
        <v>0</v>
      </c>
      <c r="L1513" s="165">
        <f t="shared" si="77"/>
        <v>0</v>
      </c>
      <c r="M1513" s="172">
        <v>127</v>
      </c>
      <c r="N1513" s="172">
        <v>64</v>
      </c>
      <c r="O1513" s="167" t="s">
        <v>133</v>
      </c>
      <c r="P1513" s="260" t="e">
        <f t="shared" si="75"/>
        <v>#NUM!</v>
      </c>
      <c r="S1513" s="272"/>
    </row>
    <row r="1514" spans="1:19">
      <c r="A1514" s="161" t="s">
        <v>2625</v>
      </c>
      <c r="C1514" s="161" t="s">
        <v>133</v>
      </c>
      <c r="F1514" s="163" t="s">
        <v>133</v>
      </c>
      <c r="G1514" s="266" t="s">
        <v>133</v>
      </c>
      <c r="H1514" s="163" t="s">
        <v>133</v>
      </c>
      <c r="I1514" s="163" t="s">
        <v>133</v>
      </c>
      <c r="J1514" s="163" t="s">
        <v>133</v>
      </c>
      <c r="K1514" s="164">
        <f t="shared" si="76"/>
        <v>0</v>
      </c>
      <c r="L1514" s="165">
        <f t="shared" si="77"/>
        <v>0</v>
      </c>
      <c r="M1514" s="172">
        <v>127</v>
      </c>
      <c r="N1514" s="172">
        <v>64</v>
      </c>
      <c r="O1514" s="167" t="s">
        <v>133</v>
      </c>
      <c r="P1514" s="260" t="e">
        <f t="shared" si="75"/>
        <v>#NUM!</v>
      </c>
      <c r="S1514" s="272"/>
    </row>
    <row r="1515" spans="1:19">
      <c r="A1515" s="161" t="s">
        <v>2626</v>
      </c>
      <c r="C1515" s="161" t="s">
        <v>133</v>
      </c>
      <c r="F1515" s="163" t="s">
        <v>133</v>
      </c>
      <c r="G1515" s="266" t="s">
        <v>133</v>
      </c>
      <c r="H1515" s="163" t="s">
        <v>133</v>
      </c>
      <c r="I1515" s="163" t="s">
        <v>133</v>
      </c>
      <c r="J1515" s="163" t="s">
        <v>133</v>
      </c>
      <c r="K1515" s="164">
        <f t="shared" si="76"/>
        <v>0</v>
      </c>
      <c r="L1515" s="165">
        <f t="shared" si="77"/>
        <v>0</v>
      </c>
      <c r="M1515" s="172">
        <v>127</v>
      </c>
      <c r="N1515" s="172">
        <v>64</v>
      </c>
      <c r="O1515" s="167" t="s">
        <v>133</v>
      </c>
      <c r="P1515" s="260" t="e">
        <f t="shared" si="75"/>
        <v>#NUM!</v>
      </c>
      <c r="S1515" s="272"/>
    </row>
    <row r="1516" spans="1:19">
      <c r="A1516" s="161" t="s">
        <v>2627</v>
      </c>
      <c r="C1516" s="161" t="s">
        <v>133</v>
      </c>
      <c r="F1516" s="163" t="s">
        <v>133</v>
      </c>
      <c r="G1516" s="266" t="s">
        <v>133</v>
      </c>
      <c r="H1516" s="163" t="s">
        <v>133</v>
      </c>
      <c r="I1516" s="163" t="s">
        <v>133</v>
      </c>
      <c r="J1516" s="163" t="s">
        <v>133</v>
      </c>
      <c r="K1516" s="164">
        <f t="shared" si="76"/>
        <v>0</v>
      </c>
      <c r="L1516" s="165">
        <f t="shared" si="77"/>
        <v>0</v>
      </c>
      <c r="M1516" s="172">
        <v>127</v>
      </c>
      <c r="N1516" s="172">
        <v>64</v>
      </c>
      <c r="O1516" s="167" t="s">
        <v>133</v>
      </c>
      <c r="P1516" s="260" t="e">
        <f t="shared" si="75"/>
        <v>#NUM!</v>
      </c>
      <c r="S1516" s="272"/>
    </row>
    <row r="1517" spans="1:19">
      <c r="A1517" s="161" t="s">
        <v>2628</v>
      </c>
      <c r="C1517" s="161" t="s">
        <v>133</v>
      </c>
      <c r="F1517" s="163" t="s">
        <v>133</v>
      </c>
      <c r="G1517" s="266" t="s">
        <v>133</v>
      </c>
      <c r="H1517" s="163" t="s">
        <v>133</v>
      </c>
      <c r="I1517" s="163" t="s">
        <v>133</v>
      </c>
      <c r="J1517" s="163" t="s">
        <v>133</v>
      </c>
      <c r="K1517" s="164">
        <f t="shared" si="76"/>
        <v>0</v>
      </c>
      <c r="L1517" s="165">
        <f t="shared" si="77"/>
        <v>0</v>
      </c>
      <c r="M1517" s="172">
        <v>127</v>
      </c>
      <c r="N1517" s="172">
        <v>64</v>
      </c>
      <c r="O1517" s="167" t="s">
        <v>133</v>
      </c>
      <c r="P1517" s="260" t="e">
        <f t="shared" si="75"/>
        <v>#NUM!</v>
      </c>
      <c r="S1517" s="272"/>
    </row>
    <row r="1518" spans="1:19">
      <c r="A1518" s="161" t="s">
        <v>2629</v>
      </c>
      <c r="C1518" s="161" t="s">
        <v>133</v>
      </c>
      <c r="F1518" s="163" t="s">
        <v>133</v>
      </c>
      <c r="G1518" s="266" t="s">
        <v>133</v>
      </c>
      <c r="H1518" s="163" t="s">
        <v>133</v>
      </c>
      <c r="I1518" s="163" t="s">
        <v>133</v>
      </c>
      <c r="J1518" s="163" t="s">
        <v>133</v>
      </c>
      <c r="K1518" s="164">
        <f t="shared" si="76"/>
        <v>0</v>
      </c>
      <c r="L1518" s="165">
        <f t="shared" si="77"/>
        <v>0</v>
      </c>
      <c r="M1518" s="172">
        <v>127</v>
      </c>
      <c r="N1518" s="172">
        <v>64</v>
      </c>
      <c r="O1518" s="167" t="s">
        <v>133</v>
      </c>
      <c r="P1518" s="260" t="e">
        <f t="shared" si="75"/>
        <v>#NUM!</v>
      </c>
      <c r="S1518" s="272"/>
    </row>
    <row r="1519" spans="1:19">
      <c r="A1519" s="161" t="s">
        <v>2630</v>
      </c>
      <c r="C1519" s="161" t="s">
        <v>133</v>
      </c>
      <c r="F1519" s="163" t="s">
        <v>133</v>
      </c>
      <c r="G1519" s="266" t="s">
        <v>133</v>
      </c>
      <c r="H1519" s="163" t="s">
        <v>133</v>
      </c>
      <c r="I1519" s="163" t="s">
        <v>133</v>
      </c>
      <c r="J1519" s="163" t="s">
        <v>133</v>
      </c>
      <c r="K1519" s="164">
        <f t="shared" si="76"/>
        <v>0</v>
      </c>
      <c r="L1519" s="165">
        <f t="shared" si="77"/>
        <v>0</v>
      </c>
      <c r="M1519" s="172">
        <v>127</v>
      </c>
      <c r="N1519" s="172">
        <v>64</v>
      </c>
      <c r="O1519" s="167" t="s">
        <v>133</v>
      </c>
      <c r="P1519" s="260" t="e">
        <f t="shared" si="75"/>
        <v>#NUM!</v>
      </c>
      <c r="S1519" s="272"/>
    </row>
    <row r="1520" spans="1:19">
      <c r="A1520" s="161" t="s">
        <v>2631</v>
      </c>
      <c r="C1520" s="161" t="s">
        <v>133</v>
      </c>
      <c r="F1520" s="163" t="s">
        <v>133</v>
      </c>
      <c r="G1520" s="266" t="s">
        <v>133</v>
      </c>
      <c r="H1520" s="163" t="s">
        <v>133</v>
      </c>
      <c r="I1520" s="163" t="s">
        <v>133</v>
      </c>
      <c r="J1520" s="163" t="s">
        <v>133</v>
      </c>
      <c r="K1520" s="164">
        <f t="shared" si="76"/>
        <v>0</v>
      </c>
      <c r="L1520" s="165">
        <f t="shared" si="77"/>
        <v>0</v>
      </c>
      <c r="M1520" s="172">
        <v>127</v>
      </c>
      <c r="N1520" s="172">
        <v>64</v>
      </c>
      <c r="O1520" s="167" t="s">
        <v>133</v>
      </c>
      <c r="P1520" s="260" t="e">
        <f t="shared" si="75"/>
        <v>#NUM!</v>
      </c>
      <c r="S1520" s="272"/>
    </row>
    <row r="1521" spans="1:19">
      <c r="A1521" s="161" t="s">
        <v>2632</v>
      </c>
      <c r="C1521" s="161" t="s">
        <v>133</v>
      </c>
      <c r="F1521" s="163" t="s">
        <v>133</v>
      </c>
      <c r="G1521" s="266" t="s">
        <v>133</v>
      </c>
      <c r="H1521" s="163" t="s">
        <v>133</v>
      </c>
      <c r="I1521" s="163" t="s">
        <v>133</v>
      </c>
      <c r="J1521" s="163" t="s">
        <v>133</v>
      </c>
      <c r="K1521" s="164">
        <f t="shared" si="76"/>
        <v>0</v>
      </c>
      <c r="L1521" s="165">
        <f t="shared" si="77"/>
        <v>0</v>
      </c>
      <c r="M1521" s="172">
        <v>127</v>
      </c>
      <c r="N1521" s="172">
        <v>64</v>
      </c>
      <c r="O1521" s="167" t="s">
        <v>133</v>
      </c>
      <c r="P1521" s="260" t="e">
        <f t="shared" si="75"/>
        <v>#NUM!</v>
      </c>
      <c r="S1521" s="272"/>
    </row>
    <row r="1522" spans="1:19">
      <c r="A1522" s="161" t="s">
        <v>2633</v>
      </c>
      <c r="C1522" s="161" t="s">
        <v>133</v>
      </c>
      <c r="F1522" s="163" t="s">
        <v>133</v>
      </c>
      <c r="G1522" s="266" t="s">
        <v>133</v>
      </c>
      <c r="H1522" s="163" t="s">
        <v>133</v>
      </c>
      <c r="I1522" s="163" t="s">
        <v>133</v>
      </c>
      <c r="J1522" s="163" t="s">
        <v>133</v>
      </c>
      <c r="K1522" s="164">
        <f t="shared" si="76"/>
        <v>0</v>
      </c>
      <c r="L1522" s="165">
        <f t="shared" si="77"/>
        <v>0</v>
      </c>
      <c r="M1522" s="172">
        <v>127</v>
      </c>
      <c r="N1522" s="172">
        <v>64</v>
      </c>
      <c r="O1522" s="167" t="s">
        <v>133</v>
      </c>
      <c r="P1522" s="260" t="e">
        <f t="shared" si="75"/>
        <v>#NUM!</v>
      </c>
      <c r="S1522" s="272"/>
    </row>
    <row r="1523" spans="1:19">
      <c r="A1523" s="161" t="s">
        <v>2634</v>
      </c>
      <c r="C1523" s="161" t="s">
        <v>133</v>
      </c>
      <c r="F1523" s="163" t="s">
        <v>133</v>
      </c>
      <c r="G1523" s="266" t="s">
        <v>133</v>
      </c>
      <c r="H1523" s="163" t="s">
        <v>133</v>
      </c>
      <c r="I1523" s="163" t="s">
        <v>133</v>
      </c>
      <c r="J1523" s="163" t="s">
        <v>133</v>
      </c>
      <c r="K1523" s="164">
        <f t="shared" si="76"/>
        <v>0</v>
      </c>
      <c r="L1523" s="165">
        <f t="shared" si="77"/>
        <v>0</v>
      </c>
      <c r="M1523" s="172">
        <v>127</v>
      </c>
      <c r="N1523" s="172">
        <v>64</v>
      </c>
      <c r="O1523" s="167" t="s">
        <v>133</v>
      </c>
      <c r="P1523" s="260" t="e">
        <f t="shared" si="75"/>
        <v>#NUM!</v>
      </c>
      <c r="S1523" s="272"/>
    </row>
    <row r="1524" spans="1:19">
      <c r="A1524" s="161" t="s">
        <v>2635</v>
      </c>
      <c r="C1524" s="161" t="s">
        <v>133</v>
      </c>
      <c r="F1524" s="163" t="s">
        <v>133</v>
      </c>
      <c r="G1524" s="266" t="s">
        <v>133</v>
      </c>
      <c r="H1524" s="163" t="s">
        <v>133</v>
      </c>
      <c r="I1524" s="163" t="s">
        <v>133</v>
      </c>
      <c r="J1524" s="163" t="s">
        <v>133</v>
      </c>
      <c r="K1524" s="164">
        <f t="shared" si="76"/>
        <v>0</v>
      </c>
      <c r="L1524" s="165">
        <f t="shared" si="77"/>
        <v>0</v>
      </c>
      <c r="M1524" s="172">
        <v>127</v>
      </c>
      <c r="N1524" s="172">
        <v>64</v>
      </c>
      <c r="O1524" s="167" t="s">
        <v>133</v>
      </c>
      <c r="P1524" s="260" t="e">
        <f t="shared" si="75"/>
        <v>#NUM!</v>
      </c>
      <c r="S1524" s="272"/>
    </row>
    <row r="1525" spans="1:19">
      <c r="A1525" s="161" t="s">
        <v>2636</v>
      </c>
      <c r="C1525" s="161" t="s">
        <v>133</v>
      </c>
      <c r="F1525" s="163" t="s">
        <v>133</v>
      </c>
      <c r="G1525" s="266" t="s">
        <v>133</v>
      </c>
      <c r="H1525" s="163" t="s">
        <v>133</v>
      </c>
      <c r="I1525" s="163" t="s">
        <v>133</v>
      </c>
      <c r="J1525" s="163" t="s">
        <v>133</v>
      </c>
      <c r="K1525" s="164">
        <f t="shared" si="76"/>
        <v>0</v>
      </c>
      <c r="L1525" s="165">
        <f t="shared" si="77"/>
        <v>0</v>
      </c>
      <c r="M1525" s="172">
        <v>127</v>
      </c>
      <c r="N1525" s="172">
        <v>64</v>
      </c>
      <c r="O1525" s="167" t="s">
        <v>133</v>
      </c>
      <c r="P1525" s="260" t="e">
        <f t="shared" si="75"/>
        <v>#NUM!</v>
      </c>
      <c r="S1525" s="272"/>
    </row>
    <row r="1526" spans="1:19">
      <c r="A1526" s="161" t="s">
        <v>2637</v>
      </c>
      <c r="C1526" s="161" t="s">
        <v>133</v>
      </c>
      <c r="F1526" s="163" t="s">
        <v>133</v>
      </c>
      <c r="G1526" s="266" t="s">
        <v>133</v>
      </c>
      <c r="H1526" s="163" t="s">
        <v>133</v>
      </c>
      <c r="I1526" s="163" t="s">
        <v>133</v>
      </c>
      <c r="J1526" s="163" t="s">
        <v>133</v>
      </c>
      <c r="K1526" s="164">
        <f t="shared" si="76"/>
        <v>0</v>
      </c>
      <c r="L1526" s="165">
        <f t="shared" si="77"/>
        <v>0</v>
      </c>
      <c r="M1526" s="172">
        <v>127</v>
      </c>
      <c r="N1526" s="172">
        <v>64</v>
      </c>
      <c r="O1526" s="167" t="s">
        <v>133</v>
      </c>
      <c r="P1526" s="260" t="e">
        <f t="shared" si="75"/>
        <v>#NUM!</v>
      </c>
      <c r="S1526" s="272"/>
    </row>
    <row r="1527" spans="1:19">
      <c r="A1527" s="161" t="s">
        <v>2638</v>
      </c>
      <c r="C1527" s="161" t="s">
        <v>133</v>
      </c>
      <c r="F1527" s="163" t="s">
        <v>133</v>
      </c>
      <c r="G1527" s="266" t="s">
        <v>133</v>
      </c>
      <c r="H1527" s="163" t="s">
        <v>133</v>
      </c>
      <c r="I1527" s="163" t="s">
        <v>133</v>
      </c>
      <c r="J1527" s="163" t="s">
        <v>133</v>
      </c>
      <c r="K1527" s="164">
        <f t="shared" si="76"/>
        <v>0</v>
      </c>
      <c r="L1527" s="165">
        <f t="shared" si="77"/>
        <v>0</v>
      </c>
      <c r="M1527" s="172">
        <v>127</v>
      </c>
      <c r="N1527" s="172">
        <v>64</v>
      </c>
      <c r="O1527" s="167" t="s">
        <v>133</v>
      </c>
      <c r="P1527" s="260" t="e">
        <f t="shared" si="75"/>
        <v>#NUM!</v>
      </c>
      <c r="S1527" s="272"/>
    </row>
    <row r="1528" spans="1:19">
      <c r="A1528" s="161" t="s">
        <v>2639</v>
      </c>
      <c r="C1528" s="161" t="s">
        <v>133</v>
      </c>
      <c r="F1528" s="163" t="s">
        <v>133</v>
      </c>
      <c r="G1528" s="266" t="s">
        <v>133</v>
      </c>
      <c r="H1528" s="163" t="s">
        <v>133</v>
      </c>
      <c r="I1528" s="163" t="s">
        <v>133</v>
      </c>
      <c r="J1528" s="163" t="s">
        <v>133</v>
      </c>
      <c r="K1528" s="164">
        <f t="shared" si="76"/>
        <v>0</v>
      </c>
      <c r="L1528" s="165">
        <f t="shared" si="77"/>
        <v>0</v>
      </c>
      <c r="M1528" s="172">
        <v>127</v>
      </c>
      <c r="N1528" s="172">
        <v>64</v>
      </c>
      <c r="O1528" s="167" t="s">
        <v>133</v>
      </c>
      <c r="P1528" s="260" t="e">
        <f t="shared" si="75"/>
        <v>#NUM!</v>
      </c>
      <c r="S1528" s="272"/>
    </row>
    <row r="1529" spans="1:19">
      <c r="A1529" s="161" t="s">
        <v>2640</v>
      </c>
      <c r="C1529" s="161" t="s">
        <v>133</v>
      </c>
      <c r="F1529" s="163" t="s">
        <v>133</v>
      </c>
      <c r="G1529" s="266" t="s">
        <v>133</v>
      </c>
      <c r="H1529" s="163" t="s">
        <v>133</v>
      </c>
      <c r="I1529" s="163" t="s">
        <v>133</v>
      </c>
      <c r="J1529" s="163" t="s">
        <v>133</v>
      </c>
      <c r="K1529" s="164">
        <f t="shared" si="76"/>
        <v>0</v>
      </c>
      <c r="L1529" s="165">
        <f t="shared" si="77"/>
        <v>0</v>
      </c>
      <c r="M1529" s="172">
        <v>127</v>
      </c>
      <c r="N1529" s="172">
        <v>64</v>
      </c>
      <c r="O1529" s="167" t="s">
        <v>133</v>
      </c>
      <c r="P1529" s="260" t="e">
        <f t="shared" si="75"/>
        <v>#NUM!</v>
      </c>
      <c r="S1529" s="272"/>
    </row>
    <row r="1530" spans="1:19">
      <c r="A1530" s="161" t="s">
        <v>2641</v>
      </c>
      <c r="C1530" s="161" t="s">
        <v>133</v>
      </c>
      <c r="F1530" s="163" t="s">
        <v>133</v>
      </c>
      <c r="G1530" s="266" t="s">
        <v>133</v>
      </c>
      <c r="H1530" s="163" t="s">
        <v>133</v>
      </c>
      <c r="I1530" s="163" t="s">
        <v>133</v>
      </c>
      <c r="J1530" s="163" t="s">
        <v>133</v>
      </c>
      <c r="K1530" s="164">
        <f t="shared" si="76"/>
        <v>0</v>
      </c>
      <c r="L1530" s="165">
        <f t="shared" si="77"/>
        <v>0</v>
      </c>
      <c r="M1530" s="172">
        <v>127</v>
      </c>
      <c r="N1530" s="172">
        <v>64</v>
      </c>
      <c r="O1530" s="167" t="s">
        <v>133</v>
      </c>
      <c r="P1530" s="260" t="e">
        <f t="shared" si="75"/>
        <v>#NUM!</v>
      </c>
      <c r="S1530" s="272"/>
    </row>
    <row r="1531" spans="1:19">
      <c r="A1531" s="161" t="s">
        <v>2642</v>
      </c>
      <c r="C1531" s="161" t="s">
        <v>133</v>
      </c>
      <c r="F1531" s="163" t="s">
        <v>133</v>
      </c>
      <c r="G1531" s="266" t="s">
        <v>133</v>
      </c>
      <c r="H1531" s="163" t="s">
        <v>133</v>
      </c>
      <c r="I1531" s="163" t="s">
        <v>133</v>
      </c>
      <c r="J1531" s="163" t="s">
        <v>133</v>
      </c>
      <c r="K1531" s="164">
        <f t="shared" si="76"/>
        <v>0</v>
      </c>
      <c r="L1531" s="165">
        <f t="shared" si="77"/>
        <v>0</v>
      </c>
      <c r="M1531" s="172">
        <v>127</v>
      </c>
      <c r="N1531" s="172">
        <v>64</v>
      </c>
      <c r="O1531" s="167" t="s">
        <v>133</v>
      </c>
      <c r="P1531" s="260" t="e">
        <f t="shared" si="75"/>
        <v>#NUM!</v>
      </c>
      <c r="S1531" s="272"/>
    </row>
    <row r="1532" spans="1:19">
      <c r="A1532" s="161" t="s">
        <v>2643</v>
      </c>
      <c r="C1532" s="161" t="s">
        <v>133</v>
      </c>
      <c r="F1532" s="163" t="s">
        <v>133</v>
      </c>
      <c r="G1532" s="266" t="s">
        <v>133</v>
      </c>
      <c r="H1532" s="163" t="s">
        <v>133</v>
      </c>
      <c r="I1532" s="163" t="s">
        <v>133</v>
      </c>
      <c r="J1532" s="163" t="s">
        <v>133</v>
      </c>
      <c r="K1532" s="164">
        <f t="shared" si="76"/>
        <v>0</v>
      </c>
      <c r="L1532" s="165">
        <f t="shared" si="77"/>
        <v>0</v>
      </c>
      <c r="M1532" s="172">
        <v>127</v>
      </c>
      <c r="N1532" s="172">
        <v>64</v>
      </c>
      <c r="O1532" s="167" t="s">
        <v>133</v>
      </c>
      <c r="P1532" s="260" t="e">
        <f t="shared" si="75"/>
        <v>#NUM!</v>
      </c>
      <c r="S1532" s="272"/>
    </row>
    <row r="1533" spans="1:19">
      <c r="A1533" s="161" t="s">
        <v>2644</v>
      </c>
      <c r="C1533" s="161" t="s">
        <v>133</v>
      </c>
      <c r="F1533" s="163" t="s">
        <v>133</v>
      </c>
      <c r="G1533" s="266" t="s">
        <v>133</v>
      </c>
      <c r="H1533" s="163" t="s">
        <v>133</v>
      </c>
      <c r="I1533" s="163" t="s">
        <v>133</v>
      </c>
      <c r="J1533" s="163" t="s">
        <v>133</v>
      </c>
      <c r="K1533" s="164">
        <f t="shared" si="76"/>
        <v>0</v>
      </c>
      <c r="L1533" s="165">
        <f t="shared" si="77"/>
        <v>0</v>
      </c>
      <c r="M1533" s="172">
        <v>127</v>
      </c>
      <c r="N1533" s="172">
        <v>64</v>
      </c>
      <c r="O1533" s="167" t="s">
        <v>133</v>
      </c>
      <c r="P1533" s="260" t="e">
        <f t="shared" si="75"/>
        <v>#NUM!</v>
      </c>
      <c r="S1533" s="272"/>
    </row>
    <row r="1534" spans="1:19">
      <c r="A1534" s="161" t="s">
        <v>2645</v>
      </c>
      <c r="C1534" s="161" t="s">
        <v>133</v>
      </c>
      <c r="F1534" s="163" t="s">
        <v>133</v>
      </c>
      <c r="G1534" s="266" t="s">
        <v>133</v>
      </c>
      <c r="H1534" s="163" t="s">
        <v>133</v>
      </c>
      <c r="I1534" s="163" t="s">
        <v>133</v>
      </c>
      <c r="J1534" s="163" t="s">
        <v>133</v>
      </c>
      <c r="K1534" s="164">
        <f t="shared" si="76"/>
        <v>0</v>
      </c>
      <c r="L1534" s="165">
        <f t="shared" si="77"/>
        <v>0</v>
      </c>
      <c r="M1534" s="172">
        <v>127</v>
      </c>
      <c r="N1534" s="172">
        <v>64</v>
      </c>
      <c r="O1534" s="167" t="s">
        <v>133</v>
      </c>
      <c r="P1534" s="260" t="e">
        <f t="shared" si="75"/>
        <v>#NUM!</v>
      </c>
      <c r="S1534" s="272"/>
    </row>
    <row r="1535" spans="1:19">
      <c r="A1535" s="161" t="s">
        <v>2646</v>
      </c>
      <c r="C1535" s="161" t="s">
        <v>133</v>
      </c>
      <c r="F1535" s="163" t="s">
        <v>133</v>
      </c>
      <c r="G1535" s="266" t="s">
        <v>133</v>
      </c>
      <c r="H1535" s="163" t="s">
        <v>133</v>
      </c>
      <c r="I1535" s="163" t="s">
        <v>133</v>
      </c>
      <c r="J1535" s="163" t="s">
        <v>133</v>
      </c>
      <c r="K1535" s="164">
        <f t="shared" si="76"/>
        <v>0</v>
      </c>
      <c r="L1535" s="165">
        <f t="shared" si="77"/>
        <v>0</v>
      </c>
      <c r="M1535" s="172">
        <v>127</v>
      </c>
      <c r="N1535" s="172">
        <v>64</v>
      </c>
      <c r="O1535" s="167" t="s">
        <v>133</v>
      </c>
      <c r="P1535" s="260" t="e">
        <f t="shared" si="75"/>
        <v>#NUM!</v>
      </c>
      <c r="S1535" s="272"/>
    </row>
    <row r="1536" spans="1:19">
      <c r="A1536" s="161" t="s">
        <v>2647</v>
      </c>
      <c r="C1536" s="161" t="s">
        <v>133</v>
      </c>
      <c r="F1536" s="163" t="s">
        <v>133</v>
      </c>
      <c r="G1536" s="266" t="s">
        <v>133</v>
      </c>
      <c r="H1536" s="163" t="s">
        <v>133</v>
      </c>
      <c r="I1536" s="163" t="s">
        <v>133</v>
      </c>
      <c r="J1536" s="163" t="s">
        <v>133</v>
      </c>
      <c r="K1536" s="164">
        <f t="shared" si="76"/>
        <v>0</v>
      </c>
      <c r="L1536" s="165">
        <f t="shared" si="77"/>
        <v>0</v>
      </c>
      <c r="M1536" s="172">
        <v>127</v>
      </c>
      <c r="N1536" s="172">
        <v>64</v>
      </c>
      <c r="O1536" s="167" t="s">
        <v>133</v>
      </c>
      <c r="P1536" s="260" t="e">
        <f t="shared" si="75"/>
        <v>#NUM!</v>
      </c>
      <c r="S1536" s="272"/>
    </row>
    <row r="1537" spans="1:19">
      <c r="A1537" s="161" t="s">
        <v>2648</v>
      </c>
      <c r="C1537" s="161" t="s">
        <v>133</v>
      </c>
      <c r="F1537" s="163" t="s">
        <v>133</v>
      </c>
      <c r="G1537" s="266" t="s">
        <v>133</v>
      </c>
      <c r="H1537" s="163" t="s">
        <v>133</v>
      </c>
      <c r="I1537" s="163" t="s">
        <v>133</v>
      </c>
      <c r="J1537" s="163" t="s">
        <v>133</v>
      </c>
      <c r="K1537" s="164">
        <f t="shared" si="76"/>
        <v>0</v>
      </c>
      <c r="L1537" s="165">
        <f t="shared" si="77"/>
        <v>0</v>
      </c>
      <c r="M1537" s="172">
        <v>127</v>
      </c>
      <c r="N1537" s="172">
        <v>64</v>
      </c>
      <c r="O1537" s="167" t="s">
        <v>133</v>
      </c>
      <c r="P1537" s="260" t="e">
        <f t="shared" si="75"/>
        <v>#NUM!</v>
      </c>
      <c r="S1537" s="272"/>
    </row>
    <row r="1538" spans="1:19">
      <c r="A1538" s="161" t="s">
        <v>2649</v>
      </c>
      <c r="C1538" s="161" t="s">
        <v>133</v>
      </c>
      <c r="F1538" s="163" t="s">
        <v>133</v>
      </c>
      <c r="G1538" s="266" t="s">
        <v>133</v>
      </c>
      <c r="H1538" s="163" t="s">
        <v>133</v>
      </c>
      <c r="I1538" s="163" t="s">
        <v>133</v>
      </c>
      <c r="J1538" s="163" t="s">
        <v>133</v>
      </c>
      <c r="K1538" s="164">
        <f t="shared" si="76"/>
        <v>0</v>
      </c>
      <c r="L1538" s="165">
        <f t="shared" si="77"/>
        <v>0</v>
      </c>
      <c r="M1538" s="172">
        <v>127</v>
      </c>
      <c r="N1538" s="172">
        <v>64</v>
      </c>
      <c r="O1538" s="167" t="s">
        <v>133</v>
      </c>
      <c r="P1538" s="260" t="e">
        <f t="shared" si="75"/>
        <v>#NUM!</v>
      </c>
      <c r="S1538" s="272"/>
    </row>
    <row r="1539" spans="1:19">
      <c r="A1539" s="161" t="s">
        <v>2650</v>
      </c>
      <c r="C1539" s="161" t="s">
        <v>133</v>
      </c>
      <c r="F1539" s="163" t="s">
        <v>133</v>
      </c>
      <c r="G1539" s="266" t="s">
        <v>133</v>
      </c>
      <c r="H1539" s="163" t="s">
        <v>133</v>
      </c>
      <c r="I1539" s="163" t="s">
        <v>133</v>
      </c>
      <c r="J1539" s="163" t="s">
        <v>133</v>
      </c>
      <c r="K1539" s="164">
        <f t="shared" si="76"/>
        <v>0</v>
      </c>
      <c r="L1539" s="165">
        <f t="shared" si="77"/>
        <v>0</v>
      </c>
      <c r="M1539" s="172">
        <v>127</v>
      </c>
      <c r="N1539" s="172">
        <v>64</v>
      </c>
      <c r="O1539" s="167" t="s">
        <v>133</v>
      </c>
      <c r="P1539" s="260" t="e">
        <f t="shared" si="75"/>
        <v>#NUM!</v>
      </c>
      <c r="S1539" s="272"/>
    </row>
    <row r="1540" spans="1:19">
      <c r="A1540" s="161" t="s">
        <v>2651</v>
      </c>
      <c r="C1540" s="161" t="s">
        <v>133</v>
      </c>
      <c r="F1540" s="163" t="s">
        <v>133</v>
      </c>
      <c r="G1540" s="266" t="s">
        <v>133</v>
      </c>
      <c r="H1540" s="163" t="s">
        <v>133</v>
      </c>
      <c r="I1540" s="163" t="s">
        <v>133</v>
      </c>
      <c r="J1540" s="163" t="s">
        <v>133</v>
      </c>
      <c r="K1540" s="164">
        <f t="shared" si="76"/>
        <v>0</v>
      </c>
      <c r="L1540" s="165">
        <f t="shared" si="77"/>
        <v>0</v>
      </c>
      <c r="M1540" s="172">
        <v>127</v>
      </c>
      <c r="N1540" s="172">
        <v>64</v>
      </c>
      <c r="O1540" s="167" t="s">
        <v>133</v>
      </c>
      <c r="P1540" s="260" t="e">
        <f t="shared" si="75"/>
        <v>#NUM!</v>
      </c>
      <c r="S1540" s="272"/>
    </row>
    <row r="1541" spans="1:19">
      <c r="A1541" s="161" t="s">
        <v>2652</v>
      </c>
      <c r="C1541" s="161" t="s">
        <v>133</v>
      </c>
      <c r="F1541" s="163" t="s">
        <v>133</v>
      </c>
      <c r="G1541" s="266" t="s">
        <v>133</v>
      </c>
      <c r="H1541" s="163" t="s">
        <v>133</v>
      </c>
      <c r="I1541" s="163" t="s">
        <v>133</v>
      </c>
      <c r="J1541" s="163" t="s">
        <v>133</v>
      </c>
      <c r="K1541" s="164">
        <f t="shared" si="76"/>
        <v>0</v>
      </c>
      <c r="L1541" s="165">
        <f t="shared" si="77"/>
        <v>0</v>
      </c>
      <c r="M1541" s="172">
        <v>127</v>
      </c>
      <c r="N1541" s="172">
        <v>64</v>
      </c>
      <c r="O1541" s="167" t="s">
        <v>133</v>
      </c>
      <c r="P1541" s="260" t="e">
        <f t="shared" si="75"/>
        <v>#NUM!</v>
      </c>
      <c r="S1541" s="272"/>
    </row>
    <row r="1542" spans="1:19">
      <c r="A1542" s="161" t="s">
        <v>2653</v>
      </c>
      <c r="C1542" s="161" t="s">
        <v>133</v>
      </c>
      <c r="F1542" s="163" t="s">
        <v>133</v>
      </c>
      <c r="G1542" s="266" t="s">
        <v>133</v>
      </c>
      <c r="H1542" s="163" t="s">
        <v>133</v>
      </c>
      <c r="I1542" s="163" t="s">
        <v>133</v>
      </c>
      <c r="J1542" s="163" t="s">
        <v>133</v>
      </c>
      <c r="K1542" s="164">
        <f t="shared" si="76"/>
        <v>0</v>
      </c>
      <c r="L1542" s="165">
        <f t="shared" si="77"/>
        <v>0</v>
      </c>
      <c r="M1542" s="172">
        <v>127</v>
      </c>
      <c r="N1542" s="172">
        <v>64</v>
      </c>
      <c r="O1542" s="167" t="s">
        <v>133</v>
      </c>
      <c r="P1542" s="260" t="e">
        <f t="shared" si="75"/>
        <v>#NUM!</v>
      </c>
      <c r="S1542" s="272"/>
    </row>
    <row r="1543" spans="1:19">
      <c r="A1543" s="161" t="s">
        <v>2654</v>
      </c>
      <c r="C1543" s="161" t="s">
        <v>133</v>
      </c>
      <c r="F1543" s="163" t="s">
        <v>133</v>
      </c>
      <c r="G1543" s="266" t="s">
        <v>133</v>
      </c>
      <c r="H1543" s="163" t="s">
        <v>133</v>
      </c>
      <c r="I1543" s="163" t="s">
        <v>133</v>
      </c>
      <c r="J1543" s="163" t="s">
        <v>133</v>
      </c>
      <c r="K1543" s="164">
        <f t="shared" si="76"/>
        <v>0</v>
      </c>
      <c r="L1543" s="165">
        <f t="shared" si="77"/>
        <v>0</v>
      </c>
      <c r="M1543" s="172">
        <v>127</v>
      </c>
      <c r="N1543" s="172">
        <v>64</v>
      </c>
      <c r="O1543" s="167" t="s">
        <v>133</v>
      </c>
      <c r="P1543" s="260" t="e">
        <f t="shared" si="75"/>
        <v>#NUM!</v>
      </c>
      <c r="S1543" s="272"/>
    </row>
    <row r="1544" spans="1:19">
      <c r="A1544" s="161" t="s">
        <v>2655</v>
      </c>
      <c r="C1544" s="161" t="s">
        <v>133</v>
      </c>
      <c r="F1544" s="163" t="s">
        <v>133</v>
      </c>
      <c r="G1544" s="266" t="s">
        <v>133</v>
      </c>
      <c r="H1544" s="163" t="s">
        <v>133</v>
      </c>
      <c r="I1544" s="163" t="s">
        <v>133</v>
      </c>
      <c r="J1544" s="163" t="s">
        <v>133</v>
      </c>
      <c r="K1544" s="164">
        <f t="shared" si="76"/>
        <v>0</v>
      </c>
      <c r="L1544" s="165">
        <f t="shared" si="77"/>
        <v>0</v>
      </c>
      <c r="M1544" s="172">
        <v>127</v>
      </c>
      <c r="N1544" s="172">
        <v>64</v>
      </c>
      <c r="O1544" s="167" t="s">
        <v>133</v>
      </c>
      <c r="P1544" s="260" t="e">
        <f t="shared" si="75"/>
        <v>#NUM!</v>
      </c>
      <c r="S1544" s="272"/>
    </row>
    <row r="1545" spans="1:19">
      <c r="A1545" s="161" t="s">
        <v>2656</v>
      </c>
      <c r="C1545" s="161" t="s">
        <v>133</v>
      </c>
      <c r="F1545" s="163" t="s">
        <v>133</v>
      </c>
      <c r="G1545" s="266" t="s">
        <v>133</v>
      </c>
      <c r="H1545" s="163" t="s">
        <v>133</v>
      </c>
      <c r="I1545" s="163" t="s">
        <v>133</v>
      </c>
      <c r="J1545" s="163" t="s">
        <v>133</v>
      </c>
      <c r="K1545" s="164">
        <f t="shared" si="76"/>
        <v>0</v>
      </c>
      <c r="L1545" s="165">
        <f t="shared" si="77"/>
        <v>0</v>
      </c>
      <c r="M1545" s="172">
        <v>127</v>
      </c>
      <c r="N1545" s="172">
        <v>64</v>
      </c>
      <c r="O1545" s="167" t="s">
        <v>133</v>
      </c>
      <c r="P1545" s="260" t="e">
        <f t="shared" si="75"/>
        <v>#NUM!</v>
      </c>
      <c r="S1545" s="272"/>
    </row>
    <row r="1546" spans="1:19">
      <c r="A1546" s="161" t="s">
        <v>2657</v>
      </c>
      <c r="C1546" s="161" t="s">
        <v>133</v>
      </c>
      <c r="F1546" s="163" t="s">
        <v>133</v>
      </c>
      <c r="G1546" s="266" t="s">
        <v>133</v>
      </c>
      <c r="H1546" s="163" t="s">
        <v>133</v>
      </c>
      <c r="I1546" s="163" t="s">
        <v>133</v>
      </c>
      <c r="J1546" s="163" t="s">
        <v>133</v>
      </c>
      <c r="K1546" s="164">
        <f t="shared" si="76"/>
        <v>0</v>
      </c>
      <c r="L1546" s="165">
        <f t="shared" si="77"/>
        <v>0</v>
      </c>
      <c r="M1546" s="172">
        <v>127</v>
      </c>
      <c r="N1546" s="172">
        <v>64</v>
      </c>
      <c r="O1546" s="167" t="s">
        <v>133</v>
      </c>
      <c r="P1546" s="260" t="e">
        <f t="shared" si="75"/>
        <v>#NUM!</v>
      </c>
      <c r="S1546" s="272"/>
    </row>
    <row r="1547" spans="1:19">
      <c r="A1547" s="161" t="s">
        <v>2658</v>
      </c>
      <c r="C1547" s="161" t="s">
        <v>133</v>
      </c>
      <c r="F1547" s="163" t="s">
        <v>133</v>
      </c>
      <c r="G1547" s="266" t="s">
        <v>133</v>
      </c>
      <c r="H1547" s="163" t="s">
        <v>133</v>
      </c>
      <c r="I1547" s="163" t="s">
        <v>133</v>
      </c>
      <c r="J1547" s="163" t="s">
        <v>133</v>
      </c>
      <c r="K1547" s="164">
        <f t="shared" si="76"/>
        <v>0</v>
      </c>
      <c r="L1547" s="165">
        <f t="shared" si="77"/>
        <v>0</v>
      </c>
      <c r="M1547" s="172">
        <v>127</v>
      </c>
      <c r="N1547" s="172">
        <v>64</v>
      </c>
      <c r="O1547" s="167" t="s">
        <v>133</v>
      </c>
      <c r="P1547" s="260" t="e">
        <f t="shared" si="75"/>
        <v>#NUM!</v>
      </c>
      <c r="S1547" s="272"/>
    </row>
    <row r="1548" spans="1:19">
      <c r="A1548" s="161" t="s">
        <v>2659</v>
      </c>
      <c r="C1548" s="161" t="s">
        <v>133</v>
      </c>
      <c r="F1548" s="163" t="s">
        <v>133</v>
      </c>
      <c r="G1548" s="266" t="s">
        <v>133</v>
      </c>
      <c r="H1548" s="163" t="s">
        <v>133</v>
      </c>
      <c r="I1548" s="163" t="s">
        <v>133</v>
      </c>
      <c r="J1548" s="163" t="s">
        <v>133</v>
      </c>
      <c r="K1548" s="164">
        <f t="shared" si="76"/>
        <v>0</v>
      </c>
      <c r="L1548" s="165">
        <f t="shared" si="77"/>
        <v>0</v>
      </c>
      <c r="M1548" s="172">
        <v>127</v>
      </c>
      <c r="N1548" s="172">
        <v>64</v>
      </c>
      <c r="O1548" s="167" t="s">
        <v>133</v>
      </c>
      <c r="P1548" s="260" t="e">
        <f t="shared" si="75"/>
        <v>#NUM!</v>
      </c>
      <c r="S1548" s="272"/>
    </row>
    <row r="1549" spans="1:19">
      <c r="A1549" s="161" t="s">
        <v>2660</v>
      </c>
      <c r="C1549" s="161" t="s">
        <v>133</v>
      </c>
      <c r="F1549" s="163" t="s">
        <v>133</v>
      </c>
      <c r="G1549" s="266" t="s">
        <v>133</v>
      </c>
      <c r="H1549" s="163" t="s">
        <v>133</v>
      </c>
      <c r="I1549" s="163" t="s">
        <v>133</v>
      </c>
      <c r="J1549" s="163" t="s">
        <v>133</v>
      </c>
      <c r="K1549" s="164">
        <f t="shared" si="76"/>
        <v>0</v>
      </c>
      <c r="L1549" s="165">
        <f t="shared" si="77"/>
        <v>0</v>
      </c>
      <c r="M1549" s="172">
        <v>127</v>
      </c>
      <c r="N1549" s="172">
        <v>64</v>
      </c>
      <c r="O1549" s="167" t="s">
        <v>133</v>
      </c>
      <c r="P1549" s="260" t="e">
        <f t="shared" si="75"/>
        <v>#NUM!</v>
      </c>
      <c r="S1549" s="272"/>
    </row>
    <row r="1550" spans="1:19">
      <c r="A1550" s="161" t="s">
        <v>2661</v>
      </c>
      <c r="C1550" s="161" t="s">
        <v>133</v>
      </c>
      <c r="F1550" s="163" t="s">
        <v>133</v>
      </c>
      <c r="G1550" s="266" t="s">
        <v>133</v>
      </c>
      <c r="H1550" s="163" t="s">
        <v>133</v>
      </c>
      <c r="I1550" s="163" t="s">
        <v>133</v>
      </c>
      <c r="J1550" s="163" t="s">
        <v>133</v>
      </c>
      <c r="K1550" s="164">
        <f t="shared" si="76"/>
        <v>0</v>
      </c>
      <c r="L1550" s="165">
        <f t="shared" si="77"/>
        <v>0</v>
      </c>
      <c r="M1550" s="172">
        <v>127</v>
      </c>
      <c r="N1550" s="172">
        <v>64</v>
      </c>
      <c r="O1550" s="167" t="s">
        <v>133</v>
      </c>
      <c r="P1550" s="260" t="e">
        <f t="shared" si="75"/>
        <v>#NUM!</v>
      </c>
      <c r="S1550" s="272"/>
    </row>
    <row r="1551" spans="1:19">
      <c r="A1551" s="161" t="s">
        <v>2662</v>
      </c>
      <c r="C1551" s="161" t="s">
        <v>133</v>
      </c>
      <c r="F1551" s="163" t="s">
        <v>133</v>
      </c>
      <c r="G1551" s="266" t="s">
        <v>133</v>
      </c>
      <c r="H1551" s="163" t="s">
        <v>133</v>
      </c>
      <c r="I1551" s="163" t="s">
        <v>133</v>
      </c>
      <c r="J1551" s="163" t="s">
        <v>133</v>
      </c>
      <c r="K1551" s="164">
        <f t="shared" si="76"/>
        <v>0</v>
      </c>
      <c r="L1551" s="165">
        <f t="shared" si="77"/>
        <v>0</v>
      </c>
      <c r="M1551" s="172">
        <v>127</v>
      </c>
      <c r="N1551" s="172">
        <v>64</v>
      </c>
      <c r="O1551" s="167" t="s">
        <v>133</v>
      </c>
      <c r="P1551" s="260" t="e">
        <f t="shared" ref="P1551:P1614" si="78">MEDIAN(Q1551:R1551)</f>
        <v>#NUM!</v>
      </c>
      <c r="S1551" s="272"/>
    </row>
    <row r="1552" spans="1:19">
      <c r="A1552" s="161" t="s">
        <v>2663</v>
      </c>
      <c r="C1552" s="161" t="s">
        <v>133</v>
      </c>
      <c r="F1552" s="163" t="s">
        <v>133</v>
      </c>
      <c r="G1552" s="266" t="s">
        <v>133</v>
      </c>
      <c r="H1552" s="163" t="s">
        <v>133</v>
      </c>
      <c r="I1552" s="163" t="s">
        <v>133</v>
      </c>
      <c r="J1552" s="163" t="s">
        <v>133</v>
      </c>
      <c r="K1552" s="164">
        <f t="shared" ref="K1552:K1615" si="79">IF(OR(D1552="n/a",D1552="nd"),0,D1552)+IF(OR(I1552="n/a",I1552="nd"),0,I1552)</f>
        <v>0</v>
      </c>
      <c r="L1552" s="165">
        <f t="shared" ref="L1552:L1615" si="80">SQRT(SUMSQ(IF(OR(E1552="n/a",E1552="nd"),0,E1552),IF(OR(F1552="n/a",F1552="nd"),0,F1552),IF(OR(J1552="n/a",J1552="nd"),0,J1552)))</f>
        <v>0</v>
      </c>
      <c r="M1552" s="172">
        <v>127</v>
      </c>
      <c r="N1552" s="172">
        <v>64</v>
      </c>
      <c r="O1552" s="167" t="s">
        <v>133</v>
      </c>
      <c r="P1552" s="260" t="e">
        <f t="shared" si="78"/>
        <v>#NUM!</v>
      </c>
      <c r="S1552" s="272"/>
    </row>
    <row r="1553" spans="1:19">
      <c r="A1553" s="161" t="s">
        <v>2664</v>
      </c>
      <c r="C1553" s="161" t="s">
        <v>133</v>
      </c>
      <c r="F1553" s="163" t="s">
        <v>133</v>
      </c>
      <c r="G1553" s="266" t="s">
        <v>133</v>
      </c>
      <c r="H1553" s="163" t="s">
        <v>133</v>
      </c>
      <c r="I1553" s="163" t="s">
        <v>133</v>
      </c>
      <c r="J1553" s="163" t="s">
        <v>133</v>
      </c>
      <c r="K1553" s="164">
        <f t="shared" si="79"/>
        <v>0</v>
      </c>
      <c r="L1553" s="165">
        <f t="shared" si="80"/>
        <v>0</v>
      </c>
      <c r="M1553" s="172">
        <v>127</v>
      </c>
      <c r="N1553" s="172">
        <v>64</v>
      </c>
      <c r="O1553" s="167" t="s">
        <v>133</v>
      </c>
      <c r="P1553" s="260" t="e">
        <f t="shared" si="78"/>
        <v>#NUM!</v>
      </c>
      <c r="S1553" s="272"/>
    </row>
    <row r="1554" spans="1:19">
      <c r="A1554" s="161" t="s">
        <v>2665</v>
      </c>
      <c r="C1554" s="161" t="s">
        <v>133</v>
      </c>
      <c r="F1554" s="163" t="s">
        <v>133</v>
      </c>
      <c r="G1554" s="266" t="s">
        <v>133</v>
      </c>
      <c r="H1554" s="163" t="s">
        <v>133</v>
      </c>
      <c r="I1554" s="163" t="s">
        <v>133</v>
      </c>
      <c r="J1554" s="163" t="s">
        <v>133</v>
      </c>
      <c r="K1554" s="164">
        <f t="shared" si="79"/>
        <v>0</v>
      </c>
      <c r="L1554" s="165">
        <f t="shared" si="80"/>
        <v>0</v>
      </c>
      <c r="M1554" s="172">
        <v>127</v>
      </c>
      <c r="N1554" s="172">
        <v>64</v>
      </c>
      <c r="O1554" s="167" t="s">
        <v>133</v>
      </c>
      <c r="P1554" s="260" t="e">
        <f t="shared" si="78"/>
        <v>#NUM!</v>
      </c>
      <c r="S1554" s="272"/>
    </row>
    <row r="1555" spans="1:19">
      <c r="A1555" s="161" t="s">
        <v>2666</v>
      </c>
      <c r="C1555" s="161" t="s">
        <v>133</v>
      </c>
      <c r="F1555" s="163" t="s">
        <v>133</v>
      </c>
      <c r="G1555" s="266" t="s">
        <v>133</v>
      </c>
      <c r="H1555" s="163" t="s">
        <v>133</v>
      </c>
      <c r="I1555" s="163" t="s">
        <v>133</v>
      </c>
      <c r="J1555" s="163" t="s">
        <v>133</v>
      </c>
      <c r="K1555" s="164">
        <f t="shared" si="79"/>
        <v>0</v>
      </c>
      <c r="L1555" s="165">
        <f t="shared" si="80"/>
        <v>0</v>
      </c>
      <c r="M1555" s="172">
        <v>127</v>
      </c>
      <c r="N1555" s="172">
        <v>64</v>
      </c>
      <c r="O1555" s="167" t="s">
        <v>133</v>
      </c>
      <c r="P1555" s="260" t="e">
        <f t="shared" si="78"/>
        <v>#NUM!</v>
      </c>
      <c r="S1555" s="272"/>
    </row>
    <row r="1556" spans="1:19">
      <c r="A1556" s="161" t="s">
        <v>2667</v>
      </c>
      <c r="C1556" s="161" t="s">
        <v>133</v>
      </c>
      <c r="F1556" s="163" t="s">
        <v>133</v>
      </c>
      <c r="G1556" s="266" t="s">
        <v>133</v>
      </c>
      <c r="H1556" s="163" t="s">
        <v>133</v>
      </c>
      <c r="I1556" s="163" t="s">
        <v>133</v>
      </c>
      <c r="J1556" s="163" t="s">
        <v>133</v>
      </c>
      <c r="K1556" s="164">
        <f t="shared" si="79"/>
        <v>0</v>
      </c>
      <c r="L1556" s="165">
        <f t="shared" si="80"/>
        <v>0</v>
      </c>
      <c r="M1556" s="172">
        <v>127</v>
      </c>
      <c r="N1556" s="172">
        <v>64</v>
      </c>
      <c r="O1556" s="167" t="s">
        <v>133</v>
      </c>
      <c r="P1556" s="260" t="e">
        <f t="shared" si="78"/>
        <v>#NUM!</v>
      </c>
      <c r="S1556" s="272"/>
    </row>
    <row r="1557" spans="1:19">
      <c r="A1557" s="161" t="s">
        <v>2668</v>
      </c>
      <c r="C1557" s="161" t="s">
        <v>133</v>
      </c>
      <c r="F1557" s="163" t="s">
        <v>133</v>
      </c>
      <c r="G1557" s="266" t="s">
        <v>133</v>
      </c>
      <c r="H1557" s="163" t="s">
        <v>133</v>
      </c>
      <c r="I1557" s="163" t="s">
        <v>133</v>
      </c>
      <c r="J1557" s="163" t="s">
        <v>133</v>
      </c>
      <c r="K1557" s="164">
        <f t="shared" si="79"/>
        <v>0</v>
      </c>
      <c r="L1557" s="165">
        <f t="shared" si="80"/>
        <v>0</v>
      </c>
      <c r="M1557" s="172">
        <v>127</v>
      </c>
      <c r="N1557" s="172">
        <v>64</v>
      </c>
      <c r="O1557" s="167" t="s">
        <v>133</v>
      </c>
      <c r="P1557" s="260" t="e">
        <f t="shared" si="78"/>
        <v>#NUM!</v>
      </c>
      <c r="S1557" s="272"/>
    </row>
    <row r="1558" spans="1:19">
      <c r="A1558" s="161" t="s">
        <v>2669</v>
      </c>
      <c r="C1558" s="161" t="s">
        <v>133</v>
      </c>
      <c r="F1558" s="163" t="s">
        <v>133</v>
      </c>
      <c r="G1558" s="266" t="s">
        <v>133</v>
      </c>
      <c r="H1558" s="163" t="s">
        <v>133</v>
      </c>
      <c r="I1558" s="163" t="s">
        <v>133</v>
      </c>
      <c r="J1558" s="163" t="s">
        <v>133</v>
      </c>
      <c r="K1558" s="164">
        <f t="shared" si="79"/>
        <v>0</v>
      </c>
      <c r="L1558" s="165">
        <f t="shared" si="80"/>
        <v>0</v>
      </c>
      <c r="M1558" s="172">
        <v>127</v>
      </c>
      <c r="N1558" s="172">
        <v>64</v>
      </c>
      <c r="O1558" s="167" t="s">
        <v>133</v>
      </c>
      <c r="P1558" s="260" t="e">
        <f t="shared" si="78"/>
        <v>#NUM!</v>
      </c>
      <c r="S1558" s="272"/>
    </row>
    <row r="1559" spans="1:19">
      <c r="A1559" s="161" t="s">
        <v>2670</v>
      </c>
      <c r="C1559" s="161" t="s">
        <v>133</v>
      </c>
      <c r="F1559" s="163" t="s">
        <v>133</v>
      </c>
      <c r="G1559" s="266" t="s">
        <v>133</v>
      </c>
      <c r="H1559" s="163" t="s">
        <v>133</v>
      </c>
      <c r="I1559" s="163" t="s">
        <v>133</v>
      </c>
      <c r="J1559" s="163" t="s">
        <v>133</v>
      </c>
      <c r="K1559" s="164">
        <f t="shared" si="79"/>
        <v>0</v>
      </c>
      <c r="L1559" s="165">
        <f t="shared" si="80"/>
        <v>0</v>
      </c>
      <c r="M1559" s="172">
        <v>127</v>
      </c>
      <c r="N1559" s="172">
        <v>64</v>
      </c>
      <c r="O1559" s="167" t="s">
        <v>133</v>
      </c>
      <c r="P1559" s="260" t="e">
        <f t="shared" si="78"/>
        <v>#NUM!</v>
      </c>
      <c r="S1559" s="272"/>
    </row>
    <row r="1560" spans="1:19">
      <c r="A1560" s="161" t="s">
        <v>2671</v>
      </c>
      <c r="C1560" s="161" t="s">
        <v>133</v>
      </c>
      <c r="F1560" s="163" t="s">
        <v>133</v>
      </c>
      <c r="G1560" s="266" t="s">
        <v>133</v>
      </c>
      <c r="H1560" s="163" t="s">
        <v>133</v>
      </c>
      <c r="I1560" s="163" t="s">
        <v>133</v>
      </c>
      <c r="J1560" s="163" t="s">
        <v>133</v>
      </c>
      <c r="K1560" s="164">
        <f t="shared" si="79"/>
        <v>0</v>
      </c>
      <c r="L1560" s="165">
        <f t="shared" si="80"/>
        <v>0</v>
      </c>
      <c r="M1560" s="172">
        <v>127</v>
      </c>
      <c r="N1560" s="172">
        <v>64</v>
      </c>
      <c r="O1560" s="167" t="s">
        <v>133</v>
      </c>
      <c r="P1560" s="260" t="e">
        <f t="shared" si="78"/>
        <v>#NUM!</v>
      </c>
      <c r="S1560" s="272"/>
    </row>
    <row r="1561" spans="1:19">
      <c r="A1561" s="161" t="s">
        <v>2672</v>
      </c>
      <c r="C1561" s="161" t="s">
        <v>133</v>
      </c>
      <c r="F1561" s="163" t="s">
        <v>133</v>
      </c>
      <c r="G1561" s="266" t="s">
        <v>133</v>
      </c>
      <c r="H1561" s="163" t="s">
        <v>133</v>
      </c>
      <c r="I1561" s="163" t="s">
        <v>133</v>
      </c>
      <c r="J1561" s="163" t="s">
        <v>133</v>
      </c>
      <c r="K1561" s="164">
        <f t="shared" si="79"/>
        <v>0</v>
      </c>
      <c r="L1561" s="165">
        <f t="shared" si="80"/>
        <v>0</v>
      </c>
      <c r="M1561" s="172">
        <v>127</v>
      </c>
      <c r="N1561" s="172">
        <v>64</v>
      </c>
      <c r="O1561" s="167" t="s">
        <v>133</v>
      </c>
      <c r="P1561" s="260" t="e">
        <f t="shared" si="78"/>
        <v>#NUM!</v>
      </c>
      <c r="S1561" s="272"/>
    </row>
    <row r="1562" spans="1:19">
      <c r="A1562" s="161" t="s">
        <v>2673</v>
      </c>
      <c r="C1562" s="161" t="s">
        <v>133</v>
      </c>
      <c r="F1562" s="163" t="s">
        <v>133</v>
      </c>
      <c r="G1562" s="266" t="s">
        <v>133</v>
      </c>
      <c r="H1562" s="163" t="s">
        <v>133</v>
      </c>
      <c r="I1562" s="163" t="s">
        <v>133</v>
      </c>
      <c r="J1562" s="163" t="s">
        <v>133</v>
      </c>
      <c r="K1562" s="164">
        <f t="shared" si="79"/>
        <v>0</v>
      </c>
      <c r="L1562" s="165">
        <f t="shared" si="80"/>
        <v>0</v>
      </c>
      <c r="M1562" s="172">
        <v>127</v>
      </c>
      <c r="N1562" s="172">
        <v>64</v>
      </c>
      <c r="O1562" s="167" t="s">
        <v>133</v>
      </c>
      <c r="P1562" s="260" t="e">
        <f t="shared" si="78"/>
        <v>#NUM!</v>
      </c>
      <c r="S1562" s="272"/>
    </row>
    <row r="1563" spans="1:19">
      <c r="A1563" s="161" t="s">
        <v>2674</v>
      </c>
      <c r="C1563" s="161" t="s">
        <v>133</v>
      </c>
      <c r="F1563" s="163" t="s">
        <v>133</v>
      </c>
      <c r="G1563" s="266" t="s">
        <v>133</v>
      </c>
      <c r="H1563" s="163" t="s">
        <v>133</v>
      </c>
      <c r="I1563" s="163" t="s">
        <v>133</v>
      </c>
      <c r="J1563" s="163" t="s">
        <v>133</v>
      </c>
      <c r="K1563" s="164">
        <f t="shared" si="79"/>
        <v>0</v>
      </c>
      <c r="L1563" s="165">
        <f t="shared" si="80"/>
        <v>0</v>
      </c>
      <c r="M1563" s="172">
        <v>127</v>
      </c>
      <c r="N1563" s="172">
        <v>64</v>
      </c>
      <c r="O1563" s="167" t="s">
        <v>133</v>
      </c>
      <c r="P1563" s="260" t="e">
        <f t="shared" si="78"/>
        <v>#NUM!</v>
      </c>
      <c r="S1563" s="272"/>
    </row>
    <row r="1564" spans="1:19">
      <c r="A1564" s="161" t="s">
        <v>2675</v>
      </c>
      <c r="C1564" s="161" t="s">
        <v>133</v>
      </c>
      <c r="F1564" s="163" t="s">
        <v>133</v>
      </c>
      <c r="G1564" s="266" t="s">
        <v>133</v>
      </c>
      <c r="H1564" s="163" t="s">
        <v>133</v>
      </c>
      <c r="I1564" s="163" t="s">
        <v>133</v>
      </c>
      <c r="J1564" s="163" t="s">
        <v>133</v>
      </c>
      <c r="K1564" s="164">
        <f t="shared" si="79"/>
        <v>0</v>
      </c>
      <c r="L1564" s="165">
        <f t="shared" si="80"/>
        <v>0</v>
      </c>
      <c r="M1564" s="172">
        <v>127</v>
      </c>
      <c r="N1564" s="172">
        <v>64</v>
      </c>
      <c r="O1564" s="167" t="s">
        <v>133</v>
      </c>
      <c r="P1564" s="260" t="e">
        <f t="shared" si="78"/>
        <v>#NUM!</v>
      </c>
      <c r="S1564" s="272"/>
    </row>
    <row r="1565" spans="1:19">
      <c r="A1565" s="161" t="s">
        <v>2676</v>
      </c>
      <c r="C1565" s="161" t="s">
        <v>133</v>
      </c>
      <c r="F1565" s="163" t="s">
        <v>133</v>
      </c>
      <c r="G1565" s="266" t="s">
        <v>133</v>
      </c>
      <c r="H1565" s="163" t="s">
        <v>133</v>
      </c>
      <c r="I1565" s="163" t="s">
        <v>133</v>
      </c>
      <c r="J1565" s="163" t="s">
        <v>133</v>
      </c>
      <c r="K1565" s="164">
        <f t="shared" si="79"/>
        <v>0</v>
      </c>
      <c r="L1565" s="165">
        <f t="shared" si="80"/>
        <v>0</v>
      </c>
      <c r="M1565" s="172">
        <v>127</v>
      </c>
      <c r="N1565" s="172">
        <v>64</v>
      </c>
      <c r="O1565" s="167" t="s">
        <v>133</v>
      </c>
      <c r="P1565" s="260" t="e">
        <f t="shared" si="78"/>
        <v>#NUM!</v>
      </c>
      <c r="S1565" s="272"/>
    </row>
    <row r="1566" spans="1:19">
      <c r="A1566" s="161" t="s">
        <v>2677</v>
      </c>
      <c r="C1566" s="161" t="s">
        <v>133</v>
      </c>
      <c r="F1566" s="163" t="s">
        <v>133</v>
      </c>
      <c r="G1566" s="266" t="s">
        <v>133</v>
      </c>
      <c r="H1566" s="163" t="s">
        <v>133</v>
      </c>
      <c r="I1566" s="163" t="s">
        <v>133</v>
      </c>
      <c r="J1566" s="163" t="s">
        <v>133</v>
      </c>
      <c r="K1566" s="164">
        <f t="shared" si="79"/>
        <v>0</v>
      </c>
      <c r="L1566" s="165">
        <f t="shared" si="80"/>
        <v>0</v>
      </c>
      <c r="M1566" s="172">
        <v>127</v>
      </c>
      <c r="N1566" s="172">
        <v>64</v>
      </c>
      <c r="O1566" s="167" t="s">
        <v>133</v>
      </c>
      <c r="P1566" s="260" t="e">
        <f t="shared" si="78"/>
        <v>#NUM!</v>
      </c>
      <c r="S1566" s="272"/>
    </row>
    <row r="1567" spans="1:19">
      <c r="A1567" s="161" t="s">
        <v>2678</v>
      </c>
      <c r="C1567" s="161" t="s">
        <v>133</v>
      </c>
      <c r="F1567" s="163" t="s">
        <v>133</v>
      </c>
      <c r="G1567" s="266" t="s">
        <v>133</v>
      </c>
      <c r="H1567" s="163" t="s">
        <v>133</v>
      </c>
      <c r="I1567" s="163" t="s">
        <v>133</v>
      </c>
      <c r="J1567" s="163" t="s">
        <v>133</v>
      </c>
      <c r="K1567" s="164">
        <f t="shared" si="79"/>
        <v>0</v>
      </c>
      <c r="L1567" s="165">
        <f t="shared" si="80"/>
        <v>0</v>
      </c>
      <c r="M1567" s="172">
        <v>127</v>
      </c>
      <c r="N1567" s="172">
        <v>64</v>
      </c>
      <c r="O1567" s="167" t="s">
        <v>133</v>
      </c>
      <c r="P1567" s="260" t="e">
        <f t="shared" si="78"/>
        <v>#NUM!</v>
      </c>
      <c r="S1567" s="272"/>
    </row>
    <row r="1568" spans="1:19">
      <c r="A1568" s="161" t="s">
        <v>2679</v>
      </c>
      <c r="C1568" s="161" t="s">
        <v>133</v>
      </c>
      <c r="F1568" s="163" t="s">
        <v>133</v>
      </c>
      <c r="G1568" s="266" t="s">
        <v>133</v>
      </c>
      <c r="H1568" s="163" t="s">
        <v>133</v>
      </c>
      <c r="I1568" s="163" t="s">
        <v>133</v>
      </c>
      <c r="J1568" s="163" t="s">
        <v>133</v>
      </c>
      <c r="K1568" s="164">
        <f t="shared" si="79"/>
        <v>0</v>
      </c>
      <c r="L1568" s="165">
        <f t="shared" si="80"/>
        <v>0</v>
      </c>
      <c r="M1568" s="172">
        <v>127</v>
      </c>
      <c r="N1568" s="172">
        <v>64</v>
      </c>
      <c r="O1568" s="167" t="s">
        <v>133</v>
      </c>
      <c r="P1568" s="260" t="e">
        <f t="shared" si="78"/>
        <v>#NUM!</v>
      </c>
      <c r="S1568" s="272"/>
    </row>
    <row r="1569" spans="1:19">
      <c r="A1569" s="161" t="s">
        <v>2680</v>
      </c>
      <c r="C1569" s="161" t="s">
        <v>133</v>
      </c>
      <c r="F1569" s="163" t="s">
        <v>133</v>
      </c>
      <c r="G1569" s="266" t="s">
        <v>133</v>
      </c>
      <c r="H1569" s="163" t="s">
        <v>133</v>
      </c>
      <c r="I1569" s="163" t="s">
        <v>133</v>
      </c>
      <c r="J1569" s="163" t="s">
        <v>133</v>
      </c>
      <c r="K1569" s="164">
        <f t="shared" si="79"/>
        <v>0</v>
      </c>
      <c r="L1569" s="165">
        <f t="shared" si="80"/>
        <v>0</v>
      </c>
      <c r="M1569" s="172">
        <v>127</v>
      </c>
      <c r="N1569" s="172">
        <v>64</v>
      </c>
      <c r="O1569" s="167" t="s">
        <v>133</v>
      </c>
      <c r="P1569" s="260" t="e">
        <f t="shared" si="78"/>
        <v>#NUM!</v>
      </c>
      <c r="S1569" s="272"/>
    </row>
    <row r="1570" spans="1:19">
      <c r="A1570" s="161" t="s">
        <v>2681</v>
      </c>
      <c r="C1570" s="161" t="s">
        <v>133</v>
      </c>
      <c r="F1570" s="163" t="s">
        <v>133</v>
      </c>
      <c r="G1570" s="266" t="s">
        <v>133</v>
      </c>
      <c r="H1570" s="163" t="s">
        <v>133</v>
      </c>
      <c r="I1570" s="163" t="s">
        <v>133</v>
      </c>
      <c r="J1570" s="163" t="s">
        <v>133</v>
      </c>
      <c r="K1570" s="164">
        <f t="shared" si="79"/>
        <v>0</v>
      </c>
      <c r="L1570" s="165">
        <f t="shared" si="80"/>
        <v>0</v>
      </c>
      <c r="M1570" s="172">
        <v>127</v>
      </c>
      <c r="N1570" s="172">
        <v>64</v>
      </c>
      <c r="O1570" s="167" t="s">
        <v>133</v>
      </c>
      <c r="P1570" s="260" t="e">
        <f t="shared" si="78"/>
        <v>#NUM!</v>
      </c>
      <c r="S1570" s="272"/>
    </row>
    <row r="1571" spans="1:19">
      <c r="A1571" s="161" t="s">
        <v>2682</v>
      </c>
      <c r="C1571" s="161" t="s">
        <v>133</v>
      </c>
      <c r="F1571" s="163" t="s">
        <v>133</v>
      </c>
      <c r="G1571" s="266" t="s">
        <v>133</v>
      </c>
      <c r="H1571" s="163" t="s">
        <v>133</v>
      </c>
      <c r="I1571" s="163" t="s">
        <v>133</v>
      </c>
      <c r="J1571" s="163" t="s">
        <v>133</v>
      </c>
      <c r="K1571" s="164">
        <f t="shared" si="79"/>
        <v>0</v>
      </c>
      <c r="L1571" s="165">
        <f t="shared" si="80"/>
        <v>0</v>
      </c>
      <c r="M1571" s="172">
        <v>127</v>
      </c>
      <c r="N1571" s="172">
        <v>64</v>
      </c>
      <c r="O1571" s="167" t="s">
        <v>133</v>
      </c>
      <c r="P1571" s="260" t="e">
        <f t="shared" si="78"/>
        <v>#NUM!</v>
      </c>
      <c r="S1571" s="272"/>
    </row>
    <row r="1572" spans="1:19">
      <c r="A1572" s="161" t="s">
        <v>2683</v>
      </c>
      <c r="C1572" s="161" t="s">
        <v>133</v>
      </c>
      <c r="F1572" s="163" t="s">
        <v>133</v>
      </c>
      <c r="G1572" s="266" t="s">
        <v>133</v>
      </c>
      <c r="H1572" s="163" t="s">
        <v>133</v>
      </c>
      <c r="I1572" s="163" t="s">
        <v>133</v>
      </c>
      <c r="J1572" s="163" t="s">
        <v>133</v>
      </c>
      <c r="K1572" s="164">
        <f t="shared" si="79"/>
        <v>0</v>
      </c>
      <c r="L1572" s="165">
        <f t="shared" si="80"/>
        <v>0</v>
      </c>
      <c r="M1572" s="172">
        <v>127</v>
      </c>
      <c r="N1572" s="172">
        <v>64</v>
      </c>
      <c r="O1572" s="167" t="s">
        <v>133</v>
      </c>
      <c r="P1572" s="260" t="e">
        <f t="shared" si="78"/>
        <v>#NUM!</v>
      </c>
      <c r="S1572" s="272"/>
    </row>
    <row r="1573" spans="1:19">
      <c r="A1573" s="161" t="s">
        <v>2684</v>
      </c>
      <c r="C1573" s="161" t="s">
        <v>133</v>
      </c>
      <c r="F1573" s="163" t="s">
        <v>133</v>
      </c>
      <c r="G1573" s="266" t="s">
        <v>133</v>
      </c>
      <c r="H1573" s="163" t="s">
        <v>133</v>
      </c>
      <c r="I1573" s="163" t="s">
        <v>133</v>
      </c>
      <c r="J1573" s="163" t="s">
        <v>133</v>
      </c>
      <c r="K1573" s="164">
        <f t="shared" si="79"/>
        <v>0</v>
      </c>
      <c r="L1573" s="165">
        <f t="shared" si="80"/>
        <v>0</v>
      </c>
      <c r="M1573" s="172">
        <v>127</v>
      </c>
      <c r="N1573" s="172">
        <v>64</v>
      </c>
      <c r="O1573" s="167" t="s">
        <v>133</v>
      </c>
      <c r="P1573" s="260" t="e">
        <f t="shared" si="78"/>
        <v>#NUM!</v>
      </c>
      <c r="S1573" s="272"/>
    </row>
    <row r="1574" spans="1:19">
      <c r="A1574" s="161" t="s">
        <v>2685</v>
      </c>
      <c r="C1574" s="161" t="s">
        <v>133</v>
      </c>
      <c r="F1574" s="163" t="s">
        <v>133</v>
      </c>
      <c r="G1574" s="266" t="s">
        <v>133</v>
      </c>
      <c r="H1574" s="163" t="s">
        <v>133</v>
      </c>
      <c r="I1574" s="163" t="s">
        <v>133</v>
      </c>
      <c r="J1574" s="163" t="s">
        <v>133</v>
      </c>
      <c r="K1574" s="164">
        <f t="shared" si="79"/>
        <v>0</v>
      </c>
      <c r="L1574" s="165">
        <f t="shared" si="80"/>
        <v>0</v>
      </c>
      <c r="M1574" s="172">
        <v>127</v>
      </c>
      <c r="N1574" s="172">
        <v>64</v>
      </c>
      <c r="O1574" s="167" t="s">
        <v>133</v>
      </c>
      <c r="P1574" s="260" t="e">
        <f t="shared" si="78"/>
        <v>#NUM!</v>
      </c>
      <c r="S1574" s="272"/>
    </row>
    <row r="1575" spans="1:19">
      <c r="A1575" s="161" t="s">
        <v>2686</v>
      </c>
      <c r="C1575" s="161" t="s">
        <v>133</v>
      </c>
      <c r="F1575" s="163" t="s">
        <v>133</v>
      </c>
      <c r="G1575" s="266" t="s">
        <v>133</v>
      </c>
      <c r="H1575" s="163" t="s">
        <v>133</v>
      </c>
      <c r="I1575" s="163" t="s">
        <v>133</v>
      </c>
      <c r="J1575" s="163" t="s">
        <v>133</v>
      </c>
      <c r="K1575" s="164">
        <f t="shared" si="79"/>
        <v>0</v>
      </c>
      <c r="L1575" s="165">
        <f t="shared" si="80"/>
        <v>0</v>
      </c>
      <c r="M1575" s="172">
        <v>127</v>
      </c>
      <c r="N1575" s="172">
        <v>64</v>
      </c>
      <c r="O1575" s="167" t="s">
        <v>133</v>
      </c>
      <c r="P1575" s="260" t="e">
        <f t="shared" si="78"/>
        <v>#NUM!</v>
      </c>
      <c r="S1575" s="272"/>
    </row>
    <row r="1576" spans="1:19">
      <c r="A1576" s="161" t="s">
        <v>2687</v>
      </c>
      <c r="C1576" s="161" t="s">
        <v>133</v>
      </c>
      <c r="F1576" s="163" t="s">
        <v>133</v>
      </c>
      <c r="G1576" s="266" t="s">
        <v>133</v>
      </c>
      <c r="H1576" s="163" t="s">
        <v>133</v>
      </c>
      <c r="I1576" s="163" t="s">
        <v>133</v>
      </c>
      <c r="J1576" s="163" t="s">
        <v>133</v>
      </c>
      <c r="K1576" s="164">
        <f t="shared" si="79"/>
        <v>0</v>
      </c>
      <c r="L1576" s="165">
        <f t="shared" si="80"/>
        <v>0</v>
      </c>
      <c r="M1576" s="172">
        <v>127</v>
      </c>
      <c r="N1576" s="172">
        <v>64</v>
      </c>
      <c r="O1576" s="167" t="s">
        <v>133</v>
      </c>
      <c r="P1576" s="260" t="e">
        <f t="shared" si="78"/>
        <v>#NUM!</v>
      </c>
      <c r="S1576" s="272"/>
    </row>
    <row r="1577" spans="1:19">
      <c r="A1577" s="161" t="s">
        <v>2688</v>
      </c>
      <c r="C1577" s="161" t="s">
        <v>133</v>
      </c>
      <c r="F1577" s="163" t="s">
        <v>133</v>
      </c>
      <c r="G1577" s="266" t="s">
        <v>133</v>
      </c>
      <c r="H1577" s="163" t="s">
        <v>133</v>
      </c>
      <c r="I1577" s="163" t="s">
        <v>133</v>
      </c>
      <c r="J1577" s="163" t="s">
        <v>133</v>
      </c>
      <c r="K1577" s="164">
        <f t="shared" si="79"/>
        <v>0</v>
      </c>
      <c r="L1577" s="165">
        <f t="shared" si="80"/>
        <v>0</v>
      </c>
      <c r="M1577" s="172">
        <v>127</v>
      </c>
      <c r="N1577" s="172">
        <v>64</v>
      </c>
      <c r="O1577" s="167" t="s">
        <v>133</v>
      </c>
      <c r="P1577" s="260" t="e">
        <f t="shared" si="78"/>
        <v>#NUM!</v>
      </c>
      <c r="S1577" s="272"/>
    </row>
    <row r="1578" spans="1:19">
      <c r="A1578" s="161" t="s">
        <v>2689</v>
      </c>
      <c r="C1578" s="161" t="s">
        <v>133</v>
      </c>
      <c r="F1578" s="163" t="s">
        <v>133</v>
      </c>
      <c r="G1578" s="266" t="s">
        <v>133</v>
      </c>
      <c r="H1578" s="163" t="s">
        <v>133</v>
      </c>
      <c r="I1578" s="163" t="s">
        <v>133</v>
      </c>
      <c r="J1578" s="163" t="s">
        <v>133</v>
      </c>
      <c r="K1578" s="164">
        <f t="shared" si="79"/>
        <v>0</v>
      </c>
      <c r="L1578" s="165">
        <f t="shared" si="80"/>
        <v>0</v>
      </c>
      <c r="M1578" s="172">
        <v>127</v>
      </c>
      <c r="N1578" s="172">
        <v>64</v>
      </c>
      <c r="O1578" s="167" t="s">
        <v>133</v>
      </c>
      <c r="P1578" s="260" t="e">
        <f t="shared" si="78"/>
        <v>#NUM!</v>
      </c>
      <c r="S1578" s="272"/>
    </row>
    <row r="1579" spans="1:19">
      <c r="A1579" s="161" t="s">
        <v>2690</v>
      </c>
      <c r="C1579" s="161" t="s">
        <v>133</v>
      </c>
      <c r="F1579" s="163" t="s">
        <v>133</v>
      </c>
      <c r="G1579" s="266" t="s">
        <v>133</v>
      </c>
      <c r="H1579" s="163" t="s">
        <v>133</v>
      </c>
      <c r="I1579" s="163" t="s">
        <v>133</v>
      </c>
      <c r="J1579" s="163" t="s">
        <v>133</v>
      </c>
      <c r="K1579" s="164">
        <f t="shared" si="79"/>
        <v>0</v>
      </c>
      <c r="L1579" s="165">
        <f t="shared" si="80"/>
        <v>0</v>
      </c>
      <c r="M1579" s="172">
        <v>127</v>
      </c>
      <c r="N1579" s="172">
        <v>64</v>
      </c>
      <c r="O1579" s="167" t="s">
        <v>133</v>
      </c>
      <c r="P1579" s="260" t="e">
        <f t="shared" si="78"/>
        <v>#NUM!</v>
      </c>
      <c r="S1579" s="272"/>
    </row>
    <row r="1580" spans="1:19">
      <c r="A1580" s="161" t="s">
        <v>2691</v>
      </c>
      <c r="C1580" s="161" t="s">
        <v>133</v>
      </c>
      <c r="F1580" s="163" t="s">
        <v>133</v>
      </c>
      <c r="G1580" s="266" t="s">
        <v>133</v>
      </c>
      <c r="H1580" s="163" t="s">
        <v>133</v>
      </c>
      <c r="I1580" s="163" t="s">
        <v>133</v>
      </c>
      <c r="J1580" s="163" t="s">
        <v>133</v>
      </c>
      <c r="K1580" s="164">
        <f t="shared" si="79"/>
        <v>0</v>
      </c>
      <c r="L1580" s="165">
        <f t="shared" si="80"/>
        <v>0</v>
      </c>
      <c r="M1580" s="172">
        <v>127</v>
      </c>
      <c r="N1580" s="172">
        <v>64</v>
      </c>
      <c r="O1580" s="167" t="s">
        <v>133</v>
      </c>
      <c r="P1580" s="260" t="e">
        <f t="shared" si="78"/>
        <v>#NUM!</v>
      </c>
      <c r="S1580" s="272"/>
    </row>
    <row r="1581" spans="1:19">
      <c r="A1581" s="161" t="s">
        <v>2692</v>
      </c>
      <c r="C1581" s="161" t="s">
        <v>133</v>
      </c>
      <c r="F1581" s="163" t="s">
        <v>133</v>
      </c>
      <c r="G1581" s="266" t="s">
        <v>133</v>
      </c>
      <c r="H1581" s="163" t="s">
        <v>133</v>
      </c>
      <c r="I1581" s="163" t="s">
        <v>133</v>
      </c>
      <c r="J1581" s="163" t="s">
        <v>133</v>
      </c>
      <c r="K1581" s="164">
        <f t="shared" si="79"/>
        <v>0</v>
      </c>
      <c r="L1581" s="165">
        <f t="shared" si="80"/>
        <v>0</v>
      </c>
      <c r="M1581" s="172">
        <v>127</v>
      </c>
      <c r="N1581" s="172">
        <v>64</v>
      </c>
      <c r="O1581" s="167" t="s">
        <v>133</v>
      </c>
      <c r="P1581" s="260" t="e">
        <f t="shared" si="78"/>
        <v>#NUM!</v>
      </c>
      <c r="S1581" s="272"/>
    </row>
    <row r="1582" spans="1:19">
      <c r="A1582" s="161" t="s">
        <v>2693</v>
      </c>
      <c r="C1582" s="161" t="s">
        <v>133</v>
      </c>
      <c r="F1582" s="163" t="s">
        <v>133</v>
      </c>
      <c r="G1582" s="266" t="s">
        <v>133</v>
      </c>
      <c r="H1582" s="163" t="s">
        <v>133</v>
      </c>
      <c r="I1582" s="163" t="s">
        <v>133</v>
      </c>
      <c r="J1582" s="163" t="s">
        <v>133</v>
      </c>
      <c r="K1582" s="164">
        <f t="shared" si="79"/>
        <v>0</v>
      </c>
      <c r="L1582" s="165">
        <f t="shared" si="80"/>
        <v>0</v>
      </c>
      <c r="M1582" s="172">
        <v>127</v>
      </c>
      <c r="N1582" s="172">
        <v>64</v>
      </c>
      <c r="O1582" s="167" t="s">
        <v>133</v>
      </c>
      <c r="P1582" s="260" t="e">
        <f t="shared" si="78"/>
        <v>#NUM!</v>
      </c>
      <c r="S1582" s="272"/>
    </row>
    <row r="1583" spans="1:19">
      <c r="A1583" s="161" t="s">
        <v>2694</v>
      </c>
      <c r="C1583" s="161" t="s">
        <v>133</v>
      </c>
      <c r="F1583" s="163" t="s">
        <v>133</v>
      </c>
      <c r="G1583" s="266" t="s">
        <v>133</v>
      </c>
      <c r="H1583" s="163" t="s">
        <v>133</v>
      </c>
      <c r="I1583" s="163" t="s">
        <v>133</v>
      </c>
      <c r="J1583" s="163" t="s">
        <v>133</v>
      </c>
      <c r="K1583" s="164">
        <f t="shared" si="79"/>
        <v>0</v>
      </c>
      <c r="L1583" s="165">
        <f t="shared" si="80"/>
        <v>0</v>
      </c>
      <c r="M1583" s="172">
        <v>127</v>
      </c>
      <c r="N1583" s="172">
        <v>64</v>
      </c>
      <c r="O1583" s="167" t="s">
        <v>133</v>
      </c>
      <c r="P1583" s="260" t="e">
        <f t="shared" si="78"/>
        <v>#NUM!</v>
      </c>
      <c r="S1583" s="272"/>
    </row>
    <row r="1584" spans="1:19">
      <c r="A1584" s="161" t="s">
        <v>2695</v>
      </c>
      <c r="C1584" s="161" t="s">
        <v>133</v>
      </c>
      <c r="F1584" s="163" t="s">
        <v>133</v>
      </c>
      <c r="G1584" s="266" t="s">
        <v>133</v>
      </c>
      <c r="H1584" s="163" t="s">
        <v>133</v>
      </c>
      <c r="I1584" s="163" t="s">
        <v>133</v>
      </c>
      <c r="J1584" s="163" t="s">
        <v>133</v>
      </c>
      <c r="K1584" s="164">
        <f t="shared" si="79"/>
        <v>0</v>
      </c>
      <c r="L1584" s="165">
        <f t="shared" si="80"/>
        <v>0</v>
      </c>
      <c r="M1584" s="172">
        <v>127</v>
      </c>
      <c r="N1584" s="172">
        <v>64</v>
      </c>
      <c r="O1584" s="167" t="s">
        <v>133</v>
      </c>
      <c r="P1584" s="260" t="e">
        <f t="shared" si="78"/>
        <v>#NUM!</v>
      </c>
      <c r="S1584" s="272"/>
    </row>
    <row r="1585" spans="1:19">
      <c r="A1585" s="161" t="s">
        <v>2696</v>
      </c>
      <c r="C1585" s="161" t="s">
        <v>133</v>
      </c>
      <c r="F1585" s="163" t="s">
        <v>133</v>
      </c>
      <c r="G1585" s="266" t="s">
        <v>133</v>
      </c>
      <c r="H1585" s="163" t="s">
        <v>133</v>
      </c>
      <c r="I1585" s="163" t="s">
        <v>133</v>
      </c>
      <c r="J1585" s="163" t="s">
        <v>133</v>
      </c>
      <c r="K1585" s="164">
        <f t="shared" si="79"/>
        <v>0</v>
      </c>
      <c r="L1585" s="165">
        <f t="shared" si="80"/>
        <v>0</v>
      </c>
      <c r="M1585" s="172">
        <v>127</v>
      </c>
      <c r="N1585" s="172">
        <v>64</v>
      </c>
      <c r="O1585" s="167" t="s">
        <v>133</v>
      </c>
      <c r="P1585" s="260" t="e">
        <f t="shared" si="78"/>
        <v>#NUM!</v>
      </c>
      <c r="S1585" s="272"/>
    </row>
    <row r="1586" spans="1:19">
      <c r="A1586" s="161" t="s">
        <v>2697</v>
      </c>
      <c r="C1586" s="161" t="s">
        <v>133</v>
      </c>
      <c r="F1586" s="163" t="s">
        <v>133</v>
      </c>
      <c r="G1586" s="266" t="s">
        <v>133</v>
      </c>
      <c r="H1586" s="163" t="s">
        <v>133</v>
      </c>
      <c r="I1586" s="163" t="s">
        <v>133</v>
      </c>
      <c r="J1586" s="163" t="s">
        <v>133</v>
      </c>
      <c r="K1586" s="164">
        <f t="shared" si="79"/>
        <v>0</v>
      </c>
      <c r="L1586" s="165">
        <f t="shared" si="80"/>
        <v>0</v>
      </c>
      <c r="M1586" s="172">
        <v>127</v>
      </c>
      <c r="N1586" s="172">
        <v>64</v>
      </c>
      <c r="O1586" s="167" t="s">
        <v>133</v>
      </c>
      <c r="P1586" s="260" t="e">
        <f t="shared" si="78"/>
        <v>#NUM!</v>
      </c>
      <c r="S1586" s="272"/>
    </row>
    <row r="1587" spans="1:19">
      <c r="A1587" s="161" t="s">
        <v>2698</v>
      </c>
      <c r="C1587" s="161" t="s">
        <v>133</v>
      </c>
      <c r="F1587" s="163" t="s">
        <v>133</v>
      </c>
      <c r="G1587" s="266" t="s">
        <v>133</v>
      </c>
      <c r="H1587" s="163" t="s">
        <v>133</v>
      </c>
      <c r="I1587" s="163" t="s">
        <v>133</v>
      </c>
      <c r="J1587" s="163" t="s">
        <v>133</v>
      </c>
      <c r="K1587" s="164">
        <f t="shared" si="79"/>
        <v>0</v>
      </c>
      <c r="L1587" s="165">
        <f t="shared" si="80"/>
        <v>0</v>
      </c>
      <c r="M1587" s="172">
        <v>127</v>
      </c>
      <c r="N1587" s="172">
        <v>64</v>
      </c>
      <c r="O1587" s="167" t="s">
        <v>133</v>
      </c>
      <c r="P1587" s="260" t="e">
        <f t="shared" si="78"/>
        <v>#NUM!</v>
      </c>
      <c r="S1587" s="272"/>
    </row>
    <row r="1588" spans="1:19">
      <c r="A1588" s="161" t="s">
        <v>2699</v>
      </c>
      <c r="C1588" s="161" t="s">
        <v>133</v>
      </c>
      <c r="F1588" s="163" t="s">
        <v>133</v>
      </c>
      <c r="G1588" s="266" t="s">
        <v>133</v>
      </c>
      <c r="H1588" s="163" t="s">
        <v>133</v>
      </c>
      <c r="I1588" s="163" t="s">
        <v>133</v>
      </c>
      <c r="J1588" s="163" t="s">
        <v>133</v>
      </c>
      <c r="K1588" s="164">
        <f t="shared" si="79"/>
        <v>0</v>
      </c>
      <c r="L1588" s="165">
        <f t="shared" si="80"/>
        <v>0</v>
      </c>
      <c r="M1588" s="172">
        <v>127</v>
      </c>
      <c r="N1588" s="172">
        <v>64</v>
      </c>
      <c r="O1588" s="167" t="s">
        <v>133</v>
      </c>
      <c r="P1588" s="260" t="e">
        <f t="shared" si="78"/>
        <v>#NUM!</v>
      </c>
      <c r="S1588" s="272"/>
    </row>
    <row r="1589" spans="1:19">
      <c r="A1589" s="161" t="s">
        <v>2700</v>
      </c>
      <c r="C1589" s="161" t="s">
        <v>133</v>
      </c>
      <c r="F1589" s="163" t="s">
        <v>133</v>
      </c>
      <c r="G1589" s="266" t="s">
        <v>133</v>
      </c>
      <c r="H1589" s="163" t="s">
        <v>133</v>
      </c>
      <c r="I1589" s="163" t="s">
        <v>133</v>
      </c>
      <c r="J1589" s="163" t="s">
        <v>133</v>
      </c>
      <c r="K1589" s="164">
        <f t="shared" si="79"/>
        <v>0</v>
      </c>
      <c r="L1589" s="165">
        <f t="shared" si="80"/>
        <v>0</v>
      </c>
      <c r="M1589" s="172">
        <v>127</v>
      </c>
      <c r="N1589" s="172">
        <v>64</v>
      </c>
      <c r="O1589" s="167" t="s">
        <v>133</v>
      </c>
      <c r="P1589" s="260" t="e">
        <f t="shared" si="78"/>
        <v>#NUM!</v>
      </c>
      <c r="S1589" s="272"/>
    </row>
    <row r="1590" spans="1:19">
      <c r="A1590" s="161" t="s">
        <v>2701</v>
      </c>
      <c r="C1590" s="161" t="s">
        <v>133</v>
      </c>
      <c r="F1590" s="163" t="s">
        <v>133</v>
      </c>
      <c r="G1590" s="266" t="s">
        <v>133</v>
      </c>
      <c r="H1590" s="163" t="s">
        <v>133</v>
      </c>
      <c r="I1590" s="163" t="s">
        <v>133</v>
      </c>
      <c r="J1590" s="163" t="s">
        <v>133</v>
      </c>
      <c r="K1590" s="164">
        <f t="shared" si="79"/>
        <v>0</v>
      </c>
      <c r="L1590" s="165">
        <f t="shared" si="80"/>
        <v>0</v>
      </c>
      <c r="M1590" s="172">
        <v>127</v>
      </c>
      <c r="N1590" s="172">
        <v>64</v>
      </c>
      <c r="O1590" s="167" t="s">
        <v>133</v>
      </c>
      <c r="P1590" s="260" t="e">
        <f t="shared" si="78"/>
        <v>#NUM!</v>
      </c>
      <c r="S1590" s="272"/>
    </row>
    <row r="1591" spans="1:19">
      <c r="A1591" s="161" t="s">
        <v>2702</v>
      </c>
      <c r="C1591" s="161" t="s">
        <v>133</v>
      </c>
      <c r="F1591" s="163" t="s">
        <v>133</v>
      </c>
      <c r="G1591" s="266" t="s">
        <v>133</v>
      </c>
      <c r="H1591" s="163" t="s">
        <v>133</v>
      </c>
      <c r="I1591" s="163" t="s">
        <v>133</v>
      </c>
      <c r="J1591" s="163" t="s">
        <v>133</v>
      </c>
      <c r="K1591" s="164">
        <f t="shared" si="79"/>
        <v>0</v>
      </c>
      <c r="L1591" s="165">
        <f t="shared" si="80"/>
        <v>0</v>
      </c>
      <c r="M1591" s="172">
        <v>127</v>
      </c>
      <c r="N1591" s="172">
        <v>64</v>
      </c>
      <c r="O1591" s="167" t="s">
        <v>133</v>
      </c>
      <c r="P1591" s="260" t="e">
        <f t="shared" si="78"/>
        <v>#NUM!</v>
      </c>
      <c r="S1591" s="272"/>
    </row>
    <row r="1592" spans="1:19">
      <c r="A1592" s="161" t="s">
        <v>2703</v>
      </c>
      <c r="C1592" s="161" t="s">
        <v>133</v>
      </c>
      <c r="F1592" s="163" t="s">
        <v>133</v>
      </c>
      <c r="G1592" s="266" t="s">
        <v>133</v>
      </c>
      <c r="H1592" s="163" t="s">
        <v>133</v>
      </c>
      <c r="I1592" s="163" t="s">
        <v>133</v>
      </c>
      <c r="J1592" s="163" t="s">
        <v>133</v>
      </c>
      <c r="K1592" s="164">
        <f t="shared" si="79"/>
        <v>0</v>
      </c>
      <c r="L1592" s="165">
        <f t="shared" si="80"/>
        <v>0</v>
      </c>
      <c r="M1592" s="172">
        <v>127</v>
      </c>
      <c r="N1592" s="172">
        <v>64</v>
      </c>
      <c r="O1592" s="167" t="s">
        <v>133</v>
      </c>
      <c r="P1592" s="260" t="e">
        <f t="shared" si="78"/>
        <v>#NUM!</v>
      </c>
      <c r="S1592" s="272"/>
    </row>
    <row r="1593" spans="1:19">
      <c r="A1593" s="161" t="s">
        <v>2704</v>
      </c>
      <c r="C1593" s="161" t="s">
        <v>133</v>
      </c>
      <c r="F1593" s="163" t="s">
        <v>133</v>
      </c>
      <c r="G1593" s="266" t="s">
        <v>133</v>
      </c>
      <c r="H1593" s="163" t="s">
        <v>133</v>
      </c>
      <c r="I1593" s="163" t="s">
        <v>133</v>
      </c>
      <c r="J1593" s="163" t="s">
        <v>133</v>
      </c>
      <c r="K1593" s="164">
        <f t="shared" si="79"/>
        <v>0</v>
      </c>
      <c r="L1593" s="165">
        <f t="shared" si="80"/>
        <v>0</v>
      </c>
      <c r="M1593" s="172">
        <v>127</v>
      </c>
      <c r="N1593" s="172">
        <v>64</v>
      </c>
      <c r="O1593" s="167" t="s">
        <v>133</v>
      </c>
      <c r="P1593" s="260" t="e">
        <f t="shared" si="78"/>
        <v>#NUM!</v>
      </c>
      <c r="S1593" s="272"/>
    </row>
    <row r="1594" spans="1:19">
      <c r="A1594" s="161" t="s">
        <v>2705</v>
      </c>
      <c r="C1594" s="161" t="s">
        <v>133</v>
      </c>
      <c r="F1594" s="163" t="s">
        <v>133</v>
      </c>
      <c r="G1594" s="266" t="s">
        <v>133</v>
      </c>
      <c r="H1594" s="163" t="s">
        <v>133</v>
      </c>
      <c r="I1594" s="163" t="s">
        <v>133</v>
      </c>
      <c r="J1594" s="163" t="s">
        <v>133</v>
      </c>
      <c r="K1594" s="164">
        <f t="shared" si="79"/>
        <v>0</v>
      </c>
      <c r="L1594" s="165">
        <f t="shared" si="80"/>
        <v>0</v>
      </c>
      <c r="M1594" s="172">
        <v>127</v>
      </c>
      <c r="N1594" s="172">
        <v>64</v>
      </c>
      <c r="O1594" s="167" t="s">
        <v>133</v>
      </c>
      <c r="P1594" s="260" t="e">
        <f t="shared" si="78"/>
        <v>#NUM!</v>
      </c>
      <c r="S1594" s="272"/>
    </row>
    <row r="1595" spans="1:19">
      <c r="A1595" s="161" t="s">
        <v>2706</v>
      </c>
      <c r="C1595" s="161" t="s">
        <v>133</v>
      </c>
      <c r="F1595" s="163" t="s">
        <v>133</v>
      </c>
      <c r="G1595" s="266" t="s">
        <v>133</v>
      </c>
      <c r="H1595" s="163" t="s">
        <v>133</v>
      </c>
      <c r="I1595" s="163" t="s">
        <v>133</v>
      </c>
      <c r="J1595" s="163" t="s">
        <v>133</v>
      </c>
      <c r="K1595" s="164">
        <f t="shared" si="79"/>
        <v>0</v>
      </c>
      <c r="L1595" s="165">
        <f t="shared" si="80"/>
        <v>0</v>
      </c>
      <c r="M1595" s="172">
        <v>127</v>
      </c>
      <c r="N1595" s="172">
        <v>64</v>
      </c>
      <c r="O1595" s="167" t="s">
        <v>133</v>
      </c>
      <c r="P1595" s="260" t="e">
        <f t="shared" si="78"/>
        <v>#NUM!</v>
      </c>
      <c r="S1595" s="272"/>
    </row>
    <row r="1596" spans="1:19">
      <c r="A1596" s="161" t="s">
        <v>2707</v>
      </c>
      <c r="C1596" s="161" t="s">
        <v>133</v>
      </c>
      <c r="F1596" s="163" t="s">
        <v>133</v>
      </c>
      <c r="G1596" s="266" t="s">
        <v>133</v>
      </c>
      <c r="H1596" s="163" t="s">
        <v>133</v>
      </c>
      <c r="I1596" s="163" t="s">
        <v>133</v>
      </c>
      <c r="J1596" s="163" t="s">
        <v>133</v>
      </c>
      <c r="K1596" s="164">
        <f t="shared" si="79"/>
        <v>0</v>
      </c>
      <c r="L1596" s="165">
        <f t="shared" si="80"/>
        <v>0</v>
      </c>
      <c r="M1596" s="172">
        <v>127</v>
      </c>
      <c r="N1596" s="172">
        <v>64</v>
      </c>
      <c r="O1596" s="167" t="s">
        <v>133</v>
      </c>
      <c r="P1596" s="260" t="e">
        <f t="shared" si="78"/>
        <v>#NUM!</v>
      </c>
      <c r="S1596" s="272"/>
    </row>
    <row r="1597" spans="1:19">
      <c r="A1597" s="161" t="s">
        <v>2708</v>
      </c>
      <c r="C1597" s="161" t="s">
        <v>133</v>
      </c>
      <c r="F1597" s="163" t="s">
        <v>133</v>
      </c>
      <c r="G1597" s="266" t="s">
        <v>133</v>
      </c>
      <c r="H1597" s="163" t="s">
        <v>133</v>
      </c>
      <c r="I1597" s="163" t="s">
        <v>133</v>
      </c>
      <c r="J1597" s="163" t="s">
        <v>133</v>
      </c>
      <c r="K1597" s="164">
        <f t="shared" si="79"/>
        <v>0</v>
      </c>
      <c r="L1597" s="165">
        <f t="shared" si="80"/>
        <v>0</v>
      </c>
      <c r="M1597" s="172">
        <v>127</v>
      </c>
      <c r="N1597" s="172">
        <v>64</v>
      </c>
      <c r="O1597" s="167" t="s">
        <v>133</v>
      </c>
      <c r="P1597" s="260" t="e">
        <f t="shared" si="78"/>
        <v>#NUM!</v>
      </c>
      <c r="S1597" s="272"/>
    </row>
    <row r="1598" spans="1:19">
      <c r="A1598" s="161" t="s">
        <v>2709</v>
      </c>
      <c r="C1598" s="161" t="s">
        <v>133</v>
      </c>
      <c r="F1598" s="163" t="s">
        <v>133</v>
      </c>
      <c r="G1598" s="266" t="s">
        <v>133</v>
      </c>
      <c r="H1598" s="163" t="s">
        <v>133</v>
      </c>
      <c r="I1598" s="163" t="s">
        <v>133</v>
      </c>
      <c r="J1598" s="163" t="s">
        <v>133</v>
      </c>
      <c r="K1598" s="164">
        <f t="shared" si="79"/>
        <v>0</v>
      </c>
      <c r="L1598" s="165">
        <f t="shared" si="80"/>
        <v>0</v>
      </c>
      <c r="M1598" s="172">
        <v>127</v>
      </c>
      <c r="N1598" s="172">
        <v>64</v>
      </c>
      <c r="O1598" s="167" t="s">
        <v>133</v>
      </c>
      <c r="P1598" s="260" t="e">
        <f t="shared" si="78"/>
        <v>#NUM!</v>
      </c>
      <c r="S1598" s="272"/>
    </row>
    <row r="1599" spans="1:19">
      <c r="A1599" s="161" t="s">
        <v>2710</v>
      </c>
      <c r="C1599" s="161" t="s">
        <v>133</v>
      </c>
      <c r="F1599" s="163" t="s">
        <v>133</v>
      </c>
      <c r="G1599" s="266" t="s">
        <v>133</v>
      </c>
      <c r="H1599" s="163" t="s">
        <v>133</v>
      </c>
      <c r="I1599" s="163" t="s">
        <v>133</v>
      </c>
      <c r="J1599" s="163" t="s">
        <v>133</v>
      </c>
      <c r="K1599" s="164">
        <f t="shared" si="79"/>
        <v>0</v>
      </c>
      <c r="L1599" s="165">
        <f t="shared" si="80"/>
        <v>0</v>
      </c>
      <c r="M1599" s="172">
        <v>127</v>
      </c>
      <c r="N1599" s="172">
        <v>64</v>
      </c>
      <c r="O1599" s="167" t="s">
        <v>133</v>
      </c>
      <c r="P1599" s="260" t="e">
        <f t="shared" si="78"/>
        <v>#NUM!</v>
      </c>
      <c r="S1599" s="272"/>
    </row>
    <row r="1600" spans="1:19">
      <c r="A1600" s="161" t="s">
        <v>2711</v>
      </c>
      <c r="C1600" s="161" t="s">
        <v>133</v>
      </c>
      <c r="F1600" s="163" t="s">
        <v>133</v>
      </c>
      <c r="G1600" s="266" t="s">
        <v>133</v>
      </c>
      <c r="H1600" s="163" t="s">
        <v>133</v>
      </c>
      <c r="I1600" s="163" t="s">
        <v>133</v>
      </c>
      <c r="J1600" s="163" t="s">
        <v>133</v>
      </c>
      <c r="K1600" s="164">
        <f t="shared" si="79"/>
        <v>0</v>
      </c>
      <c r="L1600" s="165">
        <f t="shared" si="80"/>
        <v>0</v>
      </c>
      <c r="M1600" s="172">
        <v>127</v>
      </c>
      <c r="N1600" s="172">
        <v>64</v>
      </c>
      <c r="O1600" s="167" t="s">
        <v>133</v>
      </c>
      <c r="P1600" s="260" t="e">
        <f t="shared" si="78"/>
        <v>#NUM!</v>
      </c>
      <c r="S1600" s="272"/>
    </row>
    <row r="1601" spans="1:19">
      <c r="A1601" s="161" t="s">
        <v>2712</v>
      </c>
      <c r="C1601" s="161" t="s">
        <v>133</v>
      </c>
      <c r="F1601" s="163" t="s">
        <v>133</v>
      </c>
      <c r="G1601" s="266" t="s">
        <v>133</v>
      </c>
      <c r="H1601" s="163" t="s">
        <v>133</v>
      </c>
      <c r="I1601" s="163" t="s">
        <v>133</v>
      </c>
      <c r="J1601" s="163" t="s">
        <v>133</v>
      </c>
      <c r="K1601" s="164">
        <f t="shared" si="79"/>
        <v>0</v>
      </c>
      <c r="L1601" s="165">
        <f t="shared" si="80"/>
        <v>0</v>
      </c>
      <c r="M1601" s="172">
        <v>127</v>
      </c>
      <c r="N1601" s="172">
        <v>64</v>
      </c>
      <c r="O1601" s="167" t="s">
        <v>133</v>
      </c>
      <c r="P1601" s="260" t="e">
        <f t="shared" si="78"/>
        <v>#NUM!</v>
      </c>
      <c r="S1601" s="272"/>
    </row>
    <row r="1602" spans="1:19">
      <c r="A1602" s="161" t="s">
        <v>2713</v>
      </c>
      <c r="C1602" s="161" t="s">
        <v>133</v>
      </c>
      <c r="F1602" s="163" t="s">
        <v>133</v>
      </c>
      <c r="G1602" s="266" t="s">
        <v>133</v>
      </c>
      <c r="H1602" s="163" t="s">
        <v>133</v>
      </c>
      <c r="I1602" s="163" t="s">
        <v>133</v>
      </c>
      <c r="J1602" s="163" t="s">
        <v>133</v>
      </c>
      <c r="K1602" s="164">
        <f t="shared" si="79"/>
        <v>0</v>
      </c>
      <c r="L1602" s="165">
        <f t="shared" si="80"/>
        <v>0</v>
      </c>
      <c r="M1602" s="172">
        <v>127</v>
      </c>
      <c r="N1602" s="172">
        <v>64</v>
      </c>
      <c r="O1602" s="167" t="s">
        <v>133</v>
      </c>
      <c r="P1602" s="260" t="e">
        <f t="shared" si="78"/>
        <v>#NUM!</v>
      </c>
      <c r="S1602" s="272"/>
    </row>
    <row r="1603" spans="1:19">
      <c r="A1603" s="161" t="s">
        <v>2714</v>
      </c>
      <c r="C1603" s="161" t="s">
        <v>133</v>
      </c>
      <c r="F1603" s="163" t="s">
        <v>133</v>
      </c>
      <c r="G1603" s="266" t="s">
        <v>133</v>
      </c>
      <c r="H1603" s="163" t="s">
        <v>133</v>
      </c>
      <c r="I1603" s="163" t="s">
        <v>133</v>
      </c>
      <c r="J1603" s="163" t="s">
        <v>133</v>
      </c>
      <c r="K1603" s="164">
        <f t="shared" si="79"/>
        <v>0</v>
      </c>
      <c r="L1603" s="165">
        <f t="shared" si="80"/>
        <v>0</v>
      </c>
      <c r="M1603" s="172">
        <v>127</v>
      </c>
      <c r="N1603" s="172">
        <v>64</v>
      </c>
      <c r="O1603" s="167" t="s">
        <v>133</v>
      </c>
      <c r="P1603" s="260" t="e">
        <f t="shared" si="78"/>
        <v>#NUM!</v>
      </c>
      <c r="S1603" s="272"/>
    </row>
    <row r="1604" spans="1:19">
      <c r="A1604" s="161" t="s">
        <v>2715</v>
      </c>
      <c r="C1604" s="161" t="s">
        <v>133</v>
      </c>
      <c r="F1604" s="163" t="s">
        <v>133</v>
      </c>
      <c r="G1604" s="266" t="s">
        <v>133</v>
      </c>
      <c r="H1604" s="163" t="s">
        <v>133</v>
      </c>
      <c r="I1604" s="163" t="s">
        <v>133</v>
      </c>
      <c r="J1604" s="163" t="s">
        <v>133</v>
      </c>
      <c r="K1604" s="164">
        <f t="shared" si="79"/>
        <v>0</v>
      </c>
      <c r="L1604" s="165">
        <f t="shared" si="80"/>
        <v>0</v>
      </c>
      <c r="M1604" s="172">
        <v>127</v>
      </c>
      <c r="N1604" s="172">
        <v>64</v>
      </c>
      <c r="O1604" s="167" t="s">
        <v>133</v>
      </c>
      <c r="P1604" s="260" t="e">
        <f t="shared" si="78"/>
        <v>#NUM!</v>
      </c>
      <c r="S1604" s="272"/>
    </row>
    <row r="1605" spans="1:19">
      <c r="A1605" s="161" t="s">
        <v>2716</v>
      </c>
      <c r="C1605" s="161" t="s">
        <v>133</v>
      </c>
      <c r="F1605" s="163" t="s">
        <v>133</v>
      </c>
      <c r="G1605" s="266" t="s">
        <v>133</v>
      </c>
      <c r="H1605" s="163" t="s">
        <v>133</v>
      </c>
      <c r="I1605" s="163" t="s">
        <v>133</v>
      </c>
      <c r="J1605" s="163" t="s">
        <v>133</v>
      </c>
      <c r="K1605" s="164">
        <f t="shared" si="79"/>
        <v>0</v>
      </c>
      <c r="L1605" s="165">
        <f t="shared" si="80"/>
        <v>0</v>
      </c>
      <c r="M1605" s="172">
        <v>127</v>
      </c>
      <c r="N1605" s="172">
        <v>64</v>
      </c>
      <c r="O1605" s="167" t="s">
        <v>133</v>
      </c>
      <c r="P1605" s="260" t="e">
        <f t="shared" si="78"/>
        <v>#NUM!</v>
      </c>
      <c r="S1605" s="272"/>
    </row>
    <row r="1606" spans="1:19">
      <c r="A1606" s="161" t="s">
        <v>2717</v>
      </c>
      <c r="C1606" s="161" t="s">
        <v>133</v>
      </c>
      <c r="F1606" s="163" t="s">
        <v>133</v>
      </c>
      <c r="G1606" s="266" t="s">
        <v>133</v>
      </c>
      <c r="H1606" s="163" t="s">
        <v>133</v>
      </c>
      <c r="I1606" s="163" t="s">
        <v>133</v>
      </c>
      <c r="J1606" s="163" t="s">
        <v>133</v>
      </c>
      <c r="K1606" s="164">
        <f t="shared" si="79"/>
        <v>0</v>
      </c>
      <c r="L1606" s="165">
        <f t="shared" si="80"/>
        <v>0</v>
      </c>
      <c r="M1606" s="172">
        <v>127</v>
      </c>
      <c r="N1606" s="172">
        <v>64</v>
      </c>
      <c r="O1606" s="167" t="s">
        <v>133</v>
      </c>
      <c r="P1606" s="260" t="e">
        <f t="shared" si="78"/>
        <v>#NUM!</v>
      </c>
      <c r="S1606" s="272"/>
    </row>
    <row r="1607" spans="1:19">
      <c r="A1607" s="161" t="s">
        <v>2718</v>
      </c>
      <c r="C1607" s="161" t="s">
        <v>133</v>
      </c>
      <c r="F1607" s="163" t="s">
        <v>133</v>
      </c>
      <c r="G1607" s="266" t="s">
        <v>133</v>
      </c>
      <c r="H1607" s="163" t="s">
        <v>133</v>
      </c>
      <c r="I1607" s="163" t="s">
        <v>133</v>
      </c>
      <c r="J1607" s="163" t="s">
        <v>133</v>
      </c>
      <c r="K1607" s="164">
        <f t="shared" si="79"/>
        <v>0</v>
      </c>
      <c r="L1607" s="165">
        <f t="shared" si="80"/>
        <v>0</v>
      </c>
      <c r="M1607" s="172">
        <v>127</v>
      </c>
      <c r="N1607" s="172">
        <v>64</v>
      </c>
      <c r="O1607" s="167" t="s">
        <v>133</v>
      </c>
      <c r="P1607" s="260" t="e">
        <f t="shared" si="78"/>
        <v>#NUM!</v>
      </c>
      <c r="S1607" s="272"/>
    </row>
    <row r="1608" spans="1:19">
      <c r="A1608" s="161" t="s">
        <v>2719</v>
      </c>
      <c r="C1608" s="161" t="s">
        <v>133</v>
      </c>
      <c r="F1608" s="163" t="s">
        <v>133</v>
      </c>
      <c r="G1608" s="266" t="s">
        <v>133</v>
      </c>
      <c r="H1608" s="163" t="s">
        <v>133</v>
      </c>
      <c r="I1608" s="163" t="s">
        <v>133</v>
      </c>
      <c r="J1608" s="163" t="s">
        <v>133</v>
      </c>
      <c r="K1608" s="164">
        <f t="shared" si="79"/>
        <v>0</v>
      </c>
      <c r="L1608" s="165">
        <f t="shared" si="80"/>
        <v>0</v>
      </c>
      <c r="M1608" s="172">
        <v>127</v>
      </c>
      <c r="N1608" s="172">
        <v>64</v>
      </c>
      <c r="O1608" s="167" t="s">
        <v>133</v>
      </c>
      <c r="P1608" s="260" t="e">
        <f t="shared" si="78"/>
        <v>#NUM!</v>
      </c>
      <c r="S1608" s="272"/>
    </row>
    <row r="1609" spans="1:19">
      <c r="A1609" s="161" t="s">
        <v>2720</v>
      </c>
      <c r="C1609" s="161" t="s">
        <v>133</v>
      </c>
      <c r="F1609" s="163" t="s">
        <v>133</v>
      </c>
      <c r="G1609" s="266" t="s">
        <v>133</v>
      </c>
      <c r="H1609" s="163" t="s">
        <v>133</v>
      </c>
      <c r="I1609" s="163" t="s">
        <v>133</v>
      </c>
      <c r="J1609" s="163" t="s">
        <v>133</v>
      </c>
      <c r="K1609" s="164">
        <f t="shared" si="79"/>
        <v>0</v>
      </c>
      <c r="L1609" s="165">
        <f t="shared" si="80"/>
        <v>0</v>
      </c>
      <c r="M1609" s="172">
        <v>127</v>
      </c>
      <c r="N1609" s="172">
        <v>64</v>
      </c>
      <c r="O1609" s="167" t="s">
        <v>133</v>
      </c>
      <c r="P1609" s="260" t="e">
        <f t="shared" si="78"/>
        <v>#NUM!</v>
      </c>
      <c r="S1609" s="272"/>
    </row>
    <row r="1610" spans="1:19">
      <c r="A1610" s="161" t="s">
        <v>2721</v>
      </c>
      <c r="C1610" s="161" t="s">
        <v>133</v>
      </c>
      <c r="F1610" s="163" t="s">
        <v>133</v>
      </c>
      <c r="G1610" s="266" t="s">
        <v>133</v>
      </c>
      <c r="H1610" s="163" t="s">
        <v>133</v>
      </c>
      <c r="I1610" s="163" t="s">
        <v>133</v>
      </c>
      <c r="J1610" s="163" t="s">
        <v>133</v>
      </c>
      <c r="K1610" s="164">
        <f t="shared" si="79"/>
        <v>0</v>
      </c>
      <c r="L1610" s="165">
        <f t="shared" si="80"/>
        <v>0</v>
      </c>
      <c r="M1610" s="172">
        <v>127</v>
      </c>
      <c r="N1610" s="172">
        <v>64</v>
      </c>
      <c r="O1610" s="167" t="s">
        <v>133</v>
      </c>
      <c r="P1610" s="260" t="e">
        <f t="shared" si="78"/>
        <v>#NUM!</v>
      </c>
      <c r="S1610" s="272"/>
    </row>
    <row r="1611" spans="1:19">
      <c r="A1611" s="161" t="s">
        <v>2722</v>
      </c>
      <c r="C1611" s="161" t="s">
        <v>133</v>
      </c>
      <c r="F1611" s="163" t="s">
        <v>133</v>
      </c>
      <c r="G1611" s="266" t="s">
        <v>133</v>
      </c>
      <c r="H1611" s="163" t="s">
        <v>133</v>
      </c>
      <c r="I1611" s="163" t="s">
        <v>133</v>
      </c>
      <c r="J1611" s="163" t="s">
        <v>133</v>
      </c>
      <c r="K1611" s="164">
        <f t="shared" si="79"/>
        <v>0</v>
      </c>
      <c r="L1611" s="165">
        <f t="shared" si="80"/>
        <v>0</v>
      </c>
      <c r="M1611" s="172">
        <v>127</v>
      </c>
      <c r="N1611" s="172">
        <v>64</v>
      </c>
      <c r="O1611" s="167" t="s">
        <v>133</v>
      </c>
      <c r="P1611" s="260" t="e">
        <f t="shared" si="78"/>
        <v>#NUM!</v>
      </c>
      <c r="S1611" s="272"/>
    </row>
    <row r="1612" spans="1:19">
      <c r="A1612" s="161" t="s">
        <v>2723</v>
      </c>
      <c r="C1612" s="161" t="s">
        <v>133</v>
      </c>
      <c r="F1612" s="163" t="s">
        <v>133</v>
      </c>
      <c r="G1612" s="266" t="s">
        <v>133</v>
      </c>
      <c r="H1612" s="163" t="s">
        <v>133</v>
      </c>
      <c r="I1612" s="163" t="s">
        <v>133</v>
      </c>
      <c r="J1612" s="163" t="s">
        <v>133</v>
      </c>
      <c r="K1612" s="164">
        <f t="shared" si="79"/>
        <v>0</v>
      </c>
      <c r="L1612" s="165">
        <f t="shared" si="80"/>
        <v>0</v>
      </c>
      <c r="M1612" s="172">
        <v>127</v>
      </c>
      <c r="N1612" s="172">
        <v>64</v>
      </c>
      <c r="O1612" s="167" t="s">
        <v>133</v>
      </c>
      <c r="P1612" s="260" t="e">
        <f t="shared" si="78"/>
        <v>#NUM!</v>
      </c>
      <c r="S1612" s="272"/>
    </row>
    <row r="1613" spans="1:19">
      <c r="A1613" s="161" t="s">
        <v>2724</v>
      </c>
      <c r="C1613" s="161" t="s">
        <v>133</v>
      </c>
      <c r="F1613" s="163" t="s">
        <v>133</v>
      </c>
      <c r="G1613" s="266" t="s">
        <v>133</v>
      </c>
      <c r="H1613" s="163" t="s">
        <v>133</v>
      </c>
      <c r="I1613" s="163" t="s">
        <v>133</v>
      </c>
      <c r="J1613" s="163" t="s">
        <v>133</v>
      </c>
      <c r="K1613" s="164">
        <f t="shared" si="79"/>
        <v>0</v>
      </c>
      <c r="L1613" s="165">
        <f t="shared" si="80"/>
        <v>0</v>
      </c>
      <c r="M1613" s="172">
        <v>127</v>
      </c>
      <c r="N1613" s="172">
        <v>64</v>
      </c>
      <c r="O1613" s="167" t="s">
        <v>133</v>
      </c>
      <c r="P1613" s="260" t="e">
        <f t="shared" si="78"/>
        <v>#NUM!</v>
      </c>
      <c r="S1613" s="272"/>
    </row>
    <row r="1614" spans="1:19">
      <c r="A1614" s="161" t="s">
        <v>2725</v>
      </c>
      <c r="C1614" s="161" t="s">
        <v>133</v>
      </c>
      <c r="F1614" s="163" t="s">
        <v>133</v>
      </c>
      <c r="G1614" s="266" t="s">
        <v>133</v>
      </c>
      <c r="H1614" s="163" t="s">
        <v>133</v>
      </c>
      <c r="I1614" s="163" t="s">
        <v>133</v>
      </c>
      <c r="J1614" s="163" t="s">
        <v>133</v>
      </c>
      <c r="K1614" s="164">
        <f t="shared" si="79"/>
        <v>0</v>
      </c>
      <c r="L1614" s="165">
        <f t="shared" si="80"/>
        <v>0</v>
      </c>
      <c r="M1614" s="172">
        <v>127</v>
      </c>
      <c r="N1614" s="172">
        <v>64</v>
      </c>
      <c r="O1614" s="167" t="s">
        <v>133</v>
      </c>
      <c r="P1614" s="260" t="e">
        <f t="shared" si="78"/>
        <v>#NUM!</v>
      </c>
      <c r="S1614" s="272"/>
    </row>
    <row r="1615" spans="1:19">
      <c r="A1615" s="161" t="s">
        <v>2726</v>
      </c>
      <c r="C1615" s="161" t="s">
        <v>133</v>
      </c>
      <c r="F1615" s="163" t="s">
        <v>133</v>
      </c>
      <c r="G1615" s="266" t="s">
        <v>133</v>
      </c>
      <c r="H1615" s="163" t="s">
        <v>133</v>
      </c>
      <c r="I1615" s="163" t="s">
        <v>133</v>
      </c>
      <c r="J1615" s="163" t="s">
        <v>133</v>
      </c>
      <c r="K1615" s="164">
        <f t="shared" si="79"/>
        <v>0</v>
      </c>
      <c r="L1615" s="165">
        <f t="shared" si="80"/>
        <v>0</v>
      </c>
      <c r="M1615" s="172">
        <v>127</v>
      </c>
      <c r="N1615" s="172">
        <v>64</v>
      </c>
      <c r="O1615" s="167" t="s">
        <v>133</v>
      </c>
      <c r="P1615" s="260" t="e">
        <f t="shared" ref="P1615:P1678" si="81">MEDIAN(Q1615:R1615)</f>
        <v>#NUM!</v>
      </c>
      <c r="S1615" s="272"/>
    </row>
    <row r="1616" spans="1:19">
      <c r="A1616" s="161" t="s">
        <v>2727</v>
      </c>
      <c r="C1616" s="161" t="s">
        <v>133</v>
      </c>
      <c r="F1616" s="163" t="s">
        <v>133</v>
      </c>
      <c r="G1616" s="266" t="s">
        <v>133</v>
      </c>
      <c r="H1616" s="163" t="s">
        <v>133</v>
      </c>
      <c r="I1616" s="163" t="s">
        <v>133</v>
      </c>
      <c r="J1616" s="163" t="s">
        <v>133</v>
      </c>
      <c r="K1616" s="164">
        <f t="shared" ref="K1616:K1679" si="82">IF(OR(D1616="n/a",D1616="nd"),0,D1616)+IF(OR(I1616="n/a",I1616="nd"),0,I1616)</f>
        <v>0</v>
      </c>
      <c r="L1616" s="165">
        <f t="shared" ref="L1616:L1679" si="83">SQRT(SUMSQ(IF(OR(E1616="n/a",E1616="nd"),0,E1616),IF(OR(F1616="n/a",F1616="nd"),0,F1616),IF(OR(J1616="n/a",J1616="nd"),0,J1616)))</f>
        <v>0</v>
      </c>
      <c r="M1616" s="172">
        <v>127</v>
      </c>
      <c r="N1616" s="172">
        <v>64</v>
      </c>
      <c r="O1616" s="167" t="s">
        <v>133</v>
      </c>
      <c r="P1616" s="260" t="e">
        <f t="shared" si="81"/>
        <v>#NUM!</v>
      </c>
      <c r="S1616" s="272"/>
    </row>
    <row r="1617" spans="1:19">
      <c r="A1617" s="161" t="s">
        <v>2728</v>
      </c>
      <c r="C1617" s="161" t="s">
        <v>133</v>
      </c>
      <c r="F1617" s="163" t="s">
        <v>133</v>
      </c>
      <c r="G1617" s="266" t="s">
        <v>133</v>
      </c>
      <c r="H1617" s="163" t="s">
        <v>133</v>
      </c>
      <c r="I1617" s="163" t="s">
        <v>133</v>
      </c>
      <c r="J1617" s="163" t="s">
        <v>133</v>
      </c>
      <c r="K1617" s="164">
        <f t="shared" si="82"/>
        <v>0</v>
      </c>
      <c r="L1617" s="165">
        <f t="shared" si="83"/>
        <v>0</v>
      </c>
      <c r="M1617" s="172">
        <v>127</v>
      </c>
      <c r="N1617" s="172">
        <v>64</v>
      </c>
      <c r="O1617" s="167" t="s">
        <v>133</v>
      </c>
      <c r="P1617" s="260" t="e">
        <f t="shared" si="81"/>
        <v>#NUM!</v>
      </c>
      <c r="S1617" s="272"/>
    </row>
    <row r="1618" spans="1:19">
      <c r="A1618" s="161" t="s">
        <v>2729</v>
      </c>
      <c r="C1618" s="161" t="s">
        <v>133</v>
      </c>
      <c r="F1618" s="163" t="s">
        <v>133</v>
      </c>
      <c r="G1618" s="266" t="s">
        <v>133</v>
      </c>
      <c r="H1618" s="163" t="s">
        <v>133</v>
      </c>
      <c r="I1618" s="163" t="s">
        <v>133</v>
      </c>
      <c r="J1618" s="163" t="s">
        <v>133</v>
      </c>
      <c r="K1618" s="164">
        <f t="shared" si="82"/>
        <v>0</v>
      </c>
      <c r="L1618" s="165">
        <f t="shared" si="83"/>
        <v>0</v>
      </c>
      <c r="M1618" s="172">
        <v>127</v>
      </c>
      <c r="N1618" s="172">
        <v>64</v>
      </c>
      <c r="O1618" s="167" t="s">
        <v>133</v>
      </c>
      <c r="P1618" s="260" t="e">
        <f t="shared" si="81"/>
        <v>#NUM!</v>
      </c>
      <c r="S1618" s="272"/>
    </row>
    <row r="1619" spans="1:19">
      <c r="A1619" s="161" t="s">
        <v>2730</v>
      </c>
      <c r="C1619" s="161" t="s">
        <v>133</v>
      </c>
      <c r="F1619" s="163" t="s">
        <v>133</v>
      </c>
      <c r="G1619" s="266" t="s">
        <v>133</v>
      </c>
      <c r="H1619" s="163" t="s">
        <v>133</v>
      </c>
      <c r="I1619" s="163" t="s">
        <v>133</v>
      </c>
      <c r="J1619" s="163" t="s">
        <v>133</v>
      </c>
      <c r="K1619" s="164">
        <f t="shared" si="82"/>
        <v>0</v>
      </c>
      <c r="L1619" s="165">
        <f t="shared" si="83"/>
        <v>0</v>
      </c>
      <c r="M1619" s="172">
        <v>127</v>
      </c>
      <c r="N1619" s="172">
        <v>64</v>
      </c>
      <c r="O1619" s="167" t="s">
        <v>133</v>
      </c>
      <c r="P1619" s="260" t="e">
        <f t="shared" si="81"/>
        <v>#NUM!</v>
      </c>
      <c r="S1619" s="272"/>
    </row>
    <row r="1620" spans="1:19">
      <c r="A1620" s="161" t="s">
        <v>2731</v>
      </c>
      <c r="C1620" s="161" t="s">
        <v>133</v>
      </c>
      <c r="F1620" s="163" t="s">
        <v>133</v>
      </c>
      <c r="G1620" s="266" t="s">
        <v>133</v>
      </c>
      <c r="H1620" s="163" t="s">
        <v>133</v>
      </c>
      <c r="I1620" s="163" t="s">
        <v>133</v>
      </c>
      <c r="J1620" s="163" t="s">
        <v>133</v>
      </c>
      <c r="K1620" s="164">
        <f t="shared" si="82"/>
        <v>0</v>
      </c>
      <c r="L1620" s="165">
        <f t="shared" si="83"/>
        <v>0</v>
      </c>
      <c r="M1620" s="172">
        <v>127</v>
      </c>
      <c r="N1620" s="172">
        <v>64</v>
      </c>
      <c r="O1620" s="167" t="s">
        <v>133</v>
      </c>
      <c r="P1620" s="260" t="e">
        <f t="shared" si="81"/>
        <v>#NUM!</v>
      </c>
      <c r="S1620" s="272"/>
    </row>
    <row r="1621" spans="1:19">
      <c r="A1621" s="161" t="s">
        <v>2732</v>
      </c>
      <c r="C1621" s="161" t="s">
        <v>133</v>
      </c>
      <c r="F1621" s="163" t="s">
        <v>133</v>
      </c>
      <c r="G1621" s="266" t="s">
        <v>133</v>
      </c>
      <c r="H1621" s="163" t="s">
        <v>133</v>
      </c>
      <c r="I1621" s="163" t="s">
        <v>133</v>
      </c>
      <c r="J1621" s="163" t="s">
        <v>133</v>
      </c>
      <c r="K1621" s="164">
        <f t="shared" si="82"/>
        <v>0</v>
      </c>
      <c r="L1621" s="165">
        <f t="shared" si="83"/>
        <v>0</v>
      </c>
      <c r="M1621" s="172">
        <v>127</v>
      </c>
      <c r="N1621" s="172">
        <v>64</v>
      </c>
      <c r="O1621" s="167" t="s">
        <v>133</v>
      </c>
      <c r="P1621" s="260" t="e">
        <f t="shared" si="81"/>
        <v>#NUM!</v>
      </c>
      <c r="S1621" s="272"/>
    </row>
    <row r="1622" spans="1:19">
      <c r="A1622" s="161" t="s">
        <v>2733</v>
      </c>
      <c r="C1622" s="161" t="s">
        <v>133</v>
      </c>
      <c r="F1622" s="163" t="s">
        <v>133</v>
      </c>
      <c r="G1622" s="266" t="s">
        <v>133</v>
      </c>
      <c r="H1622" s="163" t="s">
        <v>133</v>
      </c>
      <c r="I1622" s="163" t="s">
        <v>133</v>
      </c>
      <c r="J1622" s="163" t="s">
        <v>133</v>
      </c>
      <c r="K1622" s="164">
        <f t="shared" si="82"/>
        <v>0</v>
      </c>
      <c r="L1622" s="165">
        <f t="shared" si="83"/>
        <v>0</v>
      </c>
      <c r="M1622" s="172">
        <v>127</v>
      </c>
      <c r="N1622" s="172">
        <v>64</v>
      </c>
      <c r="O1622" s="167" t="s">
        <v>133</v>
      </c>
      <c r="P1622" s="260" t="e">
        <f t="shared" si="81"/>
        <v>#NUM!</v>
      </c>
      <c r="S1622" s="272"/>
    </row>
    <row r="1623" spans="1:19">
      <c r="A1623" s="161" t="s">
        <v>2734</v>
      </c>
      <c r="C1623" s="161" t="s">
        <v>133</v>
      </c>
      <c r="F1623" s="163" t="s">
        <v>133</v>
      </c>
      <c r="G1623" s="266" t="s">
        <v>133</v>
      </c>
      <c r="H1623" s="163" t="s">
        <v>133</v>
      </c>
      <c r="I1623" s="163" t="s">
        <v>133</v>
      </c>
      <c r="J1623" s="163" t="s">
        <v>133</v>
      </c>
      <c r="K1623" s="164">
        <f t="shared" si="82"/>
        <v>0</v>
      </c>
      <c r="L1623" s="165">
        <f t="shared" si="83"/>
        <v>0</v>
      </c>
      <c r="M1623" s="172">
        <v>127</v>
      </c>
      <c r="N1623" s="172">
        <v>64</v>
      </c>
      <c r="O1623" s="167" t="s">
        <v>133</v>
      </c>
      <c r="P1623" s="260" t="e">
        <f t="shared" si="81"/>
        <v>#NUM!</v>
      </c>
      <c r="S1623" s="272"/>
    </row>
    <row r="1624" spans="1:19">
      <c r="A1624" s="161" t="s">
        <v>2735</v>
      </c>
      <c r="C1624" s="161" t="s">
        <v>133</v>
      </c>
      <c r="F1624" s="163" t="s">
        <v>133</v>
      </c>
      <c r="G1624" s="266" t="s">
        <v>133</v>
      </c>
      <c r="H1624" s="163" t="s">
        <v>133</v>
      </c>
      <c r="I1624" s="163" t="s">
        <v>133</v>
      </c>
      <c r="J1624" s="163" t="s">
        <v>133</v>
      </c>
      <c r="K1624" s="164">
        <f t="shared" si="82"/>
        <v>0</v>
      </c>
      <c r="L1624" s="165">
        <f t="shared" si="83"/>
        <v>0</v>
      </c>
      <c r="M1624" s="172">
        <v>127</v>
      </c>
      <c r="N1624" s="172">
        <v>64</v>
      </c>
      <c r="O1624" s="167" t="s">
        <v>133</v>
      </c>
      <c r="P1624" s="260" t="e">
        <f t="shared" si="81"/>
        <v>#NUM!</v>
      </c>
      <c r="S1624" s="272"/>
    </row>
    <row r="1625" spans="1:19">
      <c r="A1625" s="161" t="s">
        <v>2736</v>
      </c>
      <c r="C1625" s="161" t="s">
        <v>133</v>
      </c>
      <c r="F1625" s="163" t="s">
        <v>133</v>
      </c>
      <c r="G1625" s="266" t="s">
        <v>133</v>
      </c>
      <c r="H1625" s="163" t="s">
        <v>133</v>
      </c>
      <c r="I1625" s="163" t="s">
        <v>133</v>
      </c>
      <c r="J1625" s="163" t="s">
        <v>133</v>
      </c>
      <c r="K1625" s="164">
        <f t="shared" si="82"/>
        <v>0</v>
      </c>
      <c r="L1625" s="165">
        <f t="shared" si="83"/>
        <v>0</v>
      </c>
      <c r="M1625" s="172">
        <v>127</v>
      </c>
      <c r="N1625" s="172">
        <v>64</v>
      </c>
      <c r="O1625" s="167" t="s">
        <v>133</v>
      </c>
      <c r="P1625" s="260" t="e">
        <f t="shared" si="81"/>
        <v>#NUM!</v>
      </c>
      <c r="S1625" s="272"/>
    </row>
    <row r="1626" spans="1:19">
      <c r="A1626" s="161" t="s">
        <v>2737</v>
      </c>
      <c r="C1626" s="161" t="s">
        <v>133</v>
      </c>
      <c r="F1626" s="163" t="s">
        <v>133</v>
      </c>
      <c r="G1626" s="266" t="s">
        <v>133</v>
      </c>
      <c r="H1626" s="163" t="s">
        <v>133</v>
      </c>
      <c r="I1626" s="163" t="s">
        <v>133</v>
      </c>
      <c r="J1626" s="163" t="s">
        <v>133</v>
      </c>
      <c r="K1626" s="164">
        <f t="shared" si="82"/>
        <v>0</v>
      </c>
      <c r="L1626" s="165">
        <f t="shared" si="83"/>
        <v>0</v>
      </c>
      <c r="M1626" s="172">
        <v>127</v>
      </c>
      <c r="N1626" s="172">
        <v>64</v>
      </c>
      <c r="O1626" s="167" t="s">
        <v>133</v>
      </c>
      <c r="P1626" s="260" t="e">
        <f t="shared" si="81"/>
        <v>#NUM!</v>
      </c>
      <c r="S1626" s="272"/>
    </row>
    <row r="1627" spans="1:19">
      <c r="A1627" s="161" t="s">
        <v>2738</v>
      </c>
      <c r="C1627" s="161" t="s">
        <v>133</v>
      </c>
      <c r="F1627" s="163" t="s">
        <v>133</v>
      </c>
      <c r="G1627" s="266" t="s">
        <v>133</v>
      </c>
      <c r="H1627" s="163" t="s">
        <v>133</v>
      </c>
      <c r="I1627" s="163" t="s">
        <v>133</v>
      </c>
      <c r="J1627" s="163" t="s">
        <v>133</v>
      </c>
      <c r="K1627" s="164">
        <f t="shared" si="82"/>
        <v>0</v>
      </c>
      <c r="L1627" s="165">
        <f t="shared" si="83"/>
        <v>0</v>
      </c>
      <c r="M1627" s="172">
        <v>127</v>
      </c>
      <c r="N1627" s="172">
        <v>64</v>
      </c>
      <c r="O1627" s="167" t="s">
        <v>133</v>
      </c>
      <c r="P1627" s="260" t="e">
        <f t="shared" si="81"/>
        <v>#NUM!</v>
      </c>
      <c r="S1627" s="272"/>
    </row>
    <row r="1628" spans="1:19">
      <c r="A1628" s="161" t="s">
        <v>2739</v>
      </c>
      <c r="C1628" s="161" t="s">
        <v>133</v>
      </c>
      <c r="F1628" s="163" t="s">
        <v>133</v>
      </c>
      <c r="G1628" s="266" t="s">
        <v>133</v>
      </c>
      <c r="H1628" s="163" t="s">
        <v>133</v>
      </c>
      <c r="I1628" s="163" t="s">
        <v>133</v>
      </c>
      <c r="J1628" s="163" t="s">
        <v>133</v>
      </c>
      <c r="K1628" s="164">
        <f t="shared" si="82"/>
        <v>0</v>
      </c>
      <c r="L1628" s="165">
        <f t="shared" si="83"/>
        <v>0</v>
      </c>
      <c r="M1628" s="172">
        <v>127</v>
      </c>
      <c r="N1628" s="172">
        <v>64</v>
      </c>
      <c r="O1628" s="167" t="s">
        <v>133</v>
      </c>
      <c r="P1628" s="260" t="e">
        <f t="shared" si="81"/>
        <v>#NUM!</v>
      </c>
      <c r="S1628" s="272"/>
    </row>
    <row r="1629" spans="1:19">
      <c r="A1629" s="161" t="s">
        <v>2740</v>
      </c>
      <c r="C1629" s="161" t="s">
        <v>133</v>
      </c>
      <c r="F1629" s="163" t="s">
        <v>133</v>
      </c>
      <c r="G1629" s="266" t="s">
        <v>133</v>
      </c>
      <c r="H1629" s="163" t="s">
        <v>133</v>
      </c>
      <c r="I1629" s="163" t="s">
        <v>133</v>
      </c>
      <c r="J1629" s="163" t="s">
        <v>133</v>
      </c>
      <c r="K1629" s="164">
        <f t="shared" si="82"/>
        <v>0</v>
      </c>
      <c r="L1629" s="165">
        <f t="shared" si="83"/>
        <v>0</v>
      </c>
      <c r="M1629" s="172">
        <v>127</v>
      </c>
      <c r="N1629" s="172">
        <v>64</v>
      </c>
      <c r="O1629" s="167" t="s">
        <v>133</v>
      </c>
      <c r="P1629" s="260" t="e">
        <f t="shared" si="81"/>
        <v>#NUM!</v>
      </c>
      <c r="S1629" s="272"/>
    </row>
    <row r="1630" spans="1:19">
      <c r="A1630" s="161" t="s">
        <v>2741</v>
      </c>
      <c r="C1630" s="161" t="s">
        <v>133</v>
      </c>
      <c r="F1630" s="163" t="s">
        <v>133</v>
      </c>
      <c r="G1630" s="266" t="s">
        <v>133</v>
      </c>
      <c r="H1630" s="163" t="s">
        <v>133</v>
      </c>
      <c r="I1630" s="163" t="s">
        <v>133</v>
      </c>
      <c r="J1630" s="163" t="s">
        <v>133</v>
      </c>
      <c r="K1630" s="164">
        <f t="shared" si="82"/>
        <v>0</v>
      </c>
      <c r="L1630" s="165">
        <f t="shared" si="83"/>
        <v>0</v>
      </c>
      <c r="M1630" s="172">
        <v>127</v>
      </c>
      <c r="N1630" s="172">
        <v>64</v>
      </c>
      <c r="O1630" s="167" t="s">
        <v>133</v>
      </c>
      <c r="P1630" s="260" t="e">
        <f t="shared" si="81"/>
        <v>#NUM!</v>
      </c>
      <c r="S1630" s="272"/>
    </row>
    <row r="1631" spans="1:19">
      <c r="A1631" s="161" t="s">
        <v>2742</v>
      </c>
      <c r="C1631" s="161" t="s">
        <v>133</v>
      </c>
      <c r="F1631" s="163" t="s">
        <v>133</v>
      </c>
      <c r="G1631" s="266" t="s">
        <v>133</v>
      </c>
      <c r="H1631" s="163" t="s">
        <v>133</v>
      </c>
      <c r="I1631" s="163" t="s">
        <v>133</v>
      </c>
      <c r="J1631" s="163" t="s">
        <v>133</v>
      </c>
      <c r="K1631" s="164">
        <f t="shared" si="82"/>
        <v>0</v>
      </c>
      <c r="L1631" s="165">
        <f t="shared" si="83"/>
        <v>0</v>
      </c>
      <c r="M1631" s="172">
        <v>127</v>
      </c>
      <c r="N1631" s="172">
        <v>64</v>
      </c>
      <c r="O1631" s="167" t="s">
        <v>133</v>
      </c>
      <c r="P1631" s="260" t="e">
        <f t="shared" si="81"/>
        <v>#NUM!</v>
      </c>
      <c r="S1631" s="272"/>
    </row>
    <row r="1632" spans="1:19">
      <c r="A1632" s="161" t="s">
        <v>2743</v>
      </c>
      <c r="C1632" s="161" t="s">
        <v>133</v>
      </c>
      <c r="F1632" s="163" t="s">
        <v>133</v>
      </c>
      <c r="G1632" s="266" t="s">
        <v>133</v>
      </c>
      <c r="H1632" s="163" t="s">
        <v>133</v>
      </c>
      <c r="I1632" s="163" t="s">
        <v>133</v>
      </c>
      <c r="J1632" s="163" t="s">
        <v>133</v>
      </c>
      <c r="K1632" s="164">
        <f t="shared" si="82"/>
        <v>0</v>
      </c>
      <c r="L1632" s="165">
        <f t="shared" si="83"/>
        <v>0</v>
      </c>
      <c r="M1632" s="172">
        <v>127</v>
      </c>
      <c r="N1632" s="172">
        <v>64</v>
      </c>
      <c r="O1632" s="167" t="s">
        <v>133</v>
      </c>
      <c r="P1632" s="260" t="e">
        <f t="shared" si="81"/>
        <v>#NUM!</v>
      </c>
      <c r="S1632" s="272"/>
    </row>
    <row r="1633" spans="1:19">
      <c r="A1633" s="161" t="s">
        <v>2744</v>
      </c>
      <c r="C1633" s="161" t="s">
        <v>133</v>
      </c>
      <c r="F1633" s="163" t="s">
        <v>133</v>
      </c>
      <c r="G1633" s="266" t="s">
        <v>133</v>
      </c>
      <c r="H1633" s="163" t="s">
        <v>133</v>
      </c>
      <c r="I1633" s="163" t="s">
        <v>133</v>
      </c>
      <c r="J1633" s="163" t="s">
        <v>133</v>
      </c>
      <c r="K1633" s="164">
        <f t="shared" si="82"/>
        <v>0</v>
      </c>
      <c r="L1633" s="165">
        <f t="shared" si="83"/>
        <v>0</v>
      </c>
      <c r="M1633" s="172">
        <v>127</v>
      </c>
      <c r="N1633" s="172">
        <v>64</v>
      </c>
      <c r="O1633" s="167" t="s">
        <v>133</v>
      </c>
      <c r="P1633" s="260" t="e">
        <f t="shared" si="81"/>
        <v>#NUM!</v>
      </c>
      <c r="S1633" s="272"/>
    </row>
    <row r="1634" spans="1:19">
      <c r="A1634" s="161" t="s">
        <v>2745</v>
      </c>
      <c r="C1634" s="161" t="s">
        <v>133</v>
      </c>
      <c r="F1634" s="163" t="s">
        <v>133</v>
      </c>
      <c r="G1634" s="266" t="s">
        <v>133</v>
      </c>
      <c r="H1634" s="163" t="s">
        <v>133</v>
      </c>
      <c r="I1634" s="163" t="s">
        <v>133</v>
      </c>
      <c r="J1634" s="163" t="s">
        <v>133</v>
      </c>
      <c r="K1634" s="164">
        <f t="shared" si="82"/>
        <v>0</v>
      </c>
      <c r="L1634" s="165">
        <f t="shared" si="83"/>
        <v>0</v>
      </c>
      <c r="M1634" s="172">
        <v>127</v>
      </c>
      <c r="N1634" s="172">
        <v>64</v>
      </c>
      <c r="O1634" s="167" t="s">
        <v>133</v>
      </c>
      <c r="P1634" s="260" t="e">
        <f t="shared" si="81"/>
        <v>#NUM!</v>
      </c>
      <c r="S1634" s="272"/>
    </row>
    <row r="1635" spans="1:19">
      <c r="A1635" s="161" t="s">
        <v>2746</v>
      </c>
      <c r="C1635" s="161" t="s">
        <v>133</v>
      </c>
      <c r="F1635" s="163" t="s">
        <v>133</v>
      </c>
      <c r="G1635" s="266" t="s">
        <v>133</v>
      </c>
      <c r="H1635" s="163" t="s">
        <v>133</v>
      </c>
      <c r="I1635" s="163" t="s">
        <v>133</v>
      </c>
      <c r="J1635" s="163" t="s">
        <v>133</v>
      </c>
      <c r="K1635" s="164">
        <f t="shared" si="82"/>
        <v>0</v>
      </c>
      <c r="L1635" s="165">
        <f t="shared" si="83"/>
        <v>0</v>
      </c>
      <c r="M1635" s="172">
        <v>127</v>
      </c>
      <c r="N1635" s="172">
        <v>64</v>
      </c>
      <c r="O1635" s="167" t="s">
        <v>133</v>
      </c>
      <c r="P1635" s="260" t="e">
        <f t="shared" si="81"/>
        <v>#NUM!</v>
      </c>
      <c r="S1635" s="272"/>
    </row>
    <row r="1636" spans="1:19">
      <c r="A1636" s="161" t="s">
        <v>2747</v>
      </c>
      <c r="C1636" s="161" t="s">
        <v>133</v>
      </c>
      <c r="F1636" s="163" t="s">
        <v>133</v>
      </c>
      <c r="G1636" s="266" t="s">
        <v>133</v>
      </c>
      <c r="H1636" s="163" t="s">
        <v>133</v>
      </c>
      <c r="I1636" s="163" t="s">
        <v>133</v>
      </c>
      <c r="J1636" s="163" t="s">
        <v>133</v>
      </c>
      <c r="K1636" s="164">
        <f t="shared" si="82"/>
        <v>0</v>
      </c>
      <c r="L1636" s="165">
        <f t="shared" si="83"/>
        <v>0</v>
      </c>
      <c r="M1636" s="172">
        <v>127</v>
      </c>
      <c r="N1636" s="172">
        <v>64</v>
      </c>
      <c r="O1636" s="167" t="s">
        <v>133</v>
      </c>
      <c r="P1636" s="260" t="e">
        <f t="shared" si="81"/>
        <v>#NUM!</v>
      </c>
      <c r="S1636" s="272"/>
    </row>
    <row r="1637" spans="1:19">
      <c r="A1637" s="161" t="s">
        <v>2748</v>
      </c>
      <c r="C1637" s="161" t="s">
        <v>133</v>
      </c>
      <c r="F1637" s="163" t="s">
        <v>133</v>
      </c>
      <c r="G1637" s="266" t="s">
        <v>133</v>
      </c>
      <c r="H1637" s="163" t="s">
        <v>133</v>
      </c>
      <c r="I1637" s="163" t="s">
        <v>133</v>
      </c>
      <c r="J1637" s="163" t="s">
        <v>133</v>
      </c>
      <c r="K1637" s="164">
        <f t="shared" si="82"/>
        <v>0</v>
      </c>
      <c r="L1637" s="165">
        <f t="shared" si="83"/>
        <v>0</v>
      </c>
      <c r="M1637" s="172">
        <v>127</v>
      </c>
      <c r="N1637" s="172">
        <v>64</v>
      </c>
      <c r="O1637" s="167" t="s">
        <v>133</v>
      </c>
      <c r="P1637" s="260" t="e">
        <f t="shared" si="81"/>
        <v>#NUM!</v>
      </c>
      <c r="S1637" s="272"/>
    </row>
    <row r="1638" spans="1:19">
      <c r="A1638" s="161" t="s">
        <v>2749</v>
      </c>
      <c r="C1638" s="161" t="s">
        <v>133</v>
      </c>
      <c r="F1638" s="163" t="s">
        <v>133</v>
      </c>
      <c r="G1638" s="266" t="s">
        <v>133</v>
      </c>
      <c r="H1638" s="163" t="s">
        <v>133</v>
      </c>
      <c r="I1638" s="163" t="s">
        <v>133</v>
      </c>
      <c r="J1638" s="163" t="s">
        <v>133</v>
      </c>
      <c r="K1638" s="164">
        <f t="shared" si="82"/>
        <v>0</v>
      </c>
      <c r="L1638" s="165">
        <f t="shared" si="83"/>
        <v>0</v>
      </c>
      <c r="M1638" s="172">
        <v>127</v>
      </c>
      <c r="N1638" s="172">
        <v>64</v>
      </c>
      <c r="O1638" s="167" t="s">
        <v>133</v>
      </c>
      <c r="P1638" s="260" t="e">
        <f t="shared" si="81"/>
        <v>#NUM!</v>
      </c>
      <c r="S1638" s="272"/>
    </row>
    <row r="1639" spans="1:19">
      <c r="A1639" s="161" t="s">
        <v>2750</v>
      </c>
      <c r="C1639" s="161" t="s">
        <v>133</v>
      </c>
      <c r="F1639" s="163" t="s">
        <v>133</v>
      </c>
      <c r="G1639" s="266" t="s">
        <v>133</v>
      </c>
      <c r="H1639" s="163" t="s">
        <v>133</v>
      </c>
      <c r="I1639" s="163" t="s">
        <v>133</v>
      </c>
      <c r="J1639" s="163" t="s">
        <v>133</v>
      </c>
      <c r="K1639" s="164">
        <f t="shared" si="82"/>
        <v>0</v>
      </c>
      <c r="L1639" s="165">
        <f t="shared" si="83"/>
        <v>0</v>
      </c>
      <c r="M1639" s="172">
        <v>127</v>
      </c>
      <c r="N1639" s="172">
        <v>64</v>
      </c>
      <c r="O1639" s="167" t="s">
        <v>133</v>
      </c>
      <c r="P1639" s="260" t="e">
        <f t="shared" si="81"/>
        <v>#NUM!</v>
      </c>
      <c r="S1639" s="272"/>
    </row>
    <row r="1640" spans="1:19">
      <c r="A1640" s="161" t="s">
        <v>2751</v>
      </c>
      <c r="C1640" s="161" t="s">
        <v>133</v>
      </c>
      <c r="F1640" s="163" t="s">
        <v>133</v>
      </c>
      <c r="G1640" s="266" t="s">
        <v>133</v>
      </c>
      <c r="H1640" s="163" t="s">
        <v>133</v>
      </c>
      <c r="I1640" s="163" t="s">
        <v>133</v>
      </c>
      <c r="J1640" s="163" t="s">
        <v>133</v>
      </c>
      <c r="K1640" s="164">
        <f t="shared" si="82"/>
        <v>0</v>
      </c>
      <c r="L1640" s="165">
        <f t="shared" si="83"/>
        <v>0</v>
      </c>
      <c r="M1640" s="172">
        <v>127</v>
      </c>
      <c r="N1640" s="172">
        <v>64</v>
      </c>
      <c r="O1640" s="167" t="s">
        <v>133</v>
      </c>
      <c r="P1640" s="260" t="e">
        <f t="shared" si="81"/>
        <v>#NUM!</v>
      </c>
      <c r="S1640" s="272"/>
    </row>
    <row r="1641" spans="1:19">
      <c r="A1641" s="161" t="s">
        <v>2752</v>
      </c>
      <c r="C1641" s="161" t="s">
        <v>133</v>
      </c>
      <c r="F1641" s="163" t="s">
        <v>133</v>
      </c>
      <c r="G1641" s="266" t="s">
        <v>133</v>
      </c>
      <c r="H1641" s="163" t="s">
        <v>133</v>
      </c>
      <c r="I1641" s="163" t="s">
        <v>133</v>
      </c>
      <c r="J1641" s="163" t="s">
        <v>133</v>
      </c>
      <c r="K1641" s="164">
        <f t="shared" si="82"/>
        <v>0</v>
      </c>
      <c r="L1641" s="165">
        <f t="shared" si="83"/>
        <v>0</v>
      </c>
      <c r="M1641" s="172">
        <v>127</v>
      </c>
      <c r="N1641" s="172">
        <v>64</v>
      </c>
      <c r="O1641" s="167" t="s">
        <v>133</v>
      </c>
      <c r="P1641" s="260" t="e">
        <f t="shared" si="81"/>
        <v>#NUM!</v>
      </c>
      <c r="S1641" s="272"/>
    </row>
    <row r="1642" spans="1:19">
      <c r="A1642" s="161" t="s">
        <v>2753</v>
      </c>
      <c r="C1642" s="161" t="s">
        <v>133</v>
      </c>
      <c r="F1642" s="163" t="s">
        <v>133</v>
      </c>
      <c r="G1642" s="266" t="s">
        <v>133</v>
      </c>
      <c r="H1642" s="163" t="s">
        <v>133</v>
      </c>
      <c r="I1642" s="163" t="s">
        <v>133</v>
      </c>
      <c r="J1642" s="163" t="s">
        <v>133</v>
      </c>
      <c r="K1642" s="164">
        <f t="shared" si="82"/>
        <v>0</v>
      </c>
      <c r="L1642" s="165">
        <f t="shared" si="83"/>
        <v>0</v>
      </c>
      <c r="M1642" s="172">
        <v>127</v>
      </c>
      <c r="N1642" s="172">
        <v>64</v>
      </c>
      <c r="O1642" s="167" t="s">
        <v>133</v>
      </c>
      <c r="P1642" s="260" t="e">
        <f t="shared" si="81"/>
        <v>#NUM!</v>
      </c>
      <c r="S1642" s="272"/>
    </row>
    <row r="1643" spans="1:19">
      <c r="A1643" s="161" t="s">
        <v>2754</v>
      </c>
      <c r="C1643" s="161" t="s">
        <v>133</v>
      </c>
      <c r="F1643" s="163" t="s">
        <v>133</v>
      </c>
      <c r="G1643" s="266" t="s">
        <v>133</v>
      </c>
      <c r="H1643" s="163" t="s">
        <v>133</v>
      </c>
      <c r="I1643" s="163" t="s">
        <v>133</v>
      </c>
      <c r="J1643" s="163" t="s">
        <v>133</v>
      </c>
      <c r="K1643" s="164">
        <f t="shared" si="82"/>
        <v>0</v>
      </c>
      <c r="L1643" s="165">
        <f t="shared" si="83"/>
        <v>0</v>
      </c>
      <c r="M1643" s="172">
        <v>127</v>
      </c>
      <c r="N1643" s="172">
        <v>64</v>
      </c>
      <c r="O1643" s="167" t="s">
        <v>133</v>
      </c>
      <c r="P1643" s="260" t="e">
        <f t="shared" si="81"/>
        <v>#NUM!</v>
      </c>
      <c r="S1643" s="272"/>
    </row>
    <row r="1644" spans="1:19">
      <c r="A1644" s="161" t="s">
        <v>2755</v>
      </c>
      <c r="C1644" s="161" t="s">
        <v>133</v>
      </c>
      <c r="F1644" s="163" t="s">
        <v>133</v>
      </c>
      <c r="G1644" s="266" t="s">
        <v>133</v>
      </c>
      <c r="H1644" s="163" t="s">
        <v>133</v>
      </c>
      <c r="I1644" s="163" t="s">
        <v>133</v>
      </c>
      <c r="J1644" s="163" t="s">
        <v>133</v>
      </c>
      <c r="K1644" s="164">
        <f t="shared" si="82"/>
        <v>0</v>
      </c>
      <c r="L1644" s="165">
        <f t="shared" si="83"/>
        <v>0</v>
      </c>
      <c r="M1644" s="172">
        <v>127</v>
      </c>
      <c r="N1644" s="172">
        <v>64</v>
      </c>
      <c r="O1644" s="167" t="s">
        <v>133</v>
      </c>
      <c r="P1644" s="260" t="e">
        <f t="shared" si="81"/>
        <v>#NUM!</v>
      </c>
      <c r="S1644" s="272"/>
    </row>
    <row r="1645" spans="1:19">
      <c r="A1645" s="161" t="s">
        <v>2756</v>
      </c>
      <c r="C1645" s="161" t="s">
        <v>133</v>
      </c>
      <c r="F1645" s="163" t="s">
        <v>133</v>
      </c>
      <c r="G1645" s="266" t="s">
        <v>133</v>
      </c>
      <c r="H1645" s="163" t="s">
        <v>133</v>
      </c>
      <c r="I1645" s="163" t="s">
        <v>133</v>
      </c>
      <c r="J1645" s="163" t="s">
        <v>133</v>
      </c>
      <c r="K1645" s="164">
        <f t="shared" si="82"/>
        <v>0</v>
      </c>
      <c r="L1645" s="165">
        <f t="shared" si="83"/>
        <v>0</v>
      </c>
      <c r="M1645" s="172">
        <v>127</v>
      </c>
      <c r="N1645" s="172">
        <v>64</v>
      </c>
      <c r="O1645" s="167" t="s">
        <v>133</v>
      </c>
      <c r="P1645" s="260" t="e">
        <f t="shared" si="81"/>
        <v>#NUM!</v>
      </c>
      <c r="S1645" s="272"/>
    </row>
    <row r="1646" spans="1:19">
      <c r="A1646" s="161" t="s">
        <v>2757</v>
      </c>
      <c r="C1646" s="161" t="s">
        <v>133</v>
      </c>
      <c r="F1646" s="163" t="s">
        <v>133</v>
      </c>
      <c r="G1646" s="266" t="s">
        <v>133</v>
      </c>
      <c r="H1646" s="163" t="s">
        <v>133</v>
      </c>
      <c r="I1646" s="163" t="s">
        <v>133</v>
      </c>
      <c r="J1646" s="163" t="s">
        <v>133</v>
      </c>
      <c r="K1646" s="164">
        <f t="shared" si="82"/>
        <v>0</v>
      </c>
      <c r="L1646" s="165">
        <f t="shared" si="83"/>
        <v>0</v>
      </c>
      <c r="M1646" s="172">
        <v>127</v>
      </c>
      <c r="N1646" s="172">
        <v>64</v>
      </c>
      <c r="O1646" s="167" t="s">
        <v>133</v>
      </c>
      <c r="P1646" s="260" t="e">
        <f t="shared" si="81"/>
        <v>#NUM!</v>
      </c>
      <c r="S1646" s="272"/>
    </row>
    <row r="1647" spans="1:19">
      <c r="A1647" s="161" t="s">
        <v>2758</v>
      </c>
      <c r="C1647" s="161" t="s">
        <v>133</v>
      </c>
      <c r="F1647" s="163" t="s">
        <v>133</v>
      </c>
      <c r="G1647" s="266" t="s">
        <v>133</v>
      </c>
      <c r="H1647" s="163" t="s">
        <v>133</v>
      </c>
      <c r="I1647" s="163" t="s">
        <v>133</v>
      </c>
      <c r="J1647" s="163" t="s">
        <v>133</v>
      </c>
      <c r="K1647" s="164">
        <f t="shared" si="82"/>
        <v>0</v>
      </c>
      <c r="L1647" s="165">
        <f t="shared" si="83"/>
        <v>0</v>
      </c>
      <c r="M1647" s="172">
        <v>127</v>
      </c>
      <c r="N1647" s="172">
        <v>64</v>
      </c>
      <c r="O1647" s="167" t="s">
        <v>133</v>
      </c>
      <c r="P1647" s="260" t="e">
        <f t="shared" si="81"/>
        <v>#NUM!</v>
      </c>
      <c r="S1647" s="272"/>
    </row>
    <row r="1648" spans="1:19">
      <c r="A1648" s="161" t="s">
        <v>2759</v>
      </c>
      <c r="C1648" s="161" t="s">
        <v>133</v>
      </c>
      <c r="F1648" s="163" t="s">
        <v>133</v>
      </c>
      <c r="G1648" s="266" t="s">
        <v>133</v>
      </c>
      <c r="H1648" s="163" t="s">
        <v>133</v>
      </c>
      <c r="I1648" s="163" t="s">
        <v>133</v>
      </c>
      <c r="J1648" s="163" t="s">
        <v>133</v>
      </c>
      <c r="K1648" s="164">
        <f t="shared" si="82"/>
        <v>0</v>
      </c>
      <c r="L1648" s="165">
        <f t="shared" si="83"/>
        <v>0</v>
      </c>
      <c r="M1648" s="172">
        <v>127</v>
      </c>
      <c r="N1648" s="172">
        <v>64</v>
      </c>
      <c r="O1648" s="167" t="s">
        <v>133</v>
      </c>
      <c r="P1648" s="260" t="e">
        <f t="shared" si="81"/>
        <v>#NUM!</v>
      </c>
      <c r="S1648" s="272"/>
    </row>
    <row r="1649" spans="1:19">
      <c r="A1649" s="161" t="s">
        <v>2760</v>
      </c>
      <c r="C1649" s="161" t="s">
        <v>133</v>
      </c>
      <c r="F1649" s="163" t="s">
        <v>133</v>
      </c>
      <c r="G1649" s="266" t="s">
        <v>133</v>
      </c>
      <c r="H1649" s="163" t="s">
        <v>133</v>
      </c>
      <c r="I1649" s="163" t="s">
        <v>133</v>
      </c>
      <c r="J1649" s="163" t="s">
        <v>133</v>
      </c>
      <c r="K1649" s="164">
        <f t="shared" si="82"/>
        <v>0</v>
      </c>
      <c r="L1649" s="165">
        <f t="shared" si="83"/>
        <v>0</v>
      </c>
      <c r="M1649" s="172">
        <v>127</v>
      </c>
      <c r="N1649" s="172">
        <v>64</v>
      </c>
      <c r="O1649" s="167" t="s">
        <v>133</v>
      </c>
      <c r="P1649" s="260" t="e">
        <f t="shared" si="81"/>
        <v>#NUM!</v>
      </c>
      <c r="S1649" s="272"/>
    </row>
    <row r="1650" spans="1:19">
      <c r="A1650" s="161" t="s">
        <v>2761</v>
      </c>
      <c r="C1650" s="161" t="s">
        <v>133</v>
      </c>
      <c r="F1650" s="163" t="s">
        <v>133</v>
      </c>
      <c r="G1650" s="266" t="s">
        <v>133</v>
      </c>
      <c r="H1650" s="163" t="s">
        <v>133</v>
      </c>
      <c r="I1650" s="163" t="s">
        <v>133</v>
      </c>
      <c r="J1650" s="163" t="s">
        <v>133</v>
      </c>
      <c r="K1650" s="164">
        <f t="shared" si="82"/>
        <v>0</v>
      </c>
      <c r="L1650" s="165">
        <f t="shared" si="83"/>
        <v>0</v>
      </c>
      <c r="M1650" s="172">
        <v>127</v>
      </c>
      <c r="N1650" s="172">
        <v>64</v>
      </c>
      <c r="O1650" s="167" t="s">
        <v>133</v>
      </c>
      <c r="P1650" s="260" t="e">
        <f t="shared" si="81"/>
        <v>#NUM!</v>
      </c>
      <c r="S1650" s="272"/>
    </row>
    <row r="1651" spans="1:19">
      <c r="A1651" s="161" t="s">
        <v>2762</v>
      </c>
      <c r="C1651" s="161" t="s">
        <v>133</v>
      </c>
      <c r="F1651" s="163" t="s">
        <v>133</v>
      </c>
      <c r="G1651" s="266" t="s">
        <v>133</v>
      </c>
      <c r="H1651" s="163" t="s">
        <v>133</v>
      </c>
      <c r="I1651" s="163" t="s">
        <v>133</v>
      </c>
      <c r="J1651" s="163" t="s">
        <v>133</v>
      </c>
      <c r="K1651" s="164">
        <f t="shared" si="82"/>
        <v>0</v>
      </c>
      <c r="L1651" s="165">
        <f t="shared" si="83"/>
        <v>0</v>
      </c>
      <c r="M1651" s="172">
        <v>127</v>
      </c>
      <c r="N1651" s="172">
        <v>64</v>
      </c>
      <c r="O1651" s="167" t="s">
        <v>133</v>
      </c>
      <c r="P1651" s="260" t="e">
        <f t="shared" si="81"/>
        <v>#NUM!</v>
      </c>
      <c r="S1651" s="272"/>
    </row>
    <row r="1652" spans="1:19">
      <c r="A1652" s="161" t="s">
        <v>2763</v>
      </c>
      <c r="C1652" s="161" t="s">
        <v>133</v>
      </c>
      <c r="F1652" s="163" t="s">
        <v>133</v>
      </c>
      <c r="G1652" s="266" t="s">
        <v>133</v>
      </c>
      <c r="H1652" s="163" t="s">
        <v>133</v>
      </c>
      <c r="I1652" s="163" t="s">
        <v>133</v>
      </c>
      <c r="J1652" s="163" t="s">
        <v>133</v>
      </c>
      <c r="K1652" s="164">
        <f t="shared" si="82"/>
        <v>0</v>
      </c>
      <c r="L1652" s="165">
        <f t="shared" si="83"/>
        <v>0</v>
      </c>
      <c r="M1652" s="172">
        <v>127</v>
      </c>
      <c r="N1652" s="172">
        <v>64</v>
      </c>
      <c r="O1652" s="167" t="s">
        <v>133</v>
      </c>
      <c r="P1652" s="260" t="e">
        <f t="shared" si="81"/>
        <v>#NUM!</v>
      </c>
      <c r="S1652" s="272"/>
    </row>
    <row r="1653" spans="1:19">
      <c r="A1653" s="161" t="s">
        <v>2764</v>
      </c>
      <c r="C1653" s="161" t="s">
        <v>133</v>
      </c>
      <c r="F1653" s="163" t="s">
        <v>133</v>
      </c>
      <c r="G1653" s="266" t="s">
        <v>133</v>
      </c>
      <c r="H1653" s="163" t="s">
        <v>133</v>
      </c>
      <c r="I1653" s="163" t="s">
        <v>133</v>
      </c>
      <c r="J1653" s="163" t="s">
        <v>133</v>
      </c>
      <c r="K1653" s="164">
        <f t="shared" si="82"/>
        <v>0</v>
      </c>
      <c r="L1653" s="165">
        <f t="shared" si="83"/>
        <v>0</v>
      </c>
      <c r="M1653" s="172">
        <v>127</v>
      </c>
      <c r="N1653" s="172">
        <v>64</v>
      </c>
      <c r="O1653" s="167" t="s">
        <v>133</v>
      </c>
      <c r="P1653" s="260" t="e">
        <f t="shared" si="81"/>
        <v>#NUM!</v>
      </c>
      <c r="S1653" s="272"/>
    </row>
    <row r="1654" spans="1:19">
      <c r="A1654" s="161" t="s">
        <v>2765</v>
      </c>
      <c r="C1654" s="161" t="s">
        <v>133</v>
      </c>
      <c r="F1654" s="163" t="s">
        <v>133</v>
      </c>
      <c r="G1654" s="266" t="s">
        <v>133</v>
      </c>
      <c r="H1654" s="163" t="s">
        <v>133</v>
      </c>
      <c r="I1654" s="163" t="s">
        <v>133</v>
      </c>
      <c r="J1654" s="163" t="s">
        <v>133</v>
      </c>
      <c r="K1654" s="164">
        <f t="shared" si="82"/>
        <v>0</v>
      </c>
      <c r="L1654" s="165">
        <f t="shared" si="83"/>
        <v>0</v>
      </c>
      <c r="M1654" s="172">
        <v>127</v>
      </c>
      <c r="N1654" s="172">
        <v>64</v>
      </c>
      <c r="O1654" s="167" t="s">
        <v>133</v>
      </c>
      <c r="P1654" s="260" t="e">
        <f t="shared" si="81"/>
        <v>#NUM!</v>
      </c>
      <c r="S1654" s="272"/>
    </row>
    <row r="1655" spans="1:19">
      <c r="A1655" s="161" t="s">
        <v>2766</v>
      </c>
      <c r="C1655" s="161" t="s">
        <v>133</v>
      </c>
      <c r="F1655" s="163" t="s">
        <v>133</v>
      </c>
      <c r="G1655" s="266" t="s">
        <v>133</v>
      </c>
      <c r="H1655" s="163" t="s">
        <v>133</v>
      </c>
      <c r="I1655" s="163" t="s">
        <v>133</v>
      </c>
      <c r="J1655" s="163" t="s">
        <v>133</v>
      </c>
      <c r="K1655" s="164">
        <f t="shared" si="82"/>
        <v>0</v>
      </c>
      <c r="L1655" s="165">
        <f t="shared" si="83"/>
        <v>0</v>
      </c>
      <c r="M1655" s="172">
        <v>127</v>
      </c>
      <c r="N1655" s="172">
        <v>64</v>
      </c>
      <c r="O1655" s="167" t="s">
        <v>133</v>
      </c>
      <c r="P1655" s="260" t="e">
        <f t="shared" si="81"/>
        <v>#NUM!</v>
      </c>
      <c r="S1655" s="272"/>
    </row>
    <row r="1656" spans="1:19">
      <c r="A1656" s="161" t="s">
        <v>2767</v>
      </c>
      <c r="C1656" s="161" t="s">
        <v>133</v>
      </c>
      <c r="F1656" s="163" t="s">
        <v>133</v>
      </c>
      <c r="G1656" s="266" t="s">
        <v>133</v>
      </c>
      <c r="H1656" s="163" t="s">
        <v>133</v>
      </c>
      <c r="I1656" s="163" t="s">
        <v>133</v>
      </c>
      <c r="J1656" s="163" t="s">
        <v>133</v>
      </c>
      <c r="K1656" s="164">
        <f t="shared" si="82"/>
        <v>0</v>
      </c>
      <c r="L1656" s="165">
        <f t="shared" si="83"/>
        <v>0</v>
      </c>
      <c r="M1656" s="172">
        <v>127</v>
      </c>
      <c r="N1656" s="172">
        <v>64</v>
      </c>
      <c r="O1656" s="167" t="s">
        <v>133</v>
      </c>
      <c r="P1656" s="260" t="e">
        <f t="shared" si="81"/>
        <v>#NUM!</v>
      </c>
      <c r="S1656" s="272"/>
    </row>
    <row r="1657" spans="1:19">
      <c r="A1657" s="161" t="s">
        <v>2768</v>
      </c>
      <c r="C1657" s="161" t="s">
        <v>133</v>
      </c>
      <c r="F1657" s="163" t="s">
        <v>133</v>
      </c>
      <c r="G1657" s="266" t="s">
        <v>133</v>
      </c>
      <c r="H1657" s="163" t="s">
        <v>133</v>
      </c>
      <c r="I1657" s="163" t="s">
        <v>133</v>
      </c>
      <c r="J1657" s="163" t="s">
        <v>133</v>
      </c>
      <c r="K1657" s="164">
        <f t="shared" si="82"/>
        <v>0</v>
      </c>
      <c r="L1657" s="165">
        <f t="shared" si="83"/>
        <v>0</v>
      </c>
      <c r="M1657" s="172">
        <v>127</v>
      </c>
      <c r="N1657" s="172">
        <v>64</v>
      </c>
      <c r="O1657" s="167" t="s">
        <v>133</v>
      </c>
      <c r="P1657" s="260" t="e">
        <f t="shared" si="81"/>
        <v>#NUM!</v>
      </c>
      <c r="S1657" s="272"/>
    </row>
    <row r="1658" spans="1:19">
      <c r="A1658" s="161" t="s">
        <v>2769</v>
      </c>
      <c r="C1658" s="161" t="s">
        <v>133</v>
      </c>
      <c r="F1658" s="163" t="s">
        <v>133</v>
      </c>
      <c r="G1658" s="266" t="s">
        <v>133</v>
      </c>
      <c r="H1658" s="163" t="s">
        <v>133</v>
      </c>
      <c r="I1658" s="163" t="s">
        <v>133</v>
      </c>
      <c r="J1658" s="163" t="s">
        <v>133</v>
      </c>
      <c r="K1658" s="164">
        <f t="shared" si="82"/>
        <v>0</v>
      </c>
      <c r="L1658" s="165">
        <f t="shared" si="83"/>
        <v>0</v>
      </c>
      <c r="M1658" s="172">
        <v>127</v>
      </c>
      <c r="N1658" s="172">
        <v>64</v>
      </c>
      <c r="O1658" s="167" t="s">
        <v>133</v>
      </c>
      <c r="P1658" s="260" t="e">
        <f t="shared" si="81"/>
        <v>#NUM!</v>
      </c>
      <c r="S1658" s="272"/>
    </row>
    <row r="1659" spans="1:19">
      <c r="A1659" s="161" t="s">
        <v>2770</v>
      </c>
      <c r="C1659" s="161" t="s">
        <v>133</v>
      </c>
      <c r="F1659" s="163" t="s">
        <v>133</v>
      </c>
      <c r="G1659" s="266" t="s">
        <v>133</v>
      </c>
      <c r="H1659" s="163" t="s">
        <v>133</v>
      </c>
      <c r="I1659" s="163" t="s">
        <v>133</v>
      </c>
      <c r="J1659" s="163" t="s">
        <v>133</v>
      </c>
      <c r="K1659" s="164">
        <f t="shared" si="82"/>
        <v>0</v>
      </c>
      <c r="L1659" s="165">
        <f t="shared" si="83"/>
        <v>0</v>
      </c>
      <c r="M1659" s="172">
        <v>127</v>
      </c>
      <c r="N1659" s="172">
        <v>64</v>
      </c>
      <c r="O1659" s="167" t="s">
        <v>133</v>
      </c>
      <c r="P1659" s="260" t="e">
        <f t="shared" si="81"/>
        <v>#NUM!</v>
      </c>
      <c r="S1659" s="272"/>
    </row>
    <row r="1660" spans="1:19">
      <c r="A1660" s="161" t="s">
        <v>2771</v>
      </c>
      <c r="C1660" s="161" t="s">
        <v>133</v>
      </c>
      <c r="F1660" s="163" t="s">
        <v>133</v>
      </c>
      <c r="G1660" s="266" t="s">
        <v>133</v>
      </c>
      <c r="H1660" s="163" t="s">
        <v>133</v>
      </c>
      <c r="I1660" s="163" t="s">
        <v>133</v>
      </c>
      <c r="J1660" s="163" t="s">
        <v>133</v>
      </c>
      <c r="K1660" s="164">
        <f t="shared" si="82"/>
        <v>0</v>
      </c>
      <c r="L1660" s="165">
        <f t="shared" si="83"/>
        <v>0</v>
      </c>
      <c r="M1660" s="172">
        <v>127</v>
      </c>
      <c r="N1660" s="172">
        <v>64</v>
      </c>
      <c r="O1660" s="167" t="s">
        <v>133</v>
      </c>
      <c r="P1660" s="260" t="e">
        <f t="shared" si="81"/>
        <v>#NUM!</v>
      </c>
      <c r="S1660" s="272"/>
    </row>
    <row r="1661" spans="1:19">
      <c r="A1661" s="161" t="s">
        <v>2772</v>
      </c>
      <c r="C1661" s="161" t="s">
        <v>133</v>
      </c>
      <c r="F1661" s="163" t="s">
        <v>133</v>
      </c>
      <c r="G1661" s="266" t="s">
        <v>133</v>
      </c>
      <c r="H1661" s="163" t="s">
        <v>133</v>
      </c>
      <c r="I1661" s="163" t="s">
        <v>133</v>
      </c>
      <c r="J1661" s="163" t="s">
        <v>133</v>
      </c>
      <c r="K1661" s="164">
        <f t="shared" si="82"/>
        <v>0</v>
      </c>
      <c r="L1661" s="165">
        <f t="shared" si="83"/>
        <v>0</v>
      </c>
      <c r="M1661" s="172">
        <v>127</v>
      </c>
      <c r="N1661" s="172">
        <v>64</v>
      </c>
      <c r="O1661" s="167" t="s">
        <v>133</v>
      </c>
      <c r="P1661" s="260" t="e">
        <f t="shared" si="81"/>
        <v>#NUM!</v>
      </c>
      <c r="S1661" s="272"/>
    </row>
    <row r="1662" spans="1:19">
      <c r="A1662" s="161" t="s">
        <v>2773</v>
      </c>
      <c r="C1662" s="161" t="s">
        <v>133</v>
      </c>
      <c r="F1662" s="163" t="s">
        <v>133</v>
      </c>
      <c r="G1662" s="266" t="s">
        <v>133</v>
      </c>
      <c r="H1662" s="163" t="s">
        <v>133</v>
      </c>
      <c r="I1662" s="163" t="s">
        <v>133</v>
      </c>
      <c r="J1662" s="163" t="s">
        <v>133</v>
      </c>
      <c r="K1662" s="164">
        <f t="shared" si="82"/>
        <v>0</v>
      </c>
      <c r="L1662" s="165">
        <f t="shared" si="83"/>
        <v>0</v>
      </c>
      <c r="M1662" s="172">
        <v>127</v>
      </c>
      <c r="N1662" s="172">
        <v>64</v>
      </c>
      <c r="O1662" s="167" t="s">
        <v>133</v>
      </c>
      <c r="P1662" s="260" t="e">
        <f t="shared" si="81"/>
        <v>#NUM!</v>
      </c>
      <c r="S1662" s="272"/>
    </row>
    <row r="1663" spans="1:19">
      <c r="A1663" s="161" t="s">
        <v>2774</v>
      </c>
      <c r="C1663" s="161" t="s">
        <v>133</v>
      </c>
      <c r="F1663" s="163" t="s">
        <v>133</v>
      </c>
      <c r="G1663" s="266" t="s">
        <v>133</v>
      </c>
      <c r="H1663" s="163" t="s">
        <v>133</v>
      </c>
      <c r="I1663" s="163" t="s">
        <v>133</v>
      </c>
      <c r="J1663" s="163" t="s">
        <v>133</v>
      </c>
      <c r="K1663" s="164">
        <f t="shared" si="82"/>
        <v>0</v>
      </c>
      <c r="L1663" s="165">
        <f t="shared" si="83"/>
        <v>0</v>
      </c>
      <c r="M1663" s="172">
        <v>127</v>
      </c>
      <c r="N1663" s="172">
        <v>64</v>
      </c>
      <c r="O1663" s="167" t="s">
        <v>133</v>
      </c>
      <c r="P1663" s="260" t="e">
        <f t="shared" si="81"/>
        <v>#NUM!</v>
      </c>
      <c r="S1663" s="272"/>
    </row>
    <row r="1664" spans="1:19">
      <c r="A1664" s="161" t="s">
        <v>2775</v>
      </c>
      <c r="C1664" s="161" t="s">
        <v>133</v>
      </c>
      <c r="F1664" s="163" t="s">
        <v>133</v>
      </c>
      <c r="G1664" s="266" t="s">
        <v>133</v>
      </c>
      <c r="H1664" s="163" t="s">
        <v>133</v>
      </c>
      <c r="I1664" s="163" t="s">
        <v>133</v>
      </c>
      <c r="J1664" s="163" t="s">
        <v>133</v>
      </c>
      <c r="K1664" s="164">
        <f t="shared" si="82"/>
        <v>0</v>
      </c>
      <c r="L1664" s="165">
        <f t="shared" si="83"/>
        <v>0</v>
      </c>
      <c r="M1664" s="172">
        <v>127</v>
      </c>
      <c r="N1664" s="172">
        <v>64</v>
      </c>
      <c r="O1664" s="167" t="s">
        <v>133</v>
      </c>
      <c r="P1664" s="260" t="e">
        <f t="shared" si="81"/>
        <v>#NUM!</v>
      </c>
      <c r="S1664" s="272"/>
    </row>
    <row r="1665" spans="1:19">
      <c r="A1665" s="161" t="s">
        <v>2776</v>
      </c>
      <c r="C1665" s="161" t="s">
        <v>133</v>
      </c>
      <c r="F1665" s="163" t="s">
        <v>133</v>
      </c>
      <c r="G1665" s="266" t="s">
        <v>133</v>
      </c>
      <c r="H1665" s="163" t="s">
        <v>133</v>
      </c>
      <c r="I1665" s="163" t="s">
        <v>133</v>
      </c>
      <c r="J1665" s="163" t="s">
        <v>133</v>
      </c>
      <c r="K1665" s="164">
        <f t="shared" si="82"/>
        <v>0</v>
      </c>
      <c r="L1665" s="165">
        <f t="shared" si="83"/>
        <v>0</v>
      </c>
      <c r="M1665" s="172">
        <v>127</v>
      </c>
      <c r="N1665" s="172">
        <v>64</v>
      </c>
      <c r="O1665" s="167" t="s">
        <v>133</v>
      </c>
      <c r="P1665" s="260" t="e">
        <f t="shared" si="81"/>
        <v>#NUM!</v>
      </c>
      <c r="S1665" s="272"/>
    </row>
    <row r="1666" spans="1:19">
      <c r="A1666" s="161" t="s">
        <v>2777</v>
      </c>
      <c r="C1666" s="161" t="s">
        <v>133</v>
      </c>
      <c r="F1666" s="163" t="s">
        <v>133</v>
      </c>
      <c r="G1666" s="266" t="s">
        <v>133</v>
      </c>
      <c r="H1666" s="163" t="s">
        <v>133</v>
      </c>
      <c r="I1666" s="163" t="s">
        <v>133</v>
      </c>
      <c r="J1666" s="163" t="s">
        <v>133</v>
      </c>
      <c r="K1666" s="164">
        <f t="shared" si="82"/>
        <v>0</v>
      </c>
      <c r="L1666" s="165">
        <f t="shared" si="83"/>
        <v>0</v>
      </c>
      <c r="M1666" s="172">
        <v>127</v>
      </c>
      <c r="N1666" s="172">
        <v>64</v>
      </c>
      <c r="O1666" s="167" t="s">
        <v>133</v>
      </c>
      <c r="P1666" s="260" t="e">
        <f t="shared" si="81"/>
        <v>#NUM!</v>
      </c>
      <c r="S1666" s="272"/>
    </row>
    <row r="1667" spans="1:19">
      <c r="A1667" s="161" t="s">
        <v>2778</v>
      </c>
      <c r="C1667" s="161" t="s">
        <v>133</v>
      </c>
      <c r="F1667" s="163" t="s">
        <v>133</v>
      </c>
      <c r="G1667" s="266" t="s">
        <v>133</v>
      </c>
      <c r="H1667" s="163" t="s">
        <v>133</v>
      </c>
      <c r="I1667" s="163" t="s">
        <v>133</v>
      </c>
      <c r="J1667" s="163" t="s">
        <v>133</v>
      </c>
      <c r="K1667" s="164">
        <f t="shared" si="82"/>
        <v>0</v>
      </c>
      <c r="L1667" s="165">
        <f t="shared" si="83"/>
        <v>0</v>
      </c>
      <c r="M1667" s="172">
        <v>127</v>
      </c>
      <c r="N1667" s="172">
        <v>64</v>
      </c>
      <c r="O1667" s="167" t="s">
        <v>133</v>
      </c>
      <c r="P1667" s="260" t="e">
        <f t="shared" si="81"/>
        <v>#NUM!</v>
      </c>
      <c r="S1667" s="272"/>
    </row>
    <row r="1668" spans="1:19">
      <c r="A1668" s="161" t="s">
        <v>2779</v>
      </c>
      <c r="C1668" s="161" t="s">
        <v>133</v>
      </c>
      <c r="F1668" s="163" t="s">
        <v>133</v>
      </c>
      <c r="G1668" s="266" t="s">
        <v>133</v>
      </c>
      <c r="H1668" s="163" t="s">
        <v>133</v>
      </c>
      <c r="I1668" s="163" t="s">
        <v>133</v>
      </c>
      <c r="J1668" s="163" t="s">
        <v>133</v>
      </c>
      <c r="K1668" s="164">
        <f t="shared" si="82"/>
        <v>0</v>
      </c>
      <c r="L1668" s="165">
        <f t="shared" si="83"/>
        <v>0</v>
      </c>
      <c r="M1668" s="172">
        <v>127</v>
      </c>
      <c r="N1668" s="172">
        <v>64</v>
      </c>
      <c r="O1668" s="167" t="s">
        <v>133</v>
      </c>
      <c r="P1668" s="260" t="e">
        <f t="shared" si="81"/>
        <v>#NUM!</v>
      </c>
      <c r="S1668" s="272"/>
    </row>
    <row r="1669" spans="1:19">
      <c r="A1669" s="161" t="s">
        <v>2780</v>
      </c>
      <c r="C1669" s="161" t="s">
        <v>133</v>
      </c>
      <c r="F1669" s="163" t="s">
        <v>133</v>
      </c>
      <c r="G1669" s="266" t="s">
        <v>133</v>
      </c>
      <c r="H1669" s="163" t="s">
        <v>133</v>
      </c>
      <c r="I1669" s="163" t="s">
        <v>133</v>
      </c>
      <c r="J1669" s="163" t="s">
        <v>133</v>
      </c>
      <c r="K1669" s="164">
        <f t="shared" si="82"/>
        <v>0</v>
      </c>
      <c r="L1669" s="165">
        <f t="shared" si="83"/>
        <v>0</v>
      </c>
      <c r="M1669" s="172">
        <v>127</v>
      </c>
      <c r="N1669" s="172">
        <v>64</v>
      </c>
      <c r="O1669" s="167" t="s">
        <v>133</v>
      </c>
      <c r="P1669" s="260" t="e">
        <f t="shared" si="81"/>
        <v>#NUM!</v>
      </c>
      <c r="S1669" s="272"/>
    </row>
    <row r="1670" spans="1:19">
      <c r="A1670" s="161" t="s">
        <v>2781</v>
      </c>
      <c r="C1670" s="161" t="s">
        <v>133</v>
      </c>
      <c r="F1670" s="163" t="s">
        <v>133</v>
      </c>
      <c r="G1670" s="266" t="s">
        <v>133</v>
      </c>
      <c r="H1670" s="163" t="s">
        <v>133</v>
      </c>
      <c r="I1670" s="163" t="s">
        <v>133</v>
      </c>
      <c r="J1670" s="163" t="s">
        <v>133</v>
      </c>
      <c r="K1670" s="164">
        <f t="shared" si="82"/>
        <v>0</v>
      </c>
      <c r="L1670" s="165">
        <f t="shared" si="83"/>
        <v>0</v>
      </c>
      <c r="M1670" s="172">
        <v>127</v>
      </c>
      <c r="N1670" s="172">
        <v>64</v>
      </c>
      <c r="O1670" s="167" t="s">
        <v>133</v>
      </c>
      <c r="P1670" s="260" t="e">
        <f t="shared" si="81"/>
        <v>#NUM!</v>
      </c>
      <c r="S1670" s="272"/>
    </row>
    <row r="1671" spans="1:19">
      <c r="A1671" s="161" t="s">
        <v>2782</v>
      </c>
      <c r="C1671" s="161" t="s">
        <v>133</v>
      </c>
      <c r="F1671" s="163" t="s">
        <v>133</v>
      </c>
      <c r="G1671" s="266" t="s">
        <v>133</v>
      </c>
      <c r="H1671" s="163" t="s">
        <v>133</v>
      </c>
      <c r="I1671" s="163" t="s">
        <v>133</v>
      </c>
      <c r="J1671" s="163" t="s">
        <v>133</v>
      </c>
      <c r="K1671" s="164">
        <f t="shared" si="82"/>
        <v>0</v>
      </c>
      <c r="L1671" s="165">
        <f t="shared" si="83"/>
        <v>0</v>
      </c>
      <c r="M1671" s="172">
        <v>127</v>
      </c>
      <c r="N1671" s="172">
        <v>64</v>
      </c>
      <c r="O1671" s="167" t="s">
        <v>133</v>
      </c>
      <c r="P1671" s="260" t="e">
        <f t="shared" si="81"/>
        <v>#NUM!</v>
      </c>
      <c r="S1671" s="272"/>
    </row>
    <row r="1672" spans="1:19">
      <c r="A1672" s="161" t="s">
        <v>2783</v>
      </c>
      <c r="C1672" s="161" t="s">
        <v>133</v>
      </c>
      <c r="F1672" s="163" t="s">
        <v>133</v>
      </c>
      <c r="G1672" s="266" t="s">
        <v>133</v>
      </c>
      <c r="H1672" s="163" t="s">
        <v>133</v>
      </c>
      <c r="I1672" s="163" t="s">
        <v>133</v>
      </c>
      <c r="J1672" s="163" t="s">
        <v>133</v>
      </c>
      <c r="K1672" s="164">
        <f t="shared" si="82"/>
        <v>0</v>
      </c>
      <c r="L1672" s="165">
        <f t="shared" si="83"/>
        <v>0</v>
      </c>
      <c r="M1672" s="172">
        <v>127</v>
      </c>
      <c r="N1672" s="172">
        <v>64</v>
      </c>
      <c r="O1672" s="167" t="s">
        <v>133</v>
      </c>
      <c r="P1672" s="260" t="e">
        <f t="shared" si="81"/>
        <v>#NUM!</v>
      </c>
      <c r="S1672" s="272"/>
    </row>
    <row r="1673" spans="1:19">
      <c r="A1673" s="161" t="s">
        <v>2784</v>
      </c>
      <c r="C1673" s="161" t="s">
        <v>133</v>
      </c>
      <c r="F1673" s="163" t="s">
        <v>133</v>
      </c>
      <c r="G1673" s="266" t="s">
        <v>133</v>
      </c>
      <c r="H1673" s="163" t="s">
        <v>133</v>
      </c>
      <c r="I1673" s="163" t="s">
        <v>133</v>
      </c>
      <c r="J1673" s="163" t="s">
        <v>133</v>
      </c>
      <c r="K1673" s="164">
        <f t="shared" si="82"/>
        <v>0</v>
      </c>
      <c r="L1673" s="165">
        <f t="shared" si="83"/>
        <v>0</v>
      </c>
      <c r="M1673" s="172">
        <v>127</v>
      </c>
      <c r="N1673" s="172">
        <v>64</v>
      </c>
      <c r="O1673" s="167" t="s">
        <v>133</v>
      </c>
      <c r="P1673" s="260" t="e">
        <f t="shared" si="81"/>
        <v>#NUM!</v>
      </c>
      <c r="S1673" s="272"/>
    </row>
    <row r="1674" spans="1:19">
      <c r="A1674" s="161" t="s">
        <v>2785</v>
      </c>
      <c r="C1674" s="161" t="s">
        <v>133</v>
      </c>
      <c r="F1674" s="163" t="s">
        <v>133</v>
      </c>
      <c r="G1674" s="266" t="s">
        <v>133</v>
      </c>
      <c r="H1674" s="163" t="s">
        <v>133</v>
      </c>
      <c r="I1674" s="163" t="s">
        <v>133</v>
      </c>
      <c r="J1674" s="163" t="s">
        <v>133</v>
      </c>
      <c r="K1674" s="164">
        <f t="shared" si="82"/>
        <v>0</v>
      </c>
      <c r="L1674" s="165">
        <f t="shared" si="83"/>
        <v>0</v>
      </c>
      <c r="M1674" s="172">
        <v>127</v>
      </c>
      <c r="N1674" s="172">
        <v>64</v>
      </c>
      <c r="O1674" s="167" t="s">
        <v>133</v>
      </c>
      <c r="P1674" s="260" t="e">
        <f t="shared" si="81"/>
        <v>#NUM!</v>
      </c>
      <c r="S1674" s="272"/>
    </row>
    <row r="1675" spans="1:19">
      <c r="A1675" s="161" t="s">
        <v>2786</v>
      </c>
      <c r="C1675" s="161" t="s">
        <v>133</v>
      </c>
      <c r="F1675" s="163" t="s">
        <v>133</v>
      </c>
      <c r="G1675" s="266" t="s">
        <v>133</v>
      </c>
      <c r="H1675" s="163" t="s">
        <v>133</v>
      </c>
      <c r="I1675" s="163" t="s">
        <v>133</v>
      </c>
      <c r="J1675" s="163" t="s">
        <v>133</v>
      </c>
      <c r="K1675" s="164">
        <f t="shared" si="82"/>
        <v>0</v>
      </c>
      <c r="L1675" s="165">
        <f t="shared" si="83"/>
        <v>0</v>
      </c>
      <c r="M1675" s="172">
        <v>127</v>
      </c>
      <c r="N1675" s="172">
        <v>64</v>
      </c>
      <c r="O1675" s="167" t="s">
        <v>133</v>
      </c>
      <c r="P1675" s="260" t="e">
        <f t="shared" si="81"/>
        <v>#NUM!</v>
      </c>
      <c r="S1675" s="272"/>
    </row>
    <row r="1676" spans="1:19">
      <c r="A1676" s="161" t="s">
        <v>2787</v>
      </c>
      <c r="C1676" s="161" t="s">
        <v>133</v>
      </c>
      <c r="F1676" s="163" t="s">
        <v>133</v>
      </c>
      <c r="G1676" s="266" t="s">
        <v>133</v>
      </c>
      <c r="H1676" s="163" t="s">
        <v>133</v>
      </c>
      <c r="I1676" s="163" t="s">
        <v>133</v>
      </c>
      <c r="J1676" s="163" t="s">
        <v>133</v>
      </c>
      <c r="K1676" s="164">
        <f t="shared" si="82"/>
        <v>0</v>
      </c>
      <c r="L1676" s="165">
        <f t="shared" si="83"/>
        <v>0</v>
      </c>
      <c r="M1676" s="172">
        <v>127</v>
      </c>
      <c r="N1676" s="172">
        <v>64</v>
      </c>
      <c r="O1676" s="167" t="s">
        <v>133</v>
      </c>
      <c r="P1676" s="260" t="e">
        <f t="shared" si="81"/>
        <v>#NUM!</v>
      </c>
      <c r="S1676" s="272"/>
    </row>
    <row r="1677" spans="1:19">
      <c r="A1677" s="161" t="s">
        <v>2788</v>
      </c>
      <c r="C1677" s="161" t="s">
        <v>133</v>
      </c>
      <c r="F1677" s="163" t="s">
        <v>133</v>
      </c>
      <c r="G1677" s="266" t="s">
        <v>133</v>
      </c>
      <c r="H1677" s="163" t="s">
        <v>133</v>
      </c>
      <c r="I1677" s="163" t="s">
        <v>133</v>
      </c>
      <c r="J1677" s="163" t="s">
        <v>133</v>
      </c>
      <c r="K1677" s="164">
        <f t="shared" si="82"/>
        <v>0</v>
      </c>
      <c r="L1677" s="165">
        <f t="shared" si="83"/>
        <v>0</v>
      </c>
      <c r="M1677" s="172">
        <v>127</v>
      </c>
      <c r="N1677" s="172">
        <v>64</v>
      </c>
      <c r="O1677" s="167" t="s">
        <v>133</v>
      </c>
      <c r="P1677" s="260" t="e">
        <f t="shared" si="81"/>
        <v>#NUM!</v>
      </c>
      <c r="S1677" s="272"/>
    </row>
    <row r="1678" spans="1:19">
      <c r="A1678" s="161" t="s">
        <v>2789</v>
      </c>
      <c r="C1678" s="161" t="s">
        <v>133</v>
      </c>
      <c r="F1678" s="163" t="s">
        <v>133</v>
      </c>
      <c r="G1678" s="266" t="s">
        <v>133</v>
      </c>
      <c r="H1678" s="163" t="s">
        <v>133</v>
      </c>
      <c r="I1678" s="163" t="s">
        <v>133</v>
      </c>
      <c r="J1678" s="163" t="s">
        <v>133</v>
      </c>
      <c r="K1678" s="164">
        <f t="shared" si="82"/>
        <v>0</v>
      </c>
      <c r="L1678" s="165">
        <f t="shared" si="83"/>
        <v>0</v>
      </c>
      <c r="M1678" s="172">
        <v>127</v>
      </c>
      <c r="N1678" s="172">
        <v>64</v>
      </c>
      <c r="O1678" s="167" t="s">
        <v>133</v>
      </c>
      <c r="P1678" s="260" t="e">
        <f t="shared" si="81"/>
        <v>#NUM!</v>
      </c>
      <c r="S1678" s="272"/>
    </row>
    <row r="1679" spans="1:19">
      <c r="A1679" s="161" t="s">
        <v>2790</v>
      </c>
      <c r="C1679" s="161" t="s">
        <v>133</v>
      </c>
      <c r="F1679" s="163" t="s">
        <v>133</v>
      </c>
      <c r="G1679" s="266" t="s">
        <v>133</v>
      </c>
      <c r="H1679" s="163" t="s">
        <v>133</v>
      </c>
      <c r="I1679" s="163" t="s">
        <v>133</v>
      </c>
      <c r="J1679" s="163" t="s">
        <v>133</v>
      </c>
      <c r="K1679" s="164">
        <f t="shared" si="82"/>
        <v>0</v>
      </c>
      <c r="L1679" s="165">
        <f t="shared" si="83"/>
        <v>0</v>
      </c>
      <c r="M1679" s="172">
        <v>127</v>
      </c>
      <c r="N1679" s="172">
        <v>64</v>
      </c>
      <c r="O1679" s="167" t="s">
        <v>133</v>
      </c>
      <c r="P1679" s="260" t="e">
        <f t="shared" ref="P1679:P1742" si="84">MEDIAN(Q1679:R1679)</f>
        <v>#NUM!</v>
      </c>
      <c r="S1679" s="272"/>
    </row>
    <row r="1680" spans="1:19">
      <c r="A1680" s="161" t="s">
        <v>2791</v>
      </c>
      <c r="C1680" s="161" t="s">
        <v>133</v>
      </c>
      <c r="F1680" s="163" t="s">
        <v>133</v>
      </c>
      <c r="G1680" s="266" t="s">
        <v>133</v>
      </c>
      <c r="H1680" s="163" t="s">
        <v>133</v>
      </c>
      <c r="I1680" s="163" t="s">
        <v>133</v>
      </c>
      <c r="J1680" s="163" t="s">
        <v>133</v>
      </c>
      <c r="K1680" s="164">
        <f t="shared" ref="K1680:K1743" si="85">IF(OR(D1680="n/a",D1680="nd"),0,D1680)+IF(OR(I1680="n/a",I1680="nd"),0,I1680)</f>
        <v>0</v>
      </c>
      <c r="L1680" s="165">
        <f t="shared" ref="L1680:L1743" si="86">SQRT(SUMSQ(IF(OR(E1680="n/a",E1680="nd"),0,E1680),IF(OR(F1680="n/a",F1680="nd"),0,F1680),IF(OR(J1680="n/a",J1680="nd"),0,J1680)))</f>
        <v>0</v>
      </c>
      <c r="M1680" s="172">
        <v>127</v>
      </c>
      <c r="N1680" s="172">
        <v>64</v>
      </c>
      <c r="O1680" s="167" t="s">
        <v>133</v>
      </c>
      <c r="P1680" s="260" t="e">
        <f t="shared" si="84"/>
        <v>#NUM!</v>
      </c>
      <c r="S1680" s="272"/>
    </row>
    <row r="1681" spans="1:19">
      <c r="A1681" s="161" t="s">
        <v>2792</v>
      </c>
      <c r="C1681" s="161" t="s">
        <v>133</v>
      </c>
      <c r="F1681" s="163" t="s">
        <v>133</v>
      </c>
      <c r="G1681" s="266" t="s">
        <v>133</v>
      </c>
      <c r="H1681" s="163" t="s">
        <v>133</v>
      </c>
      <c r="I1681" s="163" t="s">
        <v>133</v>
      </c>
      <c r="J1681" s="163" t="s">
        <v>133</v>
      </c>
      <c r="K1681" s="164">
        <f t="shared" si="85"/>
        <v>0</v>
      </c>
      <c r="L1681" s="165">
        <f t="shared" si="86"/>
        <v>0</v>
      </c>
      <c r="M1681" s="172">
        <v>127</v>
      </c>
      <c r="N1681" s="172">
        <v>64</v>
      </c>
      <c r="O1681" s="167" t="s">
        <v>133</v>
      </c>
      <c r="P1681" s="260" t="e">
        <f t="shared" si="84"/>
        <v>#NUM!</v>
      </c>
      <c r="S1681" s="272"/>
    </row>
    <row r="1682" spans="1:19">
      <c r="A1682" s="161" t="s">
        <v>2793</v>
      </c>
      <c r="C1682" s="161" t="s">
        <v>133</v>
      </c>
      <c r="F1682" s="163" t="s">
        <v>133</v>
      </c>
      <c r="G1682" s="266" t="s">
        <v>133</v>
      </c>
      <c r="H1682" s="163" t="s">
        <v>133</v>
      </c>
      <c r="I1682" s="163" t="s">
        <v>133</v>
      </c>
      <c r="J1682" s="163" t="s">
        <v>133</v>
      </c>
      <c r="K1682" s="164">
        <f t="shared" si="85"/>
        <v>0</v>
      </c>
      <c r="L1682" s="165">
        <f t="shared" si="86"/>
        <v>0</v>
      </c>
      <c r="M1682" s="172">
        <v>127</v>
      </c>
      <c r="N1682" s="172">
        <v>64</v>
      </c>
      <c r="O1682" s="167" t="s">
        <v>133</v>
      </c>
      <c r="P1682" s="260" t="e">
        <f t="shared" si="84"/>
        <v>#NUM!</v>
      </c>
      <c r="S1682" s="272"/>
    </row>
    <row r="1683" spans="1:19">
      <c r="A1683" s="161" t="s">
        <v>2794</v>
      </c>
      <c r="C1683" s="161" t="s">
        <v>133</v>
      </c>
      <c r="F1683" s="163" t="s">
        <v>133</v>
      </c>
      <c r="G1683" s="266" t="s">
        <v>133</v>
      </c>
      <c r="H1683" s="163" t="s">
        <v>133</v>
      </c>
      <c r="I1683" s="163" t="s">
        <v>133</v>
      </c>
      <c r="J1683" s="163" t="s">
        <v>133</v>
      </c>
      <c r="K1683" s="164">
        <f t="shared" si="85"/>
        <v>0</v>
      </c>
      <c r="L1683" s="165">
        <f t="shared" si="86"/>
        <v>0</v>
      </c>
      <c r="M1683" s="172">
        <v>127</v>
      </c>
      <c r="N1683" s="172">
        <v>64</v>
      </c>
      <c r="O1683" s="167" t="s">
        <v>133</v>
      </c>
      <c r="P1683" s="260" t="e">
        <f t="shared" si="84"/>
        <v>#NUM!</v>
      </c>
      <c r="S1683" s="272"/>
    </row>
    <row r="1684" spans="1:19">
      <c r="A1684" s="161" t="s">
        <v>2795</v>
      </c>
      <c r="C1684" s="161" t="s">
        <v>133</v>
      </c>
      <c r="F1684" s="163" t="s">
        <v>133</v>
      </c>
      <c r="G1684" s="266" t="s">
        <v>133</v>
      </c>
      <c r="H1684" s="163" t="s">
        <v>133</v>
      </c>
      <c r="I1684" s="163" t="s">
        <v>133</v>
      </c>
      <c r="J1684" s="163" t="s">
        <v>133</v>
      </c>
      <c r="K1684" s="164">
        <f t="shared" si="85"/>
        <v>0</v>
      </c>
      <c r="L1684" s="165">
        <f t="shared" si="86"/>
        <v>0</v>
      </c>
      <c r="M1684" s="172">
        <v>127</v>
      </c>
      <c r="N1684" s="172">
        <v>64</v>
      </c>
      <c r="O1684" s="167" t="s">
        <v>133</v>
      </c>
      <c r="P1684" s="260" t="e">
        <f t="shared" si="84"/>
        <v>#NUM!</v>
      </c>
      <c r="S1684" s="272"/>
    </row>
    <row r="1685" spans="1:19">
      <c r="A1685" s="161" t="s">
        <v>2796</v>
      </c>
      <c r="C1685" s="161" t="s">
        <v>133</v>
      </c>
      <c r="F1685" s="163" t="s">
        <v>133</v>
      </c>
      <c r="G1685" s="266" t="s">
        <v>133</v>
      </c>
      <c r="H1685" s="163" t="s">
        <v>133</v>
      </c>
      <c r="I1685" s="163" t="s">
        <v>133</v>
      </c>
      <c r="J1685" s="163" t="s">
        <v>133</v>
      </c>
      <c r="K1685" s="164">
        <f t="shared" si="85"/>
        <v>0</v>
      </c>
      <c r="L1685" s="165">
        <f t="shared" si="86"/>
        <v>0</v>
      </c>
      <c r="M1685" s="172">
        <v>127</v>
      </c>
      <c r="N1685" s="172">
        <v>64</v>
      </c>
      <c r="O1685" s="167" t="s">
        <v>133</v>
      </c>
      <c r="P1685" s="260" t="e">
        <f t="shared" si="84"/>
        <v>#NUM!</v>
      </c>
      <c r="S1685" s="272"/>
    </row>
    <row r="1686" spans="1:19">
      <c r="A1686" s="161" t="s">
        <v>2797</v>
      </c>
      <c r="C1686" s="161" t="s">
        <v>133</v>
      </c>
      <c r="F1686" s="163" t="s">
        <v>133</v>
      </c>
      <c r="G1686" s="266" t="s">
        <v>133</v>
      </c>
      <c r="H1686" s="163" t="s">
        <v>133</v>
      </c>
      <c r="I1686" s="163" t="s">
        <v>133</v>
      </c>
      <c r="J1686" s="163" t="s">
        <v>133</v>
      </c>
      <c r="K1686" s="164">
        <f t="shared" si="85"/>
        <v>0</v>
      </c>
      <c r="L1686" s="165">
        <f t="shared" si="86"/>
        <v>0</v>
      </c>
      <c r="M1686" s="172">
        <v>127</v>
      </c>
      <c r="N1686" s="172">
        <v>64</v>
      </c>
      <c r="O1686" s="167" t="s">
        <v>133</v>
      </c>
      <c r="P1686" s="260" t="e">
        <f t="shared" si="84"/>
        <v>#NUM!</v>
      </c>
      <c r="S1686" s="272"/>
    </row>
    <row r="1687" spans="1:19">
      <c r="A1687" s="161" t="s">
        <v>2798</v>
      </c>
      <c r="C1687" s="161" t="s">
        <v>133</v>
      </c>
      <c r="F1687" s="163" t="s">
        <v>133</v>
      </c>
      <c r="G1687" s="266" t="s">
        <v>133</v>
      </c>
      <c r="H1687" s="163" t="s">
        <v>133</v>
      </c>
      <c r="I1687" s="163" t="s">
        <v>133</v>
      </c>
      <c r="J1687" s="163" t="s">
        <v>133</v>
      </c>
      <c r="K1687" s="164">
        <f t="shared" si="85"/>
        <v>0</v>
      </c>
      <c r="L1687" s="165">
        <f t="shared" si="86"/>
        <v>0</v>
      </c>
      <c r="M1687" s="172">
        <v>127</v>
      </c>
      <c r="N1687" s="172">
        <v>64</v>
      </c>
      <c r="O1687" s="167" t="s">
        <v>133</v>
      </c>
      <c r="P1687" s="260" t="e">
        <f t="shared" si="84"/>
        <v>#NUM!</v>
      </c>
      <c r="S1687" s="272"/>
    </row>
    <row r="1688" spans="1:19">
      <c r="A1688" s="161" t="s">
        <v>2799</v>
      </c>
      <c r="C1688" s="161" t="s">
        <v>133</v>
      </c>
      <c r="F1688" s="163" t="s">
        <v>133</v>
      </c>
      <c r="G1688" s="266" t="s">
        <v>133</v>
      </c>
      <c r="H1688" s="163" t="s">
        <v>133</v>
      </c>
      <c r="I1688" s="163" t="s">
        <v>133</v>
      </c>
      <c r="J1688" s="163" t="s">
        <v>133</v>
      </c>
      <c r="K1688" s="164">
        <f t="shared" si="85"/>
        <v>0</v>
      </c>
      <c r="L1688" s="165">
        <f t="shared" si="86"/>
        <v>0</v>
      </c>
      <c r="M1688" s="172">
        <v>127</v>
      </c>
      <c r="N1688" s="172">
        <v>64</v>
      </c>
      <c r="O1688" s="167" t="s">
        <v>133</v>
      </c>
      <c r="P1688" s="260" t="e">
        <f t="shared" si="84"/>
        <v>#NUM!</v>
      </c>
      <c r="S1688" s="272"/>
    </row>
    <row r="1689" spans="1:19">
      <c r="A1689" s="161" t="s">
        <v>2800</v>
      </c>
      <c r="C1689" s="161" t="s">
        <v>133</v>
      </c>
      <c r="F1689" s="163" t="s">
        <v>133</v>
      </c>
      <c r="G1689" s="266" t="s">
        <v>133</v>
      </c>
      <c r="H1689" s="163" t="s">
        <v>133</v>
      </c>
      <c r="I1689" s="163" t="s">
        <v>133</v>
      </c>
      <c r="J1689" s="163" t="s">
        <v>133</v>
      </c>
      <c r="K1689" s="164">
        <f t="shared" si="85"/>
        <v>0</v>
      </c>
      <c r="L1689" s="165">
        <f t="shared" si="86"/>
        <v>0</v>
      </c>
      <c r="M1689" s="172">
        <v>127</v>
      </c>
      <c r="N1689" s="172">
        <v>64</v>
      </c>
      <c r="O1689" s="167" t="s">
        <v>133</v>
      </c>
      <c r="P1689" s="260" t="e">
        <f t="shared" si="84"/>
        <v>#NUM!</v>
      </c>
      <c r="S1689" s="272"/>
    </row>
    <row r="1690" spans="1:19">
      <c r="A1690" s="161" t="s">
        <v>2801</v>
      </c>
      <c r="C1690" s="161" t="s">
        <v>133</v>
      </c>
      <c r="F1690" s="163" t="s">
        <v>133</v>
      </c>
      <c r="G1690" s="266" t="s">
        <v>133</v>
      </c>
      <c r="H1690" s="163" t="s">
        <v>133</v>
      </c>
      <c r="I1690" s="163" t="s">
        <v>133</v>
      </c>
      <c r="J1690" s="163" t="s">
        <v>133</v>
      </c>
      <c r="K1690" s="164">
        <f t="shared" si="85"/>
        <v>0</v>
      </c>
      <c r="L1690" s="165">
        <f t="shared" si="86"/>
        <v>0</v>
      </c>
      <c r="M1690" s="172">
        <v>127</v>
      </c>
      <c r="N1690" s="172">
        <v>64</v>
      </c>
      <c r="O1690" s="167" t="s">
        <v>133</v>
      </c>
      <c r="P1690" s="260" t="e">
        <f t="shared" si="84"/>
        <v>#NUM!</v>
      </c>
      <c r="S1690" s="272"/>
    </row>
    <row r="1691" spans="1:19">
      <c r="A1691" s="161" t="s">
        <v>2802</v>
      </c>
      <c r="C1691" s="161" t="s">
        <v>133</v>
      </c>
      <c r="F1691" s="163" t="s">
        <v>133</v>
      </c>
      <c r="G1691" s="266" t="s">
        <v>133</v>
      </c>
      <c r="H1691" s="163" t="s">
        <v>133</v>
      </c>
      <c r="I1691" s="163" t="s">
        <v>133</v>
      </c>
      <c r="J1691" s="163" t="s">
        <v>133</v>
      </c>
      <c r="K1691" s="164">
        <f t="shared" si="85"/>
        <v>0</v>
      </c>
      <c r="L1691" s="165">
        <f t="shared" si="86"/>
        <v>0</v>
      </c>
      <c r="M1691" s="172">
        <v>127</v>
      </c>
      <c r="N1691" s="172">
        <v>64</v>
      </c>
      <c r="O1691" s="167" t="s">
        <v>133</v>
      </c>
      <c r="P1691" s="260" t="e">
        <f t="shared" si="84"/>
        <v>#NUM!</v>
      </c>
      <c r="S1691" s="272"/>
    </row>
    <row r="1692" spans="1:19">
      <c r="A1692" s="161" t="s">
        <v>2803</v>
      </c>
      <c r="C1692" s="161" t="s">
        <v>133</v>
      </c>
      <c r="F1692" s="163" t="s">
        <v>133</v>
      </c>
      <c r="G1692" s="266" t="s">
        <v>133</v>
      </c>
      <c r="H1692" s="163" t="s">
        <v>133</v>
      </c>
      <c r="I1692" s="163" t="s">
        <v>133</v>
      </c>
      <c r="J1692" s="163" t="s">
        <v>133</v>
      </c>
      <c r="K1692" s="164">
        <f t="shared" si="85"/>
        <v>0</v>
      </c>
      <c r="L1692" s="165">
        <f t="shared" si="86"/>
        <v>0</v>
      </c>
      <c r="M1692" s="172">
        <v>127</v>
      </c>
      <c r="N1692" s="172">
        <v>64</v>
      </c>
      <c r="O1692" s="167" t="s">
        <v>133</v>
      </c>
      <c r="P1692" s="260" t="e">
        <f t="shared" si="84"/>
        <v>#NUM!</v>
      </c>
      <c r="S1692" s="272"/>
    </row>
    <row r="1693" spans="1:19">
      <c r="A1693" s="161" t="s">
        <v>2804</v>
      </c>
      <c r="C1693" s="161" t="s">
        <v>133</v>
      </c>
      <c r="F1693" s="163" t="s">
        <v>133</v>
      </c>
      <c r="G1693" s="266" t="s">
        <v>133</v>
      </c>
      <c r="H1693" s="163" t="s">
        <v>133</v>
      </c>
      <c r="I1693" s="163" t="s">
        <v>133</v>
      </c>
      <c r="J1693" s="163" t="s">
        <v>133</v>
      </c>
      <c r="K1693" s="164">
        <f t="shared" si="85"/>
        <v>0</v>
      </c>
      <c r="L1693" s="165">
        <f t="shared" si="86"/>
        <v>0</v>
      </c>
      <c r="M1693" s="172">
        <v>127</v>
      </c>
      <c r="N1693" s="172">
        <v>64</v>
      </c>
      <c r="O1693" s="167" t="s">
        <v>133</v>
      </c>
      <c r="P1693" s="260" t="e">
        <f t="shared" si="84"/>
        <v>#NUM!</v>
      </c>
      <c r="S1693" s="272"/>
    </row>
    <row r="1694" spans="1:19">
      <c r="A1694" s="161" t="s">
        <v>2805</v>
      </c>
      <c r="C1694" s="161" t="s">
        <v>133</v>
      </c>
      <c r="F1694" s="163" t="s">
        <v>133</v>
      </c>
      <c r="G1694" s="266" t="s">
        <v>133</v>
      </c>
      <c r="H1694" s="163" t="s">
        <v>133</v>
      </c>
      <c r="I1694" s="163" t="s">
        <v>133</v>
      </c>
      <c r="J1694" s="163" t="s">
        <v>133</v>
      </c>
      <c r="K1694" s="164">
        <f t="shared" si="85"/>
        <v>0</v>
      </c>
      <c r="L1694" s="165">
        <f t="shared" si="86"/>
        <v>0</v>
      </c>
      <c r="M1694" s="172">
        <v>127</v>
      </c>
      <c r="N1694" s="172">
        <v>64</v>
      </c>
      <c r="O1694" s="167" t="s">
        <v>133</v>
      </c>
      <c r="P1694" s="260" t="e">
        <f t="shared" si="84"/>
        <v>#NUM!</v>
      </c>
      <c r="S1694" s="272"/>
    </row>
    <row r="1695" spans="1:19">
      <c r="A1695" s="161" t="s">
        <v>2806</v>
      </c>
      <c r="C1695" s="161" t="s">
        <v>133</v>
      </c>
      <c r="F1695" s="163" t="s">
        <v>133</v>
      </c>
      <c r="G1695" s="266" t="s">
        <v>133</v>
      </c>
      <c r="H1695" s="163" t="s">
        <v>133</v>
      </c>
      <c r="I1695" s="163" t="s">
        <v>133</v>
      </c>
      <c r="J1695" s="163" t="s">
        <v>133</v>
      </c>
      <c r="K1695" s="164">
        <f t="shared" si="85"/>
        <v>0</v>
      </c>
      <c r="L1695" s="165">
        <f t="shared" si="86"/>
        <v>0</v>
      </c>
      <c r="M1695" s="172">
        <v>127</v>
      </c>
      <c r="N1695" s="172">
        <v>64</v>
      </c>
      <c r="O1695" s="167" t="s">
        <v>133</v>
      </c>
      <c r="P1695" s="260" t="e">
        <f t="shared" si="84"/>
        <v>#NUM!</v>
      </c>
      <c r="S1695" s="272"/>
    </row>
    <row r="1696" spans="1:19">
      <c r="A1696" s="161" t="s">
        <v>2807</v>
      </c>
      <c r="C1696" s="161" t="s">
        <v>133</v>
      </c>
      <c r="F1696" s="163" t="s">
        <v>133</v>
      </c>
      <c r="G1696" s="266" t="s">
        <v>133</v>
      </c>
      <c r="H1696" s="163" t="s">
        <v>133</v>
      </c>
      <c r="I1696" s="163" t="s">
        <v>133</v>
      </c>
      <c r="J1696" s="163" t="s">
        <v>133</v>
      </c>
      <c r="K1696" s="164">
        <f t="shared" si="85"/>
        <v>0</v>
      </c>
      <c r="L1696" s="165">
        <f t="shared" si="86"/>
        <v>0</v>
      </c>
      <c r="M1696" s="172">
        <v>127</v>
      </c>
      <c r="N1696" s="172">
        <v>64</v>
      </c>
      <c r="O1696" s="167" t="s">
        <v>133</v>
      </c>
      <c r="P1696" s="260" t="e">
        <f t="shared" si="84"/>
        <v>#NUM!</v>
      </c>
      <c r="S1696" s="272"/>
    </row>
    <row r="1697" spans="1:19">
      <c r="A1697" s="161" t="s">
        <v>2808</v>
      </c>
      <c r="C1697" s="161" t="s">
        <v>133</v>
      </c>
      <c r="F1697" s="163" t="s">
        <v>133</v>
      </c>
      <c r="G1697" s="266" t="s">
        <v>133</v>
      </c>
      <c r="H1697" s="163" t="s">
        <v>133</v>
      </c>
      <c r="I1697" s="163" t="s">
        <v>133</v>
      </c>
      <c r="J1697" s="163" t="s">
        <v>133</v>
      </c>
      <c r="K1697" s="164">
        <f t="shared" si="85"/>
        <v>0</v>
      </c>
      <c r="L1697" s="165">
        <f t="shared" si="86"/>
        <v>0</v>
      </c>
      <c r="M1697" s="172">
        <v>127</v>
      </c>
      <c r="N1697" s="172">
        <v>64</v>
      </c>
      <c r="O1697" s="167" t="s">
        <v>133</v>
      </c>
      <c r="P1697" s="260" t="e">
        <f t="shared" si="84"/>
        <v>#NUM!</v>
      </c>
      <c r="S1697" s="272"/>
    </row>
    <row r="1698" spans="1:19">
      <c r="A1698" s="161" t="s">
        <v>2809</v>
      </c>
      <c r="C1698" s="161" t="s">
        <v>133</v>
      </c>
      <c r="F1698" s="163" t="s">
        <v>133</v>
      </c>
      <c r="G1698" s="266" t="s">
        <v>133</v>
      </c>
      <c r="H1698" s="163" t="s">
        <v>133</v>
      </c>
      <c r="I1698" s="163" t="s">
        <v>133</v>
      </c>
      <c r="J1698" s="163" t="s">
        <v>133</v>
      </c>
      <c r="K1698" s="164">
        <f t="shared" si="85"/>
        <v>0</v>
      </c>
      <c r="L1698" s="165">
        <f t="shared" si="86"/>
        <v>0</v>
      </c>
      <c r="M1698" s="172">
        <v>127</v>
      </c>
      <c r="N1698" s="172">
        <v>64</v>
      </c>
      <c r="O1698" s="167" t="s">
        <v>133</v>
      </c>
      <c r="P1698" s="260" t="e">
        <f t="shared" si="84"/>
        <v>#NUM!</v>
      </c>
      <c r="S1698" s="272"/>
    </row>
    <row r="1699" spans="1:19">
      <c r="A1699" s="161" t="s">
        <v>2810</v>
      </c>
      <c r="C1699" s="161" t="s">
        <v>133</v>
      </c>
      <c r="F1699" s="163" t="s">
        <v>133</v>
      </c>
      <c r="G1699" s="266" t="s">
        <v>133</v>
      </c>
      <c r="H1699" s="163" t="s">
        <v>133</v>
      </c>
      <c r="I1699" s="163" t="s">
        <v>133</v>
      </c>
      <c r="J1699" s="163" t="s">
        <v>133</v>
      </c>
      <c r="K1699" s="164">
        <f t="shared" si="85"/>
        <v>0</v>
      </c>
      <c r="L1699" s="165">
        <f t="shared" si="86"/>
        <v>0</v>
      </c>
      <c r="M1699" s="172">
        <v>127</v>
      </c>
      <c r="N1699" s="172">
        <v>64</v>
      </c>
      <c r="O1699" s="167" t="s">
        <v>133</v>
      </c>
      <c r="P1699" s="260" t="e">
        <f t="shared" si="84"/>
        <v>#NUM!</v>
      </c>
      <c r="S1699" s="272"/>
    </row>
    <row r="1700" spans="1:19">
      <c r="A1700" s="161" t="s">
        <v>2811</v>
      </c>
      <c r="C1700" s="161" t="s">
        <v>133</v>
      </c>
      <c r="F1700" s="163" t="s">
        <v>133</v>
      </c>
      <c r="G1700" s="266" t="s">
        <v>133</v>
      </c>
      <c r="H1700" s="163" t="s">
        <v>133</v>
      </c>
      <c r="I1700" s="163" t="s">
        <v>133</v>
      </c>
      <c r="J1700" s="163" t="s">
        <v>133</v>
      </c>
      <c r="K1700" s="164">
        <f t="shared" si="85"/>
        <v>0</v>
      </c>
      <c r="L1700" s="165">
        <f t="shared" si="86"/>
        <v>0</v>
      </c>
      <c r="M1700" s="172">
        <v>127</v>
      </c>
      <c r="N1700" s="172">
        <v>64</v>
      </c>
      <c r="O1700" s="167" t="s">
        <v>133</v>
      </c>
      <c r="P1700" s="260" t="e">
        <f t="shared" si="84"/>
        <v>#NUM!</v>
      </c>
      <c r="S1700" s="272"/>
    </row>
    <row r="1701" spans="1:19">
      <c r="A1701" s="161" t="s">
        <v>2812</v>
      </c>
      <c r="C1701" s="161" t="s">
        <v>133</v>
      </c>
      <c r="F1701" s="163" t="s">
        <v>133</v>
      </c>
      <c r="G1701" s="266" t="s">
        <v>133</v>
      </c>
      <c r="H1701" s="163" t="s">
        <v>133</v>
      </c>
      <c r="I1701" s="163" t="s">
        <v>133</v>
      </c>
      <c r="J1701" s="163" t="s">
        <v>133</v>
      </c>
      <c r="K1701" s="164">
        <f t="shared" si="85"/>
        <v>0</v>
      </c>
      <c r="L1701" s="165">
        <f t="shared" si="86"/>
        <v>0</v>
      </c>
      <c r="M1701" s="172">
        <v>127</v>
      </c>
      <c r="N1701" s="172">
        <v>64</v>
      </c>
      <c r="O1701" s="167" t="s">
        <v>133</v>
      </c>
      <c r="P1701" s="260" t="e">
        <f t="shared" si="84"/>
        <v>#NUM!</v>
      </c>
      <c r="S1701" s="272"/>
    </row>
    <row r="1702" spans="1:19">
      <c r="A1702" s="161" t="s">
        <v>2813</v>
      </c>
      <c r="C1702" s="161" t="s">
        <v>133</v>
      </c>
      <c r="F1702" s="163" t="s">
        <v>133</v>
      </c>
      <c r="G1702" s="266" t="s">
        <v>133</v>
      </c>
      <c r="H1702" s="163" t="s">
        <v>133</v>
      </c>
      <c r="I1702" s="163" t="s">
        <v>133</v>
      </c>
      <c r="J1702" s="163" t="s">
        <v>133</v>
      </c>
      <c r="K1702" s="164">
        <f t="shared" si="85"/>
        <v>0</v>
      </c>
      <c r="L1702" s="165">
        <f t="shared" si="86"/>
        <v>0</v>
      </c>
      <c r="M1702" s="172">
        <v>127</v>
      </c>
      <c r="N1702" s="172">
        <v>64</v>
      </c>
      <c r="O1702" s="167" t="s">
        <v>133</v>
      </c>
      <c r="P1702" s="260" t="e">
        <f t="shared" si="84"/>
        <v>#NUM!</v>
      </c>
      <c r="S1702" s="272"/>
    </row>
    <row r="1703" spans="1:19">
      <c r="A1703" s="161" t="s">
        <v>2814</v>
      </c>
      <c r="C1703" s="161" t="s">
        <v>133</v>
      </c>
      <c r="F1703" s="163" t="s">
        <v>133</v>
      </c>
      <c r="G1703" s="266" t="s">
        <v>133</v>
      </c>
      <c r="H1703" s="163" t="s">
        <v>133</v>
      </c>
      <c r="I1703" s="163" t="s">
        <v>133</v>
      </c>
      <c r="J1703" s="163" t="s">
        <v>133</v>
      </c>
      <c r="K1703" s="164">
        <f t="shared" si="85"/>
        <v>0</v>
      </c>
      <c r="L1703" s="165">
        <f t="shared" si="86"/>
        <v>0</v>
      </c>
      <c r="M1703" s="172">
        <v>127</v>
      </c>
      <c r="N1703" s="172">
        <v>64</v>
      </c>
      <c r="O1703" s="167" t="s">
        <v>133</v>
      </c>
      <c r="P1703" s="260" t="e">
        <f t="shared" si="84"/>
        <v>#NUM!</v>
      </c>
      <c r="S1703" s="272"/>
    </row>
    <row r="1704" spans="1:19">
      <c r="A1704" s="161" t="s">
        <v>2815</v>
      </c>
      <c r="C1704" s="161" t="s">
        <v>133</v>
      </c>
      <c r="F1704" s="163" t="s">
        <v>133</v>
      </c>
      <c r="G1704" s="266" t="s">
        <v>133</v>
      </c>
      <c r="H1704" s="163" t="s">
        <v>133</v>
      </c>
      <c r="I1704" s="163" t="s">
        <v>133</v>
      </c>
      <c r="J1704" s="163" t="s">
        <v>133</v>
      </c>
      <c r="K1704" s="164">
        <f t="shared" si="85"/>
        <v>0</v>
      </c>
      <c r="L1704" s="165">
        <f t="shared" si="86"/>
        <v>0</v>
      </c>
      <c r="M1704" s="172">
        <v>127</v>
      </c>
      <c r="N1704" s="172">
        <v>64</v>
      </c>
      <c r="O1704" s="167" t="s">
        <v>133</v>
      </c>
      <c r="P1704" s="260" t="e">
        <f t="shared" si="84"/>
        <v>#NUM!</v>
      </c>
      <c r="S1704" s="272"/>
    </row>
    <row r="1705" spans="1:19">
      <c r="A1705" s="161" t="s">
        <v>2816</v>
      </c>
      <c r="C1705" s="161" t="s">
        <v>133</v>
      </c>
      <c r="F1705" s="163" t="s">
        <v>133</v>
      </c>
      <c r="G1705" s="266" t="s">
        <v>133</v>
      </c>
      <c r="H1705" s="163" t="s">
        <v>133</v>
      </c>
      <c r="I1705" s="163" t="s">
        <v>133</v>
      </c>
      <c r="J1705" s="163" t="s">
        <v>133</v>
      </c>
      <c r="K1705" s="164">
        <f t="shared" si="85"/>
        <v>0</v>
      </c>
      <c r="L1705" s="165">
        <f t="shared" si="86"/>
        <v>0</v>
      </c>
      <c r="M1705" s="172">
        <v>127</v>
      </c>
      <c r="N1705" s="172">
        <v>64</v>
      </c>
      <c r="O1705" s="167" t="s">
        <v>133</v>
      </c>
      <c r="P1705" s="260" t="e">
        <f t="shared" si="84"/>
        <v>#NUM!</v>
      </c>
      <c r="S1705" s="272"/>
    </row>
    <row r="1706" spans="1:19">
      <c r="A1706" s="161" t="s">
        <v>2817</v>
      </c>
      <c r="C1706" s="161" t="s">
        <v>133</v>
      </c>
      <c r="F1706" s="163" t="s">
        <v>133</v>
      </c>
      <c r="G1706" s="266" t="s">
        <v>133</v>
      </c>
      <c r="H1706" s="163" t="s">
        <v>133</v>
      </c>
      <c r="I1706" s="163" t="s">
        <v>133</v>
      </c>
      <c r="J1706" s="163" t="s">
        <v>133</v>
      </c>
      <c r="K1706" s="164">
        <f t="shared" si="85"/>
        <v>0</v>
      </c>
      <c r="L1706" s="165">
        <f t="shared" si="86"/>
        <v>0</v>
      </c>
      <c r="M1706" s="172">
        <v>127</v>
      </c>
      <c r="N1706" s="172">
        <v>64</v>
      </c>
      <c r="O1706" s="167" t="s">
        <v>133</v>
      </c>
      <c r="P1706" s="260" t="e">
        <f t="shared" si="84"/>
        <v>#NUM!</v>
      </c>
      <c r="S1706" s="272"/>
    </row>
    <row r="1707" spans="1:19">
      <c r="A1707" s="161" t="s">
        <v>2818</v>
      </c>
      <c r="C1707" s="161" t="s">
        <v>133</v>
      </c>
      <c r="F1707" s="163" t="s">
        <v>133</v>
      </c>
      <c r="G1707" s="266" t="s">
        <v>133</v>
      </c>
      <c r="H1707" s="163" t="s">
        <v>133</v>
      </c>
      <c r="I1707" s="163" t="s">
        <v>133</v>
      </c>
      <c r="J1707" s="163" t="s">
        <v>133</v>
      </c>
      <c r="K1707" s="164">
        <f t="shared" si="85"/>
        <v>0</v>
      </c>
      <c r="L1707" s="165">
        <f t="shared" si="86"/>
        <v>0</v>
      </c>
      <c r="M1707" s="172">
        <v>127</v>
      </c>
      <c r="N1707" s="172">
        <v>64</v>
      </c>
      <c r="O1707" s="167" t="s">
        <v>133</v>
      </c>
      <c r="P1707" s="260" t="e">
        <f t="shared" si="84"/>
        <v>#NUM!</v>
      </c>
      <c r="S1707" s="272"/>
    </row>
    <row r="1708" spans="1:19">
      <c r="A1708" s="161" t="s">
        <v>2819</v>
      </c>
      <c r="C1708" s="161" t="s">
        <v>133</v>
      </c>
      <c r="F1708" s="163" t="s">
        <v>133</v>
      </c>
      <c r="G1708" s="266" t="s">
        <v>133</v>
      </c>
      <c r="H1708" s="163" t="s">
        <v>133</v>
      </c>
      <c r="I1708" s="163" t="s">
        <v>133</v>
      </c>
      <c r="J1708" s="163" t="s">
        <v>133</v>
      </c>
      <c r="K1708" s="164">
        <f t="shared" si="85"/>
        <v>0</v>
      </c>
      <c r="L1708" s="165">
        <f t="shared" si="86"/>
        <v>0</v>
      </c>
      <c r="M1708" s="172">
        <v>127</v>
      </c>
      <c r="N1708" s="172">
        <v>64</v>
      </c>
      <c r="O1708" s="167" t="s">
        <v>133</v>
      </c>
      <c r="P1708" s="260" t="e">
        <f t="shared" si="84"/>
        <v>#NUM!</v>
      </c>
      <c r="S1708" s="272"/>
    </row>
    <row r="1709" spans="1:19">
      <c r="A1709" s="161" t="s">
        <v>2820</v>
      </c>
      <c r="C1709" s="161" t="s">
        <v>133</v>
      </c>
      <c r="F1709" s="163" t="s">
        <v>133</v>
      </c>
      <c r="G1709" s="266" t="s">
        <v>133</v>
      </c>
      <c r="H1709" s="163" t="s">
        <v>133</v>
      </c>
      <c r="I1709" s="163" t="s">
        <v>133</v>
      </c>
      <c r="J1709" s="163" t="s">
        <v>133</v>
      </c>
      <c r="K1709" s="164">
        <f t="shared" si="85"/>
        <v>0</v>
      </c>
      <c r="L1709" s="165">
        <f t="shared" si="86"/>
        <v>0</v>
      </c>
      <c r="M1709" s="172">
        <v>127</v>
      </c>
      <c r="N1709" s="172">
        <v>64</v>
      </c>
      <c r="O1709" s="167" t="s">
        <v>133</v>
      </c>
      <c r="P1709" s="260" t="e">
        <f t="shared" si="84"/>
        <v>#NUM!</v>
      </c>
      <c r="S1709" s="272"/>
    </row>
    <row r="1710" spans="1:19">
      <c r="A1710" s="161" t="s">
        <v>2821</v>
      </c>
      <c r="C1710" s="161" t="s">
        <v>133</v>
      </c>
      <c r="F1710" s="163" t="s">
        <v>133</v>
      </c>
      <c r="G1710" s="266" t="s">
        <v>133</v>
      </c>
      <c r="H1710" s="163" t="s">
        <v>133</v>
      </c>
      <c r="I1710" s="163" t="s">
        <v>133</v>
      </c>
      <c r="J1710" s="163" t="s">
        <v>133</v>
      </c>
      <c r="K1710" s="164">
        <f t="shared" si="85"/>
        <v>0</v>
      </c>
      <c r="L1710" s="165">
        <f t="shared" si="86"/>
        <v>0</v>
      </c>
      <c r="M1710" s="172">
        <v>127</v>
      </c>
      <c r="N1710" s="172">
        <v>64</v>
      </c>
      <c r="O1710" s="167" t="s">
        <v>133</v>
      </c>
      <c r="P1710" s="260" t="e">
        <f t="shared" si="84"/>
        <v>#NUM!</v>
      </c>
      <c r="S1710" s="272"/>
    </row>
    <row r="1711" spans="1:19">
      <c r="A1711" s="161" t="s">
        <v>2822</v>
      </c>
      <c r="C1711" s="161" t="s">
        <v>133</v>
      </c>
      <c r="F1711" s="163" t="s">
        <v>133</v>
      </c>
      <c r="G1711" s="266" t="s">
        <v>133</v>
      </c>
      <c r="H1711" s="163" t="s">
        <v>133</v>
      </c>
      <c r="I1711" s="163" t="s">
        <v>133</v>
      </c>
      <c r="J1711" s="163" t="s">
        <v>133</v>
      </c>
      <c r="K1711" s="164">
        <f t="shared" si="85"/>
        <v>0</v>
      </c>
      <c r="L1711" s="165">
        <f t="shared" si="86"/>
        <v>0</v>
      </c>
      <c r="M1711" s="172">
        <v>127</v>
      </c>
      <c r="N1711" s="172">
        <v>64</v>
      </c>
      <c r="O1711" s="167" t="s">
        <v>133</v>
      </c>
      <c r="P1711" s="260" t="e">
        <f t="shared" si="84"/>
        <v>#NUM!</v>
      </c>
      <c r="S1711" s="272"/>
    </row>
    <row r="1712" spans="1:19">
      <c r="A1712" s="161" t="s">
        <v>2823</v>
      </c>
      <c r="C1712" s="161" t="s">
        <v>133</v>
      </c>
      <c r="F1712" s="163" t="s">
        <v>133</v>
      </c>
      <c r="G1712" s="266" t="s">
        <v>133</v>
      </c>
      <c r="H1712" s="163" t="s">
        <v>133</v>
      </c>
      <c r="I1712" s="163" t="s">
        <v>133</v>
      </c>
      <c r="J1712" s="163" t="s">
        <v>133</v>
      </c>
      <c r="K1712" s="164">
        <f t="shared" si="85"/>
        <v>0</v>
      </c>
      <c r="L1712" s="165">
        <f t="shared" si="86"/>
        <v>0</v>
      </c>
      <c r="M1712" s="172">
        <v>127</v>
      </c>
      <c r="N1712" s="172">
        <v>64</v>
      </c>
      <c r="O1712" s="167" t="s">
        <v>133</v>
      </c>
      <c r="P1712" s="260" t="e">
        <f t="shared" si="84"/>
        <v>#NUM!</v>
      </c>
      <c r="S1712" s="272"/>
    </row>
    <row r="1713" spans="1:19">
      <c r="A1713" s="161" t="s">
        <v>2824</v>
      </c>
      <c r="C1713" s="161" t="s">
        <v>133</v>
      </c>
      <c r="F1713" s="163" t="s">
        <v>133</v>
      </c>
      <c r="G1713" s="266" t="s">
        <v>133</v>
      </c>
      <c r="H1713" s="163" t="s">
        <v>133</v>
      </c>
      <c r="I1713" s="163" t="s">
        <v>133</v>
      </c>
      <c r="J1713" s="163" t="s">
        <v>133</v>
      </c>
      <c r="K1713" s="164">
        <f t="shared" si="85"/>
        <v>0</v>
      </c>
      <c r="L1713" s="165">
        <f t="shared" si="86"/>
        <v>0</v>
      </c>
      <c r="M1713" s="172">
        <v>127</v>
      </c>
      <c r="N1713" s="172">
        <v>64</v>
      </c>
      <c r="O1713" s="167" t="s">
        <v>133</v>
      </c>
      <c r="P1713" s="260" t="e">
        <f t="shared" si="84"/>
        <v>#NUM!</v>
      </c>
      <c r="S1713" s="272"/>
    </row>
    <row r="1714" spans="1:19">
      <c r="A1714" s="161" t="s">
        <v>2825</v>
      </c>
      <c r="C1714" s="161" t="s">
        <v>133</v>
      </c>
      <c r="F1714" s="163" t="s">
        <v>133</v>
      </c>
      <c r="G1714" s="266" t="s">
        <v>133</v>
      </c>
      <c r="H1714" s="163" t="s">
        <v>133</v>
      </c>
      <c r="I1714" s="163" t="s">
        <v>133</v>
      </c>
      <c r="J1714" s="163" t="s">
        <v>133</v>
      </c>
      <c r="K1714" s="164">
        <f t="shared" si="85"/>
        <v>0</v>
      </c>
      <c r="L1714" s="165">
        <f t="shared" si="86"/>
        <v>0</v>
      </c>
      <c r="M1714" s="172">
        <v>127</v>
      </c>
      <c r="N1714" s="172">
        <v>64</v>
      </c>
      <c r="O1714" s="167" t="s">
        <v>133</v>
      </c>
      <c r="P1714" s="260" t="e">
        <f t="shared" si="84"/>
        <v>#NUM!</v>
      </c>
      <c r="S1714" s="272"/>
    </row>
    <row r="1715" spans="1:19">
      <c r="A1715" s="161" t="s">
        <v>2826</v>
      </c>
      <c r="C1715" s="161" t="s">
        <v>133</v>
      </c>
      <c r="F1715" s="163" t="s">
        <v>133</v>
      </c>
      <c r="G1715" s="266" t="s">
        <v>133</v>
      </c>
      <c r="H1715" s="163" t="s">
        <v>133</v>
      </c>
      <c r="I1715" s="163" t="s">
        <v>133</v>
      </c>
      <c r="J1715" s="163" t="s">
        <v>133</v>
      </c>
      <c r="K1715" s="164">
        <f t="shared" si="85"/>
        <v>0</v>
      </c>
      <c r="L1715" s="165">
        <f t="shared" si="86"/>
        <v>0</v>
      </c>
      <c r="M1715" s="172">
        <v>127</v>
      </c>
      <c r="N1715" s="172">
        <v>64</v>
      </c>
      <c r="O1715" s="167" t="s">
        <v>133</v>
      </c>
      <c r="P1715" s="260" t="e">
        <f t="shared" si="84"/>
        <v>#NUM!</v>
      </c>
      <c r="S1715" s="272"/>
    </row>
    <row r="1716" spans="1:19">
      <c r="A1716" s="161" t="s">
        <v>2827</v>
      </c>
      <c r="C1716" s="161" t="s">
        <v>133</v>
      </c>
      <c r="F1716" s="163" t="s">
        <v>133</v>
      </c>
      <c r="G1716" s="266" t="s">
        <v>133</v>
      </c>
      <c r="H1716" s="163" t="s">
        <v>133</v>
      </c>
      <c r="I1716" s="163" t="s">
        <v>133</v>
      </c>
      <c r="J1716" s="163" t="s">
        <v>133</v>
      </c>
      <c r="K1716" s="164">
        <f t="shared" si="85"/>
        <v>0</v>
      </c>
      <c r="L1716" s="165">
        <f t="shared" si="86"/>
        <v>0</v>
      </c>
      <c r="M1716" s="172">
        <v>127</v>
      </c>
      <c r="N1716" s="172">
        <v>64</v>
      </c>
      <c r="O1716" s="167" t="s">
        <v>133</v>
      </c>
      <c r="P1716" s="260" t="e">
        <f t="shared" si="84"/>
        <v>#NUM!</v>
      </c>
      <c r="S1716" s="272"/>
    </row>
    <row r="1717" spans="1:19">
      <c r="A1717" s="161" t="s">
        <v>2828</v>
      </c>
      <c r="C1717" s="161" t="s">
        <v>133</v>
      </c>
      <c r="F1717" s="163" t="s">
        <v>133</v>
      </c>
      <c r="G1717" s="266" t="s">
        <v>133</v>
      </c>
      <c r="H1717" s="163" t="s">
        <v>133</v>
      </c>
      <c r="I1717" s="163" t="s">
        <v>133</v>
      </c>
      <c r="J1717" s="163" t="s">
        <v>133</v>
      </c>
      <c r="K1717" s="164">
        <f t="shared" si="85"/>
        <v>0</v>
      </c>
      <c r="L1717" s="165">
        <f t="shared" si="86"/>
        <v>0</v>
      </c>
      <c r="M1717" s="172">
        <v>127</v>
      </c>
      <c r="N1717" s="172">
        <v>64</v>
      </c>
      <c r="O1717" s="167" t="s">
        <v>133</v>
      </c>
      <c r="P1717" s="260" t="e">
        <f t="shared" si="84"/>
        <v>#NUM!</v>
      </c>
      <c r="S1717" s="272"/>
    </row>
    <row r="1718" spans="1:19">
      <c r="A1718" s="161" t="s">
        <v>2829</v>
      </c>
      <c r="C1718" s="161" t="s">
        <v>133</v>
      </c>
      <c r="F1718" s="163" t="s">
        <v>133</v>
      </c>
      <c r="G1718" s="266" t="s">
        <v>133</v>
      </c>
      <c r="H1718" s="163" t="s">
        <v>133</v>
      </c>
      <c r="I1718" s="163" t="s">
        <v>133</v>
      </c>
      <c r="J1718" s="163" t="s">
        <v>133</v>
      </c>
      <c r="K1718" s="164">
        <f t="shared" si="85"/>
        <v>0</v>
      </c>
      <c r="L1718" s="165">
        <f t="shared" si="86"/>
        <v>0</v>
      </c>
      <c r="M1718" s="172">
        <v>127</v>
      </c>
      <c r="N1718" s="172">
        <v>64</v>
      </c>
      <c r="O1718" s="167" t="s">
        <v>133</v>
      </c>
      <c r="P1718" s="260" t="e">
        <f t="shared" si="84"/>
        <v>#NUM!</v>
      </c>
      <c r="S1718" s="272"/>
    </row>
    <row r="1719" spans="1:19">
      <c r="A1719" s="161" t="s">
        <v>2830</v>
      </c>
      <c r="C1719" s="161" t="s">
        <v>133</v>
      </c>
      <c r="F1719" s="163" t="s">
        <v>133</v>
      </c>
      <c r="G1719" s="266" t="s">
        <v>133</v>
      </c>
      <c r="H1719" s="163" t="s">
        <v>133</v>
      </c>
      <c r="I1719" s="163" t="s">
        <v>133</v>
      </c>
      <c r="J1719" s="163" t="s">
        <v>133</v>
      </c>
      <c r="K1719" s="164">
        <f t="shared" si="85"/>
        <v>0</v>
      </c>
      <c r="L1719" s="165">
        <f t="shared" si="86"/>
        <v>0</v>
      </c>
      <c r="M1719" s="172">
        <v>127</v>
      </c>
      <c r="N1719" s="172">
        <v>64</v>
      </c>
      <c r="O1719" s="167" t="s">
        <v>133</v>
      </c>
      <c r="P1719" s="260" t="e">
        <f t="shared" si="84"/>
        <v>#NUM!</v>
      </c>
      <c r="S1719" s="272"/>
    </row>
    <row r="1720" spans="1:19">
      <c r="A1720" s="161" t="s">
        <v>2831</v>
      </c>
      <c r="C1720" s="161" t="s">
        <v>133</v>
      </c>
      <c r="F1720" s="163" t="s">
        <v>133</v>
      </c>
      <c r="G1720" s="266" t="s">
        <v>133</v>
      </c>
      <c r="H1720" s="163" t="s">
        <v>133</v>
      </c>
      <c r="I1720" s="163" t="s">
        <v>133</v>
      </c>
      <c r="J1720" s="163" t="s">
        <v>133</v>
      </c>
      <c r="K1720" s="164">
        <f t="shared" si="85"/>
        <v>0</v>
      </c>
      <c r="L1720" s="165">
        <f t="shared" si="86"/>
        <v>0</v>
      </c>
      <c r="M1720" s="172">
        <v>127</v>
      </c>
      <c r="N1720" s="172">
        <v>64</v>
      </c>
      <c r="O1720" s="167" t="s">
        <v>133</v>
      </c>
      <c r="P1720" s="260" t="e">
        <f t="shared" si="84"/>
        <v>#NUM!</v>
      </c>
      <c r="S1720" s="272"/>
    </row>
    <row r="1721" spans="1:19">
      <c r="A1721" s="161" t="s">
        <v>2832</v>
      </c>
      <c r="C1721" s="161" t="s">
        <v>133</v>
      </c>
      <c r="F1721" s="163" t="s">
        <v>133</v>
      </c>
      <c r="G1721" s="266" t="s">
        <v>133</v>
      </c>
      <c r="H1721" s="163" t="s">
        <v>133</v>
      </c>
      <c r="I1721" s="163" t="s">
        <v>133</v>
      </c>
      <c r="J1721" s="163" t="s">
        <v>133</v>
      </c>
      <c r="K1721" s="164">
        <f t="shared" si="85"/>
        <v>0</v>
      </c>
      <c r="L1721" s="165">
        <f t="shared" si="86"/>
        <v>0</v>
      </c>
      <c r="M1721" s="172">
        <v>127</v>
      </c>
      <c r="N1721" s="172">
        <v>64</v>
      </c>
      <c r="O1721" s="167" t="s">
        <v>133</v>
      </c>
      <c r="P1721" s="260" t="e">
        <f t="shared" si="84"/>
        <v>#NUM!</v>
      </c>
      <c r="S1721" s="272"/>
    </row>
    <row r="1722" spans="1:19">
      <c r="A1722" s="161" t="s">
        <v>2833</v>
      </c>
      <c r="C1722" s="161" t="s">
        <v>133</v>
      </c>
      <c r="F1722" s="163" t="s">
        <v>133</v>
      </c>
      <c r="G1722" s="266" t="s">
        <v>133</v>
      </c>
      <c r="H1722" s="163" t="s">
        <v>133</v>
      </c>
      <c r="I1722" s="163" t="s">
        <v>133</v>
      </c>
      <c r="J1722" s="163" t="s">
        <v>133</v>
      </c>
      <c r="K1722" s="164">
        <f t="shared" si="85"/>
        <v>0</v>
      </c>
      <c r="L1722" s="165">
        <f t="shared" si="86"/>
        <v>0</v>
      </c>
      <c r="M1722" s="172">
        <v>127</v>
      </c>
      <c r="N1722" s="172">
        <v>64</v>
      </c>
      <c r="O1722" s="167" t="s">
        <v>133</v>
      </c>
      <c r="P1722" s="260" t="e">
        <f t="shared" si="84"/>
        <v>#NUM!</v>
      </c>
      <c r="S1722" s="272"/>
    </row>
    <row r="1723" spans="1:19">
      <c r="A1723" s="161" t="s">
        <v>2834</v>
      </c>
      <c r="C1723" s="161" t="s">
        <v>133</v>
      </c>
      <c r="F1723" s="163" t="s">
        <v>133</v>
      </c>
      <c r="G1723" s="266" t="s">
        <v>133</v>
      </c>
      <c r="H1723" s="163" t="s">
        <v>133</v>
      </c>
      <c r="I1723" s="163" t="s">
        <v>133</v>
      </c>
      <c r="J1723" s="163" t="s">
        <v>133</v>
      </c>
      <c r="K1723" s="164">
        <f t="shared" si="85"/>
        <v>0</v>
      </c>
      <c r="L1723" s="165">
        <f t="shared" si="86"/>
        <v>0</v>
      </c>
      <c r="M1723" s="172">
        <v>127</v>
      </c>
      <c r="N1723" s="172">
        <v>64</v>
      </c>
      <c r="O1723" s="167" t="s">
        <v>133</v>
      </c>
      <c r="P1723" s="260" t="e">
        <f t="shared" si="84"/>
        <v>#NUM!</v>
      </c>
      <c r="S1723" s="272"/>
    </row>
    <row r="1724" spans="1:19">
      <c r="A1724" s="161" t="s">
        <v>2835</v>
      </c>
      <c r="C1724" s="161" t="s">
        <v>133</v>
      </c>
      <c r="F1724" s="163" t="s">
        <v>133</v>
      </c>
      <c r="G1724" s="266" t="s">
        <v>133</v>
      </c>
      <c r="H1724" s="163" t="s">
        <v>133</v>
      </c>
      <c r="I1724" s="163" t="s">
        <v>133</v>
      </c>
      <c r="J1724" s="163" t="s">
        <v>133</v>
      </c>
      <c r="K1724" s="164">
        <f t="shared" si="85"/>
        <v>0</v>
      </c>
      <c r="L1724" s="165">
        <f t="shared" si="86"/>
        <v>0</v>
      </c>
      <c r="M1724" s="172">
        <v>127</v>
      </c>
      <c r="N1724" s="172">
        <v>64</v>
      </c>
      <c r="O1724" s="167" t="s">
        <v>133</v>
      </c>
      <c r="P1724" s="260" t="e">
        <f t="shared" si="84"/>
        <v>#NUM!</v>
      </c>
      <c r="S1724" s="272"/>
    </row>
    <row r="1725" spans="1:19">
      <c r="A1725" s="161" t="s">
        <v>2836</v>
      </c>
      <c r="C1725" s="161" t="s">
        <v>133</v>
      </c>
      <c r="F1725" s="163" t="s">
        <v>133</v>
      </c>
      <c r="G1725" s="266" t="s">
        <v>133</v>
      </c>
      <c r="H1725" s="163" t="s">
        <v>133</v>
      </c>
      <c r="I1725" s="163" t="s">
        <v>133</v>
      </c>
      <c r="J1725" s="163" t="s">
        <v>133</v>
      </c>
      <c r="K1725" s="164">
        <f t="shared" si="85"/>
        <v>0</v>
      </c>
      <c r="L1725" s="165">
        <f t="shared" si="86"/>
        <v>0</v>
      </c>
      <c r="M1725" s="172">
        <v>127</v>
      </c>
      <c r="N1725" s="172">
        <v>64</v>
      </c>
      <c r="O1725" s="167" t="s">
        <v>133</v>
      </c>
      <c r="P1725" s="260" t="e">
        <f t="shared" si="84"/>
        <v>#NUM!</v>
      </c>
      <c r="S1725" s="272"/>
    </row>
    <row r="1726" spans="1:19">
      <c r="A1726" s="161" t="s">
        <v>2837</v>
      </c>
      <c r="C1726" s="161" t="s">
        <v>133</v>
      </c>
      <c r="F1726" s="163" t="s">
        <v>133</v>
      </c>
      <c r="G1726" s="266" t="s">
        <v>133</v>
      </c>
      <c r="H1726" s="163" t="s">
        <v>133</v>
      </c>
      <c r="I1726" s="163" t="s">
        <v>133</v>
      </c>
      <c r="J1726" s="163" t="s">
        <v>133</v>
      </c>
      <c r="K1726" s="164">
        <f t="shared" si="85"/>
        <v>0</v>
      </c>
      <c r="L1726" s="165">
        <f t="shared" si="86"/>
        <v>0</v>
      </c>
      <c r="M1726" s="172">
        <v>127</v>
      </c>
      <c r="N1726" s="172">
        <v>64</v>
      </c>
      <c r="O1726" s="167" t="s">
        <v>133</v>
      </c>
      <c r="P1726" s="260" t="e">
        <f t="shared" si="84"/>
        <v>#NUM!</v>
      </c>
      <c r="S1726" s="272"/>
    </row>
    <row r="1727" spans="1:19">
      <c r="A1727" s="161" t="s">
        <v>2838</v>
      </c>
      <c r="C1727" s="161" t="s">
        <v>133</v>
      </c>
      <c r="F1727" s="163" t="s">
        <v>133</v>
      </c>
      <c r="G1727" s="266" t="s">
        <v>133</v>
      </c>
      <c r="H1727" s="163" t="s">
        <v>133</v>
      </c>
      <c r="I1727" s="163" t="s">
        <v>133</v>
      </c>
      <c r="J1727" s="163" t="s">
        <v>133</v>
      </c>
      <c r="K1727" s="164">
        <f t="shared" si="85"/>
        <v>0</v>
      </c>
      <c r="L1727" s="165">
        <f t="shared" si="86"/>
        <v>0</v>
      </c>
      <c r="M1727" s="172">
        <v>127</v>
      </c>
      <c r="N1727" s="172">
        <v>64</v>
      </c>
      <c r="O1727" s="167" t="s">
        <v>133</v>
      </c>
      <c r="P1727" s="260" t="e">
        <f t="shared" si="84"/>
        <v>#NUM!</v>
      </c>
      <c r="S1727" s="272"/>
    </row>
    <row r="1728" spans="1:19">
      <c r="A1728" s="161" t="s">
        <v>2839</v>
      </c>
      <c r="C1728" s="161" t="s">
        <v>133</v>
      </c>
      <c r="F1728" s="163" t="s">
        <v>133</v>
      </c>
      <c r="G1728" s="266" t="s">
        <v>133</v>
      </c>
      <c r="H1728" s="163" t="s">
        <v>133</v>
      </c>
      <c r="I1728" s="163" t="s">
        <v>133</v>
      </c>
      <c r="J1728" s="163" t="s">
        <v>133</v>
      </c>
      <c r="K1728" s="164">
        <f t="shared" si="85"/>
        <v>0</v>
      </c>
      <c r="L1728" s="165">
        <f t="shared" si="86"/>
        <v>0</v>
      </c>
      <c r="M1728" s="172">
        <v>127</v>
      </c>
      <c r="N1728" s="172">
        <v>64</v>
      </c>
      <c r="O1728" s="167" t="s">
        <v>133</v>
      </c>
      <c r="P1728" s="260" t="e">
        <f t="shared" si="84"/>
        <v>#NUM!</v>
      </c>
      <c r="S1728" s="272"/>
    </row>
    <row r="1729" spans="1:19">
      <c r="A1729" s="161" t="s">
        <v>2840</v>
      </c>
      <c r="C1729" s="161" t="s">
        <v>133</v>
      </c>
      <c r="F1729" s="163" t="s">
        <v>133</v>
      </c>
      <c r="G1729" s="266" t="s">
        <v>133</v>
      </c>
      <c r="H1729" s="163" t="s">
        <v>133</v>
      </c>
      <c r="I1729" s="163" t="s">
        <v>133</v>
      </c>
      <c r="J1729" s="163" t="s">
        <v>133</v>
      </c>
      <c r="K1729" s="164">
        <f t="shared" si="85"/>
        <v>0</v>
      </c>
      <c r="L1729" s="165">
        <f t="shared" si="86"/>
        <v>0</v>
      </c>
      <c r="M1729" s="172">
        <v>127</v>
      </c>
      <c r="N1729" s="172">
        <v>64</v>
      </c>
      <c r="O1729" s="167" t="s">
        <v>133</v>
      </c>
      <c r="P1729" s="260" t="e">
        <f t="shared" si="84"/>
        <v>#NUM!</v>
      </c>
      <c r="S1729" s="272"/>
    </row>
    <row r="1730" spans="1:19">
      <c r="A1730" s="161" t="s">
        <v>2841</v>
      </c>
      <c r="C1730" s="161" t="s">
        <v>133</v>
      </c>
      <c r="F1730" s="163" t="s">
        <v>133</v>
      </c>
      <c r="G1730" s="266" t="s">
        <v>133</v>
      </c>
      <c r="H1730" s="163" t="s">
        <v>133</v>
      </c>
      <c r="I1730" s="163" t="s">
        <v>133</v>
      </c>
      <c r="J1730" s="163" t="s">
        <v>133</v>
      </c>
      <c r="K1730" s="164">
        <f t="shared" si="85"/>
        <v>0</v>
      </c>
      <c r="L1730" s="165">
        <f t="shared" si="86"/>
        <v>0</v>
      </c>
      <c r="M1730" s="172">
        <v>127</v>
      </c>
      <c r="N1730" s="172">
        <v>64</v>
      </c>
      <c r="O1730" s="167" t="s">
        <v>133</v>
      </c>
      <c r="P1730" s="260" t="e">
        <f t="shared" si="84"/>
        <v>#NUM!</v>
      </c>
      <c r="S1730" s="272"/>
    </row>
    <row r="1731" spans="1:19">
      <c r="A1731" s="161" t="s">
        <v>2842</v>
      </c>
      <c r="C1731" s="161" t="s">
        <v>133</v>
      </c>
      <c r="F1731" s="163" t="s">
        <v>133</v>
      </c>
      <c r="G1731" s="266" t="s">
        <v>133</v>
      </c>
      <c r="H1731" s="163" t="s">
        <v>133</v>
      </c>
      <c r="I1731" s="163" t="s">
        <v>133</v>
      </c>
      <c r="J1731" s="163" t="s">
        <v>133</v>
      </c>
      <c r="K1731" s="164">
        <f t="shared" si="85"/>
        <v>0</v>
      </c>
      <c r="L1731" s="165">
        <f t="shared" si="86"/>
        <v>0</v>
      </c>
      <c r="M1731" s="172">
        <v>127</v>
      </c>
      <c r="N1731" s="172">
        <v>64</v>
      </c>
      <c r="O1731" s="167" t="s">
        <v>133</v>
      </c>
      <c r="P1731" s="260" t="e">
        <f t="shared" si="84"/>
        <v>#NUM!</v>
      </c>
      <c r="S1731" s="272"/>
    </row>
    <row r="1732" spans="1:19">
      <c r="A1732" s="161" t="s">
        <v>2843</v>
      </c>
      <c r="C1732" s="161" t="s">
        <v>133</v>
      </c>
      <c r="F1732" s="163" t="s">
        <v>133</v>
      </c>
      <c r="G1732" s="266" t="s">
        <v>133</v>
      </c>
      <c r="H1732" s="163" t="s">
        <v>133</v>
      </c>
      <c r="I1732" s="163" t="s">
        <v>133</v>
      </c>
      <c r="J1732" s="163" t="s">
        <v>133</v>
      </c>
      <c r="K1732" s="164">
        <f t="shared" si="85"/>
        <v>0</v>
      </c>
      <c r="L1732" s="165">
        <f t="shared" si="86"/>
        <v>0</v>
      </c>
      <c r="M1732" s="172">
        <v>127</v>
      </c>
      <c r="N1732" s="172">
        <v>64</v>
      </c>
      <c r="O1732" s="167" t="s">
        <v>133</v>
      </c>
      <c r="P1732" s="260" t="e">
        <f t="shared" si="84"/>
        <v>#NUM!</v>
      </c>
      <c r="S1732" s="272"/>
    </row>
    <row r="1733" spans="1:19">
      <c r="A1733" s="161" t="s">
        <v>2844</v>
      </c>
      <c r="C1733" s="161" t="s">
        <v>133</v>
      </c>
      <c r="F1733" s="163" t="s">
        <v>133</v>
      </c>
      <c r="G1733" s="266" t="s">
        <v>133</v>
      </c>
      <c r="H1733" s="163" t="s">
        <v>133</v>
      </c>
      <c r="I1733" s="163" t="s">
        <v>133</v>
      </c>
      <c r="J1733" s="163" t="s">
        <v>133</v>
      </c>
      <c r="K1733" s="164">
        <f t="shared" si="85"/>
        <v>0</v>
      </c>
      <c r="L1733" s="165">
        <f t="shared" si="86"/>
        <v>0</v>
      </c>
      <c r="M1733" s="172">
        <v>127</v>
      </c>
      <c r="N1733" s="172">
        <v>64</v>
      </c>
      <c r="O1733" s="167" t="s">
        <v>133</v>
      </c>
      <c r="P1733" s="260" t="e">
        <f t="shared" si="84"/>
        <v>#NUM!</v>
      </c>
      <c r="S1733" s="272"/>
    </row>
    <row r="1734" spans="1:19">
      <c r="A1734" s="161" t="s">
        <v>2845</v>
      </c>
      <c r="C1734" s="161" t="s">
        <v>133</v>
      </c>
      <c r="F1734" s="163" t="s">
        <v>133</v>
      </c>
      <c r="G1734" s="266" t="s">
        <v>133</v>
      </c>
      <c r="H1734" s="163" t="s">
        <v>133</v>
      </c>
      <c r="I1734" s="163" t="s">
        <v>133</v>
      </c>
      <c r="J1734" s="163" t="s">
        <v>133</v>
      </c>
      <c r="K1734" s="164">
        <f t="shared" si="85"/>
        <v>0</v>
      </c>
      <c r="L1734" s="165">
        <f t="shared" si="86"/>
        <v>0</v>
      </c>
      <c r="M1734" s="172">
        <v>127</v>
      </c>
      <c r="N1734" s="172">
        <v>64</v>
      </c>
      <c r="O1734" s="167" t="s">
        <v>133</v>
      </c>
      <c r="P1734" s="260" t="e">
        <f t="shared" si="84"/>
        <v>#NUM!</v>
      </c>
      <c r="S1734" s="272"/>
    </row>
    <row r="1735" spans="1:19">
      <c r="A1735" s="161" t="s">
        <v>2846</v>
      </c>
      <c r="C1735" s="161" t="s">
        <v>133</v>
      </c>
      <c r="F1735" s="163" t="s">
        <v>133</v>
      </c>
      <c r="G1735" s="266" t="s">
        <v>133</v>
      </c>
      <c r="H1735" s="163" t="s">
        <v>133</v>
      </c>
      <c r="I1735" s="163" t="s">
        <v>133</v>
      </c>
      <c r="J1735" s="163" t="s">
        <v>133</v>
      </c>
      <c r="K1735" s="164">
        <f t="shared" si="85"/>
        <v>0</v>
      </c>
      <c r="L1735" s="165">
        <f t="shared" si="86"/>
        <v>0</v>
      </c>
      <c r="M1735" s="172">
        <v>127</v>
      </c>
      <c r="N1735" s="172">
        <v>64</v>
      </c>
      <c r="O1735" s="167" t="s">
        <v>133</v>
      </c>
      <c r="P1735" s="260" t="e">
        <f t="shared" si="84"/>
        <v>#NUM!</v>
      </c>
      <c r="S1735" s="272"/>
    </row>
    <row r="1736" spans="1:19">
      <c r="A1736" s="161" t="s">
        <v>2847</v>
      </c>
      <c r="C1736" s="161" t="s">
        <v>133</v>
      </c>
      <c r="F1736" s="163" t="s">
        <v>133</v>
      </c>
      <c r="G1736" s="266" t="s">
        <v>133</v>
      </c>
      <c r="H1736" s="163" t="s">
        <v>133</v>
      </c>
      <c r="I1736" s="163" t="s">
        <v>133</v>
      </c>
      <c r="J1736" s="163" t="s">
        <v>133</v>
      </c>
      <c r="K1736" s="164">
        <f t="shared" si="85"/>
        <v>0</v>
      </c>
      <c r="L1736" s="165">
        <f t="shared" si="86"/>
        <v>0</v>
      </c>
      <c r="M1736" s="172">
        <v>127</v>
      </c>
      <c r="N1736" s="172">
        <v>64</v>
      </c>
      <c r="O1736" s="167" t="s">
        <v>133</v>
      </c>
      <c r="P1736" s="260" t="e">
        <f t="shared" si="84"/>
        <v>#NUM!</v>
      </c>
      <c r="S1736" s="272"/>
    </row>
    <row r="1737" spans="1:19">
      <c r="A1737" s="161" t="s">
        <v>2848</v>
      </c>
      <c r="C1737" s="161" t="s">
        <v>133</v>
      </c>
      <c r="F1737" s="163" t="s">
        <v>133</v>
      </c>
      <c r="G1737" s="266" t="s">
        <v>133</v>
      </c>
      <c r="H1737" s="163" t="s">
        <v>133</v>
      </c>
      <c r="I1737" s="163" t="s">
        <v>133</v>
      </c>
      <c r="J1737" s="163" t="s">
        <v>133</v>
      </c>
      <c r="K1737" s="164">
        <f t="shared" si="85"/>
        <v>0</v>
      </c>
      <c r="L1737" s="165">
        <f t="shared" si="86"/>
        <v>0</v>
      </c>
      <c r="M1737" s="172">
        <v>127</v>
      </c>
      <c r="N1737" s="172">
        <v>64</v>
      </c>
      <c r="O1737" s="167" t="s">
        <v>133</v>
      </c>
      <c r="P1737" s="260" t="e">
        <f t="shared" si="84"/>
        <v>#NUM!</v>
      </c>
      <c r="S1737" s="272"/>
    </row>
    <row r="1738" spans="1:19">
      <c r="A1738" s="161" t="s">
        <v>2849</v>
      </c>
      <c r="C1738" s="161" t="s">
        <v>133</v>
      </c>
      <c r="F1738" s="163" t="s">
        <v>133</v>
      </c>
      <c r="G1738" s="266" t="s">
        <v>133</v>
      </c>
      <c r="H1738" s="163" t="s">
        <v>133</v>
      </c>
      <c r="I1738" s="163" t="s">
        <v>133</v>
      </c>
      <c r="J1738" s="163" t="s">
        <v>133</v>
      </c>
      <c r="K1738" s="164">
        <f t="shared" si="85"/>
        <v>0</v>
      </c>
      <c r="L1738" s="165">
        <f t="shared" si="86"/>
        <v>0</v>
      </c>
      <c r="M1738" s="172">
        <v>127</v>
      </c>
      <c r="N1738" s="172">
        <v>64</v>
      </c>
      <c r="O1738" s="167" t="s">
        <v>133</v>
      </c>
      <c r="P1738" s="260" t="e">
        <f t="shared" si="84"/>
        <v>#NUM!</v>
      </c>
      <c r="S1738" s="272"/>
    </row>
    <row r="1739" spans="1:19">
      <c r="A1739" s="161" t="s">
        <v>2850</v>
      </c>
      <c r="C1739" s="161" t="s">
        <v>133</v>
      </c>
      <c r="F1739" s="163" t="s">
        <v>133</v>
      </c>
      <c r="G1739" s="266" t="s">
        <v>133</v>
      </c>
      <c r="H1739" s="163" t="s">
        <v>133</v>
      </c>
      <c r="I1739" s="163" t="s">
        <v>133</v>
      </c>
      <c r="J1739" s="163" t="s">
        <v>133</v>
      </c>
      <c r="K1739" s="164">
        <f t="shared" si="85"/>
        <v>0</v>
      </c>
      <c r="L1739" s="165">
        <f t="shared" si="86"/>
        <v>0</v>
      </c>
      <c r="M1739" s="172">
        <v>127</v>
      </c>
      <c r="N1739" s="172">
        <v>64</v>
      </c>
      <c r="O1739" s="167" t="s">
        <v>133</v>
      </c>
      <c r="P1739" s="260" t="e">
        <f t="shared" si="84"/>
        <v>#NUM!</v>
      </c>
      <c r="S1739" s="272"/>
    </row>
    <row r="1740" spans="1:19">
      <c r="A1740" s="161" t="s">
        <v>2851</v>
      </c>
      <c r="C1740" s="161" t="s">
        <v>133</v>
      </c>
      <c r="F1740" s="163" t="s">
        <v>133</v>
      </c>
      <c r="G1740" s="266" t="s">
        <v>133</v>
      </c>
      <c r="H1740" s="163" t="s">
        <v>133</v>
      </c>
      <c r="I1740" s="163" t="s">
        <v>133</v>
      </c>
      <c r="J1740" s="163" t="s">
        <v>133</v>
      </c>
      <c r="K1740" s="164">
        <f t="shared" si="85"/>
        <v>0</v>
      </c>
      <c r="L1740" s="165">
        <f t="shared" si="86"/>
        <v>0</v>
      </c>
      <c r="M1740" s="172">
        <v>127</v>
      </c>
      <c r="N1740" s="172">
        <v>64</v>
      </c>
      <c r="O1740" s="167" t="s">
        <v>133</v>
      </c>
      <c r="P1740" s="260" t="e">
        <f t="shared" si="84"/>
        <v>#NUM!</v>
      </c>
      <c r="S1740" s="272"/>
    </row>
    <row r="1741" spans="1:19">
      <c r="A1741" s="161" t="s">
        <v>2852</v>
      </c>
      <c r="C1741" s="161" t="s">
        <v>133</v>
      </c>
      <c r="F1741" s="163" t="s">
        <v>133</v>
      </c>
      <c r="G1741" s="266" t="s">
        <v>133</v>
      </c>
      <c r="H1741" s="163" t="s">
        <v>133</v>
      </c>
      <c r="I1741" s="163" t="s">
        <v>133</v>
      </c>
      <c r="J1741" s="163" t="s">
        <v>133</v>
      </c>
      <c r="K1741" s="164">
        <f t="shared" si="85"/>
        <v>0</v>
      </c>
      <c r="L1741" s="165">
        <f t="shared" si="86"/>
        <v>0</v>
      </c>
      <c r="M1741" s="172">
        <v>127</v>
      </c>
      <c r="N1741" s="172">
        <v>64</v>
      </c>
      <c r="O1741" s="167" t="s">
        <v>133</v>
      </c>
      <c r="P1741" s="260" t="e">
        <f t="shared" si="84"/>
        <v>#NUM!</v>
      </c>
      <c r="S1741" s="272"/>
    </row>
    <row r="1742" spans="1:19">
      <c r="A1742" s="161" t="s">
        <v>2853</v>
      </c>
      <c r="C1742" s="161" t="s">
        <v>133</v>
      </c>
      <c r="F1742" s="163" t="s">
        <v>133</v>
      </c>
      <c r="G1742" s="266" t="s">
        <v>133</v>
      </c>
      <c r="H1742" s="163" t="s">
        <v>133</v>
      </c>
      <c r="I1742" s="163" t="s">
        <v>133</v>
      </c>
      <c r="J1742" s="163" t="s">
        <v>133</v>
      </c>
      <c r="K1742" s="164">
        <f t="shared" si="85"/>
        <v>0</v>
      </c>
      <c r="L1742" s="165">
        <f t="shared" si="86"/>
        <v>0</v>
      </c>
      <c r="M1742" s="172">
        <v>127</v>
      </c>
      <c r="N1742" s="172">
        <v>64</v>
      </c>
      <c r="O1742" s="167" t="s">
        <v>133</v>
      </c>
      <c r="P1742" s="260" t="e">
        <f t="shared" si="84"/>
        <v>#NUM!</v>
      </c>
      <c r="S1742" s="272"/>
    </row>
    <row r="1743" spans="1:19">
      <c r="A1743" s="161" t="s">
        <v>2854</v>
      </c>
      <c r="C1743" s="161" t="s">
        <v>133</v>
      </c>
      <c r="F1743" s="163" t="s">
        <v>133</v>
      </c>
      <c r="G1743" s="266" t="s">
        <v>133</v>
      </c>
      <c r="H1743" s="163" t="s">
        <v>133</v>
      </c>
      <c r="I1743" s="163" t="s">
        <v>133</v>
      </c>
      <c r="J1743" s="163" t="s">
        <v>133</v>
      </c>
      <c r="K1743" s="164">
        <f t="shared" si="85"/>
        <v>0</v>
      </c>
      <c r="L1743" s="165">
        <f t="shared" si="86"/>
        <v>0</v>
      </c>
      <c r="M1743" s="172">
        <v>127</v>
      </c>
      <c r="N1743" s="172">
        <v>64</v>
      </c>
      <c r="O1743" s="167" t="s">
        <v>133</v>
      </c>
      <c r="P1743" s="260" t="e">
        <f t="shared" ref="P1743:P1806" si="87">MEDIAN(Q1743:R1743)</f>
        <v>#NUM!</v>
      </c>
      <c r="S1743" s="272"/>
    </row>
    <row r="1744" spans="1:19">
      <c r="A1744" s="161" t="s">
        <v>2855</v>
      </c>
      <c r="C1744" s="161" t="s">
        <v>133</v>
      </c>
      <c r="F1744" s="163" t="s">
        <v>133</v>
      </c>
      <c r="G1744" s="266" t="s">
        <v>133</v>
      </c>
      <c r="H1744" s="163" t="s">
        <v>133</v>
      </c>
      <c r="I1744" s="163" t="s">
        <v>133</v>
      </c>
      <c r="J1744" s="163" t="s">
        <v>133</v>
      </c>
      <c r="K1744" s="164">
        <f t="shared" ref="K1744:K1807" si="88">IF(OR(D1744="n/a",D1744="nd"),0,D1744)+IF(OR(I1744="n/a",I1744="nd"),0,I1744)</f>
        <v>0</v>
      </c>
      <c r="L1744" s="165">
        <f t="shared" ref="L1744:L1807" si="89">SQRT(SUMSQ(IF(OR(E1744="n/a",E1744="nd"),0,E1744),IF(OR(F1744="n/a",F1744="nd"),0,F1744),IF(OR(J1744="n/a",J1744="nd"),0,J1744)))</f>
        <v>0</v>
      </c>
      <c r="M1744" s="172">
        <v>127</v>
      </c>
      <c r="N1744" s="172">
        <v>64</v>
      </c>
      <c r="O1744" s="167" t="s">
        <v>133</v>
      </c>
      <c r="P1744" s="260" t="e">
        <f t="shared" si="87"/>
        <v>#NUM!</v>
      </c>
      <c r="S1744" s="272"/>
    </row>
    <row r="1745" spans="1:19">
      <c r="A1745" s="161" t="s">
        <v>2856</v>
      </c>
      <c r="C1745" s="161" t="s">
        <v>133</v>
      </c>
      <c r="F1745" s="163" t="s">
        <v>133</v>
      </c>
      <c r="G1745" s="266" t="s">
        <v>133</v>
      </c>
      <c r="H1745" s="163" t="s">
        <v>133</v>
      </c>
      <c r="I1745" s="163" t="s">
        <v>133</v>
      </c>
      <c r="J1745" s="163" t="s">
        <v>133</v>
      </c>
      <c r="K1745" s="164">
        <f t="shared" si="88"/>
        <v>0</v>
      </c>
      <c r="L1745" s="165">
        <f t="shared" si="89"/>
        <v>0</v>
      </c>
      <c r="M1745" s="172">
        <v>127</v>
      </c>
      <c r="N1745" s="172">
        <v>64</v>
      </c>
      <c r="O1745" s="167" t="s">
        <v>133</v>
      </c>
      <c r="P1745" s="260" t="e">
        <f t="shared" si="87"/>
        <v>#NUM!</v>
      </c>
      <c r="S1745" s="272"/>
    </row>
    <row r="1746" spans="1:19">
      <c r="A1746" s="161" t="s">
        <v>2857</v>
      </c>
      <c r="C1746" s="161" t="s">
        <v>133</v>
      </c>
      <c r="F1746" s="163" t="s">
        <v>133</v>
      </c>
      <c r="G1746" s="266" t="s">
        <v>133</v>
      </c>
      <c r="H1746" s="163" t="s">
        <v>133</v>
      </c>
      <c r="I1746" s="163" t="s">
        <v>133</v>
      </c>
      <c r="J1746" s="163" t="s">
        <v>133</v>
      </c>
      <c r="K1746" s="164">
        <f t="shared" si="88"/>
        <v>0</v>
      </c>
      <c r="L1746" s="165">
        <f t="shared" si="89"/>
        <v>0</v>
      </c>
      <c r="M1746" s="172">
        <v>127</v>
      </c>
      <c r="N1746" s="172">
        <v>64</v>
      </c>
      <c r="O1746" s="167" t="s">
        <v>133</v>
      </c>
      <c r="P1746" s="260" t="e">
        <f t="shared" si="87"/>
        <v>#NUM!</v>
      </c>
      <c r="S1746" s="272"/>
    </row>
    <row r="1747" spans="1:19">
      <c r="A1747" s="161" t="s">
        <v>2858</v>
      </c>
      <c r="C1747" s="161" t="s">
        <v>133</v>
      </c>
      <c r="F1747" s="163" t="s">
        <v>133</v>
      </c>
      <c r="G1747" s="266" t="s">
        <v>133</v>
      </c>
      <c r="H1747" s="163" t="s">
        <v>133</v>
      </c>
      <c r="I1747" s="163" t="s">
        <v>133</v>
      </c>
      <c r="J1747" s="163" t="s">
        <v>133</v>
      </c>
      <c r="K1747" s="164">
        <f t="shared" si="88"/>
        <v>0</v>
      </c>
      <c r="L1747" s="165">
        <f t="shared" si="89"/>
        <v>0</v>
      </c>
      <c r="M1747" s="172">
        <v>127</v>
      </c>
      <c r="N1747" s="172">
        <v>64</v>
      </c>
      <c r="O1747" s="167" t="s">
        <v>133</v>
      </c>
      <c r="P1747" s="260" t="e">
        <f t="shared" si="87"/>
        <v>#NUM!</v>
      </c>
      <c r="S1747" s="272"/>
    </row>
    <row r="1748" spans="1:19">
      <c r="A1748" s="161" t="s">
        <v>2859</v>
      </c>
      <c r="C1748" s="161" t="s">
        <v>133</v>
      </c>
      <c r="F1748" s="163" t="s">
        <v>133</v>
      </c>
      <c r="G1748" s="266" t="s">
        <v>133</v>
      </c>
      <c r="H1748" s="163" t="s">
        <v>133</v>
      </c>
      <c r="I1748" s="163" t="s">
        <v>133</v>
      </c>
      <c r="J1748" s="163" t="s">
        <v>133</v>
      </c>
      <c r="K1748" s="164">
        <f t="shared" si="88"/>
        <v>0</v>
      </c>
      <c r="L1748" s="165">
        <f t="shared" si="89"/>
        <v>0</v>
      </c>
      <c r="M1748" s="172">
        <v>127</v>
      </c>
      <c r="N1748" s="172">
        <v>64</v>
      </c>
      <c r="O1748" s="167" t="s">
        <v>133</v>
      </c>
      <c r="P1748" s="260" t="e">
        <f t="shared" si="87"/>
        <v>#NUM!</v>
      </c>
      <c r="S1748" s="272"/>
    </row>
    <row r="1749" spans="1:19">
      <c r="A1749" s="161" t="s">
        <v>2860</v>
      </c>
      <c r="C1749" s="161" t="s">
        <v>133</v>
      </c>
      <c r="F1749" s="163" t="s">
        <v>133</v>
      </c>
      <c r="G1749" s="266" t="s">
        <v>133</v>
      </c>
      <c r="H1749" s="163" t="s">
        <v>133</v>
      </c>
      <c r="I1749" s="163" t="s">
        <v>133</v>
      </c>
      <c r="J1749" s="163" t="s">
        <v>133</v>
      </c>
      <c r="K1749" s="164">
        <f t="shared" si="88"/>
        <v>0</v>
      </c>
      <c r="L1749" s="165">
        <f t="shared" si="89"/>
        <v>0</v>
      </c>
      <c r="M1749" s="172">
        <v>127</v>
      </c>
      <c r="N1749" s="172">
        <v>64</v>
      </c>
      <c r="O1749" s="167" t="s">
        <v>133</v>
      </c>
      <c r="P1749" s="260" t="e">
        <f t="shared" si="87"/>
        <v>#NUM!</v>
      </c>
      <c r="S1749" s="272"/>
    </row>
    <row r="1750" spans="1:19">
      <c r="A1750" s="161" t="s">
        <v>2861</v>
      </c>
      <c r="C1750" s="161" t="s">
        <v>133</v>
      </c>
      <c r="F1750" s="163" t="s">
        <v>133</v>
      </c>
      <c r="G1750" s="266" t="s">
        <v>133</v>
      </c>
      <c r="H1750" s="163" t="s">
        <v>133</v>
      </c>
      <c r="I1750" s="163" t="s">
        <v>133</v>
      </c>
      <c r="J1750" s="163" t="s">
        <v>133</v>
      </c>
      <c r="K1750" s="164">
        <f t="shared" si="88"/>
        <v>0</v>
      </c>
      <c r="L1750" s="165">
        <f t="shared" si="89"/>
        <v>0</v>
      </c>
      <c r="M1750" s="172">
        <v>127</v>
      </c>
      <c r="N1750" s="172">
        <v>64</v>
      </c>
      <c r="O1750" s="167" t="s">
        <v>133</v>
      </c>
      <c r="P1750" s="260" t="e">
        <f t="shared" si="87"/>
        <v>#NUM!</v>
      </c>
      <c r="S1750" s="272"/>
    </row>
    <row r="1751" spans="1:19">
      <c r="A1751" s="161" t="s">
        <v>2862</v>
      </c>
      <c r="C1751" s="161" t="s">
        <v>133</v>
      </c>
      <c r="F1751" s="163" t="s">
        <v>133</v>
      </c>
      <c r="G1751" s="266" t="s">
        <v>133</v>
      </c>
      <c r="H1751" s="163" t="s">
        <v>133</v>
      </c>
      <c r="I1751" s="163" t="s">
        <v>133</v>
      </c>
      <c r="J1751" s="163" t="s">
        <v>133</v>
      </c>
      <c r="K1751" s="164">
        <f t="shared" si="88"/>
        <v>0</v>
      </c>
      <c r="L1751" s="165">
        <f t="shared" si="89"/>
        <v>0</v>
      </c>
      <c r="M1751" s="172">
        <v>127</v>
      </c>
      <c r="N1751" s="172">
        <v>64</v>
      </c>
      <c r="O1751" s="167" t="s">
        <v>133</v>
      </c>
      <c r="P1751" s="260" t="e">
        <f t="shared" si="87"/>
        <v>#NUM!</v>
      </c>
      <c r="S1751" s="272"/>
    </row>
    <row r="1752" spans="1:19">
      <c r="A1752" s="161" t="s">
        <v>2863</v>
      </c>
      <c r="C1752" s="161" t="s">
        <v>133</v>
      </c>
      <c r="F1752" s="163" t="s">
        <v>133</v>
      </c>
      <c r="G1752" s="266" t="s">
        <v>133</v>
      </c>
      <c r="H1752" s="163" t="s">
        <v>133</v>
      </c>
      <c r="I1752" s="163" t="s">
        <v>133</v>
      </c>
      <c r="J1752" s="163" t="s">
        <v>133</v>
      </c>
      <c r="K1752" s="164">
        <f t="shared" si="88"/>
        <v>0</v>
      </c>
      <c r="L1752" s="165">
        <f t="shared" si="89"/>
        <v>0</v>
      </c>
      <c r="M1752" s="172">
        <v>127</v>
      </c>
      <c r="N1752" s="172">
        <v>64</v>
      </c>
      <c r="O1752" s="167" t="s">
        <v>133</v>
      </c>
      <c r="P1752" s="260" t="e">
        <f t="shared" si="87"/>
        <v>#NUM!</v>
      </c>
      <c r="S1752" s="272"/>
    </row>
    <row r="1753" spans="1:19">
      <c r="A1753" s="161" t="s">
        <v>2864</v>
      </c>
      <c r="C1753" s="161" t="s">
        <v>133</v>
      </c>
      <c r="F1753" s="163" t="s">
        <v>133</v>
      </c>
      <c r="G1753" s="266" t="s">
        <v>133</v>
      </c>
      <c r="H1753" s="163" t="s">
        <v>133</v>
      </c>
      <c r="I1753" s="163" t="s">
        <v>133</v>
      </c>
      <c r="J1753" s="163" t="s">
        <v>133</v>
      </c>
      <c r="K1753" s="164">
        <f t="shared" si="88"/>
        <v>0</v>
      </c>
      <c r="L1753" s="165">
        <f t="shared" si="89"/>
        <v>0</v>
      </c>
      <c r="M1753" s="172">
        <v>127</v>
      </c>
      <c r="N1753" s="172">
        <v>64</v>
      </c>
      <c r="O1753" s="167" t="s">
        <v>133</v>
      </c>
      <c r="P1753" s="260" t="e">
        <f t="shared" si="87"/>
        <v>#NUM!</v>
      </c>
      <c r="S1753" s="272"/>
    </row>
    <row r="1754" spans="1:19">
      <c r="A1754" s="161" t="s">
        <v>2865</v>
      </c>
      <c r="C1754" s="161" t="s">
        <v>133</v>
      </c>
      <c r="F1754" s="163" t="s">
        <v>133</v>
      </c>
      <c r="G1754" s="266" t="s">
        <v>133</v>
      </c>
      <c r="H1754" s="163" t="s">
        <v>133</v>
      </c>
      <c r="I1754" s="163" t="s">
        <v>133</v>
      </c>
      <c r="J1754" s="163" t="s">
        <v>133</v>
      </c>
      <c r="K1754" s="164">
        <f t="shared" si="88"/>
        <v>0</v>
      </c>
      <c r="L1754" s="165">
        <f t="shared" si="89"/>
        <v>0</v>
      </c>
      <c r="M1754" s="172">
        <v>127</v>
      </c>
      <c r="N1754" s="172">
        <v>64</v>
      </c>
      <c r="O1754" s="167" t="s">
        <v>133</v>
      </c>
      <c r="P1754" s="260" t="e">
        <f t="shared" si="87"/>
        <v>#NUM!</v>
      </c>
      <c r="S1754" s="272"/>
    </row>
    <row r="1755" spans="1:19">
      <c r="A1755" s="161" t="s">
        <v>2866</v>
      </c>
      <c r="C1755" s="161" t="s">
        <v>133</v>
      </c>
      <c r="F1755" s="163" t="s">
        <v>133</v>
      </c>
      <c r="G1755" s="266" t="s">
        <v>133</v>
      </c>
      <c r="H1755" s="163" t="s">
        <v>133</v>
      </c>
      <c r="I1755" s="163" t="s">
        <v>133</v>
      </c>
      <c r="J1755" s="163" t="s">
        <v>133</v>
      </c>
      <c r="K1755" s="164">
        <f t="shared" si="88"/>
        <v>0</v>
      </c>
      <c r="L1755" s="165">
        <f t="shared" si="89"/>
        <v>0</v>
      </c>
      <c r="M1755" s="172">
        <v>127</v>
      </c>
      <c r="N1755" s="172">
        <v>64</v>
      </c>
      <c r="O1755" s="167" t="s">
        <v>133</v>
      </c>
      <c r="P1755" s="260" t="e">
        <f t="shared" si="87"/>
        <v>#NUM!</v>
      </c>
      <c r="S1755" s="272"/>
    </row>
    <row r="1756" spans="1:19">
      <c r="A1756" s="161" t="s">
        <v>2867</v>
      </c>
      <c r="C1756" s="161" t="s">
        <v>133</v>
      </c>
      <c r="F1756" s="163" t="s">
        <v>133</v>
      </c>
      <c r="G1756" s="266" t="s">
        <v>133</v>
      </c>
      <c r="H1756" s="163" t="s">
        <v>133</v>
      </c>
      <c r="I1756" s="163" t="s">
        <v>133</v>
      </c>
      <c r="J1756" s="163" t="s">
        <v>133</v>
      </c>
      <c r="K1756" s="164">
        <f t="shared" si="88"/>
        <v>0</v>
      </c>
      <c r="L1756" s="165">
        <f t="shared" si="89"/>
        <v>0</v>
      </c>
      <c r="M1756" s="172">
        <v>127</v>
      </c>
      <c r="N1756" s="172">
        <v>64</v>
      </c>
      <c r="O1756" s="167" t="s">
        <v>133</v>
      </c>
      <c r="P1756" s="260" t="e">
        <f t="shared" si="87"/>
        <v>#NUM!</v>
      </c>
      <c r="S1756" s="272"/>
    </row>
    <row r="1757" spans="1:19">
      <c r="A1757" s="161" t="s">
        <v>2868</v>
      </c>
      <c r="C1757" s="161" t="s">
        <v>133</v>
      </c>
      <c r="F1757" s="163" t="s">
        <v>133</v>
      </c>
      <c r="G1757" s="266" t="s">
        <v>133</v>
      </c>
      <c r="H1757" s="163" t="s">
        <v>133</v>
      </c>
      <c r="I1757" s="163" t="s">
        <v>133</v>
      </c>
      <c r="J1757" s="163" t="s">
        <v>133</v>
      </c>
      <c r="K1757" s="164">
        <f t="shared" si="88"/>
        <v>0</v>
      </c>
      <c r="L1757" s="165">
        <f t="shared" si="89"/>
        <v>0</v>
      </c>
      <c r="M1757" s="172">
        <v>127</v>
      </c>
      <c r="N1757" s="172">
        <v>64</v>
      </c>
      <c r="O1757" s="167" t="s">
        <v>133</v>
      </c>
      <c r="P1757" s="260" t="e">
        <f t="shared" si="87"/>
        <v>#NUM!</v>
      </c>
      <c r="S1757" s="272"/>
    </row>
    <row r="1758" spans="1:19">
      <c r="A1758" s="161" t="s">
        <v>2869</v>
      </c>
      <c r="C1758" s="161" t="s">
        <v>133</v>
      </c>
      <c r="F1758" s="163" t="s">
        <v>133</v>
      </c>
      <c r="G1758" s="266" t="s">
        <v>133</v>
      </c>
      <c r="H1758" s="163" t="s">
        <v>133</v>
      </c>
      <c r="I1758" s="163" t="s">
        <v>133</v>
      </c>
      <c r="J1758" s="163" t="s">
        <v>133</v>
      </c>
      <c r="K1758" s="164">
        <f t="shared" si="88"/>
        <v>0</v>
      </c>
      <c r="L1758" s="165">
        <f t="shared" si="89"/>
        <v>0</v>
      </c>
      <c r="M1758" s="172">
        <v>127</v>
      </c>
      <c r="N1758" s="172">
        <v>64</v>
      </c>
      <c r="O1758" s="167" t="s">
        <v>133</v>
      </c>
      <c r="P1758" s="260" t="e">
        <f t="shared" si="87"/>
        <v>#NUM!</v>
      </c>
      <c r="S1758" s="272"/>
    </row>
    <row r="1759" spans="1:19">
      <c r="A1759" s="161" t="s">
        <v>2870</v>
      </c>
      <c r="C1759" s="161" t="s">
        <v>133</v>
      </c>
      <c r="F1759" s="163" t="s">
        <v>133</v>
      </c>
      <c r="G1759" s="266" t="s">
        <v>133</v>
      </c>
      <c r="H1759" s="163" t="s">
        <v>133</v>
      </c>
      <c r="I1759" s="163" t="s">
        <v>133</v>
      </c>
      <c r="J1759" s="163" t="s">
        <v>133</v>
      </c>
      <c r="K1759" s="164">
        <f t="shared" si="88"/>
        <v>0</v>
      </c>
      <c r="L1759" s="165">
        <f t="shared" si="89"/>
        <v>0</v>
      </c>
      <c r="M1759" s="172">
        <v>127</v>
      </c>
      <c r="N1759" s="172">
        <v>64</v>
      </c>
      <c r="O1759" s="167" t="s">
        <v>133</v>
      </c>
      <c r="P1759" s="260" t="e">
        <f t="shared" si="87"/>
        <v>#NUM!</v>
      </c>
      <c r="S1759" s="272"/>
    </row>
    <row r="1760" spans="1:19">
      <c r="A1760" s="161" t="s">
        <v>2871</v>
      </c>
      <c r="C1760" s="161" t="s">
        <v>133</v>
      </c>
      <c r="F1760" s="163" t="s">
        <v>133</v>
      </c>
      <c r="G1760" s="266" t="s">
        <v>133</v>
      </c>
      <c r="H1760" s="163" t="s">
        <v>133</v>
      </c>
      <c r="I1760" s="163" t="s">
        <v>133</v>
      </c>
      <c r="J1760" s="163" t="s">
        <v>133</v>
      </c>
      <c r="K1760" s="164">
        <f t="shared" si="88"/>
        <v>0</v>
      </c>
      <c r="L1760" s="165">
        <f t="shared" si="89"/>
        <v>0</v>
      </c>
      <c r="M1760" s="172">
        <v>127</v>
      </c>
      <c r="N1760" s="172">
        <v>64</v>
      </c>
      <c r="O1760" s="167" t="s">
        <v>133</v>
      </c>
      <c r="P1760" s="260" t="e">
        <f t="shared" si="87"/>
        <v>#NUM!</v>
      </c>
      <c r="S1760" s="272"/>
    </row>
    <row r="1761" spans="1:19">
      <c r="A1761" s="161" t="s">
        <v>2872</v>
      </c>
      <c r="C1761" s="161" t="s">
        <v>133</v>
      </c>
      <c r="F1761" s="163" t="s">
        <v>133</v>
      </c>
      <c r="G1761" s="266" t="s">
        <v>133</v>
      </c>
      <c r="H1761" s="163" t="s">
        <v>133</v>
      </c>
      <c r="I1761" s="163" t="s">
        <v>133</v>
      </c>
      <c r="J1761" s="163" t="s">
        <v>133</v>
      </c>
      <c r="K1761" s="164">
        <f t="shared" si="88"/>
        <v>0</v>
      </c>
      <c r="L1761" s="165">
        <f t="shared" si="89"/>
        <v>0</v>
      </c>
      <c r="M1761" s="172">
        <v>127</v>
      </c>
      <c r="N1761" s="172">
        <v>64</v>
      </c>
      <c r="O1761" s="167" t="s">
        <v>133</v>
      </c>
      <c r="P1761" s="260" t="e">
        <f t="shared" si="87"/>
        <v>#NUM!</v>
      </c>
      <c r="S1761" s="272"/>
    </row>
    <row r="1762" spans="1:19">
      <c r="A1762" s="161" t="s">
        <v>2873</v>
      </c>
      <c r="C1762" s="161" t="s">
        <v>133</v>
      </c>
      <c r="F1762" s="163" t="s">
        <v>133</v>
      </c>
      <c r="G1762" s="266" t="s">
        <v>133</v>
      </c>
      <c r="H1762" s="163" t="s">
        <v>133</v>
      </c>
      <c r="I1762" s="163" t="s">
        <v>133</v>
      </c>
      <c r="J1762" s="163" t="s">
        <v>133</v>
      </c>
      <c r="K1762" s="164">
        <f t="shared" si="88"/>
        <v>0</v>
      </c>
      <c r="L1762" s="165">
        <f t="shared" si="89"/>
        <v>0</v>
      </c>
      <c r="M1762" s="172">
        <v>127</v>
      </c>
      <c r="N1762" s="172">
        <v>64</v>
      </c>
      <c r="O1762" s="167" t="s">
        <v>133</v>
      </c>
      <c r="P1762" s="260" t="e">
        <f t="shared" si="87"/>
        <v>#NUM!</v>
      </c>
      <c r="S1762" s="272"/>
    </row>
    <row r="1763" spans="1:19">
      <c r="A1763" s="161" t="s">
        <v>2874</v>
      </c>
      <c r="C1763" s="161" t="s">
        <v>133</v>
      </c>
      <c r="F1763" s="163" t="s">
        <v>133</v>
      </c>
      <c r="G1763" s="266" t="s">
        <v>133</v>
      </c>
      <c r="H1763" s="163" t="s">
        <v>133</v>
      </c>
      <c r="I1763" s="163" t="s">
        <v>133</v>
      </c>
      <c r="J1763" s="163" t="s">
        <v>133</v>
      </c>
      <c r="K1763" s="164">
        <f t="shared" si="88"/>
        <v>0</v>
      </c>
      <c r="L1763" s="165">
        <f t="shared" si="89"/>
        <v>0</v>
      </c>
      <c r="M1763" s="172">
        <v>127</v>
      </c>
      <c r="N1763" s="172">
        <v>64</v>
      </c>
      <c r="O1763" s="167" t="s">
        <v>133</v>
      </c>
      <c r="P1763" s="260" t="e">
        <f t="shared" si="87"/>
        <v>#NUM!</v>
      </c>
      <c r="S1763" s="272"/>
    </row>
    <row r="1764" spans="1:19">
      <c r="A1764" s="161" t="s">
        <v>2875</v>
      </c>
      <c r="C1764" s="161" t="s">
        <v>133</v>
      </c>
      <c r="F1764" s="163" t="s">
        <v>133</v>
      </c>
      <c r="G1764" s="266" t="s">
        <v>133</v>
      </c>
      <c r="H1764" s="163" t="s">
        <v>133</v>
      </c>
      <c r="I1764" s="163" t="s">
        <v>133</v>
      </c>
      <c r="J1764" s="163" t="s">
        <v>133</v>
      </c>
      <c r="K1764" s="164">
        <f t="shared" si="88"/>
        <v>0</v>
      </c>
      <c r="L1764" s="165">
        <f t="shared" si="89"/>
        <v>0</v>
      </c>
      <c r="M1764" s="172">
        <v>127</v>
      </c>
      <c r="N1764" s="172">
        <v>64</v>
      </c>
      <c r="O1764" s="167" t="s">
        <v>133</v>
      </c>
      <c r="P1764" s="260" t="e">
        <f t="shared" si="87"/>
        <v>#NUM!</v>
      </c>
      <c r="S1764" s="272"/>
    </row>
    <row r="1765" spans="1:19">
      <c r="A1765" s="161" t="s">
        <v>2876</v>
      </c>
      <c r="C1765" s="161" t="s">
        <v>133</v>
      </c>
      <c r="F1765" s="163" t="s">
        <v>133</v>
      </c>
      <c r="G1765" s="266" t="s">
        <v>133</v>
      </c>
      <c r="H1765" s="163" t="s">
        <v>133</v>
      </c>
      <c r="I1765" s="163" t="s">
        <v>133</v>
      </c>
      <c r="J1765" s="163" t="s">
        <v>133</v>
      </c>
      <c r="K1765" s="164">
        <f t="shared" si="88"/>
        <v>0</v>
      </c>
      <c r="L1765" s="165">
        <f t="shared" si="89"/>
        <v>0</v>
      </c>
      <c r="M1765" s="172">
        <v>127</v>
      </c>
      <c r="N1765" s="172">
        <v>64</v>
      </c>
      <c r="O1765" s="167" t="s">
        <v>133</v>
      </c>
      <c r="P1765" s="260" t="e">
        <f t="shared" si="87"/>
        <v>#NUM!</v>
      </c>
      <c r="S1765" s="272"/>
    </row>
    <row r="1766" spans="1:19">
      <c r="A1766" s="161" t="s">
        <v>2877</v>
      </c>
      <c r="C1766" s="161" t="s">
        <v>133</v>
      </c>
      <c r="F1766" s="163" t="s">
        <v>133</v>
      </c>
      <c r="G1766" s="266" t="s">
        <v>133</v>
      </c>
      <c r="H1766" s="163" t="s">
        <v>133</v>
      </c>
      <c r="I1766" s="163" t="s">
        <v>133</v>
      </c>
      <c r="J1766" s="163" t="s">
        <v>133</v>
      </c>
      <c r="K1766" s="164">
        <f t="shared" si="88"/>
        <v>0</v>
      </c>
      <c r="L1766" s="165">
        <f t="shared" si="89"/>
        <v>0</v>
      </c>
      <c r="M1766" s="172">
        <v>127</v>
      </c>
      <c r="N1766" s="172">
        <v>64</v>
      </c>
      <c r="O1766" s="167" t="s">
        <v>133</v>
      </c>
      <c r="P1766" s="260" t="e">
        <f t="shared" si="87"/>
        <v>#NUM!</v>
      </c>
      <c r="S1766" s="272"/>
    </row>
    <row r="1767" spans="1:19">
      <c r="A1767" s="161" t="s">
        <v>2878</v>
      </c>
      <c r="C1767" s="161" t="s">
        <v>133</v>
      </c>
      <c r="F1767" s="163" t="s">
        <v>133</v>
      </c>
      <c r="G1767" s="266" t="s">
        <v>133</v>
      </c>
      <c r="H1767" s="163" t="s">
        <v>133</v>
      </c>
      <c r="I1767" s="163" t="s">
        <v>133</v>
      </c>
      <c r="J1767" s="163" t="s">
        <v>133</v>
      </c>
      <c r="K1767" s="164">
        <f t="shared" si="88"/>
        <v>0</v>
      </c>
      <c r="L1767" s="165">
        <f t="shared" si="89"/>
        <v>0</v>
      </c>
      <c r="M1767" s="172">
        <v>127</v>
      </c>
      <c r="N1767" s="172">
        <v>64</v>
      </c>
      <c r="O1767" s="167" t="s">
        <v>133</v>
      </c>
      <c r="P1767" s="260" t="e">
        <f t="shared" si="87"/>
        <v>#NUM!</v>
      </c>
      <c r="S1767" s="272"/>
    </row>
    <row r="1768" spans="1:19">
      <c r="A1768" s="161" t="s">
        <v>2879</v>
      </c>
      <c r="C1768" s="161" t="s">
        <v>133</v>
      </c>
      <c r="F1768" s="163" t="s">
        <v>133</v>
      </c>
      <c r="G1768" s="266" t="s">
        <v>133</v>
      </c>
      <c r="H1768" s="163" t="s">
        <v>133</v>
      </c>
      <c r="I1768" s="163" t="s">
        <v>133</v>
      </c>
      <c r="J1768" s="163" t="s">
        <v>133</v>
      </c>
      <c r="K1768" s="164">
        <f t="shared" si="88"/>
        <v>0</v>
      </c>
      <c r="L1768" s="165">
        <f t="shared" si="89"/>
        <v>0</v>
      </c>
      <c r="M1768" s="172">
        <v>127</v>
      </c>
      <c r="N1768" s="172">
        <v>64</v>
      </c>
      <c r="O1768" s="167" t="s">
        <v>133</v>
      </c>
      <c r="P1768" s="260" t="e">
        <f t="shared" si="87"/>
        <v>#NUM!</v>
      </c>
      <c r="S1768" s="272"/>
    </row>
    <row r="1769" spans="1:19">
      <c r="A1769" s="161" t="s">
        <v>2880</v>
      </c>
      <c r="C1769" s="161" t="s">
        <v>133</v>
      </c>
      <c r="F1769" s="163" t="s">
        <v>133</v>
      </c>
      <c r="G1769" s="266" t="s">
        <v>133</v>
      </c>
      <c r="H1769" s="163" t="s">
        <v>133</v>
      </c>
      <c r="I1769" s="163" t="s">
        <v>133</v>
      </c>
      <c r="J1769" s="163" t="s">
        <v>133</v>
      </c>
      <c r="K1769" s="164">
        <f t="shared" si="88"/>
        <v>0</v>
      </c>
      <c r="L1769" s="165">
        <f t="shared" si="89"/>
        <v>0</v>
      </c>
      <c r="M1769" s="172">
        <v>127</v>
      </c>
      <c r="N1769" s="172">
        <v>64</v>
      </c>
      <c r="O1769" s="167" t="s">
        <v>133</v>
      </c>
      <c r="P1769" s="260" t="e">
        <f t="shared" si="87"/>
        <v>#NUM!</v>
      </c>
      <c r="S1769" s="272"/>
    </row>
    <row r="1770" spans="1:19">
      <c r="A1770" s="161" t="s">
        <v>2881</v>
      </c>
      <c r="C1770" s="161" t="s">
        <v>133</v>
      </c>
      <c r="F1770" s="163" t="s">
        <v>133</v>
      </c>
      <c r="G1770" s="266" t="s">
        <v>133</v>
      </c>
      <c r="H1770" s="163" t="s">
        <v>133</v>
      </c>
      <c r="I1770" s="163" t="s">
        <v>133</v>
      </c>
      <c r="J1770" s="163" t="s">
        <v>133</v>
      </c>
      <c r="K1770" s="164">
        <f t="shared" si="88"/>
        <v>0</v>
      </c>
      <c r="L1770" s="165">
        <f t="shared" si="89"/>
        <v>0</v>
      </c>
      <c r="M1770" s="172">
        <v>127</v>
      </c>
      <c r="N1770" s="172">
        <v>64</v>
      </c>
      <c r="O1770" s="167" t="s">
        <v>133</v>
      </c>
      <c r="P1770" s="260" t="e">
        <f t="shared" si="87"/>
        <v>#NUM!</v>
      </c>
      <c r="S1770" s="272"/>
    </row>
    <row r="1771" spans="1:19">
      <c r="A1771" s="161" t="s">
        <v>2882</v>
      </c>
      <c r="C1771" s="161" t="s">
        <v>133</v>
      </c>
      <c r="F1771" s="163" t="s">
        <v>133</v>
      </c>
      <c r="G1771" s="266" t="s">
        <v>133</v>
      </c>
      <c r="H1771" s="163" t="s">
        <v>133</v>
      </c>
      <c r="I1771" s="163" t="s">
        <v>133</v>
      </c>
      <c r="J1771" s="163" t="s">
        <v>133</v>
      </c>
      <c r="K1771" s="164">
        <f t="shared" si="88"/>
        <v>0</v>
      </c>
      <c r="L1771" s="165">
        <f t="shared" si="89"/>
        <v>0</v>
      </c>
      <c r="M1771" s="172">
        <v>127</v>
      </c>
      <c r="N1771" s="172">
        <v>64</v>
      </c>
      <c r="O1771" s="167" t="s">
        <v>133</v>
      </c>
      <c r="P1771" s="260" t="e">
        <f t="shared" si="87"/>
        <v>#NUM!</v>
      </c>
      <c r="S1771" s="272"/>
    </row>
    <row r="1772" spans="1:19">
      <c r="A1772" s="161" t="s">
        <v>2883</v>
      </c>
      <c r="C1772" s="161" t="s">
        <v>133</v>
      </c>
      <c r="F1772" s="163" t="s">
        <v>133</v>
      </c>
      <c r="G1772" s="266" t="s">
        <v>133</v>
      </c>
      <c r="H1772" s="163" t="s">
        <v>133</v>
      </c>
      <c r="I1772" s="163" t="s">
        <v>133</v>
      </c>
      <c r="J1772" s="163" t="s">
        <v>133</v>
      </c>
      <c r="K1772" s="164">
        <f t="shared" si="88"/>
        <v>0</v>
      </c>
      <c r="L1772" s="165">
        <f t="shared" si="89"/>
        <v>0</v>
      </c>
      <c r="M1772" s="172">
        <v>127</v>
      </c>
      <c r="N1772" s="172">
        <v>64</v>
      </c>
      <c r="O1772" s="167" t="s">
        <v>133</v>
      </c>
      <c r="P1772" s="260" t="e">
        <f t="shared" si="87"/>
        <v>#NUM!</v>
      </c>
      <c r="S1772" s="272"/>
    </row>
    <row r="1773" spans="1:19">
      <c r="A1773" s="161" t="s">
        <v>2884</v>
      </c>
      <c r="C1773" s="161" t="s">
        <v>133</v>
      </c>
      <c r="F1773" s="163" t="s">
        <v>133</v>
      </c>
      <c r="G1773" s="266" t="s">
        <v>133</v>
      </c>
      <c r="H1773" s="163" t="s">
        <v>133</v>
      </c>
      <c r="I1773" s="163" t="s">
        <v>133</v>
      </c>
      <c r="J1773" s="163" t="s">
        <v>133</v>
      </c>
      <c r="K1773" s="164">
        <f t="shared" si="88"/>
        <v>0</v>
      </c>
      <c r="L1773" s="165">
        <f t="shared" si="89"/>
        <v>0</v>
      </c>
      <c r="M1773" s="172">
        <v>127</v>
      </c>
      <c r="N1773" s="172">
        <v>64</v>
      </c>
      <c r="O1773" s="167" t="s">
        <v>133</v>
      </c>
      <c r="P1773" s="260" t="e">
        <f t="shared" si="87"/>
        <v>#NUM!</v>
      </c>
      <c r="S1773" s="272"/>
    </row>
    <row r="1774" spans="1:19">
      <c r="A1774" s="161" t="s">
        <v>2885</v>
      </c>
      <c r="C1774" s="161" t="s">
        <v>133</v>
      </c>
      <c r="F1774" s="163" t="s">
        <v>133</v>
      </c>
      <c r="G1774" s="266" t="s">
        <v>133</v>
      </c>
      <c r="H1774" s="163" t="s">
        <v>133</v>
      </c>
      <c r="I1774" s="163" t="s">
        <v>133</v>
      </c>
      <c r="J1774" s="163" t="s">
        <v>133</v>
      </c>
      <c r="K1774" s="164">
        <f t="shared" si="88"/>
        <v>0</v>
      </c>
      <c r="L1774" s="165">
        <f t="shared" si="89"/>
        <v>0</v>
      </c>
      <c r="M1774" s="172">
        <v>127</v>
      </c>
      <c r="N1774" s="172">
        <v>64</v>
      </c>
      <c r="O1774" s="167" t="s">
        <v>133</v>
      </c>
      <c r="P1774" s="260" t="e">
        <f t="shared" si="87"/>
        <v>#NUM!</v>
      </c>
      <c r="S1774" s="272"/>
    </row>
    <row r="1775" spans="1:19">
      <c r="A1775" s="161" t="s">
        <v>2886</v>
      </c>
      <c r="C1775" s="161" t="s">
        <v>133</v>
      </c>
      <c r="F1775" s="163" t="s">
        <v>133</v>
      </c>
      <c r="G1775" s="266" t="s">
        <v>133</v>
      </c>
      <c r="H1775" s="163" t="s">
        <v>133</v>
      </c>
      <c r="I1775" s="163" t="s">
        <v>133</v>
      </c>
      <c r="J1775" s="163" t="s">
        <v>133</v>
      </c>
      <c r="K1775" s="164">
        <f t="shared" si="88"/>
        <v>0</v>
      </c>
      <c r="L1775" s="165">
        <f t="shared" si="89"/>
        <v>0</v>
      </c>
      <c r="M1775" s="172">
        <v>127</v>
      </c>
      <c r="N1775" s="172">
        <v>64</v>
      </c>
      <c r="O1775" s="167" t="s">
        <v>133</v>
      </c>
      <c r="P1775" s="260" t="e">
        <f t="shared" si="87"/>
        <v>#NUM!</v>
      </c>
      <c r="S1775" s="272"/>
    </row>
    <row r="1776" spans="1:19">
      <c r="A1776" s="161" t="s">
        <v>2887</v>
      </c>
      <c r="C1776" s="161" t="s">
        <v>133</v>
      </c>
      <c r="F1776" s="163" t="s">
        <v>133</v>
      </c>
      <c r="G1776" s="266" t="s">
        <v>133</v>
      </c>
      <c r="H1776" s="163" t="s">
        <v>133</v>
      </c>
      <c r="I1776" s="163" t="s">
        <v>133</v>
      </c>
      <c r="J1776" s="163" t="s">
        <v>133</v>
      </c>
      <c r="K1776" s="164">
        <f t="shared" si="88"/>
        <v>0</v>
      </c>
      <c r="L1776" s="165">
        <f t="shared" si="89"/>
        <v>0</v>
      </c>
      <c r="M1776" s="172">
        <v>127</v>
      </c>
      <c r="N1776" s="172">
        <v>64</v>
      </c>
      <c r="O1776" s="167" t="s">
        <v>133</v>
      </c>
      <c r="P1776" s="260" t="e">
        <f t="shared" si="87"/>
        <v>#NUM!</v>
      </c>
      <c r="S1776" s="272"/>
    </row>
    <row r="1777" spans="1:19">
      <c r="A1777" s="161" t="s">
        <v>2888</v>
      </c>
      <c r="C1777" s="161" t="s">
        <v>133</v>
      </c>
      <c r="F1777" s="163" t="s">
        <v>133</v>
      </c>
      <c r="G1777" s="266" t="s">
        <v>133</v>
      </c>
      <c r="H1777" s="163" t="s">
        <v>133</v>
      </c>
      <c r="I1777" s="163" t="s">
        <v>133</v>
      </c>
      <c r="J1777" s="163" t="s">
        <v>133</v>
      </c>
      <c r="K1777" s="164">
        <f t="shared" si="88"/>
        <v>0</v>
      </c>
      <c r="L1777" s="165">
        <f t="shared" si="89"/>
        <v>0</v>
      </c>
      <c r="M1777" s="172">
        <v>127</v>
      </c>
      <c r="N1777" s="172">
        <v>64</v>
      </c>
      <c r="O1777" s="167" t="s">
        <v>133</v>
      </c>
      <c r="P1777" s="260" t="e">
        <f t="shared" si="87"/>
        <v>#NUM!</v>
      </c>
      <c r="S1777" s="272"/>
    </row>
    <row r="1778" spans="1:19">
      <c r="A1778" s="161" t="s">
        <v>2889</v>
      </c>
      <c r="C1778" s="161" t="s">
        <v>133</v>
      </c>
      <c r="F1778" s="163" t="s">
        <v>133</v>
      </c>
      <c r="G1778" s="266" t="s">
        <v>133</v>
      </c>
      <c r="H1778" s="163" t="s">
        <v>133</v>
      </c>
      <c r="I1778" s="163" t="s">
        <v>133</v>
      </c>
      <c r="J1778" s="163" t="s">
        <v>133</v>
      </c>
      <c r="K1778" s="164">
        <f t="shared" si="88"/>
        <v>0</v>
      </c>
      <c r="L1778" s="165">
        <f t="shared" si="89"/>
        <v>0</v>
      </c>
      <c r="M1778" s="172">
        <v>127</v>
      </c>
      <c r="N1778" s="172">
        <v>64</v>
      </c>
      <c r="O1778" s="167" t="s">
        <v>133</v>
      </c>
      <c r="P1778" s="260" t="e">
        <f t="shared" si="87"/>
        <v>#NUM!</v>
      </c>
      <c r="S1778" s="272"/>
    </row>
    <row r="1779" spans="1:19">
      <c r="A1779" s="161" t="s">
        <v>2890</v>
      </c>
      <c r="C1779" s="161" t="s">
        <v>133</v>
      </c>
      <c r="F1779" s="163" t="s">
        <v>133</v>
      </c>
      <c r="G1779" s="266" t="s">
        <v>133</v>
      </c>
      <c r="H1779" s="163" t="s">
        <v>133</v>
      </c>
      <c r="I1779" s="163" t="s">
        <v>133</v>
      </c>
      <c r="J1779" s="163" t="s">
        <v>133</v>
      </c>
      <c r="K1779" s="164">
        <f t="shared" si="88"/>
        <v>0</v>
      </c>
      <c r="L1779" s="165">
        <f t="shared" si="89"/>
        <v>0</v>
      </c>
      <c r="M1779" s="172">
        <v>127</v>
      </c>
      <c r="N1779" s="172">
        <v>64</v>
      </c>
      <c r="O1779" s="167" t="s">
        <v>133</v>
      </c>
      <c r="P1779" s="260" t="e">
        <f t="shared" si="87"/>
        <v>#NUM!</v>
      </c>
      <c r="S1779" s="272"/>
    </row>
    <row r="1780" spans="1:19">
      <c r="A1780" s="161" t="s">
        <v>2891</v>
      </c>
      <c r="C1780" s="161" t="s">
        <v>133</v>
      </c>
      <c r="F1780" s="163" t="s">
        <v>133</v>
      </c>
      <c r="G1780" s="266" t="s">
        <v>133</v>
      </c>
      <c r="H1780" s="163" t="s">
        <v>133</v>
      </c>
      <c r="I1780" s="163" t="s">
        <v>133</v>
      </c>
      <c r="J1780" s="163" t="s">
        <v>133</v>
      </c>
      <c r="K1780" s="164">
        <f t="shared" si="88"/>
        <v>0</v>
      </c>
      <c r="L1780" s="165">
        <f t="shared" si="89"/>
        <v>0</v>
      </c>
      <c r="M1780" s="172">
        <v>127</v>
      </c>
      <c r="N1780" s="172">
        <v>64</v>
      </c>
      <c r="O1780" s="167" t="s">
        <v>133</v>
      </c>
      <c r="P1780" s="260" t="e">
        <f t="shared" si="87"/>
        <v>#NUM!</v>
      </c>
      <c r="S1780" s="272"/>
    </row>
    <row r="1781" spans="1:19">
      <c r="A1781" s="161" t="s">
        <v>2892</v>
      </c>
      <c r="C1781" s="161" t="s">
        <v>133</v>
      </c>
      <c r="F1781" s="163" t="s">
        <v>133</v>
      </c>
      <c r="G1781" s="266" t="s">
        <v>133</v>
      </c>
      <c r="H1781" s="163" t="s">
        <v>133</v>
      </c>
      <c r="I1781" s="163" t="s">
        <v>133</v>
      </c>
      <c r="J1781" s="163" t="s">
        <v>133</v>
      </c>
      <c r="K1781" s="164">
        <f t="shared" si="88"/>
        <v>0</v>
      </c>
      <c r="L1781" s="165">
        <f t="shared" si="89"/>
        <v>0</v>
      </c>
      <c r="M1781" s="172">
        <v>127</v>
      </c>
      <c r="N1781" s="172">
        <v>64</v>
      </c>
      <c r="O1781" s="167" t="s">
        <v>133</v>
      </c>
      <c r="P1781" s="260" t="e">
        <f t="shared" si="87"/>
        <v>#NUM!</v>
      </c>
      <c r="S1781" s="272"/>
    </row>
    <row r="1782" spans="1:19">
      <c r="A1782" s="161" t="s">
        <v>2893</v>
      </c>
      <c r="C1782" s="161" t="s">
        <v>133</v>
      </c>
      <c r="F1782" s="163" t="s">
        <v>133</v>
      </c>
      <c r="G1782" s="266" t="s">
        <v>133</v>
      </c>
      <c r="H1782" s="163" t="s">
        <v>133</v>
      </c>
      <c r="I1782" s="163" t="s">
        <v>133</v>
      </c>
      <c r="J1782" s="163" t="s">
        <v>133</v>
      </c>
      <c r="K1782" s="164">
        <f t="shared" si="88"/>
        <v>0</v>
      </c>
      <c r="L1782" s="165">
        <f t="shared" si="89"/>
        <v>0</v>
      </c>
      <c r="M1782" s="172">
        <v>127</v>
      </c>
      <c r="N1782" s="172">
        <v>64</v>
      </c>
      <c r="O1782" s="167" t="s">
        <v>133</v>
      </c>
      <c r="P1782" s="260" t="e">
        <f t="shared" si="87"/>
        <v>#NUM!</v>
      </c>
      <c r="S1782" s="272"/>
    </row>
    <row r="1783" spans="1:19">
      <c r="A1783" s="161" t="s">
        <v>2894</v>
      </c>
      <c r="C1783" s="161" t="s">
        <v>133</v>
      </c>
      <c r="F1783" s="163" t="s">
        <v>133</v>
      </c>
      <c r="G1783" s="266" t="s">
        <v>133</v>
      </c>
      <c r="H1783" s="163" t="s">
        <v>133</v>
      </c>
      <c r="I1783" s="163" t="s">
        <v>133</v>
      </c>
      <c r="J1783" s="163" t="s">
        <v>133</v>
      </c>
      <c r="K1783" s="164">
        <f t="shared" si="88"/>
        <v>0</v>
      </c>
      <c r="L1783" s="165">
        <f t="shared" si="89"/>
        <v>0</v>
      </c>
      <c r="M1783" s="172">
        <v>127</v>
      </c>
      <c r="N1783" s="172">
        <v>64</v>
      </c>
      <c r="O1783" s="167" t="s">
        <v>133</v>
      </c>
      <c r="P1783" s="260" t="e">
        <f t="shared" si="87"/>
        <v>#NUM!</v>
      </c>
      <c r="S1783" s="272"/>
    </row>
    <row r="1784" spans="1:19">
      <c r="A1784" s="161" t="s">
        <v>2895</v>
      </c>
      <c r="C1784" s="161" t="s">
        <v>133</v>
      </c>
      <c r="F1784" s="163" t="s">
        <v>133</v>
      </c>
      <c r="G1784" s="266" t="s">
        <v>133</v>
      </c>
      <c r="H1784" s="163" t="s">
        <v>133</v>
      </c>
      <c r="I1784" s="163" t="s">
        <v>133</v>
      </c>
      <c r="J1784" s="163" t="s">
        <v>133</v>
      </c>
      <c r="K1784" s="164">
        <f t="shared" si="88"/>
        <v>0</v>
      </c>
      <c r="L1784" s="165">
        <f t="shared" si="89"/>
        <v>0</v>
      </c>
      <c r="M1784" s="172">
        <v>127</v>
      </c>
      <c r="N1784" s="172">
        <v>64</v>
      </c>
      <c r="O1784" s="167" t="s">
        <v>133</v>
      </c>
      <c r="P1784" s="260" t="e">
        <f t="shared" si="87"/>
        <v>#NUM!</v>
      </c>
      <c r="S1784" s="272"/>
    </row>
    <row r="1785" spans="1:19">
      <c r="A1785" s="161" t="s">
        <v>2896</v>
      </c>
      <c r="C1785" s="161" t="s">
        <v>133</v>
      </c>
      <c r="F1785" s="163" t="s">
        <v>133</v>
      </c>
      <c r="G1785" s="266" t="s">
        <v>133</v>
      </c>
      <c r="H1785" s="163" t="s">
        <v>133</v>
      </c>
      <c r="I1785" s="163" t="s">
        <v>133</v>
      </c>
      <c r="J1785" s="163" t="s">
        <v>133</v>
      </c>
      <c r="K1785" s="164">
        <f t="shared" si="88"/>
        <v>0</v>
      </c>
      <c r="L1785" s="165">
        <f t="shared" si="89"/>
        <v>0</v>
      </c>
      <c r="M1785" s="172">
        <v>127</v>
      </c>
      <c r="N1785" s="172">
        <v>64</v>
      </c>
      <c r="O1785" s="167" t="s">
        <v>133</v>
      </c>
      <c r="P1785" s="260" t="e">
        <f t="shared" si="87"/>
        <v>#NUM!</v>
      </c>
      <c r="S1785" s="272"/>
    </row>
    <row r="1786" spans="1:19">
      <c r="A1786" s="161" t="s">
        <v>2897</v>
      </c>
      <c r="C1786" s="161" t="s">
        <v>133</v>
      </c>
      <c r="F1786" s="163" t="s">
        <v>133</v>
      </c>
      <c r="G1786" s="266" t="s">
        <v>133</v>
      </c>
      <c r="H1786" s="163" t="s">
        <v>133</v>
      </c>
      <c r="I1786" s="163" t="s">
        <v>133</v>
      </c>
      <c r="J1786" s="163" t="s">
        <v>133</v>
      </c>
      <c r="K1786" s="164">
        <f t="shared" si="88"/>
        <v>0</v>
      </c>
      <c r="L1786" s="165">
        <f t="shared" si="89"/>
        <v>0</v>
      </c>
      <c r="M1786" s="172">
        <v>127</v>
      </c>
      <c r="N1786" s="172">
        <v>64</v>
      </c>
      <c r="O1786" s="167" t="s">
        <v>133</v>
      </c>
      <c r="P1786" s="260" t="e">
        <f t="shared" si="87"/>
        <v>#NUM!</v>
      </c>
      <c r="S1786" s="272"/>
    </row>
    <row r="1787" spans="1:19">
      <c r="A1787" s="161" t="s">
        <v>2898</v>
      </c>
      <c r="C1787" s="161" t="s">
        <v>133</v>
      </c>
      <c r="F1787" s="163" t="s">
        <v>133</v>
      </c>
      <c r="G1787" s="266" t="s">
        <v>133</v>
      </c>
      <c r="H1787" s="163" t="s">
        <v>133</v>
      </c>
      <c r="I1787" s="163" t="s">
        <v>133</v>
      </c>
      <c r="J1787" s="163" t="s">
        <v>133</v>
      </c>
      <c r="K1787" s="164">
        <f t="shared" si="88"/>
        <v>0</v>
      </c>
      <c r="L1787" s="165">
        <f t="shared" si="89"/>
        <v>0</v>
      </c>
      <c r="M1787" s="172">
        <v>127</v>
      </c>
      <c r="N1787" s="172">
        <v>64</v>
      </c>
      <c r="O1787" s="167" t="s">
        <v>133</v>
      </c>
      <c r="P1787" s="260" t="e">
        <f t="shared" si="87"/>
        <v>#NUM!</v>
      </c>
      <c r="S1787" s="272"/>
    </row>
    <row r="1788" spans="1:19">
      <c r="A1788" s="161" t="s">
        <v>2899</v>
      </c>
      <c r="C1788" s="161" t="s">
        <v>133</v>
      </c>
      <c r="F1788" s="163" t="s">
        <v>133</v>
      </c>
      <c r="G1788" s="266" t="s">
        <v>133</v>
      </c>
      <c r="H1788" s="163" t="s">
        <v>133</v>
      </c>
      <c r="I1788" s="163" t="s">
        <v>133</v>
      </c>
      <c r="J1788" s="163" t="s">
        <v>133</v>
      </c>
      <c r="K1788" s="164">
        <f t="shared" si="88"/>
        <v>0</v>
      </c>
      <c r="L1788" s="165">
        <f t="shared" si="89"/>
        <v>0</v>
      </c>
      <c r="M1788" s="172">
        <v>127</v>
      </c>
      <c r="N1788" s="172">
        <v>64</v>
      </c>
      <c r="O1788" s="167" t="s">
        <v>133</v>
      </c>
      <c r="P1788" s="260" t="e">
        <f t="shared" si="87"/>
        <v>#NUM!</v>
      </c>
      <c r="S1788" s="272"/>
    </row>
    <row r="1789" spans="1:19">
      <c r="A1789" s="161" t="s">
        <v>2900</v>
      </c>
      <c r="C1789" s="161" t="s">
        <v>133</v>
      </c>
      <c r="F1789" s="163" t="s">
        <v>133</v>
      </c>
      <c r="G1789" s="266" t="s">
        <v>133</v>
      </c>
      <c r="H1789" s="163" t="s">
        <v>133</v>
      </c>
      <c r="I1789" s="163" t="s">
        <v>133</v>
      </c>
      <c r="J1789" s="163" t="s">
        <v>133</v>
      </c>
      <c r="K1789" s="164">
        <f t="shared" si="88"/>
        <v>0</v>
      </c>
      <c r="L1789" s="165">
        <f t="shared" si="89"/>
        <v>0</v>
      </c>
      <c r="M1789" s="172">
        <v>127</v>
      </c>
      <c r="N1789" s="172">
        <v>64</v>
      </c>
      <c r="O1789" s="167" t="s">
        <v>133</v>
      </c>
      <c r="P1789" s="260" t="e">
        <f t="shared" si="87"/>
        <v>#NUM!</v>
      </c>
      <c r="S1789" s="272"/>
    </row>
    <row r="1790" spans="1:19">
      <c r="A1790" s="161" t="s">
        <v>2901</v>
      </c>
      <c r="C1790" s="161" t="s">
        <v>133</v>
      </c>
      <c r="F1790" s="163" t="s">
        <v>133</v>
      </c>
      <c r="G1790" s="266" t="s">
        <v>133</v>
      </c>
      <c r="H1790" s="163" t="s">
        <v>133</v>
      </c>
      <c r="I1790" s="163" t="s">
        <v>133</v>
      </c>
      <c r="J1790" s="163" t="s">
        <v>133</v>
      </c>
      <c r="K1790" s="164">
        <f t="shared" si="88"/>
        <v>0</v>
      </c>
      <c r="L1790" s="165">
        <f t="shared" si="89"/>
        <v>0</v>
      </c>
      <c r="M1790" s="172">
        <v>127</v>
      </c>
      <c r="N1790" s="172">
        <v>64</v>
      </c>
      <c r="O1790" s="167" t="s">
        <v>133</v>
      </c>
      <c r="P1790" s="260" t="e">
        <f t="shared" si="87"/>
        <v>#NUM!</v>
      </c>
      <c r="S1790" s="272"/>
    </row>
    <row r="1791" spans="1:19">
      <c r="A1791" s="161" t="s">
        <v>2902</v>
      </c>
      <c r="C1791" s="161" t="s">
        <v>133</v>
      </c>
      <c r="F1791" s="163" t="s">
        <v>133</v>
      </c>
      <c r="G1791" s="266" t="s">
        <v>133</v>
      </c>
      <c r="H1791" s="163" t="s">
        <v>133</v>
      </c>
      <c r="I1791" s="163" t="s">
        <v>133</v>
      </c>
      <c r="J1791" s="163" t="s">
        <v>133</v>
      </c>
      <c r="K1791" s="164">
        <f t="shared" si="88"/>
        <v>0</v>
      </c>
      <c r="L1791" s="165">
        <f t="shared" si="89"/>
        <v>0</v>
      </c>
      <c r="M1791" s="172">
        <v>127</v>
      </c>
      <c r="N1791" s="172">
        <v>64</v>
      </c>
      <c r="O1791" s="167" t="s">
        <v>133</v>
      </c>
      <c r="P1791" s="260" t="e">
        <f t="shared" si="87"/>
        <v>#NUM!</v>
      </c>
      <c r="S1791" s="272"/>
    </row>
    <row r="1792" spans="1:19">
      <c r="A1792" s="161" t="s">
        <v>2903</v>
      </c>
      <c r="C1792" s="161" t="s">
        <v>133</v>
      </c>
      <c r="F1792" s="163" t="s">
        <v>133</v>
      </c>
      <c r="G1792" s="266" t="s">
        <v>133</v>
      </c>
      <c r="H1792" s="163" t="s">
        <v>133</v>
      </c>
      <c r="I1792" s="163" t="s">
        <v>133</v>
      </c>
      <c r="J1792" s="163" t="s">
        <v>133</v>
      </c>
      <c r="K1792" s="164">
        <f t="shared" si="88"/>
        <v>0</v>
      </c>
      <c r="L1792" s="165">
        <f t="shared" si="89"/>
        <v>0</v>
      </c>
      <c r="M1792" s="172">
        <v>127</v>
      </c>
      <c r="N1792" s="172">
        <v>64</v>
      </c>
      <c r="O1792" s="167" t="s">
        <v>133</v>
      </c>
      <c r="P1792" s="260" t="e">
        <f t="shared" si="87"/>
        <v>#NUM!</v>
      </c>
      <c r="S1792" s="272"/>
    </row>
    <row r="1793" spans="1:19">
      <c r="A1793" s="161" t="s">
        <v>2904</v>
      </c>
      <c r="C1793" s="161" t="s">
        <v>133</v>
      </c>
      <c r="F1793" s="163" t="s">
        <v>133</v>
      </c>
      <c r="G1793" s="266" t="s">
        <v>133</v>
      </c>
      <c r="H1793" s="163" t="s">
        <v>133</v>
      </c>
      <c r="I1793" s="163" t="s">
        <v>133</v>
      </c>
      <c r="J1793" s="163" t="s">
        <v>133</v>
      </c>
      <c r="K1793" s="164">
        <f t="shared" si="88"/>
        <v>0</v>
      </c>
      <c r="L1793" s="165">
        <f t="shared" si="89"/>
        <v>0</v>
      </c>
      <c r="M1793" s="172">
        <v>127</v>
      </c>
      <c r="N1793" s="172">
        <v>64</v>
      </c>
      <c r="O1793" s="167" t="s">
        <v>133</v>
      </c>
      <c r="P1793" s="260" t="e">
        <f t="shared" si="87"/>
        <v>#NUM!</v>
      </c>
      <c r="S1793" s="272"/>
    </row>
    <row r="1794" spans="1:19">
      <c r="A1794" s="161" t="s">
        <v>2905</v>
      </c>
      <c r="C1794" s="161" t="s">
        <v>133</v>
      </c>
      <c r="F1794" s="163" t="s">
        <v>133</v>
      </c>
      <c r="G1794" s="266" t="s">
        <v>133</v>
      </c>
      <c r="H1794" s="163" t="s">
        <v>133</v>
      </c>
      <c r="I1794" s="163" t="s">
        <v>133</v>
      </c>
      <c r="J1794" s="163" t="s">
        <v>133</v>
      </c>
      <c r="K1794" s="164">
        <f t="shared" si="88"/>
        <v>0</v>
      </c>
      <c r="L1794" s="165">
        <f t="shared" si="89"/>
        <v>0</v>
      </c>
      <c r="M1794" s="172">
        <v>127</v>
      </c>
      <c r="N1794" s="172">
        <v>64</v>
      </c>
      <c r="O1794" s="167" t="s">
        <v>133</v>
      </c>
      <c r="P1794" s="260" t="e">
        <f t="shared" si="87"/>
        <v>#NUM!</v>
      </c>
      <c r="S1794" s="272"/>
    </row>
    <row r="1795" spans="1:19">
      <c r="A1795" s="161" t="s">
        <v>2906</v>
      </c>
      <c r="C1795" s="161" t="s">
        <v>133</v>
      </c>
      <c r="F1795" s="163" t="s">
        <v>133</v>
      </c>
      <c r="G1795" s="266" t="s">
        <v>133</v>
      </c>
      <c r="H1795" s="163" t="s">
        <v>133</v>
      </c>
      <c r="I1795" s="163" t="s">
        <v>133</v>
      </c>
      <c r="J1795" s="163" t="s">
        <v>133</v>
      </c>
      <c r="K1795" s="164">
        <f t="shared" si="88"/>
        <v>0</v>
      </c>
      <c r="L1795" s="165">
        <f t="shared" si="89"/>
        <v>0</v>
      </c>
      <c r="M1795" s="172">
        <v>127</v>
      </c>
      <c r="N1795" s="172">
        <v>64</v>
      </c>
      <c r="O1795" s="167" t="s">
        <v>133</v>
      </c>
      <c r="P1795" s="260" t="e">
        <f t="shared" si="87"/>
        <v>#NUM!</v>
      </c>
      <c r="S1795" s="272"/>
    </row>
    <row r="1796" spans="1:19">
      <c r="A1796" s="161" t="s">
        <v>2907</v>
      </c>
      <c r="C1796" s="161" t="s">
        <v>133</v>
      </c>
      <c r="F1796" s="163" t="s">
        <v>133</v>
      </c>
      <c r="G1796" s="266" t="s">
        <v>133</v>
      </c>
      <c r="H1796" s="163" t="s">
        <v>133</v>
      </c>
      <c r="I1796" s="163" t="s">
        <v>133</v>
      </c>
      <c r="J1796" s="163" t="s">
        <v>133</v>
      </c>
      <c r="K1796" s="164">
        <f t="shared" si="88"/>
        <v>0</v>
      </c>
      <c r="L1796" s="165">
        <f t="shared" si="89"/>
        <v>0</v>
      </c>
      <c r="M1796" s="172">
        <v>127</v>
      </c>
      <c r="N1796" s="172">
        <v>64</v>
      </c>
      <c r="O1796" s="167" t="s">
        <v>133</v>
      </c>
      <c r="P1796" s="260" t="e">
        <f t="shared" si="87"/>
        <v>#NUM!</v>
      </c>
      <c r="S1796" s="272"/>
    </row>
    <row r="1797" spans="1:19">
      <c r="A1797" s="161" t="s">
        <v>2908</v>
      </c>
      <c r="C1797" s="161" t="s">
        <v>133</v>
      </c>
      <c r="F1797" s="163" t="s">
        <v>133</v>
      </c>
      <c r="G1797" s="266" t="s">
        <v>133</v>
      </c>
      <c r="H1797" s="163" t="s">
        <v>133</v>
      </c>
      <c r="I1797" s="163" t="s">
        <v>133</v>
      </c>
      <c r="J1797" s="163" t="s">
        <v>133</v>
      </c>
      <c r="K1797" s="164">
        <f t="shared" si="88"/>
        <v>0</v>
      </c>
      <c r="L1797" s="165">
        <f t="shared" si="89"/>
        <v>0</v>
      </c>
      <c r="M1797" s="172">
        <v>127</v>
      </c>
      <c r="N1797" s="172">
        <v>64</v>
      </c>
      <c r="O1797" s="167" t="s">
        <v>133</v>
      </c>
      <c r="P1797" s="260" t="e">
        <f t="shared" si="87"/>
        <v>#NUM!</v>
      </c>
      <c r="S1797" s="272"/>
    </row>
    <row r="1798" spans="1:19">
      <c r="A1798" s="161" t="s">
        <v>2909</v>
      </c>
      <c r="C1798" s="161" t="s">
        <v>133</v>
      </c>
      <c r="F1798" s="163" t="s">
        <v>133</v>
      </c>
      <c r="G1798" s="266" t="s">
        <v>133</v>
      </c>
      <c r="H1798" s="163" t="s">
        <v>133</v>
      </c>
      <c r="I1798" s="163" t="s">
        <v>133</v>
      </c>
      <c r="J1798" s="163" t="s">
        <v>133</v>
      </c>
      <c r="K1798" s="164">
        <f t="shared" si="88"/>
        <v>0</v>
      </c>
      <c r="L1798" s="165">
        <f t="shared" si="89"/>
        <v>0</v>
      </c>
      <c r="M1798" s="172">
        <v>127</v>
      </c>
      <c r="N1798" s="172">
        <v>64</v>
      </c>
      <c r="O1798" s="167" t="s">
        <v>133</v>
      </c>
      <c r="P1798" s="260" t="e">
        <f t="shared" si="87"/>
        <v>#NUM!</v>
      </c>
      <c r="S1798" s="272"/>
    </row>
    <row r="1799" spans="1:19">
      <c r="A1799" s="161" t="s">
        <v>2910</v>
      </c>
      <c r="C1799" s="161" t="s">
        <v>133</v>
      </c>
      <c r="F1799" s="163" t="s">
        <v>133</v>
      </c>
      <c r="G1799" s="266" t="s">
        <v>133</v>
      </c>
      <c r="H1799" s="163" t="s">
        <v>133</v>
      </c>
      <c r="I1799" s="163" t="s">
        <v>133</v>
      </c>
      <c r="J1799" s="163" t="s">
        <v>133</v>
      </c>
      <c r="K1799" s="164">
        <f t="shared" si="88"/>
        <v>0</v>
      </c>
      <c r="L1799" s="165">
        <f t="shared" si="89"/>
        <v>0</v>
      </c>
      <c r="M1799" s="172">
        <v>127</v>
      </c>
      <c r="N1799" s="172">
        <v>64</v>
      </c>
      <c r="O1799" s="167" t="s">
        <v>133</v>
      </c>
      <c r="P1799" s="260" t="e">
        <f t="shared" si="87"/>
        <v>#NUM!</v>
      </c>
      <c r="S1799" s="272"/>
    </row>
    <row r="1800" spans="1:19">
      <c r="A1800" s="161" t="s">
        <v>2911</v>
      </c>
      <c r="C1800" s="161" t="s">
        <v>133</v>
      </c>
      <c r="F1800" s="163" t="s">
        <v>133</v>
      </c>
      <c r="G1800" s="266" t="s">
        <v>133</v>
      </c>
      <c r="H1800" s="163" t="s">
        <v>133</v>
      </c>
      <c r="I1800" s="163" t="s">
        <v>133</v>
      </c>
      <c r="J1800" s="163" t="s">
        <v>133</v>
      </c>
      <c r="K1800" s="164">
        <f t="shared" si="88"/>
        <v>0</v>
      </c>
      <c r="L1800" s="165">
        <f t="shared" si="89"/>
        <v>0</v>
      </c>
      <c r="M1800" s="172">
        <v>127</v>
      </c>
      <c r="N1800" s="172">
        <v>64</v>
      </c>
      <c r="O1800" s="167" t="s">
        <v>133</v>
      </c>
      <c r="P1800" s="260" t="e">
        <f t="shared" si="87"/>
        <v>#NUM!</v>
      </c>
      <c r="S1800" s="272"/>
    </row>
    <row r="1801" spans="1:19">
      <c r="A1801" s="161" t="s">
        <v>2912</v>
      </c>
      <c r="C1801" s="161" t="s">
        <v>133</v>
      </c>
      <c r="F1801" s="163" t="s">
        <v>133</v>
      </c>
      <c r="G1801" s="266" t="s">
        <v>133</v>
      </c>
      <c r="H1801" s="163" t="s">
        <v>133</v>
      </c>
      <c r="I1801" s="163" t="s">
        <v>133</v>
      </c>
      <c r="J1801" s="163" t="s">
        <v>133</v>
      </c>
      <c r="K1801" s="164">
        <f t="shared" si="88"/>
        <v>0</v>
      </c>
      <c r="L1801" s="165">
        <f t="shared" si="89"/>
        <v>0</v>
      </c>
      <c r="M1801" s="172">
        <v>127</v>
      </c>
      <c r="N1801" s="172">
        <v>64</v>
      </c>
      <c r="O1801" s="167" t="s">
        <v>133</v>
      </c>
      <c r="P1801" s="260" t="e">
        <f t="shared" si="87"/>
        <v>#NUM!</v>
      </c>
      <c r="S1801" s="272"/>
    </row>
    <row r="1802" spans="1:19">
      <c r="A1802" s="161" t="s">
        <v>2913</v>
      </c>
      <c r="C1802" s="161" t="s">
        <v>133</v>
      </c>
      <c r="F1802" s="163" t="s">
        <v>133</v>
      </c>
      <c r="G1802" s="266" t="s">
        <v>133</v>
      </c>
      <c r="H1802" s="163" t="s">
        <v>133</v>
      </c>
      <c r="I1802" s="163" t="s">
        <v>133</v>
      </c>
      <c r="J1802" s="163" t="s">
        <v>133</v>
      </c>
      <c r="K1802" s="164">
        <f t="shared" si="88"/>
        <v>0</v>
      </c>
      <c r="L1802" s="165">
        <f t="shared" si="89"/>
        <v>0</v>
      </c>
      <c r="M1802" s="172">
        <v>127</v>
      </c>
      <c r="N1802" s="172">
        <v>64</v>
      </c>
      <c r="O1802" s="167" t="s">
        <v>133</v>
      </c>
      <c r="P1802" s="260" t="e">
        <f t="shared" si="87"/>
        <v>#NUM!</v>
      </c>
      <c r="S1802" s="272"/>
    </row>
    <row r="1803" spans="1:19">
      <c r="A1803" s="161" t="s">
        <v>2914</v>
      </c>
      <c r="C1803" s="161" t="s">
        <v>133</v>
      </c>
      <c r="F1803" s="163" t="s">
        <v>133</v>
      </c>
      <c r="G1803" s="266" t="s">
        <v>133</v>
      </c>
      <c r="H1803" s="163" t="s">
        <v>133</v>
      </c>
      <c r="I1803" s="163" t="s">
        <v>133</v>
      </c>
      <c r="J1803" s="163" t="s">
        <v>133</v>
      </c>
      <c r="K1803" s="164">
        <f t="shared" si="88"/>
        <v>0</v>
      </c>
      <c r="L1803" s="165">
        <f t="shared" si="89"/>
        <v>0</v>
      </c>
      <c r="M1803" s="172">
        <v>127</v>
      </c>
      <c r="N1803" s="172">
        <v>64</v>
      </c>
      <c r="O1803" s="167" t="s">
        <v>133</v>
      </c>
      <c r="P1803" s="260" t="e">
        <f t="shared" si="87"/>
        <v>#NUM!</v>
      </c>
      <c r="S1803" s="272"/>
    </row>
    <row r="1804" spans="1:19">
      <c r="A1804" s="161" t="s">
        <v>2915</v>
      </c>
      <c r="C1804" s="161" t="s">
        <v>133</v>
      </c>
      <c r="F1804" s="163" t="s">
        <v>133</v>
      </c>
      <c r="G1804" s="266" t="s">
        <v>133</v>
      </c>
      <c r="H1804" s="163" t="s">
        <v>133</v>
      </c>
      <c r="I1804" s="163" t="s">
        <v>133</v>
      </c>
      <c r="J1804" s="163" t="s">
        <v>133</v>
      </c>
      <c r="K1804" s="164">
        <f t="shared" si="88"/>
        <v>0</v>
      </c>
      <c r="L1804" s="165">
        <f t="shared" si="89"/>
        <v>0</v>
      </c>
      <c r="M1804" s="172">
        <v>127</v>
      </c>
      <c r="N1804" s="172">
        <v>64</v>
      </c>
      <c r="O1804" s="167" t="s">
        <v>133</v>
      </c>
      <c r="P1804" s="260" t="e">
        <f t="shared" si="87"/>
        <v>#NUM!</v>
      </c>
      <c r="S1804" s="272"/>
    </row>
    <row r="1805" spans="1:19">
      <c r="A1805" s="161" t="s">
        <v>2916</v>
      </c>
      <c r="C1805" s="161" t="s">
        <v>133</v>
      </c>
      <c r="F1805" s="163" t="s">
        <v>133</v>
      </c>
      <c r="G1805" s="266" t="s">
        <v>133</v>
      </c>
      <c r="H1805" s="163" t="s">
        <v>133</v>
      </c>
      <c r="I1805" s="163" t="s">
        <v>133</v>
      </c>
      <c r="J1805" s="163" t="s">
        <v>133</v>
      </c>
      <c r="K1805" s="164">
        <f t="shared" si="88"/>
        <v>0</v>
      </c>
      <c r="L1805" s="165">
        <f t="shared" si="89"/>
        <v>0</v>
      </c>
      <c r="M1805" s="172">
        <v>127</v>
      </c>
      <c r="N1805" s="172">
        <v>64</v>
      </c>
      <c r="O1805" s="167" t="s">
        <v>133</v>
      </c>
      <c r="P1805" s="260" t="e">
        <f t="shared" si="87"/>
        <v>#NUM!</v>
      </c>
      <c r="S1805" s="272"/>
    </row>
    <row r="1806" spans="1:19">
      <c r="A1806" s="161" t="s">
        <v>2917</v>
      </c>
      <c r="C1806" s="161" t="s">
        <v>133</v>
      </c>
      <c r="F1806" s="163" t="s">
        <v>133</v>
      </c>
      <c r="G1806" s="266" t="s">
        <v>133</v>
      </c>
      <c r="H1806" s="163" t="s">
        <v>133</v>
      </c>
      <c r="I1806" s="163" t="s">
        <v>133</v>
      </c>
      <c r="J1806" s="163" t="s">
        <v>133</v>
      </c>
      <c r="K1806" s="164">
        <f t="shared" si="88"/>
        <v>0</v>
      </c>
      <c r="L1806" s="165">
        <f t="shared" si="89"/>
        <v>0</v>
      </c>
      <c r="M1806" s="172">
        <v>127</v>
      </c>
      <c r="N1806" s="172">
        <v>64</v>
      </c>
      <c r="O1806" s="167" t="s">
        <v>133</v>
      </c>
      <c r="P1806" s="260" t="e">
        <f t="shared" si="87"/>
        <v>#NUM!</v>
      </c>
      <c r="S1806" s="272"/>
    </row>
    <row r="1807" spans="1:19">
      <c r="A1807" s="161" t="s">
        <v>2918</v>
      </c>
      <c r="C1807" s="161" t="s">
        <v>133</v>
      </c>
      <c r="F1807" s="163" t="s">
        <v>133</v>
      </c>
      <c r="G1807" s="266" t="s">
        <v>133</v>
      </c>
      <c r="H1807" s="163" t="s">
        <v>133</v>
      </c>
      <c r="I1807" s="163" t="s">
        <v>133</v>
      </c>
      <c r="J1807" s="163" t="s">
        <v>133</v>
      </c>
      <c r="K1807" s="164">
        <f t="shared" si="88"/>
        <v>0</v>
      </c>
      <c r="L1807" s="165">
        <f t="shared" si="89"/>
        <v>0</v>
      </c>
      <c r="M1807" s="172">
        <v>127</v>
      </c>
      <c r="N1807" s="172">
        <v>64</v>
      </c>
      <c r="O1807" s="167" t="s">
        <v>133</v>
      </c>
      <c r="P1807" s="260" t="e">
        <f t="shared" ref="P1807:P1870" si="90">MEDIAN(Q1807:R1807)</f>
        <v>#NUM!</v>
      </c>
      <c r="S1807" s="272"/>
    </row>
    <row r="1808" spans="1:19">
      <c r="A1808" s="161" t="s">
        <v>2919</v>
      </c>
      <c r="C1808" s="161" t="s">
        <v>133</v>
      </c>
      <c r="F1808" s="163" t="s">
        <v>133</v>
      </c>
      <c r="G1808" s="266" t="s">
        <v>133</v>
      </c>
      <c r="H1808" s="163" t="s">
        <v>133</v>
      </c>
      <c r="I1808" s="163" t="s">
        <v>133</v>
      </c>
      <c r="J1808" s="163" t="s">
        <v>133</v>
      </c>
      <c r="K1808" s="164">
        <f t="shared" ref="K1808:K1871" si="91">IF(OR(D1808="n/a",D1808="nd"),0,D1808)+IF(OR(I1808="n/a",I1808="nd"),0,I1808)</f>
        <v>0</v>
      </c>
      <c r="L1808" s="165">
        <f t="shared" ref="L1808:L1871" si="92">SQRT(SUMSQ(IF(OR(E1808="n/a",E1808="nd"),0,E1808),IF(OR(F1808="n/a",F1808="nd"),0,F1808),IF(OR(J1808="n/a",J1808="nd"),0,J1808)))</f>
        <v>0</v>
      </c>
      <c r="M1808" s="172">
        <v>127</v>
      </c>
      <c r="N1808" s="172">
        <v>64</v>
      </c>
      <c r="O1808" s="167" t="s">
        <v>133</v>
      </c>
      <c r="P1808" s="260" t="e">
        <f t="shared" si="90"/>
        <v>#NUM!</v>
      </c>
      <c r="S1808" s="272"/>
    </row>
    <row r="1809" spans="1:19">
      <c r="A1809" s="161" t="s">
        <v>2920</v>
      </c>
      <c r="C1809" s="161" t="s">
        <v>133</v>
      </c>
      <c r="F1809" s="163" t="s">
        <v>133</v>
      </c>
      <c r="G1809" s="266" t="s">
        <v>133</v>
      </c>
      <c r="H1809" s="163" t="s">
        <v>133</v>
      </c>
      <c r="I1809" s="163" t="s">
        <v>133</v>
      </c>
      <c r="J1809" s="163" t="s">
        <v>133</v>
      </c>
      <c r="K1809" s="164">
        <f t="shared" si="91"/>
        <v>0</v>
      </c>
      <c r="L1809" s="165">
        <f t="shared" si="92"/>
        <v>0</v>
      </c>
      <c r="M1809" s="172">
        <v>127</v>
      </c>
      <c r="N1809" s="172">
        <v>64</v>
      </c>
      <c r="O1809" s="167" t="s">
        <v>133</v>
      </c>
      <c r="P1809" s="260" t="e">
        <f t="shared" si="90"/>
        <v>#NUM!</v>
      </c>
      <c r="S1809" s="272"/>
    </row>
    <row r="1810" spans="1:19">
      <c r="A1810" s="161" t="s">
        <v>2921</v>
      </c>
      <c r="C1810" s="161" t="s">
        <v>133</v>
      </c>
      <c r="F1810" s="163" t="s">
        <v>133</v>
      </c>
      <c r="G1810" s="266" t="s">
        <v>133</v>
      </c>
      <c r="H1810" s="163" t="s">
        <v>133</v>
      </c>
      <c r="I1810" s="163" t="s">
        <v>133</v>
      </c>
      <c r="J1810" s="163" t="s">
        <v>133</v>
      </c>
      <c r="K1810" s="164">
        <f t="shared" si="91"/>
        <v>0</v>
      </c>
      <c r="L1810" s="165">
        <f t="shared" si="92"/>
        <v>0</v>
      </c>
      <c r="M1810" s="172">
        <v>127</v>
      </c>
      <c r="N1810" s="172">
        <v>64</v>
      </c>
      <c r="O1810" s="167" t="s">
        <v>133</v>
      </c>
      <c r="P1810" s="260" t="e">
        <f t="shared" si="90"/>
        <v>#NUM!</v>
      </c>
      <c r="S1810" s="272"/>
    </row>
    <row r="1811" spans="1:19">
      <c r="A1811" s="161" t="s">
        <v>2922</v>
      </c>
      <c r="C1811" s="161" t="s">
        <v>133</v>
      </c>
      <c r="F1811" s="163" t="s">
        <v>133</v>
      </c>
      <c r="G1811" s="266" t="s">
        <v>133</v>
      </c>
      <c r="H1811" s="163" t="s">
        <v>133</v>
      </c>
      <c r="I1811" s="163" t="s">
        <v>133</v>
      </c>
      <c r="J1811" s="163" t="s">
        <v>133</v>
      </c>
      <c r="K1811" s="164">
        <f t="shared" si="91"/>
        <v>0</v>
      </c>
      <c r="L1811" s="165">
        <f t="shared" si="92"/>
        <v>0</v>
      </c>
      <c r="M1811" s="172">
        <v>127</v>
      </c>
      <c r="N1811" s="172">
        <v>64</v>
      </c>
      <c r="O1811" s="167" t="s">
        <v>133</v>
      </c>
      <c r="P1811" s="260" t="e">
        <f t="shared" si="90"/>
        <v>#NUM!</v>
      </c>
      <c r="S1811" s="272"/>
    </row>
    <row r="1812" spans="1:19">
      <c r="A1812" s="161" t="s">
        <v>2923</v>
      </c>
      <c r="C1812" s="161" t="s">
        <v>133</v>
      </c>
      <c r="F1812" s="163" t="s">
        <v>133</v>
      </c>
      <c r="G1812" s="266" t="s">
        <v>133</v>
      </c>
      <c r="H1812" s="163" t="s">
        <v>133</v>
      </c>
      <c r="I1812" s="163" t="s">
        <v>133</v>
      </c>
      <c r="J1812" s="163" t="s">
        <v>133</v>
      </c>
      <c r="K1812" s="164">
        <f t="shared" si="91"/>
        <v>0</v>
      </c>
      <c r="L1812" s="165">
        <f t="shared" si="92"/>
        <v>0</v>
      </c>
      <c r="M1812" s="172">
        <v>127</v>
      </c>
      <c r="N1812" s="172">
        <v>64</v>
      </c>
      <c r="O1812" s="167" t="s">
        <v>133</v>
      </c>
      <c r="P1812" s="260" t="e">
        <f t="shared" si="90"/>
        <v>#NUM!</v>
      </c>
      <c r="S1812" s="272"/>
    </row>
    <row r="1813" spans="1:19">
      <c r="A1813" s="161" t="s">
        <v>2924</v>
      </c>
      <c r="C1813" s="161" t="s">
        <v>133</v>
      </c>
      <c r="F1813" s="163" t="s">
        <v>133</v>
      </c>
      <c r="G1813" s="266" t="s">
        <v>133</v>
      </c>
      <c r="H1813" s="163" t="s">
        <v>133</v>
      </c>
      <c r="I1813" s="163" t="s">
        <v>133</v>
      </c>
      <c r="J1813" s="163" t="s">
        <v>133</v>
      </c>
      <c r="K1813" s="164">
        <f t="shared" si="91"/>
        <v>0</v>
      </c>
      <c r="L1813" s="165">
        <f t="shared" si="92"/>
        <v>0</v>
      </c>
      <c r="M1813" s="172">
        <v>127</v>
      </c>
      <c r="N1813" s="172">
        <v>64</v>
      </c>
      <c r="O1813" s="167" t="s">
        <v>133</v>
      </c>
      <c r="P1813" s="260" t="e">
        <f t="shared" si="90"/>
        <v>#NUM!</v>
      </c>
      <c r="S1813" s="272"/>
    </row>
    <row r="1814" spans="1:19">
      <c r="A1814" s="161" t="s">
        <v>2925</v>
      </c>
      <c r="C1814" s="161" t="s">
        <v>133</v>
      </c>
      <c r="F1814" s="163" t="s">
        <v>133</v>
      </c>
      <c r="G1814" s="266" t="s">
        <v>133</v>
      </c>
      <c r="H1814" s="163" t="s">
        <v>133</v>
      </c>
      <c r="I1814" s="163" t="s">
        <v>133</v>
      </c>
      <c r="J1814" s="163" t="s">
        <v>133</v>
      </c>
      <c r="K1814" s="164">
        <f t="shared" si="91"/>
        <v>0</v>
      </c>
      <c r="L1814" s="165">
        <f t="shared" si="92"/>
        <v>0</v>
      </c>
      <c r="M1814" s="172">
        <v>127</v>
      </c>
      <c r="N1814" s="172">
        <v>64</v>
      </c>
      <c r="O1814" s="167" t="s">
        <v>133</v>
      </c>
      <c r="P1814" s="260" t="e">
        <f t="shared" si="90"/>
        <v>#NUM!</v>
      </c>
      <c r="S1814" s="272"/>
    </row>
    <row r="1815" spans="1:19">
      <c r="A1815" s="161" t="s">
        <v>2926</v>
      </c>
      <c r="C1815" s="161" t="s">
        <v>133</v>
      </c>
      <c r="F1815" s="163" t="s">
        <v>133</v>
      </c>
      <c r="G1815" s="266" t="s">
        <v>133</v>
      </c>
      <c r="H1815" s="163" t="s">
        <v>133</v>
      </c>
      <c r="I1815" s="163" t="s">
        <v>133</v>
      </c>
      <c r="J1815" s="163" t="s">
        <v>133</v>
      </c>
      <c r="K1815" s="164">
        <f t="shared" si="91"/>
        <v>0</v>
      </c>
      <c r="L1815" s="165">
        <f t="shared" si="92"/>
        <v>0</v>
      </c>
      <c r="M1815" s="172">
        <v>127</v>
      </c>
      <c r="N1815" s="172">
        <v>64</v>
      </c>
      <c r="O1815" s="167" t="s">
        <v>133</v>
      </c>
      <c r="P1815" s="260" t="e">
        <f t="shared" si="90"/>
        <v>#NUM!</v>
      </c>
      <c r="S1815" s="272"/>
    </row>
    <row r="1816" spans="1:19">
      <c r="A1816" s="161" t="s">
        <v>2927</v>
      </c>
      <c r="C1816" s="161" t="s">
        <v>133</v>
      </c>
      <c r="F1816" s="163" t="s">
        <v>133</v>
      </c>
      <c r="G1816" s="266" t="s">
        <v>133</v>
      </c>
      <c r="H1816" s="163" t="s">
        <v>133</v>
      </c>
      <c r="I1816" s="163" t="s">
        <v>133</v>
      </c>
      <c r="J1816" s="163" t="s">
        <v>133</v>
      </c>
      <c r="K1816" s="164">
        <f t="shared" si="91"/>
        <v>0</v>
      </c>
      <c r="L1816" s="165">
        <f t="shared" si="92"/>
        <v>0</v>
      </c>
      <c r="M1816" s="172">
        <v>127</v>
      </c>
      <c r="N1816" s="172">
        <v>64</v>
      </c>
      <c r="O1816" s="167" t="s">
        <v>133</v>
      </c>
      <c r="P1816" s="260" t="e">
        <f t="shared" si="90"/>
        <v>#NUM!</v>
      </c>
      <c r="S1816" s="272"/>
    </row>
    <row r="1817" spans="1:19">
      <c r="A1817" s="161" t="s">
        <v>2928</v>
      </c>
      <c r="C1817" s="161" t="s">
        <v>133</v>
      </c>
      <c r="F1817" s="163" t="s">
        <v>133</v>
      </c>
      <c r="G1817" s="266" t="s">
        <v>133</v>
      </c>
      <c r="H1817" s="163" t="s">
        <v>133</v>
      </c>
      <c r="I1817" s="163" t="s">
        <v>133</v>
      </c>
      <c r="J1817" s="163" t="s">
        <v>133</v>
      </c>
      <c r="K1817" s="164">
        <f t="shared" si="91"/>
        <v>0</v>
      </c>
      <c r="L1817" s="165">
        <f t="shared" si="92"/>
        <v>0</v>
      </c>
      <c r="M1817" s="172">
        <v>127</v>
      </c>
      <c r="N1817" s="172">
        <v>64</v>
      </c>
      <c r="O1817" s="167" t="s">
        <v>133</v>
      </c>
      <c r="P1817" s="260" t="e">
        <f t="shared" si="90"/>
        <v>#NUM!</v>
      </c>
      <c r="S1817" s="272"/>
    </row>
    <row r="1818" spans="1:19">
      <c r="A1818" s="161" t="s">
        <v>2929</v>
      </c>
      <c r="C1818" s="161" t="s">
        <v>133</v>
      </c>
      <c r="F1818" s="163" t="s">
        <v>133</v>
      </c>
      <c r="G1818" s="266" t="s">
        <v>133</v>
      </c>
      <c r="H1818" s="163" t="s">
        <v>133</v>
      </c>
      <c r="I1818" s="163" t="s">
        <v>133</v>
      </c>
      <c r="J1818" s="163" t="s">
        <v>133</v>
      </c>
      <c r="K1818" s="164">
        <f t="shared" si="91"/>
        <v>0</v>
      </c>
      <c r="L1818" s="165">
        <f t="shared" si="92"/>
        <v>0</v>
      </c>
      <c r="M1818" s="172">
        <v>127</v>
      </c>
      <c r="N1818" s="172">
        <v>64</v>
      </c>
      <c r="O1818" s="167" t="s">
        <v>133</v>
      </c>
      <c r="P1818" s="260" t="e">
        <f t="shared" si="90"/>
        <v>#NUM!</v>
      </c>
      <c r="S1818" s="272"/>
    </row>
    <row r="1819" spans="1:19">
      <c r="A1819" s="161" t="s">
        <v>2930</v>
      </c>
      <c r="C1819" s="161" t="s">
        <v>133</v>
      </c>
      <c r="F1819" s="163" t="s">
        <v>133</v>
      </c>
      <c r="G1819" s="266" t="s">
        <v>133</v>
      </c>
      <c r="H1819" s="163" t="s">
        <v>133</v>
      </c>
      <c r="I1819" s="163" t="s">
        <v>133</v>
      </c>
      <c r="J1819" s="163" t="s">
        <v>133</v>
      </c>
      <c r="K1819" s="164">
        <f t="shared" si="91"/>
        <v>0</v>
      </c>
      <c r="L1819" s="165">
        <f t="shared" si="92"/>
        <v>0</v>
      </c>
      <c r="M1819" s="172">
        <v>127</v>
      </c>
      <c r="N1819" s="172">
        <v>64</v>
      </c>
      <c r="O1819" s="167" t="s">
        <v>133</v>
      </c>
      <c r="P1819" s="260" t="e">
        <f t="shared" si="90"/>
        <v>#NUM!</v>
      </c>
      <c r="S1819" s="272"/>
    </row>
    <row r="1820" spans="1:19">
      <c r="A1820" s="161" t="s">
        <v>2931</v>
      </c>
      <c r="C1820" s="161" t="s">
        <v>133</v>
      </c>
      <c r="F1820" s="163" t="s">
        <v>133</v>
      </c>
      <c r="G1820" s="266" t="s">
        <v>133</v>
      </c>
      <c r="H1820" s="163" t="s">
        <v>133</v>
      </c>
      <c r="I1820" s="163" t="s">
        <v>133</v>
      </c>
      <c r="J1820" s="163" t="s">
        <v>133</v>
      </c>
      <c r="K1820" s="164">
        <f t="shared" si="91"/>
        <v>0</v>
      </c>
      <c r="L1820" s="165">
        <f t="shared" si="92"/>
        <v>0</v>
      </c>
      <c r="M1820" s="172">
        <v>127</v>
      </c>
      <c r="N1820" s="172">
        <v>64</v>
      </c>
      <c r="O1820" s="167" t="s">
        <v>133</v>
      </c>
      <c r="P1820" s="260" t="e">
        <f t="shared" si="90"/>
        <v>#NUM!</v>
      </c>
      <c r="S1820" s="272"/>
    </row>
    <row r="1821" spans="1:19">
      <c r="A1821" s="161" t="s">
        <v>2932</v>
      </c>
      <c r="C1821" s="161" t="s">
        <v>133</v>
      </c>
      <c r="F1821" s="163" t="s">
        <v>133</v>
      </c>
      <c r="G1821" s="266" t="s">
        <v>133</v>
      </c>
      <c r="H1821" s="163" t="s">
        <v>133</v>
      </c>
      <c r="I1821" s="163" t="s">
        <v>133</v>
      </c>
      <c r="J1821" s="163" t="s">
        <v>133</v>
      </c>
      <c r="K1821" s="164">
        <f t="shared" si="91"/>
        <v>0</v>
      </c>
      <c r="L1821" s="165">
        <f t="shared" si="92"/>
        <v>0</v>
      </c>
      <c r="M1821" s="172">
        <v>127</v>
      </c>
      <c r="N1821" s="172">
        <v>64</v>
      </c>
      <c r="O1821" s="167" t="s">
        <v>133</v>
      </c>
      <c r="P1821" s="260" t="e">
        <f t="shared" si="90"/>
        <v>#NUM!</v>
      </c>
      <c r="S1821" s="272"/>
    </row>
    <row r="1822" spans="1:19">
      <c r="A1822" s="161" t="s">
        <v>2933</v>
      </c>
      <c r="C1822" s="161" t="s">
        <v>133</v>
      </c>
      <c r="F1822" s="163" t="s">
        <v>133</v>
      </c>
      <c r="G1822" s="266" t="s">
        <v>133</v>
      </c>
      <c r="H1822" s="163" t="s">
        <v>133</v>
      </c>
      <c r="I1822" s="163" t="s">
        <v>133</v>
      </c>
      <c r="J1822" s="163" t="s">
        <v>133</v>
      </c>
      <c r="K1822" s="164">
        <f t="shared" si="91"/>
        <v>0</v>
      </c>
      <c r="L1822" s="165">
        <f t="shared" si="92"/>
        <v>0</v>
      </c>
      <c r="M1822" s="172">
        <v>127</v>
      </c>
      <c r="N1822" s="172">
        <v>64</v>
      </c>
      <c r="O1822" s="167" t="s">
        <v>133</v>
      </c>
      <c r="P1822" s="260" t="e">
        <f t="shared" si="90"/>
        <v>#NUM!</v>
      </c>
      <c r="S1822" s="272"/>
    </row>
    <row r="1823" spans="1:19">
      <c r="A1823" s="161" t="s">
        <v>2934</v>
      </c>
      <c r="C1823" s="161" t="s">
        <v>133</v>
      </c>
      <c r="F1823" s="163" t="s">
        <v>133</v>
      </c>
      <c r="G1823" s="266" t="s">
        <v>133</v>
      </c>
      <c r="H1823" s="163" t="s">
        <v>133</v>
      </c>
      <c r="I1823" s="163" t="s">
        <v>133</v>
      </c>
      <c r="J1823" s="163" t="s">
        <v>133</v>
      </c>
      <c r="K1823" s="164">
        <f t="shared" si="91"/>
        <v>0</v>
      </c>
      <c r="L1823" s="165">
        <f t="shared" si="92"/>
        <v>0</v>
      </c>
      <c r="M1823" s="172">
        <v>127</v>
      </c>
      <c r="N1823" s="172">
        <v>64</v>
      </c>
      <c r="O1823" s="167" t="s">
        <v>133</v>
      </c>
      <c r="P1823" s="260" t="e">
        <f t="shared" si="90"/>
        <v>#NUM!</v>
      </c>
      <c r="S1823" s="272"/>
    </row>
    <row r="1824" spans="1:19">
      <c r="A1824" s="161" t="s">
        <v>2935</v>
      </c>
      <c r="C1824" s="161" t="s">
        <v>133</v>
      </c>
      <c r="F1824" s="163" t="s">
        <v>133</v>
      </c>
      <c r="G1824" s="266" t="s">
        <v>133</v>
      </c>
      <c r="H1824" s="163" t="s">
        <v>133</v>
      </c>
      <c r="I1824" s="163" t="s">
        <v>133</v>
      </c>
      <c r="J1824" s="163" t="s">
        <v>133</v>
      </c>
      <c r="K1824" s="164">
        <f t="shared" si="91"/>
        <v>0</v>
      </c>
      <c r="L1824" s="165">
        <f t="shared" si="92"/>
        <v>0</v>
      </c>
      <c r="M1824" s="172">
        <v>127</v>
      </c>
      <c r="N1824" s="172">
        <v>64</v>
      </c>
      <c r="O1824" s="167" t="s">
        <v>133</v>
      </c>
      <c r="P1824" s="260" t="e">
        <f t="shared" si="90"/>
        <v>#NUM!</v>
      </c>
      <c r="S1824" s="272"/>
    </row>
    <row r="1825" spans="1:19">
      <c r="A1825" s="161" t="s">
        <v>2936</v>
      </c>
      <c r="C1825" s="161" t="s">
        <v>133</v>
      </c>
      <c r="F1825" s="163" t="s">
        <v>133</v>
      </c>
      <c r="G1825" s="266" t="s">
        <v>133</v>
      </c>
      <c r="H1825" s="163" t="s">
        <v>133</v>
      </c>
      <c r="I1825" s="163" t="s">
        <v>133</v>
      </c>
      <c r="J1825" s="163" t="s">
        <v>133</v>
      </c>
      <c r="K1825" s="164">
        <f t="shared" si="91"/>
        <v>0</v>
      </c>
      <c r="L1825" s="165">
        <f t="shared" si="92"/>
        <v>0</v>
      </c>
      <c r="M1825" s="172">
        <v>127</v>
      </c>
      <c r="N1825" s="172">
        <v>64</v>
      </c>
      <c r="O1825" s="167" t="s">
        <v>133</v>
      </c>
      <c r="P1825" s="260" t="e">
        <f t="shared" si="90"/>
        <v>#NUM!</v>
      </c>
      <c r="S1825" s="272"/>
    </row>
    <row r="1826" spans="1:19">
      <c r="A1826" s="161" t="s">
        <v>2937</v>
      </c>
      <c r="C1826" s="161" t="s">
        <v>133</v>
      </c>
      <c r="F1826" s="163" t="s">
        <v>133</v>
      </c>
      <c r="G1826" s="266" t="s">
        <v>133</v>
      </c>
      <c r="H1826" s="163" t="s">
        <v>133</v>
      </c>
      <c r="I1826" s="163" t="s">
        <v>133</v>
      </c>
      <c r="J1826" s="163" t="s">
        <v>133</v>
      </c>
      <c r="K1826" s="164">
        <f t="shared" si="91"/>
        <v>0</v>
      </c>
      <c r="L1826" s="165">
        <f t="shared" si="92"/>
        <v>0</v>
      </c>
      <c r="M1826" s="172">
        <v>127</v>
      </c>
      <c r="N1826" s="172">
        <v>64</v>
      </c>
      <c r="O1826" s="167" t="s">
        <v>133</v>
      </c>
      <c r="P1826" s="260" t="e">
        <f t="shared" si="90"/>
        <v>#NUM!</v>
      </c>
      <c r="S1826" s="272"/>
    </row>
    <row r="1827" spans="1:19">
      <c r="A1827" s="161" t="s">
        <v>2938</v>
      </c>
      <c r="C1827" s="161" t="s">
        <v>133</v>
      </c>
      <c r="F1827" s="163" t="s">
        <v>133</v>
      </c>
      <c r="G1827" s="266" t="s">
        <v>133</v>
      </c>
      <c r="H1827" s="163" t="s">
        <v>133</v>
      </c>
      <c r="I1827" s="163" t="s">
        <v>133</v>
      </c>
      <c r="J1827" s="163" t="s">
        <v>133</v>
      </c>
      <c r="K1827" s="164">
        <f t="shared" si="91"/>
        <v>0</v>
      </c>
      <c r="L1827" s="165">
        <f t="shared" si="92"/>
        <v>0</v>
      </c>
      <c r="M1827" s="172">
        <v>127</v>
      </c>
      <c r="N1827" s="172">
        <v>64</v>
      </c>
      <c r="O1827" s="167" t="s">
        <v>133</v>
      </c>
      <c r="P1827" s="260" t="e">
        <f t="shared" si="90"/>
        <v>#NUM!</v>
      </c>
      <c r="S1827" s="272"/>
    </row>
    <row r="1828" spans="1:19">
      <c r="A1828" s="161" t="s">
        <v>2939</v>
      </c>
      <c r="C1828" s="161" t="s">
        <v>133</v>
      </c>
      <c r="F1828" s="163" t="s">
        <v>133</v>
      </c>
      <c r="G1828" s="266" t="s">
        <v>133</v>
      </c>
      <c r="H1828" s="163" t="s">
        <v>133</v>
      </c>
      <c r="I1828" s="163" t="s">
        <v>133</v>
      </c>
      <c r="J1828" s="163" t="s">
        <v>133</v>
      </c>
      <c r="K1828" s="164">
        <f t="shared" si="91"/>
        <v>0</v>
      </c>
      <c r="L1828" s="165">
        <f t="shared" si="92"/>
        <v>0</v>
      </c>
      <c r="M1828" s="172">
        <v>127</v>
      </c>
      <c r="N1828" s="172">
        <v>64</v>
      </c>
      <c r="O1828" s="167" t="s">
        <v>133</v>
      </c>
      <c r="P1828" s="260" t="e">
        <f t="shared" si="90"/>
        <v>#NUM!</v>
      </c>
      <c r="S1828" s="272"/>
    </row>
    <row r="1829" spans="1:19">
      <c r="A1829" s="161" t="s">
        <v>2940</v>
      </c>
      <c r="C1829" s="161" t="s">
        <v>133</v>
      </c>
      <c r="F1829" s="163" t="s">
        <v>133</v>
      </c>
      <c r="G1829" s="266" t="s">
        <v>133</v>
      </c>
      <c r="H1829" s="163" t="s">
        <v>133</v>
      </c>
      <c r="I1829" s="163" t="s">
        <v>133</v>
      </c>
      <c r="J1829" s="163" t="s">
        <v>133</v>
      </c>
      <c r="K1829" s="164">
        <f t="shared" si="91"/>
        <v>0</v>
      </c>
      <c r="L1829" s="165">
        <f t="shared" si="92"/>
        <v>0</v>
      </c>
      <c r="M1829" s="172">
        <v>127</v>
      </c>
      <c r="N1829" s="172">
        <v>64</v>
      </c>
      <c r="O1829" s="167" t="s">
        <v>133</v>
      </c>
      <c r="P1829" s="260" t="e">
        <f t="shared" si="90"/>
        <v>#NUM!</v>
      </c>
      <c r="S1829" s="272"/>
    </row>
    <row r="1830" spans="1:19">
      <c r="A1830" s="161" t="s">
        <v>2941</v>
      </c>
      <c r="C1830" s="161" t="s">
        <v>133</v>
      </c>
      <c r="F1830" s="163" t="s">
        <v>133</v>
      </c>
      <c r="G1830" s="266" t="s">
        <v>133</v>
      </c>
      <c r="H1830" s="163" t="s">
        <v>133</v>
      </c>
      <c r="I1830" s="163" t="s">
        <v>133</v>
      </c>
      <c r="J1830" s="163" t="s">
        <v>133</v>
      </c>
      <c r="K1830" s="164">
        <f t="shared" si="91"/>
        <v>0</v>
      </c>
      <c r="L1830" s="165">
        <f t="shared" si="92"/>
        <v>0</v>
      </c>
      <c r="M1830" s="172">
        <v>127</v>
      </c>
      <c r="N1830" s="172">
        <v>64</v>
      </c>
      <c r="O1830" s="167" t="s">
        <v>133</v>
      </c>
      <c r="P1830" s="260" t="e">
        <f t="shared" si="90"/>
        <v>#NUM!</v>
      </c>
      <c r="S1830" s="272"/>
    </row>
    <row r="1831" spans="1:19">
      <c r="A1831" s="161" t="s">
        <v>2942</v>
      </c>
      <c r="C1831" s="161" t="s">
        <v>133</v>
      </c>
      <c r="F1831" s="163" t="s">
        <v>133</v>
      </c>
      <c r="G1831" s="266" t="s">
        <v>133</v>
      </c>
      <c r="H1831" s="163" t="s">
        <v>133</v>
      </c>
      <c r="I1831" s="163" t="s">
        <v>133</v>
      </c>
      <c r="J1831" s="163" t="s">
        <v>133</v>
      </c>
      <c r="K1831" s="164">
        <f t="shared" si="91"/>
        <v>0</v>
      </c>
      <c r="L1831" s="165">
        <f t="shared" si="92"/>
        <v>0</v>
      </c>
      <c r="M1831" s="172">
        <v>127</v>
      </c>
      <c r="N1831" s="172">
        <v>64</v>
      </c>
      <c r="O1831" s="167" t="s">
        <v>133</v>
      </c>
      <c r="P1831" s="260" t="e">
        <f t="shared" si="90"/>
        <v>#NUM!</v>
      </c>
      <c r="S1831" s="272"/>
    </row>
    <row r="1832" spans="1:19">
      <c r="A1832" s="161" t="s">
        <v>2943</v>
      </c>
      <c r="C1832" s="161" t="s">
        <v>133</v>
      </c>
      <c r="F1832" s="163" t="s">
        <v>133</v>
      </c>
      <c r="G1832" s="266" t="s">
        <v>133</v>
      </c>
      <c r="H1832" s="163" t="s">
        <v>133</v>
      </c>
      <c r="I1832" s="163" t="s">
        <v>133</v>
      </c>
      <c r="J1832" s="163" t="s">
        <v>133</v>
      </c>
      <c r="K1832" s="164">
        <f t="shared" si="91"/>
        <v>0</v>
      </c>
      <c r="L1832" s="165">
        <f t="shared" si="92"/>
        <v>0</v>
      </c>
      <c r="M1832" s="172">
        <v>127</v>
      </c>
      <c r="N1832" s="172">
        <v>64</v>
      </c>
      <c r="O1832" s="167" t="s">
        <v>133</v>
      </c>
      <c r="P1832" s="260" t="e">
        <f t="shared" si="90"/>
        <v>#NUM!</v>
      </c>
      <c r="S1832" s="272"/>
    </row>
    <row r="1833" spans="1:19">
      <c r="A1833" s="161" t="s">
        <v>2944</v>
      </c>
      <c r="C1833" s="161" t="s">
        <v>133</v>
      </c>
      <c r="F1833" s="163" t="s">
        <v>133</v>
      </c>
      <c r="G1833" s="266" t="s">
        <v>133</v>
      </c>
      <c r="H1833" s="163" t="s">
        <v>133</v>
      </c>
      <c r="I1833" s="163" t="s">
        <v>133</v>
      </c>
      <c r="J1833" s="163" t="s">
        <v>133</v>
      </c>
      <c r="K1833" s="164">
        <f t="shared" si="91"/>
        <v>0</v>
      </c>
      <c r="L1833" s="165">
        <f t="shared" si="92"/>
        <v>0</v>
      </c>
      <c r="M1833" s="172">
        <v>127</v>
      </c>
      <c r="N1833" s="172">
        <v>64</v>
      </c>
      <c r="O1833" s="167" t="s">
        <v>133</v>
      </c>
      <c r="P1833" s="260" t="e">
        <f t="shared" si="90"/>
        <v>#NUM!</v>
      </c>
      <c r="S1833" s="272"/>
    </row>
    <row r="1834" spans="1:19">
      <c r="A1834" s="161" t="s">
        <v>2945</v>
      </c>
      <c r="C1834" s="161" t="s">
        <v>133</v>
      </c>
      <c r="F1834" s="163" t="s">
        <v>133</v>
      </c>
      <c r="G1834" s="266" t="s">
        <v>133</v>
      </c>
      <c r="H1834" s="163" t="s">
        <v>133</v>
      </c>
      <c r="I1834" s="163" t="s">
        <v>133</v>
      </c>
      <c r="J1834" s="163" t="s">
        <v>133</v>
      </c>
      <c r="K1834" s="164">
        <f t="shared" si="91"/>
        <v>0</v>
      </c>
      <c r="L1834" s="165">
        <f t="shared" si="92"/>
        <v>0</v>
      </c>
      <c r="M1834" s="172">
        <v>127</v>
      </c>
      <c r="N1834" s="172">
        <v>64</v>
      </c>
      <c r="O1834" s="167" t="s">
        <v>133</v>
      </c>
      <c r="P1834" s="260" t="e">
        <f t="shared" si="90"/>
        <v>#NUM!</v>
      </c>
      <c r="S1834" s="272"/>
    </row>
    <row r="1835" spans="1:19">
      <c r="A1835" s="161" t="s">
        <v>2946</v>
      </c>
      <c r="C1835" s="161" t="s">
        <v>133</v>
      </c>
      <c r="F1835" s="163" t="s">
        <v>133</v>
      </c>
      <c r="G1835" s="266" t="s">
        <v>133</v>
      </c>
      <c r="H1835" s="163" t="s">
        <v>133</v>
      </c>
      <c r="I1835" s="163" t="s">
        <v>133</v>
      </c>
      <c r="J1835" s="163" t="s">
        <v>133</v>
      </c>
      <c r="K1835" s="164">
        <f t="shared" si="91"/>
        <v>0</v>
      </c>
      <c r="L1835" s="165">
        <f t="shared" si="92"/>
        <v>0</v>
      </c>
      <c r="M1835" s="172">
        <v>127</v>
      </c>
      <c r="N1835" s="172">
        <v>64</v>
      </c>
      <c r="O1835" s="167" t="s">
        <v>133</v>
      </c>
      <c r="P1835" s="260" t="e">
        <f t="shared" si="90"/>
        <v>#NUM!</v>
      </c>
      <c r="S1835" s="272"/>
    </row>
    <row r="1836" spans="1:19">
      <c r="A1836" s="161" t="s">
        <v>2947</v>
      </c>
      <c r="C1836" s="161" t="s">
        <v>133</v>
      </c>
      <c r="F1836" s="163" t="s">
        <v>133</v>
      </c>
      <c r="G1836" s="266" t="s">
        <v>133</v>
      </c>
      <c r="H1836" s="163" t="s">
        <v>133</v>
      </c>
      <c r="I1836" s="163" t="s">
        <v>133</v>
      </c>
      <c r="J1836" s="163" t="s">
        <v>133</v>
      </c>
      <c r="K1836" s="164">
        <f t="shared" si="91"/>
        <v>0</v>
      </c>
      <c r="L1836" s="165">
        <f t="shared" si="92"/>
        <v>0</v>
      </c>
      <c r="M1836" s="172">
        <v>127</v>
      </c>
      <c r="N1836" s="172">
        <v>64</v>
      </c>
      <c r="O1836" s="167" t="s">
        <v>133</v>
      </c>
      <c r="P1836" s="260" t="e">
        <f t="shared" si="90"/>
        <v>#NUM!</v>
      </c>
      <c r="S1836" s="272"/>
    </row>
    <row r="1837" spans="1:19">
      <c r="A1837" s="161" t="s">
        <v>2948</v>
      </c>
      <c r="C1837" s="161" t="s">
        <v>133</v>
      </c>
      <c r="F1837" s="163" t="s">
        <v>133</v>
      </c>
      <c r="G1837" s="266" t="s">
        <v>133</v>
      </c>
      <c r="H1837" s="163" t="s">
        <v>133</v>
      </c>
      <c r="I1837" s="163" t="s">
        <v>133</v>
      </c>
      <c r="J1837" s="163" t="s">
        <v>133</v>
      </c>
      <c r="K1837" s="164">
        <f t="shared" si="91"/>
        <v>0</v>
      </c>
      <c r="L1837" s="165">
        <f t="shared" si="92"/>
        <v>0</v>
      </c>
      <c r="M1837" s="172">
        <v>127</v>
      </c>
      <c r="N1837" s="172">
        <v>64</v>
      </c>
      <c r="O1837" s="167" t="s">
        <v>133</v>
      </c>
      <c r="P1837" s="260" t="e">
        <f t="shared" si="90"/>
        <v>#NUM!</v>
      </c>
      <c r="S1837" s="272"/>
    </row>
    <row r="1838" spans="1:19">
      <c r="A1838" s="161" t="s">
        <v>2949</v>
      </c>
      <c r="C1838" s="161" t="s">
        <v>133</v>
      </c>
      <c r="F1838" s="163" t="s">
        <v>133</v>
      </c>
      <c r="G1838" s="266" t="s">
        <v>133</v>
      </c>
      <c r="H1838" s="163" t="s">
        <v>133</v>
      </c>
      <c r="I1838" s="163" t="s">
        <v>133</v>
      </c>
      <c r="J1838" s="163" t="s">
        <v>133</v>
      </c>
      <c r="K1838" s="164">
        <f t="shared" si="91"/>
        <v>0</v>
      </c>
      <c r="L1838" s="165">
        <f t="shared" si="92"/>
        <v>0</v>
      </c>
      <c r="M1838" s="172">
        <v>127</v>
      </c>
      <c r="N1838" s="172">
        <v>64</v>
      </c>
      <c r="O1838" s="167" t="s">
        <v>133</v>
      </c>
      <c r="P1838" s="260" t="e">
        <f t="shared" si="90"/>
        <v>#NUM!</v>
      </c>
      <c r="S1838" s="272"/>
    </row>
    <row r="1839" spans="1:19">
      <c r="A1839" s="161" t="s">
        <v>2950</v>
      </c>
      <c r="C1839" s="161" t="s">
        <v>133</v>
      </c>
      <c r="F1839" s="163" t="s">
        <v>133</v>
      </c>
      <c r="G1839" s="266" t="s">
        <v>133</v>
      </c>
      <c r="H1839" s="163" t="s">
        <v>133</v>
      </c>
      <c r="I1839" s="163" t="s">
        <v>133</v>
      </c>
      <c r="J1839" s="163" t="s">
        <v>133</v>
      </c>
      <c r="K1839" s="164">
        <f t="shared" si="91"/>
        <v>0</v>
      </c>
      <c r="L1839" s="165">
        <f t="shared" si="92"/>
        <v>0</v>
      </c>
      <c r="M1839" s="172">
        <v>127</v>
      </c>
      <c r="N1839" s="172">
        <v>64</v>
      </c>
      <c r="O1839" s="167" t="s">
        <v>133</v>
      </c>
      <c r="P1839" s="260" t="e">
        <f t="shared" si="90"/>
        <v>#NUM!</v>
      </c>
      <c r="S1839" s="272"/>
    </row>
    <row r="1840" spans="1:19">
      <c r="A1840" s="161" t="s">
        <v>2951</v>
      </c>
      <c r="C1840" s="161" t="s">
        <v>133</v>
      </c>
      <c r="F1840" s="163" t="s">
        <v>133</v>
      </c>
      <c r="G1840" s="266" t="s">
        <v>133</v>
      </c>
      <c r="H1840" s="163" t="s">
        <v>133</v>
      </c>
      <c r="I1840" s="163" t="s">
        <v>133</v>
      </c>
      <c r="J1840" s="163" t="s">
        <v>133</v>
      </c>
      <c r="K1840" s="164">
        <f t="shared" si="91"/>
        <v>0</v>
      </c>
      <c r="L1840" s="165">
        <f t="shared" si="92"/>
        <v>0</v>
      </c>
      <c r="M1840" s="172">
        <v>127</v>
      </c>
      <c r="N1840" s="172">
        <v>64</v>
      </c>
      <c r="O1840" s="167" t="s">
        <v>133</v>
      </c>
      <c r="P1840" s="260" t="e">
        <f t="shared" si="90"/>
        <v>#NUM!</v>
      </c>
      <c r="S1840" s="272"/>
    </row>
    <row r="1841" spans="1:19">
      <c r="A1841" s="161" t="s">
        <v>2952</v>
      </c>
      <c r="C1841" s="161" t="s">
        <v>133</v>
      </c>
      <c r="F1841" s="163" t="s">
        <v>133</v>
      </c>
      <c r="G1841" s="266" t="s">
        <v>133</v>
      </c>
      <c r="H1841" s="163" t="s">
        <v>133</v>
      </c>
      <c r="I1841" s="163" t="s">
        <v>133</v>
      </c>
      <c r="J1841" s="163" t="s">
        <v>133</v>
      </c>
      <c r="K1841" s="164">
        <f t="shared" si="91"/>
        <v>0</v>
      </c>
      <c r="L1841" s="165">
        <f t="shared" si="92"/>
        <v>0</v>
      </c>
      <c r="M1841" s="172">
        <v>127</v>
      </c>
      <c r="N1841" s="172">
        <v>64</v>
      </c>
      <c r="O1841" s="167" t="s">
        <v>133</v>
      </c>
      <c r="P1841" s="260" t="e">
        <f t="shared" si="90"/>
        <v>#NUM!</v>
      </c>
      <c r="S1841" s="272"/>
    </row>
    <row r="1842" spans="1:19">
      <c r="A1842" s="161" t="s">
        <v>2953</v>
      </c>
      <c r="C1842" s="161" t="s">
        <v>133</v>
      </c>
      <c r="F1842" s="163" t="s">
        <v>133</v>
      </c>
      <c r="G1842" s="266" t="s">
        <v>133</v>
      </c>
      <c r="H1842" s="163" t="s">
        <v>133</v>
      </c>
      <c r="I1842" s="163" t="s">
        <v>133</v>
      </c>
      <c r="J1842" s="163" t="s">
        <v>133</v>
      </c>
      <c r="K1842" s="164">
        <f t="shared" si="91"/>
        <v>0</v>
      </c>
      <c r="L1842" s="165">
        <f t="shared" si="92"/>
        <v>0</v>
      </c>
      <c r="M1842" s="172">
        <v>127</v>
      </c>
      <c r="N1842" s="172">
        <v>64</v>
      </c>
      <c r="O1842" s="167" t="s">
        <v>133</v>
      </c>
      <c r="P1842" s="260" t="e">
        <f t="shared" si="90"/>
        <v>#NUM!</v>
      </c>
      <c r="S1842" s="272"/>
    </row>
    <row r="1843" spans="1:19">
      <c r="A1843" s="161" t="s">
        <v>2954</v>
      </c>
      <c r="C1843" s="161" t="s">
        <v>133</v>
      </c>
      <c r="F1843" s="163" t="s">
        <v>133</v>
      </c>
      <c r="G1843" s="266" t="s">
        <v>133</v>
      </c>
      <c r="H1843" s="163" t="s">
        <v>133</v>
      </c>
      <c r="I1843" s="163" t="s">
        <v>133</v>
      </c>
      <c r="J1843" s="163" t="s">
        <v>133</v>
      </c>
      <c r="K1843" s="164">
        <f t="shared" si="91"/>
        <v>0</v>
      </c>
      <c r="L1843" s="165">
        <f t="shared" si="92"/>
        <v>0</v>
      </c>
      <c r="M1843" s="172">
        <v>127</v>
      </c>
      <c r="N1843" s="172">
        <v>64</v>
      </c>
      <c r="O1843" s="167" t="s">
        <v>133</v>
      </c>
      <c r="P1843" s="260" t="e">
        <f t="shared" si="90"/>
        <v>#NUM!</v>
      </c>
      <c r="S1843" s="272"/>
    </row>
    <row r="1844" spans="1:19">
      <c r="A1844" s="161" t="s">
        <v>2955</v>
      </c>
      <c r="C1844" s="161" t="s">
        <v>133</v>
      </c>
      <c r="F1844" s="163" t="s">
        <v>133</v>
      </c>
      <c r="G1844" s="266" t="s">
        <v>133</v>
      </c>
      <c r="H1844" s="163" t="s">
        <v>133</v>
      </c>
      <c r="I1844" s="163" t="s">
        <v>133</v>
      </c>
      <c r="J1844" s="163" t="s">
        <v>133</v>
      </c>
      <c r="K1844" s="164">
        <f t="shared" si="91"/>
        <v>0</v>
      </c>
      <c r="L1844" s="165">
        <f t="shared" si="92"/>
        <v>0</v>
      </c>
      <c r="M1844" s="172">
        <v>127</v>
      </c>
      <c r="N1844" s="172">
        <v>64</v>
      </c>
      <c r="O1844" s="167" t="s">
        <v>133</v>
      </c>
      <c r="P1844" s="260" t="e">
        <f t="shared" si="90"/>
        <v>#NUM!</v>
      </c>
      <c r="S1844" s="272"/>
    </row>
    <row r="1845" spans="1:19">
      <c r="A1845" s="161" t="s">
        <v>2956</v>
      </c>
      <c r="C1845" s="161" t="s">
        <v>133</v>
      </c>
      <c r="F1845" s="163" t="s">
        <v>133</v>
      </c>
      <c r="G1845" s="266" t="s">
        <v>133</v>
      </c>
      <c r="H1845" s="163" t="s">
        <v>133</v>
      </c>
      <c r="I1845" s="163" t="s">
        <v>133</v>
      </c>
      <c r="J1845" s="163" t="s">
        <v>133</v>
      </c>
      <c r="K1845" s="164">
        <f t="shared" si="91"/>
        <v>0</v>
      </c>
      <c r="L1845" s="165">
        <f t="shared" si="92"/>
        <v>0</v>
      </c>
      <c r="M1845" s="172">
        <v>127</v>
      </c>
      <c r="N1845" s="172">
        <v>64</v>
      </c>
      <c r="O1845" s="167" t="s">
        <v>133</v>
      </c>
      <c r="P1845" s="260" t="e">
        <f t="shared" si="90"/>
        <v>#NUM!</v>
      </c>
      <c r="S1845" s="272"/>
    </row>
    <row r="1846" spans="1:19">
      <c r="A1846" s="161" t="s">
        <v>2957</v>
      </c>
      <c r="C1846" s="161" t="s">
        <v>133</v>
      </c>
      <c r="F1846" s="163" t="s">
        <v>133</v>
      </c>
      <c r="G1846" s="266" t="s">
        <v>133</v>
      </c>
      <c r="H1846" s="163" t="s">
        <v>133</v>
      </c>
      <c r="I1846" s="163" t="s">
        <v>133</v>
      </c>
      <c r="J1846" s="163" t="s">
        <v>133</v>
      </c>
      <c r="K1846" s="164">
        <f t="shared" si="91"/>
        <v>0</v>
      </c>
      <c r="L1846" s="165">
        <f t="shared" si="92"/>
        <v>0</v>
      </c>
      <c r="M1846" s="172">
        <v>127</v>
      </c>
      <c r="N1846" s="172">
        <v>64</v>
      </c>
      <c r="O1846" s="167" t="s">
        <v>133</v>
      </c>
      <c r="P1846" s="260" t="e">
        <f t="shared" si="90"/>
        <v>#NUM!</v>
      </c>
      <c r="S1846" s="272"/>
    </row>
    <row r="1847" spans="1:19">
      <c r="A1847" s="161" t="s">
        <v>2958</v>
      </c>
      <c r="C1847" s="161" t="s">
        <v>133</v>
      </c>
      <c r="F1847" s="163" t="s">
        <v>133</v>
      </c>
      <c r="G1847" s="266" t="s">
        <v>133</v>
      </c>
      <c r="H1847" s="163" t="s">
        <v>133</v>
      </c>
      <c r="I1847" s="163" t="s">
        <v>133</v>
      </c>
      <c r="J1847" s="163" t="s">
        <v>133</v>
      </c>
      <c r="K1847" s="164">
        <f t="shared" si="91"/>
        <v>0</v>
      </c>
      <c r="L1847" s="165">
        <f t="shared" si="92"/>
        <v>0</v>
      </c>
      <c r="M1847" s="172">
        <v>127</v>
      </c>
      <c r="N1847" s="172">
        <v>64</v>
      </c>
      <c r="O1847" s="167" t="s">
        <v>133</v>
      </c>
      <c r="P1847" s="260" t="e">
        <f t="shared" si="90"/>
        <v>#NUM!</v>
      </c>
      <c r="S1847" s="272"/>
    </row>
    <row r="1848" spans="1:19">
      <c r="A1848" s="161" t="s">
        <v>2959</v>
      </c>
      <c r="C1848" s="161" t="s">
        <v>133</v>
      </c>
      <c r="F1848" s="163" t="s">
        <v>133</v>
      </c>
      <c r="G1848" s="266" t="s">
        <v>133</v>
      </c>
      <c r="H1848" s="163" t="s">
        <v>133</v>
      </c>
      <c r="I1848" s="163" t="s">
        <v>133</v>
      </c>
      <c r="J1848" s="163" t="s">
        <v>133</v>
      </c>
      <c r="K1848" s="164">
        <f t="shared" si="91"/>
        <v>0</v>
      </c>
      <c r="L1848" s="165">
        <f t="shared" si="92"/>
        <v>0</v>
      </c>
      <c r="M1848" s="172">
        <v>127</v>
      </c>
      <c r="N1848" s="172">
        <v>64</v>
      </c>
      <c r="O1848" s="167" t="s">
        <v>133</v>
      </c>
      <c r="P1848" s="260" t="e">
        <f t="shared" si="90"/>
        <v>#NUM!</v>
      </c>
      <c r="S1848" s="272"/>
    </row>
    <row r="1849" spans="1:19">
      <c r="A1849" s="161" t="s">
        <v>2960</v>
      </c>
      <c r="C1849" s="161" t="s">
        <v>133</v>
      </c>
      <c r="F1849" s="163" t="s">
        <v>133</v>
      </c>
      <c r="G1849" s="266" t="s">
        <v>133</v>
      </c>
      <c r="H1849" s="163" t="s">
        <v>133</v>
      </c>
      <c r="I1849" s="163" t="s">
        <v>133</v>
      </c>
      <c r="J1849" s="163" t="s">
        <v>133</v>
      </c>
      <c r="K1849" s="164">
        <f t="shared" si="91"/>
        <v>0</v>
      </c>
      <c r="L1849" s="165">
        <f t="shared" si="92"/>
        <v>0</v>
      </c>
      <c r="M1849" s="172">
        <v>127</v>
      </c>
      <c r="N1849" s="172">
        <v>64</v>
      </c>
      <c r="O1849" s="167" t="s">
        <v>133</v>
      </c>
      <c r="P1849" s="260" t="e">
        <f t="shared" si="90"/>
        <v>#NUM!</v>
      </c>
      <c r="S1849" s="272"/>
    </row>
    <row r="1850" spans="1:19">
      <c r="A1850" s="161" t="s">
        <v>2961</v>
      </c>
      <c r="C1850" s="161" t="s">
        <v>133</v>
      </c>
      <c r="F1850" s="163" t="s">
        <v>133</v>
      </c>
      <c r="G1850" s="266" t="s">
        <v>133</v>
      </c>
      <c r="H1850" s="163" t="s">
        <v>133</v>
      </c>
      <c r="I1850" s="163" t="s">
        <v>133</v>
      </c>
      <c r="J1850" s="163" t="s">
        <v>133</v>
      </c>
      <c r="K1850" s="164">
        <f t="shared" si="91"/>
        <v>0</v>
      </c>
      <c r="L1850" s="165">
        <f t="shared" si="92"/>
        <v>0</v>
      </c>
      <c r="M1850" s="172">
        <v>127</v>
      </c>
      <c r="N1850" s="172">
        <v>64</v>
      </c>
      <c r="O1850" s="167" t="s">
        <v>133</v>
      </c>
      <c r="P1850" s="260" t="e">
        <f t="shared" si="90"/>
        <v>#NUM!</v>
      </c>
      <c r="S1850" s="272"/>
    </row>
    <row r="1851" spans="1:19">
      <c r="A1851" s="161" t="s">
        <v>2962</v>
      </c>
      <c r="C1851" s="161" t="s">
        <v>133</v>
      </c>
      <c r="F1851" s="163" t="s">
        <v>133</v>
      </c>
      <c r="G1851" s="266" t="s">
        <v>133</v>
      </c>
      <c r="H1851" s="163" t="s">
        <v>133</v>
      </c>
      <c r="I1851" s="163" t="s">
        <v>133</v>
      </c>
      <c r="J1851" s="163" t="s">
        <v>133</v>
      </c>
      <c r="K1851" s="164">
        <f t="shared" si="91"/>
        <v>0</v>
      </c>
      <c r="L1851" s="165">
        <f t="shared" si="92"/>
        <v>0</v>
      </c>
      <c r="M1851" s="172">
        <v>127</v>
      </c>
      <c r="N1851" s="172">
        <v>64</v>
      </c>
      <c r="O1851" s="167" t="s">
        <v>133</v>
      </c>
      <c r="P1851" s="260" t="e">
        <f t="shared" si="90"/>
        <v>#NUM!</v>
      </c>
      <c r="S1851" s="272"/>
    </row>
    <row r="1852" spans="1:19">
      <c r="A1852" s="161" t="s">
        <v>2963</v>
      </c>
      <c r="C1852" s="161" t="s">
        <v>133</v>
      </c>
      <c r="F1852" s="163" t="s">
        <v>133</v>
      </c>
      <c r="G1852" s="266" t="s">
        <v>133</v>
      </c>
      <c r="H1852" s="163" t="s">
        <v>133</v>
      </c>
      <c r="I1852" s="163" t="s">
        <v>133</v>
      </c>
      <c r="J1852" s="163" t="s">
        <v>133</v>
      </c>
      <c r="K1852" s="164">
        <f t="shared" si="91"/>
        <v>0</v>
      </c>
      <c r="L1852" s="165">
        <f t="shared" si="92"/>
        <v>0</v>
      </c>
      <c r="M1852" s="172">
        <v>127</v>
      </c>
      <c r="N1852" s="172">
        <v>64</v>
      </c>
      <c r="O1852" s="167" t="s">
        <v>133</v>
      </c>
      <c r="P1852" s="260" t="e">
        <f t="shared" si="90"/>
        <v>#NUM!</v>
      </c>
      <c r="S1852" s="272"/>
    </row>
    <row r="1853" spans="1:19">
      <c r="A1853" s="161" t="s">
        <v>2964</v>
      </c>
      <c r="C1853" s="161" t="s">
        <v>133</v>
      </c>
      <c r="F1853" s="163" t="s">
        <v>133</v>
      </c>
      <c r="G1853" s="266" t="s">
        <v>133</v>
      </c>
      <c r="H1853" s="163" t="s">
        <v>133</v>
      </c>
      <c r="I1853" s="163" t="s">
        <v>133</v>
      </c>
      <c r="J1853" s="163" t="s">
        <v>133</v>
      </c>
      <c r="K1853" s="164">
        <f t="shared" si="91"/>
        <v>0</v>
      </c>
      <c r="L1853" s="165">
        <f t="shared" si="92"/>
        <v>0</v>
      </c>
      <c r="M1853" s="172">
        <v>127</v>
      </c>
      <c r="N1853" s="172">
        <v>64</v>
      </c>
      <c r="O1853" s="167" t="s">
        <v>133</v>
      </c>
      <c r="P1853" s="260" t="e">
        <f t="shared" si="90"/>
        <v>#NUM!</v>
      </c>
      <c r="S1853" s="272"/>
    </row>
    <row r="1854" spans="1:19">
      <c r="A1854" s="161" t="s">
        <v>2965</v>
      </c>
      <c r="C1854" s="161" t="s">
        <v>133</v>
      </c>
      <c r="F1854" s="163" t="s">
        <v>133</v>
      </c>
      <c r="G1854" s="266" t="s">
        <v>133</v>
      </c>
      <c r="H1854" s="163" t="s">
        <v>133</v>
      </c>
      <c r="I1854" s="163" t="s">
        <v>133</v>
      </c>
      <c r="J1854" s="163" t="s">
        <v>133</v>
      </c>
      <c r="K1854" s="164">
        <f t="shared" si="91"/>
        <v>0</v>
      </c>
      <c r="L1854" s="165">
        <f t="shared" si="92"/>
        <v>0</v>
      </c>
      <c r="M1854" s="172">
        <v>127</v>
      </c>
      <c r="N1854" s="172">
        <v>64</v>
      </c>
      <c r="O1854" s="167" t="s">
        <v>133</v>
      </c>
      <c r="P1854" s="260" t="e">
        <f t="shared" si="90"/>
        <v>#NUM!</v>
      </c>
      <c r="S1854" s="272"/>
    </row>
    <row r="1855" spans="1:19">
      <c r="A1855" s="161" t="s">
        <v>2966</v>
      </c>
      <c r="C1855" s="161" t="s">
        <v>133</v>
      </c>
      <c r="F1855" s="163" t="s">
        <v>133</v>
      </c>
      <c r="G1855" s="266" t="s">
        <v>133</v>
      </c>
      <c r="H1855" s="163" t="s">
        <v>133</v>
      </c>
      <c r="I1855" s="163" t="s">
        <v>133</v>
      </c>
      <c r="J1855" s="163" t="s">
        <v>133</v>
      </c>
      <c r="K1855" s="164">
        <f t="shared" si="91"/>
        <v>0</v>
      </c>
      <c r="L1855" s="165">
        <f t="shared" si="92"/>
        <v>0</v>
      </c>
      <c r="M1855" s="172">
        <v>127</v>
      </c>
      <c r="N1855" s="172">
        <v>64</v>
      </c>
      <c r="O1855" s="167" t="s">
        <v>133</v>
      </c>
      <c r="P1855" s="260" t="e">
        <f t="shared" si="90"/>
        <v>#NUM!</v>
      </c>
      <c r="S1855" s="272"/>
    </row>
    <row r="1856" spans="1:19">
      <c r="A1856" s="161" t="s">
        <v>2967</v>
      </c>
      <c r="C1856" s="161" t="s">
        <v>133</v>
      </c>
      <c r="F1856" s="163" t="s">
        <v>133</v>
      </c>
      <c r="G1856" s="266" t="s">
        <v>133</v>
      </c>
      <c r="H1856" s="163" t="s">
        <v>133</v>
      </c>
      <c r="I1856" s="163" t="s">
        <v>133</v>
      </c>
      <c r="J1856" s="163" t="s">
        <v>133</v>
      </c>
      <c r="K1856" s="164">
        <f t="shared" si="91"/>
        <v>0</v>
      </c>
      <c r="L1856" s="165">
        <f t="shared" si="92"/>
        <v>0</v>
      </c>
      <c r="M1856" s="172">
        <v>127</v>
      </c>
      <c r="N1856" s="172">
        <v>64</v>
      </c>
      <c r="O1856" s="167" t="s">
        <v>133</v>
      </c>
      <c r="P1856" s="260" t="e">
        <f t="shared" si="90"/>
        <v>#NUM!</v>
      </c>
      <c r="S1856" s="272"/>
    </row>
    <row r="1857" spans="1:19">
      <c r="A1857" s="161" t="s">
        <v>2968</v>
      </c>
      <c r="C1857" s="161" t="s">
        <v>133</v>
      </c>
      <c r="F1857" s="163" t="s">
        <v>133</v>
      </c>
      <c r="G1857" s="266" t="s">
        <v>133</v>
      </c>
      <c r="H1857" s="163" t="s">
        <v>133</v>
      </c>
      <c r="I1857" s="163" t="s">
        <v>133</v>
      </c>
      <c r="J1857" s="163" t="s">
        <v>133</v>
      </c>
      <c r="K1857" s="164">
        <f t="shared" si="91"/>
        <v>0</v>
      </c>
      <c r="L1857" s="165">
        <f t="shared" si="92"/>
        <v>0</v>
      </c>
      <c r="M1857" s="172">
        <v>127</v>
      </c>
      <c r="N1857" s="172">
        <v>64</v>
      </c>
      <c r="O1857" s="167" t="s">
        <v>133</v>
      </c>
      <c r="P1857" s="260" t="e">
        <f t="shared" si="90"/>
        <v>#NUM!</v>
      </c>
      <c r="S1857" s="272"/>
    </row>
    <row r="1858" spans="1:19">
      <c r="A1858" s="161" t="s">
        <v>2969</v>
      </c>
      <c r="C1858" s="161" t="s">
        <v>133</v>
      </c>
      <c r="F1858" s="163" t="s">
        <v>133</v>
      </c>
      <c r="G1858" s="266" t="s">
        <v>133</v>
      </c>
      <c r="H1858" s="163" t="s">
        <v>133</v>
      </c>
      <c r="I1858" s="163" t="s">
        <v>133</v>
      </c>
      <c r="J1858" s="163" t="s">
        <v>133</v>
      </c>
      <c r="K1858" s="164">
        <f t="shared" si="91"/>
        <v>0</v>
      </c>
      <c r="L1858" s="165">
        <f t="shared" si="92"/>
        <v>0</v>
      </c>
      <c r="M1858" s="172">
        <v>127</v>
      </c>
      <c r="N1858" s="172">
        <v>64</v>
      </c>
      <c r="O1858" s="167" t="s">
        <v>133</v>
      </c>
      <c r="P1858" s="260" t="e">
        <f t="shared" si="90"/>
        <v>#NUM!</v>
      </c>
      <c r="S1858" s="272"/>
    </row>
    <row r="1859" spans="1:19">
      <c r="A1859" s="161" t="s">
        <v>2970</v>
      </c>
      <c r="C1859" s="161" t="s">
        <v>133</v>
      </c>
      <c r="F1859" s="163" t="s">
        <v>133</v>
      </c>
      <c r="G1859" s="266" t="s">
        <v>133</v>
      </c>
      <c r="H1859" s="163" t="s">
        <v>133</v>
      </c>
      <c r="I1859" s="163" t="s">
        <v>133</v>
      </c>
      <c r="J1859" s="163" t="s">
        <v>133</v>
      </c>
      <c r="K1859" s="164">
        <f t="shared" si="91"/>
        <v>0</v>
      </c>
      <c r="L1859" s="165">
        <f t="shared" si="92"/>
        <v>0</v>
      </c>
      <c r="M1859" s="172">
        <v>127</v>
      </c>
      <c r="N1859" s="172">
        <v>64</v>
      </c>
      <c r="O1859" s="167" t="s">
        <v>133</v>
      </c>
      <c r="P1859" s="260" t="e">
        <f t="shared" si="90"/>
        <v>#NUM!</v>
      </c>
      <c r="S1859" s="272"/>
    </row>
    <row r="1860" spans="1:19">
      <c r="A1860" s="161" t="s">
        <v>2971</v>
      </c>
      <c r="C1860" s="161" t="s">
        <v>133</v>
      </c>
      <c r="F1860" s="163" t="s">
        <v>133</v>
      </c>
      <c r="G1860" s="266" t="s">
        <v>133</v>
      </c>
      <c r="H1860" s="163" t="s">
        <v>133</v>
      </c>
      <c r="I1860" s="163" t="s">
        <v>133</v>
      </c>
      <c r="J1860" s="163" t="s">
        <v>133</v>
      </c>
      <c r="K1860" s="164">
        <f t="shared" si="91"/>
        <v>0</v>
      </c>
      <c r="L1860" s="165">
        <f t="shared" si="92"/>
        <v>0</v>
      </c>
      <c r="M1860" s="172">
        <v>127</v>
      </c>
      <c r="N1860" s="172">
        <v>64</v>
      </c>
      <c r="O1860" s="167" t="s">
        <v>133</v>
      </c>
      <c r="P1860" s="260" t="e">
        <f t="shared" si="90"/>
        <v>#NUM!</v>
      </c>
      <c r="S1860" s="272"/>
    </row>
    <row r="1861" spans="1:19">
      <c r="A1861" s="161" t="s">
        <v>2972</v>
      </c>
      <c r="C1861" s="161" t="s">
        <v>133</v>
      </c>
      <c r="F1861" s="163" t="s">
        <v>133</v>
      </c>
      <c r="G1861" s="266" t="s">
        <v>133</v>
      </c>
      <c r="H1861" s="163" t="s">
        <v>133</v>
      </c>
      <c r="I1861" s="163" t="s">
        <v>133</v>
      </c>
      <c r="J1861" s="163" t="s">
        <v>133</v>
      </c>
      <c r="K1861" s="164">
        <f t="shared" si="91"/>
        <v>0</v>
      </c>
      <c r="L1861" s="165">
        <f t="shared" si="92"/>
        <v>0</v>
      </c>
      <c r="M1861" s="172">
        <v>127</v>
      </c>
      <c r="N1861" s="172">
        <v>64</v>
      </c>
      <c r="O1861" s="167" t="s">
        <v>133</v>
      </c>
      <c r="P1861" s="260" t="e">
        <f t="shared" si="90"/>
        <v>#NUM!</v>
      </c>
      <c r="S1861" s="272"/>
    </row>
    <row r="1862" spans="1:19">
      <c r="A1862" s="161" t="s">
        <v>2973</v>
      </c>
      <c r="C1862" s="161" t="s">
        <v>133</v>
      </c>
      <c r="F1862" s="163" t="s">
        <v>133</v>
      </c>
      <c r="G1862" s="266" t="s">
        <v>133</v>
      </c>
      <c r="H1862" s="163" t="s">
        <v>133</v>
      </c>
      <c r="I1862" s="163" t="s">
        <v>133</v>
      </c>
      <c r="J1862" s="163" t="s">
        <v>133</v>
      </c>
      <c r="K1862" s="164">
        <f t="shared" si="91"/>
        <v>0</v>
      </c>
      <c r="L1862" s="165">
        <f t="shared" si="92"/>
        <v>0</v>
      </c>
      <c r="M1862" s="172">
        <v>127</v>
      </c>
      <c r="N1862" s="172">
        <v>64</v>
      </c>
      <c r="O1862" s="167" t="s">
        <v>133</v>
      </c>
      <c r="P1862" s="260" t="e">
        <f t="shared" si="90"/>
        <v>#NUM!</v>
      </c>
      <c r="S1862" s="272"/>
    </row>
    <row r="1863" spans="1:19">
      <c r="A1863" s="161" t="s">
        <v>2974</v>
      </c>
      <c r="C1863" s="161" t="s">
        <v>133</v>
      </c>
      <c r="F1863" s="163" t="s">
        <v>133</v>
      </c>
      <c r="G1863" s="266" t="s">
        <v>133</v>
      </c>
      <c r="H1863" s="163" t="s">
        <v>133</v>
      </c>
      <c r="I1863" s="163" t="s">
        <v>133</v>
      </c>
      <c r="J1863" s="163" t="s">
        <v>133</v>
      </c>
      <c r="K1863" s="164">
        <f t="shared" si="91"/>
        <v>0</v>
      </c>
      <c r="L1863" s="165">
        <f t="shared" si="92"/>
        <v>0</v>
      </c>
      <c r="M1863" s="172">
        <v>127</v>
      </c>
      <c r="N1863" s="172">
        <v>64</v>
      </c>
      <c r="O1863" s="167" t="s">
        <v>133</v>
      </c>
      <c r="P1863" s="260" t="e">
        <f t="shared" si="90"/>
        <v>#NUM!</v>
      </c>
      <c r="S1863" s="272"/>
    </row>
    <row r="1864" spans="1:19">
      <c r="A1864" s="161" t="s">
        <v>2975</v>
      </c>
      <c r="C1864" s="161" t="s">
        <v>133</v>
      </c>
      <c r="F1864" s="163" t="s">
        <v>133</v>
      </c>
      <c r="G1864" s="266" t="s">
        <v>133</v>
      </c>
      <c r="H1864" s="163" t="s">
        <v>133</v>
      </c>
      <c r="I1864" s="163" t="s">
        <v>133</v>
      </c>
      <c r="J1864" s="163" t="s">
        <v>133</v>
      </c>
      <c r="K1864" s="164">
        <f t="shared" si="91"/>
        <v>0</v>
      </c>
      <c r="L1864" s="165">
        <f t="shared" si="92"/>
        <v>0</v>
      </c>
      <c r="M1864" s="172">
        <v>127</v>
      </c>
      <c r="N1864" s="172">
        <v>64</v>
      </c>
      <c r="O1864" s="167" t="s">
        <v>133</v>
      </c>
      <c r="P1864" s="260" t="e">
        <f t="shared" si="90"/>
        <v>#NUM!</v>
      </c>
      <c r="S1864" s="272"/>
    </row>
    <row r="1865" spans="1:19">
      <c r="A1865" s="161" t="s">
        <v>2976</v>
      </c>
      <c r="C1865" s="161" t="s">
        <v>133</v>
      </c>
      <c r="F1865" s="163" t="s">
        <v>133</v>
      </c>
      <c r="G1865" s="266" t="s">
        <v>133</v>
      </c>
      <c r="H1865" s="163" t="s">
        <v>133</v>
      </c>
      <c r="I1865" s="163" t="s">
        <v>133</v>
      </c>
      <c r="J1865" s="163" t="s">
        <v>133</v>
      </c>
      <c r="K1865" s="164">
        <f t="shared" si="91"/>
        <v>0</v>
      </c>
      <c r="L1865" s="165">
        <f t="shared" si="92"/>
        <v>0</v>
      </c>
      <c r="M1865" s="172">
        <v>127</v>
      </c>
      <c r="N1865" s="172">
        <v>64</v>
      </c>
      <c r="O1865" s="167" t="s">
        <v>133</v>
      </c>
      <c r="P1865" s="260" t="e">
        <f t="shared" si="90"/>
        <v>#NUM!</v>
      </c>
      <c r="S1865" s="272"/>
    </row>
    <row r="1866" spans="1:19">
      <c r="A1866" s="161" t="s">
        <v>2977</v>
      </c>
      <c r="C1866" s="161" t="s">
        <v>133</v>
      </c>
      <c r="F1866" s="163" t="s">
        <v>133</v>
      </c>
      <c r="G1866" s="266" t="s">
        <v>133</v>
      </c>
      <c r="H1866" s="163" t="s">
        <v>133</v>
      </c>
      <c r="I1866" s="163" t="s">
        <v>133</v>
      </c>
      <c r="J1866" s="163" t="s">
        <v>133</v>
      </c>
      <c r="K1866" s="164">
        <f t="shared" si="91"/>
        <v>0</v>
      </c>
      <c r="L1866" s="165">
        <f t="shared" si="92"/>
        <v>0</v>
      </c>
      <c r="M1866" s="172">
        <v>127</v>
      </c>
      <c r="N1866" s="172">
        <v>64</v>
      </c>
      <c r="O1866" s="167" t="s">
        <v>133</v>
      </c>
      <c r="P1866" s="260" t="e">
        <f t="shared" si="90"/>
        <v>#NUM!</v>
      </c>
      <c r="S1866" s="272"/>
    </row>
    <row r="1867" spans="1:19">
      <c r="A1867" s="161" t="s">
        <v>2978</v>
      </c>
      <c r="C1867" s="161" t="s">
        <v>133</v>
      </c>
      <c r="F1867" s="163" t="s">
        <v>133</v>
      </c>
      <c r="G1867" s="266" t="s">
        <v>133</v>
      </c>
      <c r="H1867" s="163" t="s">
        <v>133</v>
      </c>
      <c r="I1867" s="163" t="s">
        <v>133</v>
      </c>
      <c r="J1867" s="163" t="s">
        <v>133</v>
      </c>
      <c r="K1867" s="164">
        <f t="shared" si="91"/>
        <v>0</v>
      </c>
      <c r="L1867" s="165">
        <f t="shared" si="92"/>
        <v>0</v>
      </c>
      <c r="M1867" s="172">
        <v>127</v>
      </c>
      <c r="N1867" s="172">
        <v>64</v>
      </c>
      <c r="O1867" s="167" t="s">
        <v>133</v>
      </c>
      <c r="P1867" s="260" t="e">
        <f t="shared" si="90"/>
        <v>#NUM!</v>
      </c>
      <c r="S1867" s="272"/>
    </row>
    <row r="1868" spans="1:19">
      <c r="A1868" s="161" t="s">
        <v>2979</v>
      </c>
      <c r="C1868" s="161" t="s">
        <v>133</v>
      </c>
      <c r="F1868" s="163" t="s">
        <v>133</v>
      </c>
      <c r="G1868" s="266" t="s">
        <v>133</v>
      </c>
      <c r="H1868" s="163" t="s">
        <v>133</v>
      </c>
      <c r="I1868" s="163" t="s">
        <v>133</v>
      </c>
      <c r="J1868" s="163" t="s">
        <v>133</v>
      </c>
      <c r="K1868" s="164">
        <f t="shared" si="91"/>
        <v>0</v>
      </c>
      <c r="L1868" s="165">
        <f t="shared" si="92"/>
        <v>0</v>
      </c>
      <c r="M1868" s="172">
        <v>127</v>
      </c>
      <c r="N1868" s="172">
        <v>64</v>
      </c>
      <c r="O1868" s="167" t="s">
        <v>133</v>
      </c>
      <c r="P1868" s="260" t="e">
        <f t="shared" si="90"/>
        <v>#NUM!</v>
      </c>
      <c r="S1868" s="272"/>
    </row>
    <row r="1869" spans="1:19">
      <c r="A1869" s="161" t="s">
        <v>2980</v>
      </c>
      <c r="C1869" s="161" t="s">
        <v>133</v>
      </c>
      <c r="F1869" s="163" t="s">
        <v>133</v>
      </c>
      <c r="G1869" s="266" t="s">
        <v>133</v>
      </c>
      <c r="H1869" s="163" t="s">
        <v>133</v>
      </c>
      <c r="I1869" s="163" t="s">
        <v>133</v>
      </c>
      <c r="J1869" s="163" t="s">
        <v>133</v>
      </c>
      <c r="K1869" s="164">
        <f t="shared" si="91"/>
        <v>0</v>
      </c>
      <c r="L1869" s="165">
        <f t="shared" si="92"/>
        <v>0</v>
      </c>
      <c r="M1869" s="172">
        <v>127</v>
      </c>
      <c r="N1869" s="172">
        <v>64</v>
      </c>
      <c r="O1869" s="167" t="s">
        <v>133</v>
      </c>
      <c r="P1869" s="260" t="e">
        <f t="shared" si="90"/>
        <v>#NUM!</v>
      </c>
      <c r="S1869" s="272"/>
    </row>
    <row r="1870" spans="1:19">
      <c r="A1870" s="161" t="s">
        <v>2981</v>
      </c>
      <c r="C1870" s="161" t="s">
        <v>133</v>
      </c>
      <c r="F1870" s="163" t="s">
        <v>133</v>
      </c>
      <c r="G1870" s="266" t="s">
        <v>133</v>
      </c>
      <c r="H1870" s="163" t="s">
        <v>133</v>
      </c>
      <c r="I1870" s="163" t="s">
        <v>133</v>
      </c>
      <c r="J1870" s="163" t="s">
        <v>133</v>
      </c>
      <c r="K1870" s="164">
        <f t="shared" si="91"/>
        <v>0</v>
      </c>
      <c r="L1870" s="165">
        <f t="shared" si="92"/>
        <v>0</v>
      </c>
      <c r="M1870" s="172">
        <v>127</v>
      </c>
      <c r="N1870" s="172">
        <v>64</v>
      </c>
      <c r="O1870" s="167" t="s">
        <v>133</v>
      </c>
      <c r="P1870" s="260" t="e">
        <f t="shared" si="90"/>
        <v>#NUM!</v>
      </c>
      <c r="S1870" s="272"/>
    </row>
    <row r="1871" spans="1:19">
      <c r="A1871" s="161" t="s">
        <v>2982</v>
      </c>
      <c r="C1871" s="161" t="s">
        <v>133</v>
      </c>
      <c r="F1871" s="163" t="s">
        <v>133</v>
      </c>
      <c r="G1871" s="266" t="s">
        <v>133</v>
      </c>
      <c r="H1871" s="163" t="s">
        <v>133</v>
      </c>
      <c r="I1871" s="163" t="s">
        <v>133</v>
      </c>
      <c r="J1871" s="163" t="s">
        <v>133</v>
      </c>
      <c r="K1871" s="164">
        <f t="shared" si="91"/>
        <v>0</v>
      </c>
      <c r="L1871" s="165">
        <f t="shared" si="92"/>
        <v>0</v>
      </c>
      <c r="M1871" s="172">
        <v>127</v>
      </c>
      <c r="N1871" s="172">
        <v>64</v>
      </c>
      <c r="O1871" s="167" t="s">
        <v>133</v>
      </c>
      <c r="P1871" s="260" t="e">
        <f t="shared" ref="P1871:P1934" si="93">MEDIAN(Q1871:R1871)</f>
        <v>#NUM!</v>
      </c>
      <c r="S1871" s="272"/>
    </row>
    <row r="1872" spans="1:19">
      <c r="A1872" s="161" t="s">
        <v>2983</v>
      </c>
      <c r="C1872" s="161" t="s">
        <v>133</v>
      </c>
      <c r="F1872" s="163" t="s">
        <v>133</v>
      </c>
      <c r="G1872" s="266" t="s">
        <v>133</v>
      </c>
      <c r="H1872" s="163" t="s">
        <v>133</v>
      </c>
      <c r="I1872" s="163" t="s">
        <v>133</v>
      </c>
      <c r="J1872" s="163" t="s">
        <v>133</v>
      </c>
      <c r="K1872" s="164">
        <f t="shared" ref="K1872:K1935" si="94">IF(OR(D1872="n/a",D1872="nd"),0,D1872)+IF(OR(I1872="n/a",I1872="nd"),0,I1872)</f>
        <v>0</v>
      </c>
      <c r="L1872" s="165">
        <f t="shared" ref="L1872:L1935" si="95">SQRT(SUMSQ(IF(OR(E1872="n/a",E1872="nd"),0,E1872),IF(OR(F1872="n/a",F1872="nd"),0,F1872),IF(OR(J1872="n/a",J1872="nd"),0,J1872)))</f>
        <v>0</v>
      </c>
      <c r="M1872" s="172">
        <v>127</v>
      </c>
      <c r="N1872" s="172">
        <v>64</v>
      </c>
      <c r="O1872" s="167" t="s">
        <v>133</v>
      </c>
      <c r="P1872" s="260" t="e">
        <f t="shared" si="93"/>
        <v>#NUM!</v>
      </c>
      <c r="S1872" s="272"/>
    </row>
    <row r="1873" spans="1:19">
      <c r="A1873" s="161" t="s">
        <v>2984</v>
      </c>
      <c r="C1873" s="161" t="s">
        <v>133</v>
      </c>
      <c r="F1873" s="163" t="s">
        <v>133</v>
      </c>
      <c r="G1873" s="266" t="s">
        <v>133</v>
      </c>
      <c r="H1873" s="163" t="s">
        <v>133</v>
      </c>
      <c r="I1873" s="163" t="s">
        <v>133</v>
      </c>
      <c r="J1873" s="163" t="s">
        <v>133</v>
      </c>
      <c r="K1873" s="164">
        <f t="shared" si="94"/>
        <v>0</v>
      </c>
      <c r="L1873" s="165">
        <f t="shared" si="95"/>
        <v>0</v>
      </c>
      <c r="M1873" s="172">
        <v>127</v>
      </c>
      <c r="N1873" s="172">
        <v>64</v>
      </c>
      <c r="O1873" s="167" t="s">
        <v>133</v>
      </c>
      <c r="P1873" s="260" t="e">
        <f t="shared" si="93"/>
        <v>#NUM!</v>
      </c>
      <c r="S1873" s="272"/>
    </row>
    <row r="1874" spans="1:19">
      <c r="A1874" s="161" t="s">
        <v>2985</v>
      </c>
      <c r="C1874" s="161" t="s">
        <v>133</v>
      </c>
      <c r="F1874" s="163" t="s">
        <v>133</v>
      </c>
      <c r="G1874" s="266" t="s">
        <v>133</v>
      </c>
      <c r="H1874" s="163" t="s">
        <v>133</v>
      </c>
      <c r="I1874" s="163" t="s">
        <v>133</v>
      </c>
      <c r="J1874" s="163" t="s">
        <v>133</v>
      </c>
      <c r="K1874" s="164">
        <f t="shared" si="94"/>
        <v>0</v>
      </c>
      <c r="L1874" s="165">
        <f t="shared" si="95"/>
        <v>0</v>
      </c>
      <c r="M1874" s="172">
        <v>127</v>
      </c>
      <c r="N1874" s="172">
        <v>64</v>
      </c>
      <c r="O1874" s="167" t="s">
        <v>133</v>
      </c>
      <c r="P1874" s="260" t="e">
        <f t="shared" si="93"/>
        <v>#NUM!</v>
      </c>
      <c r="S1874" s="272"/>
    </row>
    <row r="1875" spans="1:19">
      <c r="A1875" s="161" t="s">
        <v>2986</v>
      </c>
      <c r="C1875" s="161" t="s">
        <v>133</v>
      </c>
      <c r="F1875" s="163" t="s">
        <v>133</v>
      </c>
      <c r="G1875" s="266" t="s">
        <v>133</v>
      </c>
      <c r="H1875" s="163" t="s">
        <v>133</v>
      </c>
      <c r="I1875" s="163" t="s">
        <v>133</v>
      </c>
      <c r="J1875" s="163" t="s">
        <v>133</v>
      </c>
      <c r="K1875" s="164">
        <f t="shared" si="94"/>
        <v>0</v>
      </c>
      <c r="L1875" s="165">
        <f t="shared" si="95"/>
        <v>0</v>
      </c>
      <c r="M1875" s="172">
        <v>127</v>
      </c>
      <c r="N1875" s="172">
        <v>64</v>
      </c>
      <c r="O1875" s="167" t="s">
        <v>133</v>
      </c>
      <c r="P1875" s="260" t="e">
        <f t="shared" si="93"/>
        <v>#NUM!</v>
      </c>
      <c r="S1875" s="272"/>
    </row>
    <row r="1876" spans="1:19">
      <c r="A1876" s="161" t="s">
        <v>2987</v>
      </c>
      <c r="C1876" s="161" t="s">
        <v>133</v>
      </c>
      <c r="F1876" s="163" t="s">
        <v>133</v>
      </c>
      <c r="G1876" s="266" t="s">
        <v>133</v>
      </c>
      <c r="H1876" s="163" t="s">
        <v>133</v>
      </c>
      <c r="I1876" s="163" t="s">
        <v>133</v>
      </c>
      <c r="J1876" s="163" t="s">
        <v>133</v>
      </c>
      <c r="K1876" s="164">
        <f t="shared" si="94"/>
        <v>0</v>
      </c>
      <c r="L1876" s="165">
        <f t="shared" si="95"/>
        <v>0</v>
      </c>
      <c r="M1876" s="172">
        <v>127</v>
      </c>
      <c r="N1876" s="172">
        <v>64</v>
      </c>
      <c r="O1876" s="167" t="s">
        <v>133</v>
      </c>
      <c r="P1876" s="260" t="e">
        <f t="shared" si="93"/>
        <v>#NUM!</v>
      </c>
      <c r="S1876" s="272"/>
    </row>
    <row r="1877" spans="1:19">
      <c r="A1877" s="161" t="s">
        <v>2988</v>
      </c>
      <c r="C1877" s="161" t="s">
        <v>133</v>
      </c>
      <c r="F1877" s="163" t="s">
        <v>133</v>
      </c>
      <c r="G1877" s="266" t="s">
        <v>133</v>
      </c>
      <c r="H1877" s="163" t="s">
        <v>133</v>
      </c>
      <c r="I1877" s="163" t="s">
        <v>133</v>
      </c>
      <c r="J1877" s="163" t="s">
        <v>133</v>
      </c>
      <c r="K1877" s="164">
        <f t="shared" si="94"/>
        <v>0</v>
      </c>
      <c r="L1877" s="165">
        <f t="shared" si="95"/>
        <v>0</v>
      </c>
      <c r="M1877" s="172">
        <v>127</v>
      </c>
      <c r="N1877" s="172">
        <v>64</v>
      </c>
      <c r="O1877" s="167" t="s">
        <v>133</v>
      </c>
      <c r="P1877" s="260" t="e">
        <f t="shared" si="93"/>
        <v>#NUM!</v>
      </c>
      <c r="S1877" s="272"/>
    </row>
    <row r="1878" spans="1:19">
      <c r="A1878" s="161" t="s">
        <v>2989</v>
      </c>
      <c r="C1878" s="161" t="s">
        <v>133</v>
      </c>
      <c r="F1878" s="163" t="s">
        <v>133</v>
      </c>
      <c r="G1878" s="266" t="s">
        <v>133</v>
      </c>
      <c r="H1878" s="163" t="s">
        <v>133</v>
      </c>
      <c r="I1878" s="163" t="s">
        <v>133</v>
      </c>
      <c r="J1878" s="163" t="s">
        <v>133</v>
      </c>
      <c r="K1878" s="164">
        <f t="shared" si="94"/>
        <v>0</v>
      </c>
      <c r="L1878" s="165">
        <f t="shared" si="95"/>
        <v>0</v>
      </c>
      <c r="M1878" s="172">
        <v>127</v>
      </c>
      <c r="N1878" s="172">
        <v>64</v>
      </c>
      <c r="O1878" s="167" t="s">
        <v>133</v>
      </c>
      <c r="P1878" s="260" t="e">
        <f t="shared" si="93"/>
        <v>#NUM!</v>
      </c>
      <c r="S1878" s="272"/>
    </row>
    <row r="1879" spans="1:19">
      <c r="A1879" s="161" t="s">
        <v>2990</v>
      </c>
      <c r="C1879" s="161" t="s">
        <v>133</v>
      </c>
      <c r="F1879" s="163" t="s">
        <v>133</v>
      </c>
      <c r="G1879" s="266" t="s">
        <v>133</v>
      </c>
      <c r="H1879" s="163" t="s">
        <v>133</v>
      </c>
      <c r="I1879" s="163" t="s">
        <v>133</v>
      </c>
      <c r="J1879" s="163" t="s">
        <v>133</v>
      </c>
      <c r="K1879" s="164">
        <f t="shared" si="94"/>
        <v>0</v>
      </c>
      <c r="L1879" s="165">
        <f t="shared" si="95"/>
        <v>0</v>
      </c>
      <c r="M1879" s="172">
        <v>127</v>
      </c>
      <c r="N1879" s="172">
        <v>64</v>
      </c>
      <c r="O1879" s="167" t="s">
        <v>133</v>
      </c>
      <c r="P1879" s="260" t="e">
        <f t="shared" si="93"/>
        <v>#NUM!</v>
      </c>
      <c r="S1879" s="272"/>
    </row>
    <row r="1880" spans="1:19">
      <c r="A1880" s="161" t="s">
        <v>2991</v>
      </c>
      <c r="C1880" s="161" t="s">
        <v>133</v>
      </c>
      <c r="F1880" s="163" t="s">
        <v>133</v>
      </c>
      <c r="G1880" s="266" t="s">
        <v>133</v>
      </c>
      <c r="H1880" s="163" t="s">
        <v>133</v>
      </c>
      <c r="I1880" s="163" t="s">
        <v>133</v>
      </c>
      <c r="J1880" s="163" t="s">
        <v>133</v>
      </c>
      <c r="K1880" s="164">
        <f t="shared" si="94"/>
        <v>0</v>
      </c>
      <c r="L1880" s="165">
        <f t="shared" si="95"/>
        <v>0</v>
      </c>
      <c r="M1880" s="172">
        <v>127</v>
      </c>
      <c r="N1880" s="172">
        <v>64</v>
      </c>
      <c r="O1880" s="167" t="s">
        <v>133</v>
      </c>
      <c r="P1880" s="260" t="e">
        <f t="shared" si="93"/>
        <v>#NUM!</v>
      </c>
      <c r="S1880" s="272"/>
    </row>
    <row r="1881" spans="1:19">
      <c r="A1881" s="161" t="s">
        <v>2992</v>
      </c>
      <c r="C1881" s="161" t="s">
        <v>133</v>
      </c>
      <c r="F1881" s="163" t="s">
        <v>133</v>
      </c>
      <c r="G1881" s="266" t="s">
        <v>133</v>
      </c>
      <c r="H1881" s="163" t="s">
        <v>133</v>
      </c>
      <c r="I1881" s="163" t="s">
        <v>133</v>
      </c>
      <c r="J1881" s="163" t="s">
        <v>133</v>
      </c>
      <c r="K1881" s="164">
        <f t="shared" si="94"/>
        <v>0</v>
      </c>
      <c r="L1881" s="165">
        <f t="shared" si="95"/>
        <v>0</v>
      </c>
      <c r="M1881" s="172">
        <v>127</v>
      </c>
      <c r="N1881" s="172">
        <v>64</v>
      </c>
      <c r="O1881" s="167" t="s">
        <v>133</v>
      </c>
      <c r="P1881" s="260" t="e">
        <f t="shared" si="93"/>
        <v>#NUM!</v>
      </c>
      <c r="S1881" s="272"/>
    </row>
    <row r="1882" spans="1:19">
      <c r="A1882" s="161" t="s">
        <v>2993</v>
      </c>
      <c r="C1882" s="161" t="s">
        <v>133</v>
      </c>
      <c r="F1882" s="163" t="s">
        <v>133</v>
      </c>
      <c r="G1882" s="266" t="s">
        <v>133</v>
      </c>
      <c r="H1882" s="163" t="s">
        <v>133</v>
      </c>
      <c r="I1882" s="163" t="s">
        <v>133</v>
      </c>
      <c r="J1882" s="163" t="s">
        <v>133</v>
      </c>
      <c r="K1882" s="164">
        <f t="shared" si="94"/>
        <v>0</v>
      </c>
      <c r="L1882" s="165">
        <f t="shared" si="95"/>
        <v>0</v>
      </c>
      <c r="M1882" s="172">
        <v>127</v>
      </c>
      <c r="N1882" s="172">
        <v>64</v>
      </c>
      <c r="O1882" s="167" t="s">
        <v>133</v>
      </c>
      <c r="P1882" s="260" t="e">
        <f t="shared" si="93"/>
        <v>#NUM!</v>
      </c>
      <c r="S1882" s="272"/>
    </row>
    <row r="1883" spans="1:19">
      <c r="A1883" s="161" t="s">
        <v>2994</v>
      </c>
      <c r="C1883" s="161" t="s">
        <v>133</v>
      </c>
      <c r="F1883" s="163" t="s">
        <v>133</v>
      </c>
      <c r="G1883" s="266" t="s">
        <v>133</v>
      </c>
      <c r="H1883" s="163" t="s">
        <v>133</v>
      </c>
      <c r="I1883" s="163" t="s">
        <v>133</v>
      </c>
      <c r="J1883" s="163" t="s">
        <v>133</v>
      </c>
      <c r="K1883" s="164">
        <f t="shared" si="94"/>
        <v>0</v>
      </c>
      <c r="L1883" s="165">
        <f t="shared" si="95"/>
        <v>0</v>
      </c>
      <c r="M1883" s="172">
        <v>127</v>
      </c>
      <c r="N1883" s="172">
        <v>64</v>
      </c>
      <c r="O1883" s="167" t="s">
        <v>133</v>
      </c>
      <c r="P1883" s="260" t="e">
        <f t="shared" si="93"/>
        <v>#NUM!</v>
      </c>
      <c r="S1883" s="272"/>
    </row>
    <row r="1884" spans="1:19">
      <c r="A1884" s="161" t="s">
        <v>2995</v>
      </c>
      <c r="C1884" s="161" t="s">
        <v>133</v>
      </c>
      <c r="F1884" s="163" t="s">
        <v>133</v>
      </c>
      <c r="G1884" s="266" t="s">
        <v>133</v>
      </c>
      <c r="H1884" s="163" t="s">
        <v>133</v>
      </c>
      <c r="I1884" s="163" t="s">
        <v>133</v>
      </c>
      <c r="J1884" s="163" t="s">
        <v>133</v>
      </c>
      <c r="K1884" s="164">
        <f t="shared" si="94"/>
        <v>0</v>
      </c>
      <c r="L1884" s="165">
        <f t="shared" si="95"/>
        <v>0</v>
      </c>
      <c r="M1884" s="172">
        <v>127</v>
      </c>
      <c r="N1884" s="172">
        <v>64</v>
      </c>
      <c r="O1884" s="167" t="s">
        <v>133</v>
      </c>
      <c r="P1884" s="260" t="e">
        <f t="shared" si="93"/>
        <v>#NUM!</v>
      </c>
      <c r="S1884" s="272"/>
    </row>
    <row r="1885" spans="1:19">
      <c r="A1885" s="161" t="s">
        <v>2996</v>
      </c>
      <c r="C1885" s="161" t="s">
        <v>133</v>
      </c>
      <c r="F1885" s="163" t="s">
        <v>133</v>
      </c>
      <c r="G1885" s="266" t="s">
        <v>133</v>
      </c>
      <c r="H1885" s="163" t="s">
        <v>133</v>
      </c>
      <c r="I1885" s="163" t="s">
        <v>133</v>
      </c>
      <c r="J1885" s="163" t="s">
        <v>133</v>
      </c>
      <c r="K1885" s="164">
        <f t="shared" si="94"/>
        <v>0</v>
      </c>
      <c r="L1885" s="165">
        <f t="shared" si="95"/>
        <v>0</v>
      </c>
      <c r="M1885" s="172">
        <v>127</v>
      </c>
      <c r="N1885" s="172">
        <v>64</v>
      </c>
      <c r="O1885" s="167" t="s">
        <v>133</v>
      </c>
      <c r="P1885" s="260" t="e">
        <f t="shared" si="93"/>
        <v>#NUM!</v>
      </c>
      <c r="S1885" s="272"/>
    </row>
    <row r="1886" spans="1:19">
      <c r="A1886" s="161" t="s">
        <v>2997</v>
      </c>
      <c r="C1886" s="161" t="s">
        <v>133</v>
      </c>
      <c r="F1886" s="163" t="s">
        <v>133</v>
      </c>
      <c r="G1886" s="266" t="s">
        <v>133</v>
      </c>
      <c r="H1886" s="163" t="s">
        <v>133</v>
      </c>
      <c r="I1886" s="163" t="s">
        <v>133</v>
      </c>
      <c r="J1886" s="163" t="s">
        <v>133</v>
      </c>
      <c r="K1886" s="164">
        <f t="shared" si="94"/>
        <v>0</v>
      </c>
      <c r="L1886" s="165">
        <f t="shared" si="95"/>
        <v>0</v>
      </c>
      <c r="M1886" s="172">
        <v>127</v>
      </c>
      <c r="N1886" s="172">
        <v>64</v>
      </c>
      <c r="O1886" s="167" t="s">
        <v>133</v>
      </c>
      <c r="P1886" s="260" t="e">
        <f t="shared" si="93"/>
        <v>#NUM!</v>
      </c>
      <c r="S1886" s="272"/>
    </row>
    <row r="1887" spans="1:19">
      <c r="A1887" s="161" t="s">
        <v>2998</v>
      </c>
      <c r="C1887" s="161" t="s">
        <v>133</v>
      </c>
      <c r="F1887" s="163" t="s">
        <v>133</v>
      </c>
      <c r="G1887" s="266" t="s">
        <v>133</v>
      </c>
      <c r="H1887" s="163" t="s">
        <v>133</v>
      </c>
      <c r="I1887" s="163" t="s">
        <v>133</v>
      </c>
      <c r="J1887" s="163" t="s">
        <v>133</v>
      </c>
      <c r="K1887" s="164">
        <f t="shared" si="94"/>
        <v>0</v>
      </c>
      <c r="L1887" s="165">
        <f t="shared" si="95"/>
        <v>0</v>
      </c>
      <c r="M1887" s="172">
        <v>127</v>
      </c>
      <c r="N1887" s="172">
        <v>64</v>
      </c>
      <c r="O1887" s="167" t="s">
        <v>133</v>
      </c>
      <c r="P1887" s="260" t="e">
        <f t="shared" si="93"/>
        <v>#NUM!</v>
      </c>
      <c r="S1887" s="272"/>
    </row>
    <row r="1888" spans="1:19">
      <c r="A1888" s="161" t="s">
        <v>2999</v>
      </c>
      <c r="C1888" s="161" t="s">
        <v>133</v>
      </c>
      <c r="F1888" s="163" t="s">
        <v>133</v>
      </c>
      <c r="G1888" s="266" t="s">
        <v>133</v>
      </c>
      <c r="H1888" s="163" t="s">
        <v>133</v>
      </c>
      <c r="I1888" s="163" t="s">
        <v>133</v>
      </c>
      <c r="J1888" s="163" t="s">
        <v>133</v>
      </c>
      <c r="K1888" s="164">
        <f t="shared" si="94"/>
        <v>0</v>
      </c>
      <c r="L1888" s="165">
        <f t="shared" si="95"/>
        <v>0</v>
      </c>
      <c r="M1888" s="172">
        <v>127</v>
      </c>
      <c r="N1888" s="172">
        <v>64</v>
      </c>
      <c r="O1888" s="167" t="s">
        <v>133</v>
      </c>
      <c r="P1888" s="260" t="e">
        <f t="shared" si="93"/>
        <v>#NUM!</v>
      </c>
      <c r="S1888" s="272"/>
    </row>
    <row r="1889" spans="1:19">
      <c r="A1889" s="161" t="s">
        <v>3000</v>
      </c>
      <c r="C1889" s="161" t="s">
        <v>133</v>
      </c>
      <c r="F1889" s="163" t="s">
        <v>133</v>
      </c>
      <c r="G1889" s="266" t="s">
        <v>133</v>
      </c>
      <c r="H1889" s="163" t="s">
        <v>133</v>
      </c>
      <c r="I1889" s="163" t="s">
        <v>133</v>
      </c>
      <c r="J1889" s="163" t="s">
        <v>133</v>
      </c>
      <c r="K1889" s="164">
        <f t="shared" si="94"/>
        <v>0</v>
      </c>
      <c r="L1889" s="165">
        <f t="shared" si="95"/>
        <v>0</v>
      </c>
      <c r="M1889" s="172">
        <v>127</v>
      </c>
      <c r="N1889" s="172">
        <v>64</v>
      </c>
      <c r="O1889" s="167" t="s">
        <v>133</v>
      </c>
      <c r="P1889" s="260" t="e">
        <f t="shared" si="93"/>
        <v>#NUM!</v>
      </c>
      <c r="S1889" s="272"/>
    </row>
    <row r="1890" spans="1:19">
      <c r="A1890" s="161" t="s">
        <v>3001</v>
      </c>
      <c r="C1890" s="161" t="s">
        <v>133</v>
      </c>
      <c r="F1890" s="163" t="s">
        <v>133</v>
      </c>
      <c r="G1890" s="266" t="s">
        <v>133</v>
      </c>
      <c r="H1890" s="163" t="s">
        <v>133</v>
      </c>
      <c r="I1890" s="163" t="s">
        <v>133</v>
      </c>
      <c r="J1890" s="163" t="s">
        <v>133</v>
      </c>
      <c r="K1890" s="164">
        <f t="shared" si="94"/>
        <v>0</v>
      </c>
      <c r="L1890" s="165">
        <f t="shared" si="95"/>
        <v>0</v>
      </c>
      <c r="M1890" s="172">
        <v>127</v>
      </c>
      <c r="N1890" s="172">
        <v>64</v>
      </c>
      <c r="O1890" s="167" t="s">
        <v>133</v>
      </c>
      <c r="P1890" s="260" t="e">
        <f t="shared" si="93"/>
        <v>#NUM!</v>
      </c>
      <c r="S1890" s="272"/>
    </row>
    <row r="1891" spans="1:19">
      <c r="A1891" s="161" t="s">
        <v>3002</v>
      </c>
      <c r="C1891" s="161" t="s">
        <v>133</v>
      </c>
      <c r="F1891" s="163" t="s">
        <v>133</v>
      </c>
      <c r="G1891" s="266" t="s">
        <v>133</v>
      </c>
      <c r="H1891" s="163" t="s">
        <v>133</v>
      </c>
      <c r="I1891" s="163" t="s">
        <v>133</v>
      </c>
      <c r="J1891" s="163" t="s">
        <v>133</v>
      </c>
      <c r="K1891" s="164">
        <f t="shared" si="94"/>
        <v>0</v>
      </c>
      <c r="L1891" s="165">
        <f t="shared" si="95"/>
        <v>0</v>
      </c>
      <c r="M1891" s="172">
        <v>127</v>
      </c>
      <c r="N1891" s="172">
        <v>64</v>
      </c>
      <c r="O1891" s="167" t="s">
        <v>133</v>
      </c>
      <c r="P1891" s="260" t="e">
        <f t="shared" si="93"/>
        <v>#NUM!</v>
      </c>
      <c r="S1891" s="272"/>
    </row>
    <row r="1892" spans="1:19">
      <c r="A1892" s="161" t="s">
        <v>3003</v>
      </c>
      <c r="C1892" s="161" t="s">
        <v>133</v>
      </c>
      <c r="F1892" s="163" t="s">
        <v>133</v>
      </c>
      <c r="G1892" s="266" t="s">
        <v>133</v>
      </c>
      <c r="H1892" s="163" t="s">
        <v>133</v>
      </c>
      <c r="I1892" s="163" t="s">
        <v>133</v>
      </c>
      <c r="J1892" s="163" t="s">
        <v>133</v>
      </c>
      <c r="K1892" s="164">
        <f t="shared" si="94"/>
        <v>0</v>
      </c>
      <c r="L1892" s="165">
        <f t="shared" si="95"/>
        <v>0</v>
      </c>
      <c r="M1892" s="172">
        <v>127</v>
      </c>
      <c r="N1892" s="172">
        <v>64</v>
      </c>
      <c r="O1892" s="167" t="s">
        <v>133</v>
      </c>
      <c r="P1892" s="260" t="e">
        <f t="shared" si="93"/>
        <v>#NUM!</v>
      </c>
      <c r="S1892" s="272"/>
    </row>
    <row r="1893" spans="1:19">
      <c r="A1893" s="161" t="s">
        <v>3004</v>
      </c>
      <c r="C1893" s="161" t="s">
        <v>133</v>
      </c>
      <c r="F1893" s="163" t="s">
        <v>133</v>
      </c>
      <c r="G1893" s="266" t="s">
        <v>133</v>
      </c>
      <c r="H1893" s="163" t="s">
        <v>133</v>
      </c>
      <c r="I1893" s="163" t="s">
        <v>133</v>
      </c>
      <c r="J1893" s="163" t="s">
        <v>133</v>
      </c>
      <c r="K1893" s="164">
        <f t="shared" si="94"/>
        <v>0</v>
      </c>
      <c r="L1893" s="165">
        <f t="shared" si="95"/>
        <v>0</v>
      </c>
      <c r="M1893" s="172">
        <v>127</v>
      </c>
      <c r="N1893" s="172">
        <v>64</v>
      </c>
      <c r="O1893" s="167" t="s">
        <v>133</v>
      </c>
      <c r="P1893" s="260" t="e">
        <f t="shared" si="93"/>
        <v>#NUM!</v>
      </c>
      <c r="S1893" s="272"/>
    </row>
    <row r="1894" spans="1:19">
      <c r="A1894" s="161" t="s">
        <v>3005</v>
      </c>
      <c r="C1894" s="161" t="s">
        <v>133</v>
      </c>
      <c r="F1894" s="163" t="s">
        <v>133</v>
      </c>
      <c r="G1894" s="266" t="s">
        <v>133</v>
      </c>
      <c r="H1894" s="163" t="s">
        <v>133</v>
      </c>
      <c r="I1894" s="163" t="s">
        <v>133</v>
      </c>
      <c r="J1894" s="163" t="s">
        <v>133</v>
      </c>
      <c r="K1894" s="164">
        <f t="shared" si="94"/>
        <v>0</v>
      </c>
      <c r="L1894" s="165">
        <f t="shared" si="95"/>
        <v>0</v>
      </c>
      <c r="M1894" s="172">
        <v>127</v>
      </c>
      <c r="N1894" s="172">
        <v>64</v>
      </c>
      <c r="O1894" s="167" t="s">
        <v>133</v>
      </c>
      <c r="P1894" s="260" t="e">
        <f t="shared" si="93"/>
        <v>#NUM!</v>
      </c>
      <c r="S1894" s="272"/>
    </row>
    <row r="1895" spans="1:19">
      <c r="A1895" s="161" t="s">
        <v>3006</v>
      </c>
      <c r="C1895" s="161" t="s">
        <v>133</v>
      </c>
      <c r="F1895" s="163" t="s">
        <v>133</v>
      </c>
      <c r="G1895" s="266" t="s">
        <v>133</v>
      </c>
      <c r="H1895" s="163" t="s">
        <v>133</v>
      </c>
      <c r="I1895" s="163" t="s">
        <v>133</v>
      </c>
      <c r="J1895" s="163" t="s">
        <v>133</v>
      </c>
      <c r="K1895" s="164">
        <f t="shared" si="94"/>
        <v>0</v>
      </c>
      <c r="L1895" s="165">
        <f t="shared" si="95"/>
        <v>0</v>
      </c>
      <c r="M1895" s="172">
        <v>127</v>
      </c>
      <c r="N1895" s="172">
        <v>64</v>
      </c>
      <c r="O1895" s="167" t="s">
        <v>133</v>
      </c>
      <c r="P1895" s="260" t="e">
        <f t="shared" si="93"/>
        <v>#NUM!</v>
      </c>
      <c r="S1895" s="272"/>
    </row>
    <row r="1896" spans="1:19">
      <c r="A1896" s="161" t="s">
        <v>3007</v>
      </c>
      <c r="C1896" s="161" t="s">
        <v>133</v>
      </c>
      <c r="F1896" s="163" t="s">
        <v>133</v>
      </c>
      <c r="G1896" s="266" t="s">
        <v>133</v>
      </c>
      <c r="H1896" s="163" t="s">
        <v>133</v>
      </c>
      <c r="I1896" s="163" t="s">
        <v>133</v>
      </c>
      <c r="J1896" s="163" t="s">
        <v>133</v>
      </c>
      <c r="K1896" s="164">
        <f t="shared" si="94"/>
        <v>0</v>
      </c>
      <c r="L1896" s="165">
        <f t="shared" si="95"/>
        <v>0</v>
      </c>
      <c r="M1896" s="172">
        <v>127</v>
      </c>
      <c r="N1896" s="172">
        <v>64</v>
      </c>
      <c r="O1896" s="167" t="s">
        <v>133</v>
      </c>
      <c r="P1896" s="260" t="e">
        <f t="shared" si="93"/>
        <v>#NUM!</v>
      </c>
      <c r="S1896" s="272"/>
    </row>
    <row r="1897" spans="1:19">
      <c r="A1897" s="161" t="s">
        <v>3008</v>
      </c>
      <c r="C1897" s="161" t="s">
        <v>133</v>
      </c>
      <c r="F1897" s="163" t="s">
        <v>133</v>
      </c>
      <c r="G1897" s="266" t="s">
        <v>133</v>
      </c>
      <c r="H1897" s="163" t="s">
        <v>133</v>
      </c>
      <c r="I1897" s="163" t="s">
        <v>133</v>
      </c>
      <c r="J1897" s="163" t="s">
        <v>133</v>
      </c>
      <c r="K1897" s="164">
        <f t="shared" si="94"/>
        <v>0</v>
      </c>
      <c r="L1897" s="165">
        <f t="shared" si="95"/>
        <v>0</v>
      </c>
      <c r="M1897" s="172">
        <v>127</v>
      </c>
      <c r="N1897" s="172">
        <v>64</v>
      </c>
      <c r="O1897" s="167" t="s">
        <v>133</v>
      </c>
      <c r="P1897" s="260" t="e">
        <f t="shared" si="93"/>
        <v>#NUM!</v>
      </c>
      <c r="S1897" s="272"/>
    </row>
    <row r="1898" spans="1:19">
      <c r="A1898" s="161" t="s">
        <v>3009</v>
      </c>
      <c r="C1898" s="161" t="s">
        <v>133</v>
      </c>
      <c r="F1898" s="163" t="s">
        <v>133</v>
      </c>
      <c r="G1898" s="266" t="s">
        <v>133</v>
      </c>
      <c r="H1898" s="163" t="s">
        <v>133</v>
      </c>
      <c r="I1898" s="163" t="s">
        <v>133</v>
      </c>
      <c r="J1898" s="163" t="s">
        <v>133</v>
      </c>
      <c r="K1898" s="164">
        <f t="shared" si="94"/>
        <v>0</v>
      </c>
      <c r="L1898" s="165">
        <f t="shared" si="95"/>
        <v>0</v>
      </c>
      <c r="M1898" s="172">
        <v>127</v>
      </c>
      <c r="N1898" s="172">
        <v>64</v>
      </c>
      <c r="O1898" s="167" t="s">
        <v>133</v>
      </c>
      <c r="P1898" s="260" t="e">
        <f t="shared" si="93"/>
        <v>#NUM!</v>
      </c>
      <c r="S1898" s="272"/>
    </row>
    <row r="1899" spans="1:19">
      <c r="A1899" s="161" t="s">
        <v>3010</v>
      </c>
      <c r="C1899" s="161" t="s">
        <v>133</v>
      </c>
      <c r="F1899" s="163" t="s">
        <v>133</v>
      </c>
      <c r="G1899" s="266" t="s">
        <v>133</v>
      </c>
      <c r="H1899" s="163" t="s">
        <v>133</v>
      </c>
      <c r="I1899" s="163" t="s">
        <v>133</v>
      </c>
      <c r="J1899" s="163" t="s">
        <v>133</v>
      </c>
      <c r="K1899" s="164">
        <f t="shared" si="94"/>
        <v>0</v>
      </c>
      <c r="L1899" s="165">
        <f t="shared" si="95"/>
        <v>0</v>
      </c>
      <c r="M1899" s="172">
        <v>127</v>
      </c>
      <c r="N1899" s="172">
        <v>64</v>
      </c>
      <c r="O1899" s="167" t="s">
        <v>133</v>
      </c>
      <c r="P1899" s="260" t="e">
        <f t="shared" si="93"/>
        <v>#NUM!</v>
      </c>
      <c r="S1899" s="272"/>
    </row>
    <row r="1900" spans="1:19">
      <c r="A1900" s="161" t="s">
        <v>3011</v>
      </c>
      <c r="C1900" s="161" t="s">
        <v>133</v>
      </c>
      <c r="F1900" s="163" t="s">
        <v>133</v>
      </c>
      <c r="G1900" s="266" t="s">
        <v>133</v>
      </c>
      <c r="H1900" s="163" t="s">
        <v>133</v>
      </c>
      <c r="I1900" s="163" t="s">
        <v>133</v>
      </c>
      <c r="J1900" s="163" t="s">
        <v>133</v>
      </c>
      <c r="K1900" s="164">
        <f t="shared" si="94"/>
        <v>0</v>
      </c>
      <c r="L1900" s="165">
        <f t="shared" si="95"/>
        <v>0</v>
      </c>
      <c r="M1900" s="172">
        <v>127</v>
      </c>
      <c r="N1900" s="172">
        <v>64</v>
      </c>
      <c r="O1900" s="167" t="s">
        <v>133</v>
      </c>
      <c r="P1900" s="260" t="e">
        <f t="shared" si="93"/>
        <v>#NUM!</v>
      </c>
      <c r="S1900" s="272"/>
    </row>
    <row r="1901" spans="1:19">
      <c r="A1901" s="161" t="s">
        <v>3012</v>
      </c>
      <c r="C1901" s="161" t="s">
        <v>133</v>
      </c>
      <c r="F1901" s="163" t="s">
        <v>133</v>
      </c>
      <c r="G1901" s="266" t="s">
        <v>133</v>
      </c>
      <c r="H1901" s="163" t="s">
        <v>133</v>
      </c>
      <c r="I1901" s="163" t="s">
        <v>133</v>
      </c>
      <c r="J1901" s="163" t="s">
        <v>133</v>
      </c>
      <c r="K1901" s="164">
        <f t="shared" si="94"/>
        <v>0</v>
      </c>
      <c r="L1901" s="165">
        <f t="shared" si="95"/>
        <v>0</v>
      </c>
      <c r="M1901" s="172">
        <v>127</v>
      </c>
      <c r="N1901" s="172">
        <v>64</v>
      </c>
      <c r="O1901" s="167" t="s">
        <v>133</v>
      </c>
      <c r="P1901" s="260" t="e">
        <f t="shared" si="93"/>
        <v>#NUM!</v>
      </c>
      <c r="S1901" s="272"/>
    </row>
    <row r="1902" spans="1:19">
      <c r="A1902" s="161" t="s">
        <v>3013</v>
      </c>
      <c r="C1902" s="161" t="s">
        <v>133</v>
      </c>
      <c r="F1902" s="163" t="s">
        <v>133</v>
      </c>
      <c r="G1902" s="266" t="s">
        <v>133</v>
      </c>
      <c r="H1902" s="163" t="s">
        <v>133</v>
      </c>
      <c r="I1902" s="163" t="s">
        <v>133</v>
      </c>
      <c r="J1902" s="163" t="s">
        <v>133</v>
      </c>
      <c r="K1902" s="164">
        <f t="shared" si="94"/>
        <v>0</v>
      </c>
      <c r="L1902" s="165">
        <f t="shared" si="95"/>
        <v>0</v>
      </c>
      <c r="M1902" s="172">
        <v>127</v>
      </c>
      <c r="N1902" s="172">
        <v>64</v>
      </c>
      <c r="O1902" s="167" t="s">
        <v>133</v>
      </c>
      <c r="P1902" s="260" t="e">
        <f t="shared" si="93"/>
        <v>#NUM!</v>
      </c>
      <c r="S1902" s="272"/>
    </row>
    <row r="1903" spans="1:19">
      <c r="A1903" s="161" t="s">
        <v>3014</v>
      </c>
      <c r="C1903" s="161" t="s">
        <v>133</v>
      </c>
      <c r="F1903" s="163" t="s">
        <v>133</v>
      </c>
      <c r="G1903" s="266" t="s">
        <v>133</v>
      </c>
      <c r="H1903" s="163" t="s">
        <v>133</v>
      </c>
      <c r="I1903" s="163" t="s">
        <v>133</v>
      </c>
      <c r="J1903" s="163" t="s">
        <v>133</v>
      </c>
      <c r="K1903" s="164">
        <f t="shared" si="94"/>
        <v>0</v>
      </c>
      <c r="L1903" s="165">
        <f t="shared" si="95"/>
        <v>0</v>
      </c>
      <c r="M1903" s="172">
        <v>127</v>
      </c>
      <c r="N1903" s="172">
        <v>64</v>
      </c>
      <c r="O1903" s="167" t="s">
        <v>133</v>
      </c>
      <c r="P1903" s="260" t="e">
        <f t="shared" si="93"/>
        <v>#NUM!</v>
      </c>
      <c r="S1903" s="272"/>
    </row>
    <row r="1904" spans="1:19">
      <c r="A1904" s="161" t="s">
        <v>3015</v>
      </c>
      <c r="C1904" s="161" t="s">
        <v>133</v>
      </c>
      <c r="F1904" s="163" t="s">
        <v>133</v>
      </c>
      <c r="G1904" s="266" t="s">
        <v>133</v>
      </c>
      <c r="H1904" s="163" t="s">
        <v>133</v>
      </c>
      <c r="I1904" s="163" t="s">
        <v>133</v>
      </c>
      <c r="J1904" s="163" t="s">
        <v>133</v>
      </c>
      <c r="K1904" s="164">
        <f t="shared" si="94"/>
        <v>0</v>
      </c>
      <c r="L1904" s="165">
        <f t="shared" si="95"/>
        <v>0</v>
      </c>
      <c r="M1904" s="172">
        <v>127</v>
      </c>
      <c r="N1904" s="172">
        <v>64</v>
      </c>
      <c r="O1904" s="167" t="s">
        <v>133</v>
      </c>
      <c r="P1904" s="260" t="e">
        <f t="shared" si="93"/>
        <v>#NUM!</v>
      </c>
      <c r="S1904" s="272"/>
    </row>
    <row r="1905" spans="1:19">
      <c r="A1905" s="161" t="s">
        <v>3016</v>
      </c>
      <c r="C1905" s="161" t="s">
        <v>133</v>
      </c>
      <c r="F1905" s="163" t="s">
        <v>133</v>
      </c>
      <c r="G1905" s="266" t="s">
        <v>133</v>
      </c>
      <c r="H1905" s="163" t="s">
        <v>133</v>
      </c>
      <c r="I1905" s="163" t="s">
        <v>133</v>
      </c>
      <c r="J1905" s="163" t="s">
        <v>133</v>
      </c>
      <c r="K1905" s="164">
        <f t="shared" si="94"/>
        <v>0</v>
      </c>
      <c r="L1905" s="165">
        <f t="shared" si="95"/>
        <v>0</v>
      </c>
      <c r="M1905" s="172">
        <v>127</v>
      </c>
      <c r="N1905" s="172">
        <v>64</v>
      </c>
      <c r="O1905" s="167" t="s">
        <v>133</v>
      </c>
      <c r="P1905" s="260" t="e">
        <f t="shared" si="93"/>
        <v>#NUM!</v>
      </c>
      <c r="S1905" s="272"/>
    </row>
    <row r="1906" spans="1:19">
      <c r="A1906" s="161" t="s">
        <v>3017</v>
      </c>
      <c r="C1906" s="161" t="s">
        <v>133</v>
      </c>
      <c r="F1906" s="163" t="s">
        <v>133</v>
      </c>
      <c r="G1906" s="266" t="s">
        <v>133</v>
      </c>
      <c r="H1906" s="163" t="s">
        <v>133</v>
      </c>
      <c r="I1906" s="163" t="s">
        <v>133</v>
      </c>
      <c r="J1906" s="163" t="s">
        <v>133</v>
      </c>
      <c r="K1906" s="164">
        <f t="shared" si="94"/>
        <v>0</v>
      </c>
      <c r="L1906" s="165">
        <f t="shared" si="95"/>
        <v>0</v>
      </c>
      <c r="M1906" s="172">
        <v>127</v>
      </c>
      <c r="N1906" s="172">
        <v>64</v>
      </c>
      <c r="O1906" s="167" t="s">
        <v>133</v>
      </c>
      <c r="P1906" s="260" t="e">
        <f t="shared" si="93"/>
        <v>#NUM!</v>
      </c>
      <c r="S1906" s="272"/>
    </row>
    <row r="1907" spans="1:19">
      <c r="A1907" s="161" t="s">
        <v>3018</v>
      </c>
      <c r="C1907" s="161" t="s">
        <v>133</v>
      </c>
      <c r="F1907" s="163" t="s">
        <v>133</v>
      </c>
      <c r="G1907" s="266" t="s">
        <v>133</v>
      </c>
      <c r="H1907" s="163" t="s">
        <v>133</v>
      </c>
      <c r="I1907" s="163" t="s">
        <v>133</v>
      </c>
      <c r="J1907" s="163" t="s">
        <v>133</v>
      </c>
      <c r="K1907" s="164">
        <f t="shared" si="94"/>
        <v>0</v>
      </c>
      <c r="L1907" s="165">
        <f t="shared" si="95"/>
        <v>0</v>
      </c>
      <c r="M1907" s="172">
        <v>127</v>
      </c>
      <c r="N1907" s="172">
        <v>64</v>
      </c>
      <c r="O1907" s="167" t="s">
        <v>133</v>
      </c>
      <c r="P1907" s="260" t="e">
        <f t="shared" si="93"/>
        <v>#NUM!</v>
      </c>
      <c r="S1907" s="272"/>
    </row>
    <row r="1908" spans="1:19">
      <c r="A1908" s="161" t="s">
        <v>3019</v>
      </c>
      <c r="C1908" s="161" t="s">
        <v>133</v>
      </c>
      <c r="F1908" s="163" t="s">
        <v>133</v>
      </c>
      <c r="G1908" s="266" t="s">
        <v>133</v>
      </c>
      <c r="H1908" s="163" t="s">
        <v>133</v>
      </c>
      <c r="I1908" s="163" t="s">
        <v>133</v>
      </c>
      <c r="J1908" s="163" t="s">
        <v>133</v>
      </c>
      <c r="K1908" s="164">
        <f t="shared" si="94"/>
        <v>0</v>
      </c>
      <c r="L1908" s="165">
        <f t="shared" si="95"/>
        <v>0</v>
      </c>
      <c r="M1908" s="172">
        <v>127</v>
      </c>
      <c r="N1908" s="172">
        <v>64</v>
      </c>
      <c r="O1908" s="167" t="s">
        <v>133</v>
      </c>
      <c r="P1908" s="260" t="e">
        <f t="shared" si="93"/>
        <v>#NUM!</v>
      </c>
      <c r="S1908" s="272"/>
    </row>
    <row r="1909" spans="1:19">
      <c r="A1909" s="161" t="s">
        <v>3020</v>
      </c>
      <c r="C1909" s="161" t="s">
        <v>133</v>
      </c>
      <c r="F1909" s="163" t="s">
        <v>133</v>
      </c>
      <c r="G1909" s="266" t="s">
        <v>133</v>
      </c>
      <c r="H1909" s="163" t="s">
        <v>133</v>
      </c>
      <c r="I1909" s="163" t="s">
        <v>133</v>
      </c>
      <c r="J1909" s="163" t="s">
        <v>133</v>
      </c>
      <c r="K1909" s="164">
        <f t="shared" si="94"/>
        <v>0</v>
      </c>
      <c r="L1909" s="165">
        <f t="shared" si="95"/>
        <v>0</v>
      </c>
      <c r="M1909" s="172">
        <v>127</v>
      </c>
      <c r="N1909" s="172">
        <v>64</v>
      </c>
      <c r="O1909" s="167" t="s">
        <v>133</v>
      </c>
      <c r="P1909" s="260" t="e">
        <f t="shared" si="93"/>
        <v>#NUM!</v>
      </c>
      <c r="S1909" s="272"/>
    </row>
    <row r="1910" spans="1:19">
      <c r="A1910" s="161" t="s">
        <v>3021</v>
      </c>
      <c r="C1910" s="161" t="s">
        <v>133</v>
      </c>
      <c r="F1910" s="163" t="s">
        <v>133</v>
      </c>
      <c r="G1910" s="266" t="s">
        <v>133</v>
      </c>
      <c r="H1910" s="163" t="s">
        <v>133</v>
      </c>
      <c r="I1910" s="163" t="s">
        <v>133</v>
      </c>
      <c r="J1910" s="163" t="s">
        <v>133</v>
      </c>
      <c r="K1910" s="164">
        <f t="shared" si="94"/>
        <v>0</v>
      </c>
      <c r="L1910" s="165">
        <f t="shared" si="95"/>
        <v>0</v>
      </c>
      <c r="M1910" s="172">
        <v>127</v>
      </c>
      <c r="N1910" s="172">
        <v>64</v>
      </c>
      <c r="O1910" s="167" t="s">
        <v>133</v>
      </c>
      <c r="P1910" s="260" t="e">
        <f t="shared" si="93"/>
        <v>#NUM!</v>
      </c>
      <c r="S1910" s="272"/>
    </row>
    <row r="1911" spans="1:19">
      <c r="A1911" s="161" t="s">
        <v>3022</v>
      </c>
      <c r="C1911" s="161" t="s">
        <v>133</v>
      </c>
      <c r="F1911" s="163" t="s">
        <v>133</v>
      </c>
      <c r="G1911" s="266" t="s">
        <v>133</v>
      </c>
      <c r="H1911" s="163" t="s">
        <v>133</v>
      </c>
      <c r="I1911" s="163" t="s">
        <v>133</v>
      </c>
      <c r="J1911" s="163" t="s">
        <v>133</v>
      </c>
      <c r="K1911" s="164">
        <f t="shared" si="94"/>
        <v>0</v>
      </c>
      <c r="L1911" s="165">
        <f t="shared" si="95"/>
        <v>0</v>
      </c>
      <c r="M1911" s="172">
        <v>127</v>
      </c>
      <c r="N1911" s="172">
        <v>64</v>
      </c>
      <c r="O1911" s="167" t="s">
        <v>133</v>
      </c>
      <c r="P1911" s="260" t="e">
        <f t="shared" si="93"/>
        <v>#NUM!</v>
      </c>
      <c r="S1911" s="272"/>
    </row>
    <row r="1912" spans="1:19">
      <c r="A1912" s="161" t="s">
        <v>3023</v>
      </c>
      <c r="C1912" s="161" t="s">
        <v>133</v>
      </c>
      <c r="F1912" s="163" t="s">
        <v>133</v>
      </c>
      <c r="G1912" s="266" t="s">
        <v>133</v>
      </c>
      <c r="H1912" s="163" t="s">
        <v>133</v>
      </c>
      <c r="I1912" s="163" t="s">
        <v>133</v>
      </c>
      <c r="J1912" s="163" t="s">
        <v>133</v>
      </c>
      <c r="K1912" s="164">
        <f t="shared" si="94"/>
        <v>0</v>
      </c>
      <c r="L1912" s="165">
        <f t="shared" si="95"/>
        <v>0</v>
      </c>
      <c r="M1912" s="172">
        <v>127</v>
      </c>
      <c r="N1912" s="172">
        <v>64</v>
      </c>
      <c r="O1912" s="167" t="s">
        <v>133</v>
      </c>
      <c r="P1912" s="260" t="e">
        <f t="shared" si="93"/>
        <v>#NUM!</v>
      </c>
      <c r="S1912" s="272"/>
    </row>
    <row r="1913" spans="1:19">
      <c r="A1913" s="161" t="s">
        <v>3024</v>
      </c>
      <c r="C1913" s="161" t="s">
        <v>133</v>
      </c>
      <c r="F1913" s="163" t="s">
        <v>133</v>
      </c>
      <c r="G1913" s="266" t="s">
        <v>133</v>
      </c>
      <c r="H1913" s="163" t="s">
        <v>133</v>
      </c>
      <c r="I1913" s="163" t="s">
        <v>133</v>
      </c>
      <c r="J1913" s="163" t="s">
        <v>133</v>
      </c>
      <c r="K1913" s="164">
        <f t="shared" si="94"/>
        <v>0</v>
      </c>
      <c r="L1913" s="165">
        <f t="shared" si="95"/>
        <v>0</v>
      </c>
      <c r="M1913" s="172">
        <v>127</v>
      </c>
      <c r="N1913" s="172">
        <v>64</v>
      </c>
      <c r="O1913" s="167" t="s">
        <v>133</v>
      </c>
      <c r="P1913" s="260" t="e">
        <f t="shared" si="93"/>
        <v>#NUM!</v>
      </c>
      <c r="S1913" s="272"/>
    </row>
    <row r="1914" spans="1:19">
      <c r="A1914" s="161" t="s">
        <v>3025</v>
      </c>
      <c r="C1914" s="161" t="s">
        <v>133</v>
      </c>
      <c r="F1914" s="163" t="s">
        <v>133</v>
      </c>
      <c r="G1914" s="266" t="s">
        <v>133</v>
      </c>
      <c r="H1914" s="163" t="s">
        <v>133</v>
      </c>
      <c r="I1914" s="163" t="s">
        <v>133</v>
      </c>
      <c r="J1914" s="163" t="s">
        <v>133</v>
      </c>
      <c r="K1914" s="164">
        <f t="shared" si="94"/>
        <v>0</v>
      </c>
      <c r="L1914" s="165">
        <f t="shared" si="95"/>
        <v>0</v>
      </c>
      <c r="M1914" s="172">
        <v>127</v>
      </c>
      <c r="N1914" s="172">
        <v>64</v>
      </c>
      <c r="O1914" s="167" t="s">
        <v>133</v>
      </c>
      <c r="P1914" s="260" t="e">
        <f t="shared" si="93"/>
        <v>#NUM!</v>
      </c>
      <c r="S1914" s="272"/>
    </row>
    <row r="1915" spans="1:19">
      <c r="A1915" s="161" t="s">
        <v>3026</v>
      </c>
      <c r="C1915" s="161" t="s">
        <v>133</v>
      </c>
      <c r="F1915" s="163" t="s">
        <v>133</v>
      </c>
      <c r="G1915" s="266" t="s">
        <v>133</v>
      </c>
      <c r="H1915" s="163" t="s">
        <v>133</v>
      </c>
      <c r="I1915" s="163" t="s">
        <v>133</v>
      </c>
      <c r="J1915" s="163" t="s">
        <v>133</v>
      </c>
      <c r="K1915" s="164">
        <f t="shared" si="94"/>
        <v>0</v>
      </c>
      <c r="L1915" s="165">
        <f t="shared" si="95"/>
        <v>0</v>
      </c>
      <c r="M1915" s="172">
        <v>127</v>
      </c>
      <c r="N1915" s="172">
        <v>64</v>
      </c>
      <c r="O1915" s="167" t="s">
        <v>133</v>
      </c>
      <c r="P1915" s="260" t="e">
        <f t="shared" si="93"/>
        <v>#NUM!</v>
      </c>
      <c r="S1915" s="272"/>
    </row>
    <row r="1916" spans="1:19">
      <c r="A1916" s="161" t="s">
        <v>3027</v>
      </c>
      <c r="C1916" s="161" t="s">
        <v>133</v>
      </c>
      <c r="F1916" s="163" t="s">
        <v>133</v>
      </c>
      <c r="G1916" s="266" t="s">
        <v>133</v>
      </c>
      <c r="H1916" s="163" t="s">
        <v>133</v>
      </c>
      <c r="I1916" s="163" t="s">
        <v>133</v>
      </c>
      <c r="J1916" s="163" t="s">
        <v>133</v>
      </c>
      <c r="K1916" s="164">
        <f t="shared" si="94"/>
        <v>0</v>
      </c>
      <c r="L1916" s="165">
        <f t="shared" si="95"/>
        <v>0</v>
      </c>
      <c r="M1916" s="172">
        <v>127</v>
      </c>
      <c r="N1916" s="172">
        <v>64</v>
      </c>
      <c r="O1916" s="167" t="s">
        <v>133</v>
      </c>
      <c r="P1916" s="260" t="e">
        <f t="shared" si="93"/>
        <v>#NUM!</v>
      </c>
      <c r="S1916" s="272"/>
    </row>
    <row r="1917" spans="1:19">
      <c r="A1917" s="161" t="s">
        <v>3028</v>
      </c>
      <c r="C1917" s="161" t="s">
        <v>133</v>
      </c>
      <c r="F1917" s="163" t="s">
        <v>133</v>
      </c>
      <c r="G1917" s="266" t="s">
        <v>133</v>
      </c>
      <c r="H1917" s="163" t="s">
        <v>133</v>
      </c>
      <c r="I1917" s="163" t="s">
        <v>133</v>
      </c>
      <c r="J1917" s="163" t="s">
        <v>133</v>
      </c>
      <c r="K1917" s="164">
        <f t="shared" si="94"/>
        <v>0</v>
      </c>
      <c r="L1917" s="165">
        <f t="shared" si="95"/>
        <v>0</v>
      </c>
      <c r="M1917" s="172">
        <v>127</v>
      </c>
      <c r="N1917" s="172">
        <v>64</v>
      </c>
      <c r="O1917" s="167" t="s">
        <v>133</v>
      </c>
      <c r="P1917" s="260" t="e">
        <f t="shared" si="93"/>
        <v>#NUM!</v>
      </c>
      <c r="S1917" s="272"/>
    </row>
    <row r="1918" spans="1:19">
      <c r="A1918" s="161" t="s">
        <v>3029</v>
      </c>
      <c r="C1918" s="161" t="s">
        <v>133</v>
      </c>
      <c r="F1918" s="163" t="s">
        <v>133</v>
      </c>
      <c r="G1918" s="266" t="s">
        <v>133</v>
      </c>
      <c r="H1918" s="163" t="s">
        <v>133</v>
      </c>
      <c r="I1918" s="163" t="s">
        <v>133</v>
      </c>
      <c r="J1918" s="163" t="s">
        <v>133</v>
      </c>
      <c r="K1918" s="164">
        <f t="shared" si="94"/>
        <v>0</v>
      </c>
      <c r="L1918" s="165">
        <f t="shared" si="95"/>
        <v>0</v>
      </c>
      <c r="M1918" s="172">
        <v>127</v>
      </c>
      <c r="N1918" s="172">
        <v>64</v>
      </c>
      <c r="O1918" s="167" t="s">
        <v>133</v>
      </c>
      <c r="P1918" s="260" t="e">
        <f t="shared" si="93"/>
        <v>#NUM!</v>
      </c>
      <c r="S1918" s="272"/>
    </row>
    <row r="1919" spans="1:19">
      <c r="A1919" s="161" t="s">
        <v>3030</v>
      </c>
      <c r="C1919" s="161" t="s">
        <v>133</v>
      </c>
      <c r="F1919" s="163" t="s">
        <v>133</v>
      </c>
      <c r="G1919" s="266" t="s">
        <v>133</v>
      </c>
      <c r="H1919" s="163" t="s">
        <v>133</v>
      </c>
      <c r="I1919" s="163" t="s">
        <v>133</v>
      </c>
      <c r="J1919" s="163" t="s">
        <v>133</v>
      </c>
      <c r="K1919" s="164">
        <f t="shared" si="94"/>
        <v>0</v>
      </c>
      <c r="L1919" s="165">
        <f t="shared" si="95"/>
        <v>0</v>
      </c>
      <c r="M1919" s="172">
        <v>127</v>
      </c>
      <c r="N1919" s="172">
        <v>64</v>
      </c>
      <c r="O1919" s="167" t="s">
        <v>133</v>
      </c>
      <c r="P1919" s="260" t="e">
        <f t="shared" si="93"/>
        <v>#NUM!</v>
      </c>
      <c r="S1919" s="272"/>
    </row>
    <row r="1920" spans="1:19">
      <c r="A1920" s="161" t="s">
        <v>3031</v>
      </c>
      <c r="C1920" s="161" t="s">
        <v>133</v>
      </c>
      <c r="F1920" s="163" t="s">
        <v>133</v>
      </c>
      <c r="G1920" s="266" t="s">
        <v>133</v>
      </c>
      <c r="H1920" s="163" t="s">
        <v>133</v>
      </c>
      <c r="I1920" s="163" t="s">
        <v>133</v>
      </c>
      <c r="J1920" s="163" t="s">
        <v>133</v>
      </c>
      <c r="K1920" s="164">
        <f t="shared" si="94"/>
        <v>0</v>
      </c>
      <c r="L1920" s="165">
        <f t="shared" si="95"/>
        <v>0</v>
      </c>
      <c r="M1920" s="172">
        <v>127</v>
      </c>
      <c r="N1920" s="172">
        <v>64</v>
      </c>
      <c r="O1920" s="167" t="s">
        <v>133</v>
      </c>
      <c r="P1920" s="260" t="e">
        <f t="shared" si="93"/>
        <v>#NUM!</v>
      </c>
      <c r="S1920" s="272"/>
    </row>
    <row r="1921" spans="1:19">
      <c r="A1921" s="161" t="s">
        <v>3032</v>
      </c>
      <c r="C1921" s="161" t="s">
        <v>133</v>
      </c>
      <c r="F1921" s="163" t="s">
        <v>133</v>
      </c>
      <c r="G1921" s="266" t="s">
        <v>133</v>
      </c>
      <c r="H1921" s="163" t="s">
        <v>133</v>
      </c>
      <c r="I1921" s="163" t="s">
        <v>133</v>
      </c>
      <c r="J1921" s="163" t="s">
        <v>133</v>
      </c>
      <c r="K1921" s="164">
        <f t="shared" si="94"/>
        <v>0</v>
      </c>
      <c r="L1921" s="165">
        <f t="shared" si="95"/>
        <v>0</v>
      </c>
      <c r="M1921" s="172">
        <v>127</v>
      </c>
      <c r="N1921" s="172">
        <v>64</v>
      </c>
      <c r="O1921" s="167" t="s">
        <v>133</v>
      </c>
      <c r="P1921" s="260" t="e">
        <f t="shared" si="93"/>
        <v>#NUM!</v>
      </c>
      <c r="S1921" s="272"/>
    </row>
    <row r="1922" spans="1:19">
      <c r="A1922" s="161" t="s">
        <v>3033</v>
      </c>
      <c r="C1922" s="161" t="s">
        <v>133</v>
      </c>
      <c r="F1922" s="163" t="s">
        <v>133</v>
      </c>
      <c r="G1922" s="266" t="s">
        <v>133</v>
      </c>
      <c r="H1922" s="163" t="s">
        <v>133</v>
      </c>
      <c r="I1922" s="163" t="s">
        <v>133</v>
      </c>
      <c r="J1922" s="163" t="s">
        <v>133</v>
      </c>
      <c r="K1922" s="164">
        <f t="shared" si="94"/>
        <v>0</v>
      </c>
      <c r="L1922" s="165">
        <f t="shared" si="95"/>
        <v>0</v>
      </c>
      <c r="M1922" s="172">
        <v>127</v>
      </c>
      <c r="N1922" s="172">
        <v>64</v>
      </c>
      <c r="O1922" s="167" t="s">
        <v>133</v>
      </c>
      <c r="P1922" s="260" t="e">
        <f t="shared" si="93"/>
        <v>#NUM!</v>
      </c>
      <c r="S1922" s="272"/>
    </row>
    <row r="1923" spans="1:19">
      <c r="A1923" s="161" t="s">
        <v>3034</v>
      </c>
      <c r="C1923" s="161" t="s">
        <v>133</v>
      </c>
      <c r="F1923" s="163" t="s">
        <v>133</v>
      </c>
      <c r="G1923" s="266" t="s">
        <v>133</v>
      </c>
      <c r="H1923" s="163" t="s">
        <v>133</v>
      </c>
      <c r="I1923" s="163" t="s">
        <v>133</v>
      </c>
      <c r="J1923" s="163" t="s">
        <v>133</v>
      </c>
      <c r="K1923" s="164">
        <f t="shared" si="94"/>
        <v>0</v>
      </c>
      <c r="L1923" s="165">
        <f t="shared" si="95"/>
        <v>0</v>
      </c>
      <c r="M1923" s="172">
        <v>127</v>
      </c>
      <c r="N1923" s="172">
        <v>64</v>
      </c>
      <c r="O1923" s="167" t="s">
        <v>133</v>
      </c>
      <c r="P1923" s="260" t="e">
        <f t="shared" si="93"/>
        <v>#NUM!</v>
      </c>
      <c r="S1923" s="272"/>
    </row>
    <row r="1924" spans="1:19">
      <c r="A1924" s="161" t="s">
        <v>3035</v>
      </c>
      <c r="C1924" s="161" t="s">
        <v>133</v>
      </c>
      <c r="F1924" s="163" t="s">
        <v>133</v>
      </c>
      <c r="G1924" s="266" t="s">
        <v>133</v>
      </c>
      <c r="H1924" s="163" t="s">
        <v>133</v>
      </c>
      <c r="I1924" s="163" t="s">
        <v>133</v>
      </c>
      <c r="J1924" s="163" t="s">
        <v>133</v>
      </c>
      <c r="K1924" s="164">
        <f t="shared" si="94"/>
        <v>0</v>
      </c>
      <c r="L1924" s="165">
        <f t="shared" si="95"/>
        <v>0</v>
      </c>
      <c r="M1924" s="172">
        <v>127</v>
      </c>
      <c r="N1924" s="172">
        <v>64</v>
      </c>
      <c r="O1924" s="167" t="s">
        <v>133</v>
      </c>
      <c r="P1924" s="260" t="e">
        <f t="shared" si="93"/>
        <v>#NUM!</v>
      </c>
      <c r="S1924" s="272"/>
    </row>
    <row r="1925" spans="1:19">
      <c r="A1925" s="161" t="s">
        <v>3036</v>
      </c>
      <c r="C1925" s="161" t="s">
        <v>133</v>
      </c>
      <c r="F1925" s="163" t="s">
        <v>133</v>
      </c>
      <c r="G1925" s="266" t="s">
        <v>133</v>
      </c>
      <c r="H1925" s="163" t="s">
        <v>133</v>
      </c>
      <c r="I1925" s="163" t="s">
        <v>133</v>
      </c>
      <c r="J1925" s="163" t="s">
        <v>133</v>
      </c>
      <c r="K1925" s="164">
        <f t="shared" si="94"/>
        <v>0</v>
      </c>
      <c r="L1925" s="165">
        <f t="shared" si="95"/>
        <v>0</v>
      </c>
      <c r="M1925" s="172">
        <v>127</v>
      </c>
      <c r="N1925" s="172">
        <v>64</v>
      </c>
      <c r="O1925" s="167" t="s">
        <v>133</v>
      </c>
      <c r="P1925" s="260" t="e">
        <f t="shared" si="93"/>
        <v>#NUM!</v>
      </c>
      <c r="S1925" s="272"/>
    </row>
    <row r="1926" spans="1:19">
      <c r="A1926" s="161" t="s">
        <v>3037</v>
      </c>
      <c r="C1926" s="161" t="s">
        <v>133</v>
      </c>
      <c r="F1926" s="163" t="s">
        <v>133</v>
      </c>
      <c r="G1926" s="266" t="s">
        <v>133</v>
      </c>
      <c r="H1926" s="163" t="s">
        <v>133</v>
      </c>
      <c r="I1926" s="163" t="s">
        <v>133</v>
      </c>
      <c r="J1926" s="163" t="s">
        <v>133</v>
      </c>
      <c r="K1926" s="164">
        <f t="shared" si="94"/>
        <v>0</v>
      </c>
      <c r="L1926" s="165">
        <f t="shared" si="95"/>
        <v>0</v>
      </c>
      <c r="M1926" s="172">
        <v>127</v>
      </c>
      <c r="N1926" s="172">
        <v>64</v>
      </c>
      <c r="O1926" s="167" t="s">
        <v>133</v>
      </c>
      <c r="P1926" s="260" t="e">
        <f t="shared" si="93"/>
        <v>#NUM!</v>
      </c>
      <c r="S1926" s="272"/>
    </row>
    <row r="1927" spans="1:19">
      <c r="A1927" s="161" t="s">
        <v>3038</v>
      </c>
      <c r="C1927" s="161" t="s">
        <v>133</v>
      </c>
      <c r="F1927" s="163" t="s">
        <v>133</v>
      </c>
      <c r="G1927" s="266" t="s">
        <v>133</v>
      </c>
      <c r="H1927" s="163" t="s">
        <v>133</v>
      </c>
      <c r="I1927" s="163" t="s">
        <v>133</v>
      </c>
      <c r="J1927" s="163" t="s">
        <v>133</v>
      </c>
      <c r="K1927" s="164">
        <f t="shared" si="94"/>
        <v>0</v>
      </c>
      <c r="L1927" s="165">
        <f t="shared" si="95"/>
        <v>0</v>
      </c>
      <c r="M1927" s="172">
        <v>127</v>
      </c>
      <c r="N1927" s="172">
        <v>64</v>
      </c>
      <c r="O1927" s="167" t="s">
        <v>133</v>
      </c>
      <c r="P1927" s="260" t="e">
        <f t="shared" si="93"/>
        <v>#NUM!</v>
      </c>
      <c r="S1927" s="272"/>
    </row>
    <row r="1928" spans="1:19">
      <c r="A1928" s="161" t="s">
        <v>3039</v>
      </c>
      <c r="C1928" s="161" t="s">
        <v>133</v>
      </c>
      <c r="F1928" s="163" t="s">
        <v>133</v>
      </c>
      <c r="G1928" s="266" t="s">
        <v>133</v>
      </c>
      <c r="H1928" s="163" t="s">
        <v>133</v>
      </c>
      <c r="I1928" s="163" t="s">
        <v>133</v>
      </c>
      <c r="J1928" s="163" t="s">
        <v>133</v>
      </c>
      <c r="K1928" s="164">
        <f t="shared" si="94"/>
        <v>0</v>
      </c>
      <c r="L1928" s="165">
        <f t="shared" si="95"/>
        <v>0</v>
      </c>
      <c r="M1928" s="172">
        <v>127</v>
      </c>
      <c r="N1928" s="172">
        <v>64</v>
      </c>
      <c r="O1928" s="167" t="s">
        <v>133</v>
      </c>
      <c r="P1928" s="260" t="e">
        <f t="shared" si="93"/>
        <v>#NUM!</v>
      </c>
      <c r="S1928" s="272"/>
    </row>
    <row r="1929" spans="1:19">
      <c r="A1929" s="161" t="s">
        <v>3040</v>
      </c>
      <c r="C1929" s="161" t="s">
        <v>133</v>
      </c>
      <c r="F1929" s="163" t="s">
        <v>133</v>
      </c>
      <c r="G1929" s="266" t="s">
        <v>133</v>
      </c>
      <c r="H1929" s="163" t="s">
        <v>133</v>
      </c>
      <c r="I1929" s="163" t="s">
        <v>133</v>
      </c>
      <c r="J1929" s="163" t="s">
        <v>133</v>
      </c>
      <c r="K1929" s="164">
        <f t="shared" si="94"/>
        <v>0</v>
      </c>
      <c r="L1929" s="165">
        <f t="shared" si="95"/>
        <v>0</v>
      </c>
      <c r="M1929" s="172">
        <v>127</v>
      </c>
      <c r="N1929" s="172">
        <v>64</v>
      </c>
      <c r="O1929" s="167" t="s">
        <v>133</v>
      </c>
      <c r="P1929" s="260" t="e">
        <f t="shared" si="93"/>
        <v>#NUM!</v>
      </c>
      <c r="S1929" s="272"/>
    </row>
    <row r="1930" spans="1:19">
      <c r="A1930" s="161" t="s">
        <v>3041</v>
      </c>
      <c r="C1930" s="161" t="s">
        <v>133</v>
      </c>
      <c r="F1930" s="163" t="s">
        <v>133</v>
      </c>
      <c r="G1930" s="266" t="s">
        <v>133</v>
      </c>
      <c r="H1930" s="163" t="s">
        <v>133</v>
      </c>
      <c r="I1930" s="163" t="s">
        <v>133</v>
      </c>
      <c r="J1930" s="163" t="s">
        <v>133</v>
      </c>
      <c r="K1930" s="164">
        <f t="shared" si="94"/>
        <v>0</v>
      </c>
      <c r="L1930" s="165">
        <f t="shared" si="95"/>
        <v>0</v>
      </c>
      <c r="M1930" s="172">
        <v>127</v>
      </c>
      <c r="N1930" s="172">
        <v>64</v>
      </c>
      <c r="O1930" s="167" t="s">
        <v>133</v>
      </c>
      <c r="P1930" s="260" t="e">
        <f t="shared" si="93"/>
        <v>#NUM!</v>
      </c>
      <c r="S1930" s="272"/>
    </row>
    <row r="1931" spans="1:19">
      <c r="A1931" s="161" t="s">
        <v>3042</v>
      </c>
      <c r="C1931" s="161" t="s">
        <v>133</v>
      </c>
      <c r="F1931" s="163" t="s">
        <v>133</v>
      </c>
      <c r="G1931" s="266" t="s">
        <v>133</v>
      </c>
      <c r="H1931" s="163" t="s">
        <v>133</v>
      </c>
      <c r="I1931" s="163" t="s">
        <v>133</v>
      </c>
      <c r="J1931" s="163" t="s">
        <v>133</v>
      </c>
      <c r="K1931" s="164">
        <f t="shared" si="94"/>
        <v>0</v>
      </c>
      <c r="L1931" s="165">
        <f t="shared" si="95"/>
        <v>0</v>
      </c>
      <c r="M1931" s="172">
        <v>127</v>
      </c>
      <c r="N1931" s="172">
        <v>64</v>
      </c>
      <c r="O1931" s="167" t="s">
        <v>133</v>
      </c>
      <c r="P1931" s="260" t="e">
        <f t="shared" si="93"/>
        <v>#NUM!</v>
      </c>
      <c r="S1931" s="272"/>
    </row>
    <row r="1932" spans="1:19">
      <c r="A1932" s="161" t="s">
        <v>3043</v>
      </c>
      <c r="C1932" s="161" t="s">
        <v>133</v>
      </c>
      <c r="F1932" s="163" t="s">
        <v>133</v>
      </c>
      <c r="G1932" s="266" t="s">
        <v>133</v>
      </c>
      <c r="H1932" s="163" t="s">
        <v>133</v>
      </c>
      <c r="I1932" s="163" t="s">
        <v>133</v>
      </c>
      <c r="J1932" s="163" t="s">
        <v>133</v>
      </c>
      <c r="K1932" s="164">
        <f t="shared" si="94"/>
        <v>0</v>
      </c>
      <c r="L1932" s="165">
        <f t="shared" si="95"/>
        <v>0</v>
      </c>
      <c r="M1932" s="172">
        <v>127</v>
      </c>
      <c r="N1932" s="172">
        <v>64</v>
      </c>
      <c r="O1932" s="167" t="s">
        <v>133</v>
      </c>
      <c r="P1932" s="260" t="e">
        <f t="shared" si="93"/>
        <v>#NUM!</v>
      </c>
      <c r="S1932" s="272"/>
    </row>
    <row r="1933" spans="1:19">
      <c r="A1933" s="161" t="s">
        <v>3044</v>
      </c>
      <c r="C1933" s="161" t="s">
        <v>133</v>
      </c>
      <c r="F1933" s="163" t="s">
        <v>133</v>
      </c>
      <c r="G1933" s="266" t="s">
        <v>133</v>
      </c>
      <c r="H1933" s="163" t="s">
        <v>133</v>
      </c>
      <c r="I1933" s="163" t="s">
        <v>133</v>
      </c>
      <c r="J1933" s="163" t="s">
        <v>133</v>
      </c>
      <c r="K1933" s="164">
        <f t="shared" si="94"/>
        <v>0</v>
      </c>
      <c r="L1933" s="165">
        <f t="shared" si="95"/>
        <v>0</v>
      </c>
      <c r="M1933" s="172">
        <v>127</v>
      </c>
      <c r="N1933" s="172">
        <v>64</v>
      </c>
      <c r="O1933" s="167" t="s">
        <v>133</v>
      </c>
      <c r="P1933" s="260" t="e">
        <f t="shared" si="93"/>
        <v>#NUM!</v>
      </c>
      <c r="S1933" s="272"/>
    </row>
    <row r="1934" spans="1:19">
      <c r="A1934" s="161" t="s">
        <v>3045</v>
      </c>
      <c r="C1934" s="161" t="s">
        <v>133</v>
      </c>
      <c r="F1934" s="163" t="s">
        <v>133</v>
      </c>
      <c r="G1934" s="266" t="s">
        <v>133</v>
      </c>
      <c r="H1934" s="163" t="s">
        <v>133</v>
      </c>
      <c r="I1934" s="163" t="s">
        <v>133</v>
      </c>
      <c r="J1934" s="163" t="s">
        <v>133</v>
      </c>
      <c r="K1934" s="164">
        <f t="shared" si="94"/>
        <v>0</v>
      </c>
      <c r="L1934" s="165">
        <f t="shared" si="95"/>
        <v>0</v>
      </c>
      <c r="M1934" s="172">
        <v>127</v>
      </c>
      <c r="N1934" s="172">
        <v>64</v>
      </c>
      <c r="O1934" s="167" t="s">
        <v>133</v>
      </c>
      <c r="P1934" s="260" t="e">
        <f t="shared" si="93"/>
        <v>#NUM!</v>
      </c>
      <c r="S1934" s="272"/>
    </row>
    <row r="1935" spans="1:19">
      <c r="A1935" s="161" t="s">
        <v>3046</v>
      </c>
      <c r="C1935" s="161" t="s">
        <v>133</v>
      </c>
      <c r="F1935" s="163" t="s">
        <v>133</v>
      </c>
      <c r="G1935" s="266" t="s">
        <v>133</v>
      </c>
      <c r="H1935" s="163" t="s">
        <v>133</v>
      </c>
      <c r="I1935" s="163" t="s">
        <v>133</v>
      </c>
      <c r="J1935" s="163" t="s">
        <v>133</v>
      </c>
      <c r="K1935" s="164">
        <f t="shared" si="94"/>
        <v>0</v>
      </c>
      <c r="L1935" s="165">
        <f t="shared" si="95"/>
        <v>0</v>
      </c>
      <c r="M1935" s="172">
        <v>127</v>
      </c>
      <c r="N1935" s="172">
        <v>64</v>
      </c>
      <c r="O1935" s="167" t="s">
        <v>133</v>
      </c>
      <c r="P1935" s="260" t="e">
        <f t="shared" ref="P1935:P1998" si="96">MEDIAN(Q1935:R1935)</f>
        <v>#NUM!</v>
      </c>
      <c r="S1935" s="272"/>
    </row>
    <row r="1936" spans="1:19">
      <c r="A1936" s="161" t="s">
        <v>3047</v>
      </c>
      <c r="C1936" s="161" t="s">
        <v>133</v>
      </c>
      <c r="F1936" s="163" t="s">
        <v>133</v>
      </c>
      <c r="G1936" s="266" t="s">
        <v>133</v>
      </c>
      <c r="H1936" s="163" t="s">
        <v>133</v>
      </c>
      <c r="I1936" s="163" t="s">
        <v>133</v>
      </c>
      <c r="J1936" s="163" t="s">
        <v>133</v>
      </c>
      <c r="K1936" s="164">
        <f t="shared" ref="K1936:K1999" si="97">IF(OR(D1936="n/a",D1936="nd"),0,D1936)+IF(OR(I1936="n/a",I1936="nd"),0,I1936)</f>
        <v>0</v>
      </c>
      <c r="L1936" s="165">
        <f t="shared" ref="L1936:L1999" si="98">SQRT(SUMSQ(IF(OR(E1936="n/a",E1936="nd"),0,E1936),IF(OR(F1936="n/a",F1936="nd"),0,F1936),IF(OR(J1936="n/a",J1936="nd"),0,J1936)))</f>
        <v>0</v>
      </c>
      <c r="M1936" s="172">
        <v>127</v>
      </c>
      <c r="N1936" s="172">
        <v>64</v>
      </c>
      <c r="O1936" s="167" t="s">
        <v>133</v>
      </c>
      <c r="P1936" s="260" t="e">
        <f t="shared" si="96"/>
        <v>#NUM!</v>
      </c>
      <c r="S1936" s="272"/>
    </row>
    <row r="1937" spans="1:19">
      <c r="A1937" s="161" t="s">
        <v>3048</v>
      </c>
      <c r="C1937" s="161" t="s">
        <v>133</v>
      </c>
      <c r="F1937" s="163" t="s">
        <v>133</v>
      </c>
      <c r="G1937" s="266" t="s">
        <v>133</v>
      </c>
      <c r="H1937" s="163" t="s">
        <v>133</v>
      </c>
      <c r="I1937" s="163" t="s">
        <v>133</v>
      </c>
      <c r="J1937" s="163" t="s">
        <v>133</v>
      </c>
      <c r="K1937" s="164">
        <f t="shared" si="97"/>
        <v>0</v>
      </c>
      <c r="L1937" s="165">
        <f t="shared" si="98"/>
        <v>0</v>
      </c>
      <c r="M1937" s="172">
        <v>127</v>
      </c>
      <c r="N1937" s="172">
        <v>64</v>
      </c>
      <c r="O1937" s="167" t="s">
        <v>133</v>
      </c>
      <c r="P1937" s="260" t="e">
        <f t="shared" si="96"/>
        <v>#NUM!</v>
      </c>
      <c r="S1937" s="272"/>
    </row>
    <row r="1938" spans="1:19">
      <c r="A1938" s="161" t="s">
        <v>3049</v>
      </c>
      <c r="C1938" s="161" t="s">
        <v>133</v>
      </c>
      <c r="F1938" s="163" t="s">
        <v>133</v>
      </c>
      <c r="G1938" s="266" t="s">
        <v>133</v>
      </c>
      <c r="H1938" s="163" t="s">
        <v>133</v>
      </c>
      <c r="I1938" s="163" t="s">
        <v>133</v>
      </c>
      <c r="J1938" s="163" t="s">
        <v>133</v>
      </c>
      <c r="K1938" s="164">
        <f t="shared" si="97"/>
        <v>0</v>
      </c>
      <c r="L1938" s="165">
        <f t="shared" si="98"/>
        <v>0</v>
      </c>
      <c r="M1938" s="172">
        <v>127</v>
      </c>
      <c r="N1938" s="172">
        <v>64</v>
      </c>
      <c r="O1938" s="167" t="s">
        <v>133</v>
      </c>
      <c r="P1938" s="260" t="e">
        <f t="shared" si="96"/>
        <v>#NUM!</v>
      </c>
      <c r="S1938" s="272"/>
    </row>
    <row r="1939" spans="1:19">
      <c r="A1939" s="161" t="s">
        <v>3050</v>
      </c>
      <c r="C1939" s="161" t="s">
        <v>133</v>
      </c>
      <c r="F1939" s="163" t="s">
        <v>133</v>
      </c>
      <c r="G1939" s="266" t="s">
        <v>133</v>
      </c>
      <c r="H1939" s="163" t="s">
        <v>133</v>
      </c>
      <c r="I1939" s="163" t="s">
        <v>133</v>
      </c>
      <c r="J1939" s="163" t="s">
        <v>133</v>
      </c>
      <c r="K1939" s="164">
        <f t="shared" si="97"/>
        <v>0</v>
      </c>
      <c r="L1939" s="165">
        <f t="shared" si="98"/>
        <v>0</v>
      </c>
      <c r="M1939" s="172">
        <v>127</v>
      </c>
      <c r="N1939" s="172">
        <v>64</v>
      </c>
      <c r="O1939" s="167" t="s">
        <v>133</v>
      </c>
      <c r="P1939" s="260" t="e">
        <f t="shared" si="96"/>
        <v>#NUM!</v>
      </c>
      <c r="S1939" s="272"/>
    </row>
    <row r="1940" spans="1:19">
      <c r="A1940" s="161" t="s">
        <v>3051</v>
      </c>
      <c r="C1940" s="161" t="s">
        <v>133</v>
      </c>
      <c r="F1940" s="163" t="s">
        <v>133</v>
      </c>
      <c r="G1940" s="266" t="s">
        <v>133</v>
      </c>
      <c r="H1940" s="163" t="s">
        <v>133</v>
      </c>
      <c r="I1940" s="163" t="s">
        <v>133</v>
      </c>
      <c r="J1940" s="163" t="s">
        <v>133</v>
      </c>
      <c r="K1940" s="164">
        <f t="shared" si="97"/>
        <v>0</v>
      </c>
      <c r="L1940" s="165">
        <f t="shared" si="98"/>
        <v>0</v>
      </c>
      <c r="M1940" s="172">
        <v>127</v>
      </c>
      <c r="N1940" s="172">
        <v>64</v>
      </c>
      <c r="O1940" s="167" t="s">
        <v>133</v>
      </c>
      <c r="P1940" s="260" t="e">
        <f t="shared" si="96"/>
        <v>#NUM!</v>
      </c>
      <c r="S1940" s="272"/>
    </row>
    <row r="1941" spans="1:19">
      <c r="A1941" s="161" t="s">
        <v>3052</v>
      </c>
      <c r="C1941" s="161" t="s">
        <v>133</v>
      </c>
      <c r="F1941" s="163" t="s">
        <v>133</v>
      </c>
      <c r="G1941" s="266" t="s">
        <v>133</v>
      </c>
      <c r="H1941" s="163" t="s">
        <v>133</v>
      </c>
      <c r="I1941" s="163" t="s">
        <v>133</v>
      </c>
      <c r="J1941" s="163" t="s">
        <v>133</v>
      </c>
      <c r="K1941" s="164">
        <f t="shared" si="97"/>
        <v>0</v>
      </c>
      <c r="L1941" s="165">
        <f t="shared" si="98"/>
        <v>0</v>
      </c>
      <c r="M1941" s="172">
        <v>127</v>
      </c>
      <c r="N1941" s="172">
        <v>64</v>
      </c>
      <c r="O1941" s="167" t="s">
        <v>133</v>
      </c>
      <c r="P1941" s="260" t="e">
        <f t="shared" si="96"/>
        <v>#NUM!</v>
      </c>
      <c r="S1941" s="272"/>
    </row>
    <row r="1942" spans="1:19">
      <c r="A1942" s="161" t="s">
        <v>3053</v>
      </c>
      <c r="C1942" s="161" t="s">
        <v>133</v>
      </c>
      <c r="F1942" s="163" t="s">
        <v>133</v>
      </c>
      <c r="G1942" s="266" t="s">
        <v>133</v>
      </c>
      <c r="H1942" s="163" t="s">
        <v>133</v>
      </c>
      <c r="I1942" s="163" t="s">
        <v>133</v>
      </c>
      <c r="J1942" s="163" t="s">
        <v>133</v>
      </c>
      <c r="K1942" s="164">
        <f t="shared" si="97"/>
        <v>0</v>
      </c>
      <c r="L1942" s="165">
        <f t="shared" si="98"/>
        <v>0</v>
      </c>
      <c r="M1942" s="172">
        <v>127</v>
      </c>
      <c r="N1942" s="172">
        <v>64</v>
      </c>
      <c r="O1942" s="167" t="s">
        <v>133</v>
      </c>
      <c r="P1942" s="260" t="e">
        <f t="shared" si="96"/>
        <v>#NUM!</v>
      </c>
      <c r="S1942" s="272"/>
    </row>
    <row r="1943" spans="1:19">
      <c r="A1943" s="161" t="s">
        <v>3054</v>
      </c>
      <c r="C1943" s="161" t="s">
        <v>133</v>
      </c>
      <c r="F1943" s="163" t="s">
        <v>133</v>
      </c>
      <c r="G1943" s="266" t="s">
        <v>133</v>
      </c>
      <c r="H1943" s="163" t="s">
        <v>133</v>
      </c>
      <c r="I1943" s="163" t="s">
        <v>133</v>
      </c>
      <c r="J1943" s="163" t="s">
        <v>133</v>
      </c>
      <c r="K1943" s="164">
        <f t="shared" si="97"/>
        <v>0</v>
      </c>
      <c r="L1943" s="165">
        <f t="shared" si="98"/>
        <v>0</v>
      </c>
      <c r="M1943" s="172">
        <v>127</v>
      </c>
      <c r="N1943" s="172">
        <v>64</v>
      </c>
      <c r="O1943" s="167" t="s">
        <v>133</v>
      </c>
      <c r="P1943" s="260" t="e">
        <f t="shared" si="96"/>
        <v>#NUM!</v>
      </c>
      <c r="S1943" s="272"/>
    </row>
    <row r="1944" spans="1:19">
      <c r="A1944" s="161" t="s">
        <v>3055</v>
      </c>
      <c r="C1944" s="161" t="s">
        <v>133</v>
      </c>
      <c r="F1944" s="163" t="s">
        <v>133</v>
      </c>
      <c r="G1944" s="266" t="s">
        <v>133</v>
      </c>
      <c r="H1944" s="163" t="s">
        <v>133</v>
      </c>
      <c r="I1944" s="163" t="s">
        <v>133</v>
      </c>
      <c r="J1944" s="163" t="s">
        <v>133</v>
      </c>
      <c r="K1944" s="164">
        <f t="shared" si="97"/>
        <v>0</v>
      </c>
      <c r="L1944" s="165">
        <f t="shared" si="98"/>
        <v>0</v>
      </c>
      <c r="M1944" s="172">
        <v>127</v>
      </c>
      <c r="N1944" s="172">
        <v>64</v>
      </c>
      <c r="O1944" s="167" t="s">
        <v>133</v>
      </c>
      <c r="P1944" s="260" t="e">
        <f t="shared" si="96"/>
        <v>#NUM!</v>
      </c>
      <c r="S1944" s="272"/>
    </row>
    <row r="1945" spans="1:19">
      <c r="A1945" s="161" t="s">
        <v>3056</v>
      </c>
      <c r="C1945" s="161" t="s">
        <v>133</v>
      </c>
      <c r="F1945" s="163" t="s">
        <v>133</v>
      </c>
      <c r="G1945" s="266" t="s">
        <v>133</v>
      </c>
      <c r="H1945" s="163" t="s">
        <v>133</v>
      </c>
      <c r="I1945" s="163" t="s">
        <v>133</v>
      </c>
      <c r="J1945" s="163" t="s">
        <v>133</v>
      </c>
      <c r="K1945" s="164">
        <f t="shared" si="97"/>
        <v>0</v>
      </c>
      <c r="L1945" s="165">
        <f t="shared" si="98"/>
        <v>0</v>
      </c>
      <c r="M1945" s="172">
        <v>127</v>
      </c>
      <c r="N1945" s="172">
        <v>64</v>
      </c>
      <c r="O1945" s="167" t="s">
        <v>133</v>
      </c>
      <c r="P1945" s="260" t="e">
        <f t="shared" si="96"/>
        <v>#NUM!</v>
      </c>
      <c r="S1945" s="272"/>
    </row>
    <row r="1946" spans="1:19">
      <c r="A1946" s="161" t="s">
        <v>3057</v>
      </c>
      <c r="C1946" s="161" t="s">
        <v>133</v>
      </c>
      <c r="F1946" s="163" t="s">
        <v>133</v>
      </c>
      <c r="G1946" s="266" t="s">
        <v>133</v>
      </c>
      <c r="H1946" s="163" t="s">
        <v>133</v>
      </c>
      <c r="I1946" s="163" t="s">
        <v>133</v>
      </c>
      <c r="J1946" s="163" t="s">
        <v>133</v>
      </c>
      <c r="K1946" s="164">
        <f t="shared" si="97"/>
        <v>0</v>
      </c>
      <c r="L1946" s="165">
        <f t="shared" si="98"/>
        <v>0</v>
      </c>
      <c r="M1946" s="172">
        <v>127</v>
      </c>
      <c r="N1946" s="172">
        <v>64</v>
      </c>
      <c r="O1946" s="167" t="s">
        <v>133</v>
      </c>
      <c r="P1946" s="260" t="e">
        <f t="shared" si="96"/>
        <v>#NUM!</v>
      </c>
      <c r="S1946" s="272"/>
    </row>
    <row r="1947" spans="1:19">
      <c r="A1947" s="161" t="s">
        <v>3058</v>
      </c>
      <c r="C1947" s="161" t="s">
        <v>133</v>
      </c>
      <c r="F1947" s="163" t="s">
        <v>133</v>
      </c>
      <c r="G1947" s="266" t="s">
        <v>133</v>
      </c>
      <c r="H1947" s="163" t="s">
        <v>133</v>
      </c>
      <c r="I1947" s="163" t="s">
        <v>133</v>
      </c>
      <c r="J1947" s="163" t="s">
        <v>133</v>
      </c>
      <c r="K1947" s="164">
        <f t="shared" si="97"/>
        <v>0</v>
      </c>
      <c r="L1947" s="165">
        <f t="shared" si="98"/>
        <v>0</v>
      </c>
      <c r="M1947" s="172">
        <v>127</v>
      </c>
      <c r="N1947" s="172">
        <v>64</v>
      </c>
      <c r="O1947" s="167" t="s">
        <v>133</v>
      </c>
      <c r="P1947" s="260" t="e">
        <f t="shared" si="96"/>
        <v>#NUM!</v>
      </c>
      <c r="S1947" s="272"/>
    </row>
    <row r="1948" spans="1:19">
      <c r="A1948" s="161" t="s">
        <v>3059</v>
      </c>
      <c r="C1948" s="161" t="s">
        <v>133</v>
      </c>
      <c r="F1948" s="163" t="s">
        <v>133</v>
      </c>
      <c r="G1948" s="266" t="s">
        <v>133</v>
      </c>
      <c r="H1948" s="163" t="s">
        <v>133</v>
      </c>
      <c r="I1948" s="163" t="s">
        <v>133</v>
      </c>
      <c r="J1948" s="163" t="s">
        <v>133</v>
      </c>
      <c r="K1948" s="164">
        <f t="shared" si="97"/>
        <v>0</v>
      </c>
      <c r="L1948" s="165">
        <f t="shared" si="98"/>
        <v>0</v>
      </c>
      <c r="M1948" s="172">
        <v>127</v>
      </c>
      <c r="N1948" s="172">
        <v>64</v>
      </c>
      <c r="O1948" s="167" t="s">
        <v>133</v>
      </c>
      <c r="P1948" s="260" t="e">
        <f t="shared" si="96"/>
        <v>#NUM!</v>
      </c>
      <c r="S1948" s="272"/>
    </row>
    <row r="1949" spans="1:19">
      <c r="A1949" s="161" t="s">
        <v>3060</v>
      </c>
      <c r="C1949" s="161" t="s">
        <v>133</v>
      </c>
      <c r="F1949" s="163" t="s">
        <v>133</v>
      </c>
      <c r="G1949" s="266" t="s">
        <v>133</v>
      </c>
      <c r="H1949" s="163" t="s">
        <v>133</v>
      </c>
      <c r="I1949" s="163" t="s">
        <v>133</v>
      </c>
      <c r="J1949" s="163" t="s">
        <v>133</v>
      </c>
      <c r="K1949" s="164">
        <f t="shared" si="97"/>
        <v>0</v>
      </c>
      <c r="L1949" s="165">
        <f t="shared" si="98"/>
        <v>0</v>
      </c>
      <c r="M1949" s="172">
        <v>127</v>
      </c>
      <c r="N1949" s="172">
        <v>64</v>
      </c>
      <c r="O1949" s="167" t="s">
        <v>133</v>
      </c>
      <c r="P1949" s="260" t="e">
        <f t="shared" si="96"/>
        <v>#NUM!</v>
      </c>
      <c r="S1949" s="272"/>
    </row>
    <row r="1950" spans="1:19">
      <c r="A1950" s="161" t="s">
        <v>3061</v>
      </c>
      <c r="C1950" s="161" t="s">
        <v>133</v>
      </c>
      <c r="F1950" s="163" t="s">
        <v>133</v>
      </c>
      <c r="G1950" s="266" t="s">
        <v>133</v>
      </c>
      <c r="H1950" s="163" t="s">
        <v>133</v>
      </c>
      <c r="I1950" s="163" t="s">
        <v>133</v>
      </c>
      <c r="J1950" s="163" t="s">
        <v>133</v>
      </c>
      <c r="K1950" s="164">
        <f t="shared" si="97"/>
        <v>0</v>
      </c>
      <c r="L1950" s="165">
        <f t="shared" si="98"/>
        <v>0</v>
      </c>
      <c r="M1950" s="172">
        <v>127</v>
      </c>
      <c r="N1950" s="172">
        <v>64</v>
      </c>
      <c r="O1950" s="167" t="s">
        <v>133</v>
      </c>
      <c r="P1950" s="260" t="e">
        <f t="shared" si="96"/>
        <v>#NUM!</v>
      </c>
      <c r="S1950" s="272"/>
    </row>
    <row r="1951" spans="1:19">
      <c r="A1951" s="161" t="s">
        <v>3062</v>
      </c>
      <c r="C1951" s="161" t="s">
        <v>133</v>
      </c>
      <c r="F1951" s="163" t="s">
        <v>133</v>
      </c>
      <c r="G1951" s="266" t="s">
        <v>133</v>
      </c>
      <c r="H1951" s="163" t="s">
        <v>133</v>
      </c>
      <c r="I1951" s="163" t="s">
        <v>133</v>
      </c>
      <c r="J1951" s="163" t="s">
        <v>133</v>
      </c>
      <c r="K1951" s="164">
        <f t="shared" si="97"/>
        <v>0</v>
      </c>
      <c r="L1951" s="165">
        <f t="shared" si="98"/>
        <v>0</v>
      </c>
      <c r="M1951" s="172">
        <v>127</v>
      </c>
      <c r="N1951" s="172">
        <v>64</v>
      </c>
      <c r="O1951" s="167" t="s">
        <v>133</v>
      </c>
      <c r="P1951" s="260" t="e">
        <f t="shared" si="96"/>
        <v>#NUM!</v>
      </c>
      <c r="S1951" s="272"/>
    </row>
    <row r="1952" spans="1:19">
      <c r="A1952" s="161" t="s">
        <v>3063</v>
      </c>
      <c r="C1952" s="161" t="s">
        <v>133</v>
      </c>
      <c r="F1952" s="163" t="s">
        <v>133</v>
      </c>
      <c r="G1952" s="266" t="s">
        <v>133</v>
      </c>
      <c r="H1952" s="163" t="s">
        <v>133</v>
      </c>
      <c r="I1952" s="163" t="s">
        <v>133</v>
      </c>
      <c r="J1952" s="163" t="s">
        <v>133</v>
      </c>
      <c r="K1952" s="164">
        <f t="shared" si="97"/>
        <v>0</v>
      </c>
      <c r="L1952" s="165">
        <f t="shared" si="98"/>
        <v>0</v>
      </c>
      <c r="M1952" s="172">
        <v>127</v>
      </c>
      <c r="N1952" s="172">
        <v>64</v>
      </c>
      <c r="O1952" s="167" t="s">
        <v>133</v>
      </c>
      <c r="P1952" s="260" t="e">
        <f t="shared" si="96"/>
        <v>#NUM!</v>
      </c>
      <c r="S1952" s="272"/>
    </row>
    <row r="1953" spans="1:19">
      <c r="A1953" s="161" t="s">
        <v>3064</v>
      </c>
      <c r="C1953" s="161" t="s">
        <v>133</v>
      </c>
      <c r="F1953" s="163" t="s">
        <v>133</v>
      </c>
      <c r="G1953" s="266" t="s">
        <v>133</v>
      </c>
      <c r="H1953" s="163" t="s">
        <v>133</v>
      </c>
      <c r="I1953" s="163" t="s">
        <v>133</v>
      </c>
      <c r="J1953" s="163" t="s">
        <v>133</v>
      </c>
      <c r="K1953" s="164">
        <f t="shared" si="97"/>
        <v>0</v>
      </c>
      <c r="L1953" s="165">
        <f t="shared" si="98"/>
        <v>0</v>
      </c>
      <c r="M1953" s="172">
        <v>127</v>
      </c>
      <c r="N1953" s="172">
        <v>64</v>
      </c>
      <c r="O1953" s="167" t="s">
        <v>133</v>
      </c>
      <c r="P1953" s="260" t="e">
        <f t="shared" si="96"/>
        <v>#NUM!</v>
      </c>
      <c r="S1953" s="272"/>
    </row>
    <row r="1954" spans="1:19">
      <c r="A1954" s="161" t="s">
        <v>3065</v>
      </c>
      <c r="C1954" s="161" t="s">
        <v>133</v>
      </c>
      <c r="F1954" s="163" t="s">
        <v>133</v>
      </c>
      <c r="G1954" s="266" t="s">
        <v>133</v>
      </c>
      <c r="H1954" s="163" t="s">
        <v>133</v>
      </c>
      <c r="I1954" s="163" t="s">
        <v>133</v>
      </c>
      <c r="J1954" s="163" t="s">
        <v>133</v>
      </c>
      <c r="K1954" s="164">
        <f t="shared" si="97"/>
        <v>0</v>
      </c>
      <c r="L1954" s="165">
        <f t="shared" si="98"/>
        <v>0</v>
      </c>
      <c r="M1954" s="172">
        <v>127</v>
      </c>
      <c r="N1954" s="172">
        <v>64</v>
      </c>
      <c r="O1954" s="167" t="s">
        <v>133</v>
      </c>
      <c r="P1954" s="260" t="e">
        <f t="shared" si="96"/>
        <v>#NUM!</v>
      </c>
      <c r="S1954" s="272"/>
    </row>
    <row r="1955" spans="1:19">
      <c r="A1955" s="161" t="s">
        <v>3066</v>
      </c>
      <c r="C1955" s="161" t="s">
        <v>133</v>
      </c>
      <c r="F1955" s="163" t="s">
        <v>133</v>
      </c>
      <c r="G1955" s="266" t="s">
        <v>133</v>
      </c>
      <c r="H1955" s="163" t="s">
        <v>133</v>
      </c>
      <c r="I1955" s="163" t="s">
        <v>133</v>
      </c>
      <c r="J1955" s="163" t="s">
        <v>133</v>
      </c>
      <c r="K1955" s="164">
        <f t="shared" si="97"/>
        <v>0</v>
      </c>
      <c r="L1955" s="165">
        <f t="shared" si="98"/>
        <v>0</v>
      </c>
      <c r="M1955" s="172">
        <v>127</v>
      </c>
      <c r="N1955" s="172">
        <v>64</v>
      </c>
      <c r="O1955" s="167" t="s">
        <v>133</v>
      </c>
      <c r="P1955" s="260" t="e">
        <f t="shared" si="96"/>
        <v>#NUM!</v>
      </c>
      <c r="S1955" s="272"/>
    </row>
    <row r="1956" spans="1:19">
      <c r="A1956" s="161" t="s">
        <v>3067</v>
      </c>
      <c r="C1956" s="161" t="s">
        <v>133</v>
      </c>
      <c r="F1956" s="163" t="s">
        <v>133</v>
      </c>
      <c r="G1956" s="266" t="s">
        <v>133</v>
      </c>
      <c r="H1956" s="163" t="s">
        <v>133</v>
      </c>
      <c r="I1956" s="163" t="s">
        <v>133</v>
      </c>
      <c r="J1956" s="163" t="s">
        <v>133</v>
      </c>
      <c r="K1956" s="164">
        <f t="shared" si="97"/>
        <v>0</v>
      </c>
      <c r="L1956" s="165">
        <f t="shared" si="98"/>
        <v>0</v>
      </c>
      <c r="M1956" s="172">
        <v>127</v>
      </c>
      <c r="N1956" s="172">
        <v>64</v>
      </c>
      <c r="O1956" s="167" t="s">
        <v>133</v>
      </c>
      <c r="P1956" s="260" t="e">
        <f t="shared" si="96"/>
        <v>#NUM!</v>
      </c>
      <c r="S1956" s="272"/>
    </row>
    <row r="1957" spans="1:19">
      <c r="A1957" s="161" t="s">
        <v>3068</v>
      </c>
      <c r="C1957" s="161" t="s">
        <v>133</v>
      </c>
      <c r="F1957" s="163" t="s">
        <v>133</v>
      </c>
      <c r="G1957" s="266" t="s">
        <v>133</v>
      </c>
      <c r="H1957" s="163" t="s">
        <v>133</v>
      </c>
      <c r="I1957" s="163" t="s">
        <v>133</v>
      </c>
      <c r="J1957" s="163" t="s">
        <v>133</v>
      </c>
      <c r="K1957" s="164">
        <f t="shared" si="97"/>
        <v>0</v>
      </c>
      <c r="L1957" s="165">
        <f t="shared" si="98"/>
        <v>0</v>
      </c>
      <c r="M1957" s="172">
        <v>127</v>
      </c>
      <c r="N1957" s="172">
        <v>64</v>
      </c>
      <c r="O1957" s="167" t="s">
        <v>133</v>
      </c>
      <c r="P1957" s="260" t="e">
        <f t="shared" si="96"/>
        <v>#NUM!</v>
      </c>
      <c r="S1957" s="272"/>
    </row>
    <row r="1958" spans="1:19">
      <c r="A1958" s="161" t="s">
        <v>3069</v>
      </c>
      <c r="C1958" s="161" t="s">
        <v>133</v>
      </c>
      <c r="F1958" s="163" t="s">
        <v>133</v>
      </c>
      <c r="G1958" s="266" t="s">
        <v>133</v>
      </c>
      <c r="H1958" s="163" t="s">
        <v>133</v>
      </c>
      <c r="I1958" s="163" t="s">
        <v>133</v>
      </c>
      <c r="J1958" s="163" t="s">
        <v>133</v>
      </c>
      <c r="K1958" s="164">
        <f t="shared" si="97"/>
        <v>0</v>
      </c>
      <c r="L1958" s="165">
        <f t="shared" si="98"/>
        <v>0</v>
      </c>
      <c r="M1958" s="172">
        <v>127</v>
      </c>
      <c r="N1958" s="172">
        <v>64</v>
      </c>
      <c r="O1958" s="167" t="s">
        <v>133</v>
      </c>
      <c r="P1958" s="260" t="e">
        <f t="shared" si="96"/>
        <v>#NUM!</v>
      </c>
      <c r="S1958" s="272"/>
    </row>
    <row r="1959" spans="1:19">
      <c r="A1959" s="161" t="s">
        <v>3070</v>
      </c>
      <c r="C1959" s="161" t="s">
        <v>133</v>
      </c>
      <c r="F1959" s="163" t="s">
        <v>133</v>
      </c>
      <c r="G1959" s="266" t="s">
        <v>133</v>
      </c>
      <c r="H1959" s="163" t="s">
        <v>133</v>
      </c>
      <c r="I1959" s="163" t="s">
        <v>133</v>
      </c>
      <c r="J1959" s="163" t="s">
        <v>133</v>
      </c>
      <c r="K1959" s="164">
        <f t="shared" si="97"/>
        <v>0</v>
      </c>
      <c r="L1959" s="165">
        <f t="shared" si="98"/>
        <v>0</v>
      </c>
      <c r="M1959" s="172">
        <v>127</v>
      </c>
      <c r="N1959" s="172">
        <v>64</v>
      </c>
      <c r="O1959" s="167" t="s">
        <v>133</v>
      </c>
      <c r="P1959" s="260" t="e">
        <f t="shared" si="96"/>
        <v>#NUM!</v>
      </c>
      <c r="S1959" s="272"/>
    </row>
    <row r="1960" spans="1:19">
      <c r="A1960" s="161" t="s">
        <v>3071</v>
      </c>
      <c r="C1960" s="161" t="s">
        <v>133</v>
      </c>
      <c r="F1960" s="163" t="s">
        <v>133</v>
      </c>
      <c r="G1960" s="266" t="s">
        <v>133</v>
      </c>
      <c r="H1960" s="163" t="s">
        <v>133</v>
      </c>
      <c r="I1960" s="163" t="s">
        <v>133</v>
      </c>
      <c r="J1960" s="163" t="s">
        <v>133</v>
      </c>
      <c r="K1960" s="164">
        <f t="shared" si="97"/>
        <v>0</v>
      </c>
      <c r="L1960" s="165">
        <f t="shared" si="98"/>
        <v>0</v>
      </c>
      <c r="M1960" s="172">
        <v>127</v>
      </c>
      <c r="N1960" s="172">
        <v>64</v>
      </c>
      <c r="O1960" s="167" t="s">
        <v>133</v>
      </c>
      <c r="P1960" s="260" t="e">
        <f t="shared" si="96"/>
        <v>#NUM!</v>
      </c>
      <c r="S1960" s="272"/>
    </row>
    <row r="1961" spans="1:19">
      <c r="A1961" s="161" t="s">
        <v>3072</v>
      </c>
      <c r="C1961" s="161" t="s">
        <v>133</v>
      </c>
      <c r="F1961" s="163" t="s">
        <v>133</v>
      </c>
      <c r="G1961" s="266" t="s">
        <v>133</v>
      </c>
      <c r="H1961" s="163" t="s">
        <v>133</v>
      </c>
      <c r="I1961" s="163" t="s">
        <v>133</v>
      </c>
      <c r="J1961" s="163" t="s">
        <v>133</v>
      </c>
      <c r="K1961" s="164">
        <f t="shared" si="97"/>
        <v>0</v>
      </c>
      <c r="L1961" s="165">
        <f t="shared" si="98"/>
        <v>0</v>
      </c>
      <c r="M1961" s="172">
        <v>127</v>
      </c>
      <c r="N1961" s="172">
        <v>64</v>
      </c>
      <c r="O1961" s="167" t="s">
        <v>133</v>
      </c>
      <c r="P1961" s="260" t="e">
        <f t="shared" si="96"/>
        <v>#NUM!</v>
      </c>
      <c r="S1961" s="272"/>
    </row>
    <row r="1962" spans="1:19">
      <c r="A1962" s="161" t="s">
        <v>3073</v>
      </c>
      <c r="C1962" s="161" t="s">
        <v>133</v>
      </c>
      <c r="F1962" s="163" t="s">
        <v>133</v>
      </c>
      <c r="G1962" s="266" t="s">
        <v>133</v>
      </c>
      <c r="H1962" s="163" t="s">
        <v>133</v>
      </c>
      <c r="I1962" s="163" t="s">
        <v>133</v>
      </c>
      <c r="J1962" s="163" t="s">
        <v>133</v>
      </c>
      <c r="K1962" s="164">
        <f t="shared" si="97"/>
        <v>0</v>
      </c>
      <c r="L1962" s="165">
        <f t="shared" si="98"/>
        <v>0</v>
      </c>
      <c r="M1962" s="172">
        <v>127</v>
      </c>
      <c r="N1962" s="172">
        <v>64</v>
      </c>
      <c r="O1962" s="167" t="s">
        <v>133</v>
      </c>
      <c r="P1962" s="260" t="e">
        <f t="shared" si="96"/>
        <v>#NUM!</v>
      </c>
      <c r="S1962" s="272"/>
    </row>
    <row r="1963" spans="1:19">
      <c r="A1963" s="161" t="s">
        <v>3074</v>
      </c>
      <c r="C1963" s="161" t="s">
        <v>133</v>
      </c>
      <c r="F1963" s="163" t="s">
        <v>133</v>
      </c>
      <c r="G1963" s="266" t="s">
        <v>133</v>
      </c>
      <c r="H1963" s="163" t="s">
        <v>133</v>
      </c>
      <c r="I1963" s="163" t="s">
        <v>133</v>
      </c>
      <c r="J1963" s="163" t="s">
        <v>133</v>
      </c>
      <c r="K1963" s="164">
        <f t="shared" si="97"/>
        <v>0</v>
      </c>
      <c r="L1963" s="165">
        <f t="shared" si="98"/>
        <v>0</v>
      </c>
      <c r="M1963" s="172">
        <v>127</v>
      </c>
      <c r="N1963" s="172">
        <v>64</v>
      </c>
      <c r="O1963" s="167" t="s">
        <v>133</v>
      </c>
      <c r="P1963" s="260" t="e">
        <f t="shared" si="96"/>
        <v>#NUM!</v>
      </c>
      <c r="S1963" s="272"/>
    </row>
    <row r="1964" spans="1:19">
      <c r="A1964" s="161" t="s">
        <v>3075</v>
      </c>
      <c r="C1964" s="161" t="s">
        <v>133</v>
      </c>
      <c r="F1964" s="163" t="s">
        <v>133</v>
      </c>
      <c r="G1964" s="266" t="s">
        <v>133</v>
      </c>
      <c r="H1964" s="163" t="s">
        <v>133</v>
      </c>
      <c r="I1964" s="163" t="s">
        <v>133</v>
      </c>
      <c r="J1964" s="163" t="s">
        <v>133</v>
      </c>
      <c r="K1964" s="164">
        <f t="shared" si="97"/>
        <v>0</v>
      </c>
      <c r="L1964" s="165">
        <f t="shared" si="98"/>
        <v>0</v>
      </c>
      <c r="M1964" s="172">
        <v>127</v>
      </c>
      <c r="N1964" s="172">
        <v>64</v>
      </c>
      <c r="O1964" s="167" t="s">
        <v>133</v>
      </c>
      <c r="P1964" s="260" t="e">
        <f t="shared" si="96"/>
        <v>#NUM!</v>
      </c>
      <c r="S1964" s="272"/>
    </row>
    <row r="1965" spans="1:19">
      <c r="A1965" s="161" t="s">
        <v>3076</v>
      </c>
      <c r="C1965" s="161" t="s">
        <v>133</v>
      </c>
      <c r="F1965" s="163" t="s">
        <v>133</v>
      </c>
      <c r="G1965" s="266" t="s">
        <v>133</v>
      </c>
      <c r="H1965" s="163" t="s">
        <v>133</v>
      </c>
      <c r="I1965" s="163" t="s">
        <v>133</v>
      </c>
      <c r="J1965" s="163" t="s">
        <v>133</v>
      </c>
      <c r="K1965" s="164">
        <f t="shared" si="97"/>
        <v>0</v>
      </c>
      <c r="L1965" s="165">
        <f t="shared" si="98"/>
        <v>0</v>
      </c>
      <c r="M1965" s="172">
        <v>127</v>
      </c>
      <c r="N1965" s="172">
        <v>64</v>
      </c>
      <c r="O1965" s="167" t="s">
        <v>133</v>
      </c>
      <c r="P1965" s="260" t="e">
        <f t="shared" si="96"/>
        <v>#NUM!</v>
      </c>
      <c r="S1965" s="272"/>
    </row>
    <row r="1966" spans="1:19">
      <c r="A1966" s="161" t="s">
        <v>3077</v>
      </c>
      <c r="C1966" s="161" t="s">
        <v>133</v>
      </c>
      <c r="F1966" s="163" t="s">
        <v>133</v>
      </c>
      <c r="G1966" s="266" t="s">
        <v>133</v>
      </c>
      <c r="H1966" s="163" t="s">
        <v>133</v>
      </c>
      <c r="I1966" s="163" t="s">
        <v>133</v>
      </c>
      <c r="J1966" s="163" t="s">
        <v>133</v>
      </c>
      <c r="K1966" s="164">
        <f t="shared" si="97"/>
        <v>0</v>
      </c>
      <c r="L1966" s="165">
        <f t="shared" si="98"/>
        <v>0</v>
      </c>
      <c r="M1966" s="172">
        <v>127</v>
      </c>
      <c r="N1966" s="172">
        <v>64</v>
      </c>
      <c r="O1966" s="167" t="s">
        <v>133</v>
      </c>
      <c r="P1966" s="260" t="e">
        <f t="shared" si="96"/>
        <v>#NUM!</v>
      </c>
      <c r="S1966" s="272"/>
    </row>
    <row r="1967" spans="1:19">
      <c r="A1967" s="161" t="s">
        <v>3078</v>
      </c>
      <c r="C1967" s="161" t="s">
        <v>133</v>
      </c>
      <c r="F1967" s="163" t="s">
        <v>133</v>
      </c>
      <c r="G1967" s="266" t="s">
        <v>133</v>
      </c>
      <c r="H1967" s="163" t="s">
        <v>133</v>
      </c>
      <c r="I1967" s="163" t="s">
        <v>133</v>
      </c>
      <c r="J1967" s="163" t="s">
        <v>133</v>
      </c>
      <c r="K1967" s="164">
        <f t="shared" si="97"/>
        <v>0</v>
      </c>
      <c r="L1967" s="165">
        <f t="shared" si="98"/>
        <v>0</v>
      </c>
      <c r="M1967" s="172">
        <v>127</v>
      </c>
      <c r="N1967" s="172">
        <v>64</v>
      </c>
      <c r="O1967" s="167" t="s">
        <v>133</v>
      </c>
      <c r="P1967" s="260" t="e">
        <f t="shared" si="96"/>
        <v>#NUM!</v>
      </c>
      <c r="S1967" s="272"/>
    </row>
    <row r="1968" spans="1:19">
      <c r="A1968" s="161" t="s">
        <v>3079</v>
      </c>
      <c r="C1968" s="161" t="s">
        <v>133</v>
      </c>
      <c r="F1968" s="163" t="s">
        <v>133</v>
      </c>
      <c r="G1968" s="266" t="s">
        <v>133</v>
      </c>
      <c r="H1968" s="163" t="s">
        <v>133</v>
      </c>
      <c r="I1968" s="163" t="s">
        <v>133</v>
      </c>
      <c r="J1968" s="163" t="s">
        <v>133</v>
      </c>
      <c r="K1968" s="164">
        <f t="shared" si="97"/>
        <v>0</v>
      </c>
      <c r="L1968" s="165">
        <f t="shared" si="98"/>
        <v>0</v>
      </c>
      <c r="M1968" s="172">
        <v>127</v>
      </c>
      <c r="N1968" s="172">
        <v>64</v>
      </c>
      <c r="O1968" s="167" t="s">
        <v>133</v>
      </c>
      <c r="P1968" s="260" t="e">
        <f t="shared" si="96"/>
        <v>#NUM!</v>
      </c>
      <c r="S1968" s="272"/>
    </row>
    <row r="1969" spans="1:19">
      <c r="A1969" s="161" t="s">
        <v>3080</v>
      </c>
      <c r="C1969" s="161" t="s">
        <v>133</v>
      </c>
      <c r="F1969" s="163" t="s">
        <v>133</v>
      </c>
      <c r="G1969" s="266" t="s">
        <v>133</v>
      </c>
      <c r="H1969" s="163" t="s">
        <v>133</v>
      </c>
      <c r="I1969" s="163" t="s">
        <v>133</v>
      </c>
      <c r="J1969" s="163" t="s">
        <v>133</v>
      </c>
      <c r="K1969" s="164">
        <f t="shared" si="97"/>
        <v>0</v>
      </c>
      <c r="L1969" s="165">
        <f t="shared" si="98"/>
        <v>0</v>
      </c>
      <c r="M1969" s="172">
        <v>127</v>
      </c>
      <c r="N1969" s="172">
        <v>64</v>
      </c>
      <c r="O1969" s="167" t="s">
        <v>133</v>
      </c>
      <c r="P1969" s="260" t="e">
        <f t="shared" si="96"/>
        <v>#NUM!</v>
      </c>
      <c r="S1969" s="272"/>
    </row>
    <row r="1970" spans="1:19">
      <c r="A1970" s="161" t="s">
        <v>3081</v>
      </c>
      <c r="C1970" s="161" t="s">
        <v>133</v>
      </c>
      <c r="F1970" s="163" t="s">
        <v>133</v>
      </c>
      <c r="G1970" s="266" t="s">
        <v>133</v>
      </c>
      <c r="H1970" s="163" t="s">
        <v>133</v>
      </c>
      <c r="I1970" s="163" t="s">
        <v>133</v>
      </c>
      <c r="J1970" s="163" t="s">
        <v>133</v>
      </c>
      <c r="K1970" s="164">
        <f t="shared" si="97"/>
        <v>0</v>
      </c>
      <c r="L1970" s="165">
        <f t="shared" si="98"/>
        <v>0</v>
      </c>
      <c r="M1970" s="172">
        <v>127</v>
      </c>
      <c r="N1970" s="172">
        <v>64</v>
      </c>
      <c r="O1970" s="167" t="s">
        <v>133</v>
      </c>
      <c r="P1970" s="260" t="e">
        <f t="shared" si="96"/>
        <v>#NUM!</v>
      </c>
      <c r="S1970" s="272"/>
    </row>
    <row r="1971" spans="1:19">
      <c r="A1971" s="161" t="s">
        <v>3082</v>
      </c>
      <c r="C1971" s="161" t="s">
        <v>133</v>
      </c>
      <c r="F1971" s="163" t="s">
        <v>133</v>
      </c>
      <c r="G1971" s="266" t="s">
        <v>133</v>
      </c>
      <c r="H1971" s="163" t="s">
        <v>133</v>
      </c>
      <c r="I1971" s="163" t="s">
        <v>133</v>
      </c>
      <c r="J1971" s="163" t="s">
        <v>133</v>
      </c>
      <c r="K1971" s="164">
        <f t="shared" si="97"/>
        <v>0</v>
      </c>
      <c r="L1971" s="165">
        <f t="shared" si="98"/>
        <v>0</v>
      </c>
      <c r="M1971" s="172">
        <v>127</v>
      </c>
      <c r="N1971" s="172">
        <v>64</v>
      </c>
      <c r="O1971" s="167" t="s">
        <v>133</v>
      </c>
      <c r="P1971" s="260" t="e">
        <f t="shared" si="96"/>
        <v>#NUM!</v>
      </c>
      <c r="S1971" s="272"/>
    </row>
    <row r="1972" spans="1:19">
      <c r="A1972" s="161" t="s">
        <v>3083</v>
      </c>
      <c r="C1972" s="161" t="s">
        <v>133</v>
      </c>
      <c r="F1972" s="163" t="s">
        <v>133</v>
      </c>
      <c r="G1972" s="266" t="s">
        <v>133</v>
      </c>
      <c r="H1972" s="163" t="s">
        <v>133</v>
      </c>
      <c r="I1972" s="163" t="s">
        <v>133</v>
      </c>
      <c r="J1972" s="163" t="s">
        <v>133</v>
      </c>
      <c r="K1972" s="164">
        <f t="shared" si="97"/>
        <v>0</v>
      </c>
      <c r="L1972" s="165">
        <f t="shared" si="98"/>
        <v>0</v>
      </c>
      <c r="M1972" s="172">
        <v>127</v>
      </c>
      <c r="N1972" s="172">
        <v>64</v>
      </c>
      <c r="O1972" s="167" t="s">
        <v>133</v>
      </c>
      <c r="P1972" s="260" t="e">
        <f t="shared" si="96"/>
        <v>#NUM!</v>
      </c>
      <c r="S1972" s="272"/>
    </row>
    <row r="1973" spans="1:19">
      <c r="A1973" s="161" t="s">
        <v>3084</v>
      </c>
      <c r="C1973" s="161" t="s">
        <v>133</v>
      </c>
      <c r="F1973" s="163" t="s">
        <v>133</v>
      </c>
      <c r="G1973" s="266" t="s">
        <v>133</v>
      </c>
      <c r="H1973" s="163" t="s">
        <v>133</v>
      </c>
      <c r="I1973" s="163" t="s">
        <v>133</v>
      </c>
      <c r="J1973" s="163" t="s">
        <v>133</v>
      </c>
      <c r="K1973" s="164">
        <f t="shared" si="97"/>
        <v>0</v>
      </c>
      <c r="L1973" s="165">
        <f t="shared" si="98"/>
        <v>0</v>
      </c>
      <c r="M1973" s="172">
        <v>127</v>
      </c>
      <c r="N1973" s="172">
        <v>64</v>
      </c>
      <c r="O1973" s="167" t="s">
        <v>133</v>
      </c>
      <c r="P1973" s="260" t="e">
        <f t="shared" si="96"/>
        <v>#NUM!</v>
      </c>
      <c r="S1973" s="272"/>
    </row>
    <row r="1974" spans="1:19">
      <c r="A1974" s="161" t="s">
        <v>3085</v>
      </c>
      <c r="C1974" s="161" t="s">
        <v>133</v>
      </c>
      <c r="F1974" s="163" t="s">
        <v>133</v>
      </c>
      <c r="G1974" s="266" t="s">
        <v>133</v>
      </c>
      <c r="H1974" s="163" t="s">
        <v>133</v>
      </c>
      <c r="I1974" s="163" t="s">
        <v>133</v>
      </c>
      <c r="J1974" s="163" t="s">
        <v>133</v>
      </c>
      <c r="K1974" s="164">
        <f t="shared" si="97"/>
        <v>0</v>
      </c>
      <c r="L1974" s="165">
        <f t="shared" si="98"/>
        <v>0</v>
      </c>
      <c r="M1974" s="172">
        <v>127</v>
      </c>
      <c r="N1974" s="172">
        <v>64</v>
      </c>
      <c r="O1974" s="167" t="s">
        <v>133</v>
      </c>
      <c r="P1974" s="260" t="e">
        <f t="shared" si="96"/>
        <v>#NUM!</v>
      </c>
      <c r="S1974" s="272"/>
    </row>
    <row r="1975" spans="1:19">
      <c r="A1975" s="161" t="s">
        <v>3086</v>
      </c>
      <c r="C1975" s="161" t="s">
        <v>133</v>
      </c>
      <c r="F1975" s="163" t="s">
        <v>133</v>
      </c>
      <c r="G1975" s="266" t="s">
        <v>133</v>
      </c>
      <c r="H1975" s="163" t="s">
        <v>133</v>
      </c>
      <c r="I1975" s="163" t="s">
        <v>133</v>
      </c>
      <c r="J1975" s="163" t="s">
        <v>133</v>
      </c>
      <c r="K1975" s="164">
        <f t="shared" si="97"/>
        <v>0</v>
      </c>
      <c r="L1975" s="165">
        <f t="shared" si="98"/>
        <v>0</v>
      </c>
      <c r="M1975" s="172">
        <v>127</v>
      </c>
      <c r="N1975" s="172">
        <v>64</v>
      </c>
      <c r="O1975" s="167" t="s">
        <v>133</v>
      </c>
      <c r="P1975" s="260" t="e">
        <f t="shared" si="96"/>
        <v>#NUM!</v>
      </c>
      <c r="S1975" s="272"/>
    </row>
    <row r="1976" spans="1:19">
      <c r="A1976" s="161" t="s">
        <v>3087</v>
      </c>
      <c r="C1976" s="161" t="s">
        <v>133</v>
      </c>
      <c r="F1976" s="163" t="s">
        <v>133</v>
      </c>
      <c r="G1976" s="266" t="s">
        <v>133</v>
      </c>
      <c r="H1976" s="163" t="s">
        <v>133</v>
      </c>
      <c r="I1976" s="163" t="s">
        <v>133</v>
      </c>
      <c r="J1976" s="163" t="s">
        <v>133</v>
      </c>
      <c r="K1976" s="164">
        <f t="shared" si="97"/>
        <v>0</v>
      </c>
      <c r="L1976" s="165">
        <f t="shared" si="98"/>
        <v>0</v>
      </c>
      <c r="M1976" s="172">
        <v>127</v>
      </c>
      <c r="N1976" s="172">
        <v>64</v>
      </c>
      <c r="O1976" s="167" t="s">
        <v>133</v>
      </c>
      <c r="P1976" s="260" t="e">
        <f t="shared" si="96"/>
        <v>#NUM!</v>
      </c>
      <c r="S1976" s="272"/>
    </row>
    <row r="1977" spans="1:19">
      <c r="A1977" s="161" t="s">
        <v>3088</v>
      </c>
      <c r="C1977" s="161" t="s">
        <v>133</v>
      </c>
      <c r="F1977" s="163" t="s">
        <v>133</v>
      </c>
      <c r="G1977" s="266" t="s">
        <v>133</v>
      </c>
      <c r="H1977" s="163" t="s">
        <v>133</v>
      </c>
      <c r="I1977" s="163" t="s">
        <v>133</v>
      </c>
      <c r="J1977" s="163" t="s">
        <v>133</v>
      </c>
      <c r="K1977" s="164">
        <f t="shared" si="97"/>
        <v>0</v>
      </c>
      <c r="L1977" s="165">
        <f t="shared" si="98"/>
        <v>0</v>
      </c>
      <c r="M1977" s="172">
        <v>127</v>
      </c>
      <c r="N1977" s="172">
        <v>64</v>
      </c>
      <c r="O1977" s="167" t="s">
        <v>133</v>
      </c>
      <c r="P1977" s="260" t="e">
        <f t="shared" si="96"/>
        <v>#NUM!</v>
      </c>
      <c r="S1977" s="272"/>
    </row>
    <row r="1978" spans="1:19">
      <c r="A1978" s="161" t="s">
        <v>3089</v>
      </c>
      <c r="C1978" s="161" t="s">
        <v>133</v>
      </c>
      <c r="F1978" s="163" t="s">
        <v>133</v>
      </c>
      <c r="G1978" s="266" t="s">
        <v>133</v>
      </c>
      <c r="H1978" s="163" t="s">
        <v>133</v>
      </c>
      <c r="I1978" s="163" t="s">
        <v>133</v>
      </c>
      <c r="J1978" s="163" t="s">
        <v>133</v>
      </c>
      <c r="K1978" s="164">
        <f t="shared" si="97"/>
        <v>0</v>
      </c>
      <c r="L1978" s="165">
        <f t="shared" si="98"/>
        <v>0</v>
      </c>
      <c r="M1978" s="172">
        <v>127</v>
      </c>
      <c r="N1978" s="172">
        <v>64</v>
      </c>
      <c r="O1978" s="167" t="s">
        <v>133</v>
      </c>
      <c r="P1978" s="260" t="e">
        <f t="shared" si="96"/>
        <v>#NUM!</v>
      </c>
      <c r="S1978" s="272"/>
    </row>
    <row r="1979" spans="1:19">
      <c r="A1979" s="161" t="s">
        <v>3090</v>
      </c>
      <c r="C1979" s="161" t="s">
        <v>133</v>
      </c>
      <c r="F1979" s="163" t="s">
        <v>133</v>
      </c>
      <c r="G1979" s="266" t="s">
        <v>133</v>
      </c>
      <c r="H1979" s="163" t="s">
        <v>133</v>
      </c>
      <c r="I1979" s="163" t="s">
        <v>133</v>
      </c>
      <c r="J1979" s="163" t="s">
        <v>133</v>
      </c>
      <c r="K1979" s="164">
        <f t="shared" si="97"/>
        <v>0</v>
      </c>
      <c r="L1979" s="165">
        <f t="shared" si="98"/>
        <v>0</v>
      </c>
      <c r="M1979" s="172">
        <v>127</v>
      </c>
      <c r="N1979" s="172">
        <v>64</v>
      </c>
      <c r="O1979" s="167" t="s">
        <v>133</v>
      </c>
      <c r="P1979" s="260" t="e">
        <f t="shared" si="96"/>
        <v>#NUM!</v>
      </c>
      <c r="S1979" s="272"/>
    </row>
    <row r="1980" spans="1:19">
      <c r="A1980" s="161" t="s">
        <v>3091</v>
      </c>
      <c r="C1980" s="161" t="s">
        <v>133</v>
      </c>
      <c r="F1980" s="163" t="s">
        <v>133</v>
      </c>
      <c r="G1980" s="266" t="s">
        <v>133</v>
      </c>
      <c r="H1980" s="163" t="s">
        <v>133</v>
      </c>
      <c r="I1980" s="163" t="s">
        <v>133</v>
      </c>
      <c r="J1980" s="163" t="s">
        <v>133</v>
      </c>
      <c r="K1980" s="164">
        <f t="shared" si="97"/>
        <v>0</v>
      </c>
      <c r="L1980" s="165">
        <f t="shared" si="98"/>
        <v>0</v>
      </c>
      <c r="M1980" s="172">
        <v>127</v>
      </c>
      <c r="N1980" s="172">
        <v>64</v>
      </c>
      <c r="O1980" s="167" t="s">
        <v>133</v>
      </c>
      <c r="P1980" s="260" t="e">
        <f t="shared" si="96"/>
        <v>#NUM!</v>
      </c>
      <c r="S1980" s="272"/>
    </row>
    <row r="1981" spans="1:19">
      <c r="A1981" s="161" t="s">
        <v>3092</v>
      </c>
      <c r="C1981" s="161" t="s">
        <v>133</v>
      </c>
      <c r="F1981" s="163" t="s">
        <v>133</v>
      </c>
      <c r="G1981" s="266" t="s">
        <v>133</v>
      </c>
      <c r="H1981" s="163" t="s">
        <v>133</v>
      </c>
      <c r="I1981" s="163" t="s">
        <v>133</v>
      </c>
      <c r="J1981" s="163" t="s">
        <v>133</v>
      </c>
      <c r="K1981" s="164">
        <f t="shared" si="97"/>
        <v>0</v>
      </c>
      <c r="L1981" s="165">
        <f t="shared" si="98"/>
        <v>0</v>
      </c>
      <c r="M1981" s="172">
        <v>127</v>
      </c>
      <c r="N1981" s="172">
        <v>64</v>
      </c>
      <c r="O1981" s="167" t="s">
        <v>133</v>
      </c>
      <c r="P1981" s="260" t="e">
        <f t="shared" si="96"/>
        <v>#NUM!</v>
      </c>
      <c r="S1981" s="272"/>
    </row>
    <row r="1982" spans="1:19">
      <c r="A1982" s="161" t="s">
        <v>3093</v>
      </c>
      <c r="C1982" s="161" t="s">
        <v>133</v>
      </c>
      <c r="F1982" s="163" t="s">
        <v>133</v>
      </c>
      <c r="G1982" s="266" t="s">
        <v>133</v>
      </c>
      <c r="H1982" s="163" t="s">
        <v>133</v>
      </c>
      <c r="I1982" s="163" t="s">
        <v>133</v>
      </c>
      <c r="J1982" s="163" t="s">
        <v>133</v>
      </c>
      <c r="K1982" s="164">
        <f t="shared" si="97"/>
        <v>0</v>
      </c>
      <c r="L1982" s="165">
        <f t="shared" si="98"/>
        <v>0</v>
      </c>
      <c r="M1982" s="172">
        <v>127</v>
      </c>
      <c r="N1982" s="172">
        <v>64</v>
      </c>
      <c r="O1982" s="167" t="s">
        <v>133</v>
      </c>
      <c r="P1982" s="260" t="e">
        <f t="shared" si="96"/>
        <v>#NUM!</v>
      </c>
      <c r="S1982" s="272"/>
    </row>
    <row r="1983" spans="1:19">
      <c r="A1983" s="161" t="s">
        <v>3094</v>
      </c>
      <c r="C1983" s="161" t="s">
        <v>133</v>
      </c>
      <c r="F1983" s="163" t="s">
        <v>133</v>
      </c>
      <c r="G1983" s="266" t="s">
        <v>133</v>
      </c>
      <c r="H1983" s="163" t="s">
        <v>133</v>
      </c>
      <c r="I1983" s="163" t="s">
        <v>133</v>
      </c>
      <c r="J1983" s="163" t="s">
        <v>133</v>
      </c>
      <c r="K1983" s="164">
        <f t="shared" si="97"/>
        <v>0</v>
      </c>
      <c r="L1983" s="165">
        <f t="shared" si="98"/>
        <v>0</v>
      </c>
      <c r="M1983" s="172">
        <v>127</v>
      </c>
      <c r="N1983" s="172">
        <v>64</v>
      </c>
      <c r="O1983" s="167" t="s">
        <v>133</v>
      </c>
      <c r="P1983" s="260" t="e">
        <f t="shared" si="96"/>
        <v>#NUM!</v>
      </c>
      <c r="S1983" s="272"/>
    </row>
    <row r="1984" spans="1:19">
      <c r="A1984" s="161" t="s">
        <v>3095</v>
      </c>
      <c r="C1984" s="161" t="s">
        <v>133</v>
      </c>
      <c r="F1984" s="163" t="s">
        <v>133</v>
      </c>
      <c r="G1984" s="266" t="s">
        <v>133</v>
      </c>
      <c r="H1984" s="163" t="s">
        <v>133</v>
      </c>
      <c r="I1984" s="163" t="s">
        <v>133</v>
      </c>
      <c r="J1984" s="163" t="s">
        <v>133</v>
      </c>
      <c r="K1984" s="164">
        <f t="shared" si="97"/>
        <v>0</v>
      </c>
      <c r="L1984" s="165">
        <f t="shared" si="98"/>
        <v>0</v>
      </c>
      <c r="M1984" s="172">
        <v>127</v>
      </c>
      <c r="N1984" s="172">
        <v>64</v>
      </c>
      <c r="O1984" s="167" t="s">
        <v>133</v>
      </c>
      <c r="P1984" s="260" t="e">
        <f t="shared" si="96"/>
        <v>#NUM!</v>
      </c>
      <c r="S1984" s="272"/>
    </row>
    <row r="1985" spans="1:19">
      <c r="A1985" s="161" t="s">
        <v>3096</v>
      </c>
      <c r="C1985" s="161" t="s">
        <v>133</v>
      </c>
      <c r="F1985" s="163" t="s">
        <v>133</v>
      </c>
      <c r="G1985" s="266" t="s">
        <v>133</v>
      </c>
      <c r="H1985" s="163" t="s">
        <v>133</v>
      </c>
      <c r="I1985" s="163" t="s">
        <v>133</v>
      </c>
      <c r="J1985" s="163" t="s">
        <v>133</v>
      </c>
      <c r="K1985" s="164">
        <f t="shared" si="97"/>
        <v>0</v>
      </c>
      <c r="L1985" s="165">
        <f t="shared" si="98"/>
        <v>0</v>
      </c>
      <c r="M1985" s="172">
        <v>127</v>
      </c>
      <c r="N1985" s="172">
        <v>64</v>
      </c>
      <c r="O1985" s="167" t="s">
        <v>133</v>
      </c>
      <c r="P1985" s="260" t="e">
        <f t="shared" si="96"/>
        <v>#NUM!</v>
      </c>
      <c r="S1985" s="272"/>
    </row>
    <row r="1986" spans="1:19">
      <c r="A1986" s="161" t="s">
        <v>3097</v>
      </c>
      <c r="C1986" s="161" t="s">
        <v>133</v>
      </c>
      <c r="F1986" s="163" t="s">
        <v>133</v>
      </c>
      <c r="G1986" s="266" t="s">
        <v>133</v>
      </c>
      <c r="H1986" s="163" t="s">
        <v>133</v>
      </c>
      <c r="I1986" s="163" t="s">
        <v>133</v>
      </c>
      <c r="J1986" s="163" t="s">
        <v>133</v>
      </c>
      <c r="K1986" s="164">
        <f t="shared" si="97"/>
        <v>0</v>
      </c>
      <c r="L1986" s="165">
        <f t="shared" si="98"/>
        <v>0</v>
      </c>
      <c r="M1986" s="172">
        <v>127</v>
      </c>
      <c r="N1986" s="172">
        <v>64</v>
      </c>
      <c r="O1986" s="167" t="s">
        <v>133</v>
      </c>
      <c r="P1986" s="260" t="e">
        <f t="shared" si="96"/>
        <v>#NUM!</v>
      </c>
      <c r="S1986" s="272"/>
    </row>
    <row r="1987" spans="1:19">
      <c r="A1987" s="161" t="s">
        <v>3098</v>
      </c>
      <c r="C1987" s="161" t="s">
        <v>133</v>
      </c>
      <c r="F1987" s="163" t="s">
        <v>133</v>
      </c>
      <c r="G1987" s="266" t="s">
        <v>133</v>
      </c>
      <c r="H1987" s="163" t="s">
        <v>133</v>
      </c>
      <c r="I1987" s="163" t="s">
        <v>133</v>
      </c>
      <c r="J1987" s="163" t="s">
        <v>133</v>
      </c>
      <c r="K1987" s="164">
        <f t="shared" si="97"/>
        <v>0</v>
      </c>
      <c r="L1987" s="165">
        <f t="shared" si="98"/>
        <v>0</v>
      </c>
      <c r="M1987" s="172">
        <v>127</v>
      </c>
      <c r="N1987" s="172">
        <v>64</v>
      </c>
      <c r="O1987" s="167" t="s">
        <v>133</v>
      </c>
      <c r="P1987" s="260" t="e">
        <f t="shared" si="96"/>
        <v>#NUM!</v>
      </c>
      <c r="S1987" s="272"/>
    </row>
    <row r="1988" spans="1:19">
      <c r="A1988" s="161" t="s">
        <v>3099</v>
      </c>
      <c r="C1988" s="161" t="s">
        <v>133</v>
      </c>
      <c r="F1988" s="163" t="s">
        <v>133</v>
      </c>
      <c r="G1988" s="266" t="s">
        <v>133</v>
      </c>
      <c r="H1988" s="163" t="s">
        <v>133</v>
      </c>
      <c r="I1988" s="163" t="s">
        <v>133</v>
      </c>
      <c r="J1988" s="163" t="s">
        <v>133</v>
      </c>
      <c r="K1988" s="164">
        <f t="shared" si="97"/>
        <v>0</v>
      </c>
      <c r="L1988" s="165">
        <f t="shared" si="98"/>
        <v>0</v>
      </c>
      <c r="M1988" s="172">
        <v>127</v>
      </c>
      <c r="N1988" s="172">
        <v>64</v>
      </c>
      <c r="O1988" s="167" t="s">
        <v>133</v>
      </c>
      <c r="P1988" s="260" t="e">
        <f t="shared" si="96"/>
        <v>#NUM!</v>
      </c>
      <c r="S1988" s="272"/>
    </row>
    <row r="1989" spans="1:19">
      <c r="A1989" s="161" t="s">
        <v>3100</v>
      </c>
      <c r="C1989" s="161" t="s">
        <v>133</v>
      </c>
      <c r="F1989" s="163" t="s">
        <v>133</v>
      </c>
      <c r="G1989" s="266" t="s">
        <v>133</v>
      </c>
      <c r="H1989" s="163" t="s">
        <v>133</v>
      </c>
      <c r="I1989" s="163" t="s">
        <v>133</v>
      </c>
      <c r="J1989" s="163" t="s">
        <v>133</v>
      </c>
      <c r="K1989" s="164">
        <f t="shared" si="97"/>
        <v>0</v>
      </c>
      <c r="L1989" s="165">
        <f t="shared" si="98"/>
        <v>0</v>
      </c>
      <c r="M1989" s="172">
        <v>127</v>
      </c>
      <c r="N1989" s="172">
        <v>64</v>
      </c>
      <c r="O1989" s="167" t="s">
        <v>133</v>
      </c>
      <c r="P1989" s="260" t="e">
        <f t="shared" si="96"/>
        <v>#NUM!</v>
      </c>
      <c r="S1989" s="272"/>
    </row>
    <row r="1990" spans="1:19">
      <c r="A1990" s="161" t="s">
        <v>3101</v>
      </c>
      <c r="C1990" s="161" t="s">
        <v>133</v>
      </c>
      <c r="F1990" s="163" t="s">
        <v>133</v>
      </c>
      <c r="G1990" s="266" t="s">
        <v>133</v>
      </c>
      <c r="H1990" s="163" t="s">
        <v>133</v>
      </c>
      <c r="I1990" s="163" t="s">
        <v>133</v>
      </c>
      <c r="J1990" s="163" t="s">
        <v>133</v>
      </c>
      <c r="K1990" s="164">
        <f t="shared" si="97"/>
        <v>0</v>
      </c>
      <c r="L1990" s="165">
        <f t="shared" si="98"/>
        <v>0</v>
      </c>
      <c r="M1990" s="172">
        <v>127</v>
      </c>
      <c r="N1990" s="172">
        <v>64</v>
      </c>
      <c r="O1990" s="167" t="s">
        <v>133</v>
      </c>
      <c r="P1990" s="260" t="e">
        <f t="shared" si="96"/>
        <v>#NUM!</v>
      </c>
      <c r="S1990" s="272"/>
    </row>
    <row r="1991" spans="1:19">
      <c r="A1991" s="161" t="s">
        <v>3102</v>
      </c>
      <c r="C1991" s="161" t="s">
        <v>133</v>
      </c>
      <c r="F1991" s="163" t="s">
        <v>133</v>
      </c>
      <c r="G1991" s="266" t="s">
        <v>133</v>
      </c>
      <c r="H1991" s="163" t="s">
        <v>133</v>
      </c>
      <c r="I1991" s="163" t="s">
        <v>133</v>
      </c>
      <c r="J1991" s="163" t="s">
        <v>133</v>
      </c>
      <c r="K1991" s="164">
        <f t="shared" si="97"/>
        <v>0</v>
      </c>
      <c r="L1991" s="165">
        <f t="shared" si="98"/>
        <v>0</v>
      </c>
      <c r="M1991" s="172">
        <v>127</v>
      </c>
      <c r="N1991" s="172">
        <v>64</v>
      </c>
      <c r="O1991" s="167" t="s">
        <v>133</v>
      </c>
      <c r="P1991" s="260" t="e">
        <f t="shared" si="96"/>
        <v>#NUM!</v>
      </c>
      <c r="S1991" s="272"/>
    </row>
    <row r="1992" spans="1:19">
      <c r="A1992" s="161" t="s">
        <v>3103</v>
      </c>
      <c r="C1992" s="161" t="s">
        <v>133</v>
      </c>
      <c r="F1992" s="163" t="s">
        <v>133</v>
      </c>
      <c r="G1992" s="266" t="s">
        <v>133</v>
      </c>
      <c r="H1992" s="163" t="s">
        <v>133</v>
      </c>
      <c r="I1992" s="163" t="s">
        <v>133</v>
      </c>
      <c r="J1992" s="163" t="s">
        <v>133</v>
      </c>
      <c r="K1992" s="164">
        <f t="shared" si="97"/>
        <v>0</v>
      </c>
      <c r="L1992" s="165">
        <f t="shared" si="98"/>
        <v>0</v>
      </c>
      <c r="M1992" s="172">
        <v>127</v>
      </c>
      <c r="N1992" s="172">
        <v>64</v>
      </c>
      <c r="O1992" s="167" t="s">
        <v>133</v>
      </c>
      <c r="P1992" s="260" t="e">
        <f t="shared" si="96"/>
        <v>#NUM!</v>
      </c>
      <c r="S1992" s="272"/>
    </row>
    <row r="1993" spans="1:19">
      <c r="A1993" s="161" t="s">
        <v>3104</v>
      </c>
      <c r="C1993" s="161" t="s">
        <v>133</v>
      </c>
      <c r="F1993" s="163" t="s">
        <v>133</v>
      </c>
      <c r="G1993" s="266" t="s">
        <v>133</v>
      </c>
      <c r="H1993" s="163" t="s">
        <v>133</v>
      </c>
      <c r="I1993" s="163" t="s">
        <v>133</v>
      </c>
      <c r="J1993" s="163" t="s">
        <v>133</v>
      </c>
      <c r="K1993" s="164">
        <f t="shared" si="97"/>
        <v>0</v>
      </c>
      <c r="L1993" s="165">
        <f t="shared" si="98"/>
        <v>0</v>
      </c>
      <c r="M1993" s="172">
        <v>127</v>
      </c>
      <c r="N1993" s="172">
        <v>64</v>
      </c>
      <c r="O1993" s="167" t="s">
        <v>133</v>
      </c>
      <c r="P1993" s="260" t="e">
        <f t="shared" si="96"/>
        <v>#NUM!</v>
      </c>
      <c r="S1993" s="272"/>
    </row>
    <row r="1994" spans="1:19">
      <c r="A1994" s="161" t="s">
        <v>3105</v>
      </c>
      <c r="C1994" s="161" t="s">
        <v>133</v>
      </c>
      <c r="F1994" s="163" t="s">
        <v>133</v>
      </c>
      <c r="G1994" s="266" t="s">
        <v>133</v>
      </c>
      <c r="H1994" s="163" t="s">
        <v>133</v>
      </c>
      <c r="I1994" s="163" t="s">
        <v>133</v>
      </c>
      <c r="J1994" s="163" t="s">
        <v>133</v>
      </c>
      <c r="K1994" s="164">
        <f t="shared" si="97"/>
        <v>0</v>
      </c>
      <c r="L1994" s="165">
        <f t="shared" si="98"/>
        <v>0</v>
      </c>
      <c r="M1994" s="172">
        <v>127</v>
      </c>
      <c r="N1994" s="172">
        <v>64</v>
      </c>
      <c r="O1994" s="167" t="s">
        <v>133</v>
      </c>
      <c r="P1994" s="260" t="e">
        <f t="shared" si="96"/>
        <v>#NUM!</v>
      </c>
      <c r="S1994" s="272"/>
    </row>
    <row r="1995" spans="1:19">
      <c r="A1995" s="161" t="s">
        <v>3106</v>
      </c>
      <c r="C1995" s="161" t="s">
        <v>133</v>
      </c>
      <c r="F1995" s="163" t="s">
        <v>133</v>
      </c>
      <c r="G1995" s="266" t="s">
        <v>133</v>
      </c>
      <c r="H1995" s="163" t="s">
        <v>133</v>
      </c>
      <c r="I1995" s="163" t="s">
        <v>133</v>
      </c>
      <c r="J1995" s="163" t="s">
        <v>133</v>
      </c>
      <c r="K1995" s="164">
        <f t="shared" si="97"/>
        <v>0</v>
      </c>
      <c r="L1995" s="165">
        <f t="shared" si="98"/>
        <v>0</v>
      </c>
      <c r="M1995" s="172">
        <v>127</v>
      </c>
      <c r="N1995" s="172">
        <v>64</v>
      </c>
      <c r="O1995" s="167" t="s">
        <v>133</v>
      </c>
      <c r="P1995" s="260" t="e">
        <f t="shared" si="96"/>
        <v>#NUM!</v>
      </c>
      <c r="S1995" s="272"/>
    </row>
    <row r="1996" spans="1:19">
      <c r="A1996" s="161" t="s">
        <v>3107</v>
      </c>
      <c r="C1996" s="161" t="s">
        <v>133</v>
      </c>
      <c r="F1996" s="163" t="s">
        <v>133</v>
      </c>
      <c r="G1996" s="266" t="s">
        <v>133</v>
      </c>
      <c r="H1996" s="163" t="s">
        <v>133</v>
      </c>
      <c r="I1996" s="163" t="s">
        <v>133</v>
      </c>
      <c r="J1996" s="163" t="s">
        <v>133</v>
      </c>
      <c r="K1996" s="164">
        <f t="shared" si="97"/>
        <v>0</v>
      </c>
      <c r="L1996" s="165">
        <f t="shared" si="98"/>
        <v>0</v>
      </c>
      <c r="M1996" s="172">
        <v>127</v>
      </c>
      <c r="N1996" s="172">
        <v>64</v>
      </c>
      <c r="O1996" s="167" t="s">
        <v>133</v>
      </c>
      <c r="P1996" s="260" t="e">
        <f t="shared" si="96"/>
        <v>#NUM!</v>
      </c>
      <c r="S1996" s="272"/>
    </row>
    <row r="1997" spans="1:19">
      <c r="A1997" s="161" t="s">
        <v>3108</v>
      </c>
      <c r="C1997" s="161" t="s">
        <v>133</v>
      </c>
      <c r="F1997" s="163" t="s">
        <v>133</v>
      </c>
      <c r="G1997" s="266" t="s">
        <v>133</v>
      </c>
      <c r="H1997" s="163" t="s">
        <v>133</v>
      </c>
      <c r="I1997" s="163" t="s">
        <v>133</v>
      </c>
      <c r="J1997" s="163" t="s">
        <v>133</v>
      </c>
      <c r="K1997" s="164">
        <f t="shared" si="97"/>
        <v>0</v>
      </c>
      <c r="L1997" s="165">
        <f t="shared" si="98"/>
        <v>0</v>
      </c>
      <c r="M1997" s="172">
        <v>127</v>
      </c>
      <c r="N1997" s="172">
        <v>64</v>
      </c>
      <c r="O1997" s="167" t="s">
        <v>133</v>
      </c>
      <c r="P1997" s="260" t="e">
        <f t="shared" si="96"/>
        <v>#NUM!</v>
      </c>
      <c r="S1997" s="272"/>
    </row>
    <row r="1998" spans="1:19">
      <c r="A1998" s="161" t="s">
        <v>3109</v>
      </c>
      <c r="C1998" s="161" t="s">
        <v>133</v>
      </c>
      <c r="F1998" s="163" t="s">
        <v>133</v>
      </c>
      <c r="G1998" s="266" t="s">
        <v>133</v>
      </c>
      <c r="H1998" s="163" t="s">
        <v>133</v>
      </c>
      <c r="I1998" s="163" t="s">
        <v>133</v>
      </c>
      <c r="J1998" s="163" t="s">
        <v>133</v>
      </c>
      <c r="K1998" s="164">
        <f t="shared" si="97"/>
        <v>0</v>
      </c>
      <c r="L1998" s="165">
        <f t="shared" si="98"/>
        <v>0</v>
      </c>
      <c r="M1998" s="172">
        <v>127</v>
      </c>
      <c r="N1998" s="172">
        <v>64</v>
      </c>
      <c r="O1998" s="167" t="s">
        <v>133</v>
      </c>
      <c r="P1998" s="260" t="e">
        <f t="shared" si="96"/>
        <v>#NUM!</v>
      </c>
      <c r="S1998" s="272"/>
    </row>
    <row r="1999" spans="1:19">
      <c r="A1999" s="161" t="s">
        <v>3110</v>
      </c>
      <c r="C1999" s="161" t="s">
        <v>133</v>
      </c>
      <c r="F1999" s="163" t="s">
        <v>133</v>
      </c>
      <c r="G1999" s="266" t="s">
        <v>133</v>
      </c>
      <c r="H1999" s="163" t="s">
        <v>133</v>
      </c>
      <c r="I1999" s="163" t="s">
        <v>133</v>
      </c>
      <c r="J1999" s="163" t="s">
        <v>133</v>
      </c>
      <c r="K1999" s="164">
        <f t="shared" si="97"/>
        <v>0</v>
      </c>
      <c r="L1999" s="165">
        <f t="shared" si="98"/>
        <v>0</v>
      </c>
      <c r="M1999" s="172">
        <v>127</v>
      </c>
      <c r="N1999" s="172">
        <v>64</v>
      </c>
      <c r="O1999" s="167" t="s">
        <v>133</v>
      </c>
      <c r="P1999" s="260" t="e">
        <f t="shared" ref="P1999:P2062" si="99">MEDIAN(Q1999:R1999)</f>
        <v>#NUM!</v>
      </c>
      <c r="S1999" s="272"/>
    </row>
    <row r="2000" spans="1:19">
      <c r="A2000" s="161" t="s">
        <v>3111</v>
      </c>
      <c r="C2000" s="161" t="s">
        <v>133</v>
      </c>
      <c r="F2000" s="163" t="s">
        <v>133</v>
      </c>
      <c r="G2000" s="266" t="s">
        <v>133</v>
      </c>
      <c r="H2000" s="163" t="s">
        <v>133</v>
      </c>
      <c r="I2000" s="163" t="s">
        <v>133</v>
      </c>
      <c r="J2000" s="163" t="s">
        <v>133</v>
      </c>
      <c r="K2000" s="164">
        <f t="shared" ref="K2000:K2063" si="100">IF(OR(D2000="n/a",D2000="nd"),0,D2000)+IF(OR(I2000="n/a",I2000="nd"),0,I2000)</f>
        <v>0</v>
      </c>
      <c r="L2000" s="165">
        <f t="shared" ref="L2000:L2063" si="101">SQRT(SUMSQ(IF(OR(E2000="n/a",E2000="nd"),0,E2000),IF(OR(F2000="n/a",F2000="nd"),0,F2000),IF(OR(J2000="n/a",J2000="nd"),0,J2000)))</f>
        <v>0</v>
      </c>
      <c r="M2000" s="172">
        <v>127</v>
      </c>
      <c r="N2000" s="172">
        <v>64</v>
      </c>
      <c r="O2000" s="167" t="s">
        <v>133</v>
      </c>
      <c r="P2000" s="260" t="e">
        <f t="shared" si="99"/>
        <v>#NUM!</v>
      </c>
      <c r="S2000" s="272"/>
    </row>
    <row r="2001" spans="1:19">
      <c r="A2001" s="161" t="s">
        <v>3112</v>
      </c>
      <c r="C2001" s="161" t="s">
        <v>133</v>
      </c>
      <c r="F2001" s="163" t="s">
        <v>133</v>
      </c>
      <c r="G2001" s="266" t="s">
        <v>133</v>
      </c>
      <c r="H2001" s="163" t="s">
        <v>133</v>
      </c>
      <c r="I2001" s="163" t="s">
        <v>133</v>
      </c>
      <c r="J2001" s="163" t="s">
        <v>133</v>
      </c>
      <c r="K2001" s="164">
        <f t="shared" si="100"/>
        <v>0</v>
      </c>
      <c r="L2001" s="165">
        <f t="shared" si="101"/>
        <v>0</v>
      </c>
      <c r="M2001" s="172">
        <v>127</v>
      </c>
      <c r="N2001" s="172">
        <v>64</v>
      </c>
      <c r="O2001" s="167" t="s">
        <v>133</v>
      </c>
      <c r="P2001" s="260" t="e">
        <f t="shared" si="99"/>
        <v>#NUM!</v>
      </c>
      <c r="S2001" s="272"/>
    </row>
    <row r="2002" spans="1:19">
      <c r="A2002" s="161" t="s">
        <v>3113</v>
      </c>
      <c r="C2002" s="161" t="s">
        <v>133</v>
      </c>
      <c r="F2002" s="163" t="s">
        <v>133</v>
      </c>
      <c r="G2002" s="266" t="s">
        <v>133</v>
      </c>
      <c r="H2002" s="163" t="s">
        <v>133</v>
      </c>
      <c r="I2002" s="163" t="s">
        <v>133</v>
      </c>
      <c r="J2002" s="163" t="s">
        <v>133</v>
      </c>
      <c r="K2002" s="164">
        <f t="shared" si="100"/>
        <v>0</v>
      </c>
      <c r="L2002" s="165">
        <f t="shared" si="101"/>
        <v>0</v>
      </c>
      <c r="M2002" s="172">
        <v>127</v>
      </c>
      <c r="N2002" s="172">
        <v>64</v>
      </c>
      <c r="O2002" s="167" t="s">
        <v>133</v>
      </c>
      <c r="P2002" s="260" t="e">
        <f t="shared" si="99"/>
        <v>#NUM!</v>
      </c>
      <c r="S2002" s="272"/>
    </row>
    <row r="2003" spans="1:19">
      <c r="A2003" s="161" t="s">
        <v>3114</v>
      </c>
      <c r="C2003" s="161" t="s">
        <v>133</v>
      </c>
      <c r="F2003" s="163" t="s">
        <v>133</v>
      </c>
      <c r="G2003" s="266" t="s">
        <v>133</v>
      </c>
      <c r="H2003" s="163" t="s">
        <v>133</v>
      </c>
      <c r="I2003" s="163" t="s">
        <v>133</v>
      </c>
      <c r="J2003" s="163" t="s">
        <v>133</v>
      </c>
      <c r="K2003" s="164">
        <f t="shared" si="100"/>
        <v>0</v>
      </c>
      <c r="L2003" s="165">
        <f t="shared" si="101"/>
        <v>0</v>
      </c>
      <c r="M2003" s="172">
        <v>127</v>
      </c>
      <c r="N2003" s="172">
        <v>64</v>
      </c>
      <c r="O2003" s="167" t="s">
        <v>133</v>
      </c>
      <c r="P2003" s="260" t="e">
        <f t="shared" si="99"/>
        <v>#NUM!</v>
      </c>
      <c r="S2003" s="272"/>
    </row>
    <row r="2004" spans="1:19">
      <c r="A2004" s="161" t="s">
        <v>3115</v>
      </c>
      <c r="C2004" s="161" t="s">
        <v>133</v>
      </c>
      <c r="F2004" s="163" t="s">
        <v>133</v>
      </c>
      <c r="G2004" s="266" t="s">
        <v>133</v>
      </c>
      <c r="H2004" s="163" t="s">
        <v>133</v>
      </c>
      <c r="I2004" s="163" t="s">
        <v>133</v>
      </c>
      <c r="J2004" s="163" t="s">
        <v>133</v>
      </c>
      <c r="K2004" s="164">
        <f t="shared" si="100"/>
        <v>0</v>
      </c>
      <c r="L2004" s="165">
        <f t="shared" si="101"/>
        <v>0</v>
      </c>
      <c r="M2004" s="172">
        <v>127</v>
      </c>
      <c r="N2004" s="172">
        <v>64</v>
      </c>
      <c r="O2004" s="167" t="s">
        <v>133</v>
      </c>
      <c r="P2004" s="260" t="e">
        <f t="shared" si="99"/>
        <v>#NUM!</v>
      </c>
      <c r="S2004" s="272"/>
    </row>
    <row r="2005" spans="1:19">
      <c r="A2005" s="161" t="s">
        <v>3116</v>
      </c>
      <c r="C2005" s="161" t="s">
        <v>133</v>
      </c>
      <c r="F2005" s="163" t="s">
        <v>133</v>
      </c>
      <c r="G2005" s="266" t="s">
        <v>133</v>
      </c>
      <c r="H2005" s="163" t="s">
        <v>133</v>
      </c>
      <c r="I2005" s="163" t="s">
        <v>133</v>
      </c>
      <c r="J2005" s="163" t="s">
        <v>133</v>
      </c>
      <c r="K2005" s="164">
        <f t="shared" si="100"/>
        <v>0</v>
      </c>
      <c r="L2005" s="165">
        <f t="shared" si="101"/>
        <v>0</v>
      </c>
      <c r="M2005" s="172">
        <v>127</v>
      </c>
      <c r="N2005" s="172">
        <v>64</v>
      </c>
      <c r="O2005" s="167" t="s">
        <v>133</v>
      </c>
      <c r="P2005" s="260" t="e">
        <f t="shared" si="99"/>
        <v>#NUM!</v>
      </c>
      <c r="S2005" s="272"/>
    </row>
    <row r="2006" spans="1:19">
      <c r="A2006" s="161" t="s">
        <v>3117</v>
      </c>
      <c r="C2006" s="161" t="s">
        <v>133</v>
      </c>
      <c r="F2006" s="163" t="s">
        <v>133</v>
      </c>
      <c r="G2006" s="266" t="s">
        <v>133</v>
      </c>
      <c r="H2006" s="163" t="s">
        <v>133</v>
      </c>
      <c r="I2006" s="163" t="s">
        <v>133</v>
      </c>
      <c r="J2006" s="163" t="s">
        <v>133</v>
      </c>
      <c r="K2006" s="164">
        <f t="shared" si="100"/>
        <v>0</v>
      </c>
      <c r="L2006" s="165">
        <f t="shared" si="101"/>
        <v>0</v>
      </c>
      <c r="M2006" s="172">
        <v>127</v>
      </c>
      <c r="N2006" s="172">
        <v>64</v>
      </c>
      <c r="O2006" s="167" t="s">
        <v>133</v>
      </c>
      <c r="P2006" s="260" t="e">
        <f t="shared" si="99"/>
        <v>#NUM!</v>
      </c>
      <c r="S2006" s="272"/>
    </row>
    <row r="2007" spans="1:19">
      <c r="A2007" s="161" t="s">
        <v>3118</v>
      </c>
      <c r="C2007" s="161" t="s">
        <v>133</v>
      </c>
      <c r="F2007" s="163" t="s">
        <v>133</v>
      </c>
      <c r="G2007" s="266" t="s">
        <v>133</v>
      </c>
      <c r="H2007" s="163" t="s">
        <v>133</v>
      </c>
      <c r="I2007" s="163" t="s">
        <v>133</v>
      </c>
      <c r="J2007" s="163" t="s">
        <v>133</v>
      </c>
      <c r="K2007" s="164">
        <f t="shared" si="100"/>
        <v>0</v>
      </c>
      <c r="L2007" s="165">
        <f t="shared" si="101"/>
        <v>0</v>
      </c>
      <c r="M2007" s="172">
        <v>127</v>
      </c>
      <c r="N2007" s="172">
        <v>64</v>
      </c>
      <c r="O2007" s="167" t="s">
        <v>133</v>
      </c>
      <c r="P2007" s="260" t="e">
        <f t="shared" si="99"/>
        <v>#NUM!</v>
      </c>
      <c r="S2007" s="272"/>
    </row>
    <row r="2008" spans="1:19">
      <c r="A2008" s="161" t="s">
        <v>3119</v>
      </c>
      <c r="C2008" s="161" t="s">
        <v>133</v>
      </c>
      <c r="F2008" s="163" t="s">
        <v>133</v>
      </c>
      <c r="G2008" s="266" t="s">
        <v>133</v>
      </c>
      <c r="H2008" s="163" t="s">
        <v>133</v>
      </c>
      <c r="I2008" s="163" t="s">
        <v>133</v>
      </c>
      <c r="J2008" s="163" t="s">
        <v>133</v>
      </c>
      <c r="K2008" s="164">
        <f t="shared" si="100"/>
        <v>0</v>
      </c>
      <c r="L2008" s="165">
        <f t="shared" si="101"/>
        <v>0</v>
      </c>
      <c r="M2008" s="172">
        <v>127</v>
      </c>
      <c r="N2008" s="172">
        <v>64</v>
      </c>
      <c r="O2008" s="167" t="s">
        <v>133</v>
      </c>
      <c r="P2008" s="260" t="e">
        <f t="shared" si="99"/>
        <v>#NUM!</v>
      </c>
      <c r="S2008" s="272"/>
    </row>
    <row r="2009" spans="1:19">
      <c r="A2009" s="161" t="s">
        <v>3120</v>
      </c>
      <c r="C2009" s="161" t="s">
        <v>133</v>
      </c>
      <c r="F2009" s="163" t="s">
        <v>133</v>
      </c>
      <c r="G2009" s="266" t="s">
        <v>133</v>
      </c>
      <c r="H2009" s="163" t="s">
        <v>133</v>
      </c>
      <c r="I2009" s="163" t="s">
        <v>133</v>
      </c>
      <c r="J2009" s="163" t="s">
        <v>133</v>
      </c>
      <c r="K2009" s="164">
        <f t="shared" si="100"/>
        <v>0</v>
      </c>
      <c r="L2009" s="165">
        <f t="shared" si="101"/>
        <v>0</v>
      </c>
      <c r="M2009" s="172">
        <v>127</v>
      </c>
      <c r="N2009" s="172">
        <v>64</v>
      </c>
      <c r="O2009" s="167" t="s">
        <v>133</v>
      </c>
      <c r="P2009" s="260" t="e">
        <f t="shared" si="99"/>
        <v>#NUM!</v>
      </c>
      <c r="S2009" s="272"/>
    </row>
    <row r="2010" spans="1:19">
      <c r="A2010" s="161" t="s">
        <v>3121</v>
      </c>
      <c r="C2010" s="161" t="s">
        <v>133</v>
      </c>
      <c r="F2010" s="163" t="s">
        <v>133</v>
      </c>
      <c r="G2010" s="266" t="s">
        <v>133</v>
      </c>
      <c r="H2010" s="163" t="s">
        <v>133</v>
      </c>
      <c r="I2010" s="163" t="s">
        <v>133</v>
      </c>
      <c r="J2010" s="163" t="s">
        <v>133</v>
      </c>
      <c r="K2010" s="164">
        <f t="shared" si="100"/>
        <v>0</v>
      </c>
      <c r="L2010" s="165">
        <f t="shared" si="101"/>
        <v>0</v>
      </c>
      <c r="M2010" s="172">
        <v>127</v>
      </c>
      <c r="N2010" s="172">
        <v>64</v>
      </c>
      <c r="O2010" s="167" t="s">
        <v>133</v>
      </c>
      <c r="P2010" s="260" t="e">
        <f t="shared" si="99"/>
        <v>#NUM!</v>
      </c>
      <c r="S2010" s="272"/>
    </row>
    <row r="2011" spans="1:19">
      <c r="A2011" s="161" t="s">
        <v>3122</v>
      </c>
      <c r="C2011" s="161" t="s">
        <v>133</v>
      </c>
      <c r="F2011" s="163" t="s">
        <v>133</v>
      </c>
      <c r="G2011" s="266" t="s">
        <v>133</v>
      </c>
      <c r="H2011" s="163" t="s">
        <v>133</v>
      </c>
      <c r="I2011" s="163" t="s">
        <v>133</v>
      </c>
      <c r="J2011" s="163" t="s">
        <v>133</v>
      </c>
      <c r="K2011" s="164">
        <f t="shared" si="100"/>
        <v>0</v>
      </c>
      <c r="L2011" s="165">
        <f t="shared" si="101"/>
        <v>0</v>
      </c>
      <c r="M2011" s="172">
        <v>127</v>
      </c>
      <c r="N2011" s="172">
        <v>64</v>
      </c>
      <c r="O2011" s="167" t="s">
        <v>133</v>
      </c>
      <c r="P2011" s="260" t="e">
        <f t="shared" si="99"/>
        <v>#NUM!</v>
      </c>
      <c r="S2011" s="272"/>
    </row>
    <row r="2012" spans="1:19">
      <c r="A2012" s="161" t="s">
        <v>3123</v>
      </c>
      <c r="C2012" s="161" t="s">
        <v>133</v>
      </c>
      <c r="F2012" s="163" t="s">
        <v>133</v>
      </c>
      <c r="G2012" s="266" t="s">
        <v>133</v>
      </c>
      <c r="H2012" s="163" t="s">
        <v>133</v>
      </c>
      <c r="I2012" s="163" t="s">
        <v>133</v>
      </c>
      <c r="J2012" s="163" t="s">
        <v>133</v>
      </c>
      <c r="K2012" s="164">
        <f t="shared" si="100"/>
        <v>0</v>
      </c>
      <c r="L2012" s="165">
        <f t="shared" si="101"/>
        <v>0</v>
      </c>
      <c r="M2012" s="172">
        <v>127</v>
      </c>
      <c r="N2012" s="172">
        <v>64</v>
      </c>
      <c r="O2012" s="167" t="s">
        <v>133</v>
      </c>
      <c r="P2012" s="260" t="e">
        <f t="shared" si="99"/>
        <v>#NUM!</v>
      </c>
      <c r="S2012" s="272"/>
    </row>
    <row r="2013" spans="1:19">
      <c r="A2013" s="161" t="s">
        <v>3124</v>
      </c>
      <c r="C2013" s="161" t="s">
        <v>133</v>
      </c>
      <c r="F2013" s="163" t="s">
        <v>133</v>
      </c>
      <c r="G2013" s="266" t="s">
        <v>133</v>
      </c>
      <c r="H2013" s="163" t="s">
        <v>133</v>
      </c>
      <c r="I2013" s="163" t="s">
        <v>133</v>
      </c>
      <c r="J2013" s="163" t="s">
        <v>133</v>
      </c>
      <c r="K2013" s="164">
        <f t="shared" si="100"/>
        <v>0</v>
      </c>
      <c r="L2013" s="165">
        <f t="shared" si="101"/>
        <v>0</v>
      </c>
      <c r="M2013" s="172">
        <v>127</v>
      </c>
      <c r="N2013" s="172">
        <v>64</v>
      </c>
      <c r="O2013" s="167" t="s">
        <v>133</v>
      </c>
      <c r="P2013" s="260" t="e">
        <f t="shared" si="99"/>
        <v>#NUM!</v>
      </c>
      <c r="S2013" s="272"/>
    </row>
    <row r="2014" spans="1:19">
      <c r="A2014" s="161" t="s">
        <v>3125</v>
      </c>
      <c r="C2014" s="161" t="s">
        <v>133</v>
      </c>
      <c r="F2014" s="163" t="s">
        <v>133</v>
      </c>
      <c r="G2014" s="266" t="s">
        <v>133</v>
      </c>
      <c r="H2014" s="163" t="s">
        <v>133</v>
      </c>
      <c r="I2014" s="163" t="s">
        <v>133</v>
      </c>
      <c r="J2014" s="163" t="s">
        <v>133</v>
      </c>
      <c r="K2014" s="164">
        <f t="shared" si="100"/>
        <v>0</v>
      </c>
      <c r="L2014" s="165">
        <f t="shared" si="101"/>
        <v>0</v>
      </c>
      <c r="M2014" s="172">
        <v>127</v>
      </c>
      <c r="N2014" s="172">
        <v>64</v>
      </c>
      <c r="O2014" s="167" t="s">
        <v>133</v>
      </c>
      <c r="P2014" s="260" t="e">
        <f t="shared" si="99"/>
        <v>#NUM!</v>
      </c>
      <c r="S2014" s="272"/>
    </row>
    <row r="2015" spans="1:19">
      <c r="A2015" s="161" t="s">
        <v>3126</v>
      </c>
      <c r="C2015" s="161" t="s">
        <v>133</v>
      </c>
      <c r="F2015" s="163" t="s">
        <v>133</v>
      </c>
      <c r="G2015" s="266" t="s">
        <v>133</v>
      </c>
      <c r="H2015" s="163" t="s">
        <v>133</v>
      </c>
      <c r="I2015" s="163" t="s">
        <v>133</v>
      </c>
      <c r="J2015" s="163" t="s">
        <v>133</v>
      </c>
      <c r="K2015" s="164">
        <f t="shared" si="100"/>
        <v>0</v>
      </c>
      <c r="L2015" s="165">
        <f t="shared" si="101"/>
        <v>0</v>
      </c>
      <c r="M2015" s="172">
        <v>127</v>
      </c>
      <c r="N2015" s="172">
        <v>64</v>
      </c>
      <c r="O2015" s="167" t="s">
        <v>133</v>
      </c>
      <c r="P2015" s="260" t="e">
        <f t="shared" si="99"/>
        <v>#NUM!</v>
      </c>
      <c r="S2015" s="272"/>
    </row>
    <row r="2016" spans="1:19">
      <c r="A2016" s="161" t="s">
        <v>3127</v>
      </c>
      <c r="C2016" s="161" t="s">
        <v>133</v>
      </c>
      <c r="F2016" s="163" t="s">
        <v>133</v>
      </c>
      <c r="G2016" s="266" t="s">
        <v>133</v>
      </c>
      <c r="H2016" s="163" t="s">
        <v>133</v>
      </c>
      <c r="I2016" s="163" t="s">
        <v>133</v>
      </c>
      <c r="J2016" s="163" t="s">
        <v>133</v>
      </c>
      <c r="K2016" s="164">
        <f t="shared" si="100"/>
        <v>0</v>
      </c>
      <c r="L2016" s="165">
        <f t="shared" si="101"/>
        <v>0</v>
      </c>
      <c r="M2016" s="172">
        <v>127</v>
      </c>
      <c r="N2016" s="172">
        <v>64</v>
      </c>
      <c r="O2016" s="167" t="s">
        <v>133</v>
      </c>
      <c r="P2016" s="260" t="e">
        <f t="shared" si="99"/>
        <v>#NUM!</v>
      </c>
      <c r="S2016" s="272"/>
    </row>
    <row r="2017" spans="1:19">
      <c r="A2017" s="161" t="s">
        <v>3128</v>
      </c>
      <c r="C2017" s="161" t="s">
        <v>133</v>
      </c>
      <c r="F2017" s="163" t="s">
        <v>133</v>
      </c>
      <c r="G2017" s="266" t="s">
        <v>133</v>
      </c>
      <c r="H2017" s="163" t="s">
        <v>133</v>
      </c>
      <c r="I2017" s="163" t="s">
        <v>133</v>
      </c>
      <c r="J2017" s="163" t="s">
        <v>133</v>
      </c>
      <c r="K2017" s="164">
        <f t="shared" si="100"/>
        <v>0</v>
      </c>
      <c r="L2017" s="165">
        <f t="shared" si="101"/>
        <v>0</v>
      </c>
      <c r="M2017" s="172">
        <v>127</v>
      </c>
      <c r="N2017" s="172">
        <v>64</v>
      </c>
      <c r="O2017" s="167" t="s">
        <v>133</v>
      </c>
      <c r="P2017" s="260" t="e">
        <f t="shared" si="99"/>
        <v>#NUM!</v>
      </c>
      <c r="S2017" s="272"/>
    </row>
    <row r="2018" spans="1:19">
      <c r="A2018" s="161" t="s">
        <v>3129</v>
      </c>
      <c r="C2018" s="161" t="s">
        <v>133</v>
      </c>
      <c r="F2018" s="163" t="s">
        <v>133</v>
      </c>
      <c r="G2018" s="266" t="s">
        <v>133</v>
      </c>
      <c r="H2018" s="163" t="s">
        <v>133</v>
      </c>
      <c r="I2018" s="163" t="s">
        <v>133</v>
      </c>
      <c r="J2018" s="163" t="s">
        <v>133</v>
      </c>
      <c r="K2018" s="164">
        <f t="shared" si="100"/>
        <v>0</v>
      </c>
      <c r="L2018" s="165">
        <f t="shared" si="101"/>
        <v>0</v>
      </c>
      <c r="M2018" s="172">
        <v>127</v>
      </c>
      <c r="N2018" s="172">
        <v>64</v>
      </c>
      <c r="O2018" s="167" t="s">
        <v>133</v>
      </c>
      <c r="P2018" s="260" t="e">
        <f t="shared" si="99"/>
        <v>#NUM!</v>
      </c>
      <c r="S2018" s="272"/>
    </row>
    <row r="2019" spans="1:19">
      <c r="A2019" s="161" t="s">
        <v>3130</v>
      </c>
      <c r="C2019" s="161" t="s">
        <v>133</v>
      </c>
      <c r="F2019" s="163" t="s">
        <v>133</v>
      </c>
      <c r="G2019" s="266" t="s">
        <v>133</v>
      </c>
      <c r="H2019" s="163" t="s">
        <v>133</v>
      </c>
      <c r="I2019" s="163" t="s">
        <v>133</v>
      </c>
      <c r="J2019" s="163" t="s">
        <v>133</v>
      </c>
      <c r="K2019" s="164">
        <f t="shared" si="100"/>
        <v>0</v>
      </c>
      <c r="L2019" s="165">
        <f t="shared" si="101"/>
        <v>0</v>
      </c>
      <c r="M2019" s="172">
        <v>127</v>
      </c>
      <c r="N2019" s="172">
        <v>64</v>
      </c>
      <c r="O2019" s="167" t="s">
        <v>133</v>
      </c>
      <c r="P2019" s="260" t="e">
        <f t="shared" si="99"/>
        <v>#NUM!</v>
      </c>
      <c r="S2019" s="272"/>
    </row>
    <row r="2020" spans="1:19">
      <c r="A2020" s="161" t="s">
        <v>3131</v>
      </c>
      <c r="C2020" s="161" t="s">
        <v>133</v>
      </c>
      <c r="F2020" s="163" t="s">
        <v>133</v>
      </c>
      <c r="G2020" s="266" t="s">
        <v>133</v>
      </c>
      <c r="H2020" s="163" t="s">
        <v>133</v>
      </c>
      <c r="I2020" s="163" t="s">
        <v>133</v>
      </c>
      <c r="J2020" s="163" t="s">
        <v>133</v>
      </c>
      <c r="K2020" s="164">
        <f t="shared" si="100"/>
        <v>0</v>
      </c>
      <c r="L2020" s="165">
        <f t="shared" si="101"/>
        <v>0</v>
      </c>
      <c r="M2020" s="172">
        <v>127</v>
      </c>
      <c r="N2020" s="172">
        <v>64</v>
      </c>
      <c r="O2020" s="167" t="s">
        <v>133</v>
      </c>
      <c r="P2020" s="260" t="e">
        <f t="shared" si="99"/>
        <v>#NUM!</v>
      </c>
      <c r="S2020" s="272"/>
    </row>
    <row r="2021" spans="1:19">
      <c r="A2021" s="161" t="s">
        <v>3132</v>
      </c>
      <c r="C2021" s="161" t="s">
        <v>133</v>
      </c>
      <c r="F2021" s="163" t="s">
        <v>133</v>
      </c>
      <c r="G2021" s="266" t="s">
        <v>133</v>
      </c>
      <c r="H2021" s="163" t="s">
        <v>133</v>
      </c>
      <c r="I2021" s="163" t="s">
        <v>133</v>
      </c>
      <c r="J2021" s="163" t="s">
        <v>133</v>
      </c>
      <c r="K2021" s="164">
        <f t="shared" si="100"/>
        <v>0</v>
      </c>
      <c r="L2021" s="165">
        <f t="shared" si="101"/>
        <v>0</v>
      </c>
      <c r="M2021" s="172">
        <v>127</v>
      </c>
      <c r="N2021" s="172">
        <v>64</v>
      </c>
      <c r="O2021" s="167" t="s">
        <v>133</v>
      </c>
      <c r="P2021" s="260" t="e">
        <f t="shared" si="99"/>
        <v>#NUM!</v>
      </c>
      <c r="S2021" s="272"/>
    </row>
    <row r="2022" spans="1:19">
      <c r="A2022" s="161" t="s">
        <v>3133</v>
      </c>
      <c r="C2022" s="161" t="s">
        <v>133</v>
      </c>
      <c r="F2022" s="163" t="s">
        <v>133</v>
      </c>
      <c r="G2022" s="266" t="s">
        <v>133</v>
      </c>
      <c r="H2022" s="163" t="s">
        <v>133</v>
      </c>
      <c r="I2022" s="163" t="s">
        <v>133</v>
      </c>
      <c r="J2022" s="163" t="s">
        <v>133</v>
      </c>
      <c r="K2022" s="164">
        <f t="shared" si="100"/>
        <v>0</v>
      </c>
      <c r="L2022" s="165">
        <f t="shared" si="101"/>
        <v>0</v>
      </c>
      <c r="M2022" s="172">
        <v>127</v>
      </c>
      <c r="N2022" s="172">
        <v>64</v>
      </c>
      <c r="O2022" s="167" t="s">
        <v>133</v>
      </c>
      <c r="P2022" s="260" t="e">
        <f t="shared" si="99"/>
        <v>#NUM!</v>
      </c>
      <c r="S2022" s="272"/>
    </row>
    <row r="2023" spans="1:19">
      <c r="A2023" s="161" t="s">
        <v>3134</v>
      </c>
      <c r="C2023" s="161" t="s">
        <v>133</v>
      </c>
      <c r="F2023" s="163" t="s">
        <v>133</v>
      </c>
      <c r="G2023" s="266" t="s">
        <v>133</v>
      </c>
      <c r="H2023" s="163" t="s">
        <v>133</v>
      </c>
      <c r="I2023" s="163" t="s">
        <v>133</v>
      </c>
      <c r="J2023" s="163" t="s">
        <v>133</v>
      </c>
      <c r="K2023" s="164">
        <f t="shared" si="100"/>
        <v>0</v>
      </c>
      <c r="L2023" s="165">
        <f t="shared" si="101"/>
        <v>0</v>
      </c>
      <c r="M2023" s="172">
        <v>127</v>
      </c>
      <c r="N2023" s="172">
        <v>64</v>
      </c>
      <c r="O2023" s="167" t="s">
        <v>133</v>
      </c>
      <c r="P2023" s="260" t="e">
        <f t="shared" si="99"/>
        <v>#NUM!</v>
      </c>
      <c r="S2023" s="272"/>
    </row>
    <row r="2024" spans="1:19">
      <c r="A2024" s="161" t="s">
        <v>3135</v>
      </c>
      <c r="C2024" s="161" t="s">
        <v>133</v>
      </c>
      <c r="F2024" s="163" t="s">
        <v>133</v>
      </c>
      <c r="G2024" s="266" t="s">
        <v>133</v>
      </c>
      <c r="H2024" s="163" t="s">
        <v>133</v>
      </c>
      <c r="I2024" s="163" t="s">
        <v>133</v>
      </c>
      <c r="J2024" s="163" t="s">
        <v>133</v>
      </c>
      <c r="K2024" s="164">
        <f t="shared" si="100"/>
        <v>0</v>
      </c>
      <c r="L2024" s="165">
        <f t="shared" si="101"/>
        <v>0</v>
      </c>
      <c r="M2024" s="172">
        <v>127</v>
      </c>
      <c r="N2024" s="172">
        <v>64</v>
      </c>
      <c r="O2024" s="167" t="s">
        <v>133</v>
      </c>
      <c r="P2024" s="260" t="e">
        <f t="shared" si="99"/>
        <v>#NUM!</v>
      </c>
      <c r="S2024" s="272"/>
    </row>
    <row r="2025" spans="1:19">
      <c r="A2025" s="161" t="s">
        <v>3136</v>
      </c>
      <c r="C2025" s="161" t="s">
        <v>133</v>
      </c>
      <c r="F2025" s="163" t="s">
        <v>133</v>
      </c>
      <c r="G2025" s="266" t="s">
        <v>133</v>
      </c>
      <c r="H2025" s="163" t="s">
        <v>133</v>
      </c>
      <c r="I2025" s="163" t="s">
        <v>133</v>
      </c>
      <c r="J2025" s="163" t="s">
        <v>133</v>
      </c>
      <c r="K2025" s="164">
        <f t="shared" si="100"/>
        <v>0</v>
      </c>
      <c r="L2025" s="165">
        <f t="shared" si="101"/>
        <v>0</v>
      </c>
      <c r="M2025" s="172">
        <v>127</v>
      </c>
      <c r="N2025" s="172">
        <v>64</v>
      </c>
      <c r="O2025" s="167" t="s">
        <v>133</v>
      </c>
      <c r="P2025" s="260" t="e">
        <f t="shared" si="99"/>
        <v>#NUM!</v>
      </c>
      <c r="S2025" s="272"/>
    </row>
    <row r="2026" spans="1:19">
      <c r="A2026" s="161" t="s">
        <v>3137</v>
      </c>
      <c r="C2026" s="161" t="s">
        <v>133</v>
      </c>
      <c r="F2026" s="163" t="s">
        <v>133</v>
      </c>
      <c r="G2026" s="266" t="s">
        <v>133</v>
      </c>
      <c r="H2026" s="163" t="s">
        <v>133</v>
      </c>
      <c r="I2026" s="163" t="s">
        <v>133</v>
      </c>
      <c r="J2026" s="163" t="s">
        <v>133</v>
      </c>
      <c r="K2026" s="164">
        <f t="shared" si="100"/>
        <v>0</v>
      </c>
      <c r="L2026" s="165">
        <f t="shared" si="101"/>
        <v>0</v>
      </c>
      <c r="M2026" s="172">
        <v>127</v>
      </c>
      <c r="N2026" s="172">
        <v>64</v>
      </c>
      <c r="O2026" s="167" t="s">
        <v>133</v>
      </c>
      <c r="P2026" s="260" t="e">
        <f t="shared" si="99"/>
        <v>#NUM!</v>
      </c>
      <c r="S2026" s="272"/>
    </row>
    <row r="2027" spans="1:19">
      <c r="A2027" s="161" t="s">
        <v>3138</v>
      </c>
      <c r="C2027" s="161" t="s">
        <v>133</v>
      </c>
      <c r="F2027" s="163" t="s">
        <v>133</v>
      </c>
      <c r="G2027" s="266" t="s">
        <v>133</v>
      </c>
      <c r="H2027" s="163" t="s">
        <v>133</v>
      </c>
      <c r="I2027" s="163" t="s">
        <v>133</v>
      </c>
      <c r="J2027" s="163" t="s">
        <v>133</v>
      </c>
      <c r="K2027" s="164">
        <f t="shared" si="100"/>
        <v>0</v>
      </c>
      <c r="L2027" s="165">
        <f t="shared" si="101"/>
        <v>0</v>
      </c>
      <c r="M2027" s="172">
        <v>127</v>
      </c>
      <c r="N2027" s="172">
        <v>64</v>
      </c>
      <c r="O2027" s="167" t="s">
        <v>133</v>
      </c>
      <c r="P2027" s="260" t="e">
        <f t="shared" si="99"/>
        <v>#NUM!</v>
      </c>
      <c r="S2027" s="272"/>
    </row>
    <row r="2028" spans="1:19">
      <c r="A2028" s="161" t="s">
        <v>3139</v>
      </c>
      <c r="C2028" s="161" t="s">
        <v>133</v>
      </c>
      <c r="F2028" s="163" t="s">
        <v>133</v>
      </c>
      <c r="G2028" s="266" t="s">
        <v>133</v>
      </c>
      <c r="H2028" s="163" t="s">
        <v>133</v>
      </c>
      <c r="I2028" s="163" t="s">
        <v>133</v>
      </c>
      <c r="J2028" s="163" t="s">
        <v>133</v>
      </c>
      <c r="K2028" s="164">
        <f t="shared" si="100"/>
        <v>0</v>
      </c>
      <c r="L2028" s="165">
        <f t="shared" si="101"/>
        <v>0</v>
      </c>
      <c r="M2028" s="172">
        <v>127</v>
      </c>
      <c r="N2028" s="172">
        <v>64</v>
      </c>
      <c r="O2028" s="167" t="s">
        <v>133</v>
      </c>
      <c r="P2028" s="260" t="e">
        <f t="shared" si="99"/>
        <v>#NUM!</v>
      </c>
      <c r="S2028" s="272"/>
    </row>
    <row r="2029" spans="1:19">
      <c r="A2029" s="161" t="s">
        <v>3140</v>
      </c>
      <c r="C2029" s="161" t="s">
        <v>133</v>
      </c>
      <c r="F2029" s="163" t="s">
        <v>133</v>
      </c>
      <c r="G2029" s="266" t="s">
        <v>133</v>
      </c>
      <c r="H2029" s="163" t="s">
        <v>133</v>
      </c>
      <c r="I2029" s="163" t="s">
        <v>133</v>
      </c>
      <c r="J2029" s="163" t="s">
        <v>133</v>
      </c>
      <c r="K2029" s="164">
        <f t="shared" si="100"/>
        <v>0</v>
      </c>
      <c r="L2029" s="165">
        <f t="shared" si="101"/>
        <v>0</v>
      </c>
      <c r="M2029" s="172">
        <v>127</v>
      </c>
      <c r="N2029" s="172">
        <v>64</v>
      </c>
      <c r="O2029" s="167" t="s">
        <v>133</v>
      </c>
      <c r="P2029" s="260" t="e">
        <f t="shared" si="99"/>
        <v>#NUM!</v>
      </c>
      <c r="S2029" s="272"/>
    </row>
    <row r="2030" spans="1:19">
      <c r="A2030" s="161" t="s">
        <v>3141</v>
      </c>
      <c r="C2030" s="161" t="s">
        <v>133</v>
      </c>
      <c r="F2030" s="163" t="s">
        <v>133</v>
      </c>
      <c r="G2030" s="266" t="s">
        <v>133</v>
      </c>
      <c r="H2030" s="163" t="s">
        <v>133</v>
      </c>
      <c r="I2030" s="163" t="s">
        <v>133</v>
      </c>
      <c r="J2030" s="163" t="s">
        <v>133</v>
      </c>
      <c r="K2030" s="164">
        <f t="shared" si="100"/>
        <v>0</v>
      </c>
      <c r="L2030" s="165">
        <f t="shared" si="101"/>
        <v>0</v>
      </c>
      <c r="M2030" s="172">
        <v>127</v>
      </c>
      <c r="N2030" s="172">
        <v>64</v>
      </c>
      <c r="O2030" s="167" t="s">
        <v>133</v>
      </c>
      <c r="P2030" s="260" t="e">
        <f t="shared" si="99"/>
        <v>#NUM!</v>
      </c>
      <c r="S2030" s="272"/>
    </row>
    <row r="2031" spans="1:19">
      <c r="A2031" s="161" t="s">
        <v>3142</v>
      </c>
      <c r="C2031" s="161" t="s">
        <v>133</v>
      </c>
      <c r="F2031" s="163" t="s">
        <v>133</v>
      </c>
      <c r="G2031" s="266" t="s">
        <v>133</v>
      </c>
      <c r="H2031" s="163" t="s">
        <v>133</v>
      </c>
      <c r="I2031" s="163" t="s">
        <v>133</v>
      </c>
      <c r="J2031" s="163" t="s">
        <v>133</v>
      </c>
      <c r="K2031" s="164">
        <f t="shared" si="100"/>
        <v>0</v>
      </c>
      <c r="L2031" s="165">
        <f t="shared" si="101"/>
        <v>0</v>
      </c>
      <c r="M2031" s="172">
        <v>127</v>
      </c>
      <c r="N2031" s="172">
        <v>64</v>
      </c>
      <c r="O2031" s="167" t="s">
        <v>133</v>
      </c>
      <c r="P2031" s="260" t="e">
        <f t="shared" si="99"/>
        <v>#NUM!</v>
      </c>
      <c r="S2031" s="272"/>
    </row>
    <row r="2032" spans="1:19">
      <c r="A2032" s="161" t="s">
        <v>3143</v>
      </c>
      <c r="C2032" s="161" t="s">
        <v>133</v>
      </c>
      <c r="F2032" s="163" t="s">
        <v>133</v>
      </c>
      <c r="G2032" s="266" t="s">
        <v>133</v>
      </c>
      <c r="H2032" s="163" t="s">
        <v>133</v>
      </c>
      <c r="I2032" s="163" t="s">
        <v>133</v>
      </c>
      <c r="J2032" s="163" t="s">
        <v>133</v>
      </c>
      <c r="K2032" s="164">
        <f t="shared" si="100"/>
        <v>0</v>
      </c>
      <c r="L2032" s="165">
        <f t="shared" si="101"/>
        <v>0</v>
      </c>
      <c r="M2032" s="172">
        <v>127</v>
      </c>
      <c r="N2032" s="172">
        <v>64</v>
      </c>
      <c r="O2032" s="167" t="s">
        <v>133</v>
      </c>
      <c r="P2032" s="260" t="e">
        <f t="shared" si="99"/>
        <v>#NUM!</v>
      </c>
      <c r="S2032" s="272"/>
    </row>
    <row r="2033" spans="1:19">
      <c r="A2033" s="161" t="s">
        <v>3144</v>
      </c>
      <c r="C2033" s="161" t="s">
        <v>133</v>
      </c>
      <c r="F2033" s="163" t="s">
        <v>133</v>
      </c>
      <c r="G2033" s="266" t="s">
        <v>133</v>
      </c>
      <c r="H2033" s="163" t="s">
        <v>133</v>
      </c>
      <c r="I2033" s="163" t="s">
        <v>133</v>
      </c>
      <c r="J2033" s="163" t="s">
        <v>133</v>
      </c>
      <c r="K2033" s="164">
        <f t="shared" si="100"/>
        <v>0</v>
      </c>
      <c r="L2033" s="165">
        <f t="shared" si="101"/>
        <v>0</v>
      </c>
      <c r="M2033" s="172">
        <v>127</v>
      </c>
      <c r="N2033" s="172">
        <v>64</v>
      </c>
      <c r="O2033" s="167" t="s">
        <v>133</v>
      </c>
      <c r="P2033" s="260" t="e">
        <f t="shared" si="99"/>
        <v>#NUM!</v>
      </c>
      <c r="S2033" s="272"/>
    </row>
    <row r="2034" spans="1:19">
      <c r="A2034" s="161" t="s">
        <v>3145</v>
      </c>
      <c r="C2034" s="161" t="s">
        <v>133</v>
      </c>
      <c r="F2034" s="163" t="s">
        <v>133</v>
      </c>
      <c r="G2034" s="266" t="s">
        <v>133</v>
      </c>
      <c r="H2034" s="163" t="s">
        <v>133</v>
      </c>
      <c r="I2034" s="163" t="s">
        <v>133</v>
      </c>
      <c r="J2034" s="163" t="s">
        <v>133</v>
      </c>
      <c r="K2034" s="164">
        <f t="shared" si="100"/>
        <v>0</v>
      </c>
      <c r="L2034" s="165">
        <f t="shared" si="101"/>
        <v>0</v>
      </c>
      <c r="M2034" s="172">
        <v>127</v>
      </c>
      <c r="N2034" s="172">
        <v>64</v>
      </c>
      <c r="O2034" s="167" t="s">
        <v>133</v>
      </c>
      <c r="P2034" s="260" t="e">
        <f t="shared" si="99"/>
        <v>#NUM!</v>
      </c>
      <c r="S2034" s="272"/>
    </row>
    <row r="2035" spans="1:19">
      <c r="A2035" s="161" t="s">
        <v>3146</v>
      </c>
      <c r="C2035" s="161" t="s">
        <v>133</v>
      </c>
      <c r="F2035" s="163" t="s">
        <v>133</v>
      </c>
      <c r="G2035" s="266" t="s">
        <v>133</v>
      </c>
      <c r="H2035" s="163" t="s">
        <v>133</v>
      </c>
      <c r="I2035" s="163" t="s">
        <v>133</v>
      </c>
      <c r="J2035" s="163" t="s">
        <v>133</v>
      </c>
      <c r="K2035" s="164">
        <f t="shared" si="100"/>
        <v>0</v>
      </c>
      <c r="L2035" s="165">
        <f t="shared" si="101"/>
        <v>0</v>
      </c>
      <c r="M2035" s="172">
        <v>127</v>
      </c>
      <c r="N2035" s="172">
        <v>64</v>
      </c>
      <c r="O2035" s="167" t="s">
        <v>133</v>
      </c>
      <c r="P2035" s="260" t="e">
        <f t="shared" si="99"/>
        <v>#NUM!</v>
      </c>
      <c r="S2035" s="272"/>
    </row>
    <row r="2036" spans="1:19">
      <c r="A2036" s="161" t="s">
        <v>3147</v>
      </c>
      <c r="C2036" s="161" t="s">
        <v>133</v>
      </c>
      <c r="F2036" s="163" t="s">
        <v>133</v>
      </c>
      <c r="G2036" s="266" t="s">
        <v>133</v>
      </c>
      <c r="H2036" s="163" t="s">
        <v>133</v>
      </c>
      <c r="I2036" s="163" t="s">
        <v>133</v>
      </c>
      <c r="J2036" s="163" t="s">
        <v>133</v>
      </c>
      <c r="K2036" s="164">
        <f t="shared" si="100"/>
        <v>0</v>
      </c>
      <c r="L2036" s="165">
        <f t="shared" si="101"/>
        <v>0</v>
      </c>
      <c r="M2036" s="172">
        <v>127</v>
      </c>
      <c r="N2036" s="172">
        <v>64</v>
      </c>
      <c r="O2036" s="167" t="s">
        <v>133</v>
      </c>
      <c r="P2036" s="260" t="e">
        <f t="shared" si="99"/>
        <v>#NUM!</v>
      </c>
      <c r="S2036" s="272"/>
    </row>
    <row r="2037" spans="1:19">
      <c r="A2037" s="161" t="s">
        <v>3148</v>
      </c>
      <c r="C2037" s="161" t="s">
        <v>133</v>
      </c>
      <c r="F2037" s="163" t="s">
        <v>133</v>
      </c>
      <c r="G2037" s="266" t="s">
        <v>133</v>
      </c>
      <c r="H2037" s="163" t="s">
        <v>133</v>
      </c>
      <c r="I2037" s="163" t="s">
        <v>133</v>
      </c>
      <c r="J2037" s="163" t="s">
        <v>133</v>
      </c>
      <c r="K2037" s="164">
        <f t="shared" si="100"/>
        <v>0</v>
      </c>
      <c r="L2037" s="165">
        <f t="shared" si="101"/>
        <v>0</v>
      </c>
      <c r="M2037" s="172">
        <v>127</v>
      </c>
      <c r="N2037" s="172">
        <v>64</v>
      </c>
      <c r="O2037" s="167" t="s">
        <v>133</v>
      </c>
      <c r="P2037" s="260" t="e">
        <f t="shared" si="99"/>
        <v>#NUM!</v>
      </c>
      <c r="S2037" s="272"/>
    </row>
    <row r="2038" spans="1:19">
      <c r="A2038" s="161" t="s">
        <v>3149</v>
      </c>
      <c r="C2038" s="161" t="s">
        <v>133</v>
      </c>
      <c r="F2038" s="163" t="s">
        <v>133</v>
      </c>
      <c r="G2038" s="266" t="s">
        <v>133</v>
      </c>
      <c r="H2038" s="163" t="s">
        <v>133</v>
      </c>
      <c r="I2038" s="163" t="s">
        <v>133</v>
      </c>
      <c r="J2038" s="163" t="s">
        <v>133</v>
      </c>
      <c r="K2038" s="164">
        <f t="shared" si="100"/>
        <v>0</v>
      </c>
      <c r="L2038" s="165">
        <f t="shared" si="101"/>
        <v>0</v>
      </c>
      <c r="M2038" s="172">
        <v>127</v>
      </c>
      <c r="N2038" s="172">
        <v>64</v>
      </c>
      <c r="O2038" s="167" t="s">
        <v>133</v>
      </c>
      <c r="P2038" s="260" t="e">
        <f t="shared" si="99"/>
        <v>#NUM!</v>
      </c>
      <c r="S2038" s="272"/>
    </row>
    <row r="2039" spans="1:19">
      <c r="A2039" s="161" t="s">
        <v>3150</v>
      </c>
      <c r="C2039" s="161" t="s">
        <v>133</v>
      </c>
      <c r="F2039" s="163" t="s">
        <v>133</v>
      </c>
      <c r="G2039" s="266" t="s">
        <v>133</v>
      </c>
      <c r="H2039" s="163" t="s">
        <v>133</v>
      </c>
      <c r="I2039" s="163" t="s">
        <v>133</v>
      </c>
      <c r="J2039" s="163" t="s">
        <v>133</v>
      </c>
      <c r="K2039" s="164">
        <f t="shared" si="100"/>
        <v>0</v>
      </c>
      <c r="L2039" s="165">
        <f t="shared" si="101"/>
        <v>0</v>
      </c>
      <c r="M2039" s="172">
        <v>127</v>
      </c>
      <c r="N2039" s="172">
        <v>64</v>
      </c>
      <c r="O2039" s="167" t="s">
        <v>133</v>
      </c>
      <c r="P2039" s="260" t="e">
        <f t="shared" si="99"/>
        <v>#NUM!</v>
      </c>
      <c r="S2039" s="272"/>
    </row>
    <row r="2040" spans="1:19">
      <c r="A2040" s="161" t="s">
        <v>3151</v>
      </c>
      <c r="C2040" s="161" t="s">
        <v>133</v>
      </c>
      <c r="F2040" s="163" t="s">
        <v>133</v>
      </c>
      <c r="G2040" s="266" t="s">
        <v>133</v>
      </c>
      <c r="H2040" s="163" t="s">
        <v>133</v>
      </c>
      <c r="I2040" s="163" t="s">
        <v>133</v>
      </c>
      <c r="J2040" s="163" t="s">
        <v>133</v>
      </c>
      <c r="K2040" s="164">
        <f t="shared" si="100"/>
        <v>0</v>
      </c>
      <c r="L2040" s="165">
        <f t="shared" si="101"/>
        <v>0</v>
      </c>
      <c r="M2040" s="172">
        <v>127</v>
      </c>
      <c r="N2040" s="172">
        <v>64</v>
      </c>
      <c r="O2040" s="167" t="s">
        <v>133</v>
      </c>
      <c r="P2040" s="260" t="e">
        <f t="shared" si="99"/>
        <v>#NUM!</v>
      </c>
      <c r="S2040" s="272"/>
    </row>
    <row r="2041" spans="1:19">
      <c r="A2041" s="161" t="s">
        <v>3152</v>
      </c>
      <c r="C2041" s="161" t="s">
        <v>133</v>
      </c>
      <c r="F2041" s="163" t="s">
        <v>133</v>
      </c>
      <c r="G2041" s="266" t="s">
        <v>133</v>
      </c>
      <c r="H2041" s="163" t="s">
        <v>133</v>
      </c>
      <c r="I2041" s="163" t="s">
        <v>133</v>
      </c>
      <c r="J2041" s="163" t="s">
        <v>133</v>
      </c>
      <c r="K2041" s="164">
        <f t="shared" si="100"/>
        <v>0</v>
      </c>
      <c r="L2041" s="165">
        <f t="shared" si="101"/>
        <v>0</v>
      </c>
      <c r="M2041" s="172">
        <v>127</v>
      </c>
      <c r="N2041" s="172">
        <v>64</v>
      </c>
      <c r="O2041" s="167" t="s">
        <v>133</v>
      </c>
      <c r="P2041" s="260" t="e">
        <f t="shared" si="99"/>
        <v>#NUM!</v>
      </c>
      <c r="S2041" s="272"/>
    </row>
    <row r="2042" spans="1:19">
      <c r="A2042" s="161" t="s">
        <v>3153</v>
      </c>
      <c r="C2042" s="161" t="s">
        <v>133</v>
      </c>
      <c r="F2042" s="163" t="s">
        <v>133</v>
      </c>
      <c r="G2042" s="266" t="s">
        <v>133</v>
      </c>
      <c r="H2042" s="163" t="s">
        <v>133</v>
      </c>
      <c r="I2042" s="163" t="s">
        <v>133</v>
      </c>
      <c r="J2042" s="163" t="s">
        <v>133</v>
      </c>
      <c r="K2042" s="164">
        <f t="shared" si="100"/>
        <v>0</v>
      </c>
      <c r="L2042" s="165">
        <f t="shared" si="101"/>
        <v>0</v>
      </c>
      <c r="M2042" s="172">
        <v>127</v>
      </c>
      <c r="N2042" s="172">
        <v>64</v>
      </c>
      <c r="O2042" s="167" t="s">
        <v>133</v>
      </c>
      <c r="P2042" s="260" t="e">
        <f t="shared" si="99"/>
        <v>#NUM!</v>
      </c>
      <c r="S2042" s="272"/>
    </row>
    <row r="2043" spans="1:19">
      <c r="A2043" s="161" t="s">
        <v>3154</v>
      </c>
      <c r="C2043" s="161" t="s">
        <v>133</v>
      </c>
      <c r="F2043" s="163" t="s">
        <v>133</v>
      </c>
      <c r="G2043" s="266" t="s">
        <v>133</v>
      </c>
      <c r="H2043" s="163" t="s">
        <v>133</v>
      </c>
      <c r="I2043" s="163" t="s">
        <v>133</v>
      </c>
      <c r="J2043" s="163" t="s">
        <v>133</v>
      </c>
      <c r="K2043" s="164">
        <f t="shared" si="100"/>
        <v>0</v>
      </c>
      <c r="L2043" s="165">
        <f t="shared" si="101"/>
        <v>0</v>
      </c>
      <c r="M2043" s="172">
        <v>127</v>
      </c>
      <c r="N2043" s="172">
        <v>64</v>
      </c>
      <c r="O2043" s="167" t="s">
        <v>133</v>
      </c>
      <c r="P2043" s="260" t="e">
        <f t="shared" si="99"/>
        <v>#NUM!</v>
      </c>
      <c r="S2043" s="272"/>
    </row>
    <row r="2044" spans="1:19">
      <c r="A2044" s="161" t="s">
        <v>3155</v>
      </c>
      <c r="C2044" s="161" t="s">
        <v>133</v>
      </c>
      <c r="F2044" s="163" t="s">
        <v>133</v>
      </c>
      <c r="G2044" s="266" t="s">
        <v>133</v>
      </c>
      <c r="H2044" s="163" t="s">
        <v>133</v>
      </c>
      <c r="I2044" s="163" t="s">
        <v>133</v>
      </c>
      <c r="J2044" s="163" t="s">
        <v>133</v>
      </c>
      <c r="K2044" s="164">
        <f t="shared" si="100"/>
        <v>0</v>
      </c>
      <c r="L2044" s="165">
        <f t="shared" si="101"/>
        <v>0</v>
      </c>
      <c r="M2044" s="172">
        <v>127</v>
      </c>
      <c r="N2044" s="172">
        <v>64</v>
      </c>
      <c r="O2044" s="167" t="s">
        <v>133</v>
      </c>
      <c r="P2044" s="260" t="e">
        <f t="shared" si="99"/>
        <v>#NUM!</v>
      </c>
      <c r="S2044" s="272"/>
    </row>
    <row r="2045" spans="1:19">
      <c r="A2045" s="161" t="s">
        <v>3156</v>
      </c>
      <c r="C2045" s="161" t="s">
        <v>133</v>
      </c>
      <c r="F2045" s="163" t="s">
        <v>133</v>
      </c>
      <c r="G2045" s="266" t="s">
        <v>133</v>
      </c>
      <c r="H2045" s="163" t="s">
        <v>133</v>
      </c>
      <c r="I2045" s="163" t="s">
        <v>133</v>
      </c>
      <c r="J2045" s="163" t="s">
        <v>133</v>
      </c>
      <c r="K2045" s="164">
        <f t="shared" si="100"/>
        <v>0</v>
      </c>
      <c r="L2045" s="165">
        <f t="shared" si="101"/>
        <v>0</v>
      </c>
      <c r="M2045" s="172">
        <v>127</v>
      </c>
      <c r="N2045" s="172">
        <v>64</v>
      </c>
      <c r="O2045" s="167" t="s">
        <v>133</v>
      </c>
      <c r="P2045" s="260" t="e">
        <f t="shared" si="99"/>
        <v>#NUM!</v>
      </c>
      <c r="S2045" s="272"/>
    </row>
    <row r="2046" spans="1:19">
      <c r="A2046" s="161" t="s">
        <v>3157</v>
      </c>
      <c r="C2046" s="161" t="s">
        <v>133</v>
      </c>
      <c r="F2046" s="163" t="s">
        <v>133</v>
      </c>
      <c r="G2046" s="266" t="s">
        <v>133</v>
      </c>
      <c r="H2046" s="163" t="s">
        <v>133</v>
      </c>
      <c r="I2046" s="163" t="s">
        <v>133</v>
      </c>
      <c r="J2046" s="163" t="s">
        <v>133</v>
      </c>
      <c r="K2046" s="164">
        <f t="shared" si="100"/>
        <v>0</v>
      </c>
      <c r="L2046" s="165">
        <f t="shared" si="101"/>
        <v>0</v>
      </c>
      <c r="M2046" s="172">
        <v>127</v>
      </c>
      <c r="N2046" s="172">
        <v>64</v>
      </c>
      <c r="O2046" s="167" t="s">
        <v>133</v>
      </c>
      <c r="P2046" s="260" t="e">
        <f t="shared" si="99"/>
        <v>#NUM!</v>
      </c>
      <c r="S2046" s="272"/>
    </row>
    <row r="2047" spans="1:19">
      <c r="A2047" s="161" t="s">
        <v>3158</v>
      </c>
      <c r="C2047" s="161" t="s">
        <v>133</v>
      </c>
      <c r="F2047" s="163" t="s">
        <v>133</v>
      </c>
      <c r="G2047" s="266" t="s">
        <v>133</v>
      </c>
      <c r="H2047" s="163" t="s">
        <v>133</v>
      </c>
      <c r="I2047" s="163" t="s">
        <v>133</v>
      </c>
      <c r="J2047" s="163" t="s">
        <v>133</v>
      </c>
      <c r="K2047" s="164">
        <f t="shared" si="100"/>
        <v>0</v>
      </c>
      <c r="L2047" s="165">
        <f t="shared" si="101"/>
        <v>0</v>
      </c>
      <c r="M2047" s="172">
        <v>127</v>
      </c>
      <c r="N2047" s="172">
        <v>64</v>
      </c>
      <c r="O2047" s="167" t="s">
        <v>133</v>
      </c>
      <c r="P2047" s="260" t="e">
        <f t="shared" si="99"/>
        <v>#NUM!</v>
      </c>
      <c r="S2047" s="272"/>
    </row>
    <row r="2048" spans="1:19">
      <c r="A2048" s="161" t="s">
        <v>3159</v>
      </c>
      <c r="C2048" s="161" t="s">
        <v>133</v>
      </c>
      <c r="F2048" s="163" t="s">
        <v>133</v>
      </c>
      <c r="G2048" s="266" t="s">
        <v>133</v>
      </c>
      <c r="H2048" s="163" t="s">
        <v>133</v>
      </c>
      <c r="I2048" s="163" t="s">
        <v>133</v>
      </c>
      <c r="J2048" s="163" t="s">
        <v>133</v>
      </c>
      <c r="K2048" s="164">
        <f t="shared" si="100"/>
        <v>0</v>
      </c>
      <c r="L2048" s="165">
        <f t="shared" si="101"/>
        <v>0</v>
      </c>
      <c r="M2048" s="172">
        <v>127</v>
      </c>
      <c r="N2048" s="172">
        <v>64</v>
      </c>
      <c r="O2048" s="167" t="s">
        <v>133</v>
      </c>
      <c r="P2048" s="260" t="e">
        <f t="shared" si="99"/>
        <v>#NUM!</v>
      </c>
      <c r="S2048" s="272"/>
    </row>
    <row r="2049" spans="1:19">
      <c r="A2049" s="161" t="s">
        <v>3160</v>
      </c>
      <c r="C2049" s="161" t="s">
        <v>133</v>
      </c>
      <c r="F2049" s="163" t="s">
        <v>133</v>
      </c>
      <c r="G2049" s="266" t="s">
        <v>133</v>
      </c>
      <c r="H2049" s="163" t="s">
        <v>133</v>
      </c>
      <c r="I2049" s="163" t="s">
        <v>133</v>
      </c>
      <c r="J2049" s="163" t="s">
        <v>133</v>
      </c>
      <c r="K2049" s="164">
        <f t="shared" si="100"/>
        <v>0</v>
      </c>
      <c r="L2049" s="165">
        <f t="shared" si="101"/>
        <v>0</v>
      </c>
      <c r="M2049" s="172">
        <v>127</v>
      </c>
      <c r="N2049" s="172">
        <v>64</v>
      </c>
      <c r="O2049" s="167" t="s">
        <v>133</v>
      </c>
      <c r="P2049" s="260" t="e">
        <f t="shared" si="99"/>
        <v>#NUM!</v>
      </c>
      <c r="S2049" s="272"/>
    </row>
    <row r="2050" spans="1:19">
      <c r="A2050" s="161" t="s">
        <v>3161</v>
      </c>
      <c r="C2050" s="161" t="s">
        <v>133</v>
      </c>
      <c r="F2050" s="163" t="s">
        <v>133</v>
      </c>
      <c r="G2050" s="266" t="s">
        <v>133</v>
      </c>
      <c r="H2050" s="163" t="s">
        <v>133</v>
      </c>
      <c r="I2050" s="163" t="s">
        <v>133</v>
      </c>
      <c r="J2050" s="163" t="s">
        <v>133</v>
      </c>
      <c r="K2050" s="164">
        <f t="shared" si="100"/>
        <v>0</v>
      </c>
      <c r="L2050" s="165">
        <f t="shared" si="101"/>
        <v>0</v>
      </c>
      <c r="M2050" s="172">
        <v>127</v>
      </c>
      <c r="N2050" s="172">
        <v>64</v>
      </c>
      <c r="O2050" s="167" t="s">
        <v>133</v>
      </c>
      <c r="P2050" s="260" t="e">
        <f t="shared" si="99"/>
        <v>#NUM!</v>
      </c>
      <c r="S2050" s="272"/>
    </row>
    <row r="2051" spans="1:19">
      <c r="A2051" s="161" t="s">
        <v>3162</v>
      </c>
      <c r="C2051" s="161" t="s">
        <v>133</v>
      </c>
      <c r="F2051" s="163" t="s">
        <v>133</v>
      </c>
      <c r="G2051" s="266" t="s">
        <v>133</v>
      </c>
      <c r="H2051" s="163" t="s">
        <v>133</v>
      </c>
      <c r="I2051" s="163" t="s">
        <v>133</v>
      </c>
      <c r="J2051" s="163" t="s">
        <v>133</v>
      </c>
      <c r="K2051" s="164">
        <f t="shared" si="100"/>
        <v>0</v>
      </c>
      <c r="L2051" s="165">
        <f t="shared" si="101"/>
        <v>0</v>
      </c>
      <c r="M2051" s="172">
        <v>127</v>
      </c>
      <c r="N2051" s="172">
        <v>64</v>
      </c>
      <c r="O2051" s="167" t="s">
        <v>133</v>
      </c>
      <c r="P2051" s="260" t="e">
        <f t="shared" si="99"/>
        <v>#NUM!</v>
      </c>
      <c r="S2051" s="272"/>
    </row>
    <row r="2052" spans="1:19">
      <c r="A2052" s="161" t="s">
        <v>3163</v>
      </c>
      <c r="C2052" s="161" t="s">
        <v>133</v>
      </c>
      <c r="F2052" s="163" t="s">
        <v>133</v>
      </c>
      <c r="G2052" s="266" t="s">
        <v>133</v>
      </c>
      <c r="H2052" s="163" t="s">
        <v>133</v>
      </c>
      <c r="I2052" s="163" t="s">
        <v>133</v>
      </c>
      <c r="J2052" s="163" t="s">
        <v>133</v>
      </c>
      <c r="K2052" s="164">
        <f t="shared" si="100"/>
        <v>0</v>
      </c>
      <c r="L2052" s="165">
        <f t="shared" si="101"/>
        <v>0</v>
      </c>
      <c r="M2052" s="172">
        <v>127</v>
      </c>
      <c r="N2052" s="172">
        <v>64</v>
      </c>
      <c r="O2052" s="167" t="s">
        <v>133</v>
      </c>
      <c r="P2052" s="260" t="e">
        <f t="shared" si="99"/>
        <v>#NUM!</v>
      </c>
      <c r="S2052" s="272"/>
    </row>
    <row r="2053" spans="1:19">
      <c r="A2053" s="161" t="s">
        <v>3164</v>
      </c>
      <c r="C2053" s="161" t="s">
        <v>133</v>
      </c>
      <c r="F2053" s="163" t="s">
        <v>133</v>
      </c>
      <c r="G2053" s="266" t="s">
        <v>133</v>
      </c>
      <c r="H2053" s="163" t="s">
        <v>133</v>
      </c>
      <c r="I2053" s="163" t="s">
        <v>133</v>
      </c>
      <c r="J2053" s="163" t="s">
        <v>133</v>
      </c>
      <c r="K2053" s="164">
        <f t="shared" si="100"/>
        <v>0</v>
      </c>
      <c r="L2053" s="165">
        <f t="shared" si="101"/>
        <v>0</v>
      </c>
      <c r="M2053" s="172">
        <v>127</v>
      </c>
      <c r="N2053" s="172">
        <v>64</v>
      </c>
      <c r="O2053" s="167" t="s">
        <v>133</v>
      </c>
      <c r="P2053" s="260" t="e">
        <f t="shared" si="99"/>
        <v>#NUM!</v>
      </c>
      <c r="S2053" s="272"/>
    </row>
    <row r="2054" spans="1:19">
      <c r="A2054" s="161" t="s">
        <v>3165</v>
      </c>
      <c r="C2054" s="161" t="s">
        <v>133</v>
      </c>
      <c r="F2054" s="163" t="s">
        <v>133</v>
      </c>
      <c r="G2054" s="266" t="s">
        <v>133</v>
      </c>
      <c r="H2054" s="163" t="s">
        <v>133</v>
      </c>
      <c r="I2054" s="163" t="s">
        <v>133</v>
      </c>
      <c r="J2054" s="163" t="s">
        <v>133</v>
      </c>
      <c r="K2054" s="164">
        <f t="shared" si="100"/>
        <v>0</v>
      </c>
      <c r="L2054" s="165">
        <f t="shared" si="101"/>
        <v>0</v>
      </c>
      <c r="M2054" s="172">
        <v>127</v>
      </c>
      <c r="N2054" s="172">
        <v>64</v>
      </c>
      <c r="O2054" s="167" t="s">
        <v>133</v>
      </c>
      <c r="P2054" s="260" t="e">
        <f t="shared" si="99"/>
        <v>#NUM!</v>
      </c>
      <c r="S2054" s="272"/>
    </row>
    <row r="2055" spans="1:19">
      <c r="A2055" s="161" t="s">
        <v>3166</v>
      </c>
      <c r="C2055" s="161" t="s">
        <v>133</v>
      </c>
      <c r="F2055" s="163" t="s">
        <v>133</v>
      </c>
      <c r="G2055" s="266" t="s">
        <v>133</v>
      </c>
      <c r="H2055" s="163" t="s">
        <v>133</v>
      </c>
      <c r="I2055" s="163" t="s">
        <v>133</v>
      </c>
      <c r="J2055" s="163" t="s">
        <v>133</v>
      </c>
      <c r="K2055" s="164">
        <f t="shared" si="100"/>
        <v>0</v>
      </c>
      <c r="L2055" s="165">
        <f t="shared" si="101"/>
        <v>0</v>
      </c>
      <c r="M2055" s="172">
        <v>127</v>
      </c>
      <c r="N2055" s="172">
        <v>64</v>
      </c>
      <c r="O2055" s="167" t="s">
        <v>133</v>
      </c>
      <c r="P2055" s="260" t="e">
        <f t="shared" si="99"/>
        <v>#NUM!</v>
      </c>
      <c r="S2055" s="272"/>
    </row>
    <row r="2056" spans="1:19">
      <c r="A2056" s="161" t="s">
        <v>3167</v>
      </c>
      <c r="C2056" s="161" t="s">
        <v>133</v>
      </c>
      <c r="F2056" s="163" t="s">
        <v>133</v>
      </c>
      <c r="G2056" s="266" t="s">
        <v>133</v>
      </c>
      <c r="H2056" s="163" t="s">
        <v>133</v>
      </c>
      <c r="I2056" s="163" t="s">
        <v>133</v>
      </c>
      <c r="J2056" s="163" t="s">
        <v>133</v>
      </c>
      <c r="K2056" s="164">
        <f t="shared" si="100"/>
        <v>0</v>
      </c>
      <c r="L2056" s="165">
        <f t="shared" si="101"/>
        <v>0</v>
      </c>
      <c r="M2056" s="172">
        <v>127</v>
      </c>
      <c r="N2056" s="172">
        <v>64</v>
      </c>
      <c r="O2056" s="167" t="s">
        <v>133</v>
      </c>
      <c r="P2056" s="260" t="e">
        <f t="shared" si="99"/>
        <v>#NUM!</v>
      </c>
      <c r="S2056" s="272"/>
    </row>
    <row r="2057" spans="1:19">
      <c r="A2057" s="161" t="s">
        <v>3168</v>
      </c>
      <c r="C2057" s="161" t="s">
        <v>133</v>
      </c>
      <c r="F2057" s="163" t="s">
        <v>133</v>
      </c>
      <c r="G2057" s="266" t="s">
        <v>133</v>
      </c>
      <c r="H2057" s="163" t="s">
        <v>133</v>
      </c>
      <c r="I2057" s="163" t="s">
        <v>133</v>
      </c>
      <c r="J2057" s="163" t="s">
        <v>133</v>
      </c>
      <c r="K2057" s="164">
        <f t="shared" si="100"/>
        <v>0</v>
      </c>
      <c r="L2057" s="165">
        <f t="shared" si="101"/>
        <v>0</v>
      </c>
      <c r="M2057" s="172">
        <v>127</v>
      </c>
      <c r="N2057" s="172">
        <v>64</v>
      </c>
      <c r="O2057" s="167" t="s">
        <v>133</v>
      </c>
      <c r="P2057" s="260" t="e">
        <f t="shared" si="99"/>
        <v>#NUM!</v>
      </c>
      <c r="S2057" s="272"/>
    </row>
    <row r="2058" spans="1:19">
      <c r="A2058" s="161" t="s">
        <v>3169</v>
      </c>
      <c r="C2058" s="161" t="s">
        <v>133</v>
      </c>
      <c r="F2058" s="163" t="s">
        <v>133</v>
      </c>
      <c r="G2058" s="266" t="s">
        <v>133</v>
      </c>
      <c r="H2058" s="163" t="s">
        <v>133</v>
      </c>
      <c r="I2058" s="163" t="s">
        <v>133</v>
      </c>
      <c r="J2058" s="163" t="s">
        <v>133</v>
      </c>
      <c r="K2058" s="164">
        <f t="shared" si="100"/>
        <v>0</v>
      </c>
      <c r="L2058" s="165">
        <f t="shared" si="101"/>
        <v>0</v>
      </c>
      <c r="M2058" s="172">
        <v>127</v>
      </c>
      <c r="N2058" s="172">
        <v>64</v>
      </c>
      <c r="O2058" s="167" t="s">
        <v>133</v>
      </c>
      <c r="P2058" s="260" t="e">
        <f t="shared" si="99"/>
        <v>#NUM!</v>
      </c>
      <c r="S2058" s="272"/>
    </row>
    <row r="2059" spans="1:19">
      <c r="A2059" s="161" t="s">
        <v>3170</v>
      </c>
      <c r="C2059" s="161" t="s">
        <v>133</v>
      </c>
      <c r="F2059" s="163" t="s">
        <v>133</v>
      </c>
      <c r="G2059" s="266" t="s">
        <v>133</v>
      </c>
      <c r="H2059" s="163" t="s">
        <v>133</v>
      </c>
      <c r="I2059" s="163" t="s">
        <v>133</v>
      </c>
      <c r="J2059" s="163" t="s">
        <v>133</v>
      </c>
      <c r="K2059" s="164">
        <f t="shared" si="100"/>
        <v>0</v>
      </c>
      <c r="L2059" s="165">
        <f t="shared" si="101"/>
        <v>0</v>
      </c>
      <c r="M2059" s="172">
        <v>127</v>
      </c>
      <c r="N2059" s="172">
        <v>64</v>
      </c>
      <c r="O2059" s="167" t="s">
        <v>133</v>
      </c>
      <c r="P2059" s="260" t="e">
        <f t="shared" si="99"/>
        <v>#NUM!</v>
      </c>
      <c r="S2059" s="272"/>
    </row>
    <row r="2060" spans="1:19">
      <c r="A2060" s="161" t="s">
        <v>3171</v>
      </c>
      <c r="C2060" s="161" t="s">
        <v>133</v>
      </c>
      <c r="F2060" s="163" t="s">
        <v>133</v>
      </c>
      <c r="G2060" s="266" t="s">
        <v>133</v>
      </c>
      <c r="H2060" s="163" t="s">
        <v>133</v>
      </c>
      <c r="I2060" s="163" t="s">
        <v>133</v>
      </c>
      <c r="J2060" s="163" t="s">
        <v>133</v>
      </c>
      <c r="K2060" s="164">
        <f t="shared" si="100"/>
        <v>0</v>
      </c>
      <c r="L2060" s="165">
        <f t="shared" si="101"/>
        <v>0</v>
      </c>
      <c r="M2060" s="172">
        <v>127</v>
      </c>
      <c r="N2060" s="172">
        <v>64</v>
      </c>
      <c r="O2060" s="167" t="s">
        <v>133</v>
      </c>
      <c r="P2060" s="260" t="e">
        <f t="shared" si="99"/>
        <v>#NUM!</v>
      </c>
      <c r="S2060" s="272"/>
    </row>
    <row r="2061" spans="1:19">
      <c r="A2061" s="161" t="s">
        <v>3172</v>
      </c>
      <c r="C2061" s="161" t="s">
        <v>133</v>
      </c>
      <c r="F2061" s="163" t="s">
        <v>133</v>
      </c>
      <c r="G2061" s="266" t="s">
        <v>133</v>
      </c>
      <c r="H2061" s="163" t="s">
        <v>133</v>
      </c>
      <c r="I2061" s="163" t="s">
        <v>133</v>
      </c>
      <c r="J2061" s="163" t="s">
        <v>133</v>
      </c>
      <c r="K2061" s="164">
        <f t="shared" si="100"/>
        <v>0</v>
      </c>
      <c r="L2061" s="165">
        <f t="shared" si="101"/>
        <v>0</v>
      </c>
      <c r="M2061" s="172">
        <v>127</v>
      </c>
      <c r="N2061" s="172">
        <v>64</v>
      </c>
      <c r="O2061" s="167" t="s">
        <v>133</v>
      </c>
      <c r="P2061" s="260" t="e">
        <f t="shared" si="99"/>
        <v>#NUM!</v>
      </c>
      <c r="S2061" s="272"/>
    </row>
    <row r="2062" spans="1:19">
      <c r="A2062" s="161" t="s">
        <v>3173</v>
      </c>
      <c r="C2062" s="161" t="s">
        <v>133</v>
      </c>
      <c r="F2062" s="163" t="s">
        <v>133</v>
      </c>
      <c r="G2062" s="266" t="s">
        <v>133</v>
      </c>
      <c r="H2062" s="163" t="s">
        <v>133</v>
      </c>
      <c r="I2062" s="163" t="s">
        <v>133</v>
      </c>
      <c r="J2062" s="163" t="s">
        <v>133</v>
      </c>
      <c r="K2062" s="164">
        <f t="shared" si="100"/>
        <v>0</v>
      </c>
      <c r="L2062" s="165">
        <f t="shared" si="101"/>
        <v>0</v>
      </c>
      <c r="M2062" s="172">
        <v>127</v>
      </c>
      <c r="N2062" s="172">
        <v>64</v>
      </c>
      <c r="O2062" s="167" t="s">
        <v>133</v>
      </c>
      <c r="P2062" s="260" t="e">
        <f t="shared" si="99"/>
        <v>#NUM!</v>
      </c>
      <c r="S2062" s="272"/>
    </row>
    <row r="2063" spans="1:19">
      <c r="A2063" s="161" t="s">
        <v>3174</v>
      </c>
      <c r="C2063" s="161" t="s">
        <v>133</v>
      </c>
      <c r="F2063" s="163" t="s">
        <v>133</v>
      </c>
      <c r="G2063" s="266" t="s">
        <v>133</v>
      </c>
      <c r="H2063" s="163" t="s">
        <v>133</v>
      </c>
      <c r="I2063" s="163" t="s">
        <v>133</v>
      </c>
      <c r="J2063" s="163" t="s">
        <v>133</v>
      </c>
      <c r="K2063" s="164">
        <f t="shared" si="100"/>
        <v>0</v>
      </c>
      <c r="L2063" s="165">
        <f t="shared" si="101"/>
        <v>0</v>
      </c>
      <c r="M2063" s="172">
        <v>127</v>
      </c>
      <c r="N2063" s="172">
        <v>64</v>
      </c>
      <c r="O2063" s="167" t="s">
        <v>133</v>
      </c>
      <c r="P2063" s="260" t="e">
        <f t="shared" ref="P2063:P2126" si="102">MEDIAN(Q2063:R2063)</f>
        <v>#NUM!</v>
      </c>
      <c r="S2063" s="272"/>
    </row>
    <row r="2064" spans="1:19">
      <c r="A2064" s="161" t="s">
        <v>3175</v>
      </c>
      <c r="C2064" s="161" t="s">
        <v>133</v>
      </c>
      <c r="F2064" s="163" t="s">
        <v>133</v>
      </c>
      <c r="G2064" s="266" t="s">
        <v>133</v>
      </c>
      <c r="H2064" s="163" t="s">
        <v>133</v>
      </c>
      <c r="I2064" s="163" t="s">
        <v>133</v>
      </c>
      <c r="J2064" s="163" t="s">
        <v>133</v>
      </c>
      <c r="K2064" s="164">
        <f t="shared" ref="K2064:K2127" si="103">IF(OR(D2064="n/a",D2064="nd"),0,D2064)+IF(OR(I2064="n/a",I2064="nd"),0,I2064)</f>
        <v>0</v>
      </c>
      <c r="L2064" s="165">
        <f t="shared" ref="L2064:L2127" si="104">SQRT(SUMSQ(IF(OR(E2064="n/a",E2064="nd"),0,E2064),IF(OR(F2064="n/a",F2064="nd"),0,F2064),IF(OR(J2064="n/a",J2064="nd"),0,J2064)))</f>
        <v>0</v>
      </c>
      <c r="M2064" s="172">
        <v>127</v>
      </c>
      <c r="N2064" s="172">
        <v>64</v>
      </c>
      <c r="O2064" s="167" t="s">
        <v>133</v>
      </c>
      <c r="P2064" s="260" t="e">
        <f t="shared" si="102"/>
        <v>#NUM!</v>
      </c>
      <c r="S2064" s="272"/>
    </row>
    <row r="2065" spans="1:19">
      <c r="A2065" s="161" t="s">
        <v>3176</v>
      </c>
      <c r="C2065" s="161" t="s">
        <v>133</v>
      </c>
      <c r="F2065" s="163" t="s">
        <v>133</v>
      </c>
      <c r="G2065" s="266" t="s">
        <v>133</v>
      </c>
      <c r="H2065" s="163" t="s">
        <v>133</v>
      </c>
      <c r="I2065" s="163" t="s">
        <v>133</v>
      </c>
      <c r="J2065" s="163" t="s">
        <v>133</v>
      </c>
      <c r="K2065" s="164">
        <f t="shared" si="103"/>
        <v>0</v>
      </c>
      <c r="L2065" s="165">
        <f t="shared" si="104"/>
        <v>0</v>
      </c>
      <c r="M2065" s="172">
        <v>127</v>
      </c>
      <c r="N2065" s="172">
        <v>64</v>
      </c>
      <c r="O2065" s="167" t="s">
        <v>133</v>
      </c>
      <c r="P2065" s="260" t="e">
        <f t="shared" si="102"/>
        <v>#NUM!</v>
      </c>
      <c r="S2065" s="272"/>
    </row>
    <row r="2066" spans="1:19">
      <c r="A2066" s="161" t="s">
        <v>3177</v>
      </c>
      <c r="C2066" s="161" t="s">
        <v>133</v>
      </c>
      <c r="F2066" s="163" t="s">
        <v>133</v>
      </c>
      <c r="G2066" s="266" t="s">
        <v>133</v>
      </c>
      <c r="H2066" s="163" t="s">
        <v>133</v>
      </c>
      <c r="I2066" s="163" t="s">
        <v>133</v>
      </c>
      <c r="J2066" s="163" t="s">
        <v>133</v>
      </c>
      <c r="K2066" s="164">
        <f t="shared" si="103"/>
        <v>0</v>
      </c>
      <c r="L2066" s="165">
        <f t="shared" si="104"/>
        <v>0</v>
      </c>
      <c r="M2066" s="172">
        <v>127</v>
      </c>
      <c r="N2066" s="172">
        <v>64</v>
      </c>
      <c r="O2066" s="167" t="s">
        <v>133</v>
      </c>
      <c r="P2066" s="260" t="e">
        <f t="shared" si="102"/>
        <v>#NUM!</v>
      </c>
      <c r="S2066" s="272"/>
    </row>
    <row r="2067" spans="1:19">
      <c r="A2067" s="161" t="s">
        <v>3178</v>
      </c>
      <c r="C2067" s="161" t="s">
        <v>133</v>
      </c>
      <c r="F2067" s="163" t="s">
        <v>133</v>
      </c>
      <c r="G2067" s="266" t="s">
        <v>133</v>
      </c>
      <c r="H2067" s="163" t="s">
        <v>133</v>
      </c>
      <c r="I2067" s="163" t="s">
        <v>133</v>
      </c>
      <c r="J2067" s="163" t="s">
        <v>133</v>
      </c>
      <c r="K2067" s="164">
        <f t="shared" si="103"/>
        <v>0</v>
      </c>
      <c r="L2067" s="165">
        <f t="shared" si="104"/>
        <v>0</v>
      </c>
      <c r="M2067" s="172">
        <v>127</v>
      </c>
      <c r="N2067" s="172">
        <v>64</v>
      </c>
      <c r="O2067" s="167" t="s">
        <v>133</v>
      </c>
      <c r="P2067" s="260" t="e">
        <f t="shared" si="102"/>
        <v>#NUM!</v>
      </c>
      <c r="S2067" s="272"/>
    </row>
    <row r="2068" spans="1:19">
      <c r="A2068" s="161" t="s">
        <v>3179</v>
      </c>
      <c r="C2068" s="161" t="s">
        <v>133</v>
      </c>
      <c r="F2068" s="163" t="s">
        <v>133</v>
      </c>
      <c r="G2068" s="266" t="s">
        <v>133</v>
      </c>
      <c r="H2068" s="163" t="s">
        <v>133</v>
      </c>
      <c r="I2068" s="163" t="s">
        <v>133</v>
      </c>
      <c r="J2068" s="163" t="s">
        <v>133</v>
      </c>
      <c r="K2068" s="164">
        <f t="shared" si="103"/>
        <v>0</v>
      </c>
      <c r="L2068" s="165">
        <f t="shared" si="104"/>
        <v>0</v>
      </c>
      <c r="M2068" s="172">
        <v>127</v>
      </c>
      <c r="N2068" s="172">
        <v>64</v>
      </c>
      <c r="O2068" s="167" t="s">
        <v>133</v>
      </c>
      <c r="P2068" s="260" t="e">
        <f t="shared" si="102"/>
        <v>#NUM!</v>
      </c>
      <c r="S2068" s="272"/>
    </row>
    <row r="2069" spans="1:19">
      <c r="A2069" s="161" t="s">
        <v>3180</v>
      </c>
      <c r="C2069" s="161" t="s">
        <v>133</v>
      </c>
      <c r="F2069" s="163" t="s">
        <v>133</v>
      </c>
      <c r="G2069" s="266" t="s">
        <v>133</v>
      </c>
      <c r="H2069" s="163" t="s">
        <v>133</v>
      </c>
      <c r="I2069" s="163" t="s">
        <v>133</v>
      </c>
      <c r="J2069" s="163" t="s">
        <v>133</v>
      </c>
      <c r="K2069" s="164">
        <f t="shared" si="103"/>
        <v>0</v>
      </c>
      <c r="L2069" s="165">
        <f t="shared" si="104"/>
        <v>0</v>
      </c>
      <c r="M2069" s="172">
        <v>127</v>
      </c>
      <c r="N2069" s="172">
        <v>64</v>
      </c>
      <c r="O2069" s="167" t="s">
        <v>133</v>
      </c>
      <c r="P2069" s="260" t="e">
        <f t="shared" si="102"/>
        <v>#NUM!</v>
      </c>
      <c r="S2069" s="272"/>
    </row>
    <row r="2070" spans="1:19">
      <c r="A2070" s="161" t="s">
        <v>3181</v>
      </c>
      <c r="C2070" s="161" t="s">
        <v>133</v>
      </c>
      <c r="F2070" s="163" t="s">
        <v>133</v>
      </c>
      <c r="G2070" s="266" t="s">
        <v>133</v>
      </c>
      <c r="H2070" s="163" t="s">
        <v>133</v>
      </c>
      <c r="I2070" s="163" t="s">
        <v>133</v>
      </c>
      <c r="J2070" s="163" t="s">
        <v>133</v>
      </c>
      <c r="K2070" s="164">
        <f t="shared" si="103"/>
        <v>0</v>
      </c>
      <c r="L2070" s="165">
        <f t="shared" si="104"/>
        <v>0</v>
      </c>
      <c r="M2070" s="172">
        <v>127</v>
      </c>
      <c r="N2070" s="172">
        <v>64</v>
      </c>
      <c r="O2070" s="167" t="s">
        <v>133</v>
      </c>
      <c r="P2070" s="260" t="e">
        <f t="shared" si="102"/>
        <v>#NUM!</v>
      </c>
      <c r="S2070" s="272"/>
    </row>
    <row r="2071" spans="1:19">
      <c r="A2071" s="161" t="s">
        <v>3182</v>
      </c>
      <c r="C2071" s="161" t="s">
        <v>133</v>
      </c>
      <c r="F2071" s="163" t="s">
        <v>133</v>
      </c>
      <c r="G2071" s="266" t="s">
        <v>133</v>
      </c>
      <c r="H2071" s="163" t="s">
        <v>133</v>
      </c>
      <c r="I2071" s="163" t="s">
        <v>133</v>
      </c>
      <c r="J2071" s="163" t="s">
        <v>133</v>
      </c>
      <c r="K2071" s="164">
        <f t="shared" si="103"/>
        <v>0</v>
      </c>
      <c r="L2071" s="165">
        <f t="shared" si="104"/>
        <v>0</v>
      </c>
      <c r="M2071" s="172">
        <v>127</v>
      </c>
      <c r="N2071" s="172">
        <v>64</v>
      </c>
      <c r="O2071" s="167" t="s">
        <v>133</v>
      </c>
      <c r="P2071" s="260" t="e">
        <f t="shared" si="102"/>
        <v>#NUM!</v>
      </c>
      <c r="S2071" s="272"/>
    </row>
    <row r="2072" spans="1:19">
      <c r="A2072" s="161" t="s">
        <v>3183</v>
      </c>
      <c r="C2072" s="161" t="s">
        <v>133</v>
      </c>
      <c r="F2072" s="163" t="s">
        <v>133</v>
      </c>
      <c r="G2072" s="266" t="s">
        <v>133</v>
      </c>
      <c r="H2072" s="163" t="s">
        <v>133</v>
      </c>
      <c r="I2072" s="163" t="s">
        <v>133</v>
      </c>
      <c r="J2072" s="163" t="s">
        <v>133</v>
      </c>
      <c r="K2072" s="164">
        <f t="shared" si="103"/>
        <v>0</v>
      </c>
      <c r="L2072" s="165">
        <f t="shared" si="104"/>
        <v>0</v>
      </c>
      <c r="M2072" s="172">
        <v>127</v>
      </c>
      <c r="N2072" s="172">
        <v>64</v>
      </c>
      <c r="O2072" s="167" t="s">
        <v>133</v>
      </c>
      <c r="P2072" s="260" t="e">
        <f t="shared" si="102"/>
        <v>#NUM!</v>
      </c>
      <c r="S2072" s="272"/>
    </row>
    <row r="2073" spans="1:19">
      <c r="A2073" s="161" t="s">
        <v>3184</v>
      </c>
      <c r="C2073" s="161" t="s">
        <v>133</v>
      </c>
      <c r="F2073" s="163" t="s">
        <v>133</v>
      </c>
      <c r="G2073" s="266" t="s">
        <v>133</v>
      </c>
      <c r="H2073" s="163" t="s">
        <v>133</v>
      </c>
      <c r="I2073" s="163" t="s">
        <v>133</v>
      </c>
      <c r="J2073" s="163" t="s">
        <v>133</v>
      </c>
      <c r="K2073" s="164">
        <f t="shared" si="103"/>
        <v>0</v>
      </c>
      <c r="L2073" s="165">
        <f t="shared" si="104"/>
        <v>0</v>
      </c>
      <c r="M2073" s="172">
        <v>127</v>
      </c>
      <c r="N2073" s="172">
        <v>64</v>
      </c>
      <c r="O2073" s="167" t="s">
        <v>133</v>
      </c>
      <c r="P2073" s="260" t="e">
        <f t="shared" si="102"/>
        <v>#NUM!</v>
      </c>
      <c r="S2073" s="272"/>
    </row>
    <row r="2074" spans="1:19">
      <c r="A2074" s="161" t="s">
        <v>3185</v>
      </c>
      <c r="C2074" s="161" t="s">
        <v>133</v>
      </c>
      <c r="F2074" s="163" t="s">
        <v>133</v>
      </c>
      <c r="G2074" s="266" t="s">
        <v>133</v>
      </c>
      <c r="H2074" s="163" t="s">
        <v>133</v>
      </c>
      <c r="I2074" s="163" t="s">
        <v>133</v>
      </c>
      <c r="J2074" s="163" t="s">
        <v>133</v>
      </c>
      <c r="K2074" s="164">
        <f t="shared" si="103"/>
        <v>0</v>
      </c>
      <c r="L2074" s="165">
        <f t="shared" si="104"/>
        <v>0</v>
      </c>
      <c r="M2074" s="172">
        <v>127</v>
      </c>
      <c r="N2074" s="172">
        <v>64</v>
      </c>
      <c r="O2074" s="167" t="s">
        <v>133</v>
      </c>
      <c r="P2074" s="260" t="e">
        <f t="shared" si="102"/>
        <v>#NUM!</v>
      </c>
      <c r="S2074" s="272"/>
    </row>
    <row r="2075" spans="1:19">
      <c r="A2075" s="161" t="s">
        <v>3186</v>
      </c>
      <c r="C2075" s="161" t="s">
        <v>133</v>
      </c>
      <c r="F2075" s="163" t="s">
        <v>133</v>
      </c>
      <c r="G2075" s="266" t="s">
        <v>133</v>
      </c>
      <c r="H2075" s="163" t="s">
        <v>133</v>
      </c>
      <c r="I2075" s="163" t="s">
        <v>133</v>
      </c>
      <c r="J2075" s="163" t="s">
        <v>133</v>
      </c>
      <c r="K2075" s="164">
        <f t="shared" si="103"/>
        <v>0</v>
      </c>
      <c r="L2075" s="165">
        <f t="shared" si="104"/>
        <v>0</v>
      </c>
      <c r="M2075" s="172">
        <v>127</v>
      </c>
      <c r="N2075" s="172">
        <v>64</v>
      </c>
      <c r="O2075" s="167" t="s">
        <v>133</v>
      </c>
      <c r="P2075" s="260" t="e">
        <f t="shared" si="102"/>
        <v>#NUM!</v>
      </c>
      <c r="S2075" s="272"/>
    </row>
    <row r="2076" spans="1:19">
      <c r="A2076" s="161" t="s">
        <v>3187</v>
      </c>
      <c r="C2076" s="161" t="s">
        <v>133</v>
      </c>
      <c r="F2076" s="163" t="s">
        <v>133</v>
      </c>
      <c r="G2076" s="266" t="s">
        <v>133</v>
      </c>
      <c r="H2076" s="163" t="s">
        <v>133</v>
      </c>
      <c r="I2076" s="163" t="s">
        <v>133</v>
      </c>
      <c r="J2076" s="163" t="s">
        <v>133</v>
      </c>
      <c r="K2076" s="164">
        <f t="shared" si="103"/>
        <v>0</v>
      </c>
      <c r="L2076" s="165">
        <f t="shared" si="104"/>
        <v>0</v>
      </c>
      <c r="M2076" s="172">
        <v>127</v>
      </c>
      <c r="N2076" s="172">
        <v>64</v>
      </c>
      <c r="O2076" s="167" t="s">
        <v>133</v>
      </c>
      <c r="P2076" s="260" t="e">
        <f t="shared" si="102"/>
        <v>#NUM!</v>
      </c>
      <c r="S2076" s="272"/>
    </row>
    <row r="2077" spans="1:19">
      <c r="A2077" s="161" t="s">
        <v>3188</v>
      </c>
      <c r="C2077" s="161" t="s">
        <v>133</v>
      </c>
      <c r="F2077" s="163" t="s">
        <v>133</v>
      </c>
      <c r="G2077" s="266" t="s">
        <v>133</v>
      </c>
      <c r="H2077" s="163" t="s">
        <v>133</v>
      </c>
      <c r="I2077" s="163" t="s">
        <v>133</v>
      </c>
      <c r="J2077" s="163" t="s">
        <v>133</v>
      </c>
      <c r="K2077" s="164">
        <f t="shared" si="103"/>
        <v>0</v>
      </c>
      <c r="L2077" s="165">
        <f t="shared" si="104"/>
        <v>0</v>
      </c>
      <c r="M2077" s="172">
        <v>127</v>
      </c>
      <c r="N2077" s="172">
        <v>64</v>
      </c>
      <c r="O2077" s="167" t="s">
        <v>133</v>
      </c>
      <c r="P2077" s="260" t="e">
        <f t="shared" si="102"/>
        <v>#NUM!</v>
      </c>
      <c r="S2077" s="272"/>
    </row>
    <row r="2078" spans="1:19">
      <c r="A2078" s="161" t="s">
        <v>3189</v>
      </c>
      <c r="C2078" s="161" t="s">
        <v>133</v>
      </c>
      <c r="F2078" s="163" t="s">
        <v>133</v>
      </c>
      <c r="G2078" s="266" t="s">
        <v>133</v>
      </c>
      <c r="H2078" s="163" t="s">
        <v>133</v>
      </c>
      <c r="I2078" s="163" t="s">
        <v>133</v>
      </c>
      <c r="J2078" s="163" t="s">
        <v>133</v>
      </c>
      <c r="K2078" s="164">
        <f t="shared" si="103"/>
        <v>0</v>
      </c>
      <c r="L2078" s="165">
        <f t="shared" si="104"/>
        <v>0</v>
      </c>
      <c r="M2078" s="172">
        <v>127</v>
      </c>
      <c r="N2078" s="172">
        <v>64</v>
      </c>
      <c r="O2078" s="167" t="s">
        <v>133</v>
      </c>
      <c r="P2078" s="260" t="e">
        <f t="shared" si="102"/>
        <v>#NUM!</v>
      </c>
      <c r="S2078" s="272"/>
    </row>
    <row r="2079" spans="1:19">
      <c r="A2079" s="161" t="s">
        <v>3190</v>
      </c>
      <c r="C2079" s="161" t="s">
        <v>133</v>
      </c>
      <c r="F2079" s="163" t="s">
        <v>133</v>
      </c>
      <c r="G2079" s="266" t="s">
        <v>133</v>
      </c>
      <c r="H2079" s="163" t="s">
        <v>133</v>
      </c>
      <c r="I2079" s="163" t="s">
        <v>133</v>
      </c>
      <c r="J2079" s="163" t="s">
        <v>133</v>
      </c>
      <c r="K2079" s="164">
        <f t="shared" si="103"/>
        <v>0</v>
      </c>
      <c r="L2079" s="165">
        <f t="shared" si="104"/>
        <v>0</v>
      </c>
      <c r="M2079" s="172">
        <v>127</v>
      </c>
      <c r="N2079" s="172">
        <v>64</v>
      </c>
      <c r="O2079" s="167" t="s">
        <v>133</v>
      </c>
      <c r="P2079" s="260" t="e">
        <f t="shared" si="102"/>
        <v>#NUM!</v>
      </c>
      <c r="S2079" s="272"/>
    </row>
    <row r="2080" spans="1:19">
      <c r="A2080" s="161" t="s">
        <v>3191</v>
      </c>
      <c r="C2080" s="161" t="s">
        <v>133</v>
      </c>
      <c r="F2080" s="163" t="s">
        <v>133</v>
      </c>
      <c r="G2080" s="266" t="s">
        <v>133</v>
      </c>
      <c r="H2080" s="163" t="s">
        <v>133</v>
      </c>
      <c r="I2080" s="163" t="s">
        <v>133</v>
      </c>
      <c r="J2080" s="163" t="s">
        <v>133</v>
      </c>
      <c r="K2080" s="164">
        <f t="shared" si="103"/>
        <v>0</v>
      </c>
      <c r="L2080" s="165">
        <f t="shared" si="104"/>
        <v>0</v>
      </c>
      <c r="M2080" s="172">
        <v>127</v>
      </c>
      <c r="N2080" s="172">
        <v>64</v>
      </c>
      <c r="O2080" s="167" t="s">
        <v>133</v>
      </c>
      <c r="P2080" s="260" t="e">
        <f t="shared" si="102"/>
        <v>#NUM!</v>
      </c>
      <c r="S2080" s="272"/>
    </row>
    <row r="2081" spans="1:19">
      <c r="A2081" s="161" t="s">
        <v>3192</v>
      </c>
      <c r="C2081" s="161" t="s">
        <v>133</v>
      </c>
      <c r="F2081" s="163" t="s">
        <v>133</v>
      </c>
      <c r="G2081" s="266" t="s">
        <v>133</v>
      </c>
      <c r="H2081" s="163" t="s">
        <v>133</v>
      </c>
      <c r="I2081" s="163" t="s">
        <v>133</v>
      </c>
      <c r="J2081" s="163" t="s">
        <v>133</v>
      </c>
      <c r="K2081" s="164">
        <f t="shared" si="103"/>
        <v>0</v>
      </c>
      <c r="L2081" s="165">
        <f t="shared" si="104"/>
        <v>0</v>
      </c>
      <c r="M2081" s="172">
        <v>127</v>
      </c>
      <c r="N2081" s="172">
        <v>64</v>
      </c>
      <c r="O2081" s="167" t="s">
        <v>133</v>
      </c>
      <c r="P2081" s="260" t="e">
        <f t="shared" si="102"/>
        <v>#NUM!</v>
      </c>
      <c r="S2081" s="272"/>
    </row>
    <row r="2082" spans="1:19">
      <c r="A2082" s="161" t="s">
        <v>3193</v>
      </c>
      <c r="C2082" s="161" t="s">
        <v>133</v>
      </c>
      <c r="F2082" s="163" t="s">
        <v>133</v>
      </c>
      <c r="G2082" s="266" t="s">
        <v>133</v>
      </c>
      <c r="H2082" s="163" t="s">
        <v>133</v>
      </c>
      <c r="I2082" s="163" t="s">
        <v>133</v>
      </c>
      <c r="J2082" s="163" t="s">
        <v>133</v>
      </c>
      <c r="K2082" s="164">
        <f t="shared" si="103"/>
        <v>0</v>
      </c>
      <c r="L2082" s="165">
        <f t="shared" si="104"/>
        <v>0</v>
      </c>
      <c r="M2082" s="172">
        <v>127</v>
      </c>
      <c r="N2082" s="172">
        <v>64</v>
      </c>
      <c r="O2082" s="167" t="s">
        <v>133</v>
      </c>
      <c r="P2082" s="260" t="e">
        <f t="shared" si="102"/>
        <v>#NUM!</v>
      </c>
      <c r="S2082" s="272"/>
    </row>
    <row r="2083" spans="1:19">
      <c r="A2083" s="161" t="s">
        <v>3194</v>
      </c>
      <c r="C2083" s="161" t="s">
        <v>133</v>
      </c>
      <c r="F2083" s="163" t="s">
        <v>133</v>
      </c>
      <c r="G2083" s="266" t="s">
        <v>133</v>
      </c>
      <c r="H2083" s="163" t="s">
        <v>133</v>
      </c>
      <c r="I2083" s="163" t="s">
        <v>133</v>
      </c>
      <c r="J2083" s="163" t="s">
        <v>133</v>
      </c>
      <c r="K2083" s="164">
        <f t="shared" si="103"/>
        <v>0</v>
      </c>
      <c r="L2083" s="165">
        <f t="shared" si="104"/>
        <v>0</v>
      </c>
      <c r="M2083" s="172">
        <v>127</v>
      </c>
      <c r="N2083" s="172">
        <v>64</v>
      </c>
      <c r="O2083" s="167" t="s">
        <v>133</v>
      </c>
      <c r="P2083" s="260" t="e">
        <f t="shared" si="102"/>
        <v>#NUM!</v>
      </c>
      <c r="S2083" s="272"/>
    </row>
    <row r="2084" spans="1:19">
      <c r="A2084" s="161" t="s">
        <v>3195</v>
      </c>
      <c r="C2084" s="161" t="s">
        <v>133</v>
      </c>
      <c r="F2084" s="163" t="s">
        <v>133</v>
      </c>
      <c r="G2084" s="266" t="s">
        <v>133</v>
      </c>
      <c r="H2084" s="163" t="s">
        <v>133</v>
      </c>
      <c r="I2084" s="163" t="s">
        <v>133</v>
      </c>
      <c r="J2084" s="163" t="s">
        <v>133</v>
      </c>
      <c r="K2084" s="164">
        <f t="shared" si="103"/>
        <v>0</v>
      </c>
      <c r="L2084" s="165">
        <f t="shared" si="104"/>
        <v>0</v>
      </c>
      <c r="M2084" s="172">
        <v>127</v>
      </c>
      <c r="N2084" s="172">
        <v>64</v>
      </c>
      <c r="O2084" s="167" t="s">
        <v>133</v>
      </c>
      <c r="P2084" s="260" t="e">
        <f t="shared" si="102"/>
        <v>#NUM!</v>
      </c>
      <c r="S2084" s="272"/>
    </row>
    <row r="2085" spans="1:19">
      <c r="A2085" s="161" t="s">
        <v>3196</v>
      </c>
      <c r="C2085" s="161" t="s">
        <v>133</v>
      </c>
      <c r="F2085" s="163" t="s">
        <v>133</v>
      </c>
      <c r="G2085" s="266" t="s">
        <v>133</v>
      </c>
      <c r="H2085" s="163" t="s">
        <v>133</v>
      </c>
      <c r="I2085" s="163" t="s">
        <v>133</v>
      </c>
      <c r="J2085" s="163" t="s">
        <v>133</v>
      </c>
      <c r="K2085" s="164">
        <f t="shared" si="103"/>
        <v>0</v>
      </c>
      <c r="L2085" s="165">
        <f t="shared" si="104"/>
        <v>0</v>
      </c>
      <c r="M2085" s="172">
        <v>127</v>
      </c>
      <c r="N2085" s="172">
        <v>64</v>
      </c>
      <c r="O2085" s="167" t="s">
        <v>133</v>
      </c>
      <c r="P2085" s="260" t="e">
        <f t="shared" si="102"/>
        <v>#NUM!</v>
      </c>
      <c r="S2085" s="272"/>
    </row>
    <row r="2086" spans="1:19">
      <c r="A2086" s="161" t="s">
        <v>3197</v>
      </c>
      <c r="C2086" s="161" t="s">
        <v>133</v>
      </c>
      <c r="F2086" s="163" t="s">
        <v>133</v>
      </c>
      <c r="G2086" s="266" t="s">
        <v>133</v>
      </c>
      <c r="H2086" s="163" t="s">
        <v>133</v>
      </c>
      <c r="I2086" s="163" t="s">
        <v>133</v>
      </c>
      <c r="J2086" s="163" t="s">
        <v>133</v>
      </c>
      <c r="K2086" s="164">
        <f t="shared" si="103"/>
        <v>0</v>
      </c>
      <c r="L2086" s="165">
        <f t="shared" si="104"/>
        <v>0</v>
      </c>
      <c r="M2086" s="172">
        <v>127</v>
      </c>
      <c r="N2086" s="172">
        <v>64</v>
      </c>
      <c r="O2086" s="167" t="s">
        <v>133</v>
      </c>
      <c r="P2086" s="260" t="e">
        <f t="shared" si="102"/>
        <v>#NUM!</v>
      </c>
      <c r="S2086" s="272"/>
    </row>
    <row r="2087" spans="1:19">
      <c r="A2087" s="161" t="s">
        <v>3198</v>
      </c>
      <c r="C2087" s="161" t="s">
        <v>133</v>
      </c>
      <c r="F2087" s="163" t="s">
        <v>133</v>
      </c>
      <c r="G2087" s="266" t="s">
        <v>133</v>
      </c>
      <c r="H2087" s="163" t="s">
        <v>133</v>
      </c>
      <c r="I2087" s="163" t="s">
        <v>133</v>
      </c>
      <c r="J2087" s="163" t="s">
        <v>133</v>
      </c>
      <c r="K2087" s="164">
        <f t="shared" si="103"/>
        <v>0</v>
      </c>
      <c r="L2087" s="165">
        <f t="shared" si="104"/>
        <v>0</v>
      </c>
      <c r="M2087" s="172">
        <v>127</v>
      </c>
      <c r="N2087" s="172">
        <v>64</v>
      </c>
      <c r="O2087" s="167" t="s">
        <v>133</v>
      </c>
      <c r="P2087" s="260" t="e">
        <f t="shared" si="102"/>
        <v>#NUM!</v>
      </c>
      <c r="S2087" s="272"/>
    </row>
    <row r="2088" spans="1:19">
      <c r="A2088" s="161" t="s">
        <v>3199</v>
      </c>
      <c r="C2088" s="161" t="s">
        <v>133</v>
      </c>
      <c r="F2088" s="163" t="s">
        <v>133</v>
      </c>
      <c r="G2088" s="266" t="s">
        <v>133</v>
      </c>
      <c r="H2088" s="163" t="s">
        <v>133</v>
      </c>
      <c r="I2088" s="163" t="s">
        <v>133</v>
      </c>
      <c r="J2088" s="163" t="s">
        <v>133</v>
      </c>
      <c r="K2088" s="164">
        <f t="shared" si="103"/>
        <v>0</v>
      </c>
      <c r="L2088" s="165">
        <f t="shared" si="104"/>
        <v>0</v>
      </c>
      <c r="M2088" s="172">
        <v>127</v>
      </c>
      <c r="N2088" s="172">
        <v>64</v>
      </c>
      <c r="O2088" s="167" t="s">
        <v>133</v>
      </c>
      <c r="P2088" s="260" t="e">
        <f t="shared" si="102"/>
        <v>#NUM!</v>
      </c>
      <c r="S2088" s="272"/>
    </row>
    <row r="2089" spans="1:19">
      <c r="A2089" s="161" t="s">
        <v>3200</v>
      </c>
      <c r="C2089" s="161" t="s">
        <v>133</v>
      </c>
      <c r="F2089" s="163" t="s">
        <v>133</v>
      </c>
      <c r="G2089" s="266" t="s">
        <v>133</v>
      </c>
      <c r="H2089" s="163" t="s">
        <v>133</v>
      </c>
      <c r="I2089" s="163" t="s">
        <v>133</v>
      </c>
      <c r="J2089" s="163" t="s">
        <v>133</v>
      </c>
      <c r="K2089" s="164">
        <f t="shared" si="103"/>
        <v>0</v>
      </c>
      <c r="L2089" s="165">
        <f t="shared" si="104"/>
        <v>0</v>
      </c>
      <c r="M2089" s="172">
        <v>127</v>
      </c>
      <c r="N2089" s="172">
        <v>64</v>
      </c>
      <c r="O2089" s="167" t="s">
        <v>133</v>
      </c>
      <c r="P2089" s="260" t="e">
        <f t="shared" si="102"/>
        <v>#NUM!</v>
      </c>
      <c r="S2089" s="272"/>
    </row>
    <row r="2090" spans="1:19">
      <c r="A2090" s="161" t="s">
        <v>3201</v>
      </c>
      <c r="C2090" s="161" t="s">
        <v>133</v>
      </c>
      <c r="F2090" s="163" t="s">
        <v>133</v>
      </c>
      <c r="G2090" s="266" t="s">
        <v>133</v>
      </c>
      <c r="H2090" s="163" t="s">
        <v>133</v>
      </c>
      <c r="I2090" s="163" t="s">
        <v>133</v>
      </c>
      <c r="J2090" s="163" t="s">
        <v>133</v>
      </c>
      <c r="K2090" s="164">
        <f t="shared" si="103"/>
        <v>0</v>
      </c>
      <c r="L2090" s="165">
        <f t="shared" si="104"/>
        <v>0</v>
      </c>
      <c r="M2090" s="172">
        <v>127</v>
      </c>
      <c r="N2090" s="172">
        <v>64</v>
      </c>
      <c r="O2090" s="167" t="s">
        <v>133</v>
      </c>
      <c r="P2090" s="260" t="e">
        <f t="shared" si="102"/>
        <v>#NUM!</v>
      </c>
      <c r="S2090" s="272"/>
    </row>
    <row r="2091" spans="1:19">
      <c r="A2091" s="161" t="s">
        <v>3202</v>
      </c>
      <c r="C2091" s="161" t="s">
        <v>133</v>
      </c>
      <c r="F2091" s="163" t="s">
        <v>133</v>
      </c>
      <c r="G2091" s="266" t="s">
        <v>133</v>
      </c>
      <c r="H2091" s="163" t="s">
        <v>133</v>
      </c>
      <c r="I2091" s="163" t="s">
        <v>133</v>
      </c>
      <c r="J2091" s="163" t="s">
        <v>133</v>
      </c>
      <c r="K2091" s="164">
        <f t="shared" si="103"/>
        <v>0</v>
      </c>
      <c r="L2091" s="165">
        <f t="shared" si="104"/>
        <v>0</v>
      </c>
      <c r="M2091" s="172">
        <v>127</v>
      </c>
      <c r="N2091" s="172">
        <v>64</v>
      </c>
      <c r="O2091" s="167" t="s">
        <v>133</v>
      </c>
      <c r="P2091" s="260" t="e">
        <f t="shared" si="102"/>
        <v>#NUM!</v>
      </c>
      <c r="S2091" s="272"/>
    </row>
    <row r="2092" spans="1:19">
      <c r="A2092" s="161" t="s">
        <v>3203</v>
      </c>
      <c r="C2092" s="161" t="s">
        <v>133</v>
      </c>
      <c r="F2092" s="163" t="s">
        <v>133</v>
      </c>
      <c r="G2092" s="266" t="s">
        <v>133</v>
      </c>
      <c r="H2092" s="163" t="s">
        <v>133</v>
      </c>
      <c r="I2092" s="163" t="s">
        <v>133</v>
      </c>
      <c r="J2092" s="163" t="s">
        <v>133</v>
      </c>
      <c r="K2092" s="164">
        <f t="shared" si="103"/>
        <v>0</v>
      </c>
      <c r="L2092" s="165">
        <f t="shared" si="104"/>
        <v>0</v>
      </c>
      <c r="M2092" s="172">
        <v>127</v>
      </c>
      <c r="N2092" s="172">
        <v>64</v>
      </c>
      <c r="O2092" s="167" t="s">
        <v>133</v>
      </c>
      <c r="P2092" s="260" t="e">
        <f t="shared" si="102"/>
        <v>#NUM!</v>
      </c>
      <c r="S2092" s="272"/>
    </row>
    <row r="2093" spans="1:19">
      <c r="A2093" s="161" t="s">
        <v>3204</v>
      </c>
      <c r="C2093" s="161" t="s">
        <v>133</v>
      </c>
      <c r="F2093" s="163" t="s">
        <v>133</v>
      </c>
      <c r="G2093" s="266" t="s">
        <v>133</v>
      </c>
      <c r="H2093" s="163" t="s">
        <v>133</v>
      </c>
      <c r="I2093" s="163" t="s">
        <v>133</v>
      </c>
      <c r="J2093" s="163" t="s">
        <v>133</v>
      </c>
      <c r="K2093" s="164">
        <f t="shared" si="103"/>
        <v>0</v>
      </c>
      <c r="L2093" s="165">
        <f t="shared" si="104"/>
        <v>0</v>
      </c>
      <c r="M2093" s="172">
        <v>127</v>
      </c>
      <c r="N2093" s="172">
        <v>64</v>
      </c>
      <c r="O2093" s="167" t="s">
        <v>133</v>
      </c>
      <c r="P2093" s="260" t="e">
        <f t="shared" si="102"/>
        <v>#NUM!</v>
      </c>
      <c r="S2093" s="272"/>
    </row>
    <row r="2094" spans="1:19">
      <c r="A2094" s="161" t="s">
        <v>3205</v>
      </c>
      <c r="C2094" s="161" t="s">
        <v>133</v>
      </c>
      <c r="F2094" s="163" t="s">
        <v>133</v>
      </c>
      <c r="G2094" s="266" t="s">
        <v>133</v>
      </c>
      <c r="H2094" s="163" t="s">
        <v>133</v>
      </c>
      <c r="I2094" s="163" t="s">
        <v>133</v>
      </c>
      <c r="J2094" s="163" t="s">
        <v>133</v>
      </c>
      <c r="K2094" s="164">
        <f t="shared" si="103"/>
        <v>0</v>
      </c>
      <c r="L2094" s="165">
        <f t="shared" si="104"/>
        <v>0</v>
      </c>
      <c r="M2094" s="172">
        <v>127</v>
      </c>
      <c r="N2094" s="172">
        <v>64</v>
      </c>
      <c r="O2094" s="167" t="s">
        <v>133</v>
      </c>
      <c r="P2094" s="260" t="e">
        <f t="shared" si="102"/>
        <v>#NUM!</v>
      </c>
      <c r="S2094" s="272"/>
    </row>
    <row r="2095" spans="1:19">
      <c r="A2095" s="161" t="s">
        <v>3206</v>
      </c>
      <c r="C2095" s="161" t="s">
        <v>133</v>
      </c>
      <c r="F2095" s="163" t="s">
        <v>133</v>
      </c>
      <c r="G2095" s="266" t="s">
        <v>133</v>
      </c>
      <c r="H2095" s="163" t="s">
        <v>133</v>
      </c>
      <c r="I2095" s="163" t="s">
        <v>133</v>
      </c>
      <c r="J2095" s="163" t="s">
        <v>133</v>
      </c>
      <c r="K2095" s="164">
        <f t="shared" si="103"/>
        <v>0</v>
      </c>
      <c r="L2095" s="165">
        <f t="shared" si="104"/>
        <v>0</v>
      </c>
      <c r="M2095" s="172">
        <v>127</v>
      </c>
      <c r="N2095" s="172">
        <v>64</v>
      </c>
      <c r="O2095" s="167" t="s">
        <v>133</v>
      </c>
      <c r="P2095" s="260" t="e">
        <f t="shared" si="102"/>
        <v>#NUM!</v>
      </c>
      <c r="S2095" s="272"/>
    </row>
    <row r="2096" spans="1:19">
      <c r="A2096" s="161" t="s">
        <v>3207</v>
      </c>
      <c r="C2096" s="161" t="s">
        <v>133</v>
      </c>
      <c r="F2096" s="163" t="s">
        <v>133</v>
      </c>
      <c r="G2096" s="266" t="s">
        <v>133</v>
      </c>
      <c r="H2096" s="163" t="s">
        <v>133</v>
      </c>
      <c r="I2096" s="163" t="s">
        <v>133</v>
      </c>
      <c r="J2096" s="163" t="s">
        <v>133</v>
      </c>
      <c r="K2096" s="164">
        <f t="shared" si="103"/>
        <v>0</v>
      </c>
      <c r="L2096" s="165">
        <f t="shared" si="104"/>
        <v>0</v>
      </c>
      <c r="M2096" s="172">
        <v>127</v>
      </c>
      <c r="N2096" s="172">
        <v>64</v>
      </c>
      <c r="O2096" s="167" t="s">
        <v>133</v>
      </c>
      <c r="P2096" s="260" t="e">
        <f t="shared" si="102"/>
        <v>#NUM!</v>
      </c>
      <c r="S2096" s="272"/>
    </row>
    <row r="2097" spans="1:19">
      <c r="A2097" s="161" t="s">
        <v>3208</v>
      </c>
      <c r="C2097" s="161" t="s">
        <v>133</v>
      </c>
      <c r="F2097" s="163" t="s">
        <v>133</v>
      </c>
      <c r="G2097" s="266" t="s">
        <v>133</v>
      </c>
      <c r="H2097" s="163" t="s">
        <v>133</v>
      </c>
      <c r="I2097" s="163" t="s">
        <v>133</v>
      </c>
      <c r="J2097" s="163" t="s">
        <v>133</v>
      </c>
      <c r="K2097" s="164">
        <f t="shared" si="103"/>
        <v>0</v>
      </c>
      <c r="L2097" s="165">
        <f t="shared" si="104"/>
        <v>0</v>
      </c>
      <c r="M2097" s="172">
        <v>127</v>
      </c>
      <c r="N2097" s="172">
        <v>64</v>
      </c>
      <c r="O2097" s="167" t="s">
        <v>133</v>
      </c>
      <c r="P2097" s="260" t="e">
        <f t="shared" si="102"/>
        <v>#NUM!</v>
      </c>
      <c r="S2097" s="272"/>
    </row>
    <row r="2098" spans="1:19">
      <c r="A2098" s="161" t="s">
        <v>3209</v>
      </c>
      <c r="C2098" s="161" t="s">
        <v>133</v>
      </c>
      <c r="F2098" s="163" t="s">
        <v>133</v>
      </c>
      <c r="G2098" s="266" t="s">
        <v>133</v>
      </c>
      <c r="H2098" s="163" t="s">
        <v>133</v>
      </c>
      <c r="I2098" s="163" t="s">
        <v>133</v>
      </c>
      <c r="J2098" s="163" t="s">
        <v>133</v>
      </c>
      <c r="K2098" s="164">
        <f t="shared" si="103"/>
        <v>0</v>
      </c>
      <c r="L2098" s="165">
        <f t="shared" si="104"/>
        <v>0</v>
      </c>
      <c r="M2098" s="172">
        <v>127</v>
      </c>
      <c r="N2098" s="172">
        <v>64</v>
      </c>
      <c r="O2098" s="167" t="s">
        <v>133</v>
      </c>
      <c r="P2098" s="260" t="e">
        <f t="shared" si="102"/>
        <v>#NUM!</v>
      </c>
      <c r="S2098" s="272"/>
    </row>
    <row r="2099" spans="1:19">
      <c r="A2099" s="161" t="s">
        <v>3210</v>
      </c>
      <c r="C2099" s="161" t="s">
        <v>133</v>
      </c>
      <c r="F2099" s="163" t="s">
        <v>133</v>
      </c>
      <c r="G2099" s="266" t="s">
        <v>133</v>
      </c>
      <c r="H2099" s="163" t="s">
        <v>133</v>
      </c>
      <c r="I2099" s="163" t="s">
        <v>133</v>
      </c>
      <c r="J2099" s="163" t="s">
        <v>133</v>
      </c>
      <c r="K2099" s="164">
        <f t="shared" si="103"/>
        <v>0</v>
      </c>
      <c r="L2099" s="165">
        <f t="shared" si="104"/>
        <v>0</v>
      </c>
      <c r="M2099" s="172">
        <v>127</v>
      </c>
      <c r="N2099" s="172">
        <v>64</v>
      </c>
      <c r="O2099" s="167" t="s">
        <v>133</v>
      </c>
      <c r="P2099" s="260" t="e">
        <f t="shared" si="102"/>
        <v>#NUM!</v>
      </c>
      <c r="S2099" s="272"/>
    </row>
    <row r="2100" spans="1:19">
      <c r="A2100" s="161" t="s">
        <v>3211</v>
      </c>
      <c r="C2100" s="161" t="s">
        <v>133</v>
      </c>
      <c r="F2100" s="163" t="s">
        <v>133</v>
      </c>
      <c r="G2100" s="266" t="s">
        <v>133</v>
      </c>
      <c r="H2100" s="163" t="s">
        <v>133</v>
      </c>
      <c r="I2100" s="163" t="s">
        <v>133</v>
      </c>
      <c r="J2100" s="163" t="s">
        <v>133</v>
      </c>
      <c r="K2100" s="164">
        <f t="shared" si="103"/>
        <v>0</v>
      </c>
      <c r="L2100" s="165">
        <f t="shared" si="104"/>
        <v>0</v>
      </c>
      <c r="M2100" s="172">
        <v>127</v>
      </c>
      <c r="N2100" s="172">
        <v>64</v>
      </c>
      <c r="O2100" s="167" t="s">
        <v>133</v>
      </c>
      <c r="P2100" s="260" t="e">
        <f t="shared" si="102"/>
        <v>#NUM!</v>
      </c>
      <c r="S2100" s="272"/>
    </row>
    <row r="2101" spans="1:19">
      <c r="A2101" s="161" t="s">
        <v>3212</v>
      </c>
      <c r="C2101" s="161" t="s">
        <v>133</v>
      </c>
      <c r="F2101" s="163" t="s">
        <v>133</v>
      </c>
      <c r="G2101" s="266" t="s">
        <v>133</v>
      </c>
      <c r="H2101" s="163" t="s">
        <v>133</v>
      </c>
      <c r="I2101" s="163" t="s">
        <v>133</v>
      </c>
      <c r="J2101" s="163" t="s">
        <v>133</v>
      </c>
      <c r="K2101" s="164">
        <f t="shared" si="103"/>
        <v>0</v>
      </c>
      <c r="L2101" s="165">
        <f t="shared" si="104"/>
        <v>0</v>
      </c>
      <c r="M2101" s="172">
        <v>127</v>
      </c>
      <c r="N2101" s="172">
        <v>64</v>
      </c>
      <c r="O2101" s="167" t="s">
        <v>133</v>
      </c>
      <c r="P2101" s="260" t="e">
        <f t="shared" si="102"/>
        <v>#NUM!</v>
      </c>
      <c r="S2101" s="272"/>
    </row>
    <row r="2102" spans="1:19">
      <c r="A2102" s="161" t="s">
        <v>3213</v>
      </c>
      <c r="C2102" s="161" t="s">
        <v>133</v>
      </c>
      <c r="F2102" s="163" t="s">
        <v>133</v>
      </c>
      <c r="G2102" s="266" t="s">
        <v>133</v>
      </c>
      <c r="H2102" s="163" t="s">
        <v>133</v>
      </c>
      <c r="I2102" s="163" t="s">
        <v>133</v>
      </c>
      <c r="J2102" s="163" t="s">
        <v>133</v>
      </c>
      <c r="K2102" s="164">
        <f t="shared" si="103"/>
        <v>0</v>
      </c>
      <c r="L2102" s="165">
        <f t="shared" si="104"/>
        <v>0</v>
      </c>
      <c r="M2102" s="172">
        <v>127</v>
      </c>
      <c r="N2102" s="172">
        <v>64</v>
      </c>
      <c r="O2102" s="167" t="s">
        <v>133</v>
      </c>
      <c r="P2102" s="260" t="e">
        <f t="shared" si="102"/>
        <v>#NUM!</v>
      </c>
      <c r="S2102" s="272"/>
    </row>
    <row r="2103" spans="1:19">
      <c r="A2103" s="161" t="s">
        <v>3214</v>
      </c>
      <c r="C2103" s="161" t="s">
        <v>133</v>
      </c>
      <c r="F2103" s="163" t="s">
        <v>133</v>
      </c>
      <c r="G2103" s="266" t="s">
        <v>133</v>
      </c>
      <c r="H2103" s="163" t="s">
        <v>133</v>
      </c>
      <c r="I2103" s="163" t="s">
        <v>133</v>
      </c>
      <c r="J2103" s="163" t="s">
        <v>133</v>
      </c>
      <c r="K2103" s="164">
        <f t="shared" si="103"/>
        <v>0</v>
      </c>
      <c r="L2103" s="165">
        <f t="shared" si="104"/>
        <v>0</v>
      </c>
      <c r="M2103" s="172">
        <v>127</v>
      </c>
      <c r="N2103" s="172">
        <v>64</v>
      </c>
      <c r="O2103" s="167" t="s">
        <v>133</v>
      </c>
      <c r="P2103" s="260" t="e">
        <f t="shared" si="102"/>
        <v>#NUM!</v>
      </c>
      <c r="S2103" s="272"/>
    </row>
    <row r="2104" spans="1:19">
      <c r="A2104" s="161" t="s">
        <v>3215</v>
      </c>
      <c r="C2104" s="161" t="s">
        <v>133</v>
      </c>
      <c r="F2104" s="163" t="s">
        <v>133</v>
      </c>
      <c r="G2104" s="266" t="s">
        <v>133</v>
      </c>
      <c r="H2104" s="163" t="s">
        <v>133</v>
      </c>
      <c r="I2104" s="163" t="s">
        <v>133</v>
      </c>
      <c r="J2104" s="163" t="s">
        <v>133</v>
      </c>
      <c r="K2104" s="164">
        <f t="shared" si="103"/>
        <v>0</v>
      </c>
      <c r="L2104" s="165">
        <f t="shared" si="104"/>
        <v>0</v>
      </c>
      <c r="M2104" s="172">
        <v>127</v>
      </c>
      <c r="N2104" s="172">
        <v>64</v>
      </c>
      <c r="O2104" s="167" t="s">
        <v>133</v>
      </c>
      <c r="P2104" s="260" t="e">
        <f t="shared" si="102"/>
        <v>#NUM!</v>
      </c>
      <c r="S2104" s="272"/>
    </row>
    <row r="2105" spans="1:19">
      <c r="A2105" s="161" t="s">
        <v>3216</v>
      </c>
      <c r="C2105" s="161" t="s">
        <v>133</v>
      </c>
      <c r="F2105" s="163" t="s">
        <v>133</v>
      </c>
      <c r="G2105" s="266" t="s">
        <v>133</v>
      </c>
      <c r="H2105" s="163" t="s">
        <v>133</v>
      </c>
      <c r="I2105" s="163" t="s">
        <v>133</v>
      </c>
      <c r="J2105" s="163" t="s">
        <v>133</v>
      </c>
      <c r="K2105" s="164">
        <f t="shared" si="103"/>
        <v>0</v>
      </c>
      <c r="L2105" s="165">
        <f t="shared" si="104"/>
        <v>0</v>
      </c>
      <c r="M2105" s="172">
        <v>127</v>
      </c>
      <c r="N2105" s="172">
        <v>64</v>
      </c>
      <c r="O2105" s="167" t="s">
        <v>133</v>
      </c>
      <c r="P2105" s="260" t="e">
        <f t="shared" si="102"/>
        <v>#NUM!</v>
      </c>
      <c r="S2105" s="272"/>
    </row>
    <row r="2106" spans="1:19">
      <c r="A2106" s="161" t="s">
        <v>3217</v>
      </c>
      <c r="C2106" s="161" t="s">
        <v>133</v>
      </c>
      <c r="F2106" s="163" t="s">
        <v>133</v>
      </c>
      <c r="G2106" s="266" t="s">
        <v>133</v>
      </c>
      <c r="H2106" s="163" t="s">
        <v>133</v>
      </c>
      <c r="I2106" s="163" t="s">
        <v>133</v>
      </c>
      <c r="J2106" s="163" t="s">
        <v>133</v>
      </c>
      <c r="K2106" s="164">
        <f t="shared" si="103"/>
        <v>0</v>
      </c>
      <c r="L2106" s="165">
        <f t="shared" si="104"/>
        <v>0</v>
      </c>
      <c r="M2106" s="172">
        <v>127</v>
      </c>
      <c r="N2106" s="172">
        <v>64</v>
      </c>
      <c r="O2106" s="167" t="s">
        <v>133</v>
      </c>
      <c r="P2106" s="260" t="e">
        <f t="shared" si="102"/>
        <v>#NUM!</v>
      </c>
      <c r="S2106" s="272"/>
    </row>
    <row r="2107" spans="1:19">
      <c r="A2107" s="161" t="s">
        <v>3218</v>
      </c>
      <c r="C2107" s="161" t="s">
        <v>133</v>
      </c>
      <c r="F2107" s="163" t="s">
        <v>133</v>
      </c>
      <c r="G2107" s="266" t="s">
        <v>133</v>
      </c>
      <c r="H2107" s="163" t="s">
        <v>133</v>
      </c>
      <c r="I2107" s="163" t="s">
        <v>133</v>
      </c>
      <c r="J2107" s="163" t="s">
        <v>133</v>
      </c>
      <c r="K2107" s="164">
        <f t="shared" si="103"/>
        <v>0</v>
      </c>
      <c r="L2107" s="165">
        <f t="shared" si="104"/>
        <v>0</v>
      </c>
      <c r="M2107" s="172">
        <v>127</v>
      </c>
      <c r="N2107" s="172">
        <v>64</v>
      </c>
      <c r="O2107" s="167" t="s">
        <v>133</v>
      </c>
      <c r="P2107" s="260" t="e">
        <f t="shared" si="102"/>
        <v>#NUM!</v>
      </c>
      <c r="S2107" s="272"/>
    </row>
    <row r="2108" spans="1:19">
      <c r="A2108" s="161" t="s">
        <v>3219</v>
      </c>
      <c r="C2108" s="161" t="s">
        <v>133</v>
      </c>
      <c r="F2108" s="163" t="s">
        <v>133</v>
      </c>
      <c r="G2108" s="266" t="s">
        <v>133</v>
      </c>
      <c r="H2108" s="163" t="s">
        <v>133</v>
      </c>
      <c r="I2108" s="163" t="s">
        <v>133</v>
      </c>
      <c r="J2108" s="163" t="s">
        <v>133</v>
      </c>
      <c r="K2108" s="164">
        <f t="shared" si="103"/>
        <v>0</v>
      </c>
      <c r="L2108" s="165">
        <f t="shared" si="104"/>
        <v>0</v>
      </c>
      <c r="M2108" s="172">
        <v>127</v>
      </c>
      <c r="N2108" s="172">
        <v>64</v>
      </c>
      <c r="O2108" s="167" t="s">
        <v>133</v>
      </c>
      <c r="P2108" s="260" t="e">
        <f t="shared" si="102"/>
        <v>#NUM!</v>
      </c>
      <c r="S2108" s="272"/>
    </row>
    <row r="2109" spans="1:19">
      <c r="A2109" s="161" t="s">
        <v>3220</v>
      </c>
      <c r="C2109" s="161" t="s">
        <v>133</v>
      </c>
      <c r="F2109" s="163" t="s">
        <v>133</v>
      </c>
      <c r="G2109" s="266" t="s">
        <v>133</v>
      </c>
      <c r="H2109" s="163" t="s">
        <v>133</v>
      </c>
      <c r="I2109" s="163" t="s">
        <v>133</v>
      </c>
      <c r="J2109" s="163" t="s">
        <v>133</v>
      </c>
      <c r="K2109" s="164">
        <f t="shared" si="103"/>
        <v>0</v>
      </c>
      <c r="L2109" s="165">
        <f t="shared" si="104"/>
        <v>0</v>
      </c>
      <c r="M2109" s="172">
        <v>127</v>
      </c>
      <c r="N2109" s="172">
        <v>64</v>
      </c>
      <c r="O2109" s="167" t="s">
        <v>133</v>
      </c>
      <c r="P2109" s="260" t="e">
        <f t="shared" si="102"/>
        <v>#NUM!</v>
      </c>
      <c r="S2109" s="272"/>
    </row>
    <row r="2110" spans="1:19">
      <c r="A2110" s="161" t="s">
        <v>3221</v>
      </c>
      <c r="C2110" s="161" t="s">
        <v>133</v>
      </c>
      <c r="F2110" s="163" t="s">
        <v>133</v>
      </c>
      <c r="G2110" s="266" t="s">
        <v>133</v>
      </c>
      <c r="H2110" s="163" t="s">
        <v>133</v>
      </c>
      <c r="I2110" s="163" t="s">
        <v>133</v>
      </c>
      <c r="J2110" s="163" t="s">
        <v>133</v>
      </c>
      <c r="K2110" s="164">
        <f t="shared" si="103"/>
        <v>0</v>
      </c>
      <c r="L2110" s="165">
        <f t="shared" si="104"/>
        <v>0</v>
      </c>
      <c r="M2110" s="172">
        <v>127</v>
      </c>
      <c r="N2110" s="172">
        <v>64</v>
      </c>
      <c r="O2110" s="167" t="s">
        <v>133</v>
      </c>
      <c r="P2110" s="260" t="e">
        <f t="shared" si="102"/>
        <v>#NUM!</v>
      </c>
      <c r="S2110" s="272"/>
    </row>
    <row r="2111" spans="1:19">
      <c r="A2111" s="161" t="s">
        <v>3222</v>
      </c>
      <c r="C2111" s="161" t="s">
        <v>133</v>
      </c>
      <c r="F2111" s="163" t="s">
        <v>133</v>
      </c>
      <c r="G2111" s="266" t="s">
        <v>133</v>
      </c>
      <c r="H2111" s="163" t="s">
        <v>133</v>
      </c>
      <c r="I2111" s="163" t="s">
        <v>133</v>
      </c>
      <c r="J2111" s="163" t="s">
        <v>133</v>
      </c>
      <c r="K2111" s="164">
        <f t="shared" si="103"/>
        <v>0</v>
      </c>
      <c r="L2111" s="165">
        <f t="shared" si="104"/>
        <v>0</v>
      </c>
      <c r="M2111" s="172">
        <v>127</v>
      </c>
      <c r="N2111" s="172">
        <v>64</v>
      </c>
      <c r="O2111" s="167" t="s">
        <v>133</v>
      </c>
      <c r="P2111" s="260" t="e">
        <f t="shared" si="102"/>
        <v>#NUM!</v>
      </c>
      <c r="S2111" s="272"/>
    </row>
    <row r="2112" spans="1:19">
      <c r="A2112" s="161" t="s">
        <v>3223</v>
      </c>
      <c r="C2112" s="161" t="s">
        <v>133</v>
      </c>
      <c r="F2112" s="163" t="s">
        <v>133</v>
      </c>
      <c r="G2112" s="266" t="s">
        <v>133</v>
      </c>
      <c r="H2112" s="163" t="s">
        <v>133</v>
      </c>
      <c r="I2112" s="163" t="s">
        <v>133</v>
      </c>
      <c r="J2112" s="163" t="s">
        <v>133</v>
      </c>
      <c r="K2112" s="164">
        <f t="shared" si="103"/>
        <v>0</v>
      </c>
      <c r="L2112" s="165">
        <f t="shared" si="104"/>
        <v>0</v>
      </c>
      <c r="M2112" s="172">
        <v>127</v>
      </c>
      <c r="N2112" s="172">
        <v>64</v>
      </c>
      <c r="O2112" s="167" t="s">
        <v>133</v>
      </c>
      <c r="P2112" s="260" t="e">
        <f t="shared" si="102"/>
        <v>#NUM!</v>
      </c>
      <c r="S2112" s="272"/>
    </row>
    <row r="2113" spans="1:19">
      <c r="A2113" s="161" t="s">
        <v>3224</v>
      </c>
      <c r="C2113" s="161" t="s">
        <v>133</v>
      </c>
      <c r="F2113" s="163" t="s">
        <v>133</v>
      </c>
      <c r="G2113" s="266" t="s">
        <v>133</v>
      </c>
      <c r="H2113" s="163" t="s">
        <v>133</v>
      </c>
      <c r="I2113" s="163" t="s">
        <v>133</v>
      </c>
      <c r="J2113" s="163" t="s">
        <v>133</v>
      </c>
      <c r="K2113" s="164">
        <f t="shared" si="103"/>
        <v>0</v>
      </c>
      <c r="L2113" s="165">
        <f t="shared" si="104"/>
        <v>0</v>
      </c>
      <c r="M2113" s="172">
        <v>127</v>
      </c>
      <c r="N2113" s="172">
        <v>64</v>
      </c>
      <c r="O2113" s="167" t="s">
        <v>133</v>
      </c>
      <c r="P2113" s="260" t="e">
        <f t="shared" si="102"/>
        <v>#NUM!</v>
      </c>
      <c r="S2113" s="272"/>
    </row>
    <row r="2114" spans="1:19">
      <c r="A2114" s="161" t="s">
        <v>3225</v>
      </c>
      <c r="C2114" s="161" t="s">
        <v>133</v>
      </c>
      <c r="F2114" s="163" t="s">
        <v>133</v>
      </c>
      <c r="G2114" s="266" t="s">
        <v>133</v>
      </c>
      <c r="H2114" s="163" t="s">
        <v>133</v>
      </c>
      <c r="I2114" s="163" t="s">
        <v>133</v>
      </c>
      <c r="J2114" s="163" t="s">
        <v>133</v>
      </c>
      <c r="K2114" s="164">
        <f t="shared" si="103"/>
        <v>0</v>
      </c>
      <c r="L2114" s="165">
        <f t="shared" si="104"/>
        <v>0</v>
      </c>
      <c r="M2114" s="172">
        <v>127</v>
      </c>
      <c r="N2114" s="172">
        <v>64</v>
      </c>
      <c r="O2114" s="167" t="s">
        <v>133</v>
      </c>
      <c r="P2114" s="260" t="e">
        <f t="shared" si="102"/>
        <v>#NUM!</v>
      </c>
      <c r="S2114" s="272"/>
    </row>
    <row r="2115" spans="1:19">
      <c r="A2115" s="161" t="s">
        <v>3226</v>
      </c>
      <c r="C2115" s="161" t="s">
        <v>133</v>
      </c>
      <c r="F2115" s="163" t="s">
        <v>133</v>
      </c>
      <c r="G2115" s="266" t="s">
        <v>133</v>
      </c>
      <c r="H2115" s="163" t="s">
        <v>133</v>
      </c>
      <c r="I2115" s="163" t="s">
        <v>133</v>
      </c>
      <c r="J2115" s="163" t="s">
        <v>133</v>
      </c>
      <c r="K2115" s="164">
        <f t="shared" si="103"/>
        <v>0</v>
      </c>
      <c r="L2115" s="165">
        <f t="shared" si="104"/>
        <v>0</v>
      </c>
      <c r="M2115" s="172">
        <v>127</v>
      </c>
      <c r="N2115" s="172">
        <v>64</v>
      </c>
      <c r="O2115" s="167" t="s">
        <v>133</v>
      </c>
      <c r="P2115" s="260" t="e">
        <f t="shared" si="102"/>
        <v>#NUM!</v>
      </c>
      <c r="S2115" s="272"/>
    </row>
    <row r="2116" spans="1:19">
      <c r="A2116" s="161" t="s">
        <v>3227</v>
      </c>
      <c r="C2116" s="161" t="s">
        <v>133</v>
      </c>
      <c r="F2116" s="163" t="s">
        <v>133</v>
      </c>
      <c r="G2116" s="266" t="s">
        <v>133</v>
      </c>
      <c r="H2116" s="163" t="s">
        <v>133</v>
      </c>
      <c r="I2116" s="163" t="s">
        <v>133</v>
      </c>
      <c r="J2116" s="163" t="s">
        <v>133</v>
      </c>
      <c r="K2116" s="164">
        <f t="shared" si="103"/>
        <v>0</v>
      </c>
      <c r="L2116" s="165">
        <f t="shared" si="104"/>
        <v>0</v>
      </c>
      <c r="M2116" s="172">
        <v>127</v>
      </c>
      <c r="N2116" s="172">
        <v>64</v>
      </c>
      <c r="O2116" s="167" t="s">
        <v>133</v>
      </c>
      <c r="P2116" s="260" t="e">
        <f t="shared" si="102"/>
        <v>#NUM!</v>
      </c>
      <c r="S2116" s="272"/>
    </row>
    <row r="2117" spans="1:19">
      <c r="A2117" s="161" t="s">
        <v>3228</v>
      </c>
      <c r="C2117" s="161" t="s">
        <v>133</v>
      </c>
      <c r="F2117" s="163" t="s">
        <v>133</v>
      </c>
      <c r="G2117" s="266" t="s">
        <v>133</v>
      </c>
      <c r="H2117" s="163" t="s">
        <v>133</v>
      </c>
      <c r="I2117" s="163" t="s">
        <v>133</v>
      </c>
      <c r="J2117" s="163" t="s">
        <v>133</v>
      </c>
      <c r="K2117" s="164">
        <f t="shared" si="103"/>
        <v>0</v>
      </c>
      <c r="L2117" s="165">
        <f t="shared" si="104"/>
        <v>0</v>
      </c>
      <c r="M2117" s="172">
        <v>127</v>
      </c>
      <c r="N2117" s="172">
        <v>64</v>
      </c>
      <c r="O2117" s="167" t="s">
        <v>133</v>
      </c>
      <c r="P2117" s="260" t="e">
        <f t="shared" si="102"/>
        <v>#NUM!</v>
      </c>
      <c r="S2117" s="272"/>
    </row>
    <row r="2118" spans="1:19">
      <c r="A2118" s="161" t="s">
        <v>3229</v>
      </c>
      <c r="C2118" s="161" t="s">
        <v>133</v>
      </c>
      <c r="F2118" s="163" t="s">
        <v>133</v>
      </c>
      <c r="G2118" s="266" t="s">
        <v>133</v>
      </c>
      <c r="H2118" s="163" t="s">
        <v>133</v>
      </c>
      <c r="I2118" s="163" t="s">
        <v>133</v>
      </c>
      <c r="J2118" s="163" t="s">
        <v>133</v>
      </c>
      <c r="K2118" s="164">
        <f t="shared" si="103"/>
        <v>0</v>
      </c>
      <c r="L2118" s="165">
        <f t="shared" si="104"/>
        <v>0</v>
      </c>
      <c r="M2118" s="172">
        <v>127</v>
      </c>
      <c r="N2118" s="172">
        <v>64</v>
      </c>
      <c r="O2118" s="167" t="s">
        <v>133</v>
      </c>
      <c r="P2118" s="260" t="e">
        <f t="shared" si="102"/>
        <v>#NUM!</v>
      </c>
      <c r="S2118" s="272"/>
    </row>
    <row r="2119" spans="1:19">
      <c r="A2119" s="161" t="s">
        <v>3230</v>
      </c>
      <c r="C2119" s="161" t="s">
        <v>133</v>
      </c>
      <c r="F2119" s="163" t="s">
        <v>133</v>
      </c>
      <c r="G2119" s="266" t="s">
        <v>133</v>
      </c>
      <c r="H2119" s="163" t="s">
        <v>133</v>
      </c>
      <c r="I2119" s="163" t="s">
        <v>133</v>
      </c>
      <c r="J2119" s="163" t="s">
        <v>133</v>
      </c>
      <c r="K2119" s="164">
        <f t="shared" si="103"/>
        <v>0</v>
      </c>
      <c r="L2119" s="165">
        <f t="shared" si="104"/>
        <v>0</v>
      </c>
      <c r="M2119" s="172">
        <v>127</v>
      </c>
      <c r="N2119" s="172">
        <v>64</v>
      </c>
      <c r="O2119" s="167" t="s">
        <v>133</v>
      </c>
      <c r="P2119" s="260" t="e">
        <f t="shared" si="102"/>
        <v>#NUM!</v>
      </c>
      <c r="S2119" s="272"/>
    </row>
    <row r="2120" spans="1:19">
      <c r="A2120" s="161" t="s">
        <v>3231</v>
      </c>
      <c r="C2120" s="161" t="s">
        <v>133</v>
      </c>
      <c r="F2120" s="163" t="s">
        <v>133</v>
      </c>
      <c r="G2120" s="266" t="s">
        <v>133</v>
      </c>
      <c r="H2120" s="163" t="s">
        <v>133</v>
      </c>
      <c r="I2120" s="163" t="s">
        <v>133</v>
      </c>
      <c r="J2120" s="163" t="s">
        <v>133</v>
      </c>
      <c r="K2120" s="164">
        <f t="shared" si="103"/>
        <v>0</v>
      </c>
      <c r="L2120" s="165">
        <f t="shared" si="104"/>
        <v>0</v>
      </c>
      <c r="M2120" s="172">
        <v>127</v>
      </c>
      <c r="N2120" s="172">
        <v>64</v>
      </c>
      <c r="O2120" s="167" t="s">
        <v>133</v>
      </c>
      <c r="P2120" s="260" t="e">
        <f t="shared" si="102"/>
        <v>#NUM!</v>
      </c>
      <c r="S2120" s="272"/>
    </row>
    <row r="2121" spans="1:19">
      <c r="A2121" s="161" t="s">
        <v>3232</v>
      </c>
      <c r="C2121" s="161" t="s">
        <v>133</v>
      </c>
      <c r="F2121" s="163" t="s">
        <v>133</v>
      </c>
      <c r="G2121" s="266" t="s">
        <v>133</v>
      </c>
      <c r="H2121" s="163" t="s">
        <v>133</v>
      </c>
      <c r="I2121" s="163" t="s">
        <v>133</v>
      </c>
      <c r="J2121" s="163" t="s">
        <v>133</v>
      </c>
      <c r="K2121" s="164">
        <f t="shared" si="103"/>
        <v>0</v>
      </c>
      <c r="L2121" s="165">
        <f t="shared" si="104"/>
        <v>0</v>
      </c>
      <c r="M2121" s="172">
        <v>127</v>
      </c>
      <c r="N2121" s="172">
        <v>64</v>
      </c>
      <c r="O2121" s="167" t="s">
        <v>133</v>
      </c>
      <c r="P2121" s="260" t="e">
        <f t="shared" si="102"/>
        <v>#NUM!</v>
      </c>
      <c r="S2121" s="272"/>
    </row>
    <row r="2122" spans="1:19">
      <c r="A2122" s="161" t="s">
        <v>3233</v>
      </c>
      <c r="C2122" s="161" t="s">
        <v>133</v>
      </c>
      <c r="F2122" s="163" t="s">
        <v>133</v>
      </c>
      <c r="G2122" s="266" t="s">
        <v>133</v>
      </c>
      <c r="H2122" s="163" t="s">
        <v>133</v>
      </c>
      <c r="I2122" s="163" t="s">
        <v>133</v>
      </c>
      <c r="J2122" s="163" t="s">
        <v>133</v>
      </c>
      <c r="K2122" s="164">
        <f t="shared" si="103"/>
        <v>0</v>
      </c>
      <c r="L2122" s="165">
        <f t="shared" si="104"/>
        <v>0</v>
      </c>
      <c r="M2122" s="172">
        <v>127</v>
      </c>
      <c r="N2122" s="172">
        <v>64</v>
      </c>
      <c r="O2122" s="167" t="s">
        <v>133</v>
      </c>
      <c r="P2122" s="260" t="e">
        <f t="shared" si="102"/>
        <v>#NUM!</v>
      </c>
      <c r="S2122" s="272"/>
    </row>
    <row r="2123" spans="1:19">
      <c r="A2123" s="161" t="s">
        <v>3234</v>
      </c>
      <c r="C2123" s="161" t="s">
        <v>133</v>
      </c>
      <c r="F2123" s="163" t="s">
        <v>133</v>
      </c>
      <c r="G2123" s="266" t="s">
        <v>133</v>
      </c>
      <c r="H2123" s="163" t="s">
        <v>133</v>
      </c>
      <c r="I2123" s="163" t="s">
        <v>133</v>
      </c>
      <c r="J2123" s="163" t="s">
        <v>133</v>
      </c>
      <c r="K2123" s="164">
        <f t="shared" si="103"/>
        <v>0</v>
      </c>
      <c r="L2123" s="165">
        <f t="shared" si="104"/>
        <v>0</v>
      </c>
      <c r="M2123" s="172">
        <v>127</v>
      </c>
      <c r="N2123" s="172">
        <v>64</v>
      </c>
      <c r="O2123" s="167" t="s">
        <v>133</v>
      </c>
      <c r="P2123" s="260" t="e">
        <f t="shared" si="102"/>
        <v>#NUM!</v>
      </c>
      <c r="S2123" s="272"/>
    </row>
    <row r="2124" spans="1:19">
      <c r="A2124" s="161" t="s">
        <v>3235</v>
      </c>
      <c r="C2124" s="161" t="s">
        <v>133</v>
      </c>
      <c r="F2124" s="163" t="s">
        <v>133</v>
      </c>
      <c r="G2124" s="266" t="s">
        <v>133</v>
      </c>
      <c r="H2124" s="163" t="s">
        <v>133</v>
      </c>
      <c r="I2124" s="163" t="s">
        <v>133</v>
      </c>
      <c r="J2124" s="163" t="s">
        <v>133</v>
      </c>
      <c r="K2124" s="164">
        <f t="shared" si="103"/>
        <v>0</v>
      </c>
      <c r="L2124" s="165">
        <f t="shared" si="104"/>
        <v>0</v>
      </c>
      <c r="M2124" s="172">
        <v>127</v>
      </c>
      <c r="N2124" s="172">
        <v>64</v>
      </c>
      <c r="O2124" s="167" t="s">
        <v>133</v>
      </c>
      <c r="P2124" s="260" t="e">
        <f t="shared" si="102"/>
        <v>#NUM!</v>
      </c>
      <c r="S2124" s="272"/>
    </row>
    <row r="2125" spans="1:19">
      <c r="A2125" s="161" t="s">
        <v>3236</v>
      </c>
      <c r="C2125" s="161" t="s">
        <v>133</v>
      </c>
      <c r="F2125" s="163" t="s">
        <v>133</v>
      </c>
      <c r="G2125" s="266" t="s">
        <v>133</v>
      </c>
      <c r="H2125" s="163" t="s">
        <v>133</v>
      </c>
      <c r="I2125" s="163" t="s">
        <v>133</v>
      </c>
      <c r="J2125" s="163" t="s">
        <v>133</v>
      </c>
      <c r="K2125" s="164">
        <f t="shared" si="103"/>
        <v>0</v>
      </c>
      <c r="L2125" s="165">
        <f t="shared" si="104"/>
        <v>0</v>
      </c>
      <c r="M2125" s="172">
        <v>127</v>
      </c>
      <c r="N2125" s="172">
        <v>64</v>
      </c>
      <c r="O2125" s="167" t="s">
        <v>133</v>
      </c>
      <c r="P2125" s="260" t="e">
        <f t="shared" si="102"/>
        <v>#NUM!</v>
      </c>
      <c r="S2125" s="272"/>
    </row>
    <row r="2126" spans="1:19">
      <c r="A2126" s="161" t="s">
        <v>3237</v>
      </c>
      <c r="C2126" s="161" t="s">
        <v>133</v>
      </c>
      <c r="F2126" s="163" t="s">
        <v>133</v>
      </c>
      <c r="G2126" s="266" t="s">
        <v>133</v>
      </c>
      <c r="H2126" s="163" t="s">
        <v>133</v>
      </c>
      <c r="I2126" s="163" t="s">
        <v>133</v>
      </c>
      <c r="J2126" s="163" t="s">
        <v>133</v>
      </c>
      <c r="K2126" s="164">
        <f t="shared" si="103"/>
        <v>0</v>
      </c>
      <c r="L2126" s="165">
        <f t="shared" si="104"/>
        <v>0</v>
      </c>
      <c r="M2126" s="172">
        <v>127</v>
      </c>
      <c r="N2126" s="172">
        <v>64</v>
      </c>
      <c r="O2126" s="167" t="s">
        <v>133</v>
      </c>
      <c r="P2126" s="260" t="e">
        <f t="shared" si="102"/>
        <v>#NUM!</v>
      </c>
      <c r="S2126" s="272"/>
    </row>
    <row r="2127" spans="1:19">
      <c r="A2127" s="161" t="s">
        <v>3238</v>
      </c>
      <c r="C2127" s="161" t="s">
        <v>133</v>
      </c>
      <c r="F2127" s="163" t="s">
        <v>133</v>
      </c>
      <c r="G2127" s="266" t="s">
        <v>133</v>
      </c>
      <c r="H2127" s="163" t="s">
        <v>133</v>
      </c>
      <c r="I2127" s="163" t="s">
        <v>133</v>
      </c>
      <c r="J2127" s="163" t="s">
        <v>133</v>
      </c>
      <c r="K2127" s="164">
        <f t="shared" si="103"/>
        <v>0</v>
      </c>
      <c r="L2127" s="165">
        <f t="shared" si="104"/>
        <v>0</v>
      </c>
      <c r="M2127" s="172">
        <v>127</v>
      </c>
      <c r="N2127" s="172">
        <v>64</v>
      </c>
      <c r="O2127" s="167" t="s">
        <v>133</v>
      </c>
      <c r="P2127" s="260" t="e">
        <f t="shared" ref="P2127:P2190" si="105">MEDIAN(Q2127:R2127)</f>
        <v>#NUM!</v>
      </c>
      <c r="S2127" s="272"/>
    </row>
    <row r="2128" spans="1:19">
      <c r="A2128" s="161" t="s">
        <v>3239</v>
      </c>
      <c r="C2128" s="161" t="s">
        <v>133</v>
      </c>
      <c r="F2128" s="163" t="s">
        <v>133</v>
      </c>
      <c r="G2128" s="266" t="s">
        <v>133</v>
      </c>
      <c r="H2128" s="163" t="s">
        <v>133</v>
      </c>
      <c r="I2128" s="163" t="s">
        <v>133</v>
      </c>
      <c r="J2128" s="163" t="s">
        <v>133</v>
      </c>
      <c r="K2128" s="164">
        <f t="shared" ref="K2128:K2191" si="106">IF(OR(D2128="n/a",D2128="nd"),0,D2128)+IF(OR(I2128="n/a",I2128="nd"),0,I2128)</f>
        <v>0</v>
      </c>
      <c r="L2128" s="165">
        <f t="shared" ref="L2128:L2191" si="107">SQRT(SUMSQ(IF(OR(E2128="n/a",E2128="nd"),0,E2128),IF(OR(F2128="n/a",F2128="nd"),0,F2128),IF(OR(J2128="n/a",J2128="nd"),0,J2128)))</f>
        <v>0</v>
      </c>
      <c r="M2128" s="172">
        <v>127</v>
      </c>
      <c r="N2128" s="172">
        <v>64</v>
      </c>
      <c r="O2128" s="167" t="s">
        <v>133</v>
      </c>
      <c r="P2128" s="260" t="e">
        <f t="shared" si="105"/>
        <v>#NUM!</v>
      </c>
      <c r="S2128" s="272"/>
    </row>
    <row r="2129" spans="1:19">
      <c r="A2129" s="161" t="s">
        <v>3240</v>
      </c>
      <c r="C2129" s="161" t="s">
        <v>133</v>
      </c>
      <c r="F2129" s="163" t="s">
        <v>133</v>
      </c>
      <c r="G2129" s="266" t="s">
        <v>133</v>
      </c>
      <c r="H2129" s="163" t="s">
        <v>133</v>
      </c>
      <c r="I2129" s="163" t="s">
        <v>133</v>
      </c>
      <c r="J2129" s="163" t="s">
        <v>133</v>
      </c>
      <c r="K2129" s="164">
        <f t="shared" si="106"/>
        <v>0</v>
      </c>
      <c r="L2129" s="165">
        <f t="shared" si="107"/>
        <v>0</v>
      </c>
      <c r="M2129" s="172">
        <v>127</v>
      </c>
      <c r="N2129" s="172">
        <v>64</v>
      </c>
      <c r="O2129" s="167" t="s">
        <v>133</v>
      </c>
      <c r="P2129" s="260" t="e">
        <f t="shared" si="105"/>
        <v>#NUM!</v>
      </c>
      <c r="S2129" s="272"/>
    </row>
    <row r="2130" spans="1:19">
      <c r="A2130" s="161" t="s">
        <v>3241</v>
      </c>
      <c r="C2130" s="161" t="s">
        <v>133</v>
      </c>
      <c r="F2130" s="163" t="s">
        <v>133</v>
      </c>
      <c r="G2130" s="266" t="s">
        <v>133</v>
      </c>
      <c r="H2130" s="163" t="s">
        <v>133</v>
      </c>
      <c r="I2130" s="163" t="s">
        <v>133</v>
      </c>
      <c r="J2130" s="163" t="s">
        <v>133</v>
      </c>
      <c r="K2130" s="164">
        <f t="shared" si="106"/>
        <v>0</v>
      </c>
      <c r="L2130" s="165">
        <f t="shared" si="107"/>
        <v>0</v>
      </c>
      <c r="M2130" s="172">
        <v>127</v>
      </c>
      <c r="N2130" s="172">
        <v>64</v>
      </c>
      <c r="O2130" s="167" t="s">
        <v>133</v>
      </c>
      <c r="P2130" s="260" t="e">
        <f t="shared" si="105"/>
        <v>#NUM!</v>
      </c>
      <c r="S2130" s="272"/>
    </row>
    <row r="2131" spans="1:19">
      <c r="A2131" s="161" t="s">
        <v>3242</v>
      </c>
      <c r="C2131" s="161" t="s">
        <v>133</v>
      </c>
      <c r="F2131" s="163" t="s">
        <v>133</v>
      </c>
      <c r="G2131" s="266" t="s">
        <v>133</v>
      </c>
      <c r="H2131" s="163" t="s">
        <v>133</v>
      </c>
      <c r="I2131" s="163" t="s">
        <v>133</v>
      </c>
      <c r="J2131" s="163" t="s">
        <v>133</v>
      </c>
      <c r="K2131" s="164">
        <f t="shared" si="106"/>
        <v>0</v>
      </c>
      <c r="L2131" s="165">
        <f t="shared" si="107"/>
        <v>0</v>
      </c>
      <c r="M2131" s="172">
        <v>127</v>
      </c>
      <c r="N2131" s="172">
        <v>64</v>
      </c>
      <c r="O2131" s="167" t="s">
        <v>133</v>
      </c>
      <c r="P2131" s="260" t="e">
        <f t="shared" si="105"/>
        <v>#NUM!</v>
      </c>
      <c r="S2131" s="272"/>
    </row>
    <row r="2132" spans="1:19">
      <c r="A2132" s="161" t="s">
        <v>3243</v>
      </c>
      <c r="C2132" s="161" t="s">
        <v>133</v>
      </c>
      <c r="F2132" s="163" t="s">
        <v>133</v>
      </c>
      <c r="G2132" s="266" t="s">
        <v>133</v>
      </c>
      <c r="H2132" s="163" t="s">
        <v>133</v>
      </c>
      <c r="I2132" s="163" t="s">
        <v>133</v>
      </c>
      <c r="J2132" s="163" t="s">
        <v>133</v>
      </c>
      <c r="K2132" s="164">
        <f t="shared" si="106"/>
        <v>0</v>
      </c>
      <c r="L2132" s="165">
        <f t="shared" si="107"/>
        <v>0</v>
      </c>
      <c r="M2132" s="172">
        <v>127</v>
      </c>
      <c r="N2132" s="172">
        <v>64</v>
      </c>
      <c r="O2132" s="167" t="s">
        <v>133</v>
      </c>
      <c r="P2132" s="260" t="e">
        <f t="shared" si="105"/>
        <v>#NUM!</v>
      </c>
      <c r="S2132" s="272"/>
    </row>
    <row r="2133" spans="1:19">
      <c r="A2133" s="161" t="s">
        <v>3244</v>
      </c>
      <c r="C2133" s="161" t="s">
        <v>133</v>
      </c>
      <c r="F2133" s="163" t="s">
        <v>133</v>
      </c>
      <c r="G2133" s="266" t="s">
        <v>133</v>
      </c>
      <c r="H2133" s="163" t="s">
        <v>133</v>
      </c>
      <c r="I2133" s="163" t="s">
        <v>133</v>
      </c>
      <c r="J2133" s="163" t="s">
        <v>133</v>
      </c>
      <c r="K2133" s="164">
        <f t="shared" si="106"/>
        <v>0</v>
      </c>
      <c r="L2133" s="165">
        <f t="shared" si="107"/>
        <v>0</v>
      </c>
      <c r="M2133" s="172">
        <v>127</v>
      </c>
      <c r="N2133" s="172">
        <v>64</v>
      </c>
      <c r="O2133" s="167" t="s">
        <v>133</v>
      </c>
      <c r="P2133" s="260" t="e">
        <f t="shared" si="105"/>
        <v>#NUM!</v>
      </c>
      <c r="S2133" s="272"/>
    </row>
    <row r="2134" spans="1:19">
      <c r="A2134" s="161" t="s">
        <v>3245</v>
      </c>
      <c r="C2134" s="161" t="s">
        <v>133</v>
      </c>
      <c r="F2134" s="163" t="s">
        <v>133</v>
      </c>
      <c r="G2134" s="266" t="s">
        <v>133</v>
      </c>
      <c r="H2134" s="163" t="s">
        <v>133</v>
      </c>
      <c r="I2134" s="163" t="s">
        <v>133</v>
      </c>
      <c r="J2134" s="163" t="s">
        <v>133</v>
      </c>
      <c r="K2134" s="164">
        <f t="shared" si="106"/>
        <v>0</v>
      </c>
      <c r="L2134" s="165">
        <f t="shared" si="107"/>
        <v>0</v>
      </c>
      <c r="M2134" s="172">
        <v>127</v>
      </c>
      <c r="N2134" s="172">
        <v>64</v>
      </c>
      <c r="O2134" s="167" t="s">
        <v>133</v>
      </c>
      <c r="P2134" s="260" t="e">
        <f t="shared" si="105"/>
        <v>#NUM!</v>
      </c>
      <c r="S2134" s="272"/>
    </row>
    <row r="2135" spans="1:19">
      <c r="A2135" s="161" t="s">
        <v>3246</v>
      </c>
      <c r="C2135" s="161" t="s">
        <v>133</v>
      </c>
      <c r="F2135" s="163" t="s">
        <v>133</v>
      </c>
      <c r="G2135" s="266" t="s">
        <v>133</v>
      </c>
      <c r="H2135" s="163" t="s">
        <v>133</v>
      </c>
      <c r="I2135" s="163" t="s">
        <v>133</v>
      </c>
      <c r="J2135" s="163" t="s">
        <v>133</v>
      </c>
      <c r="K2135" s="164">
        <f t="shared" si="106"/>
        <v>0</v>
      </c>
      <c r="L2135" s="165">
        <f t="shared" si="107"/>
        <v>0</v>
      </c>
      <c r="M2135" s="172">
        <v>127</v>
      </c>
      <c r="N2135" s="172">
        <v>64</v>
      </c>
      <c r="O2135" s="167" t="s">
        <v>133</v>
      </c>
      <c r="P2135" s="260" t="e">
        <f t="shared" si="105"/>
        <v>#NUM!</v>
      </c>
      <c r="S2135" s="272"/>
    </row>
    <row r="2136" spans="1:19">
      <c r="A2136" s="161" t="s">
        <v>3247</v>
      </c>
      <c r="C2136" s="161" t="s">
        <v>133</v>
      </c>
      <c r="F2136" s="163" t="s">
        <v>133</v>
      </c>
      <c r="G2136" s="266" t="s">
        <v>133</v>
      </c>
      <c r="H2136" s="163" t="s">
        <v>133</v>
      </c>
      <c r="I2136" s="163" t="s">
        <v>133</v>
      </c>
      <c r="J2136" s="163" t="s">
        <v>133</v>
      </c>
      <c r="K2136" s="164">
        <f t="shared" si="106"/>
        <v>0</v>
      </c>
      <c r="L2136" s="165">
        <f t="shared" si="107"/>
        <v>0</v>
      </c>
      <c r="M2136" s="172">
        <v>127</v>
      </c>
      <c r="N2136" s="172">
        <v>64</v>
      </c>
      <c r="O2136" s="167" t="s">
        <v>133</v>
      </c>
      <c r="P2136" s="260" t="e">
        <f t="shared" si="105"/>
        <v>#NUM!</v>
      </c>
      <c r="S2136" s="272"/>
    </row>
    <row r="2137" spans="1:19">
      <c r="A2137" s="161" t="s">
        <v>3248</v>
      </c>
      <c r="C2137" s="161" t="s">
        <v>133</v>
      </c>
      <c r="F2137" s="163" t="s">
        <v>133</v>
      </c>
      <c r="G2137" s="266" t="s">
        <v>133</v>
      </c>
      <c r="H2137" s="163" t="s">
        <v>133</v>
      </c>
      <c r="I2137" s="163" t="s">
        <v>133</v>
      </c>
      <c r="J2137" s="163" t="s">
        <v>133</v>
      </c>
      <c r="K2137" s="164">
        <f t="shared" si="106"/>
        <v>0</v>
      </c>
      <c r="L2137" s="165">
        <f t="shared" si="107"/>
        <v>0</v>
      </c>
      <c r="M2137" s="172">
        <v>127</v>
      </c>
      <c r="N2137" s="172">
        <v>64</v>
      </c>
      <c r="O2137" s="167" t="s">
        <v>133</v>
      </c>
      <c r="P2137" s="260" t="e">
        <f t="shared" si="105"/>
        <v>#NUM!</v>
      </c>
      <c r="S2137" s="272"/>
    </row>
    <row r="2138" spans="1:19">
      <c r="A2138" s="161" t="s">
        <v>3249</v>
      </c>
      <c r="C2138" s="161" t="s">
        <v>133</v>
      </c>
      <c r="F2138" s="163" t="s">
        <v>133</v>
      </c>
      <c r="G2138" s="266" t="s">
        <v>133</v>
      </c>
      <c r="H2138" s="163" t="s">
        <v>133</v>
      </c>
      <c r="I2138" s="163" t="s">
        <v>133</v>
      </c>
      <c r="J2138" s="163" t="s">
        <v>133</v>
      </c>
      <c r="K2138" s="164">
        <f t="shared" si="106"/>
        <v>0</v>
      </c>
      <c r="L2138" s="165">
        <f t="shared" si="107"/>
        <v>0</v>
      </c>
      <c r="M2138" s="172">
        <v>127</v>
      </c>
      <c r="N2138" s="172">
        <v>64</v>
      </c>
      <c r="O2138" s="167" t="s">
        <v>133</v>
      </c>
      <c r="P2138" s="260" t="e">
        <f t="shared" si="105"/>
        <v>#NUM!</v>
      </c>
      <c r="S2138" s="272"/>
    </row>
    <row r="2139" spans="1:19">
      <c r="A2139" s="161" t="s">
        <v>3250</v>
      </c>
      <c r="C2139" s="161" t="s">
        <v>133</v>
      </c>
      <c r="F2139" s="163" t="s">
        <v>133</v>
      </c>
      <c r="G2139" s="266" t="s">
        <v>133</v>
      </c>
      <c r="H2139" s="163" t="s">
        <v>133</v>
      </c>
      <c r="I2139" s="163" t="s">
        <v>133</v>
      </c>
      <c r="J2139" s="163" t="s">
        <v>133</v>
      </c>
      <c r="K2139" s="164">
        <f t="shared" si="106"/>
        <v>0</v>
      </c>
      <c r="L2139" s="165">
        <f t="shared" si="107"/>
        <v>0</v>
      </c>
      <c r="M2139" s="172">
        <v>127</v>
      </c>
      <c r="N2139" s="172">
        <v>64</v>
      </c>
      <c r="O2139" s="167" t="s">
        <v>133</v>
      </c>
      <c r="P2139" s="260" t="e">
        <f t="shared" si="105"/>
        <v>#NUM!</v>
      </c>
      <c r="S2139" s="272"/>
    </row>
    <row r="2140" spans="1:19">
      <c r="A2140" s="161" t="s">
        <v>3251</v>
      </c>
      <c r="C2140" s="161" t="s">
        <v>133</v>
      </c>
      <c r="F2140" s="163" t="s">
        <v>133</v>
      </c>
      <c r="G2140" s="266" t="s">
        <v>133</v>
      </c>
      <c r="H2140" s="163" t="s">
        <v>133</v>
      </c>
      <c r="I2140" s="163" t="s">
        <v>133</v>
      </c>
      <c r="J2140" s="163" t="s">
        <v>133</v>
      </c>
      <c r="K2140" s="164">
        <f t="shared" si="106"/>
        <v>0</v>
      </c>
      <c r="L2140" s="165">
        <f t="shared" si="107"/>
        <v>0</v>
      </c>
      <c r="M2140" s="172">
        <v>127</v>
      </c>
      <c r="N2140" s="172">
        <v>64</v>
      </c>
      <c r="O2140" s="167" t="s">
        <v>133</v>
      </c>
      <c r="P2140" s="260" t="e">
        <f t="shared" si="105"/>
        <v>#NUM!</v>
      </c>
      <c r="S2140" s="272"/>
    </row>
    <row r="2141" spans="1:19">
      <c r="A2141" s="161" t="s">
        <v>3252</v>
      </c>
      <c r="C2141" s="161" t="s">
        <v>133</v>
      </c>
      <c r="F2141" s="163" t="s">
        <v>133</v>
      </c>
      <c r="G2141" s="266" t="s">
        <v>133</v>
      </c>
      <c r="H2141" s="163" t="s">
        <v>133</v>
      </c>
      <c r="I2141" s="163" t="s">
        <v>133</v>
      </c>
      <c r="J2141" s="163" t="s">
        <v>133</v>
      </c>
      <c r="K2141" s="164">
        <f t="shared" si="106"/>
        <v>0</v>
      </c>
      <c r="L2141" s="165">
        <f t="shared" si="107"/>
        <v>0</v>
      </c>
      <c r="M2141" s="172">
        <v>127</v>
      </c>
      <c r="N2141" s="172">
        <v>64</v>
      </c>
      <c r="O2141" s="167" t="s">
        <v>133</v>
      </c>
      <c r="P2141" s="260" t="e">
        <f t="shared" si="105"/>
        <v>#NUM!</v>
      </c>
      <c r="S2141" s="272"/>
    </row>
    <row r="2142" spans="1:19">
      <c r="A2142" s="161" t="s">
        <v>3253</v>
      </c>
      <c r="C2142" s="161" t="s">
        <v>133</v>
      </c>
      <c r="F2142" s="163" t="s">
        <v>133</v>
      </c>
      <c r="G2142" s="266" t="s">
        <v>133</v>
      </c>
      <c r="H2142" s="163" t="s">
        <v>133</v>
      </c>
      <c r="I2142" s="163" t="s">
        <v>133</v>
      </c>
      <c r="J2142" s="163" t="s">
        <v>133</v>
      </c>
      <c r="K2142" s="164">
        <f t="shared" si="106"/>
        <v>0</v>
      </c>
      <c r="L2142" s="165">
        <f t="shared" si="107"/>
        <v>0</v>
      </c>
      <c r="M2142" s="172">
        <v>127</v>
      </c>
      <c r="N2142" s="172">
        <v>64</v>
      </c>
      <c r="O2142" s="167" t="s">
        <v>133</v>
      </c>
      <c r="P2142" s="260" t="e">
        <f t="shared" si="105"/>
        <v>#NUM!</v>
      </c>
      <c r="S2142" s="272"/>
    </row>
    <row r="2143" spans="1:19">
      <c r="A2143" s="161" t="s">
        <v>3254</v>
      </c>
      <c r="C2143" s="161" t="s">
        <v>133</v>
      </c>
      <c r="F2143" s="163" t="s">
        <v>133</v>
      </c>
      <c r="G2143" s="266" t="s">
        <v>133</v>
      </c>
      <c r="H2143" s="163" t="s">
        <v>133</v>
      </c>
      <c r="I2143" s="163" t="s">
        <v>133</v>
      </c>
      <c r="J2143" s="163" t="s">
        <v>133</v>
      </c>
      <c r="K2143" s="164">
        <f t="shared" si="106"/>
        <v>0</v>
      </c>
      <c r="L2143" s="165">
        <f t="shared" si="107"/>
        <v>0</v>
      </c>
      <c r="M2143" s="172">
        <v>127</v>
      </c>
      <c r="N2143" s="172">
        <v>64</v>
      </c>
      <c r="O2143" s="167" t="s">
        <v>133</v>
      </c>
      <c r="P2143" s="260" t="e">
        <f t="shared" si="105"/>
        <v>#NUM!</v>
      </c>
      <c r="S2143" s="272"/>
    </row>
    <row r="2144" spans="1:19">
      <c r="A2144" s="161" t="s">
        <v>3255</v>
      </c>
      <c r="C2144" s="161" t="s">
        <v>133</v>
      </c>
      <c r="F2144" s="163" t="s">
        <v>133</v>
      </c>
      <c r="G2144" s="266" t="s">
        <v>133</v>
      </c>
      <c r="H2144" s="163" t="s">
        <v>133</v>
      </c>
      <c r="I2144" s="163" t="s">
        <v>133</v>
      </c>
      <c r="J2144" s="163" t="s">
        <v>133</v>
      </c>
      <c r="K2144" s="164">
        <f t="shared" si="106"/>
        <v>0</v>
      </c>
      <c r="L2144" s="165">
        <f t="shared" si="107"/>
        <v>0</v>
      </c>
      <c r="M2144" s="172">
        <v>127</v>
      </c>
      <c r="N2144" s="172">
        <v>64</v>
      </c>
      <c r="O2144" s="167" t="s">
        <v>133</v>
      </c>
      <c r="P2144" s="260" t="e">
        <f t="shared" si="105"/>
        <v>#NUM!</v>
      </c>
      <c r="S2144" s="272"/>
    </row>
    <row r="2145" spans="1:19">
      <c r="A2145" s="161" t="s">
        <v>3256</v>
      </c>
      <c r="C2145" s="161" t="s">
        <v>133</v>
      </c>
      <c r="F2145" s="163" t="s">
        <v>133</v>
      </c>
      <c r="G2145" s="266" t="s">
        <v>133</v>
      </c>
      <c r="H2145" s="163" t="s">
        <v>133</v>
      </c>
      <c r="I2145" s="163" t="s">
        <v>133</v>
      </c>
      <c r="J2145" s="163" t="s">
        <v>133</v>
      </c>
      <c r="K2145" s="164">
        <f t="shared" si="106"/>
        <v>0</v>
      </c>
      <c r="L2145" s="165">
        <f t="shared" si="107"/>
        <v>0</v>
      </c>
      <c r="M2145" s="172">
        <v>127</v>
      </c>
      <c r="N2145" s="172">
        <v>64</v>
      </c>
      <c r="O2145" s="167" t="s">
        <v>133</v>
      </c>
      <c r="P2145" s="260" t="e">
        <f t="shared" si="105"/>
        <v>#NUM!</v>
      </c>
      <c r="S2145" s="272"/>
    </row>
    <row r="2146" spans="1:19">
      <c r="A2146" s="161" t="s">
        <v>3257</v>
      </c>
      <c r="C2146" s="161" t="s">
        <v>133</v>
      </c>
      <c r="F2146" s="163" t="s">
        <v>133</v>
      </c>
      <c r="G2146" s="266" t="s">
        <v>133</v>
      </c>
      <c r="H2146" s="163" t="s">
        <v>133</v>
      </c>
      <c r="I2146" s="163" t="s">
        <v>133</v>
      </c>
      <c r="J2146" s="163" t="s">
        <v>133</v>
      </c>
      <c r="K2146" s="164">
        <f t="shared" si="106"/>
        <v>0</v>
      </c>
      <c r="L2146" s="165">
        <f t="shared" si="107"/>
        <v>0</v>
      </c>
      <c r="M2146" s="172">
        <v>127</v>
      </c>
      <c r="N2146" s="172">
        <v>64</v>
      </c>
      <c r="O2146" s="167" t="s">
        <v>133</v>
      </c>
      <c r="P2146" s="260" t="e">
        <f t="shared" si="105"/>
        <v>#NUM!</v>
      </c>
      <c r="S2146" s="272"/>
    </row>
    <row r="2147" spans="1:19">
      <c r="A2147" s="161" t="s">
        <v>3258</v>
      </c>
      <c r="C2147" s="161" t="s">
        <v>133</v>
      </c>
      <c r="F2147" s="163" t="s">
        <v>133</v>
      </c>
      <c r="G2147" s="266" t="s">
        <v>133</v>
      </c>
      <c r="H2147" s="163" t="s">
        <v>133</v>
      </c>
      <c r="I2147" s="163" t="s">
        <v>133</v>
      </c>
      <c r="J2147" s="163" t="s">
        <v>133</v>
      </c>
      <c r="K2147" s="164">
        <f t="shared" si="106"/>
        <v>0</v>
      </c>
      <c r="L2147" s="165">
        <f t="shared" si="107"/>
        <v>0</v>
      </c>
      <c r="M2147" s="172">
        <v>127</v>
      </c>
      <c r="N2147" s="172">
        <v>64</v>
      </c>
      <c r="O2147" s="167" t="s">
        <v>133</v>
      </c>
      <c r="P2147" s="260" t="e">
        <f t="shared" si="105"/>
        <v>#NUM!</v>
      </c>
      <c r="S2147" s="272"/>
    </row>
    <row r="2148" spans="1:19">
      <c r="A2148" s="161" t="s">
        <v>3259</v>
      </c>
      <c r="C2148" s="161" t="s">
        <v>133</v>
      </c>
      <c r="F2148" s="163" t="s">
        <v>133</v>
      </c>
      <c r="G2148" s="266" t="s">
        <v>133</v>
      </c>
      <c r="H2148" s="163" t="s">
        <v>133</v>
      </c>
      <c r="I2148" s="163" t="s">
        <v>133</v>
      </c>
      <c r="J2148" s="163" t="s">
        <v>133</v>
      </c>
      <c r="K2148" s="164">
        <f t="shared" si="106"/>
        <v>0</v>
      </c>
      <c r="L2148" s="165">
        <f t="shared" si="107"/>
        <v>0</v>
      </c>
      <c r="M2148" s="172">
        <v>127</v>
      </c>
      <c r="N2148" s="172">
        <v>64</v>
      </c>
      <c r="O2148" s="167" t="s">
        <v>133</v>
      </c>
      <c r="P2148" s="260" t="e">
        <f t="shared" si="105"/>
        <v>#NUM!</v>
      </c>
      <c r="S2148" s="272"/>
    </row>
    <row r="2149" spans="1:19">
      <c r="A2149" s="161" t="s">
        <v>3260</v>
      </c>
      <c r="C2149" s="161" t="s">
        <v>133</v>
      </c>
      <c r="F2149" s="163" t="s">
        <v>133</v>
      </c>
      <c r="G2149" s="266" t="s">
        <v>133</v>
      </c>
      <c r="H2149" s="163" t="s">
        <v>133</v>
      </c>
      <c r="I2149" s="163" t="s">
        <v>133</v>
      </c>
      <c r="J2149" s="163" t="s">
        <v>133</v>
      </c>
      <c r="K2149" s="164">
        <f t="shared" si="106"/>
        <v>0</v>
      </c>
      <c r="L2149" s="165">
        <f t="shared" si="107"/>
        <v>0</v>
      </c>
      <c r="M2149" s="172">
        <v>127</v>
      </c>
      <c r="N2149" s="172">
        <v>64</v>
      </c>
      <c r="O2149" s="167" t="s">
        <v>133</v>
      </c>
      <c r="P2149" s="260" t="e">
        <f t="shared" si="105"/>
        <v>#NUM!</v>
      </c>
      <c r="S2149" s="272"/>
    </row>
    <row r="2150" spans="1:19">
      <c r="A2150" s="161" t="s">
        <v>3261</v>
      </c>
      <c r="C2150" s="161" t="s">
        <v>133</v>
      </c>
      <c r="F2150" s="163" t="s">
        <v>133</v>
      </c>
      <c r="G2150" s="266" t="s">
        <v>133</v>
      </c>
      <c r="H2150" s="163" t="s">
        <v>133</v>
      </c>
      <c r="I2150" s="163" t="s">
        <v>133</v>
      </c>
      <c r="J2150" s="163" t="s">
        <v>133</v>
      </c>
      <c r="K2150" s="164">
        <f t="shared" si="106"/>
        <v>0</v>
      </c>
      <c r="L2150" s="165">
        <f t="shared" si="107"/>
        <v>0</v>
      </c>
      <c r="M2150" s="172">
        <v>127</v>
      </c>
      <c r="N2150" s="172">
        <v>64</v>
      </c>
      <c r="O2150" s="167" t="s">
        <v>133</v>
      </c>
      <c r="P2150" s="260" t="e">
        <f t="shared" si="105"/>
        <v>#NUM!</v>
      </c>
      <c r="S2150" s="272"/>
    </row>
    <row r="2151" spans="1:19">
      <c r="A2151" s="161" t="s">
        <v>3262</v>
      </c>
      <c r="C2151" s="161" t="s">
        <v>133</v>
      </c>
      <c r="F2151" s="163" t="s">
        <v>133</v>
      </c>
      <c r="G2151" s="266" t="s">
        <v>133</v>
      </c>
      <c r="H2151" s="163" t="s">
        <v>133</v>
      </c>
      <c r="I2151" s="163" t="s">
        <v>133</v>
      </c>
      <c r="J2151" s="163" t="s">
        <v>133</v>
      </c>
      <c r="K2151" s="164">
        <f t="shared" si="106"/>
        <v>0</v>
      </c>
      <c r="L2151" s="165">
        <f t="shared" si="107"/>
        <v>0</v>
      </c>
      <c r="M2151" s="172">
        <v>127</v>
      </c>
      <c r="N2151" s="172">
        <v>64</v>
      </c>
      <c r="O2151" s="167" t="s">
        <v>133</v>
      </c>
      <c r="P2151" s="260" t="e">
        <f t="shared" si="105"/>
        <v>#NUM!</v>
      </c>
      <c r="S2151" s="272"/>
    </row>
    <row r="2152" spans="1:19">
      <c r="A2152" s="161" t="s">
        <v>3263</v>
      </c>
      <c r="C2152" s="161" t="s">
        <v>133</v>
      </c>
      <c r="F2152" s="163" t="s">
        <v>133</v>
      </c>
      <c r="G2152" s="266" t="s">
        <v>133</v>
      </c>
      <c r="H2152" s="163" t="s">
        <v>133</v>
      </c>
      <c r="I2152" s="163" t="s">
        <v>133</v>
      </c>
      <c r="J2152" s="163" t="s">
        <v>133</v>
      </c>
      <c r="K2152" s="164">
        <f t="shared" si="106"/>
        <v>0</v>
      </c>
      <c r="L2152" s="165">
        <f t="shared" si="107"/>
        <v>0</v>
      </c>
      <c r="M2152" s="172">
        <v>127</v>
      </c>
      <c r="N2152" s="172">
        <v>64</v>
      </c>
      <c r="O2152" s="167" t="s">
        <v>133</v>
      </c>
      <c r="P2152" s="260" t="e">
        <f t="shared" si="105"/>
        <v>#NUM!</v>
      </c>
      <c r="S2152" s="272"/>
    </row>
    <row r="2153" spans="1:19">
      <c r="A2153" s="161" t="s">
        <v>3264</v>
      </c>
      <c r="C2153" s="161" t="s">
        <v>133</v>
      </c>
      <c r="F2153" s="163" t="s">
        <v>133</v>
      </c>
      <c r="G2153" s="266" t="s">
        <v>133</v>
      </c>
      <c r="H2153" s="163" t="s">
        <v>133</v>
      </c>
      <c r="I2153" s="163" t="s">
        <v>133</v>
      </c>
      <c r="J2153" s="163" t="s">
        <v>133</v>
      </c>
      <c r="K2153" s="164">
        <f t="shared" si="106"/>
        <v>0</v>
      </c>
      <c r="L2153" s="165">
        <f t="shared" si="107"/>
        <v>0</v>
      </c>
      <c r="M2153" s="172">
        <v>127</v>
      </c>
      <c r="N2153" s="172">
        <v>64</v>
      </c>
      <c r="O2153" s="167" t="s">
        <v>133</v>
      </c>
      <c r="P2153" s="260" t="e">
        <f t="shared" si="105"/>
        <v>#NUM!</v>
      </c>
      <c r="S2153" s="272"/>
    </row>
    <row r="2154" spans="1:19">
      <c r="A2154" s="161" t="s">
        <v>3265</v>
      </c>
      <c r="C2154" s="161" t="s">
        <v>133</v>
      </c>
      <c r="F2154" s="163" t="s">
        <v>133</v>
      </c>
      <c r="G2154" s="266" t="s">
        <v>133</v>
      </c>
      <c r="H2154" s="163" t="s">
        <v>133</v>
      </c>
      <c r="I2154" s="163" t="s">
        <v>133</v>
      </c>
      <c r="J2154" s="163" t="s">
        <v>133</v>
      </c>
      <c r="K2154" s="164">
        <f t="shared" si="106"/>
        <v>0</v>
      </c>
      <c r="L2154" s="165">
        <f t="shared" si="107"/>
        <v>0</v>
      </c>
      <c r="M2154" s="172">
        <v>127</v>
      </c>
      <c r="N2154" s="172">
        <v>64</v>
      </c>
      <c r="O2154" s="167" t="s">
        <v>133</v>
      </c>
      <c r="P2154" s="260" t="e">
        <f t="shared" si="105"/>
        <v>#NUM!</v>
      </c>
      <c r="S2154" s="272"/>
    </row>
    <row r="2155" spans="1:19">
      <c r="A2155" s="161" t="s">
        <v>3266</v>
      </c>
      <c r="C2155" s="161" t="s">
        <v>133</v>
      </c>
      <c r="F2155" s="163" t="s">
        <v>133</v>
      </c>
      <c r="G2155" s="266" t="s">
        <v>133</v>
      </c>
      <c r="H2155" s="163" t="s">
        <v>133</v>
      </c>
      <c r="I2155" s="163" t="s">
        <v>133</v>
      </c>
      <c r="J2155" s="163" t="s">
        <v>133</v>
      </c>
      <c r="K2155" s="164">
        <f t="shared" si="106"/>
        <v>0</v>
      </c>
      <c r="L2155" s="165">
        <f t="shared" si="107"/>
        <v>0</v>
      </c>
      <c r="M2155" s="172">
        <v>127</v>
      </c>
      <c r="N2155" s="172">
        <v>64</v>
      </c>
      <c r="O2155" s="167" t="s">
        <v>133</v>
      </c>
      <c r="P2155" s="260" t="e">
        <f t="shared" si="105"/>
        <v>#NUM!</v>
      </c>
      <c r="S2155" s="272"/>
    </row>
    <row r="2156" spans="1:19">
      <c r="A2156" s="161" t="s">
        <v>3267</v>
      </c>
      <c r="C2156" s="161" t="s">
        <v>133</v>
      </c>
      <c r="F2156" s="163" t="s">
        <v>133</v>
      </c>
      <c r="G2156" s="266" t="s">
        <v>133</v>
      </c>
      <c r="H2156" s="163" t="s">
        <v>133</v>
      </c>
      <c r="I2156" s="163" t="s">
        <v>133</v>
      </c>
      <c r="J2156" s="163" t="s">
        <v>133</v>
      </c>
      <c r="K2156" s="164">
        <f t="shared" si="106"/>
        <v>0</v>
      </c>
      <c r="L2156" s="165">
        <f t="shared" si="107"/>
        <v>0</v>
      </c>
      <c r="M2156" s="172">
        <v>127</v>
      </c>
      <c r="N2156" s="172">
        <v>64</v>
      </c>
      <c r="O2156" s="167" t="s">
        <v>133</v>
      </c>
      <c r="P2156" s="260" t="e">
        <f t="shared" si="105"/>
        <v>#NUM!</v>
      </c>
      <c r="S2156" s="272"/>
    </row>
    <row r="2157" spans="1:19">
      <c r="A2157" s="161" t="s">
        <v>3268</v>
      </c>
      <c r="C2157" s="161" t="s">
        <v>133</v>
      </c>
      <c r="F2157" s="163" t="s">
        <v>133</v>
      </c>
      <c r="G2157" s="266" t="s">
        <v>133</v>
      </c>
      <c r="H2157" s="163" t="s">
        <v>133</v>
      </c>
      <c r="I2157" s="163" t="s">
        <v>133</v>
      </c>
      <c r="J2157" s="163" t="s">
        <v>133</v>
      </c>
      <c r="K2157" s="164">
        <f t="shared" si="106"/>
        <v>0</v>
      </c>
      <c r="L2157" s="165">
        <f t="shared" si="107"/>
        <v>0</v>
      </c>
      <c r="M2157" s="172">
        <v>127</v>
      </c>
      <c r="N2157" s="172">
        <v>64</v>
      </c>
      <c r="O2157" s="167" t="s">
        <v>133</v>
      </c>
      <c r="P2157" s="260" t="e">
        <f t="shared" si="105"/>
        <v>#NUM!</v>
      </c>
      <c r="S2157" s="272"/>
    </row>
    <row r="2158" spans="1:19">
      <c r="A2158" s="161" t="s">
        <v>3269</v>
      </c>
      <c r="C2158" s="161" t="s">
        <v>133</v>
      </c>
      <c r="F2158" s="163" t="s">
        <v>133</v>
      </c>
      <c r="G2158" s="266" t="s">
        <v>133</v>
      </c>
      <c r="H2158" s="163" t="s">
        <v>133</v>
      </c>
      <c r="I2158" s="163" t="s">
        <v>133</v>
      </c>
      <c r="J2158" s="163" t="s">
        <v>133</v>
      </c>
      <c r="K2158" s="164">
        <f t="shared" si="106"/>
        <v>0</v>
      </c>
      <c r="L2158" s="165">
        <f t="shared" si="107"/>
        <v>0</v>
      </c>
      <c r="M2158" s="172">
        <v>127</v>
      </c>
      <c r="N2158" s="172">
        <v>64</v>
      </c>
      <c r="O2158" s="167" t="s">
        <v>133</v>
      </c>
      <c r="P2158" s="260" t="e">
        <f t="shared" si="105"/>
        <v>#NUM!</v>
      </c>
      <c r="S2158" s="272"/>
    </row>
    <row r="2159" spans="1:19">
      <c r="A2159" s="161" t="s">
        <v>3270</v>
      </c>
      <c r="C2159" s="161" t="s">
        <v>133</v>
      </c>
      <c r="F2159" s="163" t="s">
        <v>133</v>
      </c>
      <c r="G2159" s="266" t="s">
        <v>133</v>
      </c>
      <c r="H2159" s="163" t="s">
        <v>133</v>
      </c>
      <c r="I2159" s="163" t="s">
        <v>133</v>
      </c>
      <c r="J2159" s="163" t="s">
        <v>133</v>
      </c>
      <c r="K2159" s="164">
        <f t="shared" si="106"/>
        <v>0</v>
      </c>
      <c r="L2159" s="165">
        <f t="shared" si="107"/>
        <v>0</v>
      </c>
      <c r="M2159" s="172">
        <v>127</v>
      </c>
      <c r="N2159" s="172">
        <v>64</v>
      </c>
      <c r="O2159" s="167" t="s">
        <v>133</v>
      </c>
      <c r="P2159" s="260" t="e">
        <f t="shared" si="105"/>
        <v>#NUM!</v>
      </c>
      <c r="S2159" s="272"/>
    </row>
    <row r="2160" spans="1:19">
      <c r="A2160" s="161" t="s">
        <v>3271</v>
      </c>
      <c r="C2160" s="161" t="s">
        <v>133</v>
      </c>
      <c r="F2160" s="163" t="s">
        <v>133</v>
      </c>
      <c r="G2160" s="266" t="s">
        <v>133</v>
      </c>
      <c r="H2160" s="163" t="s">
        <v>133</v>
      </c>
      <c r="I2160" s="163" t="s">
        <v>133</v>
      </c>
      <c r="J2160" s="163" t="s">
        <v>133</v>
      </c>
      <c r="K2160" s="164">
        <f t="shared" si="106"/>
        <v>0</v>
      </c>
      <c r="L2160" s="165">
        <f t="shared" si="107"/>
        <v>0</v>
      </c>
      <c r="M2160" s="172">
        <v>127</v>
      </c>
      <c r="N2160" s="172">
        <v>64</v>
      </c>
      <c r="O2160" s="167" t="s">
        <v>133</v>
      </c>
      <c r="P2160" s="260" t="e">
        <f t="shared" si="105"/>
        <v>#NUM!</v>
      </c>
      <c r="S2160" s="272"/>
    </row>
    <row r="2161" spans="1:19">
      <c r="A2161" s="161" t="s">
        <v>3272</v>
      </c>
      <c r="C2161" s="161" t="s">
        <v>133</v>
      </c>
      <c r="F2161" s="163" t="s">
        <v>133</v>
      </c>
      <c r="G2161" s="266" t="s">
        <v>133</v>
      </c>
      <c r="H2161" s="163" t="s">
        <v>133</v>
      </c>
      <c r="I2161" s="163" t="s">
        <v>133</v>
      </c>
      <c r="J2161" s="163" t="s">
        <v>133</v>
      </c>
      <c r="K2161" s="164">
        <f t="shared" si="106"/>
        <v>0</v>
      </c>
      <c r="L2161" s="165">
        <f t="shared" si="107"/>
        <v>0</v>
      </c>
      <c r="M2161" s="172">
        <v>127</v>
      </c>
      <c r="N2161" s="172">
        <v>64</v>
      </c>
      <c r="O2161" s="167" t="s">
        <v>133</v>
      </c>
      <c r="P2161" s="260" t="e">
        <f t="shared" si="105"/>
        <v>#NUM!</v>
      </c>
      <c r="S2161" s="272"/>
    </row>
    <row r="2162" spans="1:19">
      <c r="A2162" s="161" t="s">
        <v>3273</v>
      </c>
      <c r="C2162" s="161" t="s">
        <v>133</v>
      </c>
      <c r="F2162" s="163" t="s">
        <v>133</v>
      </c>
      <c r="G2162" s="266" t="s">
        <v>133</v>
      </c>
      <c r="H2162" s="163" t="s">
        <v>133</v>
      </c>
      <c r="I2162" s="163" t="s">
        <v>133</v>
      </c>
      <c r="J2162" s="163" t="s">
        <v>133</v>
      </c>
      <c r="K2162" s="164">
        <f t="shared" si="106"/>
        <v>0</v>
      </c>
      <c r="L2162" s="165">
        <f t="shared" si="107"/>
        <v>0</v>
      </c>
      <c r="M2162" s="172">
        <v>127</v>
      </c>
      <c r="N2162" s="172">
        <v>64</v>
      </c>
      <c r="O2162" s="167" t="s">
        <v>133</v>
      </c>
      <c r="P2162" s="260" t="e">
        <f t="shared" si="105"/>
        <v>#NUM!</v>
      </c>
      <c r="S2162" s="272"/>
    </row>
    <row r="2163" spans="1:19">
      <c r="A2163" s="161" t="s">
        <v>3274</v>
      </c>
      <c r="C2163" s="161" t="s">
        <v>133</v>
      </c>
      <c r="F2163" s="163" t="s">
        <v>133</v>
      </c>
      <c r="G2163" s="266" t="s">
        <v>133</v>
      </c>
      <c r="H2163" s="163" t="s">
        <v>133</v>
      </c>
      <c r="I2163" s="163" t="s">
        <v>133</v>
      </c>
      <c r="J2163" s="163" t="s">
        <v>133</v>
      </c>
      <c r="K2163" s="164">
        <f t="shared" si="106"/>
        <v>0</v>
      </c>
      <c r="L2163" s="165">
        <f t="shared" si="107"/>
        <v>0</v>
      </c>
      <c r="M2163" s="172">
        <v>127</v>
      </c>
      <c r="N2163" s="172">
        <v>64</v>
      </c>
      <c r="O2163" s="167" t="s">
        <v>133</v>
      </c>
      <c r="P2163" s="260" t="e">
        <f t="shared" si="105"/>
        <v>#NUM!</v>
      </c>
      <c r="S2163" s="272"/>
    </row>
    <row r="2164" spans="1:19">
      <c r="A2164" s="161" t="s">
        <v>3275</v>
      </c>
      <c r="C2164" s="161" t="s">
        <v>133</v>
      </c>
      <c r="F2164" s="163" t="s">
        <v>133</v>
      </c>
      <c r="G2164" s="266" t="s">
        <v>133</v>
      </c>
      <c r="H2164" s="163" t="s">
        <v>133</v>
      </c>
      <c r="I2164" s="163" t="s">
        <v>133</v>
      </c>
      <c r="J2164" s="163" t="s">
        <v>133</v>
      </c>
      <c r="K2164" s="164">
        <f t="shared" si="106"/>
        <v>0</v>
      </c>
      <c r="L2164" s="165">
        <f t="shared" si="107"/>
        <v>0</v>
      </c>
      <c r="M2164" s="172">
        <v>127</v>
      </c>
      <c r="N2164" s="172">
        <v>64</v>
      </c>
      <c r="O2164" s="167" t="s">
        <v>133</v>
      </c>
      <c r="P2164" s="260" t="e">
        <f t="shared" si="105"/>
        <v>#NUM!</v>
      </c>
      <c r="S2164" s="272"/>
    </row>
    <row r="2165" spans="1:19">
      <c r="A2165" s="161" t="s">
        <v>3276</v>
      </c>
      <c r="C2165" s="161" t="s">
        <v>133</v>
      </c>
      <c r="F2165" s="163" t="s">
        <v>133</v>
      </c>
      <c r="G2165" s="266" t="s">
        <v>133</v>
      </c>
      <c r="H2165" s="163" t="s">
        <v>133</v>
      </c>
      <c r="I2165" s="163" t="s">
        <v>133</v>
      </c>
      <c r="J2165" s="163" t="s">
        <v>133</v>
      </c>
      <c r="K2165" s="164">
        <f t="shared" si="106"/>
        <v>0</v>
      </c>
      <c r="L2165" s="165">
        <f t="shared" si="107"/>
        <v>0</v>
      </c>
      <c r="M2165" s="172">
        <v>127</v>
      </c>
      <c r="N2165" s="172">
        <v>64</v>
      </c>
      <c r="O2165" s="167" t="s">
        <v>133</v>
      </c>
      <c r="P2165" s="260" t="e">
        <f t="shared" si="105"/>
        <v>#NUM!</v>
      </c>
      <c r="S2165" s="272"/>
    </row>
    <row r="2166" spans="1:19">
      <c r="A2166" s="161" t="s">
        <v>3277</v>
      </c>
      <c r="C2166" s="161" t="s">
        <v>133</v>
      </c>
      <c r="F2166" s="163" t="s">
        <v>133</v>
      </c>
      <c r="G2166" s="266" t="s">
        <v>133</v>
      </c>
      <c r="H2166" s="163" t="s">
        <v>133</v>
      </c>
      <c r="I2166" s="163" t="s">
        <v>133</v>
      </c>
      <c r="J2166" s="163" t="s">
        <v>133</v>
      </c>
      <c r="K2166" s="164">
        <f t="shared" si="106"/>
        <v>0</v>
      </c>
      <c r="L2166" s="165">
        <f t="shared" si="107"/>
        <v>0</v>
      </c>
      <c r="M2166" s="172">
        <v>127</v>
      </c>
      <c r="N2166" s="172">
        <v>64</v>
      </c>
      <c r="O2166" s="167" t="s">
        <v>133</v>
      </c>
      <c r="P2166" s="260" t="e">
        <f t="shared" si="105"/>
        <v>#NUM!</v>
      </c>
      <c r="S2166" s="272"/>
    </row>
    <row r="2167" spans="1:19">
      <c r="A2167" s="161" t="s">
        <v>3278</v>
      </c>
      <c r="C2167" s="161" t="s">
        <v>133</v>
      </c>
      <c r="F2167" s="163" t="s">
        <v>133</v>
      </c>
      <c r="G2167" s="266" t="s">
        <v>133</v>
      </c>
      <c r="H2167" s="163" t="s">
        <v>133</v>
      </c>
      <c r="I2167" s="163" t="s">
        <v>133</v>
      </c>
      <c r="J2167" s="163" t="s">
        <v>133</v>
      </c>
      <c r="K2167" s="164">
        <f t="shared" si="106"/>
        <v>0</v>
      </c>
      <c r="L2167" s="165">
        <f t="shared" si="107"/>
        <v>0</v>
      </c>
      <c r="M2167" s="172">
        <v>127</v>
      </c>
      <c r="N2167" s="172">
        <v>64</v>
      </c>
      <c r="O2167" s="167" t="s">
        <v>133</v>
      </c>
      <c r="P2167" s="260" t="e">
        <f t="shared" si="105"/>
        <v>#NUM!</v>
      </c>
      <c r="S2167" s="272"/>
    </row>
    <row r="2168" spans="1:19">
      <c r="A2168" s="161" t="s">
        <v>3279</v>
      </c>
      <c r="C2168" s="161" t="s">
        <v>133</v>
      </c>
      <c r="F2168" s="163" t="s">
        <v>133</v>
      </c>
      <c r="G2168" s="266" t="s">
        <v>133</v>
      </c>
      <c r="H2168" s="163" t="s">
        <v>133</v>
      </c>
      <c r="I2168" s="163" t="s">
        <v>133</v>
      </c>
      <c r="J2168" s="163" t="s">
        <v>133</v>
      </c>
      <c r="K2168" s="164">
        <f t="shared" si="106"/>
        <v>0</v>
      </c>
      <c r="L2168" s="165">
        <f t="shared" si="107"/>
        <v>0</v>
      </c>
      <c r="M2168" s="172">
        <v>127</v>
      </c>
      <c r="N2168" s="172">
        <v>64</v>
      </c>
      <c r="O2168" s="167" t="s">
        <v>133</v>
      </c>
      <c r="P2168" s="260" t="e">
        <f t="shared" si="105"/>
        <v>#NUM!</v>
      </c>
      <c r="S2168" s="272"/>
    </row>
    <row r="2169" spans="1:19">
      <c r="A2169" s="161" t="s">
        <v>3280</v>
      </c>
      <c r="C2169" s="161" t="s">
        <v>133</v>
      </c>
      <c r="F2169" s="163" t="s">
        <v>133</v>
      </c>
      <c r="G2169" s="266" t="s">
        <v>133</v>
      </c>
      <c r="H2169" s="163" t="s">
        <v>133</v>
      </c>
      <c r="I2169" s="163" t="s">
        <v>133</v>
      </c>
      <c r="J2169" s="163" t="s">
        <v>133</v>
      </c>
      <c r="K2169" s="164">
        <f t="shared" si="106"/>
        <v>0</v>
      </c>
      <c r="L2169" s="165">
        <f t="shared" si="107"/>
        <v>0</v>
      </c>
      <c r="M2169" s="172">
        <v>127</v>
      </c>
      <c r="N2169" s="172">
        <v>64</v>
      </c>
      <c r="O2169" s="167" t="s">
        <v>133</v>
      </c>
      <c r="P2169" s="260" t="e">
        <f t="shared" si="105"/>
        <v>#NUM!</v>
      </c>
      <c r="S2169" s="272"/>
    </row>
    <row r="2170" spans="1:19">
      <c r="A2170" s="161" t="s">
        <v>3281</v>
      </c>
      <c r="C2170" s="161" t="s">
        <v>133</v>
      </c>
      <c r="F2170" s="163" t="s">
        <v>133</v>
      </c>
      <c r="G2170" s="266" t="s">
        <v>133</v>
      </c>
      <c r="H2170" s="163" t="s">
        <v>133</v>
      </c>
      <c r="I2170" s="163" t="s">
        <v>133</v>
      </c>
      <c r="J2170" s="163" t="s">
        <v>133</v>
      </c>
      <c r="K2170" s="164">
        <f t="shared" si="106"/>
        <v>0</v>
      </c>
      <c r="L2170" s="165">
        <f t="shared" si="107"/>
        <v>0</v>
      </c>
      <c r="M2170" s="172">
        <v>127</v>
      </c>
      <c r="N2170" s="172">
        <v>64</v>
      </c>
      <c r="O2170" s="167" t="s">
        <v>133</v>
      </c>
      <c r="P2170" s="260" t="e">
        <f t="shared" si="105"/>
        <v>#NUM!</v>
      </c>
      <c r="S2170" s="272"/>
    </row>
    <row r="2171" spans="1:19">
      <c r="A2171" s="161" t="s">
        <v>3282</v>
      </c>
      <c r="C2171" s="161" t="s">
        <v>133</v>
      </c>
      <c r="F2171" s="163" t="s">
        <v>133</v>
      </c>
      <c r="G2171" s="266" t="s">
        <v>133</v>
      </c>
      <c r="H2171" s="163" t="s">
        <v>133</v>
      </c>
      <c r="I2171" s="163" t="s">
        <v>133</v>
      </c>
      <c r="J2171" s="163" t="s">
        <v>133</v>
      </c>
      <c r="K2171" s="164">
        <f t="shared" si="106"/>
        <v>0</v>
      </c>
      <c r="L2171" s="165">
        <f t="shared" si="107"/>
        <v>0</v>
      </c>
      <c r="M2171" s="172">
        <v>127</v>
      </c>
      <c r="N2171" s="172">
        <v>64</v>
      </c>
      <c r="O2171" s="167" t="s">
        <v>133</v>
      </c>
      <c r="P2171" s="260" t="e">
        <f t="shared" si="105"/>
        <v>#NUM!</v>
      </c>
      <c r="S2171" s="272"/>
    </row>
    <row r="2172" spans="1:19">
      <c r="A2172" s="161" t="s">
        <v>3283</v>
      </c>
      <c r="C2172" s="161" t="s">
        <v>133</v>
      </c>
      <c r="F2172" s="163" t="s">
        <v>133</v>
      </c>
      <c r="G2172" s="266" t="s">
        <v>133</v>
      </c>
      <c r="H2172" s="163" t="s">
        <v>133</v>
      </c>
      <c r="I2172" s="163" t="s">
        <v>133</v>
      </c>
      <c r="J2172" s="163" t="s">
        <v>133</v>
      </c>
      <c r="K2172" s="164">
        <f t="shared" si="106"/>
        <v>0</v>
      </c>
      <c r="L2172" s="165">
        <f t="shared" si="107"/>
        <v>0</v>
      </c>
      <c r="M2172" s="172">
        <v>127</v>
      </c>
      <c r="N2172" s="172">
        <v>64</v>
      </c>
      <c r="O2172" s="167" t="s">
        <v>133</v>
      </c>
      <c r="P2172" s="260" t="e">
        <f t="shared" si="105"/>
        <v>#NUM!</v>
      </c>
      <c r="S2172" s="272"/>
    </row>
    <row r="2173" spans="1:19">
      <c r="A2173" s="161" t="s">
        <v>3284</v>
      </c>
      <c r="C2173" s="161" t="s">
        <v>133</v>
      </c>
      <c r="F2173" s="163" t="s">
        <v>133</v>
      </c>
      <c r="G2173" s="266" t="s">
        <v>133</v>
      </c>
      <c r="H2173" s="163" t="s">
        <v>133</v>
      </c>
      <c r="I2173" s="163" t="s">
        <v>133</v>
      </c>
      <c r="J2173" s="163" t="s">
        <v>133</v>
      </c>
      <c r="K2173" s="164">
        <f t="shared" si="106"/>
        <v>0</v>
      </c>
      <c r="L2173" s="165">
        <f t="shared" si="107"/>
        <v>0</v>
      </c>
      <c r="M2173" s="172">
        <v>127</v>
      </c>
      <c r="N2173" s="172">
        <v>64</v>
      </c>
      <c r="O2173" s="167" t="s">
        <v>133</v>
      </c>
      <c r="P2173" s="260" t="e">
        <f t="shared" si="105"/>
        <v>#NUM!</v>
      </c>
      <c r="S2173" s="272"/>
    </row>
    <row r="2174" spans="1:19">
      <c r="A2174" s="161" t="s">
        <v>3285</v>
      </c>
      <c r="C2174" s="161" t="s">
        <v>133</v>
      </c>
      <c r="F2174" s="163" t="s">
        <v>133</v>
      </c>
      <c r="G2174" s="266" t="s">
        <v>133</v>
      </c>
      <c r="H2174" s="163" t="s">
        <v>133</v>
      </c>
      <c r="I2174" s="163" t="s">
        <v>133</v>
      </c>
      <c r="J2174" s="163" t="s">
        <v>133</v>
      </c>
      <c r="K2174" s="164">
        <f t="shared" si="106"/>
        <v>0</v>
      </c>
      <c r="L2174" s="165">
        <f t="shared" si="107"/>
        <v>0</v>
      </c>
      <c r="M2174" s="172">
        <v>127</v>
      </c>
      <c r="N2174" s="172">
        <v>64</v>
      </c>
      <c r="O2174" s="167" t="s">
        <v>133</v>
      </c>
      <c r="P2174" s="260" t="e">
        <f t="shared" si="105"/>
        <v>#NUM!</v>
      </c>
      <c r="S2174" s="272"/>
    </row>
    <row r="2175" spans="1:19">
      <c r="A2175" s="161" t="s">
        <v>3286</v>
      </c>
      <c r="C2175" s="161" t="s">
        <v>133</v>
      </c>
      <c r="F2175" s="163" t="s">
        <v>133</v>
      </c>
      <c r="G2175" s="266" t="s">
        <v>133</v>
      </c>
      <c r="H2175" s="163" t="s">
        <v>133</v>
      </c>
      <c r="I2175" s="163" t="s">
        <v>133</v>
      </c>
      <c r="J2175" s="163" t="s">
        <v>133</v>
      </c>
      <c r="K2175" s="164">
        <f t="shared" si="106"/>
        <v>0</v>
      </c>
      <c r="L2175" s="165">
        <f t="shared" si="107"/>
        <v>0</v>
      </c>
      <c r="M2175" s="172">
        <v>127</v>
      </c>
      <c r="N2175" s="172">
        <v>64</v>
      </c>
      <c r="O2175" s="167" t="s">
        <v>133</v>
      </c>
      <c r="P2175" s="260" t="e">
        <f t="shared" si="105"/>
        <v>#NUM!</v>
      </c>
      <c r="S2175" s="272"/>
    </row>
    <row r="2176" spans="1:19">
      <c r="A2176" s="161" t="s">
        <v>3287</v>
      </c>
      <c r="C2176" s="161" t="s">
        <v>133</v>
      </c>
      <c r="F2176" s="163" t="s">
        <v>133</v>
      </c>
      <c r="G2176" s="266" t="s">
        <v>133</v>
      </c>
      <c r="H2176" s="163" t="s">
        <v>133</v>
      </c>
      <c r="I2176" s="163" t="s">
        <v>133</v>
      </c>
      <c r="J2176" s="163" t="s">
        <v>133</v>
      </c>
      <c r="K2176" s="164">
        <f t="shared" si="106"/>
        <v>0</v>
      </c>
      <c r="L2176" s="165">
        <f t="shared" si="107"/>
        <v>0</v>
      </c>
      <c r="M2176" s="172">
        <v>127</v>
      </c>
      <c r="N2176" s="172">
        <v>64</v>
      </c>
      <c r="O2176" s="167" t="s">
        <v>133</v>
      </c>
      <c r="P2176" s="260" t="e">
        <f t="shared" si="105"/>
        <v>#NUM!</v>
      </c>
      <c r="S2176" s="272"/>
    </row>
    <row r="2177" spans="1:19">
      <c r="A2177" s="161" t="s">
        <v>3288</v>
      </c>
      <c r="C2177" s="161" t="s">
        <v>133</v>
      </c>
      <c r="F2177" s="163" t="s">
        <v>133</v>
      </c>
      <c r="G2177" s="266" t="s">
        <v>133</v>
      </c>
      <c r="H2177" s="163" t="s">
        <v>133</v>
      </c>
      <c r="I2177" s="163" t="s">
        <v>133</v>
      </c>
      <c r="J2177" s="163" t="s">
        <v>133</v>
      </c>
      <c r="K2177" s="164">
        <f t="shared" si="106"/>
        <v>0</v>
      </c>
      <c r="L2177" s="165">
        <f t="shared" si="107"/>
        <v>0</v>
      </c>
      <c r="M2177" s="172">
        <v>127</v>
      </c>
      <c r="N2177" s="172">
        <v>64</v>
      </c>
      <c r="O2177" s="167" t="s">
        <v>133</v>
      </c>
      <c r="P2177" s="260" t="e">
        <f t="shared" si="105"/>
        <v>#NUM!</v>
      </c>
      <c r="S2177" s="272"/>
    </row>
    <row r="2178" spans="1:19">
      <c r="A2178" s="161" t="s">
        <v>3289</v>
      </c>
      <c r="C2178" s="161" t="s">
        <v>133</v>
      </c>
      <c r="F2178" s="163" t="s">
        <v>133</v>
      </c>
      <c r="G2178" s="266" t="s">
        <v>133</v>
      </c>
      <c r="H2178" s="163" t="s">
        <v>133</v>
      </c>
      <c r="I2178" s="163" t="s">
        <v>133</v>
      </c>
      <c r="J2178" s="163" t="s">
        <v>133</v>
      </c>
      <c r="K2178" s="164">
        <f t="shared" si="106"/>
        <v>0</v>
      </c>
      <c r="L2178" s="165">
        <f t="shared" si="107"/>
        <v>0</v>
      </c>
      <c r="M2178" s="172">
        <v>127</v>
      </c>
      <c r="N2178" s="172">
        <v>64</v>
      </c>
      <c r="O2178" s="167" t="s">
        <v>133</v>
      </c>
      <c r="P2178" s="260" t="e">
        <f t="shared" si="105"/>
        <v>#NUM!</v>
      </c>
      <c r="S2178" s="272"/>
    </row>
    <row r="2179" spans="1:19">
      <c r="A2179" s="161" t="s">
        <v>3290</v>
      </c>
      <c r="C2179" s="161" t="s">
        <v>133</v>
      </c>
      <c r="F2179" s="163" t="s">
        <v>133</v>
      </c>
      <c r="G2179" s="266" t="s">
        <v>133</v>
      </c>
      <c r="H2179" s="163" t="s">
        <v>133</v>
      </c>
      <c r="I2179" s="163" t="s">
        <v>133</v>
      </c>
      <c r="J2179" s="163" t="s">
        <v>133</v>
      </c>
      <c r="K2179" s="164">
        <f t="shared" si="106"/>
        <v>0</v>
      </c>
      <c r="L2179" s="165">
        <f t="shared" si="107"/>
        <v>0</v>
      </c>
      <c r="M2179" s="172">
        <v>127</v>
      </c>
      <c r="N2179" s="172">
        <v>64</v>
      </c>
      <c r="O2179" s="167" t="s">
        <v>133</v>
      </c>
      <c r="P2179" s="260" t="e">
        <f t="shared" si="105"/>
        <v>#NUM!</v>
      </c>
      <c r="S2179" s="272"/>
    </row>
    <row r="2180" spans="1:19">
      <c r="A2180" s="161" t="s">
        <v>3291</v>
      </c>
      <c r="C2180" s="161" t="s">
        <v>133</v>
      </c>
      <c r="F2180" s="163" t="s">
        <v>133</v>
      </c>
      <c r="G2180" s="266" t="s">
        <v>133</v>
      </c>
      <c r="H2180" s="163" t="s">
        <v>133</v>
      </c>
      <c r="I2180" s="163" t="s">
        <v>133</v>
      </c>
      <c r="J2180" s="163" t="s">
        <v>133</v>
      </c>
      <c r="K2180" s="164">
        <f t="shared" si="106"/>
        <v>0</v>
      </c>
      <c r="L2180" s="165">
        <f t="shared" si="107"/>
        <v>0</v>
      </c>
      <c r="M2180" s="172">
        <v>127</v>
      </c>
      <c r="N2180" s="172">
        <v>64</v>
      </c>
      <c r="O2180" s="167" t="s">
        <v>133</v>
      </c>
      <c r="P2180" s="260" t="e">
        <f t="shared" si="105"/>
        <v>#NUM!</v>
      </c>
      <c r="S2180" s="272"/>
    </row>
    <row r="2181" spans="1:19">
      <c r="A2181" s="161" t="s">
        <v>3292</v>
      </c>
      <c r="C2181" s="161" t="s">
        <v>133</v>
      </c>
      <c r="F2181" s="163" t="s">
        <v>133</v>
      </c>
      <c r="G2181" s="266" t="s">
        <v>133</v>
      </c>
      <c r="H2181" s="163" t="s">
        <v>133</v>
      </c>
      <c r="I2181" s="163" t="s">
        <v>133</v>
      </c>
      <c r="J2181" s="163" t="s">
        <v>133</v>
      </c>
      <c r="K2181" s="164">
        <f t="shared" si="106"/>
        <v>0</v>
      </c>
      <c r="L2181" s="165">
        <f t="shared" si="107"/>
        <v>0</v>
      </c>
      <c r="M2181" s="172">
        <v>127</v>
      </c>
      <c r="N2181" s="172">
        <v>64</v>
      </c>
      <c r="O2181" s="167" t="s">
        <v>133</v>
      </c>
      <c r="P2181" s="260" t="e">
        <f t="shared" si="105"/>
        <v>#NUM!</v>
      </c>
      <c r="S2181" s="272"/>
    </row>
    <row r="2182" spans="1:19">
      <c r="A2182" s="161" t="s">
        <v>3293</v>
      </c>
      <c r="C2182" s="161" t="s">
        <v>133</v>
      </c>
      <c r="F2182" s="163" t="s">
        <v>133</v>
      </c>
      <c r="G2182" s="266" t="s">
        <v>133</v>
      </c>
      <c r="H2182" s="163" t="s">
        <v>133</v>
      </c>
      <c r="I2182" s="163" t="s">
        <v>133</v>
      </c>
      <c r="J2182" s="163" t="s">
        <v>133</v>
      </c>
      <c r="K2182" s="164">
        <f t="shared" si="106"/>
        <v>0</v>
      </c>
      <c r="L2182" s="165">
        <f t="shared" si="107"/>
        <v>0</v>
      </c>
      <c r="M2182" s="172">
        <v>127</v>
      </c>
      <c r="N2182" s="172">
        <v>64</v>
      </c>
      <c r="O2182" s="167" t="s">
        <v>133</v>
      </c>
      <c r="P2182" s="260" t="e">
        <f t="shared" si="105"/>
        <v>#NUM!</v>
      </c>
      <c r="S2182" s="272"/>
    </row>
    <row r="2183" spans="1:19">
      <c r="A2183" s="161" t="s">
        <v>3294</v>
      </c>
      <c r="C2183" s="161" t="s">
        <v>133</v>
      </c>
      <c r="F2183" s="163" t="s">
        <v>133</v>
      </c>
      <c r="G2183" s="266" t="s">
        <v>133</v>
      </c>
      <c r="H2183" s="163" t="s">
        <v>133</v>
      </c>
      <c r="I2183" s="163" t="s">
        <v>133</v>
      </c>
      <c r="J2183" s="163" t="s">
        <v>133</v>
      </c>
      <c r="K2183" s="164">
        <f t="shared" si="106"/>
        <v>0</v>
      </c>
      <c r="L2183" s="165">
        <f t="shared" si="107"/>
        <v>0</v>
      </c>
      <c r="M2183" s="172">
        <v>127</v>
      </c>
      <c r="N2183" s="172">
        <v>64</v>
      </c>
      <c r="O2183" s="167" t="s">
        <v>133</v>
      </c>
      <c r="P2183" s="260" t="e">
        <f t="shared" si="105"/>
        <v>#NUM!</v>
      </c>
      <c r="S2183" s="272"/>
    </row>
    <row r="2184" spans="1:19">
      <c r="A2184" s="161" t="s">
        <v>3295</v>
      </c>
      <c r="C2184" s="161" t="s">
        <v>133</v>
      </c>
      <c r="F2184" s="163" t="s">
        <v>133</v>
      </c>
      <c r="G2184" s="266" t="s">
        <v>133</v>
      </c>
      <c r="H2184" s="163" t="s">
        <v>133</v>
      </c>
      <c r="I2184" s="163" t="s">
        <v>133</v>
      </c>
      <c r="J2184" s="163" t="s">
        <v>133</v>
      </c>
      <c r="K2184" s="164">
        <f t="shared" si="106"/>
        <v>0</v>
      </c>
      <c r="L2184" s="165">
        <f t="shared" si="107"/>
        <v>0</v>
      </c>
      <c r="M2184" s="172">
        <v>127</v>
      </c>
      <c r="N2184" s="172">
        <v>64</v>
      </c>
      <c r="O2184" s="167" t="s">
        <v>133</v>
      </c>
      <c r="P2184" s="260" t="e">
        <f t="shared" si="105"/>
        <v>#NUM!</v>
      </c>
      <c r="S2184" s="272"/>
    </row>
    <row r="2185" spans="1:19">
      <c r="A2185" s="161" t="s">
        <v>3296</v>
      </c>
      <c r="C2185" s="161" t="s">
        <v>133</v>
      </c>
      <c r="F2185" s="163" t="s">
        <v>133</v>
      </c>
      <c r="G2185" s="266" t="s">
        <v>133</v>
      </c>
      <c r="H2185" s="163" t="s">
        <v>133</v>
      </c>
      <c r="I2185" s="163" t="s">
        <v>133</v>
      </c>
      <c r="J2185" s="163" t="s">
        <v>133</v>
      </c>
      <c r="K2185" s="164">
        <f t="shared" si="106"/>
        <v>0</v>
      </c>
      <c r="L2185" s="165">
        <f t="shared" si="107"/>
        <v>0</v>
      </c>
      <c r="M2185" s="172">
        <v>127</v>
      </c>
      <c r="N2185" s="172">
        <v>64</v>
      </c>
      <c r="O2185" s="167" t="s">
        <v>133</v>
      </c>
      <c r="P2185" s="260" t="e">
        <f t="shared" si="105"/>
        <v>#NUM!</v>
      </c>
      <c r="S2185" s="272"/>
    </row>
    <row r="2186" spans="1:19">
      <c r="A2186" s="161" t="s">
        <v>3297</v>
      </c>
      <c r="C2186" s="161" t="s">
        <v>133</v>
      </c>
      <c r="F2186" s="163" t="s">
        <v>133</v>
      </c>
      <c r="G2186" s="266" t="s">
        <v>133</v>
      </c>
      <c r="H2186" s="163" t="s">
        <v>133</v>
      </c>
      <c r="I2186" s="163" t="s">
        <v>133</v>
      </c>
      <c r="J2186" s="163" t="s">
        <v>133</v>
      </c>
      <c r="K2186" s="164">
        <f t="shared" si="106"/>
        <v>0</v>
      </c>
      <c r="L2186" s="165">
        <f t="shared" si="107"/>
        <v>0</v>
      </c>
      <c r="M2186" s="172">
        <v>127</v>
      </c>
      <c r="N2186" s="172">
        <v>64</v>
      </c>
      <c r="O2186" s="167" t="s">
        <v>133</v>
      </c>
      <c r="P2186" s="260" t="e">
        <f t="shared" si="105"/>
        <v>#NUM!</v>
      </c>
      <c r="S2186" s="272"/>
    </row>
    <row r="2187" spans="1:19">
      <c r="A2187" s="161" t="s">
        <v>3298</v>
      </c>
      <c r="C2187" s="161" t="s">
        <v>133</v>
      </c>
      <c r="F2187" s="163" t="s">
        <v>133</v>
      </c>
      <c r="G2187" s="266" t="s">
        <v>133</v>
      </c>
      <c r="H2187" s="163" t="s">
        <v>133</v>
      </c>
      <c r="I2187" s="163" t="s">
        <v>133</v>
      </c>
      <c r="J2187" s="163" t="s">
        <v>133</v>
      </c>
      <c r="K2187" s="164">
        <f t="shared" si="106"/>
        <v>0</v>
      </c>
      <c r="L2187" s="165">
        <f t="shared" si="107"/>
        <v>0</v>
      </c>
      <c r="M2187" s="172">
        <v>127</v>
      </c>
      <c r="N2187" s="172">
        <v>64</v>
      </c>
      <c r="O2187" s="167" t="s">
        <v>133</v>
      </c>
      <c r="P2187" s="260" t="e">
        <f t="shared" si="105"/>
        <v>#NUM!</v>
      </c>
      <c r="S2187" s="272"/>
    </row>
    <row r="2188" spans="1:19">
      <c r="A2188" s="161" t="s">
        <v>3299</v>
      </c>
      <c r="C2188" s="161" t="s">
        <v>133</v>
      </c>
      <c r="F2188" s="163" t="s">
        <v>133</v>
      </c>
      <c r="G2188" s="266" t="s">
        <v>133</v>
      </c>
      <c r="H2188" s="163" t="s">
        <v>133</v>
      </c>
      <c r="I2188" s="163" t="s">
        <v>133</v>
      </c>
      <c r="J2188" s="163" t="s">
        <v>133</v>
      </c>
      <c r="K2188" s="164">
        <f t="shared" si="106"/>
        <v>0</v>
      </c>
      <c r="L2188" s="165">
        <f t="shared" si="107"/>
        <v>0</v>
      </c>
      <c r="M2188" s="172">
        <v>127</v>
      </c>
      <c r="N2188" s="172">
        <v>64</v>
      </c>
      <c r="O2188" s="167" t="s">
        <v>133</v>
      </c>
      <c r="P2188" s="260" t="e">
        <f t="shared" si="105"/>
        <v>#NUM!</v>
      </c>
      <c r="S2188" s="272"/>
    </row>
    <row r="2189" spans="1:19">
      <c r="A2189" s="161" t="s">
        <v>3300</v>
      </c>
      <c r="C2189" s="161" t="s">
        <v>133</v>
      </c>
      <c r="F2189" s="163" t="s">
        <v>133</v>
      </c>
      <c r="G2189" s="266" t="s">
        <v>133</v>
      </c>
      <c r="H2189" s="163" t="s">
        <v>133</v>
      </c>
      <c r="I2189" s="163" t="s">
        <v>133</v>
      </c>
      <c r="J2189" s="163" t="s">
        <v>133</v>
      </c>
      <c r="K2189" s="164">
        <f t="shared" si="106"/>
        <v>0</v>
      </c>
      <c r="L2189" s="165">
        <f t="shared" si="107"/>
        <v>0</v>
      </c>
      <c r="M2189" s="172">
        <v>127</v>
      </c>
      <c r="N2189" s="172">
        <v>64</v>
      </c>
      <c r="O2189" s="167" t="s">
        <v>133</v>
      </c>
      <c r="P2189" s="260" t="e">
        <f t="shared" si="105"/>
        <v>#NUM!</v>
      </c>
      <c r="S2189" s="272"/>
    </row>
    <row r="2190" spans="1:19">
      <c r="A2190" s="161" t="s">
        <v>3301</v>
      </c>
      <c r="C2190" s="161" t="s">
        <v>133</v>
      </c>
      <c r="F2190" s="163" t="s">
        <v>133</v>
      </c>
      <c r="G2190" s="266" t="s">
        <v>133</v>
      </c>
      <c r="H2190" s="163" t="s">
        <v>133</v>
      </c>
      <c r="I2190" s="163" t="s">
        <v>133</v>
      </c>
      <c r="J2190" s="163" t="s">
        <v>133</v>
      </c>
      <c r="K2190" s="164">
        <f t="shared" si="106"/>
        <v>0</v>
      </c>
      <c r="L2190" s="165">
        <f t="shared" si="107"/>
        <v>0</v>
      </c>
      <c r="M2190" s="172">
        <v>127</v>
      </c>
      <c r="N2190" s="172">
        <v>64</v>
      </c>
      <c r="O2190" s="167" t="s">
        <v>133</v>
      </c>
      <c r="P2190" s="260" t="e">
        <f t="shared" si="105"/>
        <v>#NUM!</v>
      </c>
      <c r="S2190" s="272"/>
    </row>
    <row r="2191" spans="1:19">
      <c r="A2191" s="161" t="s">
        <v>3302</v>
      </c>
      <c r="C2191" s="161" t="s">
        <v>133</v>
      </c>
      <c r="F2191" s="163" t="s">
        <v>133</v>
      </c>
      <c r="G2191" s="266" t="s">
        <v>133</v>
      </c>
      <c r="H2191" s="163" t="s">
        <v>133</v>
      </c>
      <c r="I2191" s="163" t="s">
        <v>133</v>
      </c>
      <c r="J2191" s="163" t="s">
        <v>133</v>
      </c>
      <c r="K2191" s="164">
        <f t="shared" si="106"/>
        <v>0</v>
      </c>
      <c r="L2191" s="165">
        <f t="shared" si="107"/>
        <v>0</v>
      </c>
      <c r="M2191" s="172">
        <v>127</v>
      </c>
      <c r="N2191" s="172">
        <v>64</v>
      </c>
      <c r="O2191" s="167" t="s">
        <v>133</v>
      </c>
      <c r="P2191" s="260" t="e">
        <f t="shared" ref="P2191:P2254" si="108">MEDIAN(Q2191:R2191)</f>
        <v>#NUM!</v>
      </c>
      <c r="S2191" s="272"/>
    </row>
    <row r="2192" spans="1:19">
      <c r="A2192" s="161" t="s">
        <v>3303</v>
      </c>
      <c r="C2192" s="161" t="s">
        <v>133</v>
      </c>
      <c r="F2192" s="163" t="s">
        <v>133</v>
      </c>
      <c r="G2192" s="266" t="s">
        <v>133</v>
      </c>
      <c r="H2192" s="163" t="s">
        <v>133</v>
      </c>
      <c r="I2192" s="163" t="s">
        <v>133</v>
      </c>
      <c r="J2192" s="163" t="s">
        <v>133</v>
      </c>
      <c r="K2192" s="164">
        <f t="shared" ref="K2192:K2255" si="109">IF(OR(D2192="n/a",D2192="nd"),0,D2192)+IF(OR(I2192="n/a",I2192="nd"),0,I2192)</f>
        <v>0</v>
      </c>
      <c r="L2192" s="165">
        <f t="shared" ref="L2192:L2255" si="110">SQRT(SUMSQ(IF(OR(E2192="n/a",E2192="nd"),0,E2192),IF(OR(F2192="n/a",F2192="nd"),0,F2192),IF(OR(J2192="n/a",J2192="nd"),0,J2192)))</f>
        <v>0</v>
      </c>
      <c r="M2192" s="172">
        <v>127</v>
      </c>
      <c r="N2192" s="172">
        <v>64</v>
      </c>
      <c r="O2192" s="167" t="s">
        <v>133</v>
      </c>
      <c r="P2192" s="260" t="e">
        <f t="shared" si="108"/>
        <v>#NUM!</v>
      </c>
      <c r="S2192" s="272"/>
    </row>
    <row r="2193" spans="1:19">
      <c r="A2193" s="161" t="s">
        <v>3304</v>
      </c>
      <c r="C2193" s="161" t="s">
        <v>133</v>
      </c>
      <c r="F2193" s="163" t="s">
        <v>133</v>
      </c>
      <c r="G2193" s="266" t="s">
        <v>133</v>
      </c>
      <c r="H2193" s="163" t="s">
        <v>133</v>
      </c>
      <c r="I2193" s="163" t="s">
        <v>133</v>
      </c>
      <c r="J2193" s="163" t="s">
        <v>133</v>
      </c>
      <c r="K2193" s="164">
        <f t="shared" si="109"/>
        <v>0</v>
      </c>
      <c r="L2193" s="165">
        <f t="shared" si="110"/>
        <v>0</v>
      </c>
      <c r="M2193" s="172">
        <v>127</v>
      </c>
      <c r="N2193" s="172">
        <v>64</v>
      </c>
      <c r="O2193" s="167" t="s">
        <v>133</v>
      </c>
      <c r="P2193" s="260" t="e">
        <f t="shared" si="108"/>
        <v>#NUM!</v>
      </c>
      <c r="S2193" s="272"/>
    </row>
    <row r="2194" spans="1:19">
      <c r="A2194" s="161" t="s">
        <v>3305</v>
      </c>
      <c r="C2194" s="161" t="s">
        <v>133</v>
      </c>
      <c r="F2194" s="163" t="s">
        <v>133</v>
      </c>
      <c r="G2194" s="266" t="s">
        <v>133</v>
      </c>
      <c r="H2194" s="163" t="s">
        <v>133</v>
      </c>
      <c r="I2194" s="163" t="s">
        <v>133</v>
      </c>
      <c r="J2194" s="163" t="s">
        <v>133</v>
      </c>
      <c r="K2194" s="164">
        <f t="shared" si="109"/>
        <v>0</v>
      </c>
      <c r="L2194" s="165">
        <f t="shared" si="110"/>
        <v>0</v>
      </c>
      <c r="M2194" s="172">
        <v>127</v>
      </c>
      <c r="N2194" s="172">
        <v>64</v>
      </c>
      <c r="O2194" s="167" t="s">
        <v>133</v>
      </c>
      <c r="P2194" s="260" t="e">
        <f t="shared" si="108"/>
        <v>#NUM!</v>
      </c>
      <c r="S2194" s="272"/>
    </row>
    <row r="2195" spans="1:19">
      <c r="A2195" s="161" t="s">
        <v>3306</v>
      </c>
      <c r="C2195" s="161" t="s">
        <v>133</v>
      </c>
      <c r="F2195" s="163" t="s">
        <v>133</v>
      </c>
      <c r="G2195" s="266" t="s">
        <v>133</v>
      </c>
      <c r="H2195" s="163" t="s">
        <v>133</v>
      </c>
      <c r="I2195" s="163" t="s">
        <v>133</v>
      </c>
      <c r="J2195" s="163" t="s">
        <v>133</v>
      </c>
      <c r="K2195" s="164">
        <f t="shared" si="109"/>
        <v>0</v>
      </c>
      <c r="L2195" s="165">
        <f t="shared" si="110"/>
        <v>0</v>
      </c>
      <c r="M2195" s="172">
        <v>127</v>
      </c>
      <c r="N2195" s="172">
        <v>64</v>
      </c>
      <c r="O2195" s="167" t="s">
        <v>133</v>
      </c>
      <c r="P2195" s="260" t="e">
        <f t="shared" si="108"/>
        <v>#NUM!</v>
      </c>
      <c r="S2195" s="272"/>
    </row>
    <row r="2196" spans="1:19">
      <c r="A2196" s="161" t="s">
        <v>3307</v>
      </c>
      <c r="C2196" s="161" t="s">
        <v>133</v>
      </c>
      <c r="F2196" s="163" t="s">
        <v>133</v>
      </c>
      <c r="G2196" s="266" t="s">
        <v>133</v>
      </c>
      <c r="H2196" s="163" t="s">
        <v>133</v>
      </c>
      <c r="I2196" s="163" t="s">
        <v>133</v>
      </c>
      <c r="J2196" s="163" t="s">
        <v>133</v>
      </c>
      <c r="K2196" s="164">
        <f t="shared" si="109"/>
        <v>0</v>
      </c>
      <c r="L2196" s="165">
        <f t="shared" si="110"/>
        <v>0</v>
      </c>
      <c r="M2196" s="172">
        <v>127</v>
      </c>
      <c r="N2196" s="172">
        <v>64</v>
      </c>
      <c r="O2196" s="167" t="s">
        <v>133</v>
      </c>
      <c r="P2196" s="260" t="e">
        <f t="shared" si="108"/>
        <v>#NUM!</v>
      </c>
      <c r="S2196" s="272"/>
    </row>
    <row r="2197" spans="1:19">
      <c r="A2197" s="161" t="s">
        <v>3308</v>
      </c>
      <c r="C2197" s="161" t="s">
        <v>133</v>
      </c>
      <c r="F2197" s="163" t="s">
        <v>133</v>
      </c>
      <c r="G2197" s="266" t="s">
        <v>133</v>
      </c>
      <c r="H2197" s="163" t="s">
        <v>133</v>
      </c>
      <c r="I2197" s="163" t="s">
        <v>133</v>
      </c>
      <c r="J2197" s="163" t="s">
        <v>133</v>
      </c>
      <c r="K2197" s="164">
        <f t="shared" si="109"/>
        <v>0</v>
      </c>
      <c r="L2197" s="165">
        <f t="shared" si="110"/>
        <v>0</v>
      </c>
      <c r="M2197" s="172">
        <v>127</v>
      </c>
      <c r="N2197" s="172">
        <v>64</v>
      </c>
      <c r="O2197" s="167" t="s">
        <v>133</v>
      </c>
      <c r="P2197" s="260" t="e">
        <f t="shared" si="108"/>
        <v>#NUM!</v>
      </c>
      <c r="S2197" s="272"/>
    </row>
    <row r="2198" spans="1:19">
      <c r="A2198" s="161" t="s">
        <v>3309</v>
      </c>
      <c r="C2198" s="161" t="s">
        <v>133</v>
      </c>
      <c r="F2198" s="163" t="s">
        <v>133</v>
      </c>
      <c r="G2198" s="266" t="s">
        <v>133</v>
      </c>
      <c r="H2198" s="163" t="s">
        <v>133</v>
      </c>
      <c r="I2198" s="163" t="s">
        <v>133</v>
      </c>
      <c r="J2198" s="163" t="s">
        <v>133</v>
      </c>
      <c r="K2198" s="164">
        <f t="shared" si="109"/>
        <v>0</v>
      </c>
      <c r="L2198" s="165">
        <f t="shared" si="110"/>
        <v>0</v>
      </c>
      <c r="M2198" s="172">
        <v>127</v>
      </c>
      <c r="N2198" s="172">
        <v>64</v>
      </c>
      <c r="O2198" s="167" t="s">
        <v>133</v>
      </c>
      <c r="P2198" s="260" t="e">
        <f t="shared" si="108"/>
        <v>#NUM!</v>
      </c>
      <c r="S2198" s="272"/>
    </row>
    <row r="2199" spans="1:19">
      <c r="A2199" s="161" t="s">
        <v>3310</v>
      </c>
      <c r="C2199" s="161" t="s">
        <v>133</v>
      </c>
      <c r="F2199" s="163" t="s">
        <v>133</v>
      </c>
      <c r="G2199" s="266" t="s">
        <v>133</v>
      </c>
      <c r="H2199" s="163" t="s">
        <v>133</v>
      </c>
      <c r="I2199" s="163" t="s">
        <v>133</v>
      </c>
      <c r="J2199" s="163" t="s">
        <v>133</v>
      </c>
      <c r="K2199" s="164">
        <f t="shared" si="109"/>
        <v>0</v>
      </c>
      <c r="L2199" s="165">
        <f t="shared" si="110"/>
        <v>0</v>
      </c>
      <c r="M2199" s="172">
        <v>127</v>
      </c>
      <c r="N2199" s="172">
        <v>64</v>
      </c>
      <c r="O2199" s="167" t="s">
        <v>133</v>
      </c>
      <c r="P2199" s="260" t="e">
        <f t="shared" si="108"/>
        <v>#NUM!</v>
      </c>
      <c r="S2199" s="272"/>
    </row>
    <row r="2200" spans="1:19">
      <c r="A2200" s="161" t="s">
        <v>3311</v>
      </c>
      <c r="C2200" s="161" t="s">
        <v>133</v>
      </c>
      <c r="F2200" s="163" t="s">
        <v>133</v>
      </c>
      <c r="G2200" s="266" t="s">
        <v>133</v>
      </c>
      <c r="H2200" s="163" t="s">
        <v>133</v>
      </c>
      <c r="I2200" s="163" t="s">
        <v>133</v>
      </c>
      <c r="J2200" s="163" t="s">
        <v>133</v>
      </c>
      <c r="K2200" s="164">
        <f t="shared" si="109"/>
        <v>0</v>
      </c>
      <c r="L2200" s="165">
        <f t="shared" si="110"/>
        <v>0</v>
      </c>
      <c r="M2200" s="172">
        <v>127</v>
      </c>
      <c r="N2200" s="172">
        <v>64</v>
      </c>
      <c r="O2200" s="167" t="s">
        <v>133</v>
      </c>
      <c r="P2200" s="260" t="e">
        <f t="shared" si="108"/>
        <v>#NUM!</v>
      </c>
      <c r="S2200" s="272"/>
    </row>
    <row r="2201" spans="1:19">
      <c r="A2201" s="161" t="s">
        <v>3312</v>
      </c>
      <c r="C2201" s="161" t="s">
        <v>133</v>
      </c>
      <c r="F2201" s="163" t="s">
        <v>133</v>
      </c>
      <c r="G2201" s="266" t="s">
        <v>133</v>
      </c>
      <c r="H2201" s="163" t="s">
        <v>133</v>
      </c>
      <c r="I2201" s="163" t="s">
        <v>133</v>
      </c>
      <c r="J2201" s="163" t="s">
        <v>133</v>
      </c>
      <c r="K2201" s="164">
        <f t="shared" si="109"/>
        <v>0</v>
      </c>
      <c r="L2201" s="165">
        <f t="shared" si="110"/>
        <v>0</v>
      </c>
      <c r="M2201" s="172">
        <v>127</v>
      </c>
      <c r="N2201" s="172">
        <v>64</v>
      </c>
      <c r="O2201" s="167" t="s">
        <v>133</v>
      </c>
      <c r="P2201" s="260" t="e">
        <f t="shared" si="108"/>
        <v>#NUM!</v>
      </c>
      <c r="S2201" s="272"/>
    </row>
    <row r="2202" spans="1:19">
      <c r="A2202" s="161" t="s">
        <v>3313</v>
      </c>
      <c r="C2202" s="161" t="s">
        <v>133</v>
      </c>
      <c r="F2202" s="163" t="s">
        <v>133</v>
      </c>
      <c r="G2202" s="266" t="s">
        <v>133</v>
      </c>
      <c r="H2202" s="163" t="s">
        <v>133</v>
      </c>
      <c r="I2202" s="163" t="s">
        <v>133</v>
      </c>
      <c r="J2202" s="163" t="s">
        <v>133</v>
      </c>
      <c r="K2202" s="164">
        <f t="shared" si="109"/>
        <v>0</v>
      </c>
      <c r="L2202" s="165">
        <f t="shared" si="110"/>
        <v>0</v>
      </c>
      <c r="M2202" s="172">
        <v>127</v>
      </c>
      <c r="N2202" s="172">
        <v>64</v>
      </c>
      <c r="O2202" s="167" t="s">
        <v>133</v>
      </c>
      <c r="P2202" s="260" t="e">
        <f t="shared" si="108"/>
        <v>#NUM!</v>
      </c>
      <c r="S2202" s="272"/>
    </row>
    <row r="2203" spans="1:19">
      <c r="A2203" s="161" t="s">
        <v>3314</v>
      </c>
      <c r="C2203" s="161" t="s">
        <v>133</v>
      </c>
      <c r="F2203" s="163" t="s">
        <v>133</v>
      </c>
      <c r="G2203" s="266" t="s">
        <v>133</v>
      </c>
      <c r="H2203" s="163" t="s">
        <v>133</v>
      </c>
      <c r="I2203" s="163" t="s">
        <v>133</v>
      </c>
      <c r="J2203" s="163" t="s">
        <v>133</v>
      </c>
      <c r="K2203" s="164">
        <f t="shared" si="109"/>
        <v>0</v>
      </c>
      <c r="L2203" s="165">
        <f t="shared" si="110"/>
        <v>0</v>
      </c>
      <c r="M2203" s="172">
        <v>127</v>
      </c>
      <c r="N2203" s="172">
        <v>64</v>
      </c>
      <c r="O2203" s="167" t="s">
        <v>133</v>
      </c>
      <c r="P2203" s="260" t="e">
        <f t="shared" si="108"/>
        <v>#NUM!</v>
      </c>
      <c r="S2203" s="272"/>
    </row>
    <row r="2204" spans="1:19">
      <c r="A2204" s="161" t="s">
        <v>3315</v>
      </c>
      <c r="C2204" s="161" t="s">
        <v>133</v>
      </c>
      <c r="F2204" s="163" t="s">
        <v>133</v>
      </c>
      <c r="G2204" s="266" t="s">
        <v>133</v>
      </c>
      <c r="H2204" s="163" t="s">
        <v>133</v>
      </c>
      <c r="I2204" s="163" t="s">
        <v>133</v>
      </c>
      <c r="J2204" s="163" t="s">
        <v>133</v>
      </c>
      <c r="K2204" s="164">
        <f t="shared" si="109"/>
        <v>0</v>
      </c>
      <c r="L2204" s="165">
        <f t="shared" si="110"/>
        <v>0</v>
      </c>
      <c r="M2204" s="172">
        <v>127</v>
      </c>
      <c r="N2204" s="172">
        <v>64</v>
      </c>
      <c r="O2204" s="167" t="s">
        <v>133</v>
      </c>
      <c r="P2204" s="260" t="e">
        <f t="shared" si="108"/>
        <v>#NUM!</v>
      </c>
      <c r="S2204" s="272"/>
    </row>
    <row r="2205" spans="1:19">
      <c r="A2205" s="161" t="s">
        <v>3316</v>
      </c>
      <c r="C2205" s="161" t="s">
        <v>133</v>
      </c>
      <c r="F2205" s="163" t="s">
        <v>133</v>
      </c>
      <c r="G2205" s="266" t="s">
        <v>133</v>
      </c>
      <c r="H2205" s="163" t="s">
        <v>133</v>
      </c>
      <c r="I2205" s="163" t="s">
        <v>133</v>
      </c>
      <c r="J2205" s="163" t="s">
        <v>133</v>
      </c>
      <c r="K2205" s="164">
        <f t="shared" si="109"/>
        <v>0</v>
      </c>
      <c r="L2205" s="165">
        <f t="shared" si="110"/>
        <v>0</v>
      </c>
      <c r="M2205" s="172">
        <v>127</v>
      </c>
      <c r="N2205" s="172">
        <v>64</v>
      </c>
      <c r="O2205" s="167" t="s">
        <v>133</v>
      </c>
      <c r="P2205" s="260" t="e">
        <f t="shared" si="108"/>
        <v>#NUM!</v>
      </c>
      <c r="S2205" s="272"/>
    </row>
    <row r="2206" spans="1:19">
      <c r="A2206" s="161" t="s">
        <v>3317</v>
      </c>
      <c r="C2206" s="161" t="s">
        <v>133</v>
      </c>
      <c r="F2206" s="163" t="s">
        <v>133</v>
      </c>
      <c r="G2206" s="266" t="s">
        <v>133</v>
      </c>
      <c r="H2206" s="163" t="s">
        <v>133</v>
      </c>
      <c r="I2206" s="163" t="s">
        <v>133</v>
      </c>
      <c r="J2206" s="163" t="s">
        <v>133</v>
      </c>
      <c r="K2206" s="164">
        <f t="shared" si="109"/>
        <v>0</v>
      </c>
      <c r="L2206" s="165">
        <f t="shared" si="110"/>
        <v>0</v>
      </c>
      <c r="M2206" s="172">
        <v>127</v>
      </c>
      <c r="N2206" s="172">
        <v>64</v>
      </c>
      <c r="O2206" s="167" t="s">
        <v>133</v>
      </c>
      <c r="P2206" s="260" t="e">
        <f t="shared" si="108"/>
        <v>#NUM!</v>
      </c>
      <c r="S2206" s="272"/>
    </row>
    <row r="2207" spans="1:19">
      <c r="A2207" s="161" t="s">
        <v>3318</v>
      </c>
      <c r="C2207" s="161" t="s">
        <v>133</v>
      </c>
      <c r="F2207" s="163" t="s">
        <v>133</v>
      </c>
      <c r="G2207" s="266" t="s">
        <v>133</v>
      </c>
      <c r="H2207" s="163" t="s">
        <v>133</v>
      </c>
      <c r="I2207" s="163" t="s">
        <v>133</v>
      </c>
      <c r="J2207" s="163" t="s">
        <v>133</v>
      </c>
      <c r="K2207" s="164">
        <f t="shared" si="109"/>
        <v>0</v>
      </c>
      <c r="L2207" s="165">
        <f t="shared" si="110"/>
        <v>0</v>
      </c>
      <c r="M2207" s="172">
        <v>127</v>
      </c>
      <c r="N2207" s="172">
        <v>64</v>
      </c>
      <c r="O2207" s="167" t="s">
        <v>133</v>
      </c>
      <c r="P2207" s="260" t="e">
        <f t="shared" si="108"/>
        <v>#NUM!</v>
      </c>
      <c r="S2207" s="272"/>
    </row>
    <row r="2208" spans="1:19">
      <c r="A2208" s="161" t="s">
        <v>3319</v>
      </c>
      <c r="C2208" s="161" t="s">
        <v>133</v>
      </c>
      <c r="F2208" s="163" t="s">
        <v>133</v>
      </c>
      <c r="G2208" s="266" t="s">
        <v>133</v>
      </c>
      <c r="H2208" s="163" t="s">
        <v>133</v>
      </c>
      <c r="I2208" s="163" t="s">
        <v>133</v>
      </c>
      <c r="J2208" s="163" t="s">
        <v>133</v>
      </c>
      <c r="K2208" s="164">
        <f t="shared" si="109"/>
        <v>0</v>
      </c>
      <c r="L2208" s="165">
        <f t="shared" si="110"/>
        <v>0</v>
      </c>
      <c r="M2208" s="172">
        <v>127</v>
      </c>
      <c r="N2208" s="172">
        <v>64</v>
      </c>
      <c r="O2208" s="167" t="s">
        <v>133</v>
      </c>
      <c r="P2208" s="260" t="e">
        <f t="shared" si="108"/>
        <v>#NUM!</v>
      </c>
      <c r="S2208" s="272"/>
    </row>
    <row r="2209" spans="1:19">
      <c r="A2209" s="161" t="s">
        <v>3320</v>
      </c>
      <c r="C2209" s="161" t="s">
        <v>133</v>
      </c>
      <c r="F2209" s="163" t="s">
        <v>133</v>
      </c>
      <c r="G2209" s="266" t="s">
        <v>133</v>
      </c>
      <c r="H2209" s="163" t="s">
        <v>133</v>
      </c>
      <c r="I2209" s="163" t="s">
        <v>133</v>
      </c>
      <c r="J2209" s="163" t="s">
        <v>133</v>
      </c>
      <c r="K2209" s="164">
        <f t="shared" si="109"/>
        <v>0</v>
      </c>
      <c r="L2209" s="165">
        <f t="shared" si="110"/>
        <v>0</v>
      </c>
      <c r="M2209" s="172">
        <v>127</v>
      </c>
      <c r="N2209" s="172">
        <v>64</v>
      </c>
      <c r="O2209" s="167" t="s">
        <v>133</v>
      </c>
      <c r="P2209" s="260" t="e">
        <f t="shared" si="108"/>
        <v>#NUM!</v>
      </c>
      <c r="S2209" s="272"/>
    </row>
    <row r="2210" spans="1:19">
      <c r="A2210" s="161" t="s">
        <v>3321</v>
      </c>
      <c r="C2210" s="161" t="s">
        <v>133</v>
      </c>
      <c r="F2210" s="163" t="s">
        <v>133</v>
      </c>
      <c r="G2210" s="266" t="s">
        <v>133</v>
      </c>
      <c r="H2210" s="163" t="s">
        <v>133</v>
      </c>
      <c r="I2210" s="163" t="s">
        <v>133</v>
      </c>
      <c r="J2210" s="163" t="s">
        <v>133</v>
      </c>
      <c r="K2210" s="164">
        <f t="shared" si="109"/>
        <v>0</v>
      </c>
      <c r="L2210" s="165">
        <f t="shared" si="110"/>
        <v>0</v>
      </c>
      <c r="M2210" s="172">
        <v>127</v>
      </c>
      <c r="N2210" s="172">
        <v>64</v>
      </c>
      <c r="O2210" s="167" t="s">
        <v>133</v>
      </c>
      <c r="P2210" s="260" t="e">
        <f t="shared" si="108"/>
        <v>#NUM!</v>
      </c>
      <c r="S2210" s="272"/>
    </row>
    <row r="2211" spans="1:19">
      <c r="A2211" s="161" t="s">
        <v>3322</v>
      </c>
      <c r="C2211" s="161" t="s">
        <v>133</v>
      </c>
      <c r="F2211" s="163" t="s">
        <v>133</v>
      </c>
      <c r="G2211" s="266" t="s">
        <v>133</v>
      </c>
      <c r="H2211" s="163" t="s">
        <v>133</v>
      </c>
      <c r="I2211" s="163" t="s">
        <v>133</v>
      </c>
      <c r="J2211" s="163" t="s">
        <v>133</v>
      </c>
      <c r="K2211" s="164">
        <f t="shared" si="109"/>
        <v>0</v>
      </c>
      <c r="L2211" s="165">
        <f t="shared" si="110"/>
        <v>0</v>
      </c>
      <c r="M2211" s="172">
        <v>127</v>
      </c>
      <c r="N2211" s="172">
        <v>64</v>
      </c>
      <c r="O2211" s="167" t="s">
        <v>133</v>
      </c>
      <c r="P2211" s="260" t="e">
        <f t="shared" si="108"/>
        <v>#NUM!</v>
      </c>
      <c r="S2211" s="272"/>
    </row>
    <row r="2212" spans="1:19">
      <c r="A2212" s="161" t="s">
        <v>3323</v>
      </c>
      <c r="C2212" s="161" t="s">
        <v>133</v>
      </c>
      <c r="F2212" s="163" t="s">
        <v>133</v>
      </c>
      <c r="G2212" s="266" t="s">
        <v>133</v>
      </c>
      <c r="H2212" s="163" t="s">
        <v>133</v>
      </c>
      <c r="I2212" s="163" t="s">
        <v>133</v>
      </c>
      <c r="J2212" s="163" t="s">
        <v>133</v>
      </c>
      <c r="K2212" s="164">
        <f t="shared" si="109"/>
        <v>0</v>
      </c>
      <c r="L2212" s="165">
        <f t="shared" si="110"/>
        <v>0</v>
      </c>
      <c r="M2212" s="172">
        <v>127</v>
      </c>
      <c r="N2212" s="172">
        <v>64</v>
      </c>
      <c r="O2212" s="167" t="s">
        <v>133</v>
      </c>
      <c r="P2212" s="260" t="e">
        <f t="shared" si="108"/>
        <v>#NUM!</v>
      </c>
      <c r="S2212" s="272"/>
    </row>
    <row r="2213" spans="1:19">
      <c r="A2213" s="161" t="s">
        <v>3324</v>
      </c>
      <c r="C2213" s="161" t="s">
        <v>133</v>
      </c>
      <c r="F2213" s="163" t="s">
        <v>133</v>
      </c>
      <c r="G2213" s="266" t="s">
        <v>133</v>
      </c>
      <c r="H2213" s="163" t="s">
        <v>133</v>
      </c>
      <c r="I2213" s="163" t="s">
        <v>133</v>
      </c>
      <c r="J2213" s="163" t="s">
        <v>133</v>
      </c>
      <c r="K2213" s="164">
        <f t="shared" si="109"/>
        <v>0</v>
      </c>
      <c r="L2213" s="165">
        <f t="shared" si="110"/>
        <v>0</v>
      </c>
      <c r="M2213" s="172">
        <v>127</v>
      </c>
      <c r="N2213" s="172">
        <v>64</v>
      </c>
      <c r="O2213" s="167" t="s">
        <v>133</v>
      </c>
      <c r="P2213" s="260" t="e">
        <f t="shared" si="108"/>
        <v>#NUM!</v>
      </c>
      <c r="S2213" s="272"/>
    </row>
    <row r="2214" spans="1:19">
      <c r="A2214" s="161" t="s">
        <v>3325</v>
      </c>
      <c r="C2214" s="161" t="s">
        <v>133</v>
      </c>
      <c r="F2214" s="163" t="s">
        <v>133</v>
      </c>
      <c r="G2214" s="266" t="s">
        <v>133</v>
      </c>
      <c r="H2214" s="163" t="s">
        <v>133</v>
      </c>
      <c r="I2214" s="163" t="s">
        <v>133</v>
      </c>
      <c r="J2214" s="163" t="s">
        <v>133</v>
      </c>
      <c r="K2214" s="164">
        <f t="shared" si="109"/>
        <v>0</v>
      </c>
      <c r="L2214" s="165">
        <f t="shared" si="110"/>
        <v>0</v>
      </c>
      <c r="M2214" s="172">
        <v>127</v>
      </c>
      <c r="N2214" s="172">
        <v>64</v>
      </c>
      <c r="O2214" s="167" t="s">
        <v>133</v>
      </c>
      <c r="P2214" s="260" t="e">
        <f t="shared" si="108"/>
        <v>#NUM!</v>
      </c>
      <c r="S2214" s="272"/>
    </row>
    <row r="2215" spans="1:19">
      <c r="A2215" s="161" t="s">
        <v>3326</v>
      </c>
      <c r="C2215" s="161" t="s">
        <v>133</v>
      </c>
      <c r="F2215" s="163" t="s">
        <v>133</v>
      </c>
      <c r="G2215" s="266" t="s">
        <v>133</v>
      </c>
      <c r="H2215" s="163" t="s">
        <v>133</v>
      </c>
      <c r="I2215" s="163" t="s">
        <v>133</v>
      </c>
      <c r="J2215" s="163" t="s">
        <v>133</v>
      </c>
      <c r="K2215" s="164">
        <f t="shared" si="109"/>
        <v>0</v>
      </c>
      <c r="L2215" s="165">
        <f t="shared" si="110"/>
        <v>0</v>
      </c>
      <c r="M2215" s="172">
        <v>127</v>
      </c>
      <c r="N2215" s="172">
        <v>64</v>
      </c>
      <c r="O2215" s="167" t="s">
        <v>133</v>
      </c>
      <c r="P2215" s="260" t="e">
        <f t="shared" si="108"/>
        <v>#NUM!</v>
      </c>
      <c r="S2215" s="272"/>
    </row>
    <row r="2216" spans="1:19">
      <c r="A2216" s="161" t="s">
        <v>3327</v>
      </c>
      <c r="C2216" s="161" t="s">
        <v>133</v>
      </c>
      <c r="F2216" s="163" t="s">
        <v>133</v>
      </c>
      <c r="G2216" s="266" t="s">
        <v>133</v>
      </c>
      <c r="H2216" s="163" t="s">
        <v>133</v>
      </c>
      <c r="I2216" s="163" t="s">
        <v>133</v>
      </c>
      <c r="J2216" s="163" t="s">
        <v>133</v>
      </c>
      <c r="K2216" s="164">
        <f t="shared" si="109"/>
        <v>0</v>
      </c>
      <c r="L2216" s="165">
        <f t="shared" si="110"/>
        <v>0</v>
      </c>
      <c r="M2216" s="172">
        <v>127</v>
      </c>
      <c r="N2216" s="172">
        <v>64</v>
      </c>
      <c r="O2216" s="167" t="s">
        <v>133</v>
      </c>
      <c r="P2216" s="260" t="e">
        <f t="shared" si="108"/>
        <v>#NUM!</v>
      </c>
      <c r="S2216" s="272"/>
    </row>
    <row r="2217" spans="1:19">
      <c r="A2217" s="161" t="s">
        <v>3328</v>
      </c>
      <c r="C2217" s="161" t="s">
        <v>133</v>
      </c>
      <c r="F2217" s="163" t="s">
        <v>133</v>
      </c>
      <c r="G2217" s="266" t="s">
        <v>133</v>
      </c>
      <c r="H2217" s="163" t="s">
        <v>133</v>
      </c>
      <c r="I2217" s="163" t="s">
        <v>133</v>
      </c>
      <c r="J2217" s="163" t="s">
        <v>133</v>
      </c>
      <c r="K2217" s="164">
        <f t="shared" si="109"/>
        <v>0</v>
      </c>
      <c r="L2217" s="165">
        <f t="shared" si="110"/>
        <v>0</v>
      </c>
      <c r="M2217" s="172">
        <v>127</v>
      </c>
      <c r="N2217" s="172">
        <v>64</v>
      </c>
      <c r="O2217" s="167" t="s">
        <v>133</v>
      </c>
      <c r="P2217" s="260" t="e">
        <f t="shared" si="108"/>
        <v>#NUM!</v>
      </c>
      <c r="S2217" s="272"/>
    </row>
    <row r="2218" spans="1:19">
      <c r="A2218" s="161" t="s">
        <v>3329</v>
      </c>
      <c r="C2218" s="161" t="s">
        <v>133</v>
      </c>
      <c r="F2218" s="163" t="s">
        <v>133</v>
      </c>
      <c r="G2218" s="266" t="s">
        <v>133</v>
      </c>
      <c r="H2218" s="163" t="s">
        <v>133</v>
      </c>
      <c r="I2218" s="163" t="s">
        <v>133</v>
      </c>
      <c r="J2218" s="163" t="s">
        <v>133</v>
      </c>
      <c r="K2218" s="164">
        <f t="shared" si="109"/>
        <v>0</v>
      </c>
      <c r="L2218" s="165">
        <f t="shared" si="110"/>
        <v>0</v>
      </c>
      <c r="M2218" s="172">
        <v>127</v>
      </c>
      <c r="N2218" s="172">
        <v>64</v>
      </c>
      <c r="O2218" s="167" t="s">
        <v>133</v>
      </c>
      <c r="P2218" s="260" t="e">
        <f t="shared" si="108"/>
        <v>#NUM!</v>
      </c>
      <c r="S2218" s="272"/>
    </row>
    <row r="2219" spans="1:19">
      <c r="A2219" s="161" t="s">
        <v>3330</v>
      </c>
      <c r="C2219" s="161" t="s">
        <v>133</v>
      </c>
      <c r="F2219" s="163" t="s">
        <v>133</v>
      </c>
      <c r="G2219" s="266" t="s">
        <v>133</v>
      </c>
      <c r="H2219" s="163" t="s">
        <v>133</v>
      </c>
      <c r="I2219" s="163" t="s">
        <v>133</v>
      </c>
      <c r="J2219" s="163" t="s">
        <v>133</v>
      </c>
      <c r="K2219" s="164">
        <f t="shared" si="109"/>
        <v>0</v>
      </c>
      <c r="L2219" s="165">
        <f t="shared" si="110"/>
        <v>0</v>
      </c>
      <c r="M2219" s="172">
        <v>127</v>
      </c>
      <c r="N2219" s="172">
        <v>64</v>
      </c>
      <c r="O2219" s="167" t="s">
        <v>133</v>
      </c>
      <c r="P2219" s="260" t="e">
        <f t="shared" si="108"/>
        <v>#NUM!</v>
      </c>
      <c r="S2219" s="272"/>
    </row>
    <row r="2220" spans="1:19">
      <c r="A2220" s="161" t="s">
        <v>3331</v>
      </c>
      <c r="C2220" s="161" t="s">
        <v>133</v>
      </c>
      <c r="F2220" s="163" t="s">
        <v>133</v>
      </c>
      <c r="G2220" s="266" t="s">
        <v>133</v>
      </c>
      <c r="H2220" s="163" t="s">
        <v>133</v>
      </c>
      <c r="I2220" s="163" t="s">
        <v>133</v>
      </c>
      <c r="J2220" s="163" t="s">
        <v>133</v>
      </c>
      <c r="K2220" s="164">
        <f t="shared" si="109"/>
        <v>0</v>
      </c>
      <c r="L2220" s="165">
        <f t="shared" si="110"/>
        <v>0</v>
      </c>
      <c r="M2220" s="172">
        <v>127</v>
      </c>
      <c r="N2220" s="172">
        <v>64</v>
      </c>
      <c r="O2220" s="167" t="s">
        <v>133</v>
      </c>
      <c r="P2220" s="260" t="e">
        <f t="shared" si="108"/>
        <v>#NUM!</v>
      </c>
      <c r="S2220" s="272"/>
    </row>
    <row r="2221" spans="1:19">
      <c r="A2221" s="161" t="s">
        <v>3332</v>
      </c>
      <c r="C2221" s="161" t="s">
        <v>133</v>
      </c>
      <c r="F2221" s="163" t="s">
        <v>133</v>
      </c>
      <c r="G2221" s="266" t="s">
        <v>133</v>
      </c>
      <c r="H2221" s="163" t="s">
        <v>133</v>
      </c>
      <c r="I2221" s="163" t="s">
        <v>133</v>
      </c>
      <c r="J2221" s="163" t="s">
        <v>133</v>
      </c>
      <c r="K2221" s="164">
        <f t="shared" si="109"/>
        <v>0</v>
      </c>
      <c r="L2221" s="165">
        <f t="shared" si="110"/>
        <v>0</v>
      </c>
      <c r="M2221" s="172">
        <v>127</v>
      </c>
      <c r="N2221" s="172">
        <v>64</v>
      </c>
      <c r="O2221" s="167" t="s">
        <v>133</v>
      </c>
      <c r="P2221" s="260" t="e">
        <f t="shared" si="108"/>
        <v>#NUM!</v>
      </c>
      <c r="S2221" s="272"/>
    </row>
    <row r="2222" spans="1:19">
      <c r="A2222" s="161" t="s">
        <v>3333</v>
      </c>
      <c r="C2222" s="161" t="s">
        <v>133</v>
      </c>
      <c r="F2222" s="163" t="s">
        <v>133</v>
      </c>
      <c r="G2222" s="266" t="s">
        <v>133</v>
      </c>
      <c r="H2222" s="163" t="s">
        <v>133</v>
      </c>
      <c r="I2222" s="163" t="s">
        <v>133</v>
      </c>
      <c r="J2222" s="163" t="s">
        <v>133</v>
      </c>
      <c r="K2222" s="164">
        <f t="shared" si="109"/>
        <v>0</v>
      </c>
      <c r="L2222" s="165">
        <f t="shared" si="110"/>
        <v>0</v>
      </c>
      <c r="M2222" s="172">
        <v>127</v>
      </c>
      <c r="N2222" s="172">
        <v>64</v>
      </c>
      <c r="O2222" s="167" t="s">
        <v>133</v>
      </c>
      <c r="P2222" s="260" t="e">
        <f t="shared" si="108"/>
        <v>#NUM!</v>
      </c>
      <c r="S2222" s="272"/>
    </row>
    <row r="2223" spans="1:19">
      <c r="A2223" s="161" t="s">
        <v>3334</v>
      </c>
      <c r="C2223" s="161" t="s">
        <v>133</v>
      </c>
      <c r="F2223" s="163" t="s">
        <v>133</v>
      </c>
      <c r="G2223" s="266" t="s">
        <v>133</v>
      </c>
      <c r="H2223" s="163" t="s">
        <v>133</v>
      </c>
      <c r="I2223" s="163" t="s">
        <v>133</v>
      </c>
      <c r="J2223" s="163" t="s">
        <v>133</v>
      </c>
      <c r="K2223" s="164">
        <f t="shared" si="109"/>
        <v>0</v>
      </c>
      <c r="L2223" s="165">
        <f t="shared" si="110"/>
        <v>0</v>
      </c>
      <c r="M2223" s="172">
        <v>127</v>
      </c>
      <c r="N2223" s="172">
        <v>64</v>
      </c>
      <c r="O2223" s="167" t="s">
        <v>133</v>
      </c>
      <c r="P2223" s="260" t="e">
        <f t="shared" si="108"/>
        <v>#NUM!</v>
      </c>
      <c r="S2223" s="272"/>
    </row>
    <row r="2224" spans="1:19">
      <c r="A2224" s="161" t="s">
        <v>3335</v>
      </c>
      <c r="C2224" s="161" t="s">
        <v>133</v>
      </c>
      <c r="F2224" s="163" t="s">
        <v>133</v>
      </c>
      <c r="G2224" s="266" t="s">
        <v>133</v>
      </c>
      <c r="H2224" s="163" t="s">
        <v>133</v>
      </c>
      <c r="I2224" s="163" t="s">
        <v>133</v>
      </c>
      <c r="J2224" s="163" t="s">
        <v>133</v>
      </c>
      <c r="K2224" s="164">
        <f t="shared" si="109"/>
        <v>0</v>
      </c>
      <c r="L2224" s="165">
        <f t="shared" si="110"/>
        <v>0</v>
      </c>
      <c r="M2224" s="172">
        <v>127</v>
      </c>
      <c r="N2224" s="172">
        <v>64</v>
      </c>
      <c r="O2224" s="167" t="s">
        <v>133</v>
      </c>
      <c r="P2224" s="260" t="e">
        <f t="shared" si="108"/>
        <v>#NUM!</v>
      </c>
      <c r="S2224" s="272"/>
    </row>
    <row r="2225" spans="1:19">
      <c r="A2225" s="161" t="s">
        <v>3336</v>
      </c>
      <c r="C2225" s="161" t="s">
        <v>133</v>
      </c>
      <c r="F2225" s="163" t="s">
        <v>133</v>
      </c>
      <c r="G2225" s="266" t="s">
        <v>133</v>
      </c>
      <c r="H2225" s="163" t="s">
        <v>133</v>
      </c>
      <c r="I2225" s="163" t="s">
        <v>133</v>
      </c>
      <c r="J2225" s="163" t="s">
        <v>133</v>
      </c>
      <c r="K2225" s="164">
        <f t="shared" si="109"/>
        <v>0</v>
      </c>
      <c r="L2225" s="165">
        <f t="shared" si="110"/>
        <v>0</v>
      </c>
      <c r="M2225" s="172">
        <v>127</v>
      </c>
      <c r="N2225" s="172">
        <v>64</v>
      </c>
      <c r="O2225" s="167" t="s">
        <v>133</v>
      </c>
      <c r="P2225" s="260" t="e">
        <f t="shared" si="108"/>
        <v>#NUM!</v>
      </c>
      <c r="S2225" s="272"/>
    </row>
    <row r="2226" spans="1:19">
      <c r="A2226" s="161" t="s">
        <v>3337</v>
      </c>
      <c r="C2226" s="161" t="s">
        <v>133</v>
      </c>
      <c r="F2226" s="163" t="s">
        <v>133</v>
      </c>
      <c r="G2226" s="266" t="s">
        <v>133</v>
      </c>
      <c r="H2226" s="163" t="s">
        <v>133</v>
      </c>
      <c r="I2226" s="163" t="s">
        <v>133</v>
      </c>
      <c r="J2226" s="163" t="s">
        <v>133</v>
      </c>
      <c r="K2226" s="164">
        <f t="shared" si="109"/>
        <v>0</v>
      </c>
      <c r="L2226" s="165">
        <f t="shared" si="110"/>
        <v>0</v>
      </c>
      <c r="M2226" s="172">
        <v>127</v>
      </c>
      <c r="N2226" s="172">
        <v>64</v>
      </c>
      <c r="O2226" s="167" t="s">
        <v>133</v>
      </c>
      <c r="P2226" s="260" t="e">
        <f t="shared" si="108"/>
        <v>#NUM!</v>
      </c>
      <c r="S2226" s="272"/>
    </row>
    <row r="2227" spans="1:19">
      <c r="A2227" s="161" t="s">
        <v>3338</v>
      </c>
      <c r="C2227" s="161" t="s">
        <v>133</v>
      </c>
      <c r="F2227" s="163" t="s">
        <v>133</v>
      </c>
      <c r="G2227" s="266" t="s">
        <v>133</v>
      </c>
      <c r="H2227" s="163" t="s">
        <v>133</v>
      </c>
      <c r="I2227" s="163" t="s">
        <v>133</v>
      </c>
      <c r="J2227" s="163" t="s">
        <v>133</v>
      </c>
      <c r="K2227" s="164">
        <f t="shared" si="109"/>
        <v>0</v>
      </c>
      <c r="L2227" s="165">
        <f t="shared" si="110"/>
        <v>0</v>
      </c>
      <c r="M2227" s="172">
        <v>127</v>
      </c>
      <c r="N2227" s="172">
        <v>64</v>
      </c>
      <c r="O2227" s="167" t="s">
        <v>133</v>
      </c>
      <c r="P2227" s="260" t="e">
        <f t="shared" si="108"/>
        <v>#NUM!</v>
      </c>
      <c r="S2227" s="272"/>
    </row>
    <row r="2228" spans="1:19">
      <c r="A2228" s="161" t="s">
        <v>3339</v>
      </c>
      <c r="C2228" s="161" t="s">
        <v>133</v>
      </c>
      <c r="F2228" s="163" t="s">
        <v>133</v>
      </c>
      <c r="G2228" s="266" t="s">
        <v>133</v>
      </c>
      <c r="H2228" s="163" t="s">
        <v>133</v>
      </c>
      <c r="I2228" s="163" t="s">
        <v>133</v>
      </c>
      <c r="J2228" s="163" t="s">
        <v>133</v>
      </c>
      <c r="K2228" s="164">
        <f t="shared" si="109"/>
        <v>0</v>
      </c>
      <c r="L2228" s="165">
        <f t="shared" si="110"/>
        <v>0</v>
      </c>
      <c r="M2228" s="172">
        <v>127</v>
      </c>
      <c r="N2228" s="172">
        <v>64</v>
      </c>
      <c r="O2228" s="167" t="s">
        <v>133</v>
      </c>
      <c r="P2228" s="260" t="e">
        <f t="shared" si="108"/>
        <v>#NUM!</v>
      </c>
      <c r="S2228" s="272"/>
    </row>
    <row r="2229" spans="1:19">
      <c r="A2229" s="161" t="s">
        <v>3340</v>
      </c>
      <c r="C2229" s="161" t="s">
        <v>133</v>
      </c>
      <c r="F2229" s="163" t="s">
        <v>133</v>
      </c>
      <c r="G2229" s="266" t="s">
        <v>133</v>
      </c>
      <c r="H2229" s="163" t="s">
        <v>133</v>
      </c>
      <c r="I2229" s="163" t="s">
        <v>133</v>
      </c>
      <c r="J2229" s="163" t="s">
        <v>133</v>
      </c>
      <c r="K2229" s="164">
        <f t="shared" si="109"/>
        <v>0</v>
      </c>
      <c r="L2229" s="165">
        <f t="shared" si="110"/>
        <v>0</v>
      </c>
      <c r="M2229" s="172">
        <v>127</v>
      </c>
      <c r="N2229" s="172">
        <v>64</v>
      </c>
      <c r="O2229" s="167" t="s">
        <v>133</v>
      </c>
      <c r="P2229" s="260" t="e">
        <f t="shared" si="108"/>
        <v>#NUM!</v>
      </c>
      <c r="S2229" s="272"/>
    </row>
    <row r="2230" spans="1:19">
      <c r="A2230" s="161" t="s">
        <v>3341</v>
      </c>
      <c r="C2230" s="161" t="s">
        <v>133</v>
      </c>
      <c r="F2230" s="163" t="s">
        <v>133</v>
      </c>
      <c r="G2230" s="266" t="s">
        <v>133</v>
      </c>
      <c r="H2230" s="163" t="s">
        <v>133</v>
      </c>
      <c r="I2230" s="163" t="s">
        <v>133</v>
      </c>
      <c r="J2230" s="163" t="s">
        <v>133</v>
      </c>
      <c r="K2230" s="164">
        <f t="shared" si="109"/>
        <v>0</v>
      </c>
      <c r="L2230" s="165">
        <f t="shared" si="110"/>
        <v>0</v>
      </c>
      <c r="M2230" s="172">
        <v>127</v>
      </c>
      <c r="N2230" s="172">
        <v>64</v>
      </c>
      <c r="O2230" s="167" t="s">
        <v>133</v>
      </c>
      <c r="P2230" s="260" t="e">
        <f t="shared" si="108"/>
        <v>#NUM!</v>
      </c>
      <c r="S2230" s="272"/>
    </row>
    <row r="2231" spans="1:19">
      <c r="A2231" s="161" t="s">
        <v>3342</v>
      </c>
      <c r="C2231" s="161" t="s">
        <v>133</v>
      </c>
      <c r="F2231" s="163" t="s">
        <v>133</v>
      </c>
      <c r="G2231" s="266" t="s">
        <v>133</v>
      </c>
      <c r="H2231" s="163" t="s">
        <v>133</v>
      </c>
      <c r="I2231" s="163" t="s">
        <v>133</v>
      </c>
      <c r="J2231" s="163" t="s">
        <v>133</v>
      </c>
      <c r="K2231" s="164">
        <f t="shared" si="109"/>
        <v>0</v>
      </c>
      <c r="L2231" s="165">
        <f t="shared" si="110"/>
        <v>0</v>
      </c>
      <c r="M2231" s="172">
        <v>127</v>
      </c>
      <c r="N2231" s="172">
        <v>64</v>
      </c>
      <c r="O2231" s="167" t="s">
        <v>133</v>
      </c>
      <c r="P2231" s="260" t="e">
        <f t="shared" si="108"/>
        <v>#NUM!</v>
      </c>
      <c r="S2231" s="272"/>
    </row>
    <row r="2232" spans="1:19">
      <c r="A2232" s="161" t="s">
        <v>3343</v>
      </c>
      <c r="C2232" s="161" t="s">
        <v>133</v>
      </c>
      <c r="F2232" s="163" t="s">
        <v>133</v>
      </c>
      <c r="G2232" s="266" t="s">
        <v>133</v>
      </c>
      <c r="H2232" s="163" t="s">
        <v>133</v>
      </c>
      <c r="I2232" s="163" t="s">
        <v>133</v>
      </c>
      <c r="J2232" s="163" t="s">
        <v>133</v>
      </c>
      <c r="K2232" s="164">
        <f t="shared" si="109"/>
        <v>0</v>
      </c>
      <c r="L2232" s="165">
        <f t="shared" si="110"/>
        <v>0</v>
      </c>
      <c r="M2232" s="172">
        <v>127</v>
      </c>
      <c r="N2232" s="172">
        <v>64</v>
      </c>
      <c r="O2232" s="167" t="s">
        <v>133</v>
      </c>
      <c r="P2232" s="260" t="e">
        <f t="shared" si="108"/>
        <v>#NUM!</v>
      </c>
      <c r="S2232" s="272"/>
    </row>
    <row r="2233" spans="1:19">
      <c r="A2233" s="161" t="s">
        <v>3344</v>
      </c>
      <c r="C2233" s="161" t="s">
        <v>133</v>
      </c>
      <c r="F2233" s="163" t="s">
        <v>133</v>
      </c>
      <c r="G2233" s="266" t="s">
        <v>133</v>
      </c>
      <c r="H2233" s="163" t="s">
        <v>133</v>
      </c>
      <c r="I2233" s="163" t="s">
        <v>133</v>
      </c>
      <c r="J2233" s="163" t="s">
        <v>133</v>
      </c>
      <c r="K2233" s="164">
        <f t="shared" si="109"/>
        <v>0</v>
      </c>
      <c r="L2233" s="165">
        <f t="shared" si="110"/>
        <v>0</v>
      </c>
      <c r="M2233" s="172">
        <v>127</v>
      </c>
      <c r="N2233" s="172">
        <v>64</v>
      </c>
      <c r="O2233" s="167" t="s">
        <v>133</v>
      </c>
      <c r="P2233" s="260" t="e">
        <f t="shared" si="108"/>
        <v>#NUM!</v>
      </c>
      <c r="S2233" s="272"/>
    </row>
    <row r="2234" spans="1:19">
      <c r="A2234" s="161" t="s">
        <v>3345</v>
      </c>
      <c r="C2234" s="161" t="s">
        <v>133</v>
      </c>
      <c r="F2234" s="163" t="s">
        <v>133</v>
      </c>
      <c r="G2234" s="266" t="s">
        <v>133</v>
      </c>
      <c r="H2234" s="163" t="s">
        <v>133</v>
      </c>
      <c r="I2234" s="163" t="s">
        <v>133</v>
      </c>
      <c r="J2234" s="163" t="s">
        <v>133</v>
      </c>
      <c r="K2234" s="164">
        <f t="shared" si="109"/>
        <v>0</v>
      </c>
      <c r="L2234" s="165">
        <f t="shared" si="110"/>
        <v>0</v>
      </c>
      <c r="M2234" s="172">
        <v>127</v>
      </c>
      <c r="N2234" s="172">
        <v>64</v>
      </c>
      <c r="O2234" s="167" t="s">
        <v>133</v>
      </c>
      <c r="P2234" s="260" t="e">
        <f t="shared" si="108"/>
        <v>#NUM!</v>
      </c>
      <c r="S2234" s="272"/>
    </row>
    <row r="2235" spans="1:19">
      <c r="A2235" s="161" t="s">
        <v>3346</v>
      </c>
      <c r="C2235" s="161" t="s">
        <v>133</v>
      </c>
      <c r="F2235" s="163" t="s">
        <v>133</v>
      </c>
      <c r="G2235" s="266" t="s">
        <v>133</v>
      </c>
      <c r="H2235" s="163" t="s">
        <v>133</v>
      </c>
      <c r="I2235" s="163" t="s">
        <v>133</v>
      </c>
      <c r="J2235" s="163" t="s">
        <v>133</v>
      </c>
      <c r="K2235" s="164">
        <f t="shared" si="109"/>
        <v>0</v>
      </c>
      <c r="L2235" s="165">
        <f t="shared" si="110"/>
        <v>0</v>
      </c>
      <c r="M2235" s="172">
        <v>127</v>
      </c>
      <c r="N2235" s="172">
        <v>64</v>
      </c>
      <c r="O2235" s="167" t="s">
        <v>133</v>
      </c>
      <c r="P2235" s="260" t="e">
        <f t="shared" si="108"/>
        <v>#NUM!</v>
      </c>
      <c r="S2235" s="272"/>
    </row>
    <row r="2236" spans="1:19">
      <c r="A2236" s="161" t="s">
        <v>3347</v>
      </c>
      <c r="C2236" s="161" t="s">
        <v>133</v>
      </c>
      <c r="F2236" s="163" t="s">
        <v>133</v>
      </c>
      <c r="G2236" s="266" t="s">
        <v>133</v>
      </c>
      <c r="H2236" s="163" t="s">
        <v>133</v>
      </c>
      <c r="I2236" s="163" t="s">
        <v>133</v>
      </c>
      <c r="J2236" s="163" t="s">
        <v>133</v>
      </c>
      <c r="K2236" s="164">
        <f t="shared" si="109"/>
        <v>0</v>
      </c>
      <c r="L2236" s="165">
        <f t="shared" si="110"/>
        <v>0</v>
      </c>
      <c r="M2236" s="172">
        <v>127</v>
      </c>
      <c r="N2236" s="172">
        <v>64</v>
      </c>
      <c r="O2236" s="167" t="s">
        <v>133</v>
      </c>
      <c r="P2236" s="260" t="e">
        <f t="shared" si="108"/>
        <v>#NUM!</v>
      </c>
      <c r="S2236" s="272"/>
    </row>
    <row r="2237" spans="1:19">
      <c r="A2237" s="161" t="s">
        <v>3348</v>
      </c>
      <c r="C2237" s="161" t="s">
        <v>133</v>
      </c>
      <c r="F2237" s="163" t="s">
        <v>133</v>
      </c>
      <c r="G2237" s="266" t="s">
        <v>133</v>
      </c>
      <c r="H2237" s="163" t="s">
        <v>133</v>
      </c>
      <c r="I2237" s="163" t="s">
        <v>133</v>
      </c>
      <c r="J2237" s="163" t="s">
        <v>133</v>
      </c>
      <c r="K2237" s="164">
        <f t="shared" si="109"/>
        <v>0</v>
      </c>
      <c r="L2237" s="165">
        <f t="shared" si="110"/>
        <v>0</v>
      </c>
      <c r="M2237" s="172">
        <v>127</v>
      </c>
      <c r="N2237" s="172">
        <v>64</v>
      </c>
      <c r="O2237" s="167" t="s">
        <v>133</v>
      </c>
      <c r="P2237" s="260" t="e">
        <f t="shared" si="108"/>
        <v>#NUM!</v>
      </c>
      <c r="S2237" s="272"/>
    </row>
    <row r="2238" spans="1:19">
      <c r="A2238" s="161" t="s">
        <v>3349</v>
      </c>
      <c r="C2238" s="161" t="s">
        <v>133</v>
      </c>
      <c r="F2238" s="163" t="s">
        <v>133</v>
      </c>
      <c r="G2238" s="266" t="s">
        <v>133</v>
      </c>
      <c r="H2238" s="163" t="s">
        <v>133</v>
      </c>
      <c r="I2238" s="163" t="s">
        <v>133</v>
      </c>
      <c r="J2238" s="163" t="s">
        <v>133</v>
      </c>
      <c r="K2238" s="164">
        <f t="shared" si="109"/>
        <v>0</v>
      </c>
      <c r="L2238" s="165">
        <f t="shared" si="110"/>
        <v>0</v>
      </c>
      <c r="M2238" s="172">
        <v>127</v>
      </c>
      <c r="N2238" s="172">
        <v>64</v>
      </c>
      <c r="O2238" s="167" t="s">
        <v>133</v>
      </c>
      <c r="P2238" s="260" t="e">
        <f t="shared" si="108"/>
        <v>#NUM!</v>
      </c>
      <c r="S2238" s="272"/>
    </row>
    <row r="2239" spans="1:19">
      <c r="A2239" s="161" t="s">
        <v>3350</v>
      </c>
      <c r="C2239" s="161" t="s">
        <v>133</v>
      </c>
      <c r="F2239" s="163" t="s">
        <v>133</v>
      </c>
      <c r="G2239" s="266" t="s">
        <v>133</v>
      </c>
      <c r="H2239" s="163" t="s">
        <v>133</v>
      </c>
      <c r="I2239" s="163" t="s">
        <v>133</v>
      </c>
      <c r="J2239" s="163" t="s">
        <v>133</v>
      </c>
      <c r="K2239" s="164">
        <f t="shared" si="109"/>
        <v>0</v>
      </c>
      <c r="L2239" s="165">
        <f t="shared" si="110"/>
        <v>0</v>
      </c>
      <c r="M2239" s="172">
        <v>127</v>
      </c>
      <c r="N2239" s="172">
        <v>64</v>
      </c>
      <c r="O2239" s="167" t="s">
        <v>133</v>
      </c>
      <c r="P2239" s="260" t="e">
        <f t="shared" si="108"/>
        <v>#NUM!</v>
      </c>
      <c r="S2239" s="272"/>
    </row>
    <row r="2240" spans="1:19">
      <c r="A2240" s="161" t="s">
        <v>3351</v>
      </c>
      <c r="C2240" s="161" t="s">
        <v>133</v>
      </c>
      <c r="F2240" s="163" t="s">
        <v>133</v>
      </c>
      <c r="G2240" s="266" t="s">
        <v>133</v>
      </c>
      <c r="H2240" s="163" t="s">
        <v>133</v>
      </c>
      <c r="I2240" s="163" t="s">
        <v>133</v>
      </c>
      <c r="J2240" s="163" t="s">
        <v>133</v>
      </c>
      <c r="K2240" s="164">
        <f t="shared" si="109"/>
        <v>0</v>
      </c>
      <c r="L2240" s="165">
        <f t="shared" si="110"/>
        <v>0</v>
      </c>
      <c r="M2240" s="172">
        <v>127</v>
      </c>
      <c r="N2240" s="172">
        <v>64</v>
      </c>
      <c r="O2240" s="167" t="s">
        <v>133</v>
      </c>
      <c r="P2240" s="260" t="e">
        <f t="shared" si="108"/>
        <v>#NUM!</v>
      </c>
      <c r="S2240" s="272"/>
    </row>
    <row r="2241" spans="1:19">
      <c r="A2241" s="161" t="s">
        <v>3352</v>
      </c>
      <c r="C2241" s="161" t="s">
        <v>133</v>
      </c>
      <c r="F2241" s="163" t="s">
        <v>133</v>
      </c>
      <c r="G2241" s="266" t="s">
        <v>133</v>
      </c>
      <c r="H2241" s="163" t="s">
        <v>133</v>
      </c>
      <c r="I2241" s="163" t="s">
        <v>133</v>
      </c>
      <c r="J2241" s="163" t="s">
        <v>133</v>
      </c>
      <c r="K2241" s="164">
        <f t="shared" si="109"/>
        <v>0</v>
      </c>
      <c r="L2241" s="165">
        <f t="shared" si="110"/>
        <v>0</v>
      </c>
      <c r="M2241" s="172">
        <v>127</v>
      </c>
      <c r="N2241" s="172">
        <v>64</v>
      </c>
      <c r="O2241" s="167" t="s">
        <v>133</v>
      </c>
      <c r="P2241" s="260" t="e">
        <f t="shared" si="108"/>
        <v>#NUM!</v>
      </c>
      <c r="S2241" s="272"/>
    </row>
    <row r="2242" spans="1:19">
      <c r="A2242" s="161" t="s">
        <v>3353</v>
      </c>
      <c r="C2242" s="161" t="s">
        <v>133</v>
      </c>
      <c r="F2242" s="163" t="s">
        <v>133</v>
      </c>
      <c r="G2242" s="266" t="s">
        <v>133</v>
      </c>
      <c r="H2242" s="163" t="s">
        <v>133</v>
      </c>
      <c r="I2242" s="163" t="s">
        <v>133</v>
      </c>
      <c r="J2242" s="163" t="s">
        <v>133</v>
      </c>
      <c r="K2242" s="164">
        <f t="shared" si="109"/>
        <v>0</v>
      </c>
      <c r="L2242" s="165">
        <f t="shared" si="110"/>
        <v>0</v>
      </c>
      <c r="M2242" s="172">
        <v>127</v>
      </c>
      <c r="N2242" s="172">
        <v>64</v>
      </c>
      <c r="O2242" s="167" t="s">
        <v>133</v>
      </c>
      <c r="P2242" s="260" t="e">
        <f t="shared" si="108"/>
        <v>#NUM!</v>
      </c>
      <c r="S2242" s="272"/>
    </row>
    <row r="2243" spans="1:19">
      <c r="A2243" s="161" t="s">
        <v>3354</v>
      </c>
      <c r="C2243" s="161" t="s">
        <v>133</v>
      </c>
      <c r="F2243" s="163" t="s">
        <v>133</v>
      </c>
      <c r="G2243" s="266" t="s">
        <v>133</v>
      </c>
      <c r="H2243" s="163" t="s">
        <v>133</v>
      </c>
      <c r="I2243" s="163" t="s">
        <v>133</v>
      </c>
      <c r="J2243" s="163" t="s">
        <v>133</v>
      </c>
      <c r="K2243" s="164">
        <f t="shared" si="109"/>
        <v>0</v>
      </c>
      <c r="L2243" s="165">
        <f t="shared" si="110"/>
        <v>0</v>
      </c>
      <c r="M2243" s="172">
        <v>127</v>
      </c>
      <c r="N2243" s="172">
        <v>64</v>
      </c>
      <c r="O2243" s="167" t="s">
        <v>133</v>
      </c>
      <c r="P2243" s="260" t="e">
        <f t="shared" si="108"/>
        <v>#NUM!</v>
      </c>
      <c r="S2243" s="272"/>
    </row>
    <row r="2244" spans="1:19">
      <c r="A2244" s="161" t="s">
        <v>3355</v>
      </c>
      <c r="C2244" s="161" t="s">
        <v>133</v>
      </c>
      <c r="F2244" s="163" t="s">
        <v>133</v>
      </c>
      <c r="G2244" s="266" t="s">
        <v>133</v>
      </c>
      <c r="H2244" s="163" t="s">
        <v>133</v>
      </c>
      <c r="I2244" s="163" t="s">
        <v>133</v>
      </c>
      <c r="J2244" s="163" t="s">
        <v>133</v>
      </c>
      <c r="K2244" s="164">
        <f t="shared" si="109"/>
        <v>0</v>
      </c>
      <c r="L2244" s="165">
        <f t="shared" si="110"/>
        <v>0</v>
      </c>
      <c r="M2244" s="172">
        <v>127</v>
      </c>
      <c r="N2244" s="172">
        <v>64</v>
      </c>
      <c r="O2244" s="167" t="s">
        <v>133</v>
      </c>
      <c r="P2244" s="260" t="e">
        <f t="shared" si="108"/>
        <v>#NUM!</v>
      </c>
      <c r="S2244" s="272"/>
    </row>
    <row r="2245" spans="1:19">
      <c r="A2245" s="161" t="s">
        <v>3356</v>
      </c>
      <c r="C2245" s="161" t="s">
        <v>133</v>
      </c>
      <c r="F2245" s="163" t="s">
        <v>133</v>
      </c>
      <c r="G2245" s="266" t="s">
        <v>133</v>
      </c>
      <c r="H2245" s="163" t="s">
        <v>133</v>
      </c>
      <c r="I2245" s="163" t="s">
        <v>133</v>
      </c>
      <c r="J2245" s="163" t="s">
        <v>133</v>
      </c>
      <c r="K2245" s="164">
        <f t="shared" si="109"/>
        <v>0</v>
      </c>
      <c r="L2245" s="165">
        <f t="shared" si="110"/>
        <v>0</v>
      </c>
      <c r="M2245" s="172">
        <v>127</v>
      </c>
      <c r="N2245" s="172">
        <v>64</v>
      </c>
      <c r="O2245" s="167" t="s">
        <v>133</v>
      </c>
      <c r="P2245" s="260" t="e">
        <f t="shared" si="108"/>
        <v>#NUM!</v>
      </c>
      <c r="S2245" s="272"/>
    </row>
    <row r="2246" spans="1:19">
      <c r="A2246" s="161" t="s">
        <v>3357</v>
      </c>
      <c r="C2246" s="161" t="s">
        <v>133</v>
      </c>
      <c r="F2246" s="163" t="s">
        <v>133</v>
      </c>
      <c r="G2246" s="266" t="s">
        <v>133</v>
      </c>
      <c r="H2246" s="163" t="s">
        <v>133</v>
      </c>
      <c r="I2246" s="163" t="s">
        <v>133</v>
      </c>
      <c r="J2246" s="163" t="s">
        <v>133</v>
      </c>
      <c r="K2246" s="164">
        <f t="shared" si="109"/>
        <v>0</v>
      </c>
      <c r="L2246" s="165">
        <f t="shared" si="110"/>
        <v>0</v>
      </c>
      <c r="M2246" s="172">
        <v>127</v>
      </c>
      <c r="N2246" s="172">
        <v>64</v>
      </c>
      <c r="O2246" s="167" t="s">
        <v>133</v>
      </c>
      <c r="P2246" s="260" t="e">
        <f t="shared" si="108"/>
        <v>#NUM!</v>
      </c>
      <c r="S2246" s="272"/>
    </row>
    <row r="2247" spans="1:19">
      <c r="A2247" s="161" t="s">
        <v>3358</v>
      </c>
      <c r="C2247" s="161" t="s">
        <v>133</v>
      </c>
      <c r="F2247" s="163" t="s">
        <v>133</v>
      </c>
      <c r="G2247" s="266" t="s">
        <v>133</v>
      </c>
      <c r="H2247" s="163" t="s">
        <v>133</v>
      </c>
      <c r="I2247" s="163" t="s">
        <v>133</v>
      </c>
      <c r="J2247" s="163" t="s">
        <v>133</v>
      </c>
      <c r="K2247" s="164">
        <f t="shared" si="109"/>
        <v>0</v>
      </c>
      <c r="L2247" s="165">
        <f t="shared" si="110"/>
        <v>0</v>
      </c>
      <c r="M2247" s="172">
        <v>127</v>
      </c>
      <c r="N2247" s="172">
        <v>64</v>
      </c>
      <c r="O2247" s="167" t="s">
        <v>133</v>
      </c>
      <c r="P2247" s="260" t="e">
        <f t="shared" si="108"/>
        <v>#NUM!</v>
      </c>
      <c r="S2247" s="272"/>
    </row>
    <row r="2248" spans="1:19">
      <c r="A2248" s="161" t="s">
        <v>3359</v>
      </c>
      <c r="C2248" s="161" t="s">
        <v>133</v>
      </c>
      <c r="F2248" s="163" t="s">
        <v>133</v>
      </c>
      <c r="G2248" s="266" t="s">
        <v>133</v>
      </c>
      <c r="H2248" s="163" t="s">
        <v>133</v>
      </c>
      <c r="I2248" s="163" t="s">
        <v>133</v>
      </c>
      <c r="J2248" s="163" t="s">
        <v>133</v>
      </c>
      <c r="K2248" s="164">
        <f t="shared" si="109"/>
        <v>0</v>
      </c>
      <c r="L2248" s="165">
        <f t="shared" si="110"/>
        <v>0</v>
      </c>
      <c r="M2248" s="172">
        <v>127</v>
      </c>
      <c r="N2248" s="172">
        <v>64</v>
      </c>
      <c r="O2248" s="167" t="s">
        <v>133</v>
      </c>
      <c r="P2248" s="260" t="e">
        <f t="shared" si="108"/>
        <v>#NUM!</v>
      </c>
      <c r="S2248" s="272"/>
    </row>
    <row r="2249" spans="1:19">
      <c r="A2249" s="161" t="s">
        <v>3360</v>
      </c>
      <c r="C2249" s="161" t="s">
        <v>133</v>
      </c>
      <c r="F2249" s="163" t="s">
        <v>133</v>
      </c>
      <c r="G2249" s="266" t="s">
        <v>133</v>
      </c>
      <c r="H2249" s="163" t="s">
        <v>133</v>
      </c>
      <c r="I2249" s="163" t="s">
        <v>133</v>
      </c>
      <c r="J2249" s="163" t="s">
        <v>133</v>
      </c>
      <c r="K2249" s="164">
        <f t="shared" si="109"/>
        <v>0</v>
      </c>
      <c r="L2249" s="165">
        <f t="shared" si="110"/>
        <v>0</v>
      </c>
      <c r="M2249" s="172">
        <v>127</v>
      </c>
      <c r="N2249" s="172">
        <v>64</v>
      </c>
      <c r="O2249" s="167" t="s">
        <v>133</v>
      </c>
      <c r="P2249" s="260" t="e">
        <f t="shared" si="108"/>
        <v>#NUM!</v>
      </c>
      <c r="S2249" s="272"/>
    </row>
    <row r="2250" spans="1:19">
      <c r="A2250" s="161" t="s">
        <v>3361</v>
      </c>
      <c r="C2250" s="161" t="s">
        <v>133</v>
      </c>
      <c r="F2250" s="163" t="s">
        <v>133</v>
      </c>
      <c r="G2250" s="266" t="s">
        <v>133</v>
      </c>
      <c r="H2250" s="163" t="s">
        <v>133</v>
      </c>
      <c r="I2250" s="163" t="s">
        <v>133</v>
      </c>
      <c r="J2250" s="163" t="s">
        <v>133</v>
      </c>
      <c r="K2250" s="164">
        <f t="shared" si="109"/>
        <v>0</v>
      </c>
      <c r="L2250" s="165">
        <f t="shared" si="110"/>
        <v>0</v>
      </c>
      <c r="M2250" s="172">
        <v>127</v>
      </c>
      <c r="N2250" s="172">
        <v>64</v>
      </c>
      <c r="O2250" s="167" t="s">
        <v>133</v>
      </c>
      <c r="P2250" s="260" t="e">
        <f t="shared" si="108"/>
        <v>#NUM!</v>
      </c>
      <c r="S2250" s="272"/>
    </row>
    <row r="2251" spans="1:19">
      <c r="A2251" s="161" t="s">
        <v>3362</v>
      </c>
      <c r="C2251" s="161" t="s">
        <v>133</v>
      </c>
      <c r="F2251" s="163" t="s">
        <v>133</v>
      </c>
      <c r="G2251" s="266" t="s">
        <v>133</v>
      </c>
      <c r="H2251" s="163" t="s">
        <v>133</v>
      </c>
      <c r="I2251" s="163" t="s">
        <v>133</v>
      </c>
      <c r="J2251" s="163" t="s">
        <v>133</v>
      </c>
      <c r="K2251" s="164">
        <f t="shared" si="109"/>
        <v>0</v>
      </c>
      <c r="L2251" s="165">
        <f t="shared" si="110"/>
        <v>0</v>
      </c>
      <c r="M2251" s="172">
        <v>127</v>
      </c>
      <c r="N2251" s="172">
        <v>64</v>
      </c>
      <c r="O2251" s="167" t="s">
        <v>133</v>
      </c>
      <c r="P2251" s="260" t="e">
        <f t="shared" si="108"/>
        <v>#NUM!</v>
      </c>
      <c r="S2251" s="272"/>
    </row>
    <row r="2252" spans="1:19">
      <c r="A2252" s="161" t="s">
        <v>3363</v>
      </c>
      <c r="C2252" s="161" t="s">
        <v>133</v>
      </c>
      <c r="F2252" s="163" t="s">
        <v>133</v>
      </c>
      <c r="G2252" s="266" t="s">
        <v>133</v>
      </c>
      <c r="H2252" s="163" t="s">
        <v>133</v>
      </c>
      <c r="I2252" s="163" t="s">
        <v>133</v>
      </c>
      <c r="J2252" s="163" t="s">
        <v>133</v>
      </c>
      <c r="K2252" s="164">
        <f t="shared" si="109"/>
        <v>0</v>
      </c>
      <c r="L2252" s="165">
        <f t="shared" si="110"/>
        <v>0</v>
      </c>
      <c r="M2252" s="172">
        <v>127</v>
      </c>
      <c r="N2252" s="172">
        <v>64</v>
      </c>
      <c r="O2252" s="167" t="s">
        <v>133</v>
      </c>
      <c r="P2252" s="260" t="e">
        <f t="shared" si="108"/>
        <v>#NUM!</v>
      </c>
      <c r="S2252" s="272"/>
    </row>
    <row r="2253" spans="1:19">
      <c r="A2253" s="161" t="s">
        <v>3364</v>
      </c>
      <c r="C2253" s="161" t="s">
        <v>133</v>
      </c>
      <c r="F2253" s="163" t="s">
        <v>133</v>
      </c>
      <c r="G2253" s="266" t="s">
        <v>133</v>
      </c>
      <c r="H2253" s="163" t="s">
        <v>133</v>
      </c>
      <c r="I2253" s="163" t="s">
        <v>133</v>
      </c>
      <c r="J2253" s="163" t="s">
        <v>133</v>
      </c>
      <c r="K2253" s="164">
        <f t="shared" si="109"/>
        <v>0</v>
      </c>
      <c r="L2253" s="165">
        <f t="shared" si="110"/>
        <v>0</v>
      </c>
      <c r="M2253" s="172">
        <v>127</v>
      </c>
      <c r="N2253" s="172">
        <v>64</v>
      </c>
      <c r="O2253" s="167" t="s">
        <v>133</v>
      </c>
      <c r="P2253" s="260" t="e">
        <f t="shared" si="108"/>
        <v>#NUM!</v>
      </c>
      <c r="S2253" s="272"/>
    </row>
    <row r="2254" spans="1:19">
      <c r="A2254" s="161" t="s">
        <v>3365</v>
      </c>
      <c r="C2254" s="161" t="s">
        <v>133</v>
      </c>
      <c r="F2254" s="163" t="s">
        <v>133</v>
      </c>
      <c r="G2254" s="266" t="s">
        <v>133</v>
      </c>
      <c r="H2254" s="163" t="s">
        <v>133</v>
      </c>
      <c r="I2254" s="163" t="s">
        <v>133</v>
      </c>
      <c r="J2254" s="163" t="s">
        <v>133</v>
      </c>
      <c r="K2254" s="164">
        <f t="shared" si="109"/>
        <v>0</v>
      </c>
      <c r="L2254" s="165">
        <f t="shared" si="110"/>
        <v>0</v>
      </c>
      <c r="M2254" s="172">
        <v>127</v>
      </c>
      <c r="N2254" s="172">
        <v>64</v>
      </c>
      <c r="O2254" s="167" t="s">
        <v>133</v>
      </c>
      <c r="P2254" s="260" t="e">
        <f t="shared" si="108"/>
        <v>#NUM!</v>
      </c>
      <c r="S2254" s="272"/>
    </row>
    <row r="2255" spans="1:19">
      <c r="A2255" s="161" t="s">
        <v>3366</v>
      </c>
      <c r="C2255" s="161" t="s">
        <v>133</v>
      </c>
      <c r="F2255" s="163" t="s">
        <v>133</v>
      </c>
      <c r="G2255" s="266" t="s">
        <v>133</v>
      </c>
      <c r="H2255" s="163" t="s">
        <v>133</v>
      </c>
      <c r="I2255" s="163" t="s">
        <v>133</v>
      </c>
      <c r="J2255" s="163" t="s">
        <v>133</v>
      </c>
      <c r="K2255" s="164">
        <f t="shared" si="109"/>
        <v>0</v>
      </c>
      <c r="L2255" s="165">
        <f t="shared" si="110"/>
        <v>0</v>
      </c>
      <c r="M2255" s="172">
        <v>127</v>
      </c>
      <c r="N2255" s="172">
        <v>64</v>
      </c>
      <c r="O2255" s="167" t="s">
        <v>133</v>
      </c>
      <c r="P2255" s="260" t="e">
        <f t="shared" ref="P2255:P2318" si="111">MEDIAN(Q2255:R2255)</f>
        <v>#NUM!</v>
      </c>
      <c r="S2255" s="272"/>
    </row>
    <row r="2256" spans="1:19">
      <c r="A2256" s="161" t="s">
        <v>3367</v>
      </c>
      <c r="C2256" s="161" t="s">
        <v>133</v>
      </c>
      <c r="F2256" s="163" t="s">
        <v>133</v>
      </c>
      <c r="G2256" s="266" t="s">
        <v>133</v>
      </c>
      <c r="H2256" s="163" t="s">
        <v>133</v>
      </c>
      <c r="I2256" s="163" t="s">
        <v>133</v>
      </c>
      <c r="J2256" s="163" t="s">
        <v>133</v>
      </c>
      <c r="K2256" s="164">
        <f t="shared" ref="K2256:K2319" si="112">IF(OR(D2256="n/a",D2256="nd"),0,D2256)+IF(OR(I2256="n/a",I2256="nd"),0,I2256)</f>
        <v>0</v>
      </c>
      <c r="L2256" s="165">
        <f t="shared" ref="L2256:L2319" si="113">SQRT(SUMSQ(IF(OR(E2256="n/a",E2256="nd"),0,E2256),IF(OR(F2256="n/a",F2256="nd"),0,F2256),IF(OR(J2256="n/a",J2256="nd"),0,J2256)))</f>
        <v>0</v>
      </c>
      <c r="M2256" s="172">
        <v>127</v>
      </c>
      <c r="N2256" s="172">
        <v>64</v>
      </c>
      <c r="O2256" s="167" t="s">
        <v>133</v>
      </c>
      <c r="P2256" s="260" t="e">
        <f t="shared" si="111"/>
        <v>#NUM!</v>
      </c>
      <c r="S2256" s="272"/>
    </row>
    <row r="2257" spans="1:19">
      <c r="A2257" s="161" t="s">
        <v>3368</v>
      </c>
      <c r="C2257" s="161" t="s">
        <v>133</v>
      </c>
      <c r="F2257" s="163" t="s">
        <v>133</v>
      </c>
      <c r="G2257" s="266" t="s">
        <v>133</v>
      </c>
      <c r="H2257" s="163" t="s">
        <v>133</v>
      </c>
      <c r="I2257" s="163" t="s">
        <v>133</v>
      </c>
      <c r="J2257" s="163" t="s">
        <v>133</v>
      </c>
      <c r="K2257" s="164">
        <f t="shared" si="112"/>
        <v>0</v>
      </c>
      <c r="L2257" s="165">
        <f t="shared" si="113"/>
        <v>0</v>
      </c>
      <c r="M2257" s="172">
        <v>127</v>
      </c>
      <c r="N2257" s="172">
        <v>64</v>
      </c>
      <c r="O2257" s="167" t="s">
        <v>133</v>
      </c>
      <c r="P2257" s="260" t="e">
        <f t="shared" si="111"/>
        <v>#NUM!</v>
      </c>
      <c r="S2257" s="272"/>
    </row>
    <row r="2258" spans="1:19">
      <c r="A2258" s="161" t="s">
        <v>3369</v>
      </c>
      <c r="C2258" s="161" t="s">
        <v>133</v>
      </c>
      <c r="F2258" s="163" t="s">
        <v>133</v>
      </c>
      <c r="G2258" s="266" t="s">
        <v>133</v>
      </c>
      <c r="H2258" s="163" t="s">
        <v>133</v>
      </c>
      <c r="I2258" s="163" t="s">
        <v>133</v>
      </c>
      <c r="J2258" s="163" t="s">
        <v>133</v>
      </c>
      <c r="K2258" s="164">
        <f t="shared" si="112"/>
        <v>0</v>
      </c>
      <c r="L2258" s="165">
        <f t="shared" si="113"/>
        <v>0</v>
      </c>
      <c r="M2258" s="172">
        <v>127</v>
      </c>
      <c r="N2258" s="172">
        <v>64</v>
      </c>
      <c r="O2258" s="167" t="s">
        <v>133</v>
      </c>
      <c r="P2258" s="260" t="e">
        <f t="shared" si="111"/>
        <v>#NUM!</v>
      </c>
      <c r="S2258" s="272"/>
    </row>
    <row r="2259" spans="1:19">
      <c r="A2259" s="161" t="s">
        <v>3370</v>
      </c>
      <c r="C2259" s="161" t="s">
        <v>133</v>
      </c>
      <c r="F2259" s="163" t="s">
        <v>133</v>
      </c>
      <c r="G2259" s="266" t="s">
        <v>133</v>
      </c>
      <c r="H2259" s="163" t="s">
        <v>133</v>
      </c>
      <c r="I2259" s="163" t="s">
        <v>133</v>
      </c>
      <c r="J2259" s="163" t="s">
        <v>133</v>
      </c>
      <c r="K2259" s="164">
        <f t="shared" si="112"/>
        <v>0</v>
      </c>
      <c r="L2259" s="165">
        <f t="shared" si="113"/>
        <v>0</v>
      </c>
      <c r="M2259" s="172">
        <v>127</v>
      </c>
      <c r="N2259" s="172">
        <v>64</v>
      </c>
      <c r="O2259" s="167" t="s">
        <v>133</v>
      </c>
      <c r="P2259" s="260" t="e">
        <f t="shared" si="111"/>
        <v>#NUM!</v>
      </c>
      <c r="S2259" s="272"/>
    </row>
    <row r="2260" spans="1:19">
      <c r="A2260" s="161" t="s">
        <v>3371</v>
      </c>
      <c r="C2260" s="161" t="s">
        <v>133</v>
      </c>
      <c r="F2260" s="163" t="s">
        <v>133</v>
      </c>
      <c r="G2260" s="266" t="s">
        <v>133</v>
      </c>
      <c r="H2260" s="163" t="s">
        <v>133</v>
      </c>
      <c r="I2260" s="163" t="s">
        <v>133</v>
      </c>
      <c r="J2260" s="163" t="s">
        <v>133</v>
      </c>
      <c r="K2260" s="164">
        <f t="shared" si="112"/>
        <v>0</v>
      </c>
      <c r="L2260" s="165">
        <f t="shared" si="113"/>
        <v>0</v>
      </c>
      <c r="M2260" s="172">
        <v>127</v>
      </c>
      <c r="N2260" s="172">
        <v>64</v>
      </c>
      <c r="O2260" s="167" t="s">
        <v>133</v>
      </c>
      <c r="P2260" s="260" t="e">
        <f t="shared" si="111"/>
        <v>#NUM!</v>
      </c>
      <c r="S2260" s="272"/>
    </row>
    <row r="2261" spans="1:19">
      <c r="A2261" s="161" t="s">
        <v>3372</v>
      </c>
      <c r="C2261" s="161" t="s">
        <v>133</v>
      </c>
      <c r="F2261" s="163" t="s">
        <v>133</v>
      </c>
      <c r="G2261" s="266" t="s">
        <v>133</v>
      </c>
      <c r="H2261" s="163" t="s">
        <v>133</v>
      </c>
      <c r="I2261" s="163" t="s">
        <v>133</v>
      </c>
      <c r="J2261" s="163" t="s">
        <v>133</v>
      </c>
      <c r="K2261" s="164">
        <f t="shared" si="112"/>
        <v>0</v>
      </c>
      <c r="L2261" s="165">
        <f t="shared" si="113"/>
        <v>0</v>
      </c>
      <c r="M2261" s="172">
        <v>127</v>
      </c>
      <c r="N2261" s="172">
        <v>64</v>
      </c>
      <c r="O2261" s="167" t="s">
        <v>133</v>
      </c>
      <c r="P2261" s="260" t="e">
        <f t="shared" si="111"/>
        <v>#NUM!</v>
      </c>
      <c r="S2261" s="272"/>
    </row>
    <row r="2262" spans="1:19">
      <c r="A2262" s="161" t="s">
        <v>3373</v>
      </c>
      <c r="C2262" s="161" t="s">
        <v>133</v>
      </c>
      <c r="F2262" s="163" t="s">
        <v>133</v>
      </c>
      <c r="G2262" s="266" t="s">
        <v>133</v>
      </c>
      <c r="H2262" s="163" t="s">
        <v>133</v>
      </c>
      <c r="I2262" s="163" t="s">
        <v>133</v>
      </c>
      <c r="J2262" s="163" t="s">
        <v>133</v>
      </c>
      <c r="K2262" s="164">
        <f t="shared" si="112"/>
        <v>0</v>
      </c>
      <c r="L2262" s="165">
        <f t="shared" si="113"/>
        <v>0</v>
      </c>
      <c r="M2262" s="172">
        <v>127</v>
      </c>
      <c r="N2262" s="172">
        <v>64</v>
      </c>
      <c r="O2262" s="167" t="s">
        <v>133</v>
      </c>
      <c r="P2262" s="260" t="e">
        <f t="shared" si="111"/>
        <v>#NUM!</v>
      </c>
      <c r="S2262" s="272"/>
    </row>
    <row r="2263" spans="1:19">
      <c r="A2263" s="161" t="s">
        <v>3374</v>
      </c>
      <c r="C2263" s="161" t="s">
        <v>133</v>
      </c>
      <c r="F2263" s="163" t="s">
        <v>133</v>
      </c>
      <c r="G2263" s="266" t="s">
        <v>133</v>
      </c>
      <c r="H2263" s="163" t="s">
        <v>133</v>
      </c>
      <c r="I2263" s="163" t="s">
        <v>133</v>
      </c>
      <c r="J2263" s="163" t="s">
        <v>133</v>
      </c>
      <c r="K2263" s="164">
        <f t="shared" si="112"/>
        <v>0</v>
      </c>
      <c r="L2263" s="165">
        <f t="shared" si="113"/>
        <v>0</v>
      </c>
      <c r="M2263" s="172">
        <v>127</v>
      </c>
      <c r="N2263" s="172">
        <v>64</v>
      </c>
      <c r="O2263" s="167" t="s">
        <v>133</v>
      </c>
      <c r="P2263" s="260" t="e">
        <f t="shared" si="111"/>
        <v>#NUM!</v>
      </c>
      <c r="S2263" s="272"/>
    </row>
    <row r="2264" spans="1:19">
      <c r="A2264" s="161" t="s">
        <v>3375</v>
      </c>
      <c r="C2264" s="161" t="s">
        <v>133</v>
      </c>
      <c r="F2264" s="163" t="s">
        <v>133</v>
      </c>
      <c r="G2264" s="266" t="s">
        <v>133</v>
      </c>
      <c r="H2264" s="163" t="s">
        <v>133</v>
      </c>
      <c r="I2264" s="163" t="s">
        <v>133</v>
      </c>
      <c r="J2264" s="163" t="s">
        <v>133</v>
      </c>
      <c r="K2264" s="164">
        <f t="shared" si="112"/>
        <v>0</v>
      </c>
      <c r="L2264" s="165">
        <f t="shared" si="113"/>
        <v>0</v>
      </c>
      <c r="M2264" s="172">
        <v>127</v>
      </c>
      <c r="N2264" s="172">
        <v>64</v>
      </c>
      <c r="O2264" s="167" t="s">
        <v>133</v>
      </c>
      <c r="P2264" s="260" t="e">
        <f t="shared" si="111"/>
        <v>#NUM!</v>
      </c>
      <c r="S2264" s="272"/>
    </row>
    <row r="2265" spans="1:19">
      <c r="A2265" s="161" t="s">
        <v>3376</v>
      </c>
      <c r="C2265" s="161" t="s">
        <v>133</v>
      </c>
      <c r="F2265" s="163" t="s">
        <v>133</v>
      </c>
      <c r="G2265" s="266" t="s">
        <v>133</v>
      </c>
      <c r="H2265" s="163" t="s">
        <v>133</v>
      </c>
      <c r="I2265" s="163" t="s">
        <v>133</v>
      </c>
      <c r="J2265" s="163" t="s">
        <v>133</v>
      </c>
      <c r="K2265" s="164">
        <f t="shared" si="112"/>
        <v>0</v>
      </c>
      <c r="L2265" s="165">
        <f t="shared" si="113"/>
        <v>0</v>
      </c>
      <c r="M2265" s="172">
        <v>127</v>
      </c>
      <c r="N2265" s="172">
        <v>64</v>
      </c>
      <c r="O2265" s="167" t="s">
        <v>133</v>
      </c>
      <c r="P2265" s="260" t="e">
        <f t="shared" si="111"/>
        <v>#NUM!</v>
      </c>
      <c r="S2265" s="272"/>
    </row>
    <row r="2266" spans="1:19">
      <c r="A2266" s="161" t="s">
        <v>3377</v>
      </c>
      <c r="C2266" s="161" t="s">
        <v>133</v>
      </c>
      <c r="F2266" s="163" t="s">
        <v>133</v>
      </c>
      <c r="G2266" s="266" t="s">
        <v>133</v>
      </c>
      <c r="H2266" s="163" t="s">
        <v>133</v>
      </c>
      <c r="I2266" s="163" t="s">
        <v>133</v>
      </c>
      <c r="J2266" s="163" t="s">
        <v>133</v>
      </c>
      <c r="K2266" s="164">
        <f t="shared" si="112"/>
        <v>0</v>
      </c>
      <c r="L2266" s="165">
        <f t="shared" si="113"/>
        <v>0</v>
      </c>
      <c r="M2266" s="172">
        <v>127</v>
      </c>
      <c r="N2266" s="172">
        <v>64</v>
      </c>
      <c r="O2266" s="167" t="s">
        <v>133</v>
      </c>
      <c r="P2266" s="260" t="e">
        <f t="shared" si="111"/>
        <v>#NUM!</v>
      </c>
      <c r="S2266" s="272"/>
    </row>
    <row r="2267" spans="1:19">
      <c r="A2267" s="161" t="s">
        <v>3378</v>
      </c>
      <c r="C2267" s="161" t="s">
        <v>133</v>
      </c>
      <c r="F2267" s="163" t="s">
        <v>133</v>
      </c>
      <c r="G2267" s="266" t="s">
        <v>133</v>
      </c>
      <c r="H2267" s="163" t="s">
        <v>133</v>
      </c>
      <c r="I2267" s="163" t="s">
        <v>133</v>
      </c>
      <c r="J2267" s="163" t="s">
        <v>133</v>
      </c>
      <c r="K2267" s="164">
        <f t="shared" si="112"/>
        <v>0</v>
      </c>
      <c r="L2267" s="165">
        <f t="shared" si="113"/>
        <v>0</v>
      </c>
      <c r="M2267" s="172">
        <v>127</v>
      </c>
      <c r="N2267" s="172">
        <v>64</v>
      </c>
      <c r="O2267" s="167" t="s">
        <v>133</v>
      </c>
      <c r="P2267" s="260" t="e">
        <f t="shared" si="111"/>
        <v>#NUM!</v>
      </c>
      <c r="S2267" s="272"/>
    </row>
    <row r="2268" spans="1:19">
      <c r="A2268" s="161" t="s">
        <v>3379</v>
      </c>
      <c r="C2268" s="161" t="s">
        <v>133</v>
      </c>
      <c r="F2268" s="163" t="s">
        <v>133</v>
      </c>
      <c r="G2268" s="266" t="s">
        <v>133</v>
      </c>
      <c r="H2268" s="163" t="s">
        <v>133</v>
      </c>
      <c r="I2268" s="163" t="s">
        <v>133</v>
      </c>
      <c r="J2268" s="163" t="s">
        <v>133</v>
      </c>
      <c r="K2268" s="164">
        <f t="shared" si="112"/>
        <v>0</v>
      </c>
      <c r="L2268" s="165">
        <f t="shared" si="113"/>
        <v>0</v>
      </c>
      <c r="M2268" s="172">
        <v>127</v>
      </c>
      <c r="N2268" s="172">
        <v>64</v>
      </c>
      <c r="O2268" s="167" t="s">
        <v>133</v>
      </c>
      <c r="P2268" s="260" t="e">
        <f t="shared" si="111"/>
        <v>#NUM!</v>
      </c>
      <c r="S2268" s="272"/>
    </row>
    <row r="2269" spans="1:19">
      <c r="A2269" s="161" t="s">
        <v>3380</v>
      </c>
      <c r="C2269" s="161" t="s">
        <v>133</v>
      </c>
      <c r="F2269" s="163" t="s">
        <v>133</v>
      </c>
      <c r="G2269" s="266" t="s">
        <v>133</v>
      </c>
      <c r="H2269" s="163" t="s">
        <v>133</v>
      </c>
      <c r="I2269" s="163" t="s">
        <v>133</v>
      </c>
      <c r="J2269" s="163" t="s">
        <v>133</v>
      </c>
      <c r="K2269" s="164">
        <f t="shared" si="112"/>
        <v>0</v>
      </c>
      <c r="L2269" s="165">
        <f t="shared" si="113"/>
        <v>0</v>
      </c>
      <c r="M2269" s="172">
        <v>127</v>
      </c>
      <c r="N2269" s="172">
        <v>64</v>
      </c>
      <c r="O2269" s="167" t="s">
        <v>133</v>
      </c>
      <c r="P2269" s="260" t="e">
        <f t="shared" si="111"/>
        <v>#NUM!</v>
      </c>
      <c r="S2269" s="272"/>
    </row>
    <row r="2270" spans="1:19">
      <c r="A2270" s="161" t="s">
        <v>3381</v>
      </c>
      <c r="C2270" s="161" t="s">
        <v>133</v>
      </c>
      <c r="F2270" s="163" t="s">
        <v>133</v>
      </c>
      <c r="G2270" s="266" t="s">
        <v>133</v>
      </c>
      <c r="H2270" s="163" t="s">
        <v>133</v>
      </c>
      <c r="I2270" s="163" t="s">
        <v>133</v>
      </c>
      <c r="J2270" s="163" t="s">
        <v>133</v>
      </c>
      <c r="K2270" s="164">
        <f t="shared" si="112"/>
        <v>0</v>
      </c>
      <c r="L2270" s="165">
        <f t="shared" si="113"/>
        <v>0</v>
      </c>
      <c r="M2270" s="172">
        <v>127</v>
      </c>
      <c r="N2270" s="172">
        <v>64</v>
      </c>
      <c r="O2270" s="167" t="s">
        <v>133</v>
      </c>
      <c r="P2270" s="260" t="e">
        <f t="shared" si="111"/>
        <v>#NUM!</v>
      </c>
      <c r="S2270" s="272"/>
    </row>
    <row r="2271" spans="1:19">
      <c r="A2271" s="161" t="s">
        <v>3382</v>
      </c>
      <c r="C2271" s="161" t="s">
        <v>133</v>
      </c>
      <c r="F2271" s="163" t="s">
        <v>133</v>
      </c>
      <c r="G2271" s="266" t="s">
        <v>133</v>
      </c>
      <c r="H2271" s="163" t="s">
        <v>133</v>
      </c>
      <c r="I2271" s="163" t="s">
        <v>133</v>
      </c>
      <c r="J2271" s="163" t="s">
        <v>133</v>
      </c>
      <c r="K2271" s="164">
        <f t="shared" si="112"/>
        <v>0</v>
      </c>
      <c r="L2271" s="165">
        <f t="shared" si="113"/>
        <v>0</v>
      </c>
      <c r="M2271" s="172">
        <v>127</v>
      </c>
      <c r="N2271" s="172">
        <v>64</v>
      </c>
      <c r="O2271" s="167" t="s">
        <v>133</v>
      </c>
      <c r="P2271" s="260" t="e">
        <f t="shared" si="111"/>
        <v>#NUM!</v>
      </c>
      <c r="S2271" s="272"/>
    </row>
    <row r="2272" spans="1:19">
      <c r="A2272" s="161" t="s">
        <v>3383</v>
      </c>
      <c r="C2272" s="161" t="s">
        <v>133</v>
      </c>
      <c r="F2272" s="163" t="s">
        <v>133</v>
      </c>
      <c r="G2272" s="266" t="s">
        <v>133</v>
      </c>
      <c r="H2272" s="163" t="s">
        <v>133</v>
      </c>
      <c r="I2272" s="163" t="s">
        <v>133</v>
      </c>
      <c r="J2272" s="163" t="s">
        <v>133</v>
      </c>
      <c r="K2272" s="164">
        <f t="shared" si="112"/>
        <v>0</v>
      </c>
      <c r="L2272" s="165">
        <f t="shared" si="113"/>
        <v>0</v>
      </c>
      <c r="M2272" s="172">
        <v>127</v>
      </c>
      <c r="N2272" s="172">
        <v>64</v>
      </c>
      <c r="O2272" s="167" t="s">
        <v>133</v>
      </c>
      <c r="P2272" s="260" t="e">
        <f t="shared" si="111"/>
        <v>#NUM!</v>
      </c>
      <c r="S2272" s="272"/>
    </row>
    <row r="2273" spans="1:19">
      <c r="A2273" s="161" t="s">
        <v>3384</v>
      </c>
      <c r="C2273" s="161" t="s">
        <v>133</v>
      </c>
      <c r="F2273" s="163" t="s">
        <v>133</v>
      </c>
      <c r="G2273" s="266" t="s">
        <v>133</v>
      </c>
      <c r="H2273" s="163" t="s">
        <v>133</v>
      </c>
      <c r="I2273" s="163" t="s">
        <v>133</v>
      </c>
      <c r="J2273" s="163" t="s">
        <v>133</v>
      </c>
      <c r="K2273" s="164">
        <f t="shared" si="112"/>
        <v>0</v>
      </c>
      <c r="L2273" s="165">
        <f t="shared" si="113"/>
        <v>0</v>
      </c>
      <c r="M2273" s="172">
        <v>127</v>
      </c>
      <c r="N2273" s="172">
        <v>64</v>
      </c>
      <c r="O2273" s="167" t="s">
        <v>133</v>
      </c>
      <c r="P2273" s="260" t="e">
        <f t="shared" si="111"/>
        <v>#NUM!</v>
      </c>
      <c r="S2273" s="272"/>
    </row>
    <row r="2274" spans="1:19">
      <c r="A2274" s="161" t="s">
        <v>3385</v>
      </c>
      <c r="C2274" s="161" t="s">
        <v>133</v>
      </c>
      <c r="F2274" s="163" t="s">
        <v>133</v>
      </c>
      <c r="G2274" s="266" t="s">
        <v>133</v>
      </c>
      <c r="H2274" s="163" t="s">
        <v>133</v>
      </c>
      <c r="I2274" s="163" t="s">
        <v>133</v>
      </c>
      <c r="J2274" s="163" t="s">
        <v>133</v>
      </c>
      <c r="K2274" s="164">
        <f t="shared" si="112"/>
        <v>0</v>
      </c>
      <c r="L2274" s="165">
        <f t="shared" si="113"/>
        <v>0</v>
      </c>
      <c r="M2274" s="172">
        <v>127</v>
      </c>
      <c r="N2274" s="172">
        <v>64</v>
      </c>
      <c r="O2274" s="167" t="s">
        <v>133</v>
      </c>
      <c r="P2274" s="260" t="e">
        <f t="shared" si="111"/>
        <v>#NUM!</v>
      </c>
      <c r="S2274" s="272"/>
    </row>
    <row r="2275" spans="1:19">
      <c r="A2275" s="161" t="s">
        <v>3386</v>
      </c>
      <c r="C2275" s="161" t="s">
        <v>133</v>
      </c>
      <c r="F2275" s="163" t="s">
        <v>133</v>
      </c>
      <c r="G2275" s="266" t="s">
        <v>133</v>
      </c>
      <c r="H2275" s="163" t="s">
        <v>133</v>
      </c>
      <c r="I2275" s="163" t="s">
        <v>133</v>
      </c>
      <c r="J2275" s="163" t="s">
        <v>133</v>
      </c>
      <c r="K2275" s="164">
        <f t="shared" si="112"/>
        <v>0</v>
      </c>
      <c r="L2275" s="165">
        <f t="shared" si="113"/>
        <v>0</v>
      </c>
      <c r="M2275" s="172">
        <v>127</v>
      </c>
      <c r="N2275" s="172">
        <v>64</v>
      </c>
      <c r="O2275" s="167" t="s">
        <v>133</v>
      </c>
      <c r="P2275" s="260" t="e">
        <f t="shared" si="111"/>
        <v>#NUM!</v>
      </c>
      <c r="S2275" s="272"/>
    </row>
    <row r="2276" spans="1:19">
      <c r="A2276" s="161" t="s">
        <v>3387</v>
      </c>
      <c r="C2276" s="161" t="s">
        <v>133</v>
      </c>
      <c r="F2276" s="163" t="s">
        <v>133</v>
      </c>
      <c r="G2276" s="266" t="s">
        <v>133</v>
      </c>
      <c r="H2276" s="163" t="s">
        <v>133</v>
      </c>
      <c r="I2276" s="163" t="s">
        <v>133</v>
      </c>
      <c r="J2276" s="163" t="s">
        <v>133</v>
      </c>
      <c r="K2276" s="164">
        <f t="shared" si="112"/>
        <v>0</v>
      </c>
      <c r="L2276" s="165">
        <f t="shared" si="113"/>
        <v>0</v>
      </c>
      <c r="M2276" s="172">
        <v>127</v>
      </c>
      <c r="N2276" s="172">
        <v>64</v>
      </c>
      <c r="O2276" s="167" t="s">
        <v>133</v>
      </c>
      <c r="P2276" s="260" t="e">
        <f t="shared" si="111"/>
        <v>#NUM!</v>
      </c>
      <c r="S2276" s="272"/>
    </row>
    <row r="2277" spans="1:19">
      <c r="A2277" s="161" t="s">
        <v>3388</v>
      </c>
      <c r="C2277" s="161" t="s">
        <v>133</v>
      </c>
      <c r="F2277" s="163" t="s">
        <v>133</v>
      </c>
      <c r="G2277" s="266" t="s">
        <v>133</v>
      </c>
      <c r="H2277" s="163" t="s">
        <v>133</v>
      </c>
      <c r="I2277" s="163" t="s">
        <v>133</v>
      </c>
      <c r="J2277" s="163" t="s">
        <v>133</v>
      </c>
      <c r="K2277" s="164">
        <f t="shared" si="112"/>
        <v>0</v>
      </c>
      <c r="L2277" s="165">
        <f t="shared" si="113"/>
        <v>0</v>
      </c>
      <c r="M2277" s="172">
        <v>127</v>
      </c>
      <c r="N2277" s="172">
        <v>64</v>
      </c>
      <c r="O2277" s="167" t="s">
        <v>133</v>
      </c>
      <c r="P2277" s="260" t="e">
        <f t="shared" si="111"/>
        <v>#NUM!</v>
      </c>
      <c r="S2277" s="272"/>
    </row>
    <row r="2278" spans="1:19">
      <c r="A2278" s="161" t="s">
        <v>3389</v>
      </c>
      <c r="C2278" s="161" t="s">
        <v>133</v>
      </c>
      <c r="F2278" s="163" t="s">
        <v>133</v>
      </c>
      <c r="G2278" s="266" t="s">
        <v>133</v>
      </c>
      <c r="H2278" s="163" t="s">
        <v>133</v>
      </c>
      <c r="I2278" s="163" t="s">
        <v>133</v>
      </c>
      <c r="J2278" s="163" t="s">
        <v>133</v>
      </c>
      <c r="K2278" s="164">
        <f t="shared" si="112"/>
        <v>0</v>
      </c>
      <c r="L2278" s="165">
        <f t="shared" si="113"/>
        <v>0</v>
      </c>
      <c r="M2278" s="172">
        <v>127</v>
      </c>
      <c r="N2278" s="172">
        <v>64</v>
      </c>
      <c r="O2278" s="167" t="s">
        <v>133</v>
      </c>
      <c r="P2278" s="260" t="e">
        <f t="shared" si="111"/>
        <v>#NUM!</v>
      </c>
      <c r="S2278" s="272"/>
    </row>
    <row r="2279" spans="1:19">
      <c r="A2279" s="161" t="s">
        <v>3390</v>
      </c>
      <c r="C2279" s="161" t="s">
        <v>133</v>
      </c>
      <c r="F2279" s="163" t="s">
        <v>133</v>
      </c>
      <c r="G2279" s="266" t="s">
        <v>133</v>
      </c>
      <c r="H2279" s="163" t="s">
        <v>133</v>
      </c>
      <c r="I2279" s="163" t="s">
        <v>133</v>
      </c>
      <c r="J2279" s="163" t="s">
        <v>133</v>
      </c>
      <c r="K2279" s="164">
        <f t="shared" si="112"/>
        <v>0</v>
      </c>
      <c r="L2279" s="165">
        <f t="shared" si="113"/>
        <v>0</v>
      </c>
      <c r="M2279" s="172">
        <v>127</v>
      </c>
      <c r="N2279" s="172">
        <v>64</v>
      </c>
      <c r="O2279" s="167" t="s">
        <v>133</v>
      </c>
      <c r="P2279" s="260" t="e">
        <f t="shared" si="111"/>
        <v>#NUM!</v>
      </c>
      <c r="S2279" s="272"/>
    </row>
    <row r="2280" spans="1:19">
      <c r="A2280" s="161" t="s">
        <v>3391</v>
      </c>
      <c r="C2280" s="161" t="s">
        <v>133</v>
      </c>
      <c r="F2280" s="163" t="s">
        <v>133</v>
      </c>
      <c r="G2280" s="266" t="s">
        <v>133</v>
      </c>
      <c r="H2280" s="163" t="s">
        <v>133</v>
      </c>
      <c r="I2280" s="163" t="s">
        <v>133</v>
      </c>
      <c r="J2280" s="163" t="s">
        <v>133</v>
      </c>
      <c r="K2280" s="164">
        <f t="shared" si="112"/>
        <v>0</v>
      </c>
      <c r="L2280" s="165">
        <f t="shared" si="113"/>
        <v>0</v>
      </c>
      <c r="M2280" s="172">
        <v>127</v>
      </c>
      <c r="N2280" s="172">
        <v>64</v>
      </c>
      <c r="O2280" s="167" t="s">
        <v>133</v>
      </c>
      <c r="P2280" s="260" t="e">
        <f t="shared" si="111"/>
        <v>#NUM!</v>
      </c>
      <c r="S2280" s="272"/>
    </row>
    <row r="2281" spans="1:19">
      <c r="A2281" s="161" t="s">
        <v>3392</v>
      </c>
      <c r="C2281" s="161" t="s">
        <v>133</v>
      </c>
      <c r="F2281" s="163" t="s">
        <v>133</v>
      </c>
      <c r="G2281" s="266" t="s">
        <v>133</v>
      </c>
      <c r="H2281" s="163" t="s">
        <v>133</v>
      </c>
      <c r="I2281" s="163" t="s">
        <v>133</v>
      </c>
      <c r="J2281" s="163" t="s">
        <v>133</v>
      </c>
      <c r="K2281" s="164">
        <f t="shared" si="112"/>
        <v>0</v>
      </c>
      <c r="L2281" s="165">
        <f t="shared" si="113"/>
        <v>0</v>
      </c>
      <c r="M2281" s="172">
        <v>127</v>
      </c>
      <c r="N2281" s="172">
        <v>64</v>
      </c>
      <c r="O2281" s="167" t="s">
        <v>133</v>
      </c>
      <c r="P2281" s="260" t="e">
        <f t="shared" si="111"/>
        <v>#NUM!</v>
      </c>
      <c r="S2281" s="272"/>
    </row>
    <row r="2282" spans="1:19">
      <c r="A2282" s="161" t="s">
        <v>3393</v>
      </c>
      <c r="C2282" s="161" t="s">
        <v>133</v>
      </c>
      <c r="F2282" s="163" t="s">
        <v>133</v>
      </c>
      <c r="G2282" s="266" t="s">
        <v>133</v>
      </c>
      <c r="H2282" s="163" t="s">
        <v>133</v>
      </c>
      <c r="I2282" s="163" t="s">
        <v>133</v>
      </c>
      <c r="J2282" s="163" t="s">
        <v>133</v>
      </c>
      <c r="K2282" s="164">
        <f t="shared" si="112"/>
        <v>0</v>
      </c>
      <c r="L2282" s="165">
        <f t="shared" si="113"/>
        <v>0</v>
      </c>
      <c r="M2282" s="172">
        <v>127</v>
      </c>
      <c r="N2282" s="172">
        <v>64</v>
      </c>
      <c r="O2282" s="167" t="s">
        <v>133</v>
      </c>
      <c r="P2282" s="260" t="e">
        <f t="shared" si="111"/>
        <v>#NUM!</v>
      </c>
      <c r="S2282" s="272"/>
    </row>
    <row r="2283" spans="1:19">
      <c r="A2283" s="161" t="s">
        <v>3394</v>
      </c>
      <c r="C2283" s="161" t="s">
        <v>133</v>
      </c>
      <c r="F2283" s="163" t="s">
        <v>133</v>
      </c>
      <c r="G2283" s="266" t="s">
        <v>133</v>
      </c>
      <c r="H2283" s="163" t="s">
        <v>133</v>
      </c>
      <c r="I2283" s="163" t="s">
        <v>133</v>
      </c>
      <c r="J2283" s="163" t="s">
        <v>133</v>
      </c>
      <c r="K2283" s="164">
        <f t="shared" si="112"/>
        <v>0</v>
      </c>
      <c r="L2283" s="165">
        <f t="shared" si="113"/>
        <v>0</v>
      </c>
      <c r="M2283" s="172">
        <v>127</v>
      </c>
      <c r="N2283" s="172">
        <v>64</v>
      </c>
      <c r="O2283" s="167" t="s">
        <v>133</v>
      </c>
      <c r="P2283" s="260" t="e">
        <f t="shared" si="111"/>
        <v>#NUM!</v>
      </c>
      <c r="S2283" s="272"/>
    </row>
    <row r="2284" spans="1:19">
      <c r="A2284" s="161" t="s">
        <v>3395</v>
      </c>
      <c r="C2284" s="161" t="s">
        <v>133</v>
      </c>
      <c r="F2284" s="163" t="s">
        <v>133</v>
      </c>
      <c r="G2284" s="266" t="s">
        <v>133</v>
      </c>
      <c r="H2284" s="163" t="s">
        <v>133</v>
      </c>
      <c r="I2284" s="163" t="s">
        <v>133</v>
      </c>
      <c r="J2284" s="163" t="s">
        <v>133</v>
      </c>
      <c r="K2284" s="164">
        <f t="shared" si="112"/>
        <v>0</v>
      </c>
      <c r="L2284" s="165">
        <f t="shared" si="113"/>
        <v>0</v>
      </c>
      <c r="M2284" s="172">
        <v>127</v>
      </c>
      <c r="N2284" s="172">
        <v>64</v>
      </c>
      <c r="O2284" s="167" t="s">
        <v>133</v>
      </c>
      <c r="P2284" s="260" t="e">
        <f t="shared" si="111"/>
        <v>#NUM!</v>
      </c>
      <c r="S2284" s="272"/>
    </row>
    <row r="2285" spans="1:19">
      <c r="A2285" s="161" t="s">
        <v>3396</v>
      </c>
      <c r="C2285" s="161" t="s">
        <v>133</v>
      </c>
      <c r="F2285" s="163" t="s">
        <v>133</v>
      </c>
      <c r="G2285" s="266" t="s">
        <v>133</v>
      </c>
      <c r="H2285" s="163" t="s">
        <v>133</v>
      </c>
      <c r="I2285" s="163" t="s">
        <v>133</v>
      </c>
      <c r="J2285" s="163" t="s">
        <v>133</v>
      </c>
      <c r="K2285" s="164">
        <f t="shared" si="112"/>
        <v>0</v>
      </c>
      <c r="L2285" s="165">
        <f t="shared" si="113"/>
        <v>0</v>
      </c>
      <c r="M2285" s="172">
        <v>127</v>
      </c>
      <c r="N2285" s="172">
        <v>64</v>
      </c>
      <c r="O2285" s="167" t="s">
        <v>133</v>
      </c>
      <c r="P2285" s="260" t="e">
        <f t="shared" si="111"/>
        <v>#NUM!</v>
      </c>
      <c r="S2285" s="272"/>
    </row>
    <row r="2286" spans="1:19">
      <c r="A2286" s="161" t="s">
        <v>3397</v>
      </c>
      <c r="C2286" s="161" t="s">
        <v>133</v>
      </c>
      <c r="F2286" s="163" t="s">
        <v>133</v>
      </c>
      <c r="G2286" s="266" t="s">
        <v>133</v>
      </c>
      <c r="H2286" s="163" t="s">
        <v>133</v>
      </c>
      <c r="I2286" s="163" t="s">
        <v>133</v>
      </c>
      <c r="J2286" s="163" t="s">
        <v>133</v>
      </c>
      <c r="K2286" s="164">
        <f t="shared" si="112"/>
        <v>0</v>
      </c>
      <c r="L2286" s="165">
        <f t="shared" si="113"/>
        <v>0</v>
      </c>
      <c r="M2286" s="172">
        <v>127</v>
      </c>
      <c r="N2286" s="172">
        <v>64</v>
      </c>
      <c r="O2286" s="167" t="s">
        <v>133</v>
      </c>
      <c r="P2286" s="260" t="e">
        <f t="shared" si="111"/>
        <v>#NUM!</v>
      </c>
      <c r="S2286" s="272"/>
    </row>
    <row r="2287" spans="1:19">
      <c r="A2287" s="161" t="s">
        <v>3398</v>
      </c>
      <c r="C2287" s="161" t="s">
        <v>133</v>
      </c>
      <c r="F2287" s="163" t="s">
        <v>133</v>
      </c>
      <c r="G2287" s="266" t="s">
        <v>133</v>
      </c>
      <c r="H2287" s="163" t="s">
        <v>133</v>
      </c>
      <c r="I2287" s="163" t="s">
        <v>133</v>
      </c>
      <c r="J2287" s="163" t="s">
        <v>133</v>
      </c>
      <c r="K2287" s="164">
        <f t="shared" si="112"/>
        <v>0</v>
      </c>
      <c r="L2287" s="165">
        <f t="shared" si="113"/>
        <v>0</v>
      </c>
      <c r="M2287" s="172">
        <v>127</v>
      </c>
      <c r="N2287" s="172">
        <v>64</v>
      </c>
      <c r="O2287" s="167" t="s">
        <v>133</v>
      </c>
      <c r="P2287" s="260" t="e">
        <f t="shared" si="111"/>
        <v>#NUM!</v>
      </c>
      <c r="S2287" s="272"/>
    </row>
    <row r="2288" spans="1:19">
      <c r="A2288" s="161" t="s">
        <v>3399</v>
      </c>
      <c r="C2288" s="161" t="s">
        <v>133</v>
      </c>
      <c r="F2288" s="163" t="s">
        <v>133</v>
      </c>
      <c r="G2288" s="266" t="s">
        <v>133</v>
      </c>
      <c r="H2288" s="163" t="s">
        <v>133</v>
      </c>
      <c r="I2288" s="163" t="s">
        <v>133</v>
      </c>
      <c r="J2288" s="163" t="s">
        <v>133</v>
      </c>
      <c r="K2288" s="164">
        <f t="shared" si="112"/>
        <v>0</v>
      </c>
      <c r="L2288" s="165">
        <f t="shared" si="113"/>
        <v>0</v>
      </c>
      <c r="M2288" s="172">
        <v>127</v>
      </c>
      <c r="N2288" s="172">
        <v>64</v>
      </c>
      <c r="O2288" s="167" t="s">
        <v>133</v>
      </c>
      <c r="P2288" s="260" t="e">
        <f t="shared" si="111"/>
        <v>#NUM!</v>
      </c>
      <c r="S2288" s="272"/>
    </row>
    <row r="2289" spans="1:19">
      <c r="A2289" s="161" t="s">
        <v>3400</v>
      </c>
      <c r="C2289" s="161" t="s">
        <v>133</v>
      </c>
      <c r="F2289" s="163" t="s">
        <v>133</v>
      </c>
      <c r="G2289" s="266" t="s">
        <v>133</v>
      </c>
      <c r="H2289" s="163" t="s">
        <v>133</v>
      </c>
      <c r="I2289" s="163" t="s">
        <v>133</v>
      </c>
      <c r="J2289" s="163" t="s">
        <v>133</v>
      </c>
      <c r="K2289" s="164">
        <f t="shared" si="112"/>
        <v>0</v>
      </c>
      <c r="L2289" s="165">
        <f t="shared" si="113"/>
        <v>0</v>
      </c>
      <c r="M2289" s="172">
        <v>127</v>
      </c>
      <c r="N2289" s="172">
        <v>64</v>
      </c>
      <c r="O2289" s="167" t="s">
        <v>133</v>
      </c>
      <c r="P2289" s="260" t="e">
        <f t="shared" si="111"/>
        <v>#NUM!</v>
      </c>
      <c r="S2289" s="272"/>
    </row>
    <row r="2290" spans="1:19">
      <c r="A2290" s="161" t="s">
        <v>3401</v>
      </c>
      <c r="C2290" s="161" t="s">
        <v>133</v>
      </c>
      <c r="F2290" s="163" t="s">
        <v>133</v>
      </c>
      <c r="G2290" s="266" t="s">
        <v>133</v>
      </c>
      <c r="H2290" s="163" t="s">
        <v>133</v>
      </c>
      <c r="I2290" s="163" t="s">
        <v>133</v>
      </c>
      <c r="J2290" s="163" t="s">
        <v>133</v>
      </c>
      <c r="K2290" s="164">
        <f t="shared" si="112"/>
        <v>0</v>
      </c>
      <c r="L2290" s="165">
        <f t="shared" si="113"/>
        <v>0</v>
      </c>
      <c r="M2290" s="172">
        <v>127</v>
      </c>
      <c r="N2290" s="172">
        <v>64</v>
      </c>
      <c r="O2290" s="167" t="s">
        <v>133</v>
      </c>
      <c r="P2290" s="260" t="e">
        <f t="shared" si="111"/>
        <v>#NUM!</v>
      </c>
      <c r="S2290" s="272"/>
    </row>
    <row r="2291" spans="1:19">
      <c r="A2291" s="161" t="s">
        <v>3402</v>
      </c>
      <c r="C2291" s="161" t="s">
        <v>133</v>
      </c>
      <c r="F2291" s="163" t="s">
        <v>133</v>
      </c>
      <c r="G2291" s="266" t="s">
        <v>133</v>
      </c>
      <c r="H2291" s="163" t="s">
        <v>133</v>
      </c>
      <c r="I2291" s="163" t="s">
        <v>133</v>
      </c>
      <c r="J2291" s="163" t="s">
        <v>133</v>
      </c>
      <c r="K2291" s="164">
        <f t="shared" si="112"/>
        <v>0</v>
      </c>
      <c r="L2291" s="165">
        <f t="shared" si="113"/>
        <v>0</v>
      </c>
      <c r="M2291" s="172">
        <v>127</v>
      </c>
      <c r="N2291" s="172">
        <v>64</v>
      </c>
      <c r="O2291" s="167" t="s">
        <v>133</v>
      </c>
      <c r="P2291" s="260" t="e">
        <f t="shared" si="111"/>
        <v>#NUM!</v>
      </c>
      <c r="S2291" s="272"/>
    </row>
    <row r="2292" spans="1:19">
      <c r="A2292" s="161" t="s">
        <v>3403</v>
      </c>
      <c r="C2292" s="161" t="s">
        <v>133</v>
      </c>
      <c r="F2292" s="163" t="s">
        <v>133</v>
      </c>
      <c r="G2292" s="266" t="s">
        <v>133</v>
      </c>
      <c r="H2292" s="163" t="s">
        <v>133</v>
      </c>
      <c r="I2292" s="163" t="s">
        <v>133</v>
      </c>
      <c r="J2292" s="163" t="s">
        <v>133</v>
      </c>
      <c r="K2292" s="164">
        <f t="shared" si="112"/>
        <v>0</v>
      </c>
      <c r="L2292" s="165">
        <f t="shared" si="113"/>
        <v>0</v>
      </c>
      <c r="M2292" s="172">
        <v>127</v>
      </c>
      <c r="N2292" s="172">
        <v>64</v>
      </c>
      <c r="O2292" s="167" t="s">
        <v>133</v>
      </c>
      <c r="P2292" s="260" t="e">
        <f t="shared" si="111"/>
        <v>#NUM!</v>
      </c>
      <c r="S2292" s="272"/>
    </row>
    <row r="2293" spans="1:19">
      <c r="A2293" s="161" t="s">
        <v>3404</v>
      </c>
      <c r="C2293" s="161" t="s">
        <v>133</v>
      </c>
      <c r="F2293" s="163" t="s">
        <v>133</v>
      </c>
      <c r="G2293" s="266" t="s">
        <v>133</v>
      </c>
      <c r="H2293" s="163" t="s">
        <v>133</v>
      </c>
      <c r="I2293" s="163" t="s">
        <v>133</v>
      </c>
      <c r="J2293" s="163" t="s">
        <v>133</v>
      </c>
      <c r="K2293" s="164">
        <f t="shared" si="112"/>
        <v>0</v>
      </c>
      <c r="L2293" s="165">
        <f t="shared" si="113"/>
        <v>0</v>
      </c>
      <c r="M2293" s="172">
        <v>127</v>
      </c>
      <c r="N2293" s="172">
        <v>64</v>
      </c>
      <c r="O2293" s="167" t="s">
        <v>133</v>
      </c>
      <c r="P2293" s="260" t="e">
        <f t="shared" si="111"/>
        <v>#NUM!</v>
      </c>
      <c r="S2293" s="272"/>
    </row>
    <row r="2294" spans="1:19">
      <c r="A2294" s="161" t="s">
        <v>3405</v>
      </c>
      <c r="C2294" s="161" t="s">
        <v>133</v>
      </c>
      <c r="F2294" s="163" t="s">
        <v>133</v>
      </c>
      <c r="G2294" s="266" t="s">
        <v>133</v>
      </c>
      <c r="H2294" s="163" t="s">
        <v>133</v>
      </c>
      <c r="I2294" s="163" t="s">
        <v>133</v>
      </c>
      <c r="J2294" s="163" t="s">
        <v>133</v>
      </c>
      <c r="K2294" s="164">
        <f t="shared" si="112"/>
        <v>0</v>
      </c>
      <c r="L2294" s="165">
        <f t="shared" si="113"/>
        <v>0</v>
      </c>
      <c r="M2294" s="172">
        <v>127</v>
      </c>
      <c r="N2294" s="172">
        <v>64</v>
      </c>
      <c r="O2294" s="167" t="s">
        <v>133</v>
      </c>
      <c r="P2294" s="260" t="e">
        <f t="shared" si="111"/>
        <v>#NUM!</v>
      </c>
      <c r="S2294" s="272"/>
    </row>
    <row r="2295" spans="1:19">
      <c r="A2295" s="161" t="s">
        <v>3406</v>
      </c>
      <c r="C2295" s="161" t="s">
        <v>133</v>
      </c>
      <c r="F2295" s="163" t="s">
        <v>133</v>
      </c>
      <c r="G2295" s="266" t="s">
        <v>133</v>
      </c>
      <c r="H2295" s="163" t="s">
        <v>133</v>
      </c>
      <c r="I2295" s="163" t="s">
        <v>133</v>
      </c>
      <c r="J2295" s="163" t="s">
        <v>133</v>
      </c>
      <c r="K2295" s="164">
        <f t="shared" si="112"/>
        <v>0</v>
      </c>
      <c r="L2295" s="165">
        <f t="shared" si="113"/>
        <v>0</v>
      </c>
      <c r="M2295" s="172">
        <v>127</v>
      </c>
      <c r="N2295" s="172">
        <v>64</v>
      </c>
      <c r="O2295" s="167" t="s">
        <v>133</v>
      </c>
      <c r="P2295" s="260" t="e">
        <f t="shared" si="111"/>
        <v>#NUM!</v>
      </c>
      <c r="S2295" s="272"/>
    </row>
    <row r="2296" spans="1:19">
      <c r="A2296" s="161" t="s">
        <v>3407</v>
      </c>
      <c r="C2296" s="161" t="s">
        <v>133</v>
      </c>
      <c r="F2296" s="163" t="s">
        <v>133</v>
      </c>
      <c r="G2296" s="266" t="s">
        <v>133</v>
      </c>
      <c r="H2296" s="163" t="s">
        <v>133</v>
      </c>
      <c r="I2296" s="163" t="s">
        <v>133</v>
      </c>
      <c r="J2296" s="163" t="s">
        <v>133</v>
      </c>
      <c r="K2296" s="164">
        <f t="shared" si="112"/>
        <v>0</v>
      </c>
      <c r="L2296" s="165">
        <f t="shared" si="113"/>
        <v>0</v>
      </c>
      <c r="M2296" s="172">
        <v>127</v>
      </c>
      <c r="N2296" s="172">
        <v>64</v>
      </c>
      <c r="O2296" s="167" t="s">
        <v>133</v>
      </c>
      <c r="P2296" s="260" t="e">
        <f t="shared" si="111"/>
        <v>#NUM!</v>
      </c>
      <c r="S2296" s="272"/>
    </row>
    <row r="2297" spans="1:19">
      <c r="A2297" s="161" t="s">
        <v>3408</v>
      </c>
      <c r="C2297" s="161" t="s">
        <v>133</v>
      </c>
      <c r="F2297" s="163" t="s">
        <v>133</v>
      </c>
      <c r="G2297" s="266" t="s">
        <v>133</v>
      </c>
      <c r="H2297" s="163" t="s">
        <v>133</v>
      </c>
      <c r="I2297" s="163" t="s">
        <v>133</v>
      </c>
      <c r="J2297" s="163" t="s">
        <v>133</v>
      </c>
      <c r="K2297" s="164">
        <f t="shared" si="112"/>
        <v>0</v>
      </c>
      <c r="L2297" s="165">
        <f t="shared" si="113"/>
        <v>0</v>
      </c>
      <c r="M2297" s="172">
        <v>127</v>
      </c>
      <c r="N2297" s="172">
        <v>64</v>
      </c>
      <c r="O2297" s="167" t="s">
        <v>133</v>
      </c>
      <c r="P2297" s="260" t="e">
        <f t="shared" si="111"/>
        <v>#NUM!</v>
      </c>
      <c r="S2297" s="272"/>
    </row>
    <row r="2298" spans="1:19">
      <c r="A2298" s="161" t="s">
        <v>3409</v>
      </c>
      <c r="C2298" s="161" t="s">
        <v>133</v>
      </c>
      <c r="F2298" s="163" t="s">
        <v>133</v>
      </c>
      <c r="G2298" s="266" t="s">
        <v>133</v>
      </c>
      <c r="H2298" s="163" t="s">
        <v>133</v>
      </c>
      <c r="I2298" s="163" t="s">
        <v>133</v>
      </c>
      <c r="J2298" s="163" t="s">
        <v>133</v>
      </c>
      <c r="K2298" s="164">
        <f t="shared" si="112"/>
        <v>0</v>
      </c>
      <c r="L2298" s="165">
        <f t="shared" si="113"/>
        <v>0</v>
      </c>
      <c r="M2298" s="172">
        <v>127</v>
      </c>
      <c r="N2298" s="172">
        <v>64</v>
      </c>
      <c r="O2298" s="167" t="s">
        <v>133</v>
      </c>
      <c r="P2298" s="260" t="e">
        <f t="shared" si="111"/>
        <v>#NUM!</v>
      </c>
      <c r="S2298" s="272"/>
    </row>
    <row r="2299" spans="1:19">
      <c r="A2299" s="161" t="s">
        <v>3410</v>
      </c>
      <c r="C2299" s="161" t="s">
        <v>133</v>
      </c>
      <c r="F2299" s="163" t="s">
        <v>133</v>
      </c>
      <c r="G2299" s="266" t="s">
        <v>133</v>
      </c>
      <c r="H2299" s="163" t="s">
        <v>133</v>
      </c>
      <c r="I2299" s="163" t="s">
        <v>133</v>
      </c>
      <c r="J2299" s="163" t="s">
        <v>133</v>
      </c>
      <c r="K2299" s="164">
        <f t="shared" si="112"/>
        <v>0</v>
      </c>
      <c r="L2299" s="165">
        <f t="shared" si="113"/>
        <v>0</v>
      </c>
      <c r="M2299" s="172">
        <v>127</v>
      </c>
      <c r="N2299" s="172">
        <v>64</v>
      </c>
      <c r="O2299" s="167" t="s">
        <v>133</v>
      </c>
      <c r="P2299" s="260" t="e">
        <f t="shared" si="111"/>
        <v>#NUM!</v>
      </c>
      <c r="S2299" s="272"/>
    </row>
    <row r="2300" spans="1:19">
      <c r="A2300" s="161" t="s">
        <v>3411</v>
      </c>
      <c r="C2300" s="161" t="s">
        <v>133</v>
      </c>
      <c r="F2300" s="163" t="s">
        <v>133</v>
      </c>
      <c r="G2300" s="266" t="s">
        <v>133</v>
      </c>
      <c r="H2300" s="163" t="s">
        <v>133</v>
      </c>
      <c r="I2300" s="163" t="s">
        <v>133</v>
      </c>
      <c r="J2300" s="163" t="s">
        <v>133</v>
      </c>
      <c r="K2300" s="164">
        <f t="shared" si="112"/>
        <v>0</v>
      </c>
      <c r="L2300" s="165">
        <f t="shared" si="113"/>
        <v>0</v>
      </c>
      <c r="M2300" s="172">
        <v>127</v>
      </c>
      <c r="N2300" s="172">
        <v>64</v>
      </c>
      <c r="O2300" s="167" t="s">
        <v>133</v>
      </c>
      <c r="P2300" s="260" t="e">
        <f t="shared" si="111"/>
        <v>#NUM!</v>
      </c>
      <c r="S2300" s="272"/>
    </row>
    <row r="2301" spans="1:19">
      <c r="A2301" s="161" t="s">
        <v>3412</v>
      </c>
      <c r="C2301" s="161" t="s">
        <v>133</v>
      </c>
      <c r="F2301" s="163" t="s">
        <v>133</v>
      </c>
      <c r="G2301" s="266" t="s">
        <v>133</v>
      </c>
      <c r="H2301" s="163" t="s">
        <v>133</v>
      </c>
      <c r="I2301" s="163" t="s">
        <v>133</v>
      </c>
      <c r="J2301" s="163" t="s">
        <v>133</v>
      </c>
      <c r="K2301" s="164">
        <f t="shared" si="112"/>
        <v>0</v>
      </c>
      <c r="L2301" s="165">
        <f t="shared" si="113"/>
        <v>0</v>
      </c>
      <c r="M2301" s="172">
        <v>127</v>
      </c>
      <c r="N2301" s="172">
        <v>64</v>
      </c>
      <c r="O2301" s="167" t="s">
        <v>133</v>
      </c>
      <c r="P2301" s="260" t="e">
        <f t="shared" si="111"/>
        <v>#NUM!</v>
      </c>
      <c r="S2301" s="272"/>
    </row>
    <row r="2302" spans="1:19">
      <c r="A2302" s="161" t="s">
        <v>3413</v>
      </c>
      <c r="C2302" s="161" t="s">
        <v>133</v>
      </c>
      <c r="F2302" s="163" t="s">
        <v>133</v>
      </c>
      <c r="G2302" s="266" t="s">
        <v>133</v>
      </c>
      <c r="H2302" s="163" t="s">
        <v>133</v>
      </c>
      <c r="I2302" s="163" t="s">
        <v>133</v>
      </c>
      <c r="J2302" s="163" t="s">
        <v>133</v>
      </c>
      <c r="K2302" s="164">
        <f t="shared" si="112"/>
        <v>0</v>
      </c>
      <c r="L2302" s="165">
        <f t="shared" si="113"/>
        <v>0</v>
      </c>
      <c r="M2302" s="172">
        <v>127</v>
      </c>
      <c r="N2302" s="172">
        <v>64</v>
      </c>
      <c r="O2302" s="167" t="s">
        <v>133</v>
      </c>
      <c r="P2302" s="260" t="e">
        <f t="shared" si="111"/>
        <v>#NUM!</v>
      </c>
      <c r="S2302" s="272"/>
    </row>
    <row r="2303" spans="1:19">
      <c r="A2303" s="161" t="s">
        <v>3414</v>
      </c>
      <c r="C2303" s="161" t="s">
        <v>133</v>
      </c>
      <c r="F2303" s="163" t="s">
        <v>133</v>
      </c>
      <c r="G2303" s="266" t="s">
        <v>133</v>
      </c>
      <c r="H2303" s="163" t="s">
        <v>133</v>
      </c>
      <c r="I2303" s="163" t="s">
        <v>133</v>
      </c>
      <c r="J2303" s="163" t="s">
        <v>133</v>
      </c>
      <c r="K2303" s="164">
        <f t="shared" si="112"/>
        <v>0</v>
      </c>
      <c r="L2303" s="165">
        <f t="shared" si="113"/>
        <v>0</v>
      </c>
      <c r="M2303" s="172">
        <v>127</v>
      </c>
      <c r="N2303" s="172">
        <v>64</v>
      </c>
      <c r="O2303" s="167" t="s">
        <v>133</v>
      </c>
      <c r="P2303" s="260" t="e">
        <f t="shared" si="111"/>
        <v>#NUM!</v>
      </c>
      <c r="S2303" s="272"/>
    </row>
    <row r="2304" spans="1:19">
      <c r="A2304" s="161" t="s">
        <v>3415</v>
      </c>
      <c r="C2304" s="161" t="s">
        <v>133</v>
      </c>
      <c r="F2304" s="163" t="s">
        <v>133</v>
      </c>
      <c r="G2304" s="266" t="s">
        <v>133</v>
      </c>
      <c r="H2304" s="163" t="s">
        <v>133</v>
      </c>
      <c r="I2304" s="163" t="s">
        <v>133</v>
      </c>
      <c r="J2304" s="163" t="s">
        <v>133</v>
      </c>
      <c r="K2304" s="164">
        <f t="shared" si="112"/>
        <v>0</v>
      </c>
      <c r="L2304" s="165">
        <f t="shared" si="113"/>
        <v>0</v>
      </c>
      <c r="M2304" s="172">
        <v>127</v>
      </c>
      <c r="N2304" s="172">
        <v>64</v>
      </c>
      <c r="O2304" s="167" t="s">
        <v>133</v>
      </c>
      <c r="P2304" s="260" t="e">
        <f t="shared" si="111"/>
        <v>#NUM!</v>
      </c>
      <c r="S2304" s="272"/>
    </row>
    <row r="2305" spans="1:19">
      <c r="A2305" s="161" t="s">
        <v>3416</v>
      </c>
      <c r="C2305" s="161" t="s">
        <v>133</v>
      </c>
      <c r="F2305" s="163" t="s">
        <v>133</v>
      </c>
      <c r="G2305" s="266" t="s">
        <v>133</v>
      </c>
      <c r="H2305" s="163" t="s">
        <v>133</v>
      </c>
      <c r="I2305" s="163" t="s">
        <v>133</v>
      </c>
      <c r="J2305" s="163" t="s">
        <v>133</v>
      </c>
      <c r="K2305" s="164">
        <f t="shared" si="112"/>
        <v>0</v>
      </c>
      <c r="L2305" s="165">
        <f t="shared" si="113"/>
        <v>0</v>
      </c>
      <c r="M2305" s="172">
        <v>127</v>
      </c>
      <c r="N2305" s="172">
        <v>64</v>
      </c>
      <c r="O2305" s="167" t="s">
        <v>133</v>
      </c>
      <c r="P2305" s="260" t="e">
        <f t="shared" si="111"/>
        <v>#NUM!</v>
      </c>
      <c r="S2305" s="272"/>
    </row>
    <row r="2306" spans="1:19">
      <c r="A2306" s="161" t="s">
        <v>3417</v>
      </c>
      <c r="C2306" s="161" t="s">
        <v>133</v>
      </c>
      <c r="F2306" s="163" t="s">
        <v>133</v>
      </c>
      <c r="G2306" s="266" t="s">
        <v>133</v>
      </c>
      <c r="H2306" s="163" t="s">
        <v>133</v>
      </c>
      <c r="I2306" s="163" t="s">
        <v>133</v>
      </c>
      <c r="J2306" s="163" t="s">
        <v>133</v>
      </c>
      <c r="K2306" s="164">
        <f t="shared" si="112"/>
        <v>0</v>
      </c>
      <c r="L2306" s="165">
        <f t="shared" si="113"/>
        <v>0</v>
      </c>
      <c r="M2306" s="172">
        <v>127</v>
      </c>
      <c r="N2306" s="172">
        <v>64</v>
      </c>
      <c r="O2306" s="167" t="s">
        <v>133</v>
      </c>
      <c r="P2306" s="260" t="e">
        <f t="shared" si="111"/>
        <v>#NUM!</v>
      </c>
      <c r="S2306" s="272"/>
    </row>
    <row r="2307" spans="1:19">
      <c r="A2307" s="161" t="s">
        <v>3418</v>
      </c>
      <c r="C2307" s="161" t="s">
        <v>133</v>
      </c>
      <c r="F2307" s="163" t="s">
        <v>133</v>
      </c>
      <c r="G2307" s="266" t="s">
        <v>133</v>
      </c>
      <c r="H2307" s="163" t="s">
        <v>133</v>
      </c>
      <c r="I2307" s="163" t="s">
        <v>133</v>
      </c>
      <c r="J2307" s="163" t="s">
        <v>133</v>
      </c>
      <c r="K2307" s="164">
        <f t="shared" si="112"/>
        <v>0</v>
      </c>
      <c r="L2307" s="165">
        <f t="shared" si="113"/>
        <v>0</v>
      </c>
      <c r="M2307" s="172">
        <v>127</v>
      </c>
      <c r="N2307" s="172">
        <v>64</v>
      </c>
      <c r="O2307" s="167" t="s">
        <v>133</v>
      </c>
      <c r="P2307" s="260" t="e">
        <f t="shared" si="111"/>
        <v>#NUM!</v>
      </c>
      <c r="S2307" s="272"/>
    </row>
    <row r="2308" spans="1:19">
      <c r="A2308" s="161" t="s">
        <v>3419</v>
      </c>
      <c r="C2308" s="161" t="s">
        <v>133</v>
      </c>
      <c r="F2308" s="163" t="s">
        <v>133</v>
      </c>
      <c r="G2308" s="266" t="s">
        <v>133</v>
      </c>
      <c r="H2308" s="163" t="s">
        <v>133</v>
      </c>
      <c r="I2308" s="163" t="s">
        <v>133</v>
      </c>
      <c r="J2308" s="163" t="s">
        <v>133</v>
      </c>
      <c r="K2308" s="164">
        <f t="shared" si="112"/>
        <v>0</v>
      </c>
      <c r="L2308" s="165">
        <f t="shared" si="113"/>
        <v>0</v>
      </c>
      <c r="M2308" s="172">
        <v>127</v>
      </c>
      <c r="N2308" s="172">
        <v>64</v>
      </c>
      <c r="O2308" s="167" t="s">
        <v>133</v>
      </c>
      <c r="P2308" s="260" t="e">
        <f t="shared" si="111"/>
        <v>#NUM!</v>
      </c>
      <c r="S2308" s="272"/>
    </row>
    <row r="2309" spans="1:19">
      <c r="A2309" s="161" t="s">
        <v>3420</v>
      </c>
      <c r="C2309" s="161" t="s">
        <v>133</v>
      </c>
      <c r="F2309" s="163" t="s">
        <v>133</v>
      </c>
      <c r="G2309" s="266" t="s">
        <v>133</v>
      </c>
      <c r="H2309" s="163" t="s">
        <v>133</v>
      </c>
      <c r="I2309" s="163" t="s">
        <v>133</v>
      </c>
      <c r="J2309" s="163" t="s">
        <v>133</v>
      </c>
      <c r="K2309" s="164">
        <f t="shared" si="112"/>
        <v>0</v>
      </c>
      <c r="L2309" s="165">
        <f t="shared" si="113"/>
        <v>0</v>
      </c>
      <c r="M2309" s="172">
        <v>127</v>
      </c>
      <c r="N2309" s="172">
        <v>64</v>
      </c>
      <c r="O2309" s="167" t="s">
        <v>133</v>
      </c>
      <c r="P2309" s="260" t="e">
        <f t="shared" si="111"/>
        <v>#NUM!</v>
      </c>
      <c r="S2309" s="272"/>
    </row>
    <row r="2310" spans="1:19">
      <c r="A2310" s="161" t="s">
        <v>3421</v>
      </c>
      <c r="C2310" s="161" t="s">
        <v>133</v>
      </c>
      <c r="F2310" s="163" t="s">
        <v>133</v>
      </c>
      <c r="G2310" s="266" t="s">
        <v>133</v>
      </c>
      <c r="H2310" s="163" t="s">
        <v>133</v>
      </c>
      <c r="I2310" s="163" t="s">
        <v>133</v>
      </c>
      <c r="J2310" s="163" t="s">
        <v>133</v>
      </c>
      <c r="K2310" s="164">
        <f t="shared" si="112"/>
        <v>0</v>
      </c>
      <c r="L2310" s="165">
        <f t="shared" si="113"/>
        <v>0</v>
      </c>
      <c r="M2310" s="172">
        <v>127</v>
      </c>
      <c r="N2310" s="172">
        <v>64</v>
      </c>
      <c r="O2310" s="167" t="s">
        <v>133</v>
      </c>
      <c r="P2310" s="260" t="e">
        <f t="shared" si="111"/>
        <v>#NUM!</v>
      </c>
      <c r="S2310" s="272"/>
    </row>
    <row r="2311" spans="1:19">
      <c r="A2311" s="161" t="s">
        <v>3422</v>
      </c>
      <c r="C2311" s="161" t="s">
        <v>133</v>
      </c>
      <c r="F2311" s="163" t="s">
        <v>133</v>
      </c>
      <c r="G2311" s="266" t="s">
        <v>133</v>
      </c>
      <c r="H2311" s="163" t="s">
        <v>133</v>
      </c>
      <c r="I2311" s="163" t="s">
        <v>133</v>
      </c>
      <c r="J2311" s="163" t="s">
        <v>133</v>
      </c>
      <c r="K2311" s="164">
        <f t="shared" si="112"/>
        <v>0</v>
      </c>
      <c r="L2311" s="165">
        <f t="shared" si="113"/>
        <v>0</v>
      </c>
      <c r="M2311" s="172">
        <v>127</v>
      </c>
      <c r="N2311" s="172">
        <v>64</v>
      </c>
      <c r="O2311" s="167" t="s">
        <v>133</v>
      </c>
      <c r="P2311" s="260" t="e">
        <f t="shared" si="111"/>
        <v>#NUM!</v>
      </c>
      <c r="S2311" s="272"/>
    </row>
    <row r="2312" spans="1:19">
      <c r="A2312" s="161" t="s">
        <v>3423</v>
      </c>
      <c r="C2312" s="161" t="s">
        <v>133</v>
      </c>
      <c r="F2312" s="163" t="s">
        <v>133</v>
      </c>
      <c r="G2312" s="266" t="s">
        <v>133</v>
      </c>
      <c r="H2312" s="163" t="s">
        <v>133</v>
      </c>
      <c r="I2312" s="163" t="s">
        <v>133</v>
      </c>
      <c r="J2312" s="163" t="s">
        <v>133</v>
      </c>
      <c r="K2312" s="164">
        <f t="shared" si="112"/>
        <v>0</v>
      </c>
      <c r="L2312" s="165">
        <f t="shared" si="113"/>
        <v>0</v>
      </c>
      <c r="M2312" s="172">
        <v>127</v>
      </c>
      <c r="N2312" s="172">
        <v>64</v>
      </c>
      <c r="O2312" s="167" t="s">
        <v>133</v>
      </c>
      <c r="P2312" s="260" t="e">
        <f t="shared" si="111"/>
        <v>#NUM!</v>
      </c>
      <c r="S2312" s="272"/>
    </row>
    <row r="2313" spans="1:19">
      <c r="A2313" s="161" t="s">
        <v>3424</v>
      </c>
      <c r="C2313" s="161" t="s">
        <v>133</v>
      </c>
      <c r="F2313" s="163" t="s">
        <v>133</v>
      </c>
      <c r="G2313" s="266" t="s">
        <v>133</v>
      </c>
      <c r="H2313" s="163" t="s">
        <v>133</v>
      </c>
      <c r="I2313" s="163" t="s">
        <v>133</v>
      </c>
      <c r="J2313" s="163" t="s">
        <v>133</v>
      </c>
      <c r="K2313" s="164">
        <f t="shared" si="112"/>
        <v>0</v>
      </c>
      <c r="L2313" s="165">
        <f t="shared" si="113"/>
        <v>0</v>
      </c>
      <c r="M2313" s="172">
        <v>127</v>
      </c>
      <c r="N2313" s="172">
        <v>64</v>
      </c>
      <c r="O2313" s="167" t="s">
        <v>133</v>
      </c>
      <c r="P2313" s="260" t="e">
        <f t="shared" si="111"/>
        <v>#NUM!</v>
      </c>
      <c r="S2313" s="272"/>
    </row>
    <row r="2314" spans="1:19">
      <c r="A2314" s="161" t="s">
        <v>3425</v>
      </c>
      <c r="C2314" s="161" t="s">
        <v>133</v>
      </c>
      <c r="F2314" s="163" t="s">
        <v>133</v>
      </c>
      <c r="G2314" s="266" t="s">
        <v>133</v>
      </c>
      <c r="H2314" s="163" t="s">
        <v>133</v>
      </c>
      <c r="I2314" s="163" t="s">
        <v>133</v>
      </c>
      <c r="J2314" s="163" t="s">
        <v>133</v>
      </c>
      <c r="K2314" s="164">
        <f t="shared" si="112"/>
        <v>0</v>
      </c>
      <c r="L2314" s="165">
        <f t="shared" si="113"/>
        <v>0</v>
      </c>
      <c r="M2314" s="172">
        <v>127</v>
      </c>
      <c r="N2314" s="172">
        <v>64</v>
      </c>
      <c r="O2314" s="167" t="s">
        <v>133</v>
      </c>
      <c r="P2314" s="260" t="e">
        <f t="shared" si="111"/>
        <v>#NUM!</v>
      </c>
      <c r="S2314" s="272"/>
    </row>
    <row r="2315" spans="1:19">
      <c r="A2315" s="161" t="s">
        <v>3426</v>
      </c>
      <c r="C2315" s="161" t="s">
        <v>133</v>
      </c>
      <c r="F2315" s="163" t="s">
        <v>133</v>
      </c>
      <c r="G2315" s="266" t="s">
        <v>133</v>
      </c>
      <c r="H2315" s="163" t="s">
        <v>133</v>
      </c>
      <c r="I2315" s="163" t="s">
        <v>133</v>
      </c>
      <c r="J2315" s="163" t="s">
        <v>133</v>
      </c>
      <c r="K2315" s="164">
        <f t="shared" si="112"/>
        <v>0</v>
      </c>
      <c r="L2315" s="165">
        <f t="shared" si="113"/>
        <v>0</v>
      </c>
      <c r="M2315" s="172">
        <v>127</v>
      </c>
      <c r="N2315" s="172">
        <v>64</v>
      </c>
      <c r="O2315" s="167" t="s">
        <v>133</v>
      </c>
      <c r="P2315" s="260" t="e">
        <f t="shared" si="111"/>
        <v>#NUM!</v>
      </c>
      <c r="S2315" s="272"/>
    </row>
    <row r="2316" spans="1:19">
      <c r="A2316" s="161" t="s">
        <v>3427</v>
      </c>
      <c r="C2316" s="161" t="s">
        <v>133</v>
      </c>
      <c r="F2316" s="163" t="s">
        <v>133</v>
      </c>
      <c r="G2316" s="266" t="s">
        <v>133</v>
      </c>
      <c r="H2316" s="163" t="s">
        <v>133</v>
      </c>
      <c r="I2316" s="163" t="s">
        <v>133</v>
      </c>
      <c r="J2316" s="163" t="s">
        <v>133</v>
      </c>
      <c r="K2316" s="164">
        <f t="shared" si="112"/>
        <v>0</v>
      </c>
      <c r="L2316" s="165">
        <f t="shared" si="113"/>
        <v>0</v>
      </c>
      <c r="M2316" s="172">
        <v>127</v>
      </c>
      <c r="N2316" s="172">
        <v>64</v>
      </c>
      <c r="O2316" s="167" t="s">
        <v>133</v>
      </c>
      <c r="P2316" s="260" t="e">
        <f t="shared" si="111"/>
        <v>#NUM!</v>
      </c>
      <c r="S2316" s="272"/>
    </row>
    <row r="2317" spans="1:19">
      <c r="A2317" s="161" t="s">
        <v>3428</v>
      </c>
      <c r="C2317" s="161" t="s">
        <v>133</v>
      </c>
      <c r="F2317" s="163" t="s">
        <v>133</v>
      </c>
      <c r="G2317" s="266" t="s">
        <v>133</v>
      </c>
      <c r="H2317" s="163" t="s">
        <v>133</v>
      </c>
      <c r="I2317" s="163" t="s">
        <v>133</v>
      </c>
      <c r="J2317" s="163" t="s">
        <v>133</v>
      </c>
      <c r="K2317" s="164">
        <f t="shared" si="112"/>
        <v>0</v>
      </c>
      <c r="L2317" s="165">
        <f t="shared" si="113"/>
        <v>0</v>
      </c>
      <c r="M2317" s="172">
        <v>127</v>
      </c>
      <c r="N2317" s="172">
        <v>64</v>
      </c>
      <c r="O2317" s="167" t="s">
        <v>133</v>
      </c>
      <c r="P2317" s="260" t="e">
        <f t="shared" si="111"/>
        <v>#NUM!</v>
      </c>
      <c r="S2317" s="272"/>
    </row>
    <row r="2318" spans="1:19">
      <c r="A2318" s="161" t="s">
        <v>3429</v>
      </c>
      <c r="C2318" s="161" t="s">
        <v>133</v>
      </c>
      <c r="F2318" s="163" t="s">
        <v>133</v>
      </c>
      <c r="G2318" s="266" t="s">
        <v>133</v>
      </c>
      <c r="H2318" s="163" t="s">
        <v>133</v>
      </c>
      <c r="I2318" s="163" t="s">
        <v>133</v>
      </c>
      <c r="J2318" s="163" t="s">
        <v>133</v>
      </c>
      <c r="K2318" s="164">
        <f t="shared" si="112"/>
        <v>0</v>
      </c>
      <c r="L2318" s="165">
        <f t="shared" si="113"/>
        <v>0</v>
      </c>
      <c r="M2318" s="172">
        <v>127</v>
      </c>
      <c r="N2318" s="172">
        <v>64</v>
      </c>
      <c r="O2318" s="167" t="s">
        <v>133</v>
      </c>
      <c r="P2318" s="260" t="e">
        <f t="shared" si="111"/>
        <v>#NUM!</v>
      </c>
      <c r="S2318" s="272"/>
    </row>
    <row r="2319" spans="1:19">
      <c r="A2319" s="161" t="s">
        <v>3430</v>
      </c>
      <c r="C2319" s="161" t="s">
        <v>133</v>
      </c>
      <c r="F2319" s="163" t="s">
        <v>133</v>
      </c>
      <c r="G2319" s="266" t="s">
        <v>133</v>
      </c>
      <c r="H2319" s="163" t="s">
        <v>133</v>
      </c>
      <c r="I2319" s="163" t="s">
        <v>133</v>
      </c>
      <c r="J2319" s="163" t="s">
        <v>133</v>
      </c>
      <c r="K2319" s="164">
        <f t="shared" si="112"/>
        <v>0</v>
      </c>
      <c r="L2319" s="165">
        <f t="shared" si="113"/>
        <v>0</v>
      </c>
      <c r="M2319" s="172">
        <v>127</v>
      </c>
      <c r="N2319" s="172">
        <v>64</v>
      </c>
      <c r="O2319" s="167" t="s">
        <v>133</v>
      </c>
      <c r="P2319" s="260" t="e">
        <f t="shared" ref="P2319:P2382" si="114">MEDIAN(Q2319:R2319)</f>
        <v>#NUM!</v>
      </c>
      <c r="S2319" s="272"/>
    </row>
    <row r="2320" spans="1:19">
      <c r="A2320" s="161" t="s">
        <v>3431</v>
      </c>
      <c r="C2320" s="161" t="s">
        <v>133</v>
      </c>
      <c r="F2320" s="163" t="s">
        <v>133</v>
      </c>
      <c r="G2320" s="266" t="s">
        <v>133</v>
      </c>
      <c r="H2320" s="163" t="s">
        <v>133</v>
      </c>
      <c r="I2320" s="163" t="s">
        <v>133</v>
      </c>
      <c r="J2320" s="163" t="s">
        <v>133</v>
      </c>
      <c r="K2320" s="164">
        <f t="shared" ref="K2320:K2383" si="115">IF(OR(D2320="n/a",D2320="nd"),0,D2320)+IF(OR(I2320="n/a",I2320="nd"),0,I2320)</f>
        <v>0</v>
      </c>
      <c r="L2320" s="165">
        <f t="shared" ref="L2320:L2383" si="116">SQRT(SUMSQ(IF(OR(E2320="n/a",E2320="nd"),0,E2320),IF(OR(F2320="n/a",F2320="nd"),0,F2320),IF(OR(J2320="n/a",J2320="nd"),0,J2320)))</f>
        <v>0</v>
      </c>
      <c r="M2320" s="172">
        <v>127</v>
      </c>
      <c r="N2320" s="172">
        <v>64</v>
      </c>
      <c r="O2320" s="167" t="s">
        <v>133</v>
      </c>
      <c r="P2320" s="260" t="e">
        <f t="shared" si="114"/>
        <v>#NUM!</v>
      </c>
      <c r="S2320" s="272"/>
    </row>
    <row r="2321" spans="1:19">
      <c r="A2321" s="161" t="s">
        <v>3432</v>
      </c>
      <c r="C2321" s="161" t="s">
        <v>133</v>
      </c>
      <c r="F2321" s="163" t="s">
        <v>133</v>
      </c>
      <c r="G2321" s="266" t="s">
        <v>133</v>
      </c>
      <c r="H2321" s="163" t="s">
        <v>133</v>
      </c>
      <c r="I2321" s="163" t="s">
        <v>133</v>
      </c>
      <c r="J2321" s="163" t="s">
        <v>133</v>
      </c>
      <c r="K2321" s="164">
        <f t="shared" si="115"/>
        <v>0</v>
      </c>
      <c r="L2321" s="165">
        <f t="shared" si="116"/>
        <v>0</v>
      </c>
      <c r="M2321" s="172">
        <v>127</v>
      </c>
      <c r="N2321" s="172">
        <v>64</v>
      </c>
      <c r="O2321" s="167" t="s">
        <v>133</v>
      </c>
      <c r="P2321" s="260" t="e">
        <f t="shared" si="114"/>
        <v>#NUM!</v>
      </c>
      <c r="S2321" s="272"/>
    </row>
    <row r="2322" spans="1:19">
      <c r="A2322" s="161" t="s">
        <v>3433</v>
      </c>
      <c r="C2322" s="161" t="s">
        <v>133</v>
      </c>
      <c r="F2322" s="163" t="s">
        <v>133</v>
      </c>
      <c r="G2322" s="266" t="s">
        <v>133</v>
      </c>
      <c r="H2322" s="163" t="s">
        <v>133</v>
      </c>
      <c r="I2322" s="163" t="s">
        <v>133</v>
      </c>
      <c r="J2322" s="163" t="s">
        <v>133</v>
      </c>
      <c r="K2322" s="164">
        <f t="shared" si="115"/>
        <v>0</v>
      </c>
      <c r="L2322" s="165">
        <f t="shared" si="116"/>
        <v>0</v>
      </c>
      <c r="M2322" s="172">
        <v>127</v>
      </c>
      <c r="N2322" s="172">
        <v>64</v>
      </c>
      <c r="O2322" s="167" t="s">
        <v>133</v>
      </c>
      <c r="P2322" s="260" t="e">
        <f t="shared" si="114"/>
        <v>#NUM!</v>
      </c>
      <c r="S2322" s="272"/>
    </row>
    <row r="2323" spans="1:19">
      <c r="A2323" s="161" t="s">
        <v>3434</v>
      </c>
      <c r="C2323" s="161" t="s">
        <v>133</v>
      </c>
      <c r="F2323" s="163" t="s">
        <v>133</v>
      </c>
      <c r="G2323" s="266" t="s">
        <v>133</v>
      </c>
      <c r="H2323" s="163" t="s">
        <v>133</v>
      </c>
      <c r="I2323" s="163" t="s">
        <v>133</v>
      </c>
      <c r="J2323" s="163" t="s">
        <v>133</v>
      </c>
      <c r="K2323" s="164">
        <f t="shared" si="115"/>
        <v>0</v>
      </c>
      <c r="L2323" s="165">
        <f t="shared" si="116"/>
        <v>0</v>
      </c>
      <c r="M2323" s="172">
        <v>127</v>
      </c>
      <c r="N2323" s="172">
        <v>64</v>
      </c>
      <c r="O2323" s="167" t="s">
        <v>133</v>
      </c>
      <c r="P2323" s="260" t="e">
        <f t="shared" si="114"/>
        <v>#NUM!</v>
      </c>
      <c r="S2323" s="272"/>
    </row>
    <row r="2324" spans="1:19">
      <c r="A2324" s="161" t="s">
        <v>3435</v>
      </c>
      <c r="C2324" s="161" t="s">
        <v>133</v>
      </c>
      <c r="F2324" s="163" t="s">
        <v>133</v>
      </c>
      <c r="G2324" s="266" t="s">
        <v>133</v>
      </c>
      <c r="H2324" s="163" t="s">
        <v>133</v>
      </c>
      <c r="I2324" s="163" t="s">
        <v>133</v>
      </c>
      <c r="J2324" s="163" t="s">
        <v>133</v>
      </c>
      <c r="K2324" s="164">
        <f t="shared" si="115"/>
        <v>0</v>
      </c>
      <c r="L2324" s="165">
        <f t="shared" si="116"/>
        <v>0</v>
      </c>
      <c r="M2324" s="172">
        <v>127</v>
      </c>
      <c r="N2324" s="172">
        <v>64</v>
      </c>
      <c r="O2324" s="167" t="s">
        <v>133</v>
      </c>
      <c r="P2324" s="260" t="e">
        <f t="shared" si="114"/>
        <v>#NUM!</v>
      </c>
      <c r="S2324" s="272"/>
    </row>
    <row r="2325" spans="1:19">
      <c r="A2325" s="161" t="s">
        <v>3436</v>
      </c>
      <c r="C2325" s="161" t="s">
        <v>133</v>
      </c>
      <c r="F2325" s="163" t="s">
        <v>133</v>
      </c>
      <c r="G2325" s="266" t="s">
        <v>133</v>
      </c>
      <c r="H2325" s="163" t="s">
        <v>133</v>
      </c>
      <c r="I2325" s="163" t="s">
        <v>133</v>
      </c>
      <c r="J2325" s="163" t="s">
        <v>133</v>
      </c>
      <c r="K2325" s="164">
        <f t="shared" si="115"/>
        <v>0</v>
      </c>
      <c r="L2325" s="165">
        <f t="shared" si="116"/>
        <v>0</v>
      </c>
      <c r="M2325" s="172">
        <v>127</v>
      </c>
      <c r="N2325" s="172">
        <v>64</v>
      </c>
      <c r="O2325" s="167" t="s">
        <v>133</v>
      </c>
      <c r="P2325" s="260" t="e">
        <f t="shared" si="114"/>
        <v>#NUM!</v>
      </c>
      <c r="S2325" s="272"/>
    </row>
    <row r="2326" spans="1:19">
      <c r="A2326" s="161" t="s">
        <v>3437</v>
      </c>
      <c r="C2326" s="161" t="s">
        <v>133</v>
      </c>
      <c r="F2326" s="163" t="s">
        <v>133</v>
      </c>
      <c r="G2326" s="266" t="s">
        <v>133</v>
      </c>
      <c r="H2326" s="163" t="s">
        <v>133</v>
      </c>
      <c r="I2326" s="163" t="s">
        <v>133</v>
      </c>
      <c r="J2326" s="163" t="s">
        <v>133</v>
      </c>
      <c r="K2326" s="164">
        <f t="shared" si="115"/>
        <v>0</v>
      </c>
      <c r="L2326" s="165">
        <f t="shared" si="116"/>
        <v>0</v>
      </c>
      <c r="M2326" s="172">
        <v>127</v>
      </c>
      <c r="N2326" s="172">
        <v>64</v>
      </c>
      <c r="O2326" s="167" t="s">
        <v>133</v>
      </c>
      <c r="P2326" s="260" t="e">
        <f t="shared" si="114"/>
        <v>#NUM!</v>
      </c>
      <c r="S2326" s="272"/>
    </row>
    <row r="2327" spans="1:19">
      <c r="A2327" s="161" t="s">
        <v>3438</v>
      </c>
      <c r="C2327" s="161" t="s">
        <v>133</v>
      </c>
      <c r="F2327" s="163" t="s">
        <v>133</v>
      </c>
      <c r="G2327" s="266" t="s">
        <v>133</v>
      </c>
      <c r="H2327" s="163" t="s">
        <v>133</v>
      </c>
      <c r="I2327" s="163" t="s">
        <v>133</v>
      </c>
      <c r="J2327" s="163" t="s">
        <v>133</v>
      </c>
      <c r="K2327" s="164">
        <f t="shared" si="115"/>
        <v>0</v>
      </c>
      <c r="L2327" s="165">
        <f t="shared" si="116"/>
        <v>0</v>
      </c>
      <c r="M2327" s="172">
        <v>127</v>
      </c>
      <c r="N2327" s="172">
        <v>64</v>
      </c>
      <c r="O2327" s="167" t="s">
        <v>133</v>
      </c>
      <c r="P2327" s="260" t="e">
        <f t="shared" si="114"/>
        <v>#NUM!</v>
      </c>
      <c r="S2327" s="272"/>
    </row>
    <row r="2328" spans="1:19">
      <c r="A2328" s="161" t="s">
        <v>3439</v>
      </c>
      <c r="C2328" s="161" t="s">
        <v>133</v>
      </c>
      <c r="F2328" s="163" t="s">
        <v>133</v>
      </c>
      <c r="G2328" s="266" t="s">
        <v>133</v>
      </c>
      <c r="H2328" s="163" t="s">
        <v>133</v>
      </c>
      <c r="I2328" s="163" t="s">
        <v>133</v>
      </c>
      <c r="J2328" s="163" t="s">
        <v>133</v>
      </c>
      <c r="K2328" s="164">
        <f t="shared" si="115"/>
        <v>0</v>
      </c>
      <c r="L2328" s="165">
        <f t="shared" si="116"/>
        <v>0</v>
      </c>
      <c r="M2328" s="172">
        <v>127</v>
      </c>
      <c r="N2328" s="172">
        <v>64</v>
      </c>
      <c r="O2328" s="167" t="s">
        <v>133</v>
      </c>
      <c r="P2328" s="260" t="e">
        <f t="shared" si="114"/>
        <v>#NUM!</v>
      </c>
      <c r="S2328" s="272"/>
    </row>
    <row r="2329" spans="1:19">
      <c r="A2329" s="161" t="s">
        <v>3440</v>
      </c>
      <c r="C2329" s="161" t="s">
        <v>133</v>
      </c>
      <c r="F2329" s="163" t="s">
        <v>133</v>
      </c>
      <c r="G2329" s="266" t="s">
        <v>133</v>
      </c>
      <c r="H2329" s="163" t="s">
        <v>133</v>
      </c>
      <c r="I2329" s="163" t="s">
        <v>133</v>
      </c>
      <c r="J2329" s="163" t="s">
        <v>133</v>
      </c>
      <c r="K2329" s="164">
        <f t="shared" si="115"/>
        <v>0</v>
      </c>
      <c r="L2329" s="165">
        <f t="shared" si="116"/>
        <v>0</v>
      </c>
      <c r="M2329" s="172">
        <v>127</v>
      </c>
      <c r="N2329" s="172">
        <v>64</v>
      </c>
      <c r="O2329" s="167" t="s">
        <v>133</v>
      </c>
      <c r="P2329" s="260" t="e">
        <f t="shared" si="114"/>
        <v>#NUM!</v>
      </c>
      <c r="S2329" s="272"/>
    </row>
    <row r="2330" spans="1:19">
      <c r="A2330" s="161" t="s">
        <v>3441</v>
      </c>
      <c r="C2330" s="161" t="s">
        <v>133</v>
      </c>
      <c r="F2330" s="163" t="s">
        <v>133</v>
      </c>
      <c r="G2330" s="266" t="s">
        <v>133</v>
      </c>
      <c r="H2330" s="163" t="s">
        <v>133</v>
      </c>
      <c r="I2330" s="163" t="s">
        <v>133</v>
      </c>
      <c r="J2330" s="163" t="s">
        <v>133</v>
      </c>
      <c r="K2330" s="164">
        <f t="shared" si="115"/>
        <v>0</v>
      </c>
      <c r="L2330" s="165">
        <f t="shared" si="116"/>
        <v>0</v>
      </c>
      <c r="M2330" s="172">
        <v>127</v>
      </c>
      <c r="N2330" s="172">
        <v>64</v>
      </c>
      <c r="O2330" s="167" t="s">
        <v>133</v>
      </c>
      <c r="P2330" s="260" t="e">
        <f t="shared" si="114"/>
        <v>#NUM!</v>
      </c>
      <c r="S2330" s="272"/>
    </row>
    <row r="2331" spans="1:19">
      <c r="A2331" s="161" t="s">
        <v>3442</v>
      </c>
      <c r="C2331" s="161" t="s">
        <v>133</v>
      </c>
      <c r="F2331" s="163" t="s">
        <v>133</v>
      </c>
      <c r="G2331" s="266" t="s">
        <v>133</v>
      </c>
      <c r="H2331" s="163" t="s">
        <v>133</v>
      </c>
      <c r="I2331" s="163" t="s">
        <v>133</v>
      </c>
      <c r="J2331" s="163" t="s">
        <v>133</v>
      </c>
      <c r="K2331" s="164">
        <f t="shared" si="115"/>
        <v>0</v>
      </c>
      <c r="L2331" s="165">
        <f t="shared" si="116"/>
        <v>0</v>
      </c>
      <c r="M2331" s="172">
        <v>127</v>
      </c>
      <c r="N2331" s="172">
        <v>64</v>
      </c>
      <c r="O2331" s="167" t="s">
        <v>133</v>
      </c>
      <c r="P2331" s="260" t="e">
        <f t="shared" si="114"/>
        <v>#NUM!</v>
      </c>
      <c r="S2331" s="272"/>
    </row>
    <row r="2332" spans="1:19">
      <c r="A2332" s="161" t="s">
        <v>3443</v>
      </c>
      <c r="C2332" s="161" t="s">
        <v>133</v>
      </c>
      <c r="F2332" s="163" t="s">
        <v>133</v>
      </c>
      <c r="G2332" s="266" t="s">
        <v>133</v>
      </c>
      <c r="H2332" s="163" t="s">
        <v>133</v>
      </c>
      <c r="I2332" s="163" t="s">
        <v>133</v>
      </c>
      <c r="J2332" s="163" t="s">
        <v>133</v>
      </c>
      <c r="K2332" s="164">
        <f t="shared" si="115"/>
        <v>0</v>
      </c>
      <c r="L2332" s="165">
        <f t="shared" si="116"/>
        <v>0</v>
      </c>
      <c r="M2332" s="172">
        <v>127</v>
      </c>
      <c r="N2332" s="172">
        <v>64</v>
      </c>
      <c r="O2332" s="167" t="s">
        <v>133</v>
      </c>
      <c r="P2332" s="260" t="e">
        <f t="shared" si="114"/>
        <v>#NUM!</v>
      </c>
      <c r="S2332" s="272"/>
    </row>
    <row r="2333" spans="1:19">
      <c r="A2333" s="161" t="s">
        <v>3444</v>
      </c>
      <c r="C2333" s="161" t="s">
        <v>133</v>
      </c>
      <c r="F2333" s="163" t="s">
        <v>133</v>
      </c>
      <c r="G2333" s="266" t="s">
        <v>133</v>
      </c>
      <c r="H2333" s="163" t="s">
        <v>133</v>
      </c>
      <c r="I2333" s="163" t="s">
        <v>133</v>
      </c>
      <c r="J2333" s="163" t="s">
        <v>133</v>
      </c>
      <c r="K2333" s="164">
        <f t="shared" si="115"/>
        <v>0</v>
      </c>
      <c r="L2333" s="165">
        <f t="shared" si="116"/>
        <v>0</v>
      </c>
      <c r="M2333" s="172">
        <v>127</v>
      </c>
      <c r="N2333" s="172">
        <v>64</v>
      </c>
      <c r="O2333" s="167" t="s">
        <v>133</v>
      </c>
      <c r="P2333" s="260" t="e">
        <f t="shared" si="114"/>
        <v>#NUM!</v>
      </c>
      <c r="S2333" s="272"/>
    </row>
    <row r="2334" spans="1:19">
      <c r="A2334" s="161" t="s">
        <v>3445</v>
      </c>
      <c r="C2334" s="161" t="s">
        <v>133</v>
      </c>
      <c r="F2334" s="163" t="s">
        <v>133</v>
      </c>
      <c r="G2334" s="266" t="s">
        <v>133</v>
      </c>
      <c r="H2334" s="163" t="s">
        <v>133</v>
      </c>
      <c r="I2334" s="163" t="s">
        <v>133</v>
      </c>
      <c r="J2334" s="163" t="s">
        <v>133</v>
      </c>
      <c r="K2334" s="164">
        <f t="shared" si="115"/>
        <v>0</v>
      </c>
      <c r="L2334" s="165">
        <f t="shared" si="116"/>
        <v>0</v>
      </c>
      <c r="M2334" s="172">
        <v>127</v>
      </c>
      <c r="N2334" s="172">
        <v>64</v>
      </c>
      <c r="O2334" s="167" t="s">
        <v>133</v>
      </c>
      <c r="P2334" s="260" t="e">
        <f t="shared" si="114"/>
        <v>#NUM!</v>
      </c>
      <c r="S2334" s="272"/>
    </row>
    <row r="2335" spans="1:19">
      <c r="A2335" s="161" t="s">
        <v>3446</v>
      </c>
      <c r="C2335" s="161" t="s">
        <v>133</v>
      </c>
      <c r="F2335" s="163" t="s">
        <v>133</v>
      </c>
      <c r="G2335" s="266" t="s">
        <v>133</v>
      </c>
      <c r="H2335" s="163" t="s">
        <v>133</v>
      </c>
      <c r="I2335" s="163" t="s">
        <v>133</v>
      </c>
      <c r="J2335" s="163" t="s">
        <v>133</v>
      </c>
      <c r="K2335" s="164">
        <f t="shared" si="115"/>
        <v>0</v>
      </c>
      <c r="L2335" s="165">
        <f t="shared" si="116"/>
        <v>0</v>
      </c>
      <c r="M2335" s="172">
        <v>127</v>
      </c>
      <c r="N2335" s="172">
        <v>64</v>
      </c>
      <c r="O2335" s="167" t="s">
        <v>133</v>
      </c>
      <c r="P2335" s="260" t="e">
        <f t="shared" si="114"/>
        <v>#NUM!</v>
      </c>
      <c r="S2335" s="272"/>
    </row>
    <row r="2336" spans="1:19">
      <c r="A2336" s="161" t="s">
        <v>3447</v>
      </c>
      <c r="C2336" s="161" t="s">
        <v>133</v>
      </c>
      <c r="F2336" s="163" t="s">
        <v>133</v>
      </c>
      <c r="G2336" s="266" t="s">
        <v>133</v>
      </c>
      <c r="H2336" s="163" t="s">
        <v>133</v>
      </c>
      <c r="I2336" s="163" t="s">
        <v>133</v>
      </c>
      <c r="J2336" s="163" t="s">
        <v>133</v>
      </c>
      <c r="K2336" s="164">
        <f t="shared" si="115"/>
        <v>0</v>
      </c>
      <c r="L2336" s="165">
        <f t="shared" si="116"/>
        <v>0</v>
      </c>
      <c r="M2336" s="172">
        <v>127</v>
      </c>
      <c r="N2336" s="172">
        <v>64</v>
      </c>
      <c r="O2336" s="167" t="s">
        <v>133</v>
      </c>
      <c r="P2336" s="260" t="e">
        <f t="shared" si="114"/>
        <v>#NUM!</v>
      </c>
      <c r="S2336" s="272"/>
    </row>
    <row r="2337" spans="1:19">
      <c r="A2337" s="161" t="s">
        <v>3448</v>
      </c>
      <c r="C2337" s="161" t="s">
        <v>133</v>
      </c>
      <c r="F2337" s="163" t="s">
        <v>133</v>
      </c>
      <c r="G2337" s="266" t="s">
        <v>133</v>
      </c>
      <c r="H2337" s="163" t="s">
        <v>133</v>
      </c>
      <c r="I2337" s="163" t="s">
        <v>133</v>
      </c>
      <c r="J2337" s="163" t="s">
        <v>133</v>
      </c>
      <c r="K2337" s="164">
        <f t="shared" si="115"/>
        <v>0</v>
      </c>
      <c r="L2337" s="165">
        <f t="shared" si="116"/>
        <v>0</v>
      </c>
      <c r="M2337" s="172">
        <v>127</v>
      </c>
      <c r="N2337" s="172">
        <v>64</v>
      </c>
      <c r="O2337" s="167" t="s">
        <v>133</v>
      </c>
      <c r="P2337" s="260" t="e">
        <f t="shared" si="114"/>
        <v>#NUM!</v>
      </c>
      <c r="S2337" s="272"/>
    </row>
    <row r="2338" spans="1:19">
      <c r="A2338" s="161" t="s">
        <v>3449</v>
      </c>
      <c r="C2338" s="161" t="s">
        <v>133</v>
      </c>
      <c r="F2338" s="163" t="s">
        <v>133</v>
      </c>
      <c r="G2338" s="266" t="s">
        <v>133</v>
      </c>
      <c r="H2338" s="163" t="s">
        <v>133</v>
      </c>
      <c r="I2338" s="163" t="s">
        <v>133</v>
      </c>
      <c r="J2338" s="163" t="s">
        <v>133</v>
      </c>
      <c r="K2338" s="164">
        <f t="shared" si="115"/>
        <v>0</v>
      </c>
      <c r="L2338" s="165">
        <f t="shared" si="116"/>
        <v>0</v>
      </c>
      <c r="M2338" s="172">
        <v>127</v>
      </c>
      <c r="N2338" s="172">
        <v>64</v>
      </c>
      <c r="O2338" s="167" t="s">
        <v>133</v>
      </c>
      <c r="P2338" s="260" t="e">
        <f t="shared" si="114"/>
        <v>#NUM!</v>
      </c>
      <c r="S2338" s="272"/>
    </row>
    <row r="2339" spans="1:19">
      <c r="A2339" s="161" t="s">
        <v>3450</v>
      </c>
      <c r="C2339" s="161" t="s">
        <v>133</v>
      </c>
      <c r="F2339" s="163" t="s">
        <v>133</v>
      </c>
      <c r="G2339" s="266" t="s">
        <v>133</v>
      </c>
      <c r="H2339" s="163" t="s">
        <v>133</v>
      </c>
      <c r="I2339" s="163" t="s">
        <v>133</v>
      </c>
      <c r="J2339" s="163" t="s">
        <v>133</v>
      </c>
      <c r="K2339" s="164">
        <f t="shared" si="115"/>
        <v>0</v>
      </c>
      <c r="L2339" s="165">
        <f t="shared" si="116"/>
        <v>0</v>
      </c>
      <c r="M2339" s="172">
        <v>127</v>
      </c>
      <c r="N2339" s="172">
        <v>64</v>
      </c>
      <c r="O2339" s="167" t="s">
        <v>133</v>
      </c>
      <c r="P2339" s="260" t="e">
        <f t="shared" si="114"/>
        <v>#NUM!</v>
      </c>
      <c r="S2339" s="272"/>
    </row>
    <row r="2340" spans="1:19">
      <c r="A2340" s="161" t="s">
        <v>3451</v>
      </c>
      <c r="C2340" s="161" t="s">
        <v>133</v>
      </c>
      <c r="F2340" s="163" t="s">
        <v>133</v>
      </c>
      <c r="G2340" s="266" t="s">
        <v>133</v>
      </c>
      <c r="H2340" s="163" t="s">
        <v>133</v>
      </c>
      <c r="I2340" s="163" t="s">
        <v>133</v>
      </c>
      <c r="J2340" s="163" t="s">
        <v>133</v>
      </c>
      <c r="K2340" s="164">
        <f t="shared" si="115"/>
        <v>0</v>
      </c>
      <c r="L2340" s="165">
        <f t="shared" si="116"/>
        <v>0</v>
      </c>
      <c r="M2340" s="172">
        <v>127</v>
      </c>
      <c r="N2340" s="172">
        <v>64</v>
      </c>
      <c r="O2340" s="167" t="s">
        <v>133</v>
      </c>
      <c r="P2340" s="260" t="e">
        <f t="shared" si="114"/>
        <v>#NUM!</v>
      </c>
      <c r="S2340" s="272"/>
    </row>
    <row r="2341" spans="1:19">
      <c r="A2341" s="161" t="s">
        <v>3452</v>
      </c>
      <c r="C2341" s="161" t="s">
        <v>133</v>
      </c>
      <c r="F2341" s="163" t="s">
        <v>133</v>
      </c>
      <c r="G2341" s="266" t="s">
        <v>133</v>
      </c>
      <c r="H2341" s="163" t="s">
        <v>133</v>
      </c>
      <c r="I2341" s="163" t="s">
        <v>133</v>
      </c>
      <c r="J2341" s="163" t="s">
        <v>133</v>
      </c>
      <c r="K2341" s="164">
        <f t="shared" si="115"/>
        <v>0</v>
      </c>
      <c r="L2341" s="165">
        <f t="shared" si="116"/>
        <v>0</v>
      </c>
      <c r="M2341" s="172">
        <v>127</v>
      </c>
      <c r="N2341" s="172">
        <v>64</v>
      </c>
      <c r="O2341" s="167" t="s">
        <v>133</v>
      </c>
      <c r="P2341" s="260" t="e">
        <f t="shared" si="114"/>
        <v>#NUM!</v>
      </c>
      <c r="S2341" s="272"/>
    </row>
    <row r="2342" spans="1:19">
      <c r="A2342" s="161" t="s">
        <v>3453</v>
      </c>
      <c r="C2342" s="161" t="s">
        <v>133</v>
      </c>
      <c r="F2342" s="163" t="s">
        <v>133</v>
      </c>
      <c r="G2342" s="266" t="s">
        <v>133</v>
      </c>
      <c r="H2342" s="163" t="s">
        <v>133</v>
      </c>
      <c r="I2342" s="163" t="s">
        <v>133</v>
      </c>
      <c r="J2342" s="163" t="s">
        <v>133</v>
      </c>
      <c r="K2342" s="164">
        <f t="shared" si="115"/>
        <v>0</v>
      </c>
      <c r="L2342" s="165">
        <f t="shared" si="116"/>
        <v>0</v>
      </c>
      <c r="M2342" s="172">
        <v>127</v>
      </c>
      <c r="N2342" s="172">
        <v>64</v>
      </c>
      <c r="O2342" s="167" t="s">
        <v>133</v>
      </c>
      <c r="P2342" s="260" t="e">
        <f t="shared" si="114"/>
        <v>#NUM!</v>
      </c>
      <c r="S2342" s="272"/>
    </row>
    <row r="2343" spans="1:19">
      <c r="A2343" s="161" t="s">
        <v>3454</v>
      </c>
      <c r="C2343" s="161" t="s">
        <v>133</v>
      </c>
      <c r="F2343" s="163" t="s">
        <v>133</v>
      </c>
      <c r="G2343" s="266" t="s">
        <v>133</v>
      </c>
      <c r="H2343" s="163" t="s">
        <v>133</v>
      </c>
      <c r="I2343" s="163" t="s">
        <v>133</v>
      </c>
      <c r="J2343" s="163" t="s">
        <v>133</v>
      </c>
      <c r="K2343" s="164">
        <f t="shared" si="115"/>
        <v>0</v>
      </c>
      <c r="L2343" s="165">
        <f t="shared" si="116"/>
        <v>0</v>
      </c>
      <c r="M2343" s="172">
        <v>127</v>
      </c>
      <c r="N2343" s="172">
        <v>64</v>
      </c>
      <c r="O2343" s="167" t="s">
        <v>133</v>
      </c>
      <c r="P2343" s="260" t="e">
        <f t="shared" si="114"/>
        <v>#NUM!</v>
      </c>
      <c r="S2343" s="272"/>
    </row>
    <row r="2344" spans="1:19">
      <c r="A2344" s="161" t="s">
        <v>3455</v>
      </c>
      <c r="C2344" s="161" t="s">
        <v>133</v>
      </c>
      <c r="F2344" s="163" t="s">
        <v>133</v>
      </c>
      <c r="G2344" s="266" t="s">
        <v>133</v>
      </c>
      <c r="H2344" s="163" t="s">
        <v>133</v>
      </c>
      <c r="I2344" s="163" t="s">
        <v>133</v>
      </c>
      <c r="J2344" s="163" t="s">
        <v>133</v>
      </c>
      <c r="K2344" s="164">
        <f t="shared" si="115"/>
        <v>0</v>
      </c>
      <c r="L2344" s="165">
        <f t="shared" si="116"/>
        <v>0</v>
      </c>
      <c r="M2344" s="172">
        <v>127</v>
      </c>
      <c r="N2344" s="172">
        <v>64</v>
      </c>
      <c r="O2344" s="167" t="s">
        <v>133</v>
      </c>
      <c r="P2344" s="260" t="e">
        <f t="shared" si="114"/>
        <v>#NUM!</v>
      </c>
      <c r="S2344" s="272"/>
    </row>
    <row r="2345" spans="1:19">
      <c r="A2345" s="161" t="s">
        <v>3456</v>
      </c>
      <c r="C2345" s="161" t="s">
        <v>133</v>
      </c>
      <c r="F2345" s="163" t="s">
        <v>133</v>
      </c>
      <c r="G2345" s="266" t="s">
        <v>133</v>
      </c>
      <c r="H2345" s="163" t="s">
        <v>133</v>
      </c>
      <c r="I2345" s="163" t="s">
        <v>133</v>
      </c>
      <c r="J2345" s="163" t="s">
        <v>133</v>
      </c>
      <c r="K2345" s="164">
        <f t="shared" si="115"/>
        <v>0</v>
      </c>
      <c r="L2345" s="165">
        <f t="shared" si="116"/>
        <v>0</v>
      </c>
      <c r="M2345" s="172">
        <v>127</v>
      </c>
      <c r="N2345" s="172">
        <v>64</v>
      </c>
      <c r="O2345" s="167" t="s">
        <v>133</v>
      </c>
      <c r="P2345" s="260" t="e">
        <f t="shared" si="114"/>
        <v>#NUM!</v>
      </c>
      <c r="S2345" s="272"/>
    </row>
    <row r="2346" spans="1:19">
      <c r="A2346" s="161" t="s">
        <v>3457</v>
      </c>
      <c r="C2346" s="161" t="s">
        <v>133</v>
      </c>
      <c r="F2346" s="163" t="s">
        <v>133</v>
      </c>
      <c r="G2346" s="266" t="s">
        <v>133</v>
      </c>
      <c r="H2346" s="163" t="s">
        <v>133</v>
      </c>
      <c r="I2346" s="163" t="s">
        <v>133</v>
      </c>
      <c r="J2346" s="163" t="s">
        <v>133</v>
      </c>
      <c r="K2346" s="164">
        <f t="shared" si="115"/>
        <v>0</v>
      </c>
      <c r="L2346" s="165">
        <f t="shared" si="116"/>
        <v>0</v>
      </c>
      <c r="M2346" s="172">
        <v>127</v>
      </c>
      <c r="N2346" s="172">
        <v>64</v>
      </c>
      <c r="O2346" s="167" t="s">
        <v>133</v>
      </c>
      <c r="P2346" s="260" t="e">
        <f t="shared" si="114"/>
        <v>#NUM!</v>
      </c>
      <c r="S2346" s="272"/>
    </row>
    <row r="2347" spans="1:19">
      <c r="A2347" s="161" t="s">
        <v>3458</v>
      </c>
      <c r="C2347" s="161" t="s">
        <v>133</v>
      </c>
      <c r="F2347" s="163" t="s">
        <v>133</v>
      </c>
      <c r="G2347" s="266" t="s">
        <v>133</v>
      </c>
      <c r="H2347" s="163" t="s">
        <v>133</v>
      </c>
      <c r="I2347" s="163" t="s">
        <v>133</v>
      </c>
      <c r="J2347" s="163" t="s">
        <v>133</v>
      </c>
      <c r="K2347" s="164">
        <f t="shared" si="115"/>
        <v>0</v>
      </c>
      <c r="L2347" s="165">
        <f t="shared" si="116"/>
        <v>0</v>
      </c>
      <c r="M2347" s="172">
        <v>127</v>
      </c>
      <c r="N2347" s="172">
        <v>64</v>
      </c>
      <c r="O2347" s="167" t="s">
        <v>133</v>
      </c>
      <c r="P2347" s="260" t="e">
        <f t="shared" si="114"/>
        <v>#NUM!</v>
      </c>
      <c r="S2347" s="272"/>
    </row>
    <row r="2348" spans="1:19">
      <c r="A2348" s="161" t="s">
        <v>3459</v>
      </c>
      <c r="C2348" s="161" t="s">
        <v>133</v>
      </c>
      <c r="F2348" s="163" t="s">
        <v>133</v>
      </c>
      <c r="G2348" s="266" t="s">
        <v>133</v>
      </c>
      <c r="H2348" s="163" t="s">
        <v>133</v>
      </c>
      <c r="I2348" s="163" t="s">
        <v>133</v>
      </c>
      <c r="J2348" s="163" t="s">
        <v>133</v>
      </c>
      <c r="K2348" s="164">
        <f t="shared" si="115"/>
        <v>0</v>
      </c>
      <c r="L2348" s="165">
        <f t="shared" si="116"/>
        <v>0</v>
      </c>
      <c r="M2348" s="172">
        <v>127</v>
      </c>
      <c r="N2348" s="172">
        <v>64</v>
      </c>
      <c r="O2348" s="167" t="s">
        <v>133</v>
      </c>
      <c r="P2348" s="260" t="e">
        <f t="shared" si="114"/>
        <v>#NUM!</v>
      </c>
      <c r="S2348" s="272"/>
    </row>
    <row r="2349" spans="1:19">
      <c r="A2349" s="161" t="s">
        <v>3460</v>
      </c>
      <c r="C2349" s="161" t="s">
        <v>133</v>
      </c>
      <c r="F2349" s="163" t="s">
        <v>133</v>
      </c>
      <c r="G2349" s="266" t="s">
        <v>133</v>
      </c>
      <c r="H2349" s="163" t="s">
        <v>133</v>
      </c>
      <c r="I2349" s="163" t="s">
        <v>133</v>
      </c>
      <c r="J2349" s="163" t="s">
        <v>133</v>
      </c>
      <c r="K2349" s="164">
        <f t="shared" si="115"/>
        <v>0</v>
      </c>
      <c r="L2349" s="165">
        <f t="shared" si="116"/>
        <v>0</v>
      </c>
      <c r="M2349" s="172">
        <v>127</v>
      </c>
      <c r="N2349" s="172">
        <v>64</v>
      </c>
      <c r="O2349" s="167" t="s">
        <v>133</v>
      </c>
      <c r="P2349" s="260" t="e">
        <f t="shared" si="114"/>
        <v>#NUM!</v>
      </c>
      <c r="S2349" s="272"/>
    </row>
    <row r="2350" spans="1:19">
      <c r="A2350" s="161" t="s">
        <v>3461</v>
      </c>
      <c r="C2350" s="161" t="s">
        <v>133</v>
      </c>
      <c r="F2350" s="163" t="s">
        <v>133</v>
      </c>
      <c r="G2350" s="266" t="s">
        <v>133</v>
      </c>
      <c r="H2350" s="163" t="s">
        <v>133</v>
      </c>
      <c r="I2350" s="163" t="s">
        <v>133</v>
      </c>
      <c r="J2350" s="163" t="s">
        <v>133</v>
      </c>
      <c r="K2350" s="164">
        <f t="shared" si="115"/>
        <v>0</v>
      </c>
      <c r="L2350" s="165">
        <f t="shared" si="116"/>
        <v>0</v>
      </c>
      <c r="M2350" s="172">
        <v>127</v>
      </c>
      <c r="N2350" s="172">
        <v>64</v>
      </c>
      <c r="O2350" s="167" t="s">
        <v>133</v>
      </c>
      <c r="P2350" s="260" t="e">
        <f t="shared" si="114"/>
        <v>#NUM!</v>
      </c>
      <c r="S2350" s="272"/>
    </row>
    <row r="2351" spans="1:19">
      <c r="A2351" s="161" t="s">
        <v>3462</v>
      </c>
      <c r="C2351" s="161" t="s">
        <v>133</v>
      </c>
      <c r="F2351" s="163" t="s">
        <v>133</v>
      </c>
      <c r="G2351" s="266" t="s">
        <v>133</v>
      </c>
      <c r="H2351" s="163" t="s">
        <v>133</v>
      </c>
      <c r="I2351" s="163" t="s">
        <v>133</v>
      </c>
      <c r="J2351" s="163" t="s">
        <v>133</v>
      </c>
      <c r="K2351" s="164">
        <f t="shared" si="115"/>
        <v>0</v>
      </c>
      <c r="L2351" s="165">
        <f t="shared" si="116"/>
        <v>0</v>
      </c>
      <c r="M2351" s="172">
        <v>127</v>
      </c>
      <c r="N2351" s="172">
        <v>64</v>
      </c>
      <c r="O2351" s="167" t="s">
        <v>133</v>
      </c>
      <c r="P2351" s="260" t="e">
        <f t="shared" si="114"/>
        <v>#NUM!</v>
      </c>
      <c r="S2351" s="272"/>
    </row>
    <row r="2352" spans="1:19">
      <c r="A2352" s="161" t="s">
        <v>3463</v>
      </c>
      <c r="C2352" s="161" t="s">
        <v>133</v>
      </c>
      <c r="F2352" s="163" t="s">
        <v>133</v>
      </c>
      <c r="G2352" s="266" t="s">
        <v>133</v>
      </c>
      <c r="H2352" s="163" t="s">
        <v>133</v>
      </c>
      <c r="I2352" s="163" t="s">
        <v>133</v>
      </c>
      <c r="J2352" s="163" t="s">
        <v>133</v>
      </c>
      <c r="K2352" s="164">
        <f t="shared" si="115"/>
        <v>0</v>
      </c>
      <c r="L2352" s="165">
        <f t="shared" si="116"/>
        <v>0</v>
      </c>
      <c r="M2352" s="172">
        <v>127</v>
      </c>
      <c r="N2352" s="172">
        <v>64</v>
      </c>
      <c r="O2352" s="167" t="s">
        <v>133</v>
      </c>
      <c r="P2352" s="260" t="e">
        <f t="shared" si="114"/>
        <v>#NUM!</v>
      </c>
      <c r="S2352" s="272"/>
    </row>
    <row r="2353" spans="1:19">
      <c r="A2353" s="161" t="s">
        <v>3464</v>
      </c>
      <c r="C2353" s="161" t="s">
        <v>133</v>
      </c>
      <c r="F2353" s="163" t="s">
        <v>133</v>
      </c>
      <c r="G2353" s="266" t="s">
        <v>133</v>
      </c>
      <c r="H2353" s="163" t="s">
        <v>133</v>
      </c>
      <c r="I2353" s="163" t="s">
        <v>133</v>
      </c>
      <c r="J2353" s="163" t="s">
        <v>133</v>
      </c>
      <c r="K2353" s="164">
        <f t="shared" si="115"/>
        <v>0</v>
      </c>
      <c r="L2353" s="165">
        <f t="shared" si="116"/>
        <v>0</v>
      </c>
      <c r="M2353" s="172">
        <v>127</v>
      </c>
      <c r="N2353" s="172">
        <v>64</v>
      </c>
      <c r="O2353" s="167" t="s">
        <v>133</v>
      </c>
      <c r="P2353" s="260" t="e">
        <f t="shared" si="114"/>
        <v>#NUM!</v>
      </c>
      <c r="S2353" s="272"/>
    </row>
    <row r="2354" spans="1:19">
      <c r="A2354" s="161" t="s">
        <v>3465</v>
      </c>
      <c r="C2354" s="161" t="s">
        <v>133</v>
      </c>
      <c r="F2354" s="163" t="s">
        <v>133</v>
      </c>
      <c r="G2354" s="266" t="s">
        <v>133</v>
      </c>
      <c r="H2354" s="163" t="s">
        <v>133</v>
      </c>
      <c r="I2354" s="163" t="s">
        <v>133</v>
      </c>
      <c r="J2354" s="163" t="s">
        <v>133</v>
      </c>
      <c r="K2354" s="164">
        <f t="shared" si="115"/>
        <v>0</v>
      </c>
      <c r="L2354" s="165">
        <f t="shared" si="116"/>
        <v>0</v>
      </c>
      <c r="M2354" s="172">
        <v>127</v>
      </c>
      <c r="N2354" s="172">
        <v>64</v>
      </c>
      <c r="O2354" s="167" t="s">
        <v>133</v>
      </c>
      <c r="P2354" s="260" t="e">
        <f t="shared" si="114"/>
        <v>#NUM!</v>
      </c>
      <c r="S2354" s="272"/>
    </row>
    <row r="2355" spans="1:19">
      <c r="A2355" s="161" t="s">
        <v>3466</v>
      </c>
      <c r="C2355" s="161" t="s">
        <v>133</v>
      </c>
      <c r="F2355" s="163" t="s">
        <v>133</v>
      </c>
      <c r="G2355" s="266" t="s">
        <v>133</v>
      </c>
      <c r="H2355" s="163" t="s">
        <v>133</v>
      </c>
      <c r="I2355" s="163" t="s">
        <v>133</v>
      </c>
      <c r="J2355" s="163" t="s">
        <v>133</v>
      </c>
      <c r="K2355" s="164">
        <f t="shared" si="115"/>
        <v>0</v>
      </c>
      <c r="L2355" s="165">
        <f t="shared" si="116"/>
        <v>0</v>
      </c>
      <c r="M2355" s="172">
        <v>127</v>
      </c>
      <c r="N2355" s="172">
        <v>64</v>
      </c>
      <c r="O2355" s="167" t="s">
        <v>133</v>
      </c>
      <c r="P2355" s="260" t="e">
        <f t="shared" si="114"/>
        <v>#NUM!</v>
      </c>
      <c r="S2355" s="272"/>
    </row>
    <row r="2356" spans="1:19">
      <c r="A2356" s="161" t="s">
        <v>3467</v>
      </c>
      <c r="C2356" s="161" t="s">
        <v>133</v>
      </c>
      <c r="F2356" s="163" t="s">
        <v>133</v>
      </c>
      <c r="G2356" s="266" t="s">
        <v>133</v>
      </c>
      <c r="H2356" s="163" t="s">
        <v>133</v>
      </c>
      <c r="I2356" s="163" t="s">
        <v>133</v>
      </c>
      <c r="J2356" s="163" t="s">
        <v>133</v>
      </c>
      <c r="K2356" s="164">
        <f t="shared" si="115"/>
        <v>0</v>
      </c>
      <c r="L2356" s="165">
        <f t="shared" si="116"/>
        <v>0</v>
      </c>
      <c r="M2356" s="172">
        <v>127</v>
      </c>
      <c r="N2356" s="172">
        <v>64</v>
      </c>
      <c r="O2356" s="167" t="s">
        <v>133</v>
      </c>
      <c r="P2356" s="260" t="e">
        <f t="shared" si="114"/>
        <v>#NUM!</v>
      </c>
      <c r="S2356" s="272"/>
    </row>
    <row r="2357" spans="1:19">
      <c r="A2357" s="161" t="s">
        <v>3468</v>
      </c>
      <c r="C2357" s="161" t="s">
        <v>133</v>
      </c>
      <c r="F2357" s="163" t="s">
        <v>133</v>
      </c>
      <c r="G2357" s="266" t="s">
        <v>133</v>
      </c>
      <c r="H2357" s="163" t="s">
        <v>133</v>
      </c>
      <c r="I2357" s="163" t="s">
        <v>133</v>
      </c>
      <c r="J2357" s="163" t="s">
        <v>133</v>
      </c>
      <c r="K2357" s="164">
        <f t="shared" si="115"/>
        <v>0</v>
      </c>
      <c r="L2357" s="165">
        <f t="shared" si="116"/>
        <v>0</v>
      </c>
      <c r="M2357" s="172">
        <v>127</v>
      </c>
      <c r="N2357" s="172">
        <v>64</v>
      </c>
      <c r="O2357" s="167" t="s">
        <v>133</v>
      </c>
      <c r="P2357" s="260" t="e">
        <f t="shared" si="114"/>
        <v>#NUM!</v>
      </c>
      <c r="S2357" s="272"/>
    </row>
    <row r="2358" spans="1:19">
      <c r="A2358" s="161" t="s">
        <v>3469</v>
      </c>
      <c r="C2358" s="161" t="s">
        <v>133</v>
      </c>
      <c r="F2358" s="163" t="s">
        <v>133</v>
      </c>
      <c r="G2358" s="266" t="s">
        <v>133</v>
      </c>
      <c r="H2358" s="163" t="s">
        <v>133</v>
      </c>
      <c r="I2358" s="163" t="s">
        <v>133</v>
      </c>
      <c r="J2358" s="163" t="s">
        <v>133</v>
      </c>
      <c r="K2358" s="164">
        <f t="shared" si="115"/>
        <v>0</v>
      </c>
      <c r="L2358" s="165">
        <f t="shared" si="116"/>
        <v>0</v>
      </c>
      <c r="M2358" s="172">
        <v>127</v>
      </c>
      <c r="N2358" s="172">
        <v>64</v>
      </c>
      <c r="O2358" s="167" t="s">
        <v>133</v>
      </c>
      <c r="P2358" s="260" t="e">
        <f t="shared" si="114"/>
        <v>#NUM!</v>
      </c>
      <c r="S2358" s="272"/>
    </row>
    <row r="2359" spans="1:19">
      <c r="A2359" s="161" t="s">
        <v>3470</v>
      </c>
      <c r="C2359" s="161" t="s">
        <v>133</v>
      </c>
      <c r="F2359" s="163" t="s">
        <v>133</v>
      </c>
      <c r="G2359" s="266" t="s">
        <v>133</v>
      </c>
      <c r="H2359" s="163" t="s">
        <v>133</v>
      </c>
      <c r="I2359" s="163" t="s">
        <v>133</v>
      </c>
      <c r="J2359" s="163" t="s">
        <v>133</v>
      </c>
      <c r="K2359" s="164">
        <f t="shared" si="115"/>
        <v>0</v>
      </c>
      <c r="L2359" s="165">
        <f t="shared" si="116"/>
        <v>0</v>
      </c>
      <c r="M2359" s="172">
        <v>127</v>
      </c>
      <c r="N2359" s="172">
        <v>64</v>
      </c>
      <c r="O2359" s="167" t="s">
        <v>133</v>
      </c>
      <c r="P2359" s="260" t="e">
        <f t="shared" si="114"/>
        <v>#NUM!</v>
      </c>
      <c r="S2359" s="272"/>
    </row>
    <row r="2360" spans="1:19">
      <c r="A2360" s="161" t="s">
        <v>3471</v>
      </c>
      <c r="C2360" s="161" t="s">
        <v>133</v>
      </c>
      <c r="F2360" s="163" t="s">
        <v>133</v>
      </c>
      <c r="G2360" s="266" t="s">
        <v>133</v>
      </c>
      <c r="H2360" s="163" t="s">
        <v>133</v>
      </c>
      <c r="I2360" s="163" t="s">
        <v>133</v>
      </c>
      <c r="J2360" s="163" t="s">
        <v>133</v>
      </c>
      <c r="K2360" s="164">
        <f t="shared" si="115"/>
        <v>0</v>
      </c>
      <c r="L2360" s="165">
        <f t="shared" si="116"/>
        <v>0</v>
      </c>
      <c r="M2360" s="172">
        <v>127</v>
      </c>
      <c r="N2360" s="172">
        <v>64</v>
      </c>
      <c r="O2360" s="167" t="s">
        <v>133</v>
      </c>
      <c r="P2360" s="260" t="e">
        <f t="shared" si="114"/>
        <v>#NUM!</v>
      </c>
      <c r="S2360" s="272"/>
    </row>
    <row r="2361" spans="1:19">
      <c r="A2361" s="161" t="s">
        <v>3472</v>
      </c>
      <c r="C2361" s="161" t="s">
        <v>133</v>
      </c>
      <c r="F2361" s="163" t="s">
        <v>133</v>
      </c>
      <c r="G2361" s="266" t="s">
        <v>133</v>
      </c>
      <c r="H2361" s="163" t="s">
        <v>133</v>
      </c>
      <c r="I2361" s="163" t="s">
        <v>133</v>
      </c>
      <c r="J2361" s="163" t="s">
        <v>133</v>
      </c>
      <c r="K2361" s="164">
        <f t="shared" si="115"/>
        <v>0</v>
      </c>
      <c r="L2361" s="165">
        <f t="shared" si="116"/>
        <v>0</v>
      </c>
      <c r="M2361" s="172">
        <v>127</v>
      </c>
      <c r="N2361" s="172">
        <v>64</v>
      </c>
      <c r="O2361" s="167" t="s">
        <v>133</v>
      </c>
      <c r="P2361" s="260" t="e">
        <f t="shared" si="114"/>
        <v>#NUM!</v>
      </c>
      <c r="S2361" s="272"/>
    </row>
    <row r="2362" spans="1:19">
      <c r="A2362" s="161" t="s">
        <v>3473</v>
      </c>
      <c r="C2362" s="161" t="s">
        <v>133</v>
      </c>
      <c r="F2362" s="163" t="s">
        <v>133</v>
      </c>
      <c r="G2362" s="266" t="s">
        <v>133</v>
      </c>
      <c r="H2362" s="163" t="s">
        <v>133</v>
      </c>
      <c r="I2362" s="163" t="s">
        <v>133</v>
      </c>
      <c r="J2362" s="163" t="s">
        <v>133</v>
      </c>
      <c r="K2362" s="164">
        <f t="shared" si="115"/>
        <v>0</v>
      </c>
      <c r="L2362" s="165">
        <f t="shared" si="116"/>
        <v>0</v>
      </c>
      <c r="M2362" s="172">
        <v>127</v>
      </c>
      <c r="N2362" s="172">
        <v>64</v>
      </c>
      <c r="O2362" s="167" t="s">
        <v>133</v>
      </c>
      <c r="P2362" s="260" t="e">
        <f t="shared" si="114"/>
        <v>#NUM!</v>
      </c>
      <c r="S2362" s="272"/>
    </row>
    <row r="2363" spans="1:19">
      <c r="A2363" s="161" t="s">
        <v>3474</v>
      </c>
      <c r="C2363" s="161" t="s">
        <v>133</v>
      </c>
      <c r="F2363" s="163" t="s">
        <v>133</v>
      </c>
      <c r="G2363" s="266" t="s">
        <v>133</v>
      </c>
      <c r="H2363" s="163" t="s">
        <v>133</v>
      </c>
      <c r="I2363" s="163" t="s">
        <v>133</v>
      </c>
      <c r="J2363" s="163" t="s">
        <v>133</v>
      </c>
      <c r="K2363" s="164">
        <f t="shared" si="115"/>
        <v>0</v>
      </c>
      <c r="L2363" s="165">
        <f t="shared" si="116"/>
        <v>0</v>
      </c>
      <c r="M2363" s="172">
        <v>127</v>
      </c>
      <c r="N2363" s="172">
        <v>64</v>
      </c>
      <c r="O2363" s="167" t="s">
        <v>133</v>
      </c>
      <c r="P2363" s="260" t="e">
        <f t="shared" si="114"/>
        <v>#NUM!</v>
      </c>
      <c r="S2363" s="272"/>
    </row>
    <row r="2364" spans="1:19">
      <c r="A2364" s="161" t="s">
        <v>3475</v>
      </c>
      <c r="C2364" s="161" t="s">
        <v>133</v>
      </c>
      <c r="F2364" s="163" t="s">
        <v>133</v>
      </c>
      <c r="G2364" s="266" t="s">
        <v>133</v>
      </c>
      <c r="H2364" s="163" t="s">
        <v>133</v>
      </c>
      <c r="I2364" s="163" t="s">
        <v>133</v>
      </c>
      <c r="J2364" s="163" t="s">
        <v>133</v>
      </c>
      <c r="K2364" s="164">
        <f t="shared" si="115"/>
        <v>0</v>
      </c>
      <c r="L2364" s="165">
        <f t="shared" si="116"/>
        <v>0</v>
      </c>
      <c r="M2364" s="172">
        <v>127</v>
      </c>
      <c r="N2364" s="172">
        <v>64</v>
      </c>
      <c r="O2364" s="167" t="s">
        <v>133</v>
      </c>
      <c r="P2364" s="260" t="e">
        <f t="shared" si="114"/>
        <v>#NUM!</v>
      </c>
      <c r="S2364" s="272"/>
    </row>
    <row r="2365" spans="1:19">
      <c r="A2365" s="161" t="s">
        <v>3476</v>
      </c>
      <c r="C2365" s="161" t="s">
        <v>133</v>
      </c>
      <c r="F2365" s="163" t="s">
        <v>133</v>
      </c>
      <c r="G2365" s="266" t="s">
        <v>133</v>
      </c>
      <c r="H2365" s="163" t="s">
        <v>133</v>
      </c>
      <c r="I2365" s="163" t="s">
        <v>133</v>
      </c>
      <c r="J2365" s="163" t="s">
        <v>133</v>
      </c>
      <c r="K2365" s="164">
        <f t="shared" si="115"/>
        <v>0</v>
      </c>
      <c r="L2365" s="165">
        <f t="shared" si="116"/>
        <v>0</v>
      </c>
      <c r="M2365" s="172">
        <v>127</v>
      </c>
      <c r="N2365" s="172">
        <v>64</v>
      </c>
      <c r="O2365" s="167" t="s">
        <v>133</v>
      </c>
      <c r="P2365" s="260" t="e">
        <f t="shared" si="114"/>
        <v>#NUM!</v>
      </c>
      <c r="S2365" s="272"/>
    </row>
    <row r="2366" spans="1:19">
      <c r="A2366" s="161" t="s">
        <v>3477</v>
      </c>
      <c r="C2366" s="161" t="s">
        <v>133</v>
      </c>
      <c r="F2366" s="163" t="s">
        <v>133</v>
      </c>
      <c r="G2366" s="266" t="s">
        <v>133</v>
      </c>
      <c r="H2366" s="163" t="s">
        <v>133</v>
      </c>
      <c r="I2366" s="163" t="s">
        <v>133</v>
      </c>
      <c r="J2366" s="163" t="s">
        <v>133</v>
      </c>
      <c r="K2366" s="164">
        <f t="shared" si="115"/>
        <v>0</v>
      </c>
      <c r="L2366" s="165">
        <f t="shared" si="116"/>
        <v>0</v>
      </c>
      <c r="M2366" s="172">
        <v>127</v>
      </c>
      <c r="N2366" s="172">
        <v>64</v>
      </c>
      <c r="O2366" s="167" t="s">
        <v>133</v>
      </c>
      <c r="P2366" s="260" t="e">
        <f t="shared" si="114"/>
        <v>#NUM!</v>
      </c>
      <c r="S2366" s="272"/>
    </row>
    <row r="2367" spans="1:19">
      <c r="A2367" s="161" t="s">
        <v>3478</v>
      </c>
      <c r="C2367" s="161" t="s">
        <v>133</v>
      </c>
      <c r="F2367" s="163" t="s">
        <v>133</v>
      </c>
      <c r="G2367" s="266" t="s">
        <v>133</v>
      </c>
      <c r="H2367" s="163" t="s">
        <v>133</v>
      </c>
      <c r="I2367" s="163" t="s">
        <v>133</v>
      </c>
      <c r="J2367" s="163" t="s">
        <v>133</v>
      </c>
      <c r="K2367" s="164">
        <f t="shared" si="115"/>
        <v>0</v>
      </c>
      <c r="L2367" s="165">
        <f t="shared" si="116"/>
        <v>0</v>
      </c>
      <c r="M2367" s="172">
        <v>127</v>
      </c>
      <c r="N2367" s="172">
        <v>64</v>
      </c>
      <c r="O2367" s="167" t="s">
        <v>133</v>
      </c>
      <c r="P2367" s="260" t="e">
        <f t="shared" si="114"/>
        <v>#NUM!</v>
      </c>
      <c r="S2367" s="272"/>
    </row>
    <row r="2368" spans="1:19">
      <c r="A2368" s="161" t="s">
        <v>3479</v>
      </c>
      <c r="C2368" s="161" t="s">
        <v>133</v>
      </c>
      <c r="F2368" s="163" t="s">
        <v>133</v>
      </c>
      <c r="G2368" s="266" t="s">
        <v>133</v>
      </c>
      <c r="H2368" s="163" t="s">
        <v>133</v>
      </c>
      <c r="I2368" s="163" t="s">
        <v>133</v>
      </c>
      <c r="J2368" s="163" t="s">
        <v>133</v>
      </c>
      <c r="K2368" s="164">
        <f t="shared" si="115"/>
        <v>0</v>
      </c>
      <c r="L2368" s="165">
        <f t="shared" si="116"/>
        <v>0</v>
      </c>
      <c r="M2368" s="172">
        <v>127</v>
      </c>
      <c r="N2368" s="172">
        <v>64</v>
      </c>
      <c r="O2368" s="167" t="s">
        <v>133</v>
      </c>
      <c r="P2368" s="260" t="e">
        <f t="shared" si="114"/>
        <v>#NUM!</v>
      </c>
      <c r="S2368" s="272"/>
    </row>
    <row r="2369" spans="1:19">
      <c r="A2369" s="161" t="s">
        <v>3480</v>
      </c>
      <c r="C2369" s="161" t="s">
        <v>133</v>
      </c>
      <c r="F2369" s="163" t="s">
        <v>133</v>
      </c>
      <c r="G2369" s="266" t="s">
        <v>133</v>
      </c>
      <c r="H2369" s="163" t="s">
        <v>133</v>
      </c>
      <c r="I2369" s="163" t="s">
        <v>133</v>
      </c>
      <c r="J2369" s="163" t="s">
        <v>133</v>
      </c>
      <c r="K2369" s="164">
        <f t="shared" si="115"/>
        <v>0</v>
      </c>
      <c r="L2369" s="165">
        <f t="shared" si="116"/>
        <v>0</v>
      </c>
      <c r="M2369" s="172">
        <v>127</v>
      </c>
      <c r="N2369" s="172">
        <v>64</v>
      </c>
      <c r="O2369" s="167" t="s">
        <v>133</v>
      </c>
      <c r="P2369" s="260" t="e">
        <f t="shared" si="114"/>
        <v>#NUM!</v>
      </c>
      <c r="S2369" s="272"/>
    </row>
    <row r="2370" spans="1:19">
      <c r="A2370" s="161" t="s">
        <v>3481</v>
      </c>
      <c r="C2370" s="161" t="s">
        <v>133</v>
      </c>
      <c r="F2370" s="163" t="s">
        <v>133</v>
      </c>
      <c r="G2370" s="266" t="s">
        <v>133</v>
      </c>
      <c r="H2370" s="163" t="s">
        <v>133</v>
      </c>
      <c r="I2370" s="163" t="s">
        <v>133</v>
      </c>
      <c r="J2370" s="163" t="s">
        <v>133</v>
      </c>
      <c r="K2370" s="164">
        <f t="shared" si="115"/>
        <v>0</v>
      </c>
      <c r="L2370" s="165">
        <f t="shared" si="116"/>
        <v>0</v>
      </c>
      <c r="M2370" s="172">
        <v>127</v>
      </c>
      <c r="N2370" s="172">
        <v>64</v>
      </c>
      <c r="O2370" s="167" t="s">
        <v>133</v>
      </c>
      <c r="P2370" s="260" t="e">
        <f t="shared" si="114"/>
        <v>#NUM!</v>
      </c>
      <c r="S2370" s="272"/>
    </row>
    <row r="2371" spans="1:19">
      <c r="A2371" s="161" t="s">
        <v>3482</v>
      </c>
      <c r="C2371" s="161" t="s">
        <v>133</v>
      </c>
      <c r="F2371" s="163" t="s">
        <v>133</v>
      </c>
      <c r="G2371" s="266" t="s">
        <v>133</v>
      </c>
      <c r="H2371" s="163" t="s">
        <v>133</v>
      </c>
      <c r="I2371" s="163" t="s">
        <v>133</v>
      </c>
      <c r="J2371" s="163" t="s">
        <v>133</v>
      </c>
      <c r="K2371" s="164">
        <f t="shared" si="115"/>
        <v>0</v>
      </c>
      <c r="L2371" s="165">
        <f t="shared" si="116"/>
        <v>0</v>
      </c>
      <c r="M2371" s="172">
        <v>127</v>
      </c>
      <c r="N2371" s="172">
        <v>64</v>
      </c>
      <c r="O2371" s="167" t="s">
        <v>133</v>
      </c>
      <c r="P2371" s="260" t="e">
        <f t="shared" si="114"/>
        <v>#NUM!</v>
      </c>
      <c r="S2371" s="272"/>
    </row>
    <row r="2372" spans="1:19">
      <c r="A2372" s="161" t="s">
        <v>3483</v>
      </c>
      <c r="C2372" s="161" t="s">
        <v>133</v>
      </c>
      <c r="F2372" s="163" t="s">
        <v>133</v>
      </c>
      <c r="G2372" s="266" t="s">
        <v>133</v>
      </c>
      <c r="H2372" s="163" t="s">
        <v>133</v>
      </c>
      <c r="I2372" s="163" t="s">
        <v>133</v>
      </c>
      <c r="J2372" s="163" t="s">
        <v>133</v>
      </c>
      <c r="K2372" s="164">
        <f t="shared" si="115"/>
        <v>0</v>
      </c>
      <c r="L2372" s="165">
        <f t="shared" si="116"/>
        <v>0</v>
      </c>
      <c r="M2372" s="172">
        <v>127</v>
      </c>
      <c r="N2372" s="172">
        <v>64</v>
      </c>
      <c r="O2372" s="167" t="s">
        <v>133</v>
      </c>
      <c r="P2372" s="260" t="e">
        <f t="shared" si="114"/>
        <v>#NUM!</v>
      </c>
      <c r="S2372" s="272"/>
    </row>
    <row r="2373" spans="1:19">
      <c r="A2373" s="161" t="s">
        <v>3484</v>
      </c>
      <c r="C2373" s="161" t="s">
        <v>133</v>
      </c>
      <c r="F2373" s="163" t="s">
        <v>133</v>
      </c>
      <c r="G2373" s="266" t="s">
        <v>133</v>
      </c>
      <c r="H2373" s="163" t="s">
        <v>133</v>
      </c>
      <c r="I2373" s="163" t="s">
        <v>133</v>
      </c>
      <c r="J2373" s="163" t="s">
        <v>133</v>
      </c>
      <c r="K2373" s="164">
        <f t="shared" si="115"/>
        <v>0</v>
      </c>
      <c r="L2373" s="165">
        <f t="shared" si="116"/>
        <v>0</v>
      </c>
      <c r="M2373" s="172">
        <v>127</v>
      </c>
      <c r="N2373" s="172">
        <v>64</v>
      </c>
      <c r="O2373" s="167" t="s">
        <v>133</v>
      </c>
      <c r="P2373" s="260" t="e">
        <f t="shared" si="114"/>
        <v>#NUM!</v>
      </c>
      <c r="S2373" s="272"/>
    </row>
    <row r="2374" spans="1:19">
      <c r="A2374" s="161" t="s">
        <v>3485</v>
      </c>
      <c r="C2374" s="161" t="s">
        <v>133</v>
      </c>
      <c r="F2374" s="163" t="s">
        <v>133</v>
      </c>
      <c r="G2374" s="266" t="s">
        <v>133</v>
      </c>
      <c r="H2374" s="163" t="s">
        <v>133</v>
      </c>
      <c r="I2374" s="163" t="s">
        <v>133</v>
      </c>
      <c r="J2374" s="163" t="s">
        <v>133</v>
      </c>
      <c r="K2374" s="164">
        <f t="shared" si="115"/>
        <v>0</v>
      </c>
      <c r="L2374" s="165">
        <f t="shared" si="116"/>
        <v>0</v>
      </c>
      <c r="M2374" s="172">
        <v>127</v>
      </c>
      <c r="N2374" s="172">
        <v>64</v>
      </c>
      <c r="O2374" s="167" t="s">
        <v>133</v>
      </c>
      <c r="P2374" s="260" t="e">
        <f t="shared" si="114"/>
        <v>#NUM!</v>
      </c>
      <c r="S2374" s="272"/>
    </row>
    <row r="2375" spans="1:19">
      <c r="A2375" s="161" t="s">
        <v>3486</v>
      </c>
      <c r="C2375" s="161" t="s">
        <v>133</v>
      </c>
      <c r="F2375" s="163" t="s">
        <v>133</v>
      </c>
      <c r="G2375" s="266" t="s">
        <v>133</v>
      </c>
      <c r="H2375" s="163" t="s">
        <v>133</v>
      </c>
      <c r="I2375" s="163" t="s">
        <v>133</v>
      </c>
      <c r="J2375" s="163" t="s">
        <v>133</v>
      </c>
      <c r="K2375" s="164">
        <f t="shared" si="115"/>
        <v>0</v>
      </c>
      <c r="L2375" s="165">
        <f t="shared" si="116"/>
        <v>0</v>
      </c>
      <c r="M2375" s="172">
        <v>127</v>
      </c>
      <c r="N2375" s="172">
        <v>64</v>
      </c>
      <c r="O2375" s="167" t="s">
        <v>133</v>
      </c>
      <c r="P2375" s="260" t="e">
        <f t="shared" si="114"/>
        <v>#NUM!</v>
      </c>
      <c r="S2375" s="272"/>
    </row>
    <row r="2376" spans="1:19">
      <c r="A2376" s="161" t="s">
        <v>3487</v>
      </c>
      <c r="C2376" s="161" t="s">
        <v>133</v>
      </c>
      <c r="F2376" s="163" t="s">
        <v>133</v>
      </c>
      <c r="G2376" s="266" t="s">
        <v>133</v>
      </c>
      <c r="H2376" s="163" t="s">
        <v>133</v>
      </c>
      <c r="I2376" s="163" t="s">
        <v>133</v>
      </c>
      <c r="J2376" s="163" t="s">
        <v>133</v>
      </c>
      <c r="K2376" s="164">
        <f t="shared" si="115"/>
        <v>0</v>
      </c>
      <c r="L2376" s="165">
        <f t="shared" si="116"/>
        <v>0</v>
      </c>
      <c r="M2376" s="172">
        <v>127</v>
      </c>
      <c r="N2376" s="172">
        <v>64</v>
      </c>
      <c r="O2376" s="167" t="s">
        <v>133</v>
      </c>
      <c r="P2376" s="260" t="e">
        <f t="shared" si="114"/>
        <v>#NUM!</v>
      </c>
      <c r="S2376" s="272"/>
    </row>
    <row r="2377" spans="1:19">
      <c r="A2377" s="161" t="s">
        <v>3488</v>
      </c>
      <c r="C2377" s="161" t="s">
        <v>133</v>
      </c>
      <c r="F2377" s="163" t="s">
        <v>133</v>
      </c>
      <c r="G2377" s="266" t="s">
        <v>133</v>
      </c>
      <c r="H2377" s="163" t="s">
        <v>133</v>
      </c>
      <c r="I2377" s="163" t="s">
        <v>133</v>
      </c>
      <c r="J2377" s="163" t="s">
        <v>133</v>
      </c>
      <c r="K2377" s="164">
        <f t="shared" si="115"/>
        <v>0</v>
      </c>
      <c r="L2377" s="165">
        <f t="shared" si="116"/>
        <v>0</v>
      </c>
      <c r="M2377" s="172">
        <v>127</v>
      </c>
      <c r="N2377" s="172">
        <v>64</v>
      </c>
      <c r="O2377" s="167" t="s">
        <v>133</v>
      </c>
      <c r="P2377" s="260" t="e">
        <f t="shared" si="114"/>
        <v>#NUM!</v>
      </c>
      <c r="S2377" s="272"/>
    </row>
    <row r="2378" spans="1:19">
      <c r="A2378" s="161" t="s">
        <v>3489</v>
      </c>
      <c r="C2378" s="161" t="s">
        <v>133</v>
      </c>
      <c r="F2378" s="163" t="s">
        <v>133</v>
      </c>
      <c r="G2378" s="266" t="s">
        <v>133</v>
      </c>
      <c r="H2378" s="163" t="s">
        <v>133</v>
      </c>
      <c r="I2378" s="163" t="s">
        <v>133</v>
      </c>
      <c r="J2378" s="163" t="s">
        <v>133</v>
      </c>
      <c r="K2378" s="164">
        <f t="shared" si="115"/>
        <v>0</v>
      </c>
      <c r="L2378" s="165">
        <f t="shared" si="116"/>
        <v>0</v>
      </c>
      <c r="M2378" s="172">
        <v>127</v>
      </c>
      <c r="N2378" s="172">
        <v>64</v>
      </c>
      <c r="O2378" s="167" t="s">
        <v>133</v>
      </c>
      <c r="P2378" s="260" t="e">
        <f t="shared" si="114"/>
        <v>#NUM!</v>
      </c>
      <c r="S2378" s="272"/>
    </row>
    <row r="2379" spans="1:19">
      <c r="A2379" s="161" t="s">
        <v>3490</v>
      </c>
      <c r="C2379" s="161" t="s">
        <v>133</v>
      </c>
      <c r="F2379" s="163" t="s">
        <v>133</v>
      </c>
      <c r="G2379" s="266" t="s">
        <v>133</v>
      </c>
      <c r="H2379" s="163" t="s">
        <v>133</v>
      </c>
      <c r="I2379" s="163" t="s">
        <v>133</v>
      </c>
      <c r="J2379" s="163" t="s">
        <v>133</v>
      </c>
      <c r="K2379" s="164">
        <f t="shared" si="115"/>
        <v>0</v>
      </c>
      <c r="L2379" s="165">
        <f t="shared" si="116"/>
        <v>0</v>
      </c>
      <c r="M2379" s="172">
        <v>127</v>
      </c>
      <c r="N2379" s="172">
        <v>64</v>
      </c>
      <c r="O2379" s="167" t="s">
        <v>133</v>
      </c>
      <c r="P2379" s="260" t="e">
        <f t="shared" si="114"/>
        <v>#NUM!</v>
      </c>
      <c r="S2379" s="272"/>
    </row>
    <row r="2380" spans="1:19">
      <c r="A2380" s="161" t="s">
        <v>3491</v>
      </c>
      <c r="C2380" s="161" t="s">
        <v>133</v>
      </c>
      <c r="F2380" s="163" t="s">
        <v>133</v>
      </c>
      <c r="G2380" s="266" t="s">
        <v>133</v>
      </c>
      <c r="H2380" s="163" t="s">
        <v>133</v>
      </c>
      <c r="I2380" s="163" t="s">
        <v>133</v>
      </c>
      <c r="J2380" s="163" t="s">
        <v>133</v>
      </c>
      <c r="K2380" s="164">
        <f t="shared" si="115"/>
        <v>0</v>
      </c>
      <c r="L2380" s="165">
        <f t="shared" si="116"/>
        <v>0</v>
      </c>
      <c r="M2380" s="172">
        <v>127</v>
      </c>
      <c r="N2380" s="172">
        <v>64</v>
      </c>
      <c r="O2380" s="167" t="s">
        <v>133</v>
      </c>
      <c r="P2380" s="260" t="e">
        <f t="shared" si="114"/>
        <v>#NUM!</v>
      </c>
      <c r="S2380" s="272"/>
    </row>
    <row r="2381" spans="1:19">
      <c r="A2381" s="161" t="s">
        <v>3492</v>
      </c>
      <c r="C2381" s="161" t="s">
        <v>133</v>
      </c>
      <c r="F2381" s="163" t="s">
        <v>133</v>
      </c>
      <c r="G2381" s="266" t="s">
        <v>133</v>
      </c>
      <c r="H2381" s="163" t="s">
        <v>133</v>
      </c>
      <c r="I2381" s="163" t="s">
        <v>133</v>
      </c>
      <c r="J2381" s="163" t="s">
        <v>133</v>
      </c>
      <c r="K2381" s="164">
        <f t="shared" si="115"/>
        <v>0</v>
      </c>
      <c r="L2381" s="165">
        <f t="shared" si="116"/>
        <v>0</v>
      </c>
      <c r="M2381" s="172">
        <v>127</v>
      </c>
      <c r="N2381" s="172">
        <v>64</v>
      </c>
      <c r="O2381" s="167" t="s">
        <v>133</v>
      </c>
      <c r="P2381" s="260" t="e">
        <f t="shared" si="114"/>
        <v>#NUM!</v>
      </c>
      <c r="S2381" s="272"/>
    </row>
    <row r="2382" spans="1:19">
      <c r="A2382" s="161" t="s">
        <v>3493</v>
      </c>
      <c r="C2382" s="161" t="s">
        <v>133</v>
      </c>
      <c r="F2382" s="163" t="s">
        <v>133</v>
      </c>
      <c r="G2382" s="266" t="s">
        <v>133</v>
      </c>
      <c r="H2382" s="163" t="s">
        <v>133</v>
      </c>
      <c r="I2382" s="163" t="s">
        <v>133</v>
      </c>
      <c r="J2382" s="163" t="s">
        <v>133</v>
      </c>
      <c r="K2382" s="164">
        <f t="shared" si="115"/>
        <v>0</v>
      </c>
      <c r="L2382" s="165">
        <f t="shared" si="116"/>
        <v>0</v>
      </c>
      <c r="M2382" s="172">
        <v>127</v>
      </c>
      <c r="N2382" s="172">
        <v>64</v>
      </c>
      <c r="O2382" s="167" t="s">
        <v>133</v>
      </c>
      <c r="P2382" s="260" t="e">
        <f t="shared" si="114"/>
        <v>#NUM!</v>
      </c>
      <c r="S2382" s="272"/>
    </row>
    <row r="2383" spans="1:19">
      <c r="A2383" s="161" t="s">
        <v>3494</v>
      </c>
      <c r="C2383" s="161" t="s">
        <v>133</v>
      </c>
      <c r="F2383" s="163" t="s">
        <v>133</v>
      </c>
      <c r="G2383" s="266" t="s">
        <v>133</v>
      </c>
      <c r="H2383" s="163" t="s">
        <v>133</v>
      </c>
      <c r="I2383" s="163" t="s">
        <v>133</v>
      </c>
      <c r="J2383" s="163" t="s">
        <v>133</v>
      </c>
      <c r="K2383" s="164">
        <f t="shared" si="115"/>
        <v>0</v>
      </c>
      <c r="L2383" s="165">
        <f t="shared" si="116"/>
        <v>0</v>
      </c>
      <c r="M2383" s="172">
        <v>127</v>
      </c>
      <c r="N2383" s="172">
        <v>64</v>
      </c>
      <c r="O2383" s="167" t="s">
        <v>133</v>
      </c>
      <c r="P2383" s="260" t="e">
        <f t="shared" ref="P2383:P2446" si="117">MEDIAN(Q2383:R2383)</f>
        <v>#NUM!</v>
      </c>
      <c r="S2383" s="272"/>
    </row>
    <row r="2384" spans="1:19">
      <c r="A2384" s="161" t="s">
        <v>3495</v>
      </c>
      <c r="C2384" s="161" t="s">
        <v>133</v>
      </c>
      <c r="F2384" s="163" t="s">
        <v>133</v>
      </c>
      <c r="G2384" s="266" t="s">
        <v>133</v>
      </c>
      <c r="H2384" s="163" t="s">
        <v>133</v>
      </c>
      <c r="I2384" s="163" t="s">
        <v>133</v>
      </c>
      <c r="J2384" s="163" t="s">
        <v>133</v>
      </c>
      <c r="K2384" s="164">
        <f t="shared" ref="K2384:K2447" si="118">IF(OR(D2384="n/a",D2384="nd"),0,D2384)+IF(OR(I2384="n/a",I2384="nd"),0,I2384)</f>
        <v>0</v>
      </c>
      <c r="L2384" s="165">
        <f t="shared" ref="L2384:L2447" si="119">SQRT(SUMSQ(IF(OR(E2384="n/a",E2384="nd"),0,E2384),IF(OR(F2384="n/a",F2384="nd"),0,F2384),IF(OR(J2384="n/a",J2384="nd"),0,J2384)))</f>
        <v>0</v>
      </c>
      <c r="M2384" s="172">
        <v>127</v>
      </c>
      <c r="N2384" s="172">
        <v>64</v>
      </c>
      <c r="O2384" s="167" t="s">
        <v>133</v>
      </c>
      <c r="P2384" s="260" t="e">
        <f t="shared" si="117"/>
        <v>#NUM!</v>
      </c>
      <c r="S2384" s="272"/>
    </row>
    <row r="2385" spans="1:19">
      <c r="A2385" s="161" t="s">
        <v>3496</v>
      </c>
      <c r="C2385" s="161" t="s">
        <v>133</v>
      </c>
      <c r="F2385" s="163" t="s">
        <v>133</v>
      </c>
      <c r="G2385" s="266" t="s">
        <v>133</v>
      </c>
      <c r="H2385" s="163" t="s">
        <v>133</v>
      </c>
      <c r="I2385" s="163" t="s">
        <v>133</v>
      </c>
      <c r="J2385" s="163" t="s">
        <v>133</v>
      </c>
      <c r="K2385" s="164">
        <f t="shared" si="118"/>
        <v>0</v>
      </c>
      <c r="L2385" s="165">
        <f t="shared" si="119"/>
        <v>0</v>
      </c>
      <c r="M2385" s="172">
        <v>127</v>
      </c>
      <c r="N2385" s="172">
        <v>64</v>
      </c>
      <c r="O2385" s="167" t="s">
        <v>133</v>
      </c>
      <c r="P2385" s="260" t="e">
        <f t="shared" si="117"/>
        <v>#NUM!</v>
      </c>
      <c r="S2385" s="272"/>
    </row>
    <row r="2386" spans="1:19">
      <c r="A2386" s="161" t="s">
        <v>3497</v>
      </c>
      <c r="C2386" s="161" t="s">
        <v>133</v>
      </c>
      <c r="F2386" s="163" t="s">
        <v>133</v>
      </c>
      <c r="G2386" s="266" t="s">
        <v>133</v>
      </c>
      <c r="H2386" s="163" t="s">
        <v>133</v>
      </c>
      <c r="I2386" s="163" t="s">
        <v>133</v>
      </c>
      <c r="J2386" s="163" t="s">
        <v>133</v>
      </c>
      <c r="K2386" s="164">
        <f t="shared" si="118"/>
        <v>0</v>
      </c>
      <c r="L2386" s="165">
        <f t="shared" si="119"/>
        <v>0</v>
      </c>
      <c r="M2386" s="172">
        <v>127</v>
      </c>
      <c r="N2386" s="172">
        <v>64</v>
      </c>
      <c r="O2386" s="167" t="s">
        <v>133</v>
      </c>
      <c r="P2386" s="260" t="e">
        <f t="shared" si="117"/>
        <v>#NUM!</v>
      </c>
      <c r="S2386" s="272"/>
    </row>
    <row r="2387" spans="1:19">
      <c r="A2387" s="161" t="s">
        <v>3498</v>
      </c>
      <c r="C2387" s="161" t="s">
        <v>133</v>
      </c>
      <c r="F2387" s="163" t="s">
        <v>133</v>
      </c>
      <c r="G2387" s="266" t="s">
        <v>133</v>
      </c>
      <c r="H2387" s="163" t="s">
        <v>133</v>
      </c>
      <c r="I2387" s="163" t="s">
        <v>133</v>
      </c>
      <c r="J2387" s="163" t="s">
        <v>133</v>
      </c>
      <c r="K2387" s="164">
        <f t="shared" si="118"/>
        <v>0</v>
      </c>
      <c r="L2387" s="165">
        <f t="shared" si="119"/>
        <v>0</v>
      </c>
      <c r="M2387" s="172">
        <v>127</v>
      </c>
      <c r="N2387" s="172">
        <v>64</v>
      </c>
      <c r="O2387" s="167" t="s">
        <v>133</v>
      </c>
      <c r="P2387" s="260" t="e">
        <f t="shared" si="117"/>
        <v>#NUM!</v>
      </c>
      <c r="S2387" s="272"/>
    </row>
    <row r="2388" spans="1:19">
      <c r="A2388" s="161" t="s">
        <v>3499</v>
      </c>
      <c r="C2388" s="161" t="s">
        <v>133</v>
      </c>
      <c r="F2388" s="163" t="s">
        <v>133</v>
      </c>
      <c r="G2388" s="266" t="s">
        <v>133</v>
      </c>
      <c r="H2388" s="163" t="s">
        <v>133</v>
      </c>
      <c r="I2388" s="163" t="s">
        <v>133</v>
      </c>
      <c r="J2388" s="163" t="s">
        <v>133</v>
      </c>
      <c r="K2388" s="164">
        <f t="shared" si="118"/>
        <v>0</v>
      </c>
      <c r="L2388" s="165">
        <f t="shared" si="119"/>
        <v>0</v>
      </c>
      <c r="M2388" s="172">
        <v>127</v>
      </c>
      <c r="N2388" s="172">
        <v>64</v>
      </c>
      <c r="O2388" s="167" t="s">
        <v>133</v>
      </c>
      <c r="P2388" s="260" t="e">
        <f t="shared" si="117"/>
        <v>#NUM!</v>
      </c>
      <c r="S2388" s="272"/>
    </row>
    <row r="2389" spans="1:19">
      <c r="A2389" s="161" t="s">
        <v>3500</v>
      </c>
      <c r="C2389" s="161" t="s">
        <v>133</v>
      </c>
      <c r="F2389" s="163" t="s">
        <v>133</v>
      </c>
      <c r="G2389" s="266" t="s">
        <v>133</v>
      </c>
      <c r="H2389" s="163" t="s">
        <v>133</v>
      </c>
      <c r="I2389" s="163" t="s">
        <v>133</v>
      </c>
      <c r="J2389" s="163" t="s">
        <v>133</v>
      </c>
      <c r="K2389" s="164">
        <f t="shared" si="118"/>
        <v>0</v>
      </c>
      <c r="L2389" s="165">
        <f t="shared" si="119"/>
        <v>0</v>
      </c>
      <c r="M2389" s="172">
        <v>127</v>
      </c>
      <c r="N2389" s="172">
        <v>64</v>
      </c>
      <c r="O2389" s="167" t="s">
        <v>133</v>
      </c>
      <c r="P2389" s="260" t="e">
        <f t="shared" si="117"/>
        <v>#NUM!</v>
      </c>
      <c r="S2389" s="272"/>
    </row>
    <row r="2390" spans="1:19">
      <c r="A2390" s="161" t="s">
        <v>3501</v>
      </c>
      <c r="C2390" s="161" t="s">
        <v>133</v>
      </c>
      <c r="F2390" s="163" t="s">
        <v>133</v>
      </c>
      <c r="G2390" s="266" t="s">
        <v>133</v>
      </c>
      <c r="H2390" s="163" t="s">
        <v>133</v>
      </c>
      <c r="I2390" s="163" t="s">
        <v>133</v>
      </c>
      <c r="J2390" s="163" t="s">
        <v>133</v>
      </c>
      <c r="K2390" s="164">
        <f t="shared" si="118"/>
        <v>0</v>
      </c>
      <c r="L2390" s="165">
        <f t="shared" si="119"/>
        <v>0</v>
      </c>
      <c r="M2390" s="172">
        <v>127</v>
      </c>
      <c r="N2390" s="172">
        <v>64</v>
      </c>
      <c r="O2390" s="167" t="s">
        <v>133</v>
      </c>
      <c r="P2390" s="260" t="e">
        <f t="shared" si="117"/>
        <v>#NUM!</v>
      </c>
      <c r="S2390" s="272"/>
    </row>
    <row r="2391" spans="1:19">
      <c r="A2391" s="161" t="s">
        <v>3502</v>
      </c>
      <c r="C2391" s="161" t="s">
        <v>133</v>
      </c>
      <c r="F2391" s="163" t="s">
        <v>133</v>
      </c>
      <c r="G2391" s="266" t="s">
        <v>133</v>
      </c>
      <c r="H2391" s="163" t="s">
        <v>133</v>
      </c>
      <c r="I2391" s="163" t="s">
        <v>133</v>
      </c>
      <c r="J2391" s="163" t="s">
        <v>133</v>
      </c>
      <c r="K2391" s="164">
        <f t="shared" si="118"/>
        <v>0</v>
      </c>
      <c r="L2391" s="165">
        <f t="shared" si="119"/>
        <v>0</v>
      </c>
      <c r="M2391" s="172">
        <v>127</v>
      </c>
      <c r="N2391" s="172">
        <v>64</v>
      </c>
      <c r="O2391" s="167" t="s">
        <v>133</v>
      </c>
      <c r="P2391" s="260" t="e">
        <f t="shared" si="117"/>
        <v>#NUM!</v>
      </c>
      <c r="S2391" s="272"/>
    </row>
    <row r="2392" spans="1:19">
      <c r="A2392" s="161" t="s">
        <v>3503</v>
      </c>
      <c r="C2392" s="161" t="s">
        <v>133</v>
      </c>
      <c r="F2392" s="163" t="s">
        <v>133</v>
      </c>
      <c r="G2392" s="266" t="s">
        <v>133</v>
      </c>
      <c r="H2392" s="163" t="s">
        <v>133</v>
      </c>
      <c r="I2392" s="163" t="s">
        <v>133</v>
      </c>
      <c r="J2392" s="163" t="s">
        <v>133</v>
      </c>
      <c r="K2392" s="164">
        <f t="shared" si="118"/>
        <v>0</v>
      </c>
      <c r="L2392" s="165">
        <f t="shared" si="119"/>
        <v>0</v>
      </c>
      <c r="M2392" s="172">
        <v>127</v>
      </c>
      <c r="N2392" s="172">
        <v>64</v>
      </c>
      <c r="O2392" s="167" t="s">
        <v>133</v>
      </c>
      <c r="P2392" s="260" t="e">
        <f t="shared" si="117"/>
        <v>#NUM!</v>
      </c>
      <c r="S2392" s="272"/>
    </row>
    <row r="2393" spans="1:19">
      <c r="A2393" s="161" t="s">
        <v>3504</v>
      </c>
      <c r="C2393" s="161" t="s">
        <v>133</v>
      </c>
      <c r="F2393" s="163" t="s">
        <v>133</v>
      </c>
      <c r="G2393" s="266" t="s">
        <v>133</v>
      </c>
      <c r="H2393" s="163" t="s">
        <v>133</v>
      </c>
      <c r="I2393" s="163" t="s">
        <v>133</v>
      </c>
      <c r="J2393" s="163" t="s">
        <v>133</v>
      </c>
      <c r="K2393" s="164">
        <f t="shared" si="118"/>
        <v>0</v>
      </c>
      <c r="L2393" s="165">
        <f t="shared" si="119"/>
        <v>0</v>
      </c>
      <c r="M2393" s="172">
        <v>127</v>
      </c>
      <c r="N2393" s="172">
        <v>64</v>
      </c>
      <c r="O2393" s="167" t="s">
        <v>133</v>
      </c>
      <c r="P2393" s="260" t="e">
        <f t="shared" si="117"/>
        <v>#NUM!</v>
      </c>
      <c r="S2393" s="272"/>
    </row>
    <row r="2394" spans="1:19">
      <c r="A2394" s="161" t="s">
        <v>3505</v>
      </c>
      <c r="C2394" s="161" t="s">
        <v>133</v>
      </c>
      <c r="F2394" s="163" t="s">
        <v>133</v>
      </c>
      <c r="G2394" s="266" t="s">
        <v>133</v>
      </c>
      <c r="H2394" s="163" t="s">
        <v>133</v>
      </c>
      <c r="I2394" s="163" t="s">
        <v>133</v>
      </c>
      <c r="J2394" s="163" t="s">
        <v>133</v>
      </c>
      <c r="K2394" s="164">
        <f t="shared" si="118"/>
        <v>0</v>
      </c>
      <c r="L2394" s="165">
        <f t="shared" si="119"/>
        <v>0</v>
      </c>
      <c r="M2394" s="172">
        <v>127</v>
      </c>
      <c r="N2394" s="172">
        <v>64</v>
      </c>
      <c r="O2394" s="167" t="s">
        <v>133</v>
      </c>
      <c r="P2394" s="260" t="e">
        <f t="shared" si="117"/>
        <v>#NUM!</v>
      </c>
      <c r="S2394" s="272"/>
    </row>
    <row r="2395" spans="1:19">
      <c r="A2395" s="161" t="s">
        <v>3506</v>
      </c>
      <c r="C2395" s="161" t="s">
        <v>133</v>
      </c>
      <c r="F2395" s="163" t="s">
        <v>133</v>
      </c>
      <c r="G2395" s="266" t="s">
        <v>133</v>
      </c>
      <c r="H2395" s="163" t="s">
        <v>133</v>
      </c>
      <c r="I2395" s="163" t="s">
        <v>133</v>
      </c>
      <c r="J2395" s="163" t="s">
        <v>133</v>
      </c>
      <c r="K2395" s="164">
        <f t="shared" si="118"/>
        <v>0</v>
      </c>
      <c r="L2395" s="165">
        <f t="shared" si="119"/>
        <v>0</v>
      </c>
      <c r="M2395" s="172">
        <v>127</v>
      </c>
      <c r="N2395" s="172">
        <v>64</v>
      </c>
      <c r="O2395" s="167" t="s">
        <v>133</v>
      </c>
      <c r="P2395" s="260" t="e">
        <f t="shared" si="117"/>
        <v>#NUM!</v>
      </c>
      <c r="S2395" s="272"/>
    </row>
    <row r="2396" spans="1:19">
      <c r="A2396" s="161" t="s">
        <v>3507</v>
      </c>
      <c r="C2396" s="161" t="s">
        <v>133</v>
      </c>
      <c r="F2396" s="163" t="s">
        <v>133</v>
      </c>
      <c r="G2396" s="266" t="s">
        <v>133</v>
      </c>
      <c r="H2396" s="163" t="s">
        <v>133</v>
      </c>
      <c r="I2396" s="163" t="s">
        <v>133</v>
      </c>
      <c r="J2396" s="163" t="s">
        <v>133</v>
      </c>
      <c r="K2396" s="164">
        <f t="shared" si="118"/>
        <v>0</v>
      </c>
      <c r="L2396" s="165">
        <f t="shared" si="119"/>
        <v>0</v>
      </c>
      <c r="M2396" s="172">
        <v>127</v>
      </c>
      <c r="N2396" s="172">
        <v>64</v>
      </c>
      <c r="O2396" s="167" t="s">
        <v>133</v>
      </c>
      <c r="P2396" s="260" t="e">
        <f t="shared" si="117"/>
        <v>#NUM!</v>
      </c>
      <c r="S2396" s="272"/>
    </row>
    <row r="2397" spans="1:19">
      <c r="A2397" s="161" t="s">
        <v>3508</v>
      </c>
      <c r="C2397" s="161" t="s">
        <v>133</v>
      </c>
      <c r="F2397" s="163" t="s">
        <v>133</v>
      </c>
      <c r="G2397" s="266" t="s">
        <v>133</v>
      </c>
      <c r="H2397" s="163" t="s">
        <v>133</v>
      </c>
      <c r="I2397" s="163" t="s">
        <v>133</v>
      </c>
      <c r="J2397" s="163" t="s">
        <v>133</v>
      </c>
      <c r="K2397" s="164">
        <f t="shared" si="118"/>
        <v>0</v>
      </c>
      <c r="L2397" s="165">
        <f t="shared" si="119"/>
        <v>0</v>
      </c>
      <c r="M2397" s="172">
        <v>127</v>
      </c>
      <c r="N2397" s="172">
        <v>64</v>
      </c>
      <c r="O2397" s="167" t="s">
        <v>133</v>
      </c>
      <c r="P2397" s="260" t="e">
        <f t="shared" si="117"/>
        <v>#NUM!</v>
      </c>
      <c r="S2397" s="272"/>
    </row>
    <row r="2398" spans="1:19">
      <c r="A2398" s="161" t="s">
        <v>3509</v>
      </c>
      <c r="C2398" s="161" t="s">
        <v>133</v>
      </c>
      <c r="F2398" s="163" t="s">
        <v>133</v>
      </c>
      <c r="G2398" s="266" t="s">
        <v>133</v>
      </c>
      <c r="H2398" s="163" t="s">
        <v>133</v>
      </c>
      <c r="I2398" s="163" t="s">
        <v>133</v>
      </c>
      <c r="J2398" s="163" t="s">
        <v>133</v>
      </c>
      <c r="K2398" s="164">
        <f t="shared" si="118"/>
        <v>0</v>
      </c>
      <c r="L2398" s="165">
        <f t="shared" si="119"/>
        <v>0</v>
      </c>
      <c r="M2398" s="172">
        <v>127</v>
      </c>
      <c r="N2398" s="172">
        <v>64</v>
      </c>
      <c r="O2398" s="167" t="s">
        <v>133</v>
      </c>
      <c r="P2398" s="260" t="e">
        <f t="shared" si="117"/>
        <v>#NUM!</v>
      </c>
      <c r="S2398" s="272"/>
    </row>
    <row r="2399" spans="1:19">
      <c r="A2399" s="161" t="s">
        <v>3510</v>
      </c>
      <c r="C2399" s="161" t="s">
        <v>133</v>
      </c>
      <c r="F2399" s="163" t="s">
        <v>133</v>
      </c>
      <c r="G2399" s="266" t="s">
        <v>133</v>
      </c>
      <c r="H2399" s="163" t="s">
        <v>133</v>
      </c>
      <c r="I2399" s="163" t="s">
        <v>133</v>
      </c>
      <c r="J2399" s="163" t="s">
        <v>133</v>
      </c>
      <c r="K2399" s="164">
        <f t="shared" si="118"/>
        <v>0</v>
      </c>
      <c r="L2399" s="165">
        <f t="shared" si="119"/>
        <v>0</v>
      </c>
      <c r="M2399" s="172">
        <v>127</v>
      </c>
      <c r="N2399" s="172">
        <v>64</v>
      </c>
      <c r="O2399" s="167" t="s">
        <v>133</v>
      </c>
      <c r="P2399" s="260" t="e">
        <f t="shared" si="117"/>
        <v>#NUM!</v>
      </c>
      <c r="S2399" s="272"/>
    </row>
    <row r="2400" spans="1:19">
      <c r="A2400" s="161" t="s">
        <v>3511</v>
      </c>
      <c r="C2400" s="161" t="s">
        <v>133</v>
      </c>
      <c r="F2400" s="163" t="s">
        <v>133</v>
      </c>
      <c r="G2400" s="266" t="s">
        <v>133</v>
      </c>
      <c r="H2400" s="163" t="s">
        <v>133</v>
      </c>
      <c r="I2400" s="163" t="s">
        <v>133</v>
      </c>
      <c r="J2400" s="163" t="s">
        <v>133</v>
      </c>
      <c r="K2400" s="164">
        <f t="shared" si="118"/>
        <v>0</v>
      </c>
      <c r="L2400" s="165">
        <f t="shared" si="119"/>
        <v>0</v>
      </c>
      <c r="M2400" s="172">
        <v>127</v>
      </c>
      <c r="N2400" s="172">
        <v>64</v>
      </c>
      <c r="O2400" s="167" t="s">
        <v>133</v>
      </c>
      <c r="P2400" s="260" t="e">
        <f t="shared" si="117"/>
        <v>#NUM!</v>
      </c>
      <c r="S2400" s="272"/>
    </row>
    <row r="2401" spans="1:19">
      <c r="A2401" s="161" t="s">
        <v>3512</v>
      </c>
      <c r="C2401" s="161" t="s">
        <v>133</v>
      </c>
      <c r="F2401" s="163" t="s">
        <v>133</v>
      </c>
      <c r="G2401" s="266" t="s">
        <v>133</v>
      </c>
      <c r="H2401" s="163" t="s">
        <v>133</v>
      </c>
      <c r="I2401" s="163" t="s">
        <v>133</v>
      </c>
      <c r="J2401" s="163" t="s">
        <v>133</v>
      </c>
      <c r="K2401" s="164">
        <f t="shared" si="118"/>
        <v>0</v>
      </c>
      <c r="L2401" s="165">
        <f t="shared" si="119"/>
        <v>0</v>
      </c>
      <c r="M2401" s="172">
        <v>127</v>
      </c>
      <c r="N2401" s="172">
        <v>64</v>
      </c>
      <c r="O2401" s="167" t="s">
        <v>133</v>
      </c>
      <c r="P2401" s="260" t="e">
        <f t="shared" si="117"/>
        <v>#NUM!</v>
      </c>
      <c r="S2401" s="272"/>
    </row>
    <row r="2402" spans="1:19">
      <c r="A2402" s="161" t="s">
        <v>3513</v>
      </c>
      <c r="C2402" s="161" t="s">
        <v>133</v>
      </c>
      <c r="F2402" s="163" t="s">
        <v>133</v>
      </c>
      <c r="G2402" s="266" t="s">
        <v>133</v>
      </c>
      <c r="H2402" s="163" t="s">
        <v>133</v>
      </c>
      <c r="I2402" s="163" t="s">
        <v>133</v>
      </c>
      <c r="J2402" s="163" t="s">
        <v>133</v>
      </c>
      <c r="K2402" s="164">
        <f t="shared" si="118"/>
        <v>0</v>
      </c>
      <c r="L2402" s="165">
        <f t="shared" si="119"/>
        <v>0</v>
      </c>
      <c r="M2402" s="172">
        <v>127</v>
      </c>
      <c r="N2402" s="172">
        <v>64</v>
      </c>
      <c r="O2402" s="167" t="s">
        <v>133</v>
      </c>
      <c r="P2402" s="260" t="e">
        <f t="shared" si="117"/>
        <v>#NUM!</v>
      </c>
      <c r="S2402" s="272"/>
    </row>
    <row r="2403" spans="1:19">
      <c r="A2403" s="161" t="s">
        <v>3514</v>
      </c>
      <c r="C2403" s="161" t="s">
        <v>133</v>
      </c>
      <c r="F2403" s="163" t="s">
        <v>133</v>
      </c>
      <c r="G2403" s="266" t="s">
        <v>133</v>
      </c>
      <c r="H2403" s="163" t="s">
        <v>133</v>
      </c>
      <c r="I2403" s="163" t="s">
        <v>133</v>
      </c>
      <c r="J2403" s="163" t="s">
        <v>133</v>
      </c>
      <c r="K2403" s="164">
        <f t="shared" si="118"/>
        <v>0</v>
      </c>
      <c r="L2403" s="165">
        <f t="shared" si="119"/>
        <v>0</v>
      </c>
      <c r="M2403" s="172">
        <v>127</v>
      </c>
      <c r="N2403" s="172">
        <v>64</v>
      </c>
      <c r="O2403" s="167" t="s">
        <v>133</v>
      </c>
      <c r="P2403" s="260" t="e">
        <f t="shared" si="117"/>
        <v>#NUM!</v>
      </c>
      <c r="S2403" s="272"/>
    </row>
    <row r="2404" spans="1:19">
      <c r="A2404" s="161" t="s">
        <v>3515</v>
      </c>
      <c r="C2404" s="161" t="s">
        <v>133</v>
      </c>
      <c r="F2404" s="163" t="s">
        <v>133</v>
      </c>
      <c r="G2404" s="266" t="s">
        <v>133</v>
      </c>
      <c r="H2404" s="163" t="s">
        <v>133</v>
      </c>
      <c r="I2404" s="163" t="s">
        <v>133</v>
      </c>
      <c r="J2404" s="163" t="s">
        <v>133</v>
      </c>
      <c r="K2404" s="164">
        <f t="shared" si="118"/>
        <v>0</v>
      </c>
      <c r="L2404" s="165">
        <f t="shared" si="119"/>
        <v>0</v>
      </c>
      <c r="M2404" s="172">
        <v>127</v>
      </c>
      <c r="N2404" s="172">
        <v>64</v>
      </c>
      <c r="O2404" s="167" t="s">
        <v>133</v>
      </c>
      <c r="P2404" s="260" t="e">
        <f t="shared" si="117"/>
        <v>#NUM!</v>
      </c>
      <c r="S2404" s="272"/>
    </row>
    <row r="2405" spans="1:19">
      <c r="A2405" s="161" t="s">
        <v>3516</v>
      </c>
      <c r="C2405" s="161" t="s">
        <v>133</v>
      </c>
      <c r="F2405" s="163" t="s">
        <v>133</v>
      </c>
      <c r="G2405" s="266" t="s">
        <v>133</v>
      </c>
      <c r="H2405" s="163" t="s">
        <v>133</v>
      </c>
      <c r="I2405" s="163" t="s">
        <v>133</v>
      </c>
      <c r="J2405" s="163" t="s">
        <v>133</v>
      </c>
      <c r="K2405" s="164">
        <f t="shared" si="118"/>
        <v>0</v>
      </c>
      <c r="L2405" s="165">
        <f t="shared" si="119"/>
        <v>0</v>
      </c>
      <c r="M2405" s="172">
        <v>127</v>
      </c>
      <c r="N2405" s="172">
        <v>64</v>
      </c>
      <c r="O2405" s="167" t="s">
        <v>133</v>
      </c>
      <c r="P2405" s="260" t="e">
        <f t="shared" si="117"/>
        <v>#NUM!</v>
      </c>
      <c r="S2405" s="272"/>
    </row>
    <row r="2406" spans="1:19">
      <c r="A2406" s="161" t="s">
        <v>3517</v>
      </c>
      <c r="C2406" s="161" t="s">
        <v>133</v>
      </c>
      <c r="F2406" s="163" t="s">
        <v>133</v>
      </c>
      <c r="G2406" s="266" t="s">
        <v>133</v>
      </c>
      <c r="H2406" s="163" t="s">
        <v>133</v>
      </c>
      <c r="I2406" s="163" t="s">
        <v>133</v>
      </c>
      <c r="J2406" s="163" t="s">
        <v>133</v>
      </c>
      <c r="K2406" s="164">
        <f t="shared" si="118"/>
        <v>0</v>
      </c>
      <c r="L2406" s="165">
        <f t="shared" si="119"/>
        <v>0</v>
      </c>
      <c r="M2406" s="172">
        <v>127</v>
      </c>
      <c r="N2406" s="172">
        <v>64</v>
      </c>
      <c r="O2406" s="167" t="s">
        <v>133</v>
      </c>
      <c r="P2406" s="260" t="e">
        <f t="shared" si="117"/>
        <v>#NUM!</v>
      </c>
      <c r="S2406" s="272"/>
    </row>
    <row r="2407" spans="1:19">
      <c r="A2407" s="161" t="s">
        <v>3518</v>
      </c>
      <c r="C2407" s="161" t="s">
        <v>133</v>
      </c>
      <c r="F2407" s="163" t="s">
        <v>133</v>
      </c>
      <c r="G2407" s="266" t="s">
        <v>133</v>
      </c>
      <c r="H2407" s="163" t="s">
        <v>133</v>
      </c>
      <c r="I2407" s="163" t="s">
        <v>133</v>
      </c>
      <c r="J2407" s="163" t="s">
        <v>133</v>
      </c>
      <c r="K2407" s="164">
        <f t="shared" si="118"/>
        <v>0</v>
      </c>
      <c r="L2407" s="165">
        <f t="shared" si="119"/>
        <v>0</v>
      </c>
      <c r="M2407" s="172">
        <v>127</v>
      </c>
      <c r="N2407" s="172">
        <v>64</v>
      </c>
      <c r="O2407" s="167" t="s">
        <v>133</v>
      </c>
      <c r="P2407" s="260" t="e">
        <f t="shared" si="117"/>
        <v>#NUM!</v>
      </c>
      <c r="S2407" s="272"/>
    </row>
    <row r="2408" spans="1:19">
      <c r="A2408" s="161" t="s">
        <v>3519</v>
      </c>
      <c r="C2408" s="161" t="s">
        <v>133</v>
      </c>
      <c r="F2408" s="163" t="s">
        <v>133</v>
      </c>
      <c r="G2408" s="266" t="s">
        <v>133</v>
      </c>
      <c r="H2408" s="163" t="s">
        <v>133</v>
      </c>
      <c r="I2408" s="163" t="s">
        <v>133</v>
      </c>
      <c r="J2408" s="163" t="s">
        <v>133</v>
      </c>
      <c r="K2408" s="164">
        <f t="shared" si="118"/>
        <v>0</v>
      </c>
      <c r="L2408" s="165">
        <f t="shared" si="119"/>
        <v>0</v>
      </c>
      <c r="M2408" s="172">
        <v>127</v>
      </c>
      <c r="N2408" s="172">
        <v>64</v>
      </c>
      <c r="O2408" s="167" t="s">
        <v>133</v>
      </c>
      <c r="P2408" s="260" t="e">
        <f t="shared" si="117"/>
        <v>#NUM!</v>
      </c>
      <c r="S2408" s="272"/>
    </row>
    <row r="2409" spans="1:19">
      <c r="A2409" s="161" t="s">
        <v>3520</v>
      </c>
      <c r="C2409" s="161" t="s">
        <v>133</v>
      </c>
      <c r="F2409" s="163" t="s">
        <v>133</v>
      </c>
      <c r="G2409" s="266" t="s">
        <v>133</v>
      </c>
      <c r="H2409" s="163" t="s">
        <v>133</v>
      </c>
      <c r="I2409" s="163" t="s">
        <v>133</v>
      </c>
      <c r="J2409" s="163" t="s">
        <v>133</v>
      </c>
      <c r="K2409" s="164">
        <f t="shared" si="118"/>
        <v>0</v>
      </c>
      <c r="L2409" s="165">
        <f t="shared" si="119"/>
        <v>0</v>
      </c>
      <c r="M2409" s="172">
        <v>127</v>
      </c>
      <c r="N2409" s="172">
        <v>64</v>
      </c>
      <c r="O2409" s="167" t="s">
        <v>133</v>
      </c>
      <c r="P2409" s="260" t="e">
        <f t="shared" si="117"/>
        <v>#NUM!</v>
      </c>
      <c r="S2409" s="272"/>
    </row>
    <row r="2410" spans="1:19">
      <c r="A2410" s="161" t="s">
        <v>3521</v>
      </c>
      <c r="C2410" s="161" t="s">
        <v>133</v>
      </c>
      <c r="F2410" s="163" t="s">
        <v>133</v>
      </c>
      <c r="G2410" s="266" t="s">
        <v>133</v>
      </c>
      <c r="H2410" s="163" t="s">
        <v>133</v>
      </c>
      <c r="I2410" s="163" t="s">
        <v>133</v>
      </c>
      <c r="J2410" s="163" t="s">
        <v>133</v>
      </c>
      <c r="K2410" s="164">
        <f t="shared" si="118"/>
        <v>0</v>
      </c>
      <c r="L2410" s="165">
        <f t="shared" si="119"/>
        <v>0</v>
      </c>
      <c r="M2410" s="172">
        <v>127</v>
      </c>
      <c r="N2410" s="172">
        <v>64</v>
      </c>
      <c r="O2410" s="167" t="s">
        <v>133</v>
      </c>
      <c r="P2410" s="260" t="e">
        <f t="shared" si="117"/>
        <v>#NUM!</v>
      </c>
      <c r="S2410" s="272"/>
    </row>
    <row r="2411" spans="1:19">
      <c r="A2411" s="161" t="s">
        <v>3522</v>
      </c>
      <c r="C2411" s="161" t="s">
        <v>133</v>
      </c>
      <c r="F2411" s="163" t="s">
        <v>133</v>
      </c>
      <c r="G2411" s="266" t="s">
        <v>133</v>
      </c>
      <c r="H2411" s="163" t="s">
        <v>133</v>
      </c>
      <c r="I2411" s="163" t="s">
        <v>133</v>
      </c>
      <c r="J2411" s="163" t="s">
        <v>133</v>
      </c>
      <c r="K2411" s="164">
        <f t="shared" si="118"/>
        <v>0</v>
      </c>
      <c r="L2411" s="165">
        <f t="shared" si="119"/>
        <v>0</v>
      </c>
      <c r="M2411" s="172">
        <v>127</v>
      </c>
      <c r="N2411" s="172">
        <v>64</v>
      </c>
      <c r="O2411" s="167" t="s">
        <v>133</v>
      </c>
      <c r="P2411" s="260" t="e">
        <f t="shared" si="117"/>
        <v>#NUM!</v>
      </c>
      <c r="S2411" s="272"/>
    </row>
    <row r="2412" spans="1:19">
      <c r="A2412" s="161" t="s">
        <v>3523</v>
      </c>
      <c r="C2412" s="161" t="s">
        <v>133</v>
      </c>
      <c r="F2412" s="163" t="s">
        <v>133</v>
      </c>
      <c r="G2412" s="266" t="s">
        <v>133</v>
      </c>
      <c r="H2412" s="163" t="s">
        <v>133</v>
      </c>
      <c r="I2412" s="163" t="s">
        <v>133</v>
      </c>
      <c r="J2412" s="163" t="s">
        <v>133</v>
      </c>
      <c r="K2412" s="164">
        <f t="shared" si="118"/>
        <v>0</v>
      </c>
      <c r="L2412" s="165">
        <f t="shared" si="119"/>
        <v>0</v>
      </c>
      <c r="M2412" s="172">
        <v>127</v>
      </c>
      <c r="N2412" s="172">
        <v>64</v>
      </c>
      <c r="O2412" s="167" t="s">
        <v>133</v>
      </c>
      <c r="P2412" s="260" t="e">
        <f t="shared" si="117"/>
        <v>#NUM!</v>
      </c>
      <c r="S2412" s="272"/>
    </row>
    <row r="2413" spans="1:19">
      <c r="A2413" s="161" t="s">
        <v>3524</v>
      </c>
      <c r="C2413" s="161" t="s">
        <v>133</v>
      </c>
      <c r="F2413" s="163" t="s">
        <v>133</v>
      </c>
      <c r="G2413" s="266" t="s">
        <v>133</v>
      </c>
      <c r="H2413" s="163" t="s">
        <v>133</v>
      </c>
      <c r="I2413" s="163" t="s">
        <v>133</v>
      </c>
      <c r="J2413" s="163" t="s">
        <v>133</v>
      </c>
      <c r="K2413" s="164">
        <f t="shared" si="118"/>
        <v>0</v>
      </c>
      <c r="L2413" s="165">
        <f t="shared" si="119"/>
        <v>0</v>
      </c>
      <c r="M2413" s="172">
        <v>127</v>
      </c>
      <c r="N2413" s="172">
        <v>64</v>
      </c>
      <c r="O2413" s="167" t="s">
        <v>133</v>
      </c>
      <c r="P2413" s="260" t="e">
        <f t="shared" si="117"/>
        <v>#NUM!</v>
      </c>
      <c r="S2413" s="272"/>
    </row>
    <row r="2414" spans="1:19">
      <c r="A2414" s="161" t="s">
        <v>3525</v>
      </c>
      <c r="C2414" s="161" t="s">
        <v>133</v>
      </c>
      <c r="F2414" s="163" t="s">
        <v>133</v>
      </c>
      <c r="G2414" s="266" t="s">
        <v>133</v>
      </c>
      <c r="H2414" s="163" t="s">
        <v>133</v>
      </c>
      <c r="I2414" s="163" t="s">
        <v>133</v>
      </c>
      <c r="J2414" s="163" t="s">
        <v>133</v>
      </c>
      <c r="K2414" s="164">
        <f t="shared" si="118"/>
        <v>0</v>
      </c>
      <c r="L2414" s="165">
        <f t="shared" si="119"/>
        <v>0</v>
      </c>
      <c r="M2414" s="172">
        <v>127</v>
      </c>
      <c r="N2414" s="172">
        <v>64</v>
      </c>
      <c r="O2414" s="167" t="s">
        <v>133</v>
      </c>
      <c r="P2414" s="260" t="e">
        <f t="shared" si="117"/>
        <v>#NUM!</v>
      </c>
      <c r="S2414" s="272"/>
    </row>
    <row r="2415" spans="1:19">
      <c r="A2415" s="161" t="s">
        <v>3526</v>
      </c>
      <c r="C2415" s="161" t="s">
        <v>133</v>
      </c>
      <c r="F2415" s="163" t="s">
        <v>133</v>
      </c>
      <c r="G2415" s="266" t="s">
        <v>133</v>
      </c>
      <c r="H2415" s="163" t="s">
        <v>133</v>
      </c>
      <c r="I2415" s="163" t="s">
        <v>133</v>
      </c>
      <c r="J2415" s="163" t="s">
        <v>133</v>
      </c>
      <c r="K2415" s="164">
        <f t="shared" si="118"/>
        <v>0</v>
      </c>
      <c r="L2415" s="165">
        <f t="shared" si="119"/>
        <v>0</v>
      </c>
      <c r="M2415" s="172">
        <v>127</v>
      </c>
      <c r="N2415" s="172">
        <v>64</v>
      </c>
      <c r="O2415" s="167" t="s">
        <v>133</v>
      </c>
      <c r="P2415" s="260" t="e">
        <f t="shared" si="117"/>
        <v>#NUM!</v>
      </c>
      <c r="S2415" s="272"/>
    </row>
    <row r="2416" spans="1:19">
      <c r="A2416" s="161" t="s">
        <v>3527</v>
      </c>
      <c r="C2416" s="161" t="s">
        <v>133</v>
      </c>
      <c r="F2416" s="163" t="s">
        <v>133</v>
      </c>
      <c r="G2416" s="266" t="s">
        <v>133</v>
      </c>
      <c r="H2416" s="163" t="s">
        <v>133</v>
      </c>
      <c r="I2416" s="163" t="s">
        <v>133</v>
      </c>
      <c r="J2416" s="163" t="s">
        <v>133</v>
      </c>
      <c r="K2416" s="164">
        <f t="shared" si="118"/>
        <v>0</v>
      </c>
      <c r="L2416" s="165">
        <f t="shared" si="119"/>
        <v>0</v>
      </c>
      <c r="M2416" s="172">
        <v>127</v>
      </c>
      <c r="N2416" s="172">
        <v>64</v>
      </c>
      <c r="O2416" s="167" t="s">
        <v>133</v>
      </c>
      <c r="P2416" s="260" t="e">
        <f t="shared" si="117"/>
        <v>#NUM!</v>
      </c>
      <c r="S2416" s="272"/>
    </row>
    <row r="2417" spans="1:19">
      <c r="A2417" s="161" t="s">
        <v>3528</v>
      </c>
      <c r="C2417" s="161" t="s">
        <v>133</v>
      </c>
      <c r="F2417" s="163" t="s">
        <v>133</v>
      </c>
      <c r="G2417" s="266" t="s">
        <v>133</v>
      </c>
      <c r="H2417" s="163" t="s">
        <v>133</v>
      </c>
      <c r="I2417" s="163" t="s">
        <v>133</v>
      </c>
      <c r="J2417" s="163" t="s">
        <v>133</v>
      </c>
      <c r="K2417" s="164">
        <f t="shared" si="118"/>
        <v>0</v>
      </c>
      <c r="L2417" s="165">
        <f t="shared" si="119"/>
        <v>0</v>
      </c>
      <c r="M2417" s="172">
        <v>127</v>
      </c>
      <c r="N2417" s="172">
        <v>64</v>
      </c>
      <c r="O2417" s="167" t="s">
        <v>133</v>
      </c>
      <c r="P2417" s="260" t="e">
        <f t="shared" si="117"/>
        <v>#NUM!</v>
      </c>
      <c r="S2417" s="272"/>
    </row>
    <row r="2418" spans="1:19">
      <c r="A2418" s="161" t="s">
        <v>3529</v>
      </c>
      <c r="C2418" s="161" t="s">
        <v>133</v>
      </c>
      <c r="F2418" s="163" t="s">
        <v>133</v>
      </c>
      <c r="G2418" s="266" t="s">
        <v>133</v>
      </c>
      <c r="H2418" s="163" t="s">
        <v>133</v>
      </c>
      <c r="I2418" s="163" t="s">
        <v>133</v>
      </c>
      <c r="J2418" s="163" t="s">
        <v>133</v>
      </c>
      <c r="K2418" s="164">
        <f t="shared" si="118"/>
        <v>0</v>
      </c>
      <c r="L2418" s="165">
        <f t="shared" si="119"/>
        <v>0</v>
      </c>
      <c r="M2418" s="172">
        <v>127</v>
      </c>
      <c r="N2418" s="172">
        <v>64</v>
      </c>
      <c r="O2418" s="167" t="s">
        <v>133</v>
      </c>
      <c r="P2418" s="260" t="e">
        <f t="shared" si="117"/>
        <v>#NUM!</v>
      </c>
      <c r="S2418" s="272"/>
    </row>
    <row r="2419" spans="1:19">
      <c r="A2419" s="161" t="s">
        <v>3530</v>
      </c>
      <c r="C2419" s="161" t="s">
        <v>133</v>
      </c>
      <c r="F2419" s="163" t="s">
        <v>133</v>
      </c>
      <c r="G2419" s="266" t="s">
        <v>133</v>
      </c>
      <c r="H2419" s="163" t="s">
        <v>133</v>
      </c>
      <c r="I2419" s="163" t="s">
        <v>133</v>
      </c>
      <c r="J2419" s="163" t="s">
        <v>133</v>
      </c>
      <c r="K2419" s="164">
        <f t="shared" si="118"/>
        <v>0</v>
      </c>
      <c r="L2419" s="165">
        <f t="shared" si="119"/>
        <v>0</v>
      </c>
      <c r="M2419" s="172">
        <v>127</v>
      </c>
      <c r="N2419" s="172">
        <v>64</v>
      </c>
      <c r="O2419" s="167" t="s">
        <v>133</v>
      </c>
      <c r="P2419" s="260" t="e">
        <f t="shared" si="117"/>
        <v>#NUM!</v>
      </c>
      <c r="S2419" s="272"/>
    </row>
    <row r="2420" spans="1:19">
      <c r="A2420" s="161" t="s">
        <v>3531</v>
      </c>
      <c r="C2420" s="161" t="s">
        <v>133</v>
      </c>
      <c r="F2420" s="163" t="s">
        <v>133</v>
      </c>
      <c r="G2420" s="266" t="s">
        <v>133</v>
      </c>
      <c r="H2420" s="163" t="s">
        <v>133</v>
      </c>
      <c r="I2420" s="163" t="s">
        <v>133</v>
      </c>
      <c r="J2420" s="163" t="s">
        <v>133</v>
      </c>
      <c r="K2420" s="164">
        <f t="shared" si="118"/>
        <v>0</v>
      </c>
      <c r="L2420" s="165">
        <f t="shared" si="119"/>
        <v>0</v>
      </c>
      <c r="M2420" s="172">
        <v>127</v>
      </c>
      <c r="N2420" s="172">
        <v>64</v>
      </c>
      <c r="O2420" s="167" t="s">
        <v>133</v>
      </c>
      <c r="P2420" s="260" t="e">
        <f t="shared" si="117"/>
        <v>#NUM!</v>
      </c>
      <c r="S2420" s="272"/>
    </row>
    <row r="2421" spans="1:19">
      <c r="A2421" s="161" t="s">
        <v>3532</v>
      </c>
      <c r="C2421" s="161" t="s">
        <v>133</v>
      </c>
      <c r="F2421" s="163" t="s">
        <v>133</v>
      </c>
      <c r="G2421" s="266" t="s">
        <v>133</v>
      </c>
      <c r="H2421" s="163" t="s">
        <v>133</v>
      </c>
      <c r="I2421" s="163" t="s">
        <v>133</v>
      </c>
      <c r="J2421" s="163" t="s">
        <v>133</v>
      </c>
      <c r="K2421" s="164">
        <f t="shared" si="118"/>
        <v>0</v>
      </c>
      <c r="L2421" s="165">
        <f t="shared" si="119"/>
        <v>0</v>
      </c>
      <c r="M2421" s="172">
        <v>127</v>
      </c>
      <c r="N2421" s="172">
        <v>64</v>
      </c>
      <c r="O2421" s="167" t="s">
        <v>133</v>
      </c>
      <c r="P2421" s="260" t="e">
        <f t="shared" si="117"/>
        <v>#NUM!</v>
      </c>
      <c r="S2421" s="272"/>
    </row>
    <row r="2422" spans="1:19">
      <c r="A2422" s="161" t="s">
        <v>3533</v>
      </c>
      <c r="C2422" s="161" t="s">
        <v>133</v>
      </c>
      <c r="F2422" s="163" t="s">
        <v>133</v>
      </c>
      <c r="G2422" s="266" t="s">
        <v>133</v>
      </c>
      <c r="H2422" s="163" t="s">
        <v>133</v>
      </c>
      <c r="I2422" s="163" t="s">
        <v>133</v>
      </c>
      <c r="J2422" s="163" t="s">
        <v>133</v>
      </c>
      <c r="K2422" s="164">
        <f t="shared" si="118"/>
        <v>0</v>
      </c>
      <c r="L2422" s="165">
        <f t="shared" si="119"/>
        <v>0</v>
      </c>
      <c r="M2422" s="172">
        <v>127</v>
      </c>
      <c r="N2422" s="172">
        <v>64</v>
      </c>
      <c r="O2422" s="167" t="s">
        <v>133</v>
      </c>
      <c r="P2422" s="260" t="e">
        <f t="shared" si="117"/>
        <v>#NUM!</v>
      </c>
      <c r="S2422" s="272"/>
    </row>
    <row r="2423" spans="1:19">
      <c r="A2423" s="161" t="s">
        <v>3534</v>
      </c>
      <c r="C2423" s="161" t="s">
        <v>133</v>
      </c>
      <c r="F2423" s="163" t="s">
        <v>133</v>
      </c>
      <c r="G2423" s="266" t="s">
        <v>133</v>
      </c>
      <c r="H2423" s="163" t="s">
        <v>133</v>
      </c>
      <c r="I2423" s="163" t="s">
        <v>133</v>
      </c>
      <c r="J2423" s="163" t="s">
        <v>133</v>
      </c>
      <c r="K2423" s="164">
        <f t="shared" si="118"/>
        <v>0</v>
      </c>
      <c r="L2423" s="165">
        <f t="shared" si="119"/>
        <v>0</v>
      </c>
      <c r="M2423" s="172">
        <v>127</v>
      </c>
      <c r="N2423" s="172">
        <v>64</v>
      </c>
      <c r="O2423" s="167" t="s">
        <v>133</v>
      </c>
      <c r="P2423" s="260" t="e">
        <f t="shared" si="117"/>
        <v>#NUM!</v>
      </c>
      <c r="S2423" s="272"/>
    </row>
    <row r="2424" spans="1:19">
      <c r="A2424" s="161" t="s">
        <v>3535</v>
      </c>
      <c r="C2424" s="161" t="s">
        <v>133</v>
      </c>
      <c r="F2424" s="163" t="s">
        <v>133</v>
      </c>
      <c r="G2424" s="266" t="s">
        <v>133</v>
      </c>
      <c r="H2424" s="163" t="s">
        <v>133</v>
      </c>
      <c r="I2424" s="163" t="s">
        <v>133</v>
      </c>
      <c r="J2424" s="163" t="s">
        <v>133</v>
      </c>
      <c r="K2424" s="164">
        <f t="shared" si="118"/>
        <v>0</v>
      </c>
      <c r="L2424" s="165">
        <f t="shared" si="119"/>
        <v>0</v>
      </c>
      <c r="M2424" s="172">
        <v>127</v>
      </c>
      <c r="N2424" s="172">
        <v>64</v>
      </c>
      <c r="O2424" s="167" t="s">
        <v>133</v>
      </c>
      <c r="P2424" s="260" t="e">
        <f t="shared" si="117"/>
        <v>#NUM!</v>
      </c>
      <c r="S2424" s="272"/>
    </row>
    <row r="2425" spans="1:19">
      <c r="A2425" s="161" t="s">
        <v>3536</v>
      </c>
      <c r="C2425" s="161" t="s">
        <v>133</v>
      </c>
      <c r="F2425" s="163" t="s">
        <v>133</v>
      </c>
      <c r="G2425" s="266" t="s">
        <v>133</v>
      </c>
      <c r="H2425" s="163" t="s">
        <v>133</v>
      </c>
      <c r="I2425" s="163" t="s">
        <v>133</v>
      </c>
      <c r="J2425" s="163" t="s">
        <v>133</v>
      </c>
      <c r="K2425" s="164">
        <f t="shared" si="118"/>
        <v>0</v>
      </c>
      <c r="L2425" s="165">
        <f t="shared" si="119"/>
        <v>0</v>
      </c>
      <c r="M2425" s="172">
        <v>127</v>
      </c>
      <c r="N2425" s="172">
        <v>64</v>
      </c>
      <c r="O2425" s="167" t="s">
        <v>133</v>
      </c>
      <c r="P2425" s="260" t="e">
        <f t="shared" si="117"/>
        <v>#NUM!</v>
      </c>
      <c r="S2425" s="272"/>
    </row>
    <row r="2426" spans="1:19">
      <c r="A2426" s="161" t="s">
        <v>3537</v>
      </c>
      <c r="C2426" s="161" t="s">
        <v>133</v>
      </c>
      <c r="F2426" s="163" t="s">
        <v>133</v>
      </c>
      <c r="G2426" s="266" t="s">
        <v>133</v>
      </c>
      <c r="H2426" s="163" t="s">
        <v>133</v>
      </c>
      <c r="I2426" s="163" t="s">
        <v>133</v>
      </c>
      <c r="J2426" s="163" t="s">
        <v>133</v>
      </c>
      <c r="K2426" s="164">
        <f t="shared" si="118"/>
        <v>0</v>
      </c>
      <c r="L2426" s="165">
        <f t="shared" si="119"/>
        <v>0</v>
      </c>
      <c r="M2426" s="172">
        <v>127</v>
      </c>
      <c r="N2426" s="172">
        <v>64</v>
      </c>
      <c r="O2426" s="167" t="s">
        <v>133</v>
      </c>
      <c r="P2426" s="260" t="e">
        <f t="shared" si="117"/>
        <v>#NUM!</v>
      </c>
      <c r="S2426" s="272"/>
    </row>
    <row r="2427" spans="1:19">
      <c r="A2427" s="161" t="s">
        <v>3538</v>
      </c>
      <c r="C2427" s="161" t="s">
        <v>133</v>
      </c>
      <c r="F2427" s="163" t="s">
        <v>133</v>
      </c>
      <c r="G2427" s="266" t="s">
        <v>133</v>
      </c>
      <c r="H2427" s="163" t="s">
        <v>133</v>
      </c>
      <c r="I2427" s="163" t="s">
        <v>133</v>
      </c>
      <c r="J2427" s="163" t="s">
        <v>133</v>
      </c>
      <c r="K2427" s="164">
        <f t="shared" si="118"/>
        <v>0</v>
      </c>
      <c r="L2427" s="165">
        <f t="shared" si="119"/>
        <v>0</v>
      </c>
      <c r="M2427" s="172">
        <v>127</v>
      </c>
      <c r="N2427" s="172">
        <v>64</v>
      </c>
      <c r="O2427" s="167" t="s">
        <v>133</v>
      </c>
      <c r="P2427" s="260" t="e">
        <f t="shared" si="117"/>
        <v>#NUM!</v>
      </c>
      <c r="S2427" s="272"/>
    </row>
    <row r="2428" spans="1:19">
      <c r="A2428" s="161" t="s">
        <v>3539</v>
      </c>
      <c r="C2428" s="161" t="s">
        <v>133</v>
      </c>
      <c r="F2428" s="163" t="s">
        <v>133</v>
      </c>
      <c r="G2428" s="266" t="s">
        <v>133</v>
      </c>
      <c r="H2428" s="163" t="s">
        <v>133</v>
      </c>
      <c r="I2428" s="163" t="s">
        <v>133</v>
      </c>
      <c r="J2428" s="163" t="s">
        <v>133</v>
      </c>
      <c r="K2428" s="164">
        <f t="shared" si="118"/>
        <v>0</v>
      </c>
      <c r="L2428" s="165">
        <f t="shared" si="119"/>
        <v>0</v>
      </c>
      <c r="M2428" s="172">
        <v>127</v>
      </c>
      <c r="N2428" s="172">
        <v>64</v>
      </c>
      <c r="O2428" s="167" t="s">
        <v>133</v>
      </c>
      <c r="P2428" s="260" t="e">
        <f t="shared" si="117"/>
        <v>#NUM!</v>
      </c>
      <c r="S2428" s="272"/>
    </row>
    <row r="2429" spans="1:19">
      <c r="A2429" s="161" t="s">
        <v>3540</v>
      </c>
      <c r="C2429" s="161" t="s">
        <v>133</v>
      </c>
      <c r="F2429" s="163" t="s">
        <v>133</v>
      </c>
      <c r="G2429" s="266" t="s">
        <v>133</v>
      </c>
      <c r="H2429" s="163" t="s">
        <v>133</v>
      </c>
      <c r="I2429" s="163" t="s">
        <v>133</v>
      </c>
      <c r="J2429" s="163" t="s">
        <v>133</v>
      </c>
      <c r="K2429" s="164">
        <f t="shared" si="118"/>
        <v>0</v>
      </c>
      <c r="L2429" s="165">
        <f t="shared" si="119"/>
        <v>0</v>
      </c>
      <c r="M2429" s="172">
        <v>127</v>
      </c>
      <c r="N2429" s="172">
        <v>64</v>
      </c>
      <c r="O2429" s="167" t="s">
        <v>133</v>
      </c>
      <c r="P2429" s="260" t="e">
        <f t="shared" si="117"/>
        <v>#NUM!</v>
      </c>
      <c r="S2429" s="272"/>
    </row>
    <row r="2430" spans="1:19">
      <c r="A2430" s="161" t="s">
        <v>3541</v>
      </c>
      <c r="C2430" s="161" t="s">
        <v>133</v>
      </c>
      <c r="F2430" s="163" t="s">
        <v>133</v>
      </c>
      <c r="G2430" s="266" t="s">
        <v>133</v>
      </c>
      <c r="H2430" s="163" t="s">
        <v>133</v>
      </c>
      <c r="I2430" s="163" t="s">
        <v>133</v>
      </c>
      <c r="J2430" s="163" t="s">
        <v>133</v>
      </c>
      <c r="K2430" s="164">
        <f t="shared" si="118"/>
        <v>0</v>
      </c>
      <c r="L2430" s="165">
        <f t="shared" si="119"/>
        <v>0</v>
      </c>
      <c r="M2430" s="172">
        <v>127</v>
      </c>
      <c r="N2430" s="172">
        <v>64</v>
      </c>
      <c r="O2430" s="167" t="s">
        <v>133</v>
      </c>
      <c r="P2430" s="260" t="e">
        <f t="shared" si="117"/>
        <v>#NUM!</v>
      </c>
      <c r="S2430" s="272"/>
    </row>
    <row r="2431" spans="1:19">
      <c r="A2431" s="161" t="s">
        <v>3542</v>
      </c>
      <c r="C2431" s="161" t="s">
        <v>133</v>
      </c>
      <c r="F2431" s="163" t="s">
        <v>133</v>
      </c>
      <c r="G2431" s="266" t="s">
        <v>133</v>
      </c>
      <c r="H2431" s="163" t="s">
        <v>133</v>
      </c>
      <c r="I2431" s="163" t="s">
        <v>133</v>
      </c>
      <c r="J2431" s="163" t="s">
        <v>133</v>
      </c>
      <c r="K2431" s="164">
        <f t="shared" si="118"/>
        <v>0</v>
      </c>
      <c r="L2431" s="165">
        <f t="shared" si="119"/>
        <v>0</v>
      </c>
      <c r="M2431" s="172">
        <v>127</v>
      </c>
      <c r="N2431" s="172">
        <v>64</v>
      </c>
      <c r="O2431" s="167" t="s">
        <v>133</v>
      </c>
      <c r="P2431" s="260" t="e">
        <f t="shared" si="117"/>
        <v>#NUM!</v>
      </c>
      <c r="S2431" s="272"/>
    </row>
    <row r="2432" spans="1:19">
      <c r="A2432" s="161" t="s">
        <v>3543</v>
      </c>
      <c r="C2432" s="161" t="s">
        <v>133</v>
      </c>
      <c r="F2432" s="163" t="s">
        <v>133</v>
      </c>
      <c r="G2432" s="266" t="s">
        <v>133</v>
      </c>
      <c r="H2432" s="163" t="s">
        <v>133</v>
      </c>
      <c r="I2432" s="163" t="s">
        <v>133</v>
      </c>
      <c r="J2432" s="163" t="s">
        <v>133</v>
      </c>
      <c r="K2432" s="164">
        <f t="shared" si="118"/>
        <v>0</v>
      </c>
      <c r="L2432" s="165">
        <f t="shared" si="119"/>
        <v>0</v>
      </c>
      <c r="M2432" s="172">
        <v>127</v>
      </c>
      <c r="N2432" s="172">
        <v>64</v>
      </c>
      <c r="O2432" s="167" t="s">
        <v>133</v>
      </c>
      <c r="P2432" s="260" t="e">
        <f t="shared" si="117"/>
        <v>#NUM!</v>
      </c>
      <c r="S2432" s="272"/>
    </row>
    <row r="2433" spans="1:19">
      <c r="A2433" s="161" t="s">
        <v>3544</v>
      </c>
      <c r="C2433" s="161" t="s">
        <v>133</v>
      </c>
      <c r="F2433" s="163" t="s">
        <v>133</v>
      </c>
      <c r="G2433" s="266" t="s">
        <v>133</v>
      </c>
      <c r="H2433" s="163" t="s">
        <v>133</v>
      </c>
      <c r="I2433" s="163" t="s">
        <v>133</v>
      </c>
      <c r="J2433" s="163" t="s">
        <v>133</v>
      </c>
      <c r="K2433" s="164">
        <f t="shared" si="118"/>
        <v>0</v>
      </c>
      <c r="L2433" s="165">
        <f t="shared" si="119"/>
        <v>0</v>
      </c>
      <c r="M2433" s="172">
        <v>127</v>
      </c>
      <c r="N2433" s="172">
        <v>64</v>
      </c>
      <c r="O2433" s="167" t="s">
        <v>133</v>
      </c>
      <c r="P2433" s="260" t="e">
        <f t="shared" si="117"/>
        <v>#NUM!</v>
      </c>
      <c r="S2433" s="272"/>
    </row>
    <row r="2434" spans="1:19">
      <c r="A2434" s="161" t="s">
        <v>3545</v>
      </c>
      <c r="C2434" s="161" t="s">
        <v>133</v>
      </c>
      <c r="F2434" s="163" t="s">
        <v>133</v>
      </c>
      <c r="G2434" s="266" t="s">
        <v>133</v>
      </c>
      <c r="H2434" s="163" t="s">
        <v>133</v>
      </c>
      <c r="I2434" s="163" t="s">
        <v>133</v>
      </c>
      <c r="J2434" s="163" t="s">
        <v>133</v>
      </c>
      <c r="K2434" s="164">
        <f t="shared" si="118"/>
        <v>0</v>
      </c>
      <c r="L2434" s="165">
        <f t="shared" si="119"/>
        <v>0</v>
      </c>
      <c r="M2434" s="172">
        <v>127</v>
      </c>
      <c r="N2434" s="172">
        <v>64</v>
      </c>
      <c r="O2434" s="167" t="s">
        <v>133</v>
      </c>
      <c r="P2434" s="260" t="e">
        <f t="shared" si="117"/>
        <v>#NUM!</v>
      </c>
      <c r="S2434" s="272"/>
    </row>
    <row r="2435" spans="1:19">
      <c r="A2435" s="161" t="s">
        <v>3546</v>
      </c>
      <c r="C2435" s="161" t="s">
        <v>133</v>
      </c>
      <c r="F2435" s="163" t="s">
        <v>133</v>
      </c>
      <c r="G2435" s="266" t="s">
        <v>133</v>
      </c>
      <c r="H2435" s="163" t="s">
        <v>133</v>
      </c>
      <c r="I2435" s="163" t="s">
        <v>133</v>
      </c>
      <c r="J2435" s="163" t="s">
        <v>133</v>
      </c>
      <c r="K2435" s="164">
        <f t="shared" si="118"/>
        <v>0</v>
      </c>
      <c r="L2435" s="165">
        <f t="shared" si="119"/>
        <v>0</v>
      </c>
      <c r="M2435" s="172">
        <v>127</v>
      </c>
      <c r="N2435" s="172">
        <v>64</v>
      </c>
      <c r="O2435" s="167" t="s">
        <v>133</v>
      </c>
      <c r="P2435" s="260" t="e">
        <f t="shared" si="117"/>
        <v>#NUM!</v>
      </c>
      <c r="S2435" s="272"/>
    </row>
    <row r="2436" spans="1:19">
      <c r="A2436" s="161" t="s">
        <v>3547</v>
      </c>
      <c r="C2436" s="161" t="s">
        <v>133</v>
      </c>
      <c r="F2436" s="163" t="s">
        <v>133</v>
      </c>
      <c r="G2436" s="266" t="s">
        <v>133</v>
      </c>
      <c r="H2436" s="163" t="s">
        <v>133</v>
      </c>
      <c r="I2436" s="163" t="s">
        <v>133</v>
      </c>
      <c r="J2436" s="163" t="s">
        <v>133</v>
      </c>
      <c r="K2436" s="164">
        <f t="shared" si="118"/>
        <v>0</v>
      </c>
      <c r="L2436" s="165">
        <f t="shared" si="119"/>
        <v>0</v>
      </c>
      <c r="M2436" s="172">
        <v>127</v>
      </c>
      <c r="N2436" s="172">
        <v>64</v>
      </c>
      <c r="O2436" s="167" t="s">
        <v>133</v>
      </c>
      <c r="P2436" s="260" t="e">
        <f t="shared" si="117"/>
        <v>#NUM!</v>
      </c>
      <c r="S2436" s="272"/>
    </row>
    <row r="2437" spans="1:19">
      <c r="A2437" s="161" t="s">
        <v>3548</v>
      </c>
      <c r="C2437" s="161" t="s">
        <v>133</v>
      </c>
      <c r="F2437" s="163" t="s">
        <v>133</v>
      </c>
      <c r="G2437" s="266" t="s">
        <v>133</v>
      </c>
      <c r="H2437" s="163" t="s">
        <v>133</v>
      </c>
      <c r="I2437" s="163" t="s">
        <v>133</v>
      </c>
      <c r="J2437" s="163" t="s">
        <v>133</v>
      </c>
      <c r="K2437" s="164">
        <f t="shared" si="118"/>
        <v>0</v>
      </c>
      <c r="L2437" s="165">
        <f t="shared" si="119"/>
        <v>0</v>
      </c>
      <c r="M2437" s="172">
        <v>127</v>
      </c>
      <c r="N2437" s="172">
        <v>64</v>
      </c>
      <c r="O2437" s="167" t="s">
        <v>133</v>
      </c>
      <c r="P2437" s="260" t="e">
        <f t="shared" si="117"/>
        <v>#NUM!</v>
      </c>
      <c r="S2437" s="272"/>
    </row>
    <row r="2438" spans="1:19">
      <c r="A2438" s="161" t="s">
        <v>3549</v>
      </c>
      <c r="C2438" s="161" t="s">
        <v>133</v>
      </c>
      <c r="F2438" s="163" t="s">
        <v>133</v>
      </c>
      <c r="G2438" s="266" t="s">
        <v>133</v>
      </c>
      <c r="H2438" s="163" t="s">
        <v>133</v>
      </c>
      <c r="I2438" s="163" t="s">
        <v>133</v>
      </c>
      <c r="J2438" s="163" t="s">
        <v>133</v>
      </c>
      <c r="K2438" s="164">
        <f t="shared" si="118"/>
        <v>0</v>
      </c>
      <c r="L2438" s="165">
        <f t="shared" si="119"/>
        <v>0</v>
      </c>
      <c r="M2438" s="172">
        <v>127</v>
      </c>
      <c r="N2438" s="172">
        <v>64</v>
      </c>
      <c r="O2438" s="167" t="s">
        <v>133</v>
      </c>
      <c r="P2438" s="260" t="e">
        <f t="shared" si="117"/>
        <v>#NUM!</v>
      </c>
      <c r="S2438" s="272"/>
    </row>
    <row r="2439" spans="1:19">
      <c r="A2439" s="161" t="s">
        <v>3550</v>
      </c>
      <c r="C2439" s="161" t="s">
        <v>133</v>
      </c>
      <c r="F2439" s="163" t="s">
        <v>133</v>
      </c>
      <c r="G2439" s="266" t="s">
        <v>133</v>
      </c>
      <c r="H2439" s="163" t="s">
        <v>133</v>
      </c>
      <c r="I2439" s="163" t="s">
        <v>133</v>
      </c>
      <c r="J2439" s="163" t="s">
        <v>133</v>
      </c>
      <c r="K2439" s="164">
        <f t="shared" si="118"/>
        <v>0</v>
      </c>
      <c r="L2439" s="165">
        <f t="shared" si="119"/>
        <v>0</v>
      </c>
      <c r="M2439" s="172">
        <v>127</v>
      </c>
      <c r="N2439" s="172">
        <v>64</v>
      </c>
      <c r="O2439" s="167" t="s">
        <v>133</v>
      </c>
      <c r="P2439" s="260" t="e">
        <f t="shared" si="117"/>
        <v>#NUM!</v>
      </c>
      <c r="S2439" s="272"/>
    </row>
    <row r="2440" spans="1:19">
      <c r="A2440" s="161" t="s">
        <v>3551</v>
      </c>
      <c r="C2440" s="161" t="s">
        <v>133</v>
      </c>
      <c r="F2440" s="163" t="s">
        <v>133</v>
      </c>
      <c r="G2440" s="266" t="s">
        <v>133</v>
      </c>
      <c r="H2440" s="163" t="s">
        <v>133</v>
      </c>
      <c r="I2440" s="163" t="s">
        <v>133</v>
      </c>
      <c r="J2440" s="163" t="s">
        <v>133</v>
      </c>
      <c r="K2440" s="164">
        <f t="shared" si="118"/>
        <v>0</v>
      </c>
      <c r="L2440" s="165">
        <f t="shared" si="119"/>
        <v>0</v>
      </c>
      <c r="M2440" s="172">
        <v>127</v>
      </c>
      <c r="N2440" s="172">
        <v>64</v>
      </c>
      <c r="O2440" s="167" t="s">
        <v>133</v>
      </c>
      <c r="P2440" s="260" t="e">
        <f t="shared" si="117"/>
        <v>#NUM!</v>
      </c>
      <c r="S2440" s="272"/>
    </row>
    <row r="2441" spans="1:19">
      <c r="A2441" s="161" t="s">
        <v>3552</v>
      </c>
      <c r="C2441" s="161" t="s">
        <v>133</v>
      </c>
      <c r="F2441" s="163" t="s">
        <v>133</v>
      </c>
      <c r="G2441" s="266" t="s">
        <v>133</v>
      </c>
      <c r="H2441" s="163" t="s">
        <v>133</v>
      </c>
      <c r="I2441" s="163" t="s">
        <v>133</v>
      </c>
      <c r="J2441" s="163" t="s">
        <v>133</v>
      </c>
      <c r="K2441" s="164">
        <f t="shared" si="118"/>
        <v>0</v>
      </c>
      <c r="L2441" s="165">
        <f t="shared" si="119"/>
        <v>0</v>
      </c>
      <c r="M2441" s="172">
        <v>127</v>
      </c>
      <c r="N2441" s="172">
        <v>64</v>
      </c>
      <c r="O2441" s="167" t="s">
        <v>133</v>
      </c>
      <c r="P2441" s="260" t="e">
        <f t="shared" si="117"/>
        <v>#NUM!</v>
      </c>
      <c r="S2441" s="272"/>
    </row>
    <row r="2442" spans="1:19">
      <c r="A2442" s="161" t="s">
        <v>3553</v>
      </c>
      <c r="C2442" s="161" t="s">
        <v>133</v>
      </c>
      <c r="F2442" s="163" t="s">
        <v>133</v>
      </c>
      <c r="G2442" s="266" t="s">
        <v>133</v>
      </c>
      <c r="H2442" s="163" t="s">
        <v>133</v>
      </c>
      <c r="I2442" s="163" t="s">
        <v>133</v>
      </c>
      <c r="J2442" s="163" t="s">
        <v>133</v>
      </c>
      <c r="K2442" s="164">
        <f t="shared" si="118"/>
        <v>0</v>
      </c>
      <c r="L2442" s="165">
        <f t="shared" si="119"/>
        <v>0</v>
      </c>
      <c r="M2442" s="172">
        <v>127</v>
      </c>
      <c r="N2442" s="172">
        <v>64</v>
      </c>
      <c r="O2442" s="167" t="s">
        <v>133</v>
      </c>
      <c r="P2442" s="260" t="e">
        <f t="shared" si="117"/>
        <v>#NUM!</v>
      </c>
      <c r="S2442" s="272"/>
    </row>
    <row r="2443" spans="1:19">
      <c r="A2443" s="161" t="s">
        <v>3554</v>
      </c>
      <c r="C2443" s="161" t="s">
        <v>133</v>
      </c>
      <c r="F2443" s="163" t="s">
        <v>133</v>
      </c>
      <c r="G2443" s="266" t="s">
        <v>133</v>
      </c>
      <c r="H2443" s="163" t="s">
        <v>133</v>
      </c>
      <c r="I2443" s="163" t="s">
        <v>133</v>
      </c>
      <c r="J2443" s="163" t="s">
        <v>133</v>
      </c>
      <c r="K2443" s="164">
        <f t="shared" si="118"/>
        <v>0</v>
      </c>
      <c r="L2443" s="165">
        <f t="shared" si="119"/>
        <v>0</v>
      </c>
      <c r="M2443" s="172">
        <v>127</v>
      </c>
      <c r="N2443" s="172">
        <v>64</v>
      </c>
      <c r="O2443" s="167" t="s">
        <v>133</v>
      </c>
      <c r="P2443" s="260" t="e">
        <f t="shared" si="117"/>
        <v>#NUM!</v>
      </c>
      <c r="S2443" s="272"/>
    </row>
    <row r="2444" spans="1:19">
      <c r="A2444" s="161" t="s">
        <v>3555</v>
      </c>
      <c r="C2444" s="161" t="s">
        <v>133</v>
      </c>
      <c r="F2444" s="163" t="s">
        <v>133</v>
      </c>
      <c r="G2444" s="266" t="s">
        <v>133</v>
      </c>
      <c r="H2444" s="163" t="s">
        <v>133</v>
      </c>
      <c r="I2444" s="163" t="s">
        <v>133</v>
      </c>
      <c r="J2444" s="163" t="s">
        <v>133</v>
      </c>
      <c r="K2444" s="164">
        <f t="shared" si="118"/>
        <v>0</v>
      </c>
      <c r="L2444" s="165">
        <f t="shared" si="119"/>
        <v>0</v>
      </c>
      <c r="M2444" s="172">
        <v>127</v>
      </c>
      <c r="N2444" s="172">
        <v>64</v>
      </c>
      <c r="O2444" s="167" t="s">
        <v>133</v>
      </c>
      <c r="P2444" s="260" t="e">
        <f t="shared" si="117"/>
        <v>#NUM!</v>
      </c>
      <c r="S2444" s="272"/>
    </row>
    <row r="2445" spans="1:19">
      <c r="A2445" s="161" t="s">
        <v>3556</v>
      </c>
      <c r="C2445" s="161" t="s">
        <v>133</v>
      </c>
      <c r="F2445" s="163" t="s">
        <v>133</v>
      </c>
      <c r="G2445" s="266" t="s">
        <v>133</v>
      </c>
      <c r="H2445" s="163" t="s">
        <v>133</v>
      </c>
      <c r="I2445" s="163" t="s">
        <v>133</v>
      </c>
      <c r="J2445" s="163" t="s">
        <v>133</v>
      </c>
      <c r="K2445" s="164">
        <f t="shared" si="118"/>
        <v>0</v>
      </c>
      <c r="L2445" s="165">
        <f t="shared" si="119"/>
        <v>0</v>
      </c>
      <c r="M2445" s="172">
        <v>127</v>
      </c>
      <c r="N2445" s="172">
        <v>64</v>
      </c>
      <c r="O2445" s="167" t="s">
        <v>133</v>
      </c>
      <c r="P2445" s="260" t="e">
        <f t="shared" si="117"/>
        <v>#NUM!</v>
      </c>
      <c r="S2445" s="272"/>
    </row>
    <row r="2446" spans="1:19">
      <c r="A2446" s="161" t="s">
        <v>3557</v>
      </c>
      <c r="C2446" s="161" t="s">
        <v>133</v>
      </c>
      <c r="F2446" s="163" t="s">
        <v>133</v>
      </c>
      <c r="G2446" s="266" t="s">
        <v>133</v>
      </c>
      <c r="H2446" s="163" t="s">
        <v>133</v>
      </c>
      <c r="I2446" s="163" t="s">
        <v>133</v>
      </c>
      <c r="J2446" s="163" t="s">
        <v>133</v>
      </c>
      <c r="K2446" s="164">
        <f t="shared" si="118"/>
        <v>0</v>
      </c>
      <c r="L2446" s="165">
        <f t="shared" si="119"/>
        <v>0</v>
      </c>
      <c r="M2446" s="172">
        <v>127</v>
      </c>
      <c r="N2446" s="172">
        <v>64</v>
      </c>
      <c r="O2446" s="167" t="s">
        <v>133</v>
      </c>
      <c r="P2446" s="260" t="e">
        <f t="shared" si="117"/>
        <v>#NUM!</v>
      </c>
      <c r="S2446" s="272"/>
    </row>
    <row r="2447" spans="1:19">
      <c r="A2447" s="161" t="s">
        <v>3558</v>
      </c>
      <c r="C2447" s="161" t="s">
        <v>133</v>
      </c>
      <c r="F2447" s="163" t="s">
        <v>133</v>
      </c>
      <c r="G2447" s="266" t="s">
        <v>133</v>
      </c>
      <c r="H2447" s="163" t="s">
        <v>133</v>
      </c>
      <c r="I2447" s="163" t="s">
        <v>133</v>
      </c>
      <c r="J2447" s="163" t="s">
        <v>133</v>
      </c>
      <c r="K2447" s="164">
        <f t="shared" si="118"/>
        <v>0</v>
      </c>
      <c r="L2447" s="165">
        <f t="shared" si="119"/>
        <v>0</v>
      </c>
      <c r="M2447" s="172">
        <v>127</v>
      </c>
      <c r="N2447" s="172">
        <v>64</v>
      </c>
      <c r="O2447" s="167" t="s">
        <v>133</v>
      </c>
      <c r="P2447" s="260" t="e">
        <f t="shared" ref="P2447:P2510" si="120">MEDIAN(Q2447:R2447)</f>
        <v>#NUM!</v>
      </c>
      <c r="S2447" s="272"/>
    </row>
    <row r="2448" spans="1:19">
      <c r="A2448" s="161" t="s">
        <v>3559</v>
      </c>
      <c r="C2448" s="161" t="s">
        <v>133</v>
      </c>
      <c r="F2448" s="163" t="s">
        <v>133</v>
      </c>
      <c r="G2448" s="266" t="s">
        <v>133</v>
      </c>
      <c r="H2448" s="163" t="s">
        <v>133</v>
      </c>
      <c r="I2448" s="163" t="s">
        <v>133</v>
      </c>
      <c r="J2448" s="163" t="s">
        <v>133</v>
      </c>
      <c r="K2448" s="164">
        <f t="shared" ref="K2448:K2511" si="121">IF(OR(D2448="n/a",D2448="nd"),0,D2448)+IF(OR(I2448="n/a",I2448="nd"),0,I2448)</f>
        <v>0</v>
      </c>
      <c r="L2448" s="165">
        <f t="shared" ref="L2448:L2511" si="122">SQRT(SUMSQ(IF(OR(E2448="n/a",E2448="nd"),0,E2448),IF(OR(F2448="n/a",F2448="nd"),0,F2448),IF(OR(J2448="n/a",J2448="nd"),0,J2448)))</f>
        <v>0</v>
      </c>
      <c r="M2448" s="172">
        <v>127</v>
      </c>
      <c r="N2448" s="172">
        <v>64</v>
      </c>
      <c r="O2448" s="167" t="s">
        <v>133</v>
      </c>
      <c r="P2448" s="260" t="e">
        <f t="shared" si="120"/>
        <v>#NUM!</v>
      </c>
      <c r="S2448" s="272"/>
    </row>
    <row r="2449" spans="1:19">
      <c r="A2449" s="161" t="s">
        <v>3560</v>
      </c>
      <c r="C2449" s="161" t="s">
        <v>133</v>
      </c>
      <c r="F2449" s="163" t="s">
        <v>133</v>
      </c>
      <c r="G2449" s="266" t="s">
        <v>133</v>
      </c>
      <c r="H2449" s="163" t="s">
        <v>133</v>
      </c>
      <c r="I2449" s="163" t="s">
        <v>133</v>
      </c>
      <c r="J2449" s="163" t="s">
        <v>133</v>
      </c>
      <c r="K2449" s="164">
        <f t="shared" si="121"/>
        <v>0</v>
      </c>
      <c r="L2449" s="165">
        <f t="shared" si="122"/>
        <v>0</v>
      </c>
      <c r="M2449" s="172">
        <v>127</v>
      </c>
      <c r="N2449" s="172">
        <v>64</v>
      </c>
      <c r="O2449" s="167" t="s">
        <v>133</v>
      </c>
      <c r="P2449" s="260" t="e">
        <f t="shared" si="120"/>
        <v>#NUM!</v>
      </c>
      <c r="S2449" s="272"/>
    </row>
    <row r="2450" spans="1:19">
      <c r="A2450" s="161" t="s">
        <v>3561</v>
      </c>
      <c r="C2450" s="161" t="s">
        <v>133</v>
      </c>
      <c r="F2450" s="163" t="s">
        <v>133</v>
      </c>
      <c r="G2450" s="266" t="s">
        <v>133</v>
      </c>
      <c r="H2450" s="163" t="s">
        <v>133</v>
      </c>
      <c r="I2450" s="163" t="s">
        <v>133</v>
      </c>
      <c r="J2450" s="163" t="s">
        <v>133</v>
      </c>
      <c r="K2450" s="164">
        <f t="shared" si="121"/>
        <v>0</v>
      </c>
      <c r="L2450" s="165">
        <f t="shared" si="122"/>
        <v>0</v>
      </c>
      <c r="M2450" s="172">
        <v>127</v>
      </c>
      <c r="N2450" s="172">
        <v>64</v>
      </c>
      <c r="O2450" s="167" t="s">
        <v>133</v>
      </c>
      <c r="P2450" s="260" t="e">
        <f t="shared" si="120"/>
        <v>#NUM!</v>
      </c>
      <c r="S2450" s="272"/>
    </row>
    <row r="2451" spans="1:19">
      <c r="A2451" s="161" t="s">
        <v>3562</v>
      </c>
      <c r="C2451" s="161" t="s">
        <v>133</v>
      </c>
      <c r="F2451" s="163" t="s">
        <v>133</v>
      </c>
      <c r="G2451" s="266" t="s">
        <v>133</v>
      </c>
      <c r="H2451" s="163" t="s">
        <v>133</v>
      </c>
      <c r="I2451" s="163" t="s">
        <v>133</v>
      </c>
      <c r="J2451" s="163" t="s">
        <v>133</v>
      </c>
      <c r="K2451" s="164">
        <f t="shared" si="121"/>
        <v>0</v>
      </c>
      <c r="L2451" s="165">
        <f t="shared" si="122"/>
        <v>0</v>
      </c>
      <c r="M2451" s="172">
        <v>127</v>
      </c>
      <c r="N2451" s="172">
        <v>64</v>
      </c>
      <c r="O2451" s="167" t="s">
        <v>133</v>
      </c>
      <c r="P2451" s="260" t="e">
        <f t="shared" si="120"/>
        <v>#NUM!</v>
      </c>
      <c r="S2451" s="272"/>
    </row>
    <row r="2452" spans="1:19">
      <c r="A2452" s="161" t="s">
        <v>3563</v>
      </c>
      <c r="C2452" s="161" t="s">
        <v>133</v>
      </c>
      <c r="F2452" s="163" t="s">
        <v>133</v>
      </c>
      <c r="G2452" s="266" t="s">
        <v>133</v>
      </c>
      <c r="H2452" s="163" t="s">
        <v>133</v>
      </c>
      <c r="I2452" s="163" t="s">
        <v>133</v>
      </c>
      <c r="J2452" s="163" t="s">
        <v>133</v>
      </c>
      <c r="K2452" s="164">
        <f t="shared" si="121"/>
        <v>0</v>
      </c>
      <c r="L2452" s="165">
        <f t="shared" si="122"/>
        <v>0</v>
      </c>
      <c r="M2452" s="172">
        <v>127</v>
      </c>
      <c r="N2452" s="172">
        <v>64</v>
      </c>
      <c r="O2452" s="167" t="s">
        <v>133</v>
      </c>
      <c r="P2452" s="260" t="e">
        <f t="shared" si="120"/>
        <v>#NUM!</v>
      </c>
      <c r="S2452" s="272"/>
    </row>
    <row r="2453" spans="1:19">
      <c r="A2453" s="161" t="s">
        <v>3564</v>
      </c>
      <c r="C2453" s="161" t="s">
        <v>133</v>
      </c>
      <c r="F2453" s="163" t="s">
        <v>133</v>
      </c>
      <c r="G2453" s="266" t="s">
        <v>133</v>
      </c>
      <c r="H2453" s="163" t="s">
        <v>133</v>
      </c>
      <c r="I2453" s="163" t="s">
        <v>133</v>
      </c>
      <c r="J2453" s="163" t="s">
        <v>133</v>
      </c>
      <c r="K2453" s="164">
        <f t="shared" si="121"/>
        <v>0</v>
      </c>
      <c r="L2453" s="165">
        <f t="shared" si="122"/>
        <v>0</v>
      </c>
      <c r="M2453" s="172">
        <v>127</v>
      </c>
      <c r="N2453" s="172">
        <v>64</v>
      </c>
      <c r="O2453" s="167" t="s">
        <v>133</v>
      </c>
      <c r="P2453" s="260" t="e">
        <f t="shared" si="120"/>
        <v>#NUM!</v>
      </c>
      <c r="S2453" s="272"/>
    </row>
    <row r="2454" spans="1:19">
      <c r="A2454" s="161" t="s">
        <v>3565</v>
      </c>
      <c r="C2454" s="161" t="s">
        <v>133</v>
      </c>
      <c r="F2454" s="163" t="s">
        <v>133</v>
      </c>
      <c r="G2454" s="266" t="s">
        <v>133</v>
      </c>
      <c r="H2454" s="163" t="s">
        <v>133</v>
      </c>
      <c r="I2454" s="163" t="s">
        <v>133</v>
      </c>
      <c r="J2454" s="163" t="s">
        <v>133</v>
      </c>
      <c r="K2454" s="164">
        <f t="shared" si="121"/>
        <v>0</v>
      </c>
      <c r="L2454" s="165">
        <f t="shared" si="122"/>
        <v>0</v>
      </c>
      <c r="M2454" s="172">
        <v>127</v>
      </c>
      <c r="N2454" s="172">
        <v>64</v>
      </c>
      <c r="O2454" s="167" t="s">
        <v>133</v>
      </c>
      <c r="P2454" s="260" t="e">
        <f t="shared" si="120"/>
        <v>#NUM!</v>
      </c>
      <c r="S2454" s="272"/>
    </row>
    <row r="2455" spans="1:19">
      <c r="A2455" s="161" t="s">
        <v>3566</v>
      </c>
      <c r="C2455" s="161" t="s">
        <v>133</v>
      </c>
      <c r="F2455" s="163" t="s">
        <v>133</v>
      </c>
      <c r="G2455" s="266" t="s">
        <v>133</v>
      </c>
      <c r="H2455" s="163" t="s">
        <v>133</v>
      </c>
      <c r="I2455" s="163" t="s">
        <v>133</v>
      </c>
      <c r="J2455" s="163" t="s">
        <v>133</v>
      </c>
      <c r="K2455" s="164">
        <f t="shared" si="121"/>
        <v>0</v>
      </c>
      <c r="L2455" s="165">
        <f t="shared" si="122"/>
        <v>0</v>
      </c>
      <c r="M2455" s="172">
        <v>127</v>
      </c>
      <c r="N2455" s="172">
        <v>64</v>
      </c>
      <c r="O2455" s="167" t="s">
        <v>133</v>
      </c>
      <c r="P2455" s="260" t="e">
        <f t="shared" si="120"/>
        <v>#NUM!</v>
      </c>
      <c r="S2455" s="272"/>
    </row>
    <row r="2456" spans="1:19">
      <c r="A2456" s="161" t="s">
        <v>3567</v>
      </c>
      <c r="C2456" s="161" t="s">
        <v>133</v>
      </c>
      <c r="F2456" s="163" t="s">
        <v>133</v>
      </c>
      <c r="G2456" s="266" t="s">
        <v>133</v>
      </c>
      <c r="H2456" s="163" t="s">
        <v>133</v>
      </c>
      <c r="I2456" s="163" t="s">
        <v>133</v>
      </c>
      <c r="J2456" s="163" t="s">
        <v>133</v>
      </c>
      <c r="K2456" s="164">
        <f t="shared" si="121"/>
        <v>0</v>
      </c>
      <c r="L2456" s="165">
        <f t="shared" si="122"/>
        <v>0</v>
      </c>
      <c r="M2456" s="172">
        <v>127</v>
      </c>
      <c r="N2456" s="172">
        <v>64</v>
      </c>
      <c r="O2456" s="167" t="s">
        <v>133</v>
      </c>
      <c r="P2456" s="260" t="e">
        <f t="shared" si="120"/>
        <v>#NUM!</v>
      </c>
      <c r="S2456" s="272"/>
    </row>
    <row r="2457" spans="1:19">
      <c r="A2457" s="161" t="s">
        <v>3568</v>
      </c>
      <c r="C2457" s="161" t="s">
        <v>133</v>
      </c>
      <c r="F2457" s="163" t="s">
        <v>133</v>
      </c>
      <c r="G2457" s="266" t="s">
        <v>133</v>
      </c>
      <c r="H2457" s="163" t="s">
        <v>133</v>
      </c>
      <c r="I2457" s="163" t="s">
        <v>133</v>
      </c>
      <c r="J2457" s="163" t="s">
        <v>133</v>
      </c>
      <c r="K2457" s="164">
        <f t="shared" si="121"/>
        <v>0</v>
      </c>
      <c r="L2457" s="165">
        <f t="shared" si="122"/>
        <v>0</v>
      </c>
      <c r="M2457" s="172">
        <v>127</v>
      </c>
      <c r="N2457" s="172">
        <v>64</v>
      </c>
      <c r="O2457" s="167" t="s">
        <v>133</v>
      </c>
      <c r="P2457" s="260" t="e">
        <f t="shared" si="120"/>
        <v>#NUM!</v>
      </c>
      <c r="S2457" s="272"/>
    </row>
    <row r="2458" spans="1:19">
      <c r="A2458" s="161" t="s">
        <v>3569</v>
      </c>
      <c r="C2458" s="161" t="s">
        <v>133</v>
      </c>
      <c r="F2458" s="163" t="s">
        <v>133</v>
      </c>
      <c r="G2458" s="266" t="s">
        <v>133</v>
      </c>
      <c r="H2458" s="163" t="s">
        <v>133</v>
      </c>
      <c r="I2458" s="163" t="s">
        <v>133</v>
      </c>
      <c r="J2458" s="163" t="s">
        <v>133</v>
      </c>
      <c r="K2458" s="164">
        <f t="shared" si="121"/>
        <v>0</v>
      </c>
      <c r="L2458" s="165">
        <f t="shared" si="122"/>
        <v>0</v>
      </c>
      <c r="M2458" s="172">
        <v>127</v>
      </c>
      <c r="N2458" s="172">
        <v>64</v>
      </c>
      <c r="O2458" s="167" t="s">
        <v>133</v>
      </c>
      <c r="P2458" s="260" t="e">
        <f t="shared" si="120"/>
        <v>#NUM!</v>
      </c>
      <c r="S2458" s="272"/>
    </row>
    <row r="2459" spans="1:19">
      <c r="A2459" s="161" t="s">
        <v>3570</v>
      </c>
      <c r="C2459" s="161" t="s">
        <v>133</v>
      </c>
      <c r="F2459" s="163" t="s">
        <v>133</v>
      </c>
      <c r="G2459" s="266" t="s">
        <v>133</v>
      </c>
      <c r="H2459" s="163" t="s">
        <v>133</v>
      </c>
      <c r="I2459" s="163" t="s">
        <v>133</v>
      </c>
      <c r="J2459" s="163" t="s">
        <v>133</v>
      </c>
      <c r="K2459" s="164">
        <f t="shared" si="121"/>
        <v>0</v>
      </c>
      <c r="L2459" s="165">
        <f t="shared" si="122"/>
        <v>0</v>
      </c>
      <c r="M2459" s="172">
        <v>127</v>
      </c>
      <c r="N2459" s="172">
        <v>64</v>
      </c>
      <c r="O2459" s="167" t="s">
        <v>133</v>
      </c>
      <c r="P2459" s="260" t="e">
        <f t="shared" si="120"/>
        <v>#NUM!</v>
      </c>
      <c r="S2459" s="272"/>
    </row>
    <row r="2460" spans="1:19">
      <c r="A2460" s="161" t="s">
        <v>3571</v>
      </c>
      <c r="C2460" s="161" t="s">
        <v>133</v>
      </c>
      <c r="F2460" s="163" t="s">
        <v>133</v>
      </c>
      <c r="G2460" s="266" t="s">
        <v>133</v>
      </c>
      <c r="H2460" s="163" t="s">
        <v>133</v>
      </c>
      <c r="I2460" s="163" t="s">
        <v>133</v>
      </c>
      <c r="J2460" s="163" t="s">
        <v>133</v>
      </c>
      <c r="K2460" s="164">
        <f t="shared" si="121"/>
        <v>0</v>
      </c>
      <c r="L2460" s="165">
        <f t="shared" si="122"/>
        <v>0</v>
      </c>
      <c r="M2460" s="172">
        <v>127</v>
      </c>
      <c r="N2460" s="172">
        <v>64</v>
      </c>
      <c r="O2460" s="167" t="s">
        <v>133</v>
      </c>
      <c r="P2460" s="260" t="e">
        <f t="shared" si="120"/>
        <v>#NUM!</v>
      </c>
      <c r="S2460" s="272"/>
    </row>
    <row r="2461" spans="1:19">
      <c r="A2461" s="161" t="s">
        <v>3572</v>
      </c>
      <c r="C2461" s="161" t="s">
        <v>133</v>
      </c>
      <c r="F2461" s="163" t="s">
        <v>133</v>
      </c>
      <c r="G2461" s="266" t="s">
        <v>133</v>
      </c>
      <c r="H2461" s="163" t="s">
        <v>133</v>
      </c>
      <c r="I2461" s="163" t="s">
        <v>133</v>
      </c>
      <c r="J2461" s="163" t="s">
        <v>133</v>
      </c>
      <c r="K2461" s="164">
        <f t="shared" si="121"/>
        <v>0</v>
      </c>
      <c r="L2461" s="165">
        <f t="shared" si="122"/>
        <v>0</v>
      </c>
      <c r="M2461" s="172">
        <v>127</v>
      </c>
      <c r="N2461" s="172">
        <v>64</v>
      </c>
      <c r="O2461" s="167" t="s">
        <v>133</v>
      </c>
      <c r="P2461" s="260" t="e">
        <f t="shared" si="120"/>
        <v>#NUM!</v>
      </c>
      <c r="S2461" s="272"/>
    </row>
    <row r="2462" spans="1:19">
      <c r="A2462" s="161" t="s">
        <v>3573</v>
      </c>
      <c r="C2462" s="161" t="s">
        <v>133</v>
      </c>
      <c r="F2462" s="163" t="s">
        <v>133</v>
      </c>
      <c r="G2462" s="266" t="s">
        <v>133</v>
      </c>
      <c r="H2462" s="163" t="s">
        <v>133</v>
      </c>
      <c r="I2462" s="163" t="s">
        <v>133</v>
      </c>
      <c r="J2462" s="163" t="s">
        <v>133</v>
      </c>
      <c r="K2462" s="164">
        <f t="shared" si="121"/>
        <v>0</v>
      </c>
      <c r="L2462" s="165">
        <f t="shared" si="122"/>
        <v>0</v>
      </c>
      <c r="M2462" s="172">
        <v>127</v>
      </c>
      <c r="N2462" s="172">
        <v>64</v>
      </c>
      <c r="O2462" s="167" t="s">
        <v>133</v>
      </c>
      <c r="P2462" s="260" t="e">
        <f t="shared" si="120"/>
        <v>#NUM!</v>
      </c>
      <c r="S2462" s="272"/>
    </row>
    <row r="2463" spans="1:19">
      <c r="A2463" s="161" t="s">
        <v>3574</v>
      </c>
      <c r="C2463" s="161" t="s">
        <v>133</v>
      </c>
      <c r="F2463" s="163" t="s">
        <v>133</v>
      </c>
      <c r="G2463" s="266" t="s">
        <v>133</v>
      </c>
      <c r="H2463" s="163" t="s">
        <v>133</v>
      </c>
      <c r="I2463" s="163" t="s">
        <v>133</v>
      </c>
      <c r="J2463" s="163" t="s">
        <v>133</v>
      </c>
      <c r="K2463" s="164">
        <f t="shared" si="121"/>
        <v>0</v>
      </c>
      <c r="L2463" s="165">
        <f t="shared" si="122"/>
        <v>0</v>
      </c>
      <c r="M2463" s="172">
        <v>127</v>
      </c>
      <c r="N2463" s="172">
        <v>64</v>
      </c>
      <c r="O2463" s="167" t="s">
        <v>133</v>
      </c>
      <c r="P2463" s="260" t="e">
        <f t="shared" si="120"/>
        <v>#NUM!</v>
      </c>
      <c r="S2463" s="272"/>
    </row>
    <row r="2464" spans="1:19">
      <c r="A2464" s="161" t="s">
        <v>3575</v>
      </c>
      <c r="C2464" s="161" t="s">
        <v>133</v>
      </c>
      <c r="F2464" s="163" t="s">
        <v>133</v>
      </c>
      <c r="G2464" s="266" t="s">
        <v>133</v>
      </c>
      <c r="H2464" s="163" t="s">
        <v>133</v>
      </c>
      <c r="I2464" s="163" t="s">
        <v>133</v>
      </c>
      <c r="J2464" s="163" t="s">
        <v>133</v>
      </c>
      <c r="K2464" s="164">
        <f t="shared" si="121"/>
        <v>0</v>
      </c>
      <c r="L2464" s="165">
        <f t="shared" si="122"/>
        <v>0</v>
      </c>
      <c r="M2464" s="172">
        <v>127</v>
      </c>
      <c r="N2464" s="172">
        <v>64</v>
      </c>
      <c r="O2464" s="167" t="s">
        <v>133</v>
      </c>
      <c r="P2464" s="260" t="e">
        <f t="shared" si="120"/>
        <v>#NUM!</v>
      </c>
      <c r="S2464" s="272"/>
    </row>
    <row r="2465" spans="1:19">
      <c r="A2465" s="161" t="s">
        <v>3576</v>
      </c>
      <c r="C2465" s="161" t="s">
        <v>133</v>
      </c>
      <c r="F2465" s="163" t="s">
        <v>133</v>
      </c>
      <c r="G2465" s="266" t="s">
        <v>133</v>
      </c>
      <c r="H2465" s="163" t="s">
        <v>133</v>
      </c>
      <c r="I2465" s="163" t="s">
        <v>133</v>
      </c>
      <c r="J2465" s="163" t="s">
        <v>133</v>
      </c>
      <c r="K2465" s="164">
        <f t="shared" si="121"/>
        <v>0</v>
      </c>
      <c r="L2465" s="165">
        <f t="shared" si="122"/>
        <v>0</v>
      </c>
      <c r="M2465" s="172">
        <v>127</v>
      </c>
      <c r="N2465" s="172">
        <v>64</v>
      </c>
      <c r="O2465" s="167" t="s">
        <v>133</v>
      </c>
      <c r="P2465" s="260" t="e">
        <f t="shared" si="120"/>
        <v>#NUM!</v>
      </c>
      <c r="S2465" s="272"/>
    </row>
    <row r="2466" spans="1:19">
      <c r="A2466" s="161" t="s">
        <v>3577</v>
      </c>
      <c r="C2466" s="161" t="s">
        <v>133</v>
      </c>
      <c r="F2466" s="163" t="s">
        <v>133</v>
      </c>
      <c r="G2466" s="266" t="s">
        <v>133</v>
      </c>
      <c r="H2466" s="163" t="s">
        <v>133</v>
      </c>
      <c r="I2466" s="163" t="s">
        <v>133</v>
      </c>
      <c r="J2466" s="163" t="s">
        <v>133</v>
      </c>
      <c r="K2466" s="164">
        <f t="shared" si="121"/>
        <v>0</v>
      </c>
      <c r="L2466" s="165">
        <f t="shared" si="122"/>
        <v>0</v>
      </c>
      <c r="M2466" s="172">
        <v>127</v>
      </c>
      <c r="N2466" s="172">
        <v>64</v>
      </c>
      <c r="O2466" s="167" t="s">
        <v>133</v>
      </c>
      <c r="P2466" s="260" t="e">
        <f t="shared" si="120"/>
        <v>#NUM!</v>
      </c>
      <c r="S2466" s="272"/>
    </row>
    <row r="2467" spans="1:19">
      <c r="A2467" s="161" t="s">
        <v>3578</v>
      </c>
      <c r="C2467" s="161" t="s">
        <v>133</v>
      </c>
      <c r="F2467" s="163" t="s">
        <v>133</v>
      </c>
      <c r="G2467" s="266" t="s">
        <v>133</v>
      </c>
      <c r="H2467" s="163" t="s">
        <v>133</v>
      </c>
      <c r="I2467" s="163" t="s">
        <v>133</v>
      </c>
      <c r="J2467" s="163" t="s">
        <v>133</v>
      </c>
      <c r="K2467" s="164">
        <f t="shared" si="121"/>
        <v>0</v>
      </c>
      <c r="L2467" s="165">
        <f t="shared" si="122"/>
        <v>0</v>
      </c>
      <c r="M2467" s="172">
        <v>127</v>
      </c>
      <c r="N2467" s="172">
        <v>64</v>
      </c>
      <c r="O2467" s="167" t="s">
        <v>133</v>
      </c>
      <c r="P2467" s="260" t="e">
        <f t="shared" si="120"/>
        <v>#NUM!</v>
      </c>
      <c r="S2467" s="272"/>
    </row>
    <row r="2468" spans="1:19">
      <c r="A2468" s="161" t="s">
        <v>3579</v>
      </c>
      <c r="C2468" s="161" t="s">
        <v>133</v>
      </c>
      <c r="F2468" s="163" t="s">
        <v>133</v>
      </c>
      <c r="G2468" s="266" t="s">
        <v>133</v>
      </c>
      <c r="H2468" s="163" t="s">
        <v>133</v>
      </c>
      <c r="I2468" s="163" t="s">
        <v>133</v>
      </c>
      <c r="J2468" s="163" t="s">
        <v>133</v>
      </c>
      <c r="K2468" s="164">
        <f t="shared" si="121"/>
        <v>0</v>
      </c>
      <c r="L2468" s="165">
        <f t="shared" si="122"/>
        <v>0</v>
      </c>
      <c r="M2468" s="172">
        <v>127</v>
      </c>
      <c r="N2468" s="172">
        <v>64</v>
      </c>
      <c r="O2468" s="167" t="s">
        <v>133</v>
      </c>
      <c r="P2468" s="260" t="e">
        <f t="shared" si="120"/>
        <v>#NUM!</v>
      </c>
      <c r="S2468" s="272"/>
    </row>
    <row r="2469" spans="1:19">
      <c r="A2469" s="161" t="s">
        <v>3580</v>
      </c>
      <c r="C2469" s="161" t="s">
        <v>133</v>
      </c>
      <c r="F2469" s="163" t="s">
        <v>133</v>
      </c>
      <c r="G2469" s="266" t="s">
        <v>133</v>
      </c>
      <c r="H2469" s="163" t="s">
        <v>133</v>
      </c>
      <c r="I2469" s="163" t="s">
        <v>133</v>
      </c>
      <c r="J2469" s="163" t="s">
        <v>133</v>
      </c>
      <c r="K2469" s="164">
        <f t="shared" si="121"/>
        <v>0</v>
      </c>
      <c r="L2469" s="165">
        <f t="shared" si="122"/>
        <v>0</v>
      </c>
      <c r="M2469" s="172">
        <v>127</v>
      </c>
      <c r="N2469" s="172">
        <v>64</v>
      </c>
      <c r="O2469" s="167" t="s">
        <v>133</v>
      </c>
      <c r="P2469" s="260" t="e">
        <f t="shared" si="120"/>
        <v>#NUM!</v>
      </c>
      <c r="S2469" s="272"/>
    </row>
    <row r="2470" spans="1:19">
      <c r="A2470" s="161" t="s">
        <v>3581</v>
      </c>
      <c r="C2470" s="161" t="s">
        <v>133</v>
      </c>
      <c r="F2470" s="163" t="s">
        <v>133</v>
      </c>
      <c r="G2470" s="266" t="s">
        <v>133</v>
      </c>
      <c r="H2470" s="163" t="s">
        <v>133</v>
      </c>
      <c r="I2470" s="163" t="s">
        <v>133</v>
      </c>
      <c r="J2470" s="163" t="s">
        <v>133</v>
      </c>
      <c r="K2470" s="164">
        <f t="shared" si="121"/>
        <v>0</v>
      </c>
      <c r="L2470" s="165">
        <f t="shared" si="122"/>
        <v>0</v>
      </c>
      <c r="M2470" s="172">
        <v>127</v>
      </c>
      <c r="N2470" s="172">
        <v>64</v>
      </c>
      <c r="O2470" s="167" t="s">
        <v>133</v>
      </c>
      <c r="P2470" s="260" t="e">
        <f t="shared" si="120"/>
        <v>#NUM!</v>
      </c>
      <c r="S2470" s="272"/>
    </row>
    <row r="2471" spans="1:19">
      <c r="A2471" s="161" t="s">
        <v>3582</v>
      </c>
      <c r="C2471" s="161" t="s">
        <v>133</v>
      </c>
      <c r="F2471" s="163" t="s">
        <v>133</v>
      </c>
      <c r="G2471" s="266" t="s">
        <v>133</v>
      </c>
      <c r="H2471" s="163" t="s">
        <v>133</v>
      </c>
      <c r="I2471" s="163" t="s">
        <v>133</v>
      </c>
      <c r="J2471" s="163" t="s">
        <v>133</v>
      </c>
      <c r="K2471" s="164">
        <f t="shared" si="121"/>
        <v>0</v>
      </c>
      <c r="L2471" s="165">
        <f t="shared" si="122"/>
        <v>0</v>
      </c>
      <c r="M2471" s="172">
        <v>127</v>
      </c>
      <c r="N2471" s="172">
        <v>64</v>
      </c>
      <c r="O2471" s="167" t="s">
        <v>133</v>
      </c>
      <c r="P2471" s="260" t="e">
        <f t="shared" si="120"/>
        <v>#NUM!</v>
      </c>
      <c r="S2471" s="272"/>
    </row>
    <row r="2472" spans="1:19">
      <c r="A2472" s="161" t="s">
        <v>3583</v>
      </c>
      <c r="C2472" s="161" t="s">
        <v>133</v>
      </c>
      <c r="F2472" s="163" t="s">
        <v>133</v>
      </c>
      <c r="G2472" s="266" t="s">
        <v>133</v>
      </c>
      <c r="H2472" s="163" t="s">
        <v>133</v>
      </c>
      <c r="I2472" s="163" t="s">
        <v>133</v>
      </c>
      <c r="J2472" s="163" t="s">
        <v>133</v>
      </c>
      <c r="K2472" s="164">
        <f t="shared" si="121"/>
        <v>0</v>
      </c>
      <c r="L2472" s="165">
        <f t="shared" si="122"/>
        <v>0</v>
      </c>
      <c r="M2472" s="172">
        <v>127</v>
      </c>
      <c r="N2472" s="172">
        <v>64</v>
      </c>
      <c r="O2472" s="167" t="s">
        <v>133</v>
      </c>
      <c r="P2472" s="260" t="e">
        <f t="shared" si="120"/>
        <v>#NUM!</v>
      </c>
      <c r="S2472" s="272"/>
    </row>
    <row r="2473" spans="1:19">
      <c r="A2473" s="161" t="s">
        <v>3584</v>
      </c>
      <c r="C2473" s="161" t="s">
        <v>133</v>
      </c>
      <c r="F2473" s="163" t="s">
        <v>133</v>
      </c>
      <c r="G2473" s="266" t="s">
        <v>133</v>
      </c>
      <c r="H2473" s="163" t="s">
        <v>133</v>
      </c>
      <c r="I2473" s="163" t="s">
        <v>133</v>
      </c>
      <c r="J2473" s="163" t="s">
        <v>133</v>
      </c>
      <c r="K2473" s="164">
        <f t="shared" si="121"/>
        <v>0</v>
      </c>
      <c r="L2473" s="165">
        <f t="shared" si="122"/>
        <v>0</v>
      </c>
      <c r="M2473" s="172">
        <v>127</v>
      </c>
      <c r="N2473" s="172">
        <v>64</v>
      </c>
      <c r="O2473" s="167" t="s">
        <v>133</v>
      </c>
      <c r="P2473" s="260" t="e">
        <f t="shared" si="120"/>
        <v>#NUM!</v>
      </c>
      <c r="S2473" s="272"/>
    </row>
    <row r="2474" spans="1:19">
      <c r="A2474" s="161" t="s">
        <v>3585</v>
      </c>
      <c r="C2474" s="161" t="s">
        <v>133</v>
      </c>
      <c r="F2474" s="163" t="s">
        <v>133</v>
      </c>
      <c r="G2474" s="266" t="s">
        <v>133</v>
      </c>
      <c r="H2474" s="163" t="s">
        <v>133</v>
      </c>
      <c r="I2474" s="163" t="s">
        <v>133</v>
      </c>
      <c r="J2474" s="163" t="s">
        <v>133</v>
      </c>
      <c r="K2474" s="164">
        <f t="shared" si="121"/>
        <v>0</v>
      </c>
      <c r="L2474" s="165">
        <f t="shared" si="122"/>
        <v>0</v>
      </c>
      <c r="M2474" s="172">
        <v>127</v>
      </c>
      <c r="N2474" s="172">
        <v>64</v>
      </c>
      <c r="O2474" s="167" t="s">
        <v>133</v>
      </c>
      <c r="P2474" s="260" t="e">
        <f t="shared" si="120"/>
        <v>#NUM!</v>
      </c>
      <c r="S2474" s="272"/>
    </row>
    <row r="2475" spans="1:19">
      <c r="A2475" s="161" t="s">
        <v>3586</v>
      </c>
      <c r="C2475" s="161" t="s">
        <v>133</v>
      </c>
      <c r="F2475" s="163" t="s">
        <v>133</v>
      </c>
      <c r="G2475" s="266" t="s">
        <v>133</v>
      </c>
      <c r="H2475" s="163" t="s">
        <v>133</v>
      </c>
      <c r="I2475" s="163" t="s">
        <v>133</v>
      </c>
      <c r="J2475" s="163" t="s">
        <v>133</v>
      </c>
      <c r="K2475" s="164">
        <f t="shared" si="121"/>
        <v>0</v>
      </c>
      <c r="L2475" s="165">
        <f t="shared" si="122"/>
        <v>0</v>
      </c>
      <c r="M2475" s="172">
        <v>127</v>
      </c>
      <c r="N2475" s="172">
        <v>64</v>
      </c>
      <c r="O2475" s="167" t="s">
        <v>133</v>
      </c>
      <c r="P2475" s="260" t="e">
        <f t="shared" si="120"/>
        <v>#NUM!</v>
      </c>
      <c r="S2475" s="272"/>
    </row>
    <row r="2476" spans="1:19">
      <c r="A2476" s="161" t="s">
        <v>3587</v>
      </c>
      <c r="C2476" s="161" t="s">
        <v>133</v>
      </c>
      <c r="F2476" s="163" t="s">
        <v>133</v>
      </c>
      <c r="G2476" s="266" t="s">
        <v>133</v>
      </c>
      <c r="H2476" s="163" t="s">
        <v>133</v>
      </c>
      <c r="I2476" s="163" t="s">
        <v>133</v>
      </c>
      <c r="J2476" s="163" t="s">
        <v>133</v>
      </c>
      <c r="K2476" s="164">
        <f t="shared" si="121"/>
        <v>0</v>
      </c>
      <c r="L2476" s="165">
        <f t="shared" si="122"/>
        <v>0</v>
      </c>
      <c r="M2476" s="172">
        <v>127</v>
      </c>
      <c r="N2476" s="172">
        <v>64</v>
      </c>
      <c r="O2476" s="167" t="s">
        <v>133</v>
      </c>
      <c r="P2476" s="260" t="e">
        <f t="shared" si="120"/>
        <v>#NUM!</v>
      </c>
      <c r="S2476" s="272"/>
    </row>
    <row r="2477" spans="1:19">
      <c r="A2477" s="161" t="s">
        <v>3588</v>
      </c>
      <c r="C2477" s="161" t="s">
        <v>133</v>
      </c>
      <c r="F2477" s="163" t="s">
        <v>133</v>
      </c>
      <c r="G2477" s="266" t="s">
        <v>133</v>
      </c>
      <c r="H2477" s="163" t="s">
        <v>133</v>
      </c>
      <c r="I2477" s="163" t="s">
        <v>133</v>
      </c>
      <c r="J2477" s="163" t="s">
        <v>133</v>
      </c>
      <c r="K2477" s="164">
        <f t="shared" si="121"/>
        <v>0</v>
      </c>
      <c r="L2477" s="165">
        <f t="shared" si="122"/>
        <v>0</v>
      </c>
      <c r="M2477" s="172">
        <v>127</v>
      </c>
      <c r="N2477" s="172">
        <v>64</v>
      </c>
      <c r="O2477" s="167" t="s">
        <v>133</v>
      </c>
      <c r="P2477" s="260" t="e">
        <f t="shared" si="120"/>
        <v>#NUM!</v>
      </c>
      <c r="S2477" s="272"/>
    </row>
    <row r="2478" spans="1:19">
      <c r="A2478" s="161" t="s">
        <v>3589</v>
      </c>
      <c r="C2478" s="161" t="s">
        <v>133</v>
      </c>
      <c r="F2478" s="163" t="s">
        <v>133</v>
      </c>
      <c r="G2478" s="266" t="s">
        <v>133</v>
      </c>
      <c r="H2478" s="163" t="s">
        <v>133</v>
      </c>
      <c r="I2478" s="163" t="s">
        <v>133</v>
      </c>
      <c r="J2478" s="163" t="s">
        <v>133</v>
      </c>
      <c r="K2478" s="164">
        <f t="shared" si="121"/>
        <v>0</v>
      </c>
      <c r="L2478" s="165">
        <f t="shared" si="122"/>
        <v>0</v>
      </c>
      <c r="M2478" s="172">
        <v>127</v>
      </c>
      <c r="N2478" s="172">
        <v>64</v>
      </c>
      <c r="O2478" s="167" t="s">
        <v>133</v>
      </c>
      <c r="P2478" s="260" t="e">
        <f t="shared" si="120"/>
        <v>#NUM!</v>
      </c>
      <c r="S2478" s="272"/>
    </row>
    <row r="2479" spans="1:19">
      <c r="A2479" s="161" t="s">
        <v>3590</v>
      </c>
      <c r="C2479" s="161" t="s">
        <v>133</v>
      </c>
      <c r="F2479" s="163" t="s">
        <v>133</v>
      </c>
      <c r="G2479" s="266" t="s">
        <v>133</v>
      </c>
      <c r="H2479" s="163" t="s">
        <v>133</v>
      </c>
      <c r="I2479" s="163" t="s">
        <v>133</v>
      </c>
      <c r="J2479" s="163" t="s">
        <v>133</v>
      </c>
      <c r="K2479" s="164">
        <f t="shared" si="121"/>
        <v>0</v>
      </c>
      <c r="L2479" s="165">
        <f t="shared" si="122"/>
        <v>0</v>
      </c>
      <c r="M2479" s="172">
        <v>127</v>
      </c>
      <c r="N2479" s="172">
        <v>64</v>
      </c>
      <c r="O2479" s="167" t="s">
        <v>133</v>
      </c>
      <c r="P2479" s="260" t="e">
        <f t="shared" si="120"/>
        <v>#NUM!</v>
      </c>
      <c r="S2479" s="272"/>
    </row>
    <row r="2480" spans="1:19">
      <c r="A2480" s="161" t="s">
        <v>3591</v>
      </c>
      <c r="C2480" s="161" t="s">
        <v>133</v>
      </c>
      <c r="F2480" s="163" t="s">
        <v>133</v>
      </c>
      <c r="G2480" s="266" t="s">
        <v>133</v>
      </c>
      <c r="H2480" s="163" t="s">
        <v>133</v>
      </c>
      <c r="I2480" s="163" t="s">
        <v>133</v>
      </c>
      <c r="J2480" s="163" t="s">
        <v>133</v>
      </c>
      <c r="K2480" s="164">
        <f t="shared" si="121"/>
        <v>0</v>
      </c>
      <c r="L2480" s="165">
        <f t="shared" si="122"/>
        <v>0</v>
      </c>
      <c r="M2480" s="172">
        <v>127</v>
      </c>
      <c r="N2480" s="172">
        <v>64</v>
      </c>
      <c r="O2480" s="167" t="s">
        <v>133</v>
      </c>
      <c r="P2480" s="260" t="e">
        <f t="shared" si="120"/>
        <v>#NUM!</v>
      </c>
      <c r="S2480" s="272"/>
    </row>
    <row r="2481" spans="1:19">
      <c r="A2481" s="161" t="s">
        <v>3592</v>
      </c>
      <c r="C2481" s="161" t="s">
        <v>133</v>
      </c>
      <c r="F2481" s="163" t="s">
        <v>133</v>
      </c>
      <c r="G2481" s="266" t="s">
        <v>133</v>
      </c>
      <c r="H2481" s="163" t="s">
        <v>133</v>
      </c>
      <c r="I2481" s="163" t="s">
        <v>133</v>
      </c>
      <c r="J2481" s="163" t="s">
        <v>133</v>
      </c>
      <c r="K2481" s="164">
        <f t="shared" si="121"/>
        <v>0</v>
      </c>
      <c r="L2481" s="165">
        <f t="shared" si="122"/>
        <v>0</v>
      </c>
      <c r="M2481" s="172">
        <v>127</v>
      </c>
      <c r="N2481" s="172">
        <v>64</v>
      </c>
      <c r="O2481" s="167" t="s">
        <v>133</v>
      </c>
      <c r="P2481" s="260" t="e">
        <f t="shared" si="120"/>
        <v>#NUM!</v>
      </c>
      <c r="S2481" s="272"/>
    </row>
    <row r="2482" spans="1:19">
      <c r="A2482" s="161" t="s">
        <v>3593</v>
      </c>
      <c r="C2482" s="161" t="s">
        <v>133</v>
      </c>
      <c r="F2482" s="163" t="s">
        <v>133</v>
      </c>
      <c r="G2482" s="266" t="s">
        <v>133</v>
      </c>
      <c r="H2482" s="163" t="s">
        <v>133</v>
      </c>
      <c r="I2482" s="163" t="s">
        <v>133</v>
      </c>
      <c r="J2482" s="163" t="s">
        <v>133</v>
      </c>
      <c r="K2482" s="164">
        <f t="shared" si="121"/>
        <v>0</v>
      </c>
      <c r="L2482" s="165">
        <f t="shared" si="122"/>
        <v>0</v>
      </c>
      <c r="M2482" s="172">
        <v>127</v>
      </c>
      <c r="N2482" s="172">
        <v>64</v>
      </c>
      <c r="O2482" s="167" t="s">
        <v>133</v>
      </c>
      <c r="P2482" s="260" t="e">
        <f t="shared" si="120"/>
        <v>#NUM!</v>
      </c>
      <c r="S2482" s="272"/>
    </row>
    <row r="2483" spans="1:19">
      <c r="A2483" s="161" t="s">
        <v>3594</v>
      </c>
      <c r="C2483" s="161" t="s">
        <v>133</v>
      </c>
      <c r="F2483" s="163" t="s">
        <v>133</v>
      </c>
      <c r="G2483" s="266" t="s">
        <v>133</v>
      </c>
      <c r="H2483" s="163" t="s">
        <v>133</v>
      </c>
      <c r="I2483" s="163" t="s">
        <v>133</v>
      </c>
      <c r="J2483" s="163" t="s">
        <v>133</v>
      </c>
      <c r="K2483" s="164">
        <f t="shared" si="121"/>
        <v>0</v>
      </c>
      <c r="L2483" s="165">
        <f t="shared" si="122"/>
        <v>0</v>
      </c>
      <c r="M2483" s="172">
        <v>127</v>
      </c>
      <c r="N2483" s="172">
        <v>64</v>
      </c>
      <c r="O2483" s="167" t="s">
        <v>133</v>
      </c>
      <c r="P2483" s="260" t="e">
        <f t="shared" si="120"/>
        <v>#NUM!</v>
      </c>
      <c r="S2483" s="272"/>
    </row>
    <row r="2484" spans="1:19">
      <c r="A2484" s="161" t="s">
        <v>3595</v>
      </c>
      <c r="C2484" s="161" t="s">
        <v>133</v>
      </c>
      <c r="F2484" s="163" t="s">
        <v>133</v>
      </c>
      <c r="G2484" s="266" t="s">
        <v>133</v>
      </c>
      <c r="H2484" s="163" t="s">
        <v>133</v>
      </c>
      <c r="I2484" s="163" t="s">
        <v>133</v>
      </c>
      <c r="J2484" s="163" t="s">
        <v>133</v>
      </c>
      <c r="K2484" s="164">
        <f t="shared" si="121"/>
        <v>0</v>
      </c>
      <c r="L2484" s="165">
        <f t="shared" si="122"/>
        <v>0</v>
      </c>
      <c r="M2484" s="172">
        <v>127</v>
      </c>
      <c r="N2484" s="172">
        <v>64</v>
      </c>
      <c r="O2484" s="167" t="s">
        <v>133</v>
      </c>
      <c r="P2484" s="260" t="e">
        <f t="shared" si="120"/>
        <v>#NUM!</v>
      </c>
      <c r="S2484" s="272"/>
    </row>
    <row r="2485" spans="1:19">
      <c r="A2485" s="161" t="s">
        <v>3596</v>
      </c>
      <c r="C2485" s="161" t="s">
        <v>133</v>
      </c>
      <c r="F2485" s="163" t="s">
        <v>133</v>
      </c>
      <c r="G2485" s="266" t="s">
        <v>133</v>
      </c>
      <c r="H2485" s="163" t="s">
        <v>133</v>
      </c>
      <c r="I2485" s="163" t="s">
        <v>133</v>
      </c>
      <c r="J2485" s="163" t="s">
        <v>133</v>
      </c>
      <c r="K2485" s="164">
        <f t="shared" si="121"/>
        <v>0</v>
      </c>
      <c r="L2485" s="165">
        <f t="shared" si="122"/>
        <v>0</v>
      </c>
      <c r="M2485" s="172">
        <v>127</v>
      </c>
      <c r="N2485" s="172">
        <v>64</v>
      </c>
      <c r="O2485" s="167" t="s">
        <v>133</v>
      </c>
      <c r="P2485" s="260" t="e">
        <f t="shared" si="120"/>
        <v>#NUM!</v>
      </c>
      <c r="S2485" s="272"/>
    </row>
    <row r="2486" spans="1:19">
      <c r="A2486" s="161" t="s">
        <v>3597</v>
      </c>
      <c r="C2486" s="161" t="s">
        <v>133</v>
      </c>
      <c r="F2486" s="163" t="s">
        <v>133</v>
      </c>
      <c r="G2486" s="266" t="s">
        <v>133</v>
      </c>
      <c r="H2486" s="163" t="s">
        <v>133</v>
      </c>
      <c r="I2486" s="163" t="s">
        <v>133</v>
      </c>
      <c r="J2486" s="163" t="s">
        <v>133</v>
      </c>
      <c r="K2486" s="164">
        <f t="shared" si="121"/>
        <v>0</v>
      </c>
      <c r="L2486" s="165">
        <f t="shared" si="122"/>
        <v>0</v>
      </c>
      <c r="M2486" s="172">
        <v>127</v>
      </c>
      <c r="N2486" s="172">
        <v>64</v>
      </c>
      <c r="O2486" s="167" t="s">
        <v>133</v>
      </c>
      <c r="P2486" s="260" t="e">
        <f t="shared" si="120"/>
        <v>#NUM!</v>
      </c>
      <c r="S2486" s="272"/>
    </row>
    <row r="2487" spans="1:19">
      <c r="A2487" s="161" t="s">
        <v>3598</v>
      </c>
      <c r="C2487" s="161" t="s">
        <v>133</v>
      </c>
      <c r="F2487" s="163" t="s">
        <v>133</v>
      </c>
      <c r="G2487" s="266" t="s">
        <v>133</v>
      </c>
      <c r="H2487" s="163" t="s">
        <v>133</v>
      </c>
      <c r="I2487" s="163" t="s">
        <v>133</v>
      </c>
      <c r="J2487" s="163" t="s">
        <v>133</v>
      </c>
      <c r="K2487" s="164">
        <f t="shared" si="121"/>
        <v>0</v>
      </c>
      <c r="L2487" s="165">
        <f t="shared" si="122"/>
        <v>0</v>
      </c>
      <c r="M2487" s="172">
        <v>127</v>
      </c>
      <c r="N2487" s="172">
        <v>64</v>
      </c>
      <c r="O2487" s="167" t="s">
        <v>133</v>
      </c>
      <c r="P2487" s="260" t="e">
        <f t="shared" si="120"/>
        <v>#NUM!</v>
      </c>
      <c r="S2487" s="272"/>
    </row>
    <row r="2488" spans="1:19">
      <c r="A2488" s="161" t="s">
        <v>3599</v>
      </c>
      <c r="C2488" s="161" t="s">
        <v>133</v>
      </c>
      <c r="F2488" s="163" t="s">
        <v>133</v>
      </c>
      <c r="G2488" s="266" t="s">
        <v>133</v>
      </c>
      <c r="H2488" s="163" t="s">
        <v>133</v>
      </c>
      <c r="I2488" s="163" t="s">
        <v>133</v>
      </c>
      <c r="J2488" s="163" t="s">
        <v>133</v>
      </c>
      <c r="K2488" s="164">
        <f t="shared" si="121"/>
        <v>0</v>
      </c>
      <c r="L2488" s="165">
        <f t="shared" si="122"/>
        <v>0</v>
      </c>
      <c r="M2488" s="172">
        <v>127</v>
      </c>
      <c r="N2488" s="172">
        <v>64</v>
      </c>
      <c r="O2488" s="167" t="s">
        <v>133</v>
      </c>
      <c r="P2488" s="260" t="e">
        <f t="shared" si="120"/>
        <v>#NUM!</v>
      </c>
      <c r="S2488" s="272"/>
    </row>
    <row r="2489" spans="1:19">
      <c r="A2489" s="161" t="s">
        <v>3600</v>
      </c>
      <c r="C2489" s="161" t="s">
        <v>133</v>
      </c>
      <c r="F2489" s="163" t="s">
        <v>133</v>
      </c>
      <c r="G2489" s="266" t="s">
        <v>133</v>
      </c>
      <c r="H2489" s="163" t="s">
        <v>133</v>
      </c>
      <c r="I2489" s="163" t="s">
        <v>133</v>
      </c>
      <c r="J2489" s="163" t="s">
        <v>133</v>
      </c>
      <c r="K2489" s="164">
        <f t="shared" si="121"/>
        <v>0</v>
      </c>
      <c r="L2489" s="165">
        <f t="shared" si="122"/>
        <v>0</v>
      </c>
      <c r="M2489" s="172">
        <v>127</v>
      </c>
      <c r="N2489" s="172">
        <v>64</v>
      </c>
      <c r="O2489" s="167" t="s">
        <v>133</v>
      </c>
      <c r="P2489" s="260" t="e">
        <f t="shared" si="120"/>
        <v>#NUM!</v>
      </c>
      <c r="S2489" s="272"/>
    </row>
    <row r="2490" spans="1:19">
      <c r="A2490" s="161" t="s">
        <v>3601</v>
      </c>
      <c r="C2490" s="161" t="s">
        <v>133</v>
      </c>
      <c r="F2490" s="163" t="s">
        <v>133</v>
      </c>
      <c r="G2490" s="266" t="s">
        <v>133</v>
      </c>
      <c r="H2490" s="163" t="s">
        <v>133</v>
      </c>
      <c r="I2490" s="163" t="s">
        <v>133</v>
      </c>
      <c r="J2490" s="163" t="s">
        <v>133</v>
      </c>
      <c r="K2490" s="164">
        <f t="shared" si="121"/>
        <v>0</v>
      </c>
      <c r="L2490" s="165">
        <f t="shared" si="122"/>
        <v>0</v>
      </c>
      <c r="M2490" s="172">
        <v>127</v>
      </c>
      <c r="N2490" s="172">
        <v>64</v>
      </c>
      <c r="O2490" s="167" t="s">
        <v>133</v>
      </c>
      <c r="P2490" s="260" t="e">
        <f t="shared" si="120"/>
        <v>#NUM!</v>
      </c>
      <c r="S2490" s="272"/>
    </row>
    <row r="2491" spans="1:19">
      <c r="A2491" s="161" t="s">
        <v>3602</v>
      </c>
      <c r="C2491" s="161" t="s">
        <v>133</v>
      </c>
      <c r="F2491" s="163" t="s">
        <v>133</v>
      </c>
      <c r="G2491" s="266" t="s">
        <v>133</v>
      </c>
      <c r="H2491" s="163" t="s">
        <v>133</v>
      </c>
      <c r="I2491" s="163" t="s">
        <v>133</v>
      </c>
      <c r="J2491" s="163" t="s">
        <v>133</v>
      </c>
      <c r="K2491" s="164">
        <f t="shared" si="121"/>
        <v>0</v>
      </c>
      <c r="L2491" s="165">
        <f t="shared" si="122"/>
        <v>0</v>
      </c>
      <c r="M2491" s="172">
        <v>127</v>
      </c>
      <c r="N2491" s="172">
        <v>64</v>
      </c>
      <c r="O2491" s="167" t="s">
        <v>133</v>
      </c>
      <c r="P2491" s="260" t="e">
        <f t="shared" si="120"/>
        <v>#NUM!</v>
      </c>
      <c r="S2491" s="272"/>
    </row>
    <row r="2492" spans="1:19">
      <c r="A2492" s="161" t="s">
        <v>3603</v>
      </c>
      <c r="C2492" s="161" t="s">
        <v>133</v>
      </c>
      <c r="F2492" s="163" t="s">
        <v>133</v>
      </c>
      <c r="G2492" s="266" t="s">
        <v>133</v>
      </c>
      <c r="H2492" s="163" t="s">
        <v>133</v>
      </c>
      <c r="I2492" s="163" t="s">
        <v>133</v>
      </c>
      <c r="J2492" s="163" t="s">
        <v>133</v>
      </c>
      <c r="K2492" s="164">
        <f t="shared" si="121"/>
        <v>0</v>
      </c>
      <c r="L2492" s="165">
        <f t="shared" si="122"/>
        <v>0</v>
      </c>
      <c r="M2492" s="172">
        <v>127</v>
      </c>
      <c r="N2492" s="172">
        <v>64</v>
      </c>
      <c r="O2492" s="167" t="s">
        <v>133</v>
      </c>
      <c r="P2492" s="260" t="e">
        <f t="shared" si="120"/>
        <v>#NUM!</v>
      </c>
      <c r="S2492" s="272"/>
    </row>
    <row r="2493" spans="1:19">
      <c r="A2493" s="161" t="s">
        <v>3604</v>
      </c>
      <c r="C2493" s="161" t="s">
        <v>133</v>
      </c>
      <c r="F2493" s="163" t="s">
        <v>133</v>
      </c>
      <c r="G2493" s="266" t="s">
        <v>133</v>
      </c>
      <c r="H2493" s="163" t="s">
        <v>133</v>
      </c>
      <c r="I2493" s="163" t="s">
        <v>133</v>
      </c>
      <c r="J2493" s="163" t="s">
        <v>133</v>
      </c>
      <c r="K2493" s="164">
        <f t="shared" si="121"/>
        <v>0</v>
      </c>
      <c r="L2493" s="165">
        <f t="shared" si="122"/>
        <v>0</v>
      </c>
      <c r="M2493" s="172">
        <v>127</v>
      </c>
      <c r="N2493" s="172">
        <v>64</v>
      </c>
      <c r="O2493" s="167" t="s">
        <v>133</v>
      </c>
      <c r="P2493" s="260" t="e">
        <f t="shared" si="120"/>
        <v>#NUM!</v>
      </c>
      <c r="S2493" s="272"/>
    </row>
    <row r="2494" spans="1:19">
      <c r="A2494" s="161" t="s">
        <v>3605</v>
      </c>
      <c r="C2494" s="161" t="s">
        <v>133</v>
      </c>
      <c r="F2494" s="163" t="s">
        <v>133</v>
      </c>
      <c r="G2494" s="266" t="s">
        <v>133</v>
      </c>
      <c r="H2494" s="163" t="s">
        <v>133</v>
      </c>
      <c r="I2494" s="163" t="s">
        <v>133</v>
      </c>
      <c r="J2494" s="163" t="s">
        <v>133</v>
      </c>
      <c r="K2494" s="164">
        <f t="shared" si="121"/>
        <v>0</v>
      </c>
      <c r="L2494" s="165">
        <f t="shared" si="122"/>
        <v>0</v>
      </c>
      <c r="M2494" s="172">
        <v>127</v>
      </c>
      <c r="N2494" s="172">
        <v>64</v>
      </c>
      <c r="O2494" s="167" t="s">
        <v>133</v>
      </c>
      <c r="P2494" s="260" t="e">
        <f t="shared" si="120"/>
        <v>#NUM!</v>
      </c>
      <c r="S2494" s="272"/>
    </row>
    <row r="2495" spans="1:19">
      <c r="A2495" s="161" t="s">
        <v>3606</v>
      </c>
      <c r="C2495" s="161" t="s">
        <v>133</v>
      </c>
      <c r="F2495" s="163" t="s">
        <v>133</v>
      </c>
      <c r="G2495" s="266" t="s">
        <v>133</v>
      </c>
      <c r="H2495" s="163" t="s">
        <v>133</v>
      </c>
      <c r="I2495" s="163" t="s">
        <v>133</v>
      </c>
      <c r="J2495" s="163" t="s">
        <v>133</v>
      </c>
      <c r="K2495" s="164">
        <f t="shared" si="121"/>
        <v>0</v>
      </c>
      <c r="L2495" s="165">
        <f t="shared" si="122"/>
        <v>0</v>
      </c>
      <c r="M2495" s="172">
        <v>127</v>
      </c>
      <c r="N2495" s="172">
        <v>64</v>
      </c>
      <c r="O2495" s="167" t="s">
        <v>133</v>
      </c>
      <c r="P2495" s="260" t="e">
        <f t="shared" si="120"/>
        <v>#NUM!</v>
      </c>
      <c r="S2495" s="272"/>
    </row>
    <row r="2496" spans="1:19">
      <c r="A2496" s="161" t="s">
        <v>3607</v>
      </c>
      <c r="C2496" s="161" t="s">
        <v>133</v>
      </c>
      <c r="F2496" s="163" t="s">
        <v>133</v>
      </c>
      <c r="G2496" s="266" t="s">
        <v>133</v>
      </c>
      <c r="H2496" s="163" t="s">
        <v>133</v>
      </c>
      <c r="I2496" s="163" t="s">
        <v>133</v>
      </c>
      <c r="J2496" s="163" t="s">
        <v>133</v>
      </c>
      <c r="K2496" s="164">
        <f t="shared" si="121"/>
        <v>0</v>
      </c>
      <c r="L2496" s="165">
        <f t="shared" si="122"/>
        <v>0</v>
      </c>
      <c r="M2496" s="172">
        <v>127</v>
      </c>
      <c r="N2496" s="172">
        <v>64</v>
      </c>
      <c r="O2496" s="167" t="s">
        <v>133</v>
      </c>
      <c r="P2496" s="260" t="e">
        <f t="shared" si="120"/>
        <v>#NUM!</v>
      </c>
      <c r="S2496" s="272"/>
    </row>
    <row r="2497" spans="1:19">
      <c r="A2497" s="161" t="s">
        <v>3608</v>
      </c>
      <c r="C2497" s="161" t="s">
        <v>133</v>
      </c>
      <c r="F2497" s="163" t="s">
        <v>133</v>
      </c>
      <c r="G2497" s="266" t="s">
        <v>133</v>
      </c>
      <c r="H2497" s="163" t="s">
        <v>133</v>
      </c>
      <c r="I2497" s="163" t="s">
        <v>133</v>
      </c>
      <c r="J2497" s="163" t="s">
        <v>133</v>
      </c>
      <c r="K2497" s="164">
        <f t="shared" si="121"/>
        <v>0</v>
      </c>
      <c r="L2497" s="165">
        <f t="shared" si="122"/>
        <v>0</v>
      </c>
      <c r="M2497" s="172">
        <v>127</v>
      </c>
      <c r="N2497" s="172">
        <v>64</v>
      </c>
      <c r="O2497" s="167" t="s">
        <v>133</v>
      </c>
      <c r="P2497" s="260" t="e">
        <f t="shared" si="120"/>
        <v>#NUM!</v>
      </c>
      <c r="S2497" s="272"/>
    </row>
    <row r="2498" spans="1:19">
      <c r="A2498" s="161" t="s">
        <v>3609</v>
      </c>
      <c r="C2498" s="161" t="s">
        <v>133</v>
      </c>
      <c r="F2498" s="163" t="s">
        <v>133</v>
      </c>
      <c r="G2498" s="266" t="s">
        <v>133</v>
      </c>
      <c r="H2498" s="163" t="s">
        <v>133</v>
      </c>
      <c r="I2498" s="163" t="s">
        <v>133</v>
      </c>
      <c r="J2498" s="163" t="s">
        <v>133</v>
      </c>
      <c r="K2498" s="164">
        <f t="shared" si="121"/>
        <v>0</v>
      </c>
      <c r="L2498" s="165">
        <f t="shared" si="122"/>
        <v>0</v>
      </c>
      <c r="M2498" s="172">
        <v>127</v>
      </c>
      <c r="N2498" s="172">
        <v>64</v>
      </c>
      <c r="O2498" s="167" t="s">
        <v>133</v>
      </c>
      <c r="P2498" s="260" t="e">
        <f t="shared" si="120"/>
        <v>#NUM!</v>
      </c>
      <c r="S2498" s="272"/>
    </row>
    <row r="2499" spans="1:19">
      <c r="A2499" s="161" t="s">
        <v>3610</v>
      </c>
      <c r="C2499" s="161" t="s">
        <v>133</v>
      </c>
      <c r="F2499" s="163" t="s">
        <v>133</v>
      </c>
      <c r="G2499" s="266" t="s">
        <v>133</v>
      </c>
      <c r="H2499" s="163" t="s">
        <v>133</v>
      </c>
      <c r="I2499" s="163" t="s">
        <v>133</v>
      </c>
      <c r="J2499" s="163" t="s">
        <v>133</v>
      </c>
      <c r="K2499" s="164">
        <f t="shared" si="121"/>
        <v>0</v>
      </c>
      <c r="L2499" s="165">
        <f t="shared" si="122"/>
        <v>0</v>
      </c>
      <c r="M2499" s="172">
        <v>127</v>
      </c>
      <c r="N2499" s="172">
        <v>64</v>
      </c>
      <c r="O2499" s="167" t="s">
        <v>133</v>
      </c>
      <c r="P2499" s="260" t="e">
        <f t="shared" si="120"/>
        <v>#NUM!</v>
      </c>
      <c r="S2499" s="272"/>
    </row>
    <row r="2500" spans="1:19">
      <c r="A2500" s="161" t="s">
        <v>3611</v>
      </c>
      <c r="C2500" s="161" t="s">
        <v>133</v>
      </c>
      <c r="F2500" s="163" t="s">
        <v>133</v>
      </c>
      <c r="G2500" s="266" t="s">
        <v>133</v>
      </c>
      <c r="H2500" s="163" t="s">
        <v>133</v>
      </c>
      <c r="I2500" s="163" t="s">
        <v>133</v>
      </c>
      <c r="J2500" s="163" t="s">
        <v>133</v>
      </c>
      <c r="K2500" s="164">
        <f t="shared" si="121"/>
        <v>0</v>
      </c>
      <c r="L2500" s="165">
        <f t="shared" si="122"/>
        <v>0</v>
      </c>
      <c r="M2500" s="172">
        <v>127</v>
      </c>
      <c r="N2500" s="172">
        <v>64</v>
      </c>
      <c r="O2500" s="167" t="s">
        <v>133</v>
      </c>
      <c r="P2500" s="260" t="e">
        <f t="shared" si="120"/>
        <v>#NUM!</v>
      </c>
      <c r="S2500" s="272"/>
    </row>
    <row r="2501" spans="1:19">
      <c r="A2501" s="161" t="s">
        <v>3612</v>
      </c>
      <c r="C2501" s="161" t="s">
        <v>133</v>
      </c>
      <c r="F2501" s="163" t="s">
        <v>133</v>
      </c>
      <c r="G2501" s="266" t="s">
        <v>133</v>
      </c>
      <c r="H2501" s="163" t="s">
        <v>133</v>
      </c>
      <c r="I2501" s="163" t="s">
        <v>133</v>
      </c>
      <c r="J2501" s="163" t="s">
        <v>133</v>
      </c>
      <c r="K2501" s="164">
        <f t="shared" si="121"/>
        <v>0</v>
      </c>
      <c r="L2501" s="165">
        <f t="shared" si="122"/>
        <v>0</v>
      </c>
      <c r="M2501" s="172">
        <v>127</v>
      </c>
      <c r="N2501" s="172">
        <v>64</v>
      </c>
      <c r="O2501" s="167" t="s">
        <v>133</v>
      </c>
      <c r="P2501" s="260" t="e">
        <f t="shared" si="120"/>
        <v>#NUM!</v>
      </c>
      <c r="S2501" s="272"/>
    </row>
    <row r="2502" spans="1:19">
      <c r="A2502" s="161" t="s">
        <v>3613</v>
      </c>
      <c r="C2502" s="161" t="s">
        <v>133</v>
      </c>
      <c r="F2502" s="163" t="s">
        <v>133</v>
      </c>
      <c r="G2502" s="266" t="s">
        <v>133</v>
      </c>
      <c r="H2502" s="163" t="s">
        <v>133</v>
      </c>
      <c r="I2502" s="163" t="s">
        <v>133</v>
      </c>
      <c r="J2502" s="163" t="s">
        <v>133</v>
      </c>
      <c r="K2502" s="164">
        <f t="shared" si="121"/>
        <v>0</v>
      </c>
      <c r="L2502" s="165">
        <f t="shared" si="122"/>
        <v>0</v>
      </c>
      <c r="M2502" s="172">
        <v>127</v>
      </c>
      <c r="N2502" s="172">
        <v>64</v>
      </c>
      <c r="O2502" s="167" t="s">
        <v>133</v>
      </c>
      <c r="P2502" s="260" t="e">
        <f t="shared" si="120"/>
        <v>#NUM!</v>
      </c>
      <c r="S2502" s="272"/>
    </row>
    <row r="2503" spans="1:19">
      <c r="A2503" s="161" t="s">
        <v>3614</v>
      </c>
      <c r="C2503" s="161" t="s">
        <v>133</v>
      </c>
      <c r="F2503" s="163" t="s">
        <v>133</v>
      </c>
      <c r="G2503" s="266" t="s">
        <v>133</v>
      </c>
      <c r="H2503" s="163" t="s">
        <v>133</v>
      </c>
      <c r="I2503" s="163" t="s">
        <v>133</v>
      </c>
      <c r="J2503" s="163" t="s">
        <v>133</v>
      </c>
      <c r="K2503" s="164">
        <f t="shared" si="121"/>
        <v>0</v>
      </c>
      <c r="L2503" s="165">
        <f t="shared" si="122"/>
        <v>0</v>
      </c>
      <c r="M2503" s="172">
        <v>127</v>
      </c>
      <c r="N2503" s="172">
        <v>64</v>
      </c>
      <c r="O2503" s="167" t="s">
        <v>133</v>
      </c>
      <c r="P2503" s="260" t="e">
        <f t="shared" si="120"/>
        <v>#NUM!</v>
      </c>
      <c r="S2503" s="272"/>
    </row>
    <row r="2504" spans="1:19">
      <c r="A2504" s="161" t="s">
        <v>3615</v>
      </c>
      <c r="C2504" s="161" t="s">
        <v>133</v>
      </c>
      <c r="F2504" s="163" t="s">
        <v>133</v>
      </c>
      <c r="G2504" s="266" t="s">
        <v>133</v>
      </c>
      <c r="H2504" s="163" t="s">
        <v>133</v>
      </c>
      <c r="I2504" s="163" t="s">
        <v>133</v>
      </c>
      <c r="J2504" s="163" t="s">
        <v>133</v>
      </c>
      <c r="K2504" s="164">
        <f t="shared" si="121"/>
        <v>0</v>
      </c>
      <c r="L2504" s="165">
        <f t="shared" si="122"/>
        <v>0</v>
      </c>
      <c r="M2504" s="172">
        <v>127</v>
      </c>
      <c r="N2504" s="172">
        <v>64</v>
      </c>
      <c r="O2504" s="167" t="s">
        <v>133</v>
      </c>
      <c r="P2504" s="260" t="e">
        <f t="shared" si="120"/>
        <v>#NUM!</v>
      </c>
      <c r="S2504" s="272"/>
    </row>
    <row r="2505" spans="1:19">
      <c r="A2505" s="161" t="s">
        <v>3616</v>
      </c>
      <c r="C2505" s="161" t="s">
        <v>133</v>
      </c>
      <c r="F2505" s="163" t="s">
        <v>133</v>
      </c>
      <c r="G2505" s="266" t="s">
        <v>133</v>
      </c>
      <c r="H2505" s="163" t="s">
        <v>133</v>
      </c>
      <c r="I2505" s="163" t="s">
        <v>133</v>
      </c>
      <c r="J2505" s="163" t="s">
        <v>133</v>
      </c>
      <c r="K2505" s="164">
        <f t="shared" si="121"/>
        <v>0</v>
      </c>
      <c r="L2505" s="165">
        <f t="shared" si="122"/>
        <v>0</v>
      </c>
      <c r="M2505" s="172">
        <v>127</v>
      </c>
      <c r="N2505" s="172">
        <v>64</v>
      </c>
      <c r="O2505" s="167" t="s">
        <v>133</v>
      </c>
      <c r="P2505" s="260" t="e">
        <f t="shared" si="120"/>
        <v>#NUM!</v>
      </c>
      <c r="S2505" s="272"/>
    </row>
    <row r="2506" spans="1:19">
      <c r="A2506" s="161" t="s">
        <v>3617</v>
      </c>
      <c r="C2506" s="161" t="s">
        <v>133</v>
      </c>
      <c r="F2506" s="163" t="s">
        <v>133</v>
      </c>
      <c r="G2506" s="266" t="s">
        <v>133</v>
      </c>
      <c r="H2506" s="163" t="s">
        <v>133</v>
      </c>
      <c r="I2506" s="163" t="s">
        <v>133</v>
      </c>
      <c r="J2506" s="163" t="s">
        <v>133</v>
      </c>
      <c r="K2506" s="164">
        <f t="shared" si="121"/>
        <v>0</v>
      </c>
      <c r="L2506" s="165">
        <f t="shared" si="122"/>
        <v>0</v>
      </c>
      <c r="M2506" s="172">
        <v>127</v>
      </c>
      <c r="N2506" s="172">
        <v>64</v>
      </c>
      <c r="O2506" s="167" t="s">
        <v>133</v>
      </c>
      <c r="P2506" s="260" t="e">
        <f t="shared" si="120"/>
        <v>#NUM!</v>
      </c>
      <c r="S2506" s="272"/>
    </row>
    <row r="2507" spans="1:19">
      <c r="A2507" s="161" t="s">
        <v>3618</v>
      </c>
      <c r="C2507" s="161" t="s">
        <v>133</v>
      </c>
      <c r="F2507" s="163" t="s">
        <v>133</v>
      </c>
      <c r="G2507" s="266" t="s">
        <v>133</v>
      </c>
      <c r="H2507" s="163" t="s">
        <v>133</v>
      </c>
      <c r="I2507" s="163" t="s">
        <v>133</v>
      </c>
      <c r="J2507" s="163" t="s">
        <v>133</v>
      </c>
      <c r="K2507" s="164">
        <f t="shared" si="121"/>
        <v>0</v>
      </c>
      <c r="L2507" s="165">
        <f t="shared" si="122"/>
        <v>0</v>
      </c>
      <c r="M2507" s="172">
        <v>127</v>
      </c>
      <c r="N2507" s="172">
        <v>64</v>
      </c>
      <c r="O2507" s="167" t="s">
        <v>133</v>
      </c>
      <c r="P2507" s="260" t="e">
        <f t="shared" si="120"/>
        <v>#NUM!</v>
      </c>
      <c r="S2507" s="272"/>
    </row>
    <row r="2508" spans="1:19">
      <c r="A2508" s="161" t="s">
        <v>3619</v>
      </c>
      <c r="C2508" s="161" t="s">
        <v>133</v>
      </c>
      <c r="F2508" s="163" t="s">
        <v>133</v>
      </c>
      <c r="G2508" s="266" t="s">
        <v>133</v>
      </c>
      <c r="H2508" s="163" t="s">
        <v>133</v>
      </c>
      <c r="I2508" s="163" t="s">
        <v>133</v>
      </c>
      <c r="J2508" s="163" t="s">
        <v>133</v>
      </c>
      <c r="K2508" s="164">
        <f t="shared" si="121"/>
        <v>0</v>
      </c>
      <c r="L2508" s="165">
        <f t="shared" si="122"/>
        <v>0</v>
      </c>
      <c r="M2508" s="172">
        <v>127</v>
      </c>
      <c r="N2508" s="172">
        <v>64</v>
      </c>
      <c r="O2508" s="167" t="s">
        <v>133</v>
      </c>
      <c r="P2508" s="260" t="e">
        <f t="shared" si="120"/>
        <v>#NUM!</v>
      </c>
      <c r="S2508" s="272"/>
    </row>
    <row r="2509" spans="1:19">
      <c r="A2509" s="161" t="s">
        <v>3620</v>
      </c>
      <c r="C2509" s="161" t="s">
        <v>133</v>
      </c>
      <c r="F2509" s="163" t="s">
        <v>133</v>
      </c>
      <c r="G2509" s="266" t="s">
        <v>133</v>
      </c>
      <c r="H2509" s="163" t="s">
        <v>133</v>
      </c>
      <c r="I2509" s="163" t="s">
        <v>133</v>
      </c>
      <c r="J2509" s="163" t="s">
        <v>133</v>
      </c>
      <c r="K2509" s="164">
        <f t="shared" si="121"/>
        <v>0</v>
      </c>
      <c r="L2509" s="165">
        <f t="shared" si="122"/>
        <v>0</v>
      </c>
      <c r="M2509" s="172">
        <v>127</v>
      </c>
      <c r="N2509" s="172">
        <v>64</v>
      </c>
      <c r="O2509" s="167" t="s">
        <v>133</v>
      </c>
      <c r="P2509" s="260" t="e">
        <f t="shared" si="120"/>
        <v>#NUM!</v>
      </c>
      <c r="S2509" s="272"/>
    </row>
    <row r="2510" spans="1:19">
      <c r="A2510" s="161" t="s">
        <v>3621</v>
      </c>
      <c r="C2510" s="161" t="s">
        <v>133</v>
      </c>
      <c r="F2510" s="163" t="s">
        <v>133</v>
      </c>
      <c r="G2510" s="266" t="s">
        <v>133</v>
      </c>
      <c r="H2510" s="163" t="s">
        <v>133</v>
      </c>
      <c r="I2510" s="163" t="s">
        <v>133</v>
      </c>
      <c r="J2510" s="163" t="s">
        <v>133</v>
      </c>
      <c r="K2510" s="164">
        <f t="shared" si="121"/>
        <v>0</v>
      </c>
      <c r="L2510" s="165">
        <f t="shared" si="122"/>
        <v>0</v>
      </c>
      <c r="M2510" s="172">
        <v>127</v>
      </c>
      <c r="N2510" s="172">
        <v>64</v>
      </c>
      <c r="O2510" s="167" t="s">
        <v>133</v>
      </c>
      <c r="P2510" s="260" t="e">
        <f t="shared" si="120"/>
        <v>#NUM!</v>
      </c>
      <c r="S2510" s="272"/>
    </row>
    <row r="2511" spans="1:19">
      <c r="A2511" s="161" t="s">
        <v>3622</v>
      </c>
      <c r="C2511" s="161" t="s">
        <v>133</v>
      </c>
      <c r="F2511" s="163" t="s">
        <v>133</v>
      </c>
      <c r="G2511" s="266" t="s">
        <v>133</v>
      </c>
      <c r="H2511" s="163" t="s">
        <v>133</v>
      </c>
      <c r="I2511" s="163" t="s">
        <v>133</v>
      </c>
      <c r="J2511" s="163" t="s">
        <v>133</v>
      </c>
      <c r="K2511" s="164">
        <f t="shared" si="121"/>
        <v>0</v>
      </c>
      <c r="L2511" s="165">
        <f t="shared" si="122"/>
        <v>0</v>
      </c>
      <c r="M2511" s="172">
        <v>127</v>
      </c>
      <c r="N2511" s="172">
        <v>64</v>
      </c>
      <c r="O2511" s="167" t="s">
        <v>133</v>
      </c>
      <c r="P2511" s="260" t="e">
        <f t="shared" ref="P2511:P2574" si="123">MEDIAN(Q2511:R2511)</f>
        <v>#NUM!</v>
      </c>
      <c r="S2511" s="272"/>
    </row>
    <row r="2512" spans="1:19">
      <c r="A2512" s="161" t="s">
        <v>3623</v>
      </c>
      <c r="C2512" s="161" t="s">
        <v>133</v>
      </c>
      <c r="F2512" s="163" t="s">
        <v>133</v>
      </c>
      <c r="G2512" s="266" t="s">
        <v>133</v>
      </c>
      <c r="H2512" s="163" t="s">
        <v>133</v>
      </c>
      <c r="I2512" s="163" t="s">
        <v>133</v>
      </c>
      <c r="J2512" s="163" t="s">
        <v>133</v>
      </c>
      <c r="K2512" s="164">
        <f t="shared" ref="K2512:K2575" si="124">IF(OR(D2512="n/a",D2512="nd"),0,D2512)+IF(OR(I2512="n/a",I2512="nd"),0,I2512)</f>
        <v>0</v>
      </c>
      <c r="L2512" s="165">
        <f t="shared" ref="L2512:L2575" si="125">SQRT(SUMSQ(IF(OR(E2512="n/a",E2512="nd"),0,E2512),IF(OR(F2512="n/a",F2512="nd"),0,F2512),IF(OR(J2512="n/a",J2512="nd"),0,J2512)))</f>
        <v>0</v>
      </c>
      <c r="M2512" s="172">
        <v>127</v>
      </c>
      <c r="N2512" s="172">
        <v>64</v>
      </c>
      <c r="O2512" s="167" t="s">
        <v>133</v>
      </c>
      <c r="P2512" s="260" t="e">
        <f t="shared" si="123"/>
        <v>#NUM!</v>
      </c>
      <c r="S2512" s="272"/>
    </row>
    <row r="2513" spans="1:19">
      <c r="A2513" s="161" t="s">
        <v>3624</v>
      </c>
      <c r="C2513" s="161" t="s">
        <v>133</v>
      </c>
      <c r="F2513" s="163" t="s">
        <v>133</v>
      </c>
      <c r="G2513" s="266" t="s">
        <v>133</v>
      </c>
      <c r="H2513" s="163" t="s">
        <v>133</v>
      </c>
      <c r="I2513" s="163" t="s">
        <v>133</v>
      </c>
      <c r="J2513" s="163" t="s">
        <v>133</v>
      </c>
      <c r="K2513" s="164">
        <f t="shared" si="124"/>
        <v>0</v>
      </c>
      <c r="L2513" s="165">
        <f t="shared" si="125"/>
        <v>0</v>
      </c>
      <c r="M2513" s="172">
        <v>127</v>
      </c>
      <c r="N2513" s="172">
        <v>64</v>
      </c>
      <c r="O2513" s="167" t="s">
        <v>133</v>
      </c>
      <c r="P2513" s="260" t="e">
        <f t="shared" si="123"/>
        <v>#NUM!</v>
      </c>
      <c r="S2513" s="272"/>
    </row>
    <row r="2514" spans="1:19">
      <c r="A2514" s="161" t="s">
        <v>3625</v>
      </c>
      <c r="C2514" s="161" t="s">
        <v>133</v>
      </c>
      <c r="F2514" s="163" t="s">
        <v>133</v>
      </c>
      <c r="G2514" s="266" t="s">
        <v>133</v>
      </c>
      <c r="H2514" s="163" t="s">
        <v>133</v>
      </c>
      <c r="I2514" s="163" t="s">
        <v>133</v>
      </c>
      <c r="J2514" s="163" t="s">
        <v>133</v>
      </c>
      <c r="K2514" s="164">
        <f t="shared" si="124"/>
        <v>0</v>
      </c>
      <c r="L2514" s="165">
        <f t="shared" si="125"/>
        <v>0</v>
      </c>
      <c r="M2514" s="172">
        <v>127</v>
      </c>
      <c r="N2514" s="172">
        <v>64</v>
      </c>
      <c r="O2514" s="167" t="s">
        <v>133</v>
      </c>
      <c r="P2514" s="260" t="e">
        <f t="shared" si="123"/>
        <v>#NUM!</v>
      </c>
      <c r="S2514" s="272"/>
    </row>
    <row r="2515" spans="1:19">
      <c r="A2515" s="161" t="s">
        <v>3626</v>
      </c>
      <c r="C2515" s="161" t="s">
        <v>133</v>
      </c>
      <c r="F2515" s="163" t="s">
        <v>133</v>
      </c>
      <c r="G2515" s="266" t="s">
        <v>133</v>
      </c>
      <c r="H2515" s="163" t="s">
        <v>133</v>
      </c>
      <c r="I2515" s="163" t="s">
        <v>133</v>
      </c>
      <c r="J2515" s="163" t="s">
        <v>133</v>
      </c>
      <c r="K2515" s="164">
        <f t="shared" si="124"/>
        <v>0</v>
      </c>
      <c r="L2515" s="165">
        <f t="shared" si="125"/>
        <v>0</v>
      </c>
      <c r="M2515" s="172">
        <v>127</v>
      </c>
      <c r="N2515" s="172">
        <v>64</v>
      </c>
      <c r="O2515" s="167" t="s">
        <v>133</v>
      </c>
      <c r="P2515" s="260" t="e">
        <f t="shared" si="123"/>
        <v>#NUM!</v>
      </c>
      <c r="S2515" s="272"/>
    </row>
    <row r="2516" spans="1:19">
      <c r="A2516" s="161" t="s">
        <v>3627</v>
      </c>
      <c r="C2516" s="161" t="s">
        <v>133</v>
      </c>
      <c r="F2516" s="163" t="s">
        <v>133</v>
      </c>
      <c r="G2516" s="266" t="s">
        <v>133</v>
      </c>
      <c r="H2516" s="163" t="s">
        <v>133</v>
      </c>
      <c r="I2516" s="163" t="s">
        <v>133</v>
      </c>
      <c r="J2516" s="163" t="s">
        <v>133</v>
      </c>
      <c r="K2516" s="164">
        <f t="shared" si="124"/>
        <v>0</v>
      </c>
      <c r="L2516" s="165">
        <f t="shared" si="125"/>
        <v>0</v>
      </c>
      <c r="M2516" s="172">
        <v>127</v>
      </c>
      <c r="N2516" s="172">
        <v>64</v>
      </c>
      <c r="O2516" s="167" t="s">
        <v>133</v>
      </c>
      <c r="P2516" s="260" t="e">
        <f t="shared" si="123"/>
        <v>#NUM!</v>
      </c>
      <c r="S2516" s="272"/>
    </row>
    <row r="2517" spans="1:19">
      <c r="A2517" s="161" t="s">
        <v>3628</v>
      </c>
      <c r="C2517" s="161" t="s">
        <v>133</v>
      </c>
      <c r="F2517" s="163" t="s">
        <v>133</v>
      </c>
      <c r="G2517" s="266" t="s">
        <v>133</v>
      </c>
      <c r="H2517" s="163" t="s">
        <v>133</v>
      </c>
      <c r="I2517" s="163" t="s">
        <v>133</v>
      </c>
      <c r="J2517" s="163" t="s">
        <v>133</v>
      </c>
      <c r="K2517" s="164">
        <f t="shared" si="124"/>
        <v>0</v>
      </c>
      <c r="L2517" s="165">
        <f t="shared" si="125"/>
        <v>0</v>
      </c>
      <c r="M2517" s="172">
        <v>127</v>
      </c>
      <c r="N2517" s="172">
        <v>64</v>
      </c>
      <c r="O2517" s="167" t="s">
        <v>133</v>
      </c>
      <c r="P2517" s="260" t="e">
        <f t="shared" si="123"/>
        <v>#NUM!</v>
      </c>
      <c r="S2517" s="272"/>
    </row>
    <row r="2518" spans="1:19">
      <c r="A2518" s="161" t="s">
        <v>3629</v>
      </c>
      <c r="C2518" s="161" t="s">
        <v>133</v>
      </c>
      <c r="F2518" s="163" t="s">
        <v>133</v>
      </c>
      <c r="G2518" s="266" t="s">
        <v>133</v>
      </c>
      <c r="H2518" s="163" t="s">
        <v>133</v>
      </c>
      <c r="I2518" s="163" t="s">
        <v>133</v>
      </c>
      <c r="J2518" s="163" t="s">
        <v>133</v>
      </c>
      <c r="K2518" s="164">
        <f t="shared" si="124"/>
        <v>0</v>
      </c>
      <c r="L2518" s="165">
        <f t="shared" si="125"/>
        <v>0</v>
      </c>
      <c r="M2518" s="172">
        <v>127</v>
      </c>
      <c r="N2518" s="172">
        <v>64</v>
      </c>
      <c r="O2518" s="167" t="s">
        <v>133</v>
      </c>
      <c r="P2518" s="260" t="e">
        <f t="shared" si="123"/>
        <v>#NUM!</v>
      </c>
      <c r="S2518" s="272"/>
    </row>
    <row r="2519" spans="1:19">
      <c r="A2519" s="161" t="s">
        <v>3630</v>
      </c>
      <c r="C2519" s="161" t="s">
        <v>133</v>
      </c>
      <c r="F2519" s="163" t="s">
        <v>133</v>
      </c>
      <c r="G2519" s="266" t="s">
        <v>133</v>
      </c>
      <c r="H2519" s="163" t="s">
        <v>133</v>
      </c>
      <c r="I2519" s="163" t="s">
        <v>133</v>
      </c>
      <c r="J2519" s="163" t="s">
        <v>133</v>
      </c>
      <c r="K2519" s="164">
        <f t="shared" si="124"/>
        <v>0</v>
      </c>
      <c r="L2519" s="165">
        <f t="shared" si="125"/>
        <v>0</v>
      </c>
      <c r="M2519" s="172">
        <v>127</v>
      </c>
      <c r="N2519" s="172">
        <v>64</v>
      </c>
      <c r="O2519" s="167" t="s">
        <v>133</v>
      </c>
      <c r="P2519" s="260" t="e">
        <f t="shared" si="123"/>
        <v>#NUM!</v>
      </c>
      <c r="S2519" s="272"/>
    </row>
    <row r="2520" spans="1:19">
      <c r="A2520" s="161" t="s">
        <v>3631</v>
      </c>
      <c r="C2520" s="161" t="s">
        <v>133</v>
      </c>
      <c r="F2520" s="163" t="s">
        <v>133</v>
      </c>
      <c r="G2520" s="266" t="s">
        <v>133</v>
      </c>
      <c r="H2520" s="163" t="s">
        <v>133</v>
      </c>
      <c r="I2520" s="163" t="s">
        <v>133</v>
      </c>
      <c r="J2520" s="163" t="s">
        <v>133</v>
      </c>
      <c r="K2520" s="164">
        <f t="shared" si="124"/>
        <v>0</v>
      </c>
      <c r="L2520" s="165">
        <f t="shared" si="125"/>
        <v>0</v>
      </c>
      <c r="M2520" s="172">
        <v>127</v>
      </c>
      <c r="N2520" s="172">
        <v>64</v>
      </c>
      <c r="O2520" s="167" t="s">
        <v>133</v>
      </c>
      <c r="P2520" s="260" t="e">
        <f t="shared" si="123"/>
        <v>#NUM!</v>
      </c>
      <c r="S2520" s="272"/>
    </row>
    <row r="2521" spans="1:19">
      <c r="A2521" s="161" t="s">
        <v>3632</v>
      </c>
      <c r="C2521" s="161" t="s">
        <v>133</v>
      </c>
      <c r="F2521" s="163" t="s">
        <v>133</v>
      </c>
      <c r="G2521" s="266" t="s">
        <v>133</v>
      </c>
      <c r="H2521" s="163" t="s">
        <v>133</v>
      </c>
      <c r="I2521" s="163" t="s">
        <v>133</v>
      </c>
      <c r="J2521" s="163" t="s">
        <v>133</v>
      </c>
      <c r="K2521" s="164">
        <f t="shared" si="124"/>
        <v>0</v>
      </c>
      <c r="L2521" s="165">
        <f t="shared" si="125"/>
        <v>0</v>
      </c>
      <c r="M2521" s="172">
        <v>127</v>
      </c>
      <c r="N2521" s="172">
        <v>64</v>
      </c>
      <c r="O2521" s="167" t="s">
        <v>133</v>
      </c>
      <c r="P2521" s="260" t="e">
        <f t="shared" si="123"/>
        <v>#NUM!</v>
      </c>
      <c r="S2521" s="272"/>
    </row>
    <row r="2522" spans="1:19">
      <c r="A2522" s="161" t="s">
        <v>3633</v>
      </c>
      <c r="C2522" s="161" t="s">
        <v>133</v>
      </c>
      <c r="F2522" s="163" t="s">
        <v>133</v>
      </c>
      <c r="G2522" s="266" t="s">
        <v>133</v>
      </c>
      <c r="H2522" s="163" t="s">
        <v>133</v>
      </c>
      <c r="I2522" s="163" t="s">
        <v>133</v>
      </c>
      <c r="J2522" s="163" t="s">
        <v>133</v>
      </c>
      <c r="K2522" s="164">
        <f t="shared" si="124"/>
        <v>0</v>
      </c>
      <c r="L2522" s="165">
        <f t="shared" si="125"/>
        <v>0</v>
      </c>
      <c r="M2522" s="172">
        <v>127</v>
      </c>
      <c r="N2522" s="172">
        <v>64</v>
      </c>
      <c r="O2522" s="167" t="s">
        <v>133</v>
      </c>
      <c r="P2522" s="260" t="e">
        <f t="shared" si="123"/>
        <v>#NUM!</v>
      </c>
      <c r="S2522" s="272"/>
    </row>
    <row r="2523" spans="1:19">
      <c r="A2523" s="161" t="s">
        <v>3634</v>
      </c>
      <c r="C2523" s="161" t="s">
        <v>133</v>
      </c>
      <c r="F2523" s="163" t="s">
        <v>133</v>
      </c>
      <c r="G2523" s="266" t="s">
        <v>133</v>
      </c>
      <c r="H2523" s="163" t="s">
        <v>133</v>
      </c>
      <c r="I2523" s="163" t="s">
        <v>133</v>
      </c>
      <c r="J2523" s="163" t="s">
        <v>133</v>
      </c>
      <c r="K2523" s="164">
        <f t="shared" si="124"/>
        <v>0</v>
      </c>
      <c r="L2523" s="165">
        <f t="shared" si="125"/>
        <v>0</v>
      </c>
      <c r="M2523" s="172">
        <v>127</v>
      </c>
      <c r="N2523" s="172">
        <v>64</v>
      </c>
      <c r="O2523" s="167" t="s">
        <v>133</v>
      </c>
      <c r="P2523" s="260" t="e">
        <f t="shared" si="123"/>
        <v>#NUM!</v>
      </c>
      <c r="S2523" s="272"/>
    </row>
    <row r="2524" spans="1:19">
      <c r="A2524" s="161" t="s">
        <v>3635</v>
      </c>
      <c r="C2524" s="161" t="s">
        <v>133</v>
      </c>
      <c r="F2524" s="163" t="s">
        <v>133</v>
      </c>
      <c r="G2524" s="266" t="s">
        <v>133</v>
      </c>
      <c r="H2524" s="163" t="s">
        <v>133</v>
      </c>
      <c r="I2524" s="163" t="s">
        <v>133</v>
      </c>
      <c r="J2524" s="163" t="s">
        <v>133</v>
      </c>
      <c r="K2524" s="164">
        <f t="shared" si="124"/>
        <v>0</v>
      </c>
      <c r="L2524" s="165">
        <f t="shared" si="125"/>
        <v>0</v>
      </c>
      <c r="M2524" s="172">
        <v>127</v>
      </c>
      <c r="N2524" s="172">
        <v>64</v>
      </c>
      <c r="O2524" s="167" t="s">
        <v>133</v>
      </c>
      <c r="P2524" s="260" t="e">
        <f t="shared" si="123"/>
        <v>#NUM!</v>
      </c>
      <c r="S2524" s="272"/>
    </row>
    <row r="2525" spans="1:19">
      <c r="A2525" s="161" t="s">
        <v>3636</v>
      </c>
      <c r="C2525" s="161" t="s">
        <v>133</v>
      </c>
      <c r="F2525" s="163" t="s">
        <v>133</v>
      </c>
      <c r="G2525" s="266" t="s">
        <v>133</v>
      </c>
      <c r="H2525" s="163" t="s">
        <v>133</v>
      </c>
      <c r="I2525" s="163" t="s">
        <v>133</v>
      </c>
      <c r="J2525" s="163" t="s">
        <v>133</v>
      </c>
      <c r="K2525" s="164">
        <f t="shared" si="124"/>
        <v>0</v>
      </c>
      <c r="L2525" s="165">
        <f t="shared" si="125"/>
        <v>0</v>
      </c>
      <c r="M2525" s="172">
        <v>127</v>
      </c>
      <c r="N2525" s="172">
        <v>64</v>
      </c>
      <c r="O2525" s="167" t="s">
        <v>133</v>
      </c>
      <c r="P2525" s="260" t="e">
        <f t="shared" si="123"/>
        <v>#NUM!</v>
      </c>
      <c r="S2525" s="272"/>
    </row>
    <row r="2526" spans="1:19">
      <c r="A2526" s="161" t="s">
        <v>3637</v>
      </c>
      <c r="C2526" s="161" t="s">
        <v>133</v>
      </c>
      <c r="F2526" s="163" t="s">
        <v>133</v>
      </c>
      <c r="G2526" s="266" t="s">
        <v>133</v>
      </c>
      <c r="H2526" s="163" t="s">
        <v>133</v>
      </c>
      <c r="I2526" s="163" t="s">
        <v>133</v>
      </c>
      <c r="J2526" s="163" t="s">
        <v>133</v>
      </c>
      <c r="K2526" s="164">
        <f t="shared" si="124"/>
        <v>0</v>
      </c>
      <c r="L2526" s="165">
        <f t="shared" si="125"/>
        <v>0</v>
      </c>
      <c r="M2526" s="172">
        <v>127</v>
      </c>
      <c r="N2526" s="172">
        <v>64</v>
      </c>
      <c r="O2526" s="167" t="s">
        <v>133</v>
      </c>
      <c r="P2526" s="260" t="e">
        <f t="shared" si="123"/>
        <v>#NUM!</v>
      </c>
      <c r="S2526" s="272"/>
    </row>
    <row r="2527" spans="1:19">
      <c r="A2527" s="161" t="s">
        <v>3638</v>
      </c>
      <c r="C2527" s="161" t="s">
        <v>133</v>
      </c>
      <c r="F2527" s="163" t="s">
        <v>133</v>
      </c>
      <c r="G2527" s="266" t="s">
        <v>133</v>
      </c>
      <c r="H2527" s="163" t="s">
        <v>133</v>
      </c>
      <c r="I2527" s="163" t="s">
        <v>133</v>
      </c>
      <c r="J2527" s="163" t="s">
        <v>133</v>
      </c>
      <c r="K2527" s="164">
        <f t="shared" si="124"/>
        <v>0</v>
      </c>
      <c r="L2527" s="165">
        <f t="shared" si="125"/>
        <v>0</v>
      </c>
      <c r="M2527" s="172">
        <v>127</v>
      </c>
      <c r="N2527" s="172">
        <v>64</v>
      </c>
      <c r="O2527" s="167" t="s">
        <v>133</v>
      </c>
      <c r="P2527" s="260" t="e">
        <f t="shared" si="123"/>
        <v>#NUM!</v>
      </c>
      <c r="S2527" s="272"/>
    </row>
    <row r="2528" spans="1:19">
      <c r="A2528" s="161" t="s">
        <v>3639</v>
      </c>
      <c r="C2528" s="161" t="s">
        <v>133</v>
      </c>
      <c r="F2528" s="163" t="s">
        <v>133</v>
      </c>
      <c r="G2528" s="266" t="s">
        <v>133</v>
      </c>
      <c r="H2528" s="163" t="s">
        <v>133</v>
      </c>
      <c r="I2528" s="163" t="s">
        <v>133</v>
      </c>
      <c r="J2528" s="163" t="s">
        <v>133</v>
      </c>
      <c r="K2528" s="164">
        <f t="shared" si="124"/>
        <v>0</v>
      </c>
      <c r="L2528" s="165">
        <f t="shared" si="125"/>
        <v>0</v>
      </c>
      <c r="M2528" s="172">
        <v>127</v>
      </c>
      <c r="N2528" s="172">
        <v>64</v>
      </c>
      <c r="O2528" s="167" t="s">
        <v>133</v>
      </c>
      <c r="P2528" s="260" t="e">
        <f t="shared" si="123"/>
        <v>#NUM!</v>
      </c>
      <c r="S2528" s="272"/>
    </row>
    <row r="2529" spans="1:19">
      <c r="A2529" s="161" t="s">
        <v>3640</v>
      </c>
      <c r="C2529" s="161" t="s">
        <v>133</v>
      </c>
      <c r="F2529" s="163" t="s">
        <v>133</v>
      </c>
      <c r="G2529" s="266" t="s">
        <v>133</v>
      </c>
      <c r="H2529" s="163" t="s">
        <v>133</v>
      </c>
      <c r="I2529" s="163" t="s">
        <v>133</v>
      </c>
      <c r="J2529" s="163" t="s">
        <v>133</v>
      </c>
      <c r="K2529" s="164">
        <f t="shared" si="124"/>
        <v>0</v>
      </c>
      <c r="L2529" s="165">
        <f t="shared" si="125"/>
        <v>0</v>
      </c>
      <c r="M2529" s="172">
        <v>127</v>
      </c>
      <c r="N2529" s="172">
        <v>64</v>
      </c>
      <c r="O2529" s="167" t="s">
        <v>133</v>
      </c>
      <c r="P2529" s="260" t="e">
        <f t="shared" si="123"/>
        <v>#NUM!</v>
      </c>
      <c r="S2529" s="272"/>
    </row>
    <row r="2530" spans="1:19">
      <c r="A2530" s="161" t="s">
        <v>3641</v>
      </c>
      <c r="C2530" s="161" t="s">
        <v>133</v>
      </c>
      <c r="F2530" s="163" t="s">
        <v>133</v>
      </c>
      <c r="G2530" s="266" t="s">
        <v>133</v>
      </c>
      <c r="H2530" s="163" t="s">
        <v>133</v>
      </c>
      <c r="I2530" s="163" t="s">
        <v>133</v>
      </c>
      <c r="J2530" s="163" t="s">
        <v>133</v>
      </c>
      <c r="K2530" s="164">
        <f t="shared" si="124"/>
        <v>0</v>
      </c>
      <c r="L2530" s="165">
        <f t="shared" si="125"/>
        <v>0</v>
      </c>
      <c r="M2530" s="172">
        <v>127</v>
      </c>
      <c r="N2530" s="172">
        <v>64</v>
      </c>
      <c r="O2530" s="167" t="s">
        <v>133</v>
      </c>
      <c r="P2530" s="260" t="e">
        <f t="shared" si="123"/>
        <v>#NUM!</v>
      </c>
      <c r="S2530" s="272"/>
    </row>
    <row r="2531" spans="1:19">
      <c r="A2531" s="161" t="s">
        <v>3642</v>
      </c>
      <c r="C2531" s="161" t="s">
        <v>133</v>
      </c>
      <c r="F2531" s="163" t="s">
        <v>133</v>
      </c>
      <c r="G2531" s="266" t="s">
        <v>133</v>
      </c>
      <c r="H2531" s="163" t="s">
        <v>133</v>
      </c>
      <c r="I2531" s="163" t="s">
        <v>133</v>
      </c>
      <c r="J2531" s="163" t="s">
        <v>133</v>
      </c>
      <c r="K2531" s="164">
        <f t="shared" si="124"/>
        <v>0</v>
      </c>
      <c r="L2531" s="165">
        <f t="shared" si="125"/>
        <v>0</v>
      </c>
      <c r="M2531" s="172">
        <v>127</v>
      </c>
      <c r="N2531" s="172">
        <v>64</v>
      </c>
      <c r="O2531" s="167" t="s">
        <v>133</v>
      </c>
      <c r="P2531" s="260" t="e">
        <f t="shared" si="123"/>
        <v>#NUM!</v>
      </c>
      <c r="S2531" s="272"/>
    </row>
    <row r="2532" spans="1:19">
      <c r="A2532" s="161" t="s">
        <v>3643</v>
      </c>
      <c r="C2532" s="161" t="s">
        <v>133</v>
      </c>
      <c r="F2532" s="163" t="s">
        <v>133</v>
      </c>
      <c r="G2532" s="266" t="s">
        <v>133</v>
      </c>
      <c r="H2532" s="163" t="s">
        <v>133</v>
      </c>
      <c r="I2532" s="163" t="s">
        <v>133</v>
      </c>
      <c r="J2532" s="163" t="s">
        <v>133</v>
      </c>
      <c r="K2532" s="164">
        <f t="shared" si="124"/>
        <v>0</v>
      </c>
      <c r="L2532" s="165">
        <f t="shared" si="125"/>
        <v>0</v>
      </c>
      <c r="M2532" s="172">
        <v>127</v>
      </c>
      <c r="N2532" s="172">
        <v>64</v>
      </c>
      <c r="O2532" s="167" t="s">
        <v>133</v>
      </c>
      <c r="P2532" s="260" t="e">
        <f t="shared" si="123"/>
        <v>#NUM!</v>
      </c>
      <c r="S2532" s="272"/>
    </row>
    <row r="2533" spans="1:19">
      <c r="A2533" s="161" t="s">
        <v>3644</v>
      </c>
      <c r="C2533" s="161" t="s">
        <v>133</v>
      </c>
      <c r="F2533" s="163" t="s">
        <v>133</v>
      </c>
      <c r="G2533" s="266" t="s">
        <v>133</v>
      </c>
      <c r="H2533" s="163" t="s">
        <v>133</v>
      </c>
      <c r="I2533" s="163" t="s">
        <v>133</v>
      </c>
      <c r="J2533" s="163" t="s">
        <v>133</v>
      </c>
      <c r="K2533" s="164">
        <f t="shared" si="124"/>
        <v>0</v>
      </c>
      <c r="L2533" s="165">
        <f t="shared" si="125"/>
        <v>0</v>
      </c>
      <c r="M2533" s="172">
        <v>127</v>
      </c>
      <c r="N2533" s="172">
        <v>64</v>
      </c>
      <c r="O2533" s="167" t="s">
        <v>133</v>
      </c>
      <c r="P2533" s="260" t="e">
        <f t="shared" si="123"/>
        <v>#NUM!</v>
      </c>
      <c r="S2533" s="272"/>
    </row>
    <row r="2534" spans="1:19">
      <c r="A2534" s="161" t="s">
        <v>3645</v>
      </c>
      <c r="C2534" s="161" t="s">
        <v>133</v>
      </c>
      <c r="F2534" s="163" t="s">
        <v>133</v>
      </c>
      <c r="G2534" s="266" t="s">
        <v>133</v>
      </c>
      <c r="H2534" s="163" t="s">
        <v>133</v>
      </c>
      <c r="I2534" s="163" t="s">
        <v>133</v>
      </c>
      <c r="J2534" s="163" t="s">
        <v>133</v>
      </c>
      <c r="K2534" s="164">
        <f t="shared" si="124"/>
        <v>0</v>
      </c>
      <c r="L2534" s="165">
        <f t="shared" si="125"/>
        <v>0</v>
      </c>
      <c r="M2534" s="172">
        <v>127</v>
      </c>
      <c r="N2534" s="172">
        <v>64</v>
      </c>
      <c r="O2534" s="167" t="s">
        <v>133</v>
      </c>
      <c r="P2534" s="260" t="e">
        <f t="shared" si="123"/>
        <v>#NUM!</v>
      </c>
      <c r="S2534" s="272"/>
    </row>
    <row r="2535" spans="1:19">
      <c r="A2535" s="161" t="s">
        <v>3646</v>
      </c>
      <c r="C2535" s="161" t="s">
        <v>133</v>
      </c>
      <c r="F2535" s="163" t="s">
        <v>133</v>
      </c>
      <c r="G2535" s="266" t="s">
        <v>133</v>
      </c>
      <c r="H2535" s="163" t="s">
        <v>133</v>
      </c>
      <c r="I2535" s="163" t="s">
        <v>133</v>
      </c>
      <c r="J2535" s="163" t="s">
        <v>133</v>
      </c>
      <c r="K2535" s="164">
        <f t="shared" si="124"/>
        <v>0</v>
      </c>
      <c r="L2535" s="165">
        <f t="shared" si="125"/>
        <v>0</v>
      </c>
      <c r="M2535" s="172">
        <v>127</v>
      </c>
      <c r="N2535" s="172">
        <v>64</v>
      </c>
      <c r="O2535" s="167" t="s">
        <v>133</v>
      </c>
      <c r="P2535" s="260" t="e">
        <f t="shared" si="123"/>
        <v>#NUM!</v>
      </c>
      <c r="S2535" s="272"/>
    </row>
    <row r="2536" spans="1:19">
      <c r="A2536" s="161" t="s">
        <v>3647</v>
      </c>
      <c r="C2536" s="161" t="s">
        <v>133</v>
      </c>
      <c r="F2536" s="163" t="s">
        <v>133</v>
      </c>
      <c r="G2536" s="266" t="s">
        <v>133</v>
      </c>
      <c r="H2536" s="163" t="s">
        <v>133</v>
      </c>
      <c r="I2536" s="163" t="s">
        <v>133</v>
      </c>
      <c r="J2536" s="163" t="s">
        <v>133</v>
      </c>
      <c r="K2536" s="164">
        <f t="shared" si="124"/>
        <v>0</v>
      </c>
      <c r="L2536" s="165">
        <f t="shared" si="125"/>
        <v>0</v>
      </c>
      <c r="M2536" s="172">
        <v>127</v>
      </c>
      <c r="N2536" s="172">
        <v>64</v>
      </c>
      <c r="O2536" s="167" t="s">
        <v>133</v>
      </c>
      <c r="P2536" s="260" t="e">
        <f t="shared" si="123"/>
        <v>#NUM!</v>
      </c>
      <c r="S2536" s="272"/>
    </row>
    <row r="2537" spans="1:19">
      <c r="A2537" s="161" t="s">
        <v>3648</v>
      </c>
      <c r="C2537" s="161" t="s">
        <v>133</v>
      </c>
      <c r="F2537" s="163" t="s">
        <v>133</v>
      </c>
      <c r="G2537" s="266" t="s">
        <v>133</v>
      </c>
      <c r="H2537" s="163" t="s">
        <v>133</v>
      </c>
      <c r="I2537" s="163" t="s">
        <v>133</v>
      </c>
      <c r="J2537" s="163" t="s">
        <v>133</v>
      </c>
      <c r="K2537" s="164">
        <f t="shared" si="124"/>
        <v>0</v>
      </c>
      <c r="L2537" s="165">
        <f t="shared" si="125"/>
        <v>0</v>
      </c>
      <c r="M2537" s="172">
        <v>127</v>
      </c>
      <c r="N2537" s="172">
        <v>64</v>
      </c>
      <c r="O2537" s="167" t="s">
        <v>133</v>
      </c>
      <c r="P2537" s="260" t="e">
        <f t="shared" si="123"/>
        <v>#NUM!</v>
      </c>
      <c r="S2537" s="272"/>
    </row>
    <row r="2538" spans="1:19">
      <c r="A2538" s="161" t="s">
        <v>3649</v>
      </c>
      <c r="C2538" s="161" t="s">
        <v>133</v>
      </c>
      <c r="F2538" s="163" t="s">
        <v>133</v>
      </c>
      <c r="G2538" s="266" t="s">
        <v>133</v>
      </c>
      <c r="H2538" s="163" t="s">
        <v>133</v>
      </c>
      <c r="I2538" s="163" t="s">
        <v>133</v>
      </c>
      <c r="J2538" s="163" t="s">
        <v>133</v>
      </c>
      <c r="K2538" s="164">
        <f t="shared" si="124"/>
        <v>0</v>
      </c>
      <c r="L2538" s="165">
        <f t="shared" si="125"/>
        <v>0</v>
      </c>
      <c r="M2538" s="172">
        <v>127</v>
      </c>
      <c r="N2538" s="172">
        <v>64</v>
      </c>
      <c r="O2538" s="167" t="s">
        <v>133</v>
      </c>
      <c r="P2538" s="260" t="e">
        <f t="shared" si="123"/>
        <v>#NUM!</v>
      </c>
      <c r="S2538" s="272"/>
    </row>
    <row r="2539" spans="1:19">
      <c r="A2539" s="161" t="s">
        <v>3650</v>
      </c>
      <c r="C2539" s="161" t="s">
        <v>133</v>
      </c>
      <c r="F2539" s="163" t="s">
        <v>133</v>
      </c>
      <c r="G2539" s="266" t="s">
        <v>133</v>
      </c>
      <c r="H2539" s="163" t="s">
        <v>133</v>
      </c>
      <c r="I2539" s="163" t="s">
        <v>133</v>
      </c>
      <c r="J2539" s="163" t="s">
        <v>133</v>
      </c>
      <c r="K2539" s="164">
        <f t="shared" si="124"/>
        <v>0</v>
      </c>
      <c r="L2539" s="165">
        <f t="shared" si="125"/>
        <v>0</v>
      </c>
      <c r="M2539" s="172">
        <v>127</v>
      </c>
      <c r="N2539" s="172">
        <v>64</v>
      </c>
      <c r="O2539" s="167" t="s">
        <v>133</v>
      </c>
      <c r="P2539" s="260" t="e">
        <f t="shared" si="123"/>
        <v>#NUM!</v>
      </c>
      <c r="S2539" s="272"/>
    </row>
    <row r="2540" spans="1:19">
      <c r="A2540" s="161" t="s">
        <v>3651</v>
      </c>
      <c r="C2540" s="161" t="s">
        <v>133</v>
      </c>
      <c r="F2540" s="163" t="s">
        <v>133</v>
      </c>
      <c r="G2540" s="266" t="s">
        <v>133</v>
      </c>
      <c r="H2540" s="163" t="s">
        <v>133</v>
      </c>
      <c r="I2540" s="163" t="s">
        <v>133</v>
      </c>
      <c r="J2540" s="163" t="s">
        <v>133</v>
      </c>
      <c r="K2540" s="164">
        <f t="shared" si="124"/>
        <v>0</v>
      </c>
      <c r="L2540" s="165">
        <f t="shared" si="125"/>
        <v>0</v>
      </c>
      <c r="M2540" s="172">
        <v>127</v>
      </c>
      <c r="N2540" s="172">
        <v>64</v>
      </c>
      <c r="O2540" s="167" t="s">
        <v>133</v>
      </c>
      <c r="P2540" s="260" t="e">
        <f t="shared" si="123"/>
        <v>#NUM!</v>
      </c>
      <c r="S2540" s="272"/>
    </row>
    <row r="2541" spans="1:19">
      <c r="A2541" s="161" t="s">
        <v>3652</v>
      </c>
      <c r="C2541" s="161" t="s">
        <v>133</v>
      </c>
      <c r="F2541" s="163" t="s">
        <v>133</v>
      </c>
      <c r="G2541" s="266" t="s">
        <v>133</v>
      </c>
      <c r="H2541" s="163" t="s">
        <v>133</v>
      </c>
      <c r="I2541" s="163" t="s">
        <v>133</v>
      </c>
      <c r="J2541" s="163" t="s">
        <v>133</v>
      </c>
      <c r="K2541" s="164">
        <f t="shared" si="124"/>
        <v>0</v>
      </c>
      <c r="L2541" s="165">
        <f t="shared" si="125"/>
        <v>0</v>
      </c>
      <c r="M2541" s="172">
        <v>127</v>
      </c>
      <c r="N2541" s="172">
        <v>64</v>
      </c>
      <c r="O2541" s="167" t="s">
        <v>133</v>
      </c>
      <c r="P2541" s="260" t="e">
        <f t="shared" si="123"/>
        <v>#NUM!</v>
      </c>
      <c r="S2541" s="272"/>
    </row>
    <row r="2542" spans="1:19">
      <c r="A2542" s="161" t="s">
        <v>3653</v>
      </c>
      <c r="C2542" s="161" t="s">
        <v>133</v>
      </c>
      <c r="F2542" s="163" t="s">
        <v>133</v>
      </c>
      <c r="G2542" s="266" t="s">
        <v>133</v>
      </c>
      <c r="H2542" s="163" t="s">
        <v>133</v>
      </c>
      <c r="I2542" s="163" t="s">
        <v>133</v>
      </c>
      <c r="J2542" s="163" t="s">
        <v>133</v>
      </c>
      <c r="K2542" s="164">
        <f t="shared" si="124"/>
        <v>0</v>
      </c>
      <c r="L2542" s="165">
        <f t="shared" si="125"/>
        <v>0</v>
      </c>
      <c r="M2542" s="172">
        <v>127</v>
      </c>
      <c r="N2542" s="172">
        <v>64</v>
      </c>
      <c r="O2542" s="167" t="s">
        <v>133</v>
      </c>
      <c r="P2542" s="260" t="e">
        <f t="shared" si="123"/>
        <v>#NUM!</v>
      </c>
      <c r="S2542" s="272"/>
    </row>
    <row r="2543" spans="1:19">
      <c r="A2543" s="161" t="s">
        <v>3654</v>
      </c>
      <c r="C2543" s="161" t="s">
        <v>133</v>
      </c>
      <c r="F2543" s="163" t="s">
        <v>133</v>
      </c>
      <c r="G2543" s="266" t="s">
        <v>133</v>
      </c>
      <c r="H2543" s="163" t="s">
        <v>133</v>
      </c>
      <c r="I2543" s="163" t="s">
        <v>133</v>
      </c>
      <c r="J2543" s="163" t="s">
        <v>133</v>
      </c>
      <c r="K2543" s="164">
        <f t="shared" si="124"/>
        <v>0</v>
      </c>
      <c r="L2543" s="165">
        <f t="shared" si="125"/>
        <v>0</v>
      </c>
      <c r="M2543" s="172">
        <v>127</v>
      </c>
      <c r="N2543" s="172">
        <v>64</v>
      </c>
      <c r="O2543" s="167" t="s">
        <v>133</v>
      </c>
      <c r="P2543" s="260" t="e">
        <f t="shared" si="123"/>
        <v>#NUM!</v>
      </c>
      <c r="S2543" s="272"/>
    </row>
    <row r="2544" spans="1:19">
      <c r="A2544" s="161" t="s">
        <v>3655</v>
      </c>
      <c r="C2544" s="161" t="s">
        <v>133</v>
      </c>
      <c r="F2544" s="163" t="s">
        <v>133</v>
      </c>
      <c r="G2544" s="266" t="s">
        <v>133</v>
      </c>
      <c r="H2544" s="163" t="s">
        <v>133</v>
      </c>
      <c r="I2544" s="163" t="s">
        <v>133</v>
      </c>
      <c r="J2544" s="163" t="s">
        <v>133</v>
      </c>
      <c r="K2544" s="164">
        <f t="shared" si="124"/>
        <v>0</v>
      </c>
      <c r="L2544" s="165">
        <f t="shared" si="125"/>
        <v>0</v>
      </c>
      <c r="M2544" s="172">
        <v>127</v>
      </c>
      <c r="N2544" s="172">
        <v>64</v>
      </c>
      <c r="O2544" s="167" t="s">
        <v>133</v>
      </c>
      <c r="P2544" s="260" t="e">
        <f t="shared" si="123"/>
        <v>#NUM!</v>
      </c>
      <c r="S2544" s="272"/>
    </row>
    <row r="2545" spans="1:19">
      <c r="A2545" s="161" t="s">
        <v>3656</v>
      </c>
      <c r="C2545" s="161" t="s">
        <v>133</v>
      </c>
      <c r="F2545" s="163" t="s">
        <v>133</v>
      </c>
      <c r="G2545" s="266" t="s">
        <v>133</v>
      </c>
      <c r="H2545" s="163" t="s">
        <v>133</v>
      </c>
      <c r="I2545" s="163" t="s">
        <v>133</v>
      </c>
      <c r="J2545" s="163" t="s">
        <v>133</v>
      </c>
      <c r="K2545" s="164">
        <f t="shared" si="124"/>
        <v>0</v>
      </c>
      <c r="L2545" s="165">
        <f t="shared" si="125"/>
        <v>0</v>
      </c>
      <c r="M2545" s="172">
        <v>127</v>
      </c>
      <c r="N2545" s="172">
        <v>64</v>
      </c>
      <c r="O2545" s="167" t="s">
        <v>133</v>
      </c>
      <c r="P2545" s="260" t="e">
        <f t="shared" si="123"/>
        <v>#NUM!</v>
      </c>
      <c r="S2545" s="272"/>
    </row>
    <row r="2546" spans="1:19">
      <c r="A2546" s="161" t="s">
        <v>3657</v>
      </c>
      <c r="C2546" s="161" t="s">
        <v>133</v>
      </c>
      <c r="F2546" s="163" t="s">
        <v>133</v>
      </c>
      <c r="G2546" s="266" t="s">
        <v>133</v>
      </c>
      <c r="H2546" s="163" t="s">
        <v>133</v>
      </c>
      <c r="I2546" s="163" t="s">
        <v>133</v>
      </c>
      <c r="J2546" s="163" t="s">
        <v>133</v>
      </c>
      <c r="K2546" s="164">
        <f t="shared" si="124"/>
        <v>0</v>
      </c>
      <c r="L2546" s="165">
        <f t="shared" si="125"/>
        <v>0</v>
      </c>
      <c r="M2546" s="172">
        <v>127</v>
      </c>
      <c r="N2546" s="172">
        <v>64</v>
      </c>
      <c r="O2546" s="167" t="s">
        <v>133</v>
      </c>
      <c r="P2546" s="260" t="e">
        <f t="shared" si="123"/>
        <v>#NUM!</v>
      </c>
      <c r="S2546" s="272"/>
    </row>
    <row r="2547" spans="1:19">
      <c r="A2547" s="161" t="s">
        <v>3658</v>
      </c>
      <c r="C2547" s="161" t="s">
        <v>133</v>
      </c>
      <c r="F2547" s="163" t="s">
        <v>133</v>
      </c>
      <c r="G2547" s="266" t="s">
        <v>133</v>
      </c>
      <c r="H2547" s="163" t="s">
        <v>133</v>
      </c>
      <c r="I2547" s="163" t="s">
        <v>133</v>
      </c>
      <c r="J2547" s="163" t="s">
        <v>133</v>
      </c>
      <c r="K2547" s="164">
        <f t="shared" si="124"/>
        <v>0</v>
      </c>
      <c r="L2547" s="165">
        <f t="shared" si="125"/>
        <v>0</v>
      </c>
      <c r="M2547" s="172">
        <v>127</v>
      </c>
      <c r="N2547" s="172">
        <v>64</v>
      </c>
      <c r="O2547" s="167" t="s">
        <v>133</v>
      </c>
      <c r="P2547" s="260" t="e">
        <f t="shared" si="123"/>
        <v>#NUM!</v>
      </c>
      <c r="S2547" s="272"/>
    </row>
    <row r="2548" spans="1:19">
      <c r="A2548" s="161" t="s">
        <v>3659</v>
      </c>
      <c r="C2548" s="161" t="s">
        <v>133</v>
      </c>
      <c r="F2548" s="163" t="s">
        <v>133</v>
      </c>
      <c r="G2548" s="266" t="s">
        <v>133</v>
      </c>
      <c r="H2548" s="163" t="s">
        <v>133</v>
      </c>
      <c r="I2548" s="163" t="s">
        <v>133</v>
      </c>
      <c r="J2548" s="163" t="s">
        <v>133</v>
      </c>
      <c r="K2548" s="164">
        <f t="shared" si="124"/>
        <v>0</v>
      </c>
      <c r="L2548" s="165">
        <f t="shared" si="125"/>
        <v>0</v>
      </c>
      <c r="M2548" s="172">
        <v>127</v>
      </c>
      <c r="N2548" s="172">
        <v>64</v>
      </c>
      <c r="O2548" s="167" t="s">
        <v>133</v>
      </c>
      <c r="P2548" s="260" t="e">
        <f t="shared" si="123"/>
        <v>#NUM!</v>
      </c>
      <c r="S2548" s="272"/>
    </row>
    <row r="2549" spans="1:19">
      <c r="A2549" s="161" t="s">
        <v>3660</v>
      </c>
      <c r="C2549" s="161" t="s">
        <v>133</v>
      </c>
      <c r="F2549" s="163" t="s">
        <v>133</v>
      </c>
      <c r="G2549" s="266" t="s">
        <v>133</v>
      </c>
      <c r="H2549" s="163" t="s">
        <v>133</v>
      </c>
      <c r="I2549" s="163" t="s">
        <v>133</v>
      </c>
      <c r="J2549" s="163" t="s">
        <v>133</v>
      </c>
      <c r="K2549" s="164">
        <f t="shared" si="124"/>
        <v>0</v>
      </c>
      <c r="L2549" s="165">
        <f t="shared" si="125"/>
        <v>0</v>
      </c>
      <c r="M2549" s="172">
        <v>127</v>
      </c>
      <c r="N2549" s="172">
        <v>64</v>
      </c>
      <c r="O2549" s="167" t="s">
        <v>133</v>
      </c>
      <c r="P2549" s="260" t="e">
        <f t="shared" si="123"/>
        <v>#NUM!</v>
      </c>
      <c r="S2549" s="272"/>
    </row>
    <row r="2550" spans="1:19">
      <c r="A2550" s="161" t="s">
        <v>3661</v>
      </c>
      <c r="C2550" s="161" t="s">
        <v>133</v>
      </c>
      <c r="F2550" s="163" t="s">
        <v>133</v>
      </c>
      <c r="G2550" s="266" t="s">
        <v>133</v>
      </c>
      <c r="H2550" s="163" t="s">
        <v>133</v>
      </c>
      <c r="I2550" s="163" t="s">
        <v>133</v>
      </c>
      <c r="J2550" s="163" t="s">
        <v>133</v>
      </c>
      <c r="K2550" s="164">
        <f t="shared" si="124"/>
        <v>0</v>
      </c>
      <c r="L2550" s="165">
        <f t="shared" si="125"/>
        <v>0</v>
      </c>
      <c r="M2550" s="172">
        <v>127</v>
      </c>
      <c r="N2550" s="172">
        <v>64</v>
      </c>
      <c r="O2550" s="167" t="s">
        <v>133</v>
      </c>
      <c r="P2550" s="260" t="e">
        <f t="shared" si="123"/>
        <v>#NUM!</v>
      </c>
      <c r="S2550" s="272"/>
    </row>
    <row r="2551" spans="1:19">
      <c r="A2551" s="161" t="s">
        <v>3662</v>
      </c>
      <c r="C2551" s="161" t="s">
        <v>133</v>
      </c>
      <c r="F2551" s="163" t="s">
        <v>133</v>
      </c>
      <c r="G2551" s="266" t="s">
        <v>133</v>
      </c>
      <c r="H2551" s="163" t="s">
        <v>133</v>
      </c>
      <c r="I2551" s="163" t="s">
        <v>133</v>
      </c>
      <c r="J2551" s="163" t="s">
        <v>133</v>
      </c>
      <c r="K2551" s="164">
        <f t="shared" si="124"/>
        <v>0</v>
      </c>
      <c r="L2551" s="165">
        <f t="shared" si="125"/>
        <v>0</v>
      </c>
      <c r="M2551" s="172">
        <v>127</v>
      </c>
      <c r="N2551" s="172">
        <v>64</v>
      </c>
      <c r="O2551" s="167" t="s">
        <v>133</v>
      </c>
      <c r="P2551" s="260" t="e">
        <f t="shared" si="123"/>
        <v>#NUM!</v>
      </c>
      <c r="S2551" s="272"/>
    </row>
    <row r="2552" spans="1:19">
      <c r="A2552" s="161" t="s">
        <v>3663</v>
      </c>
      <c r="C2552" s="161" t="s">
        <v>133</v>
      </c>
      <c r="F2552" s="163" t="s">
        <v>133</v>
      </c>
      <c r="G2552" s="266" t="s">
        <v>133</v>
      </c>
      <c r="H2552" s="163" t="s">
        <v>133</v>
      </c>
      <c r="I2552" s="163" t="s">
        <v>133</v>
      </c>
      <c r="J2552" s="163" t="s">
        <v>133</v>
      </c>
      <c r="K2552" s="164">
        <f t="shared" si="124"/>
        <v>0</v>
      </c>
      <c r="L2552" s="165">
        <f t="shared" si="125"/>
        <v>0</v>
      </c>
      <c r="M2552" s="172">
        <v>127</v>
      </c>
      <c r="N2552" s="172">
        <v>64</v>
      </c>
      <c r="O2552" s="167" t="s">
        <v>133</v>
      </c>
      <c r="P2552" s="260" t="e">
        <f t="shared" si="123"/>
        <v>#NUM!</v>
      </c>
      <c r="S2552" s="272"/>
    </row>
    <row r="2553" spans="1:19">
      <c r="A2553" s="161" t="s">
        <v>3664</v>
      </c>
      <c r="C2553" s="161" t="s">
        <v>133</v>
      </c>
      <c r="F2553" s="163" t="s">
        <v>133</v>
      </c>
      <c r="G2553" s="266" t="s">
        <v>133</v>
      </c>
      <c r="H2553" s="163" t="s">
        <v>133</v>
      </c>
      <c r="I2553" s="163" t="s">
        <v>133</v>
      </c>
      <c r="J2553" s="163" t="s">
        <v>133</v>
      </c>
      <c r="K2553" s="164">
        <f t="shared" si="124"/>
        <v>0</v>
      </c>
      <c r="L2553" s="165">
        <f t="shared" si="125"/>
        <v>0</v>
      </c>
      <c r="M2553" s="172">
        <v>127</v>
      </c>
      <c r="N2553" s="172">
        <v>64</v>
      </c>
      <c r="O2553" s="167" t="s">
        <v>133</v>
      </c>
      <c r="P2553" s="260" t="e">
        <f t="shared" si="123"/>
        <v>#NUM!</v>
      </c>
      <c r="S2553" s="272"/>
    </row>
    <row r="2554" spans="1:19">
      <c r="A2554" s="161" t="s">
        <v>3665</v>
      </c>
      <c r="C2554" s="161" t="s">
        <v>133</v>
      </c>
      <c r="F2554" s="163" t="s">
        <v>133</v>
      </c>
      <c r="G2554" s="266" t="s">
        <v>133</v>
      </c>
      <c r="H2554" s="163" t="s">
        <v>133</v>
      </c>
      <c r="I2554" s="163" t="s">
        <v>133</v>
      </c>
      <c r="J2554" s="163" t="s">
        <v>133</v>
      </c>
      <c r="K2554" s="164">
        <f t="shared" si="124"/>
        <v>0</v>
      </c>
      <c r="L2554" s="165">
        <f t="shared" si="125"/>
        <v>0</v>
      </c>
      <c r="M2554" s="172">
        <v>127</v>
      </c>
      <c r="N2554" s="172">
        <v>64</v>
      </c>
      <c r="O2554" s="167" t="s">
        <v>133</v>
      </c>
      <c r="P2554" s="260" t="e">
        <f t="shared" si="123"/>
        <v>#NUM!</v>
      </c>
      <c r="S2554" s="272"/>
    </row>
    <row r="2555" spans="1:19">
      <c r="A2555" s="161" t="s">
        <v>3666</v>
      </c>
      <c r="C2555" s="161" t="s">
        <v>133</v>
      </c>
      <c r="F2555" s="163" t="s">
        <v>133</v>
      </c>
      <c r="G2555" s="266" t="s">
        <v>133</v>
      </c>
      <c r="H2555" s="163" t="s">
        <v>133</v>
      </c>
      <c r="I2555" s="163" t="s">
        <v>133</v>
      </c>
      <c r="J2555" s="163" t="s">
        <v>133</v>
      </c>
      <c r="K2555" s="164">
        <f t="shared" si="124"/>
        <v>0</v>
      </c>
      <c r="L2555" s="165">
        <f t="shared" si="125"/>
        <v>0</v>
      </c>
      <c r="M2555" s="172">
        <v>127</v>
      </c>
      <c r="N2555" s="172">
        <v>64</v>
      </c>
      <c r="O2555" s="167" t="s">
        <v>133</v>
      </c>
      <c r="P2555" s="260" t="e">
        <f t="shared" si="123"/>
        <v>#NUM!</v>
      </c>
      <c r="S2555" s="272"/>
    </row>
    <row r="2556" spans="1:19">
      <c r="A2556" s="161" t="s">
        <v>3667</v>
      </c>
      <c r="C2556" s="161" t="s">
        <v>133</v>
      </c>
      <c r="F2556" s="163" t="s">
        <v>133</v>
      </c>
      <c r="G2556" s="266" t="s">
        <v>133</v>
      </c>
      <c r="H2556" s="163" t="s">
        <v>133</v>
      </c>
      <c r="I2556" s="163" t="s">
        <v>133</v>
      </c>
      <c r="J2556" s="163" t="s">
        <v>133</v>
      </c>
      <c r="K2556" s="164">
        <f t="shared" si="124"/>
        <v>0</v>
      </c>
      <c r="L2556" s="165">
        <f t="shared" si="125"/>
        <v>0</v>
      </c>
      <c r="M2556" s="172">
        <v>127</v>
      </c>
      <c r="N2556" s="172">
        <v>64</v>
      </c>
      <c r="O2556" s="167" t="s">
        <v>133</v>
      </c>
      <c r="P2556" s="260" t="e">
        <f t="shared" si="123"/>
        <v>#NUM!</v>
      </c>
      <c r="S2556" s="272"/>
    </row>
    <row r="2557" spans="1:19">
      <c r="A2557" s="161" t="s">
        <v>3668</v>
      </c>
      <c r="C2557" s="161" t="s">
        <v>133</v>
      </c>
      <c r="F2557" s="163" t="s">
        <v>133</v>
      </c>
      <c r="G2557" s="266" t="s">
        <v>133</v>
      </c>
      <c r="H2557" s="163" t="s">
        <v>133</v>
      </c>
      <c r="I2557" s="163" t="s">
        <v>133</v>
      </c>
      <c r="J2557" s="163" t="s">
        <v>133</v>
      </c>
      <c r="K2557" s="164">
        <f t="shared" si="124"/>
        <v>0</v>
      </c>
      <c r="L2557" s="165">
        <f t="shared" si="125"/>
        <v>0</v>
      </c>
      <c r="M2557" s="172">
        <v>127</v>
      </c>
      <c r="N2557" s="172">
        <v>64</v>
      </c>
      <c r="O2557" s="167" t="s">
        <v>133</v>
      </c>
      <c r="P2557" s="260" t="e">
        <f t="shared" si="123"/>
        <v>#NUM!</v>
      </c>
      <c r="S2557" s="272"/>
    </row>
    <row r="2558" spans="1:19">
      <c r="A2558" s="161" t="s">
        <v>3669</v>
      </c>
      <c r="C2558" s="161" t="s">
        <v>133</v>
      </c>
      <c r="F2558" s="163" t="s">
        <v>133</v>
      </c>
      <c r="G2558" s="266" t="s">
        <v>133</v>
      </c>
      <c r="H2558" s="163" t="s">
        <v>133</v>
      </c>
      <c r="I2558" s="163" t="s">
        <v>133</v>
      </c>
      <c r="J2558" s="163" t="s">
        <v>133</v>
      </c>
      <c r="K2558" s="164">
        <f t="shared" si="124"/>
        <v>0</v>
      </c>
      <c r="L2558" s="165">
        <f t="shared" si="125"/>
        <v>0</v>
      </c>
      <c r="M2558" s="172">
        <v>127</v>
      </c>
      <c r="N2558" s="172">
        <v>64</v>
      </c>
      <c r="O2558" s="167" t="s">
        <v>133</v>
      </c>
      <c r="P2558" s="260" t="e">
        <f t="shared" si="123"/>
        <v>#NUM!</v>
      </c>
      <c r="S2558" s="272"/>
    </row>
    <row r="2559" spans="1:19">
      <c r="A2559" s="161" t="s">
        <v>3670</v>
      </c>
      <c r="C2559" s="161" t="s">
        <v>133</v>
      </c>
      <c r="F2559" s="163" t="s">
        <v>133</v>
      </c>
      <c r="G2559" s="266" t="s">
        <v>133</v>
      </c>
      <c r="H2559" s="163" t="s">
        <v>133</v>
      </c>
      <c r="I2559" s="163" t="s">
        <v>133</v>
      </c>
      <c r="J2559" s="163" t="s">
        <v>133</v>
      </c>
      <c r="K2559" s="164">
        <f t="shared" si="124"/>
        <v>0</v>
      </c>
      <c r="L2559" s="165">
        <f t="shared" si="125"/>
        <v>0</v>
      </c>
      <c r="M2559" s="172">
        <v>127</v>
      </c>
      <c r="N2559" s="172">
        <v>64</v>
      </c>
      <c r="O2559" s="167" t="s">
        <v>133</v>
      </c>
      <c r="P2559" s="260" t="e">
        <f t="shared" si="123"/>
        <v>#NUM!</v>
      </c>
      <c r="S2559" s="272"/>
    </row>
    <row r="2560" spans="1:19">
      <c r="A2560" s="161" t="s">
        <v>3671</v>
      </c>
      <c r="C2560" s="161" t="s">
        <v>133</v>
      </c>
      <c r="F2560" s="163" t="s">
        <v>133</v>
      </c>
      <c r="G2560" s="266" t="s">
        <v>133</v>
      </c>
      <c r="H2560" s="163" t="s">
        <v>133</v>
      </c>
      <c r="I2560" s="163" t="s">
        <v>133</v>
      </c>
      <c r="J2560" s="163" t="s">
        <v>133</v>
      </c>
      <c r="K2560" s="164">
        <f t="shared" si="124"/>
        <v>0</v>
      </c>
      <c r="L2560" s="165">
        <f t="shared" si="125"/>
        <v>0</v>
      </c>
      <c r="M2560" s="172">
        <v>127</v>
      </c>
      <c r="N2560" s="172">
        <v>64</v>
      </c>
      <c r="O2560" s="167" t="s">
        <v>133</v>
      </c>
      <c r="P2560" s="260" t="e">
        <f t="shared" si="123"/>
        <v>#NUM!</v>
      </c>
      <c r="S2560" s="272"/>
    </row>
    <row r="2561" spans="1:19">
      <c r="A2561" s="161" t="s">
        <v>3672</v>
      </c>
      <c r="C2561" s="161" t="s">
        <v>133</v>
      </c>
      <c r="F2561" s="163" t="s">
        <v>133</v>
      </c>
      <c r="G2561" s="266" t="s">
        <v>133</v>
      </c>
      <c r="H2561" s="163" t="s">
        <v>133</v>
      </c>
      <c r="I2561" s="163" t="s">
        <v>133</v>
      </c>
      <c r="J2561" s="163" t="s">
        <v>133</v>
      </c>
      <c r="K2561" s="164">
        <f t="shared" si="124"/>
        <v>0</v>
      </c>
      <c r="L2561" s="165">
        <f t="shared" si="125"/>
        <v>0</v>
      </c>
      <c r="M2561" s="172">
        <v>127</v>
      </c>
      <c r="N2561" s="172">
        <v>64</v>
      </c>
      <c r="O2561" s="167" t="s">
        <v>133</v>
      </c>
      <c r="P2561" s="260" t="e">
        <f t="shared" si="123"/>
        <v>#NUM!</v>
      </c>
      <c r="S2561" s="272"/>
    </row>
    <row r="2562" spans="1:19">
      <c r="A2562" s="161" t="s">
        <v>3673</v>
      </c>
      <c r="C2562" s="161" t="s">
        <v>133</v>
      </c>
      <c r="F2562" s="163" t="s">
        <v>133</v>
      </c>
      <c r="G2562" s="266" t="s">
        <v>133</v>
      </c>
      <c r="H2562" s="163" t="s">
        <v>133</v>
      </c>
      <c r="I2562" s="163" t="s">
        <v>133</v>
      </c>
      <c r="J2562" s="163" t="s">
        <v>133</v>
      </c>
      <c r="K2562" s="164">
        <f t="shared" si="124"/>
        <v>0</v>
      </c>
      <c r="L2562" s="165">
        <f t="shared" si="125"/>
        <v>0</v>
      </c>
      <c r="M2562" s="172">
        <v>127</v>
      </c>
      <c r="N2562" s="172">
        <v>64</v>
      </c>
      <c r="O2562" s="167" t="s">
        <v>133</v>
      </c>
      <c r="P2562" s="260" t="e">
        <f t="shared" si="123"/>
        <v>#NUM!</v>
      </c>
      <c r="S2562" s="272"/>
    </row>
    <row r="2563" spans="1:19">
      <c r="A2563" s="161" t="s">
        <v>3674</v>
      </c>
      <c r="C2563" s="161" t="s">
        <v>133</v>
      </c>
      <c r="F2563" s="163" t="s">
        <v>133</v>
      </c>
      <c r="G2563" s="266" t="s">
        <v>133</v>
      </c>
      <c r="H2563" s="163" t="s">
        <v>133</v>
      </c>
      <c r="I2563" s="163" t="s">
        <v>133</v>
      </c>
      <c r="J2563" s="163" t="s">
        <v>133</v>
      </c>
      <c r="K2563" s="164">
        <f t="shared" si="124"/>
        <v>0</v>
      </c>
      <c r="L2563" s="165">
        <f t="shared" si="125"/>
        <v>0</v>
      </c>
      <c r="M2563" s="172">
        <v>127</v>
      </c>
      <c r="N2563" s="172">
        <v>64</v>
      </c>
      <c r="O2563" s="167" t="s">
        <v>133</v>
      </c>
      <c r="P2563" s="260" t="e">
        <f t="shared" si="123"/>
        <v>#NUM!</v>
      </c>
      <c r="S2563" s="272"/>
    </row>
    <row r="2564" spans="1:19">
      <c r="A2564" s="161" t="s">
        <v>3675</v>
      </c>
      <c r="C2564" s="161" t="s">
        <v>133</v>
      </c>
      <c r="F2564" s="163" t="s">
        <v>133</v>
      </c>
      <c r="G2564" s="266" t="s">
        <v>133</v>
      </c>
      <c r="H2564" s="163" t="s">
        <v>133</v>
      </c>
      <c r="I2564" s="163" t="s">
        <v>133</v>
      </c>
      <c r="J2564" s="163" t="s">
        <v>133</v>
      </c>
      <c r="K2564" s="164">
        <f t="shared" si="124"/>
        <v>0</v>
      </c>
      <c r="L2564" s="165">
        <f t="shared" si="125"/>
        <v>0</v>
      </c>
      <c r="M2564" s="172">
        <v>127</v>
      </c>
      <c r="N2564" s="172">
        <v>64</v>
      </c>
      <c r="O2564" s="167" t="s">
        <v>133</v>
      </c>
      <c r="P2564" s="260" t="e">
        <f t="shared" si="123"/>
        <v>#NUM!</v>
      </c>
      <c r="S2564" s="272"/>
    </row>
    <row r="2565" spans="1:19">
      <c r="A2565" s="161" t="s">
        <v>3676</v>
      </c>
      <c r="C2565" s="161" t="s">
        <v>133</v>
      </c>
      <c r="F2565" s="163" t="s">
        <v>133</v>
      </c>
      <c r="G2565" s="266" t="s">
        <v>133</v>
      </c>
      <c r="H2565" s="163" t="s">
        <v>133</v>
      </c>
      <c r="I2565" s="163" t="s">
        <v>133</v>
      </c>
      <c r="J2565" s="163" t="s">
        <v>133</v>
      </c>
      <c r="K2565" s="164">
        <f t="shared" si="124"/>
        <v>0</v>
      </c>
      <c r="L2565" s="165">
        <f t="shared" si="125"/>
        <v>0</v>
      </c>
      <c r="M2565" s="172">
        <v>127</v>
      </c>
      <c r="N2565" s="172">
        <v>64</v>
      </c>
      <c r="O2565" s="167" t="s">
        <v>133</v>
      </c>
      <c r="P2565" s="260" t="e">
        <f t="shared" si="123"/>
        <v>#NUM!</v>
      </c>
      <c r="S2565" s="272"/>
    </row>
    <row r="2566" spans="1:19">
      <c r="A2566" s="161" t="s">
        <v>3677</v>
      </c>
      <c r="C2566" s="161" t="s">
        <v>133</v>
      </c>
      <c r="F2566" s="163" t="s">
        <v>133</v>
      </c>
      <c r="G2566" s="266" t="s">
        <v>133</v>
      </c>
      <c r="H2566" s="163" t="s">
        <v>133</v>
      </c>
      <c r="I2566" s="163" t="s">
        <v>133</v>
      </c>
      <c r="J2566" s="163" t="s">
        <v>133</v>
      </c>
      <c r="K2566" s="164">
        <f t="shared" si="124"/>
        <v>0</v>
      </c>
      <c r="L2566" s="165">
        <f t="shared" si="125"/>
        <v>0</v>
      </c>
      <c r="M2566" s="172">
        <v>127</v>
      </c>
      <c r="N2566" s="172">
        <v>64</v>
      </c>
      <c r="O2566" s="167" t="s">
        <v>133</v>
      </c>
      <c r="P2566" s="260" t="e">
        <f t="shared" si="123"/>
        <v>#NUM!</v>
      </c>
      <c r="S2566" s="272"/>
    </row>
    <row r="2567" spans="1:19">
      <c r="A2567" s="161" t="s">
        <v>3678</v>
      </c>
      <c r="C2567" s="161" t="s">
        <v>133</v>
      </c>
      <c r="F2567" s="163" t="s">
        <v>133</v>
      </c>
      <c r="G2567" s="266" t="s">
        <v>133</v>
      </c>
      <c r="H2567" s="163" t="s">
        <v>133</v>
      </c>
      <c r="I2567" s="163" t="s">
        <v>133</v>
      </c>
      <c r="J2567" s="163" t="s">
        <v>133</v>
      </c>
      <c r="K2567" s="164">
        <f t="shared" si="124"/>
        <v>0</v>
      </c>
      <c r="L2567" s="165">
        <f t="shared" si="125"/>
        <v>0</v>
      </c>
      <c r="M2567" s="172">
        <v>127</v>
      </c>
      <c r="N2567" s="172">
        <v>64</v>
      </c>
      <c r="O2567" s="167" t="s">
        <v>133</v>
      </c>
      <c r="P2567" s="260" t="e">
        <f t="shared" si="123"/>
        <v>#NUM!</v>
      </c>
      <c r="S2567" s="272"/>
    </row>
    <row r="2568" spans="1:19">
      <c r="A2568" s="161" t="s">
        <v>3679</v>
      </c>
      <c r="C2568" s="161" t="s">
        <v>133</v>
      </c>
      <c r="F2568" s="163" t="s">
        <v>133</v>
      </c>
      <c r="G2568" s="266" t="s">
        <v>133</v>
      </c>
      <c r="H2568" s="163" t="s">
        <v>133</v>
      </c>
      <c r="I2568" s="163" t="s">
        <v>133</v>
      </c>
      <c r="J2568" s="163" t="s">
        <v>133</v>
      </c>
      <c r="K2568" s="164">
        <f t="shared" si="124"/>
        <v>0</v>
      </c>
      <c r="L2568" s="165">
        <f t="shared" si="125"/>
        <v>0</v>
      </c>
      <c r="M2568" s="172">
        <v>127</v>
      </c>
      <c r="N2568" s="172">
        <v>64</v>
      </c>
      <c r="O2568" s="167" t="s">
        <v>133</v>
      </c>
      <c r="P2568" s="260" t="e">
        <f t="shared" si="123"/>
        <v>#NUM!</v>
      </c>
      <c r="S2568" s="272"/>
    </row>
    <row r="2569" spans="1:19">
      <c r="A2569" s="161" t="s">
        <v>3680</v>
      </c>
      <c r="C2569" s="161" t="s">
        <v>133</v>
      </c>
      <c r="F2569" s="163" t="s">
        <v>133</v>
      </c>
      <c r="G2569" s="266" t="s">
        <v>133</v>
      </c>
      <c r="H2569" s="163" t="s">
        <v>133</v>
      </c>
      <c r="I2569" s="163" t="s">
        <v>133</v>
      </c>
      <c r="J2569" s="163" t="s">
        <v>133</v>
      </c>
      <c r="K2569" s="164">
        <f t="shared" si="124"/>
        <v>0</v>
      </c>
      <c r="L2569" s="165">
        <f t="shared" si="125"/>
        <v>0</v>
      </c>
      <c r="M2569" s="172">
        <v>127</v>
      </c>
      <c r="N2569" s="172">
        <v>64</v>
      </c>
      <c r="O2569" s="167" t="s">
        <v>133</v>
      </c>
      <c r="P2569" s="260" t="e">
        <f t="shared" si="123"/>
        <v>#NUM!</v>
      </c>
      <c r="S2569" s="272"/>
    </row>
    <row r="2570" spans="1:19">
      <c r="A2570" s="161" t="s">
        <v>3681</v>
      </c>
      <c r="C2570" s="161" t="s">
        <v>133</v>
      </c>
      <c r="F2570" s="163" t="s">
        <v>133</v>
      </c>
      <c r="G2570" s="266" t="s">
        <v>133</v>
      </c>
      <c r="H2570" s="163" t="s">
        <v>133</v>
      </c>
      <c r="I2570" s="163" t="s">
        <v>133</v>
      </c>
      <c r="J2570" s="163" t="s">
        <v>133</v>
      </c>
      <c r="K2570" s="164">
        <f t="shared" si="124"/>
        <v>0</v>
      </c>
      <c r="L2570" s="165">
        <f t="shared" si="125"/>
        <v>0</v>
      </c>
      <c r="M2570" s="172">
        <v>127</v>
      </c>
      <c r="N2570" s="172">
        <v>64</v>
      </c>
      <c r="O2570" s="167" t="s">
        <v>133</v>
      </c>
      <c r="P2570" s="260" t="e">
        <f t="shared" si="123"/>
        <v>#NUM!</v>
      </c>
      <c r="S2570" s="272"/>
    </row>
    <row r="2571" spans="1:19">
      <c r="A2571" s="161" t="s">
        <v>3682</v>
      </c>
      <c r="C2571" s="161" t="s">
        <v>133</v>
      </c>
      <c r="F2571" s="163" t="s">
        <v>133</v>
      </c>
      <c r="G2571" s="266" t="s">
        <v>133</v>
      </c>
      <c r="H2571" s="163" t="s">
        <v>133</v>
      </c>
      <c r="I2571" s="163" t="s">
        <v>133</v>
      </c>
      <c r="J2571" s="163" t="s">
        <v>133</v>
      </c>
      <c r="K2571" s="164">
        <f t="shared" si="124"/>
        <v>0</v>
      </c>
      <c r="L2571" s="165">
        <f t="shared" si="125"/>
        <v>0</v>
      </c>
      <c r="M2571" s="172">
        <v>127</v>
      </c>
      <c r="N2571" s="172">
        <v>64</v>
      </c>
      <c r="O2571" s="167" t="s">
        <v>133</v>
      </c>
      <c r="P2571" s="260" t="e">
        <f t="shared" si="123"/>
        <v>#NUM!</v>
      </c>
      <c r="S2571" s="272"/>
    </row>
    <row r="2572" spans="1:19">
      <c r="A2572" s="161" t="s">
        <v>3683</v>
      </c>
      <c r="C2572" s="161" t="s">
        <v>133</v>
      </c>
      <c r="F2572" s="163" t="s">
        <v>133</v>
      </c>
      <c r="G2572" s="266" t="s">
        <v>133</v>
      </c>
      <c r="H2572" s="163" t="s">
        <v>133</v>
      </c>
      <c r="I2572" s="163" t="s">
        <v>133</v>
      </c>
      <c r="J2572" s="163" t="s">
        <v>133</v>
      </c>
      <c r="K2572" s="164">
        <f t="shared" si="124"/>
        <v>0</v>
      </c>
      <c r="L2572" s="165">
        <f t="shared" si="125"/>
        <v>0</v>
      </c>
      <c r="M2572" s="172">
        <v>127</v>
      </c>
      <c r="N2572" s="172">
        <v>64</v>
      </c>
      <c r="O2572" s="167" t="s">
        <v>133</v>
      </c>
      <c r="P2572" s="260" t="e">
        <f t="shared" si="123"/>
        <v>#NUM!</v>
      </c>
      <c r="S2572" s="272"/>
    </row>
    <row r="2573" spans="1:19">
      <c r="A2573" s="161" t="s">
        <v>3684</v>
      </c>
      <c r="C2573" s="161" t="s">
        <v>133</v>
      </c>
      <c r="F2573" s="163" t="s">
        <v>133</v>
      </c>
      <c r="G2573" s="266" t="s">
        <v>133</v>
      </c>
      <c r="H2573" s="163" t="s">
        <v>133</v>
      </c>
      <c r="I2573" s="163" t="s">
        <v>133</v>
      </c>
      <c r="J2573" s="163" t="s">
        <v>133</v>
      </c>
      <c r="K2573" s="164">
        <f t="shared" si="124"/>
        <v>0</v>
      </c>
      <c r="L2573" s="165">
        <f t="shared" si="125"/>
        <v>0</v>
      </c>
      <c r="M2573" s="172">
        <v>127</v>
      </c>
      <c r="N2573" s="172">
        <v>64</v>
      </c>
      <c r="O2573" s="167" t="s">
        <v>133</v>
      </c>
      <c r="P2573" s="260" t="e">
        <f t="shared" si="123"/>
        <v>#NUM!</v>
      </c>
      <c r="S2573" s="272"/>
    </row>
    <row r="2574" spans="1:19">
      <c r="A2574" s="161" t="s">
        <v>3685</v>
      </c>
      <c r="C2574" s="161" t="s">
        <v>133</v>
      </c>
      <c r="F2574" s="163" t="s">
        <v>133</v>
      </c>
      <c r="G2574" s="266" t="s">
        <v>133</v>
      </c>
      <c r="H2574" s="163" t="s">
        <v>133</v>
      </c>
      <c r="I2574" s="163" t="s">
        <v>133</v>
      </c>
      <c r="J2574" s="163" t="s">
        <v>133</v>
      </c>
      <c r="K2574" s="164">
        <f t="shared" si="124"/>
        <v>0</v>
      </c>
      <c r="L2574" s="165">
        <f t="shared" si="125"/>
        <v>0</v>
      </c>
      <c r="M2574" s="172">
        <v>127</v>
      </c>
      <c r="N2574" s="172">
        <v>64</v>
      </c>
      <c r="O2574" s="167" t="s">
        <v>133</v>
      </c>
      <c r="P2574" s="260" t="e">
        <f t="shared" si="123"/>
        <v>#NUM!</v>
      </c>
      <c r="S2574" s="272"/>
    </row>
    <row r="2575" spans="1:19">
      <c r="A2575" s="161" t="s">
        <v>3686</v>
      </c>
      <c r="C2575" s="161" t="s">
        <v>133</v>
      </c>
      <c r="F2575" s="163" t="s">
        <v>133</v>
      </c>
      <c r="G2575" s="266" t="s">
        <v>133</v>
      </c>
      <c r="H2575" s="163" t="s">
        <v>133</v>
      </c>
      <c r="I2575" s="163" t="s">
        <v>133</v>
      </c>
      <c r="J2575" s="163" t="s">
        <v>133</v>
      </c>
      <c r="K2575" s="164">
        <f t="shared" si="124"/>
        <v>0</v>
      </c>
      <c r="L2575" s="165">
        <f t="shared" si="125"/>
        <v>0</v>
      </c>
      <c r="M2575" s="172">
        <v>127</v>
      </c>
      <c r="N2575" s="172">
        <v>64</v>
      </c>
      <c r="O2575" s="167" t="s">
        <v>133</v>
      </c>
      <c r="P2575" s="260" t="e">
        <f t="shared" ref="P2575:P2638" si="126">MEDIAN(Q2575:R2575)</f>
        <v>#NUM!</v>
      </c>
      <c r="S2575" s="272"/>
    </row>
    <row r="2576" spans="1:19">
      <c r="A2576" s="161" t="s">
        <v>3687</v>
      </c>
      <c r="C2576" s="161" t="s">
        <v>133</v>
      </c>
      <c r="F2576" s="163" t="s">
        <v>133</v>
      </c>
      <c r="G2576" s="266" t="s">
        <v>133</v>
      </c>
      <c r="H2576" s="163" t="s">
        <v>133</v>
      </c>
      <c r="I2576" s="163" t="s">
        <v>133</v>
      </c>
      <c r="J2576" s="163" t="s">
        <v>133</v>
      </c>
      <c r="K2576" s="164">
        <f t="shared" ref="K2576:K2639" si="127">IF(OR(D2576="n/a",D2576="nd"),0,D2576)+IF(OR(I2576="n/a",I2576="nd"),0,I2576)</f>
        <v>0</v>
      </c>
      <c r="L2576" s="165">
        <f t="shared" ref="L2576:L2639" si="128">SQRT(SUMSQ(IF(OR(E2576="n/a",E2576="nd"),0,E2576),IF(OR(F2576="n/a",F2576="nd"),0,F2576),IF(OR(J2576="n/a",J2576="nd"),0,J2576)))</f>
        <v>0</v>
      </c>
      <c r="M2576" s="172">
        <v>127</v>
      </c>
      <c r="N2576" s="172">
        <v>64</v>
      </c>
      <c r="O2576" s="167" t="s">
        <v>133</v>
      </c>
      <c r="P2576" s="260" t="e">
        <f t="shared" si="126"/>
        <v>#NUM!</v>
      </c>
      <c r="S2576" s="272"/>
    </row>
    <row r="2577" spans="1:19">
      <c r="A2577" s="161" t="s">
        <v>3688</v>
      </c>
      <c r="C2577" s="161" t="s">
        <v>133</v>
      </c>
      <c r="F2577" s="163" t="s">
        <v>133</v>
      </c>
      <c r="G2577" s="266" t="s">
        <v>133</v>
      </c>
      <c r="H2577" s="163" t="s">
        <v>133</v>
      </c>
      <c r="I2577" s="163" t="s">
        <v>133</v>
      </c>
      <c r="J2577" s="163" t="s">
        <v>133</v>
      </c>
      <c r="K2577" s="164">
        <f t="shared" si="127"/>
        <v>0</v>
      </c>
      <c r="L2577" s="165">
        <f t="shared" si="128"/>
        <v>0</v>
      </c>
      <c r="M2577" s="172">
        <v>127</v>
      </c>
      <c r="N2577" s="172">
        <v>64</v>
      </c>
      <c r="O2577" s="167" t="s">
        <v>133</v>
      </c>
      <c r="P2577" s="260" t="e">
        <f t="shared" si="126"/>
        <v>#NUM!</v>
      </c>
      <c r="S2577" s="272"/>
    </row>
    <row r="2578" spans="1:19">
      <c r="A2578" s="161" t="s">
        <v>3689</v>
      </c>
      <c r="C2578" s="161" t="s">
        <v>133</v>
      </c>
      <c r="F2578" s="163" t="s">
        <v>133</v>
      </c>
      <c r="G2578" s="266" t="s">
        <v>133</v>
      </c>
      <c r="H2578" s="163" t="s">
        <v>133</v>
      </c>
      <c r="I2578" s="163" t="s">
        <v>133</v>
      </c>
      <c r="J2578" s="163" t="s">
        <v>133</v>
      </c>
      <c r="K2578" s="164">
        <f t="shared" si="127"/>
        <v>0</v>
      </c>
      <c r="L2578" s="165">
        <f t="shared" si="128"/>
        <v>0</v>
      </c>
      <c r="M2578" s="172">
        <v>127</v>
      </c>
      <c r="N2578" s="172">
        <v>64</v>
      </c>
      <c r="O2578" s="167" t="s">
        <v>133</v>
      </c>
      <c r="P2578" s="260" t="e">
        <f t="shared" si="126"/>
        <v>#NUM!</v>
      </c>
      <c r="S2578" s="272"/>
    </row>
    <row r="2579" spans="1:19">
      <c r="A2579" s="161" t="s">
        <v>3690</v>
      </c>
      <c r="C2579" s="161" t="s">
        <v>133</v>
      </c>
      <c r="F2579" s="163" t="s">
        <v>133</v>
      </c>
      <c r="G2579" s="266" t="s">
        <v>133</v>
      </c>
      <c r="H2579" s="163" t="s">
        <v>133</v>
      </c>
      <c r="I2579" s="163" t="s">
        <v>133</v>
      </c>
      <c r="J2579" s="163" t="s">
        <v>133</v>
      </c>
      <c r="K2579" s="164">
        <f t="shared" si="127"/>
        <v>0</v>
      </c>
      <c r="L2579" s="165">
        <f t="shared" si="128"/>
        <v>0</v>
      </c>
      <c r="M2579" s="172">
        <v>127</v>
      </c>
      <c r="N2579" s="172">
        <v>64</v>
      </c>
      <c r="O2579" s="167" t="s">
        <v>133</v>
      </c>
      <c r="P2579" s="260" t="e">
        <f t="shared" si="126"/>
        <v>#NUM!</v>
      </c>
      <c r="S2579" s="272"/>
    </row>
    <row r="2580" spans="1:19">
      <c r="A2580" s="161" t="s">
        <v>3691</v>
      </c>
      <c r="C2580" s="161" t="s">
        <v>133</v>
      </c>
      <c r="F2580" s="163" t="s">
        <v>133</v>
      </c>
      <c r="G2580" s="266" t="s">
        <v>133</v>
      </c>
      <c r="H2580" s="163" t="s">
        <v>133</v>
      </c>
      <c r="I2580" s="163" t="s">
        <v>133</v>
      </c>
      <c r="J2580" s="163" t="s">
        <v>133</v>
      </c>
      <c r="K2580" s="164">
        <f t="shared" si="127"/>
        <v>0</v>
      </c>
      <c r="L2580" s="165">
        <f t="shared" si="128"/>
        <v>0</v>
      </c>
      <c r="M2580" s="172">
        <v>127</v>
      </c>
      <c r="N2580" s="172">
        <v>64</v>
      </c>
      <c r="O2580" s="167" t="s">
        <v>133</v>
      </c>
      <c r="P2580" s="260" t="e">
        <f t="shared" si="126"/>
        <v>#NUM!</v>
      </c>
      <c r="S2580" s="272"/>
    </row>
    <row r="2581" spans="1:19">
      <c r="A2581" s="161" t="s">
        <v>3692</v>
      </c>
      <c r="C2581" s="161" t="s">
        <v>133</v>
      </c>
      <c r="F2581" s="163" t="s">
        <v>133</v>
      </c>
      <c r="G2581" s="266" t="s">
        <v>133</v>
      </c>
      <c r="H2581" s="163" t="s">
        <v>133</v>
      </c>
      <c r="I2581" s="163" t="s">
        <v>133</v>
      </c>
      <c r="J2581" s="163" t="s">
        <v>133</v>
      </c>
      <c r="K2581" s="164">
        <f t="shared" si="127"/>
        <v>0</v>
      </c>
      <c r="L2581" s="165">
        <f t="shared" si="128"/>
        <v>0</v>
      </c>
      <c r="M2581" s="172">
        <v>127</v>
      </c>
      <c r="N2581" s="172">
        <v>64</v>
      </c>
      <c r="O2581" s="167" t="s">
        <v>133</v>
      </c>
      <c r="P2581" s="260" t="e">
        <f t="shared" si="126"/>
        <v>#NUM!</v>
      </c>
      <c r="S2581" s="272"/>
    </row>
    <row r="2582" spans="1:19">
      <c r="A2582" s="161" t="s">
        <v>3693</v>
      </c>
      <c r="C2582" s="161" t="s">
        <v>133</v>
      </c>
      <c r="F2582" s="163" t="s">
        <v>133</v>
      </c>
      <c r="G2582" s="266" t="s">
        <v>133</v>
      </c>
      <c r="H2582" s="163" t="s">
        <v>133</v>
      </c>
      <c r="I2582" s="163" t="s">
        <v>133</v>
      </c>
      <c r="J2582" s="163" t="s">
        <v>133</v>
      </c>
      <c r="K2582" s="164">
        <f t="shared" si="127"/>
        <v>0</v>
      </c>
      <c r="L2582" s="165">
        <f t="shared" si="128"/>
        <v>0</v>
      </c>
      <c r="M2582" s="172">
        <v>127</v>
      </c>
      <c r="N2582" s="172">
        <v>64</v>
      </c>
      <c r="O2582" s="167" t="s">
        <v>133</v>
      </c>
      <c r="P2582" s="260" t="e">
        <f t="shared" si="126"/>
        <v>#NUM!</v>
      </c>
      <c r="S2582" s="272"/>
    </row>
    <row r="2583" spans="1:19">
      <c r="A2583" s="161" t="s">
        <v>3694</v>
      </c>
      <c r="C2583" s="161" t="s">
        <v>133</v>
      </c>
      <c r="F2583" s="163" t="s">
        <v>133</v>
      </c>
      <c r="G2583" s="266" t="s">
        <v>133</v>
      </c>
      <c r="H2583" s="163" t="s">
        <v>133</v>
      </c>
      <c r="I2583" s="163" t="s">
        <v>133</v>
      </c>
      <c r="J2583" s="163" t="s">
        <v>133</v>
      </c>
      <c r="K2583" s="164">
        <f t="shared" si="127"/>
        <v>0</v>
      </c>
      <c r="L2583" s="165">
        <f t="shared" si="128"/>
        <v>0</v>
      </c>
      <c r="M2583" s="172">
        <v>127</v>
      </c>
      <c r="N2583" s="172">
        <v>64</v>
      </c>
      <c r="O2583" s="167" t="s">
        <v>133</v>
      </c>
      <c r="P2583" s="260" t="e">
        <f t="shared" si="126"/>
        <v>#NUM!</v>
      </c>
      <c r="S2583" s="272"/>
    </row>
    <row r="2584" spans="1:19">
      <c r="A2584" s="161" t="s">
        <v>3695</v>
      </c>
      <c r="C2584" s="161" t="s">
        <v>133</v>
      </c>
      <c r="F2584" s="163" t="s">
        <v>133</v>
      </c>
      <c r="G2584" s="266" t="s">
        <v>133</v>
      </c>
      <c r="H2584" s="163" t="s">
        <v>133</v>
      </c>
      <c r="I2584" s="163" t="s">
        <v>133</v>
      </c>
      <c r="J2584" s="163" t="s">
        <v>133</v>
      </c>
      <c r="K2584" s="164">
        <f t="shared" si="127"/>
        <v>0</v>
      </c>
      <c r="L2584" s="165">
        <f t="shared" si="128"/>
        <v>0</v>
      </c>
      <c r="M2584" s="172">
        <v>127</v>
      </c>
      <c r="N2584" s="172">
        <v>64</v>
      </c>
      <c r="O2584" s="167" t="s">
        <v>133</v>
      </c>
      <c r="P2584" s="260" t="e">
        <f t="shared" si="126"/>
        <v>#NUM!</v>
      </c>
      <c r="S2584" s="272"/>
    </row>
    <row r="2585" spans="1:19">
      <c r="A2585" s="161" t="s">
        <v>3696</v>
      </c>
      <c r="C2585" s="161" t="s">
        <v>133</v>
      </c>
      <c r="F2585" s="163" t="s">
        <v>133</v>
      </c>
      <c r="G2585" s="266" t="s">
        <v>133</v>
      </c>
      <c r="H2585" s="163" t="s">
        <v>133</v>
      </c>
      <c r="I2585" s="163" t="s">
        <v>133</v>
      </c>
      <c r="J2585" s="163" t="s">
        <v>133</v>
      </c>
      <c r="K2585" s="164">
        <f t="shared" si="127"/>
        <v>0</v>
      </c>
      <c r="L2585" s="165">
        <f t="shared" si="128"/>
        <v>0</v>
      </c>
      <c r="M2585" s="172">
        <v>127</v>
      </c>
      <c r="N2585" s="172">
        <v>64</v>
      </c>
      <c r="O2585" s="167" t="s">
        <v>133</v>
      </c>
      <c r="P2585" s="260" t="e">
        <f t="shared" si="126"/>
        <v>#NUM!</v>
      </c>
      <c r="S2585" s="272"/>
    </row>
    <row r="2586" spans="1:19">
      <c r="A2586" s="161" t="s">
        <v>3697</v>
      </c>
      <c r="C2586" s="161" t="s">
        <v>133</v>
      </c>
      <c r="F2586" s="163" t="s">
        <v>133</v>
      </c>
      <c r="G2586" s="266" t="s">
        <v>133</v>
      </c>
      <c r="H2586" s="163" t="s">
        <v>133</v>
      </c>
      <c r="I2586" s="163" t="s">
        <v>133</v>
      </c>
      <c r="J2586" s="163" t="s">
        <v>133</v>
      </c>
      <c r="K2586" s="164">
        <f t="shared" si="127"/>
        <v>0</v>
      </c>
      <c r="L2586" s="165">
        <f t="shared" si="128"/>
        <v>0</v>
      </c>
      <c r="M2586" s="172">
        <v>127</v>
      </c>
      <c r="N2586" s="172">
        <v>64</v>
      </c>
      <c r="O2586" s="167" t="s">
        <v>133</v>
      </c>
      <c r="P2586" s="260" t="e">
        <f t="shared" si="126"/>
        <v>#NUM!</v>
      </c>
      <c r="S2586" s="272"/>
    </row>
    <row r="2587" spans="1:19">
      <c r="A2587" s="161" t="s">
        <v>3698</v>
      </c>
      <c r="C2587" s="161" t="s">
        <v>133</v>
      </c>
      <c r="F2587" s="163" t="s">
        <v>133</v>
      </c>
      <c r="G2587" s="266" t="s">
        <v>133</v>
      </c>
      <c r="H2587" s="163" t="s">
        <v>133</v>
      </c>
      <c r="I2587" s="163" t="s">
        <v>133</v>
      </c>
      <c r="J2587" s="163" t="s">
        <v>133</v>
      </c>
      <c r="K2587" s="164">
        <f t="shared" si="127"/>
        <v>0</v>
      </c>
      <c r="L2587" s="165">
        <f t="shared" si="128"/>
        <v>0</v>
      </c>
      <c r="M2587" s="172">
        <v>127</v>
      </c>
      <c r="N2587" s="172">
        <v>64</v>
      </c>
      <c r="O2587" s="167" t="s">
        <v>133</v>
      </c>
      <c r="P2587" s="260" t="e">
        <f t="shared" si="126"/>
        <v>#NUM!</v>
      </c>
      <c r="S2587" s="272"/>
    </row>
    <row r="2588" spans="1:19">
      <c r="A2588" s="161" t="s">
        <v>3699</v>
      </c>
      <c r="C2588" s="161" t="s">
        <v>133</v>
      </c>
      <c r="F2588" s="163" t="s">
        <v>133</v>
      </c>
      <c r="G2588" s="266" t="s">
        <v>133</v>
      </c>
      <c r="H2588" s="163" t="s">
        <v>133</v>
      </c>
      <c r="I2588" s="163" t="s">
        <v>133</v>
      </c>
      <c r="J2588" s="163" t="s">
        <v>133</v>
      </c>
      <c r="K2588" s="164">
        <f t="shared" si="127"/>
        <v>0</v>
      </c>
      <c r="L2588" s="165">
        <f t="shared" si="128"/>
        <v>0</v>
      </c>
      <c r="M2588" s="172">
        <v>127</v>
      </c>
      <c r="N2588" s="172">
        <v>64</v>
      </c>
      <c r="O2588" s="167" t="s">
        <v>133</v>
      </c>
      <c r="P2588" s="260" t="e">
        <f t="shared" si="126"/>
        <v>#NUM!</v>
      </c>
      <c r="S2588" s="272"/>
    </row>
    <row r="2589" spans="1:19">
      <c r="A2589" s="161" t="s">
        <v>3700</v>
      </c>
      <c r="C2589" s="161" t="s">
        <v>133</v>
      </c>
      <c r="F2589" s="163" t="s">
        <v>133</v>
      </c>
      <c r="G2589" s="266" t="s">
        <v>133</v>
      </c>
      <c r="H2589" s="163" t="s">
        <v>133</v>
      </c>
      <c r="I2589" s="163" t="s">
        <v>133</v>
      </c>
      <c r="J2589" s="163" t="s">
        <v>133</v>
      </c>
      <c r="K2589" s="164">
        <f t="shared" si="127"/>
        <v>0</v>
      </c>
      <c r="L2589" s="165">
        <f t="shared" si="128"/>
        <v>0</v>
      </c>
      <c r="M2589" s="172">
        <v>127</v>
      </c>
      <c r="N2589" s="172">
        <v>64</v>
      </c>
      <c r="O2589" s="167" t="s">
        <v>133</v>
      </c>
      <c r="P2589" s="260" t="e">
        <f t="shared" si="126"/>
        <v>#NUM!</v>
      </c>
      <c r="S2589" s="272"/>
    </row>
    <row r="2590" spans="1:19">
      <c r="A2590" s="161" t="s">
        <v>3701</v>
      </c>
      <c r="C2590" s="161" t="s">
        <v>133</v>
      </c>
      <c r="F2590" s="163" t="s">
        <v>133</v>
      </c>
      <c r="G2590" s="266" t="s">
        <v>133</v>
      </c>
      <c r="H2590" s="163" t="s">
        <v>133</v>
      </c>
      <c r="I2590" s="163" t="s">
        <v>133</v>
      </c>
      <c r="J2590" s="163" t="s">
        <v>133</v>
      </c>
      <c r="K2590" s="164">
        <f t="shared" si="127"/>
        <v>0</v>
      </c>
      <c r="L2590" s="165">
        <f t="shared" si="128"/>
        <v>0</v>
      </c>
      <c r="M2590" s="172">
        <v>127</v>
      </c>
      <c r="N2590" s="172">
        <v>64</v>
      </c>
      <c r="O2590" s="167" t="s">
        <v>133</v>
      </c>
      <c r="P2590" s="260" t="e">
        <f t="shared" si="126"/>
        <v>#NUM!</v>
      </c>
      <c r="S2590" s="272"/>
    </row>
    <row r="2591" spans="1:19">
      <c r="A2591" s="161" t="s">
        <v>3702</v>
      </c>
      <c r="C2591" s="161" t="s">
        <v>133</v>
      </c>
      <c r="F2591" s="163" t="s">
        <v>133</v>
      </c>
      <c r="G2591" s="266" t="s">
        <v>133</v>
      </c>
      <c r="H2591" s="163" t="s">
        <v>133</v>
      </c>
      <c r="I2591" s="163" t="s">
        <v>133</v>
      </c>
      <c r="J2591" s="163" t="s">
        <v>133</v>
      </c>
      <c r="K2591" s="164">
        <f t="shared" si="127"/>
        <v>0</v>
      </c>
      <c r="L2591" s="165">
        <f t="shared" si="128"/>
        <v>0</v>
      </c>
      <c r="M2591" s="172">
        <v>127</v>
      </c>
      <c r="N2591" s="172">
        <v>64</v>
      </c>
      <c r="O2591" s="167" t="s">
        <v>133</v>
      </c>
      <c r="P2591" s="260" t="e">
        <f t="shared" si="126"/>
        <v>#NUM!</v>
      </c>
      <c r="S2591" s="272"/>
    </row>
    <row r="2592" spans="1:19">
      <c r="A2592" s="161" t="s">
        <v>3703</v>
      </c>
      <c r="C2592" s="161" t="s">
        <v>133</v>
      </c>
      <c r="F2592" s="163" t="s">
        <v>133</v>
      </c>
      <c r="G2592" s="266" t="s">
        <v>133</v>
      </c>
      <c r="H2592" s="163" t="s">
        <v>133</v>
      </c>
      <c r="I2592" s="163" t="s">
        <v>133</v>
      </c>
      <c r="J2592" s="163" t="s">
        <v>133</v>
      </c>
      <c r="K2592" s="164">
        <f t="shared" si="127"/>
        <v>0</v>
      </c>
      <c r="L2592" s="165">
        <f t="shared" si="128"/>
        <v>0</v>
      </c>
      <c r="M2592" s="172">
        <v>127</v>
      </c>
      <c r="N2592" s="172">
        <v>64</v>
      </c>
      <c r="O2592" s="167" t="s">
        <v>133</v>
      </c>
      <c r="P2592" s="260" t="e">
        <f t="shared" si="126"/>
        <v>#NUM!</v>
      </c>
      <c r="S2592" s="272"/>
    </row>
    <row r="2593" spans="1:19">
      <c r="A2593" s="161" t="s">
        <v>3704</v>
      </c>
      <c r="C2593" s="161" t="s">
        <v>133</v>
      </c>
      <c r="F2593" s="163" t="s">
        <v>133</v>
      </c>
      <c r="G2593" s="266" t="s">
        <v>133</v>
      </c>
      <c r="H2593" s="163" t="s">
        <v>133</v>
      </c>
      <c r="I2593" s="163" t="s">
        <v>133</v>
      </c>
      <c r="J2593" s="163" t="s">
        <v>133</v>
      </c>
      <c r="K2593" s="164">
        <f t="shared" si="127"/>
        <v>0</v>
      </c>
      <c r="L2593" s="165">
        <f t="shared" si="128"/>
        <v>0</v>
      </c>
      <c r="M2593" s="172">
        <v>127</v>
      </c>
      <c r="N2593" s="172">
        <v>64</v>
      </c>
      <c r="O2593" s="167" t="s">
        <v>133</v>
      </c>
      <c r="P2593" s="260" t="e">
        <f t="shared" si="126"/>
        <v>#NUM!</v>
      </c>
      <c r="S2593" s="272"/>
    </row>
    <row r="2594" spans="1:19">
      <c r="A2594" s="161" t="s">
        <v>3705</v>
      </c>
      <c r="C2594" s="161" t="s">
        <v>133</v>
      </c>
      <c r="F2594" s="163" t="s">
        <v>133</v>
      </c>
      <c r="G2594" s="266" t="s">
        <v>133</v>
      </c>
      <c r="H2594" s="163" t="s">
        <v>133</v>
      </c>
      <c r="I2594" s="163" t="s">
        <v>133</v>
      </c>
      <c r="J2594" s="163" t="s">
        <v>133</v>
      </c>
      <c r="K2594" s="164">
        <f t="shared" si="127"/>
        <v>0</v>
      </c>
      <c r="L2594" s="165">
        <f t="shared" si="128"/>
        <v>0</v>
      </c>
      <c r="M2594" s="172">
        <v>127</v>
      </c>
      <c r="N2594" s="172">
        <v>64</v>
      </c>
      <c r="O2594" s="167" t="s">
        <v>133</v>
      </c>
      <c r="P2594" s="260" t="e">
        <f t="shared" si="126"/>
        <v>#NUM!</v>
      </c>
      <c r="S2594" s="272"/>
    </row>
    <row r="2595" spans="1:19">
      <c r="A2595" s="161" t="s">
        <v>3706</v>
      </c>
      <c r="C2595" s="161" t="s">
        <v>133</v>
      </c>
      <c r="F2595" s="163" t="s">
        <v>133</v>
      </c>
      <c r="G2595" s="266" t="s">
        <v>133</v>
      </c>
      <c r="H2595" s="163" t="s">
        <v>133</v>
      </c>
      <c r="I2595" s="163" t="s">
        <v>133</v>
      </c>
      <c r="J2595" s="163" t="s">
        <v>133</v>
      </c>
      <c r="K2595" s="164">
        <f t="shared" si="127"/>
        <v>0</v>
      </c>
      <c r="L2595" s="165">
        <f t="shared" si="128"/>
        <v>0</v>
      </c>
      <c r="M2595" s="172">
        <v>127</v>
      </c>
      <c r="N2595" s="172">
        <v>64</v>
      </c>
      <c r="O2595" s="167" t="s">
        <v>133</v>
      </c>
      <c r="P2595" s="260" t="e">
        <f t="shared" si="126"/>
        <v>#NUM!</v>
      </c>
      <c r="S2595" s="272"/>
    </row>
    <row r="2596" spans="1:19">
      <c r="A2596" s="161" t="s">
        <v>3707</v>
      </c>
      <c r="C2596" s="161" t="s">
        <v>133</v>
      </c>
      <c r="F2596" s="163" t="s">
        <v>133</v>
      </c>
      <c r="G2596" s="266" t="s">
        <v>133</v>
      </c>
      <c r="H2596" s="163" t="s">
        <v>133</v>
      </c>
      <c r="I2596" s="163" t="s">
        <v>133</v>
      </c>
      <c r="J2596" s="163" t="s">
        <v>133</v>
      </c>
      <c r="K2596" s="164">
        <f t="shared" si="127"/>
        <v>0</v>
      </c>
      <c r="L2596" s="165">
        <f t="shared" si="128"/>
        <v>0</v>
      </c>
      <c r="M2596" s="172">
        <v>127</v>
      </c>
      <c r="N2596" s="172">
        <v>64</v>
      </c>
      <c r="O2596" s="167" t="s">
        <v>133</v>
      </c>
      <c r="P2596" s="260" t="e">
        <f t="shared" si="126"/>
        <v>#NUM!</v>
      </c>
      <c r="S2596" s="272"/>
    </row>
    <row r="2597" spans="1:19">
      <c r="A2597" s="161" t="s">
        <v>3708</v>
      </c>
      <c r="C2597" s="161" t="s">
        <v>133</v>
      </c>
      <c r="F2597" s="163" t="s">
        <v>133</v>
      </c>
      <c r="G2597" s="266" t="s">
        <v>133</v>
      </c>
      <c r="H2597" s="163" t="s">
        <v>133</v>
      </c>
      <c r="I2597" s="163" t="s">
        <v>133</v>
      </c>
      <c r="J2597" s="163" t="s">
        <v>133</v>
      </c>
      <c r="K2597" s="164">
        <f t="shared" si="127"/>
        <v>0</v>
      </c>
      <c r="L2597" s="165">
        <f t="shared" si="128"/>
        <v>0</v>
      </c>
      <c r="M2597" s="172">
        <v>127</v>
      </c>
      <c r="N2597" s="172">
        <v>64</v>
      </c>
      <c r="O2597" s="167" t="s">
        <v>133</v>
      </c>
      <c r="P2597" s="260" t="e">
        <f t="shared" si="126"/>
        <v>#NUM!</v>
      </c>
      <c r="S2597" s="272"/>
    </row>
    <row r="2598" spans="1:19">
      <c r="A2598" s="161" t="s">
        <v>3709</v>
      </c>
      <c r="C2598" s="161" t="s">
        <v>133</v>
      </c>
      <c r="F2598" s="163" t="s">
        <v>133</v>
      </c>
      <c r="G2598" s="266" t="s">
        <v>133</v>
      </c>
      <c r="H2598" s="163" t="s">
        <v>133</v>
      </c>
      <c r="I2598" s="163" t="s">
        <v>133</v>
      </c>
      <c r="J2598" s="163" t="s">
        <v>133</v>
      </c>
      <c r="K2598" s="164">
        <f t="shared" si="127"/>
        <v>0</v>
      </c>
      <c r="L2598" s="165">
        <f t="shared" si="128"/>
        <v>0</v>
      </c>
      <c r="M2598" s="172">
        <v>127</v>
      </c>
      <c r="N2598" s="172">
        <v>64</v>
      </c>
      <c r="O2598" s="167" t="s">
        <v>133</v>
      </c>
      <c r="P2598" s="260" t="e">
        <f t="shared" si="126"/>
        <v>#NUM!</v>
      </c>
      <c r="S2598" s="272"/>
    </row>
    <row r="2599" spans="1:19">
      <c r="A2599" s="161" t="s">
        <v>3710</v>
      </c>
      <c r="C2599" s="161" t="s">
        <v>133</v>
      </c>
      <c r="F2599" s="163" t="s">
        <v>133</v>
      </c>
      <c r="G2599" s="266" t="s">
        <v>133</v>
      </c>
      <c r="H2599" s="163" t="s">
        <v>133</v>
      </c>
      <c r="I2599" s="163" t="s">
        <v>133</v>
      </c>
      <c r="J2599" s="163" t="s">
        <v>133</v>
      </c>
      <c r="K2599" s="164">
        <f t="shared" si="127"/>
        <v>0</v>
      </c>
      <c r="L2599" s="165">
        <f t="shared" si="128"/>
        <v>0</v>
      </c>
      <c r="M2599" s="172">
        <v>127</v>
      </c>
      <c r="N2599" s="172">
        <v>64</v>
      </c>
      <c r="O2599" s="167" t="s">
        <v>133</v>
      </c>
      <c r="P2599" s="260" t="e">
        <f t="shared" si="126"/>
        <v>#NUM!</v>
      </c>
      <c r="S2599" s="272"/>
    </row>
    <row r="2600" spans="1:19">
      <c r="A2600" s="161" t="s">
        <v>3711</v>
      </c>
      <c r="C2600" s="161" t="s">
        <v>133</v>
      </c>
      <c r="F2600" s="163" t="s">
        <v>133</v>
      </c>
      <c r="G2600" s="266" t="s">
        <v>133</v>
      </c>
      <c r="H2600" s="163" t="s">
        <v>133</v>
      </c>
      <c r="I2600" s="163" t="s">
        <v>133</v>
      </c>
      <c r="J2600" s="163" t="s">
        <v>133</v>
      </c>
      <c r="K2600" s="164">
        <f t="shared" si="127"/>
        <v>0</v>
      </c>
      <c r="L2600" s="165">
        <f t="shared" si="128"/>
        <v>0</v>
      </c>
      <c r="M2600" s="172">
        <v>127</v>
      </c>
      <c r="N2600" s="172">
        <v>64</v>
      </c>
      <c r="O2600" s="167" t="s">
        <v>133</v>
      </c>
      <c r="P2600" s="260" t="e">
        <f t="shared" si="126"/>
        <v>#NUM!</v>
      </c>
      <c r="S2600" s="272"/>
    </row>
    <row r="2601" spans="1:19">
      <c r="A2601" s="161" t="s">
        <v>3712</v>
      </c>
      <c r="C2601" s="161" t="s">
        <v>133</v>
      </c>
      <c r="F2601" s="163" t="s">
        <v>133</v>
      </c>
      <c r="G2601" s="266" t="s">
        <v>133</v>
      </c>
      <c r="H2601" s="163" t="s">
        <v>133</v>
      </c>
      <c r="I2601" s="163" t="s">
        <v>133</v>
      </c>
      <c r="J2601" s="163" t="s">
        <v>133</v>
      </c>
      <c r="K2601" s="164">
        <f t="shared" si="127"/>
        <v>0</v>
      </c>
      <c r="L2601" s="165">
        <f t="shared" si="128"/>
        <v>0</v>
      </c>
      <c r="M2601" s="172">
        <v>127</v>
      </c>
      <c r="N2601" s="172">
        <v>64</v>
      </c>
      <c r="O2601" s="167" t="s">
        <v>133</v>
      </c>
      <c r="P2601" s="260" t="e">
        <f t="shared" si="126"/>
        <v>#NUM!</v>
      </c>
      <c r="S2601" s="272"/>
    </row>
    <row r="2602" spans="1:19">
      <c r="A2602" s="161" t="s">
        <v>3713</v>
      </c>
      <c r="C2602" s="161" t="s">
        <v>133</v>
      </c>
      <c r="F2602" s="163" t="s">
        <v>133</v>
      </c>
      <c r="G2602" s="266" t="s">
        <v>133</v>
      </c>
      <c r="H2602" s="163" t="s">
        <v>133</v>
      </c>
      <c r="I2602" s="163" t="s">
        <v>133</v>
      </c>
      <c r="J2602" s="163" t="s">
        <v>133</v>
      </c>
      <c r="K2602" s="164">
        <f t="shared" si="127"/>
        <v>0</v>
      </c>
      <c r="L2602" s="165">
        <f t="shared" si="128"/>
        <v>0</v>
      </c>
      <c r="M2602" s="172">
        <v>127</v>
      </c>
      <c r="N2602" s="172">
        <v>64</v>
      </c>
      <c r="O2602" s="167" t="s">
        <v>133</v>
      </c>
      <c r="P2602" s="260" t="e">
        <f t="shared" si="126"/>
        <v>#NUM!</v>
      </c>
      <c r="S2602" s="272"/>
    </row>
    <row r="2603" spans="1:19">
      <c r="A2603" s="161" t="s">
        <v>3714</v>
      </c>
      <c r="C2603" s="161" t="s">
        <v>133</v>
      </c>
      <c r="F2603" s="163" t="s">
        <v>133</v>
      </c>
      <c r="G2603" s="266" t="s">
        <v>133</v>
      </c>
      <c r="H2603" s="163" t="s">
        <v>133</v>
      </c>
      <c r="I2603" s="163" t="s">
        <v>133</v>
      </c>
      <c r="J2603" s="163" t="s">
        <v>133</v>
      </c>
      <c r="K2603" s="164">
        <f t="shared" si="127"/>
        <v>0</v>
      </c>
      <c r="L2603" s="165">
        <f t="shared" si="128"/>
        <v>0</v>
      </c>
      <c r="M2603" s="172">
        <v>127</v>
      </c>
      <c r="N2603" s="172">
        <v>64</v>
      </c>
      <c r="O2603" s="167" t="s">
        <v>133</v>
      </c>
      <c r="P2603" s="260" t="e">
        <f t="shared" si="126"/>
        <v>#NUM!</v>
      </c>
      <c r="S2603" s="272"/>
    </row>
    <row r="2604" spans="1:19">
      <c r="A2604" s="161" t="s">
        <v>3715</v>
      </c>
      <c r="C2604" s="161" t="s">
        <v>133</v>
      </c>
      <c r="F2604" s="163" t="s">
        <v>133</v>
      </c>
      <c r="G2604" s="266" t="s">
        <v>133</v>
      </c>
      <c r="H2604" s="163" t="s">
        <v>133</v>
      </c>
      <c r="I2604" s="163" t="s">
        <v>133</v>
      </c>
      <c r="J2604" s="163" t="s">
        <v>133</v>
      </c>
      <c r="K2604" s="164">
        <f t="shared" si="127"/>
        <v>0</v>
      </c>
      <c r="L2604" s="165">
        <f t="shared" si="128"/>
        <v>0</v>
      </c>
      <c r="M2604" s="172">
        <v>127</v>
      </c>
      <c r="N2604" s="172">
        <v>64</v>
      </c>
      <c r="O2604" s="167" t="s">
        <v>133</v>
      </c>
      <c r="P2604" s="260" t="e">
        <f t="shared" si="126"/>
        <v>#NUM!</v>
      </c>
      <c r="S2604" s="272"/>
    </row>
    <row r="2605" spans="1:19">
      <c r="A2605" s="161" t="s">
        <v>3716</v>
      </c>
      <c r="C2605" s="161" t="s">
        <v>133</v>
      </c>
      <c r="F2605" s="163" t="s">
        <v>133</v>
      </c>
      <c r="G2605" s="266" t="s">
        <v>133</v>
      </c>
      <c r="H2605" s="163" t="s">
        <v>133</v>
      </c>
      <c r="I2605" s="163" t="s">
        <v>133</v>
      </c>
      <c r="J2605" s="163" t="s">
        <v>133</v>
      </c>
      <c r="K2605" s="164">
        <f t="shared" si="127"/>
        <v>0</v>
      </c>
      <c r="L2605" s="165">
        <f t="shared" si="128"/>
        <v>0</v>
      </c>
      <c r="M2605" s="172">
        <v>127</v>
      </c>
      <c r="N2605" s="172">
        <v>64</v>
      </c>
      <c r="O2605" s="167" t="s">
        <v>133</v>
      </c>
      <c r="P2605" s="260" t="e">
        <f t="shared" si="126"/>
        <v>#NUM!</v>
      </c>
      <c r="S2605" s="272"/>
    </row>
    <row r="2606" spans="1:19">
      <c r="A2606" s="161" t="s">
        <v>3717</v>
      </c>
      <c r="C2606" s="161" t="s">
        <v>133</v>
      </c>
      <c r="F2606" s="163" t="s">
        <v>133</v>
      </c>
      <c r="G2606" s="266" t="s">
        <v>133</v>
      </c>
      <c r="H2606" s="163" t="s">
        <v>133</v>
      </c>
      <c r="I2606" s="163" t="s">
        <v>133</v>
      </c>
      <c r="J2606" s="163" t="s">
        <v>133</v>
      </c>
      <c r="K2606" s="164">
        <f t="shared" si="127"/>
        <v>0</v>
      </c>
      <c r="L2606" s="165">
        <f t="shared" si="128"/>
        <v>0</v>
      </c>
      <c r="M2606" s="172">
        <v>127</v>
      </c>
      <c r="N2606" s="172">
        <v>64</v>
      </c>
      <c r="O2606" s="167" t="s">
        <v>133</v>
      </c>
      <c r="P2606" s="260" t="e">
        <f t="shared" si="126"/>
        <v>#NUM!</v>
      </c>
      <c r="S2606" s="272"/>
    </row>
    <row r="2607" spans="1:19">
      <c r="A2607" s="161" t="s">
        <v>3718</v>
      </c>
      <c r="C2607" s="161" t="s">
        <v>133</v>
      </c>
      <c r="F2607" s="163" t="s">
        <v>133</v>
      </c>
      <c r="G2607" s="266" t="s">
        <v>133</v>
      </c>
      <c r="H2607" s="163" t="s">
        <v>133</v>
      </c>
      <c r="I2607" s="163" t="s">
        <v>133</v>
      </c>
      <c r="J2607" s="163" t="s">
        <v>133</v>
      </c>
      <c r="K2607" s="164">
        <f t="shared" si="127"/>
        <v>0</v>
      </c>
      <c r="L2607" s="165">
        <f t="shared" si="128"/>
        <v>0</v>
      </c>
      <c r="M2607" s="172">
        <v>127</v>
      </c>
      <c r="N2607" s="172">
        <v>64</v>
      </c>
      <c r="O2607" s="167" t="s">
        <v>133</v>
      </c>
      <c r="P2607" s="260" t="e">
        <f t="shared" si="126"/>
        <v>#NUM!</v>
      </c>
      <c r="S2607" s="272"/>
    </row>
    <row r="2608" spans="1:19">
      <c r="A2608" s="161" t="s">
        <v>3719</v>
      </c>
      <c r="C2608" s="161" t="s">
        <v>133</v>
      </c>
      <c r="F2608" s="163" t="s">
        <v>133</v>
      </c>
      <c r="G2608" s="266" t="s">
        <v>133</v>
      </c>
      <c r="H2608" s="163" t="s">
        <v>133</v>
      </c>
      <c r="I2608" s="163" t="s">
        <v>133</v>
      </c>
      <c r="J2608" s="163" t="s">
        <v>133</v>
      </c>
      <c r="K2608" s="164">
        <f t="shared" si="127"/>
        <v>0</v>
      </c>
      <c r="L2608" s="165">
        <f t="shared" si="128"/>
        <v>0</v>
      </c>
      <c r="M2608" s="172">
        <v>127</v>
      </c>
      <c r="N2608" s="172">
        <v>64</v>
      </c>
      <c r="O2608" s="167" t="s">
        <v>133</v>
      </c>
      <c r="P2608" s="260" t="e">
        <f t="shared" si="126"/>
        <v>#NUM!</v>
      </c>
      <c r="S2608" s="272"/>
    </row>
    <row r="2609" spans="1:19">
      <c r="A2609" s="161" t="s">
        <v>3720</v>
      </c>
      <c r="C2609" s="161" t="s">
        <v>133</v>
      </c>
      <c r="F2609" s="163" t="s">
        <v>133</v>
      </c>
      <c r="G2609" s="266" t="s">
        <v>133</v>
      </c>
      <c r="H2609" s="163" t="s">
        <v>133</v>
      </c>
      <c r="I2609" s="163" t="s">
        <v>133</v>
      </c>
      <c r="J2609" s="163" t="s">
        <v>133</v>
      </c>
      <c r="K2609" s="164">
        <f t="shared" si="127"/>
        <v>0</v>
      </c>
      <c r="L2609" s="165">
        <f t="shared" si="128"/>
        <v>0</v>
      </c>
      <c r="M2609" s="172">
        <v>127</v>
      </c>
      <c r="N2609" s="172">
        <v>64</v>
      </c>
      <c r="O2609" s="167" t="s">
        <v>133</v>
      </c>
      <c r="P2609" s="260" t="e">
        <f t="shared" si="126"/>
        <v>#NUM!</v>
      </c>
      <c r="S2609" s="272"/>
    </row>
    <row r="2610" spans="1:19">
      <c r="A2610" s="161" t="s">
        <v>3721</v>
      </c>
      <c r="C2610" s="161" t="s">
        <v>133</v>
      </c>
      <c r="F2610" s="163" t="s">
        <v>133</v>
      </c>
      <c r="G2610" s="266" t="s">
        <v>133</v>
      </c>
      <c r="H2610" s="163" t="s">
        <v>133</v>
      </c>
      <c r="I2610" s="163" t="s">
        <v>133</v>
      </c>
      <c r="J2610" s="163" t="s">
        <v>133</v>
      </c>
      <c r="K2610" s="164">
        <f t="shared" si="127"/>
        <v>0</v>
      </c>
      <c r="L2610" s="165">
        <f t="shared" si="128"/>
        <v>0</v>
      </c>
      <c r="M2610" s="172">
        <v>127</v>
      </c>
      <c r="N2610" s="172">
        <v>64</v>
      </c>
      <c r="O2610" s="167" t="s">
        <v>133</v>
      </c>
      <c r="P2610" s="260" t="e">
        <f t="shared" si="126"/>
        <v>#NUM!</v>
      </c>
      <c r="S2610" s="272"/>
    </row>
    <row r="2611" spans="1:19">
      <c r="A2611" s="161" t="s">
        <v>3722</v>
      </c>
      <c r="C2611" s="161" t="s">
        <v>133</v>
      </c>
      <c r="F2611" s="163" t="s">
        <v>133</v>
      </c>
      <c r="G2611" s="266" t="s">
        <v>133</v>
      </c>
      <c r="H2611" s="163" t="s">
        <v>133</v>
      </c>
      <c r="I2611" s="163" t="s">
        <v>133</v>
      </c>
      <c r="J2611" s="163" t="s">
        <v>133</v>
      </c>
      <c r="K2611" s="164">
        <f t="shared" si="127"/>
        <v>0</v>
      </c>
      <c r="L2611" s="165">
        <f t="shared" si="128"/>
        <v>0</v>
      </c>
      <c r="M2611" s="172">
        <v>127</v>
      </c>
      <c r="N2611" s="172">
        <v>64</v>
      </c>
      <c r="O2611" s="167" t="s">
        <v>133</v>
      </c>
      <c r="P2611" s="260" t="e">
        <f t="shared" si="126"/>
        <v>#NUM!</v>
      </c>
      <c r="S2611" s="272"/>
    </row>
    <row r="2612" spans="1:19">
      <c r="A2612" s="161" t="s">
        <v>3723</v>
      </c>
      <c r="C2612" s="161" t="s">
        <v>133</v>
      </c>
      <c r="F2612" s="163" t="s">
        <v>133</v>
      </c>
      <c r="G2612" s="266" t="s">
        <v>133</v>
      </c>
      <c r="H2612" s="163" t="s">
        <v>133</v>
      </c>
      <c r="I2612" s="163" t="s">
        <v>133</v>
      </c>
      <c r="J2612" s="163" t="s">
        <v>133</v>
      </c>
      <c r="K2612" s="164">
        <f t="shared" si="127"/>
        <v>0</v>
      </c>
      <c r="L2612" s="165">
        <f t="shared" si="128"/>
        <v>0</v>
      </c>
      <c r="M2612" s="172">
        <v>127</v>
      </c>
      <c r="N2612" s="172">
        <v>64</v>
      </c>
      <c r="O2612" s="167" t="s">
        <v>133</v>
      </c>
      <c r="P2612" s="260" t="e">
        <f t="shared" si="126"/>
        <v>#NUM!</v>
      </c>
      <c r="S2612" s="272"/>
    </row>
    <row r="2613" spans="1:19">
      <c r="A2613" s="161" t="s">
        <v>3724</v>
      </c>
      <c r="C2613" s="161" t="s">
        <v>133</v>
      </c>
      <c r="F2613" s="163" t="s">
        <v>133</v>
      </c>
      <c r="G2613" s="266" t="s">
        <v>133</v>
      </c>
      <c r="H2613" s="163" t="s">
        <v>133</v>
      </c>
      <c r="I2613" s="163" t="s">
        <v>133</v>
      </c>
      <c r="J2613" s="163" t="s">
        <v>133</v>
      </c>
      <c r="K2613" s="164">
        <f t="shared" si="127"/>
        <v>0</v>
      </c>
      <c r="L2613" s="165">
        <f t="shared" si="128"/>
        <v>0</v>
      </c>
      <c r="M2613" s="172">
        <v>127</v>
      </c>
      <c r="N2613" s="172">
        <v>64</v>
      </c>
      <c r="O2613" s="167" t="s">
        <v>133</v>
      </c>
      <c r="P2613" s="260" t="e">
        <f t="shared" si="126"/>
        <v>#NUM!</v>
      </c>
      <c r="S2613" s="272"/>
    </row>
    <row r="2614" spans="1:19">
      <c r="A2614" s="161" t="s">
        <v>3725</v>
      </c>
      <c r="C2614" s="161" t="s">
        <v>133</v>
      </c>
      <c r="F2614" s="163" t="s">
        <v>133</v>
      </c>
      <c r="G2614" s="266" t="s">
        <v>133</v>
      </c>
      <c r="H2614" s="163" t="s">
        <v>133</v>
      </c>
      <c r="I2614" s="163" t="s">
        <v>133</v>
      </c>
      <c r="J2614" s="163" t="s">
        <v>133</v>
      </c>
      <c r="K2614" s="164">
        <f t="shared" si="127"/>
        <v>0</v>
      </c>
      <c r="L2614" s="165">
        <f t="shared" si="128"/>
        <v>0</v>
      </c>
      <c r="M2614" s="172">
        <v>127</v>
      </c>
      <c r="N2614" s="172">
        <v>64</v>
      </c>
      <c r="O2614" s="167" t="s">
        <v>133</v>
      </c>
      <c r="P2614" s="260" t="e">
        <f t="shared" si="126"/>
        <v>#NUM!</v>
      </c>
      <c r="S2614" s="272"/>
    </row>
    <row r="2615" spans="1:19">
      <c r="A2615" s="161" t="s">
        <v>3726</v>
      </c>
      <c r="C2615" s="161" t="s">
        <v>133</v>
      </c>
      <c r="F2615" s="163" t="s">
        <v>133</v>
      </c>
      <c r="G2615" s="266" t="s">
        <v>133</v>
      </c>
      <c r="H2615" s="163" t="s">
        <v>133</v>
      </c>
      <c r="I2615" s="163" t="s">
        <v>133</v>
      </c>
      <c r="J2615" s="163" t="s">
        <v>133</v>
      </c>
      <c r="K2615" s="164">
        <f t="shared" si="127"/>
        <v>0</v>
      </c>
      <c r="L2615" s="165">
        <f t="shared" si="128"/>
        <v>0</v>
      </c>
      <c r="M2615" s="172">
        <v>127</v>
      </c>
      <c r="N2615" s="172">
        <v>64</v>
      </c>
      <c r="O2615" s="167" t="s">
        <v>133</v>
      </c>
      <c r="P2615" s="260" t="e">
        <f t="shared" si="126"/>
        <v>#NUM!</v>
      </c>
      <c r="S2615" s="272"/>
    </row>
    <row r="2616" spans="1:19">
      <c r="A2616" s="161" t="s">
        <v>3727</v>
      </c>
      <c r="C2616" s="161" t="s">
        <v>133</v>
      </c>
      <c r="F2616" s="163" t="s">
        <v>133</v>
      </c>
      <c r="G2616" s="266" t="s">
        <v>133</v>
      </c>
      <c r="H2616" s="163" t="s">
        <v>133</v>
      </c>
      <c r="I2616" s="163" t="s">
        <v>133</v>
      </c>
      <c r="J2616" s="163" t="s">
        <v>133</v>
      </c>
      <c r="K2616" s="164">
        <f t="shared" si="127"/>
        <v>0</v>
      </c>
      <c r="L2616" s="165">
        <f t="shared" si="128"/>
        <v>0</v>
      </c>
      <c r="M2616" s="172">
        <v>127</v>
      </c>
      <c r="N2616" s="172">
        <v>64</v>
      </c>
      <c r="O2616" s="167" t="s">
        <v>133</v>
      </c>
      <c r="P2616" s="260" t="e">
        <f t="shared" si="126"/>
        <v>#NUM!</v>
      </c>
      <c r="S2616" s="272"/>
    </row>
    <row r="2617" spans="1:19">
      <c r="A2617" s="161" t="s">
        <v>3728</v>
      </c>
      <c r="C2617" s="161" t="s">
        <v>133</v>
      </c>
      <c r="F2617" s="163" t="s">
        <v>133</v>
      </c>
      <c r="G2617" s="266" t="s">
        <v>133</v>
      </c>
      <c r="H2617" s="163" t="s">
        <v>133</v>
      </c>
      <c r="I2617" s="163" t="s">
        <v>133</v>
      </c>
      <c r="J2617" s="163" t="s">
        <v>133</v>
      </c>
      <c r="K2617" s="164">
        <f t="shared" si="127"/>
        <v>0</v>
      </c>
      <c r="L2617" s="165">
        <f t="shared" si="128"/>
        <v>0</v>
      </c>
      <c r="M2617" s="172">
        <v>127</v>
      </c>
      <c r="N2617" s="172">
        <v>64</v>
      </c>
      <c r="O2617" s="167" t="s">
        <v>133</v>
      </c>
      <c r="P2617" s="260" t="e">
        <f t="shared" si="126"/>
        <v>#NUM!</v>
      </c>
      <c r="S2617" s="272"/>
    </row>
    <row r="2618" spans="1:19">
      <c r="A2618" s="161" t="s">
        <v>3729</v>
      </c>
      <c r="C2618" s="161" t="s">
        <v>133</v>
      </c>
      <c r="F2618" s="163" t="s">
        <v>133</v>
      </c>
      <c r="G2618" s="266" t="s">
        <v>133</v>
      </c>
      <c r="H2618" s="163" t="s">
        <v>133</v>
      </c>
      <c r="I2618" s="163" t="s">
        <v>133</v>
      </c>
      <c r="J2618" s="163" t="s">
        <v>133</v>
      </c>
      <c r="K2618" s="164">
        <f t="shared" si="127"/>
        <v>0</v>
      </c>
      <c r="L2618" s="165">
        <f t="shared" si="128"/>
        <v>0</v>
      </c>
      <c r="M2618" s="172">
        <v>127</v>
      </c>
      <c r="N2618" s="172">
        <v>64</v>
      </c>
      <c r="O2618" s="167" t="s">
        <v>133</v>
      </c>
      <c r="P2618" s="260" t="e">
        <f t="shared" si="126"/>
        <v>#NUM!</v>
      </c>
      <c r="S2618" s="272"/>
    </row>
    <row r="2619" spans="1:19">
      <c r="A2619" s="161" t="s">
        <v>3730</v>
      </c>
      <c r="C2619" s="161" t="s">
        <v>133</v>
      </c>
      <c r="F2619" s="163" t="s">
        <v>133</v>
      </c>
      <c r="G2619" s="266" t="s">
        <v>133</v>
      </c>
      <c r="H2619" s="163" t="s">
        <v>133</v>
      </c>
      <c r="I2619" s="163" t="s">
        <v>133</v>
      </c>
      <c r="J2619" s="163" t="s">
        <v>133</v>
      </c>
      <c r="K2619" s="164">
        <f t="shared" si="127"/>
        <v>0</v>
      </c>
      <c r="L2619" s="165">
        <f t="shared" si="128"/>
        <v>0</v>
      </c>
      <c r="M2619" s="172">
        <v>127</v>
      </c>
      <c r="N2619" s="172">
        <v>64</v>
      </c>
      <c r="O2619" s="167" t="s">
        <v>133</v>
      </c>
      <c r="P2619" s="260" t="e">
        <f t="shared" si="126"/>
        <v>#NUM!</v>
      </c>
      <c r="S2619" s="272"/>
    </row>
    <row r="2620" spans="1:19">
      <c r="A2620" s="161" t="s">
        <v>3731</v>
      </c>
      <c r="C2620" s="161" t="s">
        <v>133</v>
      </c>
      <c r="F2620" s="163" t="s">
        <v>133</v>
      </c>
      <c r="G2620" s="266" t="s">
        <v>133</v>
      </c>
      <c r="H2620" s="163" t="s">
        <v>133</v>
      </c>
      <c r="I2620" s="163" t="s">
        <v>133</v>
      </c>
      <c r="J2620" s="163" t="s">
        <v>133</v>
      </c>
      <c r="K2620" s="164">
        <f t="shared" si="127"/>
        <v>0</v>
      </c>
      <c r="L2620" s="165">
        <f t="shared" si="128"/>
        <v>0</v>
      </c>
      <c r="M2620" s="172">
        <v>127</v>
      </c>
      <c r="N2620" s="172">
        <v>64</v>
      </c>
      <c r="O2620" s="167" t="s">
        <v>133</v>
      </c>
      <c r="P2620" s="260" t="e">
        <f t="shared" si="126"/>
        <v>#NUM!</v>
      </c>
      <c r="S2620" s="272"/>
    </row>
    <row r="2621" spans="1:19">
      <c r="A2621" s="161" t="s">
        <v>3732</v>
      </c>
      <c r="C2621" s="161" t="s">
        <v>133</v>
      </c>
      <c r="F2621" s="163" t="s">
        <v>133</v>
      </c>
      <c r="G2621" s="266" t="s">
        <v>133</v>
      </c>
      <c r="H2621" s="163" t="s">
        <v>133</v>
      </c>
      <c r="I2621" s="163" t="s">
        <v>133</v>
      </c>
      <c r="J2621" s="163" t="s">
        <v>133</v>
      </c>
      <c r="K2621" s="164">
        <f t="shared" si="127"/>
        <v>0</v>
      </c>
      <c r="L2621" s="165">
        <f t="shared" si="128"/>
        <v>0</v>
      </c>
      <c r="M2621" s="172">
        <v>127</v>
      </c>
      <c r="N2621" s="172">
        <v>64</v>
      </c>
      <c r="O2621" s="167" t="s">
        <v>133</v>
      </c>
      <c r="P2621" s="260" t="e">
        <f t="shared" si="126"/>
        <v>#NUM!</v>
      </c>
      <c r="S2621" s="272"/>
    </row>
    <row r="2622" spans="1:19">
      <c r="A2622" s="161" t="s">
        <v>3733</v>
      </c>
      <c r="C2622" s="161" t="s">
        <v>133</v>
      </c>
      <c r="F2622" s="163" t="s">
        <v>133</v>
      </c>
      <c r="G2622" s="266" t="s">
        <v>133</v>
      </c>
      <c r="H2622" s="163" t="s">
        <v>133</v>
      </c>
      <c r="I2622" s="163" t="s">
        <v>133</v>
      </c>
      <c r="J2622" s="163" t="s">
        <v>133</v>
      </c>
      <c r="K2622" s="164">
        <f t="shared" si="127"/>
        <v>0</v>
      </c>
      <c r="L2622" s="165">
        <f t="shared" si="128"/>
        <v>0</v>
      </c>
      <c r="M2622" s="172">
        <v>127</v>
      </c>
      <c r="N2622" s="172">
        <v>64</v>
      </c>
      <c r="O2622" s="167" t="s">
        <v>133</v>
      </c>
      <c r="P2622" s="260" t="e">
        <f t="shared" si="126"/>
        <v>#NUM!</v>
      </c>
      <c r="S2622" s="272"/>
    </row>
    <row r="2623" spans="1:19">
      <c r="A2623" s="161" t="s">
        <v>3734</v>
      </c>
      <c r="C2623" s="161" t="s">
        <v>133</v>
      </c>
      <c r="F2623" s="163" t="s">
        <v>133</v>
      </c>
      <c r="G2623" s="266" t="s">
        <v>133</v>
      </c>
      <c r="H2623" s="163" t="s">
        <v>133</v>
      </c>
      <c r="I2623" s="163" t="s">
        <v>133</v>
      </c>
      <c r="J2623" s="163" t="s">
        <v>133</v>
      </c>
      <c r="K2623" s="164">
        <f t="shared" si="127"/>
        <v>0</v>
      </c>
      <c r="L2623" s="165">
        <f t="shared" si="128"/>
        <v>0</v>
      </c>
      <c r="M2623" s="172">
        <v>127</v>
      </c>
      <c r="N2623" s="172">
        <v>64</v>
      </c>
      <c r="O2623" s="167" t="s">
        <v>133</v>
      </c>
      <c r="P2623" s="260" t="e">
        <f t="shared" si="126"/>
        <v>#NUM!</v>
      </c>
      <c r="S2623" s="272"/>
    </row>
    <row r="2624" spans="1:19">
      <c r="A2624" s="161" t="s">
        <v>3735</v>
      </c>
      <c r="C2624" s="161" t="s">
        <v>133</v>
      </c>
      <c r="F2624" s="163" t="s">
        <v>133</v>
      </c>
      <c r="G2624" s="266" t="s">
        <v>133</v>
      </c>
      <c r="H2624" s="163" t="s">
        <v>133</v>
      </c>
      <c r="I2624" s="163" t="s">
        <v>133</v>
      </c>
      <c r="J2624" s="163" t="s">
        <v>133</v>
      </c>
      <c r="K2624" s="164">
        <f t="shared" si="127"/>
        <v>0</v>
      </c>
      <c r="L2624" s="165">
        <f t="shared" si="128"/>
        <v>0</v>
      </c>
      <c r="M2624" s="172">
        <v>127</v>
      </c>
      <c r="N2624" s="172">
        <v>64</v>
      </c>
      <c r="O2624" s="167" t="s">
        <v>133</v>
      </c>
      <c r="P2624" s="260" t="e">
        <f t="shared" si="126"/>
        <v>#NUM!</v>
      </c>
      <c r="S2624" s="272"/>
    </row>
    <row r="2625" spans="1:19">
      <c r="A2625" s="161" t="s">
        <v>3736</v>
      </c>
      <c r="C2625" s="161" t="s">
        <v>133</v>
      </c>
      <c r="F2625" s="163" t="s">
        <v>133</v>
      </c>
      <c r="G2625" s="266" t="s">
        <v>133</v>
      </c>
      <c r="H2625" s="163" t="s">
        <v>133</v>
      </c>
      <c r="I2625" s="163" t="s">
        <v>133</v>
      </c>
      <c r="J2625" s="163" t="s">
        <v>133</v>
      </c>
      <c r="K2625" s="164">
        <f t="shared" si="127"/>
        <v>0</v>
      </c>
      <c r="L2625" s="165">
        <f t="shared" si="128"/>
        <v>0</v>
      </c>
      <c r="M2625" s="172">
        <v>127</v>
      </c>
      <c r="N2625" s="172">
        <v>64</v>
      </c>
      <c r="O2625" s="167" t="s">
        <v>133</v>
      </c>
      <c r="P2625" s="260" t="e">
        <f t="shared" si="126"/>
        <v>#NUM!</v>
      </c>
      <c r="S2625" s="272"/>
    </row>
    <row r="2626" spans="1:19">
      <c r="A2626" s="161" t="s">
        <v>3737</v>
      </c>
      <c r="C2626" s="161" t="s">
        <v>133</v>
      </c>
      <c r="F2626" s="163" t="s">
        <v>133</v>
      </c>
      <c r="G2626" s="266" t="s">
        <v>133</v>
      </c>
      <c r="H2626" s="163" t="s">
        <v>133</v>
      </c>
      <c r="I2626" s="163" t="s">
        <v>133</v>
      </c>
      <c r="J2626" s="163" t="s">
        <v>133</v>
      </c>
      <c r="K2626" s="164">
        <f t="shared" si="127"/>
        <v>0</v>
      </c>
      <c r="L2626" s="165">
        <f t="shared" si="128"/>
        <v>0</v>
      </c>
      <c r="M2626" s="172">
        <v>127</v>
      </c>
      <c r="N2626" s="172">
        <v>64</v>
      </c>
      <c r="O2626" s="167" t="s">
        <v>133</v>
      </c>
      <c r="P2626" s="260" t="e">
        <f t="shared" si="126"/>
        <v>#NUM!</v>
      </c>
      <c r="S2626" s="272"/>
    </row>
    <row r="2627" spans="1:19">
      <c r="A2627" s="161" t="s">
        <v>3738</v>
      </c>
      <c r="C2627" s="161" t="s">
        <v>133</v>
      </c>
      <c r="F2627" s="163" t="s">
        <v>133</v>
      </c>
      <c r="G2627" s="266" t="s">
        <v>133</v>
      </c>
      <c r="H2627" s="163" t="s">
        <v>133</v>
      </c>
      <c r="I2627" s="163" t="s">
        <v>133</v>
      </c>
      <c r="J2627" s="163" t="s">
        <v>133</v>
      </c>
      <c r="K2627" s="164">
        <f t="shared" si="127"/>
        <v>0</v>
      </c>
      <c r="L2627" s="165">
        <f t="shared" si="128"/>
        <v>0</v>
      </c>
      <c r="M2627" s="172">
        <v>127</v>
      </c>
      <c r="N2627" s="172">
        <v>64</v>
      </c>
      <c r="O2627" s="167" t="s">
        <v>133</v>
      </c>
      <c r="P2627" s="260" t="e">
        <f t="shared" si="126"/>
        <v>#NUM!</v>
      </c>
      <c r="S2627" s="272"/>
    </row>
    <row r="2628" spans="1:19">
      <c r="A2628" s="161" t="s">
        <v>3739</v>
      </c>
      <c r="C2628" s="161" t="s">
        <v>133</v>
      </c>
      <c r="F2628" s="163" t="s">
        <v>133</v>
      </c>
      <c r="G2628" s="266" t="s">
        <v>133</v>
      </c>
      <c r="H2628" s="163" t="s">
        <v>133</v>
      </c>
      <c r="I2628" s="163" t="s">
        <v>133</v>
      </c>
      <c r="J2628" s="163" t="s">
        <v>133</v>
      </c>
      <c r="K2628" s="164">
        <f t="shared" si="127"/>
        <v>0</v>
      </c>
      <c r="L2628" s="165">
        <f t="shared" si="128"/>
        <v>0</v>
      </c>
      <c r="M2628" s="172">
        <v>127</v>
      </c>
      <c r="N2628" s="172">
        <v>64</v>
      </c>
      <c r="O2628" s="167" t="s">
        <v>133</v>
      </c>
      <c r="P2628" s="260" t="e">
        <f t="shared" si="126"/>
        <v>#NUM!</v>
      </c>
      <c r="S2628" s="272"/>
    </row>
    <row r="2629" spans="1:19">
      <c r="A2629" s="161" t="s">
        <v>3740</v>
      </c>
      <c r="C2629" s="161" t="s">
        <v>133</v>
      </c>
      <c r="F2629" s="163" t="s">
        <v>133</v>
      </c>
      <c r="G2629" s="266" t="s">
        <v>133</v>
      </c>
      <c r="H2629" s="163" t="s">
        <v>133</v>
      </c>
      <c r="I2629" s="163" t="s">
        <v>133</v>
      </c>
      <c r="J2629" s="163" t="s">
        <v>133</v>
      </c>
      <c r="K2629" s="164">
        <f t="shared" si="127"/>
        <v>0</v>
      </c>
      <c r="L2629" s="165">
        <f t="shared" si="128"/>
        <v>0</v>
      </c>
      <c r="M2629" s="172">
        <v>127</v>
      </c>
      <c r="N2629" s="172">
        <v>64</v>
      </c>
      <c r="O2629" s="167" t="s">
        <v>133</v>
      </c>
      <c r="P2629" s="260" t="e">
        <f t="shared" si="126"/>
        <v>#NUM!</v>
      </c>
      <c r="S2629" s="272"/>
    </row>
    <row r="2630" spans="1:19">
      <c r="A2630" s="161" t="s">
        <v>3741</v>
      </c>
      <c r="C2630" s="161" t="s">
        <v>133</v>
      </c>
      <c r="F2630" s="163" t="s">
        <v>133</v>
      </c>
      <c r="G2630" s="266" t="s">
        <v>133</v>
      </c>
      <c r="H2630" s="163" t="s">
        <v>133</v>
      </c>
      <c r="I2630" s="163" t="s">
        <v>133</v>
      </c>
      <c r="J2630" s="163" t="s">
        <v>133</v>
      </c>
      <c r="K2630" s="164">
        <f t="shared" si="127"/>
        <v>0</v>
      </c>
      <c r="L2630" s="165">
        <f t="shared" si="128"/>
        <v>0</v>
      </c>
      <c r="M2630" s="172">
        <v>127</v>
      </c>
      <c r="N2630" s="172">
        <v>64</v>
      </c>
      <c r="O2630" s="167" t="s">
        <v>133</v>
      </c>
      <c r="P2630" s="260" t="e">
        <f t="shared" si="126"/>
        <v>#NUM!</v>
      </c>
      <c r="S2630" s="272"/>
    </row>
    <row r="2631" spans="1:19">
      <c r="A2631" s="161" t="s">
        <v>3742</v>
      </c>
      <c r="C2631" s="161" t="s">
        <v>133</v>
      </c>
      <c r="F2631" s="163" t="s">
        <v>133</v>
      </c>
      <c r="G2631" s="266" t="s">
        <v>133</v>
      </c>
      <c r="H2631" s="163" t="s">
        <v>133</v>
      </c>
      <c r="I2631" s="163" t="s">
        <v>133</v>
      </c>
      <c r="J2631" s="163" t="s">
        <v>133</v>
      </c>
      <c r="K2631" s="164">
        <f t="shared" si="127"/>
        <v>0</v>
      </c>
      <c r="L2631" s="165">
        <f t="shared" si="128"/>
        <v>0</v>
      </c>
      <c r="M2631" s="172">
        <v>127</v>
      </c>
      <c r="N2631" s="172">
        <v>64</v>
      </c>
      <c r="O2631" s="167" t="s">
        <v>133</v>
      </c>
      <c r="P2631" s="260" t="e">
        <f t="shared" si="126"/>
        <v>#NUM!</v>
      </c>
      <c r="S2631" s="272"/>
    </row>
    <row r="2632" spans="1:19">
      <c r="A2632" s="161" t="s">
        <v>3743</v>
      </c>
      <c r="C2632" s="161" t="s">
        <v>133</v>
      </c>
      <c r="F2632" s="163" t="s">
        <v>133</v>
      </c>
      <c r="G2632" s="266" t="s">
        <v>133</v>
      </c>
      <c r="H2632" s="163" t="s">
        <v>133</v>
      </c>
      <c r="I2632" s="163" t="s">
        <v>133</v>
      </c>
      <c r="J2632" s="163" t="s">
        <v>133</v>
      </c>
      <c r="K2632" s="164">
        <f t="shared" si="127"/>
        <v>0</v>
      </c>
      <c r="L2632" s="165">
        <f t="shared" si="128"/>
        <v>0</v>
      </c>
      <c r="M2632" s="172">
        <v>127</v>
      </c>
      <c r="N2632" s="172">
        <v>64</v>
      </c>
      <c r="O2632" s="167" t="s">
        <v>133</v>
      </c>
      <c r="P2632" s="260" t="e">
        <f t="shared" si="126"/>
        <v>#NUM!</v>
      </c>
      <c r="S2632" s="272"/>
    </row>
    <row r="2633" spans="1:19">
      <c r="A2633" s="161" t="s">
        <v>3744</v>
      </c>
      <c r="C2633" s="161" t="s">
        <v>133</v>
      </c>
      <c r="F2633" s="163" t="s">
        <v>133</v>
      </c>
      <c r="G2633" s="266" t="s">
        <v>133</v>
      </c>
      <c r="H2633" s="163" t="s">
        <v>133</v>
      </c>
      <c r="I2633" s="163" t="s">
        <v>133</v>
      </c>
      <c r="J2633" s="163" t="s">
        <v>133</v>
      </c>
      <c r="K2633" s="164">
        <f t="shared" si="127"/>
        <v>0</v>
      </c>
      <c r="L2633" s="165">
        <f t="shared" si="128"/>
        <v>0</v>
      </c>
      <c r="M2633" s="172">
        <v>127</v>
      </c>
      <c r="N2633" s="172">
        <v>64</v>
      </c>
      <c r="O2633" s="167" t="s">
        <v>133</v>
      </c>
      <c r="P2633" s="260" t="e">
        <f t="shared" si="126"/>
        <v>#NUM!</v>
      </c>
      <c r="S2633" s="272"/>
    </row>
    <row r="2634" spans="1:19">
      <c r="A2634" s="161" t="s">
        <v>3745</v>
      </c>
      <c r="C2634" s="161" t="s">
        <v>133</v>
      </c>
      <c r="F2634" s="163" t="s">
        <v>133</v>
      </c>
      <c r="G2634" s="266" t="s">
        <v>133</v>
      </c>
      <c r="H2634" s="163" t="s">
        <v>133</v>
      </c>
      <c r="I2634" s="163" t="s">
        <v>133</v>
      </c>
      <c r="J2634" s="163" t="s">
        <v>133</v>
      </c>
      <c r="K2634" s="164">
        <f t="shared" si="127"/>
        <v>0</v>
      </c>
      <c r="L2634" s="165">
        <f t="shared" si="128"/>
        <v>0</v>
      </c>
      <c r="M2634" s="172">
        <v>127</v>
      </c>
      <c r="N2634" s="172">
        <v>64</v>
      </c>
      <c r="O2634" s="167" t="s">
        <v>133</v>
      </c>
      <c r="P2634" s="260" t="e">
        <f t="shared" si="126"/>
        <v>#NUM!</v>
      </c>
      <c r="S2634" s="272"/>
    </row>
    <row r="2635" spans="1:19">
      <c r="A2635" s="161" t="s">
        <v>3746</v>
      </c>
      <c r="C2635" s="161" t="s">
        <v>133</v>
      </c>
      <c r="F2635" s="163" t="s">
        <v>133</v>
      </c>
      <c r="G2635" s="266" t="s">
        <v>133</v>
      </c>
      <c r="H2635" s="163" t="s">
        <v>133</v>
      </c>
      <c r="I2635" s="163" t="s">
        <v>133</v>
      </c>
      <c r="J2635" s="163" t="s">
        <v>133</v>
      </c>
      <c r="K2635" s="164">
        <f t="shared" si="127"/>
        <v>0</v>
      </c>
      <c r="L2635" s="165">
        <f t="shared" si="128"/>
        <v>0</v>
      </c>
      <c r="M2635" s="172">
        <v>127</v>
      </c>
      <c r="N2635" s="172">
        <v>64</v>
      </c>
      <c r="O2635" s="167" t="s">
        <v>133</v>
      </c>
      <c r="P2635" s="260" t="e">
        <f t="shared" si="126"/>
        <v>#NUM!</v>
      </c>
      <c r="S2635" s="272"/>
    </row>
    <row r="2636" spans="1:19">
      <c r="A2636" s="161" t="s">
        <v>3747</v>
      </c>
      <c r="C2636" s="161" t="s">
        <v>133</v>
      </c>
      <c r="F2636" s="163" t="s">
        <v>133</v>
      </c>
      <c r="G2636" s="266" t="s">
        <v>133</v>
      </c>
      <c r="H2636" s="163" t="s">
        <v>133</v>
      </c>
      <c r="I2636" s="163" t="s">
        <v>133</v>
      </c>
      <c r="J2636" s="163" t="s">
        <v>133</v>
      </c>
      <c r="K2636" s="164">
        <f t="shared" si="127"/>
        <v>0</v>
      </c>
      <c r="L2636" s="165">
        <f t="shared" si="128"/>
        <v>0</v>
      </c>
      <c r="M2636" s="172">
        <v>127</v>
      </c>
      <c r="N2636" s="172">
        <v>64</v>
      </c>
      <c r="O2636" s="167" t="s">
        <v>133</v>
      </c>
      <c r="P2636" s="260" t="e">
        <f t="shared" si="126"/>
        <v>#NUM!</v>
      </c>
      <c r="S2636" s="272"/>
    </row>
    <row r="2637" spans="1:19">
      <c r="A2637" s="161" t="s">
        <v>3748</v>
      </c>
      <c r="C2637" s="161" t="s">
        <v>133</v>
      </c>
      <c r="F2637" s="163" t="s">
        <v>133</v>
      </c>
      <c r="G2637" s="266" t="s">
        <v>133</v>
      </c>
      <c r="H2637" s="163" t="s">
        <v>133</v>
      </c>
      <c r="I2637" s="163" t="s">
        <v>133</v>
      </c>
      <c r="J2637" s="163" t="s">
        <v>133</v>
      </c>
      <c r="K2637" s="164">
        <f t="shared" si="127"/>
        <v>0</v>
      </c>
      <c r="L2637" s="165">
        <f t="shared" si="128"/>
        <v>0</v>
      </c>
      <c r="M2637" s="172">
        <v>127</v>
      </c>
      <c r="N2637" s="172">
        <v>64</v>
      </c>
      <c r="O2637" s="167" t="s">
        <v>133</v>
      </c>
      <c r="P2637" s="260" t="e">
        <f t="shared" si="126"/>
        <v>#NUM!</v>
      </c>
      <c r="S2637" s="272"/>
    </row>
    <row r="2638" spans="1:19">
      <c r="A2638" s="161" t="s">
        <v>3749</v>
      </c>
      <c r="C2638" s="161" t="s">
        <v>133</v>
      </c>
      <c r="F2638" s="163" t="s">
        <v>133</v>
      </c>
      <c r="G2638" s="266" t="s">
        <v>133</v>
      </c>
      <c r="H2638" s="163" t="s">
        <v>133</v>
      </c>
      <c r="I2638" s="163" t="s">
        <v>133</v>
      </c>
      <c r="J2638" s="163" t="s">
        <v>133</v>
      </c>
      <c r="K2638" s="164">
        <f t="shared" si="127"/>
        <v>0</v>
      </c>
      <c r="L2638" s="165">
        <f t="shared" si="128"/>
        <v>0</v>
      </c>
      <c r="M2638" s="172">
        <v>127</v>
      </c>
      <c r="N2638" s="172">
        <v>64</v>
      </c>
      <c r="O2638" s="167" t="s">
        <v>133</v>
      </c>
      <c r="P2638" s="260" t="e">
        <f t="shared" si="126"/>
        <v>#NUM!</v>
      </c>
      <c r="S2638" s="272"/>
    </row>
    <row r="2639" spans="1:19">
      <c r="A2639" s="161" t="s">
        <v>3750</v>
      </c>
      <c r="C2639" s="161" t="s">
        <v>133</v>
      </c>
      <c r="F2639" s="163" t="s">
        <v>133</v>
      </c>
      <c r="G2639" s="266" t="s">
        <v>133</v>
      </c>
      <c r="H2639" s="163" t="s">
        <v>133</v>
      </c>
      <c r="I2639" s="163" t="s">
        <v>133</v>
      </c>
      <c r="J2639" s="163" t="s">
        <v>133</v>
      </c>
      <c r="K2639" s="164">
        <f t="shared" si="127"/>
        <v>0</v>
      </c>
      <c r="L2639" s="165">
        <f t="shared" si="128"/>
        <v>0</v>
      </c>
      <c r="M2639" s="172">
        <v>127</v>
      </c>
      <c r="N2639" s="172">
        <v>64</v>
      </c>
      <c r="O2639" s="167" t="s">
        <v>133</v>
      </c>
      <c r="P2639" s="260" t="e">
        <f t="shared" ref="P2639:P2702" si="129">MEDIAN(Q2639:R2639)</f>
        <v>#NUM!</v>
      </c>
      <c r="S2639" s="272"/>
    </row>
    <row r="2640" spans="1:19">
      <c r="A2640" s="161" t="s">
        <v>3751</v>
      </c>
      <c r="C2640" s="161" t="s">
        <v>133</v>
      </c>
      <c r="F2640" s="163" t="s">
        <v>133</v>
      </c>
      <c r="G2640" s="266" t="s">
        <v>133</v>
      </c>
      <c r="H2640" s="163" t="s">
        <v>133</v>
      </c>
      <c r="I2640" s="163" t="s">
        <v>133</v>
      </c>
      <c r="J2640" s="163" t="s">
        <v>133</v>
      </c>
      <c r="K2640" s="164">
        <f t="shared" ref="K2640:K2703" si="130">IF(OR(D2640="n/a",D2640="nd"),0,D2640)+IF(OR(I2640="n/a",I2640="nd"),0,I2640)</f>
        <v>0</v>
      </c>
      <c r="L2640" s="165">
        <f t="shared" ref="L2640:L2703" si="131">SQRT(SUMSQ(IF(OR(E2640="n/a",E2640="nd"),0,E2640),IF(OR(F2640="n/a",F2640="nd"),0,F2640),IF(OR(J2640="n/a",J2640="nd"),0,J2640)))</f>
        <v>0</v>
      </c>
      <c r="M2640" s="172">
        <v>127</v>
      </c>
      <c r="N2640" s="172">
        <v>64</v>
      </c>
      <c r="O2640" s="167" t="s">
        <v>133</v>
      </c>
      <c r="P2640" s="260" t="e">
        <f t="shared" si="129"/>
        <v>#NUM!</v>
      </c>
      <c r="S2640" s="272"/>
    </row>
    <row r="2641" spans="1:19">
      <c r="A2641" s="161" t="s">
        <v>3752</v>
      </c>
      <c r="C2641" s="161" t="s">
        <v>133</v>
      </c>
      <c r="F2641" s="163" t="s">
        <v>133</v>
      </c>
      <c r="G2641" s="266" t="s">
        <v>133</v>
      </c>
      <c r="H2641" s="163" t="s">
        <v>133</v>
      </c>
      <c r="I2641" s="163" t="s">
        <v>133</v>
      </c>
      <c r="J2641" s="163" t="s">
        <v>133</v>
      </c>
      <c r="K2641" s="164">
        <f t="shared" si="130"/>
        <v>0</v>
      </c>
      <c r="L2641" s="165">
        <f t="shared" si="131"/>
        <v>0</v>
      </c>
      <c r="M2641" s="172">
        <v>127</v>
      </c>
      <c r="N2641" s="172">
        <v>64</v>
      </c>
      <c r="O2641" s="167" t="s">
        <v>133</v>
      </c>
      <c r="P2641" s="260" t="e">
        <f t="shared" si="129"/>
        <v>#NUM!</v>
      </c>
      <c r="S2641" s="272"/>
    </row>
    <row r="2642" spans="1:19">
      <c r="A2642" s="161" t="s">
        <v>3753</v>
      </c>
      <c r="C2642" s="161" t="s">
        <v>133</v>
      </c>
      <c r="F2642" s="163" t="s">
        <v>133</v>
      </c>
      <c r="G2642" s="266" t="s">
        <v>133</v>
      </c>
      <c r="H2642" s="163" t="s">
        <v>133</v>
      </c>
      <c r="I2642" s="163" t="s">
        <v>133</v>
      </c>
      <c r="J2642" s="163" t="s">
        <v>133</v>
      </c>
      <c r="K2642" s="164">
        <f t="shared" si="130"/>
        <v>0</v>
      </c>
      <c r="L2642" s="165">
        <f t="shared" si="131"/>
        <v>0</v>
      </c>
      <c r="M2642" s="172">
        <v>127</v>
      </c>
      <c r="N2642" s="172">
        <v>64</v>
      </c>
      <c r="O2642" s="167" t="s">
        <v>133</v>
      </c>
      <c r="P2642" s="260" t="e">
        <f t="shared" si="129"/>
        <v>#NUM!</v>
      </c>
      <c r="S2642" s="272"/>
    </row>
    <row r="2643" spans="1:19">
      <c r="A2643" s="161" t="s">
        <v>3754</v>
      </c>
      <c r="C2643" s="161" t="s">
        <v>133</v>
      </c>
      <c r="F2643" s="163" t="s">
        <v>133</v>
      </c>
      <c r="G2643" s="266" t="s">
        <v>133</v>
      </c>
      <c r="H2643" s="163" t="s">
        <v>133</v>
      </c>
      <c r="I2643" s="163" t="s">
        <v>133</v>
      </c>
      <c r="J2643" s="163" t="s">
        <v>133</v>
      </c>
      <c r="K2643" s="164">
        <f t="shared" si="130"/>
        <v>0</v>
      </c>
      <c r="L2643" s="165">
        <f t="shared" si="131"/>
        <v>0</v>
      </c>
      <c r="M2643" s="172">
        <v>127</v>
      </c>
      <c r="N2643" s="172">
        <v>64</v>
      </c>
      <c r="O2643" s="167" t="s">
        <v>133</v>
      </c>
      <c r="P2643" s="260" t="e">
        <f t="shared" si="129"/>
        <v>#NUM!</v>
      </c>
      <c r="S2643" s="272"/>
    </row>
    <row r="2644" spans="1:19">
      <c r="A2644" s="161" t="s">
        <v>3755</v>
      </c>
      <c r="C2644" s="161" t="s">
        <v>133</v>
      </c>
      <c r="F2644" s="163" t="s">
        <v>133</v>
      </c>
      <c r="G2644" s="266" t="s">
        <v>133</v>
      </c>
      <c r="H2644" s="163" t="s">
        <v>133</v>
      </c>
      <c r="I2644" s="163" t="s">
        <v>133</v>
      </c>
      <c r="J2644" s="163" t="s">
        <v>133</v>
      </c>
      <c r="K2644" s="164">
        <f t="shared" si="130"/>
        <v>0</v>
      </c>
      <c r="L2644" s="165">
        <f t="shared" si="131"/>
        <v>0</v>
      </c>
      <c r="M2644" s="172">
        <v>127</v>
      </c>
      <c r="N2644" s="172">
        <v>64</v>
      </c>
      <c r="O2644" s="167" t="s">
        <v>133</v>
      </c>
      <c r="P2644" s="260" t="e">
        <f t="shared" si="129"/>
        <v>#NUM!</v>
      </c>
      <c r="S2644" s="272"/>
    </row>
    <row r="2645" spans="1:19">
      <c r="A2645" s="161" t="s">
        <v>3756</v>
      </c>
      <c r="C2645" s="161" t="s">
        <v>133</v>
      </c>
      <c r="F2645" s="163" t="s">
        <v>133</v>
      </c>
      <c r="G2645" s="266" t="s">
        <v>133</v>
      </c>
      <c r="H2645" s="163" t="s">
        <v>133</v>
      </c>
      <c r="I2645" s="163" t="s">
        <v>133</v>
      </c>
      <c r="J2645" s="163" t="s">
        <v>133</v>
      </c>
      <c r="K2645" s="164">
        <f t="shared" si="130"/>
        <v>0</v>
      </c>
      <c r="L2645" s="165">
        <f t="shared" si="131"/>
        <v>0</v>
      </c>
      <c r="M2645" s="172">
        <v>127</v>
      </c>
      <c r="N2645" s="172">
        <v>64</v>
      </c>
      <c r="O2645" s="167" t="s">
        <v>133</v>
      </c>
      <c r="P2645" s="260" t="e">
        <f t="shared" si="129"/>
        <v>#NUM!</v>
      </c>
      <c r="S2645" s="272"/>
    </row>
    <row r="2646" spans="1:19">
      <c r="A2646" s="161" t="s">
        <v>3757</v>
      </c>
      <c r="C2646" s="161" t="s">
        <v>133</v>
      </c>
      <c r="F2646" s="163" t="s">
        <v>133</v>
      </c>
      <c r="G2646" s="266" t="s">
        <v>133</v>
      </c>
      <c r="H2646" s="163" t="s">
        <v>133</v>
      </c>
      <c r="I2646" s="163" t="s">
        <v>133</v>
      </c>
      <c r="J2646" s="163" t="s">
        <v>133</v>
      </c>
      <c r="K2646" s="164">
        <f t="shared" si="130"/>
        <v>0</v>
      </c>
      <c r="L2646" s="165">
        <f t="shared" si="131"/>
        <v>0</v>
      </c>
      <c r="M2646" s="172">
        <v>127</v>
      </c>
      <c r="N2646" s="172">
        <v>64</v>
      </c>
      <c r="O2646" s="167" t="s">
        <v>133</v>
      </c>
      <c r="P2646" s="260" t="e">
        <f t="shared" si="129"/>
        <v>#NUM!</v>
      </c>
      <c r="S2646" s="272"/>
    </row>
    <row r="2647" spans="1:19">
      <c r="A2647" s="161" t="s">
        <v>3758</v>
      </c>
      <c r="C2647" s="161" t="s">
        <v>133</v>
      </c>
      <c r="F2647" s="163" t="s">
        <v>133</v>
      </c>
      <c r="G2647" s="266" t="s">
        <v>133</v>
      </c>
      <c r="H2647" s="163" t="s">
        <v>133</v>
      </c>
      <c r="I2647" s="163" t="s">
        <v>133</v>
      </c>
      <c r="J2647" s="163" t="s">
        <v>133</v>
      </c>
      <c r="K2647" s="164">
        <f t="shared" si="130"/>
        <v>0</v>
      </c>
      <c r="L2647" s="165">
        <f t="shared" si="131"/>
        <v>0</v>
      </c>
      <c r="M2647" s="172">
        <v>127</v>
      </c>
      <c r="N2647" s="172">
        <v>64</v>
      </c>
      <c r="O2647" s="167" t="s">
        <v>133</v>
      </c>
      <c r="P2647" s="260" t="e">
        <f t="shared" si="129"/>
        <v>#NUM!</v>
      </c>
      <c r="S2647" s="272"/>
    </row>
    <row r="2648" spans="1:19">
      <c r="A2648" s="161" t="s">
        <v>3759</v>
      </c>
      <c r="C2648" s="161" t="s">
        <v>133</v>
      </c>
      <c r="F2648" s="163" t="s">
        <v>133</v>
      </c>
      <c r="G2648" s="266" t="s">
        <v>133</v>
      </c>
      <c r="H2648" s="163" t="s">
        <v>133</v>
      </c>
      <c r="I2648" s="163" t="s">
        <v>133</v>
      </c>
      <c r="J2648" s="163" t="s">
        <v>133</v>
      </c>
      <c r="K2648" s="164">
        <f t="shared" si="130"/>
        <v>0</v>
      </c>
      <c r="L2648" s="165">
        <f t="shared" si="131"/>
        <v>0</v>
      </c>
      <c r="M2648" s="172">
        <v>127</v>
      </c>
      <c r="N2648" s="172">
        <v>64</v>
      </c>
      <c r="O2648" s="167" t="s">
        <v>133</v>
      </c>
      <c r="P2648" s="260" t="e">
        <f t="shared" si="129"/>
        <v>#NUM!</v>
      </c>
      <c r="S2648" s="272"/>
    </row>
    <row r="2649" spans="1:19">
      <c r="A2649" s="161" t="s">
        <v>3760</v>
      </c>
      <c r="C2649" s="161" t="s">
        <v>133</v>
      </c>
      <c r="F2649" s="163" t="s">
        <v>133</v>
      </c>
      <c r="G2649" s="266" t="s">
        <v>133</v>
      </c>
      <c r="H2649" s="163" t="s">
        <v>133</v>
      </c>
      <c r="I2649" s="163" t="s">
        <v>133</v>
      </c>
      <c r="J2649" s="163" t="s">
        <v>133</v>
      </c>
      <c r="K2649" s="164">
        <f t="shared" si="130"/>
        <v>0</v>
      </c>
      <c r="L2649" s="165">
        <f t="shared" si="131"/>
        <v>0</v>
      </c>
      <c r="M2649" s="172">
        <v>127</v>
      </c>
      <c r="N2649" s="172">
        <v>64</v>
      </c>
      <c r="O2649" s="167" t="s">
        <v>133</v>
      </c>
      <c r="P2649" s="260" t="e">
        <f t="shared" si="129"/>
        <v>#NUM!</v>
      </c>
      <c r="S2649" s="272"/>
    </row>
    <row r="2650" spans="1:19">
      <c r="A2650" s="161" t="s">
        <v>3761</v>
      </c>
      <c r="C2650" s="161" t="s">
        <v>133</v>
      </c>
      <c r="F2650" s="163" t="s">
        <v>133</v>
      </c>
      <c r="G2650" s="266" t="s">
        <v>133</v>
      </c>
      <c r="H2650" s="163" t="s">
        <v>133</v>
      </c>
      <c r="I2650" s="163" t="s">
        <v>133</v>
      </c>
      <c r="J2650" s="163" t="s">
        <v>133</v>
      </c>
      <c r="K2650" s="164">
        <f t="shared" si="130"/>
        <v>0</v>
      </c>
      <c r="L2650" s="165">
        <f t="shared" si="131"/>
        <v>0</v>
      </c>
      <c r="M2650" s="172">
        <v>127</v>
      </c>
      <c r="N2650" s="172">
        <v>64</v>
      </c>
      <c r="O2650" s="167" t="s">
        <v>133</v>
      </c>
      <c r="P2650" s="260" t="e">
        <f t="shared" si="129"/>
        <v>#NUM!</v>
      </c>
      <c r="S2650" s="272"/>
    </row>
    <row r="2651" spans="1:19">
      <c r="A2651" s="161" t="s">
        <v>3762</v>
      </c>
      <c r="C2651" s="161" t="s">
        <v>133</v>
      </c>
      <c r="F2651" s="163" t="s">
        <v>133</v>
      </c>
      <c r="G2651" s="266" t="s">
        <v>133</v>
      </c>
      <c r="H2651" s="163" t="s">
        <v>133</v>
      </c>
      <c r="I2651" s="163" t="s">
        <v>133</v>
      </c>
      <c r="J2651" s="163" t="s">
        <v>133</v>
      </c>
      <c r="K2651" s="164">
        <f t="shared" si="130"/>
        <v>0</v>
      </c>
      <c r="L2651" s="165">
        <f t="shared" si="131"/>
        <v>0</v>
      </c>
      <c r="M2651" s="172">
        <v>127</v>
      </c>
      <c r="N2651" s="172">
        <v>64</v>
      </c>
      <c r="O2651" s="167" t="s">
        <v>133</v>
      </c>
      <c r="P2651" s="260" t="e">
        <f t="shared" si="129"/>
        <v>#NUM!</v>
      </c>
      <c r="S2651" s="272"/>
    </row>
    <row r="2652" spans="1:19">
      <c r="A2652" s="161" t="s">
        <v>3763</v>
      </c>
      <c r="C2652" s="161" t="s">
        <v>133</v>
      </c>
      <c r="F2652" s="163" t="s">
        <v>133</v>
      </c>
      <c r="G2652" s="266" t="s">
        <v>133</v>
      </c>
      <c r="H2652" s="163" t="s">
        <v>133</v>
      </c>
      <c r="I2652" s="163" t="s">
        <v>133</v>
      </c>
      <c r="J2652" s="163" t="s">
        <v>133</v>
      </c>
      <c r="K2652" s="164">
        <f t="shared" si="130"/>
        <v>0</v>
      </c>
      <c r="L2652" s="165">
        <f t="shared" si="131"/>
        <v>0</v>
      </c>
      <c r="M2652" s="172">
        <v>127</v>
      </c>
      <c r="N2652" s="172">
        <v>64</v>
      </c>
      <c r="O2652" s="167" t="s">
        <v>133</v>
      </c>
      <c r="P2652" s="260" t="e">
        <f t="shared" si="129"/>
        <v>#NUM!</v>
      </c>
      <c r="S2652" s="272"/>
    </row>
    <row r="2653" spans="1:19">
      <c r="A2653" s="161" t="s">
        <v>3764</v>
      </c>
      <c r="C2653" s="161" t="s">
        <v>133</v>
      </c>
      <c r="F2653" s="163" t="s">
        <v>133</v>
      </c>
      <c r="G2653" s="266" t="s">
        <v>133</v>
      </c>
      <c r="H2653" s="163" t="s">
        <v>133</v>
      </c>
      <c r="I2653" s="163" t="s">
        <v>133</v>
      </c>
      <c r="J2653" s="163" t="s">
        <v>133</v>
      </c>
      <c r="K2653" s="164">
        <f t="shared" si="130"/>
        <v>0</v>
      </c>
      <c r="L2653" s="165">
        <f t="shared" si="131"/>
        <v>0</v>
      </c>
      <c r="M2653" s="172">
        <v>127</v>
      </c>
      <c r="N2653" s="172">
        <v>64</v>
      </c>
      <c r="O2653" s="167" t="s">
        <v>133</v>
      </c>
      <c r="P2653" s="260" t="e">
        <f t="shared" si="129"/>
        <v>#NUM!</v>
      </c>
      <c r="S2653" s="272"/>
    </row>
    <row r="2654" spans="1:19">
      <c r="A2654" s="161" t="s">
        <v>3765</v>
      </c>
      <c r="C2654" s="161" t="s">
        <v>133</v>
      </c>
      <c r="F2654" s="163" t="s">
        <v>133</v>
      </c>
      <c r="G2654" s="266" t="s">
        <v>133</v>
      </c>
      <c r="H2654" s="163" t="s">
        <v>133</v>
      </c>
      <c r="I2654" s="163" t="s">
        <v>133</v>
      </c>
      <c r="J2654" s="163" t="s">
        <v>133</v>
      </c>
      <c r="K2654" s="164">
        <f t="shared" si="130"/>
        <v>0</v>
      </c>
      <c r="L2654" s="165">
        <f t="shared" si="131"/>
        <v>0</v>
      </c>
      <c r="M2654" s="172">
        <v>127</v>
      </c>
      <c r="N2654" s="172">
        <v>64</v>
      </c>
      <c r="O2654" s="167" t="s">
        <v>133</v>
      </c>
      <c r="P2654" s="260" t="e">
        <f t="shared" si="129"/>
        <v>#NUM!</v>
      </c>
      <c r="S2654" s="272"/>
    </row>
    <row r="2655" spans="1:19">
      <c r="A2655" s="161" t="s">
        <v>3766</v>
      </c>
      <c r="C2655" s="161" t="s">
        <v>133</v>
      </c>
      <c r="F2655" s="163" t="s">
        <v>133</v>
      </c>
      <c r="G2655" s="266" t="s">
        <v>133</v>
      </c>
      <c r="H2655" s="163" t="s">
        <v>133</v>
      </c>
      <c r="I2655" s="163" t="s">
        <v>133</v>
      </c>
      <c r="J2655" s="163" t="s">
        <v>133</v>
      </c>
      <c r="K2655" s="164">
        <f t="shared" si="130"/>
        <v>0</v>
      </c>
      <c r="L2655" s="165">
        <f t="shared" si="131"/>
        <v>0</v>
      </c>
      <c r="M2655" s="172">
        <v>127</v>
      </c>
      <c r="N2655" s="172">
        <v>64</v>
      </c>
      <c r="O2655" s="167" t="s">
        <v>133</v>
      </c>
      <c r="P2655" s="260" t="e">
        <f t="shared" si="129"/>
        <v>#NUM!</v>
      </c>
      <c r="S2655" s="272"/>
    </row>
    <row r="2656" spans="1:19">
      <c r="A2656" s="161" t="s">
        <v>3767</v>
      </c>
      <c r="C2656" s="161" t="s">
        <v>133</v>
      </c>
      <c r="F2656" s="163" t="s">
        <v>133</v>
      </c>
      <c r="G2656" s="266" t="s">
        <v>133</v>
      </c>
      <c r="H2656" s="163" t="s">
        <v>133</v>
      </c>
      <c r="I2656" s="163" t="s">
        <v>133</v>
      </c>
      <c r="J2656" s="163" t="s">
        <v>133</v>
      </c>
      <c r="K2656" s="164">
        <f t="shared" si="130"/>
        <v>0</v>
      </c>
      <c r="L2656" s="165">
        <f t="shared" si="131"/>
        <v>0</v>
      </c>
      <c r="M2656" s="172">
        <v>127</v>
      </c>
      <c r="N2656" s="172">
        <v>64</v>
      </c>
      <c r="O2656" s="167" t="s">
        <v>133</v>
      </c>
      <c r="P2656" s="260" t="e">
        <f t="shared" si="129"/>
        <v>#NUM!</v>
      </c>
      <c r="S2656" s="272"/>
    </row>
    <row r="2657" spans="1:19">
      <c r="A2657" s="161" t="s">
        <v>3768</v>
      </c>
      <c r="C2657" s="161" t="s">
        <v>133</v>
      </c>
      <c r="F2657" s="163" t="s">
        <v>133</v>
      </c>
      <c r="G2657" s="266" t="s">
        <v>133</v>
      </c>
      <c r="H2657" s="163" t="s">
        <v>133</v>
      </c>
      <c r="I2657" s="163" t="s">
        <v>133</v>
      </c>
      <c r="J2657" s="163" t="s">
        <v>133</v>
      </c>
      <c r="K2657" s="164">
        <f t="shared" si="130"/>
        <v>0</v>
      </c>
      <c r="L2657" s="165">
        <f t="shared" si="131"/>
        <v>0</v>
      </c>
      <c r="M2657" s="172">
        <v>127</v>
      </c>
      <c r="N2657" s="172">
        <v>64</v>
      </c>
      <c r="O2657" s="167" t="s">
        <v>133</v>
      </c>
      <c r="P2657" s="260" t="e">
        <f t="shared" si="129"/>
        <v>#NUM!</v>
      </c>
      <c r="S2657" s="272"/>
    </row>
    <row r="2658" spans="1:19">
      <c r="A2658" s="161" t="s">
        <v>3769</v>
      </c>
      <c r="C2658" s="161" t="s">
        <v>133</v>
      </c>
      <c r="F2658" s="163" t="s">
        <v>133</v>
      </c>
      <c r="G2658" s="266" t="s">
        <v>133</v>
      </c>
      <c r="H2658" s="163" t="s">
        <v>133</v>
      </c>
      <c r="I2658" s="163" t="s">
        <v>133</v>
      </c>
      <c r="J2658" s="163" t="s">
        <v>133</v>
      </c>
      <c r="K2658" s="164">
        <f t="shared" si="130"/>
        <v>0</v>
      </c>
      <c r="L2658" s="165">
        <f t="shared" si="131"/>
        <v>0</v>
      </c>
      <c r="M2658" s="172">
        <v>127</v>
      </c>
      <c r="N2658" s="172">
        <v>64</v>
      </c>
      <c r="O2658" s="167" t="s">
        <v>133</v>
      </c>
      <c r="P2658" s="260" t="e">
        <f t="shared" si="129"/>
        <v>#NUM!</v>
      </c>
      <c r="S2658" s="272"/>
    </row>
    <row r="2659" spans="1:19">
      <c r="A2659" s="161" t="s">
        <v>3770</v>
      </c>
      <c r="C2659" s="161" t="s">
        <v>133</v>
      </c>
      <c r="F2659" s="163" t="s">
        <v>133</v>
      </c>
      <c r="G2659" s="266" t="s">
        <v>133</v>
      </c>
      <c r="H2659" s="163" t="s">
        <v>133</v>
      </c>
      <c r="I2659" s="163" t="s">
        <v>133</v>
      </c>
      <c r="J2659" s="163" t="s">
        <v>133</v>
      </c>
      <c r="K2659" s="164">
        <f t="shared" si="130"/>
        <v>0</v>
      </c>
      <c r="L2659" s="165">
        <f t="shared" si="131"/>
        <v>0</v>
      </c>
      <c r="M2659" s="172">
        <v>127</v>
      </c>
      <c r="N2659" s="172">
        <v>64</v>
      </c>
      <c r="O2659" s="167" t="s">
        <v>133</v>
      </c>
      <c r="P2659" s="260" t="e">
        <f t="shared" si="129"/>
        <v>#NUM!</v>
      </c>
      <c r="S2659" s="272"/>
    </row>
    <row r="2660" spans="1:19">
      <c r="A2660" s="161" t="s">
        <v>3771</v>
      </c>
      <c r="C2660" s="161" t="s">
        <v>133</v>
      </c>
      <c r="F2660" s="163" t="s">
        <v>133</v>
      </c>
      <c r="G2660" s="266" t="s">
        <v>133</v>
      </c>
      <c r="H2660" s="163" t="s">
        <v>133</v>
      </c>
      <c r="I2660" s="163" t="s">
        <v>133</v>
      </c>
      <c r="J2660" s="163" t="s">
        <v>133</v>
      </c>
      <c r="K2660" s="164">
        <f t="shared" si="130"/>
        <v>0</v>
      </c>
      <c r="L2660" s="165">
        <f t="shared" si="131"/>
        <v>0</v>
      </c>
      <c r="M2660" s="172">
        <v>127</v>
      </c>
      <c r="N2660" s="172">
        <v>64</v>
      </c>
      <c r="O2660" s="167" t="s">
        <v>133</v>
      </c>
      <c r="P2660" s="260" t="e">
        <f t="shared" si="129"/>
        <v>#NUM!</v>
      </c>
      <c r="S2660" s="272"/>
    </row>
    <row r="2661" spans="1:19">
      <c r="A2661" s="161" t="s">
        <v>3772</v>
      </c>
      <c r="C2661" s="161" t="s">
        <v>133</v>
      </c>
      <c r="F2661" s="163" t="s">
        <v>133</v>
      </c>
      <c r="G2661" s="266" t="s">
        <v>133</v>
      </c>
      <c r="H2661" s="163" t="s">
        <v>133</v>
      </c>
      <c r="I2661" s="163" t="s">
        <v>133</v>
      </c>
      <c r="J2661" s="163" t="s">
        <v>133</v>
      </c>
      <c r="K2661" s="164">
        <f t="shared" si="130"/>
        <v>0</v>
      </c>
      <c r="L2661" s="165">
        <f t="shared" si="131"/>
        <v>0</v>
      </c>
      <c r="M2661" s="172">
        <v>127</v>
      </c>
      <c r="N2661" s="172">
        <v>64</v>
      </c>
      <c r="O2661" s="167" t="s">
        <v>133</v>
      </c>
      <c r="P2661" s="260" t="e">
        <f t="shared" si="129"/>
        <v>#NUM!</v>
      </c>
      <c r="S2661" s="272"/>
    </row>
    <row r="2662" spans="1:19">
      <c r="A2662" s="161" t="s">
        <v>3773</v>
      </c>
      <c r="C2662" s="161" t="s">
        <v>133</v>
      </c>
      <c r="F2662" s="163" t="s">
        <v>133</v>
      </c>
      <c r="G2662" s="266" t="s">
        <v>133</v>
      </c>
      <c r="H2662" s="163" t="s">
        <v>133</v>
      </c>
      <c r="I2662" s="163" t="s">
        <v>133</v>
      </c>
      <c r="J2662" s="163" t="s">
        <v>133</v>
      </c>
      <c r="K2662" s="164">
        <f t="shared" si="130"/>
        <v>0</v>
      </c>
      <c r="L2662" s="165">
        <f t="shared" si="131"/>
        <v>0</v>
      </c>
      <c r="M2662" s="172">
        <v>127</v>
      </c>
      <c r="N2662" s="172">
        <v>64</v>
      </c>
      <c r="O2662" s="167" t="s">
        <v>133</v>
      </c>
      <c r="P2662" s="260" t="e">
        <f t="shared" si="129"/>
        <v>#NUM!</v>
      </c>
      <c r="S2662" s="272"/>
    </row>
    <row r="2663" spans="1:19">
      <c r="A2663" s="161" t="s">
        <v>3774</v>
      </c>
      <c r="C2663" s="161" t="s">
        <v>133</v>
      </c>
      <c r="F2663" s="163" t="s">
        <v>133</v>
      </c>
      <c r="G2663" s="266" t="s">
        <v>133</v>
      </c>
      <c r="H2663" s="163" t="s">
        <v>133</v>
      </c>
      <c r="I2663" s="163" t="s">
        <v>133</v>
      </c>
      <c r="J2663" s="163" t="s">
        <v>133</v>
      </c>
      <c r="K2663" s="164">
        <f t="shared" si="130"/>
        <v>0</v>
      </c>
      <c r="L2663" s="165">
        <f t="shared" si="131"/>
        <v>0</v>
      </c>
      <c r="M2663" s="172">
        <v>127</v>
      </c>
      <c r="N2663" s="172">
        <v>64</v>
      </c>
      <c r="O2663" s="167" t="s">
        <v>133</v>
      </c>
      <c r="P2663" s="260" t="e">
        <f t="shared" si="129"/>
        <v>#NUM!</v>
      </c>
      <c r="S2663" s="272"/>
    </row>
    <row r="2664" spans="1:19">
      <c r="A2664" s="161" t="s">
        <v>3775</v>
      </c>
      <c r="C2664" s="161" t="s">
        <v>133</v>
      </c>
      <c r="F2664" s="163" t="s">
        <v>133</v>
      </c>
      <c r="G2664" s="266" t="s">
        <v>133</v>
      </c>
      <c r="H2664" s="163" t="s">
        <v>133</v>
      </c>
      <c r="I2664" s="163" t="s">
        <v>133</v>
      </c>
      <c r="J2664" s="163" t="s">
        <v>133</v>
      </c>
      <c r="K2664" s="164">
        <f t="shared" si="130"/>
        <v>0</v>
      </c>
      <c r="L2664" s="165">
        <f t="shared" si="131"/>
        <v>0</v>
      </c>
      <c r="M2664" s="172">
        <v>127</v>
      </c>
      <c r="N2664" s="172">
        <v>64</v>
      </c>
      <c r="O2664" s="167" t="s">
        <v>133</v>
      </c>
      <c r="P2664" s="260" t="e">
        <f t="shared" si="129"/>
        <v>#NUM!</v>
      </c>
      <c r="S2664" s="272"/>
    </row>
    <row r="2665" spans="1:19">
      <c r="A2665" s="161" t="s">
        <v>3776</v>
      </c>
      <c r="C2665" s="161" t="s">
        <v>133</v>
      </c>
      <c r="F2665" s="163" t="s">
        <v>133</v>
      </c>
      <c r="G2665" s="266" t="s">
        <v>133</v>
      </c>
      <c r="H2665" s="163" t="s">
        <v>133</v>
      </c>
      <c r="I2665" s="163" t="s">
        <v>133</v>
      </c>
      <c r="J2665" s="163" t="s">
        <v>133</v>
      </c>
      <c r="K2665" s="164">
        <f t="shared" si="130"/>
        <v>0</v>
      </c>
      <c r="L2665" s="165">
        <f t="shared" si="131"/>
        <v>0</v>
      </c>
      <c r="M2665" s="172">
        <v>127</v>
      </c>
      <c r="N2665" s="172">
        <v>64</v>
      </c>
      <c r="O2665" s="167" t="s">
        <v>133</v>
      </c>
      <c r="P2665" s="260" t="e">
        <f t="shared" si="129"/>
        <v>#NUM!</v>
      </c>
      <c r="S2665" s="272"/>
    </row>
    <row r="2666" spans="1:19">
      <c r="A2666" s="161" t="s">
        <v>3777</v>
      </c>
      <c r="C2666" s="161" t="s">
        <v>133</v>
      </c>
      <c r="F2666" s="163" t="s">
        <v>133</v>
      </c>
      <c r="G2666" s="266" t="s">
        <v>133</v>
      </c>
      <c r="H2666" s="163" t="s">
        <v>133</v>
      </c>
      <c r="I2666" s="163" t="s">
        <v>133</v>
      </c>
      <c r="J2666" s="163" t="s">
        <v>133</v>
      </c>
      <c r="K2666" s="164">
        <f t="shared" si="130"/>
        <v>0</v>
      </c>
      <c r="L2666" s="165">
        <f t="shared" si="131"/>
        <v>0</v>
      </c>
      <c r="M2666" s="172">
        <v>127</v>
      </c>
      <c r="N2666" s="172">
        <v>64</v>
      </c>
      <c r="O2666" s="167" t="s">
        <v>133</v>
      </c>
      <c r="P2666" s="260" t="e">
        <f t="shared" si="129"/>
        <v>#NUM!</v>
      </c>
      <c r="S2666" s="272"/>
    </row>
    <row r="2667" spans="1:19">
      <c r="A2667" s="161" t="s">
        <v>3778</v>
      </c>
      <c r="C2667" s="161" t="s">
        <v>133</v>
      </c>
      <c r="F2667" s="163" t="s">
        <v>133</v>
      </c>
      <c r="G2667" s="266" t="s">
        <v>133</v>
      </c>
      <c r="H2667" s="163" t="s">
        <v>133</v>
      </c>
      <c r="I2667" s="163" t="s">
        <v>133</v>
      </c>
      <c r="J2667" s="163" t="s">
        <v>133</v>
      </c>
      <c r="K2667" s="164">
        <f t="shared" si="130"/>
        <v>0</v>
      </c>
      <c r="L2667" s="165">
        <f t="shared" si="131"/>
        <v>0</v>
      </c>
      <c r="M2667" s="172">
        <v>127</v>
      </c>
      <c r="N2667" s="172">
        <v>64</v>
      </c>
      <c r="O2667" s="167" t="s">
        <v>133</v>
      </c>
      <c r="P2667" s="260" t="e">
        <f t="shared" si="129"/>
        <v>#NUM!</v>
      </c>
      <c r="S2667" s="272"/>
    </row>
    <row r="2668" spans="1:19">
      <c r="A2668" s="161" t="s">
        <v>3779</v>
      </c>
      <c r="C2668" s="161" t="s">
        <v>133</v>
      </c>
      <c r="F2668" s="163" t="s">
        <v>133</v>
      </c>
      <c r="G2668" s="266" t="s">
        <v>133</v>
      </c>
      <c r="H2668" s="163" t="s">
        <v>133</v>
      </c>
      <c r="I2668" s="163" t="s">
        <v>133</v>
      </c>
      <c r="J2668" s="163" t="s">
        <v>133</v>
      </c>
      <c r="K2668" s="164">
        <f t="shared" si="130"/>
        <v>0</v>
      </c>
      <c r="L2668" s="165">
        <f t="shared" si="131"/>
        <v>0</v>
      </c>
      <c r="M2668" s="172">
        <v>127</v>
      </c>
      <c r="N2668" s="172">
        <v>64</v>
      </c>
      <c r="O2668" s="167" t="s">
        <v>133</v>
      </c>
      <c r="P2668" s="260" t="e">
        <f t="shared" si="129"/>
        <v>#NUM!</v>
      </c>
      <c r="S2668" s="272"/>
    </row>
    <row r="2669" spans="1:19">
      <c r="A2669" s="161" t="s">
        <v>3780</v>
      </c>
      <c r="C2669" s="161" t="s">
        <v>133</v>
      </c>
      <c r="F2669" s="163" t="s">
        <v>133</v>
      </c>
      <c r="G2669" s="266" t="s">
        <v>133</v>
      </c>
      <c r="H2669" s="163" t="s">
        <v>133</v>
      </c>
      <c r="I2669" s="163" t="s">
        <v>133</v>
      </c>
      <c r="J2669" s="163" t="s">
        <v>133</v>
      </c>
      <c r="K2669" s="164">
        <f t="shared" si="130"/>
        <v>0</v>
      </c>
      <c r="L2669" s="165">
        <f t="shared" si="131"/>
        <v>0</v>
      </c>
      <c r="M2669" s="172">
        <v>127</v>
      </c>
      <c r="N2669" s="172">
        <v>64</v>
      </c>
      <c r="O2669" s="167" t="s">
        <v>133</v>
      </c>
      <c r="P2669" s="260" t="e">
        <f t="shared" si="129"/>
        <v>#NUM!</v>
      </c>
      <c r="S2669" s="272"/>
    </row>
    <row r="2670" spans="1:19">
      <c r="A2670" s="161" t="s">
        <v>3781</v>
      </c>
      <c r="C2670" s="161" t="s">
        <v>133</v>
      </c>
      <c r="F2670" s="163" t="s">
        <v>133</v>
      </c>
      <c r="G2670" s="266" t="s">
        <v>133</v>
      </c>
      <c r="H2670" s="163" t="s">
        <v>133</v>
      </c>
      <c r="I2670" s="163" t="s">
        <v>133</v>
      </c>
      <c r="J2670" s="163" t="s">
        <v>133</v>
      </c>
      <c r="K2670" s="164">
        <f t="shared" si="130"/>
        <v>0</v>
      </c>
      <c r="L2670" s="165">
        <f t="shared" si="131"/>
        <v>0</v>
      </c>
      <c r="M2670" s="172">
        <v>127</v>
      </c>
      <c r="N2670" s="172">
        <v>64</v>
      </c>
      <c r="O2670" s="167" t="s">
        <v>133</v>
      </c>
      <c r="P2670" s="260" t="e">
        <f t="shared" si="129"/>
        <v>#NUM!</v>
      </c>
      <c r="S2670" s="272"/>
    </row>
    <row r="2671" spans="1:19">
      <c r="A2671" s="161" t="s">
        <v>3782</v>
      </c>
      <c r="C2671" s="161" t="s">
        <v>133</v>
      </c>
      <c r="F2671" s="163" t="s">
        <v>133</v>
      </c>
      <c r="G2671" s="266" t="s">
        <v>133</v>
      </c>
      <c r="H2671" s="163" t="s">
        <v>133</v>
      </c>
      <c r="I2671" s="163" t="s">
        <v>133</v>
      </c>
      <c r="J2671" s="163" t="s">
        <v>133</v>
      </c>
      <c r="K2671" s="164">
        <f t="shared" si="130"/>
        <v>0</v>
      </c>
      <c r="L2671" s="165">
        <f t="shared" si="131"/>
        <v>0</v>
      </c>
      <c r="M2671" s="172">
        <v>127</v>
      </c>
      <c r="N2671" s="172">
        <v>64</v>
      </c>
      <c r="O2671" s="167" t="s">
        <v>133</v>
      </c>
      <c r="P2671" s="260" t="e">
        <f t="shared" si="129"/>
        <v>#NUM!</v>
      </c>
      <c r="S2671" s="272"/>
    </row>
    <row r="2672" spans="1:19">
      <c r="A2672" s="161" t="s">
        <v>3783</v>
      </c>
      <c r="C2672" s="161" t="s">
        <v>133</v>
      </c>
      <c r="F2672" s="163" t="s">
        <v>133</v>
      </c>
      <c r="G2672" s="266" t="s">
        <v>133</v>
      </c>
      <c r="H2672" s="163" t="s">
        <v>133</v>
      </c>
      <c r="I2672" s="163" t="s">
        <v>133</v>
      </c>
      <c r="J2672" s="163" t="s">
        <v>133</v>
      </c>
      <c r="K2672" s="164">
        <f t="shared" si="130"/>
        <v>0</v>
      </c>
      <c r="L2672" s="165">
        <f t="shared" si="131"/>
        <v>0</v>
      </c>
      <c r="M2672" s="172">
        <v>127</v>
      </c>
      <c r="N2672" s="172">
        <v>64</v>
      </c>
      <c r="O2672" s="167" t="s">
        <v>133</v>
      </c>
      <c r="P2672" s="260" t="e">
        <f t="shared" si="129"/>
        <v>#NUM!</v>
      </c>
      <c r="S2672" s="272"/>
    </row>
    <row r="2673" spans="1:19">
      <c r="A2673" s="161" t="s">
        <v>3784</v>
      </c>
      <c r="C2673" s="161" t="s">
        <v>133</v>
      </c>
      <c r="F2673" s="163" t="s">
        <v>133</v>
      </c>
      <c r="G2673" s="266" t="s">
        <v>133</v>
      </c>
      <c r="H2673" s="163" t="s">
        <v>133</v>
      </c>
      <c r="I2673" s="163" t="s">
        <v>133</v>
      </c>
      <c r="J2673" s="163" t="s">
        <v>133</v>
      </c>
      <c r="K2673" s="164">
        <f t="shared" si="130"/>
        <v>0</v>
      </c>
      <c r="L2673" s="165">
        <f t="shared" si="131"/>
        <v>0</v>
      </c>
      <c r="M2673" s="172">
        <v>127</v>
      </c>
      <c r="N2673" s="172">
        <v>64</v>
      </c>
      <c r="O2673" s="167" t="s">
        <v>133</v>
      </c>
      <c r="P2673" s="260" t="e">
        <f t="shared" si="129"/>
        <v>#NUM!</v>
      </c>
      <c r="S2673" s="272"/>
    </row>
    <row r="2674" spans="1:19">
      <c r="A2674" s="161" t="s">
        <v>3785</v>
      </c>
      <c r="C2674" s="161" t="s">
        <v>133</v>
      </c>
      <c r="F2674" s="163" t="s">
        <v>133</v>
      </c>
      <c r="G2674" s="266" t="s">
        <v>133</v>
      </c>
      <c r="H2674" s="163" t="s">
        <v>133</v>
      </c>
      <c r="I2674" s="163" t="s">
        <v>133</v>
      </c>
      <c r="J2674" s="163" t="s">
        <v>133</v>
      </c>
      <c r="K2674" s="164">
        <f t="shared" si="130"/>
        <v>0</v>
      </c>
      <c r="L2674" s="165">
        <f t="shared" si="131"/>
        <v>0</v>
      </c>
      <c r="M2674" s="172">
        <v>127</v>
      </c>
      <c r="N2674" s="172">
        <v>64</v>
      </c>
      <c r="O2674" s="167" t="s">
        <v>133</v>
      </c>
      <c r="P2674" s="260" t="e">
        <f t="shared" si="129"/>
        <v>#NUM!</v>
      </c>
      <c r="S2674" s="272"/>
    </row>
    <row r="2675" spans="1:19">
      <c r="A2675" s="161" t="s">
        <v>3786</v>
      </c>
      <c r="C2675" s="161" t="s">
        <v>133</v>
      </c>
      <c r="F2675" s="163" t="s">
        <v>133</v>
      </c>
      <c r="G2675" s="266" t="s">
        <v>133</v>
      </c>
      <c r="H2675" s="163" t="s">
        <v>133</v>
      </c>
      <c r="I2675" s="163" t="s">
        <v>133</v>
      </c>
      <c r="J2675" s="163" t="s">
        <v>133</v>
      </c>
      <c r="K2675" s="164">
        <f t="shared" si="130"/>
        <v>0</v>
      </c>
      <c r="L2675" s="165">
        <f t="shared" si="131"/>
        <v>0</v>
      </c>
      <c r="M2675" s="172">
        <v>127</v>
      </c>
      <c r="N2675" s="172">
        <v>64</v>
      </c>
      <c r="O2675" s="167" t="s">
        <v>133</v>
      </c>
      <c r="P2675" s="260" t="e">
        <f t="shared" si="129"/>
        <v>#NUM!</v>
      </c>
      <c r="S2675" s="272"/>
    </row>
    <row r="2676" spans="1:19">
      <c r="A2676" s="161" t="s">
        <v>3787</v>
      </c>
      <c r="C2676" s="161" t="s">
        <v>133</v>
      </c>
      <c r="F2676" s="163" t="s">
        <v>133</v>
      </c>
      <c r="G2676" s="266" t="s">
        <v>133</v>
      </c>
      <c r="H2676" s="163" t="s">
        <v>133</v>
      </c>
      <c r="I2676" s="163" t="s">
        <v>133</v>
      </c>
      <c r="J2676" s="163" t="s">
        <v>133</v>
      </c>
      <c r="K2676" s="164">
        <f t="shared" si="130"/>
        <v>0</v>
      </c>
      <c r="L2676" s="165">
        <f t="shared" si="131"/>
        <v>0</v>
      </c>
      <c r="M2676" s="172">
        <v>127</v>
      </c>
      <c r="N2676" s="172">
        <v>64</v>
      </c>
      <c r="O2676" s="167" t="s">
        <v>133</v>
      </c>
      <c r="P2676" s="260" t="e">
        <f t="shared" si="129"/>
        <v>#NUM!</v>
      </c>
      <c r="S2676" s="272"/>
    </row>
    <row r="2677" spans="1:19">
      <c r="A2677" s="161" t="s">
        <v>3788</v>
      </c>
      <c r="C2677" s="161" t="s">
        <v>133</v>
      </c>
      <c r="F2677" s="163" t="s">
        <v>133</v>
      </c>
      <c r="G2677" s="266" t="s">
        <v>133</v>
      </c>
      <c r="H2677" s="163" t="s">
        <v>133</v>
      </c>
      <c r="I2677" s="163" t="s">
        <v>133</v>
      </c>
      <c r="J2677" s="163" t="s">
        <v>133</v>
      </c>
      <c r="K2677" s="164">
        <f t="shared" si="130"/>
        <v>0</v>
      </c>
      <c r="L2677" s="165">
        <f t="shared" si="131"/>
        <v>0</v>
      </c>
      <c r="M2677" s="172">
        <v>127</v>
      </c>
      <c r="N2677" s="172">
        <v>64</v>
      </c>
      <c r="O2677" s="167" t="s">
        <v>133</v>
      </c>
      <c r="P2677" s="260" t="e">
        <f t="shared" si="129"/>
        <v>#NUM!</v>
      </c>
      <c r="S2677" s="272"/>
    </row>
    <row r="2678" spans="1:19">
      <c r="A2678" s="161" t="s">
        <v>3789</v>
      </c>
      <c r="C2678" s="161" t="s">
        <v>133</v>
      </c>
      <c r="F2678" s="163" t="s">
        <v>133</v>
      </c>
      <c r="G2678" s="266" t="s">
        <v>133</v>
      </c>
      <c r="H2678" s="163" t="s">
        <v>133</v>
      </c>
      <c r="I2678" s="163" t="s">
        <v>133</v>
      </c>
      <c r="J2678" s="163" t="s">
        <v>133</v>
      </c>
      <c r="K2678" s="164">
        <f t="shared" si="130"/>
        <v>0</v>
      </c>
      <c r="L2678" s="165">
        <f t="shared" si="131"/>
        <v>0</v>
      </c>
      <c r="M2678" s="172">
        <v>127</v>
      </c>
      <c r="N2678" s="172">
        <v>64</v>
      </c>
      <c r="O2678" s="167" t="s">
        <v>133</v>
      </c>
      <c r="P2678" s="260" t="e">
        <f t="shared" si="129"/>
        <v>#NUM!</v>
      </c>
      <c r="S2678" s="272"/>
    </row>
    <row r="2679" spans="1:19">
      <c r="A2679" s="161" t="s">
        <v>3790</v>
      </c>
      <c r="C2679" s="161" t="s">
        <v>133</v>
      </c>
      <c r="F2679" s="163" t="s">
        <v>133</v>
      </c>
      <c r="G2679" s="266" t="s">
        <v>133</v>
      </c>
      <c r="H2679" s="163" t="s">
        <v>133</v>
      </c>
      <c r="I2679" s="163" t="s">
        <v>133</v>
      </c>
      <c r="J2679" s="163" t="s">
        <v>133</v>
      </c>
      <c r="K2679" s="164">
        <f t="shared" si="130"/>
        <v>0</v>
      </c>
      <c r="L2679" s="165">
        <f t="shared" si="131"/>
        <v>0</v>
      </c>
      <c r="M2679" s="172">
        <v>127</v>
      </c>
      <c r="N2679" s="172">
        <v>64</v>
      </c>
      <c r="O2679" s="167" t="s">
        <v>133</v>
      </c>
      <c r="P2679" s="260" t="e">
        <f t="shared" si="129"/>
        <v>#NUM!</v>
      </c>
      <c r="S2679" s="272"/>
    </row>
    <row r="2680" spans="1:19">
      <c r="A2680" s="161" t="s">
        <v>3791</v>
      </c>
      <c r="C2680" s="161" t="s">
        <v>133</v>
      </c>
      <c r="F2680" s="163" t="s">
        <v>133</v>
      </c>
      <c r="G2680" s="266" t="s">
        <v>133</v>
      </c>
      <c r="H2680" s="163" t="s">
        <v>133</v>
      </c>
      <c r="I2680" s="163" t="s">
        <v>133</v>
      </c>
      <c r="J2680" s="163" t="s">
        <v>133</v>
      </c>
      <c r="K2680" s="164">
        <f t="shared" si="130"/>
        <v>0</v>
      </c>
      <c r="L2680" s="165">
        <f t="shared" si="131"/>
        <v>0</v>
      </c>
      <c r="M2680" s="172">
        <v>127</v>
      </c>
      <c r="N2680" s="172">
        <v>64</v>
      </c>
      <c r="O2680" s="167" t="s">
        <v>133</v>
      </c>
      <c r="P2680" s="260" t="e">
        <f t="shared" si="129"/>
        <v>#NUM!</v>
      </c>
      <c r="S2680" s="272"/>
    </row>
    <row r="2681" spans="1:19">
      <c r="A2681" s="161" t="s">
        <v>3792</v>
      </c>
      <c r="C2681" s="161" t="s">
        <v>133</v>
      </c>
      <c r="F2681" s="163" t="s">
        <v>133</v>
      </c>
      <c r="G2681" s="266" t="s">
        <v>133</v>
      </c>
      <c r="H2681" s="163" t="s">
        <v>133</v>
      </c>
      <c r="I2681" s="163" t="s">
        <v>133</v>
      </c>
      <c r="J2681" s="163" t="s">
        <v>133</v>
      </c>
      <c r="K2681" s="164">
        <f t="shared" si="130"/>
        <v>0</v>
      </c>
      <c r="L2681" s="165">
        <f t="shared" si="131"/>
        <v>0</v>
      </c>
      <c r="M2681" s="172">
        <v>127</v>
      </c>
      <c r="N2681" s="172">
        <v>64</v>
      </c>
      <c r="O2681" s="167" t="s">
        <v>133</v>
      </c>
      <c r="P2681" s="260" t="e">
        <f t="shared" si="129"/>
        <v>#NUM!</v>
      </c>
      <c r="S2681" s="272"/>
    </row>
    <row r="2682" spans="1:19">
      <c r="A2682" s="161" t="s">
        <v>3793</v>
      </c>
      <c r="C2682" s="161" t="s">
        <v>133</v>
      </c>
      <c r="F2682" s="163" t="s">
        <v>133</v>
      </c>
      <c r="G2682" s="266" t="s">
        <v>133</v>
      </c>
      <c r="H2682" s="163" t="s">
        <v>133</v>
      </c>
      <c r="I2682" s="163" t="s">
        <v>133</v>
      </c>
      <c r="J2682" s="163" t="s">
        <v>133</v>
      </c>
      <c r="K2682" s="164">
        <f t="shared" si="130"/>
        <v>0</v>
      </c>
      <c r="L2682" s="165">
        <f t="shared" si="131"/>
        <v>0</v>
      </c>
      <c r="M2682" s="172">
        <v>127</v>
      </c>
      <c r="N2682" s="172">
        <v>64</v>
      </c>
      <c r="O2682" s="167" t="s">
        <v>133</v>
      </c>
      <c r="P2682" s="260" t="e">
        <f t="shared" si="129"/>
        <v>#NUM!</v>
      </c>
      <c r="S2682" s="272"/>
    </row>
    <row r="2683" spans="1:19">
      <c r="A2683" s="161" t="s">
        <v>3794</v>
      </c>
      <c r="C2683" s="161" t="s">
        <v>133</v>
      </c>
      <c r="F2683" s="163" t="s">
        <v>133</v>
      </c>
      <c r="G2683" s="266" t="s">
        <v>133</v>
      </c>
      <c r="H2683" s="163" t="s">
        <v>133</v>
      </c>
      <c r="I2683" s="163" t="s">
        <v>133</v>
      </c>
      <c r="J2683" s="163" t="s">
        <v>133</v>
      </c>
      <c r="K2683" s="164">
        <f t="shared" si="130"/>
        <v>0</v>
      </c>
      <c r="L2683" s="165">
        <f t="shared" si="131"/>
        <v>0</v>
      </c>
      <c r="M2683" s="172">
        <v>127</v>
      </c>
      <c r="N2683" s="172">
        <v>64</v>
      </c>
      <c r="O2683" s="167" t="s">
        <v>133</v>
      </c>
      <c r="P2683" s="260" t="e">
        <f t="shared" si="129"/>
        <v>#NUM!</v>
      </c>
      <c r="S2683" s="272"/>
    </row>
    <row r="2684" spans="1:19">
      <c r="A2684" s="161" t="s">
        <v>3795</v>
      </c>
      <c r="C2684" s="161" t="s">
        <v>133</v>
      </c>
      <c r="F2684" s="163" t="s">
        <v>133</v>
      </c>
      <c r="G2684" s="266" t="s">
        <v>133</v>
      </c>
      <c r="H2684" s="163" t="s">
        <v>133</v>
      </c>
      <c r="I2684" s="163" t="s">
        <v>133</v>
      </c>
      <c r="J2684" s="163" t="s">
        <v>133</v>
      </c>
      <c r="K2684" s="164">
        <f t="shared" si="130"/>
        <v>0</v>
      </c>
      <c r="L2684" s="165">
        <f t="shared" si="131"/>
        <v>0</v>
      </c>
      <c r="M2684" s="172">
        <v>127</v>
      </c>
      <c r="N2684" s="172">
        <v>64</v>
      </c>
      <c r="O2684" s="167" t="s">
        <v>133</v>
      </c>
      <c r="P2684" s="260" t="e">
        <f t="shared" si="129"/>
        <v>#NUM!</v>
      </c>
      <c r="S2684" s="272"/>
    </row>
    <row r="2685" spans="1:19">
      <c r="A2685" s="161" t="s">
        <v>3796</v>
      </c>
      <c r="C2685" s="161" t="s">
        <v>133</v>
      </c>
      <c r="F2685" s="163" t="s">
        <v>133</v>
      </c>
      <c r="G2685" s="266" t="s">
        <v>133</v>
      </c>
      <c r="H2685" s="163" t="s">
        <v>133</v>
      </c>
      <c r="I2685" s="163" t="s">
        <v>133</v>
      </c>
      <c r="J2685" s="163" t="s">
        <v>133</v>
      </c>
      <c r="K2685" s="164">
        <f t="shared" si="130"/>
        <v>0</v>
      </c>
      <c r="L2685" s="165">
        <f t="shared" si="131"/>
        <v>0</v>
      </c>
      <c r="M2685" s="172">
        <v>127</v>
      </c>
      <c r="N2685" s="172">
        <v>64</v>
      </c>
      <c r="O2685" s="167" t="s">
        <v>133</v>
      </c>
      <c r="P2685" s="260" t="e">
        <f t="shared" si="129"/>
        <v>#NUM!</v>
      </c>
      <c r="S2685" s="272"/>
    </row>
    <row r="2686" spans="1:19">
      <c r="A2686" s="161" t="s">
        <v>3797</v>
      </c>
      <c r="C2686" s="161" t="s">
        <v>133</v>
      </c>
      <c r="F2686" s="163" t="s">
        <v>133</v>
      </c>
      <c r="G2686" s="266" t="s">
        <v>133</v>
      </c>
      <c r="H2686" s="163" t="s">
        <v>133</v>
      </c>
      <c r="I2686" s="163" t="s">
        <v>133</v>
      </c>
      <c r="J2686" s="163" t="s">
        <v>133</v>
      </c>
      <c r="K2686" s="164">
        <f t="shared" si="130"/>
        <v>0</v>
      </c>
      <c r="L2686" s="165">
        <f t="shared" si="131"/>
        <v>0</v>
      </c>
      <c r="M2686" s="172">
        <v>127</v>
      </c>
      <c r="N2686" s="172">
        <v>64</v>
      </c>
      <c r="O2686" s="167" t="s">
        <v>133</v>
      </c>
      <c r="P2686" s="260" t="e">
        <f t="shared" si="129"/>
        <v>#NUM!</v>
      </c>
      <c r="S2686" s="272"/>
    </row>
    <row r="2687" spans="1:19">
      <c r="A2687" s="161" t="s">
        <v>3798</v>
      </c>
      <c r="C2687" s="161" t="s">
        <v>133</v>
      </c>
      <c r="F2687" s="163" t="s">
        <v>133</v>
      </c>
      <c r="G2687" s="266" t="s">
        <v>133</v>
      </c>
      <c r="H2687" s="163" t="s">
        <v>133</v>
      </c>
      <c r="I2687" s="163" t="s">
        <v>133</v>
      </c>
      <c r="J2687" s="163" t="s">
        <v>133</v>
      </c>
      <c r="K2687" s="164">
        <f t="shared" si="130"/>
        <v>0</v>
      </c>
      <c r="L2687" s="165">
        <f t="shared" si="131"/>
        <v>0</v>
      </c>
      <c r="M2687" s="172">
        <v>127</v>
      </c>
      <c r="N2687" s="172">
        <v>64</v>
      </c>
      <c r="O2687" s="167" t="s">
        <v>133</v>
      </c>
      <c r="P2687" s="260" t="e">
        <f t="shared" si="129"/>
        <v>#NUM!</v>
      </c>
      <c r="S2687" s="272"/>
    </row>
    <row r="2688" spans="1:19">
      <c r="A2688" s="161" t="s">
        <v>3799</v>
      </c>
      <c r="C2688" s="161" t="s">
        <v>133</v>
      </c>
      <c r="F2688" s="163" t="s">
        <v>133</v>
      </c>
      <c r="G2688" s="266" t="s">
        <v>133</v>
      </c>
      <c r="H2688" s="163" t="s">
        <v>133</v>
      </c>
      <c r="I2688" s="163" t="s">
        <v>133</v>
      </c>
      <c r="J2688" s="163" t="s">
        <v>133</v>
      </c>
      <c r="K2688" s="164">
        <f t="shared" si="130"/>
        <v>0</v>
      </c>
      <c r="L2688" s="165">
        <f t="shared" si="131"/>
        <v>0</v>
      </c>
      <c r="M2688" s="172">
        <v>127</v>
      </c>
      <c r="N2688" s="172">
        <v>64</v>
      </c>
      <c r="O2688" s="167" t="s">
        <v>133</v>
      </c>
      <c r="P2688" s="260" t="e">
        <f t="shared" si="129"/>
        <v>#NUM!</v>
      </c>
      <c r="S2688" s="272"/>
    </row>
    <row r="2689" spans="1:19">
      <c r="A2689" s="161" t="s">
        <v>3800</v>
      </c>
      <c r="C2689" s="161" t="s">
        <v>133</v>
      </c>
      <c r="F2689" s="163" t="s">
        <v>133</v>
      </c>
      <c r="G2689" s="266" t="s">
        <v>133</v>
      </c>
      <c r="H2689" s="163" t="s">
        <v>133</v>
      </c>
      <c r="I2689" s="163" t="s">
        <v>133</v>
      </c>
      <c r="J2689" s="163" t="s">
        <v>133</v>
      </c>
      <c r="K2689" s="164">
        <f t="shared" si="130"/>
        <v>0</v>
      </c>
      <c r="L2689" s="165">
        <f t="shared" si="131"/>
        <v>0</v>
      </c>
      <c r="M2689" s="172">
        <v>127</v>
      </c>
      <c r="N2689" s="172">
        <v>64</v>
      </c>
      <c r="O2689" s="167" t="s">
        <v>133</v>
      </c>
      <c r="P2689" s="260" t="e">
        <f t="shared" si="129"/>
        <v>#NUM!</v>
      </c>
      <c r="S2689" s="272"/>
    </row>
    <row r="2690" spans="1:19">
      <c r="A2690" s="161" t="s">
        <v>3801</v>
      </c>
      <c r="C2690" s="161" t="s">
        <v>133</v>
      </c>
      <c r="F2690" s="163" t="s">
        <v>133</v>
      </c>
      <c r="G2690" s="266" t="s">
        <v>133</v>
      </c>
      <c r="H2690" s="163" t="s">
        <v>133</v>
      </c>
      <c r="I2690" s="163" t="s">
        <v>133</v>
      </c>
      <c r="J2690" s="163" t="s">
        <v>133</v>
      </c>
      <c r="K2690" s="164">
        <f t="shared" si="130"/>
        <v>0</v>
      </c>
      <c r="L2690" s="165">
        <f t="shared" si="131"/>
        <v>0</v>
      </c>
      <c r="M2690" s="172">
        <v>127</v>
      </c>
      <c r="N2690" s="172">
        <v>64</v>
      </c>
      <c r="O2690" s="167" t="s">
        <v>133</v>
      </c>
      <c r="P2690" s="260" t="e">
        <f t="shared" si="129"/>
        <v>#NUM!</v>
      </c>
      <c r="S2690" s="272"/>
    </row>
    <row r="2691" spans="1:19">
      <c r="A2691" s="161" t="s">
        <v>3802</v>
      </c>
      <c r="C2691" s="161" t="s">
        <v>133</v>
      </c>
      <c r="F2691" s="163" t="s">
        <v>133</v>
      </c>
      <c r="G2691" s="266" t="s">
        <v>133</v>
      </c>
      <c r="H2691" s="163" t="s">
        <v>133</v>
      </c>
      <c r="I2691" s="163" t="s">
        <v>133</v>
      </c>
      <c r="J2691" s="163" t="s">
        <v>133</v>
      </c>
      <c r="K2691" s="164">
        <f t="shared" si="130"/>
        <v>0</v>
      </c>
      <c r="L2691" s="165">
        <f t="shared" si="131"/>
        <v>0</v>
      </c>
      <c r="M2691" s="172">
        <v>127</v>
      </c>
      <c r="N2691" s="172">
        <v>64</v>
      </c>
      <c r="O2691" s="167" t="s">
        <v>133</v>
      </c>
      <c r="P2691" s="260" t="e">
        <f t="shared" si="129"/>
        <v>#NUM!</v>
      </c>
      <c r="S2691" s="272"/>
    </row>
    <row r="2692" spans="1:19">
      <c r="A2692" s="161" t="s">
        <v>3803</v>
      </c>
      <c r="C2692" s="161" t="s">
        <v>133</v>
      </c>
      <c r="F2692" s="163" t="s">
        <v>133</v>
      </c>
      <c r="G2692" s="266" t="s">
        <v>133</v>
      </c>
      <c r="H2692" s="163" t="s">
        <v>133</v>
      </c>
      <c r="I2692" s="163" t="s">
        <v>133</v>
      </c>
      <c r="J2692" s="163" t="s">
        <v>133</v>
      </c>
      <c r="K2692" s="164">
        <f t="shared" si="130"/>
        <v>0</v>
      </c>
      <c r="L2692" s="165">
        <f t="shared" si="131"/>
        <v>0</v>
      </c>
      <c r="M2692" s="172">
        <v>127</v>
      </c>
      <c r="N2692" s="172">
        <v>64</v>
      </c>
      <c r="O2692" s="167" t="s">
        <v>133</v>
      </c>
      <c r="P2692" s="260" t="e">
        <f t="shared" si="129"/>
        <v>#NUM!</v>
      </c>
      <c r="S2692" s="272"/>
    </row>
    <row r="2693" spans="1:19">
      <c r="A2693" s="161" t="s">
        <v>3804</v>
      </c>
      <c r="C2693" s="161" t="s">
        <v>133</v>
      </c>
      <c r="F2693" s="163" t="s">
        <v>133</v>
      </c>
      <c r="G2693" s="266" t="s">
        <v>133</v>
      </c>
      <c r="H2693" s="163" t="s">
        <v>133</v>
      </c>
      <c r="I2693" s="163" t="s">
        <v>133</v>
      </c>
      <c r="J2693" s="163" t="s">
        <v>133</v>
      </c>
      <c r="K2693" s="164">
        <f t="shared" si="130"/>
        <v>0</v>
      </c>
      <c r="L2693" s="165">
        <f t="shared" si="131"/>
        <v>0</v>
      </c>
      <c r="M2693" s="172">
        <v>127</v>
      </c>
      <c r="N2693" s="172">
        <v>64</v>
      </c>
      <c r="O2693" s="167" t="s">
        <v>133</v>
      </c>
      <c r="P2693" s="260" t="e">
        <f t="shared" si="129"/>
        <v>#NUM!</v>
      </c>
      <c r="S2693" s="272"/>
    </row>
    <row r="2694" spans="1:19">
      <c r="A2694" s="161" t="s">
        <v>3805</v>
      </c>
      <c r="C2694" s="161" t="s">
        <v>133</v>
      </c>
      <c r="F2694" s="163" t="s">
        <v>133</v>
      </c>
      <c r="G2694" s="266" t="s">
        <v>133</v>
      </c>
      <c r="H2694" s="163" t="s">
        <v>133</v>
      </c>
      <c r="I2694" s="163" t="s">
        <v>133</v>
      </c>
      <c r="J2694" s="163" t="s">
        <v>133</v>
      </c>
      <c r="K2694" s="164">
        <f t="shared" si="130"/>
        <v>0</v>
      </c>
      <c r="L2694" s="165">
        <f t="shared" si="131"/>
        <v>0</v>
      </c>
      <c r="M2694" s="172">
        <v>127</v>
      </c>
      <c r="N2694" s="172">
        <v>64</v>
      </c>
      <c r="O2694" s="167" t="s">
        <v>133</v>
      </c>
      <c r="P2694" s="260" t="e">
        <f t="shared" si="129"/>
        <v>#NUM!</v>
      </c>
      <c r="S2694" s="272"/>
    </row>
    <row r="2695" spans="1:19">
      <c r="A2695" s="161" t="s">
        <v>3806</v>
      </c>
      <c r="C2695" s="161" t="s">
        <v>133</v>
      </c>
      <c r="F2695" s="163" t="s">
        <v>133</v>
      </c>
      <c r="G2695" s="266" t="s">
        <v>133</v>
      </c>
      <c r="H2695" s="163" t="s">
        <v>133</v>
      </c>
      <c r="I2695" s="163" t="s">
        <v>133</v>
      </c>
      <c r="J2695" s="163" t="s">
        <v>133</v>
      </c>
      <c r="K2695" s="164">
        <f t="shared" si="130"/>
        <v>0</v>
      </c>
      <c r="L2695" s="165">
        <f t="shared" si="131"/>
        <v>0</v>
      </c>
      <c r="M2695" s="172">
        <v>127</v>
      </c>
      <c r="N2695" s="172">
        <v>64</v>
      </c>
      <c r="O2695" s="167" t="s">
        <v>133</v>
      </c>
      <c r="P2695" s="260" t="e">
        <f t="shared" si="129"/>
        <v>#NUM!</v>
      </c>
      <c r="S2695" s="272"/>
    </row>
    <row r="2696" spans="1:19">
      <c r="A2696" s="161" t="s">
        <v>3807</v>
      </c>
      <c r="C2696" s="161" t="s">
        <v>133</v>
      </c>
      <c r="F2696" s="163" t="s">
        <v>133</v>
      </c>
      <c r="G2696" s="266" t="s">
        <v>133</v>
      </c>
      <c r="H2696" s="163" t="s">
        <v>133</v>
      </c>
      <c r="I2696" s="163" t="s">
        <v>133</v>
      </c>
      <c r="J2696" s="163" t="s">
        <v>133</v>
      </c>
      <c r="K2696" s="164">
        <f t="shared" si="130"/>
        <v>0</v>
      </c>
      <c r="L2696" s="165">
        <f t="shared" si="131"/>
        <v>0</v>
      </c>
      <c r="M2696" s="172">
        <v>127</v>
      </c>
      <c r="N2696" s="172">
        <v>64</v>
      </c>
      <c r="O2696" s="167" t="s">
        <v>133</v>
      </c>
      <c r="P2696" s="260" t="e">
        <f t="shared" si="129"/>
        <v>#NUM!</v>
      </c>
      <c r="S2696" s="272"/>
    </row>
    <row r="2697" spans="1:19">
      <c r="A2697" s="161" t="s">
        <v>3808</v>
      </c>
      <c r="C2697" s="161" t="s">
        <v>133</v>
      </c>
      <c r="F2697" s="163" t="s">
        <v>133</v>
      </c>
      <c r="G2697" s="266" t="s">
        <v>133</v>
      </c>
      <c r="H2697" s="163" t="s">
        <v>133</v>
      </c>
      <c r="I2697" s="163" t="s">
        <v>133</v>
      </c>
      <c r="J2697" s="163" t="s">
        <v>133</v>
      </c>
      <c r="K2697" s="164">
        <f t="shared" si="130"/>
        <v>0</v>
      </c>
      <c r="L2697" s="165">
        <f t="shared" si="131"/>
        <v>0</v>
      </c>
      <c r="M2697" s="172">
        <v>127</v>
      </c>
      <c r="N2697" s="172">
        <v>64</v>
      </c>
      <c r="O2697" s="167" t="s">
        <v>133</v>
      </c>
      <c r="P2697" s="260" t="e">
        <f t="shared" si="129"/>
        <v>#NUM!</v>
      </c>
      <c r="S2697" s="272"/>
    </row>
    <row r="2698" spans="1:19">
      <c r="A2698" s="161" t="s">
        <v>3809</v>
      </c>
      <c r="C2698" s="161" t="s">
        <v>133</v>
      </c>
      <c r="F2698" s="163" t="s">
        <v>133</v>
      </c>
      <c r="G2698" s="266" t="s">
        <v>133</v>
      </c>
      <c r="H2698" s="163" t="s">
        <v>133</v>
      </c>
      <c r="I2698" s="163" t="s">
        <v>133</v>
      </c>
      <c r="J2698" s="163" t="s">
        <v>133</v>
      </c>
      <c r="K2698" s="164">
        <f t="shared" si="130"/>
        <v>0</v>
      </c>
      <c r="L2698" s="165">
        <f t="shared" si="131"/>
        <v>0</v>
      </c>
      <c r="M2698" s="172">
        <v>127</v>
      </c>
      <c r="N2698" s="172">
        <v>64</v>
      </c>
      <c r="O2698" s="167" t="s">
        <v>133</v>
      </c>
      <c r="P2698" s="260" t="e">
        <f t="shared" si="129"/>
        <v>#NUM!</v>
      </c>
      <c r="S2698" s="272"/>
    </row>
    <row r="2699" spans="1:19">
      <c r="A2699" s="161" t="s">
        <v>3810</v>
      </c>
      <c r="C2699" s="161" t="s">
        <v>133</v>
      </c>
      <c r="F2699" s="163" t="s">
        <v>133</v>
      </c>
      <c r="G2699" s="266" t="s">
        <v>133</v>
      </c>
      <c r="H2699" s="163" t="s">
        <v>133</v>
      </c>
      <c r="I2699" s="163" t="s">
        <v>133</v>
      </c>
      <c r="J2699" s="163" t="s">
        <v>133</v>
      </c>
      <c r="K2699" s="164">
        <f t="shared" si="130"/>
        <v>0</v>
      </c>
      <c r="L2699" s="165">
        <f t="shared" si="131"/>
        <v>0</v>
      </c>
      <c r="M2699" s="172">
        <v>127</v>
      </c>
      <c r="N2699" s="172">
        <v>64</v>
      </c>
      <c r="O2699" s="167" t="s">
        <v>133</v>
      </c>
      <c r="P2699" s="260" t="e">
        <f t="shared" si="129"/>
        <v>#NUM!</v>
      </c>
      <c r="S2699" s="272"/>
    </row>
    <row r="2700" spans="1:19">
      <c r="A2700" s="161" t="s">
        <v>3811</v>
      </c>
      <c r="C2700" s="161" t="s">
        <v>133</v>
      </c>
      <c r="F2700" s="163" t="s">
        <v>133</v>
      </c>
      <c r="G2700" s="266" t="s">
        <v>133</v>
      </c>
      <c r="H2700" s="163" t="s">
        <v>133</v>
      </c>
      <c r="I2700" s="163" t="s">
        <v>133</v>
      </c>
      <c r="J2700" s="163" t="s">
        <v>133</v>
      </c>
      <c r="K2700" s="164">
        <f t="shared" si="130"/>
        <v>0</v>
      </c>
      <c r="L2700" s="165">
        <f t="shared" si="131"/>
        <v>0</v>
      </c>
      <c r="M2700" s="172">
        <v>127</v>
      </c>
      <c r="N2700" s="172">
        <v>64</v>
      </c>
      <c r="O2700" s="167" t="s">
        <v>133</v>
      </c>
      <c r="P2700" s="260" t="e">
        <f t="shared" si="129"/>
        <v>#NUM!</v>
      </c>
      <c r="S2700" s="272"/>
    </row>
    <row r="2701" spans="1:19">
      <c r="A2701" s="161" t="s">
        <v>3812</v>
      </c>
      <c r="C2701" s="161" t="s">
        <v>133</v>
      </c>
      <c r="F2701" s="163" t="s">
        <v>133</v>
      </c>
      <c r="G2701" s="266" t="s">
        <v>133</v>
      </c>
      <c r="H2701" s="163" t="s">
        <v>133</v>
      </c>
      <c r="I2701" s="163" t="s">
        <v>133</v>
      </c>
      <c r="J2701" s="163" t="s">
        <v>133</v>
      </c>
      <c r="K2701" s="164">
        <f t="shared" si="130"/>
        <v>0</v>
      </c>
      <c r="L2701" s="165">
        <f t="shared" si="131"/>
        <v>0</v>
      </c>
      <c r="M2701" s="172">
        <v>127</v>
      </c>
      <c r="N2701" s="172">
        <v>64</v>
      </c>
      <c r="O2701" s="167" t="s">
        <v>133</v>
      </c>
      <c r="P2701" s="260" t="e">
        <f t="shared" si="129"/>
        <v>#NUM!</v>
      </c>
      <c r="S2701" s="272"/>
    </row>
    <row r="2702" spans="1:19">
      <c r="A2702" s="161" t="s">
        <v>3813</v>
      </c>
      <c r="C2702" s="161" t="s">
        <v>133</v>
      </c>
      <c r="F2702" s="163" t="s">
        <v>133</v>
      </c>
      <c r="G2702" s="266" t="s">
        <v>133</v>
      </c>
      <c r="H2702" s="163" t="s">
        <v>133</v>
      </c>
      <c r="I2702" s="163" t="s">
        <v>133</v>
      </c>
      <c r="J2702" s="163" t="s">
        <v>133</v>
      </c>
      <c r="K2702" s="164">
        <f t="shared" si="130"/>
        <v>0</v>
      </c>
      <c r="L2702" s="165">
        <f t="shared" si="131"/>
        <v>0</v>
      </c>
      <c r="M2702" s="172">
        <v>127</v>
      </c>
      <c r="N2702" s="172">
        <v>64</v>
      </c>
      <c r="O2702" s="167" t="s">
        <v>133</v>
      </c>
      <c r="P2702" s="260" t="e">
        <f t="shared" si="129"/>
        <v>#NUM!</v>
      </c>
      <c r="S2702" s="272"/>
    </row>
    <row r="2703" spans="1:19">
      <c r="A2703" s="161" t="s">
        <v>3814</v>
      </c>
      <c r="C2703" s="161" t="s">
        <v>133</v>
      </c>
      <c r="F2703" s="163" t="s">
        <v>133</v>
      </c>
      <c r="G2703" s="266" t="s">
        <v>133</v>
      </c>
      <c r="H2703" s="163" t="s">
        <v>133</v>
      </c>
      <c r="I2703" s="163" t="s">
        <v>133</v>
      </c>
      <c r="J2703" s="163" t="s">
        <v>133</v>
      </c>
      <c r="K2703" s="164">
        <f t="shared" si="130"/>
        <v>0</v>
      </c>
      <c r="L2703" s="165">
        <f t="shared" si="131"/>
        <v>0</v>
      </c>
      <c r="M2703" s="172">
        <v>127</v>
      </c>
      <c r="N2703" s="172">
        <v>64</v>
      </c>
      <c r="O2703" s="167" t="s">
        <v>133</v>
      </c>
      <c r="P2703" s="260" t="e">
        <f t="shared" ref="P2703:P2766" si="132">MEDIAN(Q2703:R2703)</f>
        <v>#NUM!</v>
      </c>
      <c r="S2703" s="272"/>
    </row>
    <row r="2704" spans="1:19">
      <c r="A2704" s="161" t="s">
        <v>3815</v>
      </c>
      <c r="C2704" s="161" t="s">
        <v>133</v>
      </c>
      <c r="F2704" s="163" t="s">
        <v>133</v>
      </c>
      <c r="G2704" s="266" t="s">
        <v>133</v>
      </c>
      <c r="H2704" s="163" t="s">
        <v>133</v>
      </c>
      <c r="I2704" s="163" t="s">
        <v>133</v>
      </c>
      <c r="J2704" s="163" t="s">
        <v>133</v>
      </c>
      <c r="K2704" s="164">
        <f t="shared" ref="K2704:K2767" si="133">IF(OR(D2704="n/a",D2704="nd"),0,D2704)+IF(OR(I2704="n/a",I2704="nd"),0,I2704)</f>
        <v>0</v>
      </c>
      <c r="L2704" s="165">
        <f t="shared" ref="L2704:L2767" si="134">SQRT(SUMSQ(IF(OR(E2704="n/a",E2704="nd"),0,E2704),IF(OR(F2704="n/a",F2704="nd"),0,F2704),IF(OR(J2704="n/a",J2704="nd"),0,J2704)))</f>
        <v>0</v>
      </c>
      <c r="M2704" s="172">
        <v>127</v>
      </c>
      <c r="N2704" s="172">
        <v>64</v>
      </c>
      <c r="O2704" s="167" t="s">
        <v>133</v>
      </c>
      <c r="P2704" s="260" t="e">
        <f t="shared" si="132"/>
        <v>#NUM!</v>
      </c>
      <c r="S2704" s="272"/>
    </row>
    <row r="2705" spans="1:19">
      <c r="A2705" s="161" t="s">
        <v>3816</v>
      </c>
      <c r="C2705" s="161" t="s">
        <v>133</v>
      </c>
      <c r="F2705" s="163" t="s">
        <v>133</v>
      </c>
      <c r="G2705" s="266" t="s">
        <v>133</v>
      </c>
      <c r="H2705" s="163" t="s">
        <v>133</v>
      </c>
      <c r="I2705" s="163" t="s">
        <v>133</v>
      </c>
      <c r="J2705" s="163" t="s">
        <v>133</v>
      </c>
      <c r="K2705" s="164">
        <f t="shared" si="133"/>
        <v>0</v>
      </c>
      <c r="L2705" s="165">
        <f t="shared" si="134"/>
        <v>0</v>
      </c>
      <c r="M2705" s="172">
        <v>127</v>
      </c>
      <c r="N2705" s="172">
        <v>64</v>
      </c>
      <c r="O2705" s="167" t="s">
        <v>133</v>
      </c>
      <c r="P2705" s="260" t="e">
        <f t="shared" si="132"/>
        <v>#NUM!</v>
      </c>
      <c r="S2705" s="272"/>
    </row>
    <row r="2706" spans="1:19">
      <c r="A2706" s="161" t="s">
        <v>3817</v>
      </c>
      <c r="C2706" s="161" t="s">
        <v>133</v>
      </c>
      <c r="F2706" s="163" t="s">
        <v>133</v>
      </c>
      <c r="G2706" s="266" t="s">
        <v>133</v>
      </c>
      <c r="H2706" s="163" t="s">
        <v>133</v>
      </c>
      <c r="I2706" s="163" t="s">
        <v>133</v>
      </c>
      <c r="J2706" s="163" t="s">
        <v>133</v>
      </c>
      <c r="K2706" s="164">
        <f t="shared" si="133"/>
        <v>0</v>
      </c>
      <c r="L2706" s="165">
        <f t="shared" si="134"/>
        <v>0</v>
      </c>
      <c r="M2706" s="172">
        <v>127</v>
      </c>
      <c r="N2706" s="172">
        <v>64</v>
      </c>
      <c r="O2706" s="167" t="s">
        <v>133</v>
      </c>
      <c r="P2706" s="260" t="e">
        <f t="shared" si="132"/>
        <v>#NUM!</v>
      </c>
      <c r="S2706" s="272"/>
    </row>
    <row r="2707" spans="1:19">
      <c r="A2707" s="161" t="s">
        <v>3818</v>
      </c>
      <c r="C2707" s="161" t="s">
        <v>133</v>
      </c>
      <c r="F2707" s="163" t="s">
        <v>133</v>
      </c>
      <c r="G2707" s="266" t="s">
        <v>133</v>
      </c>
      <c r="H2707" s="163" t="s">
        <v>133</v>
      </c>
      <c r="I2707" s="163" t="s">
        <v>133</v>
      </c>
      <c r="J2707" s="163" t="s">
        <v>133</v>
      </c>
      <c r="K2707" s="164">
        <f t="shared" si="133"/>
        <v>0</v>
      </c>
      <c r="L2707" s="165">
        <f t="shared" si="134"/>
        <v>0</v>
      </c>
      <c r="M2707" s="172">
        <v>127</v>
      </c>
      <c r="N2707" s="172">
        <v>64</v>
      </c>
      <c r="O2707" s="167" t="s">
        <v>133</v>
      </c>
      <c r="P2707" s="260" t="e">
        <f t="shared" si="132"/>
        <v>#NUM!</v>
      </c>
      <c r="S2707" s="272"/>
    </row>
    <row r="2708" spans="1:19">
      <c r="A2708" s="161" t="s">
        <v>3819</v>
      </c>
      <c r="C2708" s="161" t="s">
        <v>133</v>
      </c>
      <c r="F2708" s="163" t="s">
        <v>133</v>
      </c>
      <c r="G2708" s="266" t="s">
        <v>133</v>
      </c>
      <c r="H2708" s="163" t="s">
        <v>133</v>
      </c>
      <c r="I2708" s="163" t="s">
        <v>133</v>
      </c>
      <c r="J2708" s="163" t="s">
        <v>133</v>
      </c>
      <c r="K2708" s="164">
        <f t="shared" si="133"/>
        <v>0</v>
      </c>
      <c r="L2708" s="165">
        <f t="shared" si="134"/>
        <v>0</v>
      </c>
      <c r="M2708" s="172">
        <v>127</v>
      </c>
      <c r="N2708" s="172">
        <v>64</v>
      </c>
      <c r="O2708" s="167" t="s">
        <v>133</v>
      </c>
      <c r="P2708" s="260" t="e">
        <f t="shared" si="132"/>
        <v>#NUM!</v>
      </c>
      <c r="S2708" s="272"/>
    </row>
    <row r="2709" spans="1:19">
      <c r="A2709" s="161" t="s">
        <v>3820</v>
      </c>
      <c r="C2709" s="161" t="s">
        <v>133</v>
      </c>
      <c r="F2709" s="163" t="s">
        <v>133</v>
      </c>
      <c r="G2709" s="266" t="s">
        <v>133</v>
      </c>
      <c r="H2709" s="163" t="s">
        <v>133</v>
      </c>
      <c r="I2709" s="163" t="s">
        <v>133</v>
      </c>
      <c r="J2709" s="163" t="s">
        <v>133</v>
      </c>
      <c r="K2709" s="164">
        <f t="shared" si="133"/>
        <v>0</v>
      </c>
      <c r="L2709" s="165">
        <f t="shared" si="134"/>
        <v>0</v>
      </c>
      <c r="M2709" s="172">
        <v>127</v>
      </c>
      <c r="N2709" s="172">
        <v>64</v>
      </c>
      <c r="O2709" s="167" t="s">
        <v>133</v>
      </c>
      <c r="P2709" s="260" t="e">
        <f t="shared" si="132"/>
        <v>#NUM!</v>
      </c>
      <c r="S2709" s="272"/>
    </row>
    <row r="2710" spans="1:19">
      <c r="A2710" s="161" t="s">
        <v>3821</v>
      </c>
      <c r="C2710" s="161" t="s">
        <v>133</v>
      </c>
      <c r="F2710" s="163" t="s">
        <v>133</v>
      </c>
      <c r="G2710" s="266" t="s">
        <v>133</v>
      </c>
      <c r="H2710" s="163" t="s">
        <v>133</v>
      </c>
      <c r="I2710" s="163" t="s">
        <v>133</v>
      </c>
      <c r="J2710" s="163" t="s">
        <v>133</v>
      </c>
      <c r="K2710" s="164">
        <f t="shared" si="133"/>
        <v>0</v>
      </c>
      <c r="L2710" s="165">
        <f t="shared" si="134"/>
        <v>0</v>
      </c>
      <c r="M2710" s="172">
        <v>127</v>
      </c>
      <c r="N2710" s="172">
        <v>64</v>
      </c>
      <c r="O2710" s="167" t="s">
        <v>133</v>
      </c>
      <c r="P2710" s="260" t="e">
        <f t="shared" si="132"/>
        <v>#NUM!</v>
      </c>
      <c r="S2710" s="272"/>
    </row>
    <row r="2711" spans="1:19">
      <c r="A2711" s="161" t="s">
        <v>3822</v>
      </c>
      <c r="C2711" s="161" t="s">
        <v>133</v>
      </c>
      <c r="F2711" s="163" t="s">
        <v>133</v>
      </c>
      <c r="G2711" s="266" t="s">
        <v>133</v>
      </c>
      <c r="H2711" s="163" t="s">
        <v>133</v>
      </c>
      <c r="I2711" s="163" t="s">
        <v>133</v>
      </c>
      <c r="J2711" s="163" t="s">
        <v>133</v>
      </c>
      <c r="K2711" s="164">
        <f t="shared" si="133"/>
        <v>0</v>
      </c>
      <c r="L2711" s="165">
        <f t="shared" si="134"/>
        <v>0</v>
      </c>
      <c r="M2711" s="172">
        <v>127</v>
      </c>
      <c r="N2711" s="172">
        <v>64</v>
      </c>
      <c r="O2711" s="167" t="s">
        <v>133</v>
      </c>
      <c r="P2711" s="260" t="e">
        <f t="shared" si="132"/>
        <v>#NUM!</v>
      </c>
      <c r="S2711" s="272"/>
    </row>
    <row r="2712" spans="1:19">
      <c r="A2712" s="161" t="s">
        <v>3823</v>
      </c>
      <c r="C2712" s="161" t="s">
        <v>133</v>
      </c>
      <c r="F2712" s="163" t="s">
        <v>133</v>
      </c>
      <c r="G2712" s="266" t="s">
        <v>133</v>
      </c>
      <c r="H2712" s="163" t="s">
        <v>133</v>
      </c>
      <c r="I2712" s="163" t="s">
        <v>133</v>
      </c>
      <c r="J2712" s="163" t="s">
        <v>133</v>
      </c>
      <c r="K2712" s="164">
        <f t="shared" si="133"/>
        <v>0</v>
      </c>
      <c r="L2712" s="165">
        <f t="shared" si="134"/>
        <v>0</v>
      </c>
      <c r="M2712" s="172">
        <v>127</v>
      </c>
      <c r="N2712" s="172">
        <v>64</v>
      </c>
      <c r="O2712" s="167" t="s">
        <v>133</v>
      </c>
      <c r="P2712" s="260" t="e">
        <f t="shared" si="132"/>
        <v>#NUM!</v>
      </c>
      <c r="S2712" s="272"/>
    </row>
    <row r="2713" spans="1:19">
      <c r="A2713" s="161" t="s">
        <v>3824</v>
      </c>
      <c r="C2713" s="161" t="s">
        <v>133</v>
      </c>
      <c r="F2713" s="163" t="s">
        <v>133</v>
      </c>
      <c r="G2713" s="266" t="s">
        <v>133</v>
      </c>
      <c r="H2713" s="163" t="s">
        <v>133</v>
      </c>
      <c r="I2713" s="163" t="s">
        <v>133</v>
      </c>
      <c r="J2713" s="163" t="s">
        <v>133</v>
      </c>
      <c r="K2713" s="164">
        <f t="shared" si="133"/>
        <v>0</v>
      </c>
      <c r="L2713" s="165">
        <f t="shared" si="134"/>
        <v>0</v>
      </c>
      <c r="M2713" s="172">
        <v>127</v>
      </c>
      <c r="N2713" s="172">
        <v>64</v>
      </c>
      <c r="O2713" s="167" t="s">
        <v>133</v>
      </c>
      <c r="P2713" s="260" t="e">
        <f t="shared" si="132"/>
        <v>#NUM!</v>
      </c>
      <c r="S2713" s="272"/>
    </row>
    <row r="2714" spans="1:19">
      <c r="A2714" s="161" t="s">
        <v>3825</v>
      </c>
      <c r="C2714" s="161" t="s">
        <v>133</v>
      </c>
      <c r="F2714" s="163" t="s">
        <v>133</v>
      </c>
      <c r="G2714" s="266" t="s">
        <v>133</v>
      </c>
      <c r="H2714" s="163" t="s">
        <v>133</v>
      </c>
      <c r="I2714" s="163" t="s">
        <v>133</v>
      </c>
      <c r="J2714" s="163" t="s">
        <v>133</v>
      </c>
      <c r="K2714" s="164">
        <f t="shared" si="133"/>
        <v>0</v>
      </c>
      <c r="L2714" s="165">
        <f t="shared" si="134"/>
        <v>0</v>
      </c>
      <c r="M2714" s="172">
        <v>127</v>
      </c>
      <c r="N2714" s="172">
        <v>64</v>
      </c>
      <c r="O2714" s="167" t="s">
        <v>133</v>
      </c>
      <c r="P2714" s="260" t="e">
        <f t="shared" si="132"/>
        <v>#NUM!</v>
      </c>
      <c r="S2714" s="272"/>
    </row>
    <row r="2715" spans="1:19">
      <c r="A2715" s="161" t="s">
        <v>3826</v>
      </c>
      <c r="C2715" s="161" t="s">
        <v>133</v>
      </c>
      <c r="F2715" s="163" t="s">
        <v>133</v>
      </c>
      <c r="G2715" s="266" t="s">
        <v>133</v>
      </c>
      <c r="H2715" s="163" t="s">
        <v>133</v>
      </c>
      <c r="I2715" s="163" t="s">
        <v>133</v>
      </c>
      <c r="J2715" s="163" t="s">
        <v>133</v>
      </c>
      <c r="K2715" s="164">
        <f t="shared" si="133"/>
        <v>0</v>
      </c>
      <c r="L2715" s="165">
        <f t="shared" si="134"/>
        <v>0</v>
      </c>
      <c r="M2715" s="172">
        <v>127</v>
      </c>
      <c r="N2715" s="172">
        <v>64</v>
      </c>
      <c r="O2715" s="167" t="s">
        <v>133</v>
      </c>
      <c r="P2715" s="260" t="e">
        <f t="shared" si="132"/>
        <v>#NUM!</v>
      </c>
      <c r="S2715" s="272"/>
    </row>
    <row r="2716" spans="1:19">
      <c r="A2716" s="161" t="s">
        <v>3827</v>
      </c>
      <c r="C2716" s="161" t="s">
        <v>133</v>
      </c>
      <c r="F2716" s="163" t="s">
        <v>133</v>
      </c>
      <c r="G2716" s="266" t="s">
        <v>133</v>
      </c>
      <c r="H2716" s="163" t="s">
        <v>133</v>
      </c>
      <c r="I2716" s="163" t="s">
        <v>133</v>
      </c>
      <c r="J2716" s="163" t="s">
        <v>133</v>
      </c>
      <c r="K2716" s="164">
        <f t="shared" si="133"/>
        <v>0</v>
      </c>
      <c r="L2716" s="165">
        <f t="shared" si="134"/>
        <v>0</v>
      </c>
      <c r="M2716" s="172">
        <v>127</v>
      </c>
      <c r="N2716" s="172">
        <v>64</v>
      </c>
      <c r="O2716" s="167" t="s">
        <v>133</v>
      </c>
      <c r="P2716" s="260" t="e">
        <f t="shared" si="132"/>
        <v>#NUM!</v>
      </c>
      <c r="S2716" s="272"/>
    </row>
    <row r="2717" spans="1:19">
      <c r="A2717" s="161" t="s">
        <v>3828</v>
      </c>
      <c r="C2717" s="161" t="s">
        <v>133</v>
      </c>
      <c r="F2717" s="163" t="s">
        <v>133</v>
      </c>
      <c r="G2717" s="266" t="s">
        <v>133</v>
      </c>
      <c r="H2717" s="163" t="s">
        <v>133</v>
      </c>
      <c r="I2717" s="163" t="s">
        <v>133</v>
      </c>
      <c r="J2717" s="163" t="s">
        <v>133</v>
      </c>
      <c r="K2717" s="164">
        <f t="shared" si="133"/>
        <v>0</v>
      </c>
      <c r="L2717" s="165">
        <f t="shared" si="134"/>
        <v>0</v>
      </c>
      <c r="M2717" s="172">
        <v>127</v>
      </c>
      <c r="N2717" s="172">
        <v>64</v>
      </c>
      <c r="O2717" s="167" t="s">
        <v>133</v>
      </c>
      <c r="P2717" s="260" t="e">
        <f t="shared" si="132"/>
        <v>#NUM!</v>
      </c>
      <c r="S2717" s="272"/>
    </row>
    <row r="2718" spans="1:19">
      <c r="A2718" s="161" t="s">
        <v>3829</v>
      </c>
      <c r="C2718" s="161" t="s">
        <v>133</v>
      </c>
      <c r="F2718" s="163" t="s">
        <v>133</v>
      </c>
      <c r="G2718" s="266" t="s">
        <v>133</v>
      </c>
      <c r="H2718" s="163" t="s">
        <v>133</v>
      </c>
      <c r="I2718" s="163" t="s">
        <v>133</v>
      </c>
      <c r="J2718" s="163" t="s">
        <v>133</v>
      </c>
      <c r="K2718" s="164">
        <f t="shared" si="133"/>
        <v>0</v>
      </c>
      <c r="L2718" s="165">
        <f t="shared" si="134"/>
        <v>0</v>
      </c>
      <c r="M2718" s="172">
        <v>127</v>
      </c>
      <c r="N2718" s="172">
        <v>64</v>
      </c>
      <c r="O2718" s="167" t="s">
        <v>133</v>
      </c>
      <c r="P2718" s="260" t="e">
        <f t="shared" si="132"/>
        <v>#NUM!</v>
      </c>
      <c r="S2718" s="272"/>
    </row>
    <row r="2719" spans="1:19">
      <c r="A2719" s="161" t="s">
        <v>3830</v>
      </c>
      <c r="C2719" s="161" t="s">
        <v>133</v>
      </c>
      <c r="F2719" s="163" t="s">
        <v>133</v>
      </c>
      <c r="G2719" s="266" t="s">
        <v>133</v>
      </c>
      <c r="H2719" s="163" t="s">
        <v>133</v>
      </c>
      <c r="I2719" s="163" t="s">
        <v>133</v>
      </c>
      <c r="J2719" s="163" t="s">
        <v>133</v>
      </c>
      <c r="K2719" s="164">
        <f t="shared" si="133"/>
        <v>0</v>
      </c>
      <c r="L2719" s="165">
        <f t="shared" si="134"/>
        <v>0</v>
      </c>
      <c r="M2719" s="172">
        <v>127</v>
      </c>
      <c r="N2719" s="172">
        <v>64</v>
      </c>
      <c r="O2719" s="167" t="s">
        <v>133</v>
      </c>
      <c r="P2719" s="260" t="e">
        <f t="shared" si="132"/>
        <v>#NUM!</v>
      </c>
      <c r="S2719" s="272"/>
    </row>
    <row r="2720" spans="1:19">
      <c r="A2720" s="161" t="s">
        <v>3831</v>
      </c>
      <c r="C2720" s="161" t="s">
        <v>133</v>
      </c>
      <c r="F2720" s="163" t="s">
        <v>133</v>
      </c>
      <c r="G2720" s="266" t="s">
        <v>133</v>
      </c>
      <c r="H2720" s="163" t="s">
        <v>133</v>
      </c>
      <c r="I2720" s="163" t="s">
        <v>133</v>
      </c>
      <c r="J2720" s="163" t="s">
        <v>133</v>
      </c>
      <c r="K2720" s="164">
        <f t="shared" si="133"/>
        <v>0</v>
      </c>
      <c r="L2720" s="165">
        <f t="shared" si="134"/>
        <v>0</v>
      </c>
      <c r="M2720" s="172">
        <v>127</v>
      </c>
      <c r="N2720" s="172">
        <v>64</v>
      </c>
      <c r="O2720" s="167" t="s">
        <v>133</v>
      </c>
      <c r="P2720" s="260" t="e">
        <f t="shared" si="132"/>
        <v>#NUM!</v>
      </c>
      <c r="S2720" s="272"/>
    </row>
    <row r="2721" spans="1:19">
      <c r="A2721" s="161" t="s">
        <v>3832</v>
      </c>
      <c r="C2721" s="161" t="s">
        <v>133</v>
      </c>
      <c r="F2721" s="163" t="s">
        <v>133</v>
      </c>
      <c r="G2721" s="266" t="s">
        <v>133</v>
      </c>
      <c r="H2721" s="163" t="s">
        <v>133</v>
      </c>
      <c r="I2721" s="163" t="s">
        <v>133</v>
      </c>
      <c r="J2721" s="163" t="s">
        <v>133</v>
      </c>
      <c r="K2721" s="164">
        <f t="shared" si="133"/>
        <v>0</v>
      </c>
      <c r="L2721" s="165">
        <f t="shared" si="134"/>
        <v>0</v>
      </c>
      <c r="M2721" s="172">
        <v>127</v>
      </c>
      <c r="N2721" s="172">
        <v>64</v>
      </c>
      <c r="O2721" s="167" t="s">
        <v>133</v>
      </c>
      <c r="P2721" s="260" t="e">
        <f t="shared" si="132"/>
        <v>#NUM!</v>
      </c>
      <c r="S2721" s="272"/>
    </row>
    <row r="2722" spans="1:19">
      <c r="A2722" s="161" t="s">
        <v>3833</v>
      </c>
      <c r="C2722" s="161" t="s">
        <v>133</v>
      </c>
      <c r="F2722" s="163" t="s">
        <v>133</v>
      </c>
      <c r="G2722" s="266" t="s">
        <v>133</v>
      </c>
      <c r="H2722" s="163" t="s">
        <v>133</v>
      </c>
      <c r="I2722" s="163" t="s">
        <v>133</v>
      </c>
      <c r="J2722" s="163" t="s">
        <v>133</v>
      </c>
      <c r="K2722" s="164">
        <f t="shared" si="133"/>
        <v>0</v>
      </c>
      <c r="L2722" s="165">
        <f t="shared" si="134"/>
        <v>0</v>
      </c>
      <c r="M2722" s="172">
        <v>127</v>
      </c>
      <c r="N2722" s="172">
        <v>64</v>
      </c>
      <c r="O2722" s="167" t="s">
        <v>133</v>
      </c>
      <c r="P2722" s="260" t="e">
        <f t="shared" si="132"/>
        <v>#NUM!</v>
      </c>
      <c r="S2722" s="272"/>
    </row>
    <row r="2723" spans="1:19">
      <c r="A2723" s="161" t="s">
        <v>3834</v>
      </c>
      <c r="C2723" s="161" t="s">
        <v>133</v>
      </c>
      <c r="F2723" s="163" t="s">
        <v>133</v>
      </c>
      <c r="G2723" s="266" t="s">
        <v>133</v>
      </c>
      <c r="H2723" s="163" t="s">
        <v>133</v>
      </c>
      <c r="I2723" s="163" t="s">
        <v>133</v>
      </c>
      <c r="J2723" s="163" t="s">
        <v>133</v>
      </c>
      <c r="K2723" s="164">
        <f t="shared" si="133"/>
        <v>0</v>
      </c>
      <c r="L2723" s="165">
        <f t="shared" si="134"/>
        <v>0</v>
      </c>
      <c r="M2723" s="172">
        <v>127</v>
      </c>
      <c r="N2723" s="172">
        <v>64</v>
      </c>
      <c r="O2723" s="167" t="s">
        <v>133</v>
      </c>
      <c r="P2723" s="260" t="e">
        <f t="shared" si="132"/>
        <v>#NUM!</v>
      </c>
      <c r="S2723" s="272"/>
    </row>
    <row r="2724" spans="1:19">
      <c r="A2724" s="161" t="s">
        <v>3835</v>
      </c>
      <c r="C2724" s="161" t="s">
        <v>133</v>
      </c>
      <c r="F2724" s="163" t="s">
        <v>133</v>
      </c>
      <c r="G2724" s="266" t="s">
        <v>133</v>
      </c>
      <c r="H2724" s="163" t="s">
        <v>133</v>
      </c>
      <c r="I2724" s="163" t="s">
        <v>133</v>
      </c>
      <c r="J2724" s="163" t="s">
        <v>133</v>
      </c>
      <c r="K2724" s="164">
        <f t="shared" si="133"/>
        <v>0</v>
      </c>
      <c r="L2724" s="165">
        <f t="shared" si="134"/>
        <v>0</v>
      </c>
      <c r="M2724" s="172">
        <v>127</v>
      </c>
      <c r="N2724" s="172">
        <v>64</v>
      </c>
      <c r="O2724" s="167" t="s">
        <v>133</v>
      </c>
      <c r="P2724" s="260" t="e">
        <f t="shared" si="132"/>
        <v>#NUM!</v>
      </c>
      <c r="S2724" s="272"/>
    </row>
    <row r="2725" spans="1:19">
      <c r="A2725" s="161" t="s">
        <v>3836</v>
      </c>
      <c r="C2725" s="161" t="s">
        <v>133</v>
      </c>
      <c r="F2725" s="163" t="s">
        <v>133</v>
      </c>
      <c r="G2725" s="266" t="s">
        <v>133</v>
      </c>
      <c r="H2725" s="163" t="s">
        <v>133</v>
      </c>
      <c r="I2725" s="163" t="s">
        <v>133</v>
      </c>
      <c r="J2725" s="163" t="s">
        <v>133</v>
      </c>
      <c r="K2725" s="164">
        <f t="shared" si="133"/>
        <v>0</v>
      </c>
      <c r="L2725" s="165">
        <f t="shared" si="134"/>
        <v>0</v>
      </c>
      <c r="M2725" s="172">
        <v>127</v>
      </c>
      <c r="N2725" s="172">
        <v>64</v>
      </c>
      <c r="O2725" s="167" t="s">
        <v>133</v>
      </c>
      <c r="P2725" s="260" t="e">
        <f t="shared" si="132"/>
        <v>#NUM!</v>
      </c>
      <c r="S2725" s="272"/>
    </row>
    <row r="2726" spans="1:19">
      <c r="A2726" s="161" t="s">
        <v>3837</v>
      </c>
      <c r="C2726" s="161" t="s">
        <v>133</v>
      </c>
      <c r="F2726" s="163" t="s">
        <v>133</v>
      </c>
      <c r="G2726" s="266" t="s">
        <v>133</v>
      </c>
      <c r="H2726" s="163" t="s">
        <v>133</v>
      </c>
      <c r="I2726" s="163" t="s">
        <v>133</v>
      </c>
      <c r="J2726" s="163" t="s">
        <v>133</v>
      </c>
      <c r="K2726" s="164">
        <f t="shared" si="133"/>
        <v>0</v>
      </c>
      <c r="L2726" s="165">
        <f t="shared" si="134"/>
        <v>0</v>
      </c>
      <c r="M2726" s="172">
        <v>127</v>
      </c>
      <c r="N2726" s="172">
        <v>64</v>
      </c>
      <c r="O2726" s="167" t="s">
        <v>133</v>
      </c>
      <c r="P2726" s="260" t="e">
        <f t="shared" si="132"/>
        <v>#NUM!</v>
      </c>
      <c r="S2726" s="272"/>
    </row>
    <row r="2727" spans="1:19">
      <c r="A2727" s="161" t="s">
        <v>3838</v>
      </c>
      <c r="C2727" s="161" t="s">
        <v>133</v>
      </c>
      <c r="F2727" s="163" t="s">
        <v>133</v>
      </c>
      <c r="G2727" s="266" t="s">
        <v>133</v>
      </c>
      <c r="H2727" s="163" t="s">
        <v>133</v>
      </c>
      <c r="I2727" s="163" t="s">
        <v>133</v>
      </c>
      <c r="J2727" s="163" t="s">
        <v>133</v>
      </c>
      <c r="K2727" s="164">
        <f t="shared" si="133"/>
        <v>0</v>
      </c>
      <c r="L2727" s="165">
        <f t="shared" si="134"/>
        <v>0</v>
      </c>
      <c r="M2727" s="172">
        <v>127</v>
      </c>
      <c r="N2727" s="172">
        <v>64</v>
      </c>
      <c r="O2727" s="167" t="s">
        <v>133</v>
      </c>
      <c r="P2727" s="260" t="e">
        <f t="shared" si="132"/>
        <v>#NUM!</v>
      </c>
      <c r="S2727" s="272"/>
    </row>
    <row r="2728" spans="1:19">
      <c r="A2728" s="161" t="s">
        <v>3839</v>
      </c>
      <c r="C2728" s="161" t="s">
        <v>133</v>
      </c>
      <c r="F2728" s="163" t="s">
        <v>133</v>
      </c>
      <c r="G2728" s="266" t="s">
        <v>133</v>
      </c>
      <c r="H2728" s="163" t="s">
        <v>133</v>
      </c>
      <c r="I2728" s="163" t="s">
        <v>133</v>
      </c>
      <c r="J2728" s="163" t="s">
        <v>133</v>
      </c>
      <c r="K2728" s="164">
        <f t="shared" si="133"/>
        <v>0</v>
      </c>
      <c r="L2728" s="165">
        <f t="shared" si="134"/>
        <v>0</v>
      </c>
      <c r="M2728" s="172">
        <v>127</v>
      </c>
      <c r="N2728" s="172">
        <v>64</v>
      </c>
      <c r="O2728" s="167" t="s">
        <v>133</v>
      </c>
      <c r="P2728" s="260" t="e">
        <f t="shared" si="132"/>
        <v>#NUM!</v>
      </c>
      <c r="S2728" s="272"/>
    </row>
    <row r="2729" spans="1:19">
      <c r="A2729" s="161" t="s">
        <v>3840</v>
      </c>
      <c r="C2729" s="161" t="s">
        <v>133</v>
      </c>
      <c r="F2729" s="163" t="s">
        <v>133</v>
      </c>
      <c r="G2729" s="266" t="s">
        <v>133</v>
      </c>
      <c r="H2729" s="163" t="s">
        <v>133</v>
      </c>
      <c r="I2729" s="163" t="s">
        <v>133</v>
      </c>
      <c r="J2729" s="163" t="s">
        <v>133</v>
      </c>
      <c r="K2729" s="164">
        <f t="shared" si="133"/>
        <v>0</v>
      </c>
      <c r="L2729" s="165">
        <f t="shared" si="134"/>
        <v>0</v>
      </c>
      <c r="M2729" s="172">
        <v>127</v>
      </c>
      <c r="N2729" s="172">
        <v>64</v>
      </c>
      <c r="O2729" s="167" t="s">
        <v>133</v>
      </c>
      <c r="P2729" s="260" t="e">
        <f t="shared" si="132"/>
        <v>#NUM!</v>
      </c>
      <c r="S2729" s="272"/>
    </row>
    <row r="2730" spans="1:19">
      <c r="A2730" s="161" t="s">
        <v>3841</v>
      </c>
      <c r="C2730" s="161" t="s">
        <v>133</v>
      </c>
      <c r="F2730" s="163" t="s">
        <v>133</v>
      </c>
      <c r="G2730" s="266" t="s">
        <v>133</v>
      </c>
      <c r="H2730" s="163" t="s">
        <v>133</v>
      </c>
      <c r="I2730" s="163" t="s">
        <v>133</v>
      </c>
      <c r="J2730" s="163" t="s">
        <v>133</v>
      </c>
      <c r="K2730" s="164">
        <f t="shared" si="133"/>
        <v>0</v>
      </c>
      <c r="L2730" s="165">
        <f t="shared" si="134"/>
        <v>0</v>
      </c>
      <c r="M2730" s="172">
        <v>127</v>
      </c>
      <c r="N2730" s="172">
        <v>64</v>
      </c>
      <c r="O2730" s="167" t="s">
        <v>133</v>
      </c>
      <c r="P2730" s="260" t="e">
        <f t="shared" si="132"/>
        <v>#NUM!</v>
      </c>
      <c r="S2730" s="272"/>
    </row>
    <row r="2731" spans="1:19">
      <c r="A2731" s="161" t="s">
        <v>3842</v>
      </c>
      <c r="C2731" s="161" t="s">
        <v>133</v>
      </c>
      <c r="F2731" s="163" t="s">
        <v>133</v>
      </c>
      <c r="G2731" s="266" t="s">
        <v>133</v>
      </c>
      <c r="H2731" s="163" t="s">
        <v>133</v>
      </c>
      <c r="I2731" s="163" t="s">
        <v>133</v>
      </c>
      <c r="J2731" s="163" t="s">
        <v>133</v>
      </c>
      <c r="K2731" s="164">
        <f t="shared" si="133"/>
        <v>0</v>
      </c>
      <c r="L2731" s="165">
        <f t="shared" si="134"/>
        <v>0</v>
      </c>
      <c r="M2731" s="172">
        <v>127</v>
      </c>
      <c r="N2731" s="172">
        <v>64</v>
      </c>
      <c r="O2731" s="167" t="s">
        <v>133</v>
      </c>
      <c r="P2731" s="260" t="e">
        <f t="shared" si="132"/>
        <v>#NUM!</v>
      </c>
      <c r="S2731" s="272"/>
    </row>
    <row r="2732" spans="1:19">
      <c r="A2732" s="161" t="s">
        <v>3843</v>
      </c>
      <c r="C2732" s="161" t="s">
        <v>133</v>
      </c>
      <c r="F2732" s="163" t="s">
        <v>133</v>
      </c>
      <c r="G2732" s="266" t="s">
        <v>133</v>
      </c>
      <c r="H2732" s="163" t="s">
        <v>133</v>
      </c>
      <c r="I2732" s="163" t="s">
        <v>133</v>
      </c>
      <c r="J2732" s="163" t="s">
        <v>133</v>
      </c>
      <c r="K2732" s="164">
        <f t="shared" si="133"/>
        <v>0</v>
      </c>
      <c r="L2732" s="165">
        <f t="shared" si="134"/>
        <v>0</v>
      </c>
      <c r="M2732" s="172">
        <v>127</v>
      </c>
      <c r="N2732" s="172">
        <v>64</v>
      </c>
      <c r="O2732" s="167" t="s">
        <v>133</v>
      </c>
      <c r="P2732" s="260" t="e">
        <f t="shared" si="132"/>
        <v>#NUM!</v>
      </c>
      <c r="S2732" s="272"/>
    </row>
    <row r="2733" spans="1:19">
      <c r="A2733" s="161" t="s">
        <v>3844</v>
      </c>
      <c r="C2733" s="161" t="s">
        <v>133</v>
      </c>
      <c r="F2733" s="163" t="s">
        <v>133</v>
      </c>
      <c r="G2733" s="266" t="s">
        <v>133</v>
      </c>
      <c r="H2733" s="163" t="s">
        <v>133</v>
      </c>
      <c r="I2733" s="163" t="s">
        <v>133</v>
      </c>
      <c r="J2733" s="163" t="s">
        <v>133</v>
      </c>
      <c r="K2733" s="164">
        <f t="shared" si="133"/>
        <v>0</v>
      </c>
      <c r="L2733" s="165">
        <f t="shared" si="134"/>
        <v>0</v>
      </c>
      <c r="M2733" s="172">
        <v>127</v>
      </c>
      <c r="N2733" s="172">
        <v>64</v>
      </c>
      <c r="O2733" s="167" t="s">
        <v>133</v>
      </c>
      <c r="P2733" s="260" t="e">
        <f t="shared" si="132"/>
        <v>#NUM!</v>
      </c>
      <c r="S2733" s="272"/>
    </row>
    <row r="2734" spans="1:19">
      <c r="A2734" s="161" t="s">
        <v>3845</v>
      </c>
      <c r="C2734" s="161" t="s">
        <v>133</v>
      </c>
      <c r="F2734" s="163" t="s">
        <v>133</v>
      </c>
      <c r="G2734" s="266" t="s">
        <v>133</v>
      </c>
      <c r="H2734" s="163" t="s">
        <v>133</v>
      </c>
      <c r="I2734" s="163" t="s">
        <v>133</v>
      </c>
      <c r="J2734" s="163" t="s">
        <v>133</v>
      </c>
      <c r="K2734" s="164">
        <f t="shared" si="133"/>
        <v>0</v>
      </c>
      <c r="L2734" s="165">
        <f t="shared" si="134"/>
        <v>0</v>
      </c>
      <c r="M2734" s="172">
        <v>127</v>
      </c>
      <c r="N2734" s="172">
        <v>64</v>
      </c>
      <c r="O2734" s="167" t="s">
        <v>133</v>
      </c>
      <c r="P2734" s="260" t="e">
        <f t="shared" si="132"/>
        <v>#NUM!</v>
      </c>
      <c r="S2734" s="272"/>
    </row>
    <row r="2735" spans="1:19">
      <c r="A2735" s="161" t="s">
        <v>3846</v>
      </c>
      <c r="C2735" s="161" t="s">
        <v>133</v>
      </c>
      <c r="F2735" s="163" t="s">
        <v>133</v>
      </c>
      <c r="G2735" s="266" t="s">
        <v>133</v>
      </c>
      <c r="H2735" s="163" t="s">
        <v>133</v>
      </c>
      <c r="I2735" s="163" t="s">
        <v>133</v>
      </c>
      <c r="J2735" s="163" t="s">
        <v>133</v>
      </c>
      <c r="K2735" s="164">
        <f t="shared" si="133"/>
        <v>0</v>
      </c>
      <c r="L2735" s="165">
        <f t="shared" si="134"/>
        <v>0</v>
      </c>
      <c r="M2735" s="172">
        <v>127</v>
      </c>
      <c r="N2735" s="172">
        <v>64</v>
      </c>
      <c r="O2735" s="167" t="s">
        <v>133</v>
      </c>
      <c r="P2735" s="260" t="e">
        <f t="shared" si="132"/>
        <v>#NUM!</v>
      </c>
      <c r="S2735" s="272"/>
    </row>
    <row r="2736" spans="1:19">
      <c r="A2736" s="161" t="s">
        <v>3847</v>
      </c>
      <c r="C2736" s="161" t="s">
        <v>133</v>
      </c>
      <c r="F2736" s="163" t="s">
        <v>133</v>
      </c>
      <c r="G2736" s="266" t="s">
        <v>133</v>
      </c>
      <c r="H2736" s="163" t="s">
        <v>133</v>
      </c>
      <c r="I2736" s="163" t="s">
        <v>133</v>
      </c>
      <c r="J2736" s="163" t="s">
        <v>133</v>
      </c>
      <c r="K2736" s="164">
        <f t="shared" si="133"/>
        <v>0</v>
      </c>
      <c r="L2736" s="165">
        <f t="shared" si="134"/>
        <v>0</v>
      </c>
      <c r="M2736" s="172">
        <v>127</v>
      </c>
      <c r="N2736" s="172">
        <v>64</v>
      </c>
      <c r="O2736" s="167" t="s">
        <v>133</v>
      </c>
      <c r="P2736" s="260" t="e">
        <f t="shared" si="132"/>
        <v>#NUM!</v>
      </c>
      <c r="S2736" s="272"/>
    </row>
    <row r="2737" spans="1:19">
      <c r="A2737" s="161" t="s">
        <v>3848</v>
      </c>
      <c r="C2737" s="161" t="s">
        <v>133</v>
      </c>
      <c r="F2737" s="163" t="s">
        <v>133</v>
      </c>
      <c r="G2737" s="266" t="s">
        <v>133</v>
      </c>
      <c r="H2737" s="163" t="s">
        <v>133</v>
      </c>
      <c r="I2737" s="163" t="s">
        <v>133</v>
      </c>
      <c r="J2737" s="163" t="s">
        <v>133</v>
      </c>
      <c r="K2737" s="164">
        <f t="shared" si="133"/>
        <v>0</v>
      </c>
      <c r="L2737" s="165">
        <f t="shared" si="134"/>
        <v>0</v>
      </c>
      <c r="M2737" s="172">
        <v>127</v>
      </c>
      <c r="N2737" s="172">
        <v>64</v>
      </c>
      <c r="O2737" s="167" t="s">
        <v>133</v>
      </c>
      <c r="P2737" s="260" t="e">
        <f t="shared" si="132"/>
        <v>#NUM!</v>
      </c>
      <c r="S2737" s="272"/>
    </row>
    <row r="2738" spans="1:19">
      <c r="A2738" s="161" t="s">
        <v>3849</v>
      </c>
      <c r="C2738" s="161" t="s">
        <v>133</v>
      </c>
      <c r="F2738" s="163" t="s">
        <v>133</v>
      </c>
      <c r="G2738" s="266" t="s">
        <v>133</v>
      </c>
      <c r="H2738" s="163" t="s">
        <v>133</v>
      </c>
      <c r="I2738" s="163" t="s">
        <v>133</v>
      </c>
      <c r="J2738" s="163" t="s">
        <v>133</v>
      </c>
      <c r="K2738" s="164">
        <f t="shared" si="133"/>
        <v>0</v>
      </c>
      <c r="L2738" s="165">
        <f t="shared" si="134"/>
        <v>0</v>
      </c>
      <c r="M2738" s="172">
        <v>127</v>
      </c>
      <c r="N2738" s="172">
        <v>64</v>
      </c>
      <c r="O2738" s="167" t="s">
        <v>133</v>
      </c>
      <c r="P2738" s="260" t="e">
        <f t="shared" si="132"/>
        <v>#NUM!</v>
      </c>
      <c r="S2738" s="272"/>
    </row>
    <row r="2739" spans="1:19">
      <c r="A2739" s="161" t="s">
        <v>3850</v>
      </c>
      <c r="C2739" s="161" t="s">
        <v>133</v>
      </c>
      <c r="F2739" s="163" t="s">
        <v>133</v>
      </c>
      <c r="G2739" s="266" t="s">
        <v>133</v>
      </c>
      <c r="H2739" s="163" t="s">
        <v>133</v>
      </c>
      <c r="I2739" s="163" t="s">
        <v>133</v>
      </c>
      <c r="J2739" s="163" t="s">
        <v>133</v>
      </c>
      <c r="K2739" s="164">
        <f t="shared" si="133"/>
        <v>0</v>
      </c>
      <c r="L2739" s="165">
        <f t="shared" si="134"/>
        <v>0</v>
      </c>
      <c r="M2739" s="172">
        <v>127</v>
      </c>
      <c r="N2739" s="172">
        <v>64</v>
      </c>
      <c r="O2739" s="167" t="s">
        <v>133</v>
      </c>
      <c r="P2739" s="260" t="e">
        <f t="shared" si="132"/>
        <v>#NUM!</v>
      </c>
      <c r="S2739" s="272"/>
    </row>
    <row r="2740" spans="1:19">
      <c r="A2740" s="161" t="s">
        <v>3851</v>
      </c>
      <c r="C2740" s="161" t="s">
        <v>133</v>
      </c>
      <c r="F2740" s="163" t="s">
        <v>133</v>
      </c>
      <c r="G2740" s="266" t="s">
        <v>133</v>
      </c>
      <c r="H2740" s="163" t="s">
        <v>133</v>
      </c>
      <c r="I2740" s="163" t="s">
        <v>133</v>
      </c>
      <c r="J2740" s="163" t="s">
        <v>133</v>
      </c>
      <c r="K2740" s="164">
        <f t="shared" si="133"/>
        <v>0</v>
      </c>
      <c r="L2740" s="165">
        <f t="shared" si="134"/>
        <v>0</v>
      </c>
      <c r="M2740" s="172">
        <v>127</v>
      </c>
      <c r="N2740" s="172">
        <v>64</v>
      </c>
      <c r="O2740" s="167" t="s">
        <v>133</v>
      </c>
      <c r="P2740" s="260" t="e">
        <f t="shared" si="132"/>
        <v>#NUM!</v>
      </c>
      <c r="S2740" s="272"/>
    </row>
    <row r="2741" spans="1:19">
      <c r="A2741" s="161" t="s">
        <v>3852</v>
      </c>
      <c r="C2741" s="161" t="s">
        <v>133</v>
      </c>
      <c r="F2741" s="163" t="s">
        <v>133</v>
      </c>
      <c r="G2741" s="266" t="s">
        <v>133</v>
      </c>
      <c r="H2741" s="163" t="s">
        <v>133</v>
      </c>
      <c r="I2741" s="163" t="s">
        <v>133</v>
      </c>
      <c r="J2741" s="163" t="s">
        <v>133</v>
      </c>
      <c r="K2741" s="164">
        <f t="shared" si="133"/>
        <v>0</v>
      </c>
      <c r="L2741" s="165">
        <f t="shared" si="134"/>
        <v>0</v>
      </c>
      <c r="M2741" s="172">
        <v>127</v>
      </c>
      <c r="N2741" s="172">
        <v>64</v>
      </c>
      <c r="O2741" s="167" t="s">
        <v>133</v>
      </c>
      <c r="P2741" s="260" t="e">
        <f t="shared" si="132"/>
        <v>#NUM!</v>
      </c>
      <c r="S2741" s="272"/>
    </row>
    <row r="2742" spans="1:19">
      <c r="A2742" s="161" t="s">
        <v>3853</v>
      </c>
      <c r="C2742" s="161" t="s">
        <v>133</v>
      </c>
      <c r="F2742" s="163" t="s">
        <v>133</v>
      </c>
      <c r="G2742" s="266" t="s">
        <v>133</v>
      </c>
      <c r="H2742" s="163" t="s">
        <v>133</v>
      </c>
      <c r="I2742" s="163" t="s">
        <v>133</v>
      </c>
      <c r="J2742" s="163" t="s">
        <v>133</v>
      </c>
      <c r="K2742" s="164">
        <f t="shared" si="133"/>
        <v>0</v>
      </c>
      <c r="L2742" s="165">
        <f t="shared" si="134"/>
        <v>0</v>
      </c>
      <c r="M2742" s="172">
        <v>127</v>
      </c>
      <c r="N2742" s="172">
        <v>64</v>
      </c>
      <c r="O2742" s="167" t="s">
        <v>133</v>
      </c>
      <c r="P2742" s="260" t="e">
        <f t="shared" si="132"/>
        <v>#NUM!</v>
      </c>
      <c r="S2742" s="272"/>
    </row>
    <row r="2743" spans="1:19">
      <c r="A2743" s="161" t="s">
        <v>3854</v>
      </c>
      <c r="C2743" s="161" t="s">
        <v>133</v>
      </c>
      <c r="F2743" s="163" t="s">
        <v>133</v>
      </c>
      <c r="G2743" s="266" t="s">
        <v>133</v>
      </c>
      <c r="H2743" s="163" t="s">
        <v>133</v>
      </c>
      <c r="I2743" s="163" t="s">
        <v>133</v>
      </c>
      <c r="J2743" s="163" t="s">
        <v>133</v>
      </c>
      <c r="K2743" s="164">
        <f t="shared" si="133"/>
        <v>0</v>
      </c>
      <c r="L2743" s="165">
        <f t="shared" si="134"/>
        <v>0</v>
      </c>
      <c r="M2743" s="172">
        <v>127</v>
      </c>
      <c r="N2743" s="172">
        <v>64</v>
      </c>
      <c r="O2743" s="167" t="s">
        <v>133</v>
      </c>
      <c r="P2743" s="260" t="e">
        <f t="shared" si="132"/>
        <v>#NUM!</v>
      </c>
      <c r="S2743" s="272"/>
    </row>
    <row r="2744" spans="1:19">
      <c r="A2744" s="161" t="s">
        <v>3855</v>
      </c>
      <c r="C2744" s="161" t="s">
        <v>133</v>
      </c>
      <c r="F2744" s="163" t="s">
        <v>133</v>
      </c>
      <c r="G2744" s="266" t="s">
        <v>133</v>
      </c>
      <c r="H2744" s="163" t="s">
        <v>133</v>
      </c>
      <c r="I2744" s="163" t="s">
        <v>133</v>
      </c>
      <c r="J2744" s="163" t="s">
        <v>133</v>
      </c>
      <c r="K2744" s="164">
        <f t="shared" si="133"/>
        <v>0</v>
      </c>
      <c r="L2744" s="165">
        <f t="shared" si="134"/>
        <v>0</v>
      </c>
      <c r="M2744" s="172">
        <v>127</v>
      </c>
      <c r="N2744" s="172">
        <v>64</v>
      </c>
      <c r="O2744" s="167" t="s">
        <v>133</v>
      </c>
      <c r="P2744" s="260" t="e">
        <f t="shared" si="132"/>
        <v>#NUM!</v>
      </c>
      <c r="S2744" s="272"/>
    </row>
    <row r="2745" spans="1:19">
      <c r="A2745" s="161" t="s">
        <v>3856</v>
      </c>
      <c r="C2745" s="161" t="s">
        <v>133</v>
      </c>
      <c r="F2745" s="163" t="s">
        <v>133</v>
      </c>
      <c r="G2745" s="266" t="s">
        <v>133</v>
      </c>
      <c r="H2745" s="163" t="s">
        <v>133</v>
      </c>
      <c r="I2745" s="163" t="s">
        <v>133</v>
      </c>
      <c r="J2745" s="163" t="s">
        <v>133</v>
      </c>
      <c r="K2745" s="164">
        <f t="shared" si="133"/>
        <v>0</v>
      </c>
      <c r="L2745" s="165">
        <f t="shared" si="134"/>
        <v>0</v>
      </c>
      <c r="M2745" s="172">
        <v>127</v>
      </c>
      <c r="N2745" s="172">
        <v>64</v>
      </c>
      <c r="O2745" s="167" t="s">
        <v>133</v>
      </c>
      <c r="P2745" s="260" t="e">
        <f t="shared" si="132"/>
        <v>#NUM!</v>
      </c>
      <c r="S2745" s="272"/>
    </row>
    <row r="2746" spans="1:19">
      <c r="A2746" s="161" t="s">
        <v>3857</v>
      </c>
      <c r="C2746" s="161" t="s">
        <v>133</v>
      </c>
      <c r="F2746" s="163" t="s">
        <v>133</v>
      </c>
      <c r="G2746" s="266" t="s">
        <v>133</v>
      </c>
      <c r="H2746" s="163" t="s">
        <v>133</v>
      </c>
      <c r="I2746" s="163" t="s">
        <v>133</v>
      </c>
      <c r="J2746" s="163" t="s">
        <v>133</v>
      </c>
      <c r="K2746" s="164">
        <f t="shared" si="133"/>
        <v>0</v>
      </c>
      <c r="L2746" s="165">
        <f t="shared" si="134"/>
        <v>0</v>
      </c>
      <c r="M2746" s="172">
        <v>127</v>
      </c>
      <c r="N2746" s="172">
        <v>64</v>
      </c>
      <c r="O2746" s="167" t="s">
        <v>133</v>
      </c>
      <c r="P2746" s="260" t="e">
        <f t="shared" si="132"/>
        <v>#NUM!</v>
      </c>
      <c r="S2746" s="272"/>
    </row>
    <row r="2747" spans="1:19">
      <c r="A2747" s="161" t="s">
        <v>3858</v>
      </c>
      <c r="C2747" s="161" t="s">
        <v>133</v>
      </c>
      <c r="F2747" s="163" t="s">
        <v>133</v>
      </c>
      <c r="G2747" s="266" t="s">
        <v>133</v>
      </c>
      <c r="H2747" s="163" t="s">
        <v>133</v>
      </c>
      <c r="I2747" s="163" t="s">
        <v>133</v>
      </c>
      <c r="J2747" s="163" t="s">
        <v>133</v>
      </c>
      <c r="K2747" s="164">
        <f t="shared" si="133"/>
        <v>0</v>
      </c>
      <c r="L2747" s="165">
        <f t="shared" si="134"/>
        <v>0</v>
      </c>
      <c r="M2747" s="172">
        <v>127</v>
      </c>
      <c r="N2747" s="172">
        <v>64</v>
      </c>
      <c r="O2747" s="167" t="s">
        <v>133</v>
      </c>
      <c r="P2747" s="260" t="e">
        <f t="shared" si="132"/>
        <v>#NUM!</v>
      </c>
      <c r="S2747" s="272"/>
    </row>
    <row r="2748" spans="1:19">
      <c r="A2748" s="161" t="s">
        <v>3859</v>
      </c>
      <c r="C2748" s="161" t="s">
        <v>133</v>
      </c>
      <c r="F2748" s="163" t="s">
        <v>133</v>
      </c>
      <c r="G2748" s="266" t="s">
        <v>133</v>
      </c>
      <c r="H2748" s="163" t="s">
        <v>133</v>
      </c>
      <c r="I2748" s="163" t="s">
        <v>133</v>
      </c>
      <c r="J2748" s="163" t="s">
        <v>133</v>
      </c>
      <c r="K2748" s="164">
        <f t="shared" si="133"/>
        <v>0</v>
      </c>
      <c r="L2748" s="165">
        <f t="shared" si="134"/>
        <v>0</v>
      </c>
      <c r="M2748" s="172">
        <v>127</v>
      </c>
      <c r="N2748" s="172">
        <v>64</v>
      </c>
      <c r="O2748" s="167" t="s">
        <v>133</v>
      </c>
      <c r="P2748" s="260" t="e">
        <f t="shared" si="132"/>
        <v>#NUM!</v>
      </c>
      <c r="S2748" s="272"/>
    </row>
    <row r="2749" spans="1:19">
      <c r="A2749" s="161" t="s">
        <v>3860</v>
      </c>
      <c r="C2749" s="161" t="s">
        <v>133</v>
      </c>
      <c r="F2749" s="163" t="s">
        <v>133</v>
      </c>
      <c r="G2749" s="266" t="s">
        <v>133</v>
      </c>
      <c r="H2749" s="163" t="s">
        <v>133</v>
      </c>
      <c r="I2749" s="163" t="s">
        <v>133</v>
      </c>
      <c r="J2749" s="163" t="s">
        <v>133</v>
      </c>
      <c r="K2749" s="164">
        <f t="shared" si="133"/>
        <v>0</v>
      </c>
      <c r="L2749" s="165">
        <f t="shared" si="134"/>
        <v>0</v>
      </c>
      <c r="M2749" s="172">
        <v>127</v>
      </c>
      <c r="N2749" s="172">
        <v>64</v>
      </c>
      <c r="O2749" s="167" t="s">
        <v>133</v>
      </c>
      <c r="P2749" s="260" t="e">
        <f t="shared" si="132"/>
        <v>#NUM!</v>
      </c>
      <c r="S2749" s="272"/>
    </row>
    <row r="2750" spans="1:19">
      <c r="A2750" s="161" t="s">
        <v>3861</v>
      </c>
      <c r="C2750" s="161" t="s">
        <v>133</v>
      </c>
      <c r="F2750" s="163" t="s">
        <v>133</v>
      </c>
      <c r="G2750" s="266" t="s">
        <v>133</v>
      </c>
      <c r="H2750" s="163" t="s">
        <v>133</v>
      </c>
      <c r="I2750" s="163" t="s">
        <v>133</v>
      </c>
      <c r="J2750" s="163" t="s">
        <v>133</v>
      </c>
      <c r="K2750" s="164">
        <f t="shared" si="133"/>
        <v>0</v>
      </c>
      <c r="L2750" s="165">
        <f t="shared" si="134"/>
        <v>0</v>
      </c>
      <c r="M2750" s="172">
        <v>127</v>
      </c>
      <c r="N2750" s="172">
        <v>64</v>
      </c>
      <c r="O2750" s="167" t="s">
        <v>133</v>
      </c>
      <c r="P2750" s="260" t="e">
        <f t="shared" si="132"/>
        <v>#NUM!</v>
      </c>
      <c r="S2750" s="272"/>
    </row>
    <row r="2751" spans="1:19">
      <c r="A2751" s="161" t="s">
        <v>3862</v>
      </c>
      <c r="C2751" s="161" t="s">
        <v>133</v>
      </c>
      <c r="F2751" s="163" t="s">
        <v>133</v>
      </c>
      <c r="G2751" s="266" t="s">
        <v>133</v>
      </c>
      <c r="H2751" s="163" t="s">
        <v>133</v>
      </c>
      <c r="I2751" s="163" t="s">
        <v>133</v>
      </c>
      <c r="J2751" s="163" t="s">
        <v>133</v>
      </c>
      <c r="K2751" s="164">
        <f t="shared" si="133"/>
        <v>0</v>
      </c>
      <c r="L2751" s="165">
        <f t="shared" si="134"/>
        <v>0</v>
      </c>
      <c r="M2751" s="172">
        <v>127</v>
      </c>
      <c r="N2751" s="172">
        <v>64</v>
      </c>
      <c r="O2751" s="167" t="s">
        <v>133</v>
      </c>
      <c r="P2751" s="260" t="e">
        <f t="shared" si="132"/>
        <v>#NUM!</v>
      </c>
      <c r="S2751" s="272"/>
    </row>
    <row r="2752" spans="1:19">
      <c r="A2752" s="161" t="s">
        <v>3863</v>
      </c>
      <c r="C2752" s="161" t="s">
        <v>133</v>
      </c>
      <c r="F2752" s="163" t="s">
        <v>133</v>
      </c>
      <c r="G2752" s="266" t="s">
        <v>133</v>
      </c>
      <c r="H2752" s="163" t="s">
        <v>133</v>
      </c>
      <c r="I2752" s="163" t="s">
        <v>133</v>
      </c>
      <c r="J2752" s="163" t="s">
        <v>133</v>
      </c>
      <c r="K2752" s="164">
        <f t="shared" si="133"/>
        <v>0</v>
      </c>
      <c r="L2752" s="165">
        <f t="shared" si="134"/>
        <v>0</v>
      </c>
      <c r="M2752" s="172">
        <v>127</v>
      </c>
      <c r="N2752" s="172">
        <v>64</v>
      </c>
      <c r="O2752" s="167" t="s">
        <v>133</v>
      </c>
      <c r="P2752" s="260" t="e">
        <f t="shared" si="132"/>
        <v>#NUM!</v>
      </c>
      <c r="S2752" s="272"/>
    </row>
    <row r="2753" spans="1:19">
      <c r="A2753" s="161" t="s">
        <v>3864</v>
      </c>
      <c r="C2753" s="161" t="s">
        <v>133</v>
      </c>
      <c r="F2753" s="163" t="s">
        <v>133</v>
      </c>
      <c r="G2753" s="266" t="s">
        <v>133</v>
      </c>
      <c r="H2753" s="163" t="s">
        <v>133</v>
      </c>
      <c r="I2753" s="163" t="s">
        <v>133</v>
      </c>
      <c r="J2753" s="163" t="s">
        <v>133</v>
      </c>
      <c r="K2753" s="164">
        <f t="shared" si="133"/>
        <v>0</v>
      </c>
      <c r="L2753" s="165">
        <f t="shared" si="134"/>
        <v>0</v>
      </c>
      <c r="M2753" s="172">
        <v>127</v>
      </c>
      <c r="N2753" s="172">
        <v>64</v>
      </c>
      <c r="O2753" s="167" t="s">
        <v>133</v>
      </c>
      <c r="P2753" s="260" t="e">
        <f t="shared" si="132"/>
        <v>#NUM!</v>
      </c>
      <c r="S2753" s="272"/>
    </row>
    <row r="2754" spans="1:19">
      <c r="A2754" s="161" t="s">
        <v>3865</v>
      </c>
      <c r="C2754" s="161" t="s">
        <v>133</v>
      </c>
      <c r="F2754" s="163" t="s">
        <v>133</v>
      </c>
      <c r="G2754" s="266" t="s">
        <v>133</v>
      </c>
      <c r="H2754" s="163" t="s">
        <v>133</v>
      </c>
      <c r="I2754" s="163" t="s">
        <v>133</v>
      </c>
      <c r="J2754" s="163" t="s">
        <v>133</v>
      </c>
      <c r="K2754" s="164">
        <f t="shared" si="133"/>
        <v>0</v>
      </c>
      <c r="L2754" s="165">
        <f t="shared" si="134"/>
        <v>0</v>
      </c>
      <c r="M2754" s="172">
        <v>127</v>
      </c>
      <c r="N2754" s="172">
        <v>64</v>
      </c>
      <c r="O2754" s="167" t="s">
        <v>133</v>
      </c>
      <c r="P2754" s="260" t="e">
        <f t="shared" si="132"/>
        <v>#NUM!</v>
      </c>
      <c r="S2754" s="272"/>
    </row>
    <row r="2755" spans="1:19">
      <c r="A2755" s="161" t="s">
        <v>3866</v>
      </c>
      <c r="C2755" s="161" t="s">
        <v>133</v>
      </c>
      <c r="F2755" s="163" t="s">
        <v>133</v>
      </c>
      <c r="G2755" s="266" t="s">
        <v>133</v>
      </c>
      <c r="H2755" s="163" t="s">
        <v>133</v>
      </c>
      <c r="I2755" s="163" t="s">
        <v>133</v>
      </c>
      <c r="J2755" s="163" t="s">
        <v>133</v>
      </c>
      <c r="K2755" s="164">
        <f t="shared" si="133"/>
        <v>0</v>
      </c>
      <c r="L2755" s="165">
        <f t="shared" si="134"/>
        <v>0</v>
      </c>
      <c r="M2755" s="172">
        <v>127</v>
      </c>
      <c r="N2755" s="172">
        <v>64</v>
      </c>
      <c r="O2755" s="167" t="s">
        <v>133</v>
      </c>
      <c r="P2755" s="260" t="e">
        <f t="shared" si="132"/>
        <v>#NUM!</v>
      </c>
      <c r="S2755" s="272"/>
    </row>
    <row r="2756" spans="1:19">
      <c r="A2756" s="161" t="s">
        <v>3867</v>
      </c>
      <c r="C2756" s="161" t="s">
        <v>133</v>
      </c>
      <c r="F2756" s="163" t="s">
        <v>133</v>
      </c>
      <c r="G2756" s="266" t="s">
        <v>133</v>
      </c>
      <c r="H2756" s="163" t="s">
        <v>133</v>
      </c>
      <c r="I2756" s="163" t="s">
        <v>133</v>
      </c>
      <c r="J2756" s="163" t="s">
        <v>133</v>
      </c>
      <c r="K2756" s="164">
        <f t="shared" si="133"/>
        <v>0</v>
      </c>
      <c r="L2756" s="165">
        <f t="shared" si="134"/>
        <v>0</v>
      </c>
      <c r="M2756" s="172">
        <v>127</v>
      </c>
      <c r="N2756" s="172">
        <v>64</v>
      </c>
      <c r="O2756" s="167" t="s">
        <v>133</v>
      </c>
      <c r="P2756" s="260" t="e">
        <f t="shared" si="132"/>
        <v>#NUM!</v>
      </c>
      <c r="S2756" s="272"/>
    </row>
    <row r="2757" spans="1:19">
      <c r="A2757" s="161" t="s">
        <v>3868</v>
      </c>
      <c r="C2757" s="161" t="s">
        <v>133</v>
      </c>
      <c r="F2757" s="163" t="s">
        <v>133</v>
      </c>
      <c r="G2757" s="266" t="s">
        <v>133</v>
      </c>
      <c r="H2757" s="163" t="s">
        <v>133</v>
      </c>
      <c r="I2757" s="163" t="s">
        <v>133</v>
      </c>
      <c r="J2757" s="163" t="s">
        <v>133</v>
      </c>
      <c r="K2757" s="164">
        <f t="shared" si="133"/>
        <v>0</v>
      </c>
      <c r="L2757" s="165">
        <f t="shared" si="134"/>
        <v>0</v>
      </c>
      <c r="M2757" s="172">
        <v>127</v>
      </c>
      <c r="N2757" s="172">
        <v>64</v>
      </c>
      <c r="O2757" s="167" t="s">
        <v>133</v>
      </c>
      <c r="P2757" s="260" t="e">
        <f t="shared" si="132"/>
        <v>#NUM!</v>
      </c>
      <c r="S2757" s="272"/>
    </row>
    <row r="2758" spans="1:19">
      <c r="A2758" s="161" t="s">
        <v>3869</v>
      </c>
      <c r="C2758" s="161" t="s">
        <v>133</v>
      </c>
      <c r="F2758" s="163" t="s">
        <v>133</v>
      </c>
      <c r="G2758" s="266" t="s">
        <v>133</v>
      </c>
      <c r="H2758" s="163" t="s">
        <v>133</v>
      </c>
      <c r="I2758" s="163" t="s">
        <v>133</v>
      </c>
      <c r="J2758" s="163" t="s">
        <v>133</v>
      </c>
      <c r="K2758" s="164">
        <f t="shared" si="133"/>
        <v>0</v>
      </c>
      <c r="L2758" s="165">
        <f t="shared" si="134"/>
        <v>0</v>
      </c>
      <c r="M2758" s="172">
        <v>127</v>
      </c>
      <c r="N2758" s="172">
        <v>64</v>
      </c>
      <c r="O2758" s="167" t="s">
        <v>133</v>
      </c>
      <c r="P2758" s="260" t="e">
        <f t="shared" si="132"/>
        <v>#NUM!</v>
      </c>
      <c r="S2758" s="272"/>
    </row>
    <row r="2759" spans="1:19">
      <c r="A2759" s="161" t="s">
        <v>3870</v>
      </c>
      <c r="C2759" s="161" t="s">
        <v>133</v>
      </c>
      <c r="F2759" s="163" t="s">
        <v>133</v>
      </c>
      <c r="G2759" s="266" t="s">
        <v>133</v>
      </c>
      <c r="H2759" s="163" t="s">
        <v>133</v>
      </c>
      <c r="I2759" s="163" t="s">
        <v>133</v>
      </c>
      <c r="J2759" s="163" t="s">
        <v>133</v>
      </c>
      <c r="K2759" s="164">
        <f t="shared" si="133"/>
        <v>0</v>
      </c>
      <c r="L2759" s="165">
        <f t="shared" si="134"/>
        <v>0</v>
      </c>
      <c r="M2759" s="172">
        <v>127</v>
      </c>
      <c r="N2759" s="172">
        <v>64</v>
      </c>
      <c r="O2759" s="167" t="s">
        <v>133</v>
      </c>
      <c r="P2759" s="260" t="e">
        <f t="shared" si="132"/>
        <v>#NUM!</v>
      </c>
      <c r="S2759" s="272"/>
    </row>
    <row r="2760" spans="1:19">
      <c r="A2760" s="161" t="s">
        <v>3871</v>
      </c>
      <c r="C2760" s="161" t="s">
        <v>133</v>
      </c>
      <c r="F2760" s="163" t="s">
        <v>133</v>
      </c>
      <c r="G2760" s="266" t="s">
        <v>133</v>
      </c>
      <c r="H2760" s="163" t="s">
        <v>133</v>
      </c>
      <c r="I2760" s="163" t="s">
        <v>133</v>
      </c>
      <c r="J2760" s="163" t="s">
        <v>133</v>
      </c>
      <c r="K2760" s="164">
        <f t="shared" si="133"/>
        <v>0</v>
      </c>
      <c r="L2760" s="165">
        <f t="shared" si="134"/>
        <v>0</v>
      </c>
      <c r="M2760" s="172">
        <v>127</v>
      </c>
      <c r="N2760" s="172">
        <v>64</v>
      </c>
      <c r="O2760" s="167" t="s">
        <v>133</v>
      </c>
      <c r="P2760" s="260" t="e">
        <f t="shared" si="132"/>
        <v>#NUM!</v>
      </c>
      <c r="S2760" s="272"/>
    </row>
    <row r="2761" spans="1:19">
      <c r="A2761" s="161" t="s">
        <v>3872</v>
      </c>
      <c r="C2761" s="161" t="s">
        <v>133</v>
      </c>
      <c r="F2761" s="163" t="s">
        <v>133</v>
      </c>
      <c r="G2761" s="266" t="s">
        <v>133</v>
      </c>
      <c r="H2761" s="163" t="s">
        <v>133</v>
      </c>
      <c r="I2761" s="163" t="s">
        <v>133</v>
      </c>
      <c r="J2761" s="163" t="s">
        <v>133</v>
      </c>
      <c r="K2761" s="164">
        <f t="shared" si="133"/>
        <v>0</v>
      </c>
      <c r="L2761" s="165">
        <f t="shared" si="134"/>
        <v>0</v>
      </c>
      <c r="M2761" s="172">
        <v>127</v>
      </c>
      <c r="N2761" s="172">
        <v>64</v>
      </c>
      <c r="O2761" s="167" t="s">
        <v>133</v>
      </c>
      <c r="P2761" s="260" t="e">
        <f t="shared" si="132"/>
        <v>#NUM!</v>
      </c>
      <c r="S2761" s="272"/>
    </row>
    <row r="2762" spans="1:19">
      <c r="A2762" s="161" t="s">
        <v>3873</v>
      </c>
      <c r="C2762" s="161" t="s">
        <v>133</v>
      </c>
      <c r="F2762" s="163" t="s">
        <v>133</v>
      </c>
      <c r="G2762" s="266" t="s">
        <v>133</v>
      </c>
      <c r="H2762" s="163" t="s">
        <v>133</v>
      </c>
      <c r="I2762" s="163" t="s">
        <v>133</v>
      </c>
      <c r="J2762" s="163" t="s">
        <v>133</v>
      </c>
      <c r="K2762" s="164">
        <f t="shared" si="133"/>
        <v>0</v>
      </c>
      <c r="L2762" s="165">
        <f t="shared" si="134"/>
        <v>0</v>
      </c>
      <c r="M2762" s="172">
        <v>127</v>
      </c>
      <c r="N2762" s="172">
        <v>64</v>
      </c>
      <c r="O2762" s="167" t="s">
        <v>133</v>
      </c>
      <c r="P2762" s="260" t="e">
        <f t="shared" si="132"/>
        <v>#NUM!</v>
      </c>
      <c r="S2762" s="272"/>
    </row>
    <row r="2763" spans="1:19">
      <c r="A2763" s="161" t="s">
        <v>3874</v>
      </c>
      <c r="C2763" s="161" t="s">
        <v>133</v>
      </c>
      <c r="F2763" s="163" t="s">
        <v>133</v>
      </c>
      <c r="G2763" s="266" t="s">
        <v>133</v>
      </c>
      <c r="H2763" s="163" t="s">
        <v>133</v>
      </c>
      <c r="I2763" s="163" t="s">
        <v>133</v>
      </c>
      <c r="J2763" s="163" t="s">
        <v>133</v>
      </c>
      <c r="K2763" s="164">
        <f t="shared" si="133"/>
        <v>0</v>
      </c>
      <c r="L2763" s="165">
        <f t="shared" si="134"/>
        <v>0</v>
      </c>
      <c r="M2763" s="172">
        <v>127</v>
      </c>
      <c r="N2763" s="172">
        <v>64</v>
      </c>
      <c r="O2763" s="167" t="s">
        <v>133</v>
      </c>
      <c r="P2763" s="260" t="e">
        <f t="shared" si="132"/>
        <v>#NUM!</v>
      </c>
      <c r="S2763" s="272"/>
    </row>
    <row r="2764" spans="1:19">
      <c r="A2764" s="161" t="s">
        <v>3875</v>
      </c>
      <c r="C2764" s="161" t="s">
        <v>133</v>
      </c>
      <c r="F2764" s="163" t="s">
        <v>133</v>
      </c>
      <c r="G2764" s="266" t="s">
        <v>133</v>
      </c>
      <c r="H2764" s="163" t="s">
        <v>133</v>
      </c>
      <c r="I2764" s="163" t="s">
        <v>133</v>
      </c>
      <c r="J2764" s="163" t="s">
        <v>133</v>
      </c>
      <c r="K2764" s="164">
        <f t="shared" si="133"/>
        <v>0</v>
      </c>
      <c r="L2764" s="165">
        <f t="shared" si="134"/>
        <v>0</v>
      </c>
      <c r="M2764" s="172">
        <v>127</v>
      </c>
      <c r="N2764" s="172">
        <v>64</v>
      </c>
      <c r="O2764" s="167" t="s">
        <v>133</v>
      </c>
      <c r="P2764" s="260" t="e">
        <f t="shared" si="132"/>
        <v>#NUM!</v>
      </c>
      <c r="S2764" s="272"/>
    </row>
    <row r="2765" spans="1:19">
      <c r="A2765" s="161" t="s">
        <v>3876</v>
      </c>
      <c r="C2765" s="161" t="s">
        <v>133</v>
      </c>
      <c r="F2765" s="163" t="s">
        <v>133</v>
      </c>
      <c r="G2765" s="266" t="s">
        <v>133</v>
      </c>
      <c r="H2765" s="163" t="s">
        <v>133</v>
      </c>
      <c r="I2765" s="163" t="s">
        <v>133</v>
      </c>
      <c r="J2765" s="163" t="s">
        <v>133</v>
      </c>
      <c r="K2765" s="164">
        <f t="shared" si="133"/>
        <v>0</v>
      </c>
      <c r="L2765" s="165">
        <f t="shared" si="134"/>
        <v>0</v>
      </c>
      <c r="M2765" s="172">
        <v>127</v>
      </c>
      <c r="N2765" s="172">
        <v>64</v>
      </c>
      <c r="O2765" s="167" t="s">
        <v>133</v>
      </c>
      <c r="P2765" s="260" t="e">
        <f t="shared" si="132"/>
        <v>#NUM!</v>
      </c>
      <c r="S2765" s="272"/>
    </row>
    <row r="2766" spans="1:19">
      <c r="A2766" s="161" t="s">
        <v>3877</v>
      </c>
      <c r="C2766" s="161" t="s">
        <v>133</v>
      </c>
      <c r="F2766" s="163" t="s">
        <v>133</v>
      </c>
      <c r="G2766" s="266" t="s">
        <v>133</v>
      </c>
      <c r="H2766" s="163" t="s">
        <v>133</v>
      </c>
      <c r="I2766" s="163" t="s">
        <v>133</v>
      </c>
      <c r="J2766" s="163" t="s">
        <v>133</v>
      </c>
      <c r="K2766" s="164">
        <f t="shared" si="133"/>
        <v>0</v>
      </c>
      <c r="L2766" s="165">
        <f t="shared" si="134"/>
        <v>0</v>
      </c>
      <c r="M2766" s="172">
        <v>127</v>
      </c>
      <c r="N2766" s="172">
        <v>64</v>
      </c>
      <c r="O2766" s="167" t="s">
        <v>133</v>
      </c>
      <c r="P2766" s="260" t="e">
        <f t="shared" si="132"/>
        <v>#NUM!</v>
      </c>
      <c r="S2766" s="272"/>
    </row>
    <row r="2767" spans="1:19">
      <c r="A2767" s="161" t="s">
        <v>3878</v>
      </c>
      <c r="C2767" s="161" t="s">
        <v>133</v>
      </c>
      <c r="F2767" s="163" t="s">
        <v>133</v>
      </c>
      <c r="G2767" s="266" t="s">
        <v>133</v>
      </c>
      <c r="H2767" s="163" t="s">
        <v>133</v>
      </c>
      <c r="I2767" s="163" t="s">
        <v>133</v>
      </c>
      <c r="J2767" s="163" t="s">
        <v>133</v>
      </c>
      <c r="K2767" s="164">
        <f t="shared" si="133"/>
        <v>0</v>
      </c>
      <c r="L2767" s="165">
        <f t="shared" si="134"/>
        <v>0</v>
      </c>
      <c r="M2767" s="172">
        <v>127</v>
      </c>
      <c r="N2767" s="172">
        <v>64</v>
      </c>
      <c r="O2767" s="167" t="s">
        <v>133</v>
      </c>
      <c r="P2767" s="260" t="e">
        <f t="shared" ref="P2767:P2830" si="135">MEDIAN(Q2767:R2767)</f>
        <v>#NUM!</v>
      </c>
      <c r="S2767" s="272"/>
    </row>
    <row r="2768" spans="1:19">
      <c r="A2768" s="161" t="s">
        <v>3879</v>
      </c>
      <c r="C2768" s="161" t="s">
        <v>133</v>
      </c>
      <c r="F2768" s="163" t="s">
        <v>133</v>
      </c>
      <c r="G2768" s="266" t="s">
        <v>133</v>
      </c>
      <c r="H2768" s="163" t="s">
        <v>133</v>
      </c>
      <c r="I2768" s="163" t="s">
        <v>133</v>
      </c>
      <c r="J2768" s="163" t="s">
        <v>133</v>
      </c>
      <c r="K2768" s="164">
        <f t="shared" ref="K2768:K2831" si="136">IF(OR(D2768="n/a",D2768="nd"),0,D2768)+IF(OR(I2768="n/a",I2768="nd"),0,I2768)</f>
        <v>0</v>
      </c>
      <c r="L2768" s="165">
        <f t="shared" ref="L2768:L2831" si="137">SQRT(SUMSQ(IF(OR(E2768="n/a",E2768="nd"),0,E2768),IF(OR(F2768="n/a",F2768="nd"),0,F2768),IF(OR(J2768="n/a",J2768="nd"),0,J2768)))</f>
        <v>0</v>
      </c>
      <c r="M2768" s="172">
        <v>127</v>
      </c>
      <c r="N2768" s="172">
        <v>64</v>
      </c>
      <c r="O2768" s="167" t="s">
        <v>133</v>
      </c>
      <c r="P2768" s="260" t="e">
        <f t="shared" si="135"/>
        <v>#NUM!</v>
      </c>
      <c r="S2768" s="272"/>
    </row>
    <row r="2769" spans="1:19">
      <c r="A2769" s="161" t="s">
        <v>3880</v>
      </c>
      <c r="C2769" s="161" t="s">
        <v>133</v>
      </c>
      <c r="F2769" s="163" t="s">
        <v>133</v>
      </c>
      <c r="G2769" s="266" t="s">
        <v>133</v>
      </c>
      <c r="H2769" s="163" t="s">
        <v>133</v>
      </c>
      <c r="I2769" s="163" t="s">
        <v>133</v>
      </c>
      <c r="J2769" s="163" t="s">
        <v>133</v>
      </c>
      <c r="K2769" s="164">
        <f t="shared" si="136"/>
        <v>0</v>
      </c>
      <c r="L2769" s="165">
        <f t="shared" si="137"/>
        <v>0</v>
      </c>
      <c r="M2769" s="172">
        <v>127</v>
      </c>
      <c r="N2769" s="172">
        <v>64</v>
      </c>
      <c r="O2769" s="167" t="s">
        <v>133</v>
      </c>
      <c r="P2769" s="260" t="e">
        <f t="shared" si="135"/>
        <v>#NUM!</v>
      </c>
      <c r="S2769" s="272"/>
    </row>
    <row r="2770" spans="1:19">
      <c r="A2770" s="161" t="s">
        <v>3881</v>
      </c>
      <c r="C2770" s="161" t="s">
        <v>133</v>
      </c>
      <c r="F2770" s="163" t="s">
        <v>133</v>
      </c>
      <c r="G2770" s="266" t="s">
        <v>133</v>
      </c>
      <c r="H2770" s="163" t="s">
        <v>133</v>
      </c>
      <c r="I2770" s="163" t="s">
        <v>133</v>
      </c>
      <c r="J2770" s="163" t="s">
        <v>133</v>
      </c>
      <c r="K2770" s="164">
        <f t="shared" si="136"/>
        <v>0</v>
      </c>
      <c r="L2770" s="165">
        <f t="shared" si="137"/>
        <v>0</v>
      </c>
      <c r="M2770" s="172">
        <v>127</v>
      </c>
      <c r="N2770" s="172">
        <v>64</v>
      </c>
      <c r="O2770" s="167" t="s">
        <v>133</v>
      </c>
      <c r="P2770" s="260" t="e">
        <f t="shared" si="135"/>
        <v>#NUM!</v>
      </c>
      <c r="S2770" s="272"/>
    </row>
    <row r="2771" spans="1:19">
      <c r="A2771" s="161" t="s">
        <v>3882</v>
      </c>
      <c r="C2771" s="161" t="s">
        <v>133</v>
      </c>
      <c r="F2771" s="163" t="s">
        <v>133</v>
      </c>
      <c r="G2771" s="266" t="s">
        <v>133</v>
      </c>
      <c r="H2771" s="163" t="s">
        <v>133</v>
      </c>
      <c r="I2771" s="163" t="s">
        <v>133</v>
      </c>
      <c r="J2771" s="163" t="s">
        <v>133</v>
      </c>
      <c r="K2771" s="164">
        <f t="shared" si="136"/>
        <v>0</v>
      </c>
      <c r="L2771" s="165">
        <f t="shared" si="137"/>
        <v>0</v>
      </c>
      <c r="M2771" s="172">
        <v>127</v>
      </c>
      <c r="N2771" s="172">
        <v>64</v>
      </c>
      <c r="O2771" s="167" t="s">
        <v>133</v>
      </c>
      <c r="P2771" s="260" t="e">
        <f t="shared" si="135"/>
        <v>#NUM!</v>
      </c>
      <c r="S2771" s="272"/>
    </row>
    <row r="2772" spans="1:19">
      <c r="A2772" s="161" t="s">
        <v>3883</v>
      </c>
      <c r="C2772" s="161" t="s">
        <v>133</v>
      </c>
      <c r="F2772" s="163" t="s">
        <v>133</v>
      </c>
      <c r="G2772" s="266" t="s">
        <v>133</v>
      </c>
      <c r="H2772" s="163" t="s">
        <v>133</v>
      </c>
      <c r="I2772" s="163" t="s">
        <v>133</v>
      </c>
      <c r="J2772" s="163" t="s">
        <v>133</v>
      </c>
      <c r="K2772" s="164">
        <f t="shared" si="136"/>
        <v>0</v>
      </c>
      <c r="L2772" s="165">
        <f t="shared" si="137"/>
        <v>0</v>
      </c>
      <c r="M2772" s="172">
        <v>127</v>
      </c>
      <c r="N2772" s="172">
        <v>64</v>
      </c>
      <c r="O2772" s="167" t="s">
        <v>133</v>
      </c>
      <c r="P2772" s="260" t="e">
        <f t="shared" si="135"/>
        <v>#NUM!</v>
      </c>
      <c r="S2772" s="272"/>
    </row>
    <row r="2773" spans="1:19">
      <c r="A2773" s="161" t="s">
        <v>3884</v>
      </c>
      <c r="C2773" s="161" t="s">
        <v>133</v>
      </c>
      <c r="F2773" s="163" t="s">
        <v>133</v>
      </c>
      <c r="G2773" s="266" t="s">
        <v>133</v>
      </c>
      <c r="H2773" s="163" t="s">
        <v>133</v>
      </c>
      <c r="I2773" s="163" t="s">
        <v>133</v>
      </c>
      <c r="J2773" s="163" t="s">
        <v>133</v>
      </c>
      <c r="K2773" s="164">
        <f t="shared" si="136"/>
        <v>0</v>
      </c>
      <c r="L2773" s="165">
        <f t="shared" si="137"/>
        <v>0</v>
      </c>
      <c r="M2773" s="172">
        <v>127</v>
      </c>
      <c r="N2773" s="172">
        <v>64</v>
      </c>
      <c r="O2773" s="167" t="s">
        <v>133</v>
      </c>
      <c r="P2773" s="260" t="e">
        <f t="shared" si="135"/>
        <v>#NUM!</v>
      </c>
      <c r="S2773" s="272"/>
    </row>
    <row r="2774" spans="1:19">
      <c r="A2774" s="161" t="s">
        <v>3885</v>
      </c>
      <c r="C2774" s="161" t="s">
        <v>133</v>
      </c>
      <c r="F2774" s="163" t="s">
        <v>133</v>
      </c>
      <c r="G2774" s="266" t="s">
        <v>133</v>
      </c>
      <c r="H2774" s="163" t="s">
        <v>133</v>
      </c>
      <c r="I2774" s="163" t="s">
        <v>133</v>
      </c>
      <c r="J2774" s="163" t="s">
        <v>133</v>
      </c>
      <c r="K2774" s="164">
        <f t="shared" si="136"/>
        <v>0</v>
      </c>
      <c r="L2774" s="165">
        <f t="shared" si="137"/>
        <v>0</v>
      </c>
      <c r="M2774" s="172">
        <v>127</v>
      </c>
      <c r="N2774" s="172">
        <v>64</v>
      </c>
      <c r="O2774" s="167" t="s">
        <v>133</v>
      </c>
      <c r="P2774" s="260" t="e">
        <f t="shared" si="135"/>
        <v>#NUM!</v>
      </c>
      <c r="S2774" s="272"/>
    </row>
    <row r="2775" spans="1:19">
      <c r="A2775" s="161" t="s">
        <v>3886</v>
      </c>
      <c r="C2775" s="161" t="s">
        <v>133</v>
      </c>
      <c r="F2775" s="163" t="s">
        <v>133</v>
      </c>
      <c r="G2775" s="266" t="s">
        <v>133</v>
      </c>
      <c r="H2775" s="163" t="s">
        <v>133</v>
      </c>
      <c r="I2775" s="163" t="s">
        <v>133</v>
      </c>
      <c r="J2775" s="163" t="s">
        <v>133</v>
      </c>
      <c r="K2775" s="164">
        <f t="shared" si="136"/>
        <v>0</v>
      </c>
      <c r="L2775" s="165">
        <f t="shared" si="137"/>
        <v>0</v>
      </c>
      <c r="M2775" s="172">
        <v>127</v>
      </c>
      <c r="N2775" s="172">
        <v>64</v>
      </c>
      <c r="O2775" s="167" t="s">
        <v>133</v>
      </c>
      <c r="P2775" s="260" t="e">
        <f t="shared" si="135"/>
        <v>#NUM!</v>
      </c>
      <c r="S2775" s="272"/>
    </row>
    <row r="2776" spans="1:19">
      <c r="A2776" s="161" t="s">
        <v>3887</v>
      </c>
      <c r="C2776" s="161" t="s">
        <v>133</v>
      </c>
      <c r="F2776" s="163" t="s">
        <v>133</v>
      </c>
      <c r="G2776" s="266" t="s">
        <v>133</v>
      </c>
      <c r="H2776" s="163" t="s">
        <v>133</v>
      </c>
      <c r="I2776" s="163" t="s">
        <v>133</v>
      </c>
      <c r="J2776" s="163" t="s">
        <v>133</v>
      </c>
      <c r="K2776" s="164">
        <f t="shared" si="136"/>
        <v>0</v>
      </c>
      <c r="L2776" s="165">
        <f t="shared" si="137"/>
        <v>0</v>
      </c>
      <c r="M2776" s="172">
        <v>127</v>
      </c>
      <c r="N2776" s="172">
        <v>64</v>
      </c>
      <c r="O2776" s="167" t="s">
        <v>133</v>
      </c>
      <c r="P2776" s="260" t="e">
        <f t="shared" si="135"/>
        <v>#NUM!</v>
      </c>
      <c r="S2776" s="272"/>
    </row>
    <row r="2777" spans="1:19">
      <c r="A2777" s="161" t="s">
        <v>3888</v>
      </c>
      <c r="C2777" s="161" t="s">
        <v>133</v>
      </c>
      <c r="F2777" s="163" t="s">
        <v>133</v>
      </c>
      <c r="G2777" s="266" t="s">
        <v>133</v>
      </c>
      <c r="H2777" s="163" t="s">
        <v>133</v>
      </c>
      <c r="I2777" s="163" t="s">
        <v>133</v>
      </c>
      <c r="J2777" s="163" t="s">
        <v>133</v>
      </c>
      <c r="K2777" s="164">
        <f t="shared" si="136"/>
        <v>0</v>
      </c>
      <c r="L2777" s="165">
        <f t="shared" si="137"/>
        <v>0</v>
      </c>
      <c r="M2777" s="172">
        <v>127</v>
      </c>
      <c r="N2777" s="172">
        <v>64</v>
      </c>
      <c r="O2777" s="167" t="s">
        <v>133</v>
      </c>
      <c r="P2777" s="260" t="e">
        <f t="shared" si="135"/>
        <v>#NUM!</v>
      </c>
      <c r="S2777" s="272"/>
    </row>
    <row r="2778" spans="1:19">
      <c r="A2778" s="161" t="s">
        <v>3889</v>
      </c>
      <c r="C2778" s="161" t="s">
        <v>133</v>
      </c>
      <c r="F2778" s="163" t="s">
        <v>133</v>
      </c>
      <c r="G2778" s="266" t="s">
        <v>133</v>
      </c>
      <c r="H2778" s="163" t="s">
        <v>133</v>
      </c>
      <c r="I2778" s="163" t="s">
        <v>133</v>
      </c>
      <c r="J2778" s="163" t="s">
        <v>133</v>
      </c>
      <c r="K2778" s="164">
        <f t="shared" si="136"/>
        <v>0</v>
      </c>
      <c r="L2778" s="165">
        <f t="shared" si="137"/>
        <v>0</v>
      </c>
      <c r="M2778" s="172">
        <v>127</v>
      </c>
      <c r="N2778" s="172">
        <v>64</v>
      </c>
      <c r="O2778" s="167" t="s">
        <v>133</v>
      </c>
      <c r="P2778" s="260" t="e">
        <f t="shared" si="135"/>
        <v>#NUM!</v>
      </c>
      <c r="S2778" s="272"/>
    </row>
    <row r="2779" spans="1:19">
      <c r="A2779" s="161" t="s">
        <v>3890</v>
      </c>
      <c r="C2779" s="161" t="s">
        <v>133</v>
      </c>
      <c r="F2779" s="163" t="s">
        <v>133</v>
      </c>
      <c r="G2779" s="266" t="s">
        <v>133</v>
      </c>
      <c r="H2779" s="163" t="s">
        <v>133</v>
      </c>
      <c r="I2779" s="163" t="s">
        <v>133</v>
      </c>
      <c r="J2779" s="163" t="s">
        <v>133</v>
      </c>
      <c r="K2779" s="164">
        <f t="shared" si="136"/>
        <v>0</v>
      </c>
      <c r="L2779" s="165">
        <f t="shared" si="137"/>
        <v>0</v>
      </c>
      <c r="M2779" s="172">
        <v>127</v>
      </c>
      <c r="N2779" s="172">
        <v>64</v>
      </c>
      <c r="O2779" s="167" t="s">
        <v>133</v>
      </c>
      <c r="P2779" s="260" t="e">
        <f t="shared" si="135"/>
        <v>#NUM!</v>
      </c>
      <c r="S2779" s="272"/>
    </row>
    <row r="2780" spans="1:19">
      <c r="A2780" s="161" t="s">
        <v>3891</v>
      </c>
      <c r="C2780" s="161" t="s">
        <v>133</v>
      </c>
      <c r="F2780" s="163" t="s">
        <v>133</v>
      </c>
      <c r="G2780" s="266" t="s">
        <v>133</v>
      </c>
      <c r="H2780" s="163" t="s">
        <v>133</v>
      </c>
      <c r="I2780" s="163" t="s">
        <v>133</v>
      </c>
      <c r="J2780" s="163" t="s">
        <v>133</v>
      </c>
      <c r="K2780" s="164">
        <f t="shared" si="136"/>
        <v>0</v>
      </c>
      <c r="L2780" s="165">
        <f t="shared" si="137"/>
        <v>0</v>
      </c>
      <c r="M2780" s="172">
        <v>127</v>
      </c>
      <c r="N2780" s="172">
        <v>64</v>
      </c>
      <c r="O2780" s="167" t="s">
        <v>133</v>
      </c>
      <c r="P2780" s="260" t="e">
        <f t="shared" si="135"/>
        <v>#NUM!</v>
      </c>
      <c r="S2780" s="272"/>
    </row>
    <row r="2781" spans="1:19">
      <c r="A2781" s="161" t="s">
        <v>3892</v>
      </c>
      <c r="C2781" s="161" t="s">
        <v>133</v>
      </c>
      <c r="F2781" s="163" t="s">
        <v>133</v>
      </c>
      <c r="G2781" s="266" t="s">
        <v>133</v>
      </c>
      <c r="H2781" s="163" t="s">
        <v>133</v>
      </c>
      <c r="I2781" s="163" t="s">
        <v>133</v>
      </c>
      <c r="J2781" s="163" t="s">
        <v>133</v>
      </c>
      <c r="K2781" s="164">
        <f t="shared" si="136"/>
        <v>0</v>
      </c>
      <c r="L2781" s="165">
        <f t="shared" si="137"/>
        <v>0</v>
      </c>
      <c r="M2781" s="172">
        <v>127</v>
      </c>
      <c r="N2781" s="172">
        <v>64</v>
      </c>
      <c r="O2781" s="167" t="s">
        <v>133</v>
      </c>
      <c r="P2781" s="260" t="e">
        <f t="shared" si="135"/>
        <v>#NUM!</v>
      </c>
      <c r="S2781" s="272"/>
    </row>
    <row r="2782" spans="1:19">
      <c r="A2782" s="161" t="s">
        <v>3893</v>
      </c>
      <c r="C2782" s="161" t="s">
        <v>133</v>
      </c>
      <c r="F2782" s="163" t="s">
        <v>133</v>
      </c>
      <c r="G2782" s="266" t="s">
        <v>133</v>
      </c>
      <c r="H2782" s="163" t="s">
        <v>133</v>
      </c>
      <c r="I2782" s="163" t="s">
        <v>133</v>
      </c>
      <c r="J2782" s="163" t="s">
        <v>133</v>
      </c>
      <c r="K2782" s="164">
        <f t="shared" si="136"/>
        <v>0</v>
      </c>
      <c r="L2782" s="165">
        <f t="shared" si="137"/>
        <v>0</v>
      </c>
      <c r="M2782" s="172">
        <v>127</v>
      </c>
      <c r="N2782" s="172">
        <v>64</v>
      </c>
      <c r="O2782" s="167" t="s">
        <v>133</v>
      </c>
      <c r="P2782" s="260" t="e">
        <f t="shared" si="135"/>
        <v>#NUM!</v>
      </c>
      <c r="S2782" s="272"/>
    </row>
    <row r="2783" spans="1:19">
      <c r="A2783" s="161" t="s">
        <v>3894</v>
      </c>
      <c r="C2783" s="161" t="s">
        <v>133</v>
      </c>
      <c r="F2783" s="163" t="s">
        <v>133</v>
      </c>
      <c r="G2783" s="266" t="s">
        <v>133</v>
      </c>
      <c r="H2783" s="163" t="s">
        <v>133</v>
      </c>
      <c r="I2783" s="163" t="s">
        <v>133</v>
      </c>
      <c r="J2783" s="163" t="s">
        <v>133</v>
      </c>
      <c r="K2783" s="164">
        <f t="shared" si="136"/>
        <v>0</v>
      </c>
      <c r="L2783" s="165">
        <f t="shared" si="137"/>
        <v>0</v>
      </c>
      <c r="M2783" s="172">
        <v>127</v>
      </c>
      <c r="N2783" s="172">
        <v>64</v>
      </c>
      <c r="O2783" s="167" t="s">
        <v>133</v>
      </c>
      <c r="P2783" s="260" t="e">
        <f t="shared" si="135"/>
        <v>#NUM!</v>
      </c>
      <c r="S2783" s="272"/>
    </row>
    <row r="2784" spans="1:19">
      <c r="A2784" s="161" t="s">
        <v>3895</v>
      </c>
      <c r="C2784" s="161" t="s">
        <v>133</v>
      </c>
      <c r="F2784" s="163" t="s">
        <v>133</v>
      </c>
      <c r="G2784" s="266" t="s">
        <v>133</v>
      </c>
      <c r="H2784" s="163" t="s">
        <v>133</v>
      </c>
      <c r="I2784" s="163" t="s">
        <v>133</v>
      </c>
      <c r="J2784" s="163" t="s">
        <v>133</v>
      </c>
      <c r="K2784" s="164">
        <f t="shared" si="136"/>
        <v>0</v>
      </c>
      <c r="L2784" s="165">
        <f t="shared" si="137"/>
        <v>0</v>
      </c>
      <c r="M2784" s="172">
        <v>127</v>
      </c>
      <c r="N2784" s="172">
        <v>64</v>
      </c>
      <c r="O2784" s="167" t="s">
        <v>133</v>
      </c>
      <c r="P2784" s="260" t="e">
        <f t="shared" si="135"/>
        <v>#NUM!</v>
      </c>
      <c r="S2784" s="272"/>
    </row>
    <row r="2785" spans="1:19">
      <c r="A2785" s="161" t="s">
        <v>3896</v>
      </c>
      <c r="C2785" s="161" t="s">
        <v>133</v>
      </c>
      <c r="F2785" s="163" t="s">
        <v>133</v>
      </c>
      <c r="G2785" s="266" t="s">
        <v>133</v>
      </c>
      <c r="H2785" s="163" t="s">
        <v>133</v>
      </c>
      <c r="I2785" s="163" t="s">
        <v>133</v>
      </c>
      <c r="J2785" s="163" t="s">
        <v>133</v>
      </c>
      <c r="K2785" s="164">
        <f t="shared" si="136"/>
        <v>0</v>
      </c>
      <c r="L2785" s="165">
        <f t="shared" si="137"/>
        <v>0</v>
      </c>
      <c r="M2785" s="172">
        <v>127</v>
      </c>
      <c r="N2785" s="172">
        <v>64</v>
      </c>
      <c r="O2785" s="167" t="s">
        <v>133</v>
      </c>
      <c r="P2785" s="260" t="e">
        <f t="shared" si="135"/>
        <v>#NUM!</v>
      </c>
      <c r="S2785" s="272"/>
    </row>
    <row r="2786" spans="1:19">
      <c r="A2786" s="161" t="s">
        <v>3897</v>
      </c>
      <c r="C2786" s="161" t="s">
        <v>133</v>
      </c>
      <c r="F2786" s="163" t="s">
        <v>133</v>
      </c>
      <c r="G2786" s="266" t="s">
        <v>133</v>
      </c>
      <c r="H2786" s="163" t="s">
        <v>133</v>
      </c>
      <c r="I2786" s="163" t="s">
        <v>133</v>
      </c>
      <c r="J2786" s="163" t="s">
        <v>133</v>
      </c>
      <c r="K2786" s="164">
        <f t="shared" si="136"/>
        <v>0</v>
      </c>
      <c r="L2786" s="165">
        <f t="shared" si="137"/>
        <v>0</v>
      </c>
      <c r="M2786" s="172">
        <v>127</v>
      </c>
      <c r="N2786" s="172">
        <v>64</v>
      </c>
      <c r="O2786" s="167" t="s">
        <v>133</v>
      </c>
      <c r="P2786" s="260" t="e">
        <f t="shared" si="135"/>
        <v>#NUM!</v>
      </c>
      <c r="S2786" s="272"/>
    </row>
    <row r="2787" spans="1:19">
      <c r="A2787" s="161" t="s">
        <v>3898</v>
      </c>
      <c r="C2787" s="161" t="s">
        <v>133</v>
      </c>
      <c r="F2787" s="163" t="s">
        <v>133</v>
      </c>
      <c r="G2787" s="266" t="s">
        <v>133</v>
      </c>
      <c r="H2787" s="163" t="s">
        <v>133</v>
      </c>
      <c r="I2787" s="163" t="s">
        <v>133</v>
      </c>
      <c r="J2787" s="163" t="s">
        <v>133</v>
      </c>
      <c r="K2787" s="164">
        <f t="shared" si="136"/>
        <v>0</v>
      </c>
      <c r="L2787" s="165">
        <f t="shared" si="137"/>
        <v>0</v>
      </c>
      <c r="M2787" s="172">
        <v>127</v>
      </c>
      <c r="N2787" s="172">
        <v>64</v>
      </c>
      <c r="O2787" s="167" t="s">
        <v>133</v>
      </c>
      <c r="P2787" s="260" t="e">
        <f t="shared" si="135"/>
        <v>#NUM!</v>
      </c>
      <c r="S2787" s="272"/>
    </row>
    <row r="2788" spans="1:19">
      <c r="A2788" s="161" t="s">
        <v>3899</v>
      </c>
      <c r="C2788" s="161" t="s">
        <v>133</v>
      </c>
      <c r="F2788" s="163" t="s">
        <v>133</v>
      </c>
      <c r="G2788" s="266" t="s">
        <v>133</v>
      </c>
      <c r="H2788" s="163" t="s">
        <v>133</v>
      </c>
      <c r="I2788" s="163" t="s">
        <v>133</v>
      </c>
      <c r="J2788" s="163" t="s">
        <v>133</v>
      </c>
      <c r="K2788" s="164">
        <f t="shared" si="136"/>
        <v>0</v>
      </c>
      <c r="L2788" s="165">
        <f t="shared" si="137"/>
        <v>0</v>
      </c>
      <c r="M2788" s="172">
        <v>127</v>
      </c>
      <c r="N2788" s="172">
        <v>64</v>
      </c>
      <c r="O2788" s="167" t="s">
        <v>133</v>
      </c>
      <c r="P2788" s="260" t="e">
        <f t="shared" si="135"/>
        <v>#NUM!</v>
      </c>
      <c r="S2788" s="272"/>
    </row>
    <row r="2789" spans="1:19">
      <c r="A2789" s="161" t="s">
        <v>3900</v>
      </c>
      <c r="C2789" s="161" t="s">
        <v>133</v>
      </c>
      <c r="F2789" s="163" t="s">
        <v>133</v>
      </c>
      <c r="G2789" s="266" t="s">
        <v>133</v>
      </c>
      <c r="H2789" s="163" t="s">
        <v>133</v>
      </c>
      <c r="I2789" s="163" t="s">
        <v>133</v>
      </c>
      <c r="J2789" s="163" t="s">
        <v>133</v>
      </c>
      <c r="K2789" s="164">
        <f t="shared" si="136"/>
        <v>0</v>
      </c>
      <c r="L2789" s="165">
        <f t="shared" si="137"/>
        <v>0</v>
      </c>
      <c r="M2789" s="172">
        <v>127</v>
      </c>
      <c r="N2789" s="172">
        <v>64</v>
      </c>
      <c r="O2789" s="167" t="s">
        <v>133</v>
      </c>
      <c r="P2789" s="260" t="e">
        <f t="shared" si="135"/>
        <v>#NUM!</v>
      </c>
      <c r="S2789" s="272"/>
    </row>
    <row r="2790" spans="1:19">
      <c r="A2790" s="161" t="s">
        <v>3901</v>
      </c>
      <c r="C2790" s="161" t="s">
        <v>133</v>
      </c>
      <c r="F2790" s="163" t="s">
        <v>133</v>
      </c>
      <c r="G2790" s="266" t="s">
        <v>133</v>
      </c>
      <c r="H2790" s="163" t="s">
        <v>133</v>
      </c>
      <c r="I2790" s="163" t="s">
        <v>133</v>
      </c>
      <c r="J2790" s="163" t="s">
        <v>133</v>
      </c>
      <c r="K2790" s="164">
        <f t="shared" si="136"/>
        <v>0</v>
      </c>
      <c r="L2790" s="165">
        <f t="shared" si="137"/>
        <v>0</v>
      </c>
      <c r="M2790" s="172">
        <v>127</v>
      </c>
      <c r="N2790" s="172">
        <v>64</v>
      </c>
      <c r="O2790" s="167" t="s">
        <v>133</v>
      </c>
      <c r="P2790" s="260" t="e">
        <f t="shared" si="135"/>
        <v>#NUM!</v>
      </c>
      <c r="S2790" s="272"/>
    </row>
    <row r="2791" spans="1:19">
      <c r="A2791" s="161" t="s">
        <v>3902</v>
      </c>
      <c r="C2791" s="161" t="s">
        <v>133</v>
      </c>
      <c r="F2791" s="163" t="s">
        <v>133</v>
      </c>
      <c r="G2791" s="266" t="s">
        <v>133</v>
      </c>
      <c r="H2791" s="163" t="s">
        <v>133</v>
      </c>
      <c r="I2791" s="163" t="s">
        <v>133</v>
      </c>
      <c r="J2791" s="163" t="s">
        <v>133</v>
      </c>
      <c r="K2791" s="164">
        <f t="shared" si="136"/>
        <v>0</v>
      </c>
      <c r="L2791" s="165">
        <f t="shared" si="137"/>
        <v>0</v>
      </c>
      <c r="M2791" s="172">
        <v>127</v>
      </c>
      <c r="N2791" s="172">
        <v>64</v>
      </c>
      <c r="O2791" s="167" t="s">
        <v>133</v>
      </c>
      <c r="P2791" s="260" t="e">
        <f t="shared" si="135"/>
        <v>#NUM!</v>
      </c>
      <c r="S2791" s="272"/>
    </row>
    <row r="2792" spans="1:19">
      <c r="A2792" s="161" t="s">
        <v>3903</v>
      </c>
      <c r="C2792" s="161" t="s">
        <v>133</v>
      </c>
      <c r="F2792" s="163" t="s">
        <v>133</v>
      </c>
      <c r="G2792" s="266" t="s">
        <v>133</v>
      </c>
      <c r="H2792" s="163" t="s">
        <v>133</v>
      </c>
      <c r="I2792" s="163" t="s">
        <v>133</v>
      </c>
      <c r="J2792" s="163" t="s">
        <v>133</v>
      </c>
      <c r="K2792" s="164">
        <f t="shared" si="136"/>
        <v>0</v>
      </c>
      <c r="L2792" s="165">
        <f t="shared" si="137"/>
        <v>0</v>
      </c>
      <c r="M2792" s="172">
        <v>127</v>
      </c>
      <c r="N2792" s="172">
        <v>64</v>
      </c>
      <c r="O2792" s="167" t="s">
        <v>133</v>
      </c>
      <c r="P2792" s="260" t="e">
        <f t="shared" si="135"/>
        <v>#NUM!</v>
      </c>
      <c r="S2792" s="272"/>
    </row>
    <row r="2793" spans="1:19">
      <c r="A2793" s="161" t="s">
        <v>3904</v>
      </c>
      <c r="C2793" s="161" t="s">
        <v>133</v>
      </c>
      <c r="F2793" s="163" t="s">
        <v>133</v>
      </c>
      <c r="G2793" s="266" t="s">
        <v>133</v>
      </c>
      <c r="H2793" s="163" t="s">
        <v>133</v>
      </c>
      <c r="I2793" s="163" t="s">
        <v>133</v>
      </c>
      <c r="J2793" s="163" t="s">
        <v>133</v>
      </c>
      <c r="K2793" s="164">
        <f t="shared" si="136"/>
        <v>0</v>
      </c>
      <c r="L2793" s="165">
        <f t="shared" si="137"/>
        <v>0</v>
      </c>
      <c r="M2793" s="172">
        <v>127</v>
      </c>
      <c r="N2793" s="172">
        <v>64</v>
      </c>
      <c r="O2793" s="167" t="s">
        <v>133</v>
      </c>
      <c r="P2793" s="260" t="e">
        <f t="shared" si="135"/>
        <v>#NUM!</v>
      </c>
      <c r="S2793" s="272"/>
    </row>
    <row r="2794" spans="1:19">
      <c r="A2794" s="161" t="s">
        <v>3905</v>
      </c>
      <c r="C2794" s="161" t="s">
        <v>133</v>
      </c>
      <c r="F2794" s="163" t="s">
        <v>133</v>
      </c>
      <c r="G2794" s="266" t="s">
        <v>133</v>
      </c>
      <c r="H2794" s="163" t="s">
        <v>133</v>
      </c>
      <c r="I2794" s="163" t="s">
        <v>133</v>
      </c>
      <c r="J2794" s="163" t="s">
        <v>133</v>
      </c>
      <c r="K2794" s="164">
        <f t="shared" si="136"/>
        <v>0</v>
      </c>
      <c r="L2794" s="165">
        <f t="shared" si="137"/>
        <v>0</v>
      </c>
      <c r="M2794" s="172">
        <v>127</v>
      </c>
      <c r="N2794" s="172">
        <v>64</v>
      </c>
      <c r="O2794" s="167" t="s">
        <v>133</v>
      </c>
      <c r="P2794" s="260" t="e">
        <f t="shared" si="135"/>
        <v>#NUM!</v>
      </c>
      <c r="S2794" s="272"/>
    </row>
    <row r="2795" spans="1:19">
      <c r="A2795" s="161" t="s">
        <v>3906</v>
      </c>
      <c r="C2795" s="161" t="s">
        <v>133</v>
      </c>
      <c r="F2795" s="163" t="s">
        <v>133</v>
      </c>
      <c r="G2795" s="266" t="s">
        <v>133</v>
      </c>
      <c r="H2795" s="163" t="s">
        <v>133</v>
      </c>
      <c r="I2795" s="163" t="s">
        <v>133</v>
      </c>
      <c r="J2795" s="163" t="s">
        <v>133</v>
      </c>
      <c r="K2795" s="164">
        <f t="shared" si="136"/>
        <v>0</v>
      </c>
      <c r="L2795" s="165">
        <f t="shared" si="137"/>
        <v>0</v>
      </c>
      <c r="M2795" s="172">
        <v>127</v>
      </c>
      <c r="N2795" s="172">
        <v>64</v>
      </c>
      <c r="O2795" s="167" t="s">
        <v>133</v>
      </c>
      <c r="P2795" s="260" t="e">
        <f t="shared" si="135"/>
        <v>#NUM!</v>
      </c>
      <c r="S2795" s="272"/>
    </row>
    <row r="2796" spans="1:19">
      <c r="A2796" s="161" t="s">
        <v>3907</v>
      </c>
      <c r="C2796" s="161" t="s">
        <v>133</v>
      </c>
      <c r="F2796" s="163" t="s">
        <v>133</v>
      </c>
      <c r="G2796" s="266" t="s">
        <v>133</v>
      </c>
      <c r="H2796" s="163" t="s">
        <v>133</v>
      </c>
      <c r="I2796" s="163" t="s">
        <v>133</v>
      </c>
      <c r="J2796" s="163" t="s">
        <v>133</v>
      </c>
      <c r="K2796" s="164">
        <f t="shared" si="136"/>
        <v>0</v>
      </c>
      <c r="L2796" s="165">
        <f t="shared" si="137"/>
        <v>0</v>
      </c>
      <c r="M2796" s="172">
        <v>127</v>
      </c>
      <c r="N2796" s="172">
        <v>64</v>
      </c>
      <c r="O2796" s="167" t="s">
        <v>133</v>
      </c>
      <c r="P2796" s="260" t="e">
        <f t="shared" si="135"/>
        <v>#NUM!</v>
      </c>
      <c r="S2796" s="272"/>
    </row>
    <row r="2797" spans="1:19">
      <c r="A2797" s="161" t="s">
        <v>3908</v>
      </c>
      <c r="C2797" s="161" t="s">
        <v>133</v>
      </c>
      <c r="F2797" s="163" t="s">
        <v>133</v>
      </c>
      <c r="G2797" s="266" t="s">
        <v>133</v>
      </c>
      <c r="H2797" s="163" t="s">
        <v>133</v>
      </c>
      <c r="I2797" s="163" t="s">
        <v>133</v>
      </c>
      <c r="J2797" s="163" t="s">
        <v>133</v>
      </c>
      <c r="K2797" s="164">
        <f t="shared" si="136"/>
        <v>0</v>
      </c>
      <c r="L2797" s="165">
        <f t="shared" si="137"/>
        <v>0</v>
      </c>
      <c r="M2797" s="172">
        <v>127</v>
      </c>
      <c r="N2797" s="172">
        <v>64</v>
      </c>
      <c r="O2797" s="167" t="s">
        <v>133</v>
      </c>
      <c r="P2797" s="260" t="e">
        <f t="shared" si="135"/>
        <v>#NUM!</v>
      </c>
      <c r="S2797" s="272"/>
    </row>
    <row r="2798" spans="1:19">
      <c r="A2798" s="161" t="s">
        <v>3909</v>
      </c>
      <c r="C2798" s="161" t="s">
        <v>133</v>
      </c>
      <c r="F2798" s="163" t="s">
        <v>133</v>
      </c>
      <c r="G2798" s="266" t="s">
        <v>133</v>
      </c>
      <c r="H2798" s="163" t="s">
        <v>133</v>
      </c>
      <c r="I2798" s="163" t="s">
        <v>133</v>
      </c>
      <c r="J2798" s="163" t="s">
        <v>133</v>
      </c>
      <c r="K2798" s="164">
        <f t="shared" si="136"/>
        <v>0</v>
      </c>
      <c r="L2798" s="165">
        <f t="shared" si="137"/>
        <v>0</v>
      </c>
      <c r="M2798" s="172">
        <v>127</v>
      </c>
      <c r="N2798" s="172">
        <v>64</v>
      </c>
      <c r="O2798" s="167" t="s">
        <v>133</v>
      </c>
      <c r="P2798" s="260" t="e">
        <f t="shared" si="135"/>
        <v>#NUM!</v>
      </c>
      <c r="S2798" s="272"/>
    </row>
    <row r="2799" spans="1:19">
      <c r="A2799" s="161" t="s">
        <v>3910</v>
      </c>
      <c r="C2799" s="161" t="s">
        <v>133</v>
      </c>
      <c r="F2799" s="163" t="s">
        <v>133</v>
      </c>
      <c r="G2799" s="266" t="s">
        <v>133</v>
      </c>
      <c r="H2799" s="163" t="s">
        <v>133</v>
      </c>
      <c r="I2799" s="163" t="s">
        <v>133</v>
      </c>
      <c r="J2799" s="163" t="s">
        <v>133</v>
      </c>
      <c r="K2799" s="164">
        <f t="shared" si="136"/>
        <v>0</v>
      </c>
      <c r="L2799" s="165">
        <f t="shared" si="137"/>
        <v>0</v>
      </c>
      <c r="M2799" s="172">
        <v>127</v>
      </c>
      <c r="N2799" s="172">
        <v>64</v>
      </c>
      <c r="O2799" s="167" t="s">
        <v>133</v>
      </c>
      <c r="P2799" s="260" t="e">
        <f t="shared" si="135"/>
        <v>#NUM!</v>
      </c>
      <c r="S2799" s="272"/>
    </row>
    <row r="2800" spans="1:19">
      <c r="A2800" s="161" t="s">
        <v>3911</v>
      </c>
      <c r="C2800" s="161" t="s">
        <v>133</v>
      </c>
      <c r="F2800" s="163" t="s">
        <v>133</v>
      </c>
      <c r="G2800" s="266" t="s">
        <v>133</v>
      </c>
      <c r="H2800" s="163" t="s">
        <v>133</v>
      </c>
      <c r="I2800" s="163" t="s">
        <v>133</v>
      </c>
      <c r="J2800" s="163" t="s">
        <v>133</v>
      </c>
      <c r="K2800" s="164">
        <f t="shared" si="136"/>
        <v>0</v>
      </c>
      <c r="L2800" s="165">
        <f t="shared" si="137"/>
        <v>0</v>
      </c>
      <c r="M2800" s="172">
        <v>127</v>
      </c>
      <c r="N2800" s="172">
        <v>64</v>
      </c>
      <c r="O2800" s="167" t="s">
        <v>133</v>
      </c>
      <c r="P2800" s="260" t="e">
        <f t="shared" si="135"/>
        <v>#NUM!</v>
      </c>
      <c r="S2800" s="272"/>
    </row>
    <row r="2801" spans="1:19">
      <c r="A2801" s="161" t="s">
        <v>3912</v>
      </c>
      <c r="C2801" s="161" t="s">
        <v>133</v>
      </c>
      <c r="F2801" s="163" t="s">
        <v>133</v>
      </c>
      <c r="G2801" s="266" t="s">
        <v>133</v>
      </c>
      <c r="H2801" s="163" t="s">
        <v>133</v>
      </c>
      <c r="I2801" s="163" t="s">
        <v>133</v>
      </c>
      <c r="J2801" s="163" t="s">
        <v>133</v>
      </c>
      <c r="K2801" s="164">
        <f t="shared" si="136"/>
        <v>0</v>
      </c>
      <c r="L2801" s="165">
        <f t="shared" si="137"/>
        <v>0</v>
      </c>
      <c r="M2801" s="172">
        <v>127</v>
      </c>
      <c r="N2801" s="172">
        <v>64</v>
      </c>
      <c r="O2801" s="167" t="s">
        <v>133</v>
      </c>
      <c r="P2801" s="260" t="e">
        <f t="shared" si="135"/>
        <v>#NUM!</v>
      </c>
      <c r="S2801" s="272"/>
    </row>
    <row r="2802" spans="1:19">
      <c r="A2802" s="161" t="s">
        <v>3913</v>
      </c>
      <c r="C2802" s="161" t="s">
        <v>133</v>
      </c>
      <c r="F2802" s="163" t="s">
        <v>133</v>
      </c>
      <c r="G2802" s="266" t="s">
        <v>133</v>
      </c>
      <c r="H2802" s="163" t="s">
        <v>133</v>
      </c>
      <c r="I2802" s="163" t="s">
        <v>133</v>
      </c>
      <c r="J2802" s="163" t="s">
        <v>133</v>
      </c>
      <c r="K2802" s="164">
        <f t="shared" si="136"/>
        <v>0</v>
      </c>
      <c r="L2802" s="165">
        <f t="shared" si="137"/>
        <v>0</v>
      </c>
      <c r="M2802" s="172">
        <v>127</v>
      </c>
      <c r="N2802" s="172">
        <v>64</v>
      </c>
      <c r="O2802" s="167" t="s">
        <v>133</v>
      </c>
      <c r="P2802" s="260" t="e">
        <f t="shared" si="135"/>
        <v>#NUM!</v>
      </c>
      <c r="S2802" s="272"/>
    </row>
    <row r="2803" spans="1:19">
      <c r="A2803" s="161" t="s">
        <v>3914</v>
      </c>
      <c r="C2803" s="161" t="s">
        <v>133</v>
      </c>
      <c r="F2803" s="163" t="s">
        <v>133</v>
      </c>
      <c r="G2803" s="266" t="s">
        <v>133</v>
      </c>
      <c r="H2803" s="163" t="s">
        <v>133</v>
      </c>
      <c r="I2803" s="163" t="s">
        <v>133</v>
      </c>
      <c r="J2803" s="163" t="s">
        <v>133</v>
      </c>
      <c r="K2803" s="164">
        <f t="shared" si="136"/>
        <v>0</v>
      </c>
      <c r="L2803" s="165">
        <f t="shared" si="137"/>
        <v>0</v>
      </c>
      <c r="M2803" s="172">
        <v>127</v>
      </c>
      <c r="N2803" s="172">
        <v>64</v>
      </c>
      <c r="O2803" s="167" t="s">
        <v>133</v>
      </c>
      <c r="P2803" s="260" t="e">
        <f t="shared" si="135"/>
        <v>#NUM!</v>
      </c>
      <c r="S2803" s="272"/>
    </row>
    <row r="2804" spans="1:19">
      <c r="A2804" s="161" t="s">
        <v>3915</v>
      </c>
      <c r="C2804" s="161" t="s">
        <v>133</v>
      </c>
      <c r="F2804" s="163" t="s">
        <v>133</v>
      </c>
      <c r="G2804" s="266" t="s">
        <v>133</v>
      </c>
      <c r="H2804" s="163" t="s">
        <v>133</v>
      </c>
      <c r="I2804" s="163" t="s">
        <v>133</v>
      </c>
      <c r="J2804" s="163" t="s">
        <v>133</v>
      </c>
      <c r="K2804" s="164">
        <f t="shared" si="136"/>
        <v>0</v>
      </c>
      <c r="L2804" s="165">
        <f t="shared" si="137"/>
        <v>0</v>
      </c>
      <c r="M2804" s="172">
        <v>127</v>
      </c>
      <c r="N2804" s="172">
        <v>64</v>
      </c>
      <c r="O2804" s="167" t="s">
        <v>133</v>
      </c>
      <c r="P2804" s="260" t="e">
        <f t="shared" si="135"/>
        <v>#NUM!</v>
      </c>
      <c r="S2804" s="272"/>
    </row>
    <row r="2805" spans="1:19">
      <c r="A2805" s="161" t="s">
        <v>3916</v>
      </c>
      <c r="C2805" s="161" t="s">
        <v>133</v>
      </c>
      <c r="F2805" s="163" t="s">
        <v>133</v>
      </c>
      <c r="G2805" s="266" t="s">
        <v>133</v>
      </c>
      <c r="H2805" s="163" t="s">
        <v>133</v>
      </c>
      <c r="I2805" s="163" t="s">
        <v>133</v>
      </c>
      <c r="J2805" s="163" t="s">
        <v>133</v>
      </c>
      <c r="K2805" s="164">
        <f t="shared" si="136"/>
        <v>0</v>
      </c>
      <c r="L2805" s="165">
        <f t="shared" si="137"/>
        <v>0</v>
      </c>
      <c r="M2805" s="172">
        <v>127</v>
      </c>
      <c r="N2805" s="172">
        <v>64</v>
      </c>
      <c r="O2805" s="167" t="s">
        <v>133</v>
      </c>
      <c r="P2805" s="260" t="e">
        <f t="shared" si="135"/>
        <v>#NUM!</v>
      </c>
      <c r="S2805" s="272"/>
    </row>
    <row r="2806" spans="1:19">
      <c r="A2806" s="161" t="s">
        <v>3917</v>
      </c>
      <c r="C2806" s="161" t="s">
        <v>133</v>
      </c>
      <c r="F2806" s="163" t="s">
        <v>133</v>
      </c>
      <c r="G2806" s="266" t="s">
        <v>133</v>
      </c>
      <c r="H2806" s="163" t="s">
        <v>133</v>
      </c>
      <c r="I2806" s="163" t="s">
        <v>133</v>
      </c>
      <c r="J2806" s="163" t="s">
        <v>133</v>
      </c>
      <c r="K2806" s="164">
        <f t="shared" si="136"/>
        <v>0</v>
      </c>
      <c r="L2806" s="165">
        <f t="shared" si="137"/>
        <v>0</v>
      </c>
      <c r="M2806" s="172">
        <v>127</v>
      </c>
      <c r="N2806" s="172">
        <v>64</v>
      </c>
      <c r="O2806" s="167" t="s">
        <v>133</v>
      </c>
      <c r="P2806" s="260" t="e">
        <f t="shared" si="135"/>
        <v>#NUM!</v>
      </c>
      <c r="S2806" s="272"/>
    </row>
    <row r="2807" spans="1:19">
      <c r="A2807" s="161" t="s">
        <v>3918</v>
      </c>
      <c r="C2807" s="161" t="s">
        <v>133</v>
      </c>
      <c r="F2807" s="163" t="s">
        <v>133</v>
      </c>
      <c r="G2807" s="266" t="s">
        <v>133</v>
      </c>
      <c r="H2807" s="163" t="s">
        <v>133</v>
      </c>
      <c r="I2807" s="163" t="s">
        <v>133</v>
      </c>
      <c r="J2807" s="163" t="s">
        <v>133</v>
      </c>
      <c r="K2807" s="164">
        <f t="shared" si="136"/>
        <v>0</v>
      </c>
      <c r="L2807" s="165">
        <f t="shared" si="137"/>
        <v>0</v>
      </c>
      <c r="M2807" s="172">
        <v>127</v>
      </c>
      <c r="N2807" s="172">
        <v>64</v>
      </c>
      <c r="O2807" s="167" t="s">
        <v>133</v>
      </c>
      <c r="P2807" s="260" t="e">
        <f t="shared" si="135"/>
        <v>#NUM!</v>
      </c>
      <c r="S2807" s="272"/>
    </row>
    <row r="2808" spans="1:19">
      <c r="A2808" s="161" t="s">
        <v>3919</v>
      </c>
      <c r="C2808" s="161" t="s">
        <v>133</v>
      </c>
      <c r="F2808" s="163" t="s">
        <v>133</v>
      </c>
      <c r="G2808" s="266" t="s">
        <v>133</v>
      </c>
      <c r="H2808" s="163" t="s">
        <v>133</v>
      </c>
      <c r="I2808" s="163" t="s">
        <v>133</v>
      </c>
      <c r="J2808" s="163" t="s">
        <v>133</v>
      </c>
      <c r="K2808" s="164">
        <f t="shared" si="136"/>
        <v>0</v>
      </c>
      <c r="L2808" s="165">
        <f t="shared" si="137"/>
        <v>0</v>
      </c>
      <c r="M2808" s="172">
        <v>127</v>
      </c>
      <c r="N2808" s="172">
        <v>64</v>
      </c>
      <c r="O2808" s="167" t="s">
        <v>133</v>
      </c>
      <c r="P2808" s="260" t="e">
        <f t="shared" si="135"/>
        <v>#NUM!</v>
      </c>
      <c r="S2808" s="272"/>
    </row>
    <row r="2809" spans="1:19">
      <c r="A2809" s="161" t="s">
        <v>3920</v>
      </c>
      <c r="C2809" s="161" t="s">
        <v>133</v>
      </c>
      <c r="F2809" s="163" t="s">
        <v>133</v>
      </c>
      <c r="G2809" s="266" t="s">
        <v>133</v>
      </c>
      <c r="H2809" s="163" t="s">
        <v>133</v>
      </c>
      <c r="I2809" s="163" t="s">
        <v>133</v>
      </c>
      <c r="J2809" s="163" t="s">
        <v>133</v>
      </c>
      <c r="K2809" s="164">
        <f t="shared" si="136"/>
        <v>0</v>
      </c>
      <c r="L2809" s="165">
        <f t="shared" si="137"/>
        <v>0</v>
      </c>
      <c r="M2809" s="172">
        <v>127</v>
      </c>
      <c r="N2809" s="172">
        <v>64</v>
      </c>
      <c r="O2809" s="167" t="s">
        <v>133</v>
      </c>
      <c r="P2809" s="260" t="e">
        <f t="shared" si="135"/>
        <v>#NUM!</v>
      </c>
      <c r="S2809" s="272"/>
    </row>
    <row r="2810" spans="1:19">
      <c r="A2810" s="161" t="s">
        <v>3921</v>
      </c>
      <c r="C2810" s="161" t="s">
        <v>133</v>
      </c>
      <c r="F2810" s="163" t="s">
        <v>133</v>
      </c>
      <c r="G2810" s="266" t="s">
        <v>133</v>
      </c>
      <c r="H2810" s="163" t="s">
        <v>133</v>
      </c>
      <c r="I2810" s="163" t="s">
        <v>133</v>
      </c>
      <c r="J2810" s="163" t="s">
        <v>133</v>
      </c>
      <c r="K2810" s="164">
        <f t="shared" si="136"/>
        <v>0</v>
      </c>
      <c r="L2810" s="165">
        <f t="shared" si="137"/>
        <v>0</v>
      </c>
      <c r="M2810" s="172">
        <v>127</v>
      </c>
      <c r="N2810" s="172">
        <v>64</v>
      </c>
      <c r="O2810" s="167" t="s">
        <v>133</v>
      </c>
      <c r="P2810" s="260" t="e">
        <f t="shared" si="135"/>
        <v>#NUM!</v>
      </c>
      <c r="S2810" s="272"/>
    </row>
    <row r="2811" spans="1:19">
      <c r="A2811" s="161" t="s">
        <v>3922</v>
      </c>
      <c r="C2811" s="161" t="s">
        <v>133</v>
      </c>
      <c r="F2811" s="163" t="s">
        <v>133</v>
      </c>
      <c r="G2811" s="266" t="s">
        <v>133</v>
      </c>
      <c r="H2811" s="163" t="s">
        <v>133</v>
      </c>
      <c r="I2811" s="163" t="s">
        <v>133</v>
      </c>
      <c r="J2811" s="163" t="s">
        <v>133</v>
      </c>
      <c r="K2811" s="164">
        <f t="shared" si="136"/>
        <v>0</v>
      </c>
      <c r="L2811" s="165">
        <f t="shared" si="137"/>
        <v>0</v>
      </c>
      <c r="M2811" s="172">
        <v>127</v>
      </c>
      <c r="N2811" s="172">
        <v>64</v>
      </c>
      <c r="O2811" s="167" t="s">
        <v>133</v>
      </c>
      <c r="P2811" s="260" t="e">
        <f t="shared" si="135"/>
        <v>#NUM!</v>
      </c>
      <c r="S2811" s="272"/>
    </row>
    <row r="2812" spans="1:19">
      <c r="A2812" s="161" t="s">
        <v>3923</v>
      </c>
      <c r="C2812" s="161" t="s">
        <v>133</v>
      </c>
      <c r="F2812" s="163" t="s">
        <v>133</v>
      </c>
      <c r="G2812" s="266" t="s">
        <v>133</v>
      </c>
      <c r="H2812" s="163" t="s">
        <v>133</v>
      </c>
      <c r="I2812" s="163" t="s">
        <v>133</v>
      </c>
      <c r="J2812" s="163" t="s">
        <v>133</v>
      </c>
      <c r="K2812" s="164">
        <f t="shared" si="136"/>
        <v>0</v>
      </c>
      <c r="L2812" s="165">
        <f t="shared" si="137"/>
        <v>0</v>
      </c>
      <c r="M2812" s="172">
        <v>127</v>
      </c>
      <c r="N2812" s="172">
        <v>64</v>
      </c>
      <c r="O2812" s="167" t="s">
        <v>133</v>
      </c>
      <c r="P2812" s="260" t="e">
        <f t="shared" si="135"/>
        <v>#NUM!</v>
      </c>
      <c r="S2812" s="272"/>
    </row>
    <row r="2813" spans="1:19">
      <c r="A2813" s="161" t="s">
        <v>3924</v>
      </c>
      <c r="C2813" s="161" t="s">
        <v>133</v>
      </c>
      <c r="F2813" s="163" t="s">
        <v>133</v>
      </c>
      <c r="G2813" s="266" t="s">
        <v>133</v>
      </c>
      <c r="H2813" s="163" t="s">
        <v>133</v>
      </c>
      <c r="I2813" s="163" t="s">
        <v>133</v>
      </c>
      <c r="J2813" s="163" t="s">
        <v>133</v>
      </c>
      <c r="K2813" s="164">
        <f t="shared" si="136"/>
        <v>0</v>
      </c>
      <c r="L2813" s="165">
        <f t="shared" si="137"/>
        <v>0</v>
      </c>
      <c r="M2813" s="172">
        <v>127</v>
      </c>
      <c r="N2813" s="172">
        <v>64</v>
      </c>
      <c r="O2813" s="167" t="s">
        <v>133</v>
      </c>
      <c r="P2813" s="260" t="e">
        <f t="shared" si="135"/>
        <v>#NUM!</v>
      </c>
      <c r="S2813" s="272"/>
    </row>
    <row r="2814" spans="1:19">
      <c r="A2814" s="161" t="s">
        <v>3925</v>
      </c>
      <c r="C2814" s="161" t="s">
        <v>133</v>
      </c>
      <c r="F2814" s="163" t="s">
        <v>133</v>
      </c>
      <c r="G2814" s="266" t="s">
        <v>133</v>
      </c>
      <c r="H2814" s="163" t="s">
        <v>133</v>
      </c>
      <c r="I2814" s="163" t="s">
        <v>133</v>
      </c>
      <c r="J2814" s="163" t="s">
        <v>133</v>
      </c>
      <c r="K2814" s="164">
        <f t="shared" si="136"/>
        <v>0</v>
      </c>
      <c r="L2814" s="165">
        <f t="shared" si="137"/>
        <v>0</v>
      </c>
      <c r="M2814" s="172">
        <v>127</v>
      </c>
      <c r="N2814" s="172">
        <v>64</v>
      </c>
      <c r="O2814" s="167" t="s">
        <v>133</v>
      </c>
      <c r="P2814" s="260" t="e">
        <f t="shared" si="135"/>
        <v>#NUM!</v>
      </c>
      <c r="S2814" s="272"/>
    </row>
    <row r="2815" spans="1:19">
      <c r="A2815" s="161" t="s">
        <v>3926</v>
      </c>
      <c r="C2815" s="161" t="s">
        <v>133</v>
      </c>
      <c r="F2815" s="163" t="s">
        <v>133</v>
      </c>
      <c r="G2815" s="266" t="s">
        <v>133</v>
      </c>
      <c r="H2815" s="163" t="s">
        <v>133</v>
      </c>
      <c r="I2815" s="163" t="s">
        <v>133</v>
      </c>
      <c r="J2815" s="163" t="s">
        <v>133</v>
      </c>
      <c r="K2815" s="164">
        <f t="shared" si="136"/>
        <v>0</v>
      </c>
      <c r="L2815" s="165">
        <f t="shared" si="137"/>
        <v>0</v>
      </c>
      <c r="M2815" s="172">
        <v>127</v>
      </c>
      <c r="N2815" s="172">
        <v>64</v>
      </c>
      <c r="O2815" s="167" t="s">
        <v>133</v>
      </c>
      <c r="P2815" s="260" t="e">
        <f t="shared" si="135"/>
        <v>#NUM!</v>
      </c>
      <c r="S2815" s="272"/>
    </row>
    <row r="2816" spans="1:19">
      <c r="A2816" s="161" t="s">
        <v>3927</v>
      </c>
      <c r="C2816" s="161" t="s">
        <v>133</v>
      </c>
      <c r="F2816" s="163" t="s">
        <v>133</v>
      </c>
      <c r="G2816" s="266" t="s">
        <v>133</v>
      </c>
      <c r="H2816" s="163" t="s">
        <v>133</v>
      </c>
      <c r="I2816" s="163" t="s">
        <v>133</v>
      </c>
      <c r="J2816" s="163" t="s">
        <v>133</v>
      </c>
      <c r="K2816" s="164">
        <f t="shared" si="136"/>
        <v>0</v>
      </c>
      <c r="L2816" s="165">
        <f t="shared" si="137"/>
        <v>0</v>
      </c>
      <c r="M2816" s="172">
        <v>127</v>
      </c>
      <c r="N2816" s="172">
        <v>64</v>
      </c>
      <c r="O2816" s="167" t="s">
        <v>133</v>
      </c>
      <c r="P2816" s="260" t="e">
        <f t="shared" si="135"/>
        <v>#NUM!</v>
      </c>
      <c r="S2816" s="272"/>
    </row>
    <row r="2817" spans="1:19">
      <c r="A2817" s="161" t="s">
        <v>3928</v>
      </c>
      <c r="C2817" s="161" t="s">
        <v>133</v>
      </c>
      <c r="F2817" s="163" t="s">
        <v>133</v>
      </c>
      <c r="G2817" s="266" t="s">
        <v>133</v>
      </c>
      <c r="H2817" s="163" t="s">
        <v>133</v>
      </c>
      <c r="I2817" s="163" t="s">
        <v>133</v>
      </c>
      <c r="J2817" s="163" t="s">
        <v>133</v>
      </c>
      <c r="K2817" s="164">
        <f t="shared" si="136"/>
        <v>0</v>
      </c>
      <c r="L2817" s="165">
        <f t="shared" si="137"/>
        <v>0</v>
      </c>
      <c r="M2817" s="172">
        <v>127</v>
      </c>
      <c r="N2817" s="172">
        <v>64</v>
      </c>
      <c r="O2817" s="167" t="s">
        <v>133</v>
      </c>
      <c r="P2817" s="260" t="e">
        <f t="shared" si="135"/>
        <v>#NUM!</v>
      </c>
      <c r="S2817" s="272"/>
    </row>
    <row r="2818" spans="1:19">
      <c r="A2818" s="161" t="s">
        <v>3929</v>
      </c>
      <c r="C2818" s="161" t="s">
        <v>133</v>
      </c>
      <c r="F2818" s="163" t="s">
        <v>133</v>
      </c>
      <c r="G2818" s="266" t="s">
        <v>133</v>
      </c>
      <c r="H2818" s="163" t="s">
        <v>133</v>
      </c>
      <c r="I2818" s="163" t="s">
        <v>133</v>
      </c>
      <c r="J2818" s="163" t="s">
        <v>133</v>
      </c>
      <c r="K2818" s="164">
        <f t="shared" si="136"/>
        <v>0</v>
      </c>
      <c r="L2818" s="165">
        <f t="shared" si="137"/>
        <v>0</v>
      </c>
      <c r="M2818" s="172">
        <v>127</v>
      </c>
      <c r="N2818" s="172">
        <v>64</v>
      </c>
      <c r="O2818" s="167" t="s">
        <v>133</v>
      </c>
      <c r="P2818" s="260" t="e">
        <f t="shared" si="135"/>
        <v>#NUM!</v>
      </c>
      <c r="S2818" s="272"/>
    </row>
    <row r="2819" spans="1:19">
      <c r="A2819" s="161" t="s">
        <v>3930</v>
      </c>
      <c r="C2819" s="161" t="s">
        <v>133</v>
      </c>
      <c r="F2819" s="163" t="s">
        <v>133</v>
      </c>
      <c r="G2819" s="266" t="s">
        <v>133</v>
      </c>
      <c r="H2819" s="163" t="s">
        <v>133</v>
      </c>
      <c r="I2819" s="163" t="s">
        <v>133</v>
      </c>
      <c r="J2819" s="163" t="s">
        <v>133</v>
      </c>
      <c r="K2819" s="164">
        <f t="shared" si="136"/>
        <v>0</v>
      </c>
      <c r="L2819" s="165">
        <f t="shared" si="137"/>
        <v>0</v>
      </c>
      <c r="M2819" s="172">
        <v>127</v>
      </c>
      <c r="N2819" s="172">
        <v>64</v>
      </c>
      <c r="O2819" s="167" t="s">
        <v>133</v>
      </c>
      <c r="P2819" s="260" t="e">
        <f t="shared" si="135"/>
        <v>#NUM!</v>
      </c>
      <c r="S2819" s="272"/>
    </row>
    <row r="2820" spans="1:19">
      <c r="A2820" s="161" t="s">
        <v>3931</v>
      </c>
      <c r="C2820" s="161" t="s">
        <v>133</v>
      </c>
      <c r="F2820" s="163" t="s">
        <v>133</v>
      </c>
      <c r="G2820" s="266" t="s">
        <v>133</v>
      </c>
      <c r="H2820" s="163" t="s">
        <v>133</v>
      </c>
      <c r="I2820" s="163" t="s">
        <v>133</v>
      </c>
      <c r="J2820" s="163" t="s">
        <v>133</v>
      </c>
      <c r="K2820" s="164">
        <f t="shared" si="136"/>
        <v>0</v>
      </c>
      <c r="L2820" s="165">
        <f t="shared" si="137"/>
        <v>0</v>
      </c>
      <c r="M2820" s="172">
        <v>127</v>
      </c>
      <c r="N2820" s="172">
        <v>64</v>
      </c>
      <c r="O2820" s="167" t="s">
        <v>133</v>
      </c>
      <c r="P2820" s="260" t="e">
        <f t="shared" si="135"/>
        <v>#NUM!</v>
      </c>
      <c r="S2820" s="272"/>
    </row>
    <row r="2821" spans="1:19">
      <c r="A2821" s="161" t="s">
        <v>3932</v>
      </c>
      <c r="C2821" s="161" t="s">
        <v>133</v>
      </c>
      <c r="F2821" s="163" t="s">
        <v>133</v>
      </c>
      <c r="G2821" s="266" t="s">
        <v>133</v>
      </c>
      <c r="H2821" s="163" t="s">
        <v>133</v>
      </c>
      <c r="I2821" s="163" t="s">
        <v>133</v>
      </c>
      <c r="J2821" s="163" t="s">
        <v>133</v>
      </c>
      <c r="K2821" s="164">
        <f t="shared" si="136"/>
        <v>0</v>
      </c>
      <c r="L2821" s="165">
        <f t="shared" si="137"/>
        <v>0</v>
      </c>
      <c r="M2821" s="172">
        <v>127</v>
      </c>
      <c r="N2821" s="172">
        <v>64</v>
      </c>
      <c r="O2821" s="167" t="s">
        <v>133</v>
      </c>
      <c r="P2821" s="260" t="e">
        <f t="shared" si="135"/>
        <v>#NUM!</v>
      </c>
      <c r="S2821" s="272"/>
    </row>
    <row r="2822" spans="1:19">
      <c r="A2822" s="161" t="s">
        <v>3933</v>
      </c>
      <c r="C2822" s="161" t="s">
        <v>133</v>
      </c>
      <c r="F2822" s="163" t="s">
        <v>133</v>
      </c>
      <c r="G2822" s="266" t="s">
        <v>133</v>
      </c>
      <c r="H2822" s="163" t="s">
        <v>133</v>
      </c>
      <c r="I2822" s="163" t="s">
        <v>133</v>
      </c>
      <c r="J2822" s="163" t="s">
        <v>133</v>
      </c>
      <c r="K2822" s="164">
        <f t="shared" si="136"/>
        <v>0</v>
      </c>
      <c r="L2822" s="165">
        <f t="shared" si="137"/>
        <v>0</v>
      </c>
      <c r="M2822" s="172">
        <v>127</v>
      </c>
      <c r="N2822" s="172">
        <v>64</v>
      </c>
      <c r="O2822" s="167" t="s">
        <v>133</v>
      </c>
      <c r="P2822" s="260" t="e">
        <f t="shared" si="135"/>
        <v>#NUM!</v>
      </c>
      <c r="S2822" s="272"/>
    </row>
    <row r="2823" spans="1:19">
      <c r="A2823" s="161" t="s">
        <v>3934</v>
      </c>
      <c r="C2823" s="161" t="s">
        <v>133</v>
      </c>
      <c r="F2823" s="163" t="s">
        <v>133</v>
      </c>
      <c r="G2823" s="266" t="s">
        <v>133</v>
      </c>
      <c r="H2823" s="163" t="s">
        <v>133</v>
      </c>
      <c r="I2823" s="163" t="s">
        <v>133</v>
      </c>
      <c r="J2823" s="163" t="s">
        <v>133</v>
      </c>
      <c r="K2823" s="164">
        <f t="shared" si="136"/>
        <v>0</v>
      </c>
      <c r="L2823" s="165">
        <f t="shared" si="137"/>
        <v>0</v>
      </c>
      <c r="M2823" s="172">
        <v>127</v>
      </c>
      <c r="N2823" s="172">
        <v>64</v>
      </c>
      <c r="O2823" s="167" t="s">
        <v>133</v>
      </c>
      <c r="P2823" s="260" t="e">
        <f t="shared" si="135"/>
        <v>#NUM!</v>
      </c>
      <c r="S2823" s="272"/>
    </row>
    <row r="2824" spans="1:19">
      <c r="A2824" s="161" t="s">
        <v>3935</v>
      </c>
      <c r="C2824" s="161" t="s">
        <v>133</v>
      </c>
      <c r="F2824" s="163" t="s">
        <v>133</v>
      </c>
      <c r="G2824" s="266" t="s">
        <v>133</v>
      </c>
      <c r="H2824" s="163" t="s">
        <v>133</v>
      </c>
      <c r="I2824" s="163" t="s">
        <v>133</v>
      </c>
      <c r="J2824" s="163" t="s">
        <v>133</v>
      </c>
      <c r="K2824" s="164">
        <f t="shared" si="136"/>
        <v>0</v>
      </c>
      <c r="L2824" s="165">
        <f t="shared" si="137"/>
        <v>0</v>
      </c>
      <c r="M2824" s="172">
        <v>127</v>
      </c>
      <c r="N2824" s="172">
        <v>64</v>
      </c>
      <c r="O2824" s="167" t="s">
        <v>133</v>
      </c>
      <c r="P2824" s="260" t="e">
        <f t="shared" si="135"/>
        <v>#NUM!</v>
      </c>
      <c r="S2824" s="272"/>
    </row>
    <row r="2825" spans="1:19">
      <c r="A2825" s="161" t="s">
        <v>3936</v>
      </c>
      <c r="C2825" s="161" t="s">
        <v>133</v>
      </c>
      <c r="F2825" s="163" t="s">
        <v>133</v>
      </c>
      <c r="G2825" s="266" t="s">
        <v>133</v>
      </c>
      <c r="H2825" s="163" t="s">
        <v>133</v>
      </c>
      <c r="I2825" s="163" t="s">
        <v>133</v>
      </c>
      <c r="J2825" s="163" t="s">
        <v>133</v>
      </c>
      <c r="K2825" s="164">
        <f t="shared" si="136"/>
        <v>0</v>
      </c>
      <c r="L2825" s="165">
        <f t="shared" si="137"/>
        <v>0</v>
      </c>
      <c r="M2825" s="172">
        <v>127</v>
      </c>
      <c r="N2825" s="172">
        <v>64</v>
      </c>
      <c r="O2825" s="167" t="s">
        <v>133</v>
      </c>
      <c r="P2825" s="260" t="e">
        <f t="shared" si="135"/>
        <v>#NUM!</v>
      </c>
      <c r="S2825" s="272"/>
    </row>
    <row r="2826" spans="1:19">
      <c r="A2826" s="161" t="s">
        <v>3937</v>
      </c>
      <c r="C2826" s="161" t="s">
        <v>133</v>
      </c>
      <c r="F2826" s="163" t="s">
        <v>133</v>
      </c>
      <c r="G2826" s="266" t="s">
        <v>133</v>
      </c>
      <c r="H2826" s="163" t="s">
        <v>133</v>
      </c>
      <c r="I2826" s="163" t="s">
        <v>133</v>
      </c>
      <c r="J2826" s="163" t="s">
        <v>133</v>
      </c>
      <c r="K2826" s="164">
        <f t="shared" si="136"/>
        <v>0</v>
      </c>
      <c r="L2826" s="165">
        <f t="shared" si="137"/>
        <v>0</v>
      </c>
      <c r="M2826" s="172">
        <v>127</v>
      </c>
      <c r="N2826" s="172">
        <v>64</v>
      </c>
      <c r="O2826" s="167" t="s">
        <v>133</v>
      </c>
      <c r="P2826" s="260" t="e">
        <f t="shared" si="135"/>
        <v>#NUM!</v>
      </c>
      <c r="S2826" s="272"/>
    </row>
    <row r="2827" spans="1:19">
      <c r="A2827" s="161" t="s">
        <v>3938</v>
      </c>
      <c r="C2827" s="161" t="s">
        <v>133</v>
      </c>
      <c r="F2827" s="163" t="s">
        <v>133</v>
      </c>
      <c r="G2827" s="266" t="s">
        <v>133</v>
      </c>
      <c r="H2827" s="163" t="s">
        <v>133</v>
      </c>
      <c r="I2827" s="163" t="s">
        <v>133</v>
      </c>
      <c r="J2827" s="163" t="s">
        <v>133</v>
      </c>
      <c r="K2827" s="164">
        <f t="shared" si="136"/>
        <v>0</v>
      </c>
      <c r="L2827" s="165">
        <f t="shared" si="137"/>
        <v>0</v>
      </c>
      <c r="M2827" s="172">
        <v>127</v>
      </c>
      <c r="N2827" s="172">
        <v>64</v>
      </c>
      <c r="O2827" s="167" t="s">
        <v>133</v>
      </c>
      <c r="P2827" s="260" t="e">
        <f t="shared" si="135"/>
        <v>#NUM!</v>
      </c>
      <c r="S2827" s="272"/>
    </row>
    <row r="2828" spans="1:19">
      <c r="A2828" s="161" t="s">
        <v>3939</v>
      </c>
      <c r="C2828" s="161" t="s">
        <v>133</v>
      </c>
      <c r="F2828" s="163" t="s">
        <v>133</v>
      </c>
      <c r="G2828" s="266" t="s">
        <v>133</v>
      </c>
      <c r="H2828" s="163" t="s">
        <v>133</v>
      </c>
      <c r="I2828" s="163" t="s">
        <v>133</v>
      </c>
      <c r="J2828" s="163" t="s">
        <v>133</v>
      </c>
      <c r="K2828" s="164">
        <f t="shared" si="136"/>
        <v>0</v>
      </c>
      <c r="L2828" s="165">
        <f t="shared" si="137"/>
        <v>0</v>
      </c>
      <c r="M2828" s="172">
        <v>127</v>
      </c>
      <c r="N2828" s="172">
        <v>64</v>
      </c>
      <c r="O2828" s="167" t="s">
        <v>133</v>
      </c>
      <c r="P2828" s="260" t="e">
        <f t="shared" si="135"/>
        <v>#NUM!</v>
      </c>
      <c r="S2828" s="272"/>
    </row>
    <row r="2829" spans="1:19">
      <c r="A2829" s="161" t="s">
        <v>3940</v>
      </c>
      <c r="C2829" s="161" t="s">
        <v>133</v>
      </c>
      <c r="F2829" s="163" t="s">
        <v>133</v>
      </c>
      <c r="G2829" s="266" t="s">
        <v>133</v>
      </c>
      <c r="H2829" s="163" t="s">
        <v>133</v>
      </c>
      <c r="I2829" s="163" t="s">
        <v>133</v>
      </c>
      <c r="J2829" s="163" t="s">
        <v>133</v>
      </c>
      <c r="K2829" s="164">
        <f t="shared" si="136"/>
        <v>0</v>
      </c>
      <c r="L2829" s="165">
        <f t="shared" si="137"/>
        <v>0</v>
      </c>
      <c r="M2829" s="172">
        <v>127</v>
      </c>
      <c r="N2829" s="172">
        <v>64</v>
      </c>
      <c r="O2829" s="167" t="s">
        <v>133</v>
      </c>
      <c r="P2829" s="260" t="e">
        <f t="shared" si="135"/>
        <v>#NUM!</v>
      </c>
      <c r="S2829" s="272"/>
    </row>
    <row r="2830" spans="1:19">
      <c r="A2830" s="161" t="s">
        <v>3941</v>
      </c>
      <c r="C2830" s="161" t="s">
        <v>133</v>
      </c>
      <c r="F2830" s="163" t="s">
        <v>133</v>
      </c>
      <c r="G2830" s="266" t="s">
        <v>133</v>
      </c>
      <c r="H2830" s="163" t="s">
        <v>133</v>
      </c>
      <c r="I2830" s="163" t="s">
        <v>133</v>
      </c>
      <c r="J2830" s="163" t="s">
        <v>133</v>
      </c>
      <c r="K2830" s="164">
        <f t="shared" si="136"/>
        <v>0</v>
      </c>
      <c r="L2830" s="165">
        <f t="shared" si="137"/>
        <v>0</v>
      </c>
      <c r="M2830" s="172">
        <v>127</v>
      </c>
      <c r="N2830" s="172">
        <v>64</v>
      </c>
      <c r="O2830" s="167" t="s">
        <v>133</v>
      </c>
      <c r="P2830" s="260" t="e">
        <f t="shared" si="135"/>
        <v>#NUM!</v>
      </c>
      <c r="S2830" s="272"/>
    </row>
    <row r="2831" spans="1:19">
      <c r="A2831" s="161" t="s">
        <v>3942</v>
      </c>
      <c r="C2831" s="161" t="s">
        <v>133</v>
      </c>
      <c r="F2831" s="163" t="s">
        <v>133</v>
      </c>
      <c r="G2831" s="266" t="s">
        <v>133</v>
      </c>
      <c r="H2831" s="163" t="s">
        <v>133</v>
      </c>
      <c r="I2831" s="163" t="s">
        <v>133</v>
      </c>
      <c r="J2831" s="163" t="s">
        <v>133</v>
      </c>
      <c r="K2831" s="164">
        <f t="shared" si="136"/>
        <v>0</v>
      </c>
      <c r="L2831" s="165">
        <f t="shared" si="137"/>
        <v>0</v>
      </c>
      <c r="M2831" s="172">
        <v>127</v>
      </c>
      <c r="N2831" s="172">
        <v>64</v>
      </c>
      <c r="O2831" s="167" t="s">
        <v>133</v>
      </c>
      <c r="P2831" s="260" t="e">
        <f t="shared" ref="P2831:P2894" si="138">MEDIAN(Q2831:R2831)</f>
        <v>#NUM!</v>
      </c>
      <c r="S2831" s="272"/>
    </row>
    <row r="2832" spans="1:19">
      <c r="A2832" s="161" t="s">
        <v>3943</v>
      </c>
      <c r="C2832" s="161" t="s">
        <v>133</v>
      </c>
      <c r="F2832" s="163" t="s">
        <v>133</v>
      </c>
      <c r="G2832" s="266" t="s">
        <v>133</v>
      </c>
      <c r="H2832" s="163" t="s">
        <v>133</v>
      </c>
      <c r="I2832" s="163" t="s">
        <v>133</v>
      </c>
      <c r="J2832" s="163" t="s">
        <v>133</v>
      </c>
      <c r="K2832" s="164">
        <f t="shared" ref="K2832:K2895" si="139">IF(OR(D2832="n/a",D2832="nd"),0,D2832)+IF(OR(I2832="n/a",I2832="nd"),0,I2832)</f>
        <v>0</v>
      </c>
      <c r="L2832" s="165">
        <f t="shared" ref="L2832:L2895" si="140">SQRT(SUMSQ(IF(OR(E2832="n/a",E2832="nd"),0,E2832),IF(OR(F2832="n/a",F2832="nd"),0,F2832),IF(OR(J2832="n/a",J2832="nd"),0,J2832)))</f>
        <v>0</v>
      </c>
      <c r="M2832" s="172">
        <v>127</v>
      </c>
      <c r="N2832" s="172">
        <v>64</v>
      </c>
      <c r="O2832" s="167" t="s">
        <v>133</v>
      </c>
      <c r="P2832" s="260" t="e">
        <f t="shared" si="138"/>
        <v>#NUM!</v>
      </c>
      <c r="S2832" s="272"/>
    </row>
    <row r="2833" spans="1:19">
      <c r="A2833" s="161" t="s">
        <v>3944</v>
      </c>
      <c r="C2833" s="161" t="s">
        <v>133</v>
      </c>
      <c r="F2833" s="163" t="s">
        <v>133</v>
      </c>
      <c r="G2833" s="266" t="s">
        <v>133</v>
      </c>
      <c r="H2833" s="163" t="s">
        <v>133</v>
      </c>
      <c r="I2833" s="163" t="s">
        <v>133</v>
      </c>
      <c r="J2833" s="163" t="s">
        <v>133</v>
      </c>
      <c r="K2833" s="164">
        <f t="shared" si="139"/>
        <v>0</v>
      </c>
      <c r="L2833" s="165">
        <f t="shared" si="140"/>
        <v>0</v>
      </c>
      <c r="M2833" s="172">
        <v>127</v>
      </c>
      <c r="N2833" s="172">
        <v>64</v>
      </c>
      <c r="O2833" s="167" t="s">
        <v>133</v>
      </c>
      <c r="P2833" s="260" t="e">
        <f t="shared" si="138"/>
        <v>#NUM!</v>
      </c>
      <c r="S2833" s="272"/>
    </row>
    <row r="2834" spans="1:19">
      <c r="A2834" s="161" t="s">
        <v>3945</v>
      </c>
      <c r="C2834" s="161" t="s">
        <v>133</v>
      </c>
      <c r="F2834" s="163" t="s">
        <v>133</v>
      </c>
      <c r="G2834" s="266" t="s">
        <v>133</v>
      </c>
      <c r="H2834" s="163" t="s">
        <v>133</v>
      </c>
      <c r="I2834" s="163" t="s">
        <v>133</v>
      </c>
      <c r="J2834" s="163" t="s">
        <v>133</v>
      </c>
      <c r="K2834" s="164">
        <f t="shared" si="139"/>
        <v>0</v>
      </c>
      <c r="L2834" s="165">
        <f t="shared" si="140"/>
        <v>0</v>
      </c>
      <c r="M2834" s="172">
        <v>127</v>
      </c>
      <c r="N2834" s="172">
        <v>64</v>
      </c>
      <c r="O2834" s="167" t="s">
        <v>133</v>
      </c>
      <c r="P2834" s="260" t="e">
        <f t="shared" si="138"/>
        <v>#NUM!</v>
      </c>
      <c r="S2834" s="272"/>
    </row>
    <row r="2835" spans="1:19">
      <c r="A2835" s="161" t="s">
        <v>3946</v>
      </c>
      <c r="C2835" s="161" t="s">
        <v>133</v>
      </c>
      <c r="F2835" s="163" t="s">
        <v>133</v>
      </c>
      <c r="G2835" s="266" t="s">
        <v>133</v>
      </c>
      <c r="H2835" s="163" t="s">
        <v>133</v>
      </c>
      <c r="I2835" s="163" t="s">
        <v>133</v>
      </c>
      <c r="J2835" s="163" t="s">
        <v>133</v>
      </c>
      <c r="K2835" s="164">
        <f t="shared" si="139"/>
        <v>0</v>
      </c>
      <c r="L2835" s="165">
        <f t="shared" si="140"/>
        <v>0</v>
      </c>
      <c r="M2835" s="172">
        <v>127</v>
      </c>
      <c r="N2835" s="172">
        <v>64</v>
      </c>
      <c r="O2835" s="167" t="s">
        <v>133</v>
      </c>
      <c r="P2835" s="260" t="e">
        <f t="shared" si="138"/>
        <v>#NUM!</v>
      </c>
      <c r="S2835" s="272"/>
    </row>
    <row r="2836" spans="1:19">
      <c r="A2836" s="161" t="s">
        <v>3947</v>
      </c>
      <c r="C2836" s="161" t="s">
        <v>133</v>
      </c>
      <c r="F2836" s="163" t="s">
        <v>133</v>
      </c>
      <c r="G2836" s="266" t="s">
        <v>133</v>
      </c>
      <c r="H2836" s="163" t="s">
        <v>133</v>
      </c>
      <c r="I2836" s="163" t="s">
        <v>133</v>
      </c>
      <c r="J2836" s="163" t="s">
        <v>133</v>
      </c>
      <c r="K2836" s="164">
        <f t="shared" si="139"/>
        <v>0</v>
      </c>
      <c r="L2836" s="165">
        <f t="shared" si="140"/>
        <v>0</v>
      </c>
      <c r="M2836" s="172">
        <v>127</v>
      </c>
      <c r="N2836" s="172">
        <v>64</v>
      </c>
      <c r="O2836" s="167" t="s">
        <v>133</v>
      </c>
      <c r="P2836" s="260" t="e">
        <f t="shared" si="138"/>
        <v>#NUM!</v>
      </c>
      <c r="S2836" s="272"/>
    </row>
    <row r="2837" spans="1:19">
      <c r="A2837" s="161" t="s">
        <v>3948</v>
      </c>
      <c r="C2837" s="161" t="s">
        <v>133</v>
      </c>
      <c r="F2837" s="163" t="s">
        <v>133</v>
      </c>
      <c r="G2837" s="266" t="s">
        <v>133</v>
      </c>
      <c r="H2837" s="163" t="s">
        <v>133</v>
      </c>
      <c r="I2837" s="163" t="s">
        <v>133</v>
      </c>
      <c r="J2837" s="163" t="s">
        <v>133</v>
      </c>
      <c r="K2837" s="164">
        <f t="shared" si="139"/>
        <v>0</v>
      </c>
      <c r="L2837" s="165">
        <f t="shared" si="140"/>
        <v>0</v>
      </c>
      <c r="M2837" s="172">
        <v>127</v>
      </c>
      <c r="N2837" s="172">
        <v>64</v>
      </c>
      <c r="O2837" s="167" t="s">
        <v>133</v>
      </c>
      <c r="P2837" s="260" t="e">
        <f t="shared" si="138"/>
        <v>#NUM!</v>
      </c>
      <c r="S2837" s="272"/>
    </row>
    <row r="2838" spans="1:19">
      <c r="A2838" s="161" t="s">
        <v>3949</v>
      </c>
      <c r="C2838" s="161" t="s">
        <v>133</v>
      </c>
      <c r="F2838" s="163" t="s">
        <v>133</v>
      </c>
      <c r="G2838" s="266" t="s">
        <v>133</v>
      </c>
      <c r="H2838" s="163" t="s">
        <v>133</v>
      </c>
      <c r="I2838" s="163" t="s">
        <v>133</v>
      </c>
      <c r="J2838" s="163" t="s">
        <v>133</v>
      </c>
      <c r="K2838" s="164">
        <f t="shared" si="139"/>
        <v>0</v>
      </c>
      <c r="L2838" s="165">
        <f t="shared" si="140"/>
        <v>0</v>
      </c>
      <c r="M2838" s="172">
        <v>127</v>
      </c>
      <c r="N2838" s="172">
        <v>64</v>
      </c>
      <c r="O2838" s="167" t="s">
        <v>133</v>
      </c>
      <c r="P2838" s="260" t="e">
        <f t="shared" si="138"/>
        <v>#NUM!</v>
      </c>
      <c r="S2838" s="272"/>
    </row>
    <row r="2839" spans="1:19">
      <c r="A2839" s="161" t="s">
        <v>3950</v>
      </c>
      <c r="C2839" s="161" t="s">
        <v>133</v>
      </c>
      <c r="F2839" s="163" t="s">
        <v>133</v>
      </c>
      <c r="G2839" s="266" t="s">
        <v>133</v>
      </c>
      <c r="H2839" s="163" t="s">
        <v>133</v>
      </c>
      <c r="I2839" s="163" t="s">
        <v>133</v>
      </c>
      <c r="J2839" s="163" t="s">
        <v>133</v>
      </c>
      <c r="K2839" s="164">
        <f t="shared" si="139"/>
        <v>0</v>
      </c>
      <c r="L2839" s="165">
        <f t="shared" si="140"/>
        <v>0</v>
      </c>
      <c r="M2839" s="172">
        <v>127</v>
      </c>
      <c r="N2839" s="172">
        <v>64</v>
      </c>
      <c r="O2839" s="167" t="s">
        <v>133</v>
      </c>
      <c r="P2839" s="260" t="e">
        <f t="shared" si="138"/>
        <v>#NUM!</v>
      </c>
      <c r="S2839" s="272"/>
    </row>
    <row r="2840" spans="1:19">
      <c r="A2840" s="161" t="s">
        <v>3951</v>
      </c>
      <c r="C2840" s="161" t="s">
        <v>133</v>
      </c>
      <c r="F2840" s="163" t="s">
        <v>133</v>
      </c>
      <c r="G2840" s="266" t="s">
        <v>133</v>
      </c>
      <c r="H2840" s="163" t="s">
        <v>133</v>
      </c>
      <c r="I2840" s="163" t="s">
        <v>133</v>
      </c>
      <c r="J2840" s="163" t="s">
        <v>133</v>
      </c>
      <c r="K2840" s="164">
        <f t="shared" si="139"/>
        <v>0</v>
      </c>
      <c r="L2840" s="165">
        <f t="shared" si="140"/>
        <v>0</v>
      </c>
      <c r="M2840" s="172">
        <v>127</v>
      </c>
      <c r="N2840" s="172">
        <v>64</v>
      </c>
      <c r="O2840" s="167" t="s">
        <v>133</v>
      </c>
      <c r="P2840" s="260" t="e">
        <f t="shared" si="138"/>
        <v>#NUM!</v>
      </c>
      <c r="S2840" s="272"/>
    </row>
    <row r="2841" spans="1:19">
      <c r="A2841" s="161" t="s">
        <v>3952</v>
      </c>
      <c r="C2841" s="161" t="s">
        <v>133</v>
      </c>
      <c r="F2841" s="163" t="s">
        <v>133</v>
      </c>
      <c r="G2841" s="266" t="s">
        <v>133</v>
      </c>
      <c r="H2841" s="163" t="s">
        <v>133</v>
      </c>
      <c r="I2841" s="163" t="s">
        <v>133</v>
      </c>
      <c r="J2841" s="163" t="s">
        <v>133</v>
      </c>
      <c r="K2841" s="164">
        <f t="shared" si="139"/>
        <v>0</v>
      </c>
      <c r="L2841" s="165">
        <f t="shared" si="140"/>
        <v>0</v>
      </c>
      <c r="M2841" s="172">
        <v>127</v>
      </c>
      <c r="N2841" s="172">
        <v>64</v>
      </c>
      <c r="O2841" s="167" t="s">
        <v>133</v>
      </c>
      <c r="P2841" s="260" t="e">
        <f t="shared" si="138"/>
        <v>#NUM!</v>
      </c>
      <c r="S2841" s="272"/>
    </row>
    <row r="2842" spans="1:19">
      <c r="A2842" s="161" t="s">
        <v>3953</v>
      </c>
      <c r="C2842" s="161" t="s">
        <v>133</v>
      </c>
      <c r="F2842" s="163" t="s">
        <v>133</v>
      </c>
      <c r="G2842" s="266" t="s">
        <v>133</v>
      </c>
      <c r="H2842" s="163" t="s">
        <v>133</v>
      </c>
      <c r="I2842" s="163" t="s">
        <v>133</v>
      </c>
      <c r="J2842" s="163" t="s">
        <v>133</v>
      </c>
      <c r="K2842" s="164">
        <f t="shared" si="139"/>
        <v>0</v>
      </c>
      <c r="L2842" s="165">
        <f t="shared" si="140"/>
        <v>0</v>
      </c>
      <c r="M2842" s="172">
        <v>127</v>
      </c>
      <c r="N2842" s="172">
        <v>64</v>
      </c>
      <c r="O2842" s="167" t="s">
        <v>133</v>
      </c>
      <c r="P2842" s="260" t="e">
        <f t="shared" si="138"/>
        <v>#NUM!</v>
      </c>
      <c r="S2842" s="272"/>
    </row>
    <row r="2843" spans="1:19">
      <c r="A2843" s="161" t="s">
        <v>3954</v>
      </c>
      <c r="C2843" s="161" t="s">
        <v>133</v>
      </c>
      <c r="F2843" s="163" t="s">
        <v>133</v>
      </c>
      <c r="G2843" s="266" t="s">
        <v>133</v>
      </c>
      <c r="H2843" s="163" t="s">
        <v>133</v>
      </c>
      <c r="I2843" s="163" t="s">
        <v>133</v>
      </c>
      <c r="J2843" s="163" t="s">
        <v>133</v>
      </c>
      <c r="K2843" s="164">
        <f t="shared" si="139"/>
        <v>0</v>
      </c>
      <c r="L2843" s="165">
        <f t="shared" si="140"/>
        <v>0</v>
      </c>
      <c r="M2843" s="172">
        <v>127</v>
      </c>
      <c r="N2843" s="172">
        <v>64</v>
      </c>
      <c r="O2843" s="167" t="s">
        <v>133</v>
      </c>
      <c r="P2843" s="260" t="e">
        <f t="shared" si="138"/>
        <v>#NUM!</v>
      </c>
      <c r="S2843" s="272"/>
    </row>
    <row r="2844" spans="1:19">
      <c r="A2844" s="161" t="s">
        <v>3955</v>
      </c>
      <c r="C2844" s="161" t="s">
        <v>133</v>
      </c>
      <c r="F2844" s="163" t="s">
        <v>133</v>
      </c>
      <c r="G2844" s="266" t="s">
        <v>133</v>
      </c>
      <c r="H2844" s="163" t="s">
        <v>133</v>
      </c>
      <c r="I2844" s="163" t="s">
        <v>133</v>
      </c>
      <c r="J2844" s="163" t="s">
        <v>133</v>
      </c>
      <c r="K2844" s="164">
        <f t="shared" si="139"/>
        <v>0</v>
      </c>
      <c r="L2844" s="165">
        <f t="shared" si="140"/>
        <v>0</v>
      </c>
      <c r="M2844" s="172">
        <v>127</v>
      </c>
      <c r="N2844" s="172">
        <v>64</v>
      </c>
      <c r="O2844" s="167" t="s">
        <v>133</v>
      </c>
      <c r="P2844" s="260" t="e">
        <f t="shared" si="138"/>
        <v>#NUM!</v>
      </c>
      <c r="S2844" s="272"/>
    </row>
    <row r="2845" spans="1:19">
      <c r="A2845" s="161" t="s">
        <v>3956</v>
      </c>
      <c r="C2845" s="161" t="s">
        <v>133</v>
      </c>
      <c r="F2845" s="163" t="s">
        <v>133</v>
      </c>
      <c r="G2845" s="266" t="s">
        <v>133</v>
      </c>
      <c r="H2845" s="163" t="s">
        <v>133</v>
      </c>
      <c r="I2845" s="163" t="s">
        <v>133</v>
      </c>
      <c r="J2845" s="163" t="s">
        <v>133</v>
      </c>
      <c r="K2845" s="164">
        <f t="shared" si="139"/>
        <v>0</v>
      </c>
      <c r="L2845" s="165">
        <f t="shared" si="140"/>
        <v>0</v>
      </c>
      <c r="M2845" s="172">
        <v>127</v>
      </c>
      <c r="N2845" s="172">
        <v>64</v>
      </c>
      <c r="O2845" s="167" t="s">
        <v>133</v>
      </c>
      <c r="P2845" s="260" t="e">
        <f t="shared" si="138"/>
        <v>#NUM!</v>
      </c>
      <c r="S2845" s="272"/>
    </row>
    <row r="2846" spans="1:19">
      <c r="A2846" s="161" t="s">
        <v>3957</v>
      </c>
      <c r="C2846" s="161" t="s">
        <v>133</v>
      </c>
      <c r="F2846" s="163" t="s">
        <v>133</v>
      </c>
      <c r="G2846" s="266" t="s">
        <v>133</v>
      </c>
      <c r="H2846" s="163" t="s">
        <v>133</v>
      </c>
      <c r="I2846" s="163" t="s">
        <v>133</v>
      </c>
      <c r="J2846" s="163" t="s">
        <v>133</v>
      </c>
      <c r="K2846" s="164">
        <f t="shared" si="139"/>
        <v>0</v>
      </c>
      <c r="L2846" s="165">
        <f t="shared" si="140"/>
        <v>0</v>
      </c>
      <c r="M2846" s="172">
        <v>127</v>
      </c>
      <c r="N2846" s="172">
        <v>64</v>
      </c>
      <c r="O2846" s="167" t="s">
        <v>133</v>
      </c>
      <c r="P2846" s="260" t="e">
        <f t="shared" si="138"/>
        <v>#NUM!</v>
      </c>
      <c r="S2846" s="272"/>
    </row>
    <row r="2847" spans="1:19">
      <c r="A2847" s="161" t="s">
        <v>3958</v>
      </c>
      <c r="C2847" s="161" t="s">
        <v>133</v>
      </c>
      <c r="F2847" s="163" t="s">
        <v>133</v>
      </c>
      <c r="G2847" s="266" t="s">
        <v>133</v>
      </c>
      <c r="H2847" s="163" t="s">
        <v>133</v>
      </c>
      <c r="I2847" s="163" t="s">
        <v>133</v>
      </c>
      <c r="J2847" s="163" t="s">
        <v>133</v>
      </c>
      <c r="K2847" s="164">
        <f t="shared" si="139"/>
        <v>0</v>
      </c>
      <c r="L2847" s="165">
        <f t="shared" si="140"/>
        <v>0</v>
      </c>
      <c r="M2847" s="172">
        <v>127</v>
      </c>
      <c r="N2847" s="172">
        <v>64</v>
      </c>
      <c r="O2847" s="167" t="s">
        <v>133</v>
      </c>
      <c r="P2847" s="260" t="e">
        <f t="shared" si="138"/>
        <v>#NUM!</v>
      </c>
      <c r="S2847" s="272"/>
    </row>
    <row r="2848" spans="1:19">
      <c r="A2848" s="161" t="s">
        <v>3959</v>
      </c>
      <c r="C2848" s="161" t="s">
        <v>133</v>
      </c>
      <c r="F2848" s="163" t="s">
        <v>133</v>
      </c>
      <c r="G2848" s="266" t="s">
        <v>133</v>
      </c>
      <c r="H2848" s="163" t="s">
        <v>133</v>
      </c>
      <c r="I2848" s="163" t="s">
        <v>133</v>
      </c>
      <c r="J2848" s="163" t="s">
        <v>133</v>
      </c>
      <c r="K2848" s="164">
        <f t="shared" si="139"/>
        <v>0</v>
      </c>
      <c r="L2848" s="165">
        <f t="shared" si="140"/>
        <v>0</v>
      </c>
      <c r="M2848" s="172">
        <v>127</v>
      </c>
      <c r="N2848" s="172">
        <v>64</v>
      </c>
      <c r="O2848" s="167" t="s">
        <v>133</v>
      </c>
      <c r="P2848" s="260" t="e">
        <f t="shared" si="138"/>
        <v>#NUM!</v>
      </c>
      <c r="S2848" s="272"/>
    </row>
    <row r="2849" spans="1:19">
      <c r="A2849" s="161" t="s">
        <v>3960</v>
      </c>
      <c r="C2849" s="161" t="s">
        <v>133</v>
      </c>
      <c r="F2849" s="163" t="s">
        <v>133</v>
      </c>
      <c r="G2849" s="266" t="s">
        <v>133</v>
      </c>
      <c r="H2849" s="163" t="s">
        <v>133</v>
      </c>
      <c r="I2849" s="163" t="s">
        <v>133</v>
      </c>
      <c r="J2849" s="163" t="s">
        <v>133</v>
      </c>
      <c r="K2849" s="164">
        <f t="shared" si="139"/>
        <v>0</v>
      </c>
      <c r="L2849" s="165">
        <f t="shared" si="140"/>
        <v>0</v>
      </c>
      <c r="M2849" s="172">
        <v>127</v>
      </c>
      <c r="N2849" s="172">
        <v>64</v>
      </c>
      <c r="O2849" s="167" t="s">
        <v>133</v>
      </c>
      <c r="P2849" s="260" t="e">
        <f t="shared" si="138"/>
        <v>#NUM!</v>
      </c>
      <c r="S2849" s="272"/>
    </row>
    <row r="2850" spans="1:19">
      <c r="A2850" s="161" t="s">
        <v>3961</v>
      </c>
      <c r="C2850" s="161" t="s">
        <v>133</v>
      </c>
      <c r="F2850" s="163" t="s">
        <v>133</v>
      </c>
      <c r="G2850" s="266" t="s">
        <v>133</v>
      </c>
      <c r="H2850" s="163" t="s">
        <v>133</v>
      </c>
      <c r="I2850" s="163" t="s">
        <v>133</v>
      </c>
      <c r="J2850" s="163" t="s">
        <v>133</v>
      </c>
      <c r="K2850" s="164">
        <f t="shared" si="139"/>
        <v>0</v>
      </c>
      <c r="L2850" s="165">
        <f t="shared" si="140"/>
        <v>0</v>
      </c>
      <c r="M2850" s="172">
        <v>127</v>
      </c>
      <c r="N2850" s="172">
        <v>64</v>
      </c>
      <c r="O2850" s="167" t="s">
        <v>133</v>
      </c>
      <c r="P2850" s="260" t="e">
        <f t="shared" si="138"/>
        <v>#NUM!</v>
      </c>
      <c r="S2850" s="272"/>
    </row>
    <row r="2851" spans="1:19">
      <c r="A2851" s="161" t="s">
        <v>3962</v>
      </c>
      <c r="C2851" s="161" t="s">
        <v>133</v>
      </c>
      <c r="F2851" s="163" t="s">
        <v>133</v>
      </c>
      <c r="G2851" s="266" t="s">
        <v>133</v>
      </c>
      <c r="H2851" s="163" t="s">
        <v>133</v>
      </c>
      <c r="I2851" s="163" t="s">
        <v>133</v>
      </c>
      <c r="J2851" s="163" t="s">
        <v>133</v>
      </c>
      <c r="K2851" s="164">
        <f t="shared" si="139"/>
        <v>0</v>
      </c>
      <c r="L2851" s="165">
        <f t="shared" si="140"/>
        <v>0</v>
      </c>
      <c r="M2851" s="172">
        <v>127</v>
      </c>
      <c r="N2851" s="172">
        <v>64</v>
      </c>
      <c r="O2851" s="167" t="s">
        <v>133</v>
      </c>
      <c r="P2851" s="260" t="e">
        <f t="shared" si="138"/>
        <v>#NUM!</v>
      </c>
      <c r="S2851" s="272"/>
    </row>
    <row r="2852" spans="1:19">
      <c r="A2852" s="161" t="s">
        <v>3963</v>
      </c>
      <c r="C2852" s="161" t="s">
        <v>133</v>
      </c>
      <c r="F2852" s="163" t="s">
        <v>133</v>
      </c>
      <c r="G2852" s="266" t="s">
        <v>133</v>
      </c>
      <c r="H2852" s="163" t="s">
        <v>133</v>
      </c>
      <c r="I2852" s="163" t="s">
        <v>133</v>
      </c>
      <c r="J2852" s="163" t="s">
        <v>133</v>
      </c>
      <c r="K2852" s="164">
        <f t="shared" si="139"/>
        <v>0</v>
      </c>
      <c r="L2852" s="165">
        <f t="shared" si="140"/>
        <v>0</v>
      </c>
      <c r="M2852" s="172">
        <v>127</v>
      </c>
      <c r="N2852" s="172">
        <v>64</v>
      </c>
      <c r="O2852" s="167" t="s">
        <v>133</v>
      </c>
      <c r="P2852" s="260" t="e">
        <f t="shared" si="138"/>
        <v>#NUM!</v>
      </c>
      <c r="S2852" s="272"/>
    </row>
    <row r="2853" spans="1:19">
      <c r="A2853" s="161" t="s">
        <v>3964</v>
      </c>
      <c r="C2853" s="161" t="s">
        <v>133</v>
      </c>
      <c r="F2853" s="163" t="s">
        <v>133</v>
      </c>
      <c r="G2853" s="266" t="s">
        <v>133</v>
      </c>
      <c r="H2853" s="163" t="s">
        <v>133</v>
      </c>
      <c r="I2853" s="163" t="s">
        <v>133</v>
      </c>
      <c r="J2853" s="163" t="s">
        <v>133</v>
      </c>
      <c r="K2853" s="164">
        <f t="shared" si="139"/>
        <v>0</v>
      </c>
      <c r="L2853" s="165">
        <f t="shared" si="140"/>
        <v>0</v>
      </c>
      <c r="M2853" s="172">
        <v>127</v>
      </c>
      <c r="N2853" s="172">
        <v>64</v>
      </c>
      <c r="O2853" s="167" t="s">
        <v>133</v>
      </c>
      <c r="P2853" s="260" t="e">
        <f t="shared" si="138"/>
        <v>#NUM!</v>
      </c>
      <c r="S2853" s="272"/>
    </row>
    <row r="2854" spans="1:19">
      <c r="A2854" s="161" t="s">
        <v>3965</v>
      </c>
      <c r="C2854" s="161" t="s">
        <v>133</v>
      </c>
      <c r="F2854" s="163" t="s">
        <v>133</v>
      </c>
      <c r="G2854" s="266" t="s">
        <v>133</v>
      </c>
      <c r="H2854" s="163" t="s">
        <v>133</v>
      </c>
      <c r="I2854" s="163" t="s">
        <v>133</v>
      </c>
      <c r="J2854" s="163" t="s">
        <v>133</v>
      </c>
      <c r="K2854" s="164">
        <f t="shared" si="139"/>
        <v>0</v>
      </c>
      <c r="L2854" s="165">
        <f t="shared" si="140"/>
        <v>0</v>
      </c>
      <c r="M2854" s="172">
        <v>127</v>
      </c>
      <c r="N2854" s="172">
        <v>64</v>
      </c>
      <c r="O2854" s="167" t="s">
        <v>133</v>
      </c>
      <c r="P2854" s="260" t="e">
        <f t="shared" si="138"/>
        <v>#NUM!</v>
      </c>
      <c r="S2854" s="272"/>
    </row>
    <row r="2855" spans="1:19">
      <c r="A2855" s="161" t="s">
        <v>3966</v>
      </c>
      <c r="C2855" s="161" t="s">
        <v>133</v>
      </c>
      <c r="F2855" s="163" t="s">
        <v>133</v>
      </c>
      <c r="G2855" s="266" t="s">
        <v>133</v>
      </c>
      <c r="H2855" s="163" t="s">
        <v>133</v>
      </c>
      <c r="I2855" s="163" t="s">
        <v>133</v>
      </c>
      <c r="J2855" s="163" t="s">
        <v>133</v>
      </c>
      <c r="K2855" s="164">
        <f t="shared" si="139"/>
        <v>0</v>
      </c>
      <c r="L2855" s="165">
        <f t="shared" si="140"/>
        <v>0</v>
      </c>
      <c r="M2855" s="172">
        <v>127</v>
      </c>
      <c r="N2855" s="172">
        <v>64</v>
      </c>
      <c r="O2855" s="167" t="s">
        <v>133</v>
      </c>
      <c r="P2855" s="260" t="e">
        <f t="shared" si="138"/>
        <v>#NUM!</v>
      </c>
      <c r="S2855" s="272"/>
    </row>
    <row r="2856" spans="1:19">
      <c r="A2856" s="161" t="s">
        <v>3967</v>
      </c>
      <c r="C2856" s="161" t="s">
        <v>133</v>
      </c>
      <c r="F2856" s="163" t="s">
        <v>133</v>
      </c>
      <c r="G2856" s="266" t="s">
        <v>133</v>
      </c>
      <c r="H2856" s="163" t="s">
        <v>133</v>
      </c>
      <c r="I2856" s="163" t="s">
        <v>133</v>
      </c>
      <c r="J2856" s="163" t="s">
        <v>133</v>
      </c>
      <c r="K2856" s="164">
        <f t="shared" si="139"/>
        <v>0</v>
      </c>
      <c r="L2856" s="165">
        <f t="shared" si="140"/>
        <v>0</v>
      </c>
      <c r="M2856" s="172">
        <v>127</v>
      </c>
      <c r="N2856" s="172">
        <v>64</v>
      </c>
      <c r="O2856" s="167" t="s">
        <v>133</v>
      </c>
      <c r="P2856" s="260" t="e">
        <f t="shared" si="138"/>
        <v>#NUM!</v>
      </c>
      <c r="S2856" s="272"/>
    </row>
    <row r="2857" spans="1:19">
      <c r="A2857" s="161" t="s">
        <v>3968</v>
      </c>
      <c r="C2857" s="161" t="s">
        <v>133</v>
      </c>
      <c r="F2857" s="163" t="s">
        <v>133</v>
      </c>
      <c r="G2857" s="266" t="s">
        <v>133</v>
      </c>
      <c r="H2857" s="163" t="s">
        <v>133</v>
      </c>
      <c r="I2857" s="163" t="s">
        <v>133</v>
      </c>
      <c r="J2857" s="163" t="s">
        <v>133</v>
      </c>
      <c r="K2857" s="164">
        <f t="shared" si="139"/>
        <v>0</v>
      </c>
      <c r="L2857" s="165">
        <f t="shared" si="140"/>
        <v>0</v>
      </c>
      <c r="M2857" s="172">
        <v>127</v>
      </c>
      <c r="N2857" s="172">
        <v>64</v>
      </c>
      <c r="O2857" s="167" t="s">
        <v>133</v>
      </c>
      <c r="P2857" s="260" t="e">
        <f t="shared" si="138"/>
        <v>#NUM!</v>
      </c>
      <c r="S2857" s="272"/>
    </row>
    <row r="2858" spans="1:19">
      <c r="A2858" s="161" t="s">
        <v>3969</v>
      </c>
      <c r="C2858" s="161" t="s">
        <v>133</v>
      </c>
      <c r="F2858" s="163" t="s">
        <v>133</v>
      </c>
      <c r="G2858" s="266" t="s">
        <v>133</v>
      </c>
      <c r="H2858" s="163" t="s">
        <v>133</v>
      </c>
      <c r="I2858" s="163" t="s">
        <v>133</v>
      </c>
      <c r="J2858" s="163" t="s">
        <v>133</v>
      </c>
      <c r="K2858" s="164">
        <f t="shared" si="139"/>
        <v>0</v>
      </c>
      <c r="L2858" s="165">
        <f t="shared" si="140"/>
        <v>0</v>
      </c>
      <c r="M2858" s="172">
        <v>127</v>
      </c>
      <c r="N2858" s="172">
        <v>64</v>
      </c>
      <c r="O2858" s="167" t="s">
        <v>133</v>
      </c>
      <c r="P2858" s="260" t="e">
        <f t="shared" si="138"/>
        <v>#NUM!</v>
      </c>
      <c r="S2858" s="272"/>
    </row>
    <row r="2859" spans="1:19">
      <c r="A2859" s="161" t="s">
        <v>3970</v>
      </c>
      <c r="C2859" s="161" t="s">
        <v>133</v>
      </c>
      <c r="F2859" s="163" t="s">
        <v>133</v>
      </c>
      <c r="G2859" s="266" t="s">
        <v>133</v>
      </c>
      <c r="H2859" s="163" t="s">
        <v>133</v>
      </c>
      <c r="I2859" s="163" t="s">
        <v>133</v>
      </c>
      <c r="J2859" s="163" t="s">
        <v>133</v>
      </c>
      <c r="K2859" s="164">
        <f t="shared" si="139"/>
        <v>0</v>
      </c>
      <c r="L2859" s="165">
        <f t="shared" si="140"/>
        <v>0</v>
      </c>
      <c r="M2859" s="172">
        <v>127</v>
      </c>
      <c r="N2859" s="172">
        <v>64</v>
      </c>
      <c r="O2859" s="167" t="s">
        <v>133</v>
      </c>
      <c r="P2859" s="260" t="e">
        <f t="shared" si="138"/>
        <v>#NUM!</v>
      </c>
      <c r="S2859" s="272"/>
    </row>
    <row r="2860" spans="1:19">
      <c r="A2860" s="161" t="s">
        <v>3971</v>
      </c>
      <c r="C2860" s="161" t="s">
        <v>133</v>
      </c>
      <c r="F2860" s="163" t="s">
        <v>133</v>
      </c>
      <c r="G2860" s="266" t="s">
        <v>133</v>
      </c>
      <c r="H2860" s="163" t="s">
        <v>133</v>
      </c>
      <c r="I2860" s="163" t="s">
        <v>133</v>
      </c>
      <c r="J2860" s="163" t="s">
        <v>133</v>
      </c>
      <c r="K2860" s="164">
        <f t="shared" si="139"/>
        <v>0</v>
      </c>
      <c r="L2860" s="165">
        <f t="shared" si="140"/>
        <v>0</v>
      </c>
      <c r="M2860" s="172">
        <v>127</v>
      </c>
      <c r="N2860" s="172">
        <v>64</v>
      </c>
      <c r="O2860" s="167" t="s">
        <v>133</v>
      </c>
      <c r="P2860" s="260" t="e">
        <f t="shared" si="138"/>
        <v>#NUM!</v>
      </c>
      <c r="S2860" s="272"/>
    </row>
    <row r="2861" spans="1:19">
      <c r="A2861" s="161" t="s">
        <v>3972</v>
      </c>
      <c r="C2861" s="161" t="s">
        <v>133</v>
      </c>
      <c r="F2861" s="163" t="s">
        <v>133</v>
      </c>
      <c r="G2861" s="266" t="s">
        <v>133</v>
      </c>
      <c r="H2861" s="163" t="s">
        <v>133</v>
      </c>
      <c r="I2861" s="163" t="s">
        <v>133</v>
      </c>
      <c r="J2861" s="163" t="s">
        <v>133</v>
      </c>
      <c r="K2861" s="164">
        <f t="shared" si="139"/>
        <v>0</v>
      </c>
      <c r="L2861" s="165">
        <f t="shared" si="140"/>
        <v>0</v>
      </c>
      <c r="M2861" s="172">
        <v>127</v>
      </c>
      <c r="N2861" s="172">
        <v>64</v>
      </c>
      <c r="O2861" s="167" t="s">
        <v>133</v>
      </c>
      <c r="P2861" s="260" t="e">
        <f t="shared" si="138"/>
        <v>#NUM!</v>
      </c>
      <c r="S2861" s="272"/>
    </row>
    <row r="2862" spans="1:19">
      <c r="A2862" s="161" t="s">
        <v>3973</v>
      </c>
      <c r="C2862" s="161" t="s">
        <v>133</v>
      </c>
      <c r="F2862" s="163" t="s">
        <v>133</v>
      </c>
      <c r="G2862" s="266" t="s">
        <v>133</v>
      </c>
      <c r="H2862" s="163" t="s">
        <v>133</v>
      </c>
      <c r="I2862" s="163" t="s">
        <v>133</v>
      </c>
      <c r="J2862" s="163" t="s">
        <v>133</v>
      </c>
      <c r="K2862" s="164">
        <f t="shared" si="139"/>
        <v>0</v>
      </c>
      <c r="L2862" s="165">
        <f t="shared" si="140"/>
        <v>0</v>
      </c>
      <c r="M2862" s="172">
        <v>127</v>
      </c>
      <c r="N2862" s="172">
        <v>64</v>
      </c>
      <c r="O2862" s="167" t="s">
        <v>133</v>
      </c>
      <c r="P2862" s="260" t="e">
        <f t="shared" si="138"/>
        <v>#NUM!</v>
      </c>
      <c r="S2862" s="272"/>
    </row>
    <row r="2863" spans="1:19">
      <c r="A2863" s="161" t="s">
        <v>3974</v>
      </c>
      <c r="C2863" s="161" t="s">
        <v>133</v>
      </c>
      <c r="F2863" s="163" t="s">
        <v>133</v>
      </c>
      <c r="G2863" s="266" t="s">
        <v>133</v>
      </c>
      <c r="H2863" s="163" t="s">
        <v>133</v>
      </c>
      <c r="I2863" s="163" t="s">
        <v>133</v>
      </c>
      <c r="J2863" s="163" t="s">
        <v>133</v>
      </c>
      <c r="K2863" s="164">
        <f t="shared" si="139"/>
        <v>0</v>
      </c>
      <c r="L2863" s="165">
        <f t="shared" si="140"/>
        <v>0</v>
      </c>
      <c r="M2863" s="172">
        <v>127</v>
      </c>
      <c r="N2863" s="172">
        <v>64</v>
      </c>
      <c r="O2863" s="167" t="s">
        <v>133</v>
      </c>
      <c r="P2863" s="260" t="e">
        <f t="shared" si="138"/>
        <v>#NUM!</v>
      </c>
      <c r="S2863" s="272"/>
    </row>
    <row r="2864" spans="1:19">
      <c r="A2864" s="161" t="s">
        <v>3975</v>
      </c>
      <c r="C2864" s="161" t="s">
        <v>133</v>
      </c>
      <c r="F2864" s="163" t="s">
        <v>133</v>
      </c>
      <c r="G2864" s="266" t="s">
        <v>133</v>
      </c>
      <c r="H2864" s="163" t="s">
        <v>133</v>
      </c>
      <c r="I2864" s="163" t="s">
        <v>133</v>
      </c>
      <c r="J2864" s="163" t="s">
        <v>133</v>
      </c>
      <c r="K2864" s="164">
        <f t="shared" si="139"/>
        <v>0</v>
      </c>
      <c r="L2864" s="165">
        <f t="shared" si="140"/>
        <v>0</v>
      </c>
      <c r="M2864" s="172">
        <v>127</v>
      </c>
      <c r="N2864" s="172">
        <v>64</v>
      </c>
      <c r="O2864" s="167" t="s">
        <v>133</v>
      </c>
      <c r="P2864" s="260" t="e">
        <f t="shared" si="138"/>
        <v>#NUM!</v>
      </c>
      <c r="S2864" s="272"/>
    </row>
    <row r="2865" spans="1:19">
      <c r="A2865" s="161" t="s">
        <v>3976</v>
      </c>
      <c r="C2865" s="161" t="s">
        <v>133</v>
      </c>
      <c r="F2865" s="163" t="s">
        <v>133</v>
      </c>
      <c r="G2865" s="266" t="s">
        <v>133</v>
      </c>
      <c r="H2865" s="163" t="s">
        <v>133</v>
      </c>
      <c r="I2865" s="163" t="s">
        <v>133</v>
      </c>
      <c r="J2865" s="163" t="s">
        <v>133</v>
      </c>
      <c r="K2865" s="164">
        <f t="shared" si="139"/>
        <v>0</v>
      </c>
      <c r="L2865" s="165">
        <f t="shared" si="140"/>
        <v>0</v>
      </c>
      <c r="M2865" s="172">
        <v>127</v>
      </c>
      <c r="N2865" s="172">
        <v>64</v>
      </c>
      <c r="O2865" s="167" t="s">
        <v>133</v>
      </c>
      <c r="P2865" s="260" t="e">
        <f t="shared" si="138"/>
        <v>#NUM!</v>
      </c>
      <c r="S2865" s="272"/>
    </row>
    <row r="2866" spans="1:19">
      <c r="A2866" s="161" t="s">
        <v>3977</v>
      </c>
      <c r="C2866" s="161" t="s">
        <v>133</v>
      </c>
      <c r="F2866" s="163" t="s">
        <v>133</v>
      </c>
      <c r="G2866" s="266" t="s">
        <v>133</v>
      </c>
      <c r="H2866" s="163" t="s">
        <v>133</v>
      </c>
      <c r="I2866" s="163" t="s">
        <v>133</v>
      </c>
      <c r="J2866" s="163" t="s">
        <v>133</v>
      </c>
      <c r="K2866" s="164">
        <f t="shared" si="139"/>
        <v>0</v>
      </c>
      <c r="L2866" s="165">
        <f t="shared" si="140"/>
        <v>0</v>
      </c>
      <c r="M2866" s="172">
        <v>127</v>
      </c>
      <c r="N2866" s="172">
        <v>64</v>
      </c>
      <c r="O2866" s="167" t="s">
        <v>133</v>
      </c>
      <c r="P2866" s="260" t="e">
        <f t="shared" si="138"/>
        <v>#NUM!</v>
      </c>
      <c r="S2866" s="272"/>
    </row>
    <row r="2867" spans="1:19">
      <c r="A2867" s="161" t="s">
        <v>3978</v>
      </c>
      <c r="C2867" s="161" t="s">
        <v>133</v>
      </c>
      <c r="F2867" s="163" t="s">
        <v>133</v>
      </c>
      <c r="G2867" s="266" t="s">
        <v>133</v>
      </c>
      <c r="H2867" s="163" t="s">
        <v>133</v>
      </c>
      <c r="I2867" s="163" t="s">
        <v>133</v>
      </c>
      <c r="J2867" s="163" t="s">
        <v>133</v>
      </c>
      <c r="K2867" s="164">
        <f t="shared" si="139"/>
        <v>0</v>
      </c>
      <c r="L2867" s="165">
        <f t="shared" si="140"/>
        <v>0</v>
      </c>
      <c r="M2867" s="172">
        <v>127</v>
      </c>
      <c r="N2867" s="172">
        <v>64</v>
      </c>
      <c r="O2867" s="167" t="s">
        <v>133</v>
      </c>
      <c r="P2867" s="260" t="e">
        <f t="shared" si="138"/>
        <v>#NUM!</v>
      </c>
      <c r="S2867" s="272"/>
    </row>
    <row r="2868" spans="1:19">
      <c r="A2868" s="161" t="s">
        <v>3979</v>
      </c>
      <c r="C2868" s="161" t="s">
        <v>133</v>
      </c>
      <c r="F2868" s="163" t="s">
        <v>133</v>
      </c>
      <c r="G2868" s="266" t="s">
        <v>133</v>
      </c>
      <c r="H2868" s="163" t="s">
        <v>133</v>
      </c>
      <c r="I2868" s="163" t="s">
        <v>133</v>
      </c>
      <c r="J2868" s="163" t="s">
        <v>133</v>
      </c>
      <c r="K2868" s="164">
        <f t="shared" si="139"/>
        <v>0</v>
      </c>
      <c r="L2868" s="165">
        <f t="shared" si="140"/>
        <v>0</v>
      </c>
      <c r="M2868" s="172">
        <v>127</v>
      </c>
      <c r="N2868" s="172">
        <v>64</v>
      </c>
      <c r="O2868" s="167" t="s">
        <v>133</v>
      </c>
      <c r="P2868" s="260" t="e">
        <f t="shared" si="138"/>
        <v>#NUM!</v>
      </c>
      <c r="S2868" s="272"/>
    </row>
    <row r="2869" spans="1:19">
      <c r="A2869" s="161" t="s">
        <v>3980</v>
      </c>
      <c r="C2869" s="161" t="s">
        <v>133</v>
      </c>
      <c r="F2869" s="163" t="s">
        <v>133</v>
      </c>
      <c r="G2869" s="266" t="s">
        <v>133</v>
      </c>
      <c r="H2869" s="163" t="s">
        <v>133</v>
      </c>
      <c r="I2869" s="163" t="s">
        <v>133</v>
      </c>
      <c r="J2869" s="163" t="s">
        <v>133</v>
      </c>
      <c r="K2869" s="164">
        <f t="shared" si="139"/>
        <v>0</v>
      </c>
      <c r="L2869" s="165">
        <f t="shared" si="140"/>
        <v>0</v>
      </c>
      <c r="M2869" s="172">
        <v>127</v>
      </c>
      <c r="N2869" s="172">
        <v>64</v>
      </c>
      <c r="O2869" s="167" t="s">
        <v>133</v>
      </c>
      <c r="P2869" s="260" t="e">
        <f t="shared" si="138"/>
        <v>#NUM!</v>
      </c>
      <c r="S2869" s="272"/>
    </row>
    <row r="2870" spans="1:19">
      <c r="A2870" s="161" t="s">
        <v>3981</v>
      </c>
      <c r="C2870" s="161" t="s">
        <v>133</v>
      </c>
      <c r="F2870" s="163" t="s">
        <v>133</v>
      </c>
      <c r="G2870" s="266" t="s">
        <v>133</v>
      </c>
      <c r="H2870" s="163" t="s">
        <v>133</v>
      </c>
      <c r="I2870" s="163" t="s">
        <v>133</v>
      </c>
      <c r="J2870" s="163" t="s">
        <v>133</v>
      </c>
      <c r="K2870" s="164">
        <f t="shared" si="139"/>
        <v>0</v>
      </c>
      <c r="L2870" s="165">
        <f t="shared" si="140"/>
        <v>0</v>
      </c>
      <c r="M2870" s="172">
        <v>127</v>
      </c>
      <c r="N2870" s="172">
        <v>64</v>
      </c>
      <c r="O2870" s="167" t="s">
        <v>133</v>
      </c>
      <c r="P2870" s="260" t="e">
        <f t="shared" si="138"/>
        <v>#NUM!</v>
      </c>
      <c r="S2870" s="272"/>
    </row>
    <row r="2871" spans="1:19">
      <c r="A2871" s="161" t="s">
        <v>3982</v>
      </c>
      <c r="C2871" s="161" t="s">
        <v>133</v>
      </c>
      <c r="F2871" s="163" t="s">
        <v>133</v>
      </c>
      <c r="G2871" s="266" t="s">
        <v>133</v>
      </c>
      <c r="H2871" s="163" t="s">
        <v>133</v>
      </c>
      <c r="I2871" s="163" t="s">
        <v>133</v>
      </c>
      <c r="J2871" s="163" t="s">
        <v>133</v>
      </c>
      <c r="K2871" s="164">
        <f t="shared" si="139"/>
        <v>0</v>
      </c>
      <c r="L2871" s="165">
        <f t="shared" si="140"/>
        <v>0</v>
      </c>
      <c r="M2871" s="172">
        <v>127</v>
      </c>
      <c r="N2871" s="172">
        <v>64</v>
      </c>
      <c r="O2871" s="167" t="s">
        <v>133</v>
      </c>
      <c r="P2871" s="260" t="e">
        <f t="shared" si="138"/>
        <v>#NUM!</v>
      </c>
      <c r="S2871" s="272"/>
    </row>
    <row r="2872" spans="1:19">
      <c r="A2872" s="161" t="s">
        <v>3983</v>
      </c>
      <c r="C2872" s="161" t="s">
        <v>133</v>
      </c>
      <c r="F2872" s="163" t="s">
        <v>133</v>
      </c>
      <c r="G2872" s="266" t="s">
        <v>133</v>
      </c>
      <c r="H2872" s="163" t="s">
        <v>133</v>
      </c>
      <c r="I2872" s="163" t="s">
        <v>133</v>
      </c>
      <c r="J2872" s="163" t="s">
        <v>133</v>
      </c>
      <c r="K2872" s="164">
        <f t="shared" si="139"/>
        <v>0</v>
      </c>
      <c r="L2872" s="165">
        <f t="shared" si="140"/>
        <v>0</v>
      </c>
      <c r="M2872" s="172">
        <v>127</v>
      </c>
      <c r="N2872" s="172">
        <v>64</v>
      </c>
      <c r="O2872" s="167" t="s">
        <v>133</v>
      </c>
      <c r="P2872" s="260" t="e">
        <f t="shared" si="138"/>
        <v>#NUM!</v>
      </c>
      <c r="S2872" s="272"/>
    </row>
    <row r="2873" spans="1:19">
      <c r="A2873" s="161" t="s">
        <v>3984</v>
      </c>
      <c r="C2873" s="161" t="s">
        <v>133</v>
      </c>
      <c r="F2873" s="163" t="s">
        <v>133</v>
      </c>
      <c r="G2873" s="266" t="s">
        <v>133</v>
      </c>
      <c r="H2873" s="163" t="s">
        <v>133</v>
      </c>
      <c r="I2873" s="163" t="s">
        <v>133</v>
      </c>
      <c r="J2873" s="163" t="s">
        <v>133</v>
      </c>
      <c r="K2873" s="164">
        <f t="shared" si="139"/>
        <v>0</v>
      </c>
      <c r="L2873" s="165">
        <f t="shared" si="140"/>
        <v>0</v>
      </c>
      <c r="M2873" s="172">
        <v>127</v>
      </c>
      <c r="N2873" s="172">
        <v>64</v>
      </c>
      <c r="O2873" s="167" t="s">
        <v>133</v>
      </c>
      <c r="P2873" s="260" t="e">
        <f t="shared" si="138"/>
        <v>#NUM!</v>
      </c>
      <c r="S2873" s="272"/>
    </row>
    <row r="2874" spans="1:19">
      <c r="A2874" s="161" t="s">
        <v>3985</v>
      </c>
      <c r="C2874" s="161" t="s">
        <v>133</v>
      </c>
      <c r="F2874" s="163" t="s">
        <v>133</v>
      </c>
      <c r="G2874" s="266" t="s">
        <v>133</v>
      </c>
      <c r="H2874" s="163" t="s">
        <v>133</v>
      </c>
      <c r="I2874" s="163" t="s">
        <v>133</v>
      </c>
      <c r="J2874" s="163" t="s">
        <v>133</v>
      </c>
      <c r="K2874" s="164">
        <f t="shared" si="139"/>
        <v>0</v>
      </c>
      <c r="L2874" s="165">
        <f t="shared" si="140"/>
        <v>0</v>
      </c>
      <c r="M2874" s="172">
        <v>127</v>
      </c>
      <c r="N2874" s="172">
        <v>64</v>
      </c>
      <c r="O2874" s="167" t="s">
        <v>133</v>
      </c>
      <c r="P2874" s="260" t="e">
        <f t="shared" si="138"/>
        <v>#NUM!</v>
      </c>
      <c r="S2874" s="272"/>
    </row>
    <row r="2875" spans="1:19">
      <c r="A2875" s="161" t="s">
        <v>3986</v>
      </c>
      <c r="C2875" s="161" t="s">
        <v>133</v>
      </c>
      <c r="F2875" s="163" t="s">
        <v>133</v>
      </c>
      <c r="G2875" s="266" t="s">
        <v>133</v>
      </c>
      <c r="H2875" s="163" t="s">
        <v>133</v>
      </c>
      <c r="I2875" s="163" t="s">
        <v>133</v>
      </c>
      <c r="J2875" s="163" t="s">
        <v>133</v>
      </c>
      <c r="K2875" s="164">
        <f t="shared" si="139"/>
        <v>0</v>
      </c>
      <c r="L2875" s="165">
        <f t="shared" si="140"/>
        <v>0</v>
      </c>
      <c r="M2875" s="172">
        <v>127</v>
      </c>
      <c r="N2875" s="172">
        <v>64</v>
      </c>
      <c r="O2875" s="167" t="s">
        <v>133</v>
      </c>
      <c r="P2875" s="260" t="e">
        <f t="shared" si="138"/>
        <v>#NUM!</v>
      </c>
      <c r="S2875" s="272"/>
    </row>
    <row r="2876" spans="1:19">
      <c r="A2876" s="161" t="s">
        <v>3987</v>
      </c>
      <c r="C2876" s="161" t="s">
        <v>133</v>
      </c>
      <c r="F2876" s="163" t="s">
        <v>133</v>
      </c>
      <c r="G2876" s="266" t="s">
        <v>133</v>
      </c>
      <c r="H2876" s="163" t="s">
        <v>133</v>
      </c>
      <c r="I2876" s="163" t="s">
        <v>133</v>
      </c>
      <c r="J2876" s="163" t="s">
        <v>133</v>
      </c>
      <c r="K2876" s="164">
        <f t="shared" si="139"/>
        <v>0</v>
      </c>
      <c r="L2876" s="165">
        <f t="shared" si="140"/>
        <v>0</v>
      </c>
      <c r="M2876" s="172">
        <v>127</v>
      </c>
      <c r="N2876" s="172">
        <v>64</v>
      </c>
      <c r="O2876" s="167" t="s">
        <v>133</v>
      </c>
      <c r="P2876" s="260" t="e">
        <f t="shared" si="138"/>
        <v>#NUM!</v>
      </c>
      <c r="S2876" s="272"/>
    </row>
    <row r="2877" spans="1:19">
      <c r="A2877" s="161" t="s">
        <v>3988</v>
      </c>
      <c r="C2877" s="161" t="s">
        <v>133</v>
      </c>
      <c r="F2877" s="163" t="s">
        <v>133</v>
      </c>
      <c r="G2877" s="266" t="s">
        <v>133</v>
      </c>
      <c r="H2877" s="163" t="s">
        <v>133</v>
      </c>
      <c r="I2877" s="163" t="s">
        <v>133</v>
      </c>
      <c r="J2877" s="163" t="s">
        <v>133</v>
      </c>
      <c r="K2877" s="164">
        <f t="shared" si="139"/>
        <v>0</v>
      </c>
      <c r="L2877" s="165">
        <f t="shared" si="140"/>
        <v>0</v>
      </c>
      <c r="M2877" s="172">
        <v>127</v>
      </c>
      <c r="N2877" s="172">
        <v>64</v>
      </c>
      <c r="O2877" s="167" t="s">
        <v>133</v>
      </c>
      <c r="P2877" s="260" t="e">
        <f t="shared" si="138"/>
        <v>#NUM!</v>
      </c>
      <c r="S2877" s="272"/>
    </row>
    <row r="2878" spans="1:19">
      <c r="A2878" s="161" t="s">
        <v>3989</v>
      </c>
      <c r="C2878" s="161" t="s">
        <v>133</v>
      </c>
      <c r="F2878" s="163" t="s">
        <v>133</v>
      </c>
      <c r="G2878" s="266" t="s">
        <v>133</v>
      </c>
      <c r="H2878" s="163" t="s">
        <v>133</v>
      </c>
      <c r="I2878" s="163" t="s">
        <v>133</v>
      </c>
      <c r="J2878" s="163" t="s">
        <v>133</v>
      </c>
      <c r="K2878" s="164">
        <f t="shared" si="139"/>
        <v>0</v>
      </c>
      <c r="L2878" s="165">
        <f t="shared" si="140"/>
        <v>0</v>
      </c>
      <c r="M2878" s="172">
        <v>127</v>
      </c>
      <c r="N2878" s="172">
        <v>64</v>
      </c>
      <c r="O2878" s="167" t="s">
        <v>133</v>
      </c>
      <c r="P2878" s="260" t="e">
        <f t="shared" si="138"/>
        <v>#NUM!</v>
      </c>
      <c r="S2878" s="272"/>
    </row>
    <row r="2879" spans="1:19">
      <c r="A2879" s="161" t="s">
        <v>3990</v>
      </c>
      <c r="C2879" s="161" t="s">
        <v>133</v>
      </c>
      <c r="F2879" s="163" t="s">
        <v>133</v>
      </c>
      <c r="G2879" s="266" t="s">
        <v>133</v>
      </c>
      <c r="H2879" s="163" t="s">
        <v>133</v>
      </c>
      <c r="I2879" s="163" t="s">
        <v>133</v>
      </c>
      <c r="J2879" s="163" t="s">
        <v>133</v>
      </c>
      <c r="K2879" s="164">
        <f t="shared" si="139"/>
        <v>0</v>
      </c>
      <c r="L2879" s="165">
        <f t="shared" si="140"/>
        <v>0</v>
      </c>
      <c r="M2879" s="172">
        <v>127</v>
      </c>
      <c r="N2879" s="172">
        <v>64</v>
      </c>
      <c r="O2879" s="167" t="s">
        <v>133</v>
      </c>
      <c r="P2879" s="260" t="e">
        <f t="shared" si="138"/>
        <v>#NUM!</v>
      </c>
      <c r="S2879" s="272"/>
    </row>
    <row r="2880" spans="1:19">
      <c r="A2880" s="161" t="s">
        <v>3991</v>
      </c>
      <c r="C2880" s="161" t="s">
        <v>133</v>
      </c>
      <c r="F2880" s="163" t="s">
        <v>133</v>
      </c>
      <c r="G2880" s="266" t="s">
        <v>133</v>
      </c>
      <c r="H2880" s="163" t="s">
        <v>133</v>
      </c>
      <c r="I2880" s="163" t="s">
        <v>133</v>
      </c>
      <c r="J2880" s="163" t="s">
        <v>133</v>
      </c>
      <c r="K2880" s="164">
        <f t="shared" si="139"/>
        <v>0</v>
      </c>
      <c r="L2880" s="165">
        <f t="shared" si="140"/>
        <v>0</v>
      </c>
      <c r="M2880" s="172">
        <v>127</v>
      </c>
      <c r="N2880" s="172">
        <v>64</v>
      </c>
      <c r="O2880" s="167" t="s">
        <v>133</v>
      </c>
      <c r="P2880" s="260" t="e">
        <f t="shared" si="138"/>
        <v>#NUM!</v>
      </c>
      <c r="S2880" s="272"/>
    </row>
    <row r="2881" spans="1:19">
      <c r="A2881" s="161" t="s">
        <v>3992</v>
      </c>
      <c r="C2881" s="161" t="s">
        <v>133</v>
      </c>
      <c r="F2881" s="163" t="s">
        <v>133</v>
      </c>
      <c r="G2881" s="266" t="s">
        <v>133</v>
      </c>
      <c r="H2881" s="163" t="s">
        <v>133</v>
      </c>
      <c r="I2881" s="163" t="s">
        <v>133</v>
      </c>
      <c r="J2881" s="163" t="s">
        <v>133</v>
      </c>
      <c r="K2881" s="164">
        <f t="shared" si="139"/>
        <v>0</v>
      </c>
      <c r="L2881" s="165">
        <f t="shared" si="140"/>
        <v>0</v>
      </c>
      <c r="M2881" s="172">
        <v>127</v>
      </c>
      <c r="N2881" s="172">
        <v>64</v>
      </c>
      <c r="O2881" s="167" t="s">
        <v>133</v>
      </c>
      <c r="P2881" s="260" t="e">
        <f t="shared" si="138"/>
        <v>#NUM!</v>
      </c>
      <c r="S2881" s="272"/>
    </row>
    <row r="2882" spans="1:19">
      <c r="A2882" s="161" t="s">
        <v>3993</v>
      </c>
      <c r="C2882" s="161" t="s">
        <v>133</v>
      </c>
      <c r="F2882" s="163" t="s">
        <v>133</v>
      </c>
      <c r="G2882" s="266" t="s">
        <v>133</v>
      </c>
      <c r="H2882" s="163" t="s">
        <v>133</v>
      </c>
      <c r="I2882" s="163" t="s">
        <v>133</v>
      </c>
      <c r="J2882" s="163" t="s">
        <v>133</v>
      </c>
      <c r="K2882" s="164">
        <f t="shared" si="139"/>
        <v>0</v>
      </c>
      <c r="L2882" s="165">
        <f t="shared" si="140"/>
        <v>0</v>
      </c>
      <c r="M2882" s="172">
        <v>127</v>
      </c>
      <c r="N2882" s="172">
        <v>64</v>
      </c>
      <c r="O2882" s="167" t="s">
        <v>133</v>
      </c>
      <c r="P2882" s="260" t="e">
        <f t="shared" si="138"/>
        <v>#NUM!</v>
      </c>
      <c r="S2882" s="272"/>
    </row>
    <row r="2883" spans="1:19">
      <c r="A2883" s="161" t="s">
        <v>3994</v>
      </c>
      <c r="C2883" s="161" t="s">
        <v>133</v>
      </c>
      <c r="F2883" s="163" t="s">
        <v>133</v>
      </c>
      <c r="G2883" s="266" t="s">
        <v>133</v>
      </c>
      <c r="H2883" s="163" t="s">
        <v>133</v>
      </c>
      <c r="I2883" s="163" t="s">
        <v>133</v>
      </c>
      <c r="J2883" s="163" t="s">
        <v>133</v>
      </c>
      <c r="K2883" s="164">
        <f t="shared" si="139"/>
        <v>0</v>
      </c>
      <c r="L2883" s="165">
        <f t="shared" si="140"/>
        <v>0</v>
      </c>
      <c r="M2883" s="172">
        <v>127</v>
      </c>
      <c r="N2883" s="172">
        <v>64</v>
      </c>
      <c r="O2883" s="167" t="s">
        <v>133</v>
      </c>
      <c r="P2883" s="260" t="e">
        <f t="shared" si="138"/>
        <v>#NUM!</v>
      </c>
      <c r="S2883" s="272"/>
    </row>
    <row r="2884" spans="1:19">
      <c r="A2884" s="161" t="s">
        <v>3995</v>
      </c>
      <c r="C2884" s="161" t="s">
        <v>133</v>
      </c>
      <c r="F2884" s="163" t="s">
        <v>133</v>
      </c>
      <c r="G2884" s="266" t="s">
        <v>133</v>
      </c>
      <c r="H2884" s="163" t="s">
        <v>133</v>
      </c>
      <c r="I2884" s="163" t="s">
        <v>133</v>
      </c>
      <c r="J2884" s="163" t="s">
        <v>133</v>
      </c>
      <c r="K2884" s="164">
        <f t="shared" si="139"/>
        <v>0</v>
      </c>
      <c r="L2884" s="165">
        <f t="shared" si="140"/>
        <v>0</v>
      </c>
      <c r="M2884" s="172">
        <v>127</v>
      </c>
      <c r="N2884" s="172">
        <v>64</v>
      </c>
      <c r="O2884" s="167" t="s">
        <v>133</v>
      </c>
      <c r="P2884" s="260" t="e">
        <f t="shared" si="138"/>
        <v>#NUM!</v>
      </c>
      <c r="S2884" s="272"/>
    </row>
    <row r="2885" spans="1:19">
      <c r="A2885" s="161" t="s">
        <v>3996</v>
      </c>
      <c r="C2885" s="161" t="s">
        <v>133</v>
      </c>
      <c r="F2885" s="163" t="s">
        <v>133</v>
      </c>
      <c r="G2885" s="266" t="s">
        <v>133</v>
      </c>
      <c r="H2885" s="163" t="s">
        <v>133</v>
      </c>
      <c r="I2885" s="163" t="s">
        <v>133</v>
      </c>
      <c r="J2885" s="163" t="s">
        <v>133</v>
      </c>
      <c r="K2885" s="164">
        <f t="shared" si="139"/>
        <v>0</v>
      </c>
      <c r="L2885" s="165">
        <f t="shared" si="140"/>
        <v>0</v>
      </c>
      <c r="M2885" s="172">
        <v>127</v>
      </c>
      <c r="N2885" s="172">
        <v>64</v>
      </c>
      <c r="O2885" s="167" t="s">
        <v>133</v>
      </c>
      <c r="P2885" s="260" t="e">
        <f t="shared" si="138"/>
        <v>#NUM!</v>
      </c>
      <c r="S2885" s="272"/>
    </row>
    <row r="2886" spans="1:19">
      <c r="A2886" s="161" t="s">
        <v>3997</v>
      </c>
      <c r="C2886" s="161" t="s">
        <v>133</v>
      </c>
      <c r="F2886" s="163" t="s">
        <v>133</v>
      </c>
      <c r="G2886" s="266" t="s">
        <v>133</v>
      </c>
      <c r="H2886" s="163" t="s">
        <v>133</v>
      </c>
      <c r="I2886" s="163" t="s">
        <v>133</v>
      </c>
      <c r="J2886" s="163" t="s">
        <v>133</v>
      </c>
      <c r="K2886" s="164">
        <f t="shared" si="139"/>
        <v>0</v>
      </c>
      <c r="L2886" s="165">
        <f t="shared" si="140"/>
        <v>0</v>
      </c>
      <c r="M2886" s="172">
        <v>127</v>
      </c>
      <c r="N2886" s="172">
        <v>64</v>
      </c>
      <c r="O2886" s="167" t="s">
        <v>133</v>
      </c>
      <c r="P2886" s="260" t="e">
        <f t="shared" si="138"/>
        <v>#NUM!</v>
      </c>
      <c r="S2886" s="272"/>
    </row>
    <row r="2887" spans="1:19">
      <c r="A2887" s="161" t="s">
        <v>3998</v>
      </c>
      <c r="C2887" s="161" t="s">
        <v>133</v>
      </c>
      <c r="F2887" s="163" t="s">
        <v>133</v>
      </c>
      <c r="G2887" s="266" t="s">
        <v>133</v>
      </c>
      <c r="H2887" s="163" t="s">
        <v>133</v>
      </c>
      <c r="I2887" s="163" t="s">
        <v>133</v>
      </c>
      <c r="J2887" s="163" t="s">
        <v>133</v>
      </c>
      <c r="K2887" s="164">
        <f t="shared" si="139"/>
        <v>0</v>
      </c>
      <c r="L2887" s="165">
        <f t="shared" si="140"/>
        <v>0</v>
      </c>
      <c r="M2887" s="172">
        <v>127</v>
      </c>
      <c r="N2887" s="172">
        <v>64</v>
      </c>
      <c r="O2887" s="167" t="s">
        <v>133</v>
      </c>
      <c r="P2887" s="260" t="e">
        <f t="shared" si="138"/>
        <v>#NUM!</v>
      </c>
      <c r="S2887" s="272"/>
    </row>
    <row r="2888" spans="1:19">
      <c r="A2888" s="161" t="s">
        <v>3999</v>
      </c>
      <c r="C2888" s="161" t="s">
        <v>133</v>
      </c>
      <c r="F2888" s="163" t="s">
        <v>133</v>
      </c>
      <c r="G2888" s="266" t="s">
        <v>133</v>
      </c>
      <c r="H2888" s="163" t="s">
        <v>133</v>
      </c>
      <c r="I2888" s="163" t="s">
        <v>133</v>
      </c>
      <c r="J2888" s="163" t="s">
        <v>133</v>
      </c>
      <c r="K2888" s="164">
        <f t="shared" si="139"/>
        <v>0</v>
      </c>
      <c r="L2888" s="165">
        <f t="shared" si="140"/>
        <v>0</v>
      </c>
      <c r="M2888" s="172">
        <v>127</v>
      </c>
      <c r="N2888" s="172">
        <v>64</v>
      </c>
      <c r="O2888" s="167" t="s">
        <v>133</v>
      </c>
      <c r="P2888" s="260" t="e">
        <f t="shared" si="138"/>
        <v>#NUM!</v>
      </c>
      <c r="S2888" s="272"/>
    </row>
    <row r="2889" spans="1:19">
      <c r="A2889" s="161" t="s">
        <v>4000</v>
      </c>
      <c r="C2889" s="161" t="s">
        <v>133</v>
      </c>
      <c r="F2889" s="163" t="s">
        <v>133</v>
      </c>
      <c r="G2889" s="266" t="s">
        <v>133</v>
      </c>
      <c r="H2889" s="163" t="s">
        <v>133</v>
      </c>
      <c r="I2889" s="163" t="s">
        <v>133</v>
      </c>
      <c r="J2889" s="163" t="s">
        <v>133</v>
      </c>
      <c r="K2889" s="164">
        <f t="shared" si="139"/>
        <v>0</v>
      </c>
      <c r="L2889" s="165">
        <f t="shared" si="140"/>
        <v>0</v>
      </c>
      <c r="M2889" s="172">
        <v>127</v>
      </c>
      <c r="N2889" s="172">
        <v>64</v>
      </c>
      <c r="O2889" s="167" t="s">
        <v>133</v>
      </c>
      <c r="P2889" s="260" t="e">
        <f t="shared" si="138"/>
        <v>#NUM!</v>
      </c>
      <c r="S2889" s="272"/>
    </row>
    <row r="2890" spans="1:19">
      <c r="A2890" s="161" t="s">
        <v>4001</v>
      </c>
      <c r="C2890" s="161" t="s">
        <v>133</v>
      </c>
      <c r="F2890" s="163" t="s">
        <v>133</v>
      </c>
      <c r="G2890" s="266" t="s">
        <v>133</v>
      </c>
      <c r="H2890" s="163" t="s">
        <v>133</v>
      </c>
      <c r="I2890" s="163" t="s">
        <v>133</v>
      </c>
      <c r="J2890" s="163" t="s">
        <v>133</v>
      </c>
      <c r="K2890" s="164">
        <f t="shared" si="139"/>
        <v>0</v>
      </c>
      <c r="L2890" s="165">
        <f t="shared" si="140"/>
        <v>0</v>
      </c>
      <c r="M2890" s="172">
        <v>127</v>
      </c>
      <c r="N2890" s="172">
        <v>64</v>
      </c>
      <c r="O2890" s="167" t="s">
        <v>133</v>
      </c>
      <c r="P2890" s="260" t="e">
        <f t="shared" si="138"/>
        <v>#NUM!</v>
      </c>
      <c r="S2890" s="272"/>
    </row>
    <row r="2891" spans="1:19">
      <c r="A2891" s="161" t="s">
        <v>4002</v>
      </c>
      <c r="C2891" s="161" t="s">
        <v>133</v>
      </c>
      <c r="F2891" s="163" t="s">
        <v>133</v>
      </c>
      <c r="G2891" s="266" t="s">
        <v>133</v>
      </c>
      <c r="H2891" s="163" t="s">
        <v>133</v>
      </c>
      <c r="I2891" s="163" t="s">
        <v>133</v>
      </c>
      <c r="J2891" s="163" t="s">
        <v>133</v>
      </c>
      <c r="K2891" s="164">
        <f t="shared" si="139"/>
        <v>0</v>
      </c>
      <c r="L2891" s="165">
        <f t="shared" si="140"/>
        <v>0</v>
      </c>
      <c r="M2891" s="172">
        <v>127</v>
      </c>
      <c r="N2891" s="172">
        <v>64</v>
      </c>
      <c r="O2891" s="167" t="s">
        <v>133</v>
      </c>
      <c r="P2891" s="260" t="e">
        <f t="shared" si="138"/>
        <v>#NUM!</v>
      </c>
      <c r="S2891" s="272"/>
    </row>
    <row r="2892" spans="1:19">
      <c r="A2892" s="161" t="s">
        <v>4003</v>
      </c>
      <c r="C2892" s="161" t="s">
        <v>133</v>
      </c>
      <c r="F2892" s="163" t="s">
        <v>133</v>
      </c>
      <c r="G2892" s="266" t="s">
        <v>133</v>
      </c>
      <c r="H2892" s="163" t="s">
        <v>133</v>
      </c>
      <c r="I2892" s="163" t="s">
        <v>133</v>
      </c>
      <c r="J2892" s="163" t="s">
        <v>133</v>
      </c>
      <c r="K2892" s="164">
        <f t="shared" si="139"/>
        <v>0</v>
      </c>
      <c r="L2892" s="165">
        <f t="shared" si="140"/>
        <v>0</v>
      </c>
      <c r="M2892" s="172">
        <v>127</v>
      </c>
      <c r="N2892" s="172">
        <v>64</v>
      </c>
      <c r="O2892" s="167" t="s">
        <v>133</v>
      </c>
      <c r="P2892" s="260" t="e">
        <f t="shared" si="138"/>
        <v>#NUM!</v>
      </c>
      <c r="S2892" s="272"/>
    </row>
    <row r="2893" spans="1:19">
      <c r="A2893" s="161" t="s">
        <v>4004</v>
      </c>
      <c r="C2893" s="161" t="s">
        <v>133</v>
      </c>
      <c r="F2893" s="163" t="s">
        <v>133</v>
      </c>
      <c r="G2893" s="266" t="s">
        <v>133</v>
      </c>
      <c r="H2893" s="163" t="s">
        <v>133</v>
      </c>
      <c r="I2893" s="163" t="s">
        <v>133</v>
      </c>
      <c r="J2893" s="163" t="s">
        <v>133</v>
      </c>
      <c r="K2893" s="164">
        <f t="shared" si="139"/>
        <v>0</v>
      </c>
      <c r="L2893" s="165">
        <f t="shared" si="140"/>
        <v>0</v>
      </c>
      <c r="M2893" s="172">
        <v>127</v>
      </c>
      <c r="N2893" s="172">
        <v>64</v>
      </c>
      <c r="O2893" s="167" t="s">
        <v>133</v>
      </c>
      <c r="P2893" s="260" t="e">
        <f t="shared" si="138"/>
        <v>#NUM!</v>
      </c>
      <c r="S2893" s="272"/>
    </row>
    <row r="2894" spans="1:19">
      <c r="A2894" s="161" t="s">
        <v>4005</v>
      </c>
      <c r="C2894" s="161" t="s">
        <v>133</v>
      </c>
      <c r="F2894" s="163" t="s">
        <v>133</v>
      </c>
      <c r="G2894" s="266" t="s">
        <v>133</v>
      </c>
      <c r="H2894" s="163" t="s">
        <v>133</v>
      </c>
      <c r="I2894" s="163" t="s">
        <v>133</v>
      </c>
      <c r="J2894" s="163" t="s">
        <v>133</v>
      </c>
      <c r="K2894" s="164">
        <f t="shared" si="139"/>
        <v>0</v>
      </c>
      <c r="L2894" s="165">
        <f t="shared" si="140"/>
        <v>0</v>
      </c>
      <c r="M2894" s="172">
        <v>127</v>
      </c>
      <c r="N2894" s="172">
        <v>64</v>
      </c>
      <c r="O2894" s="167" t="s">
        <v>133</v>
      </c>
      <c r="P2894" s="260" t="e">
        <f t="shared" si="138"/>
        <v>#NUM!</v>
      </c>
      <c r="S2894" s="272"/>
    </row>
    <row r="2895" spans="1:19">
      <c r="A2895" s="161" t="s">
        <v>4006</v>
      </c>
      <c r="C2895" s="161" t="s">
        <v>133</v>
      </c>
      <c r="F2895" s="163" t="s">
        <v>133</v>
      </c>
      <c r="G2895" s="266" t="s">
        <v>133</v>
      </c>
      <c r="H2895" s="163" t="s">
        <v>133</v>
      </c>
      <c r="I2895" s="163" t="s">
        <v>133</v>
      </c>
      <c r="J2895" s="163" t="s">
        <v>133</v>
      </c>
      <c r="K2895" s="164">
        <f t="shared" si="139"/>
        <v>0</v>
      </c>
      <c r="L2895" s="165">
        <f t="shared" si="140"/>
        <v>0</v>
      </c>
      <c r="M2895" s="172">
        <v>127</v>
      </c>
      <c r="N2895" s="172">
        <v>64</v>
      </c>
      <c r="O2895" s="167" t="s">
        <v>133</v>
      </c>
      <c r="P2895" s="260" t="e">
        <f t="shared" ref="P2895:P2958" si="141">MEDIAN(Q2895:R2895)</f>
        <v>#NUM!</v>
      </c>
      <c r="S2895" s="272"/>
    </row>
    <row r="2896" spans="1:19">
      <c r="A2896" s="161" t="s">
        <v>4007</v>
      </c>
      <c r="C2896" s="161" t="s">
        <v>133</v>
      </c>
      <c r="F2896" s="163" t="s">
        <v>133</v>
      </c>
      <c r="G2896" s="266" t="s">
        <v>133</v>
      </c>
      <c r="H2896" s="163" t="s">
        <v>133</v>
      </c>
      <c r="I2896" s="163" t="s">
        <v>133</v>
      </c>
      <c r="J2896" s="163" t="s">
        <v>133</v>
      </c>
      <c r="K2896" s="164">
        <f t="shared" ref="K2896:K2959" si="142">IF(OR(D2896="n/a",D2896="nd"),0,D2896)+IF(OR(I2896="n/a",I2896="nd"),0,I2896)</f>
        <v>0</v>
      </c>
      <c r="L2896" s="165">
        <f t="shared" ref="L2896:L2959" si="143">SQRT(SUMSQ(IF(OR(E2896="n/a",E2896="nd"),0,E2896),IF(OR(F2896="n/a",F2896="nd"),0,F2896),IF(OR(J2896="n/a",J2896="nd"),0,J2896)))</f>
        <v>0</v>
      </c>
      <c r="M2896" s="172">
        <v>127</v>
      </c>
      <c r="N2896" s="172">
        <v>64</v>
      </c>
      <c r="O2896" s="167" t="s">
        <v>133</v>
      </c>
      <c r="P2896" s="260" t="e">
        <f t="shared" si="141"/>
        <v>#NUM!</v>
      </c>
      <c r="S2896" s="272"/>
    </row>
    <row r="2897" spans="1:19">
      <c r="A2897" s="161" t="s">
        <v>4008</v>
      </c>
      <c r="C2897" s="161" t="s">
        <v>133</v>
      </c>
      <c r="F2897" s="163" t="s">
        <v>133</v>
      </c>
      <c r="G2897" s="266" t="s">
        <v>133</v>
      </c>
      <c r="H2897" s="163" t="s">
        <v>133</v>
      </c>
      <c r="I2897" s="163" t="s">
        <v>133</v>
      </c>
      <c r="J2897" s="163" t="s">
        <v>133</v>
      </c>
      <c r="K2897" s="164">
        <f t="shared" si="142"/>
        <v>0</v>
      </c>
      <c r="L2897" s="165">
        <f t="shared" si="143"/>
        <v>0</v>
      </c>
      <c r="M2897" s="172">
        <v>127</v>
      </c>
      <c r="N2897" s="172">
        <v>64</v>
      </c>
      <c r="O2897" s="167" t="s">
        <v>133</v>
      </c>
      <c r="P2897" s="260" t="e">
        <f t="shared" si="141"/>
        <v>#NUM!</v>
      </c>
      <c r="S2897" s="272"/>
    </row>
    <row r="2898" spans="1:19">
      <c r="A2898" s="161" t="s">
        <v>4009</v>
      </c>
      <c r="C2898" s="161" t="s">
        <v>133</v>
      </c>
      <c r="F2898" s="163" t="s">
        <v>133</v>
      </c>
      <c r="G2898" s="266" t="s">
        <v>133</v>
      </c>
      <c r="H2898" s="163" t="s">
        <v>133</v>
      </c>
      <c r="I2898" s="163" t="s">
        <v>133</v>
      </c>
      <c r="J2898" s="163" t="s">
        <v>133</v>
      </c>
      <c r="K2898" s="164">
        <f t="shared" si="142"/>
        <v>0</v>
      </c>
      <c r="L2898" s="165">
        <f t="shared" si="143"/>
        <v>0</v>
      </c>
      <c r="M2898" s="172">
        <v>127</v>
      </c>
      <c r="N2898" s="172">
        <v>64</v>
      </c>
      <c r="O2898" s="167" t="s">
        <v>133</v>
      </c>
      <c r="P2898" s="260" t="e">
        <f t="shared" si="141"/>
        <v>#NUM!</v>
      </c>
      <c r="S2898" s="272"/>
    </row>
    <row r="2899" spans="1:19">
      <c r="A2899" s="161" t="s">
        <v>4010</v>
      </c>
      <c r="C2899" s="161" t="s">
        <v>133</v>
      </c>
      <c r="F2899" s="163" t="s">
        <v>133</v>
      </c>
      <c r="G2899" s="266" t="s">
        <v>133</v>
      </c>
      <c r="H2899" s="163" t="s">
        <v>133</v>
      </c>
      <c r="I2899" s="163" t="s">
        <v>133</v>
      </c>
      <c r="J2899" s="163" t="s">
        <v>133</v>
      </c>
      <c r="K2899" s="164">
        <f t="shared" si="142"/>
        <v>0</v>
      </c>
      <c r="L2899" s="165">
        <f t="shared" si="143"/>
        <v>0</v>
      </c>
      <c r="M2899" s="172">
        <v>127</v>
      </c>
      <c r="N2899" s="172">
        <v>64</v>
      </c>
      <c r="O2899" s="167" t="s">
        <v>133</v>
      </c>
      <c r="P2899" s="260" t="e">
        <f t="shared" si="141"/>
        <v>#NUM!</v>
      </c>
      <c r="S2899" s="272"/>
    </row>
    <row r="2900" spans="1:19">
      <c r="A2900" s="161" t="s">
        <v>4011</v>
      </c>
      <c r="C2900" s="161" t="s">
        <v>133</v>
      </c>
      <c r="F2900" s="163" t="s">
        <v>133</v>
      </c>
      <c r="G2900" s="266" t="s">
        <v>133</v>
      </c>
      <c r="H2900" s="163" t="s">
        <v>133</v>
      </c>
      <c r="I2900" s="163" t="s">
        <v>133</v>
      </c>
      <c r="J2900" s="163" t="s">
        <v>133</v>
      </c>
      <c r="K2900" s="164">
        <f t="shared" si="142"/>
        <v>0</v>
      </c>
      <c r="L2900" s="165">
        <f t="shared" si="143"/>
        <v>0</v>
      </c>
      <c r="M2900" s="172">
        <v>127</v>
      </c>
      <c r="N2900" s="172">
        <v>64</v>
      </c>
      <c r="O2900" s="167" t="s">
        <v>133</v>
      </c>
      <c r="P2900" s="260" t="e">
        <f t="shared" si="141"/>
        <v>#NUM!</v>
      </c>
      <c r="S2900" s="272"/>
    </row>
    <row r="2901" spans="1:19">
      <c r="A2901" s="161" t="s">
        <v>4012</v>
      </c>
      <c r="C2901" s="161" t="s">
        <v>133</v>
      </c>
      <c r="F2901" s="163" t="s">
        <v>133</v>
      </c>
      <c r="G2901" s="266" t="s">
        <v>133</v>
      </c>
      <c r="H2901" s="163" t="s">
        <v>133</v>
      </c>
      <c r="I2901" s="163" t="s">
        <v>133</v>
      </c>
      <c r="J2901" s="163" t="s">
        <v>133</v>
      </c>
      <c r="K2901" s="164">
        <f t="shared" si="142"/>
        <v>0</v>
      </c>
      <c r="L2901" s="165">
        <f t="shared" si="143"/>
        <v>0</v>
      </c>
      <c r="M2901" s="172">
        <v>127</v>
      </c>
      <c r="N2901" s="172">
        <v>64</v>
      </c>
      <c r="O2901" s="167" t="s">
        <v>133</v>
      </c>
      <c r="P2901" s="260" t="e">
        <f t="shared" si="141"/>
        <v>#NUM!</v>
      </c>
      <c r="S2901" s="272"/>
    </row>
    <row r="2902" spans="1:19">
      <c r="A2902" s="161" t="s">
        <v>4013</v>
      </c>
      <c r="C2902" s="161" t="s">
        <v>133</v>
      </c>
      <c r="F2902" s="163" t="s">
        <v>133</v>
      </c>
      <c r="G2902" s="266" t="s">
        <v>133</v>
      </c>
      <c r="H2902" s="163" t="s">
        <v>133</v>
      </c>
      <c r="I2902" s="163" t="s">
        <v>133</v>
      </c>
      <c r="J2902" s="163" t="s">
        <v>133</v>
      </c>
      <c r="K2902" s="164">
        <f t="shared" si="142"/>
        <v>0</v>
      </c>
      <c r="L2902" s="165">
        <f t="shared" si="143"/>
        <v>0</v>
      </c>
      <c r="M2902" s="172">
        <v>127</v>
      </c>
      <c r="N2902" s="172">
        <v>64</v>
      </c>
      <c r="O2902" s="167" t="s">
        <v>133</v>
      </c>
      <c r="P2902" s="260" t="e">
        <f t="shared" si="141"/>
        <v>#NUM!</v>
      </c>
      <c r="S2902" s="272"/>
    </row>
    <row r="2903" spans="1:19">
      <c r="A2903" s="161" t="s">
        <v>4014</v>
      </c>
      <c r="C2903" s="161" t="s">
        <v>133</v>
      </c>
      <c r="F2903" s="163" t="s">
        <v>133</v>
      </c>
      <c r="G2903" s="266" t="s">
        <v>133</v>
      </c>
      <c r="H2903" s="163" t="s">
        <v>133</v>
      </c>
      <c r="I2903" s="163" t="s">
        <v>133</v>
      </c>
      <c r="J2903" s="163" t="s">
        <v>133</v>
      </c>
      <c r="K2903" s="164">
        <f t="shared" si="142"/>
        <v>0</v>
      </c>
      <c r="L2903" s="165">
        <f t="shared" si="143"/>
        <v>0</v>
      </c>
      <c r="M2903" s="172">
        <v>127</v>
      </c>
      <c r="N2903" s="172">
        <v>64</v>
      </c>
      <c r="O2903" s="167" t="s">
        <v>133</v>
      </c>
      <c r="P2903" s="260" t="e">
        <f t="shared" si="141"/>
        <v>#NUM!</v>
      </c>
      <c r="S2903" s="272"/>
    </row>
    <row r="2904" spans="1:19">
      <c r="A2904" s="161" t="s">
        <v>4015</v>
      </c>
      <c r="C2904" s="161" t="s">
        <v>133</v>
      </c>
      <c r="F2904" s="163" t="s">
        <v>133</v>
      </c>
      <c r="G2904" s="266" t="s">
        <v>133</v>
      </c>
      <c r="H2904" s="163" t="s">
        <v>133</v>
      </c>
      <c r="I2904" s="163" t="s">
        <v>133</v>
      </c>
      <c r="J2904" s="163" t="s">
        <v>133</v>
      </c>
      <c r="K2904" s="164">
        <f t="shared" si="142"/>
        <v>0</v>
      </c>
      <c r="L2904" s="165">
        <f t="shared" si="143"/>
        <v>0</v>
      </c>
      <c r="M2904" s="172">
        <v>127</v>
      </c>
      <c r="N2904" s="172">
        <v>64</v>
      </c>
      <c r="O2904" s="167" t="s">
        <v>133</v>
      </c>
      <c r="P2904" s="260" t="e">
        <f t="shared" si="141"/>
        <v>#NUM!</v>
      </c>
      <c r="S2904" s="272"/>
    </row>
    <row r="2905" spans="1:19">
      <c r="A2905" s="161" t="s">
        <v>4016</v>
      </c>
      <c r="C2905" s="161" t="s">
        <v>133</v>
      </c>
      <c r="F2905" s="163" t="s">
        <v>133</v>
      </c>
      <c r="G2905" s="266" t="s">
        <v>133</v>
      </c>
      <c r="H2905" s="163" t="s">
        <v>133</v>
      </c>
      <c r="I2905" s="163" t="s">
        <v>133</v>
      </c>
      <c r="J2905" s="163" t="s">
        <v>133</v>
      </c>
      <c r="K2905" s="164">
        <f t="shared" si="142"/>
        <v>0</v>
      </c>
      <c r="L2905" s="165">
        <f t="shared" si="143"/>
        <v>0</v>
      </c>
      <c r="M2905" s="172">
        <v>127</v>
      </c>
      <c r="N2905" s="172">
        <v>64</v>
      </c>
      <c r="O2905" s="167" t="s">
        <v>133</v>
      </c>
      <c r="P2905" s="260" t="e">
        <f t="shared" si="141"/>
        <v>#NUM!</v>
      </c>
      <c r="S2905" s="272"/>
    </row>
    <row r="2906" spans="1:19">
      <c r="A2906" s="161" t="s">
        <v>4017</v>
      </c>
      <c r="C2906" s="161" t="s">
        <v>133</v>
      </c>
      <c r="F2906" s="163" t="s">
        <v>133</v>
      </c>
      <c r="G2906" s="266" t="s">
        <v>133</v>
      </c>
      <c r="H2906" s="163" t="s">
        <v>133</v>
      </c>
      <c r="I2906" s="163" t="s">
        <v>133</v>
      </c>
      <c r="J2906" s="163" t="s">
        <v>133</v>
      </c>
      <c r="K2906" s="164">
        <f t="shared" si="142"/>
        <v>0</v>
      </c>
      <c r="L2906" s="165">
        <f t="shared" si="143"/>
        <v>0</v>
      </c>
      <c r="M2906" s="172">
        <v>127</v>
      </c>
      <c r="N2906" s="172">
        <v>64</v>
      </c>
      <c r="O2906" s="167" t="s">
        <v>133</v>
      </c>
      <c r="P2906" s="260" t="e">
        <f t="shared" si="141"/>
        <v>#NUM!</v>
      </c>
      <c r="S2906" s="272"/>
    </row>
    <row r="2907" spans="1:19">
      <c r="A2907" s="161" t="s">
        <v>4018</v>
      </c>
      <c r="C2907" s="161" t="s">
        <v>133</v>
      </c>
      <c r="F2907" s="163" t="s">
        <v>133</v>
      </c>
      <c r="G2907" s="266" t="s">
        <v>133</v>
      </c>
      <c r="H2907" s="163" t="s">
        <v>133</v>
      </c>
      <c r="I2907" s="163" t="s">
        <v>133</v>
      </c>
      <c r="J2907" s="163" t="s">
        <v>133</v>
      </c>
      <c r="K2907" s="164">
        <f t="shared" si="142"/>
        <v>0</v>
      </c>
      <c r="L2907" s="165">
        <f t="shared" si="143"/>
        <v>0</v>
      </c>
      <c r="M2907" s="172">
        <v>127</v>
      </c>
      <c r="N2907" s="172">
        <v>64</v>
      </c>
      <c r="O2907" s="167" t="s">
        <v>133</v>
      </c>
      <c r="P2907" s="260" t="e">
        <f t="shared" si="141"/>
        <v>#NUM!</v>
      </c>
      <c r="S2907" s="272"/>
    </row>
    <row r="2908" spans="1:19">
      <c r="A2908" s="161" t="s">
        <v>4019</v>
      </c>
      <c r="C2908" s="161" t="s">
        <v>133</v>
      </c>
      <c r="F2908" s="163" t="s">
        <v>133</v>
      </c>
      <c r="G2908" s="266" t="s">
        <v>133</v>
      </c>
      <c r="H2908" s="163" t="s">
        <v>133</v>
      </c>
      <c r="I2908" s="163" t="s">
        <v>133</v>
      </c>
      <c r="J2908" s="163" t="s">
        <v>133</v>
      </c>
      <c r="K2908" s="164">
        <f t="shared" si="142"/>
        <v>0</v>
      </c>
      <c r="L2908" s="165">
        <f t="shared" si="143"/>
        <v>0</v>
      </c>
      <c r="M2908" s="172">
        <v>127</v>
      </c>
      <c r="N2908" s="172">
        <v>64</v>
      </c>
      <c r="O2908" s="167" t="s">
        <v>133</v>
      </c>
      <c r="P2908" s="260" t="e">
        <f t="shared" si="141"/>
        <v>#NUM!</v>
      </c>
      <c r="S2908" s="272"/>
    </row>
    <row r="2909" spans="1:19">
      <c r="A2909" s="161" t="s">
        <v>4020</v>
      </c>
      <c r="C2909" s="161" t="s">
        <v>133</v>
      </c>
      <c r="F2909" s="163" t="s">
        <v>133</v>
      </c>
      <c r="G2909" s="266" t="s">
        <v>133</v>
      </c>
      <c r="H2909" s="163" t="s">
        <v>133</v>
      </c>
      <c r="I2909" s="163" t="s">
        <v>133</v>
      </c>
      <c r="J2909" s="163" t="s">
        <v>133</v>
      </c>
      <c r="K2909" s="164">
        <f t="shared" si="142"/>
        <v>0</v>
      </c>
      <c r="L2909" s="165">
        <f t="shared" si="143"/>
        <v>0</v>
      </c>
      <c r="M2909" s="172">
        <v>127</v>
      </c>
      <c r="N2909" s="172">
        <v>64</v>
      </c>
      <c r="O2909" s="167" t="s">
        <v>133</v>
      </c>
      <c r="P2909" s="260" t="e">
        <f t="shared" si="141"/>
        <v>#NUM!</v>
      </c>
      <c r="S2909" s="272"/>
    </row>
    <row r="2910" spans="1:19">
      <c r="A2910" s="161" t="s">
        <v>4021</v>
      </c>
      <c r="C2910" s="161" t="s">
        <v>133</v>
      </c>
      <c r="F2910" s="163" t="s">
        <v>133</v>
      </c>
      <c r="G2910" s="266" t="s">
        <v>133</v>
      </c>
      <c r="H2910" s="163" t="s">
        <v>133</v>
      </c>
      <c r="I2910" s="163" t="s">
        <v>133</v>
      </c>
      <c r="J2910" s="163" t="s">
        <v>133</v>
      </c>
      <c r="K2910" s="164">
        <f t="shared" si="142"/>
        <v>0</v>
      </c>
      <c r="L2910" s="165">
        <f t="shared" si="143"/>
        <v>0</v>
      </c>
      <c r="M2910" s="172">
        <v>127</v>
      </c>
      <c r="N2910" s="172">
        <v>64</v>
      </c>
      <c r="O2910" s="167" t="s">
        <v>133</v>
      </c>
      <c r="P2910" s="260" t="e">
        <f t="shared" si="141"/>
        <v>#NUM!</v>
      </c>
      <c r="S2910" s="272"/>
    </row>
    <row r="2911" spans="1:19">
      <c r="A2911" s="161" t="s">
        <v>4022</v>
      </c>
      <c r="C2911" s="161" t="s">
        <v>133</v>
      </c>
      <c r="F2911" s="163" t="s">
        <v>133</v>
      </c>
      <c r="G2911" s="266" t="s">
        <v>133</v>
      </c>
      <c r="H2911" s="163" t="s">
        <v>133</v>
      </c>
      <c r="I2911" s="163" t="s">
        <v>133</v>
      </c>
      <c r="J2911" s="163" t="s">
        <v>133</v>
      </c>
      <c r="K2911" s="164">
        <f t="shared" si="142"/>
        <v>0</v>
      </c>
      <c r="L2911" s="165">
        <f t="shared" si="143"/>
        <v>0</v>
      </c>
      <c r="M2911" s="172">
        <v>127</v>
      </c>
      <c r="N2911" s="172">
        <v>64</v>
      </c>
      <c r="O2911" s="167" t="s">
        <v>133</v>
      </c>
      <c r="P2911" s="260" t="e">
        <f t="shared" si="141"/>
        <v>#NUM!</v>
      </c>
      <c r="S2911" s="272"/>
    </row>
    <row r="2912" spans="1:19">
      <c r="A2912" s="161" t="s">
        <v>4023</v>
      </c>
      <c r="C2912" s="161" t="s">
        <v>133</v>
      </c>
      <c r="F2912" s="163" t="s">
        <v>133</v>
      </c>
      <c r="G2912" s="266" t="s">
        <v>133</v>
      </c>
      <c r="H2912" s="163" t="s">
        <v>133</v>
      </c>
      <c r="I2912" s="163" t="s">
        <v>133</v>
      </c>
      <c r="J2912" s="163" t="s">
        <v>133</v>
      </c>
      <c r="K2912" s="164">
        <f t="shared" si="142"/>
        <v>0</v>
      </c>
      <c r="L2912" s="165">
        <f t="shared" si="143"/>
        <v>0</v>
      </c>
      <c r="M2912" s="172">
        <v>127</v>
      </c>
      <c r="N2912" s="172">
        <v>64</v>
      </c>
      <c r="O2912" s="167" t="s">
        <v>133</v>
      </c>
      <c r="P2912" s="260" t="e">
        <f t="shared" si="141"/>
        <v>#NUM!</v>
      </c>
      <c r="S2912" s="272"/>
    </row>
    <row r="2913" spans="1:19">
      <c r="A2913" s="161" t="s">
        <v>4024</v>
      </c>
      <c r="C2913" s="161" t="s">
        <v>133</v>
      </c>
      <c r="F2913" s="163" t="s">
        <v>133</v>
      </c>
      <c r="G2913" s="266" t="s">
        <v>133</v>
      </c>
      <c r="H2913" s="163" t="s">
        <v>133</v>
      </c>
      <c r="I2913" s="163" t="s">
        <v>133</v>
      </c>
      <c r="J2913" s="163" t="s">
        <v>133</v>
      </c>
      <c r="K2913" s="164">
        <f t="shared" si="142"/>
        <v>0</v>
      </c>
      <c r="L2913" s="165">
        <f t="shared" si="143"/>
        <v>0</v>
      </c>
      <c r="M2913" s="172">
        <v>127</v>
      </c>
      <c r="N2913" s="172">
        <v>64</v>
      </c>
      <c r="O2913" s="167" t="s">
        <v>133</v>
      </c>
      <c r="P2913" s="260" t="e">
        <f t="shared" si="141"/>
        <v>#NUM!</v>
      </c>
      <c r="S2913" s="272"/>
    </row>
    <row r="2914" spans="1:19">
      <c r="A2914" s="161" t="s">
        <v>4025</v>
      </c>
      <c r="C2914" s="161" t="s">
        <v>133</v>
      </c>
      <c r="F2914" s="163" t="s">
        <v>133</v>
      </c>
      <c r="G2914" s="266" t="s">
        <v>133</v>
      </c>
      <c r="H2914" s="163" t="s">
        <v>133</v>
      </c>
      <c r="I2914" s="163" t="s">
        <v>133</v>
      </c>
      <c r="J2914" s="163" t="s">
        <v>133</v>
      </c>
      <c r="K2914" s="164">
        <f t="shared" si="142"/>
        <v>0</v>
      </c>
      <c r="L2914" s="165">
        <f t="shared" si="143"/>
        <v>0</v>
      </c>
      <c r="M2914" s="172">
        <v>127</v>
      </c>
      <c r="N2914" s="172">
        <v>64</v>
      </c>
      <c r="O2914" s="167" t="s">
        <v>133</v>
      </c>
      <c r="P2914" s="260" t="e">
        <f t="shared" si="141"/>
        <v>#NUM!</v>
      </c>
      <c r="S2914" s="272"/>
    </row>
    <row r="2915" spans="1:19">
      <c r="A2915" s="161" t="s">
        <v>4026</v>
      </c>
      <c r="C2915" s="161" t="s">
        <v>133</v>
      </c>
      <c r="F2915" s="163" t="s">
        <v>133</v>
      </c>
      <c r="G2915" s="266" t="s">
        <v>133</v>
      </c>
      <c r="H2915" s="163" t="s">
        <v>133</v>
      </c>
      <c r="I2915" s="163" t="s">
        <v>133</v>
      </c>
      <c r="J2915" s="163" t="s">
        <v>133</v>
      </c>
      <c r="K2915" s="164">
        <f t="shared" si="142"/>
        <v>0</v>
      </c>
      <c r="L2915" s="165">
        <f t="shared" si="143"/>
        <v>0</v>
      </c>
      <c r="M2915" s="172">
        <v>127</v>
      </c>
      <c r="N2915" s="172">
        <v>64</v>
      </c>
      <c r="O2915" s="167" t="s">
        <v>133</v>
      </c>
      <c r="P2915" s="260" t="e">
        <f t="shared" si="141"/>
        <v>#NUM!</v>
      </c>
      <c r="S2915" s="272"/>
    </row>
    <row r="2916" spans="1:19">
      <c r="A2916" s="161" t="s">
        <v>4027</v>
      </c>
      <c r="C2916" s="161" t="s">
        <v>133</v>
      </c>
      <c r="F2916" s="163" t="s">
        <v>133</v>
      </c>
      <c r="G2916" s="266" t="s">
        <v>133</v>
      </c>
      <c r="H2916" s="163" t="s">
        <v>133</v>
      </c>
      <c r="I2916" s="163" t="s">
        <v>133</v>
      </c>
      <c r="J2916" s="163" t="s">
        <v>133</v>
      </c>
      <c r="K2916" s="164">
        <f t="shared" si="142"/>
        <v>0</v>
      </c>
      <c r="L2916" s="165">
        <f t="shared" si="143"/>
        <v>0</v>
      </c>
      <c r="M2916" s="172">
        <v>127</v>
      </c>
      <c r="N2916" s="172">
        <v>64</v>
      </c>
      <c r="O2916" s="167" t="s">
        <v>133</v>
      </c>
      <c r="P2916" s="260" t="e">
        <f t="shared" si="141"/>
        <v>#NUM!</v>
      </c>
      <c r="S2916" s="272"/>
    </row>
    <row r="2917" spans="1:19">
      <c r="A2917" s="161" t="s">
        <v>4028</v>
      </c>
      <c r="C2917" s="161" t="s">
        <v>133</v>
      </c>
      <c r="F2917" s="163" t="s">
        <v>133</v>
      </c>
      <c r="G2917" s="266" t="s">
        <v>133</v>
      </c>
      <c r="H2917" s="163" t="s">
        <v>133</v>
      </c>
      <c r="I2917" s="163" t="s">
        <v>133</v>
      </c>
      <c r="J2917" s="163" t="s">
        <v>133</v>
      </c>
      <c r="K2917" s="164">
        <f t="shared" si="142"/>
        <v>0</v>
      </c>
      <c r="L2917" s="165">
        <f t="shared" si="143"/>
        <v>0</v>
      </c>
      <c r="M2917" s="172">
        <v>127</v>
      </c>
      <c r="N2917" s="172">
        <v>64</v>
      </c>
      <c r="O2917" s="167" t="s">
        <v>133</v>
      </c>
      <c r="P2917" s="260" t="e">
        <f t="shared" si="141"/>
        <v>#NUM!</v>
      </c>
      <c r="S2917" s="272"/>
    </row>
    <row r="2918" spans="1:19">
      <c r="A2918" s="161" t="s">
        <v>4029</v>
      </c>
      <c r="C2918" s="161" t="s">
        <v>133</v>
      </c>
      <c r="F2918" s="163" t="s">
        <v>133</v>
      </c>
      <c r="G2918" s="266" t="s">
        <v>133</v>
      </c>
      <c r="H2918" s="163" t="s">
        <v>133</v>
      </c>
      <c r="I2918" s="163" t="s">
        <v>133</v>
      </c>
      <c r="J2918" s="163" t="s">
        <v>133</v>
      </c>
      <c r="K2918" s="164">
        <f t="shared" si="142"/>
        <v>0</v>
      </c>
      <c r="L2918" s="165">
        <f t="shared" si="143"/>
        <v>0</v>
      </c>
      <c r="M2918" s="172">
        <v>127</v>
      </c>
      <c r="N2918" s="172">
        <v>64</v>
      </c>
      <c r="O2918" s="167" t="s">
        <v>133</v>
      </c>
      <c r="P2918" s="260" t="e">
        <f t="shared" si="141"/>
        <v>#NUM!</v>
      </c>
      <c r="S2918" s="272"/>
    </row>
    <row r="2919" spans="1:19">
      <c r="A2919" s="161" t="s">
        <v>4030</v>
      </c>
      <c r="C2919" s="161" t="s">
        <v>133</v>
      </c>
      <c r="F2919" s="163" t="s">
        <v>133</v>
      </c>
      <c r="G2919" s="266" t="s">
        <v>133</v>
      </c>
      <c r="H2919" s="163" t="s">
        <v>133</v>
      </c>
      <c r="I2919" s="163" t="s">
        <v>133</v>
      </c>
      <c r="J2919" s="163" t="s">
        <v>133</v>
      </c>
      <c r="K2919" s="164">
        <f t="shared" si="142"/>
        <v>0</v>
      </c>
      <c r="L2919" s="165">
        <f t="shared" si="143"/>
        <v>0</v>
      </c>
      <c r="M2919" s="172">
        <v>127</v>
      </c>
      <c r="N2919" s="172">
        <v>64</v>
      </c>
      <c r="O2919" s="167" t="s">
        <v>133</v>
      </c>
      <c r="P2919" s="260" t="e">
        <f t="shared" si="141"/>
        <v>#NUM!</v>
      </c>
      <c r="S2919" s="272"/>
    </row>
    <row r="2920" spans="1:19">
      <c r="A2920" s="161" t="s">
        <v>4031</v>
      </c>
      <c r="C2920" s="161" t="s">
        <v>133</v>
      </c>
      <c r="F2920" s="163" t="s">
        <v>133</v>
      </c>
      <c r="G2920" s="266" t="s">
        <v>133</v>
      </c>
      <c r="H2920" s="163" t="s">
        <v>133</v>
      </c>
      <c r="I2920" s="163" t="s">
        <v>133</v>
      </c>
      <c r="J2920" s="163" t="s">
        <v>133</v>
      </c>
      <c r="K2920" s="164">
        <f t="shared" si="142"/>
        <v>0</v>
      </c>
      <c r="L2920" s="165">
        <f t="shared" si="143"/>
        <v>0</v>
      </c>
      <c r="M2920" s="172">
        <v>127</v>
      </c>
      <c r="N2920" s="172">
        <v>64</v>
      </c>
      <c r="O2920" s="167" t="s">
        <v>133</v>
      </c>
      <c r="P2920" s="260" t="e">
        <f t="shared" si="141"/>
        <v>#NUM!</v>
      </c>
      <c r="S2920" s="272"/>
    </row>
    <row r="2921" spans="1:19">
      <c r="A2921" s="161" t="s">
        <v>4032</v>
      </c>
      <c r="C2921" s="161" t="s">
        <v>133</v>
      </c>
      <c r="F2921" s="163" t="s">
        <v>133</v>
      </c>
      <c r="G2921" s="266" t="s">
        <v>133</v>
      </c>
      <c r="H2921" s="163" t="s">
        <v>133</v>
      </c>
      <c r="I2921" s="163" t="s">
        <v>133</v>
      </c>
      <c r="J2921" s="163" t="s">
        <v>133</v>
      </c>
      <c r="K2921" s="164">
        <f t="shared" si="142"/>
        <v>0</v>
      </c>
      <c r="L2921" s="165">
        <f t="shared" si="143"/>
        <v>0</v>
      </c>
      <c r="M2921" s="172">
        <v>127</v>
      </c>
      <c r="N2921" s="172">
        <v>64</v>
      </c>
      <c r="O2921" s="167" t="s">
        <v>133</v>
      </c>
      <c r="P2921" s="260" t="e">
        <f t="shared" si="141"/>
        <v>#NUM!</v>
      </c>
      <c r="S2921" s="272"/>
    </row>
    <row r="2922" spans="1:19">
      <c r="A2922" s="161" t="s">
        <v>4033</v>
      </c>
      <c r="C2922" s="161" t="s">
        <v>133</v>
      </c>
      <c r="F2922" s="163" t="s">
        <v>133</v>
      </c>
      <c r="G2922" s="266" t="s">
        <v>133</v>
      </c>
      <c r="H2922" s="163" t="s">
        <v>133</v>
      </c>
      <c r="I2922" s="163" t="s">
        <v>133</v>
      </c>
      <c r="J2922" s="163" t="s">
        <v>133</v>
      </c>
      <c r="K2922" s="164">
        <f t="shared" si="142"/>
        <v>0</v>
      </c>
      <c r="L2922" s="165">
        <f t="shared" si="143"/>
        <v>0</v>
      </c>
      <c r="M2922" s="172">
        <v>127</v>
      </c>
      <c r="N2922" s="172">
        <v>64</v>
      </c>
      <c r="O2922" s="167" t="s">
        <v>133</v>
      </c>
      <c r="P2922" s="260" t="e">
        <f t="shared" si="141"/>
        <v>#NUM!</v>
      </c>
      <c r="S2922" s="272"/>
    </row>
    <row r="2923" spans="1:19">
      <c r="A2923" s="161" t="s">
        <v>4034</v>
      </c>
      <c r="C2923" s="161" t="s">
        <v>133</v>
      </c>
      <c r="F2923" s="163" t="s">
        <v>133</v>
      </c>
      <c r="G2923" s="266" t="s">
        <v>133</v>
      </c>
      <c r="H2923" s="163" t="s">
        <v>133</v>
      </c>
      <c r="I2923" s="163" t="s">
        <v>133</v>
      </c>
      <c r="J2923" s="163" t="s">
        <v>133</v>
      </c>
      <c r="K2923" s="164">
        <f t="shared" si="142"/>
        <v>0</v>
      </c>
      <c r="L2923" s="165">
        <f t="shared" si="143"/>
        <v>0</v>
      </c>
      <c r="M2923" s="172">
        <v>127</v>
      </c>
      <c r="N2923" s="172">
        <v>64</v>
      </c>
      <c r="O2923" s="167" t="s">
        <v>133</v>
      </c>
      <c r="P2923" s="260" t="e">
        <f t="shared" si="141"/>
        <v>#NUM!</v>
      </c>
      <c r="S2923" s="272"/>
    </row>
    <row r="2924" spans="1:19">
      <c r="A2924" s="161" t="s">
        <v>4035</v>
      </c>
      <c r="C2924" s="161" t="s">
        <v>133</v>
      </c>
      <c r="F2924" s="163" t="s">
        <v>133</v>
      </c>
      <c r="G2924" s="266" t="s">
        <v>133</v>
      </c>
      <c r="H2924" s="163" t="s">
        <v>133</v>
      </c>
      <c r="I2924" s="163" t="s">
        <v>133</v>
      </c>
      <c r="J2924" s="163" t="s">
        <v>133</v>
      </c>
      <c r="K2924" s="164">
        <f t="shared" si="142"/>
        <v>0</v>
      </c>
      <c r="L2924" s="165">
        <f t="shared" si="143"/>
        <v>0</v>
      </c>
      <c r="M2924" s="172">
        <v>127</v>
      </c>
      <c r="N2924" s="172">
        <v>64</v>
      </c>
      <c r="O2924" s="167" t="s">
        <v>133</v>
      </c>
      <c r="P2924" s="260" t="e">
        <f t="shared" si="141"/>
        <v>#NUM!</v>
      </c>
      <c r="S2924" s="272"/>
    </row>
    <row r="2925" spans="1:19">
      <c r="A2925" s="161" t="s">
        <v>4036</v>
      </c>
      <c r="C2925" s="161" t="s">
        <v>133</v>
      </c>
      <c r="F2925" s="163" t="s">
        <v>133</v>
      </c>
      <c r="G2925" s="266" t="s">
        <v>133</v>
      </c>
      <c r="H2925" s="163" t="s">
        <v>133</v>
      </c>
      <c r="I2925" s="163" t="s">
        <v>133</v>
      </c>
      <c r="J2925" s="163" t="s">
        <v>133</v>
      </c>
      <c r="K2925" s="164">
        <f t="shared" si="142"/>
        <v>0</v>
      </c>
      <c r="L2925" s="165">
        <f t="shared" si="143"/>
        <v>0</v>
      </c>
      <c r="M2925" s="172">
        <v>127</v>
      </c>
      <c r="N2925" s="172">
        <v>64</v>
      </c>
      <c r="O2925" s="167" t="s">
        <v>133</v>
      </c>
      <c r="P2925" s="260" t="e">
        <f t="shared" si="141"/>
        <v>#NUM!</v>
      </c>
      <c r="S2925" s="272"/>
    </row>
    <row r="2926" spans="1:19">
      <c r="A2926" s="161" t="s">
        <v>4037</v>
      </c>
      <c r="C2926" s="161" t="s">
        <v>133</v>
      </c>
      <c r="F2926" s="163" t="s">
        <v>133</v>
      </c>
      <c r="G2926" s="266" t="s">
        <v>133</v>
      </c>
      <c r="H2926" s="163" t="s">
        <v>133</v>
      </c>
      <c r="I2926" s="163" t="s">
        <v>133</v>
      </c>
      <c r="J2926" s="163" t="s">
        <v>133</v>
      </c>
      <c r="K2926" s="164">
        <f t="shared" si="142"/>
        <v>0</v>
      </c>
      <c r="L2926" s="165">
        <f t="shared" si="143"/>
        <v>0</v>
      </c>
      <c r="M2926" s="172">
        <v>127</v>
      </c>
      <c r="N2926" s="172">
        <v>64</v>
      </c>
      <c r="O2926" s="167" t="s">
        <v>133</v>
      </c>
      <c r="P2926" s="260" t="e">
        <f t="shared" si="141"/>
        <v>#NUM!</v>
      </c>
      <c r="S2926" s="272"/>
    </row>
    <row r="2927" spans="1:19">
      <c r="A2927" s="161" t="s">
        <v>4038</v>
      </c>
      <c r="C2927" s="161" t="s">
        <v>133</v>
      </c>
      <c r="F2927" s="163" t="s">
        <v>133</v>
      </c>
      <c r="G2927" s="266" t="s">
        <v>133</v>
      </c>
      <c r="H2927" s="163" t="s">
        <v>133</v>
      </c>
      <c r="I2927" s="163" t="s">
        <v>133</v>
      </c>
      <c r="J2927" s="163" t="s">
        <v>133</v>
      </c>
      <c r="K2927" s="164">
        <f t="shared" si="142"/>
        <v>0</v>
      </c>
      <c r="L2927" s="165">
        <f t="shared" si="143"/>
        <v>0</v>
      </c>
      <c r="M2927" s="172">
        <v>127</v>
      </c>
      <c r="N2927" s="172">
        <v>64</v>
      </c>
      <c r="O2927" s="167" t="s">
        <v>133</v>
      </c>
      <c r="P2927" s="260" t="e">
        <f t="shared" si="141"/>
        <v>#NUM!</v>
      </c>
      <c r="S2927" s="272"/>
    </row>
    <row r="2928" spans="1:19">
      <c r="A2928" s="161" t="s">
        <v>4039</v>
      </c>
      <c r="C2928" s="161" t="s">
        <v>133</v>
      </c>
      <c r="F2928" s="163" t="s">
        <v>133</v>
      </c>
      <c r="G2928" s="266" t="s">
        <v>133</v>
      </c>
      <c r="H2928" s="163" t="s">
        <v>133</v>
      </c>
      <c r="I2928" s="163" t="s">
        <v>133</v>
      </c>
      <c r="J2928" s="163" t="s">
        <v>133</v>
      </c>
      <c r="K2928" s="164">
        <f t="shared" si="142"/>
        <v>0</v>
      </c>
      <c r="L2928" s="165">
        <f t="shared" si="143"/>
        <v>0</v>
      </c>
      <c r="M2928" s="172">
        <v>127</v>
      </c>
      <c r="N2928" s="172">
        <v>64</v>
      </c>
      <c r="O2928" s="167" t="s">
        <v>133</v>
      </c>
      <c r="P2928" s="260" t="e">
        <f t="shared" si="141"/>
        <v>#NUM!</v>
      </c>
      <c r="S2928" s="272"/>
    </row>
    <row r="2929" spans="1:19">
      <c r="A2929" s="161" t="s">
        <v>4040</v>
      </c>
      <c r="C2929" s="161" t="s">
        <v>133</v>
      </c>
      <c r="F2929" s="163" t="s">
        <v>133</v>
      </c>
      <c r="G2929" s="266" t="s">
        <v>133</v>
      </c>
      <c r="H2929" s="163" t="s">
        <v>133</v>
      </c>
      <c r="I2929" s="163" t="s">
        <v>133</v>
      </c>
      <c r="J2929" s="163" t="s">
        <v>133</v>
      </c>
      <c r="K2929" s="164">
        <f t="shared" si="142"/>
        <v>0</v>
      </c>
      <c r="L2929" s="165">
        <f t="shared" si="143"/>
        <v>0</v>
      </c>
      <c r="M2929" s="172">
        <v>127</v>
      </c>
      <c r="N2929" s="172">
        <v>64</v>
      </c>
      <c r="O2929" s="167" t="s">
        <v>133</v>
      </c>
      <c r="P2929" s="260" t="e">
        <f t="shared" si="141"/>
        <v>#NUM!</v>
      </c>
      <c r="S2929" s="272"/>
    </row>
    <row r="2930" spans="1:19">
      <c r="A2930" s="161" t="s">
        <v>4041</v>
      </c>
      <c r="C2930" s="161" t="s">
        <v>133</v>
      </c>
      <c r="F2930" s="163" t="s">
        <v>133</v>
      </c>
      <c r="G2930" s="266" t="s">
        <v>133</v>
      </c>
      <c r="H2930" s="163" t="s">
        <v>133</v>
      </c>
      <c r="I2930" s="163" t="s">
        <v>133</v>
      </c>
      <c r="J2930" s="163" t="s">
        <v>133</v>
      </c>
      <c r="K2930" s="164">
        <f t="shared" si="142"/>
        <v>0</v>
      </c>
      <c r="L2930" s="165">
        <f t="shared" si="143"/>
        <v>0</v>
      </c>
      <c r="M2930" s="172">
        <v>127</v>
      </c>
      <c r="N2930" s="172">
        <v>64</v>
      </c>
      <c r="O2930" s="167" t="s">
        <v>133</v>
      </c>
      <c r="P2930" s="260" t="e">
        <f t="shared" si="141"/>
        <v>#NUM!</v>
      </c>
      <c r="S2930" s="272"/>
    </row>
    <row r="2931" spans="1:19">
      <c r="A2931" s="161" t="s">
        <v>4042</v>
      </c>
      <c r="C2931" s="161" t="s">
        <v>133</v>
      </c>
      <c r="F2931" s="163" t="s">
        <v>133</v>
      </c>
      <c r="G2931" s="266" t="s">
        <v>133</v>
      </c>
      <c r="H2931" s="163" t="s">
        <v>133</v>
      </c>
      <c r="I2931" s="163" t="s">
        <v>133</v>
      </c>
      <c r="J2931" s="163" t="s">
        <v>133</v>
      </c>
      <c r="K2931" s="164">
        <f t="shared" si="142"/>
        <v>0</v>
      </c>
      <c r="L2931" s="165">
        <f t="shared" si="143"/>
        <v>0</v>
      </c>
      <c r="M2931" s="172">
        <v>127</v>
      </c>
      <c r="N2931" s="172">
        <v>64</v>
      </c>
      <c r="O2931" s="167" t="s">
        <v>133</v>
      </c>
      <c r="P2931" s="260" t="e">
        <f t="shared" si="141"/>
        <v>#NUM!</v>
      </c>
      <c r="S2931" s="272"/>
    </row>
    <row r="2932" spans="1:19">
      <c r="A2932" s="161" t="s">
        <v>4043</v>
      </c>
      <c r="C2932" s="161" t="s">
        <v>133</v>
      </c>
      <c r="F2932" s="163" t="s">
        <v>133</v>
      </c>
      <c r="G2932" s="266" t="s">
        <v>133</v>
      </c>
      <c r="H2932" s="163" t="s">
        <v>133</v>
      </c>
      <c r="I2932" s="163" t="s">
        <v>133</v>
      </c>
      <c r="J2932" s="163" t="s">
        <v>133</v>
      </c>
      <c r="K2932" s="164">
        <f t="shared" si="142"/>
        <v>0</v>
      </c>
      <c r="L2932" s="165">
        <f t="shared" si="143"/>
        <v>0</v>
      </c>
      <c r="M2932" s="172">
        <v>127</v>
      </c>
      <c r="N2932" s="172">
        <v>64</v>
      </c>
      <c r="O2932" s="167" t="s">
        <v>133</v>
      </c>
      <c r="P2932" s="260" t="e">
        <f t="shared" si="141"/>
        <v>#NUM!</v>
      </c>
      <c r="S2932" s="272"/>
    </row>
    <row r="2933" spans="1:19">
      <c r="A2933" s="161" t="s">
        <v>4044</v>
      </c>
      <c r="C2933" s="161" t="s">
        <v>133</v>
      </c>
      <c r="F2933" s="163" t="s">
        <v>133</v>
      </c>
      <c r="G2933" s="266" t="s">
        <v>133</v>
      </c>
      <c r="H2933" s="163" t="s">
        <v>133</v>
      </c>
      <c r="I2933" s="163" t="s">
        <v>133</v>
      </c>
      <c r="J2933" s="163" t="s">
        <v>133</v>
      </c>
      <c r="K2933" s="164">
        <f t="shared" si="142"/>
        <v>0</v>
      </c>
      <c r="L2933" s="165">
        <f t="shared" si="143"/>
        <v>0</v>
      </c>
      <c r="M2933" s="172">
        <v>127</v>
      </c>
      <c r="N2933" s="172">
        <v>64</v>
      </c>
      <c r="O2933" s="167" t="s">
        <v>133</v>
      </c>
      <c r="P2933" s="260" t="e">
        <f t="shared" si="141"/>
        <v>#NUM!</v>
      </c>
      <c r="S2933" s="272"/>
    </row>
    <row r="2934" spans="1:19">
      <c r="A2934" s="161" t="s">
        <v>4045</v>
      </c>
      <c r="C2934" s="161" t="s">
        <v>133</v>
      </c>
      <c r="F2934" s="163" t="s">
        <v>133</v>
      </c>
      <c r="G2934" s="266" t="s">
        <v>133</v>
      </c>
      <c r="H2934" s="163" t="s">
        <v>133</v>
      </c>
      <c r="I2934" s="163" t="s">
        <v>133</v>
      </c>
      <c r="J2934" s="163" t="s">
        <v>133</v>
      </c>
      <c r="K2934" s="164">
        <f t="shared" si="142"/>
        <v>0</v>
      </c>
      <c r="L2934" s="165">
        <f t="shared" si="143"/>
        <v>0</v>
      </c>
      <c r="M2934" s="172">
        <v>127</v>
      </c>
      <c r="N2934" s="172">
        <v>64</v>
      </c>
      <c r="O2934" s="167" t="s">
        <v>133</v>
      </c>
      <c r="P2934" s="260" t="e">
        <f t="shared" si="141"/>
        <v>#NUM!</v>
      </c>
      <c r="S2934" s="272"/>
    </row>
    <row r="2935" spans="1:19">
      <c r="A2935" s="161" t="s">
        <v>4046</v>
      </c>
      <c r="C2935" s="161" t="s">
        <v>133</v>
      </c>
      <c r="F2935" s="163" t="s">
        <v>133</v>
      </c>
      <c r="G2935" s="266" t="s">
        <v>133</v>
      </c>
      <c r="H2935" s="163" t="s">
        <v>133</v>
      </c>
      <c r="I2935" s="163" t="s">
        <v>133</v>
      </c>
      <c r="J2935" s="163" t="s">
        <v>133</v>
      </c>
      <c r="K2935" s="164">
        <f t="shared" si="142"/>
        <v>0</v>
      </c>
      <c r="L2935" s="165">
        <f t="shared" si="143"/>
        <v>0</v>
      </c>
      <c r="M2935" s="172">
        <v>127</v>
      </c>
      <c r="N2935" s="172">
        <v>64</v>
      </c>
      <c r="O2935" s="167" t="s">
        <v>133</v>
      </c>
      <c r="P2935" s="260" t="e">
        <f t="shared" si="141"/>
        <v>#NUM!</v>
      </c>
      <c r="S2935" s="272"/>
    </row>
    <row r="2936" spans="1:19">
      <c r="A2936" s="161" t="s">
        <v>4047</v>
      </c>
      <c r="C2936" s="161" t="s">
        <v>133</v>
      </c>
      <c r="F2936" s="163" t="s">
        <v>133</v>
      </c>
      <c r="G2936" s="266" t="s">
        <v>133</v>
      </c>
      <c r="H2936" s="163" t="s">
        <v>133</v>
      </c>
      <c r="I2936" s="163" t="s">
        <v>133</v>
      </c>
      <c r="J2936" s="163" t="s">
        <v>133</v>
      </c>
      <c r="K2936" s="164">
        <f t="shared" si="142"/>
        <v>0</v>
      </c>
      <c r="L2936" s="165">
        <f t="shared" si="143"/>
        <v>0</v>
      </c>
      <c r="M2936" s="172">
        <v>127</v>
      </c>
      <c r="N2936" s="172">
        <v>64</v>
      </c>
      <c r="O2936" s="167" t="s">
        <v>133</v>
      </c>
      <c r="P2936" s="260" t="e">
        <f t="shared" si="141"/>
        <v>#NUM!</v>
      </c>
      <c r="S2936" s="272"/>
    </row>
    <row r="2937" spans="1:19">
      <c r="A2937" s="161" t="s">
        <v>4048</v>
      </c>
      <c r="C2937" s="161" t="s">
        <v>133</v>
      </c>
      <c r="F2937" s="163" t="s">
        <v>133</v>
      </c>
      <c r="G2937" s="266" t="s">
        <v>133</v>
      </c>
      <c r="H2937" s="163" t="s">
        <v>133</v>
      </c>
      <c r="I2937" s="163" t="s">
        <v>133</v>
      </c>
      <c r="J2937" s="163" t="s">
        <v>133</v>
      </c>
      <c r="K2937" s="164">
        <f t="shared" si="142"/>
        <v>0</v>
      </c>
      <c r="L2937" s="165">
        <f t="shared" si="143"/>
        <v>0</v>
      </c>
      <c r="M2937" s="172">
        <v>127</v>
      </c>
      <c r="N2937" s="172">
        <v>64</v>
      </c>
      <c r="O2937" s="167" t="s">
        <v>133</v>
      </c>
      <c r="P2937" s="260" t="e">
        <f t="shared" si="141"/>
        <v>#NUM!</v>
      </c>
      <c r="S2937" s="272"/>
    </row>
    <row r="2938" spans="1:19">
      <c r="A2938" s="161" t="s">
        <v>4049</v>
      </c>
      <c r="C2938" s="161" t="s">
        <v>133</v>
      </c>
      <c r="F2938" s="163" t="s">
        <v>133</v>
      </c>
      <c r="G2938" s="266" t="s">
        <v>133</v>
      </c>
      <c r="H2938" s="163" t="s">
        <v>133</v>
      </c>
      <c r="I2938" s="163" t="s">
        <v>133</v>
      </c>
      <c r="J2938" s="163" t="s">
        <v>133</v>
      </c>
      <c r="K2938" s="164">
        <f t="shared" si="142"/>
        <v>0</v>
      </c>
      <c r="L2938" s="165">
        <f t="shared" si="143"/>
        <v>0</v>
      </c>
      <c r="M2938" s="172">
        <v>127</v>
      </c>
      <c r="N2938" s="172">
        <v>64</v>
      </c>
      <c r="O2938" s="167" t="s">
        <v>133</v>
      </c>
      <c r="P2938" s="260" t="e">
        <f t="shared" si="141"/>
        <v>#NUM!</v>
      </c>
      <c r="S2938" s="272"/>
    </row>
    <row r="2939" spans="1:19">
      <c r="A2939" s="161" t="s">
        <v>4050</v>
      </c>
      <c r="C2939" s="161" t="s">
        <v>133</v>
      </c>
      <c r="F2939" s="163" t="s">
        <v>133</v>
      </c>
      <c r="G2939" s="266" t="s">
        <v>133</v>
      </c>
      <c r="H2939" s="163" t="s">
        <v>133</v>
      </c>
      <c r="I2939" s="163" t="s">
        <v>133</v>
      </c>
      <c r="J2939" s="163" t="s">
        <v>133</v>
      </c>
      <c r="K2939" s="164">
        <f t="shared" si="142"/>
        <v>0</v>
      </c>
      <c r="L2939" s="165">
        <f t="shared" si="143"/>
        <v>0</v>
      </c>
      <c r="M2939" s="172">
        <v>127</v>
      </c>
      <c r="N2939" s="172">
        <v>64</v>
      </c>
      <c r="O2939" s="167" t="s">
        <v>133</v>
      </c>
      <c r="P2939" s="260" t="e">
        <f t="shared" si="141"/>
        <v>#NUM!</v>
      </c>
      <c r="S2939" s="272"/>
    </row>
    <row r="2940" spans="1:19">
      <c r="A2940" s="161" t="s">
        <v>4051</v>
      </c>
      <c r="C2940" s="161" t="s">
        <v>133</v>
      </c>
      <c r="F2940" s="163" t="s">
        <v>133</v>
      </c>
      <c r="G2940" s="266" t="s">
        <v>133</v>
      </c>
      <c r="H2940" s="163" t="s">
        <v>133</v>
      </c>
      <c r="I2940" s="163" t="s">
        <v>133</v>
      </c>
      <c r="J2940" s="163" t="s">
        <v>133</v>
      </c>
      <c r="K2940" s="164">
        <f t="shared" si="142"/>
        <v>0</v>
      </c>
      <c r="L2940" s="165">
        <f t="shared" si="143"/>
        <v>0</v>
      </c>
      <c r="M2940" s="172">
        <v>127</v>
      </c>
      <c r="N2940" s="172">
        <v>64</v>
      </c>
      <c r="O2940" s="167" t="s">
        <v>133</v>
      </c>
      <c r="P2940" s="260" t="e">
        <f t="shared" si="141"/>
        <v>#NUM!</v>
      </c>
      <c r="S2940" s="272"/>
    </row>
    <row r="2941" spans="1:19">
      <c r="A2941" s="161" t="s">
        <v>4052</v>
      </c>
      <c r="C2941" s="161" t="s">
        <v>133</v>
      </c>
      <c r="F2941" s="163" t="s">
        <v>133</v>
      </c>
      <c r="G2941" s="266" t="s">
        <v>133</v>
      </c>
      <c r="H2941" s="163" t="s">
        <v>133</v>
      </c>
      <c r="I2941" s="163" t="s">
        <v>133</v>
      </c>
      <c r="J2941" s="163" t="s">
        <v>133</v>
      </c>
      <c r="K2941" s="164">
        <f t="shared" si="142"/>
        <v>0</v>
      </c>
      <c r="L2941" s="165">
        <f t="shared" si="143"/>
        <v>0</v>
      </c>
      <c r="M2941" s="172">
        <v>127</v>
      </c>
      <c r="N2941" s="172">
        <v>64</v>
      </c>
      <c r="O2941" s="167" t="s">
        <v>133</v>
      </c>
      <c r="P2941" s="260" t="e">
        <f t="shared" si="141"/>
        <v>#NUM!</v>
      </c>
      <c r="S2941" s="272"/>
    </row>
    <row r="2942" spans="1:19">
      <c r="A2942" s="161" t="s">
        <v>4053</v>
      </c>
      <c r="C2942" s="161" t="s">
        <v>133</v>
      </c>
      <c r="F2942" s="163" t="s">
        <v>133</v>
      </c>
      <c r="G2942" s="266" t="s">
        <v>133</v>
      </c>
      <c r="H2942" s="163" t="s">
        <v>133</v>
      </c>
      <c r="I2942" s="163" t="s">
        <v>133</v>
      </c>
      <c r="J2942" s="163" t="s">
        <v>133</v>
      </c>
      <c r="K2942" s="164">
        <f t="shared" si="142"/>
        <v>0</v>
      </c>
      <c r="L2942" s="165">
        <f t="shared" si="143"/>
        <v>0</v>
      </c>
      <c r="M2942" s="172">
        <v>127</v>
      </c>
      <c r="N2942" s="172">
        <v>64</v>
      </c>
      <c r="O2942" s="167" t="s">
        <v>133</v>
      </c>
      <c r="P2942" s="260" t="e">
        <f t="shared" si="141"/>
        <v>#NUM!</v>
      </c>
      <c r="S2942" s="272"/>
    </row>
    <row r="2943" spans="1:19">
      <c r="A2943" s="161" t="s">
        <v>4054</v>
      </c>
      <c r="C2943" s="161" t="s">
        <v>133</v>
      </c>
      <c r="F2943" s="163" t="s">
        <v>133</v>
      </c>
      <c r="G2943" s="266" t="s">
        <v>133</v>
      </c>
      <c r="H2943" s="163" t="s">
        <v>133</v>
      </c>
      <c r="I2943" s="163" t="s">
        <v>133</v>
      </c>
      <c r="J2943" s="163" t="s">
        <v>133</v>
      </c>
      <c r="K2943" s="164">
        <f t="shared" si="142"/>
        <v>0</v>
      </c>
      <c r="L2943" s="165">
        <f t="shared" si="143"/>
        <v>0</v>
      </c>
      <c r="M2943" s="172">
        <v>127</v>
      </c>
      <c r="N2943" s="172">
        <v>64</v>
      </c>
      <c r="O2943" s="167" t="s">
        <v>133</v>
      </c>
      <c r="P2943" s="260" t="e">
        <f t="shared" si="141"/>
        <v>#NUM!</v>
      </c>
      <c r="S2943" s="272"/>
    </row>
    <row r="2944" spans="1:19">
      <c r="A2944" s="161" t="s">
        <v>4055</v>
      </c>
      <c r="C2944" s="161" t="s">
        <v>133</v>
      </c>
      <c r="F2944" s="163" t="s">
        <v>133</v>
      </c>
      <c r="G2944" s="266" t="s">
        <v>133</v>
      </c>
      <c r="H2944" s="163" t="s">
        <v>133</v>
      </c>
      <c r="I2944" s="163" t="s">
        <v>133</v>
      </c>
      <c r="J2944" s="163" t="s">
        <v>133</v>
      </c>
      <c r="K2944" s="164">
        <f t="shared" si="142"/>
        <v>0</v>
      </c>
      <c r="L2944" s="165">
        <f t="shared" si="143"/>
        <v>0</v>
      </c>
      <c r="M2944" s="172">
        <v>127</v>
      </c>
      <c r="N2944" s="172">
        <v>64</v>
      </c>
      <c r="O2944" s="167" t="s">
        <v>133</v>
      </c>
      <c r="P2944" s="260" t="e">
        <f t="shared" si="141"/>
        <v>#NUM!</v>
      </c>
      <c r="S2944" s="272"/>
    </row>
    <row r="2945" spans="1:19">
      <c r="A2945" s="161" t="s">
        <v>4056</v>
      </c>
      <c r="C2945" s="161" t="s">
        <v>133</v>
      </c>
      <c r="F2945" s="163" t="s">
        <v>133</v>
      </c>
      <c r="G2945" s="266" t="s">
        <v>133</v>
      </c>
      <c r="H2945" s="163" t="s">
        <v>133</v>
      </c>
      <c r="I2945" s="163" t="s">
        <v>133</v>
      </c>
      <c r="J2945" s="163" t="s">
        <v>133</v>
      </c>
      <c r="K2945" s="164">
        <f t="shared" si="142"/>
        <v>0</v>
      </c>
      <c r="L2945" s="165">
        <f t="shared" si="143"/>
        <v>0</v>
      </c>
      <c r="M2945" s="172">
        <v>127</v>
      </c>
      <c r="N2945" s="172">
        <v>64</v>
      </c>
      <c r="O2945" s="167" t="s">
        <v>133</v>
      </c>
      <c r="P2945" s="260" t="e">
        <f t="shared" si="141"/>
        <v>#NUM!</v>
      </c>
      <c r="S2945" s="272"/>
    </row>
    <row r="2946" spans="1:19">
      <c r="A2946" s="161" t="s">
        <v>4057</v>
      </c>
      <c r="C2946" s="161" t="s">
        <v>133</v>
      </c>
      <c r="F2946" s="163" t="s">
        <v>133</v>
      </c>
      <c r="G2946" s="266" t="s">
        <v>133</v>
      </c>
      <c r="H2946" s="163" t="s">
        <v>133</v>
      </c>
      <c r="I2946" s="163" t="s">
        <v>133</v>
      </c>
      <c r="J2946" s="163" t="s">
        <v>133</v>
      </c>
      <c r="K2946" s="164">
        <f t="shared" si="142"/>
        <v>0</v>
      </c>
      <c r="L2946" s="165">
        <f t="shared" si="143"/>
        <v>0</v>
      </c>
      <c r="M2946" s="172">
        <v>127</v>
      </c>
      <c r="N2946" s="172">
        <v>64</v>
      </c>
      <c r="O2946" s="167" t="s">
        <v>133</v>
      </c>
      <c r="P2946" s="260" t="e">
        <f t="shared" si="141"/>
        <v>#NUM!</v>
      </c>
      <c r="S2946" s="272"/>
    </row>
    <row r="2947" spans="1:19">
      <c r="A2947" s="161" t="s">
        <v>4058</v>
      </c>
      <c r="C2947" s="161" t="s">
        <v>133</v>
      </c>
      <c r="F2947" s="163" t="s">
        <v>133</v>
      </c>
      <c r="G2947" s="266" t="s">
        <v>133</v>
      </c>
      <c r="H2947" s="163" t="s">
        <v>133</v>
      </c>
      <c r="I2947" s="163" t="s">
        <v>133</v>
      </c>
      <c r="J2947" s="163" t="s">
        <v>133</v>
      </c>
      <c r="K2947" s="164">
        <f t="shared" si="142"/>
        <v>0</v>
      </c>
      <c r="L2947" s="165">
        <f t="shared" si="143"/>
        <v>0</v>
      </c>
      <c r="M2947" s="172">
        <v>127</v>
      </c>
      <c r="N2947" s="172">
        <v>64</v>
      </c>
      <c r="O2947" s="167" t="s">
        <v>133</v>
      </c>
      <c r="P2947" s="260" t="e">
        <f t="shared" si="141"/>
        <v>#NUM!</v>
      </c>
      <c r="S2947" s="272"/>
    </row>
    <row r="2948" spans="1:19">
      <c r="A2948" s="161" t="s">
        <v>4059</v>
      </c>
      <c r="C2948" s="161" t="s">
        <v>133</v>
      </c>
      <c r="F2948" s="163" t="s">
        <v>133</v>
      </c>
      <c r="G2948" s="266" t="s">
        <v>133</v>
      </c>
      <c r="H2948" s="163" t="s">
        <v>133</v>
      </c>
      <c r="I2948" s="163" t="s">
        <v>133</v>
      </c>
      <c r="J2948" s="163" t="s">
        <v>133</v>
      </c>
      <c r="K2948" s="164">
        <f t="shared" si="142"/>
        <v>0</v>
      </c>
      <c r="L2948" s="165">
        <f t="shared" si="143"/>
        <v>0</v>
      </c>
      <c r="M2948" s="172">
        <v>127</v>
      </c>
      <c r="N2948" s="172">
        <v>64</v>
      </c>
      <c r="O2948" s="167" t="s">
        <v>133</v>
      </c>
      <c r="P2948" s="260" t="e">
        <f t="shared" si="141"/>
        <v>#NUM!</v>
      </c>
      <c r="S2948" s="272"/>
    </row>
    <row r="2949" spans="1:19">
      <c r="A2949" s="161" t="s">
        <v>4060</v>
      </c>
      <c r="C2949" s="161" t="s">
        <v>133</v>
      </c>
      <c r="F2949" s="163" t="s">
        <v>133</v>
      </c>
      <c r="G2949" s="266" t="s">
        <v>133</v>
      </c>
      <c r="H2949" s="163" t="s">
        <v>133</v>
      </c>
      <c r="I2949" s="163" t="s">
        <v>133</v>
      </c>
      <c r="J2949" s="163" t="s">
        <v>133</v>
      </c>
      <c r="K2949" s="164">
        <f t="shared" si="142"/>
        <v>0</v>
      </c>
      <c r="L2949" s="165">
        <f t="shared" si="143"/>
        <v>0</v>
      </c>
      <c r="M2949" s="172">
        <v>127</v>
      </c>
      <c r="N2949" s="172">
        <v>64</v>
      </c>
      <c r="O2949" s="167" t="s">
        <v>133</v>
      </c>
      <c r="P2949" s="260" t="e">
        <f t="shared" si="141"/>
        <v>#NUM!</v>
      </c>
      <c r="S2949" s="272"/>
    </row>
    <row r="2950" spans="1:19">
      <c r="A2950" s="161" t="s">
        <v>4061</v>
      </c>
      <c r="C2950" s="161" t="s">
        <v>133</v>
      </c>
      <c r="F2950" s="163" t="s">
        <v>133</v>
      </c>
      <c r="G2950" s="266" t="s">
        <v>133</v>
      </c>
      <c r="H2950" s="163" t="s">
        <v>133</v>
      </c>
      <c r="I2950" s="163" t="s">
        <v>133</v>
      </c>
      <c r="J2950" s="163" t="s">
        <v>133</v>
      </c>
      <c r="K2950" s="164">
        <f t="shared" si="142"/>
        <v>0</v>
      </c>
      <c r="L2950" s="165">
        <f t="shared" si="143"/>
        <v>0</v>
      </c>
      <c r="M2950" s="172">
        <v>127</v>
      </c>
      <c r="N2950" s="172">
        <v>64</v>
      </c>
      <c r="O2950" s="167" t="s">
        <v>133</v>
      </c>
      <c r="P2950" s="260" t="e">
        <f t="shared" si="141"/>
        <v>#NUM!</v>
      </c>
      <c r="S2950" s="272"/>
    </row>
    <row r="2951" spans="1:19">
      <c r="A2951" s="161" t="s">
        <v>4062</v>
      </c>
      <c r="C2951" s="161" t="s">
        <v>133</v>
      </c>
      <c r="F2951" s="163" t="s">
        <v>133</v>
      </c>
      <c r="G2951" s="266" t="s">
        <v>133</v>
      </c>
      <c r="H2951" s="163" t="s">
        <v>133</v>
      </c>
      <c r="I2951" s="163" t="s">
        <v>133</v>
      </c>
      <c r="J2951" s="163" t="s">
        <v>133</v>
      </c>
      <c r="K2951" s="164">
        <f t="shared" si="142"/>
        <v>0</v>
      </c>
      <c r="L2951" s="165">
        <f t="shared" si="143"/>
        <v>0</v>
      </c>
      <c r="M2951" s="172">
        <v>127</v>
      </c>
      <c r="N2951" s="172">
        <v>64</v>
      </c>
      <c r="O2951" s="167" t="s">
        <v>133</v>
      </c>
      <c r="P2951" s="260" t="e">
        <f t="shared" si="141"/>
        <v>#NUM!</v>
      </c>
      <c r="S2951" s="272"/>
    </row>
    <row r="2952" spans="1:19">
      <c r="A2952" s="161" t="s">
        <v>4063</v>
      </c>
      <c r="C2952" s="161" t="s">
        <v>133</v>
      </c>
      <c r="F2952" s="163" t="s">
        <v>133</v>
      </c>
      <c r="G2952" s="266" t="s">
        <v>133</v>
      </c>
      <c r="H2952" s="163" t="s">
        <v>133</v>
      </c>
      <c r="I2952" s="163" t="s">
        <v>133</v>
      </c>
      <c r="J2952" s="163" t="s">
        <v>133</v>
      </c>
      <c r="K2952" s="164">
        <f t="shared" si="142"/>
        <v>0</v>
      </c>
      <c r="L2952" s="165">
        <f t="shared" si="143"/>
        <v>0</v>
      </c>
      <c r="M2952" s="172">
        <v>127</v>
      </c>
      <c r="N2952" s="172">
        <v>64</v>
      </c>
      <c r="O2952" s="167" t="s">
        <v>133</v>
      </c>
      <c r="P2952" s="260" t="e">
        <f t="shared" si="141"/>
        <v>#NUM!</v>
      </c>
      <c r="S2952" s="272"/>
    </row>
    <row r="2953" spans="1:19">
      <c r="A2953" s="161" t="s">
        <v>4064</v>
      </c>
      <c r="C2953" s="161" t="s">
        <v>133</v>
      </c>
      <c r="F2953" s="163" t="s">
        <v>133</v>
      </c>
      <c r="G2953" s="266" t="s">
        <v>133</v>
      </c>
      <c r="H2953" s="163" t="s">
        <v>133</v>
      </c>
      <c r="I2953" s="163" t="s">
        <v>133</v>
      </c>
      <c r="J2953" s="163" t="s">
        <v>133</v>
      </c>
      <c r="K2953" s="164">
        <f t="shared" si="142"/>
        <v>0</v>
      </c>
      <c r="L2953" s="165">
        <f t="shared" si="143"/>
        <v>0</v>
      </c>
      <c r="M2953" s="172">
        <v>127</v>
      </c>
      <c r="N2953" s="172">
        <v>64</v>
      </c>
      <c r="O2953" s="167" t="s">
        <v>133</v>
      </c>
      <c r="P2953" s="260" t="e">
        <f t="shared" si="141"/>
        <v>#NUM!</v>
      </c>
      <c r="S2953" s="272"/>
    </row>
    <row r="2954" spans="1:19">
      <c r="A2954" s="161" t="s">
        <v>4065</v>
      </c>
      <c r="C2954" s="161" t="s">
        <v>133</v>
      </c>
      <c r="F2954" s="163" t="s">
        <v>133</v>
      </c>
      <c r="G2954" s="266" t="s">
        <v>133</v>
      </c>
      <c r="H2954" s="163" t="s">
        <v>133</v>
      </c>
      <c r="I2954" s="163" t="s">
        <v>133</v>
      </c>
      <c r="J2954" s="163" t="s">
        <v>133</v>
      </c>
      <c r="K2954" s="164">
        <f t="shared" si="142"/>
        <v>0</v>
      </c>
      <c r="L2954" s="165">
        <f t="shared" si="143"/>
        <v>0</v>
      </c>
      <c r="M2954" s="172">
        <v>127</v>
      </c>
      <c r="N2954" s="172">
        <v>64</v>
      </c>
      <c r="O2954" s="167" t="s">
        <v>133</v>
      </c>
      <c r="P2954" s="260" t="e">
        <f t="shared" si="141"/>
        <v>#NUM!</v>
      </c>
      <c r="S2954" s="272"/>
    </row>
    <row r="2955" spans="1:19">
      <c r="A2955" s="161" t="s">
        <v>4066</v>
      </c>
      <c r="C2955" s="161" t="s">
        <v>133</v>
      </c>
      <c r="F2955" s="163" t="s">
        <v>133</v>
      </c>
      <c r="G2955" s="266" t="s">
        <v>133</v>
      </c>
      <c r="H2955" s="163" t="s">
        <v>133</v>
      </c>
      <c r="I2955" s="163" t="s">
        <v>133</v>
      </c>
      <c r="J2955" s="163" t="s">
        <v>133</v>
      </c>
      <c r="K2955" s="164">
        <f t="shared" si="142"/>
        <v>0</v>
      </c>
      <c r="L2955" s="165">
        <f t="shared" si="143"/>
        <v>0</v>
      </c>
      <c r="M2955" s="172">
        <v>127</v>
      </c>
      <c r="N2955" s="172">
        <v>64</v>
      </c>
      <c r="O2955" s="167" t="s">
        <v>133</v>
      </c>
      <c r="P2955" s="260" t="e">
        <f t="shared" si="141"/>
        <v>#NUM!</v>
      </c>
      <c r="S2955" s="272"/>
    </row>
    <row r="2956" spans="1:19">
      <c r="A2956" s="161" t="s">
        <v>4067</v>
      </c>
      <c r="C2956" s="161" t="s">
        <v>133</v>
      </c>
      <c r="F2956" s="163" t="s">
        <v>133</v>
      </c>
      <c r="G2956" s="266" t="s">
        <v>133</v>
      </c>
      <c r="H2956" s="163" t="s">
        <v>133</v>
      </c>
      <c r="I2956" s="163" t="s">
        <v>133</v>
      </c>
      <c r="J2956" s="163" t="s">
        <v>133</v>
      </c>
      <c r="K2956" s="164">
        <f t="shared" si="142"/>
        <v>0</v>
      </c>
      <c r="L2956" s="165">
        <f t="shared" si="143"/>
        <v>0</v>
      </c>
      <c r="M2956" s="172">
        <v>127</v>
      </c>
      <c r="N2956" s="172">
        <v>64</v>
      </c>
      <c r="O2956" s="167" t="s">
        <v>133</v>
      </c>
      <c r="P2956" s="260" t="e">
        <f t="shared" si="141"/>
        <v>#NUM!</v>
      </c>
      <c r="S2956" s="272"/>
    </row>
    <row r="2957" spans="1:19">
      <c r="A2957" s="161" t="s">
        <v>4068</v>
      </c>
      <c r="C2957" s="161" t="s">
        <v>133</v>
      </c>
      <c r="F2957" s="163" t="s">
        <v>133</v>
      </c>
      <c r="G2957" s="266" t="s">
        <v>133</v>
      </c>
      <c r="H2957" s="163" t="s">
        <v>133</v>
      </c>
      <c r="I2957" s="163" t="s">
        <v>133</v>
      </c>
      <c r="J2957" s="163" t="s">
        <v>133</v>
      </c>
      <c r="K2957" s="164">
        <f t="shared" si="142"/>
        <v>0</v>
      </c>
      <c r="L2957" s="165">
        <f t="shared" si="143"/>
        <v>0</v>
      </c>
      <c r="M2957" s="172">
        <v>127</v>
      </c>
      <c r="N2957" s="172">
        <v>64</v>
      </c>
      <c r="O2957" s="167" t="s">
        <v>133</v>
      </c>
      <c r="P2957" s="260" t="e">
        <f t="shared" si="141"/>
        <v>#NUM!</v>
      </c>
      <c r="S2957" s="272"/>
    </row>
    <row r="2958" spans="1:19">
      <c r="A2958" s="161" t="s">
        <v>4069</v>
      </c>
      <c r="C2958" s="161" t="s">
        <v>133</v>
      </c>
      <c r="F2958" s="163" t="s">
        <v>133</v>
      </c>
      <c r="G2958" s="266" t="s">
        <v>133</v>
      </c>
      <c r="H2958" s="163" t="s">
        <v>133</v>
      </c>
      <c r="I2958" s="163" t="s">
        <v>133</v>
      </c>
      <c r="J2958" s="163" t="s">
        <v>133</v>
      </c>
      <c r="K2958" s="164">
        <f t="shared" si="142"/>
        <v>0</v>
      </c>
      <c r="L2958" s="165">
        <f t="shared" si="143"/>
        <v>0</v>
      </c>
      <c r="M2958" s="172">
        <v>127</v>
      </c>
      <c r="N2958" s="172">
        <v>64</v>
      </c>
      <c r="O2958" s="167" t="s">
        <v>133</v>
      </c>
      <c r="P2958" s="260" t="e">
        <f t="shared" si="141"/>
        <v>#NUM!</v>
      </c>
      <c r="S2958" s="272"/>
    </row>
    <row r="2959" spans="1:19">
      <c r="A2959" s="161" t="s">
        <v>4070</v>
      </c>
      <c r="C2959" s="161" t="s">
        <v>133</v>
      </c>
      <c r="F2959" s="163" t="s">
        <v>133</v>
      </c>
      <c r="G2959" s="266" t="s">
        <v>133</v>
      </c>
      <c r="H2959" s="163" t="s">
        <v>133</v>
      </c>
      <c r="I2959" s="163" t="s">
        <v>133</v>
      </c>
      <c r="J2959" s="163" t="s">
        <v>133</v>
      </c>
      <c r="K2959" s="164">
        <f t="shared" si="142"/>
        <v>0</v>
      </c>
      <c r="L2959" s="165">
        <f t="shared" si="143"/>
        <v>0</v>
      </c>
      <c r="M2959" s="172">
        <v>127</v>
      </c>
      <c r="N2959" s="172">
        <v>64</v>
      </c>
      <c r="O2959" s="167" t="s">
        <v>133</v>
      </c>
      <c r="P2959" s="260" t="e">
        <f t="shared" ref="P2959:P3022" si="144">MEDIAN(Q2959:R2959)</f>
        <v>#NUM!</v>
      </c>
      <c r="S2959" s="272"/>
    </row>
    <row r="2960" spans="1:19">
      <c r="A2960" s="161" t="s">
        <v>4071</v>
      </c>
      <c r="C2960" s="161" t="s">
        <v>133</v>
      </c>
      <c r="F2960" s="163" t="s">
        <v>133</v>
      </c>
      <c r="G2960" s="266" t="s">
        <v>133</v>
      </c>
      <c r="H2960" s="163" t="s">
        <v>133</v>
      </c>
      <c r="I2960" s="163" t="s">
        <v>133</v>
      </c>
      <c r="J2960" s="163" t="s">
        <v>133</v>
      </c>
      <c r="K2960" s="164">
        <f t="shared" ref="K2960:K3023" si="145">IF(OR(D2960="n/a",D2960="nd"),0,D2960)+IF(OR(I2960="n/a",I2960="nd"),0,I2960)</f>
        <v>0</v>
      </c>
      <c r="L2960" s="165">
        <f t="shared" ref="L2960:L3023" si="146">SQRT(SUMSQ(IF(OR(E2960="n/a",E2960="nd"),0,E2960),IF(OR(F2960="n/a",F2960="nd"),0,F2960),IF(OR(J2960="n/a",J2960="nd"),0,J2960)))</f>
        <v>0</v>
      </c>
      <c r="M2960" s="172">
        <v>127</v>
      </c>
      <c r="N2960" s="172">
        <v>64</v>
      </c>
      <c r="O2960" s="167" t="s">
        <v>133</v>
      </c>
      <c r="P2960" s="260" t="e">
        <f t="shared" si="144"/>
        <v>#NUM!</v>
      </c>
      <c r="S2960" s="272"/>
    </row>
    <row r="2961" spans="1:19">
      <c r="A2961" s="161" t="s">
        <v>4072</v>
      </c>
      <c r="C2961" s="161" t="s">
        <v>133</v>
      </c>
      <c r="F2961" s="163" t="s">
        <v>133</v>
      </c>
      <c r="G2961" s="266" t="s">
        <v>133</v>
      </c>
      <c r="H2961" s="163" t="s">
        <v>133</v>
      </c>
      <c r="I2961" s="163" t="s">
        <v>133</v>
      </c>
      <c r="J2961" s="163" t="s">
        <v>133</v>
      </c>
      <c r="K2961" s="164">
        <f t="shared" si="145"/>
        <v>0</v>
      </c>
      <c r="L2961" s="165">
        <f t="shared" si="146"/>
        <v>0</v>
      </c>
      <c r="M2961" s="172">
        <v>127</v>
      </c>
      <c r="N2961" s="172">
        <v>64</v>
      </c>
      <c r="O2961" s="167" t="s">
        <v>133</v>
      </c>
      <c r="P2961" s="260" t="e">
        <f t="shared" si="144"/>
        <v>#NUM!</v>
      </c>
      <c r="S2961" s="272"/>
    </row>
    <row r="2962" spans="1:19">
      <c r="A2962" s="161" t="s">
        <v>4073</v>
      </c>
      <c r="C2962" s="161" t="s">
        <v>133</v>
      </c>
      <c r="F2962" s="163" t="s">
        <v>133</v>
      </c>
      <c r="G2962" s="266" t="s">
        <v>133</v>
      </c>
      <c r="H2962" s="163" t="s">
        <v>133</v>
      </c>
      <c r="I2962" s="163" t="s">
        <v>133</v>
      </c>
      <c r="J2962" s="163" t="s">
        <v>133</v>
      </c>
      <c r="K2962" s="164">
        <f t="shared" si="145"/>
        <v>0</v>
      </c>
      <c r="L2962" s="165">
        <f t="shared" si="146"/>
        <v>0</v>
      </c>
      <c r="M2962" s="172">
        <v>127</v>
      </c>
      <c r="N2962" s="172">
        <v>64</v>
      </c>
      <c r="O2962" s="167" t="s">
        <v>133</v>
      </c>
      <c r="P2962" s="260" t="e">
        <f t="shared" si="144"/>
        <v>#NUM!</v>
      </c>
      <c r="S2962" s="272"/>
    </row>
    <row r="2963" spans="1:19">
      <c r="A2963" s="161" t="s">
        <v>4074</v>
      </c>
      <c r="C2963" s="161" t="s">
        <v>133</v>
      </c>
      <c r="F2963" s="163" t="s">
        <v>133</v>
      </c>
      <c r="G2963" s="266" t="s">
        <v>133</v>
      </c>
      <c r="H2963" s="163" t="s">
        <v>133</v>
      </c>
      <c r="I2963" s="163" t="s">
        <v>133</v>
      </c>
      <c r="J2963" s="163" t="s">
        <v>133</v>
      </c>
      <c r="K2963" s="164">
        <f t="shared" si="145"/>
        <v>0</v>
      </c>
      <c r="L2963" s="165">
        <f t="shared" si="146"/>
        <v>0</v>
      </c>
      <c r="M2963" s="172">
        <v>127</v>
      </c>
      <c r="N2963" s="172">
        <v>64</v>
      </c>
      <c r="O2963" s="167" t="s">
        <v>133</v>
      </c>
      <c r="P2963" s="260" t="e">
        <f t="shared" si="144"/>
        <v>#NUM!</v>
      </c>
      <c r="S2963" s="272"/>
    </row>
    <row r="2964" spans="1:19">
      <c r="A2964" s="161" t="s">
        <v>4075</v>
      </c>
      <c r="C2964" s="161" t="s">
        <v>133</v>
      </c>
      <c r="F2964" s="163" t="s">
        <v>133</v>
      </c>
      <c r="G2964" s="266" t="s">
        <v>133</v>
      </c>
      <c r="H2964" s="163" t="s">
        <v>133</v>
      </c>
      <c r="I2964" s="163" t="s">
        <v>133</v>
      </c>
      <c r="J2964" s="163" t="s">
        <v>133</v>
      </c>
      <c r="K2964" s="164">
        <f t="shared" si="145"/>
        <v>0</v>
      </c>
      <c r="L2964" s="165">
        <f t="shared" si="146"/>
        <v>0</v>
      </c>
      <c r="M2964" s="172">
        <v>127</v>
      </c>
      <c r="N2964" s="172">
        <v>64</v>
      </c>
      <c r="O2964" s="167" t="s">
        <v>133</v>
      </c>
      <c r="P2964" s="260" t="e">
        <f t="shared" si="144"/>
        <v>#NUM!</v>
      </c>
      <c r="S2964" s="272"/>
    </row>
    <row r="2965" spans="1:19">
      <c r="A2965" s="161" t="s">
        <v>4076</v>
      </c>
      <c r="C2965" s="161" t="s">
        <v>133</v>
      </c>
      <c r="F2965" s="163" t="s">
        <v>133</v>
      </c>
      <c r="G2965" s="266" t="s">
        <v>133</v>
      </c>
      <c r="H2965" s="163" t="s">
        <v>133</v>
      </c>
      <c r="I2965" s="163" t="s">
        <v>133</v>
      </c>
      <c r="J2965" s="163" t="s">
        <v>133</v>
      </c>
      <c r="K2965" s="164">
        <f t="shared" si="145"/>
        <v>0</v>
      </c>
      <c r="L2965" s="165">
        <f t="shared" si="146"/>
        <v>0</v>
      </c>
      <c r="M2965" s="172">
        <v>127</v>
      </c>
      <c r="N2965" s="172">
        <v>64</v>
      </c>
      <c r="O2965" s="167" t="s">
        <v>133</v>
      </c>
      <c r="P2965" s="260" t="e">
        <f t="shared" si="144"/>
        <v>#NUM!</v>
      </c>
      <c r="S2965" s="272"/>
    </row>
    <row r="2966" spans="1:19">
      <c r="A2966" s="161" t="s">
        <v>4077</v>
      </c>
      <c r="C2966" s="161" t="s">
        <v>133</v>
      </c>
      <c r="F2966" s="163" t="s">
        <v>133</v>
      </c>
      <c r="G2966" s="266" t="s">
        <v>133</v>
      </c>
      <c r="H2966" s="163" t="s">
        <v>133</v>
      </c>
      <c r="I2966" s="163" t="s">
        <v>133</v>
      </c>
      <c r="J2966" s="163" t="s">
        <v>133</v>
      </c>
      <c r="K2966" s="164">
        <f t="shared" si="145"/>
        <v>0</v>
      </c>
      <c r="L2966" s="165">
        <f t="shared" si="146"/>
        <v>0</v>
      </c>
      <c r="M2966" s="172">
        <v>127</v>
      </c>
      <c r="N2966" s="172">
        <v>64</v>
      </c>
      <c r="O2966" s="167" t="s">
        <v>133</v>
      </c>
      <c r="P2966" s="260" t="e">
        <f t="shared" si="144"/>
        <v>#NUM!</v>
      </c>
      <c r="S2966" s="272"/>
    </row>
    <row r="2967" spans="1:19">
      <c r="A2967" s="161" t="s">
        <v>4078</v>
      </c>
      <c r="C2967" s="161" t="s">
        <v>133</v>
      </c>
      <c r="F2967" s="163" t="s">
        <v>133</v>
      </c>
      <c r="G2967" s="266" t="s">
        <v>133</v>
      </c>
      <c r="H2967" s="163" t="s">
        <v>133</v>
      </c>
      <c r="I2967" s="163" t="s">
        <v>133</v>
      </c>
      <c r="J2967" s="163" t="s">
        <v>133</v>
      </c>
      <c r="K2967" s="164">
        <f t="shared" si="145"/>
        <v>0</v>
      </c>
      <c r="L2967" s="165">
        <f t="shared" si="146"/>
        <v>0</v>
      </c>
      <c r="M2967" s="172">
        <v>127</v>
      </c>
      <c r="N2967" s="172">
        <v>64</v>
      </c>
      <c r="O2967" s="167" t="s">
        <v>133</v>
      </c>
      <c r="P2967" s="260" t="e">
        <f t="shared" si="144"/>
        <v>#NUM!</v>
      </c>
      <c r="S2967" s="272"/>
    </row>
    <row r="2968" spans="1:19">
      <c r="A2968" s="161" t="s">
        <v>4079</v>
      </c>
      <c r="C2968" s="161" t="s">
        <v>133</v>
      </c>
      <c r="F2968" s="163" t="s">
        <v>133</v>
      </c>
      <c r="G2968" s="266" t="s">
        <v>133</v>
      </c>
      <c r="H2968" s="163" t="s">
        <v>133</v>
      </c>
      <c r="I2968" s="163" t="s">
        <v>133</v>
      </c>
      <c r="J2968" s="163" t="s">
        <v>133</v>
      </c>
      <c r="K2968" s="164">
        <f t="shared" si="145"/>
        <v>0</v>
      </c>
      <c r="L2968" s="165">
        <f t="shared" si="146"/>
        <v>0</v>
      </c>
      <c r="M2968" s="172">
        <v>127</v>
      </c>
      <c r="N2968" s="172">
        <v>64</v>
      </c>
      <c r="O2968" s="167" t="s">
        <v>133</v>
      </c>
      <c r="P2968" s="260" t="e">
        <f t="shared" si="144"/>
        <v>#NUM!</v>
      </c>
      <c r="S2968" s="272"/>
    </row>
    <row r="2969" spans="1:19">
      <c r="A2969" s="161" t="s">
        <v>4080</v>
      </c>
      <c r="C2969" s="161" t="s">
        <v>133</v>
      </c>
      <c r="F2969" s="163" t="s">
        <v>133</v>
      </c>
      <c r="G2969" s="266" t="s">
        <v>133</v>
      </c>
      <c r="H2969" s="163" t="s">
        <v>133</v>
      </c>
      <c r="I2969" s="163" t="s">
        <v>133</v>
      </c>
      <c r="J2969" s="163" t="s">
        <v>133</v>
      </c>
      <c r="K2969" s="164">
        <f t="shared" si="145"/>
        <v>0</v>
      </c>
      <c r="L2969" s="165">
        <f t="shared" si="146"/>
        <v>0</v>
      </c>
      <c r="M2969" s="172">
        <v>127</v>
      </c>
      <c r="N2969" s="172">
        <v>64</v>
      </c>
      <c r="O2969" s="167" t="s">
        <v>133</v>
      </c>
      <c r="P2969" s="260" t="e">
        <f t="shared" si="144"/>
        <v>#NUM!</v>
      </c>
      <c r="S2969" s="272"/>
    </row>
    <row r="2970" spans="1:19">
      <c r="A2970" s="161" t="s">
        <v>4081</v>
      </c>
      <c r="C2970" s="161" t="s">
        <v>133</v>
      </c>
      <c r="F2970" s="163" t="s">
        <v>133</v>
      </c>
      <c r="G2970" s="266" t="s">
        <v>133</v>
      </c>
      <c r="H2970" s="163" t="s">
        <v>133</v>
      </c>
      <c r="I2970" s="163" t="s">
        <v>133</v>
      </c>
      <c r="J2970" s="163" t="s">
        <v>133</v>
      </c>
      <c r="K2970" s="164">
        <f t="shared" si="145"/>
        <v>0</v>
      </c>
      <c r="L2970" s="165">
        <f t="shared" si="146"/>
        <v>0</v>
      </c>
      <c r="M2970" s="172">
        <v>127</v>
      </c>
      <c r="N2970" s="172">
        <v>64</v>
      </c>
      <c r="O2970" s="167" t="s">
        <v>133</v>
      </c>
      <c r="P2970" s="260" t="e">
        <f t="shared" si="144"/>
        <v>#NUM!</v>
      </c>
      <c r="S2970" s="272"/>
    </row>
    <row r="2971" spans="1:19">
      <c r="A2971" s="161" t="s">
        <v>4082</v>
      </c>
      <c r="C2971" s="161" t="s">
        <v>133</v>
      </c>
      <c r="F2971" s="163" t="s">
        <v>133</v>
      </c>
      <c r="G2971" s="266" t="s">
        <v>133</v>
      </c>
      <c r="H2971" s="163" t="s">
        <v>133</v>
      </c>
      <c r="I2971" s="163" t="s">
        <v>133</v>
      </c>
      <c r="J2971" s="163" t="s">
        <v>133</v>
      </c>
      <c r="K2971" s="164">
        <f t="shared" si="145"/>
        <v>0</v>
      </c>
      <c r="L2971" s="165">
        <f t="shared" si="146"/>
        <v>0</v>
      </c>
      <c r="M2971" s="172">
        <v>127</v>
      </c>
      <c r="N2971" s="172">
        <v>64</v>
      </c>
      <c r="O2971" s="167" t="s">
        <v>133</v>
      </c>
      <c r="P2971" s="260" t="e">
        <f t="shared" si="144"/>
        <v>#NUM!</v>
      </c>
      <c r="S2971" s="272"/>
    </row>
    <row r="2972" spans="1:19">
      <c r="A2972" s="161" t="s">
        <v>4083</v>
      </c>
      <c r="C2972" s="161" t="s">
        <v>133</v>
      </c>
      <c r="F2972" s="163" t="s">
        <v>133</v>
      </c>
      <c r="G2972" s="266" t="s">
        <v>133</v>
      </c>
      <c r="H2972" s="163" t="s">
        <v>133</v>
      </c>
      <c r="I2972" s="163" t="s">
        <v>133</v>
      </c>
      <c r="J2972" s="163" t="s">
        <v>133</v>
      </c>
      <c r="K2972" s="164">
        <f t="shared" si="145"/>
        <v>0</v>
      </c>
      <c r="L2972" s="165">
        <f t="shared" si="146"/>
        <v>0</v>
      </c>
      <c r="M2972" s="172">
        <v>127</v>
      </c>
      <c r="N2972" s="172">
        <v>64</v>
      </c>
      <c r="O2972" s="167" t="s">
        <v>133</v>
      </c>
      <c r="P2972" s="260" t="e">
        <f t="shared" si="144"/>
        <v>#NUM!</v>
      </c>
      <c r="S2972" s="272"/>
    </row>
    <row r="2973" spans="1:19">
      <c r="A2973" s="161" t="s">
        <v>4084</v>
      </c>
      <c r="C2973" s="161" t="s">
        <v>133</v>
      </c>
      <c r="F2973" s="163" t="s">
        <v>133</v>
      </c>
      <c r="G2973" s="266" t="s">
        <v>133</v>
      </c>
      <c r="H2973" s="163" t="s">
        <v>133</v>
      </c>
      <c r="I2973" s="163" t="s">
        <v>133</v>
      </c>
      <c r="J2973" s="163" t="s">
        <v>133</v>
      </c>
      <c r="K2973" s="164">
        <f t="shared" si="145"/>
        <v>0</v>
      </c>
      <c r="L2973" s="165">
        <f t="shared" si="146"/>
        <v>0</v>
      </c>
      <c r="M2973" s="172">
        <v>127</v>
      </c>
      <c r="N2973" s="172">
        <v>64</v>
      </c>
      <c r="O2973" s="167" t="s">
        <v>133</v>
      </c>
      <c r="P2973" s="260" t="e">
        <f t="shared" si="144"/>
        <v>#NUM!</v>
      </c>
      <c r="S2973" s="272"/>
    </row>
    <row r="2974" spans="1:19">
      <c r="A2974" s="161" t="s">
        <v>4085</v>
      </c>
      <c r="C2974" s="161" t="s">
        <v>133</v>
      </c>
      <c r="F2974" s="163" t="s">
        <v>133</v>
      </c>
      <c r="G2974" s="266" t="s">
        <v>133</v>
      </c>
      <c r="H2974" s="163" t="s">
        <v>133</v>
      </c>
      <c r="I2974" s="163" t="s">
        <v>133</v>
      </c>
      <c r="J2974" s="163" t="s">
        <v>133</v>
      </c>
      <c r="K2974" s="164">
        <f t="shared" si="145"/>
        <v>0</v>
      </c>
      <c r="L2974" s="165">
        <f t="shared" si="146"/>
        <v>0</v>
      </c>
      <c r="M2974" s="172">
        <v>127</v>
      </c>
      <c r="N2974" s="172">
        <v>64</v>
      </c>
      <c r="O2974" s="167" t="s">
        <v>133</v>
      </c>
      <c r="P2974" s="260" t="e">
        <f t="shared" si="144"/>
        <v>#NUM!</v>
      </c>
      <c r="S2974" s="272"/>
    </row>
    <row r="2975" spans="1:19">
      <c r="A2975" s="161" t="s">
        <v>4086</v>
      </c>
      <c r="C2975" s="161" t="s">
        <v>133</v>
      </c>
      <c r="F2975" s="163" t="s">
        <v>133</v>
      </c>
      <c r="G2975" s="266" t="s">
        <v>133</v>
      </c>
      <c r="H2975" s="163" t="s">
        <v>133</v>
      </c>
      <c r="I2975" s="163" t="s">
        <v>133</v>
      </c>
      <c r="J2975" s="163" t="s">
        <v>133</v>
      </c>
      <c r="K2975" s="164">
        <f t="shared" si="145"/>
        <v>0</v>
      </c>
      <c r="L2975" s="165">
        <f t="shared" si="146"/>
        <v>0</v>
      </c>
      <c r="M2975" s="172">
        <v>127</v>
      </c>
      <c r="N2975" s="172">
        <v>64</v>
      </c>
      <c r="O2975" s="167" t="s">
        <v>133</v>
      </c>
      <c r="P2975" s="260" t="e">
        <f t="shared" si="144"/>
        <v>#NUM!</v>
      </c>
      <c r="S2975" s="272"/>
    </row>
    <row r="2976" spans="1:19">
      <c r="A2976" s="161" t="s">
        <v>4087</v>
      </c>
      <c r="C2976" s="161" t="s">
        <v>133</v>
      </c>
      <c r="F2976" s="163" t="s">
        <v>133</v>
      </c>
      <c r="G2976" s="266" t="s">
        <v>133</v>
      </c>
      <c r="H2976" s="163" t="s">
        <v>133</v>
      </c>
      <c r="I2976" s="163" t="s">
        <v>133</v>
      </c>
      <c r="J2976" s="163" t="s">
        <v>133</v>
      </c>
      <c r="K2976" s="164">
        <f t="shared" si="145"/>
        <v>0</v>
      </c>
      <c r="L2976" s="165">
        <f t="shared" si="146"/>
        <v>0</v>
      </c>
      <c r="M2976" s="172">
        <v>127</v>
      </c>
      <c r="N2976" s="172">
        <v>64</v>
      </c>
      <c r="O2976" s="167" t="s">
        <v>133</v>
      </c>
      <c r="P2976" s="260" t="e">
        <f t="shared" si="144"/>
        <v>#NUM!</v>
      </c>
      <c r="S2976" s="272"/>
    </row>
    <row r="2977" spans="1:19">
      <c r="A2977" s="161" t="s">
        <v>4088</v>
      </c>
      <c r="C2977" s="161" t="s">
        <v>133</v>
      </c>
      <c r="F2977" s="163" t="s">
        <v>133</v>
      </c>
      <c r="G2977" s="266" t="s">
        <v>133</v>
      </c>
      <c r="H2977" s="163" t="s">
        <v>133</v>
      </c>
      <c r="I2977" s="163" t="s">
        <v>133</v>
      </c>
      <c r="J2977" s="163" t="s">
        <v>133</v>
      </c>
      <c r="K2977" s="164">
        <f t="shared" si="145"/>
        <v>0</v>
      </c>
      <c r="L2977" s="165">
        <f t="shared" si="146"/>
        <v>0</v>
      </c>
      <c r="M2977" s="172">
        <v>127</v>
      </c>
      <c r="N2977" s="172">
        <v>64</v>
      </c>
      <c r="O2977" s="167" t="s">
        <v>133</v>
      </c>
      <c r="P2977" s="260" t="e">
        <f t="shared" si="144"/>
        <v>#NUM!</v>
      </c>
      <c r="S2977" s="272"/>
    </row>
    <row r="2978" spans="1:19">
      <c r="A2978" s="161" t="s">
        <v>4089</v>
      </c>
      <c r="C2978" s="161" t="s">
        <v>133</v>
      </c>
      <c r="F2978" s="163" t="s">
        <v>133</v>
      </c>
      <c r="G2978" s="266" t="s">
        <v>133</v>
      </c>
      <c r="H2978" s="163" t="s">
        <v>133</v>
      </c>
      <c r="I2978" s="163" t="s">
        <v>133</v>
      </c>
      <c r="J2978" s="163" t="s">
        <v>133</v>
      </c>
      <c r="K2978" s="164">
        <f t="shared" si="145"/>
        <v>0</v>
      </c>
      <c r="L2978" s="165">
        <f t="shared" si="146"/>
        <v>0</v>
      </c>
      <c r="M2978" s="172">
        <v>127</v>
      </c>
      <c r="N2978" s="172">
        <v>64</v>
      </c>
      <c r="O2978" s="167" t="s">
        <v>133</v>
      </c>
      <c r="P2978" s="260" t="e">
        <f t="shared" si="144"/>
        <v>#NUM!</v>
      </c>
      <c r="S2978" s="272"/>
    </row>
    <row r="2979" spans="1:19">
      <c r="A2979" s="161" t="s">
        <v>4090</v>
      </c>
      <c r="C2979" s="161" t="s">
        <v>133</v>
      </c>
      <c r="F2979" s="163" t="s">
        <v>133</v>
      </c>
      <c r="G2979" s="266" t="s">
        <v>133</v>
      </c>
      <c r="H2979" s="163" t="s">
        <v>133</v>
      </c>
      <c r="I2979" s="163" t="s">
        <v>133</v>
      </c>
      <c r="J2979" s="163" t="s">
        <v>133</v>
      </c>
      <c r="K2979" s="164">
        <f t="shared" si="145"/>
        <v>0</v>
      </c>
      <c r="L2979" s="165">
        <f t="shared" si="146"/>
        <v>0</v>
      </c>
      <c r="M2979" s="172">
        <v>127</v>
      </c>
      <c r="N2979" s="172">
        <v>64</v>
      </c>
      <c r="O2979" s="167" t="s">
        <v>133</v>
      </c>
      <c r="P2979" s="260" t="e">
        <f t="shared" si="144"/>
        <v>#NUM!</v>
      </c>
      <c r="S2979" s="272"/>
    </row>
    <row r="2980" spans="1:19">
      <c r="A2980" s="161" t="s">
        <v>4091</v>
      </c>
      <c r="C2980" s="161" t="s">
        <v>133</v>
      </c>
      <c r="F2980" s="163" t="s">
        <v>133</v>
      </c>
      <c r="G2980" s="266" t="s">
        <v>133</v>
      </c>
      <c r="H2980" s="163" t="s">
        <v>133</v>
      </c>
      <c r="I2980" s="163" t="s">
        <v>133</v>
      </c>
      <c r="J2980" s="163" t="s">
        <v>133</v>
      </c>
      <c r="K2980" s="164">
        <f t="shared" si="145"/>
        <v>0</v>
      </c>
      <c r="L2980" s="165">
        <f t="shared" si="146"/>
        <v>0</v>
      </c>
      <c r="M2980" s="172">
        <v>127</v>
      </c>
      <c r="N2980" s="172">
        <v>64</v>
      </c>
      <c r="O2980" s="167" t="s">
        <v>133</v>
      </c>
      <c r="P2980" s="260" t="e">
        <f t="shared" si="144"/>
        <v>#NUM!</v>
      </c>
      <c r="S2980" s="272"/>
    </row>
    <row r="2981" spans="1:19">
      <c r="A2981" s="161" t="s">
        <v>4092</v>
      </c>
      <c r="C2981" s="161" t="s">
        <v>133</v>
      </c>
      <c r="F2981" s="163" t="s">
        <v>133</v>
      </c>
      <c r="G2981" s="266" t="s">
        <v>133</v>
      </c>
      <c r="H2981" s="163" t="s">
        <v>133</v>
      </c>
      <c r="I2981" s="163" t="s">
        <v>133</v>
      </c>
      <c r="J2981" s="163" t="s">
        <v>133</v>
      </c>
      <c r="K2981" s="164">
        <f t="shared" si="145"/>
        <v>0</v>
      </c>
      <c r="L2981" s="165">
        <f t="shared" si="146"/>
        <v>0</v>
      </c>
      <c r="M2981" s="172">
        <v>127</v>
      </c>
      <c r="N2981" s="172">
        <v>64</v>
      </c>
      <c r="O2981" s="167" t="s">
        <v>133</v>
      </c>
      <c r="P2981" s="260" t="e">
        <f t="shared" si="144"/>
        <v>#NUM!</v>
      </c>
      <c r="S2981" s="272"/>
    </row>
    <row r="2982" spans="1:19">
      <c r="A2982" s="161" t="s">
        <v>4093</v>
      </c>
      <c r="C2982" s="161" t="s">
        <v>133</v>
      </c>
      <c r="F2982" s="163" t="s">
        <v>133</v>
      </c>
      <c r="G2982" s="266" t="s">
        <v>133</v>
      </c>
      <c r="H2982" s="163" t="s">
        <v>133</v>
      </c>
      <c r="I2982" s="163" t="s">
        <v>133</v>
      </c>
      <c r="J2982" s="163" t="s">
        <v>133</v>
      </c>
      <c r="K2982" s="164">
        <f t="shared" si="145"/>
        <v>0</v>
      </c>
      <c r="L2982" s="165">
        <f t="shared" si="146"/>
        <v>0</v>
      </c>
      <c r="M2982" s="172">
        <v>127</v>
      </c>
      <c r="N2982" s="172">
        <v>64</v>
      </c>
      <c r="O2982" s="167" t="s">
        <v>133</v>
      </c>
      <c r="P2982" s="260" t="e">
        <f t="shared" si="144"/>
        <v>#NUM!</v>
      </c>
      <c r="S2982" s="272"/>
    </row>
    <row r="2983" spans="1:19">
      <c r="A2983" s="161" t="s">
        <v>4094</v>
      </c>
      <c r="C2983" s="161" t="s">
        <v>133</v>
      </c>
      <c r="F2983" s="163" t="s">
        <v>133</v>
      </c>
      <c r="G2983" s="266" t="s">
        <v>133</v>
      </c>
      <c r="H2983" s="163" t="s">
        <v>133</v>
      </c>
      <c r="I2983" s="163" t="s">
        <v>133</v>
      </c>
      <c r="J2983" s="163" t="s">
        <v>133</v>
      </c>
      <c r="K2983" s="164">
        <f t="shared" si="145"/>
        <v>0</v>
      </c>
      <c r="L2983" s="165">
        <f t="shared" si="146"/>
        <v>0</v>
      </c>
      <c r="M2983" s="172">
        <v>127</v>
      </c>
      <c r="N2983" s="172">
        <v>64</v>
      </c>
      <c r="O2983" s="167" t="s">
        <v>133</v>
      </c>
      <c r="P2983" s="260" t="e">
        <f t="shared" si="144"/>
        <v>#NUM!</v>
      </c>
      <c r="S2983" s="272"/>
    </row>
    <row r="2984" spans="1:19">
      <c r="A2984" s="161" t="s">
        <v>4095</v>
      </c>
      <c r="C2984" s="161" t="s">
        <v>133</v>
      </c>
      <c r="F2984" s="163" t="s">
        <v>133</v>
      </c>
      <c r="G2984" s="266" t="s">
        <v>133</v>
      </c>
      <c r="H2984" s="163" t="s">
        <v>133</v>
      </c>
      <c r="I2984" s="163" t="s">
        <v>133</v>
      </c>
      <c r="J2984" s="163" t="s">
        <v>133</v>
      </c>
      <c r="K2984" s="164">
        <f t="shared" si="145"/>
        <v>0</v>
      </c>
      <c r="L2984" s="165">
        <f t="shared" si="146"/>
        <v>0</v>
      </c>
      <c r="M2984" s="172">
        <v>127</v>
      </c>
      <c r="N2984" s="172">
        <v>64</v>
      </c>
      <c r="O2984" s="167" t="s">
        <v>133</v>
      </c>
      <c r="P2984" s="260" t="e">
        <f t="shared" si="144"/>
        <v>#NUM!</v>
      </c>
      <c r="S2984" s="272"/>
    </row>
    <row r="2985" spans="1:19">
      <c r="A2985" s="161" t="s">
        <v>4096</v>
      </c>
      <c r="C2985" s="161" t="s">
        <v>133</v>
      </c>
      <c r="F2985" s="163" t="s">
        <v>133</v>
      </c>
      <c r="G2985" s="266" t="s">
        <v>133</v>
      </c>
      <c r="H2985" s="163" t="s">
        <v>133</v>
      </c>
      <c r="I2985" s="163" t="s">
        <v>133</v>
      </c>
      <c r="J2985" s="163" t="s">
        <v>133</v>
      </c>
      <c r="K2985" s="164">
        <f t="shared" si="145"/>
        <v>0</v>
      </c>
      <c r="L2985" s="165">
        <f t="shared" si="146"/>
        <v>0</v>
      </c>
      <c r="M2985" s="172">
        <v>127</v>
      </c>
      <c r="N2985" s="172">
        <v>64</v>
      </c>
      <c r="O2985" s="167" t="s">
        <v>133</v>
      </c>
      <c r="P2985" s="260" t="e">
        <f t="shared" si="144"/>
        <v>#NUM!</v>
      </c>
      <c r="S2985" s="272"/>
    </row>
    <row r="2986" spans="1:19">
      <c r="A2986" s="161" t="s">
        <v>4097</v>
      </c>
      <c r="C2986" s="161" t="s">
        <v>133</v>
      </c>
      <c r="F2986" s="163" t="s">
        <v>133</v>
      </c>
      <c r="G2986" s="266" t="s">
        <v>133</v>
      </c>
      <c r="H2986" s="163" t="s">
        <v>133</v>
      </c>
      <c r="I2986" s="163" t="s">
        <v>133</v>
      </c>
      <c r="J2986" s="163" t="s">
        <v>133</v>
      </c>
      <c r="K2986" s="164">
        <f t="shared" si="145"/>
        <v>0</v>
      </c>
      <c r="L2986" s="165">
        <f t="shared" si="146"/>
        <v>0</v>
      </c>
      <c r="M2986" s="172">
        <v>127</v>
      </c>
      <c r="N2986" s="172">
        <v>64</v>
      </c>
      <c r="O2986" s="167" t="s">
        <v>133</v>
      </c>
      <c r="P2986" s="260" t="e">
        <f t="shared" si="144"/>
        <v>#NUM!</v>
      </c>
      <c r="S2986" s="272"/>
    </row>
    <row r="2987" spans="1:19">
      <c r="A2987" s="161" t="s">
        <v>4098</v>
      </c>
      <c r="C2987" s="161" t="s">
        <v>133</v>
      </c>
      <c r="F2987" s="163" t="s">
        <v>133</v>
      </c>
      <c r="G2987" s="266" t="s">
        <v>133</v>
      </c>
      <c r="H2987" s="163" t="s">
        <v>133</v>
      </c>
      <c r="I2987" s="163" t="s">
        <v>133</v>
      </c>
      <c r="J2987" s="163" t="s">
        <v>133</v>
      </c>
      <c r="K2987" s="164">
        <f t="shared" si="145"/>
        <v>0</v>
      </c>
      <c r="L2987" s="165">
        <f t="shared" si="146"/>
        <v>0</v>
      </c>
      <c r="M2987" s="172">
        <v>127</v>
      </c>
      <c r="N2987" s="172">
        <v>64</v>
      </c>
      <c r="O2987" s="167" t="s">
        <v>133</v>
      </c>
      <c r="P2987" s="260" t="e">
        <f t="shared" si="144"/>
        <v>#NUM!</v>
      </c>
      <c r="S2987" s="272"/>
    </row>
    <row r="2988" spans="1:19">
      <c r="A2988" s="161" t="s">
        <v>4099</v>
      </c>
      <c r="C2988" s="161" t="s">
        <v>133</v>
      </c>
      <c r="F2988" s="163" t="s">
        <v>133</v>
      </c>
      <c r="G2988" s="266" t="s">
        <v>133</v>
      </c>
      <c r="H2988" s="163" t="s">
        <v>133</v>
      </c>
      <c r="I2988" s="163" t="s">
        <v>133</v>
      </c>
      <c r="J2988" s="163" t="s">
        <v>133</v>
      </c>
      <c r="K2988" s="164">
        <f t="shared" si="145"/>
        <v>0</v>
      </c>
      <c r="L2988" s="165">
        <f t="shared" si="146"/>
        <v>0</v>
      </c>
      <c r="M2988" s="172">
        <v>127</v>
      </c>
      <c r="N2988" s="172">
        <v>64</v>
      </c>
      <c r="O2988" s="167" t="s">
        <v>133</v>
      </c>
      <c r="P2988" s="260" t="e">
        <f t="shared" si="144"/>
        <v>#NUM!</v>
      </c>
      <c r="S2988" s="272"/>
    </row>
    <row r="2989" spans="1:19">
      <c r="A2989" s="161" t="s">
        <v>4100</v>
      </c>
      <c r="C2989" s="161" t="s">
        <v>133</v>
      </c>
      <c r="F2989" s="163" t="s">
        <v>133</v>
      </c>
      <c r="G2989" s="266" t="s">
        <v>133</v>
      </c>
      <c r="H2989" s="163" t="s">
        <v>133</v>
      </c>
      <c r="I2989" s="163" t="s">
        <v>133</v>
      </c>
      <c r="J2989" s="163" t="s">
        <v>133</v>
      </c>
      <c r="K2989" s="164">
        <f t="shared" si="145"/>
        <v>0</v>
      </c>
      <c r="L2989" s="165">
        <f t="shared" si="146"/>
        <v>0</v>
      </c>
      <c r="M2989" s="172">
        <v>127</v>
      </c>
      <c r="N2989" s="172">
        <v>64</v>
      </c>
      <c r="O2989" s="167" t="s">
        <v>133</v>
      </c>
      <c r="P2989" s="260" t="e">
        <f t="shared" si="144"/>
        <v>#NUM!</v>
      </c>
      <c r="S2989" s="272"/>
    </row>
    <row r="2990" spans="1:19">
      <c r="A2990" s="161" t="s">
        <v>4101</v>
      </c>
      <c r="C2990" s="161" t="s">
        <v>133</v>
      </c>
      <c r="F2990" s="163" t="s">
        <v>133</v>
      </c>
      <c r="G2990" s="266" t="s">
        <v>133</v>
      </c>
      <c r="H2990" s="163" t="s">
        <v>133</v>
      </c>
      <c r="I2990" s="163" t="s">
        <v>133</v>
      </c>
      <c r="J2990" s="163" t="s">
        <v>133</v>
      </c>
      <c r="K2990" s="164">
        <f t="shared" si="145"/>
        <v>0</v>
      </c>
      <c r="L2990" s="165">
        <f t="shared" si="146"/>
        <v>0</v>
      </c>
      <c r="M2990" s="172">
        <v>127</v>
      </c>
      <c r="N2990" s="172">
        <v>64</v>
      </c>
      <c r="O2990" s="167" t="s">
        <v>133</v>
      </c>
      <c r="P2990" s="260" t="e">
        <f t="shared" si="144"/>
        <v>#NUM!</v>
      </c>
      <c r="S2990" s="272"/>
    </row>
    <row r="2991" spans="1:19">
      <c r="A2991" s="161" t="s">
        <v>4102</v>
      </c>
      <c r="C2991" s="161" t="s">
        <v>133</v>
      </c>
      <c r="F2991" s="163" t="s">
        <v>133</v>
      </c>
      <c r="G2991" s="266" t="s">
        <v>133</v>
      </c>
      <c r="H2991" s="163" t="s">
        <v>133</v>
      </c>
      <c r="I2991" s="163" t="s">
        <v>133</v>
      </c>
      <c r="J2991" s="163" t="s">
        <v>133</v>
      </c>
      <c r="K2991" s="164">
        <f t="shared" si="145"/>
        <v>0</v>
      </c>
      <c r="L2991" s="165">
        <f t="shared" si="146"/>
        <v>0</v>
      </c>
      <c r="M2991" s="172">
        <v>127</v>
      </c>
      <c r="N2991" s="172">
        <v>64</v>
      </c>
      <c r="O2991" s="167" t="s">
        <v>133</v>
      </c>
      <c r="P2991" s="260" t="e">
        <f t="shared" si="144"/>
        <v>#NUM!</v>
      </c>
      <c r="S2991" s="272"/>
    </row>
    <row r="2992" spans="1:19">
      <c r="A2992" s="161" t="s">
        <v>4103</v>
      </c>
      <c r="C2992" s="161" t="s">
        <v>133</v>
      </c>
      <c r="F2992" s="163" t="s">
        <v>133</v>
      </c>
      <c r="G2992" s="266" t="s">
        <v>133</v>
      </c>
      <c r="H2992" s="163" t="s">
        <v>133</v>
      </c>
      <c r="I2992" s="163" t="s">
        <v>133</v>
      </c>
      <c r="J2992" s="163" t="s">
        <v>133</v>
      </c>
      <c r="K2992" s="164">
        <f t="shared" si="145"/>
        <v>0</v>
      </c>
      <c r="L2992" s="165">
        <f t="shared" si="146"/>
        <v>0</v>
      </c>
      <c r="M2992" s="172">
        <v>127</v>
      </c>
      <c r="N2992" s="172">
        <v>64</v>
      </c>
      <c r="O2992" s="167" t="s">
        <v>133</v>
      </c>
      <c r="P2992" s="260" t="e">
        <f t="shared" si="144"/>
        <v>#NUM!</v>
      </c>
      <c r="S2992" s="272"/>
    </row>
    <row r="2993" spans="1:19">
      <c r="A2993" s="161" t="s">
        <v>4104</v>
      </c>
      <c r="C2993" s="161" t="s">
        <v>133</v>
      </c>
      <c r="F2993" s="163" t="s">
        <v>133</v>
      </c>
      <c r="G2993" s="266" t="s">
        <v>133</v>
      </c>
      <c r="H2993" s="163" t="s">
        <v>133</v>
      </c>
      <c r="I2993" s="163" t="s">
        <v>133</v>
      </c>
      <c r="J2993" s="163" t="s">
        <v>133</v>
      </c>
      <c r="K2993" s="164">
        <f t="shared" si="145"/>
        <v>0</v>
      </c>
      <c r="L2993" s="165">
        <f t="shared" si="146"/>
        <v>0</v>
      </c>
      <c r="M2993" s="172">
        <v>127</v>
      </c>
      <c r="N2993" s="172">
        <v>64</v>
      </c>
      <c r="O2993" s="167" t="s">
        <v>133</v>
      </c>
      <c r="P2993" s="260" t="e">
        <f t="shared" si="144"/>
        <v>#NUM!</v>
      </c>
      <c r="S2993" s="272"/>
    </row>
    <row r="2994" spans="1:19">
      <c r="A2994" s="161" t="s">
        <v>4105</v>
      </c>
      <c r="C2994" s="161" t="s">
        <v>133</v>
      </c>
      <c r="F2994" s="163" t="s">
        <v>133</v>
      </c>
      <c r="G2994" s="266" t="s">
        <v>133</v>
      </c>
      <c r="H2994" s="163" t="s">
        <v>133</v>
      </c>
      <c r="I2994" s="163" t="s">
        <v>133</v>
      </c>
      <c r="J2994" s="163" t="s">
        <v>133</v>
      </c>
      <c r="K2994" s="164">
        <f t="shared" si="145"/>
        <v>0</v>
      </c>
      <c r="L2994" s="165">
        <f t="shared" si="146"/>
        <v>0</v>
      </c>
      <c r="M2994" s="172">
        <v>127</v>
      </c>
      <c r="N2994" s="172">
        <v>64</v>
      </c>
      <c r="O2994" s="167" t="s">
        <v>133</v>
      </c>
      <c r="P2994" s="260" t="e">
        <f t="shared" si="144"/>
        <v>#NUM!</v>
      </c>
      <c r="S2994" s="272"/>
    </row>
    <row r="2995" spans="1:19">
      <c r="A2995" s="161" t="s">
        <v>4106</v>
      </c>
      <c r="C2995" s="161" t="s">
        <v>133</v>
      </c>
      <c r="F2995" s="163" t="s">
        <v>133</v>
      </c>
      <c r="G2995" s="266" t="s">
        <v>133</v>
      </c>
      <c r="H2995" s="163" t="s">
        <v>133</v>
      </c>
      <c r="I2995" s="163" t="s">
        <v>133</v>
      </c>
      <c r="J2995" s="163" t="s">
        <v>133</v>
      </c>
      <c r="K2995" s="164">
        <f t="shared" si="145"/>
        <v>0</v>
      </c>
      <c r="L2995" s="165">
        <f t="shared" si="146"/>
        <v>0</v>
      </c>
      <c r="M2995" s="172">
        <v>127</v>
      </c>
      <c r="N2995" s="172">
        <v>64</v>
      </c>
      <c r="O2995" s="167" t="s">
        <v>133</v>
      </c>
      <c r="P2995" s="260" t="e">
        <f t="shared" si="144"/>
        <v>#NUM!</v>
      </c>
      <c r="S2995" s="272"/>
    </row>
    <row r="2996" spans="1:19">
      <c r="A2996" s="161" t="s">
        <v>4107</v>
      </c>
      <c r="C2996" s="161" t="s">
        <v>133</v>
      </c>
      <c r="F2996" s="163" t="s">
        <v>133</v>
      </c>
      <c r="G2996" s="266" t="s">
        <v>133</v>
      </c>
      <c r="H2996" s="163" t="s">
        <v>133</v>
      </c>
      <c r="I2996" s="163" t="s">
        <v>133</v>
      </c>
      <c r="J2996" s="163" t="s">
        <v>133</v>
      </c>
      <c r="K2996" s="164">
        <f t="shared" si="145"/>
        <v>0</v>
      </c>
      <c r="L2996" s="165">
        <f t="shared" si="146"/>
        <v>0</v>
      </c>
      <c r="M2996" s="172">
        <v>127</v>
      </c>
      <c r="N2996" s="172">
        <v>64</v>
      </c>
      <c r="O2996" s="167" t="s">
        <v>133</v>
      </c>
      <c r="P2996" s="260" t="e">
        <f t="shared" si="144"/>
        <v>#NUM!</v>
      </c>
      <c r="S2996" s="272"/>
    </row>
    <row r="2997" spans="1:19">
      <c r="A2997" s="161" t="s">
        <v>4108</v>
      </c>
      <c r="C2997" s="161" t="s">
        <v>133</v>
      </c>
      <c r="F2997" s="163" t="s">
        <v>133</v>
      </c>
      <c r="G2997" s="266" t="s">
        <v>133</v>
      </c>
      <c r="H2997" s="163" t="s">
        <v>133</v>
      </c>
      <c r="I2997" s="163" t="s">
        <v>133</v>
      </c>
      <c r="J2997" s="163" t="s">
        <v>133</v>
      </c>
      <c r="K2997" s="164">
        <f t="shared" si="145"/>
        <v>0</v>
      </c>
      <c r="L2997" s="165">
        <f t="shared" si="146"/>
        <v>0</v>
      </c>
      <c r="M2997" s="172">
        <v>127</v>
      </c>
      <c r="N2997" s="172">
        <v>64</v>
      </c>
      <c r="O2997" s="167" t="s">
        <v>133</v>
      </c>
      <c r="P2997" s="260" t="e">
        <f t="shared" si="144"/>
        <v>#NUM!</v>
      </c>
      <c r="S2997" s="272"/>
    </row>
    <row r="2998" spans="1:19">
      <c r="A2998" s="161" t="s">
        <v>4109</v>
      </c>
      <c r="C2998" s="161" t="s">
        <v>133</v>
      </c>
      <c r="F2998" s="163" t="s">
        <v>133</v>
      </c>
      <c r="G2998" s="266" t="s">
        <v>133</v>
      </c>
      <c r="H2998" s="163" t="s">
        <v>133</v>
      </c>
      <c r="I2998" s="163" t="s">
        <v>133</v>
      </c>
      <c r="J2998" s="163" t="s">
        <v>133</v>
      </c>
      <c r="K2998" s="164">
        <f t="shared" si="145"/>
        <v>0</v>
      </c>
      <c r="L2998" s="165">
        <f t="shared" si="146"/>
        <v>0</v>
      </c>
      <c r="M2998" s="172">
        <v>127</v>
      </c>
      <c r="N2998" s="172">
        <v>64</v>
      </c>
      <c r="O2998" s="167" t="s">
        <v>133</v>
      </c>
      <c r="P2998" s="260" t="e">
        <f t="shared" si="144"/>
        <v>#NUM!</v>
      </c>
      <c r="S2998" s="272"/>
    </row>
    <row r="2999" spans="1:19">
      <c r="A2999" s="161" t="s">
        <v>4110</v>
      </c>
      <c r="C2999" s="161" t="s">
        <v>133</v>
      </c>
      <c r="F2999" s="163" t="s">
        <v>133</v>
      </c>
      <c r="G2999" s="266" t="s">
        <v>133</v>
      </c>
      <c r="H2999" s="163" t="s">
        <v>133</v>
      </c>
      <c r="I2999" s="163" t="s">
        <v>133</v>
      </c>
      <c r="J2999" s="163" t="s">
        <v>133</v>
      </c>
      <c r="K2999" s="164">
        <f t="shared" si="145"/>
        <v>0</v>
      </c>
      <c r="L2999" s="165">
        <f t="shared" si="146"/>
        <v>0</v>
      </c>
      <c r="M2999" s="172">
        <v>127</v>
      </c>
      <c r="N2999" s="172">
        <v>64</v>
      </c>
      <c r="O2999" s="167" t="s">
        <v>133</v>
      </c>
      <c r="P2999" s="260" t="e">
        <f t="shared" si="144"/>
        <v>#NUM!</v>
      </c>
      <c r="S2999" s="272"/>
    </row>
    <row r="3000" spans="1:19">
      <c r="A3000" s="161" t="s">
        <v>4111</v>
      </c>
      <c r="C3000" s="161" t="s">
        <v>133</v>
      </c>
      <c r="F3000" s="163" t="s">
        <v>133</v>
      </c>
      <c r="G3000" s="266" t="s">
        <v>133</v>
      </c>
      <c r="H3000" s="163" t="s">
        <v>133</v>
      </c>
      <c r="I3000" s="163" t="s">
        <v>133</v>
      </c>
      <c r="J3000" s="163" t="s">
        <v>133</v>
      </c>
      <c r="K3000" s="164">
        <f t="shared" si="145"/>
        <v>0</v>
      </c>
      <c r="L3000" s="165">
        <f t="shared" si="146"/>
        <v>0</v>
      </c>
      <c r="M3000" s="172">
        <v>127</v>
      </c>
      <c r="N3000" s="172">
        <v>64</v>
      </c>
      <c r="O3000" s="167" t="s">
        <v>133</v>
      </c>
      <c r="P3000" s="260" t="e">
        <f t="shared" si="144"/>
        <v>#NUM!</v>
      </c>
      <c r="S3000" s="272"/>
    </row>
    <row r="3001" spans="1:19">
      <c r="A3001" s="161" t="s">
        <v>4112</v>
      </c>
      <c r="C3001" s="161" t="s">
        <v>133</v>
      </c>
      <c r="F3001" s="163" t="s">
        <v>133</v>
      </c>
      <c r="G3001" s="266" t="s">
        <v>133</v>
      </c>
      <c r="H3001" s="163" t="s">
        <v>133</v>
      </c>
      <c r="I3001" s="163" t="s">
        <v>133</v>
      </c>
      <c r="J3001" s="163" t="s">
        <v>133</v>
      </c>
      <c r="K3001" s="164">
        <f t="shared" si="145"/>
        <v>0</v>
      </c>
      <c r="L3001" s="165">
        <f t="shared" si="146"/>
        <v>0</v>
      </c>
      <c r="M3001" s="172">
        <v>127</v>
      </c>
      <c r="N3001" s="172">
        <v>64</v>
      </c>
      <c r="O3001" s="167" t="s">
        <v>133</v>
      </c>
      <c r="P3001" s="260" t="e">
        <f t="shared" si="144"/>
        <v>#NUM!</v>
      </c>
      <c r="S3001" s="272"/>
    </row>
    <row r="3002" spans="1:19">
      <c r="A3002" s="161" t="s">
        <v>4113</v>
      </c>
      <c r="C3002" s="161" t="s">
        <v>133</v>
      </c>
      <c r="F3002" s="163" t="s">
        <v>133</v>
      </c>
      <c r="G3002" s="266" t="s">
        <v>133</v>
      </c>
      <c r="H3002" s="163" t="s">
        <v>133</v>
      </c>
      <c r="I3002" s="163" t="s">
        <v>133</v>
      </c>
      <c r="J3002" s="163" t="s">
        <v>133</v>
      </c>
      <c r="K3002" s="164">
        <f t="shared" si="145"/>
        <v>0</v>
      </c>
      <c r="L3002" s="165">
        <f t="shared" si="146"/>
        <v>0</v>
      </c>
      <c r="M3002" s="172">
        <v>127</v>
      </c>
      <c r="N3002" s="172">
        <v>64</v>
      </c>
      <c r="O3002" s="167" t="s">
        <v>133</v>
      </c>
      <c r="P3002" s="260" t="e">
        <f t="shared" si="144"/>
        <v>#NUM!</v>
      </c>
      <c r="S3002" s="272"/>
    </row>
    <row r="3003" spans="1:19">
      <c r="A3003" s="161" t="s">
        <v>4114</v>
      </c>
      <c r="C3003" s="161" t="s">
        <v>133</v>
      </c>
      <c r="F3003" s="163" t="s">
        <v>133</v>
      </c>
      <c r="G3003" s="266" t="s">
        <v>133</v>
      </c>
      <c r="H3003" s="163" t="s">
        <v>133</v>
      </c>
      <c r="I3003" s="163" t="s">
        <v>133</v>
      </c>
      <c r="J3003" s="163" t="s">
        <v>133</v>
      </c>
      <c r="K3003" s="164">
        <f t="shared" si="145"/>
        <v>0</v>
      </c>
      <c r="L3003" s="165">
        <f t="shared" si="146"/>
        <v>0</v>
      </c>
      <c r="M3003" s="172">
        <v>127</v>
      </c>
      <c r="N3003" s="172">
        <v>64</v>
      </c>
      <c r="O3003" s="167" t="s">
        <v>133</v>
      </c>
      <c r="P3003" s="260" t="e">
        <f t="shared" si="144"/>
        <v>#NUM!</v>
      </c>
      <c r="S3003" s="272"/>
    </row>
    <row r="3004" spans="1:19">
      <c r="A3004" s="161" t="s">
        <v>4115</v>
      </c>
      <c r="C3004" s="161" t="s">
        <v>133</v>
      </c>
      <c r="F3004" s="163" t="s">
        <v>133</v>
      </c>
      <c r="G3004" s="266" t="s">
        <v>133</v>
      </c>
      <c r="H3004" s="163" t="s">
        <v>133</v>
      </c>
      <c r="I3004" s="163" t="s">
        <v>133</v>
      </c>
      <c r="J3004" s="163" t="s">
        <v>133</v>
      </c>
      <c r="K3004" s="164">
        <f t="shared" si="145"/>
        <v>0</v>
      </c>
      <c r="L3004" s="165">
        <f t="shared" si="146"/>
        <v>0</v>
      </c>
      <c r="M3004" s="172">
        <v>127</v>
      </c>
      <c r="N3004" s="172">
        <v>64</v>
      </c>
      <c r="O3004" s="167" t="s">
        <v>133</v>
      </c>
      <c r="P3004" s="260" t="e">
        <f t="shared" si="144"/>
        <v>#NUM!</v>
      </c>
      <c r="S3004" s="272"/>
    </row>
    <row r="3005" spans="1:19">
      <c r="A3005" s="161" t="s">
        <v>4116</v>
      </c>
      <c r="C3005" s="161" t="s">
        <v>133</v>
      </c>
      <c r="F3005" s="163" t="s">
        <v>133</v>
      </c>
      <c r="G3005" s="266" t="s">
        <v>133</v>
      </c>
      <c r="H3005" s="163" t="s">
        <v>133</v>
      </c>
      <c r="I3005" s="163" t="s">
        <v>133</v>
      </c>
      <c r="J3005" s="163" t="s">
        <v>133</v>
      </c>
      <c r="K3005" s="164">
        <f t="shared" si="145"/>
        <v>0</v>
      </c>
      <c r="L3005" s="165">
        <f t="shared" si="146"/>
        <v>0</v>
      </c>
      <c r="M3005" s="172">
        <v>127</v>
      </c>
      <c r="N3005" s="172">
        <v>64</v>
      </c>
      <c r="O3005" s="167" t="s">
        <v>133</v>
      </c>
      <c r="P3005" s="260" t="e">
        <f t="shared" si="144"/>
        <v>#NUM!</v>
      </c>
      <c r="S3005" s="272"/>
    </row>
    <row r="3006" spans="1:19">
      <c r="A3006" s="161" t="s">
        <v>4117</v>
      </c>
      <c r="C3006" s="161" t="s">
        <v>133</v>
      </c>
      <c r="F3006" s="163" t="s">
        <v>133</v>
      </c>
      <c r="G3006" s="266" t="s">
        <v>133</v>
      </c>
      <c r="H3006" s="163" t="s">
        <v>133</v>
      </c>
      <c r="I3006" s="163" t="s">
        <v>133</v>
      </c>
      <c r="J3006" s="163" t="s">
        <v>133</v>
      </c>
      <c r="K3006" s="164">
        <f t="shared" si="145"/>
        <v>0</v>
      </c>
      <c r="L3006" s="165">
        <f t="shared" si="146"/>
        <v>0</v>
      </c>
      <c r="M3006" s="172">
        <v>127</v>
      </c>
      <c r="N3006" s="172">
        <v>64</v>
      </c>
      <c r="O3006" s="167" t="s">
        <v>133</v>
      </c>
      <c r="P3006" s="260" t="e">
        <f t="shared" si="144"/>
        <v>#NUM!</v>
      </c>
      <c r="S3006" s="272"/>
    </row>
    <row r="3007" spans="1:19">
      <c r="A3007" s="161" t="s">
        <v>4118</v>
      </c>
      <c r="C3007" s="161" t="s">
        <v>133</v>
      </c>
      <c r="F3007" s="163" t="s">
        <v>133</v>
      </c>
      <c r="G3007" s="266" t="s">
        <v>133</v>
      </c>
      <c r="H3007" s="163" t="s">
        <v>133</v>
      </c>
      <c r="I3007" s="163" t="s">
        <v>133</v>
      </c>
      <c r="J3007" s="163" t="s">
        <v>133</v>
      </c>
      <c r="K3007" s="164">
        <f t="shared" si="145"/>
        <v>0</v>
      </c>
      <c r="L3007" s="165">
        <f t="shared" si="146"/>
        <v>0</v>
      </c>
      <c r="M3007" s="172">
        <v>127</v>
      </c>
      <c r="N3007" s="172">
        <v>64</v>
      </c>
      <c r="O3007" s="167" t="s">
        <v>133</v>
      </c>
      <c r="P3007" s="260" t="e">
        <f t="shared" si="144"/>
        <v>#NUM!</v>
      </c>
      <c r="S3007" s="272"/>
    </row>
    <row r="3008" spans="1:19">
      <c r="A3008" s="161" t="s">
        <v>4119</v>
      </c>
      <c r="C3008" s="161" t="s">
        <v>133</v>
      </c>
      <c r="F3008" s="163" t="s">
        <v>133</v>
      </c>
      <c r="G3008" s="266" t="s">
        <v>133</v>
      </c>
      <c r="H3008" s="163" t="s">
        <v>133</v>
      </c>
      <c r="I3008" s="163" t="s">
        <v>133</v>
      </c>
      <c r="J3008" s="163" t="s">
        <v>133</v>
      </c>
      <c r="K3008" s="164">
        <f t="shared" si="145"/>
        <v>0</v>
      </c>
      <c r="L3008" s="165">
        <f t="shared" si="146"/>
        <v>0</v>
      </c>
      <c r="M3008" s="172">
        <v>127</v>
      </c>
      <c r="N3008" s="172">
        <v>64</v>
      </c>
      <c r="O3008" s="167" t="s">
        <v>133</v>
      </c>
      <c r="P3008" s="260" t="e">
        <f t="shared" si="144"/>
        <v>#NUM!</v>
      </c>
      <c r="S3008" s="272"/>
    </row>
    <row r="3009" spans="1:19">
      <c r="A3009" s="161" t="s">
        <v>4120</v>
      </c>
      <c r="C3009" s="161" t="s">
        <v>133</v>
      </c>
      <c r="F3009" s="163" t="s">
        <v>133</v>
      </c>
      <c r="G3009" s="266" t="s">
        <v>133</v>
      </c>
      <c r="H3009" s="163" t="s">
        <v>133</v>
      </c>
      <c r="I3009" s="163" t="s">
        <v>133</v>
      </c>
      <c r="J3009" s="163" t="s">
        <v>133</v>
      </c>
      <c r="K3009" s="164">
        <f t="shared" si="145"/>
        <v>0</v>
      </c>
      <c r="L3009" s="165">
        <f t="shared" si="146"/>
        <v>0</v>
      </c>
      <c r="M3009" s="172">
        <v>127</v>
      </c>
      <c r="N3009" s="172">
        <v>64</v>
      </c>
      <c r="O3009" s="167" t="s">
        <v>133</v>
      </c>
      <c r="P3009" s="260" t="e">
        <f t="shared" si="144"/>
        <v>#NUM!</v>
      </c>
      <c r="S3009" s="272"/>
    </row>
    <row r="3010" spans="1:19">
      <c r="A3010" s="161" t="s">
        <v>4121</v>
      </c>
      <c r="C3010" s="161" t="s">
        <v>133</v>
      </c>
      <c r="F3010" s="163" t="s">
        <v>133</v>
      </c>
      <c r="G3010" s="266" t="s">
        <v>133</v>
      </c>
      <c r="H3010" s="163" t="s">
        <v>133</v>
      </c>
      <c r="I3010" s="163" t="s">
        <v>133</v>
      </c>
      <c r="J3010" s="163" t="s">
        <v>133</v>
      </c>
      <c r="K3010" s="164">
        <f t="shared" si="145"/>
        <v>0</v>
      </c>
      <c r="L3010" s="165">
        <f t="shared" si="146"/>
        <v>0</v>
      </c>
      <c r="M3010" s="172">
        <v>127</v>
      </c>
      <c r="N3010" s="172">
        <v>64</v>
      </c>
      <c r="O3010" s="167" t="s">
        <v>133</v>
      </c>
      <c r="P3010" s="260" t="e">
        <f t="shared" si="144"/>
        <v>#NUM!</v>
      </c>
      <c r="S3010" s="272"/>
    </row>
    <row r="3011" spans="1:19">
      <c r="A3011" s="161" t="s">
        <v>4122</v>
      </c>
      <c r="C3011" s="161" t="s">
        <v>133</v>
      </c>
      <c r="F3011" s="163" t="s">
        <v>133</v>
      </c>
      <c r="G3011" s="266" t="s">
        <v>133</v>
      </c>
      <c r="H3011" s="163" t="s">
        <v>133</v>
      </c>
      <c r="I3011" s="163" t="s">
        <v>133</v>
      </c>
      <c r="J3011" s="163" t="s">
        <v>133</v>
      </c>
      <c r="K3011" s="164">
        <f t="shared" si="145"/>
        <v>0</v>
      </c>
      <c r="L3011" s="165">
        <f t="shared" si="146"/>
        <v>0</v>
      </c>
      <c r="M3011" s="172">
        <v>127</v>
      </c>
      <c r="N3011" s="172">
        <v>64</v>
      </c>
      <c r="O3011" s="167" t="s">
        <v>133</v>
      </c>
      <c r="P3011" s="260" t="e">
        <f t="shared" si="144"/>
        <v>#NUM!</v>
      </c>
      <c r="S3011" s="272"/>
    </row>
    <row r="3012" spans="1:19">
      <c r="A3012" s="161" t="s">
        <v>4123</v>
      </c>
      <c r="C3012" s="161" t="s">
        <v>133</v>
      </c>
      <c r="F3012" s="163" t="s">
        <v>133</v>
      </c>
      <c r="G3012" s="266" t="s">
        <v>133</v>
      </c>
      <c r="H3012" s="163" t="s">
        <v>133</v>
      </c>
      <c r="I3012" s="163" t="s">
        <v>133</v>
      </c>
      <c r="J3012" s="163" t="s">
        <v>133</v>
      </c>
      <c r="K3012" s="164">
        <f t="shared" si="145"/>
        <v>0</v>
      </c>
      <c r="L3012" s="165">
        <f t="shared" si="146"/>
        <v>0</v>
      </c>
      <c r="M3012" s="172">
        <v>127</v>
      </c>
      <c r="N3012" s="172">
        <v>64</v>
      </c>
      <c r="O3012" s="167" t="s">
        <v>133</v>
      </c>
      <c r="P3012" s="260" t="e">
        <f t="shared" si="144"/>
        <v>#NUM!</v>
      </c>
      <c r="S3012" s="272"/>
    </row>
    <row r="3013" spans="1:19">
      <c r="A3013" s="161" t="s">
        <v>4124</v>
      </c>
      <c r="C3013" s="161" t="s">
        <v>133</v>
      </c>
      <c r="F3013" s="163" t="s">
        <v>133</v>
      </c>
      <c r="G3013" s="266" t="s">
        <v>133</v>
      </c>
      <c r="H3013" s="163" t="s">
        <v>133</v>
      </c>
      <c r="I3013" s="163" t="s">
        <v>133</v>
      </c>
      <c r="J3013" s="163" t="s">
        <v>133</v>
      </c>
      <c r="K3013" s="164">
        <f t="shared" si="145"/>
        <v>0</v>
      </c>
      <c r="L3013" s="165">
        <f t="shared" si="146"/>
        <v>0</v>
      </c>
      <c r="M3013" s="172">
        <v>127</v>
      </c>
      <c r="N3013" s="172">
        <v>64</v>
      </c>
      <c r="O3013" s="167" t="s">
        <v>133</v>
      </c>
      <c r="P3013" s="260" t="e">
        <f t="shared" si="144"/>
        <v>#NUM!</v>
      </c>
      <c r="S3013" s="272"/>
    </row>
    <row r="3014" spans="1:19">
      <c r="A3014" s="161" t="s">
        <v>4125</v>
      </c>
      <c r="C3014" s="161" t="s">
        <v>133</v>
      </c>
      <c r="F3014" s="163" t="s">
        <v>133</v>
      </c>
      <c r="G3014" s="266" t="s">
        <v>133</v>
      </c>
      <c r="H3014" s="163" t="s">
        <v>133</v>
      </c>
      <c r="I3014" s="163" t="s">
        <v>133</v>
      </c>
      <c r="J3014" s="163" t="s">
        <v>133</v>
      </c>
      <c r="K3014" s="164">
        <f t="shared" si="145"/>
        <v>0</v>
      </c>
      <c r="L3014" s="165">
        <f t="shared" si="146"/>
        <v>0</v>
      </c>
      <c r="M3014" s="172">
        <v>127</v>
      </c>
      <c r="N3014" s="172">
        <v>64</v>
      </c>
      <c r="O3014" s="167" t="s">
        <v>133</v>
      </c>
      <c r="P3014" s="260" t="e">
        <f t="shared" si="144"/>
        <v>#NUM!</v>
      </c>
      <c r="S3014" s="272"/>
    </row>
    <row r="3015" spans="1:19">
      <c r="A3015" s="161" t="s">
        <v>4126</v>
      </c>
      <c r="C3015" s="161" t="s">
        <v>133</v>
      </c>
      <c r="F3015" s="163" t="s">
        <v>133</v>
      </c>
      <c r="G3015" s="266" t="s">
        <v>133</v>
      </c>
      <c r="H3015" s="163" t="s">
        <v>133</v>
      </c>
      <c r="I3015" s="163" t="s">
        <v>133</v>
      </c>
      <c r="J3015" s="163" t="s">
        <v>133</v>
      </c>
      <c r="K3015" s="164">
        <f t="shared" si="145"/>
        <v>0</v>
      </c>
      <c r="L3015" s="165">
        <f t="shared" si="146"/>
        <v>0</v>
      </c>
      <c r="M3015" s="172">
        <v>127</v>
      </c>
      <c r="N3015" s="172">
        <v>64</v>
      </c>
      <c r="O3015" s="167" t="s">
        <v>133</v>
      </c>
      <c r="P3015" s="260" t="e">
        <f t="shared" si="144"/>
        <v>#NUM!</v>
      </c>
      <c r="S3015" s="272"/>
    </row>
    <row r="3016" spans="1:19">
      <c r="A3016" s="161" t="s">
        <v>4127</v>
      </c>
      <c r="C3016" s="161" t="s">
        <v>133</v>
      </c>
      <c r="F3016" s="163" t="s">
        <v>133</v>
      </c>
      <c r="G3016" s="266" t="s">
        <v>133</v>
      </c>
      <c r="H3016" s="163" t="s">
        <v>133</v>
      </c>
      <c r="I3016" s="163" t="s">
        <v>133</v>
      </c>
      <c r="J3016" s="163" t="s">
        <v>133</v>
      </c>
      <c r="K3016" s="164">
        <f t="shared" si="145"/>
        <v>0</v>
      </c>
      <c r="L3016" s="165">
        <f t="shared" si="146"/>
        <v>0</v>
      </c>
      <c r="M3016" s="172">
        <v>127</v>
      </c>
      <c r="N3016" s="172">
        <v>64</v>
      </c>
      <c r="O3016" s="167" t="s">
        <v>133</v>
      </c>
      <c r="P3016" s="260" t="e">
        <f t="shared" si="144"/>
        <v>#NUM!</v>
      </c>
      <c r="S3016" s="272"/>
    </row>
    <row r="3017" spans="1:19">
      <c r="A3017" s="161" t="s">
        <v>4128</v>
      </c>
      <c r="C3017" s="161" t="s">
        <v>133</v>
      </c>
      <c r="F3017" s="163" t="s">
        <v>133</v>
      </c>
      <c r="G3017" s="266" t="s">
        <v>133</v>
      </c>
      <c r="H3017" s="163" t="s">
        <v>133</v>
      </c>
      <c r="I3017" s="163" t="s">
        <v>133</v>
      </c>
      <c r="J3017" s="163" t="s">
        <v>133</v>
      </c>
      <c r="K3017" s="164">
        <f t="shared" si="145"/>
        <v>0</v>
      </c>
      <c r="L3017" s="165">
        <f t="shared" si="146"/>
        <v>0</v>
      </c>
      <c r="M3017" s="172">
        <v>127</v>
      </c>
      <c r="N3017" s="172">
        <v>64</v>
      </c>
      <c r="O3017" s="167" t="s">
        <v>133</v>
      </c>
      <c r="P3017" s="260" t="e">
        <f t="shared" si="144"/>
        <v>#NUM!</v>
      </c>
      <c r="S3017" s="272"/>
    </row>
    <row r="3018" spans="1:19">
      <c r="A3018" s="161" t="s">
        <v>4129</v>
      </c>
      <c r="C3018" s="161" t="s">
        <v>133</v>
      </c>
      <c r="F3018" s="163" t="s">
        <v>133</v>
      </c>
      <c r="G3018" s="266" t="s">
        <v>133</v>
      </c>
      <c r="H3018" s="163" t="s">
        <v>133</v>
      </c>
      <c r="I3018" s="163" t="s">
        <v>133</v>
      </c>
      <c r="J3018" s="163" t="s">
        <v>133</v>
      </c>
      <c r="K3018" s="164">
        <f t="shared" si="145"/>
        <v>0</v>
      </c>
      <c r="L3018" s="165">
        <f t="shared" si="146"/>
        <v>0</v>
      </c>
      <c r="M3018" s="172">
        <v>127</v>
      </c>
      <c r="N3018" s="172">
        <v>64</v>
      </c>
      <c r="O3018" s="167" t="s">
        <v>133</v>
      </c>
      <c r="P3018" s="260" t="e">
        <f t="shared" si="144"/>
        <v>#NUM!</v>
      </c>
      <c r="S3018" s="272"/>
    </row>
    <row r="3019" spans="1:19">
      <c r="A3019" s="161" t="s">
        <v>4130</v>
      </c>
      <c r="C3019" s="161" t="s">
        <v>133</v>
      </c>
      <c r="F3019" s="163" t="s">
        <v>133</v>
      </c>
      <c r="G3019" s="266" t="s">
        <v>133</v>
      </c>
      <c r="H3019" s="163" t="s">
        <v>133</v>
      </c>
      <c r="I3019" s="163" t="s">
        <v>133</v>
      </c>
      <c r="J3019" s="163" t="s">
        <v>133</v>
      </c>
      <c r="K3019" s="164">
        <f t="shared" si="145"/>
        <v>0</v>
      </c>
      <c r="L3019" s="165">
        <f t="shared" si="146"/>
        <v>0</v>
      </c>
      <c r="M3019" s="172">
        <v>127</v>
      </c>
      <c r="N3019" s="172">
        <v>64</v>
      </c>
      <c r="O3019" s="167" t="s">
        <v>133</v>
      </c>
      <c r="P3019" s="260" t="e">
        <f t="shared" si="144"/>
        <v>#NUM!</v>
      </c>
      <c r="S3019" s="272"/>
    </row>
    <row r="3020" spans="1:19">
      <c r="A3020" s="161" t="s">
        <v>4131</v>
      </c>
      <c r="C3020" s="161" t="s">
        <v>133</v>
      </c>
      <c r="F3020" s="163" t="s">
        <v>133</v>
      </c>
      <c r="G3020" s="266" t="s">
        <v>133</v>
      </c>
      <c r="H3020" s="163" t="s">
        <v>133</v>
      </c>
      <c r="I3020" s="163" t="s">
        <v>133</v>
      </c>
      <c r="J3020" s="163" t="s">
        <v>133</v>
      </c>
      <c r="K3020" s="164">
        <f t="shared" si="145"/>
        <v>0</v>
      </c>
      <c r="L3020" s="165">
        <f t="shared" si="146"/>
        <v>0</v>
      </c>
      <c r="M3020" s="172">
        <v>127</v>
      </c>
      <c r="N3020" s="172">
        <v>64</v>
      </c>
      <c r="O3020" s="167" t="s">
        <v>133</v>
      </c>
      <c r="P3020" s="260" t="e">
        <f t="shared" si="144"/>
        <v>#NUM!</v>
      </c>
      <c r="S3020" s="272"/>
    </row>
    <row r="3021" spans="1:19">
      <c r="A3021" s="161" t="s">
        <v>4132</v>
      </c>
      <c r="C3021" s="161" t="s">
        <v>133</v>
      </c>
      <c r="F3021" s="163" t="s">
        <v>133</v>
      </c>
      <c r="G3021" s="266" t="s">
        <v>133</v>
      </c>
      <c r="H3021" s="163" t="s">
        <v>133</v>
      </c>
      <c r="I3021" s="163" t="s">
        <v>133</v>
      </c>
      <c r="J3021" s="163" t="s">
        <v>133</v>
      </c>
      <c r="K3021" s="164">
        <f t="shared" si="145"/>
        <v>0</v>
      </c>
      <c r="L3021" s="165">
        <f t="shared" si="146"/>
        <v>0</v>
      </c>
      <c r="M3021" s="172">
        <v>127</v>
      </c>
      <c r="N3021" s="172">
        <v>64</v>
      </c>
      <c r="O3021" s="167" t="s">
        <v>133</v>
      </c>
      <c r="P3021" s="260" t="e">
        <f t="shared" si="144"/>
        <v>#NUM!</v>
      </c>
      <c r="S3021" s="272"/>
    </row>
    <row r="3022" spans="1:19">
      <c r="A3022" s="161" t="s">
        <v>4133</v>
      </c>
      <c r="C3022" s="161" t="s">
        <v>133</v>
      </c>
      <c r="F3022" s="163" t="s">
        <v>133</v>
      </c>
      <c r="G3022" s="266" t="s">
        <v>133</v>
      </c>
      <c r="H3022" s="163" t="s">
        <v>133</v>
      </c>
      <c r="I3022" s="163" t="s">
        <v>133</v>
      </c>
      <c r="J3022" s="163" t="s">
        <v>133</v>
      </c>
      <c r="K3022" s="164">
        <f t="shared" si="145"/>
        <v>0</v>
      </c>
      <c r="L3022" s="165">
        <f t="shared" si="146"/>
        <v>0</v>
      </c>
      <c r="M3022" s="172">
        <v>127</v>
      </c>
      <c r="N3022" s="172">
        <v>64</v>
      </c>
      <c r="O3022" s="167" t="s">
        <v>133</v>
      </c>
      <c r="P3022" s="260" t="e">
        <f t="shared" si="144"/>
        <v>#NUM!</v>
      </c>
      <c r="S3022" s="272"/>
    </row>
    <row r="3023" spans="1:19">
      <c r="A3023" s="161" t="s">
        <v>4134</v>
      </c>
      <c r="C3023" s="161" t="s">
        <v>133</v>
      </c>
      <c r="F3023" s="163" t="s">
        <v>133</v>
      </c>
      <c r="G3023" s="266" t="s">
        <v>133</v>
      </c>
      <c r="H3023" s="163" t="s">
        <v>133</v>
      </c>
      <c r="I3023" s="163" t="s">
        <v>133</v>
      </c>
      <c r="J3023" s="163" t="s">
        <v>133</v>
      </c>
      <c r="K3023" s="164">
        <f t="shared" si="145"/>
        <v>0</v>
      </c>
      <c r="L3023" s="165">
        <f t="shared" si="146"/>
        <v>0</v>
      </c>
      <c r="M3023" s="172">
        <v>127</v>
      </c>
      <c r="N3023" s="172">
        <v>64</v>
      </c>
      <c r="O3023" s="167" t="s">
        <v>133</v>
      </c>
      <c r="P3023" s="260" t="e">
        <f t="shared" ref="P3023:P3086" si="147">MEDIAN(Q3023:R3023)</f>
        <v>#NUM!</v>
      </c>
      <c r="S3023" s="272"/>
    </row>
    <row r="3024" spans="1:19">
      <c r="A3024" s="161" t="s">
        <v>4135</v>
      </c>
      <c r="C3024" s="161" t="s">
        <v>133</v>
      </c>
      <c r="F3024" s="163" t="s">
        <v>133</v>
      </c>
      <c r="G3024" s="266" t="s">
        <v>133</v>
      </c>
      <c r="H3024" s="163" t="s">
        <v>133</v>
      </c>
      <c r="I3024" s="163" t="s">
        <v>133</v>
      </c>
      <c r="J3024" s="163" t="s">
        <v>133</v>
      </c>
      <c r="K3024" s="164">
        <f t="shared" ref="K3024:K3087" si="148">IF(OR(D3024="n/a",D3024="nd"),0,D3024)+IF(OR(I3024="n/a",I3024="nd"),0,I3024)</f>
        <v>0</v>
      </c>
      <c r="L3024" s="165">
        <f t="shared" ref="L3024:L3087" si="149">SQRT(SUMSQ(IF(OR(E3024="n/a",E3024="nd"),0,E3024),IF(OR(F3024="n/a",F3024="nd"),0,F3024),IF(OR(J3024="n/a",J3024="nd"),0,J3024)))</f>
        <v>0</v>
      </c>
      <c r="M3024" s="172">
        <v>127</v>
      </c>
      <c r="N3024" s="172">
        <v>64</v>
      </c>
      <c r="O3024" s="167" t="s">
        <v>133</v>
      </c>
      <c r="P3024" s="260" t="e">
        <f t="shared" si="147"/>
        <v>#NUM!</v>
      </c>
      <c r="S3024" s="272"/>
    </row>
    <row r="3025" spans="1:19">
      <c r="A3025" s="161" t="s">
        <v>4136</v>
      </c>
      <c r="C3025" s="161" t="s">
        <v>133</v>
      </c>
      <c r="F3025" s="163" t="s">
        <v>133</v>
      </c>
      <c r="G3025" s="266" t="s">
        <v>133</v>
      </c>
      <c r="H3025" s="163" t="s">
        <v>133</v>
      </c>
      <c r="I3025" s="163" t="s">
        <v>133</v>
      </c>
      <c r="J3025" s="163" t="s">
        <v>133</v>
      </c>
      <c r="K3025" s="164">
        <f t="shared" si="148"/>
        <v>0</v>
      </c>
      <c r="L3025" s="165">
        <f t="shared" si="149"/>
        <v>0</v>
      </c>
      <c r="M3025" s="172">
        <v>127</v>
      </c>
      <c r="N3025" s="172">
        <v>64</v>
      </c>
      <c r="O3025" s="167" t="s">
        <v>133</v>
      </c>
      <c r="P3025" s="260" t="e">
        <f t="shared" si="147"/>
        <v>#NUM!</v>
      </c>
      <c r="S3025" s="272"/>
    </row>
    <row r="3026" spans="1:19">
      <c r="A3026" s="161" t="s">
        <v>4137</v>
      </c>
      <c r="C3026" s="161" t="s">
        <v>133</v>
      </c>
      <c r="F3026" s="163" t="s">
        <v>133</v>
      </c>
      <c r="G3026" s="266" t="s">
        <v>133</v>
      </c>
      <c r="H3026" s="163" t="s">
        <v>133</v>
      </c>
      <c r="I3026" s="163" t="s">
        <v>133</v>
      </c>
      <c r="J3026" s="163" t="s">
        <v>133</v>
      </c>
      <c r="K3026" s="164">
        <f t="shared" si="148"/>
        <v>0</v>
      </c>
      <c r="L3026" s="165">
        <f t="shared" si="149"/>
        <v>0</v>
      </c>
      <c r="M3026" s="172">
        <v>127</v>
      </c>
      <c r="N3026" s="172">
        <v>64</v>
      </c>
      <c r="O3026" s="167" t="s">
        <v>133</v>
      </c>
      <c r="P3026" s="260" t="e">
        <f t="shared" si="147"/>
        <v>#NUM!</v>
      </c>
      <c r="S3026" s="272"/>
    </row>
    <row r="3027" spans="1:19">
      <c r="A3027" s="161" t="s">
        <v>4138</v>
      </c>
      <c r="C3027" s="161" t="s">
        <v>133</v>
      </c>
      <c r="F3027" s="163" t="s">
        <v>133</v>
      </c>
      <c r="G3027" s="266" t="s">
        <v>133</v>
      </c>
      <c r="H3027" s="163" t="s">
        <v>133</v>
      </c>
      <c r="I3027" s="163" t="s">
        <v>133</v>
      </c>
      <c r="J3027" s="163" t="s">
        <v>133</v>
      </c>
      <c r="K3027" s="164">
        <f t="shared" si="148"/>
        <v>0</v>
      </c>
      <c r="L3027" s="165">
        <f t="shared" si="149"/>
        <v>0</v>
      </c>
      <c r="M3027" s="172">
        <v>127</v>
      </c>
      <c r="N3027" s="172">
        <v>64</v>
      </c>
      <c r="O3027" s="167" t="s">
        <v>133</v>
      </c>
      <c r="P3027" s="260" t="e">
        <f t="shared" si="147"/>
        <v>#NUM!</v>
      </c>
      <c r="S3027" s="272"/>
    </row>
    <row r="3028" spans="1:19">
      <c r="A3028" s="161" t="s">
        <v>4139</v>
      </c>
      <c r="C3028" s="161" t="s">
        <v>133</v>
      </c>
      <c r="F3028" s="163" t="s">
        <v>133</v>
      </c>
      <c r="G3028" s="266" t="s">
        <v>133</v>
      </c>
      <c r="H3028" s="163" t="s">
        <v>133</v>
      </c>
      <c r="I3028" s="163" t="s">
        <v>133</v>
      </c>
      <c r="J3028" s="163" t="s">
        <v>133</v>
      </c>
      <c r="K3028" s="164">
        <f t="shared" si="148"/>
        <v>0</v>
      </c>
      <c r="L3028" s="165">
        <f t="shared" si="149"/>
        <v>0</v>
      </c>
      <c r="M3028" s="172">
        <v>127</v>
      </c>
      <c r="N3028" s="172">
        <v>64</v>
      </c>
      <c r="O3028" s="167" t="s">
        <v>133</v>
      </c>
      <c r="P3028" s="260" t="e">
        <f t="shared" si="147"/>
        <v>#NUM!</v>
      </c>
      <c r="S3028" s="272"/>
    </row>
    <row r="3029" spans="1:19">
      <c r="A3029" s="161" t="s">
        <v>4140</v>
      </c>
      <c r="C3029" s="161" t="s">
        <v>133</v>
      </c>
      <c r="F3029" s="163" t="s">
        <v>133</v>
      </c>
      <c r="G3029" s="266" t="s">
        <v>133</v>
      </c>
      <c r="H3029" s="163" t="s">
        <v>133</v>
      </c>
      <c r="I3029" s="163" t="s">
        <v>133</v>
      </c>
      <c r="J3029" s="163" t="s">
        <v>133</v>
      </c>
      <c r="K3029" s="164">
        <f t="shared" si="148"/>
        <v>0</v>
      </c>
      <c r="L3029" s="165">
        <f t="shared" si="149"/>
        <v>0</v>
      </c>
      <c r="M3029" s="172">
        <v>127</v>
      </c>
      <c r="N3029" s="172">
        <v>64</v>
      </c>
      <c r="O3029" s="167" t="s">
        <v>133</v>
      </c>
      <c r="P3029" s="260" t="e">
        <f t="shared" si="147"/>
        <v>#NUM!</v>
      </c>
      <c r="S3029" s="272"/>
    </row>
    <row r="3030" spans="1:19">
      <c r="A3030" s="161" t="s">
        <v>4141</v>
      </c>
      <c r="C3030" s="161" t="s">
        <v>133</v>
      </c>
      <c r="F3030" s="163" t="s">
        <v>133</v>
      </c>
      <c r="G3030" s="266" t="s">
        <v>133</v>
      </c>
      <c r="H3030" s="163" t="s">
        <v>133</v>
      </c>
      <c r="I3030" s="163" t="s">
        <v>133</v>
      </c>
      <c r="J3030" s="163" t="s">
        <v>133</v>
      </c>
      <c r="K3030" s="164">
        <f t="shared" si="148"/>
        <v>0</v>
      </c>
      <c r="L3030" s="165">
        <f t="shared" si="149"/>
        <v>0</v>
      </c>
      <c r="M3030" s="172">
        <v>127</v>
      </c>
      <c r="N3030" s="172">
        <v>64</v>
      </c>
      <c r="O3030" s="167" t="s">
        <v>133</v>
      </c>
      <c r="P3030" s="260" t="e">
        <f t="shared" si="147"/>
        <v>#NUM!</v>
      </c>
      <c r="S3030" s="272"/>
    </row>
    <row r="3031" spans="1:19">
      <c r="A3031" s="161" t="s">
        <v>4142</v>
      </c>
      <c r="C3031" s="161" t="s">
        <v>133</v>
      </c>
      <c r="F3031" s="163" t="s">
        <v>133</v>
      </c>
      <c r="G3031" s="266" t="s">
        <v>133</v>
      </c>
      <c r="H3031" s="163" t="s">
        <v>133</v>
      </c>
      <c r="I3031" s="163" t="s">
        <v>133</v>
      </c>
      <c r="J3031" s="163" t="s">
        <v>133</v>
      </c>
      <c r="K3031" s="164">
        <f t="shared" si="148"/>
        <v>0</v>
      </c>
      <c r="L3031" s="165">
        <f t="shared" si="149"/>
        <v>0</v>
      </c>
      <c r="M3031" s="172">
        <v>127</v>
      </c>
      <c r="N3031" s="172">
        <v>64</v>
      </c>
      <c r="O3031" s="167" t="s">
        <v>133</v>
      </c>
      <c r="P3031" s="260" t="e">
        <f t="shared" si="147"/>
        <v>#NUM!</v>
      </c>
      <c r="S3031" s="272"/>
    </row>
    <row r="3032" spans="1:19">
      <c r="A3032" s="161" t="s">
        <v>4143</v>
      </c>
      <c r="C3032" s="161" t="s">
        <v>133</v>
      </c>
      <c r="F3032" s="163" t="s">
        <v>133</v>
      </c>
      <c r="G3032" s="266" t="s">
        <v>133</v>
      </c>
      <c r="H3032" s="163" t="s">
        <v>133</v>
      </c>
      <c r="I3032" s="163" t="s">
        <v>133</v>
      </c>
      <c r="J3032" s="163" t="s">
        <v>133</v>
      </c>
      <c r="K3032" s="164">
        <f t="shared" si="148"/>
        <v>0</v>
      </c>
      <c r="L3032" s="165">
        <f t="shared" si="149"/>
        <v>0</v>
      </c>
      <c r="M3032" s="172">
        <v>127</v>
      </c>
      <c r="N3032" s="172">
        <v>64</v>
      </c>
      <c r="O3032" s="167" t="s">
        <v>133</v>
      </c>
      <c r="P3032" s="260" t="e">
        <f t="shared" si="147"/>
        <v>#NUM!</v>
      </c>
      <c r="S3032" s="272"/>
    </row>
    <row r="3033" spans="1:19">
      <c r="A3033" s="161" t="s">
        <v>4144</v>
      </c>
      <c r="C3033" s="161" t="s">
        <v>133</v>
      </c>
      <c r="F3033" s="163" t="s">
        <v>133</v>
      </c>
      <c r="G3033" s="266" t="s">
        <v>133</v>
      </c>
      <c r="H3033" s="163" t="s">
        <v>133</v>
      </c>
      <c r="I3033" s="163" t="s">
        <v>133</v>
      </c>
      <c r="J3033" s="163" t="s">
        <v>133</v>
      </c>
      <c r="K3033" s="164">
        <f t="shared" si="148"/>
        <v>0</v>
      </c>
      <c r="L3033" s="165">
        <f t="shared" si="149"/>
        <v>0</v>
      </c>
      <c r="M3033" s="172">
        <v>127</v>
      </c>
      <c r="N3033" s="172">
        <v>64</v>
      </c>
      <c r="O3033" s="167" t="s">
        <v>133</v>
      </c>
      <c r="P3033" s="260" t="e">
        <f t="shared" si="147"/>
        <v>#NUM!</v>
      </c>
      <c r="S3033" s="272"/>
    </row>
    <row r="3034" spans="1:19">
      <c r="A3034" s="161" t="s">
        <v>4145</v>
      </c>
      <c r="C3034" s="161" t="s">
        <v>133</v>
      </c>
      <c r="F3034" s="163" t="s">
        <v>133</v>
      </c>
      <c r="G3034" s="266" t="s">
        <v>133</v>
      </c>
      <c r="H3034" s="163" t="s">
        <v>133</v>
      </c>
      <c r="I3034" s="163" t="s">
        <v>133</v>
      </c>
      <c r="J3034" s="163" t="s">
        <v>133</v>
      </c>
      <c r="K3034" s="164">
        <f t="shared" si="148"/>
        <v>0</v>
      </c>
      <c r="L3034" s="165">
        <f t="shared" si="149"/>
        <v>0</v>
      </c>
      <c r="M3034" s="172">
        <v>127</v>
      </c>
      <c r="N3034" s="172">
        <v>64</v>
      </c>
      <c r="O3034" s="167" t="s">
        <v>133</v>
      </c>
      <c r="P3034" s="260" t="e">
        <f t="shared" si="147"/>
        <v>#NUM!</v>
      </c>
      <c r="S3034" s="272"/>
    </row>
    <row r="3035" spans="1:19">
      <c r="A3035" s="161" t="s">
        <v>4146</v>
      </c>
      <c r="C3035" s="161" t="s">
        <v>133</v>
      </c>
      <c r="F3035" s="163" t="s">
        <v>133</v>
      </c>
      <c r="G3035" s="266" t="s">
        <v>133</v>
      </c>
      <c r="H3035" s="163" t="s">
        <v>133</v>
      </c>
      <c r="I3035" s="163" t="s">
        <v>133</v>
      </c>
      <c r="J3035" s="163" t="s">
        <v>133</v>
      </c>
      <c r="K3035" s="164">
        <f t="shared" si="148"/>
        <v>0</v>
      </c>
      <c r="L3035" s="165">
        <f t="shared" si="149"/>
        <v>0</v>
      </c>
      <c r="M3035" s="172">
        <v>127</v>
      </c>
      <c r="N3035" s="172">
        <v>64</v>
      </c>
      <c r="O3035" s="167" t="s">
        <v>133</v>
      </c>
      <c r="P3035" s="260" t="e">
        <f t="shared" si="147"/>
        <v>#NUM!</v>
      </c>
      <c r="S3035" s="272"/>
    </row>
    <row r="3036" spans="1:19">
      <c r="A3036" s="161" t="s">
        <v>4147</v>
      </c>
      <c r="C3036" s="161" t="s">
        <v>133</v>
      </c>
      <c r="F3036" s="163" t="s">
        <v>133</v>
      </c>
      <c r="G3036" s="266" t="s">
        <v>133</v>
      </c>
      <c r="H3036" s="163" t="s">
        <v>133</v>
      </c>
      <c r="I3036" s="163" t="s">
        <v>133</v>
      </c>
      <c r="J3036" s="163" t="s">
        <v>133</v>
      </c>
      <c r="K3036" s="164">
        <f t="shared" si="148"/>
        <v>0</v>
      </c>
      <c r="L3036" s="165">
        <f t="shared" si="149"/>
        <v>0</v>
      </c>
      <c r="M3036" s="172">
        <v>127</v>
      </c>
      <c r="N3036" s="172">
        <v>64</v>
      </c>
      <c r="O3036" s="167" t="s">
        <v>133</v>
      </c>
      <c r="P3036" s="260" t="e">
        <f t="shared" si="147"/>
        <v>#NUM!</v>
      </c>
      <c r="S3036" s="272"/>
    </row>
    <row r="3037" spans="1:19">
      <c r="A3037" s="161" t="s">
        <v>4148</v>
      </c>
      <c r="C3037" s="161" t="s">
        <v>133</v>
      </c>
      <c r="F3037" s="163" t="s">
        <v>133</v>
      </c>
      <c r="G3037" s="266" t="s">
        <v>133</v>
      </c>
      <c r="H3037" s="163" t="s">
        <v>133</v>
      </c>
      <c r="I3037" s="163" t="s">
        <v>133</v>
      </c>
      <c r="J3037" s="163" t="s">
        <v>133</v>
      </c>
      <c r="K3037" s="164">
        <f t="shared" si="148"/>
        <v>0</v>
      </c>
      <c r="L3037" s="165">
        <f t="shared" si="149"/>
        <v>0</v>
      </c>
      <c r="M3037" s="172">
        <v>127</v>
      </c>
      <c r="N3037" s="172">
        <v>64</v>
      </c>
      <c r="O3037" s="167" t="s">
        <v>133</v>
      </c>
      <c r="P3037" s="260" t="e">
        <f t="shared" si="147"/>
        <v>#NUM!</v>
      </c>
      <c r="S3037" s="272"/>
    </row>
    <row r="3038" spans="1:19">
      <c r="A3038" s="161" t="s">
        <v>4149</v>
      </c>
      <c r="C3038" s="161" t="s">
        <v>133</v>
      </c>
      <c r="F3038" s="163" t="s">
        <v>133</v>
      </c>
      <c r="G3038" s="266" t="s">
        <v>133</v>
      </c>
      <c r="H3038" s="163" t="s">
        <v>133</v>
      </c>
      <c r="I3038" s="163" t="s">
        <v>133</v>
      </c>
      <c r="J3038" s="163" t="s">
        <v>133</v>
      </c>
      <c r="K3038" s="164">
        <f t="shared" si="148"/>
        <v>0</v>
      </c>
      <c r="L3038" s="165">
        <f t="shared" si="149"/>
        <v>0</v>
      </c>
      <c r="M3038" s="172">
        <v>127</v>
      </c>
      <c r="N3038" s="172">
        <v>64</v>
      </c>
      <c r="O3038" s="167" t="s">
        <v>133</v>
      </c>
      <c r="P3038" s="260" t="e">
        <f t="shared" si="147"/>
        <v>#NUM!</v>
      </c>
      <c r="S3038" s="272"/>
    </row>
    <row r="3039" spans="1:19">
      <c r="A3039" s="161" t="s">
        <v>4150</v>
      </c>
      <c r="C3039" s="161" t="s">
        <v>133</v>
      </c>
      <c r="F3039" s="163" t="s">
        <v>133</v>
      </c>
      <c r="G3039" s="266" t="s">
        <v>133</v>
      </c>
      <c r="H3039" s="163" t="s">
        <v>133</v>
      </c>
      <c r="I3039" s="163" t="s">
        <v>133</v>
      </c>
      <c r="J3039" s="163" t="s">
        <v>133</v>
      </c>
      <c r="K3039" s="164">
        <f t="shared" si="148"/>
        <v>0</v>
      </c>
      <c r="L3039" s="165">
        <f t="shared" si="149"/>
        <v>0</v>
      </c>
      <c r="M3039" s="172">
        <v>127</v>
      </c>
      <c r="N3039" s="172">
        <v>64</v>
      </c>
      <c r="O3039" s="167" t="s">
        <v>133</v>
      </c>
      <c r="P3039" s="260" t="e">
        <f t="shared" si="147"/>
        <v>#NUM!</v>
      </c>
      <c r="S3039" s="272"/>
    </row>
    <row r="3040" spans="1:19">
      <c r="A3040" s="161" t="s">
        <v>4151</v>
      </c>
      <c r="C3040" s="161" t="s">
        <v>133</v>
      </c>
      <c r="F3040" s="163" t="s">
        <v>133</v>
      </c>
      <c r="G3040" s="266" t="s">
        <v>133</v>
      </c>
      <c r="H3040" s="163" t="s">
        <v>133</v>
      </c>
      <c r="I3040" s="163" t="s">
        <v>133</v>
      </c>
      <c r="J3040" s="163" t="s">
        <v>133</v>
      </c>
      <c r="K3040" s="164">
        <f t="shared" si="148"/>
        <v>0</v>
      </c>
      <c r="L3040" s="165">
        <f t="shared" si="149"/>
        <v>0</v>
      </c>
      <c r="M3040" s="172">
        <v>127</v>
      </c>
      <c r="N3040" s="172">
        <v>64</v>
      </c>
      <c r="O3040" s="167" t="s">
        <v>133</v>
      </c>
      <c r="P3040" s="260" t="e">
        <f t="shared" si="147"/>
        <v>#NUM!</v>
      </c>
      <c r="S3040" s="272"/>
    </row>
    <row r="3041" spans="1:19">
      <c r="A3041" s="161" t="s">
        <v>4152</v>
      </c>
      <c r="C3041" s="161" t="s">
        <v>133</v>
      </c>
      <c r="F3041" s="163" t="s">
        <v>133</v>
      </c>
      <c r="G3041" s="266" t="s">
        <v>133</v>
      </c>
      <c r="H3041" s="163" t="s">
        <v>133</v>
      </c>
      <c r="I3041" s="163" t="s">
        <v>133</v>
      </c>
      <c r="J3041" s="163" t="s">
        <v>133</v>
      </c>
      <c r="K3041" s="164">
        <f t="shared" si="148"/>
        <v>0</v>
      </c>
      <c r="L3041" s="165">
        <f t="shared" si="149"/>
        <v>0</v>
      </c>
      <c r="M3041" s="172">
        <v>127</v>
      </c>
      <c r="N3041" s="172">
        <v>64</v>
      </c>
      <c r="O3041" s="167" t="s">
        <v>133</v>
      </c>
      <c r="P3041" s="260" t="e">
        <f t="shared" si="147"/>
        <v>#NUM!</v>
      </c>
      <c r="S3041" s="272"/>
    </row>
    <row r="3042" spans="1:19">
      <c r="A3042" s="161" t="s">
        <v>4153</v>
      </c>
      <c r="C3042" s="161" t="s">
        <v>133</v>
      </c>
      <c r="F3042" s="163" t="s">
        <v>133</v>
      </c>
      <c r="G3042" s="266" t="s">
        <v>133</v>
      </c>
      <c r="H3042" s="163" t="s">
        <v>133</v>
      </c>
      <c r="I3042" s="163" t="s">
        <v>133</v>
      </c>
      <c r="J3042" s="163" t="s">
        <v>133</v>
      </c>
      <c r="K3042" s="164">
        <f t="shared" si="148"/>
        <v>0</v>
      </c>
      <c r="L3042" s="165">
        <f t="shared" si="149"/>
        <v>0</v>
      </c>
      <c r="M3042" s="172">
        <v>127</v>
      </c>
      <c r="N3042" s="172">
        <v>64</v>
      </c>
      <c r="O3042" s="167" t="s">
        <v>133</v>
      </c>
      <c r="P3042" s="260" t="e">
        <f t="shared" si="147"/>
        <v>#NUM!</v>
      </c>
      <c r="S3042" s="272"/>
    </row>
    <row r="3043" spans="1:19">
      <c r="A3043" s="161" t="s">
        <v>4154</v>
      </c>
      <c r="C3043" s="161" t="s">
        <v>133</v>
      </c>
      <c r="F3043" s="163" t="s">
        <v>133</v>
      </c>
      <c r="G3043" s="266" t="s">
        <v>133</v>
      </c>
      <c r="H3043" s="163" t="s">
        <v>133</v>
      </c>
      <c r="I3043" s="163" t="s">
        <v>133</v>
      </c>
      <c r="J3043" s="163" t="s">
        <v>133</v>
      </c>
      <c r="K3043" s="164">
        <f t="shared" si="148"/>
        <v>0</v>
      </c>
      <c r="L3043" s="165">
        <f t="shared" si="149"/>
        <v>0</v>
      </c>
      <c r="M3043" s="172">
        <v>127</v>
      </c>
      <c r="N3043" s="172">
        <v>64</v>
      </c>
      <c r="O3043" s="167" t="s">
        <v>133</v>
      </c>
      <c r="P3043" s="260" t="e">
        <f t="shared" si="147"/>
        <v>#NUM!</v>
      </c>
      <c r="S3043" s="272"/>
    </row>
    <row r="3044" spans="1:19">
      <c r="A3044" s="161" t="s">
        <v>4155</v>
      </c>
      <c r="C3044" s="161" t="s">
        <v>133</v>
      </c>
      <c r="F3044" s="163" t="s">
        <v>133</v>
      </c>
      <c r="G3044" s="266" t="s">
        <v>133</v>
      </c>
      <c r="H3044" s="163" t="s">
        <v>133</v>
      </c>
      <c r="I3044" s="163" t="s">
        <v>133</v>
      </c>
      <c r="J3044" s="163" t="s">
        <v>133</v>
      </c>
      <c r="K3044" s="164">
        <f t="shared" si="148"/>
        <v>0</v>
      </c>
      <c r="L3044" s="165">
        <f t="shared" si="149"/>
        <v>0</v>
      </c>
      <c r="M3044" s="172">
        <v>127</v>
      </c>
      <c r="N3044" s="172">
        <v>64</v>
      </c>
      <c r="O3044" s="167" t="s">
        <v>133</v>
      </c>
      <c r="P3044" s="260" t="e">
        <f t="shared" si="147"/>
        <v>#NUM!</v>
      </c>
      <c r="S3044" s="272"/>
    </row>
    <row r="3045" spans="1:19">
      <c r="A3045" s="161" t="s">
        <v>4156</v>
      </c>
      <c r="C3045" s="161" t="s">
        <v>133</v>
      </c>
      <c r="F3045" s="163" t="s">
        <v>133</v>
      </c>
      <c r="G3045" s="266" t="s">
        <v>133</v>
      </c>
      <c r="H3045" s="163" t="s">
        <v>133</v>
      </c>
      <c r="I3045" s="163" t="s">
        <v>133</v>
      </c>
      <c r="J3045" s="163" t="s">
        <v>133</v>
      </c>
      <c r="K3045" s="164">
        <f t="shared" si="148"/>
        <v>0</v>
      </c>
      <c r="L3045" s="165">
        <f t="shared" si="149"/>
        <v>0</v>
      </c>
      <c r="M3045" s="172">
        <v>127</v>
      </c>
      <c r="N3045" s="172">
        <v>64</v>
      </c>
      <c r="O3045" s="167" t="s">
        <v>133</v>
      </c>
      <c r="P3045" s="260" t="e">
        <f t="shared" si="147"/>
        <v>#NUM!</v>
      </c>
      <c r="S3045" s="272"/>
    </row>
    <row r="3046" spans="1:19">
      <c r="A3046" s="161" t="s">
        <v>4157</v>
      </c>
      <c r="C3046" s="161" t="s">
        <v>133</v>
      </c>
      <c r="F3046" s="163" t="s">
        <v>133</v>
      </c>
      <c r="G3046" s="266" t="s">
        <v>133</v>
      </c>
      <c r="H3046" s="163" t="s">
        <v>133</v>
      </c>
      <c r="I3046" s="163" t="s">
        <v>133</v>
      </c>
      <c r="J3046" s="163" t="s">
        <v>133</v>
      </c>
      <c r="K3046" s="164">
        <f t="shared" si="148"/>
        <v>0</v>
      </c>
      <c r="L3046" s="165">
        <f t="shared" si="149"/>
        <v>0</v>
      </c>
      <c r="M3046" s="172">
        <v>127</v>
      </c>
      <c r="N3046" s="172">
        <v>64</v>
      </c>
      <c r="O3046" s="167" t="s">
        <v>133</v>
      </c>
      <c r="P3046" s="260" t="e">
        <f t="shared" si="147"/>
        <v>#NUM!</v>
      </c>
      <c r="S3046" s="272"/>
    </row>
    <row r="3047" spans="1:19">
      <c r="A3047" s="161" t="s">
        <v>4158</v>
      </c>
      <c r="C3047" s="161" t="s">
        <v>133</v>
      </c>
      <c r="F3047" s="163" t="s">
        <v>133</v>
      </c>
      <c r="G3047" s="266" t="s">
        <v>133</v>
      </c>
      <c r="H3047" s="163" t="s">
        <v>133</v>
      </c>
      <c r="I3047" s="163" t="s">
        <v>133</v>
      </c>
      <c r="J3047" s="163" t="s">
        <v>133</v>
      </c>
      <c r="K3047" s="164">
        <f t="shared" si="148"/>
        <v>0</v>
      </c>
      <c r="L3047" s="165">
        <f t="shared" si="149"/>
        <v>0</v>
      </c>
      <c r="M3047" s="172">
        <v>127</v>
      </c>
      <c r="N3047" s="172">
        <v>64</v>
      </c>
      <c r="O3047" s="167" t="s">
        <v>133</v>
      </c>
      <c r="P3047" s="260" t="e">
        <f t="shared" si="147"/>
        <v>#NUM!</v>
      </c>
      <c r="S3047" s="272"/>
    </row>
    <row r="3048" spans="1:19">
      <c r="A3048" s="161" t="s">
        <v>4159</v>
      </c>
      <c r="C3048" s="161" t="s">
        <v>133</v>
      </c>
      <c r="F3048" s="163" t="s">
        <v>133</v>
      </c>
      <c r="G3048" s="266" t="s">
        <v>133</v>
      </c>
      <c r="H3048" s="163" t="s">
        <v>133</v>
      </c>
      <c r="I3048" s="163" t="s">
        <v>133</v>
      </c>
      <c r="J3048" s="163" t="s">
        <v>133</v>
      </c>
      <c r="K3048" s="164">
        <f t="shared" si="148"/>
        <v>0</v>
      </c>
      <c r="L3048" s="165">
        <f t="shared" si="149"/>
        <v>0</v>
      </c>
      <c r="M3048" s="172">
        <v>127</v>
      </c>
      <c r="N3048" s="172">
        <v>64</v>
      </c>
      <c r="O3048" s="167" t="s">
        <v>133</v>
      </c>
      <c r="P3048" s="260" t="e">
        <f t="shared" si="147"/>
        <v>#NUM!</v>
      </c>
      <c r="S3048" s="272"/>
    </row>
    <row r="3049" spans="1:19">
      <c r="A3049" s="161" t="s">
        <v>4160</v>
      </c>
      <c r="C3049" s="161" t="s">
        <v>133</v>
      </c>
      <c r="F3049" s="163" t="s">
        <v>133</v>
      </c>
      <c r="G3049" s="266" t="s">
        <v>133</v>
      </c>
      <c r="H3049" s="163" t="s">
        <v>133</v>
      </c>
      <c r="I3049" s="163" t="s">
        <v>133</v>
      </c>
      <c r="J3049" s="163" t="s">
        <v>133</v>
      </c>
      <c r="K3049" s="164">
        <f t="shared" si="148"/>
        <v>0</v>
      </c>
      <c r="L3049" s="165">
        <f t="shared" si="149"/>
        <v>0</v>
      </c>
      <c r="M3049" s="172">
        <v>127</v>
      </c>
      <c r="N3049" s="172">
        <v>64</v>
      </c>
      <c r="O3049" s="167" t="s">
        <v>133</v>
      </c>
      <c r="P3049" s="260" t="e">
        <f t="shared" si="147"/>
        <v>#NUM!</v>
      </c>
      <c r="S3049" s="272"/>
    </row>
    <row r="3050" spans="1:19">
      <c r="A3050" s="161" t="s">
        <v>4161</v>
      </c>
      <c r="C3050" s="161" t="s">
        <v>133</v>
      </c>
      <c r="F3050" s="163" t="s">
        <v>133</v>
      </c>
      <c r="G3050" s="266" t="s">
        <v>133</v>
      </c>
      <c r="H3050" s="163" t="s">
        <v>133</v>
      </c>
      <c r="I3050" s="163" t="s">
        <v>133</v>
      </c>
      <c r="J3050" s="163" t="s">
        <v>133</v>
      </c>
      <c r="K3050" s="164">
        <f t="shared" si="148"/>
        <v>0</v>
      </c>
      <c r="L3050" s="165">
        <f t="shared" si="149"/>
        <v>0</v>
      </c>
      <c r="M3050" s="172">
        <v>127</v>
      </c>
      <c r="N3050" s="172">
        <v>64</v>
      </c>
      <c r="O3050" s="167" t="s">
        <v>133</v>
      </c>
      <c r="P3050" s="260" t="e">
        <f t="shared" si="147"/>
        <v>#NUM!</v>
      </c>
      <c r="S3050" s="272"/>
    </row>
    <row r="3051" spans="1:19">
      <c r="A3051" s="161" t="s">
        <v>4162</v>
      </c>
      <c r="C3051" s="161" t="s">
        <v>133</v>
      </c>
      <c r="F3051" s="163" t="s">
        <v>133</v>
      </c>
      <c r="G3051" s="266" t="s">
        <v>133</v>
      </c>
      <c r="H3051" s="163" t="s">
        <v>133</v>
      </c>
      <c r="I3051" s="163" t="s">
        <v>133</v>
      </c>
      <c r="J3051" s="163" t="s">
        <v>133</v>
      </c>
      <c r="K3051" s="164">
        <f t="shared" si="148"/>
        <v>0</v>
      </c>
      <c r="L3051" s="165">
        <f t="shared" si="149"/>
        <v>0</v>
      </c>
      <c r="M3051" s="172">
        <v>127</v>
      </c>
      <c r="N3051" s="172">
        <v>64</v>
      </c>
      <c r="O3051" s="167" t="s">
        <v>133</v>
      </c>
      <c r="P3051" s="260" t="e">
        <f t="shared" si="147"/>
        <v>#NUM!</v>
      </c>
      <c r="S3051" s="272"/>
    </row>
    <row r="3052" spans="1:19">
      <c r="A3052" s="161" t="s">
        <v>4163</v>
      </c>
      <c r="C3052" s="161" t="s">
        <v>133</v>
      </c>
      <c r="F3052" s="163" t="s">
        <v>133</v>
      </c>
      <c r="G3052" s="266" t="s">
        <v>133</v>
      </c>
      <c r="H3052" s="163" t="s">
        <v>133</v>
      </c>
      <c r="I3052" s="163" t="s">
        <v>133</v>
      </c>
      <c r="J3052" s="163" t="s">
        <v>133</v>
      </c>
      <c r="K3052" s="164">
        <f t="shared" si="148"/>
        <v>0</v>
      </c>
      <c r="L3052" s="165">
        <f t="shared" si="149"/>
        <v>0</v>
      </c>
      <c r="M3052" s="172">
        <v>127</v>
      </c>
      <c r="N3052" s="172">
        <v>64</v>
      </c>
      <c r="O3052" s="167" t="s">
        <v>133</v>
      </c>
      <c r="P3052" s="260" t="e">
        <f t="shared" si="147"/>
        <v>#NUM!</v>
      </c>
      <c r="S3052" s="272"/>
    </row>
    <row r="3053" spans="1:19">
      <c r="A3053" s="161" t="s">
        <v>4164</v>
      </c>
      <c r="C3053" s="161" t="s">
        <v>133</v>
      </c>
      <c r="F3053" s="163" t="s">
        <v>133</v>
      </c>
      <c r="G3053" s="266" t="s">
        <v>133</v>
      </c>
      <c r="H3053" s="163" t="s">
        <v>133</v>
      </c>
      <c r="I3053" s="163" t="s">
        <v>133</v>
      </c>
      <c r="J3053" s="163" t="s">
        <v>133</v>
      </c>
      <c r="K3053" s="164">
        <f t="shared" si="148"/>
        <v>0</v>
      </c>
      <c r="L3053" s="165">
        <f t="shared" si="149"/>
        <v>0</v>
      </c>
      <c r="M3053" s="172">
        <v>127</v>
      </c>
      <c r="N3053" s="172">
        <v>64</v>
      </c>
      <c r="O3053" s="167" t="s">
        <v>133</v>
      </c>
      <c r="P3053" s="260" t="e">
        <f t="shared" si="147"/>
        <v>#NUM!</v>
      </c>
      <c r="S3053" s="272"/>
    </row>
    <row r="3054" spans="1:19">
      <c r="A3054" s="161" t="s">
        <v>4165</v>
      </c>
      <c r="C3054" s="161" t="s">
        <v>133</v>
      </c>
      <c r="F3054" s="163" t="s">
        <v>133</v>
      </c>
      <c r="G3054" s="266" t="s">
        <v>133</v>
      </c>
      <c r="H3054" s="163" t="s">
        <v>133</v>
      </c>
      <c r="I3054" s="163" t="s">
        <v>133</v>
      </c>
      <c r="J3054" s="163" t="s">
        <v>133</v>
      </c>
      <c r="K3054" s="164">
        <f t="shared" si="148"/>
        <v>0</v>
      </c>
      <c r="L3054" s="165">
        <f t="shared" si="149"/>
        <v>0</v>
      </c>
      <c r="M3054" s="172">
        <v>127</v>
      </c>
      <c r="N3054" s="172">
        <v>64</v>
      </c>
      <c r="O3054" s="167" t="s">
        <v>133</v>
      </c>
      <c r="P3054" s="260" t="e">
        <f t="shared" si="147"/>
        <v>#NUM!</v>
      </c>
      <c r="S3054" s="272"/>
    </row>
    <row r="3055" spans="1:19">
      <c r="A3055" s="161" t="s">
        <v>4166</v>
      </c>
      <c r="C3055" s="161" t="s">
        <v>133</v>
      </c>
      <c r="F3055" s="163" t="s">
        <v>133</v>
      </c>
      <c r="G3055" s="266" t="s">
        <v>133</v>
      </c>
      <c r="H3055" s="163" t="s">
        <v>133</v>
      </c>
      <c r="I3055" s="163" t="s">
        <v>133</v>
      </c>
      <c r="J3055" s="163" t="s">
        <v>133</v>
      </c>
      <c r="K3055" s="164">
        <f t="shared" si="148"/>
        <v>0</v>
      </c>
      <c r="L3055" s="165">
        <f t="shared" si="149"/>
        <v>0</v>
      </c>
      <c r="M3055" s="172">
        <v>127</v>
      </c>
      <c r="N3055" s="172">
        <v>64</v>
      </c>
      <c r="O3055" s="167" t="s">
        <v>133</v>
      </c>
      <c r="P3055" s="260" t="e">
        <f t="shared" si="147"/>
        <v>#NUM!</v>
      </c>
      <c r="S3055" s="272"/>
    </row>
    <row r="3056" spans="1:19">
      <c r="A3056" s="161" t="s">
        <v>4167</v>
      </c>
      <c r="C3056" s="161" t="s">
        <v>133</v>
      </c>
      <c r="F3056" s="163" t="s">
        <v>133</v>
      </c>
      <c r="G3056" s="266" t="s">
        <v>133</v>
      </c>
      <c r="H3056" s="163" t="s">
        <v>133</v>
      </c>
      <c r="I3056" s="163" t="s">
        <v>133</v>
      </c>
      <c r="J3056" s="163" t="s">
        <v>133</v>
      </c>
      <c r="K3056" s="164">
        <f t="shared" si="148"/>
        <v>0</v>
      </c>
      <c r="L3056" s="165">
        <f t="shared" si="149"/>
        <v>0</v>
      </c>
      <c r="M3056" s="172">
        <v>127</v>
      </c>
      <c r="N3056" s="172">
        <v>64</v>
      </c>
      <c r="O3056" s="167" t="s">
        <v>133</v>
      </c>
      <c r="P3056" s="260" t="e">
        <f t="shared" si="147"/>
        <v>#NUM!</v>
      </c>
      <c r="S3056" s="272"/>
    </row>
    <row r="3057" spans="1:19">
      <c r="A3057" s="161" t="s">
        <v>4168</v>
      </c>
      <c r="C3057" s="161" t="s">
        <v>133</v>
      </c>
      <c r="F3057" s="163" t="s">
        <v>133</v>
      </c>
      <c r="G3057" s="266" t="s">
        <v>133</v>
      </c>
      <c r="H3057" s="163" t="s">
        <v>133</v>
      </c>
      <c r="I3057" s="163" t="s">
        <v>133</v>
      </c>
      <c r="J3057" s="163" t="s">
        <v>133</v>
      </c>
      <c r="K3057" s="164">
        <f t="shared" si="148"/>
        <v>0</v>
      </c>
      <c r="L3057" s="165">
        <f t="shared" si="149"/>
        <v>0</v>
      </c>
      <c r="M3057" s="172">
        <v>127</v>
      </c>
      <c r="N3057" s="172">
        <v>64</v>
      </c>
      <c r="O3057" s="167" t="s">
        <v>133</v>
      </c>
      <c r="P3057" s="260" t="e">
        <f t="shared" si="147"/>
        <v>#NUM!</v>
      </c>
      <c r="S3057" s="272"/>
    </row>
    <row r="3058" spans="1:19">
      <c r="A3058" s="161" t="s">
        <v>4169</v>
      </c>
      <c r="C3058" s="161" t="s">
        <v>133</v>
      </c>
      <c r="F3058" s="163" t="s">
        <v>133</v>
      </c>
      <c r="G3058" s="266" t="s">
        <v>133</v>
      </c>
      <c r="H3058" s="163" t="s">
        <v>133</v>
      </c>
      <c r="I3058" s="163" t="s">
        <v>133</v>
      </c>
      <c r="J3058" s="163" t="s">
        <v>133</v>
      </c>
      <c r="K3058" s="164">
        <f t="shared" si="148"/>
        <v>0</v>
      </c>
      <c r="L3058" s="165">
        <f t="shared" si="149"/>
        <v>0</v>
      </c>
      <c r="M3058" s="172">
        <v>127</v>
      </c>
      <c r="N3058" s="172">
        <v>64</v>
      </c>
      <c r="O3058" s="167" t="s">
        <v>133</v>
      </c>
      <c r="P3058" s="260" t="e">
        <f t="shared" si="147"/>
        <v>#NUM!</v>
      </c>
      <c r="S3058" s="272"/>
    </row>
    <row r="3059" spans="1:19">
      <c r="A3059" s="161" t="s">
        <v>4170</v>
      </c>
      <c r="C3059" s="161" t="s">
        <v>133</v>
      </c>
      <c r="F3059" s="163" t="s">
        <v>133</v>
      </c>
      <c r="G3059" s="266" t="s">
        <v>133</v>
      </c>
      <c r="H3059" s="163" t="s">
        <v>133</v>
      </c>
      <c r="I3059" s="163" t="s">
        <v>133</v>
      </c>
      <c r="J3059" s="163" t="s">
        <v>133</v>
      </c>
      <c r="K3059" s="164">
        <f t="shared" si="148"/>
        <v>0</v>
      </c>
      <c r="L3059" s="165">
        <f t="shared" si="149"/>
        <v>0</v>
      </c>
      <c r="M3059" s="172">
        <v>127</v>
      </c>
      <c r="N3059" s="172">
        <v>64</v>
      </c>
      <c r="O3059" s="167" t="s">
        <v>133</v>
      </c>
      <c r="P3059" s="260" t="e">
        <f t="shared" si="147"/>
        <v>#NUM!</v>
      </c>
      <c r="S3059" s="272"/>
    </row>
    <row r="3060" spans="1:19">
      <c r="A3060" s="161" t="s">
        <v>4171</v>
      </c>
      <c r="C3060" s="161" t="s">
        <v>133</v>
      </c>
      <c r="F3060" s="163" t="s">
        <v>133</v>
      </c>
      <c r="G3060" s="266" t="s">
        <v>133</v>
      </c>
      <c r="H3060" s="163" t="s">
        <v>133</v>
      </c>
      <c r="I3060" s="163" t="s">
        <v>133</v>
      </c>
      <c r="J3060" s="163" t="s">
        <v>133</v>
      </c>
      <c r="K3060" s="164">
        <f t="shared" si="148"/>
        <v>0</v>
      </c>
      <c r="L3060" s="165">
        <f t="shared" si="149"/>
        <v>0</v>
      </c>
      <c r="M3060" s="172">
        <v>127</v>
      </c>
      <c r="N3060" s="172">
        <v>64</v>
      </c>
      <c r="O3060" s="167" t="s">
        <v>133</v>
      </c>
      <c r="P3060" s="260" t="e">
        <f t="shared" si="147"/>
        <v>#NUM!</v>
      </c>
      <c r="S3060" s="272"/>
    </row>
    <row r="3061" spans="1:19">
      <c r="A3061" s="161" t="s">
        <v>4172</v>
      </c>
      <c r="C3061" s="161" t="s">
        <v>133</v>
      </c>
      <c r="F3061" s="163" t="s">
        <v>133</v>
      </c>
      <c r="G3061" s="266" t="s">
        <v>133</v>
      </c>
      <c r="H3061" s="163" t="s">
        <v>133</v>
      </c>
      <c r="I3061" s="163" t="s">
        <v>133</v>
      </c>
      <c r="J3061" s="163" t="s">
        <v>133</v>
      </c>
      <c r="K3061" s="164">
        <f t="shared" si="148"/>
        <v>0</v>
      </c>
      <c r="L3061" s="165">
        <f t="shared" si="149"/>
        <v>0</v>
      </c>
      <c r="M3061" s="172">
        <v>127</v>
      </c>
      <c r="N3061" s="172">
        <v>64</v>
      </c>
      <c r="O3061" s="167" t="s">
        <v>133</v>
      </c>
      <c r="P3061" s="260" t="e">
        <f t="shared" si="147"/>
        <v>#NUM!</v>
      </c>
      <c r="S3061" s="272"/>
    </row>
    <row r="3062" spans="1:19">
      <c r="A3062" s="161" t="s">
        <v>4173</v>
      </c>
      <c r="C3062" s="161" t="s">
        <v>133</v>
      </c>
      <c r="F3062" s="163" t="s">
        <v>133</v>
      </c>
      <c r="G3062" s="266" t="s">
        <v>133</v>
      </c>
      <c r="H3062" s="163" t="s">
        <v>133</v>
      </c>
      <c r="I3062" s="163" t="s">
        <v>133</v>
      </c>
      <c r="J3062" s="163" t="s">
        <v>133</v>
      </c>
      <c r="K3062" s="164">
        <f t="shared" si="148"/>
        <v>0</v>
      </c>
      <c r="L3062" s="165">
        <f t="shared" si="149"/>
        <v>0</v>
      </c>
      <c r="M3062" s="172">
        <v>127</v>
      </c>
      <c r="N3062" s="172">
        <v>64</v>
      </c>
      <c r="O3062" s="167" t="s">
        <v>133</v>
      </c>
      <c r="P3062" s="260" t="e">
        <f t="shared" si="147"/>
        <v>#NUM!</v>
      </c>
      <c r="S3062" s="272"/>
    </row>
    <row r="3063" spans="1:19">
      <c r="A3063" s="161" t="s">
        <v>4174</v>
      </c>
      <c r="C3063" s="161" t="s">
        <v>133</v>
      </c>
      <c r="F3063" s="163" t="s">
        <v>133</v>
      </c>
      <c r="G3063" s="266" t="s">
        <v>133</v>
      </c>
      <c r="H3063" s="163" t="s">
        <v>133</v>
      </c>
      <c r="I3063" s="163" t="s">
        <v>133</v>
      </c>
      <c r="J3063" s="163" t="s">
        <v>133</v>
      </c>
      <c r="K3063" s="164">
        <f t="shared" si="148"/>
        <v>0</v>
      </c>
      <c r="L3063" s="165">
        <f t="shared" si="149"/>
        <v>0</v>
      </c>
      <c r="M3063" s="172">
        <v>127</v>
      </c>
      <c r="N3063" s="172">
        <v>64</v>
      </c>
      <c r="O3063" s="167" t="s">
        <v>133</v>
      </c>
      <c r="P3063" s="260" t="e">
        <f t="shared" si="147"/>
        <v>#NUM!</v>
      </c>
      <c r="S3063" s="272"/>
    </row>
    <row r="3064" spans="1:19">
      <c r="A3064" s="161" t="s">
        <v>4175</v>
      </c>
      <c r="C3064" s="161" t="s">
        <v>133</v>
      </c>
      <c r="F3064" s="163" t="s">
        <v>133</v>
      </c>
      <c r="G3064" s="266" t="s">
        <v>133</v>
      </c>
      <c r="H3064" s="163" t="s">
        <v>133</v>
      </c>
      <c r="I3064" s="163" t="s">
        <v>133</v>
      </c>
      <c r="J3064" s="163" t="s">
        <v>133</v>
      </c>
      <c r="K3064" s="164">
        <f t="shared" si="148"/>
        <v>0</v>
      </c>
      <c r="L3064" s="165">
        <f t="shared" si="149"/>
        <v>0</v>
      </c>
      <c r="M3064" s="172">
        <v>127</v>
      </c>
      <c r="N3064" s="172">
        <v>64</v>
      </c>
      <c r="O3064" s="167" t="s">
        <v>133</v>
      </c>
      <c r="P3064" s="260" t="e">
        <f t="shared" si="147"/>
        <v>#NUM!</v>
      </c>
      <c r="S3064" s="272"/>
    </row>
    <row r="3065" spans="1:19">
      <c r="A3065" s="161" t="s">
        <v>4176</v>
      </c>
      <c r="C3065" s="161" t="s">
        <v>133</v>
      </c>
      <c r="F3065" s="163" t="s">
        <v>133</v>
      </c>
      <c r="G3065" s="266" t="s">
        <v>133</v>
      </c>
      <c r="H3065" s="163" t="s">
        <v>133</v>
      </c>
      <c r="I3065" s="163" t="s">
        <v>133</v>
      </c>
      <c r="J3065" s="163" t="s">
        <v>133</v>
      </c>
      <c r="K3065" s="164">
        <f t="shared" si="148"/>
        <v>0</v>
      </c>
      <c r="L3065" s="165">
        <f t="shared" si="149"/>
        <v>0</v>
      </c>
      <c r="M3065" s="172">
        <v>127</v>
      </c>
      <c r="N3065" s="172">
        <v>64</v>
      </c>
      <c r="O3065" s="167" t="s">
        <v>133</v>
      </c>
      <c r="P3065" s="260" t="e">
        <f t="shared" si="147"/>
        <v>#NUM!</v>
      </c>
      <c r="S3065" s="272"/>
    </row>
    <row r="3066" spans="1:19">
      <c r="A3066" s="161" t="s">
        <v>4177</v>
      </c>
      <c r="C3066" s="161" t="s">
        <v>133</v>
      </c>
      <c r="F3066" s="163" t="s">
        <v>133</v>
      </c>
      <c r="G3066" s="266" t="s">
        <v>133</v>
      </c>
      <c r="H3066" s="163" t="s">
        <v>133</v>
      </c>
      <c r="I3066" s="163" t="s">
        <v>133</v>
      </c>
      <c r="J3066" s="163" t="s">
        <v>133</v>
      </c>
      <c r="K3066" s="164">
        <f t="shared" si="148"/>
        <v>0</v>
      </c>
      <c r="L3066" s="165">
        <f t="shared" si="149"/>
        <v>0</v>
      </c>
      <c r="M3066" s="172">
        <v>127</v>
      </c>
      <c r="N3066" s="172">
        <v>64</v>
      </c>
      <c r="O3066" s="167" t="s">
        <v>133</v>
      </c>
      <c r="P3066" s="260" t="e">
        <f t="shared" si="147"/>
        <v>#NUM!</v>
      </c>
      <c r="S3066" s="272"/>
    </row>
    <row r="3067" spans="1:19">
      <c r="A3067" s="161" t="s">
        <v>4178</v>
      </c>
      <c r="C3067" s="161" t="s">
        <v>133</v>
      </c>
      <c r="F3067" s="163" t="s">
        <v>133</v>
      </c>
      <c r="G3067" s="266" t="s">
        <v>133</v>
      </c>
      <c r="H3067" s="163" t="s">
        <v>133</v>
      </c>
      <c r="I3067" s="163" t="s">
        <v>133</v>
      </c>
      <c r="J3067" s="163" t="s">
        <v>133</v>
      </c>
      <c r="K3067" s="164">
        <f t="shared" si="148"/>
        <v>0</v>
      </c>
      <c r="L3067" s="165">
        <f t="shared" si="149"/>
        <v>0</v>
      </c>
      <c r="M3067" s="172">
        <v>127</v>
      </c>
      <c r="N3067" s="172">
        <v>64</v>
      </c>
      <c r="O3067" s="167" t="s">
        <v>133</v>
      </c>
      <c r="P3067" s="260" t="e">
        <f t="shared" si="147"/>
        <v>#NUM!</v>
      </c>
      <c r="S3067" s="272"/>
    </row>
    <row r="3068" spans="1:19">
      <c r="A3068" s="161" t="s">
        <v>4179</v>
      </c>
      <c r="C3068" s="161" t="s">
        <v>133</v>
      </c>
      <c r="F3068" s="163" t="s">
        <v>133</v>
      </c>
      <c r="G3068" s="266" t="s">
        <v>133</v>
      </c>
      <c r="H3068" s="163" t="s">
        <v>133</v>
      </c>
      <c r="I3068" s="163" t="s">
        <v>133</v>
      </c>
      <c r="J3068" s="163" t="s">
        <v>133</v>
      </c>
      <c r="K3068" s="164">
        <f t="shared" si="148"/>
        <v>0</v>
      </c>
      <c r="L3068" s="165">
        <f t="shared" si="149"/>
        <v>0</v>
      </c>
      <c r="M3068" s="172">
        <v>127</v>
      </c>
      <c r="N3068" s="172">
        <v>64</v>
      </c>
      <c r="O3068" s="167" t="s">
        <v>133</v>
      </c>
      <c r="P3068" s="260" t="e">
        <f t="shared" si="147"/>
        <v>#NUM!</v>
      </c>
      <c r="S3068" s="272"/>
    </row>
    <row r="3069" spans="1:19">
      <c r="A3069" s="161" t="s">
        <v>4180</v>
      </c>
      <c r="C3069" s="161" t="s">
        <v>133</v>
      </c>
      <c r="F3069" s="163" t="s">
        <v>133</v>
      </c>
      <c r="G3069" s="266" t="s">
        <v>133</v>
      </c>
      <c r="H3069" s="163" t="s">
        <v>133</v>
      </c>
      <c r="I3069" s="163" t="s">
        <v>133</v>
      </c>
      <c r="J3069" s="163" t="s">
        <v>133</v>
      </c>
      <c r="K3069" s="164">
        <f t="shared" si="148"/>
        <v>0</v>
      </c>
      <c r="L3069" s="165">
        <f t="shared" si="149"/>
        <v>0</v>
      </c>
      <c r="M3069" s="172">
        <v>127</v>
      </c>
      <c r="N3069" s="172">
        <v>64</v>
      </c>
      <c r="O3069" s="167" t="s">
        <v>133</v>
      </c>
      <c r="P3069" s="260" t="e">
        <f t="shared" si="147"/>
        <v>#NUM!</v>
      </c>
      <c r="S3069" s="272"/>
    </row>
    <row r="3070" spans="1:19">
      <c r="A3070" s="161" t="s">
        <v>4181</v>
      </c>
      <c r="C3070" s="161" t="s">
        <v>133</v>
      </c>
      <c r="F3070" s="163" t="s">
        <v>133</v>
      </c>
      <c r="G3070" s="266" t="s">
        <v>133</v>
      </c>
      <c r="H3070" s="163" t="s">
        <v>133</v>
      </c>
      <c r="I3070" s="163" t="s">
        <v>133</v>
      </c>
      <c r="J3070" s="163" t="s">
        <v>133</v>
      </c>
      <c r="K3070" s="164">
        <f t="shared" si="148"/>
        <v>0</v>
      </c>
      <c r="L3070" s="165">
        <f t="shared" si="149"/>
        <v>0</v>
      </c>
      <c r="M3070" s="172">
        <v>127</v>
      </c>
      <c r="N3070" s="172">
        <v>64</v>
      </c>
      <c r="O3070" s="167" t="s">
        <v>133</v>
      </c>
      <c r="P3070" s="260" t="e">
        <f t="shared" si="147"/>
        <v>#NUM!</v>
      </c>
      <c r="S3070" s="272"/>
    </row>
    <row r="3071" spans="1:19">
      <c r="A3071" s="161" t="s">
        <v>4182</v>
      </c>
      <c r="C3071" s="161" t="s">
        <v>133</v>
      </c>
      <c r="F3071" s="163" t="s">
        <v>133</v>
      </c>
      <c r="G3071" s="266" t="s">
        <v>133</v>
      </c>
      <c r="H3071" s="163" t="s">
        <v>133</v>
      </c>
      <c r="I3071" s="163" t="s">
        <v>133</v>
      </c>
      <c r="J3071" s="163" t="s">
        <v>133</v>
      </c>
      <c r="K3071" s="164">
        <f t="shared" si="148"/>
        <v>0</v>
      </c>
      <c r="L3071" s="165">
        <f t="shared" si="149"/>
        <v>0</v>
      </c>
      <c r="M3071" s="172">
        <v>127</v>
      </c>
      <c r="N3071" s="172">
        <v>64</v>
      </c>
      <c r="O3071" s="167" t="s">
        <v>133</v>
      </c>
      <c r="P3071" s="260" t="e">
        <f t="shared" si="147"/>
        <v>#NUM!</v>
      </c>
      <c r="S3071" s="272"/>
    </row>
    <row r="3072" spans="1:19">
      <c r="A3072" s="161" t="s">
        <v>4183</v>
      </c>
      <c r="C3072" s="161" t="s">
        <v>133</v>
      </c>
      <c r="F3072" s="163" t="s">
        <v>133</v>
      </c>
      <c r="G3072" s="266" t="s">
        <v>133</v>
      </c>
      <c r="H3072" s="163" t="s">
        <v>133</v>
      </c>
      <c r="I3072" s="163" t="s">
        <v>133</v>
      </c>
      <c r="J3072" s="163" t="s">
        <v>133</v>
      </c>
      <c r="K3072" s="164">
        <f t="shared" si="148"/>
        <v>0</v>
      </c>
      <c r="L3072" s="165">
        <f t="shared" si="149"/>
        <v>0</v>
      </c>
      <c r="M3072" s="172">
        <v>127</v>
      </c>
      <c r="N3072" s="172">
        <v>64</v>
      </c>
      <c r="O3072" s="167" t="s">
        <v>133</v>
      </c>
      <c r="P3072" s="260" t="e">
        <f t="shared" si="147"/>
        <v>#NUM!</v>
      </c>
      <c r="S3072" s="272"/>
    </row>
    <row r="3073" spans="1:19">
      <c r="A3073" s="161" t="s">
        <v>4184</v>
      </c>
      <c r="C3073" s="161" t="s">
        <v>133</v>
      </c>
      <c r="F3073" s="163" t="s">
        <v>133</v>
      </c>
      <c r="G3073" s="266" t="s">
        <v>133</v>
      </c>
      <c r="H3073" s="163" t="s">
        <v>133</v>
      </c>
      <c r="I3073" s="163" t="s">
        <v>133</v>
      </c>
      <c r="J3073" s="163" t="s">
        <v>133</v>
      </c>
      <c r="K3073" s="164">
        <f t="shared" si="148"/>
        <v>0</v>
      </c>
      <c r="L3073" s="165">
        <f t="shared" si="149"/>
        <v>0</v>
      </c>
      <c r="M3073" s="172">
        <v>127</v>
      </c>
      <c r="N3073" s="172">
        <v>64</v>
      </c>
      <c r="O3073" s="167" t="s">
        <v>133</v>
      </c>
      <c r="P3073" s="260" t="e">
        <f t="shared" si="147"/>
        <v>#NUM!</v>
      </c>
      <c r="S3073" s="272"/>
    </row>
    <row r="3074" spans="1:19">
      <c r="A3074" s="161" t="s">
        <v>4185</v>
      </c>
      <c r="C3074" s="161" t="s">
        <v>133</v>
      </c>
      <c r="F3074" s="163" t="s">
        <v>133</v>
      </c>
      <c r="G3074" s="266" t="s">
        <v>133</v>
      </c>
      <c r="H3074" s="163" t="s">
        <v>133</v>
      </c>
      <c r="I3074" s="163" t="s">
        <v>133</v>
      </c>
      <c r="J3074" s="163" t="s">
        <v>133</v>
      </c>
      <c r="K3074" s="164">
        <f t="shared" si="148"/>
        <v>0</v>
      </c>
      <c r="L3074" s="165">
        <f t="shared" si="149"/>
        <v>0</v>
      </c>
      <c r="M3074" s="172">
        <v>127</v>
      </c>
      <c r="N3074" s="172">
        <v>64</v>
      </c>
      <c r="O3074" s="167" t="s">
        <v>133</v>
      </c>
      <c r="P3074" s="260" t="e">
        <f t="shared" si="147"/>
        <v>#NUM!</v>
      </c>
      <c r="S3074" s="272"/>
    </row>
    <row r="3075" spans="1:19">
      <c r="A3075" s="161" t="s">
        <v>4186</v>
      </c>
      <c r="C3075" s="161" t="s">
        <v>133</v>
      </c>
      <c r="F3075" s="163" t="s">
        <v>133</v>
      </c>
      <c r="G3075" s="266" t="s">
        <v>133</v>
      </c>
      <c r="H3075" s="163" t="s">
        <v>133</v>
      </c>
      <c r="I3075" s="163" t="s">
        <v>133</v>
      </c>
      <c r="J3075" s="163" t="s">
        <v>133</v>
      </c>
      <c r="K3075" s="164">
        <f t="shared" si="148"/>
        <v>0</v>
      </c>
      <c r="L3075" s="165">
        <f t="shared" si="149"/>
        <v>0</v>
      </c>
      <c r="M3075" s="172">
        <v>127</v>
      </c>
      <c r="N3075" s="172">
        <v>64</v>
      </c>
      <c r="O3075" s="167" t="s">
        <v>133</v>
      </c>
      <c r="P3075" s="260" t="e">
        <f t="shared" si="147"/>
        <v>#NUM!</v>
      </c>
      <c r="S3075" s="272"/>
    </row>
    <row r="3076" spans="1:19">
      <c r="A3076" s="161" t="s">
        <v>4187</v>
      </c>
      <c r="C3076" s="161" t="s">
        <v>133</v>
      </c>
      <c r="F3076" s="163" t="s">
        <v>133</v>
      </c>
      <c r="G3076" s="266" t="s">
        <v>133</v>
      </c>
      <c r="H3076" s="163" t="s">
        <v>133</v>
      </c>
      <c r="I3076" s="163" t="s">
        <v>133</v>
      </c>
      <c r="J3076" s="163" t="s">
        <v>133</v>
      </c>
      <c r="K3076" s="164">
        <f t="shared" si="148"/>
        <v>0</v>
      </c>
      <c r="L3076" s="165">
        <f t="shared" si="149"/>
        <v>0</v>
      </c>
      <c r="M3076" s="172">
        <v>127</v>
      </c>
      <c r="N3076" s="172">
        <v>64</v>
      </c>
      <c r="O3076" s="167" t="s">
        <v>133</v>
      </c>
      <c r="P3076" s="260" t="e">
        <f t="shared" si="147"/>
        <v>#NUM!</v>
      </c>
      <c r="S3076" s="272"/>
    </row>
    <row r="3077" spans="1:19">
      <c r="A3077" s="161" t="s">
        <v>4188</v>
      </c>
      <c r="C3077" s="161" t="s">
        <v>133</v>
      </c>
      <c r="F3077" s="163" t="s">
        <v>133</v>
      </c>
      <c r="G3077" s="266" t="s">
        <v>133</v>
      </c>
      <c r="H3077" s="163" t="s">
        <v>133</v>
      </c>
      <c r="I3077" s="163" t="s">
        <v>133</v>
      </c>
      <c r="J3077" s="163" t="s">
        <v>133</v>
      </c>
      <c r="K3077" s="164">
        <f t="shared" si="148"/>
        <v>0</v>
      </c>
      <c r="L3077" s="165">
        <f t="shared" si="149"/>
        <v>0</v>
      </c>
      <c r="M3077" s="172">
        <v>127</v>
      </c>
      <c r="N3077" s="172">
        <v>64</v>
      </c>
      <c r="O3077" s="167" t="s">
        <v>133</v>
      </c>
      <c r="P3077" s="260" t="e">
        <f t="shared" si="147"/>
        <v>#NUM!</v>
      </c>
      <c r="S3077" s="272"/>
    </row>
    <row r="3078" spans="1:19">
      <c r="A3078" s="161" t="s">
        <v>4189</v>
      </c>
      <c r="C3078" s="161" t="s">
        <v>133</v>
      </c>
      <c r="F3078" s="163" t="s">
        <v>133</v>
      </c>
      <c r="G3078" s="266" t="s">
        <v>133</v>
      </c>
      <c r="H3078" s="163" t="s">
        <v>133</v>
      </c>
      <c r="I3078" s="163" t="s">
        <v>133</v>
      </c>
      <c r="J3078" s="163" t="s">
        <v>133</v>
      </c>
      <c r="K3078" s="164">
        <f t="shared" si="148"/>
        <v>0</v>
      </c>
      <c r="L3078" s="165">
        <f t="shared" si="149"/>
        <v>0</v>
      </c>
      <c r="M3078" s="172">
        <v>127</v>
      </c>
      <c r="N3078" s="172">
        <v>64</v>
      </c>
      <c r="O3078" s="167" t="s">
        <v>133</v>
      </c>
      <c r="P3078" s="260" t="e">
        <f t="shared" si="147"/>
        <v>#NUM!</v>
      </c>
      <c r="S3078" s="272"/>
    </row>
    <row r="3079" spans="1:19">
      <c r="A3079" s="161" t="s">
        <v>4190</v>
      </c>
      <c r="C3079" s="161" t="s">
        <v>133</v>
      </c>
      <c r="F3079" s="163" t="s">
        <v>133</v>
      </c>
      <c r="G3079" s="266" t="s">
        <v>133</v>
      </c>
      <c r="H3079" s="163" t="s">
        <v>133</v>
      </c>
      <c r="I3079" s="163" t="s">
        <v>133</v>
      </c>
      <c r="J3079" s="163" t="s">
        <v>133</v>
      </c>
      <c r="K3079" s="164">
        <f t="shared" si="148"/>
        <v>0</v>
      </c>
      <c r="L3079" s="165">
        <f t="shared" si="149"/>
        <v>0</v>
      </c>
      <c r="M3079" s="172">
        <v>127</v>
      </c>
      <c r="N3079" s="172">
        <v>64</v>
      </c>
      <c r="O3079" s="167" t="s">
        <v>133</v>
      </c>
      <c r="P3079" s="260" t="e">
        <f t="shared" si="147"/>
        <v>#NUM!</v>
      </c>
      <c r="S3079" s="272"/>
    </row>
    <row r="3080" spans="1:19">
      <c r="A3080" s="161" t="s">
        <v>4191</v>
      </c>
      <c r="C3080" s="161" t="s">
        <v>133</v>
      </c>
      <c r="F3080" s="163" t="s">
        <v>133</v>
      </c>
      <c r="G3080" s="266" t="s">
        <v>133</v>
      </c>
      <c r="H3080" s="163" t="s">
        <v>133</v>
      </c>
      <c r="I3080" s="163" t="s">
        <v>133</v>
      </c>
      <c r="J3080" s="163" t="s">
        <v>133</v>
      </c>
      <c r="K3080" s="164">
        <f t="shared" si="148"/>
        <v>0</v>
      </c>
      <c r="L3080" s="165">
        <f t="shared" si="149"/>
        <v>0</v>
      </c>
      <c r="M3080" s="172">
        <v>127</v>
      </c>
      <c r="N3080" s="172">
        <v>64</v>
      </c>
      <c r="O3080" s="167" t="s">
        <v>133</v>
      </c>
      <c r="P3080" s="260" t="e">
        <f t="shared" si="147"/>
        <v>#NUM!</v>
      </c>
      <c r="S3080" s="272"/>
    </row>
    <row r="3081" spans="1:19">
      <c r="A3081" s="161" t="s">
        <v>4192</v>
      </c>
      <c r="C3081" s="161" t="s">
        <v>133</v>
      </c>
      <c r="F3081" s="163" t="s">
        <v>133</v>
      </c>
      <c r="G3081" s="266" t="s">
        <v>133</v>
      </c>
      <c r="H3081" s="163" t="s">
        <v>133</v>
      </c>
      <c r="I3081" s="163" t="s">
        <v>133</v>
      </c>
      <c r="J3081" s="163" t="s">
        <v>133</v>
      </c>
      <c r="K3081" s="164">
        <f t="shared" si="148"/>
        <v>0</v>
      </c>
      <c r="L3081" s="165">
        <f t="shared" si="149"/>
        <v>0</v>
      </c>
      <c r="M3081" s="172">
        <v>127</v>
      </c>
      <c r="N3081" s="172">
        <v>64</v>
      </c>
      <c r="O3081" s="167" t="s">
        <v>133</v>
      </c>
      <c r="P3081" s="260" t="e">
        <f t="shared" si="147"/>
        <v>#NUM!</v>
      </c>
      <c r="S3081" s="272"/>
    </row>
    <row r="3082" spans="1:19">
      <c r="A3082" s="161" t="s">
        <v>4193</v>
      </c>
      <c r="C3082" s="161" t="s">
        <v>133</v>
      </c>
      <c r="F3082" s="163" t="s">
        <v>133</v>
      </c>
      <c r="G3082" s="266" t="s">
        <v>133</v>
      </c>
      <c r="H3082" s="163" t="s">
        <v>133</v>
      </c>
      <c r="I3082" s="163" t="s">
        <v>133</v>
      </c>
      <c r="J3082" s="163" t="s">
        <v>133</v>
      </c>
      <c r="K3082" s="164">
        <f t="shared" si="148"/>
        <v>0</v>
      </c>
      <c r="L3082" s="165">
        <f t="shared" si="149"/>
        <v>0</v>
      </c>
      <c r="M3082" s="172">
        <v>127</v>
      </c>
      <c r="N3082" s="172">
        <v>64</v>
      </c>
      <c r="O3082" s="167" t="s">
        <v>133</v>
      </c>
      <c r="P3082" s="260" t="e">
        <f t="shared" si="147"/>
        <v>#NUM!</v>
      </c>
      <c r="S3082" s="272"/>
    </row>
    <row r="3083" spans="1:19">
      <c r="A3083" s="161" t="s">
        <v>4194</v>
      </c>
      <c r="C3083" s="161" t="s">
        <v>133</v>
      </c>
      <c r="F3083" s="163" t="s">
        <v>133</v>
      </c>
      <c r="G3083" s="266" t="s">
        <v>133</v>
      </c>
      <c r="H3083" s="163" t="s">
        <v>133</v>
      </c>
      <c r="I3083" s="163" t="s">
        <v>133</v>
      </c>
      <c r="J3083" s="163" t="s">
        <v>133</v>
      </c>
      <c r="K3083" s="164">
        <f t="shared" si="148"/>
        <v>0</v>
      </c>
      <c r="L3083" s="165">
        <f t="shared" si="149"/>
        <v>0</v>
      </c>
      <c r="M3083" s="172">
        <v>127</v>
      </c>
      <c r="N3083" s="172">
        <v>64</v>
      </c>
      <c r="O3083" s="167" t="s">
        <v>133</v>
      </c>
      <c r="P3083" s="260" t="e">
        <f t="shared" si="147"/>
        <v>#NUM!</v>
      </c>
      <c r="S3083" s="272"/>
    </row>
    <row r="3084" spans="1:19">
      <c r="A3084" s="161" t="s">
        <v>4195</v>
      </c>
      <c r="C3084" s="161" t="s">
        <v>133</v>
      </c>
      <c r="F3084" s="163" t="s">
        <v>133</v>
      </c>
      <c r="G3084" s="266" t="s">
        <v>133</v>
      </c>
      <c r="H3084" s="163" t="s">
        <v>133</v>
      </c>
      <c r="I3084" s="163" t="s">
        <v>133</v>
      </c>
      <c r="J3084" s="163" t="s">
        <v>133</v>
      </c>
      <c r="K3084" s="164">
        <f t="shared" si="148"/>
        <v>0</v>
      </c>
      <c r="L3084" s="165">
        <f t="shared" si="149"/>
        <v>0</v>
      </c>
      <c r="M3084" s="172">
        <v>127</v>
      </c>
      <c r="N3084" s="172">
        <v>64</v>
      </c>
      <c r="O3084" s="167" t="s">
        <v>133</v>
      </c>
      <c r="P3084" s="260" t="e">
        <f t="shared" si="147"/>
        <v>#NUM!</v>
      </c>
      <c r="S3084" s="272"/>
    </row>
    <row r="3085" spans="1:19">
      <c r="A3085" s="161" t="s">
        <v>4196</v>
      </c>
      <c r="C3085" s="161" t="s">
        <v>133</v>
      </c>
      <c r="F3085" s="163" t="s">
        <v>133</v>
      </c>
      <c r="G3085" s="266" t="s">
        <v>133</v>
      </c>
      <c r="H3085" s="163" t="s">
        <v>133</v>
      </c>
      <c r="I3085" s="163" t="s">
        <v>133</v>
      </c>
      <c r="J3085" s="163" t="s">
        <v>133</v>
      </c>
      <c r="K3085" s="164">
        <f t="shared" si="148"/>
        <v>0</v>
      </c>
      <c r="L3085" s="165">
        <f t="shared" si="149"/>
        <v>0</v>
      </c>
      <c r="M3085" s="172">
        <v>127</v>
      </c>
      <c r="N3085" s="172">
        <v>64</v>
      </c>
      <c r="O3085" s="167" t="s">
        <v>133</v>
      </c>
      <c r="P3085" s="260" t="e">
        <f t="shared" si="147"/>
        <v>#NUM!</v>
      </c>
      <c r="S3085" s="272"/>
    </row>
    <row r="3086" spans="1:19">
      <c r="A3086" s="161" t="s">
        <v>4197</v>
      </c>
      <c r="C3086" s="161" t="s">
        <v>133</v>
      </c>
      <c r="F3086" s="163" t="s">
        <v>133</v>
      </c>
      <c r="G3086" s="266" t="s">
        <v>133</v>
      </c>
      <c r="H3086" s="163" t="s">
        <v>133</v>
      </c>
      <c r="I3086" s="163" t="s">
        <v>133</v>
      </c>
      <c r="J3086" s="163" t="s">
        <v>133</v>
      </c>
      <c r="K3086" s="164">
        <f t="shared" si="148"/>
        <v>0</v>
      </c>
      <c r="L3086" s="165">
        <f t="shared" si="149"/>
        <v>0</v>
      </c>
      <c r="M3086" s="172">
        <v>127</v>
      </c>
      <c r="N3086" s="172">
        <v>64</v>
      </c>
      <c r="O3086" s="167" t="s">
        <v>133</v>
      </c>
      <c r="P3086" s="260" t="e">
        <f t="shared" si="147"/>
        <v>#NUM!</v>
      </c>
      <c r="S3086" s="272"/>
    </row>
    <row r="3087" spans="1:19">
      <c r="A3087" s="161" t="s">
        <v>4198</v>
      </c>
      <c r="C3087" s="161" t="s">
        <v>133</v>
      </c>
      <c r="F3087" s="163" t="s">
        <v>133</v>
      </c>
      <c r="G3087" s="266" t="s">
        <v>133</v>
      </c>
      <c r="H3087" s="163" t="s">
        <v>133</v>
      </c>
      <c r="I3087" s="163" t="s">
        <v>133</v>
      </c>
      <c r="J3087" s="163" t="s">
        <v>133</v>
      </c>
      <c r="K3087" s="164">
        <f t="shared" si="148"/>
        <v>0</v>
      </c>
      <c r="L3087" s="165">
        <f t="shared" si="149"/>
        <v>0</v>
      </c>
      <c r="M3087" s="172">
        <v>127</v>
      </c>
      <c r="N3087" s="172">
        <v>64</v>
      </c>
      <c r="O3087" s="167" t="s">
        <v>133</v>
      </c>
      <c r="P3087" s="260" t="e">
        <f t="shared" ref="P3087:P3150" si="150">MEDIAN(Q3087:R3087)</f>
        <v>#NUM!</v>
      </c>
      <c r="S3087" s="272"/>
    </row>
    <row r="3088" spans="1:19">
      <c r="A3088" s="161" t="s">
        <v>4199</v>
      </c>
      <c r="C3088" s="161" t="s">
        <v>133</v>
      </c>
      <c r="F3088" s="163" t="s">
        <v>133</v>
      </c>
      <c r="G3088" s="266" t="s">
        <v>133</v>
      </c>
      <c r="H3088" s="163" t="s">
        <v>133</v>
      </c>
      <c r="I3088" s="163" t="s">
        <v>133</v>
      </c>
      <c r="J3088" s="163" t="s">
        <v>133</v>
      </c>
      <c r="K3088" s="164">
        <f t="shared" ref="K3088:K3151" si="151">IF(OR(D3088="n/a",D3088="nd"),0,D3088)+IF(OR(I3088="n/a",I3088="nd"),0,I3088)</f>
        <v>0</v>
      </c>
      <c r="L3088" s="165">
        <f t="shared" ref="L3088:L3151" si="152">SQRT(SUMSQ(IF(OR(E3088="n/a",E3088="nd"),0,E3088),IF(OR(F3088="n/a",F3088="nd"),0,F3088),IF(OR(J3088="n/a",J3088="nd"),0,J3088)))</f>
        <v>0</v>
      </c>
      <c r="M3088" s="172">
        <v>127</v>
      </c>
      <c r="N3088" s="172">
        <v>64</v>
      </c>
      <c r="O3088" s="167" t="s">
        <v>133</v>
      </c>
      <c r="P3088" s="260" t="e">
        <f t="shared" si="150"/>
        <v>#NUM!</v>
      </c>
      <c r="S3088" s="272"/>
    </row>
    <row r="3089" spans="1:19">
      <c r="A3089" s="161" t="s">
        <v>4200</v>
      </c>
      <c r="C3089" s="161" t="s">
        <v>133</v>
      </c>
      <c r="F3089" s="163" t="s">
        <v>133</v>
      </c>
      <c r="G3089" s="266" t="s">
        <v>133</v>
      </c>
      <c r="H3089" s="163" t="s">
        <v>133</v>
      </c>
      <c r="I3089" s="163" t="s">
        <v>133</v>
      </c>
      <c r="J3089" s="163" t="s">
        <v>133</v>
      </c>
      <c r="K3089" s="164">
        <f t="shared" si="151"/>
        <v>0</v>
      </c>
      <c r="L3089" s="165">
        <f t="shared" si="152"/>
        <v>0</v>
      </c>
      <c r="M3089" s="172">
        <v>127</v>
      </c>
      <c r="N3089" s="172">
        <v>64</v>
      </c>
      <c r="O3089" s="167" t="s">
        <v>133</v>
      </c>
      <c r="P3089" s="260" t="e">
        <f t="shared" si="150"/>
        <v>#NUM!</v>
      </c>
      <c r="S3089" s="272"/>
    </row>
    <row r="3090" spans="1:19">
      <c r="A3090" s="161" t="s">
        <v>4201</v>
      </c>
      <c r="C3090" s="161" t="s">
        <v>133</v>
      </c>
      <c r="F3090" s="163" t="s">
        <v>133</v>
      </c>
      <c r="G3090" s="266" t="s">
        <v>133</v>
      </c>
      <c r="H3090" s="163" t="s">
        <v>133</v>
      </c>
      <c r="I3090" s="163" t="s">
        <v>133</v>
      </c>
      <c r="J3090" s="163" t="s">
        <v>133</v>
      </c>
      <c r="K3090" s="164">
        <f t="shared" si="151"/>
        <v>0</v>
      </c>
      <c r="L3090" s="165">
        <f t="shared" si="152"/>
        <v>0</v>
      </c>
      <c r="M3090" s="172">
        <v>127</v>
      </c>
      <c r="N3090" s="172">
        <v>64</v>
      </c>
      <c r="O3090" s="167" t="s">
        <v>133</v>
      </c>
      <c r="P3090" s="260" t="e">
        <f t="shared" si="150"/>
        <v>#NUM!</v>
      </c>
      <c r="S3090" s="272"/>
    </row>
    <row r="3091" spans="1:19">
      <c r="A3091" s="161" t="s">
        <v>4202</v>
      </c>
      <c r="C3091" s="161" t="s">
        <v>133</v>
      </c>
      <c r="F3091" s="163" t="s">
        <v>133</v>
      </c>
      <c r="G3091" s="266" t="s">
        <v>133</v>
      </c>
      <c r="H3091" s="163" t="s">
        <v>133</v>
      </c>
      <c r="I3091" s="163" t="s">
        <v>133</v>
      </c>
      <c r="J3091" s="163" t="s">
        <v>133</v>
      </c>
      <c r="K3091" s="164">
        <f t="shared" si="151"/>
        <v>0</v>
      </c>
      <c r="L3091" s="165">
        <f t="shared" si="152"/>
        <v>0</v>
      </c>
      <c r="M3091" s="172">
        <v>127</v>
      </c>
      <c r="N3091" s="172">
        <v>64</v>
      </c>
      <c r="O3091" s="167" t="s">
        <v>133</v>
      </c>
      <c r="P3091" s="260" t="e">
        <f t="shared" si="150"/>
        <v>#NUM!</v>
      </c>
      <c r="S3091" s="272"/>
    </row>
    <row r="3092" spans="1:19">
      <c r="A3092" s="161" t="s">
        <v>4203</v>
      </c>
      <c r="C3092" s="161" t="s">
        <v>133</v>
      </c>
      <c r="F3092" s="163" t="s">
        <v>133</v>
      </c>
      <c r="G3092" s="266" t="s">
        <v>133</v>
      </c>
      <c r="H3092" s="163" t="s">
        <v>133</v>
      </c>
      <c r="I3092" s="163" t="s">
        <v>133</v>
      </c>
      <c r="J3092" s="163" t="s">
        <v>133</v>
      </c>
      <c r="K3092" s="164">
        <f t="shared" si="151"/>
        <v>0</v>
      </c>
      <c r="L3092" s="165">
        <f t="shared" si="152"/>
        <v>0</v>
      </c>
      <c r="M3092" s="172">
        <v>127</v>
      </c>
      <c r="N3092" s="172">
        <v>64</v>
      </c>
      <c r="O3092" s="167" t="s">
        <v>133</v>
      </c>
      <c r="P3092" s="260" t="e">
        <f t="shared" si="150"/>
        <v>#NUM!</v>
      </c>
      <c r="S3092" s="272"/>
    </row>
    <row r="3093" spans="1:19">
      <c r="A3093" s="161" t="s">
        <v>4204</v>
      </c>
      <c r="C3093" s="161" t="s">
        <v>133</v>
      </c>
      <c r="F3093" s="163" t="s">
        <v>133</v>
      </c>
      <c r="G3093" s="266" t="s">
        <v>133</v>
      </c>
      <c r="H3093" s="163" t="s">
        <v>133</v>
      </c>
      <c r="I3093" s="163" t="s">
        <v>133</v>
      </c>
      <c r="J3093" s="163" t="s">
        <v>133</v>
      </c>
      <c r="K3093" s="164">
        <f t="shared" si="151"/>
        <v>0</v>
      </c>
      <c r="L3093" s="165">
        <f t="shared" si="152"/>
        <v>0</v>
      </c>
      <c r="M3093" s="172">
        <v>127</v>
      </c>
      <c r="N3093" s="172">
        <v>64</v>
      </c>
      <c r="O3093" s="167" t="s">
        <v>133</v>
      </c>
      <c r="P3093" s="260" t="e">
        <f t="shared" si="150"/>
        <v>#NUM!</v>
      </c>
      <c r="S3093" s="272"/>
    </row>
    <row r="3094" spans="1:19">
      <c r="A3094" s="161" t="s">
        <v>4205</v>
      </c>
      <c r="C3094" s="161" t="s">
        <v>133</v>
      </c>
      <c r="F3094" s="163" t="s">
        <v>133</v>
      </c>
      <c r="G3094" s="266" t="s">
        <v>133</v>
      </c>
      <c r="H3094" s="163" t="s">
        <v>133</v>
      </c>
      <c r="I3094" s="163" t="s">
        <v>133</v>
      </c>
      <c r="J3094" s="163" t="s">
        <v>133</v>
      </c>
      <c r="K3094" s="164">
        <f t="shared" si="151"/>
        <v>0</v>
      </c>
      <c r="L3094" s="165">
        <f t="shared" si="152"/>
        <v>0</v>
      </c>
      <c r="M3094" s="172">
        <v>127</v>
      </c>
      <c r="N3094" s="172">
        <v>64</v>
      </c>
      <c r="O3094" s="167" t="s">
        <v>133</v>
      </c>
      <c r="P3094" s="260" t="e">
        <f t="shared" si="150"/>
        <v>#NUM!</v>
      </c>
      <c r="S3094" s="272"/>
    </row>
    <row r="3095" spans="1:19">
      <c r="A3095" s="161" t="s">
        <v>4206</v>
      </c>
      <c r="C3095" s="161" t="s">
        <v>133</v>
      </c>
      <c r="F3095" s="163" t="s">
        <v>133</v>
      </c>
      <c r="G3095" s="266" t="s">
        <v>133</v>
      </c>
      <c r="H3095" s="163" t="s">
        <v>133</v>
      </c>
      <c r="I3095" s="163" t="s">
        <v>133</v>
      </c>
      <c r="J3095" s="163" t="s">
        <v>133</v>
      </c>
      <c r="K3095" s="164">
        <f t="shared" si="151"/>
        <v>0</v>
      </c>
      <c r="L3095" s="165">
        <f t="shared" si="152"/>
        <v>0</v>
      </c>
      <c r="M3095" s="172">
        <v>127</v>
      </c>
      <c r="N3095" s="172">
        <v>64</v>
      </c>
      <c r="O3095" s="167" t="s">
        <v>133</v>
      </c>
      <c r="P3095" s="260" t="e">
        <f t="shared" si="150"/>
        <v>#NUM!</v>
      </c>
      <c r="S3095" s="272"/>
    </row>
    <row r="3096" spans="1:19">
      <c r="A3096" s="161" t="s">
        <v>4207</v>
      </c>
      <c r="C3096" s="161" t="s">
        <v>133</v>
      </c>
      <c r="F3096" s="163" t="s">
        <v>133</v>
      </c>
      <c r="G3096" s="266" t="s">
        <v>133</v>
      </c>
      <c r="H3096" s="163" t="s">
        <v>133</v>
      </c>
      <c r="I3096" s="163" t="s">
        <v>133</v>
      </c>
      <c r="J3096" s="163" t="s">
        <v>133</v>
      </c>
      <c r="K3096" s="164">
        <f t="shared" si="151"/>
        <v>0</v>
      </c>
      <c r="L3096" s="165">
        <f t="shared" si="152"/>
        <v>0</v>
      </c>
      <c r="M3096" s="172">
        <v>127</v>
      </c>
      <c r="N3096" s="172">
        <v>64</v>
      </c>
      <c r="O3096" s="167" t="s">
        <v>133</v>
      </c>
      <c r="P3096" s="260" t="e">
        <f t="shared" si="150"/>
        <v>#NUM!</v>
      </c>
      <c r="S3096" s="272"/>
    </row>
    <row r="3097" spans="1:19">
      <c r="A3097" s="161" t="s">
        <v>4208</v>
      </c>
      <c r="C3097" s="161" t="s">
        <v>133</v>
      </c>
      <c r="F3097" s="163" t="s">
        <v>133</v>
      </c>
      <c r="G3097" s="266" t="s">
        <v>133</v>
      </c>
      <c r="H3097" s="163" t="s">
        <v>133</v>
      </c>
      <c r="I3097" s="163" t="s">
        <v>133</v>
      </c>
      <c r="J3097" s="163" t="s">
        <v>133</v>
      </c>
      <c r="K3097" s="164">
        <f t="shared" si="151"/>
        <v>0</v>
      </c>
      <c r="L3097" s="165">
        <f t="shared" si="152"/>
        <v>0</v>
      </c>
      <c r="M3097" s="172">
        <v>127</v>
      </c>
      <c r="N3097" s="172">
        <v>64</v>
      </c>
      <c r="O3097" s="167" t="s">
        <v>133</v>
      </c>
      <c r="P3097" s="260" t="e">
        <f t="shared" si="150"/>
        <v>#NUM!</v>
      </c>
      <c r="S3097" s="272"/>
    </row>
    <row r="3098" spans="1:19">
      <c r="A3098" s="161" t="s">
        <v>4209</v>
      </c>
      <c r="C3098" s="161" t="s">
        <v>133</v>
      </c>
      <c r="F3098" s="163" t="s">
        <v>133</v>
      </c>
      <c r="G3098" s="266" t="s">
        <v>133</v>
      </c>
      <c r="H3098" s="163" t="s">
        <v>133</v>
      </c>
      <c r="I3098" s="163" t="s">
        <v>133</v>
      </c>
      <c r="J3098" s="163" t="s">
        <v>133</v>
      </c>
      <c r="K3098" s="164">
        <f t="shared" si="151"/>
        <v>0</v>
      </c>
      <c r="L3098" s="165">
        <f t="shared" si="152"/>
        <v>0</v>
      </c>
      <c r="M3098" s="172">
        <v>127</v>
      </c>
      <c r="N3098" s="172">
        <v>64</v>
      </c>
      <c r="O3098" s="167" t="s">
        <v>133</v>
      </c>
      <c r="P3098" s="260" t="e">
        <f t="shared" si="150"/>
        <v>#NUM!</v>
      </c>
      <c r="S3098" s="272"/>
    </row>
    <row r="3099" spans="1:19">
      <c r="A3099" s="161" t="s">
        <v>4210</v>
      </c>
      <c r="C3099" s="161" t="s">
        <v>133</v>
      </c>
      <c r="F3099" s="163" t="s">
        <v>133</v>
      </c>
      <c r="G3099" s="266" t="s">
        <v>133</v>
      </c>
      <c r="H3099" s="163" t="s">
        <v>133</v>
      </c>
      <c r="I3099" s="163" t="s">
        <v>133</v>
      </c>
      <c r="J3099" s="163" t="s">
        <v>133</v>
      </c>
      <c r="K3099" s="164">
        <f t="shared" si="151"/>
        <v>0</v>
      </c>
      <c r="L3099" s="165">
        <f t="shared" si="152"/>
        <v>0</v>
      </c>
      <c r="M3099" s="172">
        <v>127</v>
      </c>
      <c r="N3099" s="172">
        <v>64</v>
      </c>
      <c r="O3099" s="167" t="s">
        <v>133</v>
      </c>
      <c r="P3099" s="260" t="e">
        <f t="shared" si="150"/>
        <v>#NUM!</v>
      </c>
      <c r="S3099" s="272"/>
    </row>
    <row r="3100" spans="1:19">
      <c r="A3100" s="161" t="s">
        <v>4211</v>
      </c>
      <c r="C3100" s="161" t="s">
        <v>133</v>
      </c>
      <c r="F3100" s="163" t="s">
        <v>133</v>
      </c>
      <c r="G3100" s="266" t="s">
        <v>133</v>
      </c>
      <c r="H3100" s="163" t="s">
        <v>133</v>
      </c>
      <c r="I3100" s="163" t="s">
        <v>133</v>
      </c>
      <c r="J3100" s="163" t="s">
        <v>133</v>
      </c>
      <c r="K3100" s="164">
        <f t="shared" si="151"/>
        <v>0</v>
      </c>
      <c r="L3100" s="165">
        <f t="shared" si="152"/>
        <v>0</v>
      </c>
      <c r="M3100" s="172">
        <v>127</v>
      </c>
      <c r="N3100" s="172">
        <v>64</v>
      </c>
      <c r="O3100" s="167" t="s">
        <v>133</v>
      </c>
      <c r="P3100" s="260" t="e">
        <f t="shared" si="150"/>
        <v>#NUM!</v>
      </c>
      <c r="S3100" s="272"/>
    </row>
    <row r="3101" spans="1:19">
      <c r="A3101" s="161" t="s">
        <v>4212</v>
      </c>
      <c r="C3101" s="161" t="s">
        <v>133</v>
      </c>
      <c r="F3101" s="163" t="s">
        <v>133</v>
      </c>
      <c r="G3101" s="266" t="s">
        <v>133</v>
      </c>
      <c r="H3101" s="163" t="s">
        <v>133</v>
      </c>
      <c r="I3101" s="163" t="s">
        <v>133</v>
      </c>
      <c r="J3101" s="163" t="s">
        <v>133</v>
      </c>
      <c r="K3101" s="164">
        <f t="shared" si="151"/>
        <v>0</v>
      </c>
      <c r="L3101" s="165">
        <f t="shared" si="152"/>
        <v>0</v>
      </c>
      <c r="M3101" s="172">
        <v>127</v>
      </c>
      <c r="N3101" s="172">
        <v>64</v>
      </c>
      <c r="O3101" s="167" t="s">
        <v>133</v>
      </c>
      <c r="P3101" s="260" t="e">
        <f t="shared" si="150"/>
        <v>#NUM!</v>
      </c>
      <c r="S3101" s="272"/>
    </row>
    <row r="3102" spans="1:19">
      <c r="A3102" s="161" t="s">
        <v>4213</v>
      </c>
      <c r="C3102" s="161" t="s">
        <v>133</v>
      </c>
      <c r="F3102" s="163" t="s">
        <v>133</v>
      </c>
      <c r="G3102" s="266" t="s">
        <v>133</v>
      </c>
      <c r="H3102" s="163" t="s">
        <v>133</v>
      </c>
      <c r="I3102" s="163" t="s">
        <v>133</v>
      </c>
      <c r="J3102" s="163" t="s">
        <v>133</v>
      </c>
      <c r="K3102" s="164">
        <f t="shared" si="151"/>
        <v>0</v>
      </c>
      <c r="L3102" s="165">
        <f t="shared" si="152"/>
        <v>0</v>
      </c>
      <c r="M3102" s="172">
        <v>127</v>
      </c>
      <c r="N3102" s="172">
        <v>64</v>
      </c>
      <c r="O3102" s="167" t="s">
        <v>133</v>
      </c>
      <c r="P3102" s="260" t="e">
        <f t="shared" si="150"/>
        <v>#NUM!</v>
      </c>
      <c r="S3102" s="272"/>
    </row>
    <row r="3103" spans="1:19">
      <c r="A3103" s="161" t="s">
        <v>4214</v>
      </c>
      <c r="C3103" s="161" t="s">
        <v>133</v>
      </c>
      <c r="F3103" s="163" t="s">
        <v>133</v>
      </c>
      <c r="G3103" s="266" t="s">
        <v>133</v>
      </c>
      <c r="H3103" s="163" t="s">
        <v>133</v>
      </c>
      <c r="I3103" s="163" t="s">
        <v>133</v>
      </c>
      <c r="J3103" s="163" t="s">
        <v>133</v>
      </c>
      <c r="K3103" s="164">
        <f t="shared" si="151"/>
        <v>0</v>
      </c>
      <c r="L3103" s="165">
        <f t="shared" si="152"/>
        <v>0</v>
      </c>
      <c r="M3103" s="172">
        <v>127</v>
      </c>
      <c r="N3103" s="172">
        <v>64</v>
      </c>
      <c r="O3103" s="167" t="s">
        <v>133</v>
      </c>
      <c r="P3103" s="260" t="e">
        <f t="shared" si="150"/>
        <v>#NUM!</v>
      </c>
      <c r="S3103" s="272"/>
    </row>
    <row r="3104" spans="1:19">
      <c r="A3104" s="161" t="s">
        <v>4215</v>
      </c>
      <c r="C3104" s="161" t="s">
        <v>133</v>
      </c>
      <c r="F3104" s="163" t="s">
        <v>133</v>
      </c>
      <c r="G3104" s="266" t="s">
        <v>133</v>
      </c>
      <c r="H3104" s="163" t="s">
        <v>133</v>
      </c>
      <c r="I3104" s="163" t="s">
        <v>133</v>
      </c>
      <c r="J3104" s="163" t="s">
        <v>133</v>
      </c>
      <c r="K3104" s="164">
        <f t="shared" si="151"/>
        <v>0</v>
      </c>
      <c r="L3104" s="165">
        <f t="shared" si="152"/>
        <v>0</v>
      </c>
      <c r="M3104" s="172">
        <v>127</v>
      </c>
      <c r="N3104" s="172">
        <v>64</v>
      </c>
      <c r="O3104" s="167" t="s">
        <v>133</v>
      </c>
      <c r="P3104" s="260" t="e">
        <f t="shared" si="150"/>
        <v>#NUM!</v>
      </c>
      <c r="S3104" s="272"/>
    </row>
    <row r="3105" spans="1:19">
      <c r="A3105" s="161" t="s">
        <v>4216</v>
      </c>
      <c r="C3105" s="161" t="s">
        <v>133</v>
      </c>
      <c r="F3105" s="163" t="s">
        <v>133</v>
      </c>
      <c r="G3105" s="266" t="s">
        <v>133</v>
      </c>
      <c r="H3105" s="163" t="s">
        <v>133</v>
      </c>
      <c r="I3105" s="163" t="s">
        <v>133</v>
      </c>
      <c r="J3105" s="163" t="s">
        <v>133</v>
      </c>
      <c r="K3105" s="164">
        <f t="shared" si="151"/>
        <v>0</v>
      </c>
      <c r="L3105" s="165">
        <f t="shared" si="152"/>
        <v>0</v>
      </c>
      <c r="M3105" s="172">
        <v>127</v>
      </c>
      <c r="N3105" s="172">
        <v>64</v>
      </c>
      <c r="O3105" s="167" t="s">
        <v>133</v>
      </c>
      <c r="P3105" s="260" t="e">
        <f t="shared" si="150"/>
        <v>#NUM!</v>
      </c>
      <c r="S3105" s="272"/>
    </row>
    <row r="3106" spans="1:19">
      <c r="A3106" s="161" t="s">
        <v>4217</v>
      </c>
      <c r="C3106" s="161" t="s">
        <v>133</v>
      </c>
      <c r="F3106" s="163" t="s">
        <v>133</v>
      </c>
      <c r="G3106" s="266" t="s">
        <v>133</v>
      </c>
      <c r="H3106" s="163" t="s">
        <v>133</v>
      </c>
      <c r="I3106" s="163" t="s">
        <v>133</v>
      </c>
      <c r="J3106" s="163" t="s">
        <v>133</v>
      </c>
      <c r="K3106" s="164">
        <f t="shared" si="151"/>
        <v>0</v>
      </c>
      <c r="L3106" s="165">
        <f t="shared" si="152"/>
        <v>0</v>
      </c>
      <c r="M3106" s="172">
        <v>127</v>
      </c>
      <c r="N3106" s="172">
        <v>64</v>
      </c>
      <c r="O3106" s="167" t="s">
        <v>133</v>
      </c>
      <c r="P3106" s="260" t="e">
        <f t="shared" si="150"/>
        <v>#NUM!</v>
      </c>
      <c r="S3106" s="272"/>
    </row>
    <row r="3107" spans="1:19">
      <c r="A3107" s="161" t="s">
        <v>4218</v>
      </c>
      <c r="C3107" s="161" t="s">
        <v>133</v>
      </c>
      <c r="F3107" s="163" t="s">
        <v>133</v>
      </c>
      <c r="G3107" s="266" t="s">
        <v>133</v>
      </c>
      <c r="H3107" s="163" t="s">
        <v>133</v>
      </c>
      <c r="I3107" s="163" t="s">
        <v>133</v>
      </c>
      <c r="J3107" s="163" t="s">
        <v>133</v>
      </c>
      <c r="K3107" s="164">
        <f t="shared" si="151"/>
        <v>0</v>
      </c>
      <c r="L3107" s="165">
        <f t="shared" si="152"/>
        <v>0</v>
      </c>
      <c r="M3107" s="172">
        <v>127</v>
      </c>
      <c r="N3107" s="172">
        <v>64</v>
      </c>
      <c r="O3107" s="167" t="s">
        <v>133</v>
      </c>
      <c r="P3107" s="260" t="e">
        <f t="shared" si="150"/>
        <v>#NUM!</v>
      </c>
      <c r="S3107" s="272"/>
    </row>
    <row r="3108" spans="1:19">
      <c r="A3108" s="161" t="s">
        <v>4219</v>
      </c>
      <c r="C3108" s="161" t="s">
        <v>133</v>
      </c>
      <c r="F3108" s="163" t="s">
        <v>133</v>
      </c>
      <c r="G3108" s="266" t="s">
        <v>133</v>
      </c>
      <c r="H3108" s="163" t="s">
        <v>133</v>
      </c>
      <c r="I3108" s="163" t="s">
        <v>133</v>
      </c>
      <c r="J3108" s="163" t="s">
        <v>133</v>
      </c>
      <c r="K3108" s="164">
        <f t="shared" si="151"/>
        <v>0</v>
      </c>
      <c r="L3108" s="165">
        <f t="shared" si="152"/>
        <v>0</v>
      </c>
      <c r="M3108" s="172">
        <v>127</v>
      </c>
      <c r="N3108" s="172">
        <v>64</v>
      </c>
      <c r="O3108" s="167" t="s">
        <v>133</v>
      </c>
      <c r="P3108" s="260" t="e">
        <f t="shared" si="150"/>
        <v>#NUM!</v>
      </c>
      <c r="S3108" s="272"/>
    </row>
    <row r="3109" spans="1:19">
      <c r="A3109" s="161" t="s">
        <v>4220</v>
      </c>
      <c r="C3109" s="161" t="s">
        <v>133</v>
      </c>
      <c r="F3109" s="163" t="s">
        <v>133</v>
      </c>
      <c r="G3109" s="266" t="s">
        <v>133</v>
      </c>
      <c r="H3109" s="163" t="s">
        <v>133</v>
      </c>
      <c r="I3109" s="163" t="s">
        <v>133</v>
      </c>
      <c r="J3109" s="163" t="s">
        <v>133</v>
      </c>
      <c r="K3109" s="164">
        <f t="shared" si="151"/>
        <v>0</v>
      </c>
      <c r="L3109" s="165">
        <f t="shared" si="152"/>
        <v>0</v>
      </c>
      <c r="M3109" s="172">
        <v>127</v>
      </c>
      <c r="N3109" s="172">
        <v>64</v>
      </c>
      <c r="O3109" s="167" t="s">
        <v>133</v>
      </c>
      <c r="P3109" s="260" t="e">
        <f t="shared" si="150"/>
        <v>#NUM!</v>
      </c>
      <c r="S3109" s="272"/>
    </row>
    <row r="3110" spans="1:19">
      <c r="A3110" s="161" t="s">
        <v>4221</v>
      </c>
      <c r="C3110" s="161" t="s">
        <v>133</v>
      </c>
      <c r="F3110" s="163" t="s">
        <v>133</v>
      </c>
      <c r="G3110" s="266" t="s">
        <v>133</v>
      </c>
      <c r="H3110" s="163" t="s">
        <v>133</v>
      </c>
      <c r="I3110" s="163" t="s">
        <v>133</v>
      </c>
      <c r="J3110" s="163" t="s">
        <v>133</v>
      </c>
      <c r="K3110" s="164">
        <f t="shared" si="151"/>
        <v>0</v>
      </c>
      <c r="L3110" s="165">
        <f t="shared" si="152"/>
        <v>0</v>
      </c>
      <c r="M3110" s="172">
        <v>127</v>
      </c>
      <c r="N3110" s="172">
        <v>64</v>
      </c>
      <c r="O3110" s="167" t="s">
        <v>133</v>
      </c>
      <c r="P3110" s="260" t="e">
        <f t="shared" si="150"/>
        <v>#NUM!</v>
      </c>
      <c r="S3110" s="272"/>
    </row>
    <row r="3111" spans="1:19">
      <c r="A3111" s="161" t="s">
        <v>4222</v>
      </c>
      <c r="C3111" s="161" t="s">
        <v>133</v>
      </c>
      <c r="F3111" s="163" t="s">
        <v>133</v>
      </c>
      <c r="G3111" s="266" t="s">
        <v>133</v>
      </c>
      <c r="H3111" s="163" t="s">
        <v>133</v>
      </c>
      <c r="I3111" s="163" t="s">
        <v>133</v>
      </c>
      <c r="J3111" s="163" t="s">
        <v>133</v>
      </c>
      <c r="K3111" s="164">
        <f t="shared" si="151"/>
        <v>0</v>
      </c>
      <c r="L3111" s="165">
        <f t="shared" si="152"/>
        <v>0</v>
      </c>
      <c r="M3111" s="172">
        <v>127</v>
      </c>
      <c r="N3111" s="172">
        <v>64</v>
      </c>
      <c r="O3111" s="167" t="s">
        <v>133</v>
      </c>
      <c r="P3111" s="260" t="e">
        <f t="shared" si="150"/>
        <v>#NUM!</v>
      </c>
      <c r="S3111" s="272"/>
    </row>
    <row r="3112" spans="1:19">
      <c r="A3112" s="161" t="s">
        <v>4223</v>
      </c>
      <c r="C3112" s="161" t="s">
        <v>133</v>
      </c>
      <c r="F3112" s="163" t="s">
        <v>133</v>
      </c>
      <c r="G3112" s="266" t="s">
        <v>133</v>
      </c>
      <c r="H3112" s="163" t="s">
        <v>133</v>
      </c>
      <c r="I3112" s="163" t="s">
        <v>133</v>
      </c>
      <c r="J3112" s="163" t="s">
        <v>133</v>
      </c>
      <c r="K3112" s="164">
        <f t="shared" si="151"/>
        <v>0</v>
      </c>
      <c r="L3112" s="165">
        <f t="shared" si="152"/>
        <v>0</v>
      </c>
      <c r="M3112" s="172">
        <v>127</v>
      </c>
      <c r="N3112" s="172">
        <v>64</v>
      </c>
      <c r="O3112" s="167" t="s">
        <v>133</v>
      </c>
      <c r="P3112" s="260" t="e">
        <f t="shared" si="150"/>
        <v>#NUM!</v>
      </c>
      <c r="S3112" s="272"/>
    </row>
    <row r="3113" spans="1:19">
      <c r="A3113" s="161" t="s">
        <v>4224</v>
      </c>
      <c r="C3113" s="161" t="s">
        <v>133</v>
      </c>
      <c r="F3113" s="163" t="s">
        <v>133</v>
      </c>
      <c r="G3113" s="266" t="s">
        <v>133</v>
      </c>
      <c r="H3113" s="163" t="s">
        <v>133</v>
      </c>
      <c r="I3113" s="163" t="s">
        <v>133</v>
      </c>
      <c r="J3113" s="163" t="s">
        <v>133</v>
      </c>
      <c r="K3113" s="164">
        <f t="shared" si="151"/>
        <v>0</v>
      </c>
      <c r="L3113" s="165">
        <f t="shared" si="152"/>
        <v>0</v>
      </c>
      <c r="M3113" s="172">
        <v>127</v>
      </c>
      <c r="N3113" s="172">
        <v>64</v>
      </c>
      <c r="O3113" s="167" t="s">
        <v>133</v>
      </c>
      <c r="P3113" s="260" t="e">
        <f t="shared" si="150"/>
        <v>#NUM!</v>
      </c>
      <c r="S3113" s="272"/>
    </row>
    <row r="3114" spans="1:19">
      <c r="A3114" s="161" t="s">
        <v>4225</v>
      </c>
      <c r="C3114" s="161" t="s">
        <v>133</v>
      </c>
      <c r="F3114" s="163" t="s">
        <v>133</v>
      </c>
      <c r="G3114" s="266" t="s">
        <v>133</v>
      </c>
      <c r="H3114" s="163" t="s">
        <v>133</v>
      </c>
      <c r="I3114" s="163" t="s">
        <v>133</v>
      </c>
      <c r="J3114" s="163" t="s">
        <v>133</v>
      </c>
      <c r="K3114" s="164">
        <f t="shared" si="151"/>
        <v>0</v>
      </c>
      <c r="L3114" s="165">
        <f t="shared" si="152"/>
        <v>0</v>
      </c>
      <c r="M3114" s="172">
        <v>127</v>
      </c>
      <c r="N3114" s="172">
        <v>64</v>
      </c>
      <c r="O3114" s="167" t="s">
        <v>133</v>
      </c>
      <c r="P3114" s="260" t="e">
        <f t="shared" si="150"/>
        <v>#NUM!</v>
      </c>
      <c r="S3114" s="272"/>
    </row>
    <row r="3115" spans="1:19">
      <c r="A3115" s="161" t="s">
        <v>4226</v>
      </c>
      <c r="C3115" s="161" t="s">
        <v>133</v>
      </c>
      <c r="F3115" s="163" t="s">
        <v>133</v>
      </c>
      <c r="G3115" s="266" t="s">
        <v>133</v>
      </c>
      <c r="H3115" s="163" t="s">
        <v>133</v>
      </c>
      <c r="I3115" s="163" t="s">
        <v>133</v>
      </c>
      <c r="J3115" s="163" t="s">
        <v>133</v>
      </c>
      <c r="K3115" s="164">
        <f t="shared" si="151"/>
        <v>0</v>
      </c>
      <c r="L3115" s="165">
        <f t="shared" si="152"/>
        <v>0</v>
      </c>
      <c r="M3115" s="172">
        <v>127</v>
      </c>
      <c r="N3115" s="172">
        <v>64</v>
      </c>
      <c r="O3115" s="167" t="s">
        <v>133</v>
      </c>
      <c r="P3115" s="260" t="e">
        <f t="shared" si="150"/>
        <v>#NUM!</v>
      </c>
      <c r="S3115" s="272"/>
    </row>
    <row r="3116" spans="1:19">
      <c r="A3116" s="161" t="s">
        <v>4227</v>
      </c>
      <c r="C3116" s="161" t="s">
        <v>133</v>
      </c>
      <c r="F3116" s="163" t="s">
        <v>133</v>
      </c>
      <c r="G3116" s="266" t="s">
        <v>133</v>
      </c>
      <c r="H3116" s="163" t="s">
        <v>133</v>
      </c>
      <c r="I3116" s="163" t="s">
        <v>133</v>
      </c>
      <c r="J3116" s="163" t="s">
        <v>133</v>
      </c>
      <c r="K3116" s="164">
        <f t="shared" si="151"/>
        <v>0</v>
      </c>
      <c r="L3116" s="165">
        <f t="shared" si="152"/>
        <v>0</v>
      </c>
      <c r="M3116" s="172">
        <v>127</v>
      </c>
      <c r="N3116" s="172">
        <v>64</v>
      </c>
      <c r="O3116" s="167" t="s">
        <v>133</v>
      </c>
      <c r="P3116" s="260" t="e">
        <f t="shared" si="150"/>
        <v>#NUM!</v>
      </c>
      <c r="S3116" s="272"/>
    </row>
    <row r="3117" spans="1:19">
      <c r="A3117" s="161" t="s">
        <v>4228</v>
      </c>
      <c r="C3117" s="161" t="s">
        <v>133</v>
      </c>
      <c r="F3117" s="163" t="s">
        <v>133</v>
      </c>
      <c r="G3117" s="266" t="s">
        <v>133</v>
      </c>
      <c r="H3117" s="163" t="s">
        <v>133</v>
      </c>
      <c r="I3117" s="163" t="s">
        <v>133</v>
      </c>
      <c r="J3117" s="163" t="s">
        <v>133</v>
      </c>
      <c r="K3117" s="164">
        <f t="shared" si="151"/>
        <v>0</v>
      </c>
      <c r="L3117" s="165">
        <f t="shared" si="152"/>
        <v>0</v>
      </c>
      <c r="M3117" s="172">
        <v>127</v>
      </c>
      <c r="N3117" s="172">
        <v>64</v>
      </c>
      <c r="O3117" s="167" t="s">
        <v>133</v>
      </c>
      <c r="P3117" s="260" t="e">
        <f t="shared" si="150"/>
        <v>#NUM!</v>
      </c>
      <c r="S3117" s="272"/>
    </row>
    <row r="3118" spans="1:19">
      <c r="A3118" s="161" t="s">
        <v>4229</v>
      </c>
      <c r="C3118" s="161" t="s">
        <v>133</v>
      </c>
      <c r="F3118" s="163" t="s">
        <v>133</v>
      </c>
      <c r="G3118" s="266" t="s">
        <v>133</v>
      </c>
      <c r="H3118" s="163" t="s">
        <v>133</v>
      </c>
      <c r="I3118" s="163" t="s">
        <v>133</v>
      </c>
      <c r="J3118" s="163" t="s">
        <v>133</v>
      </c>
      <c r="K3118" s="164">
        <f t="shared" si="151"/>
        <v>0</v>
      </c>
      <c r="L3118" s="165">
        <f t="shared" si="152"/>
        <v>0</v>
      </c>
      <c r="M3118" s="172">
        <v>127</v>
      </c>
      <c r="N3118" s="172">
        <v>64</v>
      </c>
      <c r="O3118" s="167" t="s">
        <v>133</v>
      </c>
      <c r="P3118" s="260" t="e">
        <f t="shared" si="150"/>
        <v>#NUM!</v>
      </c>
      <c r="S3118" s="272"/>
    </row>
    <row r="3119" spans="1:19">
      <c r="A3119" s="161" t="s">
        <v>4230</v>
      </c>
      <c r="C3119" s="161" t="s">
        <v>133</v>
      </c>
      <c r="F3119" s="163" t="s">
        <v>133</v>
      </c>
      <c r="G3119" s="266" t="s">
        <v>133</v>
      </c>
      <c r="H3119" s="163" t="s">
        <v>133</v>
      </c>
      <c r="I3119" s="163" t="s">
        <v>133</v>
      </c>
      <c r="J3119" s="163" t="s">
        <v>133</v>
      </c>
      <c r="K3119" s="164">
        <f t="shared" si="151"/>
        <v>0</v>
      </c>
      <c r="L3119" s="165">
        <f t="shared" si="152"/>
        <v>0</v>
      </c>
      <c r="M3119" s="172">
        <v>127</v>
      </c>
      <c r="N3119" s="172">
        <v>64</v>
      </c>
      <c r="O3119" s="167" t="s">
        <v>133</v>
      </c>
      <c r="P3119" s="260" t="e">
        <f t="shared" si="150"/>
        <v>#NUM!</v>
      </c>
      <c r="S3119" s="272"/>
    </row>
    <row r="3120" spans="1:19">
      <c r="A3120" s="161" t="s">
        <v>4231</v>
      </c>
      <c r="C3120" s="161" t="s">
        <v>133</v>
      </c>
      <c r="F3120" s="163" t="s">
        <v>133</v>
      </c>
      <c r="G3120" s="266" t="s">
        <v>133</v>
      </c>
      <c r="H3120" s="163" t="s">
        <v>133</v>
      </c>
      <c r="I3120" s="163" t="s">
        <v>133</v>
      </c>
      <c r="J3120" s="163" t="s">
        <v>133</v>
      </c>
      <c r="K3120" s="164">
        <f t="shared" si="151"/>
        <v>0</v>
      </c>
      <c r="L3120" s="165">
        <f t="shared" si="152"/>
        <v>0</v>
      </c>
      <c r="M3120" s="172">
        <v>127</v>
      </c>
      <c r="N3120" s="172">
        <v>64</v>
      </c>
      <c r="O3120" s="167" t="s">
        <v>133</v>
      </c>
      <c r="P3120" s="260" t="e">
        <f t="shared" si="150"/>
        <v>#NUM!</v>
      </c>
      <c r="S3120" s="272"/>
    </row>
    <row r="3121" spans="1:19">
      <c r="A3121" s="161" t="s">
        <v>4232</v>
      </c>
      <c r="C3121" s="161" t="s">
        <v>133</v>
      </c>
      <c r="F3121" s="163" t="s">
        <v>133</v>
      </c>
      <c r="G3121" s="266" t="s">
        <v>133</v>
      </c>
      <c r="H3121" s="163" t="s">
        <v>133</v>
      </c>
      <c r="I3121" s="163" t="s">
        <v>133</v>
      </c>
      <c r="J3121" s="163" t="s">
        <v>133</v>
      </c>
      <c r="K3121" s="164">
        <f t="shared" si="151"/>
        <v>0</v>
      </c>
      <c r="L3121" s="165">
        <f t="shared" si="152"/>
        <v>0</v>
      </c>
      <c r="M3121" s="172">
        <v>127</v>
      </c>
      <c r="N3121" s="172">
        <v>64</v>
      </c>
      <c r="O3121" s="167" t="s">
        <v>133</v>
      </c>
      <c r="P3121" s="260" t="e">
        <f t="shared" si="150"/>
        <v>#NUM!</v>
      </c>
      <c r="S3121" s="272"/>
    </row>
    <row r="3122" spans="1:19">
      <c r="A3122" s="161" t="s">
        <v>4233</v>
      </c>
      <c r="C3122" s="161" t="s">
        <v>133</v>
      </c>
      <c r="F3122" s="163" t="s">
        <v>133</v>
      </c>
      <c r="G3122" s="266" t="s">
        <v>133</v>
      </c>
      <c r="H3122" s="163" t="s">
        <v>133</v>
      </c>
      <c r="I3122" s="163" t="s">
        <v>133</v>
      </c>
      <c r="J3122" s="163" t="s">
        <v>133</v>
      </c>
      <c r="K3122" s="164">
        <f t="shared" si="151"/>
        <v>0</v>
      </c>
      <c r="L3122" s="165">
        <f t="shared" si="152"/>
        <v>0</v>
      </c>
      <c r="M3122" s="172">
        <v>127</v>
      </c>
      <c r="N3122" s="172">
        <v>64</v>
      </c>
      <c r="O3122" s="167" t="s">
        <v>133</v>
      </c>
      <c r="P3122" s="260" t="e">
        <f t="shared" si="150"/>
        <v>#NUM!</v>
      </c>
      <c r="S3122" s="272"/>
    </row>
    <row r="3123" spans="1:19">
      <c r="A3123" s="161" t="s">
        <v>4234</v>
      </c>
      <c r="C3123" s="161" t="s">
        <v>133</v>
      </c>
      <c r="F3123" s="163" t="s">
        <v>133</v>
      </c>
      <c r="G3123" s="266" t="s">
        <v>133</v>
      </c>
      <c r="H3123" s="163" t="s">
        <v>133</v>
      </c>
      <c r="I3123" s="163" t="s">
        <v>133</v>
      </c>
      <c r="J3123" s="163" t="s">
        <v>133</v>
      </c>
      <c r="K3123" s="164">
        <f t="shared" si="151"/>
        <v>0</v>
      </c>
      <c r="L3123" s="165">
        <f t="shared" si="152"/>
        <v>0</v>
      </c>
      <c r="M3123" s="172">
        <v>127</v>
      </c>
      <c r="N3123" s="172">
        <v>64</v>
      </c>
      <c r="O3123" s="167" t="s">
        <v>133</v>
      </c>
      <c r="P3123" s="260" t="e">
        <f t="shared" si="150"/>
        <v>#NUM!</v>
      </c>
      <c r="S3123" s="272"/>
    </row>
    <row r="3124" spans="1:19">
      <c r="A3124" s="161" t="s">
        <v>4235</v>
      </c>
      <c r="C3124" s="161" t="s">
        <v>133</v>
      </c>
      <c r="F3124" s="163" t="s">
        <v>133</v>
      </c>
      <c r="G3124" s="266" t="s">
        <v>133</v>
      </c>
      <c r="H3124" s="163" t="s">
        <v>133</v>
      </c>
      <c r="I3124" s="163" t="s">
        <v>133</v>
      </c>
      <c r="J3124" s="163" t="s">
        <v>133</v>
      </c>
      <c r="K3124" s="164">
        <f t="shared" si="151"/>
        <v>0</v>
      </c>
      <c r="L3124" s="165">
        <f t="shared" si="152"/>
        <v>0</v>
      </c>
      <c r="M3124" s="172">
        <v>127</v>
      </c>
      <c r="N3124" s="172">
        <v>64</v>
      </c>
      <c r="O3124" s="167" t="s">
        <v>133</v>
      </c>
      <c r="P3124" s="260" t="e">
        <f t="shared" si="150"/>
        <v>#NUM!</v>
      </c>
      <c r="S3124" s="272"/>
    </row>
    <row r="3125" spans="1:19">
      <c r="A3125" s="161" t="s">
        <v>4236</v>
      </c>
      <c r="C3125" s="161" t="s">
        <v>133</v>
      </c>
      <c r="F3125" s="163" t="s">
        <v>133</v>
      </c>
      <c r="G3125" s="266" t="s">
        <v>133</v>
      </c>
      <c r="H3125" s="163" t="s">
        <v>133</v>
      </c>
      <c r="I3125" s="163" t="s">
        <v>133</v>
      </c>
      <c r="J3125" s="163" t="s">
        <v>133</v>
      </c>
      <c r="K3125" s="164">
        <f t="shared" si="151"/>
        <v>0</v>
      </c>
      <c r="L3125" s="165">
        <f t="shared" si="152"/>
        <v>0</v>
      </c>
      <c r="M3125" s="172">
        <v>127</v>
      </c>
      <c r="N3125" s="172">
        <v>64</v>
      </c>
      <c r="O3125" s="167" t="s">
        <v>133</v>
      </c>
      <c r="P3125" s="260" t="e">
        <f t="shared" si="150"/>
        <v>#NUM!</v>
      </c>
      <c r="S3125" s="272"/>
    </row>
    <row r="3126" spans="1:19">
      <c r="A3126" s="161" t="s">
        <v>4237</v>
      </c>
      <c r="C3126" s="161" t="s">
        <v>133</v>
      </c>
      <c r="F3126" s="163" t="s">
        <v>133</v>
      </c>
      <c r="G3126" s="266" t="s">
        <v>133</v>
      </c>
      <c r="H3126" s="163" t="s">
        <v>133</v>
      </c>
      <c r="I3126" s="163" t="s">
        <v>133</v>
      </c>
      <c r="J3126" s="163" t="s">
        <v>133</v>
      </c>
      <c r="K3126" s="164">
        <f t="shared" si="151"/>
        <v>0</v>
      </c>
      <c r="L3126" s="165">
        <f t="shared" si="152"/>
        <v>0</v>
      </c>
      <c r="M3126" s="172">
        <v>127</v>
      </c>
      <c r="N3126" s="172">
        <v>64</v>
      </c>
      <c r="O3126" s="167" t="s">
        <v>133</v>
      </c>
      <c r="P3126" s="260" t="e">
        <f t="shared" si="150"/>
        <v>#NUM!</v>
      </c>
      <c r="S3126" s="272"/>
    </row>
    <row r="3127" spans="1:19">
      <c r="A3127" s="161" t="s">
        <v>4238</v>
      </c>
      <c r="C3127" s="161" t="s">
        <v>133</v>
      </c>
      <c r="F3127" s="163" t="s">
        <v>133</v>
      </c>
      <c r="G3127" s="266" t="s">
        <v>133</v>
      </c>
      <c r="H3127" s="163" t="s">
        <v>133</v>
      </c>
      <c r="I3127" s="163" t="s">
        <v>133</v>
      </c>
      <c r="J3127" s="163" t="s">
        <v>133</v>
      </c>
      <c r="K3127" s="164">
        <f t="shared" si="151"/>
        <v>0</v>
      </c>
      <c r="L3127" s="165">
        <f t="shared" si="152"/>
        <v>0</v>
      </c>
      <c r="M3127" s="172">
        <v>127</v>
      </c>
      <c r="N3127" s="172">
        <v>64</v>
      </c>
      <c r="O3127" s="167" t="s">
        <v>133</v>
      </c>
      <c r="P3127" s="260" t="e">
        <f t="shared" si="150"/>
        <v>#NUM!</v>
      </c>
      <c r="S3127" s="272"/>
    </row>
    <row r="3128" spans="1:19">
      <c r="A3128" s="161" t="s">
        <v>4239</v>
      </c>
      <c r="C3128" s="161" t="s">
        <v>133</v>
      </c>
      <c r="F3128" s="163" t="s">
        <v>133</v>
      </c>
      <c r="G3128" s="266" t="s">
        <v>133</v>
      </c>
      <c r="H3128" s="163" t="s">
        <v>133</v>
      </c>
      <c r="I3128" s="163" t="s">
        <v>133</v>
      </c>
      <c r="J3128" s="163" t="s">
        <v>133</v>
      </c>
      <c r="K3128" s="164">
        <f t="shared" si="151"/>
        <v>0</v>
      </c>
      <c r="L3128" s="165">
        <f t="shared" si="152"/>
        <v>0</v>
      </c>
      <c r="M3128" s="172">
        <v>127</v>
      </c>
      <c r="N3128" s="172">
        <v>64</v>
      </c>
      <c r="O3128" s="167" t="s">
        <v>133</v>
      </c>
      <c r="P3128" s="260" t="e">
        <f t="shared" si="150"/>
        <v>#NUM!</v>
      </c>
      <c r="S3128" s="272"/>
    </row>
    <row r="3129" spans="1:19">
      <c r="A3129" s="161" t="s">
        <v>4240</v>
      </c>
      <c r="C3129" s="161" t="s">
        <v>133</v>
      </c>
      <c r="F3129" s="163" t="s">
        <v>133</v>
      </c>
      <c r="G3129" s="266" t="s">
        <v>133</v>
      </c>
      <c r="H3129" s="163" t="s">
        <v>133</v>
      </c>
      <c r="I3129" s="163" t="s">
        <v>133</v>
      </c>
      <c r="J3129" s="163" t="s">
        <v>133</v>
      </c>
      <c r="K3129" s="164">
        <f t="shared" si="151"/>
        <v>0</v>
      </c>
      <c r="L3129" s="165">
        <f t="shared" si="152"/>
        <v>0</v>
      </c>
      <c r="M3129" s="172">
        <v>127</v>
      </c>
      <c r="N3129" s="172">
        <v>64</v>
      </c>
      <c r="O3129" s="167" t="s">
        <v>133</v>
      </c>
      <c r="P3129" s="260" t="e">
        <f t="shared" si="150"/>
        <v>#NUM!</v>
      </c>
      <c r="S3129" s="272"/>
    </row>
    <row r="3130" spans="1:19">
      <c r="A3130" s="161" t="s">
        <v>4241</v>
      </c>
      <c r="C3130" s="161" t="s">
        <v>133</v>
      </c>
      <c r="F3130" s="163" t="s">
        <v>133</v>
      </c>
      <c r="G3130" s="266" t="s">
        <v>133</v>
      </c>
      <c r="H3130" s="163" t="s">
        <v>133</v>
      </c>
      <c r="I3130" s="163" t="s">
        <v>133</v>
      </c>
      <c r="J3130" s="163" t="s">
        <v>133</v>
      </c>
      <c r="K3130" s="164">
        <f t="shared" si="151"/>
        <v>0</v>
      </c>
      <c r="L3130" s="165">
        <f t="shared" si="152"/>
        <v>0</v>
      </c>
      <c r="M3130" s="172">
        <v>127</v>
      </c>
      <c r="N3130" s="172">
        <v>64</v>
      </c>
      <c r="O3130" s="167" t="s">
        <v>133</v>
      </c>
      <c r="P3130" s="260" t="e">
        <f t="shared" si="150"/>
        <v>#NUM!</v>
      </c>
      <c r="S3130" s="272"/>
    </row>
    <row r="3131" spans="1:19">
      <c r="A3131" s="161" t="s">
        <v>4242</v>
      </c>
      <c r="C3131" s="161" t="s">
        <v>133</v>
      </c>
      <c r="F3131" s="163" t="s">
        <v>133</v>
      </c>
      <c r="G3131" s="266" t="s">
        <v>133</v>
      </c>
      <c r="H3131" s="163" t="s">
        <v>133</v>
      </c>
      <c r="I3131" s="163" t="s">
        <v>133</v>
      </c>
      <c r="J3131" s="163" t="s">
        <v>133</v>
      </c>
      <c r="K3131" s="164">
        <f t="shared" si="151"/>
        <v>0</v>
      </c>
      <c r="L3131" s="165">
        <f t="shared" si="152"/>
        <v>0</v>
      </c>
      <c r="M3131" s="172">
        <v>127</v>
      </c>
      <c r="N3131" s="172">
        <v>64</v>
      </c>
      <c r="O3131" s="167" t="s">
        <v>133</v>
      </c>
      <c r="P3131" s="260" t="e">
        <f t="shared" si="150"/>
        <v>#NUM!</v>
      </c>
      <c r="S3131" s="272"/>
    </row>
    <row r="3132" spans="1:19">
      <c r="A3132" s="161" t="s">
        <v>4243</v>
      </c>
      <c r="C3132" s="161" t="s">
        <v>133</v>
      </c>
      <c r="F3132" s="163" t="s">
        <v>133</v>
      </c>
      <c r="G3132" s="266" t="s">
        <v>133</v>
      </c>
      <c r="H3132" s="163" t="s">
        <v>133</v>
      </c>
      <c r="I3132" s="163" t="s">
        <v>133</v>
      </c>
      <c r="J3132" s="163" t="s">
        <v>133</v>
      </c>
      <c r="K3132" s="164">
        <f t="shared" si="151"/>
        <v>0</v>
      </c>
      <c r="L3132" s="165">
        <f t="shared" si="152"/>
        <v>0</v>
      </c>
      <c r="M3132" s="172">
        <v>127</v>
      </c>
      <c r="N3132" s="172">
        <v>64</v>
      </c>
      <c r="O3132" s="167" t="s">
        <v>133</v>
      </c>
      <c r="P3132" s="260" t="e">
        <f t="shared" si="150"/>
        <v>#NUM!</v>
      </c>
      <c r="S3132" s="272"/>
    </row>
    <row r="3133" spans="1:19">
      <c r="A3133" s="161" t="s">
        <v>4244</v>
      </c>
      <c r="C3133" s="161" t="s">
        <v>133</v>
      </c>
      <c r="F3133" s="163" t="s">
        <v>133</v>
      </c>
      <c r="G3133" s="266" t="s">
        <v>133</v>
      </c>
      <c r="H3133" s="163" t="s">
        <v>133</v>
      </c>
      <c r="I3133" s="163" t="s">
        <v>133</v>
      </c>
      <c r="J3133" s="163" t="s">
        <v>133</v>
      </c>
      <c r="K3133" s="164">
        <f t="shared" si="151"/>
        <v>0</v>
      </c>
      <c r="L3133" s="165">
        <f t="shared" si="152"/>
        <v>0</v>
      </c>
      <c r="M3133" s="172">
        <v>127</v>
      </c>
      <c r="N3133" s="172">
        <v>64</v>
      </c>
      <c r="O3133" s="167" t="s">
        <v>133</v>
      </c>
      <c r="P3133" s="260" t="e">
        <f t="shared" si="150"/>
        <v>#NUM!</v>
      </c>
      <c r="S3133" s="272"/>
    </row>
    <row r="3134" spans="1:19">
      <c r="A3134" s="161" t="s">
        <v>4245</v>
      </c>
      <c r="C3134" s="161" t="s">
        <v>133</v>
      </c>
      <c r="F3134" s="163" t="s">
        <v>133</v>
      </c>
      <c r="G3134" s="266" t="s">
        <v>133</v>
      </c>
      <c r="H3134" s="163" t="s">
        <v>133</v>
      </c>
      <c r="I3134" s="163" t="s">
        <v>133</v>
      </c>
      <c r="J3134" s="163" t="s">
        <v>133</v>
      </c>
      <c r="K3134" s="164">
        <f t="shared" si="151"/>
        <v>0</v>
      </c>
      <c r="L3134" s="165">
        <f t="shared" si="152"/>
        <v>0</v>
      </c>
      <c r="M3134" s="172">
        <v>127</v>
      </c>
      <c r="N3134" s="172">
        <v>64</v>
      </c>
      <c r="O3134" s="167" t="s">
        <v>133</v>
      </c>
      <c r="P3134" s="260" t="e">
        <f t="shared" si="150"/>
        <v>#NUM!</v>
      </c>
      <c r="S3134" s="272"/>
    </row>
    <row r="3135" spans="1:19">
      <c r="A3135" s="161" t="s">
        <v>4246</v>
      </c>
      <c r="C3135" s="161" t="s">
        <v>133</v>
      </c>
      <c r="F3135" s="163" t="s">
        <v>133</v>
      </c>
      <c r="G3135" s="266" t="s">
        <v>133</v>
      </c>
      <c r="H3135" s="163" t="s">
        <v>133</v>
      </c>
      <c r="I3135" s="163" t="s">
        <v>133</v>
      </c>
      <c r="J3135" s="163" t="s">
        <v>133</v>
      </c>
      <c r="K3135" s="164">
        <f t="shared" si="151"/>
        <v>0</v>
      </c>
      <c r="L3135" s="165">
        <f t="shared" si="152"/>
        <v>0</v>
      </c>
      <c r="M3135" s="172">
        <v>127</v>
      </c>
      <c r="N3135" s="172">
        <v>64</v>
      </c>
      <c r="O3135" s="167" t="s">
        <v>133</v>
      </c>
      <c r="P3135" s="260" t="e">
        <f t="shared" si="150"/>
        <v>#NUM!</v>
      </c>
      <c r="S3135" s="272"/>
    </row>
    <row r="3136" spans="1:19">
      <c r="A3136" s="161" t="s">
        <v>4247</v>
      </c>
      <c r="C3136" s="161" t="s">
        <v>133</v>
      </c>
      <c r="F3136" s="163" t="s">
        <v>133</v>
      </c>
      <c r="G3136" s="266" t="s">
        <v>133</v>
      </c>
      <c r="H3136" s="163" t="s">
        <v>133</v>
      </c>
      <c r="I3136" s="163" t="s">
        <v>133</v>
      </c>
      <c r="J3136" s="163" t="s">
        <v>133</v>
      </c>
      <c r="K3136" s="164">
        <f t="shared" si="151"/>
        <v>0</v>
      </c>
      <c r="L3136" s="165">
        <f t="shared" si="152"/>
        <v>0</v>
      </c>
      <c r="M3136" s="172">
        <v>127</v>
      </c>
      <c r="N3136" s="172">
        <v>64</v>
      </c>
      <c r="O3136" s="167" t="s">
        <v>133</v>
      </c>
      <c r="P3136" s="260" t="e">
        <f t="shared" si="150"/>
        <v>#NUM!</v>
      </c>
      <c r="S3136" s="272"/>
    </row>
    <row r="3137" spans="1:19">
      <c r="A3137" s="161" t="s">
        <v>4248</v>
      </c>
      <c r="C3137" s="161" t="s">
        <v>133</v>
      </c>
      <c r="F3137" s="163" t="s">
        <v>133</v>
      </c>
      <c r="G3137" s="266" t="s">
        <v>133</v>
      </c>
      <c r="H3137" s="163" t="s">
        <v>133</v>
      </c>
      <c r="I3137" s="163" t="s">
        <v>133</v>
      </c>
      <c r="J3137" s="163" t="s">
        <v>133</v>
      </c>
      <c r="K3137" s="164">
        <f t="shared" si="151"/>
        <v>0</v>
      </c>
      <c r="L3137" s="165">
        <f t="shared" si="152"/>
        <v>0</v>
      </c>
      <c r="M3137" s="172">
        <v>127</v>
      </c>
      <c r="N3137" s="172">
        <v>64</v>
      </c>
      <c r="O3137" s="167" t="s">
        <v>133</v>
      </c>
      <c r="P3137" s="260" t="e">
        <f t="shared" si="150"/>
        <v>#NUM!</v>
      </c>
      <c r="S3137" s="272"/>
    </row>
    <row r="3138" spans="1:19">
      <c r="A3138" s="161" t="s">
        <v>4249</v>
      </c>
      <c r="C3138" s="161" t="s">
        <v>133</v>
      </c>
      <c r="F3138" s="163" t="s">
        <v>133</v>
      </c>
      <c r="G3138" s="266" t="s">
        <v>133</v>
      </c>
      <c r="H3138" s="163" t="s">
        <v>133</v>
      </c>
      <c r="I3138" s="163" t="s">
        <v>133</v>
      </c>
      <c r="J3138" s="163" t="s">
        <v>133</v>
      </c>
      <c r="K3138" s="164">
        <f t="shared" si="151"/>
        <v>0</v>
      </c>
      <c r="L3138" s="165">
        <f t="shared" si="152"/>
        <v>0</v>
      </c>
      <c r="M3138" s="172">
        <v>127</v>
      </c>
      <c r="N3138" s="172">
        <v>64</v>
      </c>
      <c r="O3138" s="167" t="s">
        <v>133</v>
      </c>
      <c r="P3138" s="260" t="e">
        <f t="shared" si="150"/>
        <v>#NUM!</v>
      </c>
      <c r="S3138" s="272"/>
    </row>
    <row r="3139" spans="1:19">
      <c r="A3139" s="161" t="s">
        <v>4250</v>
      </c>
      <c r="C3139" s="161" t="s">
        <v>133</v>
      </c>
      <c r="F3139" s="163" t="s">
        <v>133</v>
      </c>
      <c r="G3139" s="266" t="s">
        <v>133</v>
      </c>
      <c r="H3139" s="163" t="s">
        <v>133</v>
      </c>
      <c r="I3139" s="163" t="s">
        <v>133</v>
      </c>
      <c r="J3139" s="163" t="s">
        <v>133</v>
      </c>
      <c r="K3139" s="164">
        <f t="shared" si="151"/>
        <v>0</v>
      </c>
      <c r="L3139" s="165">
        <f t="shared" si="152"/>
        <v>0</v>
      </c>
      <c r="M3139" s="172">
        <v>127</v>
      </c>
      <c r="N3139" s="172">
        <v>64</v>
      </c>
      <c r="O3139" s="167" t="s">
        <v>133</v>
      </c>
      <c r="P3139" s="260" t="e">
        <f t="shared" si="150"/>
        <v>#NUM!</v>
      </c>
      <c r="S3139" s="272"/>
    </row>
    <row r="3140" spans="1:19">
      <c r="A3140" s="161" t="s">
        <v>4251</v>
      </c>
      <c r="C3140" s="161" t="s">
        <v>133</v>
      </c>
      <c r="F3140" s="163" t="s">
        <v>133</v>
      </c>
      <c r="G3140" s="266" t="s">
        <v>133</v>
      </c>
      <c r="H3140" s="163" t="s">
        <v>133</v>
      </c>
      <c r="I3140" s="163" t="s">
        <v>133</v>
      </c>
      <c r="J3140" s="163" t="s">
        <v>133</v>
      </c>
      <c r="K3140" s="164">
        <f t="shared" si="151"/>
        <v>0</v>
      </c>
      <c r="L3140" s="165">
        <f t="shared" si="152"/>
        <v>0</v>
      </c>
      <c r="M3140" s="172">
        <v>127</v>
      </c>
      <c r="N3140" s="172">
        <v>64</v>
      </c>
      <c r="O3140" s="167" t="s">
        <v>133</v>
      </c>
      <c r="P3140" s="260" t="e">
        <f t="shared" si="150"/>
        <v>#NUM!</v>
      </c>
      <c r="S3140" s="272"/>
    </row>
    <row r="3141" spans="1:19">
      <c r="A3141" s="161" t="s">
        <v>4252</v>
      </c>
      <c r="C3141" s="161" t="s">
        <v>133</v>
      </c>
      <c r="F3141" s="163" t="s">
        <v>133</v>
      </c>
      <c r="G3141" s="266" t="s">
        <v>133</v>
      </c>
      <c r="H3141" s="163" t="s">
        <v>133</v>
      </c>
      <c r="I3141" s="163" t="s">
        <v>133</v>
      </c>
      <c r="J3141" s="163" t="s">
        <v>133</v>
      </c>
      <c r="K3141" s="164">
        <f t="shared" si="151"/>
        <v>0</v>
      </c>
      <c r="L3141" s="165">
        <f t="shared" si="152"/>
        <v>0</v>
      </c>
      <c r="M3141" s="172">
        <v>127</v>
      </c>
      <c r="N3141" s="172">
        <v>64</v>
      </c>
      <c r="O3141" s="167" t="s">
        <v>133</v>
      </c>
      <c r="P3141" s="260" t="e">
        <f t="shared" si="150"/>
        <v>#NUM!</v>
      </c>
      <c r="S3141" s="272"/>
    </row>
    <row r="3142" spans="1:19">
      <c r="A3142" s="161" t="s">
        <v>4253</v>
      </c>
      <c r="C3142" s="161" t="s">
        <v>133</v>
      </c>
      <c r="F3142" s="163" t="s">
        <v>133</v>
      </c>
      <c r="G3142" s="266" t="s">
        <v>133</v>
      </c>
      <c r="H3142" s="163" t="s">
        <v>133</v>
      </c>
      <c r="I3142" s="163" t="s">
        <v>133</v>
      </c>
      <c r="J3142" s="163" t="s">
        <v>133</v>
      </c>
      <c r="K3142" s="164">
        <f t="shared" si="151"/>
        <v>0</v>
      </c>
      <c r="L3142" s="165">
        <f t="shared" si="152"/>
        <v>0</v>
      </c>
      <c r="M3142" s="172">
        <v>127</v>
      </c>
      <c r="N3142" s="172">
        <v>64</v>
      </c>
      <c r="O3142" s="167" t="s">
        <v>133</v>
      </c>
      <c r="P3142" s="260" t="e">
        <f t="shared" si="150"/>
        <v>#NUM!</v>
      </c>
      <c r="S3142" s="272"/>
    </row>
    <row r="3143" spans="1:19">
      <c r="A3143" s="161" t="s">
        <v>4254</v>
      </c>
      <c r="C3143" s="161" t="s">
        <v>133</v>
      </c>
      <c r="F3143" s="163" t="s">
        <v>133</v>
      </c>
      <c r="G3143" s="266" t="s">
        <v>133</v>
      </c>
      <c r="H3143" s="163" t="s">
        <v>133</v>
      </c>
      <c r="I3143" s="163" t="s">
        <v>133</v>
      </c>
      <c r="J3143" s="163" t="s">
        <v>133</v>
      </c>
      <c r="K3143" s="164">
        <f t="shared" si="151"/>
        <v>0</v>
      </c>
      <c r="L3143" s="165">
        <f t="shared" si="152"/>
        <v>0</v>
      </c>
      <c r="M3143" s="172">
        <v>127</v>
      </c>
      <c r="N3143" s="172">
        <v>64</v>
      </c>
      <c r="O3143" s="167" t="s">
        <v>133</v>
      </c>
      <c r="P3143" s="260" t="e">
        <f t="shared" si="150"/>
        <v>#NUM!</v>
      </c>
      <c r="S3143" s="272"/>
    </row>
    <row r="3144" spans="1:19">
      <c r="A3144" s="161" t="s">
        <v>4255</v>
      </c>
      <c r="C3144" s="161" t="s">
        <v>133</v>
      </c>
      <c r="F3144" s="163" t="s">
        <v>133</v>
      </c>
      <c r="G3144" s="266" t="s">
        <v>133</v>
      </c>
      <c r="H3144" s="163" t="s">
        <v>133</v>
      </c>
      <c r="I3144" s="163" t="s">
        <v>133</v>
      </c>
      <c r="J3144" s="163" t="s">
        <v>133</v>
      </c>
      <c r="K3144" s="164">
        <f t="shared" si="151"/>
        <v>0</v>
      </c>
      <c r="L3144" s="165">
        <f t="shared" si="152"/>
        <v>0</v>
      </c>
      <c r="M3144" s="172">
        <v>127</v>
      </c>
      <c r="N3144" s="172">
        <v>64</v>
      </c>
      <c r="O3144" s="167" t="s">
        <v>133</v>
      </c>
      <c r="P3144" s="260" t="e">
        <f t="shared" si="150"/>
        <v>#NUM!</v>
      </c>
      <c r="S3144" s="272"/>
    </row>
    <row r="3145" spans="1:19">
      <c r="A3145" s="161" t="s">
        <v>4256</v>
      </c>
      <c r="C3145" s="161" t="s">
        <v>133</v>
      </c>
      <c r="F3145" s="163" t="s">
        <v>133</v>
      </c>
      <c r="G3145" s="266" t="s">
        <v>133</v>
      </c>
      <c r="H3145" s="163" t="s">
        <v>133</v>
      </c>
      <c r="I3145" s="163" t="s">
        <v>133</v>
      </c>
      <c r="J3145" s="163" t="s">
        <v>133</v>
      </c>
      <c r="K3145" s="164">
        <f t="shared" si="151"/>
        <v>0</v>
      </c>
      <c r="L3145" s="165">
        <f t="shared" si="152"/>
        <v>0</v>
      </c>
      <c r="M3145" s="172">
        <v>127</v>
      </c>
      <c r="N3145" s="172">
        <v>64</v>
      </c>
      <c r="O3145" s="167" t="s">
        <v>133</v>
      </c>
      <c r="P3145" s="260" t="e">
        <f t="shared" si="150"/>
        <v>#NUM!</v>
      </c>
      <c r="S3145" s="272"/>
    </row>
    <row r="3146" spans="1:19">
      <c r="A3146" s="161" t="s">
        <v>4257</v>
      </c>
      <c r="C3146" s="161" t="s">
        <v>133</v>
      </c>
      <c r="F3146" s="163" t="s">
        <v>133</v>
      </c>
      <c r="G3146" s="266" t="s">
        <v>133</v>
      </c>
      <c r="H3146" s="163" t="s">
        <v>133</v>
      </c>
      <c r="I3146" s="163" t="s">
        <v>133</v>
      </c>
      <c r="J3146" s="163" t="s">
        <v>133</v>
      </c>
      <c r="K3146" s="164">
        <f t="shared" si="151"/>
        <v>0</v>
      </c>
      <c r="L3146" s="165">
        <f t="shared" si="152"/>
        <v>0</v>
      </c>
      <c r="M3146" s="172">
        <v>127</v>
      </c>
      <c r="N3146" s="172">
        <v>64</v>
      </c>
      <c r="O3146" s="167" t="s">
        <v>133</v>
      </c>
      <c r="P3146" s="260" t="e">
        <f t="shared" si="150"/>
        <v>#NUM!</v>
      </c>
      <c r="S3146" s="272"/>
    </row>
    <row r="3147" spans="1:19">
      <c r="A3147" s="161" t="s">
        <v>4258</v>
      </c>
      <c r="C3147" s="161" t="s">
        <v>133</v>
      </c>
      <c r="F3147" s="163" t="s">
        <v>133</v>
      </c>
      <c r="G3147" s="266" t="s">
        <v>133</v>
      </c>
      <c r="H3147" s="163" t="s">
        <v>133</v>
      </c>
      <c r="I3147" s="163" t="s">
        <v>133</v>
      </c>
      <c r="J3147" s="163" t="s">
        <v>133</v>
      </c>
      <c r="K3147" s="164">
        <f t="shared" si="151"/>
        <v>0</v>
      </c>
      <c r="L3147" s="165">
        <f t="shared" si="152"/>
        <v>0</v>
      </c>
      <c r="M3147" s="172">
        <v>127</v>
      </c>
      <c r="N3147" s="172">
        <v>64</v>
      </c>
      <c r="O3147" s="167" t="s">
        <v>133</v>
      </c>
      <c r="P3147" s="260" t="e">
        <f t="shared" si="150"/>
        <v>#NUM!</v>
      </c>
      <c r="S3147" s="272"/>
    </row>
    <row r="3148" spans="1:19">
      <c r="A3148" s="161" t="s">
        <v>4259</v>
      </c>
      <c r="C3148" s="161" t="s">
        <v>133</v>
      </c>
      <c r="F3148" s="163" t="s">
        <v>133</v>
      </c>
      <c r="G3148" s="266" t="s">
        <v>133</v>
      </c>
      <c r="H3148" s="163" t="s">
        <v>133</v>
      </c>
      <c r="I3148" s="163" t="s">
        <v>133</v>
      </c>
      <c r="J3148" s="163" t="s">
        <v>133</v>
      </c>
      <c r="K3148" s="164">
        <f t="shared" si="151"/>
        <v>0</v>
      </c>
      <c r="L3148" s="165">
        <f t="shared" si="152"/>
        <v>0</v>
      </c>
      <c r="M3148" s="172">
        <v>127</v>
      </c>
      <c r="N3148" s="172">
        <v>64</v>
      </c>
      <c r="O3148" s="167" t="s">
        <v>133</v>
      </c>
      <c r="P3148" s="260" t="e">
        <f t="shared" si="150"/>
        <v>#NUM!</v>
      </c>
      <c r="S3148" s="272"/>
    </row>
    <row r="3149" spans="1:19">
      <c r="A3149" s="161" t="s">
        <v>4260</v>
      </c>
      <c r="C3149" s="161" t="s">
        <v>133</v>
      </c>
      <c r="F3149" s="163" t="s">
        <v>133</v>
      </c>
      <c r="G3149" s="266" t="s">
        <v>133</v>
      </c>
      <c r="H3149" s="163" t="s">
        <v>133</v>
      </c>
      <c r="I3149" s="163" t="s">
        <v>133</v>
      </c>
      <c r="J3149" s="163" t="s">
        <v>133</v>
      </c>
      <c r="K3149" s="164">
        <f t="shared" si="151"/>
        <v>0</v>
      </c>
      <c r="L3149" s="165">
        <f t="shared" si="152"/>
        <v>0</v>
      </c>
      <c r="M3149" s="172">
        <v>127</v>
      </c>
      <c r="N3149" s="172">
        <v>64</v>
      </c>
      <c r="O3149" s="167" t="s">
        <v>133</v>
      </c>
      <c r="P3149" s="260" t="e">
        <f t="shared" si="150"/>
        <v>#NUM!</v>
      </c>
      <c r="S3149" s="272"/>
    </row>
    <row r="3150" spans="1:19">
      <c r="A3150" s="161" t="s">
        <v>4261</v>
      </c>
      <c r="C3150" s="161" t="s">
        <v>133</v>
      </c>
      <c r="F3150" s="163" t="s">
        <v>133</v>
      </c>
      <c r="G3150" s="266" t="s">
        <v>133</v>
      </c>
      <c r="H3150" s="163" t="s">
        <v>133</v>
      </c>
      <c r="I3150" s="163" t="s">
        <v>133</v>
      </c>
      <c r="J3150" s="163" t="s">
        <v>133</v>
      </c>
      <c r="K3150" s="164">
        <f t="shared" si="151"/>
        <v>0</v>
      </c>
      <c r="L3150" s="165">
        <f t="shared" si="152"/>
        <v>0</v>
      </c>
      <c r="M3150" s="172">
        <v>127</v>
      </c>
      <c r="N3150" s="172">
        <v>64</v>
      </c>
      <c r="O3150" s="167" t="s">
        <v>133</v>
      </c>
      <c r="P3150" s="260" t="e">
        <f t="shared" si="150"/>
        <v>#NUM!</v>
      </c>
      <c r="S3150" s="272"/>
    </row>
    <row r="3151" spans="1:19">
      <c r="A3151" s="161" t="s">
        <v>4262</v>
      </c>
      <c r="C3151" s="161" t="s">
        <v>133</v>
      </c>
      <c r="F3151" s="163" t="s">
        <v>133</v>
      </c>
      <c r="G3151" s="266" t="s">
        <v>133</v>
      </c>
      <c r="H3151" s="163" t="s">
        <v>133</v>
      </c>
      <c r="I3151" s="163" t="s">
        <v>133</v>
      </c>
      <c r="J3151" s="163" t="s">
        <v>133</v>
      </c>
      <c r="K3151" s="164">
        <f t="shared" si="151"/>
        <v>0</v>
      </c>
      <c r="L3151" s="165">
        <f t="shared" si="152"/>
        <v>0</v>
      </c>
      <c r="M3151" s="172">
        <v>127</v>
      </c>
      <c r="N3151" s="172">
        <v>64</v>
      </c>
      <c r="O3151" s="167" t="s">
        <v>133</v>
      </c>
      <c r="P3151" s="260" t="e">
        <f t="shared" ref="P3151:P3214" si="153">MEDIAN(Q3151:R3151)</f>
        <v>#NUM!</v>
      </c>
      <c r="S3151" s="272"/>
    </row>
    <row r="3152" spans="1:19">
      <c r="A3152" s="161" t="s">
        <v>4263</v>
      </c>
      <c r="C3152" s="161" t="s">
        <v>133</v>
      </c>
      <c r="F3152" s="163" t="s">
        <v>133</v>
      </c>
      <c r="G3152" s="266" t="s">
        <v>133</v>
      </c>
      <c r="H3152" s="163" t="s">
        <v>133</v>
      </c>
      <c r="I3152" s="163" t="s">
        <v>133</v>
      </c>
      <c r="J3152" s="163" t="s">
        <v>133</v>
      </c>
      <c r="K3152" s="164">
        <f t="shared" ref="K3152:K3215" si="154">IF(OR(D3152="n/a",D3152="nd"),0,D3152)+IF(OR(I3152="n/a",I3152="nd"),0,I3152)</f>
        <v>0</v>
      </c>
      <c r="L3152" s="165">
        <f t="shared" ref="L3152:L3215" si="155">SQRT(SUMSQ(IF(OR(E3152="n/a",E3152="nd"),0,E3152),IF(OR(F3152="n/a",F3152="nd"),0,F3152),IF(OR(J3152="n/a",J3152="nd"),0,J3152)))</f>
        <v>0</v>
      </c>
      <c r="M3152" s="172">
        <v>127</v>
      </c>
      <c r="N3152" s="172">
        <v>64</v>
      </c>
      <c r="O3152" s="167" t="s">
        <v>133</v>
      </c>
      <c r="P3152" s="260" t="e">
        <f t="shared" si="153"/>
        <v>#NUM!</v>
      </c>
      <c r="S3152" s="272"/>
    </row>
    <row r="3153" spans="1:19">
      <c r="A3153" s="161" t="s">
        <v>4264</v>
      </c>
      <c r="C3153" s="161" t="s">
        <v>133</v>
      </c>
      <c r="F3153" s="163" t="s">
        <v>133</v>
      </c>
      <c r="G3153" s="266" t="s">
        <v>133</v>
      </c>
      <c r="H3153" s="163" t="s">
        <v>133</v>
      </c>
      <c r="I3153" s="163" t="s">
        <v>133</v>
      </c>
      <c r="J3153" s="163" t="s">
        <v>133</v>
      </c>
      <c r="K3153" s="164">
        <f t="shared" si="154"/>
        <v>0</v>
      </c>
      <c r="L3153" s="165">
        <f t="shared" si="155"/>
        <v>0</v>
      </c>
      <c r="M3153" s="172">
        <v>127</v>
      </c>
      <c r="N3153" s="172">
        <v>64</v>
      </c>
      <c r="O3153" s="167" t="s">
        <v>133</v>
      </c>
      <c r="P3153" s="260" t="e">
        <f t="shared" si="153"/>
        <v>#NUM!</v>
      </c>
      <c r="S3153" s="272"/>
    </row>
    <row r="3154" spans="1:19">
      <c r="A3154" s="161" t="s">
        <v>4265</v>
      </c>
      <c r="C3154" s="161" t="s">
        <v>133</v>
      </c>
      <c r="F3154" s="163" t="s">
        <v>133</v>
      </c>
      <c r="G3154" s="266" t="s">
        <v>133</v>
      </c>
      <c r="H3154" s="163" t="s">
        <v>133</v>
      </c>
      <c r="I3154" s="163" t="s">
        <v>133</v>
      </c>
      <c r="J3154" s="163" t="s">
        <v>133</v>
      </c>
      <c r="K3154" s="164">
        <f t="shared" si="154"/>
        <v>0</v>
      </c>
      <c r="L3154" s="165">
        <f t="shared" si="155"/>
        <v>0</v>
      </c>
      <c r="M3154" s="172">
        <v>127</v>
      </c>
      <c r="N3154" s="172">
        <v>64</v>
      </c>
      <c r="O3154" s="167" t="s">
        <v>133</v>
      </c>
      <c r="P3154" s="260" t="e">
        <f t="shared" si="153"/>
        <v>#NUM!</v>
      </c>
      <c r="S3154" s="272"/>
    </row>
    <row r="3155" spans="1:19">
      <c r="A3155" s="161" t="s">
        <v>4266</v>
      </c>
      <c r="C3155" s="161" t="s">
        <v>133</v>
      </c>
      <c r="F3155" s="163" t="s">
        <v>133</v>
      </c>
      <c r="G3155" s="266" t="s">
        <v>133</v>
      </c>
      <c r="H3155" s="163" t="s">
        <v>133</v>
      </c>
      <c r="I3155" s="163" t="s">
        <v>133</v>
      </c>
      <c r="J3155" s="163" t="s">
        <v>133</v>
      </c>
      <c r="K3155" s="164">
        <f t="shared" si="154"/>
        <v>0</v>
      </c>
      <c r="L3155" s="165">
        <f t="shared" si="155"/>
        <v>0</v>
      </c>
      <c r="M3155" s="172">
        <v>127</v>
      </c>
      <c r="N3155" s="172">
        <v>64</v>
      </c>
      <c r="O3155" s="167" t="s">
        <v>133</v>
      </c>
      <c r="P3155" s="260" t="e">
        <f t="shared" si="153"/>
        <v>#NUM!</v>
      </c>
      <c r="S3155" s="272"/>
    </row>
    <row r="3156" spans="1:19">
      <c r="A3156" s="161" t="s">
        <v>4267</v>
      </c>
      <c r="C3156" s="161" t="s">
        <v>133</v>
      </c>
      <c r="F3156" s="163" t="s">
        <v>133</v>
      </c>
      <c r="G3156" s="266" t="s">
        <v>133</v>
      </c>
      <c r="H3156" s="163" t="s">
        <v>133</v>
      </c>
      <c r="I3156" s="163" t="s">
        <v>133</v>
      </c>
      <c r="J3156" s="163" t="s">
        <v>133</v>
      </c>
      <c r="K3156" s="164">
        <f t="shared" si="154"/>
        <v>0</v>
      </c>
      <c r="L3156" s="165">
        <f t="shared" si="155"/>
        <v>0</v>
      </c>
      <c r="M3156" s="172">
        <v>127</v>
      </c>
      <c r="N3156" s="172">
        <v>64</v>
      </c>
      <c r="O3156" s="167" t="s">
        <v>133</v>
      </c>
      <c r="P3156" s="260" t="e">
        <f t="shared" si="153"/>
        <v>#NUM!</v>
      </c>
      <c r="S3156" s="272"/>
    </row>
    <row r="3157" spans="1:19">
      <c r="A3157" s="161" t="s">
        <v>4268</v>
      </c>
      <c r="C3157" s="161" t="s">
        <v>133</v>
      </c>
      <c r="F3157" s="163" t="s">
        <v>133</v>
      </c>
      <c r="G3157" s="266" t="s">
        <v>133</v>
      </c>
      <c r="H3157" s="163" t="s">
        <v>133</v>
      </c>
      <c r="I3157" s="163" t="s">
        <v>133</v>
      </c>
      <c r="J3157" s="163" t="s">
        <v>133</v>
      </c>
      <c r="K3157" s="164">
        <f t="shared" si="154"/>
        <v>0</v>
      </c>
      <c r="L3157" s="165">
        <f t="shared" si="155"/>
        <v>0</v>
      </c>
      <c r="M3157" s="172">
        <v>127</v>
      </c>
      <c r="N3157" s="172">
        <v>64</v>
      </c>
      <c r="O3157" s="167" t="s">
        <v>133</v>
      </c>
      <c r="P3157" s="260" t="e">
        <f t="shared" si="153"/>
        <v>#NUM!</v>
      </c>
      <c r="S3157" s="272"/>
    </row>
    <row r="3158" spans="1:19">
      <c r="A3158" s="161" t="s">
        <v>4269</v>
      </c>
      <c r="C3158" s="161" t="s">
        <v>133</v>
      </c>
      <c r="F3158" s="163" t="s">
        <v>133</v>
      </c>
      <c r="G3158" s="266" t="s">
        <v>133</v>
      </c>
      <c r="H3158" s="163" t="s">
        <v>133</v>
      </c>
      <c r="I3158" s="163" t="s">
        <v>133</v>
      </c>
      <c r="J3158" s="163" t="s">
        <v>133</v>
      </c>
      <c r="K3158" s="164">
        <f t="shared" si="154"/>
        <v>0</v>
      </c>
      <c r="L3158" s="165">
        <f t="shared" si="155"/>
        <v>0</v>
      </c>
      <c r="M3158" s="172">
        <v>127</v>
      </c>
      <c r="N3158" s="172">
        <v>64</v>
      </c>
      <c r="O3158" s="167" t="s">
        <v>133</v>
      </c>
      <c r="P3158" s="260" t="e">
        <f t="shared" si="153"/>
        <v>#NUM!</v>
      </c>
      <c r="S3158" s="272"/>
    </row>
    <row r="3159" spans="1:19">
      <c r="A3159" s="161" t="s">
        <v>4270</v>
      </c>
      <c r="C3159" s="161" t="s">
        <v>133</v>
      </c>
      <c r="F3159" s="163" t="s">
        <v>133</v>
      </c>
      <c r="G3159" s="266" t="s">
        <v>133</v>
      </c>
      <c r="H3159" s="163" t="s">
        <v>133</v>
      </c>
      <c r="I3159" s="163" t="s">
        <v>133</v>
      </c>
      <c r="J3159" s="163" t="s">
        <v>133</v>
      </c>
      <c r="K3159" s="164">
        <f t="shared" si="154"/>
        <v>0</v>
      </c>
      <c r="L3159" s="165">
        <f t="shared" si="155"/>
        <v>0</v>
      </c>
      <c r="M3159" s="172">
        <v>127</v>
      </c>
      <c r="N3159" s="172">
        <v>64</v>
      </c>
      <c r="O3159" s="167" t="s">
        <v>133</v>
      </c>
      <c r="P3159" s="260" t="e">
        <f t="shared" si="153"/>
        <v>#NUM!</v>
      </c>
      <c r="S3159" s="272"/>
    </row>
    <row r="3160" spans="1:19">
      <c r="A3160" s="161" t="s">
        <v>4271</v>
      </c>
      <c r="C3160" s="161" t="s">
        <v>133</v>
      </c>
      <c r="F3160" s="163" t="s">
        <v>133</v>
      </c>
      <c r="G3160" s="266" t="s">
        <v>133</v>
      </c>
      <c r="H3160" s="163" t="s">
        <v>133</v>
      </c>
      <c r="I3160" s="163" t="s">
        <v>133</v>
      </c>
      <c r="J3160" s="163" t="s">
        <v>133</v>
      </c>
      <c r="K3160" s="164">
        <f t="shared" si="154"/>
        <v>0</v>
      </c>
      <c r="L3160" s="165">
        <f t="shared" si="155"/>
        <v>0</v>
      </c>
      <c r="M3160" s="172">
        <v>127</v>
      </c>
      <c r="N3160" s="172">
        <v>64</v>
      </c>
      <c r="O3160" s="167" t="s">
        <v>133</v>
      </c>
      <c r="P3160" s="260" t="e">
        <f t="shared" si="153"/>
        <v>#NUM!</v>
      </c>
      <c r="S3160" s="272"/>
    </row>
    <row r="3161" spans="1:19">
      <c r="A3161" s="161" t="s">
        <v>4272</v>
      </c>
      <c r="C3161" s="161" t="s">
        <v>133</v>
      </c>
      <c r="F3161" s="163" t="s">
        <v>133</v>
      </c>
      <c r="G3161" s="266" t="s">
        <v>133</v>
      </c>
      <c r="H3161" s="163" t="s">
        <v>133</v>
      </c>
      <c r="I3161" s="163" t="s">
        <v>133</v>
      </c>
      <c r="J3161" s="163" t="s">
        <v>133</v>
      </c>
      <c r="K3161" s="164">
        <f t="shared" si="154"/>
        <v>0</v>
      </c>
      <c r="L3161" s="165">
        <f t="shared" si="155"/>
        <v>0</v>
      </c>
      <c r="M3161" s="172">
        <v>127</v>
      </c>
      <c r="N3161" s="172">
        <v>64</v>
      </c>
      <c r="O3161" s="167" t="s">
        <v>133</v>
      </c>
      <c r="P3161" s="260" t="e">
        <f t="shared" si="153"/>
        <v>#NUM!</v>
      </c>
      <c r="S3161" s="272"/>
    </row>
    <row r="3162" spans="1:19">
      <c r="A3162" s="161" t="s">
        <v>4273</v>
      </c>
      <c r="C3162" s="161" t="s">
        <v>133</v>
      </c>
      <c r="F3162" s="163" t="s">
        <v>133</v>
      </c>
      <c r="G3162" s="266" t="s">
        <v>133</v>
      </c>
      <c r="H3162" s="163" t="s">
        <v>133</v>
      </c>
      <c r="I3162" s="163" t="s">
        <v>133</v>
      </c>
      <c r="J3162" s="163" t="s">
        <v>133</v>
      </c>
      <c r="K3162" s="164">
        <f t="shared" si="154"/>
        <v>0</v>
      </c>
      <c r="L3162" s="165">
        <f t="shared" si="155"/>
        <v>0</v>
      </c>
      <c r="M3162" s="172">
        <v>127</v>
      </c>
      <c r="N3162" s="172">
        <v>64</v>
      </c>
      <c r="O3162" s="167" t="s">
        <v>133</v>
      </c>
      <c r="P3162" s="260" t="e">
        <f t="shared" si="153"/>
        <v>#NUM!</v>
      </c>
      <c r="S3162" s="272"/>
    </row>
    <row r="3163" spans="1:19">
      <c r="A3163" s="161" t="s">
        <v>4274</v>
      </c>
      <c r="C3163" s="161" t="s">
        <v>133</v>
      </c>
      <c r="F3163" s="163" t="s">
        <v>133</v>
      </c>
      <c r="G3163" s="266" t="s">
        <v>133</v>
      </c>
      <c r="H3163" s="163" t="s">
        <v>133</v>
      </c>
      <c r="I3163" s="163" t="s">
        <v>133</v>
      </c>
      <c r="J3163" s="163" t="s">
        <v>133</v>
      </c>
      <c r="K3163" s="164">
        <f t="shared" si="154"/>
        <v>0</v>
      </c>
      <c r="L3163" s="165">
        <f t="shared" si="155"/>
        <v>0</v>
      </c>
      <c r="M3163" s="172">
        <v>127</v>
      </c>
      <c r="N3163" s="172">
        <v>64</v>
      </c>
      <c r="O3163" s="167" t="s">
        <v>133</v>
      </c>
      <c r="P3163" s="260" t="e">
        <f t="shared" si="153"/>
        <v>#NUM!</v>
      </c>
      <c r="S3163" s="272"/>
    </row>
    <row r="3164" spans="1:19">
      <c r="A3164" s="161" t="s">
        <v>4275</v>
      </c>
      <c r="C3164" s="161" t="s">
        <v>133</v>
      </c>
      <c r="F3164" s="163" t="s">
        <v>133</v>
      </c>
      <c r="G3164" s="266" t="s">
        <v>133</v>
      </c>
      <c r="H3164" s="163" t="s">
        <v>133</v>
      </c>
      <c r="I3164" s="163" t="s">
        <v>133</v>
      </c>
      <c r="J3164" s="163" t="s">
        <v>133</v>
      </c>
      <c r="K3164" s="164">
        <f t="shared" si="154"/>
        <v>0</v>
      </c>
      <c r="L3164" s="165">
        <f t="shared" si="155"/>
        <v>0</v>
      </c>
      <c r="M3164" s="172">
        <v>127</v>
      </c>
      <c r="N3164" s="172">
        <v>64</v>
      </c>
      <c r="O3164" s="167" t="s">
        <v>133</v>
      </c>
      <c r="P3164" s="260" t="e">
        <f t="shared" si="153"/>
        <v>#NUM!</v>
      </c>
      <c r="S3164" s="272"/>
    </row>
    <row r="3165" spans="1:19">
      <c r="A3165" s="161" t="s">
        <v>4276</v>
      </c>
      <c r="C3165" s="161" t="s">
        <v>133</v>
      </c>
      <c r="F3165" s="163" t="s">
        <v>133</v>
      </c>
      <c r="G3165" s="266" t="s">
        <v>133</v>
      </c>
      <c r="H3165" s="163" t="s">
        <v>133</v>
      </c>
      <c r="I3165" s="163" t="s">
        <v>133</v>
      </c>
      <c r="J3165" s="163" t="s">
        <v>133</v>
      </c>
      <c r="K3165" s="164">
        <f t="shared" si="154"/>
        <v>0</v>
      </c>
      <c r="L3165" s="165">
        <f t="shared" si="155"/>
        <v>0</v>
      </c>
      <c r="M3165" s="172">
        <v>127</v>
      </c>
      <c r="N3165" s="172">
        <v>64</v>
      </c>
      <c r="O3165" s="167" t="s">
        <v>133</v>
      </c>
      <c r="P3165" s="260" t="e">
        <f t="shared" si="153"/>
        <v>#NUM!</v>
      </c>
      <c r="S3165" s="272"/>
    </row>
    <row r="3166" spans="1:19">
      <c r="A3166" s="161" t="s">
        <v>4277</v>
      </c>
      <c r="C3166" s="161" t="s">
        <v>133</v>
      </c>
      <c r="F3166" s="163" t="s">
        <v>133</v>
      </c>
      <c r="G3166" s="266" t="s">
        <v>133</v>
      </c>
      <c r="H3166" s="163" t="s">
        <v>133</v>
      </c>
      <c r="I3166" s="163" t="s">
        <v>133</v>
      </c>
      <c r="J3166" s="163" t="s">
        <v>133</v>
      </c>
      <c r="K3166" s="164">
        <f t="shared" si="154"/>
        <v>0</v>
      </c>
      <c r="L3166" s="165">
        <f t="shared" si="155"/>
        <v>0</v>
      </c>
      <c r="M3166" s="172">
        <v>127</v>
      </c>
      <c r="N3166" s="172">
        <v>64</v>
      </c>
      <c r="O3166" s="167" t="s">
        <v>133</v>
      </c>
      <c r="P3166" s="260" t="e">
        <f t="shared" si="153"/>
        <v>#NUM!</v>
      </c>
      <c r="S3166" s="272"/>
    </row>
    <row r="3167" spans="1:19">
      <c r="A3167" s="161" t="s">
        <v>4278</v>
      </c>
      <c r="C3167" s="161" t="s">
        <v>133</v>
      </c>
      <c r="F3167" s="163" t="s">
        <v>133</v>
      </c>
      <c r="G3167" s="266" t="s">
        <v>133</v>
      </c>
      <c r="H3167" s="163" t="s">
        <v>133</v>
      </c>
      <c r="I3167" s="163" t="s">
        <v>133</v>
      </c>
      <c r="J3167" s="163" t="s">
        <v>133</v>
      </c>
      <c r="K3167" s="164">
        <f t="shared" si="154"/>
        <v>0</v>
      </c>
      <c r="L3167" s="165">
        <f t="shared" si="155"/>
        <v>0</v>
      </c>
      <c r="M3167" s="172">
        <v>127</v>
      </c>
      <c r="N3167" s="172">
        <v>64</v>
      </c>
      <c r="O3167" s="167" t="s">
        <v>133</v>
      </c>
      <c r="P3167" s="260" t="e">
        <f t="shared" si="153"/>
        <v>#NUM!</v>
      </c>
      <c r="S3167" s="272"/>
    </row>
    <row r="3168" spans="1:19">
      <c r="A3168" s="161" t="s">
        <v>4279</v>
      </c>
      <c r="C3168" s="161" t="s">
        <v>133</v>
      </c>
      <c r="F3168" s="163" t="s">
        <v>133</v>
      </c>
      <c r="G3168" s="266" t="s">
        <v>133</v>
      </c>
      <c r="H3168" s="163" t="s">
        <v>133</v>
      </c>
      <c r="I3168" s="163" t="s">
        <v>133</v>
      </c>
      <c r="J3168" s="163" t="s">
        <v>133</v>
      </c>
      <c r="K3168" s="164">
        <f t="shared" si="154"/>
        <v>0</v>
      </c>
      <c r="L3168" s="165">
        <f t="shared" si="155"/>
        <v>0</v>
      </c>
      <c r="M3168" s="172">
        <v>127</v>
      </c>
      <c r="N3168" s="172">
        <v>64</v>
      </c>
      <c r="O3168" s="167" t="s">
        <v>133</v>
      </c>
      <c r="P3168" s="260" t="e">
        <f t="shared" si="153"/>
        <v>#NUM!</v>
      </c>
      <c r="S3168" s="272"/>
    </row>
    <row r="3169" spans="1:19">
      <c r="A3169" s="161" t="s">
        <v>4280</v>
      </c>
      <c r="C3169" s="161" t="s">
        <v>133</v>
      </c>
      <c r="F3169" s="163" t="s">
        <v>133</v>
      </c>
      <c r="G3169" s="266" t="s">
        <v>133</v>
      </c>
      <c r="H3169" s="163" t="s">
        <v>133</v>
      </c>
      <c r="I3169" s="163" t="s">
        <v>133</v>
      </c>
      <c r="J3169" s="163" t="s">
        <v>133</v>
      </c>
      <c r="K3169" s="164">
        <f t="shared" si="154"/>
        <v>0</v>
      </c>
      <c r="L3169" s="165">
        <f t="shared" si="155"/>
        <v>0</v>
      </c>
      <c r="M3169" s="172">
        <v>127</v>
      </c>
      <c r="N3169" s="172">
        <v>64</v>
      </c>
      <c r="O3169" s="167" t="s">
        <v>133</v>
      </c>
      <c r="P3169" s="260" t="e">
        <f t="shared" si="153"/>
        <v>#NUM!</v>
      </c>
      <c r="S3169" s="272"/>
    </row>
    <row r="3170" spans="1:19">
      <c r="A3170" s="161" t="s">
        <v>4281</v>
      </c>
      <c r="C3170" s="161" t="s">
        <v>133</v>
      </c>
      <c r="F3170" s="163" t="s">
        <v>133</v>
      </c>
      <c r="G3170" s="266" t="s">
        <v>133</v>
      </c>
      <c r="H3170" s="163" t="s">
        <v>133</v>
      </c>
      <c r="I3170" s="163" t="s">
        <v>133</v>
      </c>
      <c r="J3170" s="163" t="s">
        <v>133</v>
      </c>
      <c r="K3170" s="164">
        <f t="shared" si="154"/>
        <v>0</v>
      </c>
      <c r="L3170" s="165">
        <f t="shared" si="155"/>
        <v>0</v>
      </c>
      <c r="M3170" s="172">
        <v>127</v>
      </c>
      <c r="N3170" s="172">
        <v>64</v>
      </c>
      <c r="O3170" s="167" t="s">
        <v>133</v>
      </c>
      <c r="P3170" s="260" t="e">
        <f t="shared" si="153"/>
        <v>#NUM!</v>
      </c>
      <c r="S3170" s="272"/>
    </row>
    <row r="3171" spans="1:19">
      <c r="A3171" s="161" t="s">
        <v>4282</v>
      </c>
      <c r="C3171" s="161" t="s">
        <v>133</v>
      </c>
      <c r="F3171" s="163" t="s">
        <v>133</v>
      </c>
      <c r="G3171" s="266" t="s">
        <v>133</v>
      </c>
      <c r="H3171" s="163" t="s">
        <v>133</v>
      </c>
      <c r="I3171" s="163" t="s">
        <v>133</v>
      </c>
      <c r="J3171" s="163" t="s">
        <v>133</v>
      </c>
      <c r="K3171" s="164">
        <f t="shared" si="154"/>
        <v>0</v>
      </c>
      <c r="L3171" s="165">
        <f t="shared" si="155"/>
        <v>0</v>
      </c>
      <c r="M3171" s="172">
        <v>127</v>
      </c>
      <c r="N3171" s="172">
        <v>64</v>
      </c>
      <c r="O3171" s="167" t="s">
        <v>133</v>
      </c>
      <c r="P3171" s="260" t="e">
        <f t="shared" si="153"/>
        <v>#NUM!</v>
      </c>
      <c r="S3171" s="272"/>
    </row>
    <row r="3172" spans="1:19">
      <c r="A3172" s="161" t="s">
        <v>4283</v>
      </c>
      <c r="C3172" s="161" t="s">
        <v>133</v>
      </c>
      <c r="F3172" s="163" t="s">
        <v>133</v>
      </c>
      <c r="G3172" s="266" t="s">
        <v>133</v>
      </c>
      <c r="H3172" s="163" t="s">
        <v>133</v>
      </c>
      <c r="I3172" s="163" t="s">
        <v>133</v>
      </c>
      <c r="J3172" s="163" t="s">
        <v>133</v>
      </c>
      <c r="K3172" s="164">
        <f t="shared" si="154"/>
        <v>0</v>
      </c>
      <c r="L3172" s="165">
        <f t="shared" si="155"/>
        <v>0</v>
      </c>
      <c r="M3172" s="172">
        <v>127</v>
      </c>
      <c r="N3172" s="172">
        <v>64</v>
      </c>
      <c r="O3172" s="167" t="s">
        <v>133</v>
      </c>
      <c r="P3172" s="260" t="e">
        <f t="shared" si="153"/>
        <v>#NUM!</v>
      </c>
      <c r="S3172" s="272"/>
    </row>
    <row r="3173" spans="1:19">
      <c r="A3173" s="161" t="s">
        <v>4284</v>
      </c>
      <c r="C3173" s="161" t="s">
        <v>133</v>
      </c>
      <c r="F3173" s="163" t="s">
        <v>133</v>
      </c>
      <c r="G3173" s="266" t="s">
        <v>133</v>
      </c>
      <c r="H3173" s="163" t="s">
        <v>133</v>
      </c>
      <c r="I3173" s="163" t="s">
        <v>133</v>
      </c>
      <c r="J3173" s="163" t="s">
        <v>133</v>
      </c>
      <c r="K3173" s="164">
        <f t="shared" si="154"/>
        <v>0</v>
      </c>
      <c r="L3173" s="165">
        <f t="shared" si="155"/>
        <v>0</v>
      </c>
      <c r="M3173" s="172">
        <v>127</v>
      </c>
      <c r="N3173" s="172">
        <v>64</v>
      </c>
      <c r="O3173" s="167" t="s">
        <v>133</v>
      </c>
      <c r="P3173" s="260" t="e">
        <f t="shared" si="153"/>
        <v>#NUM!</v>
      </c>
      <c r="S3173" s="272"/>
    </row>
    <row r="3174" spans="1:19">
      <c r="A3174" s="161" t="s">
        <v>4285</v>
      </c>
      <c r="C3174" s="161" t="s">
        <v>133</v>
      </c>
      <c r="F3174" s="163" t="s">
        <v>133</v>
      </c>
      <c r="G3174" s="266" t="s">
        <v>133</v>
      </c>
      <c r="H3174" s="163" t="s">
        <v>133</v>
      </c>
      <c r="I3174" s="163" t="s">
        <v>133</v>
      </c>
      <c r="J3174" s="163" t="s">
        <v>133</v>
      </c>
      <c r="K3174" s="164">
        <f t="shared" si="154"/>
        <v>0</v>
      </c>
      <c r="L3174" s="165">
        <f t="shared" si="155"/>
        <v>0</v>
      </c>
      <c r="M3174" s="172">
        <v>127</v>
      </c>
      <c r="N3174" s="172">
        <v>64</v>
      </c>
      <c r="O3174" s="167" t="s">
        <v>133</v>
      </c>
      <c r="P3174" s="260" t="e">
        <f t="shared" si="153"/>
        <v>#NUM!</v>
      </c>
      <c r="S3174" s="272"/>
    </row>
    <row r="3175" spans="1:19">
      <c r="A3175" s="161" t="s">
        <v>4286</v>
      </c>
      <c r="C3175" s="161" t="s">
        <v>133</v>
      </c>
      <c r="F3175" s="163" t="s">
        <v>133</v>
      </c>
      <c r="G3175" s="266" t="s">
        <v>133</v>
      </c>
      <c r="H3175" s="163" t="s">
        <v>133</v>
      </c>
      <c r="I3175" s="163" t="s">
        <v>133</v>
      </c>
      <c r="J3175" s="163" t="s">
        <v>133</v>
      </c>
      <c r="K3175" s="164">
        <f t="shared" si="154"/>
        <v>0</v>
      </c>
      <c r="L3175" s="165">
        <f t="shared" si="155"/>
        <v>0</v>
      </c>
      <c r="M3175" s="172">
        <v>127</v>
      </c>
      <c r="N3175" s="172">
        <v>64</v>
      </c>
      <c r="O3175" s="167" t="s">
        <v>133</v>
      </c>
      <c r="P3175" s="260" t="e">
        <f t="shared" si="153"/>
        <v>#NUM!</v>
      </c>
      <c r="S3175" s="272"/>
    </row>
    <row r="3176" spans="1:19">
      <c r="A3176" s="161" t="s">
        <v>4287</v>
      </c>
      <c r="C3176" s="161" t="s">
        <v>133</v>
      </c>
      <c r="F3176" s="163" t="s">
        <v>133</v>
      </c>
      <c r="G3176" s="266" t="s">
        <v>133</v>
      </c>
      <c r="H3176" s="163" t="s">
        <v>133</v>
      </c>
      <c r="I3176" s="163" t="s">
        <v>133</v>
      </c>
      <c r="J3176" s="163" t="s">
        <v>133</v>
      </c>
      <c r="K3176" s="164">
        <f t="shared" si="154"/>
        <v>0</v>
      </c>
      <c r="L3176" s="165">
        <f t="shared" si="155"/>
        <v>0</v>
      </c>
      <c r="M3176" s="172">
        <v>127</v>
      </c>
      <c r="N3176" s="172">
        <v>64</v>
      </c>
      <c r="O3176" s="167" t="s">
        <v>133</v>
      </c>
      <c r="P3176" s="260" t="e">
        <f t="shared" si="153"/>
        <v>#NUM!</v>
      </c>
      <c r="S3176" s="272"/>
    </row>
    <row r="3177" spans="1:19">
      <c r="A3177" s="161" t="s">
        <v>4288</v>
      </c>
      <c r="C3177" s="161" t="s">
        <v>133</v>
      </c>
      <c r="F3177" s="163" t="s">
        <v>133</v>
      </c>
      <c r="G3177" s="266" t="s">
        <v>133</v>
      </c>
      <c r="H3177" s="163" t="s">
        <v>133</v>
      </c>
      <c r="I3177" s="163" t="s">
        <v>133</v>
      </c>
      <c r="J3177" s="163" t="s">
        <v>133</v>
      </c>
      <c r="K3177" s="164">
        <f t="shared" si="154"/>
        <v>0</v>
      </c>
      <c r="L3177" s="165">
        <f t="shared" si="155"/>
        <v>0</v>
      </c>
      <c r="M3177" s="172">
        <v>127</v>
      </c>
      <c r="N3177" s="172">
        <v>64</v>
      </c>
      <c r="O3177" s="167" t="s">
        <v>133</v>
      </c>
      <c r="P3177" s="260" t="e">
        <f t="shared" si="153"/>
        <v>#NUM!</v>
      </c>
      <c r="S3177" s="272"/>
    </row>
    <row r="3178" spans="1:19">
      <c r="A3178" s="161" t="s">
        <v>4289</v>
      </c>
      <c r="C3178" s="161" t="s">
        <v>133</v>
      </c>
      <c r="F3178" s="163" t="s">
        <v>133</v>
      </c>
      <c r="G3178" s="266" t="s">
        <v>133</v>
      </c>
      <c r="H3178" s="163" t="s">
        <v>133</v>
      </c>
      <c r="I3178" s="163" t="s">
        <v>133</v>
      </c>
      <c r="J3178" s="163" t="s">
        <v>133</v>
      </c>
      <c r="K3178" s="164">
        <f t="shared" si="154"/>
        <v>0</v>
      </c>
      <c r="L3178" s="165">
        <f t="shared" si="155"/>
        <v>0</v>
      </c>
      <c r="M3178" s="172">
        <v>127</v>
      </c>
      <c r="N3178" s="172">
        <v>64</v>
      </c>
      <c r="O3178" s="167" t="s">
        <v>133</v>
      </c>
      <c r="P3178" s="260" t="e">
        <f t="shared" si="153"/>
        <v>#NUM!</v>
      </c>
      <c r="S3178" s="272"/>
    </row>
    <row r="3179" spans="1:19">
      <c r="A3179" s="161" t="s">
        <v>4290</v>
      </c>
      <c r="C3179" s="161" t="s">
        <v>133</v>
      </c>
      <c r="F3179" s="163" t="s">
        <v>133</v>
      </c>
      <c r="G3179" s="266" t="s">
        <v>133</v>
      </c>
      <c r="H3179" s="163" t="s">
        <v>133</v>
      </c>
      <c r="I3179" s="163" t="s">
        <v>133</v>
      </c>
      <c r="J3179" s="163" t="s">
        <v>133</v>
      </c>
      <c r="K3179" s="164">
        <f t="shared" si="154"/>
        <v>0</v>
      </c>
      <c r="L3179" s="165">
        <f t="shared" si="155"/>
        <v>0</v>
      </c>
      <c r="M3179" s="172">
        <v>127</v>
      </c>
      <c r="N3179" s="172">
        <v>64</v>
      </c>
      <c r="O3179" s="167" t="s">
        <v>133</v>
      </c>
      <c r="P3179" s="260" t="e">
        <f t="shared" si="153"/>
        <v>#NUM!</v>
      </c>
      <c r="S3179" s="272"/>
    </row>
    <row r="3180" spans="1:19">
      <c r="A3180" s="161" t="s">
        <v>4291</v>
      </c>
      <c r="C3180" s="161" t="s">
        <v>133</v>
      </c>
      <c r="F3180" s="163" t="s">
        <v>133</v>
      </c>
      <c r="G3180" s="266" t="s">
        <v>133</v>
      </c>
      <c r="H3180" s="163" t="s">
        <v>133</v>
      </c>
      <c r="I3180" s="163" t="s">
        <v>133</v>
      </c>
      <c r="J3180" s="163" t="s">
        <v>133</v>
      </c>
      <c r="K3180" s="164">
        <f t="shared" si="154"/>
        <v>0</v>
      </c>
      <c r="L3180" s="165">
        <f t="shared" si="155"/>
        <v>0</v>
      </c>
      <c r="M3180" s="172">
        <v>127</v>
      </c>
      <c r="N3180" s="172">
        <v>64</v>
      </c>
      <c r="O3180" s="167" t="s">
        <v>133</v>
      </c>
      <c r="P3180" s="260" t="e">
        <f t="shared" si="153"/>
        <v>#NUM!</v>
      </c>
      <c r="S3180" s="272"/>
    </row>
    <row r="3181" spans="1:19">
      <c r="A3181" s="161" t="s">
        <v>4292</v>
      </c>
      <c r="C3181" s="161" t="s">
        <v>133</v>
      </c>
      <c r="F3181" s="163" t="s">
        <v>133</v>
      </c>
      <c r="G3181" s="266" t="s">
        <v>133</v>
      </c>
      <c r="H3181" s="163" t="s">
        <v>133</v>
      </c>
      <c r="I3181" s="163" t="s">
        <v>133</v>
      </c>
      <c r="J3181" s="163" t="s">
        <v>133</v>
      </c>
      <c r="K3181" s="164">
        <f t="shared" si="154"/>
        <v>0</v>
      </c>
      <c r="L3181" s="165">
        <f t="shared" si="155"/>
        <v>0</v>
      </c>
      <c r="M3181" s="172">
        <v>127</v>
      </c>
      <c r="N3181" s="172">
        <v>64</v>
      </c>
      <c r="O3181" s="167" t="s">
        <v>133</v>
      </c>
      <c r="P3181" s="260" t="e">
        <f t="shared" si="153"/>
        <v>#NUM!</v>
      </c>
      <c r="S3181" s="272"/>
    </row>
    <row r="3182" spans="1:19">
      <c r="A3182" s="161" t="s">
        <v>4293</v>
      </c>
      <c r="C3182" s="161" t="s">
        <v>133</v>
      </c>
      <c r="F3182" s="163" t="s">
        <v>133</v>
      </c>
      <c r="G3182" s="266" t="s">
        <v>133</v>
      </c>
      <c r="H3182" s="163" t="s">
        <v>133</v>
      </c>
      <c r="I3182" s="163" t="s">
        <v>133</v>
      </c>
      <c r="J3182" s="163" t="s">
        <v>133</v>
      </c>
      <c r="K3182" s="164">
        <f t="shared" si="154"/>
        <v>0</v>
      </c>
      <c r="L3182" s="165">
        <f t="shared" si="155"/>
        <v>0</v>
      </c>
      <c r="M3182" s="172">
        <v>127</v>
      </c>
      <c r="N3182" s="172">
        <v>64</v>
      </c>
      <c r="O3182" s="167" t="s">
        <v>133</v>
      </c>
      <c r="P3182" s="260" t="e">
        <f t="shared" si="153"/>
        <v>#NUM!</v>
      </c>
      <c r="S3182" s="272"/>
    </row>
    <row r="3183" spans="1:19">
      <c r="A3183" s="161" t="s">
        <v>4294</v>
      </c>
      <c r="C3183" s="161" t="s">
        <v>133</v>
      </c>
      <c r="F3183" s="163" t="s">
        <v>133</v>
      </c>
      <c r="G3183" s="266" t="s">
        <v>133</v>
      </c>
      <c r="H3183" s="163" t="s">
        <v>133</v>
      </c>
      <c r="I3183" s="163" t="s">
        <v>133</v>
      </c>
      <c r="J3183" s="163" t="s">
        <v>133</v>
      </c>
      <c r="K3183" s="164">
        <f t="shared" si="154"/>
        <v>0</v>
      </c>
      <c r="L3183" s="165">
        <f t="shared" si="155"/>
        <v>0</v>
      </c>
      <c r="M3183" s="172">
        <v>127</v>
      </c>
      <c r="N3183" s="172">
        <v>64</v>
      </c>
      <c r="O3183" s="167" t="s">
        <v>133</v>
      </c>
      <c r="P3183" s="260" t="e">
        <f t="shared" si="153"/>
        <v>#NUM!</v>
      </c>
      <c r="S3183" s="272"/>
    </row>
    <row r="3184" spans="1:19">
      <c r="A3184" s="161" t="s">
        <v>4295</v>
      </c>
      <c r="C3184" s="161" t="s">
        <v>133</v>
      </c>
      <c r="F3184" s="163" t="s">
        <v>133</v>
      </c>
      <c r="G3184" s="266" t="s">
        <v>133</v>
      </c>
      <c r="H3184" s="163" t="s">
        <v>133</v>
      </c>
      <c r="I3184" s="163" t="s">
        <v>133</v>
      </c>
      <c r="J3184" s="163" t="s">
        <v>133</v>
      </c>
      <c r="K3184" s="164">
        <f t="shared" si="154"/>
        <v>0</v>
      </c>
      <c r="L3184" s="165">
        <f t="shared" si="155"/>
        <v>0</v>
      </c>
      <c r="M3184" s="172">
        <v>127</v>
      </c>
      <c r="N3184" s="172">
        <v>64</v>
      </c>
      <c r="O3184" s="167" t="s">
        <v>133</v>
      </c>
      <c r="P3184" s="260" t="e">
        <f t="shared" si="153"/>
        <v>#NUM!</v>
      </c>
      <c r="S3184" s="272"/>
    </row>
    <row r="3185" spans="1:19">
      <c r="A3185" s="161" t="s">
        <v>4296</v>
      </c>
      <c r="C3185" s="161" t="s">
        <v>133</v>
      </c>
      <c r="F3185" s="163" t="s">
        <v>133</v>
      </c>
      <c r="G3185" s="266" t="s">
        <v>133</v>
      </c>
      <c r="H3185" s="163" t="s">
        <v>133</v>
      </c>
      <c r="I3185" s="163" t="s">
        <v>133</v>
      </c>
      <c r="J3185" s="163" t="s">
        <v>133</v>
      </c>
      <c r="K3185" s="164">
        <f t="shared" si="154"/>
        <v>0</v>
      </c>
      <c r="L3185" s="165">
        <f t="shared" si="155"/>
        <v>0</v>
      </c>
      <c r="M3185" s="172">
        <v>127</v>
      </c>
      <c r="N3185" s="172">
        <v>64</v>
      </c>
      <c r="O3185" s="167" t="s">
        <v>133</v>
      </c>
      <c r="P3185" s="260" t="e">
        <f t="shared" si="153"/>
        <v>#NUM!</v>
      </c>
      <c r="S3185" s="272"/>
    </row>
    <row r="3186" spans="1:19">
      <c r="A3186" s="161" t="s">
        <v>4297</v>
      </c>
      <c r="C3186" s="161" t="s">
        <v>133</v>
      </c>
      <c r="F3186" s="163" t="s">
        <v>133</v>
      </c>
      <c r="G3186" s="266" t="s">
        <v>133</v>
      </c>
      <c r="H3186" s="163" t="s">
        <v>133</v>
      </c>
      <c r="I3186" s="163" t="s">
        <v>133</v>
      </c>
      <c r="J3186" s="163" t="s">
        <v>133</v>
      </c>
      <c r="K3186" s="164">
        <f t="shared" si="154"/>
        <v>0</v>
      </c>
      <c r="L3186" s="165">
        <f t="shared" si="155"/>
        <v>0</v>
      </c>
      <c r="M3186" s="172">
        <v>127</v>
      </c>
      <c r="N3186" s="172">
        <v>64</v>
      </c>
      <c r="O3186" s="167" t="s">
        <v>133</v>
      </c>
      <c r="P3186" s="260" t="e">
        <f t="shared" si="153"/>
        <v>#NUM!</v>
      </c>
      <c r="S3186" s="272"/>
    </row>
    <row r="3187" spans="1:19">
      <c r="A3187" s="161" t="s">
        <v>4298</v>
      </c>
      <c r="C3187" s="161" t="s">
        <v>133</v>
      </c>
      <c r="F3187" s="163" t="s">
        <v>133</v>
      </c>
      <c r="G3187" s="266" t="s">
        <v>133</v>
      </c>
      <c r="H3187" s="163" t="s">
        <v>133</v>
      </c>
      <c r="I3187" s="163" t="s">
        <v>133</v>
      </c>
      <c r="J3187" s="163" t="s">
        <v>133</v>
      </c>
      <c r="K3187" s="164">
        <f t="shared" si="154"/>
        <v>0</v>
      </c>
      <c r="L3187" s="165">
        <f t="shared" si="155"/>
        <v>0</v>
      </c>
      <c r="M3187" s="172">
        <v>127</v>
      </c>
      <c r="N3187" s="172">
        <v>64</v>
      </c>
      <c r="O3187" s="167" t="s">
        <v>133</v>
      </c>
      <c r="P3187" s="260" t="e">
        <f t="shared" si="153"/>
        <v>#NUM!</v>
      </c>
      <c r="S3187" s="272"/>
    </row>
    <row r="3188" spans="1:19">
      <c r="A3188" s="161" t="s">
        <v>4299</v>
      </c>
      <c r="C3188" s="161" t="s">
        <v>133</v>
      </c>
      <c r="F3188" s="163" t="s">
        <v>133</v>
      </c>
      <c r="G3188" s="266" t="s">
        <v>133</v>
      </c>
      <c r="H3188" s="163" t="s">
        <v>133</v>
      </c>
      <c r="I3188" s="163" t="s">
        <v>133</v>
      </c>
      <c r="J3188" s="163" t="s">
        <v>133</v>
      </c>
      <c r="K3188" s="164">
        <f t="shared" si="154"/>
        <v>0</v>
      </c>
      <c r="L3188" s="165">
        <f t="shared" si="155"/>
        <v>0</v>
      </c>
      <c r="M3188" s="172">
        <v>127</v>
      </c>
      <c r="N3188" s="172">
        <v>64</v>
      </c>
      <c r="O3188" s="167" t="s">
        <v>133</v>
      </c>
      <c r="P3188" s="260" t="e">
        <f t="shared" si="153"/>
        <v>#NUM!</v>
      </c>
      <c r="S3188" s="272"/>
    </row>
    <row r="3189" spans="1:19">
      <c r="A3189" s="161" t="s">
        <v>4300</v>
      </c>
      <c r="C3189" s="161" t="s">
        <v>133</v>
      </c>
      <c r="F3189" s="163" t="s">
        <v>133</v>
      </c>
      <c r="G3189" s="266" t="s">
        <v>133</v>
      </c>
      <c r="H3189" s="163" t="s">
        <v>133</v>
      </c>
      <c r="I3189" s="163" t="s">
        <v>133</v>
      </c>
      <c r="J3189" s="163" t="s">
        <v>133</v>
      </c>
      <c r="K3189" s="164">
        <f t="shared" si="154"/>
        <v>0</v>
      </c>
      <c r="L3189" s="165">
        <f t="shared" si="155"/>
        <v>0</v>
      </c>
      <c r="M3189" s="172">
        <v>127</v>
      </c>
      <c r="N3189" s="172">
        <v>64</v>
      </c>
      <c r="O3189" s="167" t="s">
        <v>133</v>
      </c>
      <c r="P3189" s="260" t="e">
        <f t="shared" si="153"/>
        <v>#NUM!</v>
      </c>
      <c r="S3189" s="272"/>
    </row>
    <row r="3190" spans="1:19">
      <c r="A3190" s="161" t="s">
        <v>4301</v>
      </c>
      <c r="C3190" s="161" t="s">
        <v>133</v>
      </c>
      <c r="F3190" s="163" t="s">
        <v>133</v>
      </c>
      <c r="G3190" s="266" t="s">
        <v>133</v>
      </c>
      <c r="H3190" s="163" t="s">
        <v>133</v>
      </c>
      <c r="I3190" s="163" t="s">
        <v>133</v>
      </c>
      <c r="J3190" s="163" t="s">
        <v>133</v>
      </c>
      <c r="K3190" s="164">
        <f t="shared" si="154"/>
        <v>0</v>
      </c>
      <c r="L3190" s="165">
        <f t="shared" si="155"/>
        <v>0</v>
      </c>
      <c r="M3190" s="172">
        <v>127</v>
      </c>
      <c r="N3190" s="172">
        <v>64</v>
      </c>
      <c r="O3190" s="167" t="s">
        <v>133</v>
      </c>
      <c r="P3190" s="260" t="e">
        <f t="shared" si="153"/>
        <v>#NUM!</v>
      </c>
      <c r="S3190" s="272"/>
    </row>
    <row r="3191" spans="1:19">
      <c r="A3191" s="161" t="s">
        <v>4302</v>
      </c>
      <c r="C3191" s="161" t="s">
        <v>133</v>
      </c>
      <c r="F3191" s="163" t="s">
        <v>133</v>
      </c>
      <c r="G3191" s="266" t="s">
        <v>133</v>
      </c>
      <c r="H3191" s="163" t="s">
        <v>133</v>
      </c>
      <c r="I3191" s="163" t="s">
        <v>133</v>
      </c>
      <c r="J3191" s="163" t="s">
        <v>133</v>
      </c>
      <c r="K3191" s="164">
        <f t="shared" si="154"/>
        <v>0</v>
      </c>
      <c r="L3191" s="165">
        <f t="shared" si="155"/>
        <v>0</v>
      </c>
      <c r="M3191" s="172">
        <v>127</v>
      </c>
      <c r="N3191" s="172">
        <v>64</v>
      </c>
      <c r="O3191" s="167" t="s">
        <v>133</v>
      </c>
      <c r="P3191" s="260" t="e">
        <f t="shared" si="153"/>
        <v>#NUM!</v>
      </c>
      <c r="S3191" s="272"/>
    </row>
    <row r="3192" spans="1:19">
      <c r="A3192" s="161" t="s">
        <v>4303</v>
      </c>
      <c r="C3192" s="161" t="s">
        <v>133</v>
      </c>
      <c r="F3192" s="163" t="s">
        <v>133</v>
      </c>
      <c r="G3192" s="266" t="s">
        <v>133</v>
      </c>
      <c r="H3192" s="163" t="s">
        <v>133</v>
      </c>
      <c r="I3192" s="163" t="s">
        <v>133</v>
      </c>
      <c r="J3192" s="163" t="s">
        <v>133</v>
      </c>
      <c r="K3192" s="164">
        <f t="shared" si="154"/>
        <v>0</v>
      </c>
      <c r="L3192" s="165">
        <f t="shared" si="155"/>
        <v>0</v>
      </c>
      <c r="M3192" s="172">
        <v>127</v>
      </c>
      <c r="N3192" s="172">
        <v>64</v>
      </c>
      <c r="O3192" s="167" t="s">
        <v>133</v>
      </c>
      <c r="P3192" s="260" t="e">
        <f t="shared" si="153"/>
        <v>#NUM!</v>
      </c>
      <c r="S3192" s="272"/>
    </row>
    <row r="3193" spans="1:19">
      <c r="A3193" s="161" t="s">
        <v>4304</v>
      </c>
      <c r="C3193" s="161" t="s">
        <v>133</v>
      </c>
      <c r="F3193" s="163" t="s">
        <v>133</v>
      </c>
      <c r="G3193" s="266" t="s">
        <v>133</v>
      </c>
      <c r="H3193" s="163" t="s">
        <v>133</v>
      </c>
      <c r="I3193" s="163" t="s">
        <v>133</v>
      </c>
      <c r="J3193" s="163" t="s">
        <v>133</v>
      </c>
      <c r="K3193" s="164">
        <f t="shared" si="154"/>
        <v>0</v>
      </c>
      <c r="L3193" s="165">
        <f t="shared" si="155"/>
        <v>0</v>
      </c>
      <c r="M3193" s="172">
        <v>127</v>
      </c>
      <c r="N3193" s="172">
        <v>64</v>
      </c>
      <c r="O3193" s="167" t="s">
        <v>133</v>
      </c>
      <c r="P3193" s="260" t="e">
        <f t="shared" si="153"/>
        <v>#NUM!</v>
      </c>
      <c r="S3193" s="272"/>
    </row>
    <row r="3194" spans="1:19">
      <c r="A3194" s="161" t="s">
        <v>4305</v>
      </c>
      <c r="C3194" s="161" t="s">
        <v>133</v>
      </c>
      <c r="F3194" s="163" t="s">
        <v>133</v>
      </c>
      <c r="G3194" s="266" t="s">
        <v>133</v>
      </c>
      <c r="H3194" s="163" t="s">
        <v>133</v>
      </c>
      <c r="I3194" s="163" t="s">
        <v>133</v>
      </c>
      <c r="J3194" s="163" t="s">
        <v>133</v>
      </c>
      <c r="K3194" s="164">
        <f t="shared" si="154"/>
        <v>0</v>
      </c>
      <c r="L3194" s="165">
        <f t="shared" si="155"/>
        <v>0</v>
      </c>
      <c r="M3194" s="172">
        <v>127</v>
      </c>
      <c r="N3194" s="172">
        <v>64</v>
      </c>
      <c r="O3194" s="167" t="s">
        <v>133</v>
      </c>
      <c r="P3194" s="260" t="e">
        <f t="shared" si="153"/>
        <v>#NUM!</v>
      </c>
      <c r="S3194" s="272"/>
    </row>
    <row r="3195" spans="1:19">
      <c r="A3195" s="161" t="s">
        <v>4306</v>
      </c>
      <c r="C3195" s="161" t="s">
        <v>133</v>
      </c>
      <c r="F3195" s="163" t="s">
        <v>133</v>
      </c>
      <c r="G3195" s="266" t="s">
        <v>133</v>
      </c>
      <c r="H3195" s="163" t="s">
        <v>133</v>
      </c>
      <c r="I3195" s="163" t="s">
        <v>133</v>
      </c>
      <c r="J3195" s="163" t="s">
        <v>133</v>
      </c>
      <c r="K3195" s="164">
        <f t="shared" si="154"/>
        <v>0</v>
      </c>
      <c r="L3195" s="165">
        <f t="shared" si="155"/>
        <v>0</v>
      </c>
      <c r="M3195" s="172">
        <v>127</v>
      </c>
      <c r="N3195" s="172">
        <v>64</v>
      </c>
      <c r="O3195" s="167" t="s">
        <v>133</v>
      </c>
      <c r="P3195" s="260" t="e">
        <f t="shared" si="153"/>
        <v>#NUM!</v>
      </c>
      <c r="S3195" s="272"/>
    </row>
    <row r="3196" spans="1:19">
      <c r="A3196" s="161" t="s">
        <v>4307</v>
      </c>
      <c r="C3196" s="161" t="s">
        <v>133</v>
      </c>
      <c r="F3196" s="163" t="s">
        <v>133</v>
      </c>
      <c r="G3196" s="266" t="s">
        <v>133</v>
      </c>
      <c r="H3196" s="163" t="s">
        <v>133</v>
      </c>
      <c r="I3196" s="163" t="s">
        <v>133</v>
      </c>
      <c r="J3196" s="163" t="s">
        <v>133</v>
      </c>
      <c r="K3196" s="164">
        <f t="shared" si="154"/>
        <v>0</v>
      </c>
      <c r="L3196" s="165">
        <f t="shared" si="155"/>
        <v>0</v>
      </c>
      <c r="M3196" s="172">
        <v>127</v>
      </c>
      <c r="N3196" s="172">
        <v>64</v>
      </c>
      <c r="O3196" s="167" t="s">
        <v>133</v>
      </c>
      <c r="P3196" s="260" t="e">
        <f t="shared" si="153"/>
        <v>#NUM!</v>
      </c>
      <c r="S3196" s="272"/>
    </row>
    <row r="3197" spans="1:19">
      <c r="A3197" s="161" t="s">
        <v>4308</v>
      </c>
      <c r="C3197" s="161" t="s">
        <v>133</v>
      </c>
      <c r="F3197" s="163" t="s">
        <v>133</v>
      </c>
      <c r="G3197" s="266" t="s">
        <v>133</v>
      </c>
      <c r="H3197" s="163" t="s">
        <v>133</v>
      </c>
      <c r="I3197" s="163" t="s">
        <v>133</v>
      </c>
      <c r="J3197" s="163" t="s">
        <v>133</v>
      </c>
      <c r="K3197" s="164">
        <f t="shared" si="154"/>
        <v>0</v>
      </c>
      <c r="L3197" s="165">
        <f t="shared" si="155"/>
        <v>0</v>
      </c>
      <c r="M3197" s="172">
        <v>127</v>
      </c>
      <c r="N3197" s="172">
        <v>64</v>
      </c>
      <c r="O3197" s="167" t="s">
        <v>133</v>
      </c>
      <c r="P3197" s="260" t="e">
        <f t="shared" si="153"/>
        <v>#NUM!</v>
      </c>
      <c r="S3197" s="272"/>
    </row>
    <row r="3198" spans="1:19">
      <c r="A3198" s="161" t="s">
        <v>4309</v>
      </c>
      <c r="C3198" s="161" t="s">
        <v>133</v>
      </c>
      <c r="F3198" s="163" t="s">
        <v>133</v>
      </c>
      <c r="G3198" s="266" t="s">
        <v>133</v>
      </c>
      <c r="H3198" s="163" t="s">
        <v>133</v>
      </c>
      <c r="I3198" s="163" t="s">
        <v>133</v>
      </c>
      <c r="J3198" s="163" t="s">
        <v>133</v>
      </c>
      <c r="K3198" s="164">
        <f t="shared" si="154"/>
        <v>0</v>
      </c>
      <c r="L3198" s="165">
        <f t="shared" si="155"/>
        <v>0</v>
      </c>
      <c r="M3198" s="172">
        <v>127</v>
      </c>
      <c r="N3198" s="172">
        <v>64</v>
      </c>
      <c r="O3198" s="167" t="s">
        <v>133</v>
      </c>
      <c r="P3198" s="260" t="e">
        <f t="shared" si="153"/>
        <v>#NUM!</v>
      </c>
      <c r="S3198" s="272"/>
    </row>
    <row r="3199" spans="1:19">
      <c r="A3199" s="161" t="s">
        <v>4310</v>
      </c>
      <c r="C3199" s="161" t="s">
        <v>133</v>
      </c>
      <c r="F3199" s="163" t="s">
        <v>133</v>
      </c>
      <c r="G3199" s="266" t="s">
        <v>133</v>
      </c>
      <c r="H3199" s="163" t="s">
        <v>133</v>
      </c>
      <c r="I3199" s="163" t="s">
        <v>133</v>
      </c>
      <c r="J3199" s="163" t="s">
        <v>133</v>
      </c>
      <c r="K3199" s="164">
        <f t="shared" si="154"/>
        <v>0</v>
      </c>
      <c r="L3199" s="165">
        <f t="shared" si="155"/>
        <v>0</v>
      </c>
      <c r="M3199" s="172">
        <v>127</v>
      </c>
      <c r="N3199" s="172">
        <v>64</v>
      </c>
      <c r="O3199" s="167" t="s">
        <v>133</v>
      </c>
      <c r="P3199" s="260" t="e">
        <f t="shared" si="153"/>
        <v>#NUM!</v>
      </c>
      <c r="S3199" s="272"/>
    </row>
    <row r="3200" spans="1:19">
      <c r="A3200" s="161" t="s">
        <v>4311</v>
      </c>
      <c r="C3200" s="161" t="s">
        <v>133</v>
      </c>
      <c r="F3200" s="163" t="s">
        <v>133</v>
      </c>
      <c r="G3200" s="266" t="s">
        <v>133</v>
      </c>
      <c r="H3200" s="163" t="s">
        <v>133</v>
      </c>
      <c r="I3200" s="163" t="s">
        <v>133</v>
      </c>
      <c r="J3200" s="163" t="s">
        <v>133</v>
      </c>
      <c r="K3200" s="164">
        <f t="shared" si="154"/>
        <v>0</v>
      </c>
      <c r="L3200" s="165">
        <f t="shared" si="155"/>
        <v>0</v>
      </c>
      <c r="M3200" s="172">
        <v>127</v>
      </c>
      <c r="N3200" s="172">
        <v>64</v>
      </c>
      <c r="O3200" s="167" t="s">
        <v>133</v>
      </c>
      <c r="P3200" s="260" t="e">
        <f t="shared" si="153"/>
        <v>#NUM!</v>
      </c>
      <c r="S3200" s="272"/>
    </row>
    <row r="3201" spans="1:19">
      <c r="A3201" s="161" t="s">
        <v>4312</v>
      </c>
      <c r="C3201" s="161" t="s">
        <v>133</v>
      </c>
      <c r="F3201" s="163" t="s">
        <v>133</v>
      </c>
      <c r="G3201" s="266" t="s">
        <v>133</v>
      </c>
      <c r="H3201" s="163" t="s">
        <v>133</v>
      </c>
      <c r="I3201" s="163" t="s">
        <v>133</v>
      </c>
      <c r="J3201" s="163" t="s">
        <v>133</v>
      </c>
      <c r="K3201" s="164">
        <f t="shared" si="154"/>
        <v>0</v>
      </c>
      <c r="L3201" s="165">
        <f t="shared" si="155"/>
        <v>0</v>
      </c>
      <c r="M3201" s="172">
        <v>127</v>
      </c>
      <c r="N3201" s="172">
        <v>64</v>
      </c>
      <c r="O3201" s="167" t="s">
        <v>133</v>
      </c>
      <c r="P3201" s="260" t="e">
        <f t="shared" si="153"/>
        <v>#NUM!</v>
      </c>
      <c r="S3201" s="272"/>
    </row>
    <row r="3202" spans="1:19">
      <c r="A3202" s="161" t="s">
        <v>4313</v>
      </c>
      <c r="C3202" s="161" t="s">
        <v>133</v>
      </c>
      <c r="F3202" s="163" t="s">
        <v>133</v>
      </c>
      <c r="G3202" s="266" t="s">
        <v>133</v>
      </c>
      <c r="H3202" s="163" t="s">
        <v>133</v>
      </c>
      <c r="I3202" s="163" t="s">
        <v>133</v>
      </c>
      <c r="J3202" s="163" t="s">
        <v>133</v>
      </c>
      <c r="K3202" s="164">
        <f t="shared" si="154"/>
        <v>0</v>
      </c>
      <c r="L3202" s="165">
        <f t="shared" si="155"/>
        <v>0</v>
      </c>
      <c r="M3202" s="172">
        <v>127</v>
      </c>
      <c r="N3202" s="172">
        <v>64</v>
      </c>
      <c r="O3202" s="167" t="s">
        <v>133</v>
      </c>
      <c r="P3202" s="260" t="e">
        <f t="shared" si="153"/>
        <v>#NUM!</v>
      </c>
      <c r="S3202" s="272"/>
    </row>
    <row r="3203" spans="1:19">
      <c r="A3203" s="161" t="s">
        <v>4314</v>
      </c>
      <c r="C3203" s="161" t="s">
        <v>133</v>
      </c>
      <c r="F3203" s="163" t="s">
        <v>133</v>
      </c>
      <c r="G3203" s="266" t="s">
        <v>133</v>
      </c>
      <c r="H3203" s="163" t="s">
        <v>133</v>
      </c>
      <c r="I3203" s="163" t="s">
        <v>133</v>
      </c>
      <c r="J3203" s="163" t="s">
        <v>133</v>
      </c>
      <c r="K3203" s="164">
        <f t="shared" si="154"/>
        <v>0</v>
      </c>
      <c r="L3203" s="165">
        <f t="shared" si="155"/>
        <v>0</v>
      </c>
      <c r="M3203" s="172">
        <v>127</v>
      </c>
      <c r="N3203" s="172">
        <v>64</v>
      </c>
      <c r="O3203" s="167" t="s">
        <v>133</v>
      </c>
      <c r="P3203" s="260" t="e">
        <f t="shared" si="153"/>
        <v>#NUM!</v>
      </c>
      <c r="S3203" s="272"/>
    </row>
    <row r="3204" spans="1:19">
      <c r="A3204" s="161" t="s">
        <v>4315</v>
      </c>
      <c r="C3204" s="161" t="s">
        <v>133</v>
      </c>
      <c r="F3204" s="163" t="s">
        <v>133</v>
      </c>
      <c r="G3204" s="266" t="s">
        <v>133</v>
      </c>
      <c r="H3204" s="163" t="s">
        <v>133</v>
      </c>
      <c r="I3204" s="163" t="s">
        <v>133</v>
      </c>
      <c r="J3204" s="163" t="s">
        <v>133</v>
      </c>
      <c r="K3204" s="164">
        <f t="shared" si="154"/>
        <v>0</v>
      </c>
      <c r="L3204" s="165">
        <f t="shared" si="155"/>
        <v>0</v>
      </c>
      <c r="M3204" s="172">
        <v>127</v>
      </c>
      <c r="N3204" s="172">
        <v>64</v>
      </c>
      <c r="O3204" s="167" t="s">
        <v>133</v>
      </c>
      <c r="P3204" s="260" t="e">
        <f t="shared" si="153"/>
        <v>#NUM!</v>
      </c>
      <c r="S3204" s="272"/>
    </row>
    <row r="3205" spans="1:19">
      <c r="A3205" s="161" t="s">
        <v>4316</v>
      </c>
      <c r="C3205" s="161" t="s">
        <v>133</v>
      </c>
      <c r="F3205" s="163" t="s">
        <v>133</v>
      </c>
      <c r="G3205" s="266" t="s">
        <v>133</v>
      </c>
      <c r="H3205" s="163" t="s">
        <v>133</v>
      </c>
      <c r="I3205" s="163" t="s">
        <v>133</v>
      </c>
      <c r="J3205" s="163" t="s">
        <v>133</v>
      </c>
      <c r="K3205" s="164">
        <f t="shared" si="154"/>
        <v>0</v>
      </c>
      <c r="L3205" s="165">
        <f t="shared" si="155"/>
        <v>0</v>
      </c>
      <c r="M3205" s="172">
        <v>127</v>
      </c>
      <c r="N3205" s="172">
        <v>64</v>
      </c>
      <c r="O3205" s="167" t="s">
        <v>133</v>
      </c>
      <c r="P3205" s="260" t="e">
        <f t="shared" si="153"/>
        <v>#NUM!</v>
      </c>
      <c r="S3205" s="272"/>
    </row>
    <row r="3206" spans="1:19">
      <c r="A3206" s="161" t="s">
        <v>4317</v>
      </c>
      <c r="C3206" s="161" t="s">
        <v>133</v>
      </c>
      <c r="F3206" s="163" t="s">
        <v>133</v>
      </c>
      <c r="G3206" s="266" t="s">
        <v>133</v>
      </c>
      <c r="H3206" s="163" t="s">
        <v>133</v>
      </c>
      <c r="I3206" s="163" t="s">
        <v>133</v>
      </c>
      <c r="J3206" s="163" t="s">
        <v>133</v>
      </c>
      <c r="K3206" s="164">
        <f t="shared" si="154"/>
        <v>0</v>
      </c>
      <c r="L3206" s="165">
        <f t="shared" si="155"/>
        <v>0</v>
      </c>
      <c r="M3206" s="172">
        <v>127</v>
      </c>
      <c r="N3206" s="172">
        <v>64</v>
      </c>
      <c r="O3206" s="167" t="s">
        <v>133</v>
      </c>
      <c r="P3206" s="260" t="e">
        <f t="shared" si="153"/>
        <v>#NUM!</v>
      </c>
      <c r="S3206" s="272"/>
    </row>
    <row r="3207" spans="1:19">
      <c r="A3207" s="161" t="s">
        <v>4318</v>
      </c>
      <c r="C3207" s="161" t="s">
        <v>133</v>
      </c>
      <c r="F3207" s="163" t="s">
        <v>133</v>
      </c>
      <c r="G3207" s="266" t="s">
        <v>133</v>
      </c>
      <c r="H3207" s="163" t="s">
        <v>133</v>
      </c>
      <c r="I3207" s="163" t="s">
        <v>133</v>
      </c>
      <c r="J3207" s="163" t="s">
        <v>133</v>
      </c>
      <c r="K3207" s="164">
        <f t="shared" si="154"/>
        <v>0</v>
      </c>
      <c r="L3207" s="165">
        <f t="shared" si="155"/>
        <v>0</v>
      </c>
      <c r="M3207" s="172">
        <v>127</v>
      </c>
      <c r="N3207" s="172">
        <v>64</v>
      </c>
      <c r="O3207" s="167" t="s">
        <v>133</v>
      </c>
      <c r="P3207" s="260" t="e">
        <f t="shared" si="153"/>
        <v>#NUM!</v>
      </c>
      <c r="S3207" s="272"/>
    </row>
    <row r="3208" spans="1:19">
      <c r="A3208" s="161" t="s">
        <v>4319</v>
      </c>
      <c r="C3208" s="161" t="s">
        <v>133</v>
      </c>
      <c r="F3208" s="163" t="s">
        <v>133</v>
      </c>
      <c r="G3208" s="266" t="s">
        <v>133</v>
      </c>
      <c r="H3208" s="163" t="s">
        <v>133</v>
      </c>
      <c r="I3208" s="163" t="s">
        <v>133</v>
      </c>
      <c r="J3208" s="163" t="s">
        <v>133</v>
      </c>
      <c r="K3208" s="164">
        <f t="shared" si="154"/>
        <v>0</v>
      </c>
      <c r="L3208" s="165">
        <f t="shared" si="155"/>
        <v>0</v>
      </c>
      <c r="M3208" s="172">
        <v>127</v>
      </c>
      <c r="N3208" s="172">
        <v>64</v>
      </c>
      <c r="O3208" s="167" t="s">
        <v>133</v>
      </c>
      <c r="P3208" s="260" t="e">
        <f t="shared" si="153"/>
        <v>#NUM!</v>
      </c>
      <c r="S3208" s="272"/>
    </row>
    <row r="3209" spans="1:19">
      <c r="A3209" s="161" t="s">
        <v>4320</v>
      </c>
      <c r="C3209" s="161" t="s">
        <v>133</v>
      </c>
      <c r="F3209" s="163" t="s">
        <v>133</v>
      </c>
      <c r="G3209" s="266" t="s">
        <v>133</v>
      </c>
      <c r="H3209" s="163" t="s">
        <v>133</v>
      </c>
      <c r="I3209" s="163" t="s">
        <v>133</v>
      </c>
      <c r="J3209" s="163" t="s">
        <v>133</v>
      </c>
      <c r="K3209" s="164">
        <f t="shared" si="154"/>
        <v>0</v>
      </c>
      <c r="L3209" s="165">
        <f t="shared" si="155"/>
        <v>0</v>
      </c>
      <c r="M3209" s="172">
        <v>127</v>
      </c>
      <c r="N3209" s="172">
        <v>64</v>
      </c>
      <c r="O3209" s="167" t="s">
        <v>133</v>
      </c>
      <c r="P3209" s="260" t="e">
        <f t="shared" si="153"/>
        <v>#NUM!</v>
      </c>
      <c r="S3209" s="272"/>
    </row>
    <row r="3210" spans="1:19">
      <c r="A3210" s="161" t="s">
        <v>4321</v>
      </c>
      <c r="C3210" s="161" t="s">
        <v>133</v>
      </c>
      <c r="F3210" s="163" t="s">
        <v>133</v>
      </c>
      <c r="G3210" s="266" t="s">
        <v>133</v>
      </c>
      <c r="H3210" s="163" t="s">
        <v>133</v>
      </c>
      <c r="I3210" s="163" t="s">
        <v>133</v>
      </c>
      <c r="J3210" s="163" t="s">
        <v>133</v>
      </c>
      <c r="K3210" s="164">
        <f t="shared" si="154"/>
        <v>0</v>
      </c>
      <c r="L3210" s="165">
        <f t="shared" si="155"/>
        <v>0</v>
      </c>
      <c r="M3210" s="172">
        <v>127</v>
      </c>
      <c r="N3210" s="172">
        <v>64</v>
      </c>
      <c r="O3210" s="167" t="s">
        <v>133</v>
      </c>
      <c r="P3210" s="260" t="e">
        <f t="shared" si="153"/>
        <v>#NUM!</v>
      </c>
      <c r="S3210" s="272"/>
    </row>
    <row r="3211" spans="1:19">
      <c r="A3211" s="161" t="s">
        <v>4322</v>
      </c>
      <c r="C3211" s="161" t="s">
        <v>133</v>
      </c>
      <c r="F3211" s="163" t="s">
        <v>133</v>
      </c>
      <c r="G3211" s="266" t="s">
        <v>133</v>
      </c>
      <c r="H3211" s="163" t="s">
        <v>133</v>
      </c>
      <c r="I3211" s="163" t="s">
        <v>133</v>
      </c>
      <c r="J3211" s="163" t="s">
        <v>133</v>
      </c>
      <c r="K3211" s="164">
        <f t="shared" si="154"/>
        <v>0</v>
      </c>
      <c r="L3211" s="165">
        <f t="shared" si="155"/>
        <v>0</v>
      </c>
      <c r="M3211" s="172">
        <v>127</v>
      </c>
      <c r="N3211" s="172">
        <v>64</v>
      </c>
      <c r="O3211" s="167" t="s">
        <v>133</v>
      </c>
      <c r="P3211" s="260" t="e">
        <f t="shared" si="153"/>
        <v>#NUM!</v>
      </c>
      <c r="S3211" s="272"/>
    </row>
    <row r="3212" spans="1:19">
      <c r="A3212" s="161" t="s">
        <v>4323</v>
      </c>
      <c r="C3212" s="161" t="s">
        <v>133</v>
      </c>
      <c r="F3212" s="163" t="s">
        <v>133</v>
      </c>
      <c r="G3212" s="266" t="s">
        <v>133</v>
      </c>
      <c r="H3212" s="163" t="s">
        <v>133</v>
      </c>
      <c r="I3212" s="163" t="s">
        <v>133</v>
      </c>
      <c r="J3212" s="163" t="s">
        <v>133</v>
      </c>
      <c r="K3212" s="164">
        <f t="shared" si="154"/>
        <v>0</v>
      </c>
      <c r="L3212" s="165">
        <f t="shared" si="155"/>
        <v>0</v>
      </c>
      <c r="M3212" s="172">
        <v>127</v>
      </c>
      <c r="N3212" s="172">
        <v>64</v>
      </c>
      <c r="O3212" s="167" t="s">
        <v>133</v>
      </c>
      <c r="P3212" s="260" t="e">
        <f t="shared" si="153"/>
        <v>#NUM!</v>
      </c>
      <c r="S3212" s="272"/>
    </row>
    <row r="3213" spans="1:19">
      <c r="A3213" s="161" t="s">
        <v>4324</v>
      </c>
      <c r="C3213" s="161" t="s">
        <v>133</v>
      </c>
      <c r="F3213" s="163" t="s">
        <v>133</v>
      </c>
      <c r="G3213" s="266" t="s">
        <v>133</v>
      </c>
      <c r="H3213" s="163" t="s">
        <v>133</v>
      </c>
      <c r="I3213" s="163" t="s">
        <v>133</v>
      </c>
      <c r="J3213" s="163" t="s">
        <v>133</v>
      </c>
      <c r="K3213" s="164">
        <f t="shared" si="154"/>
        <v>0</v>
      </c>
      <c r="L3213" s="165">
        <f t="shared" si="155"/>
        <v>0</v>
      </c>
      <c r="M3213" s="172">
        <v>127</v>
      </c>
      <c r="N3213" s="172">
        <v>64</v>
      </c>
      <c r="O3213" s="167" t="s">
        <v>133</v>
      </c>
      <c r="P3213" s="260" t="e">
        <f t="shared" si="153"/>
        <v>#NUM!</v>
      </c>
      <c r="S3213" s="272"/>
    </row>
    <row r="3214" spans="1:19">
      <c r="A3214" s="161" t="s">
        <v>4325</v>
      </c>
      <c r="C3214" s="161" t="s">
        <v>133</v>
      </c>
      <c r="F3214" s="163" t="s">
        <v>133</v>
      </c>
      <c r="G3214" s="266" t="s">
        <v>133</v>
      </c>
      <c r="H3214" s="163" t="s">
        <v>133</v>
      </c>
      <c r="I3214" s="163" t="s">
        <v>133</v>
      </c>
      <c r="J3214" s="163" t="s">
        <v>133</v>
      </c>
      <c r="K3214" s="164">
        <f t="shared" si="154"/>
        <v>0</v>
      </c>
      <c r="L3214" s="165">
        <f t="shared" si="155"/>
        <v>0</v>
      </c>
      <c r="M3214" s="172">
        <v>127</v>
      </c>
      <c r="N3214" s="172">
        <v>64</v>
      </c>
      <c r="O3214" s="167" t="s">
        <v>133</v>
      </c>
      <c r="P3214" s="260" t="e">
        <f t="shared" si="153"/>
        <v>#NUM!</v>
      </c>
      <c r="S3214" s="272"/>
    </row>
    <row r="3215" spans="1:19">
      <c r="A3215" s="161" t="s">
        <v>4326</v>
      </c>
      <c r="C3215" s="161" t="s">
        <v>133</v>
      </c>
      <c r="F3215" s="163" t="s">
        <v>133</v>
      </c>
      <c r="G3215" s="266" t="s">
        <v>133</v>
      </c>
      <c r="H3215" s="163" t="s">
        <v>133</v>
      </c>
      <c r="I3215" s="163" t="s">
        <v>133</v>
      </c>
      <c r="J3215" s="163" t="s">
        <v>133</v>
      </c>
      <c r="K3215" s="164">
        <f t="shared" si="154"/>
        <v>0</v>
      </c>
      <c r="L3215" s="165">
        <f t="shared" si="155"/>
        <v>0</v>
      </c>
      <c r="M3215" s="172">
        <v>127</v>
      </c>
      <c r="N3215" s="172">
        <v>64</v>
      </c>
      <c r="O3215" s="167" t="s">
        <v>133</v>
      </c>
      <c r="P3215" s="260" t="e">
        <f t="shared" ref="P3215:P3278" si="156">MEDIAN(Q3215:R3215)</f>
        <v>#NUM!</v>
      </c>
      <c r="S3215" s="272"/>
    </row>
    <row r="3216" spans="1:19">
      <c r="A3216" s="161" t="s">
        <v>4327</v>
      </c>
      <c r="C3216" s="161" t="s">
        <v>133</v>
      </c>
      <c r="F3216" s="163" t="s">
        <v>133</v>
      </c>
      <c r="G3216" s="266" t="s">
        <v>133</v>
      </c>
      <c r="H3216" s="163" t="s">
        <v>133</v>
      </c>
      <c r="I3216" s="163" t="s">
        <v>133</v>
      </c>
      <c r="J3216" s="163" t="s">
        <v>133</v>
      </c>
      <c r="K3216" s="164">
        <f t="shared" ref="K3216:K3279" si="157">IF(OR(D3216="n/a",D3216="nd"),0,D3216)+IF(OR(I3216="n/a",I3216="nd"),0,I3216)</f>
        <v>0</v>
      </c>
      <c r="L3216" s="165">
        <f t="shared" ref="L3216:L3279" si="158">SQRT(SUMSQ(IF(OR(E3216="n/a",E3216="nd"),0,E3216),IF(OR(F3216="n/a",F3216="nd"),0,F3216),IF(OR(J3216="n/a",J3216="nd"),0,J3216)))</f>
        <v>0</v>
      </c>
      <c r="M3216" s="172">
        <v>127</v>
      </c>
      <c r="N3216" s="172">
        <v>64</v>
      </c>
      <c r="O3216" s="167" t="s">
        <v>133</v>
      </c>
      <c r="P3216" s="260" t="e">
        <f t="shared" si="156"/>
        <v>#NUM!</v>
      </c>
      <c r="S3216" s="272"/>
    </row>
    <row r="3217" spans="1:19">
      <c r="A3217" s="161" t="s">
        <v>4328</v>
      </c>
      <c r="C3217" s="161" t="s">
        <v>133</v>
      </c>
      <c r="F3217" s="163" t="s">
        <v>133</v>
      </c>
      <c r="G3217" s="266" t="s">
        <v>133</v>
      </c>
      <c r="H3217" s="163" t="s">
        <v>133</v>
      </c>
      <c r="I3217" s="163" t="s">
        <v>133</v>
      </c>
      <c r="J3217" s="163" t="s">
        <v>133</v>
      </c>
      <c r="K3217" s="164">
        <f t="shared" si="157"/>
        <v>0</v>
      </c>
      <c r="L3217" s="165">
        <f t="shared" si="158"/>
        <v>0</v>
      </c>
      <c r="M3217" s="172">
        <v>127</v>
      </c>
      <c r="N3217" s="172">
        <v>64</v>
      </c>
      <c r="O3217" s="167" t="s">
        <v>133</v>
      </c>
      <c r="P3217" s="260" t="e">
        <f t="shared" si="156"/>
        <v>#NUM!</v>
      </c>
      <c r="S3217" s="272"/>
    </row>
    <row r="3218" spans="1:19">
      <c r="A3218" s="161" t="s">
        <v>4329</v>
      </c>
      <c r="C3218" s="161" t="s">
        <v>133</v>
      </c>
      <c r="F3218" s="163" t="s">
        <v>133</v>
      </c>
      <c r="G3218" s="266" t="s">
        <v>133</v>
      </c>
      <c r="H3218" s="163" t="s">
        <v>133</v>
      </c>
      <c r="I3218" s="163" t="s">
        <v>133</v>
      </c>
      <c r="J3218" s="163" t="s">
        <v>133</v>
      </c>
      <c r="K3218" s="164">
        <f t="shared" si="157"/>
        <v>0</v>
      </c>
      <c r="L3218" s="165">
        <f t="shared" si="158"/>
        <v>0</v>
      </c>
      <c r="M3218" s="172">
        <v>127</v>
      </c>
      <c r="N3218" s="172">
        <v>64</v>
      </c>
      <c r="O3218" s="167" t="s">
        <v>133</v>
      </c>
      <c r="P3218" s="260" t="e">
        <f t="shared" si="156"/>
        <v>#NUM!</v>
      </c>
      <c r="S3218" s="272"/>
    </row>
    <row r="3219" spans="1:19">
      <c r="A3219" s="161" t="s">
        <v>4330</v>
      </c>
      <c r="C3219" s="161" t="s">
        <v>133</v>
      </c>
      <c r="F3219" s="163" t="s">
        <v>133</v>
      </c>
      <c r="G3219" s="266" t="s">
        <v>133</v>
      </c>
      <c r="H3219" s="163" t="s">
        <v>133</v>
      </c>
      <c r="I3219" s="163" t="s">
        <v>133</v>
      </c>
      <c r="J3219" s="163" t="s">
        <v>133</v>
      </c>
      <c r="K3219" s="164">
        <f t="shared" si="157"/>
        <v>0</v>
      </c>
      <c r="L3219" s="165">
        <f t="shared" si="158"/>
        <v>0</v>
      </c>
      <c r="M3219" s="172">
        <v>127</v>
      </c>
      <c r="N3219" s="172">
        <v>64</v>
      </c>
      <c r="O3219" s="167" t="s">
        <v>133</v>
      </c>
      <c r="P3219" s="260" t="e">
        <f t="shared" si="156"/>
        <v>#NUM!</v>
      </c>
      <c r="S3219" s="272"/>
    </row>
    <row r="3220" spans="1:19">
      <c r="A3220" s="161" t="s">
        <v>4331</v>
      </c>
      <c r="C3220" s="161" t="s">
        <v>133</v>
      </c>
      <c r="F3220" s="163" t="s">
        <v>133</v>
      </c>
      <c r="G3220" s="266" t="s">
        <v>133</v>
      </c>
      <c r="H3220" s="163" t="s">
        <v>133</v>
      </c>
      <c r="I3220" s="163" t="s">
        <v>133</v>
      </c>
      <c r="J3220" s="163" t="s">
        <v>133</v>
      </c>
      <c r="K3220" s="164">
        <f t="shared" si="157"/>
        <v>0</v>
      </c>
      <c r="L3220" s="165">
        <f t="shared" si="158"/>
        <v>0</v>
      </c>
      <c r="M3220" s="172">
        <v>127</v>
      </c>
      <c r="N3220" s="172">
        <v>64</v>
      </c>
      <c r="O3220" s="167" t="s">
        <v>133</v>
      </c>
      <c r="P3220" s="260" t="e">
        <f t="shared" si="156"/>
        <v>#NUM!</v>
      </c>
      <c r="S3220" s="272"/>
    </row>
    <row r="3221" spans="1:19">
      <c r="A3221" s="161" t="s">
        <v>4332</v>
      </c>
      <c r="C3221" s="161" t="s">
        <v>133</v>
      </c>
      <c r="F3221" s="163" t="s">
        <v>133</v>
      </c>
      <c r="G3221" s="266" t="s">
        <v>133</v>
      </c>
      <c r="H3221" s="163" t="s">
        <v>133</v>
      </c>
      <c r="I3221" s="163" t="s">
        <v>133</v>
      </c>
      <c r="J3221" s="163" t="s">
        <v>133</v>
      </c>
      <c r="K3221" s="164">
        <f t="shared" si="157"/>
        <v>0</v>
      </c>
      <c r="L3221" s="165">
        <f t="shared" si="158"/>
        <v>0</v>
      </c>
      <c r="M3221" s="172">
        <v>127</v>
      </c>
      <c r="N3221" s="172">
        <v>64</v>
      </c>
      <c r="O3221" s="167" t="s">
        <v>133</v>
      </c>
      <c r="P3221" s="260" t="e">
        <f t="shared" si="156"/>
        <v>#NUM!</v>
      </c>
      <c r="S3221" s="272"/>
    </row>
    <row r="3222" spans="1:19">
      <c r="A3222" s="161" t="s">
        <v>4333</v>
      </c>
      <c r="C3222" s="161" t="s">
        <v>133</v>
      </c>
      <c r="F3222" s="163" t="s">
        <v>133</v>
      </c>
      <c r="G3222" s="266" t="s">
        <v>133</v>
      </c>
      <c r="H3222" s="163" t="s">
        <v>133</v>
      </c>
      <c r="I3222" s="163" t="s">
        <v>133</v>
      </c>
      <c r="J3222" s="163" t="s">
        <v>133</v>
      </c>
      <c r="K3222" s="164">
        <f t="shared" si="157"/>
        <v>0</v>
      </c>
      <c r="L3222" s="165">
        <f t="shared" si="158"/>
        <v>0</v>
      </c>
      <c r="M3222" s="172">
        <v>127</v>
      </c>
      <c r="N3222" s="172">
        <v>64</v>
      </c>
      <c r="O3222" s="167" t="s">
        <v>133</v>
      </c>
      <c r="P3222" s="260" t="e">
        <f t="shared" si="156"/>
        <v>#NUM!</v>
      </c>
      <c r="S3222" s="272"/>
    </row>
    <row r="3223" spans="1:19">
      <c r="A3223" s="161" t="s">
        <v>4334</v>
      </c>
      <c r="C3223" s="161" t="s">
        <v>133</v>
      </c>
      <c r="F3223" s="163" t="s">
        <v>133</v>
      </c>
      <c r="G3223" s="266" t="s">
        <v>133</v>
      </c>
      <c r="H3223" s="163" t="s">
        <v>133</v>
      </c>
      <c r="I3223" s="163" t="s">
        <v>133</v>
      </c>
      <c r="J3223" s="163" t="s">
        <v>133</v>
      </c>
      <c r="K3223" s="164">
        <f t="shared" si="157"/>
        <v>0</v>
      </c>
      <c r="L3223" s="165">
        <f t="shared" si="158"/>
        <v>0</v>
      </c>
      <c r="M3223" s="172">
        <v>127</v>
      </c>
      <c r="N3223" s="172">
        <v>64</v>
      </c>
      <c r="O3223" s="167" t="s">
        <v>133</v>
      </c>
      <c r="P3223" s="260" t="e">
        <f t="shared" si="156"/>
        <v>#NUM!</v>
      </c>
      <c r="S3223" s="272"/>
    </row>
    <row r="3224" spans="1:19">
      <c r="A3224" s="161" t="s">
        <v>4335</v>
      </c>
      <c r="C3224" s="161" t="s">
        <v>133</v>
      </c>
      <c r="F3224" s="163" t="s">
        <v>133</v>
      </c>
      <c r="G3224" s="266" t="s">
        <v>133</v>
      </c>
      <c r="H3224" s="163" t="s">
        <v>133</v>
      </c>
      <c r="I3224" s="163" t="s">
        <v>133</v>
      </c>
      <c r="J3224" s="163" t="s">
        <v>133</v>
      </c>
      <c r="K3224" s="164">
        <f t="shared" si="157"/>
        <v>0</v>
      </c>
      <c r="L3224" s="165">
        <f t="shared" si="158"/>
        <v>0</v>
      </c>
      <c r="M3224" s="172">
        <v>127</v>
      </c>
      <c r="N3224" s="172">
        <v>64</v>
      </c>
      <c r="O3224" s="167" t="s">
        <v>133</v>
      </c>
      <c r="P3224" s="260" t="e">
        <f t="shared" si="156"/>
        <v>#NUM!</v>
      </c>
      <c r="S3224" s="272"/>
    </row>
    <row r="3225" spans="1:19">
      <c r="A3225" s="161" t="s">
        <v>4336</v>
      </c>
      <c r="C3225" s="161" t="s">
        <v>133</v>
      </c>
      <c r="F3225" s="163" t="s">
        <v>133</v>
      </c>
      <c r="G3225" s="266" t="s">
        <v>133</v>
      </c>
      <c r="H3225" s="163" t="s">
        <v>133</v>
      </c>
      <c r="I3225" s="163" t="s">
        <v>133</v>
      </c>
      <c r="J3225" s="163" t="s">
        <v>133</v>
      </c>
      <c r="K3225" s="164">
        <f t="shared" si="157"/>
        <v>0</v>
      </c>
      <c r="L3225" s="165">
        <f t="shared" si="158"/>
        <v>0</v>
      </c>
      <c r="M3225" s="172">
        <v>127</v>
      </c>
      <c r="N3225" s="172">
        <v>64</v>
      </c>
      <c r="O3225" s="167" t="s">
        <v>133</v>
      </c>
      <c r="P3225" s="260" t="e">
        <f t="shared" si="156"/>
        <v>#NUM!</v>
      </c>
      <c r="S3225" s="272"/>
    </row>
    <row r="3226" spans="1:19">
      <c r="A3226" s="161" t="s">
        <v>4337</v>
      </c>
      <c r="C3226" s="161" t="s">
        <v>133</v>
      </c>
      <c r="F3226" s="163" t="s">
        <v>133</v>
      </c>
      <c r="G3226" s="266" t="s">
        <v>133</v>
      </c>
      <c r="H3226" s="163" t="s">
        <v>133</v>
      </c>
      <c r="I3226" s="163" t="s">
        <v>133</v>
      </c>
      <c r="J3226" s="163" t="s">
        <v>133</v>
      </c>
      <c r="K3226" s="164">
        <f t="shared" si="157"/>
        <v>0</v>
      </c>
      <c r="L3226" s="165">
        <f t="shared" si="158"/>
        <v>0</v>
      </c>
      <c r="M3226" s="172">
        <v>127</v>
      </c>
      <c r="N3226" s="172">
        <v>64</v>
      </c>
      <c r="O3226" s="167" t="s">
        <v>133</v>
      </c>
      <c r="P3226" s="260" t="e">
        <f t="shared" si="156"/>
        <v>#NUM!</v>
      </c>
      <c r="S3226" s="272"/>
    </row>
    <row r="3227" spans="1:19">
      <c r="A3227" s="161" t="s">
        <v>4338</v>
      </c>
      <c r="C3227" s="161" t="s">
        <v>133</v>
      </c>
      <c r="F3227" s="163" t="s">
        <v>133</v>
      </c>
      <c r="G3227" s="266" t="s">
        <v>133</v>
      </c>
      <c r="H3227" s="163" t="s">
        <v>133</v>
      </c>
      <c r="I3227" s="163" t="s">
        <v>133</v>
      </c>
      <c r="J3227" s="163" t="s">
        <v>133</v>
      </c>
      <c r="K3227" s="164">
        <f t="shared" si="157"/>
        <v>0</v>
      </c>
      <c r="L3227" s="165">
        <f t="shared" si="158"/>
        <v>0</v>
      </c>
      <c r="M3227" s="172">
        <v>127</v>
      </c>
      <c r="N3227" s="172">
        <v>64</v>
      </c>
      <c r="O3227" s="167" t="s">
        <v>133</v>
      </c>
      <c r="P3227" s="260" t="e">
        <f t="shared" si="156"/>
        <v>#NUM!</v>
      </c>
      <c r="S3227" s="272"/>
    </row>
    <row r="3228" spans="1:19">
      <c r="A3228" s="161" t="s">
        <v>4339</v>
      </c>
      <c r="C3228" s="161" t="s">
        <v>133</v>
      </c>
      <c r="F3228" s="163" t="s">
        <v>133</v>
      </c>
      <c r="G3228" s="266" t="s">
        <v>133</v>
      </c>
      <c r="H3228" s="163" t="s">
        <v>133</v>
      </c>
      <c r="I3228" s="163" t="s">
        <v>133</v>
      </c>
      <c r="J3228" s="163" t="s">
        <v>133</v>
      </c>
      <c r="K3228" s="164">
        <f t="shared" si="157"/>
        <v>0</v>
      </c>
      <c r="L3228" s="165">
        <f t="shared" si="158"/>
        <v>0</v>
      </c>
      <c r="M3228" s="172">
        <v>127</v>
      </c>
      <c r="N3228" s="172">
        <v>64</v>
      </c>
      <c r="O3228" s="167" t="s">
        <v>133</v>
      </c>
      <c r="P3228" s="260" t="e">
        <f t="shared" si="156"/>
        <v>#NUM!</v>
      </c>
      <c r="S3228" s="272"/>
    </row>
    <row r="3229" spans="1:19">
      <c r="A3229" s="161" t="s">
        <v>4340</v>
      </c>
      <c r="C3229" s="161" t="s">
        <v>133</v>
      </c>
      <c r="F3229" s="163" t="s">
        <v>133</v>
      </c>
      <c r="G3229" s="266" t="s">
        <v>133</v>
      </c>
      <c r="H3229" s="163" t="s">
        <v>133</v>
      </c>
      <c r="I3229" s="163" t="s">
        <v>133</v>
      </c>
      <c r="J3229" s="163" t="s">
        <v>133</v>
      </c>
      <c r="K3229" s="164">
        <f t="shared" si="157"/>
        <v>0</v>
      </c>
      <c r="L3229" s="165">
        <f t="shared" si="158"/>
        <v>0</v>
      </c>
      <c r="M3229" s="172">
        <v>127</v>
      </c>
      <c r="N3229" s="172">
        <v>64</v>
      </c>
      <c r="O3229" s="167" t="s">
        <v>133</v>
      </c>
      <c r="P3229" s="260" t="e">
        <f t="shared" si="156"/>
        <v>#NUM!</v>
      </c>
      <c r="S3229" s="272"/>
    </row>
    <row r="3230" spans="1:19">
      <c r="A3230" s="161" t="s">
        <v>4341</v>
      </c>
      <c r="C3230" s="161" t="s">
        <v>133</v>
      </c>
      <c r="F3230" s="163" t="s">
        <v>133</v>
      </c>
      <c r="G3230" s="266" t="s">
        <v>133</v>
      </c>
      <c r="H3230" s="163" t="s">
        <v>133</v>
      </c>
      <c r="I3230" s="163" t="s">
        <v>133</v>
      </c>
      <c r="J3230" s="163" t="s">
        <v>133</v>
      </c>
      <c r="K3230" s="164">
        <f t="shared" si="157"/>
        <v>0</v>
      </c>
      <c r="L3230" s="165">
        <f t="shared" si="158"/>
        <v>0</v>
      </c>
      <c r="M3230" s="172">
        <v>127</v>
      </c>
      <c r="N3230" s="172">
        <v>64</v>
      </c>
      <c r="O3230" s="167" t="s">
        <v>133</v>
      </c>
      <c r="P3230" s="260" t="e">
        <f t="shared" si="156"/>
        <v>#NUM!</v>
      </c>
      <c r="S3230" s="272"/>
    </row>
    <row r="3231" spans="1:19">
      <c r="A3231" s="161" t="s">
        <v>4342</v>
      </c>
      <c r="C3231" s="161" t="s">
        <v>133</v>
      </c>
      <c r="F3231" s="163" t="s">
        <v>133</v>
      </c>
      <c r="G3231" s="266" t="s">
        <v>133</v>
      </c>
      <c r="H3231" s="163" t="s">
        <v>133</v>
      </c>
      <c r="I3231" s="163" t="s">
        <v>133</v>
      </c>
      <c r="J3231" s="163" t="s">
        <v>133</v>
      </c>
      <c r="K3231" s="164">
        <f t="shared" si="157"/>
        <v>0</v>
      </c>
      <c r="L3231" s="165">
        <f t="shared" si="158"/>
        <v>0</v>
      </c>
      <c r="M3231" s="172">
        <v>127</v>
      </c>
      <c r="N3231" s="172">
        <v>64</v>
      </c>
      <c r="O3231" s="167" t="s">
        <v>133</v>
      </c>
      <c r="P3231" s="260" t="e">
        <f t="shared" si="156"/>
        <v>#NUM!</v>
      </c>
      <c r="S3231" s="272"/>
    </row>
    <row r="3232" spans="1:19">
      <c r="A3232" s="161" t="s">
        <v>4343</v>
      </c>
      <c r="C3232" s="161" t="s">
        <v>133</v>
      </c>
      <c r="F3232" s="163" t="s">
        <v>133</v>
      </c>
      <c r="G3232" s="266" t="s">
        <v>133</v>
      </c>
      <c r="H3232" s="163" t="s">
        <v>133</v>
      </c>
      <c r="I3232" s="163" t="s">
        <v>133</v>
      </c>
      <c r="J3232" s="163" t="s">
        <v>133</v>
      </c>
      <c r="K3232" s="164">
        <f t="shared" si="157"/>
        <v>0</v>
      </c>
      <c r="L3232" s="165">
        <f t="shared" si="158"/>
        <v>0</v>
      </c>
      <c r="M3232" s="172">
        <v>127</v>
      </c>
      <c r="N3232" s="172">
        <v>64</v>
      </c>
      <c r="O3232" s="167" t="s">
        <v>133</v>
      </c>
      <c r="P3232" s="260" t="e">
        <f t="shared" si="156"/>
        <v>#NUM!</v>
      </c>
      <c r="S3232" s="272"/>
    </row>
    <row r="3233" spans="1:19">
      <c r="A3233" s="161" t="s">
        <v>4344</v>
      </c>
      <c r="C3233" s="161" t="s">
        <v>133</v>
      </c>
      <c r="F3233" s="163" t="s">
        <v>133</v>
      </c>
      <c r="G3233" s="266" t="s">
        <v>133</v>
      </c>
      <c r="H3233" s="163" t="s">
        <v>133</v>
      </c>
      <c r="I3233" s="163" t="s">
        <v>133</v>
      </c>
      <c r="J3233" s="163" t="s">
        <v>133</v>
      </c>
      <c r="K3233" s="164">
        <f t="shared" si="157"/>
        <v>0</v>
      </c>
      <c r="L3233" s="165">
        <f t="shared" si="158"/>
        <v>0</v>
      </c>
      <c r="M3233" s="172">
        <v>127</v>
      </c>
      <c r="N3233" s="172">
        <v>64</v>
      </c>
      <c r="O3233" s="167" t="s">
        <v>133</v>
      </c>
      <c r="P3233" s="260" t="e">
        <f t="shared" si="156"/>
        <v>#NUM!</v>
      </c>
      <c r="S3233" s="272"/>
    </row>
    <row r="3234" spans="1:19">
      <c r="A3234" s="161" t="s">
        <v>4345</v>
      </c>
      <c r="C3234" s="161" t="s">
        <v>133</v>
      </c>
      <c r="F3234" s="163" t="s">
        <v>133</v>
      </c>
      <c r="G3234" s="266" t="s">
        <v>133</v>
      </c>
      <c r="H3234" s="163" t="s">
        <v>133</v>
      </c>
      <c r="I3234" s="163" t="s">
        <v>133</v>
      </c>
      <c r="J3234" s="163" t="s">
        <v>133</v>
      </c>
      <c r="K3234" s="164">
        <f t="shared" si="157"/>
        <v>0</v>
      </c>
      <c r="L3234" s="165">
        <f t="shared" si="158"/>
        <v>0</v>
      </c>
      <c r="M3234" s="172">
        <v>127</v>
      </c>
      <c r="N3234" s="172">
        <v>64</v>
      </c>
      <c r="O3234" s="167" t="s">
        <v>133</v>
      </c>
      <c r="P3234" s="260" t="e">
        <f t="shared" si="156"/>
        <v>#NUM!</v>
      </c>
      <c r="S3234" s="272"/>
    </row>
    <row r="3235" spans="1:19">
      <c r="A3235" s="161" t="s">
        <v>4346</v>
      </c>
      <c r="C3235" s="161" t="s">
        <v>133</v>
      </c>
      <c r="F3235" s="163" t="s">
        <v>133</v>
      </c>
      <c r="G3235" s="266" t="s">
        <v>133</v>
      </c>
      <c r="H3235" s="163" t="s">
        <v>133</v>
      </c>
      <c r="I3235" s="163" t="s">
        <v>133</v>
      </c>
      <c r="J3235" s="163" t="s">
        <v>133</v>
      </c>
      <c r="K3235" s="164">
        <f t="shared" si="157"/>
        <v>0</v>
      </c>
      <c r="L3235" s="165">
        <f t="shared" si="158"/>
        <v>0</v>
      </c>
      <c r="M3235" s="172">
        <v>127</v>
      </c>
      <c r="N3235" s="172">
        <v>64</v>
      </c>
      <c r="O3235" s="167" t="s">
        <v>133</v>
      </c>
      <c r="P3235" s="260" t="e">
        <f t="shared" si="156"/>
        <v>#NUM!</v>
      </c>
      <c r="S3235" s="272"/>
    </row>
    <row r="3236" spans="1:19">
      <c r="A3236" s="161" t="s">
        <v>4347</v>
      </c>
      <c r="C3236" s="161" t="s">
        <v>133</v>
      </c>
      <c r="F3236" s="163" t="s">
        <v>133</v>
      </c>
      <c r="G3236" s="266" t="s">
        <v>133</v>
      </c>
      <c r="H3236" s="163" t="s">
        <v>133</v>
      </c>
      <c r="I3236" s="163" t="s">
        <v>133</v>
      </c>
      <c r="J3236" s="163" t="s">
        <v>133</v>
      </c>
      <c r="K3236" s="164">
        <f t="shared" si="157"/>
        <v>0</v>
      </c>
      <c r="L3236" s="165">
        <f t="shared" si="158"/>
        <v>0</v>
      </c>
      <c r="M3236" s="172">
        <v>127</v>
      </c>
      <c r="N3236" s="172">
        <v>64</v>
      </c>
      <c r="O3236" s="167" t="s">
        <v>133</v>
      </c>
      <c r="P3236" s="260" t="e">
        <f t="shared" si="156"/>
        <v>#NUM!</v>
      </c>
      <c r="S3236" s="272"/>
    </row>
    <row r="3237" spans="1:19">
      <c r="A3237" s="161" t="s">
        <v>4348</v>
      </c>
      <c r="C3237" s="161" t="s">
        <v>133</v>
      </c>
      <c r="F3237" s="163" t="s">
        <v>133</v>
      </c>
      <c r="G3237" s="266" t="s">
        <v>133</v>
      </c>
      <c r="H3237" s="163" t="s">
        <v>133</v>
      </c>
      <c r="I3237" s="163" t="s">
        <v>133</v>
      </c>
      <c r="J3237" s="163" t="s">
        <v>133</v>
      </c>
      <c r="K3237" s="164">
        <f t="shared" si="157"/>
        <v>0</v>
      </c>
      <c r="L3237" s="165">
        <f t="shared" si="158"/>
        <v>0</v>
      </c>
      <c r="M3237" s="172">
        <v>127</v>
      </c>
      <c r="N3237" s="172">
        <v>64</v>
      </c>
      <c r="O3237" s="167" t="s">
        <v>133</v>
      </c>
      <c r="P3237" s="260" t="e">
        <f t="shared" si="156"/>
        <v>#NUM!</v>
      </c>
      <c r="S3237" s="272"/>
    </row>
    <row r="3238" spans="1:19">
      <c r="A3238" s="161" t="s">
        <v>4349</v>
      </c>
      <c r="C3238" s="161" t="s">
        <v>133</v>
      </c>
      <c r="F3238" s="163" t="s">
        <v>133</v>
      </c>
      <c r="G3238" s="266" t="s">
        <v>133</v>
      </c>
      <c r="H3238" s="163" t="s">
        <v>133</v>
      </c>
      <c r="I3238" s="163" t="s">
        <v>133</v>
      </c>
      <c r="J3238" s="163" t="s">
        <v>133</v>
      </c>
      <c r="K3238" s="164">
        <f t="shared" si="157"/>
        <v>0</v>
      </c>
      <c r="L3238" s="165">
        <f t="shared" si="158"/>
        <v>0</v>
      </c>
      <c r="M3238" s="172">
        <v>127</v>
      </c>
      <c r="N3238" s="172">
        <v>64</v>
      </c>
      <c r="O3238" s="167" t="s">
        <v>133</v>
      </c>
      <c r="P3238" s="260" t="e">
        <f t="shared" si="156"/>
        <v>#NUM!</v>
      </c>
      <c r="S3238" s="272"/>
    </row>
    <row r="3239" spans="1:19">
      <c r="A3239" s="161" t="s">
        <v>4350</v>
      </c>
      <c r="C3239" s="161" t="s">
        <v>133</v>
      </c>
      <c r="F3239" s="163" t="s">
        <v>133</v>
      </c>
      <c r="G3239" s="266" t="s">
        <v>133</v>
      </c>
      <c r="H3239" s="163" t="s">
        <v>133</v>
      </c>
      <c r="I3239" s="163" t="s">
        <v>133</v>
      </c>
      <c r="J3239" s="163" t="s">
        <v>133</v>
      </c>
      <c r="K3239" s="164">
        <f t="shared" si="157"/>
        <v>0</v>
      </c>
      <c r="L3239" s="165">
        <f t="shared" si="158"/>
        <v>0</v>
      </c>
      <c r="M3239" s="172">
        <v>127</v>
      </c>
      <c r="N3239" s="172">
        <v>64</v>
      </c>
      <c r="O3239" s="167" t="s">
        <v>133</v>
      </c>
      <c r="P3239" s="260" t="e">
        <f t="shared" si="156"/>
        <v>#NUM!</v>
      </c>
      <c r="S3239" s="272"/>
    </row>
    <row r="3240" spans="1:19">
      <c r="A3240" s="161" t="s">
        <v>4351</v>
      </c>
      <c r="C3240" s="161" t="s">
        <v>133</v>
      </c>
      <c r="F3240" s="163" t="s">
        <v>133</v>
      </c>
      <c r="G3240" s="266" t="s">
        <v>133</v>
      </c>
      <c r="H3240" s="163" t="s">
        <v>133</v>
      </c>
      <c r="I3240" s="163" t="s">
        <v>133</v>
      </c>
      <c r="J3240" s="163" t="s">
        <v>133</v>
      </c>
      <c r="K3240" s="164">
        <f t="shared" si="157"/>
        <v>0</v>
      </c>
      <c r="L3240" s="165">
        <f t="shared" si="158"/>
        <v>0</v>
      </c>
      <c r="M3240" s="172">
        <v>127</v>
      </c>
      <c r="N3240" s="172">
        <v>64</v>
      </c>
      <c r="O3240" s="167" t="s">
        <v>133</v>
      </c>
      <c r="P3240" s="260" t="e">
        <f t="shared" si="156"/>
        <v>#NUM!</v>
      </c>
      <c r="S3240" s="272"/>
    </row>
    <row r="3241" spans="1:19">
      <c r="A3241" s="161" t="s">
        <v>4352</v>
      </c>
      <c r="C3241" s="161" t="s">
        <v>133</v>
      </c>
      <c r="F3241" s="163" t="s">
        <v>133</v>
      </c>
      <c r="G3241" s="266" t="s">
        <v>133</v>
      </c>
      <c r="H3241" s="163" t="s">
        <v>133</v>
      </c>
      <c r="I3241" s="163" t="s">
        <v>133</v>
      </c>
      <c r="J3241" s="163" t="s">
        <v>133</v>
      </c>
      <c r="K3241" s="164">
        <f t="shared" si="157"/>
        <v>0</v>
      </c>
      <c r="L3241" s="165">
        <f t="shared" si="158"/>
        <v>0</v>
      </c>
      <c r="M3241" s="172">
        <v>127</v>
      </c>
      <c r="N3241" s="172">
        <v>64</v>
      </c>
      <c r="O3241" s="167" t="s">
        <v>133</v>
      </c>
      <c r="P3241" s="260" t="e">
        <f t="shared" si="156"/>
        <v>#NUM!</v>
      </c>
      <c r="S3241" s="272"/>
    </row>
    <row r="3242" spans="1:19">
      <c r="A3242" s="161" t="s">
        <v>4353</v>
      </c>
      <c r="C3242" s="161" t="s">
        <v>133</v>
      </c>
      <c r="F3242" s="163" t="s">
        <v>133</v>
      </c>
      <c r="G3242" s="266" t="s">
        <v>133</v>
      </c>
      <c r="H3242" s="163" t="s">
        <v>133</v>
      </c>
      <c r="I3242" s="163" t="s">
        <v>133</v>
      </c>
      <c r="J3242" s="163" t="s">
        <v>133</v>
      </c>
      <c r="K3242" s="164">
        <f t="shared" si="157"/>
        <v>0</v>
      </c>
      <c r="L3242" s="165">
        <f t="shared" si="158"/>
        <v>0</v>
      </c>
      <c r="M3242" s="172">
        <v>127</v>
      </c>
      <c r="N3242" s="172">
        <v>64</v>
      </c>
      <c r="O3242" s="167" t="s">
        <v>133</v>
      </c>
      <c r="P3242" s="260" t="e">
        <f t="shared" si="156"/>
        <v>#NUM!</v>
      </c>
      <c r="S3242" s="272"/>
    </row>
    <row r="3243" spans="1:19">
      <c r="A3243" s="161" t="s">
        <v>4354</v>
      </c>
      <c r="C3243" s="161" t="s">
        <v>133</v>
      </c>
      <c r="F3243" s="163" t="s">
        <v>133</v>
      </c>
      <c r="G3243" s="266" t="s">
        <v>133</v>
      </c>
      <c r="H3243" s="163" t="s">
        <v>133</v>
      </c>
      <c r="I3243" s="163" t="s">
        <v>133</v>
      </c>
      <c r="J3243" s="163" t="s">
        <v>133</v>
      </c>
      <c r="K3243" s="164">
        <f t="shared" si="157"/>
        <v>0</v>
      </c>
      <c r="L3243" s="165">
        <f t="shared" si="158"/>
        <v>0</v>
      </c>
      <c r="M3243" s="172">
        <v>127</v>
      </c>
      <c r="N3243" s="172">
        <v>64</v>
      </c>
      <c r="O3243" s="167" t="s">
        <v>133</v>
      </c>
      <c r="P3243" s="260" t="e">
        <f t="shared" si="156"/>
        <v>#NUM!</v>
      </c>
      <c r="S3243" s="272"/>
    </row>
    <row r="3244" spans="1:19">
      <c r="A3244" s="161" t="s">
        <v>4355</v>
      </c>
      <c r="C3244" s="161" t="s">
        <v>133</v>
      </c>
      <c r="F3244" s="163" t="s">
        <v>133</v>
      </c>
      <c r="G3244" s="266" t="s">
        <v>133</v>
      </c>
      <c r="H3244" s="163" t="s">
        <v>133</v>
      </c>
      <c r="I3244" s="163" t="s">
        <v>133</v>
      </c>
      <c r="J3244" s="163" t="s">
        <v>133</v>
      </c>
      <c r="K3244" s="164">
        <f t="shared" si="157"/>
        <v>0</v>
      </c>
      <c r="L3244" s="165">
        <f t="shared" si="158"/>
        <v>0</v>
      </c>
      <c r="M3244" s="172">
        <v>127</v>
      </c>
      <c r="N3244" s="172">
        <v>64</v>
      </c>
      <c r="O3244" s="167" t="s">
        <v>133</v>
      </c>
      <c r="P3244" s="260" t="e">
        <f t="shared" si="156"/>
        <v>#NUM!</v>
      </c>
      <c r="S3244" s="272"/>
    </row>
    <row r="3245" spans="1:19">
      <c r="A3245" s="161" t="s">
        <v>4356</v>
      </c>
      <c r="C3245" s="161" t="s">
        <v>133</v>
      </c>
      <c r="F3245" s="163" t="s">
        <v>133</v>
      </c>
      <c r="G3245" s="266" t="s">
        <v>133</v>
      </c>
      <c r="H3245" s="163" t="s">
        <v>133</v>
      </c>
      <c r="I3245" s="163" t="s">
        <v>133</v>
      </c>
      <c r="J3245" s="163" t="s">
        <v>133</v>
      </c>
      <c r="K3245" s="164">
        <f t="shared" si="157"/>
        <v>0</v>
      </c>
      <c r="L3245" s="165">
        <f t="shared" si="158"/>
        <v>0</v>
      </c>
      <c r="M3245" s="172">
        <v>127</v>
      </c>
      <c r="N3245" s="172">
        <v>64</v>
      </c>
      <c r="O3245" s="167" t="s">
        <v>133</v>
      </c>
      <c r="P3245" s="260" t="e">
        <f t="shared" si="156"/>
        <v>#NUM!</v>
      </c>
      <c r="S3245" s="272"/>
    </row>
    <row r="3246" spans="1:19">
      <c r="A3246" s="161" t="s">
        <v>4357</v>
      </c>
      <c r="C3246" s="161" t="s">
        <v>133</v>
      </c>
      <c r="F3246" s="163" t="s">
        <v>133</v>
      </c>
      <c r="G3246" s="266" t="s">
        <v>133</v>
      </c>
      <c r="H3246" s="163" t="s">
        <v>133</v>
      </c>
      <c r="I3246" s="163" t="s">
        <v>133</v>
      </c>
      <c r="J3246" s="163" t="s">
        <v>133</v>
      </c>
      <c r="K3246" s="164">
        <f t="shared" si="157"/>
        <v>0</v>
      </c>
      <c r="L3246" s="165">
        <f t="shared" si="158"/>
        <v>0</v>
      </c>
      <c r="M3246" s="172">
        <v>127</v>
      </c>
      <c r="N3246" s="172">
        <v>64</v>
      </c>
      <c r="O3246" s="167" t="s">
        <v>133</v>
      </c>
      <c r="P3246" s="260" t="e">
        <f t="shared" si="156"/>
        <v>#NUM!</v>
      </c>
      <c r="S3246" s="272"/>
    </row>
    <row r="3247" spans="1:19">
      <c r="A3247" s="161" t="s">
        <v>4358</v>
      </c>
      <c r="C3247" s="161" t="s">
        <v>133</v>
      </c>
      <c r="F3247" s="163" t="s">
        <v>133</v>
      </c>
      <c r="G3247" s="266" t="s">
        <v>133</v>
      </c>
      <c r="H3247" s="163" t="s">
        <v>133</v>
      </c>
      <c r="I3247" s="163" t="s">
        <v>133</v>
      </c>
      <c r="J3247" s="163" t="s">
        <v>133</v>
      </c>
      <c r="K3247" s="164">
        <f t="shared" si="157"/>
        <v>0</v>
      </c>
      <c r="L3247" s="165">
        <f t="shared" si="158"/>
        <v>0</v>
      </c>
      <c r="M3247" s="172">
        <v>127</v>
      </c>
      <c r="N3247" s="172">
        <v>64</v>
      </c>
      <c r="O3247" s="167" t="s">
        <v>133</v>
      </c>
      <c r="P3247" s="260" t="e">
        <f t="shared" si="156"/>
        <v>#NUM!</v>
      </c>
      <c r="S3247" s="272"/>
    </row>
    <row r="3248" spans="1:19">
      <c r="A3248" s="161" t="s">
        <v>4359</v>
      </c>
      <c r="C3248" s="161" t="s">
        <v>133</v>
      </c>
      <c r="F3248" s="163" t="s">
        <v>133</v>
      </c>
      <c r="G3248" s="266" t="s">
        <v>133</v>
      </c>
      <c r="H3248" s="163" t="s">
        <v>133</v>
      </c>
      <c r="I3248" s="163" t="s">
        <v>133</v>
      </c>
      <c r="J3248" s="163" t="s">
        <v>133</v>
      </c>
      <c r="K3248" s="164">
        <f t="shared" si="157"/>
        <v>0</v>
      </c>
      <c r="L3248" s="165">
        <f t="shared" si="158"/>
        <v>0</v>
      </c>
      <c r="M3248" s="172">
        <v>127</v>
      </c>
      <c r="N3248" s="172">
        <v>64</v>
      </c>
      <c r="O3248" s="167" t="s">
        <v>133</v>
      </c>
      <c r="P3248" s="260" t="e">
        <f t="shared" si="156"/>
        <v>#NUM!</v>
      </c>
      <c r="S3248" s="272"/>
    </row>
    <row r="3249" spans="1:19">
      <c r="A3249" s="161" t="s">
        <v>4360</v>
      </c>
      <c r="C3249" s="161" t="s">
        <v>133</v>
      </c>
      <c r="F3249" s="163" t="s">
        <v>133</v>
      </c>
      <c r="G3249" s="266" t="s">
        <v>133</v>
      </c>
      <c r="H3249" s="163" t="s">
        <v>133</v>
      </c>
      <c r="I3249" s="163" t="s">
        <v>133</v>
      </c>
      <c r="J3249" s="163" t="s">
        <v>133</v>
      </c>
      <c r="K3249" s="164">
        <f t="shared" si="157"/>
        <v>0</v>
      </c>
      <c r="L3249" s="165">
        <f t="shared" si="158"/>
        <v>0</v>
      </c>
      <c r="M3249" s="172">
        <v>127</v>
      </c>
      <c r="N3249" s="172">
        <v>64</v>
      </c>
      <c r="O3249" s="167" t="s">
        <v>133</v>
      </c>
      <c r="P3249" s="260" t="e">
        <f t="shared" si="156"/>
        <v>#NUM!</v>
      </c>
      <c r="S3249" s="272"/>
    </row>
    <row r="3250" spans="1:19">
      <c r="A3250" s="161" t="s">
        <v>4361</v>
      </c>
      <c r="C3250" s="161" t="s">
        <v>133</v>
      </c>
      <c r="F3250" s="163" t="s">
        <v>133</v>
      </c>
      <c r="G3250" s="266" t="s">
        <v>133</v>
      </c>
      <c r="H3250" s="163" t="s">
        <v>133</v>
      </c>
      <c r="I3250" s="163" t="s">
        <v>133</v>
      </c>
      <c r="J3250" s="163" t="s">
        <v>133</v>
      </c>
      <c r="K3250" s="164">
        <f t="shared" si="157"/>
        <v>0</v>
      </c>
      <c r="L3250" s="165">
        <f t="shared" si="158"/>
        <v>0</v>
      </c>
      <c r="M3250" s="172">
        <v>127</v>
      </c>
      <c r="N3250" s="172">
        <v>64</v>
      </c>
      <c r="O3250" s="167" t="s">
        <v>133</v>
      </c>
      <c r="P3250" s="260" t="e">
        <f t="shared" si="156"/>
        <v>#NUM!</v>
      </c>
      <c r="S3250" s="272"/>
    </row>
    <row r="3251" spans="1:19">
      <c r="A3251" s="161" t="s">
        <v>4362</v>
      </c>
      <c r="C3251" s="161" t="s">
        <v>133</v>
      </c>
      <c r="F3251" s="163" t="s">
        <v>133</v>
      </c>
      <c r="G3251" s="266" t="s">
        <v>133</v>
      </c>
      <c r="H3251" s="163" t="s">
        <v>133</v>
      </c>
      <c r="I3251" s="163" t="s">
        <v>133</v>
      </c>
      <c r="J3251" s="163" t="s">
        <v>133</v>
      </c>
      <c r="K3251" s="164">
        <f t="shared" si="157"/>
        <v>0</v>
      </c>
      <c r="L3251" s="165">
        <f t="shared" si="158"/>
        <v>0</v>
      </c>
      <c r="M3251" s="172">
        <v>127</v>
      </c>
      <c r="N3251" s="172">
        <v>64</v>
      </c>
      <c r="O3251" s="167" t="s">
        <v>133</v>
      </c>
      <c r="P3251" s="260" t="e">
        <f t="shared" si="156"/>
        <v>#NUM!</v>
      </c>
      <c r="S3251" s="272"/>
    </row>
    <row r="3252" spans="1:19">
      <c r="A3252" s="161" t="s">
        <v>4363</v>
      </c>
      <c r="C3252" s="161" t="s">
        <v>133</v>
      </c>
      <c r="F3252" s="163" t="s">
        <v>133</v>
      </c>
      <c r="G3252" s="266" t="s">
        <v>133</v>
      </c>
      <c r="H3252" s="163" t="s">
        <v>133</v>
      </c>
      <c r="I3252" s="163" t="s">
        <v>133</v>
      </c>
      <c r="J3252" s="163" t="s">
        <v>133</v>
      </c>
      <c r="K3252" s="164">
        <f t="shared" si="157"/>
        <v>0</v>
      </c>
      <c r="L3252" s="165">
        <f t="shared" si="158"/>
        <v>0</v>
      </c>
      <c r="M3252" s="172">
        <v>127</v>
      </c>
      <c r="N3252" s="172">
        <v>64</v>
      </c>
      <c r="O3252" s="167" t="s">
        <v>133</v>
      </c>
      <c r="P3252" s="260" t="e">
        <f t="shared" si="156"/>
        <v>#NUM!</v>
      </c>
      <c r="S3252" s="272"/>
    </row>
    <row r="3253" spans="1:19">
      <c r="A3253" s="161" t="s">
        <v>4364</v>
      </c>
      <c r="C3253" s="161" t="s">
        <v>133</v>
      </c>
      <c r="F3253" s="163" t="s">
        <v>133</v>
      </c>
      <c r="G3253" s="266" t="s">
        <v>133</v>
      </c>
      <c r="H3253" s="163" t="s">
        <v>133</v>
      </c>
      <c r="I3253" s="163" t="s">
        <v>133</v>
      </c>
      <c r="J3253" s="163" t="s">
        <v>133</v>
      </c>
      <c r="K3253" s="164">
        <f t="shared" si="157"/>
        <v>0</v>
      </c>
      <c r="L3253" s="165">
        <f t="shared" si="158"/>
        <v>0</v>
      </c>
      <c r="M3253" s="172">
        <v>127</v>
      </c>
      <c r="N3253" s="172">
        <v>64</v>
      </c>
      <c r="O3253" s="167" t="s">
        <v>133</v>
      </c>
      <c r="P3253" s="260" t="e">
        <f t="shared" si="156"/>
        <v>#NUM!</v>
      </c>
      <c r="S3253" s="272"/>
    </row>
    <row r="3254" spans="1:19">
      <c r="A3254" s="161" t="s">
        <v>4365</v>
      </c>
      <c r="C3254" s="161" t="s">
        <v>133</v>
      </c>
      <c r="F3254" s="163" t="s">
        <v>133</v>
      </c>
      <c r="G3254" s="266" t="s">
        <v>133</v>
      </c>
      <c r="H3254" s="163" t="s">
        <v>133</v>
      </c>
      <c r="I3254" s="163" t="s">
        <v>133</v>
      </c>
      <c r="J3254" s="163" t="s">
        <v>133</v>
      </c>
      <c r="K3254" s="164">
        <f t="shared" si="157"/>
        <v>0</v>
      </c>
      <c r="L3254" s="165">
        <f t="shared" si="158"/>
        <v>0</v>
      </c>
      <c r="M3254" s="172">
        <v>127</v>
      </c>
      <c r="N3254" s="172">
        <v>64</v>
      </c>
      <c r="O3254" s="167" t="s">
        <v>133</v>
      </c>
      <c r="P3254" s="260" t="e">
        <f t="shared" si="156"/>
        <v>#NUM!</v>
      </c>
      <c r="S3254" s="272"/>
    </row>
    <row r="3255" spans="1:19">
      <c r="A3255" s="161" t="s">
        <v>4366</v>
      </c>
      <c r="C3255" s="161" t="s">
        <v>133</v>
      </c>
      <c r="F3255" s="163" t="s">
        <v>133</v>
      </c>
      <c r="G3255" s="266" t="s">
        <v>133</v>
      </c>
      <c r="H3255" s="163" t="s">
        <v>133</v>
      </c>
      <c r="I3255" s="163" t="s">
        <v>133</v>
      </c>
      <c r="J3255" s="163" t="s">
        <v>133</v>
      </c>
      <c r="K3255" s="164">
        <f t="shared" si="157"/>
        <v>0</v>
      </c>
      <c r="L3255" s="165">
        <f t="shared" si="158"/>
        <v>0</v>
      </c>
      <c r="M3255" s="172">
        <v>127</v>
      </c>
      <c r="N3255" s="172">
        <v>64</v>
      </c>
      <c r="O3255" s="167" t="s">
        <v>133</v>
      </c>
      <c r="P3255" s="260" t="e">
        <f t="shared" si="156"/>
        <v>#NUM!</v>
      </c>
      <c r="S3255" s="272"/>
    </row>
    <row r="3256" spans="1:19">
      <c r="A3256" s="161" t="s">
        <v>4367</v>
      </c>
      <c r="C3256" s="161" t="s">
        <v>133</v>
      </c>
      <c r="F3256" s="163" t="s">
        <v>133</v>
      </c>
      <c r="G3256" s="266" t="s">
        <v>133</v>
      </c>
      <c r="H3256" s="163" t="s">
        <v>133</v>
      </c>
      <c r="I3256" s="163" t="s">
        <v>133</v>
      </c>
      <c r="J3256" s="163" t="s">
        <v>133</v>
      </c>
      <c r="K3256" s="164">
        <f t="shared" si="157"/>
        <v>0</v>
      </c>
      <c r="L3256" s="165">
        <f t="shared" si="158"/>
        <v>0</v>
      </c>
      <c r="M3256" s="172">
        <v>127</v>
      </c>
      <c r="N3256" s="172">
        <v>64</v>
      </c>
      <c r="O3256" s="167" t="s">
        <v>133</v>
      </c>
      <c r="P3256" s="260" t="e">
        <f t="shared" si="156"/>
        <v>#NUM!</v>
      </c>
      <c r="S3256" s="272"/>
    </row>
    <row r="3257" spans="1:19">
      <c r="A3257" s="161" t="s">
        <v>4368</v>
      </c>
      <c r="C3257" s="161" t="s">
        <v>133</v>
      </c>
      <c r="F3257" s="163" t="s">
        <v>133</v>
      </c>
      <c r="G3257" s="266" t="s">
        <v>133</v>
      </c>
      <c r="H3257" s="163" t="s">
        <v>133</v>
      </c>
      <c r="I3257" s="163" t="s">
        <v>133</v>
      </c>
      <c r="J3257" s="163" t="s">
        <v>133</v>
      </c>
      <c r="K3257" s="164">
        <f t="shared" si="157"/>
        <v>0</v>
      </c>
      <c r="L3257" s="165">
        <f t="shared" si="158"/>
        <v>0</v>
      </c>
      <c r="M3257" s="172">
        <v>127</v>
      </c>
      <c r="N3257" s="172">
        <v>64</v>
      </c>
      <c r="O3257" s="167" t="s">
        <v>133</v>
      </c>
      <c r="P3257" s="260" t="e">
        <f t="shared" si="156"/>
        <v>#NUM!</v>
      </c>
      <c r="S3257" s="272"/>
    </row>
    <row r="3258" spans="1:19">
      <c r="A3258" s="161" t="s">
        <v>4369</v>
      </c>
      <c r="C3258" s="161" t="s">
        <v>133</v>
      </c>
      <c r="F3258" s="163" t="s">
        <v>133</v>
      </c>
      <c r="G3258" s="266" t="s">
        <v>133</v>
      </c>
      <c r="H3258" s="163" t="s">
        <v>133</v>
      </c>
      <c r="I3258" s="163" t="s">
        <v>133</v>
      </c>
      <c r="J3258" s="163" t="s">
        <v>133</v>
      </c>
      <c r="K3258" s="164">
        <f t="shared" si="157"/>
        <v>0</v>
      </c>
      <c r="L3258" s="165">
        <f t="shared" si="158"/>
        <v>0</v>
      </c>
      <c r="M3258" s="172">
        <v>127</v>
      </c>
      <c r="N3258" s="172">
        <v>64</v>
      </c>
      <c r="O3258" s="167" t="s">
        <v>133</v>
      </c>
      <c r="P3258" s="260" t="e">
        <f t="shared" si="156"/>
        <v>#NUM!</v>
      </c>
      <c r="S3258" s="272"/>
    </row>
    <row r="3259" spans="1:19">
      <c r="A3259" s="161" t="s">
        <v>4370</v>
      </c>
      <c r="C3259" s="161" t="s">
        <v>133</v>
      </c>
      <c r="F3259" s="163" t="s">
        <v>133</v>
      </c>
      <c r="G3259" s="266" t="s">
        <v>133</v>
      </c>
      <c r="H3259" s="163" t="s">
        <v>133</v>
      </c>
      <c r="I3259" s="163" t="s">
        <v>133</v>
      </c>
      <c r="J3259" s="163" t="s">
        <v>133</v>
      </c>
      <c r="K3259" s="164">
        <f t="shared" si="157"/>
        <v>0</v>
      </c>
      <c r="L3259" s="165">
        <f t="shared" si="158"/>
        <v>0</v>
      </c>
      <c r="M3259" s="172">
        <v>127</v>
      </c>
      <c r="N3259" s="172">
        <v>64</v>
      </c>
      <c r="O3259" s="167" t="s">
        <v>133</v>
      </c>
      <c r="P3259" s="260" t="e">
        <f t="shared" si="156"/>
        <v>#NUM!</v>
      </c>
      <c r="S3259" s="272"/>
    </row>
    <row r="3260" spans="1:19">
      <c r="A3260" s="161" t="s">
        <v>4371</v>
      </c>
      <c r="C3260" s="161" t="s">
        <v>133</v>
      </c>
      <c r="F3260" s="163" t="s">
        <v>133</v>
      </c>
      <c r="G3260" s="266" t="s">
        <v>133</v>
      </c>
      <c r="H3260" s="163" t="s">
        <v>133</v>
      </c>
      <c r="I3260" s="163" t="s">
        <v>133</v>
      </c>
      <c r="J3260" s="163" t="s">
        <v>133</v>
      </c>
      <c r="K3260" s="164">
        <f t="shared" si="157"/>
        <v>0</v>
      </c>
      <c r="L3260" s="165">
        <f t="shared" si="158"/>
        <v>0</v>
      </c>
      <c r="M3260" s="172">
        <v>127</v>
      </c>
      <c r="N3260" s="172">
        <v>64</v>
      </c>
      <c r="O3260" s="167" t="s">
        <v>133</v>
      </c>
      <c r="P3260" s="260" t="e">
        <f t="shared" si="156"/>
        <v>#NUM!</v>
      </c>
      <c r="S3260" s="272"/>
    </row>
    <row r="3261" spans="1:19">
      <c r="A3261" s="161" t="s">
        <v>4372</v>
      </c>
      <c r="C3261" s="161" t="s">
        <v>133</v>
      </c>
      <c r="F3261" s="163" t="s">
        <v>133</v>
      </c>
      <c r="G3261" s="266" t="s">
        <v>133</v>
      </c>
      <c r="H3261" s="163" t="s">
        <v>133</v>
      </c>
      <c r="I3261" s="163" t="s">
        <v>133</v>
      </c>
      <c r="J3261" s="163" t="s">
        <v>133</v>
      </c>
      <c r="K3261" s="164">
        <f t="shared" si="157"/>
        <v>0</v>
      </c>
      <c r="L3261" s="165">
        <f t="shared" si="158"/>
        <v>0</v>
      </c>
      <c r="M3261" s="172">
        <v>127</v>
      </c>
      <c r="N3261" s="172">
        <v>64</v>
      </c>
      <c r="O3261" s="167" t="s">
        <v>133</v>
      </c>
      <c r="P3261" s="260" t="e">
        <f t="shared" si="156"/>
        <v>#NUM!</v>
      </c>
      <c r="S3261" s="272"/>
    </row>
    <row r="3262" spans="1:19">
      <c r="A3262" s="161" t="s">
        <v>4373</v>
      </c>
      <c r="C3262" s="161" t="s">
        <v>133</v>
      </c>
      <c r="F3262" s="163" t="s">
        <v>133</v>
      </c>
      <c r="G3262" s="266" t="s">
        <v>133</v>
      </c>
      <c r="H3262" s="163" t="s">
        <v>133</v>
      </c>
      <c r="I3262" s="163" t="s">
        <v>133</v>
      </c>
      <c r="J3262" s="163" t="s">
        <v>133</v>
      </c>
      <c r="K3262" s="164">
        <f t="shared" si="157"/>
        <v>0</v>
      </c>
      <c r="L3262" s="165">
        <f t="shared" si="158"/>
        <v>0</v>
      </c>
      <c r="M3262" s="172">
        <v>127</v>
      </c>
      <c r="N3262" s="172">
        <v>64</v>
      </c>
      <c r="O3262" s="167" t="s">
        <v>133</v>
      </c>
      <c r="P3262" s="260" t="e">
        <f t="shared" si="156"/>
        <v>#NUM!</v>
      </c>
      <c r="S3262" s="272"/>
    </row>
    <row r="3263" spans="1:19">
      <c r="A3263" s="161" t="s">
        <v>4374</v>
      </c>
      <c r="C3263" s="161" t="s">
        <v>133</v>
      </c>
      <c r="F3263" s="163" t="s">
        <v>133</v>
      </c>
      <c r="G3263" s="266" t="s">
        <v>133</v>
      </c>
      <c r="H3263" s="163" t="s">
        <v>133</v>
      </c>
      <c r="I3263" s="163" t="s">
        <v>133</v>
      </c>
      <c r="J3263" s="163" t="s">
        <v>133</v>
      </c>
      <c r="K3263" s="164">
        <f t="shared" si="157"/>
        <v>0</v>
      </c>
      <c r="L3263" s="165">
        <f t="shared" si="158"/>
        <v>0</v>
      </c>
      <c r="M3263" s="172">
        <v>127</v>
      </c>
      <c r="N3263" s="172">
        <v>64</v>
      </c>
      <c r="O3263" s="167" t="s">
        <v>133</v>
      </c>
      <c r="P3263" s="260" t="e">
        <f t="shared" si="156"/>
        <v>#NUM!</v>
      </c>
      <c r="S3263" s="272"/>
    </row>
    <row r="3264" spans="1:19">
      <c r="A3264" s="161" t="s">
        <v>4375</v>
      </c>
      <c r="C3264" s="161" t="s">
        <v>133</v>
      </c>
      <c r="F3264" s="163" t="s">
        <v>133</v>
      </c>
      <c r="G3264" s="266" t="s">
        <v>133</v>
      </c>
      <c r="H3264" s="163" t="s">
        <v>133</v>
      </c>
      <c r="I3264" s="163" t="s">
        <v>133</v>
      </c>
      <c r="J3264" s="163" t="s">
        <v>133</v>
      </c>
      <c r="K3264" s="164">
        <f t="shared" si="157"/>
        <v>0</v>
      </c>
      <c r="L3264" s="165">
        <f t="shared" si="158"/>
        <v>0</v>
      </c>
      <c r="M3264" s="172">
        <v>127</v>
      </c>
      <c r="N3264" s="172">
        <v>64</v>
      </c>
      <c r="O3264" s="167" t="s">
        <v>133</v>
      </c>
      <c r="P3264" s="260" t="e">
        <f t="shared" si="156"/>
        <v>#NUM!</v>
      </c>
      <c r="S3264" s="272"/>
    </row>
    <row r="3265" spans="1:19">
      <c r="A3265" s="161" t="s">
        <v>4376</v>
      </c>
      <c r="C3265" s="161" t="s">
        <v>133</v>
      </c>
      <c r="F3265" s="163" t="s">
        <v>133</v>
      </c>
      <c r="G3265" s="266" t="s">
        <v>133</v>
      </c>
      <c r="H3265" s="163" t="s">
        <v>133</v>
      </c>
      <c r="I3265" s="163" t="s">
        <v>133</v>
      </c>
      <c r="J3265" s="163" t="s">
        <v>133</v>
      </c>
      <c r="K3265" s="164">
        <f t="shared" si="157"/>
        <v>0</v>
      </c>
      <c r="L3265" s="165">
        <f t="shared" si="158"/>
        <v>0</v>
      </c>
      <c r="M3265" s="172">
        <v>127</v>
      </c>
      <c r="N3265" s="172">
        <v>64</v>
      </c>
      <c r="O3265" s="167" t="s">
        <v>133</v>
      </c>
      <c r="P3265" s="260" t="e">
        <f t="shared" si="156"/>
        <v>#NUM!</v>
      </c>
      <c r="S3265" s="272"/>
    </row>
    <row r="3266" spans="1:19">
      <c r="A3266" s="161" t="s">
        <v>4377</v>
      </c>
      <c r="C3266" s="161" t="s">
        <v>133</v>
      </c>
      <c r="F3266" s="163" t="s">
        <v>133</v>
      </c>
      <c r="G3266" s="266" t="s">
        <v>133</v>
      </c>
      <c r="H3266" s="163" t="s">
        <v>133</v>
      </c>
      <c r="I3266" s="163" t="s">
        <v>133</v>
      </c>
      <c r="J3266" s="163" t="s">
        <v>133</v>
      </c>
      <c r="K3266" s="164">
        <f t="shared" si="157"/>
        <v>0</v>
      </c>
      <c r="L3266" s="165">
        <f t="shared" si="158"/>
        <v>0</v>
      </c>
      <c r="M3266" s="172">
        <v>127</v>
      </c>
      <c r="N3266" s="172">
        <v>64</v>
      </c>
      <c r="O3266" s="167" t="s">
        <v>133</v>
      </c>
      <c r="P3266" s="260" t="e">
        <f t="shared" si="156"/>
        <v>#NUM!</v>
      </c>
      <c r="S3266" s="272"/>
    </row>
    <row r="3267" spans="1:19">
      <c r="A3267" s="161" t="s">
        <v>4378</v>
      </c>
      <c r="C3267" s="161" t="s">
        <v>133</v>
      </c>
      <c r="F3267" s="163" t="s">
        <v>133</v>
      </c>
      <c r="G3267" s="266" t="s">
        <v>133</v>
      </c>
      <c r="H3267" s="163" t="s">
        <v>133</v>
      </c>
      <c r="I3267" s="163" t="s">
        <v>133</v>
      </c>
      <c r="J3267" s="163" t="s">
        <v>133</v>
      </c>
      <c r="K3267" s="164">
        <f t="shared" si="157"/>
        <v>0</v>
      </c>
      <c r="L3267" s="165">
        <f t="shared" si="158"/>
        <v>0</v>
      </c>
      <c r="M3267" s="172">
        <v>127</v>
      </c>
      <c r="N3267" s="172">
        <v>64</v>
      </c>
      <c r="O3267" s="167" t="s">
        <v>133</v>
      </c>
      <c r="P3267" s="260" t="e">
        <f t="shared" si="156"/>
        <v>#NUM!</v>
      </c>
      <c r="S3267" s="272"/>
    </row>
    <row r="3268" spans="1:19">
      <c r="A3268" s="161" t="s">
        <v>4379</v>
      </c>
      <c r="C3268" s="161" t="s">
        <v>133</v>
      </c>
      <c r="F3268" s="163" t="s">
        <v>133</v>
      </c>
      <c r="G3268" s="266" t="s">
        <v>133</v>
      </c>
      <c r="H3268" s="163" t="s">
        <v>133</v>
      </c>
      <c r="I3268" s="163" t="s">
        <v>133</v>
      </c>
      <c r="J3268" s="163" t="s">
        <v>133</v>
      </c>
      <c r="K3268" s="164">
        <f t="shared" si="157"/>
        <v>0</v>
      </c>
      <c r="L3268" s="165">
        <f t="shared" si="158"/>
        <v>0</v>
      </c>
      <c r="M3268" s="172">
        <v>127</v>
      </c>
      <c r="N3268" s="172">
        <v>64</v>
      </c>
      <c r="O3268" s="167" t="s">
        <v>133</v>
      </c>
      <c r="P3268" s="260" t="e">
        <f t="shared" si="156"/>
        <v>#NUM!</v>
      </c>
      <c r="S3268" s="272"/>
    </row>
    <row r="3269" spans="1:19">
      <c r="A3269" s="161" t="s">
        <v>4380</v>
      </c>
      <c r="C3269" s="161" t="s">
        <v>133</v>
      </c>
      <c r="F3269" s="163" t="s">
        <v>133</v>
      </c>
      <c r="G3269" s="266" t="s">
        <v>133</v>
      </c>
      <c r="H3269" s="163" t="s">
        <v>133</v>
      </c>
      <c r="I3269" s="163" t="s">
        <v>133</v>
      </c>
      <c r="J3269" s="163" t="s">
        <v>133</v>
      </c>
      <c r="K3269" s="164">
        <f t="shared" si="157"/>
        <v>0</v>
      </c>
      <c r="L3269" s="165">
        <f t="shared" si="158"/>
        <v>0</v>
      </c>
      <c r="M3269" s="172">
        <v>127</v>
      </c>
      <c r="N3269" s="172">
        <v>64</v>
      </c>
      <c r="O3269" s="167" t="s">
        <v>133</v>
      </c>
      <c r="P3269" s="260" t="e">
        <f t="shared" si="156"/>
        <v>#NUM!</v>
      </c>
      <c r="S3269" s="272"/>
    </row>
    <row r="3270" spans="1:19">
      <c r="A3270" s="161" t="s">
        <v>4381</v>
      </c>
      <c r="C3270" s="161" t="s">
        <v>133</v>
      </c>
      <c r="F3270" s="163" t="s">
        <v>133</v>
      </c>
      <c r="G3270" s="266" t="s">
        <v>133</v>
      </c>
      <c r="H3270" s="163" t="s">
        <v>133</v>
      </c>
      <c r="I3270" s="163" t="s">
        <v>133</v>
      </c>
      <c r="J3270" s="163" t="s">
        <v>133</v>
      </c>
      <c r="K3270" s="164">
        <f t="shared" si="157"/>
        <v>0</v>
      </c>
      <c r="L3270" s="165">
        <f t="shared" si="158"/>
        <v>0</v>
      </c>
      <c r="M3270" s="172">
        <v>127</v>
      </c>
      <c r="N3270" s="172">
        <v>64</v>
      </c>
      <c r="O3270" s="167" t="s">
        <v>133</v>
      </c>
      <c r="P3270" s="260" t="e">
        <f t="shared" si="156"/>
        <v>#NUM!</v>
      </c>
      <c r="S3270" s="272"/>
    </row>
    <row r="3271" spans="1:19">
      <c r="A3271" s="161" t="s">
        <v>4382</v>
      </c>
      <c r="C3271" s="161" t="s">
        <v>133</v>
      </c>
      <c r="F3271" s="163" t="s">
        <v>133</v>
      </c>
      <c r="G3271" s="266" t="s">
        <v>133</v>
      </c>
      <c r="H3271" s="163" t="s">
        <v>133</v>
      </c>
      <c r="I3271" s="163" t="s">
        <v>133</v>
      </c>
      <c r="J3271" s="163" t="s">
        <v>133</v>
      </c>
      <c r="K3271" s="164">
        <f t="shared" si="157"/>
        <v>0</v>
      </c>
      <c r="L3271" s="165">
        <f t="shared" si="158"/>
        <v>0</v>
      </c>
      <c r="M3271" s="172">
        <v>127</v>
      </c>
      <c r="N3271" s="172">
        <v>64</v>
      </c>
      <c r="O3271" s="167" t="s">
        <v>133</v>
      </c>
      <c r="P3271" s="260" t="e">
        <f t="shared" si="156"/>
        <v>#NUM!</v>
      </c>
      <c r="S3271" s="272"/>
    </row>
    <row r="3272" spans="1:19">
      <c r="A3272" s="161" t="s">
        <v>4383</v>
      </c>
      <c r="C3272" s="161" t="s">
        <v>133</v>
      </c>
      <c r="F3272" s="163" t="s">
        <v>133</v>
      </c>
      <c r="G3272" s="266" t="s">
        <v>133</v>
      </c>
      <c r="H3272" s="163" t="s">
        <v>133</v>
      </c>
      <c r="I3272" s="163" t="s">
        <v>133</v>
      </c>
      <c r="J3272" s="163" t="s">
        <v>133</v>
      </c>
      <c r="K3272" s="164">
        <f t="shared" si="157"/>
        <v>0</v>
      </c>
      <c r="L3272" s="165">
        <f t="shared" si="158"/>
        <v>0</v>
      </c>
      <c r="M3272" s="172">
        <v>127</v>
      </c>
      <c r="N3272" s="172">
        <v>64</v>
      </c>
      <c r="O3272" s="167" t="s">
        <v>133</v>
      </c>
      <c r="P3272" s="260" t="e">
        <f t="shared" si="156"/>
        <v>#NUM!</v>
      </c>
      <c r="S3272" s="272"/>
    </row>
    <row r="3273" spans="1:19">
      <c r="A3273" s="161" t="s">
        <v>4384</v>
      </c>
      <c r="C3273" s="161" t="s">
        <v>133</v>
      </c>
      <c r="F3273" s="163" t="s">
        <v>133</v>
      </c>
      <c r="G3273" s="266" t="s">
        <v>133</v>
      </c>
      <c r="H3273" s="163" t="s">
        <v>133</v>
      </c>
      <c r="I3273" s="163" t="s">
        <v>133</v>
      </c>
      <c r="J3273" s="163" t="s">
        <v>133</v>
      </c>
      <c r="K3273" s="164">
        <f t="shared" si="157"/>
        <v>0</v>
      </c>
      <c r="L3273" s="165">
        <f t="shared" si="158"/>
        <v>0</v>
      </c>
      <c r="M3273" s="172">
        <v>127</v>
      </c>
      <c r="N3273" s="172">
        <v>64</v>
      </c>
      <c r="O3273" s="167" t="s">
        <v>133</v>
      </c>
      <c r="P3273" s="260" t="e">
        <f t="shared" si="156"/>
        <v>#NUM!</v>
      </c>
      <c r="S3273" s="272"/>
    </row>
    <row r="3274" spans="1:19">
      <c r="A3274" s="161" t="s">
        <v>4385</v>
      </c>
      <c r="C3274" s="161" t="s">
        <v>133</v>
      </c>
      <c r="F3274" s="163" t="s">
        <v>133</v>
      </c>
      <c r="G3274" s="266" t="s">
        <v>133</v>
      </c>
      <c r="H3274" s="163" t="s">
        <v>133</v>
      </c>
      <c r="I3274" s="163" t="s">
        <v>133</v>
      </c>
      <c r="J3274" s="163" t="s">
        <v>133</v>
      </c>
      <c r="K3274" s="164">
        <f t="shared" si="157"/>
        <v>0</v>
      </c>
      <c r="L3274" s="165">
        <f t="shared" si="158"/>
        <v>0</v>
      </c>
      <c r="M3274" s="172">
        <v>127</v>
      </c>
      <c r="N3274" s="172">
        <v>64</v>
      </c>
      <c r="O3274" s="167" t="s">
        <v>133</v>
      </c>
      <c r="P3274" s="260" t="e">
        <f t="shared" si="156"/>
        <v>#NUM!</v>
      </c>
      <c r="S3274" s="272"/>
    </row>
    <row r="3275" spans="1:19">
      <c r="A3275" s="161" t="s">
        <v>4386</v>
      </c>
      <c r="C3275" s="161" t="s">
        <v>133</v>
      </c>
      <c r="F3275" s="163" t="s">
        <v>133</v>
      </c>
      <c r="G3275" s="266" t="s">
        <v>133</v>
      </c>
      <c r="H3275" s="163" t="s">
        <v>133</v>
      </c>
      <c r="I3275" s="163" t="s">
        <v>133</v>
      </c>
      <c r="J3275" s="163" t="s">
        <v>133</v>
      </c>
      <c r="K3275" s="164">
        <f t="shared" si="157"/>
        <v>0</v>
      </c>
      <c r="L3275" s="165">
        <f t="shared" si="158"/>
        <v>0</v>
      </c>
      <c r="M3275" s="172">
        <v>127</v>
      </c>
      <c r="N3275" s="172">
        <v>64</v>
      </c>
      <c r="O3275" s="167" t="s">
        <v>133</v>
      </c>
      <c r="P3275" s="260" t="e">
        <f t="shared" si="156"/>
        <v>#NUM!</v>
      </c>
      <c r="S3275" s="272"/>
    </row>
    <row r="3276" spans="1:19">
      <c r="A3276" s="161" t="s">
        <v>4387</v>
      </c>
      <c r="C3276" s="161" t="s">
        <v>133</v>
      </c>
      <c r="F3276" s="163" t="s">
        <v>133</v>
      </c>
      <c r="G3276" s="266" t="s">
        <v>133</v>
      </c>
      <c r="H3276" s="163" t="s">
        <v>133</v>
      </c>
      <c r="I3276" s="163" t="s">
        <v>133</v>
      </c>
      <c r="J3276" s="163" t="s">
        <v>133</v>
      </c>
      <c r="K3276" s="164">
        <f t="shared" si="157"/>
        <v>0</v>
      </c>
      <c r="L3276" s="165">
        <f t="shared" si="158"/>
        <v>0</v>
      </c>
      <c r="M3276" s="172">
        <v>127</v>
      </c>
      <c r="N3276" s="172">
        <v>64</v>
      </c>
      <c r="O3276" s="167" t="s">
        <v>133</v>
      </c>
      <c r="P3276" s="260" t="e">
        <f t="shared" si="156"/>
        <v>#NUM!</v>
      </c>
      <c r="S3276" s="272"/>
    </row>
    <row r="3277" spans="1:19">
      <c r="A3277" s="161" t="s">
        <v>4388</v>
      </c>
      <c r="C3277" s="161" t="s">
        <v>133</v>
      </c>
      <c r="F3277" s="163" t="s">
        <v>133</v>
      </c>
      <c r="G3277" s="266" t="s">
        <v>133</v>
      </c>
      <c r="H3277" s="163" t="s">
        <v>133</v>
      </c>
      <c r="I3277" s="163" t="s">
        <v>133</v>
      </c>
      <c r="J3277" s="163" t="s">
        <v>133</v>
      </c>
      <c r="K3277" s="164">
        <f t="shared" si="157"/>
        <v>0</v>
      </c>
      <c r="L3277" s="165">
        <f t="shared" si="158"/>
        <v>0</v>
      </c>
      <c r="M3277" s="172">
        <v>127</v>
      </c>
      <c r="N3277" s="172">
        <v>64</v>
      </c>
      <c r="O3277" s="167" t="s">
        <v>133</v>
      </c>
      <c r="P3277" s="260" t="e">
        <f t="shared" si="156"/>
        <v>#NUM!</v>
      </c>
      <c r="S3277" s="272"/>
    </row>
    <row r="3278" spans="1:19">
      <c r="A3278" s="161" t="s">
        <v>4389</v>
      </c>
      <c r="C3278" s="161" t="s">
        <v>133</v>
      </c>
      <c r="F3278" s="163" t="s">
        <v>133</v>
      </c>
      <c r="G3278" s="266" t="s">
        <v>133</v>
      </c>
      <c r="H3278" s="163" t="s">
        <v>133</v>
      </c>
      <c r="I3278" s="163" t="s">
        <v>133</v>
      </c>
      <c r="J3278" s="163" t="s">
        <v>133</v>
      </c>
      <c r="K3278" s="164">
        <f t="shared" si="157"/>
        <v>0</v>
      </c>
      <c r="L3278" s="165">
        <f t="shared" si="158"/>
        <v>0</v>
      </c>
      <c r="M3278" s="172">
        <v>127</v>
      </c>
      <c r="N3278" s="172">
        <v>64</v>
      </c>
      <c r="O3278" s="167" t="s">
        <v>133</v>
      </c>
      <c r="P3278" s="260" t="e">
        <f t="shared" si="156"/>
        <v>#NUM!</v>
      </c>
      <c r="S3278" s="272"/>
    </row>
    <row r="3279" spans="1:19">
      <c r="A3279" s="161" t="s">
        <v>4390</v>
      </c>
      <c r="C3279" s="161" t="s">
        <v>133</v>
      </c>
      <c r="F3279" s="163" t="s">
        <v>133</v>
      </c>
      <c r="G3279" s="266" t="s">
        <v>133</v>
      </c>
      <c r="H3279" s="163" t="s">
        <v>133</v>
      </c>
      <c r="I3279" s="163" t="s">
        <v>133</v>
      </c>
      <c r="J3279" s="163" t="s">
        <v>133</v>
      </c>
      <c r="K3279" s="164">
        <f t="shared" si="157"/>
        <v>0</v>
      </c>
      <c r="L3279" s="165">
        <f t="shared" si="158"/>
        <v>0</v>
      </c>
      <c r="M3279" s="172">
        <v>127</v>
      </c>
      <c r="N3279" s="172">
        <v>64</v>
      </c>
      <c r="O3279" s="167" t="s">
        <v>133</v>
      </c>
      <c r="P3279" s="260" t="e">
        <f t="shared" ref="P3279:P3342" si="159">MEDIAN(Q3279:R3279)</f>
        <v>#NUM!</v>
      </c>
      <c r="S3279" s="272"/>
    </row>
    <row r="3280" spans="1:19">
      <c r="A3280" s="161" t="s">
        <v>4391</v>
      </c>
      <c r="C3280" s="161" t="s">
        <v>133</v>
      </c>
      <c r="F3280" s="163" t="s">
        <v>133</v>
      </c>
      <c r="G3280" s="266" t="s">
        <v>133</v>
      </c>
      <c r="H3280" s="163" t="s">
        <v>133</v>
      </c>
      <c r="I3280" s="163" t="s">
        <v>133</v>
      </c>
      <c r="J3280" s="163" t="s">
        <v>133</v>
      </c>
      <c r="K3280" s="164">
        <f t="shared" ref="K3280:K3343" si="160">IF(OR(D3280="n/a",D3280="nd"),0,D3280)+IF(OR(I3280="n/a",I3280="nd"),0,I3280)</f>
        <v>0</v>
      </c>
      <c r="L3280" s="165">
        <f t="shared" ref="L3280:L3343" si="161">SQRT(SUMSQ(IF(OR(E3280="n/a",E3280="nd"),0,E3280),IF(OR(F3280="n/a",F3280="nd"),0,F3280),IF(OR(J3280="n/a",J3280="nd"),0,J3280)))</f>
        <v>0</v>
      </c>
      <c r="M3280" s="172">
        <v>127</v>
      </c>
      <c r="N3280" s="172">
        <v>64</v>
      </c>
      <c r="O3280" s="167" t="s">
        <v>133</v>
      </c>
      <c r="P3280" s="260" t="e">
        <f t="shared" si="159"/>
        <v>#NUM!</v>
      </c>
      <c r="S3280" s="272"/>
    </row>
    <row r="3281" spans="1:19">
      <c r="A3281" s="161" t="s">
        <v>4392</v>
      </c>
      <c r="C3281" s="161" t="s">
        <v>133</v>
      </c>
      <c r="F3281" s="163" t="s">
        <v>133</v>
      </c>
      <c r="G3281" s="266" t="s">
        <v>133</v>
      </c>
      <c r="H3281" s="163" t="s">
        <v>133</v>
      </c>
      <c r="I3281" s="163" t="s">
        <v>133</v>
      </c>
      <c r="J3281" s="163" t="s">
        <v>133</v>
      </c>
      <c r="K3281" s="164">
        <f t="shared" si="160"/>
        <v>0</v>
      </c>
      <c r="L3281" s="165">
        <f t="shared" si="161"/>
        <v>0</v>
      </c>
      <c r="M3281" s="172">
        <v>127</v>
      </c>
      <c r="N3281" s="172">
        <v>64</v>
      </c>
      <c r="O3281" s="167" t="s">
        <v>133</v>
      </c>
      <c r="P3281" s="260" t="e">
        <f t="shared" si="159"/>
        <v>#NUM!</v>
      </c>
      <c r="S3281" s="272"/>
    </row>
    <row r="3282" spans="1:19">
      <c r="A3282" s="161" t="s">
        <v>4393</v>
      </c>
      <c r="C3282" s="161" t="s">
        <v>133</v>
      </c>
      <c r="F3282" s="163" t="s">
        <v>133</v>
      </c>
      <c r="G3282" s="266" t="s">
        <v>133</v>
      </c>
      <c r="H3282" s="163" t="s">
        <v>133</v>
      </c>
      <c r="I3282" s="163" t="s">
        <v>133</v>
      </c>
      <c r="J3282" s="163" t="s">
        <v>133</v>
      </c>
      <c r="K3282" s="164">
        <f t="shared" si="160"/>
        <v>0</v>
      </c>
      <c r="L3282" s="165">
        <f t="shared" si="161"/>
        <v>0</v>
      </c>
      <c r="M3282" s="172">
        <v>127</v>
      </c>
      <c r="N3282" s="172">
        <v>64</v>
      </c>
      <c r="O3282" s="167" t="s">
        <v>133</v>
      </c>
      <c r="P3282" s="260" t="e">
        <f t="shared" si="159"/>
        <v>#NUM!</v>
      </c>
      <c r="S3282" s="272"/>
    </row>
    <row r="3283" spans="1:19">
      <c r="A3283" s="161" t="s">
        <v>4394</v>
      </c>
      <c r="C3283" s="161" t="s">
        <v>133</v>
      </c>
      <c r="F3283" s="163" t="s">
        <v>133</v>
      </c>
      <c r="G3283" s="266" t="s">
        <v>133</v>
      </c>
      <c r="H3283" s="163" t="s">
        <v>133</v>
      </c>
      <c r="I3283" s="163" t="s">
        <v>133</v>
      </c>
      <c r="J3283" s="163" t="s">
        <v>133</v>
      </c>
      <c r="K3283" s="164">
        <f t="shared" si="160"/>
        <v>0</v>
      </c>
      <c r="L3283" s="165">
        <f t="shared" si="161"/>
        <v>0</v>
      </c>
      <c r="M3283" s="172">
        <v>127</v>
      </c>
      <c r="N3283" s="172">
        <v>64</v>
      </c>
      <c r="O3283" s="167" t="s">
        <v>133</v>
      </c>
      <c r="P3283" s="260" t="e">
        <f t="shared" si="159"/>
        <v>#NUM!</v>
      </c>
      <c r="S3283" s="272"/>
    </row>
    <row r="3284" spans="1:19">
      <c r="A3284" s="161" t="s">
        <v>4395</v>
      </c>
      <c r="C3284" s="161" t="s">
        <v>133</v>
      </c>
      <c r="F3284" s="163" t="s">
        <v>133</v>
      </c>
      <c r="G3284" s="266" t="s">
        <v>133</v>
      </c>
      <c r="H3284" s="163" t="s">
        <v>133</v>
      </c>
      <c r="I3284" s="163" t="s">
        <v>133</v>
      </c>
      <c r="J3284" s="163" t="s">
        <v>133</v>
      </c>
      <c r="K3284" s="164">
        <f t="shared" si="160"/>
        <v>0</v>
      </c>
      <c r="L3284" s="165">
        <f t="shared" si="161"/>
        <v>0</v>
      </c>
      <c r="M3284" s="172">
        <v>127</v>
      </c>
      <c r="N3284" s="172">
        <v>64</v>
      </c>
      <c r="O3284" s="167" t="s">
        <v>133</v>
      </c>
      <c r="P3284" s="260" t="e">
        <f t="shared" si="159"/>
        <v>#NUM!</v>
      </c>
      <c r="S3284" s="272"/>
    </row>
    <row r="3285" spans="1:19">
      <c r="A3285" s="161" t="s">
        <v>4396</v>
      </c>
      <c r="C3285" s="161" t="s">
        <v>133</v>
      </c>
      <c r="F3285" s="163" t="s">
        <v>133</v>
      </c>
      <c r="G3285" s="266" t="s">
        <v>133</v>
      </c>
      <c r="H3285" s="163" t="s">
        <v>133</v>
      </c>
      <c r="I3285" s="163" t="s">
        <v>133</v>
      </c>
      <c r="J3285" s="163" t="s">
        <v>133</v>
      </c>
      <c r="K3285" s="164">
        <f t="shared" si="160"/>
        <v>0</v>
      </c>
      <c r="L3285" s="165">
        <f t="shared" si="161"/>
        <v>0</v>
      </c>
      <c r="M3285" s="172">
        <v>127</v>
      </c>
      <c r="N3285" s="172">
        <v>64</v>
      </c>
      <c r="O3285" s="167" t="s">
        <v>133</v>
      </c>
      <c r="P3285" s="260" t="e">
        <f t="shared" si="159"/>
        <v>#NUM!</v>
      </c>
      <c r="S3285" s="272"/>
    </row>
    <row r="3286" spans="1:19">
      <c r="A3286" s="161" t="s">
        <v>4397</v>
      </c>
      <c r="C3286" s="161" t="s">
        <v>133</v>
      </c>
      <c r="F3286" s="163" t="s">
        <v>133</v>
      </c>
      <c r="G3286" s="266" t="s">
        <v>133</v>
      </c>
      <c r="H3286" s="163" t="s">
        <v>133</v>
      </c>
      <c r="I3286" s="163" t="s">
        <v>133</v>
      </c>
      <c r="J3286" s="163" t="s">
        <v>133</v>
      </c>
      <c r="K3286" s="164">
        <f t="shared" si="160"/>
        <v>0</v>
      </c>
      <c r="L3286" s="165">
        <f t="shared" si="161"/>
        <v>0</v>
      </c>
      <c r="M3286" s="172">
        <v>127</v>
      </c>
      <c r="N3286" s="172">
        <v>64</v>
      </c>
      <c r="O3286" s="167" t="s">
        <v>133</v>
      </c>
      <c r="P3286" s="260" t="e">
        <f t="shared" si="159"/>
        <v>#NUM!</v>
      </c>
      <c r="S3286" s="272"/>
    </row>
    <row r="3287" spans="1:19">
      <c r="A3287" s="161" t="s">
        <v>4398</v>
      </c>
      <c r="C3287" s="161" t="s">
        <v>133</v>
      </c>
      <c r="F3287" s="163" t="s">
        <v>133</v>
      </c>
      <c r="G3287" s="266" t="s">
        <v>133</v>
      </c>
      <c r="H3287" s="163" t="s">
        <v>133</v>
      </c>
      <c r="I3287" s="163" t="s">
        <v>133</v>
      </c>
      <c r="J3287" s="163" t="s">
        <v>133</v>
      </c>
      <c r="K3287" s="164">
        <f t="shared" si="160"/>
        <v>0</v>
      </c>
      <c r="L3287" s="165">
        <f t="shared" si="161"/>
        <v>0</v>
      </c>
      <c r="M3287" s="172">
        <v>127</v>
      </c>
      <c r="N3287" s="172">
        <v>64</v>
      </c>
      <c r="O3287" s="167" t="s">
        <v>133</v>
      </c>
      <c r="P3287" s="260" t="e">
        <f t="shared" si="159"/>
        <v>#NUM!</v>
      </c>
      <c r="S3287" s="272"/>
    </row>
    <row r="3288" spans="1:19">
      <c r="A3288" s="161" t="s">
        <v>4399</v>
      </c>
      <c r="C3288" s="161" t="s">
        <v>133</v>
      </c>
      <c r="F3288" s="163" t="s">
        <v>133</v>
      </c>
      <c r="G3288" s="266" t="s">
        <v>133</v>
      </c>
      <c r="H3288" s="163" t="s">
        <v>133</v>
      </c>
      <c r="I3288" s="163" t="s">
        <v>133</v>
      </c>
      <c r="J3288" s="163" t="s">
        <v>133</v>
      </c>
      <c r="K3288" s="164">
        <f t="shared" si="160"/>
        <v>0</v>
      </c>
      <c r="L3288" s="165">
        <f t="shared" si="161"/>
        <v>0</v>
      </c>
      <c r="M3288" s="172">
        <v>127</v>
      </c>
      <c r="N3288" s="172">
        <v>64</v>
      </c>
      <c r="O3288" s="167" t="s">
        <v>133</v>
      </c>
      <c r="P3288" s="260" t="e">
        <f t="shared" si="159"/>
        <v>#NUM!</v>
      </c>
      <c r="S3288" s="272"/>
    </row>
    <row r="3289" spans="1:19">
      <c r="A3289" s="161" t="s">
        <v>4400</v>
      </c>
      <c r="C3289" s="161" t="s">
        <v>133</v>
      </c>
      <c r="F3289" s="163" t="s">
        <v>133</v>
      </c>
      <c r="G3289" s="266" t="s">
        <v>133</v>
      </c>
      <c r="H3289" s="163" t="s">
        <v>133</v>
      </c>
      <c r="I3289" s="163" t="s">
        <v>133</v>
      </c>
      <c r="J3289" s="163" t="s">
        <v>133</v>
      </c>
      <c r="K3289" s="164">
        <f t="shared" si="160"/>
        <v>0</v>
      </c>
      <c r="L3289" s="165">
        <f t="shared" si="161"/>
        <v>0</v>
      </c>
      <c r="M3289" s="172">
        <v>127</v>
      </c>
      <c r="N3289" s="172">
        <v>64</v>
      </c>
      <c r="O3289" s="167" t="s">
        <v>133</v>
      </c>
      <c r="P3289" s="260" t="e">
        <f t="shared" si="159"/>
        <v>#NUM!</v>
      </c>
      <c r="S3289" s="272"/>
    </row>
    <row r="3290" spans="1:19">
      <c r="A3290" s="161" t="s">
        <v>4401</v>
      </c>
      <c r="C3290" s="161" t="s">
        <v>133</v>
      </c>
      <c r="F3290" s="163" t="s">
        <v>133</v>
      </c>
      <c r="G3290" s="266" t="s">
        <v>133</v>
      </c>
      <c r="H3290" s="163" t="s">
        <v>133</v>
      </c>
      <c r="I3290" s="163" t="s">
        <v>133</v>
      </c>
      <c r="J3290" s="163" t="s">
        <v>133</v>
      </c>
      <c r="K3290" s="164">
        <f t="shared" si="160"/>
        <v>0</v>
      </c>
      <c r="L3290" s="165">
        <f t="shared" si="161"/>
        <v>0</v>
      </c>
      <c r="M3290" s="172">
        <v>127</v>
      </c>
      <c r="N3290" s="172">
        <v>64</v>
      </c>
      <c r="O3290" s="167" t="s">
        <v>133</v>
      </c>
      <c r="P3290" s="260" t="e">
        <f t="shared" si="159"/>
        <v>#NUM!</v>
      </c>
      <c r="S3290" s="272"/>
    </row>
    <row r="3291" spans="1:19">
      <c r="A3291" s="161" t="s">
        <v>4402</v>
      </c>
      <c r="C3291" s="161" t="s">
        <v>133</v>
      </c>
      <c r="F3291" s="163" t="s">
        <v>133</v>
      </c>
      <c r="G3291" s="266" t="s">
        <v>133</v>
      </c>
      <c r="H3291" s="163" t="s">
        <v>133</v>
      </c>
      <c r="I3291" s="163" t="s">
        <v>133</v>
      </c>
      <c r="J3291" s="163" t="s">
        <v>133</v>
      </c>
      <c r="K3291" s="164">
        <f t="shared" si="160"/>
        <v>0</v>
      </c>
      <c r="L3291" s="165">
        <f t="shared" si="161"/>
        <v>0</v>
      </c>
      <c r="M3291" s="172">
        <v>127</v>
      </c>
      <c r="N3291" s="172">
        <v>64</v>
      </c>
      <c r="O3291" s="167" t="s">
        <v>133</v>
      </c>
      <c r="P3291" s="260" t="e">
        <f t="shared" si="159"/>
        <v>#NUM!</v>
      </c>
      <c r="S3291" s="272"/>
    </row>
    <row r="3292" spans="1:19">
      <c r="A3292" s="161" t="s">
        <v>4403</v>
      </c>
      <c r="C3292" s="161" t="s">
        <v>133</v>
      </c>
      <c r="F3292" s="163" t="s">
        <v>133</v>
      </c>
      <c r="G3292" s="266" t="s">
        <v>133</v>
      </c>
      <c r="H3292" s="163" t="s">
        <v>133</v>
      </c>
      <c r="I3292" s="163" t="s">
        <v>133</v>
      </c>
      <c r="J3292" s="163" t="s">
        <v>133</v>
      </c>
      <c r="K3292" s="164">
        <f t="shared" si="160"/>
        <v>0</v>
      </c>
      <c r="L3292" s="165">
        <f t="shared" si="161"/>
        <v>0</v>
      </c>
      <c r="M3292" s="172">
        <v>127</v>
      </c>
      <c r="N3292" s="172">
        <v>64</v>
      </c>
      <c r="O3292" s="167" t="s">
        <v>133</v>
      </c>
      <c r="P3292" s="260" t="e">
        <f t="shared" si="159"/>
        <v>#NUM!</v>
      </c>
      <c r="S3292" s="272"/>
    </row>
    <row r="3293" spans="1:19">
      <c r="A3293" s="161" t="s">
        <v>4404</v>
      </c>
      <c r="C3293" s="161" t="s">
        <v>133</v>
      </c>
      <c r="F3293" s="163" t="s">
        <v>133</v>
      </c>
      <c r="G3293" s="266" t="s">
        <v>133</v>
      </c>
      <c r="H3293" s="163" t="s">
        <v>133</v>
      </c>
      <c r="I3293" s="163" t="s">
        <v>133</v>
      </c>
      <c r="J3293" s="163" t="s">
        <v>133</v>
      </c>
      <c r="K3293" s="164">
        <f t="shared" si="160"/>
        <v>0</v>
      </c>
      <c r="L3293" s="165">
        <f t="shared" si="161"/>
        <v>0</v>
      </c>
      <c r="M3293" s="172">
        <v>127</v>
      </c>
      <c r="N3293" s="172">
        <v>64</v>
      </c>
      <c r="O3293" s="167" t="s">
        <v>133</v>
      </c>
      <c r="P3293" s="260" t="e">
        <f t="shared" si="159"/>
        <v>#NUM!</v>
      </c>
      <c r="S3293" s="272"/>
    </row>
    <row r="3294" spans="1:19">
      <c r="A3294" s="161" t="s">
        <v>4405</v>
      </c>
      <c r="C3294" s="161" t="s">
        <v>133</v>
      </c>
      <c r="F3294" s="163" t="s">
        <v>133</v>
      </c>
      <c r="G3294" s="266" t="s">
        <v>133</v>
      </c>
      <c r="H3294" s="163" t="s">
        <v>133</v>
      </c>
      <c r="I3294" s="163" t="s">
        <v>133</v>
      </c>
      <c r="J3294" s="163" t="s">
        <v>133</v>
      </c>
      <c r="K3294" s="164">
        <f t="shared" si="160"/>
        <v>0</v>
      </c>
      <c r="L3294" s="165">
        <f t="shared" si="161"/>
        <v>0</v>
      </c>
      <c r="M3294" s="172">
        <v>127</v>
      </c>
      <c r="N3294" s="172">
        <v>64</v>
      </c>
      <c r="O3294" s="167" t="s">
        <v>133</v>
      </c>
      <c r="P3294" s="260" t="e">
        <f t="shared" si="159"/>
        <v>#NUM!</v>
      </c>
      <c r="S3294" s="272"/>
    </row>
    <row r="3295" spans="1:19">
      <c r="A3295" s="161" t="s">
        <v>4406</v>
      </c>
      <c r="C3295" s="161" t="s">
        <v>133</v>
      </c>
      <c r="F3295" s="163" t="s">
        <v>133</v>
      </c>
      <c r="G3295" s="266" t="s">
        <v>133</v>
      </c>
      <c r="H3295" s="163" t="s">
        <v>133</v>
      </c>
      <c r="I3295" s="163" t="s">
        <v>133</v>
      </c>
      <c r="J3295" s="163" t="s">
        <v>133</v>
      </c>
      <c r="K3295" s="164">
        <f t="shared" si="160"/>
        <v>0</v>
      </c>
      <c r="L3295" s="165">
        <f t="shared" si="161"/>
        <v>0</v>
      </c>
      <c r="M3295" s="172">
        <v>127</v>
      </c>
      <c r="N3295" s="172">
        <v>64</v>
      </c>
      <c r="O3295" s="167" t="s">
        <v>133</v>
      </c>
      <c r="P3295" s="260" t="e">
        <f t="shared" si="159"/>
        <v>#NUM!</v>
      </c>
      <c r="S3295" s="272"/>
    </row>
    <row r="3296" spans="1:19">
      <c r="A3296" s="161" t="s">
        <v>4407</v>
      </c>
      <c r="C3296" s="161" t="s">
        <v>133</v>
      </c>
      <c r="F3296" s="163" t="s">
        <v>133</v>
      </c>
      <c r="G3296" s="266" t="s">
        <v>133</v>
      </c>
      <c r="H3296" s="163" t="s">
        <v>133</v>
      </c>
      <c r="I3296" s="163" t="s">
        <v>133</v>
      </c>
      <c r="J3296" s="163" t="s">
        <v>133</v>
      </c>
      <c r="K3296" s="164">
        <f t="shared" si="160"/>
        <v>0</v>
      </c>
      <c r="L3296" s="165">
        <f t="shared" si="161"/>
        <v>0</v>
      </c>
      <c r="M3296" s="172">
        <v>127</v>
      </c>
      <c r="N3296" s="172">
        <v>64</v>
      </c>
      <c r="O3296" s="167" t="s">
        <v>133</v>
      </c>
      <c r="P3296" s="260" t="e">
        <f t="shared" si="159"/>
        <v>#NUM!</v>
      </c>
      <c r="S3296" s="272"/>
    </row>
    <row r="3297" spans="1:19">
      <c r="A3297" s="161" t="s">
        <v>4408</v>
      </c>
      <c r="C3297" s="161" t="s">
        <v>133</v>
      </c>
      <c r="F3297" s="163" t="s">
        <v>133</v>
      </c>
      <c r="G3297" s="266" t="s">
        <v>133</v>
      </c>
      <c r="H3297" s="163" t="s">
        <v>133</v>
      </c>
      <c r="I3297" s="163" t="s">
        <v>133</v>
      </c>
      <c r="J3297" s="163" t="s">
        <v>133</v>
      </c>
      <c r="K3297" s="164">
        <f t="shared" si="160"/>
        <v>0</v>
      </c>
      <c r="L3297" s="165">
        <f t="shared" si="161"/>
        <v>0</v>
      </c>
      <c r="M3297" s="172">
        <v>127</v>
      </c>
      <c r="N3297" s="172">
        <v>64</v>
      </c>
      <c r="O3297" s="167" t="s">
        <v>133</v>
      </c>
      <c r="P3297" s="260" t="e">
        <f t="shared" si="159"/>
        <v>#NUM!</v>
      </c>
      <c r="S3297" s="272"/>
    </row>
    <row r="3298" spans="1:19">
      <c r="A3298" s="161" t="s">
        <v>4409</v>
      </c>
      <c r="C3298" s="161" t="s">
        <v>133</v>
      </c>
      <c r="F3298" s="163" t="s">
        <v>133</v>
      </c>
      <c r="G3298" s="266" t="s">
        <v>133</v>
      </c>
      <c r="H3298" s="163" t="s">
        <v>133</v>
      </c>
      <c r="I3298" s="163" t="s">
        <v>133</v>
      </c>
      <c r="J3298" s="163" t="s">
        <v>133</v>
      </c>
      <c r="K3298" s="164">
        <f t="shared" si="160"/>
        <v>0</v>
      </c>
      <c r="L3298" s="165">
        <f t="shared" si="161"/>
        <v>0</v>
      </c>
      <c r="M3298" s="172">
        <v>127</v>
      </c>
      <c r="N3298" s="172">
        <v>64</v>
      </c>
      <c r="O3298" s="167" t="s">
        <v>133</v>
      </c>
      <c r="P3298" s="260" t="e">
        <f t="shared" si="159"/>
        <v>#NUM!</v>
      </c>
      <c r="S3298" s="272"/>
    </row>
    <row r="3299" spans="1:19">
      <c r="A3299" s="161" t="s">
        <v>4410</v>
      </c>
      <c r="C3299" s="161" t="s">
        <v>133</v>
      </c>
      <c r="F3299" s="163" t="s">
        <v>133</v>
      </c>
      <c r="G3299" s="266" t="s">
        <v>133</v>
      </c>
      <c r="H3299" s="163" t="s">
        <v>133</v>
      </c>
      <c r="I3299" s="163" t="s">
        <v>133</v>
      </c>
      <c r="J3299" s="163" t="s">
        <v>133</v>
      </c>
      <c r="K3299" s="164">
        <f t="shared" si="160"/>
        <v>0</v>
      </c>
      <c r="L3299" s="165">
        <f t="shared" si="161"/>
        <v>0</v>
      </c>
      <c r="M3299" s="172">
        <v>127</v>
      </c>
      <c r="N3299" s="172">
        <v>64</v>
      </c>
      <c r="O3299" s="167" t="s">
        <v>133</v>
      </c>
      <c r="P3299" s="260" t="e">
        <f t="shared" si="159"/>
        <v>#NUM!</v>
      </c>
      <c r="S3299" s="272"/>
    </row>
    <row r="3300" spans="1:19">
      <c r="A3300" s="161" t="s">
        <v>4411</v>
      </c>
      <c r="C3300" s="161" t="s">
        <v>133</v>
      </c>
      <c r="F3300" s="163" t="s">
        <v>133</v>
      </c>
      <c r="G3300" s="266" t="s">
        <v>133</v>
      </c>
      <c r="H3300" s="163" t="s">
        <v>133</v>
      </c>
      <c r="I3300" s="163" t="s">
        <v>133</v>
      </c>
      <c r="J3300" s="163" t="s">
        <v>133</v>
      </c>
      <c r="K3300" s="164">
        <f t="shared" si="160"/>
        <v>0</v>
      </c>
      <c r="L3300" s="165">
        <f t="shared" si="161"/>
        <v>0</v>
      </c>
      <c r="M3300" s="172">
        <v>127</v>
      </c>
      <c r="N3300" s="172">
        <v>64</v>
      </c>
      <c r="O3300" s="167" t="s">
        <v>133</v>
      </c>
      <c r="P3300" s="260" t="e">
        <f t="shared" si="159"/>
        <v>#NUM!</v>
      </c>
      <c r="S3300" s="272"/>
    </row>
    <row r="3301" spans="1:19">
      <c r="A3301" s="161" t="s">
        <v>4412</v>
      </c>
      <c r="C3301" s="161" t="s">
        <v>133</v>
      </c>
      <c r="F3301" s="163" t="s">
        <v>133</v>
      </c>
      <c r="G3301" s="266" t="s">
        <v>133</v>
      </c>
      <c r="H3301" s="163" t="s">
        <v>133</v>
      </c>
      <c r="I3301" s="163" t="s">
        <v>133</v>
      </c>
      <c r="J3301" s="163" t="s">
        <v>133</v>
      </c>
      <c r="K3301" s="164">
        <f t="shared" si="160"/>
        <v>0</v>
      </c>
      <c r="L3301" s="165">
        <f t="shared" si="161"/>
        <v>0</v>
      </c>
      <c r="M3301" s="172">
        <v>127</v>
      </c>
      <c r="N3301" s="172">
        <v>64</v>
      </c>
      <c r="O3301" s="167" t="s">
        <v>133</v>
      </c>
      <c r="P3301" s="260" t="e">
        <f t="shared" si="159"/>
        <v>#NUM!</v>
      </c>
      <c r="S3301" s="272"/>
    </row>
    <row r="3302" spans="1:19">
      <c r="A3302" s="161" t="s">
        <v>4413</v>
      </c>
      <c r="C3302" s="161" t="s">
        <v>133</v>
      </c>
      <c r="F3302" s="163" t="s">
        <v>133</v>
      </c>
      <c r="G3302" s="266" t="s">
        <v>133</v>
      </c>
      <c r="H3302" s="163" t="s">
        <v>133</v>
      </c>
      <c r="I3302" s="163" t="s">
        <v>133</v>
      </c>
      <c r="J3302" s="163" t="s">
        <v>133</v>
      </c>
      <c r="K3302" s="164">
        <f t="shared" si="160"/>
        <v>0</v>
      </c>
      <c r="L3302" s="165">
        <f t="shared" si="161"/>
        <v>0</v>
      </c>
      <c r="M3302" s="172">
        <v>127</v>
      </c>
      <c r="N3302" s="172">
        <v>64</v>
      </c>
      <c r="O3302" s="167" t="s">
        <v>133</v>
      </c>
      <c r="P3302" s="260" t="e">
        <f t="shared" si="159"/>
        <v>#NUM!</v>
      </c>
      <c r="S3302" s="272"/>
    </row>
    <row r="3303" spans="1:19">
      <c r="A3303" s="161" t="s">
        <v>4414</v>
      </c>
      <c r="C3303" s="161" t="s">
        <v>133</v>
      </c>
      <c r="F3303" s="163" t="s">
        <v>133</v>
      </c>
      <c r="G3303" s="266" t="s">
        <v>133</v>
      </c>
      <c r="H3303" s="163" t="s">
        <v>133</v>
      </c>
      <c r="I3303" s="163" t="s">
        <v>133</v>
      </c>
      <c r="J3303" s="163" t="s">
        <v>133</v>
      </c>
      <c r="K3303" s="164">
        <f t="shared" si="160"/>
        <v>0</v>
      </c>
      <c r="L3303" s="165">
        <f t="shared" si="161"/>
        <v>0</v>
      </c>
      <c r="M3303" s="172">
        <v>127</v>
      </c>
      <c r="N3303" s="172">
        <v>64</v>
      </c>
      <c r="O3303" s="167" t="s">
        <v>133</v>
      </c>
      <c r="P3303" s="260" t="e">
        <f t="shared" si="159"/>
        <v>#NUM!</v>
      </c>
      <c r="S3303" s="272"/>
    </row>
    <row r="3304" spans="1:19">
      <c r="A3304" s="161" t="s">
        <v>4415</v>
      </c>
      <c r="C3304" s="161" t="s">
        <v>133</v>
      </c>
      <c r="F3304" s="163" t="s">
        <v>133</v>
      </c>
      <c r="G3304" s="266" t="s">
        <v>133</v>
      </c>
      <c r="H3304" s="163" t="s">
        <v>133</v>
      </c>
      <c r="I3304" s="163" t="s">
        <v>133</v>
      </c>
      <c r="J3304" s="163" t="s">
        <v>133</v>
      </c>
      <c r="K3304" s="164">
        <f t="shared" si="160"/>
        <v>0</v>
      </c>
      <c r="L3304" s="165">
        <f t="shared" si="161"/>
        <v>0</v>
      </c>
      <c r="M3304" s="172">
        <v>127</v>
      </c>
      <c r="N3304" s="172">
        <v>64</v>
      </c>
      <c r="O3304" s="167" t="s">
        <v>133</v>
      </c>
      <c r="P3304" s="260" t="e">
        <f t="shared" si="159"/>
        <v>#NUM!</v>
      </c>
      <c r="S3304" s="272"/>
    </row>
    <row r="3305" spans="1:19">
      <c r="A3305" s="161" t="s">
        <v>4416</v>
      </c>
      <c r="C3305" s="161" t="s">
        <v>133</v>
      </c>
      <c r="F3305" s="163" t="s">
        <v>133</v>
      </c>
      <c r="G3305" s="266" t="s">
        <v>133</v>
      </c>
      <c r="H3305" s="163" t="s">
        <v>133</v>
      </c>
      <c r="I3305" s="163" t="s">
        <v>133</v>
      </c>
      <c r="J3305" s="163" t="s">
        <v>133</v>
      </c>
      <c r="K3305" s="164">
        <f t="shared" si="160"/>
        <v>0</v>
      </c>
      <c r="L3305" s="165">
        <f t="shared" si="161"/>
        <v>0</v>
      </c>
      <c r="M3305" s="172">
        <v>127</v>
      </c>
      <c r="N3305" s="172">
        <v>64</v>
      </c>
      <c r="O3305" s="167" t="s">
        <v>133</v>
      </c>
      <c r="P3305" s="260" t="e">
        <f t="shared" si="159"/>
        <v>#NUM!</v>
      </c>
      <c r="S3305" s="272"/>
    </row>
    <row r="3306" spans="1:19">
      <c r="A3306" s="161" t="s">
        <v>4417</v>
      </c>
      <c r="C3306" s="161" t="s">
        <v>133</v>
      </c>
      <c r="F3306" s="163" t="s">
        <v>133</v>
      </c>
      <c r="G3306" s="266" t="s">
        <v>133</v>
      </c>
      <c r="H3306" s="163" t="s">
        <v>133</v>
      </c>
      <c r="I3306" s="163" t="s">
        <v>133</v>
      </c>
      <c r="J3306" s="163" t="s">
        <v>133</v>
      </c>
      <c r="K3306" s="164">
        <f t="shared" si="160"/>
        <v>0</v>
      </c>
      <c r="L3306" s="165">
        <f t="shared" si="161"/>
        <v>0</v>
      </c>
      <c r="M3306" s="172">
        <v>127</v>
      </c>
      <c r="N3306" s="172">
        <v>64</v>
      </c>
      <c r="O3306" s="167" t="s">
        <v>133</v>
      </c>
      <c r="P3306" s="260" t="e">
        <f t="shared" si="159"/>
        <v>#NUM!</v>
      </c>
      <c r="S3306" s="272"/>
    </row>
    <row r="3307" spans="1:19">
      <c r="A3307" s="161" t="s">
        <v>4418</v>
      </c>
      <c r="C3307" s="161" t="s">
        <v>133</v>
      </c>
      <c r="F3307" s="163" t="s">
        <v>133</v>
      </c>
      <c r="G3307" s="266" t="s">
        <v>133</v>
      </c>
      <c r="H3307" s="163" t="s">
        <v>133</v>
      </c>
      <c r="I3307" s="163" t="s">
        <v>133</v>
      </c>
      <c r="J3307" s="163" t="s">
        <v>133</v>
      </c>
      <c r="K3307" s="164">
        <f t="shared" si="160"/>
        <v>0</v>
      </c>
      <c r="L3307" s="165">
        <f t="shared" si="161"/>
        <v>0</v>
      </c>
      <c r="M3307" s="172">
        <v>127</v>
      </c>
      <c r="N3307" s="172">
        <v>64</v>
      </c>
      <c r="O3307" s="167" t="s">
        <v>133</v>
      </c>
      <c r="P3307" s="260" t="e">
        <f t="shared" si="159"/>
        <v>#NUM!</v>
      </c>
      <c r="S3307" s="272"/>
    </row>
    <row r="3308" spans="1:19">
      <c r="A3308" s="161" t="s">
        <v>4419</v>
      </c>
      <c r="C3308" s="161" t="s">
        <v>133</v>
      </c>
      <c r="F3308" s="163" t="s">
        <v>133</v>
      </c>
      <c r="G3308" s="266" t="s">
        <v>133</v>
      </c>
      <c r="H3308" s="163" t="s">
        <v>133</v>
      </c>
      <c r="I3308" s="163" t="s">
        <v>133</v>
      </c>
      <c r="J3308" s="163" t="s">
        <v>133</v>
      </c>
      <c r="K3308" s="164">
        <f t="shared" si="160"/>
        <v>0</v>
      </c>
      <c r="L3308" s="165">
        <f t="shared" si="161"/>
        <v>0</v>
      </c>
      <c r="M3308" s="172">
        <v>127</v>
      </c>
      <c r="N3308" s="172">
        <v>64</v>
      </c>
      <c r="O3308" s="167" t="s">
        <v>133</v>
      </c>
      <c r="P3308" s="260" t="e">
        <f t="shared" si="159"/>
        <v>#NUM!</v>
      </c>
      <c r="S3308" s="272"/>
    </row>
    <row r="3309" spans="1:19">
      <c r="A3309" s="161" t="s">
        <v>4420</v>
      </c>
      <c r="C3309" s="161" t="s">
        <v>133</v>
      </c>
      <c r="F3309" s="163" t="s">
        <v>133</v>
      </c>
      <c r="G3309" s="266" t="s">
        <v>133</v>
      </c>
      <c r="H3309" s="163" t="s">
        <v>133</v>
      </c>
      <c r="I3309" s="163" t="s">
        <v>133</v>
      </c>
      <c r="J3309" s="163" t="s">
        <v>133</v>
      </c>
      <c r="K3309" s="164">
        <f t="shared" si="160"/>
        <v>0</v>
      </c>
      <c r="L3309" s="165">
        <f t="shared" si="161"/>
        <v>0</v>
      </c>
      <c r="M3309" s="172">
        <v>127</v>
      </c>
      <c r="N3309" s="172">
        <v>64</v>
      </c>
      <c r="O3309" s="167" t="s">
        <v>133</v>
      </c>
      <c r="P3309" s="260" t="e">
        <f t="shared" si="159"/>
        <v>#NUM!</v>
      </c>
      <c r="S3309" s="272"/>
    </row>
    <row r="3310" spans="1:19">
      <c r="A3310" s="161" t="s">
        <v>4421</v>
      </c>
      <c r="C3310" s="161" t="s">
        <v>133</v>
      </c>
      <c r="F3310" s="163" t="s">
        <v>133</v>
      </c>
      <c r="G3310" s="266" t="s">
        <v>133</v>
      </c>
      <c r="H3310" s="163" t="s">
        <v>133</v>
      </c>
      <c r="I3310" s="163" t="s">
        <v>133</v>
      </c>
      <c r="J3310" s="163" t="s">
        <v>133</v>
      </c>
      <c r="K3310" s="164">
        <f t="shared" si="160"/>
        <v>0</v>
      </c>
      <c r="L3310" s="165">
        <f t="shared" si="161"/>
        <v>0</v>
      </c>
      <c r="M3310" s="172">
        <v>127</v>
      </c>
      <c r="N3310" s="172">
        <v>64</v>
      </c>
      <c r="O3310" s="167" t="s">
        <v>133</v>
      </c>
      <c r="P3310" s="260" t="e">
        <f t="shared" si="159"/>
        <v>#NUM!</v>
      </c>
      <c r="S3310" s="272"/>
    </row>
    <row r="3311" spans="1:19">
      <c r="A3311" s="161" t="s">
        <v>4422</v>
      </c>
      <c r="C3311" s="161" t="s">
        <v>133</v>
      </c>
      <c r="F3311" s="163" t="s">
        <v>133</v>
      </c>
      <c r="G3311" s="266" t="s">
        <v>133</v>
      </c>
      <c r="H3311" s="163" t="s">
        <v>133</v>
      </c>
      <c r="I3311" s="163" t="s">
        <v>133</v>
      </c>
      <c r="J3311" s="163" t="s">
        <v>133</v>
      </c>
      <c r="K3311" s="164">
        <f t="shared" si="160"/>
        <v>0</v>
      </c>
      <c r="L3311" s="165">
        <f t="shared" si="161"/>
        <v>0</v>
      </c>
      <c r="M3311" s="172">
        <v>127</v>
      </c>
      <c r="N3311" s="172">
        <v>64</v>
      </c>
      <c r="O3311" s="167" t="s">
        <v>133</v>
      </c>
      <c r="P3311" s="260" t="e">
        <f t="shared" si="159"/>
        <v>#NUM!</v>
      </c>
      <c r="S3311" s="272"/>
    </row>
    <row r="3312" spans="1:19">
      <c r="A3312" s="161" t="s">
        <v>4423</v>
      </c>
      <c r="C3312" s="161" t="s">
        <v>133</v>
      </c>
      <c r="F3312" s="163" t="s">
        <v>133</v>
      </c>
      <c r="G3312" s="266" t="s">
        <v>133</v>
      </c>
      <c r="H3312" s="163" t="s">
        <v>133</v>
      </c>
      <c r="I3312" s="163" t="s">
        <v>133</v>
      </c>
      <c r="J3312" s="163" t="s">
        <v>133</v>
      </c>
      <c r="K3312" s="164">
        <f t="shared" si="160"/>
        <v>0</v>
      </c>
      <c r="L3312" s="165">
        <f t="shared" si="161"/>
        <v>0</v>
      </c>
      <c r="M3312" s="172">
        <v>127</v>
      </c>
      <c r="N3312" s="172">
        <v>64</v>
      </c>
      <c r="O3312" s="167" t="s">
        <v>133</v>
      </c>
      <c r="P3312" s="260" t="e">
        <f t="shared" si="159"/>
        <v>#NUM!</v>
      </c>
      <c r="S3312" s="272"/>
    </row>
    <row r="3313" spans="1:19">
      <c r="A3313" s="161" t="s">
        <v>4424</v>
      </c>
      <c r="C3313" s="161" t="s">
        <v>133</v>
      </c>
      <c r="F3313" s="163" t="s">
        <v>133</v>
      </c>
      <c r="G3313" s="266" t="s">
        <v>133</v>
      </c>
      <c r="H3313" s="163" t="s">
        <v>133</v>
      </c>
      <c r="I3313" s="163" t="s">
        <v>133</v>
      </c>
      <c r="J3313" s="163" t="s">
        <v>133</v>
      </c>
      <c r="K3313" s="164">
        <f t="shared" si="160"/>
        <v>0</v>
      </c>
      <c r="L3313" s="165">
        <f t="shared" si="161"/>
        <v>0</v>
      </c>
      <c r="M3313" s="172">
        <v>127</v>
      </c>
      <c r="N3313" s="172">
        <v>64</v>
      </c>
      <c r="O3313" s="167" t="s">
        <v>133</v>
      </c>
      <c r="P3313" s="260" t="e">
        <f t="shared" si="159"/>
        <v>#NUM!</v>
      </c>
      <c r="S3313" s="272"/>
    </row>
    <row r="3314" spans="1:19">
      <c r="A3314" s="161" t="s">
        <v>4425</v>
      </c>
      <c r="C3314" s="161" t="s">
        <v>133</v>
      </c>
      <c r="F3314" s="163" t="s">
        <v>133</v>
      </c>
      <c r="G3314" s="266" t="s">
        <v>133</v>
      </c>
      <c r="H3314" s="163" t="s">
        <v>133</v>
      </c>
      <c r="I3314" s="163" t="s">
        <v>133</v>
      </c>
      <c r="J3314" s="163" t="s">
        <v>133</v>
      </c>
      <c r="K3314" s="164">
        <f t="shared" si="160"/>
        <v>0</v>
      </c>
      <c r="L3314" s="165">
        <f t="shared" si="161"/>
        <v>0</v>
      </c>
      <c r="M3314" s="172">
        <v>127</v>
      </c>
      <c r="N3314" s="172">
        <v>64</v>
      </c>
      <c r="O3314" s="167" t="s">
        <v>133</v>
      </c>
      <c r="P3314" s="260" t="e">
        <f t="shared" si="159"/>
        <v>#NUM!</v>
      </c>
      <c r="S3314" s="272"/>
    </row>
    <row r="3315" spans="1:19">
      <c r="A3315" s="161" t="s">
        <v>4426</v>
      </c>
      <c r="C3315" s="161" t="s">
        <v>133</v>
      </c>
      <c r="F3315" s="163" t="s">
        <v>133</v>
      </c>
      <c r="G3315" s="266" t="s">
        <v>133</v>
      </c>
      <c r="H3315" s="163" t="s">
        <v>133</v>
      </c>
      <c r="I3315" s="163" t="s">
        <v>133</v>
      </c>
      <c r="J3315" s="163" t="s">
        <v>133</v>
      </c>
      <c r="K3315" s="164">
        <f t="shared" si="160"/>
        <v>0</v>
      </c>
      <c r="L3315" s="165">
        <f t="shared" si="161"/>
        <v>0</v>
      </c>
      <c r="M3315" s="172">
        <v>127</v>
      </c>
      <c r="N3315" s="172">
        <v>64</v>
      </c>
      <c r="O3315" s="167" t="s">
        <v>133</v>
      </c>
      <c r="P3315" s="260" t="e">
        <f t="shared" si="159"/>
        <v>#NUM!</v>
      </c>
      <c r="S3315" s="272"/>
    </row>
    <row r="3316" spans="1:19">
      <c r="A3316" s="161" t="s">
        <v>4427</v>
      </c>
      <c r="C3316" s="161" t="s">
        <v>133</v>
      </c>
      <c r="F3316" s="163" t="s">
        <v>133</v>
      </c>
      <c r="G3316" s="266" t="s">
        <v>133</v>
      </c>
      <c r="H3316" s="163" t="s">
        <v>133</v>
      </c>
      <c r="I3316" s="163" t="s">
        <v>133</v>
      </c>
      <c r="J3316" s="163" t="s">
        <v>133</v>
      </c>
      <c r="K3316" s="164">
        <f t="shared" si="160"/>
        <v>0</v>
      </c>
      <c r="L3316" s="165">
        <f t="shared" si="161"/>
        <v>0</v>
      </c>
      <c r="M3316" s="172">
        <v>127</v>
      </c>
      <c r="N3316" s="172">
        <v>64</v>
      </c>
      <c r="O3316" s="167" t="s">
        <v>133</v>
      </c>
      <c r="P3316" s="260" t="e">
        <f t="shared" si="159"/>
        <v>#NUM!</v>
      </c>
      <c r="S3316" s="272"/>
    </row>
    <row r="3317" spans="1:19">
      <c r="A3317" s="161" t="s">
        <v>4428</v>
      </c>
      <c r="C3317" s="161" t="s">
        <v>133</v>
      </c>
      <c r="F3317" s="163" t="s">
        <v>133</v>
      </c>
      <c r="G3317" s="266" t="s">
        <v>133</v>
      </c>
      <c r="H3317" s="163" t="s">
        <v>133</v>
      </c>
      <c r="I3317" s="163" t="s">
        <v>133</v>
      </c>
      <c r="J3317" s="163" t="s">
        <v>133</v>
      </c>
      <c r="K3317" s="164">
        <f t="shared" si="160"/>
        <v>0</v>
      </c>
      <c r="L3317" s="165">
        <f t="shared" si="161"/>
        <v>0</v>
      </c>
      <c r="M3317" s="172">
        <v>127</v>
      </c>
      <c r="N3317" s="172">
        <v>64</v>
      </c>
      <c r="O3317" s="167" t="s">
        <v>133</v>
      </c>
      <c r="P3317" s="260" t="e">
        <f t="shared" si="159"/>
        <v>#NUM!</v>
      </c>
      <c r="S3317" s="272"/>
    </row>
    <row r="3318" spans="1:19">
      <c r="A3318" s="161" t="s">
        <v>4429</v>
      </c>
      <c r="C3318" s="161" t="s">
        <v>133</v>
      </c>
      <c r="F3318" s="163" t="s">
        <v>133</v>
      </c>
      <c r="G3318" s="266" t="s">
        <v>133</v>
      </c>
      <c r="H3318" s="163" t="s">
        <v>133</v>
      </c>
      <c r="I3318" s="163" t="s">
        <v>133</v>
      </c>
      <c r="J3318" s="163" t="s">
        <v>133</v>
      </c>
      <c r="K3318" s="164">
        <f t="shared" si="160"/>
        <v>0</v>
      </c>
      <c r="L3318" s="165">
        <f t="shared" si="161"/>
        <v>0</v>
      </c>
      <c r="M3318" s="172">
        <v>127</v>
      </c>
      <c r="N3318" s="172">
        <v>64</v>
      </c>
      <c r="O3318" s="167" t="s">
        <v>133</v>
      </c>
      <c r="P3318" s="260" t="e">
        <f t="shared" si="159"/>
        <v>#NUM!</v>
      </c>
      <c r="S3318" s="272"/>
    </row>
    <row r="3319" spans="1:19">
      <c r="A3319" s="161" t="s">
        <v>4430</v>
      </c>
      <c r="C3319" s="161" t="s">
        <v>133</v>
      </c>
      <c r="F3319" s="163" t="s">
        <v>133</v>
      </c>
      <c r="G3319" s="266" t="s">
        <v>133</v>
      </c>
      <c r="H3319" s="163" t="s">
        <v>133</v>
      </c>
      <c r="I3319" s="163" t="s">
        <v>133</v>
      </c>
      <c r="J3319" s="163" t="s">
        <v>133</v>
      </c>
      <c r="K3319" s="164">
        <f t="shared" si="160"/>
        <v>0</v>
      </c>
      <c r="L3319" s="165">
        <f t="shared" si="161"/>
        <v>0</v>
      </c>
      <c r="M3319" s="172">
        <v>127</v>
      </c>
      <c r="N3319" s="172">
        <v>64</v>
      </c>
      <c r="O3319" s="167" t="s">
        <v>133</v>
      </c>
      <c r="P3319" s="260" t="e">
        <f t="shared" si="159"/>
        <v>#NUM!</v>
      </c>
      <c r="S3319" s="272"/>
    </row>
    <row r="3320" spans="1:19">
      <c r="A3320" s="161" t="s">
        <v>4431</v>
      </c>
      <c r="C3320" s="161" t="s">
        <v>133</v>
      </c>
      <c r="F3320" s="163" t="s">
        <v>133</v>
      </c>
      <c r="G3320" s="266" t="s">
        <v>133</v>
      </c>
      <c r="H3320" s="163" t="s">
        <v>133</v>
      </c>
      <c r="I3320" s="163" t="s">
        <v>133</v>
      </c>
      <c r="J3320" s="163" t="s">
        <v>133</v>
      </c>
      <c r="K3320" s="164">
        <f t="shared" si="160"/>
        <v>0</v>
      </c>
      <c r="L3320" s="165">
        <f t="shared" si="161"/>
        <v>0</v>
      </c>
      <c r="M3320" s="172">
        <v>127</v>
      </c>
      <c r="N3320" s="172">
        <v>64</v>
      </c>
      <c r="O3320" s="167" t="s">
        <v>133</v>
      </c>
      <c r="P3320" s="260" t="e">
        <f t="shared" si="159"/>
        <v>#NUM!</v>
      </c>
      <c r="S3320" s="272"/>
    </row>
    <row r="3321" spans="1:19">
      <c r="A3321" s="161" t="s">
        <v>4432</v>
      </c>
      <c r="C3321" s="161" t="s">
        <v>133</v>
      </c>
      <c r="F3321" s="163" t="s">
        <v>133</v>
      </c>
      <c r="G3321" s="266" t="s">
        <v>133</v>
      </c>
      <c r="H3321" s="163" t="s">
        <v>133</v>
      </c>
      <c r="I3321" s="163" t="s">
        <v>133</v>
      </c>
      <c r="J3321" s="163" t="s">
        <v>133</v>
      </c>
      <c r="K3321" s="164">
        <f t="shared" si="160"/>
        <v>0</v>
      </c>
      <c r="L3321" s="165">
        <f t="shared" si="161"/>
        <v>0</v>
      </c>
      <c r="M3321" s="172">
        <v>127</v>
      </c>
      <c r="N3321" s="172">
        <v>64</v>
      </c>
      <c r="O3321" s="167" t="s">
        <v>133</v>
      </c>
      <c r="P3321" s="260" t="e">
        <f t="shared" si="159"/>
        <v>#NUM!</v>
      </c>
      <c r="S3321" s="272"/>
    </row>
    <row r="3322" spans="1:19">
      <c r="A3322" s="161" t="s">
        <v>4433</v>
      </c>
      <c r="C3322" s="161" t="s">
        <v>133</v>
      </c>
      <c r="F3322" s="163" t="s">
        <v>133</v>
      </c>
      <c r="G3322" s="266" t="s">
        <v>133</v>
      </c>
      <c r="H3322" s="163" t="s">
        <v>133</v>
      </c>
      <c r="I3322" s="163" t="s">
        <v>133</v>
      </c>
      <c r="J3322" s="163" t="s">
        <v>133</v>
      </c>
      <c r="K3322" s="164">
        <f t="shared" si="160"/>
        <v>0</v>
      </c>
      <c r="L3322" s="165">
        <f t="shared" si="161"/>
        <v>0</v>
      </c>
      <c r="M3322" s="172">
        <v>127</v>
      </c>
      <c r="N3322" s="172">
        <v>64</v>
      </c>
      <c r="O3322" s="167" t="s">
        <v>133</v>
      </c>
      <c r="P3322" s="260" t="e">
        <f t="shared" si="159"/>
        <v>#NUM!</v>
      </c>
      <c r="S3322" s="272"/>
    </row>
    <row r="3323" spans="1:19">
      <c r="A3323" s="161" t="s">
        <v>4434</v>
      </c>
      <c r="C3323" s="161" t="s">
        <v>133</v>
      </c>
      <c r="F3323" s="163" t="s">
        <v>133</v>
      </c>
      <c r="G3323" s="266" t="s">
        <v>133</v>
      </c>
      <c r="H3323" s="163" t="s">
        <v>133</v>
      </c>
      <c r="I3323" s="163" t="s">
        <v>133</v>
      </c>
      <c r="J3323" s="163" t="s">
        <v>133</v>
      </c>
      <c r="K3323" s="164">
        <f t="shared" si="160"/>
        <v>0</v>
      </c>
      <c r="L3323" s="165">
        <f t="shared" si="161"/>
        <v>0</v>
      </c>
      <c r="M3323" s="172">
        <v>127</v>
      </c>
      <c r="N3323" s="172">
        <v>64</v>
      </c>
      <c r="O3323" s="167" t="s">
        <v>133</v>
      </c>
      <c r="P3323" s="260" t="e">
        <f t="shared" si="159"/>
        <v>#NUM!</v>
      </c>
      <c r="S3323" s="272"/>
    </row>
    <row r="3324" spans="1:19">
      <c r="A3324" s="161" t="s">
        <v>4435</v>
      </c>
      <c r="C3324" s="161" t="s">
        <v>133</v>
      </c>
      <c r="F3324" s="163" t="s">
        <v>133</v>
      </c>
      <c r="G3324" s="266" t="s">
        <v>133</v>
      </c>
      <c r="H3324" s="163" t="s">
        <v>133</v>
      </c>
      <c r="I3324" s="163" t="s">
        <v>133</v>
      </c>
      <c r="J3324" s="163" t="s">
        <v>133</v>
      </c>
      <c r="K3324" s="164">
        <f t="shared" si="160"/>
        <v>0</v>
      </c>
      <c r="L3324" s="165">
        <f t="shared" si="161"/>
        <v>0</v>
      </c>
      <c r="M3324" s="172">
        <v>127</v>
      </c>
      <c r="N3324" s="172">
        <v>64</v>
      </c>
      <c r="O3324" s="167" t="s">
        <v>133</v>
      </c>
      <c r="P3324" s="260" t="e">
        <f t="shared" si="159"/>
        <v>#NUM!</v>
      </c>
      <c r="S3324" s="272"/>
    </row>
    <row r="3325" spans="1:19">
      <c r="A3325" s="161" t="s">
        <v>4436</v>
      </c>
      <c r="C3325" s="161" t="s">
        <v>133</v>
      </c>
      <c r="F3325" s="163" t="s">
        <v>133</v>
      </c>
      <c r="G3325" s="266" t="s">
        <v>133</v>
      </c>
      <c r="H3325" s="163" t="s">
        <v>133</v>
      </c>
      <c r="I3325" s="163" t="s">
        <v>133</v>
      </c>
      <c r="J3325" s="163" t="s">
        <v>133</v>
      </c>
      <c r="K3325" s="164">
        <f t="shared" si="160"/>
        <v>0</v>
      </c>
      <c r="L3325" s="165">
        <f t="shared" si="161"/>
        <v>0</v>
      </c>
      <c r="M3325" s="172">
        <v>127</v>
      </c>
      <c r="N3325" s="172">
        <v>64</v>
      </c>
      <c r="O3325" s="167" t="s">
        <v>133</v>
      </c>
      <c r="P3325" s="260" t="e">
        <f t="shared" si="159"/>
        <v>#NUM!</v>
      </c>
      <c r="S3325" s="272"/>
    </row>
    <row r="3326" spans="1:19">
      <c r="A3326" s="161" t="s">
        <v>4437</v>
      </c>
      <c r="C3326" s="161" t="s">
        <v>133</v>
      </c>
      <c r="F3326" s="163" t="s">
        <v>133</v>
      </c>
      <c r="G3326" s="266" t="s">
        <v>133</v>
      </c>
      <c r="H3326" s="163" t="s">
        <v>133</v>
      </c>
      <c r="I3326" s="163" t="s">
        <v>133</v>
      </c>
      <c r="J3326" s="163" t="s">
        <v>133</v>
      </c>
      <c r="K3326" s="164">
        <f t="shared" si="160"/>
        <v>0</v>
      </c>
      <c r="L3326" s="165">
        <f t="shared" si="161"/>
        <v>0</v>
      </c>
      <c r="M3326" s="172">
        <v>127</v>
      </c>
      <c r="N3326" s="172">
        <v>64</v>
      </c>
      <c r="O3326" s="167" t="s">
        <v>133</v>
      </c>
      <c r="P3326" s="260" t="e">
        <f t="shared" si="159"/>
        <v>#NUM!</v>
      </c>
      <c r="S3326" s="272"/>
    </row>
    <row r="3327" spans="1:19">
      <c r="A3327" s="161" t="s">
        <v>4438</v>
      </c>
      <c r="C3327" s="161" t="s">
        <v>133</v>
      </c>
      <c r="F3327" s="163" t="s">
        <v>133</v>
      </c>
      <c r="G3327" s="266" t="s">
        <v>133</v>
      </c>
      <c r="H3327" s="163" t="s">
        <v>133</v>
      </c>
      <c r="I3327" s="163" t="s">
        <v>133</v>
      </c>
      <c r="J3327" s="163" t="s">
        <v>133</v>
      </c>
      <c r="K3327" s="164">
        <f t="shared" si="160"/>
        <v>0</v>
      </c>
      <c r="L3327" s="165">
        <f t="shared" si="161"/>
        <v>0</v>
      </c>
      <c r="M3327" s="172">
        <v>127</v>
      </c>
      <c r="N3327" s="172">
        <v>64</v>
      </c>
      <c r="O3327" s="167" t="s">
        <v>133</v>
      </c>
      <c r="P3327" s="260" t="e">
        <f t="shared" si="159"/>
        <v>#NUM!</v>
      </c>
      <c r="S3327" s="272"/>
    </row>
    <row r="3328" spans="1:19">
      <c r="A3328" s="161" t="s">
        <v>4439</v>
      </c>
      <c r="C3328" s="161" t="s">
        <v>133</v>
      </c>
      <c r="F3328" s="163" t="s">
        <v>133</v>
      </c>
      <c r="G3328" s="266" t="s">
        <v>133</v>
      </c>
      <c r="H3328" s="163" t="s">
        <v>133</v>
      </c>
      <c r="I3328" s="163" t="s">
        <v>133</v>
      </c>
      <c r="J3328" s="163" t="s">
        <v>133</v>
      </c>
      <c r="K3328" s="164">
        <f t="shared" si="160"/>
        <v>0</v>
      </c>
      <c r="L3328" s="165">
        <f t="shared" si="161"/>
        <v>0</v>
      </c>
      <c r="M3328" s="172">
        <v>127</v>
      </c>
      <c r="N3328" s="172">
        <v>64</v>
      </c>
      <c r="O3328" s="167" t="s">
        <v>133</v>
      </c>
      <c r="P3328" s="260" t="e">
        <f t="shared" si="159"/>
        <v>#NUM!</v>
      </c>
      <c r="S3328" s="272"/>
    </row>
    <row r="3329" spans="1:19">
      <c r="A3329" s="161" t="s">
        <v>4440</v>
      </c>
      <c r="C3329" s="161" t="s">
        <v>133</v>
      </c>
      <c r="F3329" s="163" t="s">
        <v>133</v>
      </c>
      <c r="G3329" s="266" t="s">
        <v>133</v>
      </c>
      <c r="H3329" s="163" t="s">
        <v>133</v>
      </c>
      <c r="I3329" s="163" t="s">
        <v>133</v>
      </c>
      <c r="J3329" s="163" t="s">
        <v>133</v>
      </c>
      <c r="K3329" s="164">
        <f t="shared" si="160"/>
        <v>0</v>
      </c>
      <c r="L3329" s="165">
        <f t="shared" si="161"/>
        <v>0</v>
      </c>
      <c r="M3329" s="172">
        <v>127</v>
      </c>
      <c r="N3329" s="172">
        <v>64</v>
      </c>
      <c r="O3329" s="167" t="s">
        <v>133</v>
      </c>
      <c r="P3329" s="260" t="e">
        <f t="shared" si="159"/>
        <v>#NUM!</v>
      </c>
      <c r="S3329" s="272"/>
    </row>
    <row r="3330" spans="1:19">
      <c r="A3330" s="161" t="s">
        <v>4441</v>
      </c>
      <c r="C3330" s="161" t="s">
        <v>133</v>
      </c>
      <c r="F3330" s="163" t="s">
        <v>133</v>
      </c>
      <c r="G3330" s="266" t="s">
        <v>133</v>
      </c>
      <c r="H3330" s="163" t="s">
        <v>133</v>
      </c>
      <c r="I3330" s="163" t="s">
        <v>133</v>
      </c>
      <c r="J3330" s="163" t="s">
        <v>133</v>
      </c>
      <c r="K3330" s="164">
        <f t="shared" si="160"/>
        <v>0</v>
      </c>
      <c r="L3330" s="165">
        <f t="shared" si="161"/>
        <v>0</v>
      </c>
      <c r="M3330" s="172">
        <v>127</v>
      </c>
      <c r="N3330" s="172">
        <v>64</v>
      </c>
      <c r="O3330" s="167" t="s">
        <v>133</v>
      </c>
      <c r="P3330" s="260" t="e">
        <f t="shared" si="159"/>
        <v>#NUM!</v>
      </c>
      <c r="S3330" s="272"/>
    </row>
    <row r="3331" spans="1:19">
      <c r="A3331" s="161" t="s">
        <v>4442</v>
      </c>
      <c r="C3331" s="161" t="s">
        <v>133</v>
      </c>
      <c r="F3331" s="163" t="s">
        <v>133</v>
      </c>
      <c r="G3331" s="266" t="s">
        <v>133</v>
      </c>
      <c r="H3331" s="163" t="s">
        <v>133</v>
      </c>
      <c r="I3331" s="163" t="s">
        <v>133</v>
      </c>
      <c r="J3331" s="163" t="s">
        <v>133</v>
      </c>
      <c r="K3331" s="164">
        <f t="shared" si="160"/>
        <v>0</v>
      </c>
      <c r="L3331" s="165">
        <f t="shared" si="161"/>
        <v>0</v>
      </c>
      <c r="M3331" s="172">
        <v>127</v>
      </c>
      <c r="N3331" s="172">
        <v>64</v>
      </c>
      <c r="O3331" s="167" t="s">
        <v>133</v>
      </c>
      <c r="P3331" s="260" t="e">
        <f t="shared" si="159"/>
        <v>#NUM!</v>
      </c>
      <c r="S3331" s="272"/>
    </row>
    <row r="3332" spans="1:19">
      <c r="A3332" s="161" t="s">
        <v>4443</v>
      </c>
      <c r="C3332" s="161" t="s">
        <v>133</v>
      </c>
      <c r="F3332" s="163" t="s">
        <v>133</v>
      </c>
      <c r="G3332" s="266" t="s">
        <v>133</v>
      </c>
      <c r="H3332" s="163" t="s">
        <v>133</v>
      </c>
      <c r="I3332" s="163" t="s">
        <v>133</v>
      </c>
      <c r="J3332" s="163" t="s">
        <v>133</v>
      </c>
      <c r="K3332" s="164">
        <f t="shared" si="160"/>
        <v>0</v>
      </c>
      <c r="L3332" s="165">
        <f t="shared" si="161"/>
        <v>0</v>
      </c>
      <c r="M3332" s="172">
        <v>127</v>
      </c>
      <c r="N3332" s="172">
        <v>64</v>
      </c>
      <c r="O3332" s="167" t="s">
        <v>133</v>
      </c>
      <c r="P3332" s="260" t="e">
        <f t="shared" si="159"/>
        <v>#NUM!</v>
      </c>
      <c r="S3332" s="272"/>
    </row>
    <row r="3333" spans="1:19">
      <c r="A3333" s="161" t="s">
        <v>4444</v>
      </c>
      <c r="C3333" s="161" t="s">
        <v>133</v>
      </c>
      <c r="F3333" s="163" t="s">
        <v>133</v>
      </c>
      <c r="G3333" s="266" t="s">
        <v>133</v>
      </c>
      <c r="H3333" s="163" t="s">
        <v>133</v>
      </c>
      <c r="I3333" s="163" t="s">
        <v>133</v>
      </c>
      <c r="J3333" s="163" t="s">
        <v>133</v>
      </c>
      <c r="K3333" s="164">
        <f t="shared" si="160"/>
        <v>0</v>
      </c>
      <c r="L3333" s="165">
        <f t="shared" si="161"/>
        <v>0</v>
      </c>
      <c r="M3333" s="172">
        <v>127</v>
      </c>
      <c r="N3333" s="172">
        <v>64</v>
      </c>
      <c r="O3333" s="167" t="s">
        <v>133</v>
      </c>
      <c r="P3333" s="260" t="e">
        <f t="shared" si="159"/>
        <v>#NUM!</v>
      </c>
      <c r="S3333" s="272"/>
    </row>
    <row r="3334" spans="1:19">
      <c r="A3334" s="161" t="s">
        <v>4445</v>
      </c>
      <c r="C3334" s="161" t="s">
        <v>133</v>
      </c>
      <c r="F3334" s="163" t="s">
        <v>133</v>
      </c>
      <c r="G3334" s="266" t="s">
        <v>133</v>
      </c>
      <c r="H3334" s="163" t="s">
        <v>133</v>
      </c>
      <c r="I3334" s="163" t="s">
        <v>133</v>
      </c>
      <c r="J3334" s="163" t="s">
        <v>133</v>
      </c>
      <c r="K3334" s="164">
        <f t="shared" si="160"/>
        <v>0</v>
      </c>
      <c r="L3334" s="165">
        <f t="shared" si="161"/>
        <v>0</v>
      </c>
      <c r="M3334" s="172">
        <v>127</v>
      </c>
      <c r="N3334" s="172">
        <v>64</v>
      </c>
      <c r="O3334" s="167" t="s">
        <v>133</v>
      </c>
      <c r="P3334" s="260" t="e">
        <f t="shared" si="159"/>
        <v>#NUM!</v>
      </c>
      <c r="S3334" s="272"/>
    </row>
    <row r="3335" spans="1:19">
      <c r="A3335" s="161" t="s">
        <v>4446</v>
      </c>
      <c r="C3335" s="161" t="s">
        <v>133</v>
      </c>
      <c r="F3335" s="163" t="s">
        <v>133</v>
      </c>
      <c r="G3335" s="266" t="s">
        <v>133</v>
      </c>
      <c r="H3335" s="163" t="s">
        <v>133</v>
      </c>
      <c r="I3335" s="163" t="s">
        <v>133</v>
      </c>
      <c r="J3335" s="163" t="s">
        <v>133</v>
      </c>
      <c r="K3335" s="164">
        <f t="shared" si="160"/>
        <v>0</v>
      </c>
      <c r="L3335" s="165">
        <f t="shared" si="161"/>
        <v>0</v>
      </c>
      <c r="M3335" s="172">
        <v>127</v>
      </c>
      <c r="N3335" s="172">
        <v>64</v>
      </c>
      <c r="O3335" s="167" t="s">
        <v>133</v>
      </c>
      <c r="P3335" s="260" t="e">
        <f t="shared" si="159"/>
        <v>#NUM!</v>
      </c>
      <c r="S3335" s="272"/>
    </row>
    <row r="3336" spans="1:19">
      <c r="A3336" s="161" t="s">
        <v>4447</v>
      </c>
      <c r="C3336" s="161" t="s">
        <v>133</v>
      </c>
      <c r="F3336" s="163" t="s">
        <v>133</v>
      </c>
      <c r="G3336" s="266" t="s">
        <v>133</v>
      </c>
      <c r="H3336" s="163" t="s">
        <v>133</v>
      </c>
      <c r="I3336" s="163" t="s">
        <v>133</v>
      </c>
      <c r="J3336" s="163" t="s">
        <v>133</v>
      </c>
      <c r="K3336" s="164">
        <f t="shared" si="160"/>
        <v>0</v>
      </c>
      <c r="L3336" s="165">
        <f t="shared" si="161"/>
        <v>0</v>
      </c>
      <c r="M3336" s="172">
        <v>127</v>
      </c>
      <c r="N3336" s="172">
        <v>64</v>
      </c>
      <c r="O3336" s="167" t="s">
        <v>133</v>
      </c>
      <c r="P3336" s="260" t="e">
        <f t="shared" si="159"/>
        <v>#NUM!</v>
      </c>
      <c r="S3336" s="272"/>
    </row>
    <row r="3337" spans="1:19">
      <c r="A3337" s="161" t="s">
        <v>4448</v>
      </c>
      <c r="C3337" s="161" t="s">
        <v>133</v>
      </c>
      <c r="F3337" s="163" t="s">
        <v>133</v>
      </c>
      <c r="G3337" s="266" t="s">
        <v>133</v>
      </c>
      <c r="H3337" s="163" t="s">
        <v>133</v>
      </c>
      <c r="I3337" s="163" t="s">
        <v>133</v>
      </c>
      <c r="J3337" s="163" t="s">
        <v>133</v>
      </c>
      <c r="K3337" s="164">
        <f t="shared" si="160"/>
        <v>0</v>
      </c>
      <c r="L3337" s="165">
        <f t="shared" si="161"/>
        <v>0</v>
      </c>
      <c r="M3337" s="172">
        <v>127</v>
      </c>
      <c r="N3337" s="172">
        <v>64</v>
      </c>
      <c r="O3337" s="167" t="s">
        <v>133</v>
      </c>
      <c r="P3337" s="260" t="e">
        <f t="shared" si="159"/>
        <v>#NUM!</v>
      </c>
      <c r="S3337" s="272"/>
    </row>
    <row r="3338" spans="1:19">
      <c r="A3338" s="161" t="s">
        <v>4449</v>
      </c>
      <c r="C3338" s="161" t="s">
        <v>133</v>
      </c>
      <c r="F3338" s="163" t="s">
        <v>133</v>
      </c>
      <c r="G3338" s="266" t="s">
        <v>133</v>
      </c>
      <c r="H3338" s="163" t="s">
        <v>133</v>
      </c>
      <c r="I3338" s="163" t="s">
        <v>133</v>
      </c>
      <c r="J3338" s="163" t="s">
        <v>133</v>
      </c>
      <c r="K3338" s="164">
        <f t="shared" si="160"/>
        <v>0</v>
      </c>
      <c r="L3338" s="165">
        <f t="shared" si="161"/>
        <v>0</v>
      </c>
      <c r="M3338" s="172">
        <v>127</v>
      </c>
      <c r="N3338" s="172">
        <v>64</v>
      </c>
      <c r="O3338" s="167" t="s">
        <v>133</v>
      </c>
      <c r="P3338" s="260" t="e">
        <f t="shared" si="159"/>
        <v>#NUM!</v>
      </c>
      <c r="S3338" s="272"/>
    </row>
    <row r="3339" spans="1:19">
      <c r="A3339" s="161" t="s">
        <v>4450</v>
      </c>
      <c r="C3339" s="161" t="s">
        <v>133</v>
      </c>
      <c r="F3339" s="163" t="s">
        <v>133</v>
      </c>
      <c r="G3339" s="266" t="s">
        <v>133</v>
      </c>
      <c r="H3339" s="163" t="s">
        <v>133</v>
      </c>
      <c r="I3339" s="163" t="s">
        <v>133</v>
      </c>
      <c r="J3339" s="163" t="s">
        <v>133</v>
      </c>
      <c r="K3339" s="164">
        <f t="shared" si="160"/>
        <v>0</v>
      </c>
      <c r="L3339" s="165">
        <f t="shared" si="161"/>
        <v>0</v>
      </c>
      <c r="M3339" s="172">
        <v>127</v>
      </c>
      <c r="N3339" s="172">
        <v>64</v>
      </c>
      <c r="O3339" s="167" t="s">
        <v>133</v>
      </c>
      <c r="P3339" s="260" t="e">
        <f t="shared" si="159"/>
        <v>#NUM!</v>
      </c>
      <c r="S3339" s="272"/>
    </row>
    <row r="3340" spans="1:19">
      <c r="A3340" s="161" t="s">
        <v>4451</v>
      </c>
      <c r="C3340" s="161" t="s">
        <v>133</v>
      </c>
      <c r="F3340" s="163" t="s">
        <v>133</v>
      </c>
      <c r="G3340" s="266" t="s">
        <v>133</v>
      </c>
      <c r="H3340" s="163" t="s">
        <v>133</v>
      </c>
      <c r="I3340" s="163" t="s">
        <v>133</v>
      </c>
      <c r="J3340" s="163" t="s">
        <v>133</v>
      </c>
      <c r="K3340" s="164">
        <f t="shared" si="160"/>
        <v>0</v>
      </c>
      <c r="L3340" s="165">
        <f t="shared" si="161"/>
        <v>0</v>
      </c>
      <c r="M3340" s="172">
        <v>127</v>
      </c>
      <c r="N3340" s="172">
        <v>64</v>
      </c>
      <c r="O3340" s="167" t="s">
        <v>133</v>
      </c>
      <c r="P3340" s="260" t="e">
        <f t="shared" si="159"/>
        <v>#NUM!</v>
      </c>
      <c r="S3340" s="272"/>
    </row>
    <row r="3341" spans="1:19">
      <c r="A3341" s="161" t="s">
        <v>4452</v>
      </c>
      <c r="C3341" s="161" t="s">
        <v>133</v>
      </c>
      <c r="F3341" s="163" t="s">
        <v>133</v>
      </c>
      <c r="G3341" s="266" t="s">
        <v>133</v>
      </c>
      <c r="H3341" s="163" t="s">
        <v>133</v>
      </c>
      <c r="I3341" s="163" t="s">
        <v>133</v>
      </c>
      <c r="J3341" s="163" t="s">
        <v>133</v>
      </c>
      <c r="K3341" s="164">
        <f t="shared" si="160"/>
        <v>0</v>
      </c>
      <c r="L3341" s="165">
        <f t="shared" si="161"/>
        <v>0</v>
      </c>
      <c r="M3341" s="172">
        <v>127</v>
      </c>
      <c r="N3341" s="172">
        <v>64</v>
      </c>
      <c r="O3341" s="167" t="s">
        <v>133</v>
      </c>
      <c r="P3341" s="260" t="e">
        <f t="shared" si="159"/>
        <v>#NUM!</v>
      </c>
      <c r="S3341" s="272"/>
    </row>
    <row r="3342" spans="1:19">
      <c r="A3342" s="161" t="s">
        <v>4453</v>
      </c>
      <c r="C3342" s="161" t="s">
        <v>133</v>
      </c>
      <c r="F3342" s="163" t="s">
        <v>133</v>
      </c>
      <c r="G3342" s="266" t="s">
        <v>133</v>
      </c>
      <c r="H3342" s="163" t="s">
        <v>133</v>
      </c>
      <c r="I3342" s="163" t="s">
        <v>133</v>
      </c>
      <c r="J3342" s="163" t="s">
        <v>133</v>
      </c>
      <c r="K3342" s="164">
        <f t="shared" si="160"/>
        <v>0</v>
      </c>
      <c r="L3342" s="165">
        <f t="shared" si="161"/>
        <v>0</v>
      </c>
      <c r="M3342" s="172">
        <v>127</v>
      </c>
      <c r="N3342" s="172">
        <v>64</v>
      </c>
      <c r="O3342" s="167" t="s">
        <v>133</v>
      </c>
      <c r="P3342" s="260" t="e">
        <f t="shared" si="159"/>
        <v>#NUM!</v>
      </c>
      <c r="S3342" s="272"/>
    </row>
    <row r="3343" spans="1:19">
      <c r="A3343" s="161" t="s">
        <v>4454</v>
      </c>
      <c r="C3343" s="161" t="s">
        <v>133</v>
      </c>
      <c r="F3343" s="163" t="s">
        <v>133</v>
      </c>
      <c r="G3343" s="266" t="s">
        <v>133</v>
      </c>
      <c r="H3343" s="163" t="s">
        <v>133</v>
      </c>
      <c r="I3343" s="163" t="s">
        <v>133</v>
      </c>
      <c r="J3343" s="163" t="s">
        <v>133</v>
      </c>
      <c r="K3343" s="164">
        <f t="shared" si="160"/>
        <v>0</v>
      </c>
      <c r="L3343" s="165">
        <f t="shared" si="161"/>
        <v>0</v>
      </c>
      <c r="M3343" s="172">
        <v>127</v>
      </c>
      <c r="N3343" s="172">
        <v>64</v>
      </c>
      <c r="O3343" s="167" t="s">
        <v>133</v>
      </c>
      <c r="P3343" s="260" t="e">
        <f t="shared" ref="P3343:P3406" si="162">MEDIAN(Q3343:R3343)</f>
        <v>#NUM!</v>
      </c>
      <c r="S3343" s="272"/>
    </row>
    <row r="3344" spans="1:19">
      <c r="A3344" s="161" t="s">
        <v>4455</v>
      </c>
      <c r="C3344" s="161" t="s">
        <v>133</v>
      </c>
      <c r="F3344" s="163" t="s">
        <v>133</v>
      </c>
      <c r="G3344" s="266" t="s">
        <v>133</v>
      </c>
      <c r="H3344" s="163" t="s">
        <v>133</v>
      </c>
      <c r="I3344" s="163" t="s">
        <v>133</v>
      </c>
      <c r="J3344" s="163" t="s">
        <v>133</v>
      </c>
      <c r="K3344" s="164">
        <f t="shared" ref="K3344:K3407" si="163">IF(OR(D3344="n/a",D3344="nd"),0,D3344)+IF(OR(I3344="n/a",I3344="nd"),0,I3344)</f>
        <v>0</v>
      </c>
      <c r="L3344" s="165">
        <f t="shared" ref="L3344:L3407" si="164">SQRT(SUMSQ(IF(OR(E3344="n/a",E3344="nd"),0,E3344),IF(OR(F3344="n/a",F3344="nd"),0,F3344),IF(OR(J3344="n/a",J3344="nd"),0,J3344)))</f>
        <v>0</v>
      </c>
      <c r="M3344" s="172">
        <v>127</v>
      </c>
      <c r="N3344" s="172">
        <v>64</v>
      </c>
      <c r="O3344" s="167" t="s">
        <v>133</v>
      </c>
      <c r="P3344" s="260" t="e">
        <f t="shared" si="162"/>
        <v>#NUM!</v>
      </c>
      <c r="S3344" s="272"/>
    </row>
    <row r="3345" spans="1:19">
      <c r="A3345" s="161" t="s">
        <v>4456</v>
      </c>
      <c r="C3345" s="161" t="s">
        <v>133</v>
      </c>
      <c r="F3345" s="163" t="s">
        <v>133</v>
      </c>
      <c r="G3345" s="266" t="s">
        <v>133</v>
      </c>
      <c r="H3345" s="163" t="s">
        <v>133</v>
      </c>
      <c r="I3345" s="163" t="s">
        <v>133</v>
      </c>
      <c r="J3345" s="163" t="s">
        <v>133</v>
      </c>
      <c r="K3345" s="164">
        <f t="shared" si="163"/>
        <v>0</v>
      </c>
      <c r="L3345" s="165">
        <f t="shared" si="164"/>
        <v>0</v>
      </c>
      <c r="M3345" s="172">
        <v>127</v>
      </c>
      <c r="N3345" s="172">
        <v>64</v>
      </c>
      <c r="O3345" s="167" t="s">
        <v>133</v>
      </c>
      <c r="P3345" s="260" t="e">
        <f t="shared" si="162"/>
        <v>#NUM!</v>
      </c>
      <c r="S3345" s="272"/>
    </row>
    <row r="3346" spans="1:19">
      <c r="A3346" s="161" t="s">
        <v>4457</v>
      </c>
      <c r="C3346" s="161" t="s">
        <v>133</v>
      </c>
      <c r="F3346" s="163" t="s">
        <v>133</v>
      </c>
      <c r="G3346" s="266" t="s">
        <v>133</v>
      </c>
      <c r="H3346" s="163" t="s">
        <v>133</v>
      </c>
      <c r="I3346" s="163" t="s">
        <v>133</v>
      </c>
      <c r="J3346" s="163" t="s">
        <v>133</v>
      </c>
      <c r="K3346" s="164">
        <f t="shared" si="163"/>
        <v>0</v>
      </c>
      <c r="L3346" s="165">
        <f t="shared" si="164"/>
        <v>0</v>
      </c>
      <c r="M3346" s="172">
        <v>127</v>
      </c>
      <c r="N3346" s="172">
        <v>64</v>
      </c>
      <c r="O3346" s="167" t="s">
        <v>133</v>
      </c>
      <c r="P3346" s="260" t="e">
        <f t="shared" si="162"/>
        <v>#NUM!</v>
      </c>
      <c r="S3346" s="272"/>
    </row>
    <row r="3347" spans="1:19">
      <c r="A3347" s="161" t="s">
        <v>4458</v>
      </c>
      <c r="C3347" s="161" t="s">
        <v>133</v>
      </c>
      <c r="F3347" s="163" t="s">
        <v>133</v>
      </c>
      <c r="G3347" s="266" t="s">
        <v>133</v>
      </c>
      <c r="H3347" s="163" t="s">
        <v>133</v>
      </c>
      <c r="I3347" s="163" t="s">
        <v>133</v>
      </c>
      <c r="J3347" s="163" t="s">
        <v>133</v>
      </c>
      <c r="K3347" s="164">
        <f t="shared" si="163"/>
        <v>0</v>
      </c>
      <c r="L3347" s="165">
        <f t="shared" si="164"/>
        <v>0</v>
      </c>
      <c r="M3347" s="172">
        <v>127</v>
      </c>
      <c r="N3347" s="172">
        <v>64</v>
      </c>
      <c r="O3347" s="167" t="s">
        <v>133</v>
      </c>
      <c r="P3347" s="260" t="e">
        <f t="shared" si="162"/>
        <v>#NUM!</v>
      </c>
      <c r="S3347" s="272"/>
    </row>
    <row r="3348" spans="1:19">
      <c r="A3348" s="161" t="s">
        <v>4459</v>
      </c>
      <c r="C3348" s="161" t="s">
        <v>133</v>
      </c>
      <c r="F3348" s="163" t="s">
        <v>133</v>
      </c>
      <c r="G3348" s="266" t="s">
        <v>133</v>
      </c>
      <c r="H3348" s="163" t="s">
        <v>133</v>
      </c>
      <c r="I3348" s="163" t="s">
        <v>133</v>
      </c>
      <c r="J3348" s="163" t="s">
        <v>133</v>
      </c>
      <c r="K3348" s="164">
        <f t="shared" si="163"/>
        <v>0</v>
      </c>
      <c r="L3348" s="165">
        <f t="shared" si="164"/>
        <v>0</v>
      </c>
      <c r="M3348" s="172">
        <v>127</v>
      </c>
      <c r="N3348" s="172">
        <v>64</v>
      </c>
      <c r="O3348" s="167" t="s">
        <v>133</v>
      </c>
      <c r="P3348" s="260" t="e">
        <f t="shared" si="162"/>
        <v>#NUM!</v>
      </c>
      <c r="S3348" s="272"/>
    </row>
    <row r="3349" spans="1:19">
      <c r="A3349" s="161" t="s">
        <v>4460</v>
      </c>
      <c r="C3349" s="161" t="s">
        <v>133</v>
      </c>
      <c r="F3349" s="163" t="s">
        <v>133</v>
      </c>
      <c r="G3349" s="266" t="s">
        <v>133</v>
      </c>
      <c r="H3349" s="163" t="s">
        <v>133</v>
      </c>
      <c r="I3349" s="163" t="s">
        <v>133</v>
      </c>
      <c r="J3349" s="163" t="s">
        <v>133</v>
      </c>
      <c r="K3349" s="164">
        <f t="shared" si="163"/>
        <v>0</v>
      </c>
      <c r="L3349" s="165">
        <f t="shared" si="164"/>
        <v>0</v>
      </c>
      <c r="M3349" s="172">
        <v>127</v>
      </c>
      <c r="N3349" s="172">
        <v>64</v>
      </c>
      <c r="O3349" s="167" t="s">
        <v>133</v>
      </c>
      <c r="P3349" s="260" t="e">
        <f t="shared" si="162"/>
        <v>#NUM!</v>
      </c>
      <c r="S3349" s="272"/>
    </row>
    <row r="3350" spans="1:19">
      <c r="A3350" s="161" t="s">
        <v>4461</v>
      </c>
      <c r="C3350" s="161" t="s">
        <v>133</v>
      </c>
      <c r="F3350" s="163" t="s">
        <v>133</v>
      </c>
      <c r="G3350" s="266" t="s">
        <v>133</v>
      </c>
      <c r="H3350" s="163" t="s">
        <v>133</v>
      </c>
      <c r="I3350" s="163" t="s">
        <v>133</v>
      </c>
      <c r="J3350" s="163" t="s">
        <v>133</v>
      </c>
      <c r="K3350" s="164">
        <f t="shared" si="163"/>
        <v>0</v>
      </c>
      <c r="L3350" s="165">
        <f t="shared" si="164"/>
        <v>0</v>
      </c>
      <c r="M3350" s="172">
        <v>127</v>
      </c>
      <c r="N3350" s="172">
        <v>64</v>
      </c>
      <c r="O3350" s="167" t="s">
        <v>133</v>
      </c>
      <c r="P3350" s="260" t="e">
        <f t="shared" si="162"/>
        <v>#NUM!</v>
      </c>
      <c r="S3350" s="272"/>
    </row>
    <row r="3351" spans="1:19">
      <c r="A3351" s="161" t="s">
        <v>4462</v>
      </c>
      <c r="C3351" s="161" t="s">
        <v>133</v>
      </c>
      <c r="F3351" s="163" t="s">
        <v>133</v>
      </c>
      <c r="G3351" s="266" t="s">
        <v>133</v>
      </c>
      <c r="H3351" s="163" t="s">
        <v>133</v>
      </c>
      <c r="I3351" s="163" t="s">
        <v>133</v>
      </c>
      <c r="J3351" s="163" t="s">
        <v>133</v>
      </c>
      <c r="K3351" s="164">
        <f t="shared" si="163"/>
        <v>0</v>
      </c>
      <c r="L3351" s="165">
        <f t="shared" si="164"/>
        <v>0</v>
      </c>
      <c r="M3351" s="172">
        <v>127</v>
      </c>
      <c r="N3351" s="172">
        <v>64</v>
      </c>
      <c r="O3351" s="167" t="s">
        <v>133</v>
      </c>
      <c r="P3351" s="260" t="e">
        <f t="shared" si="162"/>
        <v>#NUM!</v>
      </c>
      <c r="S3351" s="272"/>
    </row>
    <row r="3352" spans="1:19">
      <c r="A3352" s="161" t="s">
        <v>4463</v>
      </c>
      <c r="C3352" s="161" t="s">
        <v>133</v>
      </c>
      <c r="F3352" s="163" t="s">
        <v>133</v>
      </c>
      <c r="G3352" s="266" t="s">
        <v>133</v>
      </c>
      <c r="H3352" s="163" t="s">
        <v>133</v>
      </c>
      <c r="I3352" s="163" t="s">
        <v>133</v>
      </c>
      <c r="J3352" s="163" t="s">
        <v>133</v>
      </c>
      <c r="K3352" s="164">
        <f t="shared" si="163"/>
        <v>0</v>
      </c>
      <c r="L3352" s="165">
        <f t="shared" si="164"/>
        <v>0</v>
      </c>
      <c r="M3352" s="172">
        <v>127</v>
      </c>
      <c r="N3352" s="172">
        <v>64</v>
      </c>
      <c r="O3352" s="167" t="s">
        <v>133</v>
      </c>
      <c r="P3352" s="260" t="e">
        <f t="shared" si="162"/>
        <v>#NUM!</v>
      </c>
      <c r="S3352" s="272"/>
    </row>
    <row r="3353" spans="1:19">
      <c r="A3353" s="161" t="s">
        <v>4464</v>
      </c>
      <c r="C3353" s="161" t="s">
        <v>133</v>
      </c>
      <c r="F3353" s="163" t="s">
        <v>133</v>
      </c>
      <c r="G3353" s="266" t="s">
        <v>133</v>
      </c>
      <c r="H3353" s="163" t="s">
        <v>133</v>
      </c>
      <c r="I3353" s="163" t="s">
        <v>133</v>
      </c>
      <c r="J3353" s="163" t="s">
        <v>133</v>
      </c>
      <c r="K3353" s="164">
        <f t="shared" si="163"/>
        <v>0</v>
      </c>
      <c r="L3353" s="165">
        <f t="shared" si="164"/>
        <v>0</v>
      </c>
      <c r="M3353" s="172">
        <v>127</v>
      </c>
      <c r="N3353" s="172">
        <v>64</v>
      </c>
      <c r="O3353" s="167" t="s">
        <v>133</v>
      </c>
      <c r="P3353" s="260" t="e">
        <f t="shared" si="162"/>
        <v>#NUM!</v>
      </c>
      <c r="S3353" s="272"/>
    </row>
    <row r="3354" spans="1:19">
      <c r="A3354" s="161" t="s">
        <v>4465</v>
      </c>
      <c r="C3354" s="161" t="s">
        <v>133</v>
      </c>
      <c r="F3354" s="163" t="s">
        <v>133</v>
      </c>
      <c r="G3354" s="266" t="s">
        <v>133</v>
      </c>
      <c r="H3354" s="163" t="s">
        <v>133</v>
      </c>
      <c r="I3354" s="163" t="s">
        <v>133</v>
      </c>
      <c r="J3354" s="163" t="s">
        <v>133</v>
      </c>
      <c r="K3354" s="164">
        <f t="shared" si="163"/>
        <v>0</v>
      </c>
      <c r="L3354" s="165">
        <f t="shared" si="164"/>
        <v>0</v>
      </c>
      <c r="M3354" s="172">
        <v>127</v>
      </c>
      <c r="N3354" s="172">
        <v>64</v>
      </c>
      <c r="O3354" s="167" t="s">
        <v>133</v>
      </c>
      <c r="P3354" s="260" t="e">
        <f t="shared" si="162"/>
        <v>#NUM!</v>
      </c>
      <c r="S3354" s="272"/>
    </row>
    <row r="3355" spans="1:19">
      <c r="A3355" s="161" t="s">
        <v>4466</v>
      </c>
      <c r="C3355" s="161" t="s">
        <v>133</v>
      </c>
      <c r="F3355" s="163" t="s">
        <v>133</v>
      </c>
      <c r="G3355" s="266" t="s">
        <v>133</v>
      </c>
      <c r="H3355" s="163" t="s">
        <v>133</v>
      </c>
      <c r="I3355" s="163" t="s">
        <v>133</v>
      </c>
      <c r="J3355" s="163" t="s">
        <v>133</v>
      </c>
      <c r="K3355" s="164">
        <f t="shared" si="163"/>
        <v>0</v>
      </c>
      <c r="L3355" s="165">
        <f t="shared" si="164"/>
        <v>0</v>
      </c>
      <c r="M3355" s="172">
        <v>127</v>
      </c>
      <c r="N3355" s="172">
        <v>64</v>
      </c>
      <c r="O3355" s="167" t="s">
        <v>133</v>
      </c>
      <c r="P3355" s="260" t="e">
        <f t="shared" si="162"/>
        <v>#NUM!</v>
      </c>
      <c r="S3355" s="272"/>
    </row>
    <row r="3356" spans="1:19">
      <c r="A3356" s="161" t="s">
        <v>4467</v>
      </c>
      <c r="C3356" s="161" t="s">
        <v>133</v>
      </c>
      <c r="F3356" s="163" t="s">
        <v>133</v>
      </c>
      <c r="G3356" s="266" t="s">
        <v>133</v>
      </c>
      <c r="H3356" s="163" t="s">
        <v>133</v>
      </c>
      <c r="I3356" s="163" t="s">
        <v>133</v>
      </c>
      <c r="J3356" s="163" t="s">
        <v>133</v>
      </c>
      <c r="K3356" s="164">
        <f t="shared" si="163"/>
        <v>0</v>
      </c>
      <c r="L3356" s="165">
        <f t="shared" si="164"/>
        <v>0</v>
      </c>
      <c r="M3356" s="172">
        <v>127</v>
      </c>
      <c r="N3356" s="172">
        <v>64</v>
      </c>
      <c r="O3356" s="167" t="s">
        <v>133</v>
      </c>
      <c r="P3356" s="260" t="e">
        <f t="shared" si="162"/>
        <v>#NUM!</v>
      </c>
      <c r="S3356" s="272"/>
    </row>
    <row r="3357" spans="1:19">
      <c r="A3357" s="161" t="s">
        <v>4468</v>
      </c>
      <c r="C3357" s="161" t="s">
        <v>133</v>
      </c>
      <c r="F3357" s="163" t="s">
        <v>133</v>
      </c>
      <c r="G3357" s="266" t="s">
        <v>133</v>
      </c>
      <c r="H3357" s="163" t="s">
        <v>133</v>
      </c>
      <c r="I3357" s="163" t="s">
        <v>133</v>
      </c>
      <c r="J3357" s="163" t="s">
        <v>133</v>
      </c>
      <c r="K3357" s="164">
        <f t="shared" si="163"/>
        <v>0</v>
      </c>
      <c r="L3357" s="165">
        <f t="shared" si="164"/>
        <v>0</v>
      </c>
      <c r="M3357" s="172">
        <v>127</v>
      </c>
      <c r="N3357" s="172">
        <v>64</v>
      </c>
      <c r="O3357" s="167" t="s">
        <v>133</v>
      </c>
      <c r="P3357" s="260" t="e">
        <f t="shared" si="162"/>
        <v>#NUM!</v>
      </c>
      <c r="S3357" s="272"/>
    </row>
    <row r="3358" spans="1:19">
      <c r="A3358" s="161" t="s">
        <v>4469</v>
      </c>
      <c r="C3358" s="161" t="s">
        <v>133</v>
      </c>
      <c r="F3358" s="163" t="s">
        <v>133</v>
      </c>
      <c r="G3358" s="266" t="s">
        <v>133</v>
      </c>
      <c r="H3358" s="163" t="s">
        <v>133</v>
      </c>
      <c r="I3358" s="163" t="s">
        <v>133</v>
      </c>
      <c r="J3358" s="163" t="s">
        <v>133</v>
      </c>
      <c r="K3358" s="164">
        <f t="shared" si="163"/>
        <v>0</v>
      </c>
      <c r="L3358" s="165">
        <f t="shared" si="164"/>
        <v>0</v>
      </c>
      <c r="M3358" s="172">
        <v>127</v>
      </c>
      <c r="N3358" s="172">
        <v>64</v>
      </c>
      <c r="O3358" s="167" t="s">
        <v>133</v>
      </c>
      <c r="P3358" s="260" t="e">
        <f t="shared" si="162"/>
        <v>#NUM!</v>
      </c>
      <c r="S3358" s="272"/>
    </row>
    <row r="3359" spans="1:19">
      <c r="A3359" s="161" t="s">
        <v>4470</v>
      </c>
      <c r="C3359" s="161" t="s">
        <v>133</v>
      </c>
      <c r="F3359" s="163" t="s">
        <v>133</v>
      </c>
      <c r="G3359" s="266" t="s">
        <v>133</v>
      </c>
      <c r="H3359" s="163" t="s">
        <v>133</v>
      </c>
      <c r="I3359" s="163" t="s">
        <v>133</v>
      </c>
      <c r="J3359" s="163" t="s">
        <v>133</v>
      </c>
      <c r="K3359" s="164">
        <f t="shared" si="163"/>
        <v>0</v>
      </c>
      <c r="L3359" s="165">
        <f t="shared" si="164"/>
        <v>0</v>
      </c>
      <c r="M3359" s="172">
        <v>127</v>
      </c>
      <c r="N3359" s="172">
        <v>64</v>
      </c>
      <c r="O3359" s="167" t="s">
        <v>133</v>
      </c>
      <c r="P3359" s="260" t="e">
        <f t="shared" si="162"/>
        <v>#NUM!</v>
      </c>
      <c r="S3359" s="272"/>
    </row>
    <row r="3360" spans="1:19">
      <c r="A3360" s="161" t="s">
        <v>4471</v>
      </c>
      <c r="C3360" s="161" t="s">
        <v>133</v>
      </c>
      <c r="F3360" s="163" t="s">
        <v>133</v>
      </c>
      <c r="G3360" s="266" t="s">
        <v>133</v>
      </c>
      <c r="H3360" s="163" t="s">
        <v>133</v>
      </c>
      <c r="I3360" s="163" t="s">
        <v>133</v>
      </c>
      <c r="J3360" s="163" t="s">
        <v>133</v>
      </c>
      <c r="K3360" s="164">
        <f t="shared" si="163"/>
        <v>0</v>
      </c>
      <c r="L3360" s="165">
        <f t="shared" si="164"/>
        <v>0</v>
      </c>
      <c r="M3360" s="172">
        <v>127</v>
      </c>
      <c r="N3360" s="172">
        <v>64</v>
      </c>
      <c r="O3360" s="167" t="s">
        <v>133</v>
      </c>
      <c r="P3360" s="260" t="e">
        <f t="shared" si="162"/>
        <v>#NUM!</v>
      </c>
      <c r="S3360" s="272"/>
    </row>
    <row r="3361" spans="1:19">
      <c r="A3361" s="161" t="s">
        <v>4472</v>
      </c>
      <c r="C3361" s="161" t="s">
        <v>133</v>
      </c>
      <c r="F3361" s="163" t="s">
        <v>133</v>
      </c>
      <c r="G3361" s="266" t="s">
        <v>133</v>
      </c>
      <c r="H3361" s="163" t="s">
        <v>133</v>
      </c>
      <c r="I3361" s="163" t="s">
        <v>133</v>
      </c>
      <c r="J3361" s="163" t="s">
        <v>133</v>
      </c>
      <c r="K3361" s="164">
        <f t="shared" si="163"/>
        <v>0</v>
      </c>
      <c r="L3361" s="165">
        <f t="shared" si="164"/>
        <v>0</v>
      </c>
      <c r="M3361" s="172">
        <v>127</v>
      </c>
      <c r="N3361" s="172">
        <v>64</v>
      </c>
      <c r="O3361" s="167" t="s">
        <v>133</v>
      </c>
      <c r="P3361" s="260" t="e">
        <f t="shared" si="162"/>
        <v>#NUM!</v>
      </c>
      <c r="S3361" s="272"/>
    </row>
    <row r="3362" spans="1:19">
      <c r="A3362" s="161" t="s">
        <v>4473</v>
      </c>
      <c r="C3362" s="161" t="s">
        <v>133</v>
      </c>
      <c r="F3362" s="163" t="s">
        <v>133</v>
      </c>
      <c r="G3362" s="266" t="s">
        <v>133</v>
      </c>
      <c r="H3362" s="163" t="s">
        <v>133</v>
      </c>
      <c r="I3362" s="163" t="s">
        <v>133</v>
      </c>
      <c r="J3362" s="163" t="s">
        <v>133</v>
      </c>
      <c r="K3362" s="164">
        <f t="shared" si="163"/>
        <v>0</v>
      </c>
      <c r="L3362" s="165">
        <f t="shared" si="164"/>
        <v>0</v>
      </c>
      <c r="M3362" s="172">
        <v>127</v>
      </c>
      <c r="N3362" s="172">
        <v>64</v>
      </c>
      <c r="O3362" s="167" t="s">
        <v>133</v>
      </c>
      <c r="P3362" s="260" t="e">
        <f t="shared" si="162"/>
        <v>#NUM!</v>
      </c>
      <c r="S3362" s="272"/>
    </row>
    <row r="3363" spans="1:19">
      <c r="A3363" s="161" t="s">
        <v>4474</v>
      </c>
      <c r="C3363" s="161" t="s">
        <v>133</v>
      </c>
      <c r="F3363" s="163" t="s">
        <v>133</v>
      </c>
      <c r="G3363" s="266" t="s">
        <v>133</v>
      </c>
      <c r="H3363" s="163" t="s">
        <v>133</v>
      </c>
      <c r="I3363" s="163" t="s">
        <v>133</v>
      </c>
      <c r="J3363" s="163" t="s">
        <v>133</v>
      </c>
      <c r="K3363" s="164">
        <f t="shared" si="163"/>
        <v>0</v>
      </c>
      <c r="L3363" s="165">
        <f t="shared" si="164"/>
        <v>0</v>
      </c>
      <c r="M3363" s="172">
        <v>127</v>
      </c>
      <c r="N3363" s="172">
        <v>64</v>
      </c>
      <c r="O3363" s="167" t="s">
        <v>133</v>
      </c>
      <c r="P3363" s="260" t="e">
        <f t="shared" si="162"/>
        <v>#NUM!</v>
      </c>
      <c r="S3363" s="272"/>
    </row>
    <row r="3364" spans="1:19">
      <c r="A3364" s="161" t="s">
        <v>4475</v>
      </c>
      <c r="C3364" s="161" t="s">
        <v>133</v>
      </c>
      <c r="F3364" s="163" t="s">
        <v>133</v>
      </c>
      <c r="G3364" s="266" t="s">
        <v>133</v>
      </c>
      <c r="H3364" s="163" t="s">
        <v>133</v>
      </c>
      <c r="I3364" s="163" t="s">
        <v>133</v>
      </c>
      <c r="J3364" s="163" t="s">
        <v>133</v>
      </c>
      <c r="K3364" s="164">
        <f t="shared" si="163"/>
        <v>0</v>
      </c>
      <c r="L3364" s="165">
        <f t="shared" si="164"/>
        <v>0</v>
      </c>
      <c r="M3364" s="172">
        <v>127</v>
      </c>
      <c r="N3364" s="172">
        <v>64</v>
      </c>
      <c r="O3364" s="167" t="s">
        <v>133</v>
      </c>
      <c r="P3364" s="260" t="e">
        <f t="shared" si="162"/>
        <v>#NUM!</v>
      </c>
      <c r="S3364" s="272"/>
    </row>
    <row r="3365" spans="1:19">
      <c r="A3365" s="161" t="s">
        <v>4476</v>
      </c>
      <c r="C3365" s="161" t="s">
        <v>133</v>
      </c>
      <c r="F3365" s="163" t="s">
        <v>133</v>
      </c>
      <c r="G3365" s="266" t="s">
        <v>133</v>
      </c>
      <c r="H3365" s="163" t="s">
        <v>133</v>
      </c>
      <c r="I3365" s="163" t="s">
        <v>133</v>
      </c>
      <c r="J3365" s="163" t="s">
        <v>133</v>
      </c>
      <c r="K3365" s="164">
        <f t="shared" si="163"/>
        <v>0</v>
      </c>
      <c r="L3365" s="165">
        <f t="shared" si="164"/>
        <v>0</v>
      </c>
      <c r="M3365" s="172">
        <v>127</v>
      </c>
      <c r="N3365" s="172">
        <v>64</v>
      </c>
      <c r="O3365" s="167" t="s">
        <v>133</v>
      </c>
      <c r="P3365" s="260" t="e">
        <f t="shared" si="162"/>
        <v>#NUM!</v>
      </c>
      <c r="S3365" s="272"/>
    </row>
    <row r="3366" spans="1:19">
      <c r="A3366" s="161" t="s">
        <v>4477</v>
      </c>
      <c r="C3366" s="161" t="s">
        <v>133</v>
      </c>
      <c r="F3366" s="163" t="s">
        <v>133</v>
      </c>
      <c r="G3366" s="266" t="s">
        <v>133</v>
      </c>
      <c r="H3366" s="163" t="s">
        <v>133</v>
      </c>
      <c r="I3366" s="163" t="s">
        <v>133</v>
      </c>
      <c r="J3366" s="163" t="s">
        <v>133</v>
      </c>
      <c r="K3366" s="164">
        <f t="shared" si="163"/>
        <v>0</v>
      </c>
      <c r="L3366" s="165">
        <f t="shared" si="164"/>
        <v>0</v>
      </c>
      <c r="M3366" s="172">
        <v>127</v>
      </c>
      <c r="N3366" s="172">
        <v>64</v>
      </c>
      <c r="O3366" s="167" t="s">
        <v>133</v>
      </c>
      <c r="P3366" s="260" t="e">
        <f t="shared" si="162"/>
        <v>#NUM!</v>
      </c>
      <c r="S3366" s="272"/>
    </row>
    <row r="3367" spans="1:19">
      <c r="A3367" s="161" t="s">
        <v>4478</v>
      </c>
      <c r="C3367" s="161" t="s">
        <v>133</v>
      </c>
      <c r="F3367" s="163" t="s">
        <v>133</v>
      </c>
      <c r="G3367" s="266" t="s">
        <v>133</v>
      </c>
      <c r="H3367" s="163" t="s">
        <v>133</v>
      </c>
      <c r="I3367" s="163" t="s">
        <v>133</v>
      </c>
      <c r="J3367" s="163" t="s">
        <v>133</v>
      </c>
      <c r="K3367" s="164">
        <f t="shared" si="163"/>
        <v>0</v>
      </c>
      <c r="L3367" s="165">
        <f t="shared" si="164"/>
        <v>0</v>
      </c>
      <c r="M3367" s="172">
        <v>127</v>
      </c>
      <c r="N3367" s="172">
        <v>64</v>
      </c>
      <c r="O3367" s="167" t="s">
        <v>133</v>
      </c>
      <c r="P3367" s="260" t="e">
        <f t="shared" si="162"/>
        <v>#NUM!</v>
      </c>
      <c r="S3367" s="272"/>
    </row>
    <row r="3368" spans="1:19">
      <c r="A3368" s="161" t="s">
        <v>4479</v>
      </c>
      <c r="C3368" s="161" t="s">
        <v>133</v>
      </c>
      <c r="F3368" s="163" t="s">
        <v>133</v>
      </c>
      <c r="G3368" s="266" t="s">
        <v>133</v>
      </c>
      <c r="H3368" s="163" t="s">
        <v>133</v>
      </c>
      <c r="I3368" s="163" t="s">
        <v>133</v>
      </c>
      <c r="J3368" s="163" t="s">
        <v>133</v>
      </c>
      <c r="K3368" s="164">
        <f t="shared" si="163"/>
        <v>0</v>
      </c>
      <c r="L3368" s="165">
        <f t="shared" si="164"/>
        <v>0</v>
      </c>
      <c r="M3368" s="172">
        <v>127</v>
      </c>
      <c r="N3368" s="172">
        <v>64</v>
      </c>
      <c r="O3368" s="167" t="s">
        <v>133</v>
      </c>
      <c r="P3368" s="260" t="e">
        <f t="shared" si="162"/>
        <v>#NUM!</v>
      </c>
      <c r="S3368" s="272"/>
    </row>
    <row r="3369" spans="1:19">
      <c r="A3369" s="161" t="s">
        <v>4480</v>
      </c>
      <c r="C3369" s="161" t="s">
        <v>133</v>
      </c>
      <c r="F3369" s="163" t="s">
        <v>133</v>
      </c>
      <c r="G3369" s="266" t="s">
        <v>133</v>
      </c>
      <c r="H3369" s="163" t="s">
        <v>133</v>
      </c>
      <c r="I3369" s="163" t="s">
        <v>133</v>
      </c>
      <c r="J3369" s="163" t="s">
        <v>133</v>
      </c>
      <c r="K3369" s="164">
        <f t="shared" si="163"/>
        <v>0</v>
      </c>
      <c r="L3369" s="165">
        <f t="shared" si="164"/>
        <v>0</v>
      </c>
      <c r="M3369" s="172">
        <v>127</v>
      </c>
      <c r="N3369" s="172">
        <v>64</v>
      </c>
      <c r="O3369" s="167" t="s">
        <v>133</v>
      </c>
      <c r="P3369" s="260" t="e">
        <f t="shared" si="162"/>
        <v>#NUM!</v>
      </c>
      <c r="S3369" s="272"/>
    </row>
    <row r="3370" spans="1:19">
      <c r="A3370" s="161" t="s">
        <v>4481</v>
      </c>
      <c r="C3370" s="161" t="s">
        <v>133</v>
      </c>
      <c r="F3370" s="163" t="s">
        <v>133</v>
      </c>
      <c r="G3370" s="266" t="s">
        <v>133</v>
      </c>
      <c r="H3370" s="163" t="s">
        <v>133</v>
      </c>
      <c r="I3370" s="163" t="s">
        <v>133</v>
      </c>
      <c r="J3370" s="163" t="s">
        <v>133</v>
      </c>
      <c r="K3370" s="164">
        <f t="shared" si="163"/>
        <v>0</v>
      </c>
      <c r="L3370" s="165">
        <f t="shared" si="164"/>
        <v>0</v>
      </c>
      <c r="M3370" s="172">
        <v>127</v>
      </c>
      <c r="N3370" s="172">
        <v>64</v>
      </c>
      <c r="O3370" s="167" t="s">
        <v>133</v>
      </c>
      <c r="P3370" s="260" t="e">
        <f t="shared" si="162"/>
        <v>#NUM!</v>
      </c>
      <c r="S3370" s="272"/>
    </row>
    <row r="3371" spans="1:19">
      <c r="A3371" s="161" t="s">
        <v>4482</v>
      </c>
      <c r="C3371" s="161" t="s">
        <v>133</v>
      </c>
      <c r="F3371" s="163" t="s">
        <v>133</v>
      </c>
      <c r="G3371" s="266" t="s">
        <v>133</v>
      </c>
      <c r="H3371" s="163" t="s">
        <v>133</v>
      </c>
      <c r="I3371" s="163" t="s">
        <v>133</v>
      </c>
      <c r="J3371" s="163" t="s">
        <v>133</v>
      </c>
      <c r="K3371" s="164">
        <f t="shared" si="163"/>
        <v>0</v>
      </c>
      <c r="L3371" s="165">
        <f t="shared" si="164"/>
        <v>0</v>
      </c>
      <c r="M3371" s="172">
        <v>127</v>
      </c>
      <c r="N3371" s="172">
        <v>64</v>
      </c>
      <c r="O3371" s="167" t="s">
        <v>133</v>
      </c>
      <c r="P3371" s="260" t="e">
        <f t="shared" si="162"/>
        <v>#NUM!</v>
      </c>
      <c r="S3371" s="272"/>
    </row>
    <row r="3372" spans="1:19">
      <c r="A3372" s="161" t="s">
        <v>4483</v>
      </c>
      <c r="C3372" s="161" t="s">
        <v>133</v>
      </c>
      <c r="F3372" s="163" t="s">
        <v>133</v>
      </c>
      <c r="G3372" s="266" t="s">
        <v>133</v>
      </c>
      <c r="H3372" s="163" t="s">
        <v>133</v>
      </c>
      <c r="I3372" s="163" t="s">
        <v>133</v>
      </c>
      <c r="J3372" s="163" t="s">
        <v>133</v>
      </c>
      <c r="K3372" s="164">
        <f t="shared" si="163"/>
        <v>0</v>
      </c>
      <c r="L3372" s="165">
        <f t="shared" si="164"/>
        <v>0</v>
      </c>
      <c r="M3372" s="172">
        <v>127</v>
      </c>
      <c r="N3372" s="172">
        <v>64</v>
      </c>
      <c r="O3372" s="167" t="s">
        <v>133</v>
      </c>
      <c r="P3372" s="260" t="e">
        <f t="shared" si="162"/>
        <v>#NUM!</v>
      </c>
      <c r="S3372" s="272"/>
    </row>
    <row r="3373" spans="1:19">
      <c r="A3373" s="161" t="s">
        <v>4484</v>
      </c>
      <c r="C3373" s="161" t="s">
        <v>133</v>
      </c>
      <c r="F3373" s="163" t="s">
        <v>133</v>
      </c>
      <c r="G3373" s="266" t="s">
        <v>133</v>
      </c>
      <c r="H3373" s="163" t="s">
        <v>133</v>
      </c>
      <c r="I3373" s="163" t="s">
        <v>133</v>
      </c>
      <c r="J3373" s="163" t="s">
        <v>133</v>
      </c>
      <c r="K3373" s="164">
        <f t="shared" si="163"/>
        <v>0</v>
      </c>
      <c r="L3373" s="165">
        <f t="shared" si="164"/>
        <v>0</v>
      </c>
      <c r="M3373" s="172">
        <v>127</v>
      </c>
      <c r="N3373" s="172">
        <v>64</v>
      </c>
      <c r="O3373" s="167" t="s">
        <v>133</v>
      </c>
      <c r="P3373" s="260" t="e">
        <f t="shared" si="162"/>
        <v>#NUM!</v>
      </c>
      <c r="S3373" s="272"/>
    </row>
    <row r="3374" spans="1:19">
      <c r="A3374" s="161" t="s">
        <v>4485</v>
      </c>
      <c r="C3374" s="161" t="s">
        <v>133</v>
      </c>
      <c r="F3374" s="163" t="s">
        <v>133</v>
      </c>
      <c r="G3374" s="266" t="s">
        <v>133</v>
      </c>
      <c r="H3374" s="163" t="s">
        <v>133</v>
      </c>
      <c r="I3374" s="163" t="s">
        <v>133</v>
      </c>
      <c r="J3374" s="163" t="s">
        <v>133</v>
      </c>
      <c r="K3374" s="164">
        <f t="shared" si="163"/>
        <v>0</v>
      </c>
      <c r="L3374" s="165">
        <f t="shared" si="164"/>
        <v>0</v>
      </c>
      <c r="M3374" s="172">
        <v>127</v>
      </c>
      <c r="N3374" s="172">
        <v>64</v>
      </c>
      <c r="O3374" s="167" t="s">
        <v>133</v>
      </c>
      <c r="P3374" s="260" t="e">
        <f t="shared" si="162"/>
        <v>#NUM!</v>
      </c>
      <c r="S3374" s="272"/>
    </row>
    <row r="3375" spans="1:19">
      <c r="A3375" s="161" t="s">
        <v>4486</v>
      </c>
      <c r="C3375" s="161" t="s">
        <v>133</v>
      </c>
      <c r="F3375" s="163" t="s">
        <v>133</v>
      </c>
      <c r="G3375" s="266" t="s">
        <v>133</v>
      </c>
      <c r="H3375" s="163" t="s">
        <v>133</v>
      </c>
      <c r="I3375" s="163" t="s">
        <v>133</v>
      </c>
      <c r="J3375" s="163" t="s">
        <v>133</v>
      </c>
      <c r="K3375" s="164">
        <f t="shared" si="163"/>
        <v>0</v>
      </c>
      <c r="L3375" s="165">
        <f t="shared" si="164"/>
        <v>0</v>
      </c>
      <c r="M3375" s="172">
        <v>127</v>
      </c>
      <c r="N3375" s="172">
        <v>64</v>
      </c>
      <c r="O3375" s="167" t="s">
        <v>133</v>
      </c>
      <c r="P3375" s="260" t="e">
        <f t="shared" si="162"/>
        <v>#NUM!</v>
      </c>
      <c r="S3375" s="272"/>
    </row>
    <row r="3376" spans="1:19">
      <c r="A3376" s="161" t="s">
        <v>4487</v>
      </c>
      <c r="C3376" s="161" t="s">
        <v>133</v>
      </c>
      <c r="F3376" s="163" t="s">
        <v>133</v>
      </c>
      <c r="G3376" s="266" t="s">
        <v>133</v>
      </c>
      <c r="H3376" s="163" t="s">
        <v>133</v>
      </c>
      <c r="I3376" s="163" t="s">
        <v>133</v>
      </c>
      <c r="J3376" s="163" t="s">
        <v>133</v>
      </c>
      <c r="K3376" s="164">
        <f t="shared" si="163"/>
        <v>0</v>
      </c>
      <c r="L3376" s="165">
        <f t="shared" si="164"/>
        <v>0</v>
      </c>
      <c r="M3376" s="172">
        <v>127</v>
      </c>
      <c r="N3376" s="172">
        <v>64</v>
      </c>
      <c r="O3376" s="167" t="s">
        <v>133</v>
      </c>
      <c r="P3376" s="260" t="e">
        <f t="shared" si="162"/>
        <v>#NUM!</v>
      </c>
      <c r="S3376" s="272"/>
    </row>
    <row r="3377" spans="1:19">
      <c r="A3377" s="161" t="s">
        <v>4488</v>
      </c>
      <c r="C3377" s="161" t="s">
        <v>133</v>
      </c>
      <c r="F3377" s="163" t="s">
        <v>133</v>
      </c>
      <c r="G3377" s="266" t="s">
        <v>133</v>
      </c>
      <c r="H3377" s="163" t="s">
        <v>133</v>
      </c>
      <c r="I3377" s="163" t="s">
        <v>133</v>
      </c>
      <c r="J3377" s="163" t="s">
        <v>133</v>
      </c>
      <c r="K3377" s="164">
        <f t="shared" si="163"/>
        <v>0</v>
      </c>
      <c r="L3377" s="165">
        <f t="shared" si="164"/>
        <v>0</v>
      </c>
      <c r="M3377" s="172">
        <v>127</v>
      </c>
      <c r="N3377" s="172">
        <v>64</v>
      </c>
      <c r="O3377" s="167" t="s">
        <v>133</v>
      </c>
      <c r="P3377" s="260" t="e">
        <f t="shared" si="162"/>
        <v>#NUM!</v>
      </c>
      <c r="S3377" s="272"/>
    </row>
    <row r="3378" spans="1:19">
      <c r="A3378" s="161" t="s">
        <v>4489</v>
      </c>
      <c r="C3378" s="161" t="s">
        <v>133</v>
      </c>
      <c r="F3378" s="163" t="s">
        <v>133</v>
      </c>
      <c r="G3378" s="266" t="s">
        <v>133</v>
      </c>
      <c r="H3378" s="163" t="s">
        <v>133</v>
      </c>
      <c r="I3378" s="163" t="s">
        <v>133</v>
      </c>
      <c r="J3378" s="163" t="s">
        <v>133</v>
      </c>
      <c r="K3378" s="164">
        <f t="shared" si="163"/>
        <v>0</v>
      </c>
      <c r="L3378" s="165">
        <f t="shared" si="164"/>
        <v>0</v>
      </c>
      <c r="M3378" s="172">
        <v>127</v>
      </c>
      <c r="N3378" s="172">
        <v>64</v>
      </c>
      <c r="O3378" s="167" t="s">
        <v>133</v>
      </c>
      <c r="P3378" s="260" t="e">
        <f t="shared" si="162"/>
        <v>#NUM!</v>
      </c>
      <c r="S3378" s="272"/>
    </row>
    <row r="3379" spans="1:19">
      <c r="A3379" s="161" t="s">
        <v>4490</v>
      </c>
      <c r="C3379" s="161" t="s">
        <v>133</v>
      </c>
      <c r="F3379" s="163" t="s">
        <v>133</v>
      </c>
      <c r="G3379" s="266" t="s">
        <v>133</v>
      </c>
      <c r="H3379" s="163" t="s">
        <v>133</v>
      </c>
      <c r="I3379" s="163" t="s">
        <v>133</v>
      </c>
      <c r="J3379" s="163" t="s">
        <v>133</v>
      </c>
      <c r="K3379" s="164">
        <f t="shared" si="163"/>
        <v>0</v>
      </c>
      <c r="L3379" s="165">
        <f t="shared" si="164"/>
        <v>0</v>
      </c>
      <c r="M3379" s="172">
        <v>127</v>
      </c>
      <c r="N3379" s="172">
        <v>64</v>
      </c>
      <c r="O3379" s="167" t="s">
        <v>133</v>
      </c>
      <c r="P3379" s="260" t="e">
        <f t="shared" si="162"/>
        <v>#NUM!</v>
      </c>
      <c r="S3379" s="272"/>
    </row>
    <row r="3380" spans="1:19">
      <c r="A3380" s="161" t="s">
        <v>4491</v>
      </c>
      <c r="C3380" s="161" t="s">
        <v>133</v>
      </c>
      <c r="F3380" s="163" t="s">
        <v>133</v>
      </c>
      <c r="G3380" s="266" t="s">
        <v>133</v>
      </c>
      <c r="H3380" s="163" t="s">
        <v>133</v>
      </c>
      <c r="I3380" s="163" t="s">
        <v>133</v>
      </c>
      <c r="J3380" s="163" t="s">
        <v>133</v>
      </c>
      <c r="K3380" s="164">
        <f t="shared" si="163"/>
        <v>0</v>
      </c>
      <c r="L3380" s="165">
        <f t="shared" si="164"/>
        <v>0</v>
      </c>
      <c r="M3380" s="172">
        <v>127</v>
      </c>
      <c r="N3380" s="172">
        <v>64</v>
      </c>
      <c r="O3380" s="167" t="s">
        <v>133</v>
      </c>
      <c r="P3380" s="260" t="e">
        <f t="shared" si="162"/>
        <v>#NUM!</v>
      </c>
      <c r="S3380" s="272"/>
    </row>
    <row r="3381" spans="1:19">
      <c r="A3381" s="161" t="s">
        <v>4492</v>
      </c>
      <c r="C3381" s="161" t="s">
        <v>133</v>
      </c>
      <c r="F3381" s="163" t="s">
        <v>133</v>
      </c>
      <c r="G3381" s="266" t="s">
        <v>133</v>
      </c>
      <c r="H3381" s="163" t="s">
        <v>133</v>
      </c>
      <c r="I3381" s="163" t="s">
        <v>133</v>
      </c>
      <c r="J3381" s="163" t="s">
        <v>133</v>
      </c>
      <c r="K3381" s="164">
        <f t="shared" si="163"/>
        <v>0</v>
      </c>
      <c r="L3381" s="165">
        <f t="shared" si="164"/>
        <v>0</v>
      </c>
      <c r="M3381" s="172">
        <v>127</v>
      </c>
      <c r="N3381" s="172">
        <v>64</v>
      </c>
      <c r="O3381" s="167" t="s">
        <v>133</v>
      </c>
      <c r="P3381" s="260" t="e">
        <f t="shared" si="162"/>
        <v>#NUM!</v>
      </c>
      <c r="S3381" s="272"/>
    </row>
    <row r="3382" spans="1:19">
      <c r="A3382" s="161" t="s">
        <v>4493</v>
      </c>
      <c r="C3382" s="161" t="s">
        <v>133</v>
      </c>
      <c r="F3382" s="163" t="s">
        <v>133</v>
      </c>
      <c r="G3382" s="266" t="s">
        <v>133</v>
      </c>
      <c r="H3382" s="163" t="s">
        <v>133</v>
      </c>
      <c r="I3382" s="163" t="s">
        <v>133</v>
      </c>
      <c r="J3382" s="163" t="s">
        <v>133</v>
      </c>
      <c r="K3382" s="164">
        <f t="shared" si="163"/>
        <v>0</v>
      </c>
      <c r="L3382" s="165">
        <f t="shared" si="164"/>
        <v>0</v>
      </c>
      <c r="M3382" s="172">
        <v>127</v>
      </c>
      <c r="N3382" s="172">
        <v>64</v>
      </c>
      <c r="O3382" s="167" t="s">
        <v>133</v>
      </c>
      <c r="P3382" s="260" t="e">
        <f t="shared" si="162"/>
        <v>#NUM!</v>
      </c>
      <c r="S3382" s="272"/>
    </row>
    <row r="3383" spans="1:19">
      <c r="A3383" s="161" t="s">
        <v>4494</v>
      </c>
      <c r="C3383" s="161" t="s">
        <v>133</v>
      </c>
      <c r="F3383" s="163" t="s">
        <v>133</v>
      </c>
      <c r="G3383" s="266" t="s">
        <v>133</v>
      </c>
      <c r="H3383" s="163" t="s">
        <v>133</v>
      </c>
      <c r="I3383" s="163" t="s">
        <v>133</v>
      </c>
      <c r="J3383" s="163" t="s">
        <v>133</v>
      </c>
      <c r="K3383" s="164">
        <f t="shared" si="163"/>
        <v>0</v>
      </c>
      <c r="L3383" s="165">
        <f t="shared" si="164"/>
        <v>0</v>
      </c>
      <c r="M3383" s="172">
        <v>127</v>
      </c>
      <c r="N3383" s="172">
        <v>64</v>
      </c>
      <c r="O3383" s="167" t="s">
        <v>133</v>
      </c>
      <c r="P3383" s="260" t="e">
        <f t="shared" si="162"/>
        <v>#NUM!</v>
      </c>
      <c r="S3383" s="272"/>
    </row>
    <row r="3384" spans="1:19">
      <c r="A3384" s="161" t="s">
        <v>4495</v>
      </c>
      <c r="C3384" s="161" t="s">
        <v>133</v>
      </c>
      <c r="F3384" s="163" t="s">
        <v>133</v>
      </c>
      <c r="G3384" s="266" t="s">
        <v>133</v>
      </c>
      <c r="H3384" s="163" t="s">
        <v>133</v>
      </c>
      <c r="I3384" s="163" t="s">
        <v>133</v>
      </c>
      <c r="J3384" s="163" t="s">
        <v>133</v>
      </c>
      <c r="K3384" s="164">
        <f t="shared" si="163"/>
        <v>0</v>
      </c>
      <c r="L3384" s="165">
        <f t="shared" si="164"/>
        <v>0</v>
      </c>
      <c r="M3384" s="172">
        <v>127</v>
      </c>
      <c r="N3384" s="172">
        <v>64</v>
      </c>
      <c r="O3384" s="167" t="s">
        <v>133</v>
      </c>
      <c r="P3384" s="260" t="e">
        <f t="shared" si="162"/>
        <v>#NUM!</v>
      </c>
      <c r="S3384" s="272"/>
    </row>
    <row r="3385" spans="1:19">
      <c r="A3385" s="161" t="s">
        <v>4496</v>
      </c>
      <c r="C3385" s="161" t="s">
        <v>133</v>
      </c>
      <c r="F3385" s="163" t="s">
        <v>133</v>
      </c>
      <c r="G3385" s="266" t="s">
        <v>133</v>
      </c>
      <c r="H3385" s="163" t="s">
        <v>133</v>
      </c>
      <c r="I3385" s="163" t="s">
        <v>133</v>
      </c>
      <c r="J3385" s="163" t="s">
        <v>133</v>
      </c>
      <c r="K3385" s="164">
        <f t="shared" si="163"/>
        <v>0</v>
      </c>
      <c r="L3385" s="165">
        <f t="shared" si="164"/>
        <v>0</v>
      </c>
      <c r="M3385" s="172">
        <v>127</v>
      </c>
      <c r="N3385" s="172">
        <v>64</v>
      </c>
      <c r="O3385" s="167" t="s">
        <v>133</v>
      </c>
      <c r="P3385" s="260" t="e">
        <f t="shared" si="162"/>
        <v>#NUM!</v>
      </c>
      <c r="S3385" s="272"/>
    </row>
    <row r="3386" spans="1:19">
      <c r="A3386" s="161" t="s">
        <v>4497</v>
      </c>
      <c r="C3386" s="161" t="s">
        <v>133</v>
      </c>
      <c r="F3386" s="163" t="s">
        <v>133</v>
      </c>
      <c r="G3386" s="266" t="s">
        <v>133</v>
      </c>
      <c r="H3386" s="163" t="s">
        <v>133</v>
      </c>
      <c r="I3386" s="163" t="s">
        <v>133</v>
      </c>
      <c r="J3386" s="163" t="s">
        <v>133</v>
      </c>
      <c r="K3386" s="164">
        <f t="shared" si="163"/>
        <v>0</v>
      </c>
      <c r="L3386" s="165">
        <f t="shared" si="164"/>
        <v>0</v>
      </c>
      <c r="M3386" s="172">
        <v>127</v>
      </c>
      <c r="N3386" s="172">
        <v>64</v>
      </c>
      <c r="O3386" s="167" t="s">
        <v>133</v>
      </c>
      <c r="P3386" s="260" t="e">
        <f t="shared" si="162"/>
        <v>#NUM!</v>
      </c>
      <c r="S3386" s="272"/>
    </row>
    <row r="3387" spans="1:19">
      <c r="A3387" s="161" t="s">
        <v>4498</v>
      </c>
      <c r="C3387" s="161" t="s">
        <v>133</v>
      </c>
      <c r="F3387" s="163" t="s">
        <v>133</v>
      </c>
      <c r="G3387" s="266" t="s">
        <v>133</v>
      </c>
      <c r="H3387" s="163" t="s">
        <v>133</v>
      </c>
      <c r="I3387" s="163" t="s">
        <v>133</v>
      </c>
      <c r="J3387" s="163" t="s">
        <v>133</v>
      </c>
      <c r="K3387" s="164">
        <f t="shared" si="163"/>
        <v>0</v>
      </c>
      <c r="L3387" s="165">
        <f t="shared" si="164"/>
        <v>0</v>
      </c>
      <c r="M3387" s="172">
        <v>127</v>
      </c>
      <c r="N3387" s="172">
        <v>64</v>
      </c>
      <c r="O3387" s="167" t="s">
        <v>133</v>
      </c>
      <c r="P3387" s="260" t="e">
        <f t="shared" si="162"/>
        <v>#NUM!</v>
      </c>
      <c r="S3387" s="272"/>
    </row>
    <row r="3388" spans="1:19">
      <c r="A3388" s="161" t="s">
        <v>4499</v>
      </c>
      <c r="C3388" s="161" t="s">
        <v>133</v>
      </c>
      <c r="F3388" s="163" t="s">
        <v>133</v>
      </c>
      <c r="G3388" s="266" t="s">
        <v>133</v>
      </c>
      <c r="H3388" s="163" t="s">
        <v>133</v>
      </c>
      <c r="I3388" s="163" t="s">
        <v>133</v>
      </c>
      <c r="J3388" s="163" t="s">
        <v>133</v>
      </c>
      <c r="K3388" s="164">
        <f t="shared" si="163"/>
        <v>0</v>
      </c>
      <c r="L3388" s="165">
        <f t="shared" si="164"/>
        <v>0</v>
      </c>
      <c r="M3388" s="172">
        <v>127</v>
      </c>
      <c r="N3388" s="172">
        <v>64</v>
      </c>
      <c r="O3388" s="167" t="s">
        <v>133</v>
      </c>
      <c r="P3388" s="260" t="e">
        <f t="shared" si="162"/>
        <v>#NUM!</v>
      </c>
      <c r="S3388" s="272"/>
    </row>
    <row r="3389" spans="1:19">
      <c r="A3389" s="161" t="s">
        <v>4500</v>
      </c>
      <c r="C3389" s="161" t="s">
        <v>133</v>
      </c>
      <c r="F3389" s="163" t="s">
        <v>133</v>
      </c>
      <c r="G3389" s="266" t="s">
        <v>133</v>
      </c>
      <c r="H3389" s="163" t="s">
        <v>133</v>
      </c>
      <c r="I3389" s="163" t="s">
        <v>133</v>
      </c>
      <c r="J3389" s="163" t="s">
        <v>133</v>
      </c>
      <c r="K3389" s="164">
        <f t="shared" si="163"/>
        <v>0</v>
      </c>
      <c r="L3389" s="165">
        <f t="shared" si="164"/>
        <v>0</v>
      </c>
      <c r="M3389" s="172">
        <v>127</v>
      </c>
      <c r="N3389" s="172">
        <v>64</v>
      </c>
      <c r="O3389" s="167" t="s">
        <v>133</v>
      </c>
      <c r="P3389" s="260" t="e">
        <f t="shared" si="162"/>
        <v>#NUM!</v>
      </c>
      <c r="S3389" s="272"/>
    </row>
    <row r="3390" spans="1:19">
      <c r="A3390" s="161" t="s">
        <v>4501</v>
      </c>
      <c r="C3390" s="161" t="s">
        <v>133</v>
      </c>
      <c r="F3390" s="163" t="s">
        <v>133</v>
      </c>
      <c r="G3390" s="266" t="s">
        <v>133</v>
      </c>
      <c r="H3390" s="163" t="s">
        <v>133</v>
      </c>
      <c r="I3390" s="163" t="s">
        <v>133</v>
      </c>
      <c r="J3390" s="163" t="s">
        <v>133</v>
      </c>
      <c r="K3390" s="164">
        <f t="shared" si="163"/>
        <v>0</v>
      </c>
      <c r="L3390" s="165">
        <f t="shared" si="164"/>
        <v>0</v>
      </c>
      <c r="M3390" s="172">
        <v>127</v>
      </c>
      <c r="N3390" s="172">
        <v>64</v>
      </c>
      <c r="O3390" s="167" t="s">
        <v>133</v>
      </c>
      <c r="P3390" s="260" t="e">
        <f t="shared" si="162"/>
        <v>#NUM!</v>
      </c>
      <c r="S3390" s="272"/>
    </row>
    <row r="3391" spans="1:19">
      <c r="A3391" s="161" t="s">
        <v>4502</v>
      </c>
      <c r="C3391" s="161" t="s">
        <v>133</v>
      </c>
      <c r="F3391" s="163" t="s">
        <v>133</v>
      </c>
      <c r="G3391" s="266" t="s">
        <v>133</v>
      </c>
      <c r="H3391" s="163" t="s">
        <v>133</v>
      </c>
      <c r="I3391" s="163" t="s">
        <v>133</v>
      </c>
      <c r="J3391" s="163" t="s">
        <v>133</v>
      </c>
      <c r="K3391" s="164">
        <f t="shared" si="163"/>
        <v>0</v>
      </c>
      <c r="L3391" s="165">
        <f t="shared" si="164"/>
        <v>0</v>
      </c>
      <c r="M3391" s="172">
        <v>127</v>
      </c>
      <c r="N3391" s="172">
        <v>64</v>
      </c>
      <c r="O3391" s="167" t="s">
        <v>133</v>
      </c>
      <c r="P3391" s="260" t="e">
        <f t="shared" si="162"/>
        <v>#NUM!</v>
      </c>
      <c r="S3391" s="272"/>
    </row>
    <row r="3392" spans="1:19">
      <c r="A3392" s="161" t="s">
        <v>4503</v>
      </c>
      <c r="C3392" s="161" t="s">
        <v>133</v>
      </c>
      <c r="F3392" s="163" t="s">
        <v>133</v>
      </c>
      <c r="G3392" s="266" t="s">
        <v>133</v>
      </c>
      <c r="H3392" s="163" t="s">
        <v>133</v>
      </c>
      <c r="I3392" s="163" t="s">
        <v>133</v>
      </c>
      <c r="J3392" s="163" t="s">
        <v>133</v>
      </c>
      <c r="K3392" s="164">
        <f t="shared" si="163"/>
        <v>0</v>
      </c>
      <c r="L3392" s="165">
        <f t="shared" si="164"/>
        <v>0</v>
      </c>
      <c r="M3392" s="172">
        <v>127</v>
      </c>
      <c r="N3392" s="172">
        <v>64</v>
      </c>
      <c r="O3392" s="167" t="s">
        <v>133</v>
      </c>
      <c r="P3392" s="260" t="e">
        <f t="shared" si="162"/>
        <v>#NUM!</v>
      </c>
      <c r="S3392" s="272"/>
    </row>
    <row r="3393" spans="1:19">
      <c r="A3393" s="161" t="s">
        <v>4504</v>
      </c>
      <c r="C3393" s="161" t="s">
        <v>133</v>
      </c>
      <c r="F3393" s="163" t="s">
        <v>133</v>
      </c>
      <c r="G3393" s="266" t="s">
        <v>133</v>
      </c>
      <c r="H3393" s="163" t="s">
        <v>133</v>
      </c>
      <c r="I3393" s="163" t="s">
        <v>133</v>
      </c>
      <c r="J3393" s="163" t="s">
        <v>133</v>
      </c>
      <c r="K3393" s="164">
        <f t="shared" si="163"/>
        <v>0</v>
      </c>
      <c r="L3393" s="165">
        <f t="shared" si="164"/>
        <v>0</v>
      </c>
      <c r="M3393" s="172">
        <v>127</v>
      </c>
      <c r="N3393" s="172">
        <v>64</v>
      </c>
      <c r="O3393" s="167" t="s">
        <v>133</v>
      </c>
      <c r="P3393" s="260" t="e">
        <f t="shared" si="162"/>
        <v>#NUM!</v>
      </c>
      <c r="S3393" s="272"/>
    </row>
    <row r="3394" spans="1:19">
      <c r="A3394" s="161" t="s">
        <v>4505</v>
      </c>
      <c r="C3394" s="161" t="s">
        <v>133</v>
      </c>
      <c r="F3394" s="163" t="s">
        <v>133</v>
      </c>
      <c r="G3394" s="266" t="s">
        <v>133</v>
      </c>
      <c r="H3394" s="163" t="s">
        <v>133</v>
      </c>
      <c r="I3394" s="163" t="s">
        <v>133</v>
      </c>
      <c r="J3394" s="163" t="s">
        <v>133</v>
      </c>
      <c r="K3394" s="164">
        <f t="shared" si="163"/>
        <v>0</v>
      </c>
      <c r="L3394" s="165">
        <f t="shared" si="164"/>
        <v>0</v>
      </c>
      <c r="M3394" s="172">
        <v>127</v>
      </c>
      <c r="N3394" s="172">
        <v>64</v>
      </c>
      <c r="O3394" s="167" t="s">
        <v>133</v>
      </c>
      <c r="P3394" s="260" t="e">
        <f t="shared" si="162"/>
        <v>#NUM!</v>
      </c>
      <c r="S3394" s="272"/>
    </row>
    <row r="3395" spans="1:19">
      <c r="A3395" s="161" t="s">
        <v>4506</v>
      </c>
      <c r="C3395" s="161" t="s">
        <v>133</v>
      </c>
      <c r="F3395" s="163" t="s">
        <v>133</v>
      </c>
      <c r="G3395" s="266" t="s">
        <v>133</v>
      </c>
      <c r="H3395" s="163" t="s">
        <v>133</v>
      </c>
      <c r="I3395" s="163" t="s">
        <v>133</v>
      </c>
      <c r="J3395" s="163" t="s">
        <v>133</v>
      </c>
      <c r="K3395" s="164">
        <f t="shared" si="163"/>
        <v>0</v>
      </c>
      <c r="L3395" s="165">
        <f t="shared" si="164"/>
        <v>0</v>
      </c>
      <c r="M3395" s="172">
        <v>127</v>
      </c>
      <c r="N3395" s="172">
        <v>64</v>
      </c>
      <c r="O3395" s="167" t="s">
        <v>133</v>
      </c>
      <c r="P3395" s="260" t="e">
        <f t="shared" si="162"/>
        <v>#NUM!</v>
      </c>
      <c r="S3395" s="272"/>
    </row>
    <row r="3396" spans="1:19">
      <c r="A3396" s="161" t="s">
        <v>4507</v>
      </c>
      <c r="C3396" s="161" t="s">
        <v>133</v>
      </c>
      <c r="F3396" s="163" t="s">
        <v>133</v>
      </c>
      <c r="G3396" s="266" t="s">
        <v>133</v>
      </c>
      <c r="H3396" s="163" t="s">
        <v>133</v>
      </c>
      <c r="I3396" s="163" t="s">
        <v>133</v>
      </c>
      <c r="J3396" s="163" t="s">
        <v>133</v>
      </c>
      <c r="K3396" s="164">
        <f t="shared" si="163"/>
        <v>0</v>
      </c>
      <c r="L3396" s="165">
        <f t="shared" si="164"/>
        <v>0</v>
      </c>
      <c r="M3396" s="172">
        <v>127</v>
      </c>
      <c r="N3396" s="172">
        <v>64</v>
      </c>
      <c r="O3396" s="167" t="s">
        <v>133</v>
      </c>
      <c r="P3396" s="260" t="e">
        <f t="shared" si="162"/>
        <v>#NUM!</v>
      </c>
      <c r="S3396" s="272"/>
    </row>
    <row r="3397" spans="1:19">
      <c r="A3397" s="161" t="s">
        <v>4508</v>
      </c>
      <c r="C3397" s="161" t="s">
        <v>133</v>
      </c>
      <c r="F3397" s="163" t="s">
        <v>133</v>
      </c>
      <c r="G3397" s="266" t="s">
        <v>133</v>
      </c>
      <c r="H3397" s="163" t="s">
        <v>133</v>
      </c>
      <c r="I3397" s="163" t="s">
        <v>133</v>
      </c>
      <c r="J3397" s="163" t="s">
        <v>133</v>
      </c>
      <c r="K3397" s="164">
        <f t="shared" si="163"/>
        <v>0</v>
      </c>
      <c r="L3397" s="165">
        <f t="shared" si="164"/>
        <v>0</v>
      </c>
      <c r="M3397" s="172">
        <v>127</v>
      </c>
      <c r="N3397" s="172">
        <v>64</v>
      </c>
      <c r="O3397" s="167" t="s">
        <v>133</v>
      </c>
      <c r="P3397" s="260" t="e">
        <f t="shared" si="162"/>
        <v>#NUM!</v>
      </c>
      <c r="S3397" s="272"/>
    </row>
    <row r="3398" spans="1:19">
      <c r="A3398" s="161" t="s">
        <v>4509</v>
      </c>
      <c r="C3398" s="161" t="s">
        <v>133</v>
      </c>
      <c r="F3398" s="163" t="s">
        <v>133</v>
      </c>
      <c r="G3398" s="266" t="s">
        <v>133</v>
      </c>
      <c r="H3398" s="163" t="s">
        <v>133</v>
      </c>
      <c r="I3398" s="163" t="s">
        <v>133</v>
      </c>
      <c r="J3398" s="163" t="s">
        <v>133</v>
      </c>
      <c r="K3398" s="164">
        <f t="shared" si="163"/>
        <v>0</v>
      </c>
      <c r="L3398" s="165">
        <f t="shared" si="164"/>
        <v>0</v>
      </c>
      <c r="M3398" s="172">
        <v>127</v>
      </c>
      <c r="N3398" s="172">
        <v>64</v>
      </c>
      <c r="O3398" s="167" t="s">
        <v>133</v>
      </c>
      <c r="P3398" s="260" t="e">
        <f t="shared" si="162"/>
        <v>#NUM!</v>
      </c>
      <c r="S3398" s="272"/>
    </row>
    <row r="3399" spans="1:19">
      <c r="A3399" s="161" t="s">
        <v>4510</v>
      </c>
      <c r="C3399" s="161" t="s">
        <v>133</v>
      </c>
      <c r="F3399" s="163" t="s">
        <v>133</v>
      </c>
      <c r="G3399" s="266" t="s">
        <v>133</v>
      </c>
      <c r="H3399" s="163" t="s">
        <v>133</v>
      </c>
      <c r="I3399" s="163" t="s">
        <v>133</v>
      </c>
      <c r="J3399" s="163" t="s">
        <v>133</v>
      </c>
      <c r="K3399" s="164">
        <f t="shared" si="163"/>
        <v>0</v>
      </c>
      <c r="L3399" s="165">
        <f t="shared" si="164"/>
        <v>0</v>
      </c>
      <c r="M3399" s="172">
        <v>127</v>
      </c>
      <c r="N3399" s="172">
        <v>64</v>
      </c>
      <c r="O3399" s="167" t="s">
        <v>133</v>
      </c>
      <c r="P3399" s="260" t="e">
        <f t="shared" si="162"/>
        <v>#NUM!</v>
      </c>
      <c r="S3399" s="272"/>
    </row>
    <row r="3400" spans="1:19">
      <c r="A3400" s="161" t="s">
        <v>4511</v>
      </c>
      <c r="C3400" s="161" t="s">
        <v>133</v>
      </c>
      <c r="F3400" s="163" t="s">
        <v>133</v>
      </c>
      <c r="G3400" s="266" t="s">
        <v>133</v>
      </c>
      <c r="H3400" s="163" t="s">
        <v>133</v>
      </c>
      <c r="I3400" s="163" t="s">
        <v>133</v>
      </c>
      <c r="J3400" s="163" t="s">
        <v>133</v>
      </c>
      <c r="K3400" s="164">
        <f t="shared" si="163"/>
        <v>0</v>
      </c>
      <c r="L3400" s="165">
        <f t="shared" si="164"/>
        <v>0</v>
      </c>
      <c r="M3400" s="172">
        <v>127</v>
      </c>
      <c r="N3400" s="172">
        <v>64</v>
      </c>
      <c r="O3400" s="167" t="s">
        <v>133</v>
      </c>
      <c r="P3400" s="260" t="e">
        <f t="shared" si="162"/>
        <v>#NUM!</v>
      </c>
      <c r="S3400" s="272"/>
    </row>
    <row r="3401" spans="1:19">
      <c r="A3401" s="161" t="s">
        <v>4512</v>
      </c>
      <c r="C3401" s="161" t="s">
        <v>133</v>
      </c>
      <c r="F3401" s="163" t="s">
        <v>133</v>
      </c>
      <c r="G3401" s="266" t="s">
        <v>133</v>
      </c>
      <c r="H3401" s="163" t="s">
        <v>133</v>
      </c>
      <c r="I3401" s="163" t="s">
        <v>133</v>
      </c>
      <c r="J3401" s="163" t="s">
        <v>133</v>
      </c>
      <c r="K3401" s="164">
        <f t="shared" si="163"/>
        <v>0</v>
      </c>
      <c r="L3401" s="165">
        <f t="shared" si="164"/>
        <v>0</v>
      </c>
      <c r="M3401" s="172">
        <v>127</v>
      </c>
      <c r="N3401" s="172">
        <v>64</v>
      </c>
      <c r="O3401" s="167" t="s">
        <v>133</v>
      </c>
      <c r="P3401" s="260" t="e">
        <f t="shared" si="162"/>
        <v>#NUM!</v>
      </c>
      <c r="S3401" s="272"/>
    </row>
    <row r="3402" spans="1:19">
      <c r="A3402" s="161" t="s">
        <v>4513</v>
      </c>
      <c r="C3402" s="161" t="s">
        <v>133</v>
      </c>
      <c r="F3402" s="163" t="s">
        <v>133</v>
      </c>
      <c r="G3402" s="266" t="s">
        <v>133</v>
      </c>
      <c r="H3402" s="163" t="s">
        <v>133</v>
      </c>
      <c r="I3402" s="163" t="s">
        <v>133</v>
      </c>
      <c r="J3402" s="163" t="s">
        <v>133</v>
      </c>
      <c r="K3402" s="164">
        <f t="shared" si="163"/>
        <v>0</v>
      </c>
      <c r="L3402" s="165">
        <f t="shared" si="164"/>
        <v>0</v>
      </c>
      <c r="M3402" s="172">
        <v>127</v>
      </c>
      <c r="N3402" s="172">
        <v>64</v>
      </c>
      <c r="O3402" s="167" t="s">
        <v>133</v>
      </c>
      <c r="P3402" s="260" t="e">
        <f t="shared" si="162"/>
        <v>#NUM!</v>
      </c>
      <c r="S3402" s="272"/>
    </row>
    <row r="3403" spans="1:19">
      <c r="A3403" s="161" t="s">
        <v>4514</v>
      </c>
      <c r="C3403" s="161" t="s">
        <v>133</v>
      </c>
      <c r="F3403" s="163" t="s">
        <v>133</v>
      </c>
      <c r="G3403" s="266" t="s">
        <v>133</v>
      </c>
      <c r="H3403" s="163" t="s">
        <v>133</v>
      </c>
      <c r="I3403" s="163" t="s">
        <v>133</v>
      </c>
      <c r="J3403" s="163" t="s">
        <v>133</v>
      </c>
      <c r="K3403" s="164">
        <f t="shared" si="163"/>
        <v>0</v>
      </c>
      <c r="L3403" s="165">
        <f t="shared" si="164"/>
        <v>0</v>
      </c>
      <c r="M3403" s="172">
        <v>127</v>
      </c>
      <c r="N3403" s="172">
        <v>64</v>
      </c>
      <c r="O3403" s="167" t="s">
        <v>133</v>
      </c>
      <c r="P3403" s="260" t="e">
        <f t="shared" si="162"/>
        <v>#NUM!</v>
      </c>
      <c r="S3403" s="272"/>
    </row>
    <row r="3404" spans="1:19">
      <c r="A3404" s="161" t="s">
        <v>4515</v>
      </c>
      <c r="C3404" s="161" t="s">
        <v>133</v>
      </c>
      <c r="F3404" s="163" t="s">
        <v>133</v>
      </c>
      <c r="G3404" s="266" t="s">
        <v>133</v>
      </c>
      <c r="H3404" s="163" t="s">
        <v>133</v>
      </c>
      <c r="I3404" s="163" t="s">
        <v>133</v>
      </c>
      <c r="J3404" s="163" t="s">
        <v>133</v>
      </c>
      <c r="K3404" s="164">
        <f t="shared" si="163"/>
        <v>0</v>
      </c>
      <c r="L3404" s="165">
        <f t="shared" si="164"/>
        <v>0</v>
      </c>
      <c r="M3404" s="172">
        <v>127</v>
      </c>
      <c r="N3404" s="172">
        <v>64</v>
      </c>
      <c r="O3404" s="167" t="s">
        <v>133</v>
      </c>
      <c r="P3404" s="260" t="e">
        <f t="shared" si="162"/>
        <v>#NUM!</v>
      </c>
      <c r="S3404" s="272"/>
    </row>
    <row r="3405" spans="1:19">
      <c r="A3405" s="161" t="s">
        <v>4516</v>
      </c>
      <c r="C3405" s="161" t="s">
        <v>133</v>
      </c>
      <c r="F3405" s="163" t="s">
        <v>133</v>
      </c>
      <c r="G3405" s="266" t="s">
        <v>133</v>
      </c>
      <c r="H3405" s="163" t="s">
        <v>133</v>
      </c>
      <c r="I3405" s="163" t="s">
        <v>133</v>
      </c>
      <c r="J3405" s="163" t="s">
        <v>133</v>
      </c>
      <c r="K3405" s="164">
        <f t="shared" si="163"/>
        <v>0</v>
      </c>
      <c r="L3405" s="165">
        <f t="shared" si="164"/>
        <v>0</v>
      </c>
      <c r="M3405" s="172">
        <v>127</v>
      </c>
      <c r="N3405" s="172">
        <v>64</v>
      </c>
      <c r="O3405" s="167" t="s">
        <v>133</v>
      </c>
      <c r="P3405" s="260" t="e">
        <f t="shared" si="162"/>
        <v>#NUM!</v>
      </c>
      <c r="S3405" s="272"/>
    </row>
    <row r="3406" spans="1:19">
      <c r="A3406" s="161" t="s">
        <v>4517</v>
      </c>
      <c r="C3406" s="161" t="s">
        <v>133</v>
      </c>
      <c r="F3406" s="163" t="s">
        <v>133</v>
      </c>
      <c r="G3406" s="266" t="s">
        <v>133</v>
      </c>
      <c r="H3406" s="163" t="s">
        <v>133</v>
      </c>
      <c r="I3406" s="163" t="s">
        <v>133</v>
      </c>
      <c r="J3406" s="163" t="s">
        <v>133</v>
      </c>
      <c r="K3406" s="164">
        <f t="shared" si="163"/>
        <v>0</v>
      </c>
      <c r="L3406" s="165">
        <f t="shared" si="164"/>
        <v>0</v>
      </c>
      <c r="M3406" s="172">
        <v>127</v>
      </c>
      <c r="N3406" s="172">
        <v>64</v>
      </c>
      <c r="O3406" s="167" t="s">
        <v>133</v>
      </c>
      <c r="P3406" s="260" t="e">
        <f t="shared" si="162"/>
        <v>#NUM!</v>
      </c>
      <c r="S3406" s="272"/>
    </row>
    <row r="3407" spans="1:19">
      <c r="A3407" s="161" t="s">
        <v>4518</v>
      </c>
      <c r="C3407" s="161" t="s">
        <v>133</v>
      </c>
      <c r="F3407" s="163" t="s">
        <v>133</v>
      </c>
      <c r="G3407" s="266" t="s">
        <v>133</v>
      </c>
      <c r="H3407" s="163" t="s">
        <v>133</v>
      </c>
      <c r="I3407" s="163" t="s">
        <v>133</v>
      </c>
      <c r="J3407" s="163" t="s">
        <v>133</v>
      </c>
      <c r="K3407" s="164">
        <f t="shared" si="163"/>
        <v>0</v>
      </c>
      <c r="L3407" s="165">
        <f t="shared" si="164"/>
        <v>0</v>
      </c>
      <c r="M3407" s="172">
        <v>127</v>
      </c>
      <c r="N3407" s="172">
        <v>64</v>
      </c>
      <c r="O3407" s="167" t="s">
        <v>133</v>
      </c>
      <c r="P3407" s="260" t="e">
        <f t="shared" ref="P3407:P3470" si="165">MEDIAN(Q3407:R3407)</f>
        <v>#NUM!</v>
      </c>
      <c r="S3407" s="272"/>
    </row>
    <row r="3408" spans="1:19">
      <c r="A3408" s="161" t="s">
        <v>4519</v>
      </c>
      <c r="C3408" s="161" t="s">
        <v>133</v>
      </c>
      <c r="F3408" s="163" t="s">
        <v>133</v>
      </c>
      <c r="G3408" s="266" t="s">
        <v>133</v>
      </c>
      <c r="H3408" s="163" t="s">
        <v>133</v>
      </c>
      <c r="I3408" s="163" t="s">
        <v>133</v>
      </c>
      <c r="J3408" s="163" t="s">
        <v>133</v>
      </c>
      <c r="K3408" s="164">
        <f t="shared" ref="K3408:K3471" si="166">IF(OR(D3408="n/a",D3408="nd"),0,D3408)+IF(OR(I3408="n/a",I3408="nd"),0,I3408)</f>
        <v>0</v>
      </c>
      <c r="L3408" s="165">
        <f t="shared" ref="L3408:L3471" si="167">SQRT(SUMSQ(IF(OR(E3408="n/a",E3408="nd"),0,E3408),IF(OR(F3408="n/a",F3408="nd"),0,F3408),IF(OR(J3408="n/a",J3408="nd"),0,J3408)))</f>
        <v>0</v>
      </c>
      <c r="M3408" s="172">
        <v>127</v>
      </c>
      <c r="N3408" s="172">
        <v>64</v>
      </c>
      <c r="O3408" s="167" t="s">
        <v>133</v>
      </c>
      <c r="P3408" s="260" t="e">
        <f t="shared" si="165"/>
        <v>#NUM!</v>
      </c>
      <c r="S3408" s="272"/>
    </row>
    <row r="3409" spans="1:19">
      <c r="A3409" s="161" t="s">
        <v>4520</v>
      </c>
      <c r="C3409" s="161" t="s">
        <v>133</v>
      </c>
      <c r="F3409" s="163" t="s">
        <v>133</v>
      </c>
      <c r="G3409" s="266" t="s">
        <v>133</v>
      </c>
      <c r="H3409" s="163" t="s">
        <v>133</v>
      </c>
      <c r="I3409" s="163" t="s">
        <v>133</v>
      </c>
      <c r="J3409" s="163" t="s">
        <v>133</v>
      </c>
      <c r="K3409" s="164">
        <f t="shared" si="166"/>
        <v>0</v>
      </c>
      <c r="L3409" s="165">
        <f t="shared" si="167"/>
        <v>0</v>
      </c>
      <c r="M3409" s="172">
        <v>127</v>
      </c>
      <c r="N3409" s="172">
        <v>64</v>
      </c>
      <c r="O3409" s="167" t="s">
        <v>133</v>
      </c>
      <c r="P3409" s="260" t="e">
        <f t="shared" si="165"/>
        <v>#NUM!</v>
      </c>
      <c r="S3409" s="272"/>
    </row>
    <row r="3410" spans="1:19">
      <c r="A3410" s="161" t="s">
        <v>4521</v>
      </c>
      <c r="C3410" s="161" t="s">
        <v>133</v>
      </c>
      <c r="F3410" s="163" t="s">
        <v>133</v>
      </c>
      <c r="G3410" s="266" t="s">
        <v>133</v>
      </c>
      <c r="H3410" s="163" t="s">
        <v>133</v>
      </c>
      <c r="I3410" s="163" t="s">
        <v>133</v>
      </c>
      <c r="J3410" s="163" t="s">
        <v>133</v>
      </c>
      <c r="K3410" s="164">
        <f t="shared" si="166"/>
        <v>0</v>
      </c>
      <c r="L3410" s="165">
        <f t="shared" si="167"/>
        <v>0</v>
      </c>
      <c r="M3410" s="172">
        <v>127</v>
      </c>
      <c r="N3410" s="172">
        <v>64</v>
      </c>
      <c r="O3410" s="167" t="s">
        <v>133</v>
      </c>
      <c r="P3410" s="260" t="e">
        <f t="shared" si="165"/>
        <v>#NUM!</v>
      </c>
      <c r="S3410" s="272"/>
    </row>
    <row r="3411" spans="1:19">
      <c r="A3411" s="161" t="s">
        <v>4522</v>
      </c>
      <c r="C3411" s="161" t="s">
        <v>133</v>
      </c>
      <c r="F3411" s="163" t="s">
        <v>133</v>
      </c>
      <c r="G3411" s="266" t="s">
        <v>133</v>
      </c>
      <c r="H3411" s="163" t="s">
        <v>133</v>
      </c>
      <c r="I3411" s="163" t="s">
        <v>133</v>
      </c>
      <c r="J3411" s="163" t="s">
        <v>133</v>
      </c>
      <c r="K3411" s="164">
        <f t="shared" si="166"/>
        <v>0</v>
      </c>
      <c r="L3411" s="165">
        <f t="shared" si="167"/>
        <v>0</v>
      </c>
      <c r="M3411" s="172">
        <v>127</v>
      </c>
      <c r="N3411" s="172">
        <v>64</v>
      </c>
      <c r="O3411" s="167" t="s">
        <v>133</v>
      </c>
      <c r="P3411" s="260" t="e">
        <f t="shared" si="165"/>
        <v>#NUM!</v>
      </c>
      <c r="S3411" s="272"/>
    </row>
    <row r="3412" spans="1:19">
      <c r="A3412" s="161" t="s">
        <v>4523</v>
      </c>
      <c r="C3412" s="161" t="s">
        <v>133</v>
      </c>
      <c r="F3412" s="163" t="s">
        <v>133</v>
      </c>
      <c r="G3412" s="266" t="s">
        <v>133</v>
      </c>
      <c r="H3412" s="163" t="s">
        <v>133</v>
      </c>
      <c r="I3412" s="163" t="s">
        <v>133</v>
      </c>
      <c r="J3412" s="163" t="s">
        <v>133</v>
      </c>
      <c r="K3412" s="164">
        <f t="shared" si="166"/>
        <v>0</v>
      </c>
      <c r="L3412" s="165">
        <f t="shared" si="167"/>
        <v>0</v>
      </c>
      <c r="M3412" s="172">
        <v>127</v>
      </c>
      <c r="N3412" s="172">
        <v>64</v>
      </c>
      <c r="O3412" s="167" t="s">
        <v>133</v>
      </c>
      <c r="P3412" s="260" t="e">
        <f t="shared" si="165"/>
        <v>#NUM!</v>
      </c>
      <c r="S3412" s="272"/>
    </row>
    <row r="3413" spans="1:19">
      <c r="A3413" s="161" t="s">
        <v>4524</v>
      </c>
      <c r="C3413" s="161" t="s">
        <v>133</v>
      </c>
      <c r="F3413" s="163" t="s">
        <v>133</v>
      </c>
      <c r="G3413" s="266" t="s">
        <v>133</v>
      </c>
      <c r="H3413" s="163" t="s">
        <v>133</v>
      </c>
      <c r="I3413" s="163" t="s">
        <v>133</v>
      </c>
      <c r="J3413" s="163" t="s">
        <v>133</v>
      </c>
      <c r="K3413" s="164">
        <f t="shared" si="166"/>
        <v>0</v>
      </c>
      <c r="L3413" s="165">
        <f t="shared" si="167"/>
        <v>0</v>
      </c>
      <c r="M3413" s="172">
        <v>127</v>
      </c>
      <c r="N3413" s="172">
        <v>64</v>
      </c>
      <c r="O3413" s="167" t="s">
        <v>133</v>
      </c>
      <c r="P3413" s="260" t="e">
        <f t="shared" si="165"/>
        <v>#NUM!</v>
      </c>
      <c r="S3413" s="272"/>
    </row>
    <row r="3414" spans="1:19">
      <c r="A3414" s="161" t="s">
        <v>4525</v>
      </c>
      <c r="C3414" s="161" t="s">
        <v>133</v>
      </c>
      <c r="F3414" s="163" t="s">
        <v>133</v>
      </c>
      <c r="G3414" s="266" t="s">
        <v>133</v>
      </c>
      <c r="H3414" s="163" t="s">
        <v>133</v>
      </c>
      <c r="I3414" s="163" t="s">
        <v>133</v>
      </c>
      <c r="J3414" s="163" t="s">
        <v>133</v>
      </c>
      <c r="K3414" s="164">
        <f t="shared" si="166"/>
        <v>0</v>
      </c>
      <c r="L3414" s="165">
        <f t="shared" si="167"/>
        <v>0</v>
      </c>
      <c r="M3414" s="172">
        <v>127</v>
      </c>
      <c r="N3414" s="172">
        <v>64</v>
      </c>
      <c r="O3414" s="167" t="s">
        <v>133</v>
      </c>
      <c r="P3414" s="260" t="e">
        <f t="shared" si="165"/>
        <v>#NUM!</v>
      </c>
      <c r="S3414" s="272"/>
    </row>
    <row r="3415" spans="1:19">
      <c r="A3415" s="161" t="s">
        <v>4526</v>
      </c>
      <c r="C3415" s="161" t="s">
        <v>133</v>
      </c>
      <c r="F3415" s="163" t="s">
        <v>133</v>
      </c>
      <c r="G3415" s="266" t="s">
        <v>133</v>
      </c>
      <c r="H3415" s="163" t="s">
        <v>133</v>
      </c>
      <c r="I3415" s="163" t="s">
        <v>133</v>
      </c>
      <c r="J3415" s="163" t="s">
        <v>133</v>
      </c>
      <c r="K3415" s="164">
        <f t="shared" si="166"/>
        <v>0</v>
      </c>
      <c r="L3415" s="165">
        <f t="shared" si="167"/>
        <v>0</v>
      </c>
      <c r="M3415" s="172">
        <v>127</v>
      </c>
      <c r="N3415" s="172">
        <v>64</v>
      </c>
      <c r="O3415" s="167" t="s">
        <v>133</v>
      </c>
      <c r="P3415" s="260" t="e">
        <f t="shared" si="165"/>
        <v>#NUM!</v>
      </c>
      <c r="S3415" s="272"/>
    </row>
    <row r="3416" spans="1:19">
      <c r="A3416" s="161" t="s">
        <v>4527</v>
      </c>
      <c r="C3416" s="161" t="s">
        <v>133</v>
      </c>
      <c r="F3416" s="163" t="s">
        <v>133</v>
      </c>
      <c r="G3416" s="266" t="s">
        <v>133</v>
      </c>
      <c r="H3416" s="163" t="s">
        <v>133</v>
      </c>
      <c r="I3416" s="163" t="s">
        <v>133</v>
      </c>
      <c r="J3416" s="163" t="s">
        <v>133</v>
      </c>
      <c r="K3416" s="164">
        <f t="shared" si="166"/>
        <v>0</v>
      </c>
      <c r="L3416" s="165">
        <f t="shared" si="167"/>
        <v>0</v>
      </c>
      <c r="M3416" s="172">
        <v>127</v>
      </c>
      <c r="N3416" s="172">
        <v>64</v>
      </c>
      <c r="O3416" s="167" t="s">
        <v>133</v>
      </c>
      <c r="P3416" s="260" t="e">
        <f t="shared" si="165"/>
        <v>#NUM!</v>
      </c>
      <c r="S3416" s="272"/>
    </row>
    <row r="3417" spans="1:19">
      <c r="A3417" s="161" t="s">
        <v>4528</v>
      </c>
      <c r="C3417" s="161" t="s">
        <v>133</v>
      </c>
      <c r="F3417" s="163" t="s">
        <v>133</v>
      </c>
      <c r="G3417" s="266" t="s">
        <v>133</v>
      </c>
      <c r="H3417" s="163" t="s">
        <v>133</v>
      </c>
      <c r="I3417" s="163" t="s">
        <v>133</v>
      </c>
      <c r="J3417" s="163" t="s">
        <v>133</v>
      </c>
      <c r="K3417" s="164">
        <f t="shared" si="166"/>
        <v>0</v>
      </c>
      <c r="L3417" s="165">
        <f t="shared" si="167"/>
        <v>0</v>
      </c>
      <c r="M3417" s="172">
        <v>127</v>
      </c>
      <c r="N3417" s="172">
        <v>64</v>
      </c>
      <c r="O3417" s="167" t="s">
        <v>133</v>
      </c>
      <c r="P3417" s="260" t="e">
        <f t="shared" si="165"/>
        <v>#NUM!</v>
      </c>
      <c r="S3417" s="272"/>
    </row>
    <row r="3418" spans="1:19">
      <c r="A3418" s="161" t="s">
        <v>4529</v>
      </c>
      <c r="C3418" s="161" t="s">
        <v>133</v>
      </c>
      <c r="F3418" s="163" t="s">
        <v>133</v>
      </c>
      <c r="G3418" s="266" t="s">
        <v>133</v>
      </c>
      <c r="H3418" s="163" t="s">
        <v>133</v>
      </c>
      <c r="I3418" s="163" t="s">
        <v>133</v>
      </c>
      <c r="J3418" s="163" t="s">
        <v>133</v>
      </c>
      <c r="K3418" s="164">
        <f t="shared" si="166"/>
        <v>0</v>
      </c>
      <c r="L3418" s="165">
        <f t="shared" si="167"/>
        <v>0</v>
      </c>
      <c r="M3418" s="172">
        <v>127</v>
      </c>
      <c r="N3418" s="172">
        <v>64</v>
      </c>
      <c r="O3418" s="167" t="s">
        <v>133</v>
      </c>
      <c r="P3418" s="260" t="e">
        <f t="shared" si="165"/>
        <v>#NUM!</v>
      </c>
      <c r="S3418" s="272"/>
    </row>
    <row r="3419" spans="1:19">
      <c r="A3419" s="161" t="s">
        <v>4530</v>
      </c>
      <c r="C3419" s="161" t="s">
        <v>133</v>
      </c>
      <c r="F3419" s="163" t="s">
        <v>133</v>
      </c>
      <c r="G3419" s="266" t="s">
        <v>133</v>
      </c>
      <c r="H3419" s="163" t="s">
        <v>133</v>
      </c>
      <c r="I3419" s="163" t="s">
        <v>133</v>
      </c>
      <c r="J3419" s="163" t="s">
        <v>133</v>
      </c>
      <c r="K3419" s="164">
        <f t="shared" si="166"/>
        <v>0</v>
      </c>
      <c r="L3419" s="165">
        <f t="shared" si="167"/>
        <v>0</v>
      </c>
      <c r="M3419" s="172">
        <v>127</v>
      </c>
      <c r="N3419" s="172">
        <v>64</v>
      </c>
      <c r="O3419" s="167" t="s">
        <v>133</v>
      </c>
      <c r="P3419" s="260" t="e">
        <f t="shared" si="165"/>
        <v>#NUM!</v>
      </c>
      <c r="S3419" s="272"/>
    </row>
    <row r="3420" spans="1:19">
      <c r="A3420" s="161" t="s">
        <v>4531</v>
      </c>
      <c r="C3420" s="161" t="s">
        <v>133</v>
      </c>
      <c r="F3420" s="163" t="s">
        <v>133</v>
      </c>
      <c r="G3420" s="266" t="s">
        <v>133</v>
      </c>
      <c r="H3420" s="163" t="s">
        <v>133</v>
      </c>
      <c r="I3420" s="163" t="s">
        <v>133</v>
      </c>
      <c r="J3420" s="163" t="s">
        <v>133</v>
      </c>
      <c r="K3420" s="164">
        <f t="shared" si="166"/>
        <v>0</v>
      </c>
      <c r="L3420" s="165">
        <f t="shared" si="167"/>
        <v>0</v>
      </c>
      <c r="M3420" s="172">
        <v>127</v>
      </c>
      <c r="N3420" s="172">
        <v>64</v>
      </c>
      <c r="O3420" s="167" t="s">
        <v>133</v>
      </c>
      <c r="P3420" s="260" t="e">
        <f t="shared" si="165"/>
        <v>#NUM!</v>
      </c>
      <c r="S3420" s="272"/>
    </row>
    <row r="3421" spans="1:19">
      <c r="A3421" s="161" t="s">
        <v>4532</v>
      </c>
      <c r="C3421" s="161" t="s">
        <v>133</v>
      </c>
      <c r="F3421" s="163" t="s">
        <v>133</v>
      </c>
      <c r="G3421" s="266" t="s">
        <v>133</v>
      </c>
      <c r="H3421" s="163" t="s">
        <v>133</v>
      </c>
      <c r="I3421" s="163" t="s">
        <v>133</v>
      </c>
      <c r="J3421" s="163" t="s">
        <v>133</v>
      </c>
      <c r="K3421" s="164">
        <f t="shared" si="166"/>
        <v>0</v>
      </c>
      <c r="L3421" s="165">
        <f t="shared" si="167"/>
        <v>0</v>
      </c>
      <c r="M3421" s="172">
        <v>127</v>
      </c>
      <c r="N3421" s="172">
        <v>64</v>
      </c>
      <c r="O3421" s="167" t="s">
        <v>133</v>
      </c>
      <c r="P3421" s="260" t="e">
        <f t="shared" si="165"/>
        <v>#NUM!</v>
      </c>
      <c r="S3421" s="272"/>
    </row>
    <row r="3422" spans="1:19">
      <c r="A3422" s="161" t="s">
        <v>4533</v>
      </c>
      <c r="C3422" s="161" t="s">
        <v>133</v>
      </c>
      <c r="F3422" s="163" t="s">
        <v>133</v>
      </c>
      <c r="G3422" s="266" t="s">
        <v>133</v>
      </c>
      <c r="H3422" s="163" t="s">
        <v>133</v>
      </c>
      <c r="I3422" s="163" t="s">
        <v>133</v>
      </c>
      <c r="J3422" s="163" t="s">
        <v>133</v>
      </c>
      <c r="K3422" s="164">
        <f t="shared" si="166"/>
        <v>0</v>
      </c>
      <c r="L3422" s="165">
        <f t="shared" si="167"/>
        <v>0</v>
      </c>
      <c r="M3422" s="172">
        <v>127</v>
      </c>
      <c r="N3422" s="172">
        <v>64</v>
      </c>
      <c r="O3422" s="167" t="s">
        <v>133</v>
      </c>
      <c r="P3422" s="260" t="e">
        <f t="shared" si="165"/>
        <v>#NUM!</v>
      </c>
      <c r="S3422" s="272"/>
    </row>
    <row r="3423" spans="1:19">
      <c r="A3423" s="161" t="s">
        <v>4534</v>
      </c>
      <c r="C3423" s="161" t="s">
        <v>133</v>
      </c>
      <c r="F3423" s="163" t="s">
        <v>133</v>
      </c>
      <c r="G3423" s="266" t="s">
        <v>133</v>
      </c>
      <c r="H3423" s="163" t="s">
        <v>133</v>
      </c>
      <c r="I3423" s="163" t="s">
        <v>133</v>
      </c>
      <c r="J3423" s="163" t="s">
        <v>133</v>
      </c>
      <c r="K3423" s="164">
        <f t="shared" si="166"/>
        <v>0</v>
      </c>
      <c r="L3423" s="165">
        <f t="shared" si="167"/>
        <v>0</v>
      </c>
      <c r="M3423" s="172">
        <v>127</v>
      </c>
      <c r="N3423" s="172">
        <v>64</v>
      </c>
      <c r="O3423" s="167" t="s">
        <v>133</v>
      </c>
      <c r="P3423" s="260" t="e">
        <f t="shared" si="165"/>
        <v>#NUM!</v>
      </c>
      <c r="S3423" s="272"/>
    </row>
    <row r="3424" spans="1:19">
      <c r="A3424" s="161" t="s">
        <v>4535</v>
      </c>
      <c r="C3424" s="161" t="s">
        <v>133</v>
      </c>
      <c r="F3424" s="163" t="s">
        <v>133</v>
      </c>
      <c r="G3424" s="266" t="s">
        <v>133</v>
      </c>
      <c r="H3424" s="163" t="s">
        <v>133</v>
      </c>
      <c r="I3424" s="163" t="s">
        <v>133</v>
      </c>
      <c r="J3424" s="163" t="s">
        <v>133</v>
      </c>
      <c r="K3424" s="164">
        <f t="shared" si="166"/>
        <v>0</v>
      </c>
      <c r="L3424" s="165">
        <f t="shared" si="167"/>
        <v>0</v>
      </c>
      <c r="M3424" s="172">
        <v>127</v>
      </c>
      <c r="N3424" s="172">
        <v>64</v>
      </c>
      <c r="O3424" s="167" t="s">
        <v>133</v>
      </c>
      <c r="P3424" s="260" t="e">
        <f t="shared" si="165"/>
        <v>#NUM!</v>
      </c>
      <c r="S3424" s="272"/>
    </row>
    <row r="3425" spans="1:19">
      <c r="A3425" s="161" t="s">
        <v>4536</v>
      </c>
      <c r="C3425" s="161" t="s">
        <v>133</v>
      </c>
      <c r="F3425" s="163" t="s">
        <v>133</v>
      </c>
      <c r="G3425" s="266" t="s">
        <v>133</v>
      </c>
      <c r="H3425" s="163" t="s">
        <v>133</v>
      </c>
      <c r="I3425" s="163" t="s">
        <v>133</v>
      </c>
      <c r="J3425" s="163" t="s">
        <v>133</v>
      </c>
      <c r="K3425" s="164">
        <f t="shared" si="166"/>
        <v>0</v>
      </c>
      <c r="L3425" s="165">
        <f t="shared" si="167"/>
        <v>0</v>
      </c>
      <c r="M3425" s="172">
        <v>127</v>
      </c>
      <c r="N3425" s="172">
        <v>64</v>
      </c>
      <c r="O3425" s="167" t="s">
        <v>133</v>
      </c>
      <c r="P3425" s="260" t="e">
        <f t="shared" si="165"/>
        <v>#NUM!</v>
      </c>
      <c r="S3425" s="272"/>
    </row>
    <row r="3426" spans="1:19">
      <c r="A3426" s="161" t="s">
        <v>4537</v>
      </c>
      <c r="C3426" s="161" t="s">
        <v>133</v>
      </c>
      <c r="F3426" s="163" t="s">
        <v>133</v>
      </c>
      <c r="G3426" s="266" t="s">
        <v>133</v>
      </c>
      <c r="H3426" s="163" t="s">
        <v>133</v>
      </c>
      <c r="I3426" s="163" t="s">
        <v>133</v>
      </c>
      <c r="J3426" s="163" t="s">
        <v>133</v>
      </c>
      <c r="K3426" s="164">
        <f t="shared" si="166"/>
        <v>0</v>
      </c>
      <c r="L3426" s="165">
        <f t="shared" si="167"/>
        <v>0</v>
      </c>
      <c r="M3426" s="172">
        <v>127</v>
      </c>
      <c r="N3426" s="172">
        <v>64</v>
      </c>
      <c r="O3426" s="167" t="s">
        <v>133</v>
      </c>
      <c r="P3426" s="260" t="e">
        <f t="shared" si="165"/>
        <v>#NUM!</v>
      </c>
      <c r="S3426" s="272"/>
    </row>
    <row r="3427" spans="1:19">
      <c r="A3427" s="161" t="s">
        <v>4538</v>
      </c>
      <c r="C3427" s="161" t="s">
        <v>133</v>
      </c>
      <c r="F3427" s="163" t="s">
        <v>133</v>
      </c>
      <c r="G3427" s="266" t="s">
        <v>133</v>
      </c>
      <c r="H3427" s="163" t="s">
        <v>133</v>
      </c>
      <c r="I3427" s="163" t="s">
        <v>133</v>
      </c>
      <c r="J3427" s="163" t="s">
        <v>133</v>
      </c>
      <c r="K3427" s="164">
        <f t="shared" si="166"/>
        <v>0</v>
      </c>
      <c r="L3427" s="165">
        <f t="shared" si="167"/>
        <v>0</v>
      </c>
      <c r="M3427" s="172">
        <v>127</v>
      </c>
      <c r="N3427" s="172">
        <v>64</v>
      </c>
      <c r="O3427" s="167" t="s">
        <v>133</v>
      </c>
      <c r="P3427" s="260" t="e">
        <f t="shared" si="165"/>
        <v>#NUM!</v>
      </c>
      <c r="S3427" s="272"/>
    </row>
    <row r="3428" spans="1:19">
      <c r="A3428" s="161" t="s">
        <v>4539</v>
      </c>
      <c r="C3428" s="161" t="s">
        <v>133</v>
      </c>
      <c r="F3428" s="163" t="s">
        <v>133</v>
      </c>
      <c r="G3428" s="266" t="s">
        <v>133</v>
      </c>
      <c r="H3428" s="163" t="s">
        <v>133</v>
      </c>
      <c r="I3428" s="163" t="s">
        <v>133</v>
      </c>
      <c r="J3428" s="163" t="s">
        <v>133</v>
      </c>
      <c r="K3428" s="164">
        <f t="shared" si="166"/>
        <v>0</v>
      </c>
      <c r="L3428" s="165">
        <f t="shared" si="167"/>
        <v>0</v>
      </c>
      <c r="M3428" s="172">
        <v>127</v>
      </c>
      <c r="N3428" s="172">
        <v>64</v>
      </c>
      <c r="O3428" s="167" t="s">
        <v>133</v>
      </c>
      <c r="P3428" s="260" t="e">
        <f t="shared" si="165"/>
        <v>#NUM!</v>
      </c>
      <c r="S3428" s="272"/>
    </row>
    <row r="3429" spans="1:19">
      <c r="A3429" s="161" t="s">
        <v>4540</v>
      </c>
      <c r="C3429" s="161" t="s">
        <v>133</v>
      </c>
      <c r="F3429" s="163" t="s">
        <v>133</v>
      </c>
      <c r="G3429" s="266" t="s">
        <v>133</v>
      </c>
      <c r="H3429" s="163" t="s">
        <v>133</v>
      </c>
      <c r="I3429" s="163" t="s">
        <v>133</v>
      </c>
      <c r="J3429" s="163" t="s">
        <v>133</v>
      </c>
      <c r="K3429" s="164">
        <f t="shared" si="166"/>
        <v>0</v>
      </c>
      <c r="L3429" s="165">
        <f t="shared" si="167"/>
        <v>0</v>
      </c>
      <c r="M3429" s="172">
        <v>127</v>
      </c>
      <c r="N3429" s="172">
        <v>64</v>
      </c>
      <c r="O3429" s="167" t="s">
        <v>133</v>
      </c>
      <c r="P3429" s="260" t="e">
        <f t="shared" si="165"/>
        <v>#NUM!</v>
      </c>
      <c r="S3429" s="272"/>
    </row>
    <row r="3430" spans="1:19">
      <c r="A3430" s="161" t="s">
        <v>4541</v>
      </c>
      <c r="C3430" s="161" t="s">
        <v>133</v>
      </c>
      <c r="F3430" s="163" t="s">
        <v>133</v>
      </c>
      <c r="G3430" s="266" t="s">
        <v>133</v>
      </c>
      <c r="H3430" s="163" t="s">
        <v>133</v>
      </c>
      <c r="I3430" s="163" t="s">
        <v>133</v>
      </c>
      <c r="J3430" s="163" t="s">
        <v>133</v>
      </c>
      <c r="K3430" s="164">
        <f t="shared" si="166"/>
        <v>0</v>
      </c>
      <c r="L3430" s="165">
        <f t="shared" si="167"/>
        <v>0</v>
      </c>
      <c r="M3430" s="172">
        <v>127</v>
      </c>
      <c r="N3430" s="172">
        <v>64</v>
      </c>
      <c r="O3430" s="167" t="s">
        <v>133</v>
      </c>
      <c r="P3430" s="260" t="e">
        <f t="shared" si="165"/>
        <v>#NUM!</v>
      </c>
      <c r="S3430" s="272"/>
    </row>
    <row r="3431" spans="1:19">
      <c r="A3431" s="161" t="s">
        <v>4542</v>
      </c>
      <c r="C3431" s="161" t="s">
        <v>133</v>
      </c>
      <c r="F3431" s="163" t="s">
        <v>133</v>
      </c>
      <c r="G3431" s="266" t="s">
        <v>133</v>
      </c>
      <c r="H3431" s="163" t="s">
        <v>133</v>
      </c>
      <c r="I3431" s="163" t="s">
        <v>133</v>
      </c>
      <c r="J3431" s="163" t="s">
        <v>133</v>
      </c>
      <c r="K3431" s="164">
        <f t="shared" si="166"/>
        <v>0</v>
      </c>
      <c r="L3431" s="165">
        <f t="shared" si="167"/>
        <v>0</v>
      </c>
      <c r="M3431" s="172">
        <v>127</v>
      </c>
      <c r="N3431" s="172">
        <v>64</v>
      </c>
      <c r="O3431" s="167" t="s">
        <v>133</v>
      </c>
      <c r="P3431" s="260" t="e">
        <f t="shared" si="165"/>
        <v>#NUM!</v>
      </c>
      <c r="S3431" s="272"/>
    </row>
    <row r="3432" spans="1:19">
      <c r="A3432" s="161" t="s">
        <v>4543</v>
      </c>
      <c r="C3432" s="161" t="s">
        <v>133</v>
      </c>
      <c r="F3432" s="163" t="s">
        <v>133</v>
      </c>
      <c r="G3432" s="266" t="s">
        <v>133</v>
      </c>
      <c r="H3432" s="163" t="s">
        <v>133</v>
      </c>
      <c r="I3432" s="163" t="s">
        <v>133</v>
      </c>
      <c r="J3432" s="163" t="s">
        <v>133</v>
      </c>
      <c r="K3432" s="164">
        <f t="shared" si="166"/>
        <v>0</v>
      </c>
      <c r="L3432" s="165">
        <f t="shared" si="167"/>
        <v>0</v>
      </c>
      <c r="M3432" s="172">
        <v>127</v>
      </c>
      <c r="N3432" s="172">
        <v>64</v>
      </c>
      <c r="O3432" s="167" t="s">
        <v>133</v>
      </c>
      <c r="P3432" s="260" t="e">
        <f t="shared" si="165"/>
        <v>#NUM!</v>
      </c>
      <c r="S3432" s="272"/>
    </row>
    <row r="3433" spans="1:19">
      <c r="A3433" s="161" t="s">
        <v>4544</v>
      </c>
      <c r="C3433" s="161" t="s">
        <v>133</v>
      </c>
      <c r="F3433" s="163" t="s">
        <v>133</v>
      </c>
      <c r="G3433" s="266" t="s">
        <v>133</v>
      </c>
      <c r="H3433" s="163" t="s">
        <v>133</v>
      </c>
      <c r="I3433" s="163" t="s">
        <v>133</v>
      </c>
      <c r="J3433" s="163" t="s">
        <v>133</v>
      </c>
      <c r="K3433" s="164">
        <f t="shared" si="166"/>
        <v>0</v>
      </c>
      <c r="L3433" s="165">
        <f t="shared" si="167"/>
        <v>0</v>
      </c>
      <c r="M3433" s="172">
        <v>127</v>
      </c>
      <c r="N3433" s="172">
        <v>64</v>
      </c>
      <c r="O3433" s="167" t="s">
        <v>133</v>
      </c>
      <c r="P3433" s="260" t="e">
        <f t="shared" si="165"/>
        <v>#NUM!</v>
      </c>
      <c r="S3433" s="272"/>
    </row>
    <row r="3434" spans="1:19">
      <c r="A3434" s="161" t="s">
        <v>4545</v>
      </c>
      <c r="C3434" s="161" t="s">
        <v>133</v>
      </c>
      <c r="F3434" s="163" t="s">
        <v>133</v>
      </c>
      <c r="G3434" s="266" t="s">
        <v>133</v>
      </c>
      <c r="H3434" s="163" t="s">
        <v>133</v>
      </c>
      <c r="I3434" s="163" t="s">
        <v>133</v>
      </c>
      <c r="J3434" s="163" t="s">
        <v>133</v>
      </c>
      <c r="K3434" s="164">
        <f t="shared" si="166"/>
        <v>0</v>
      </c>
      <c r="L3434" s="165">
        <f t="shared" si="167"/>
        <v>0</v>
      </c>
      <c r="M3434" s="172">
        <v>127</v>
      </c>
      <c r="N3434" s="172">
        <v>64</v>
      </c>
      <c r="O3434" s="167" t="s">
        <v>133</v>
      </c>
      <c r="P3434" s="260" t="e">
        <f t="shared" si="165"/>
        <v>#NUM!</v>
      </c>
      <c r="S3434" s="272"/>
    </row>
    <row r="3435" spans="1:19">
      <c r="A3435" s="161" t="s">
        <v>4546</v>
      </c>
      <c r="C3435" s="161" t="s">
        <v>133</v>
      </c>
      <c r="F3435" s="163" t="s">
        <v>133</v>
      </c>
      <c r="G3435" s="266" t="s">
        <v>133</v>
      </c>
      <c r="H3435" s="163" t="s">
        <v>133</v>
      </c>
      <c r="I3435" s="163" t="s">
        <v>133</v>
      </c>
      <c r="J3435" s="163" t="s">
        <v>133</v>
      </c>
      <c r="K3435" s="164">
        <f t="shared" si="166"/>
        <v>0</v>
      </c>
      <c r="L3435" s="165">
        <f t="shared" si="167"/>
        <v>0</v>
      </c>
      <c r="M3435" s="172">
        <v>127</v>
      </c>
      <c r="N3435" s="172">
        <v>64</v>
      </c>
      <c r="O3435" s="167" t="s">
        <v>133</v>
      </c>
      <c r="P3435" s="260" t="e">
        <f t="shared" si="165"/>
        <v>#NUM!</v>
      </c>
      <c r="S3435" s="272"/>
    </row>
    <row r="3436" spans="1:19">
      <c r="A3436" s="161" t="s">
        <v>4547</v>
      </c>
      <c r="C3436" s="161" t="s">
        <v>133</v>
      </c>
      <c r="F3436" s="163" t="s">
        <v>133</v>
      </c>
      <c r="G3436" s="266" t="s">
        <v>133</v>
      </c>
      <c r="H3436" s="163" t="s">
        <v>133</v>
      </c>
      <c r="I3436" s="163" t="s">
        <v>133</v>
      </c>
      <c r="J3436" s="163" t="s">
        <v>133</v>
      </c>
      <c r="K3436" s="164">
        <f t="shared" si="166"/>
        <v>0</v>
      </c>
      <c r="L3436" s="165">
        <f t="shared" si="167"/>
        <v>0</v>
      </c>
      <c r="M3436" s="172">
        <v>127</v>
      </c>
      <c r="N3436" s="172">
        <v>64</v>
      </c>
      <c r="O3436" s="167" t="s">
        <v>133</v>
      </c>
      <c r="P3436" s="260" t="e">
        <f t="shared" si="165"/>
        <v>#NUM!</v>
      </c>
      <c r="S3436" s="272"/>
    </row>
    <row r="3437" spans="1:19">
      <c r="A3437" s="161" t="s">
        <v>4548</v>
      </c>
      <c r="C3437" s="161" t="s">
        <v>133</v>
      </c>
      <c r="F3437" s="163" t="s">
        <v>133</v>
      </c>
      <c r="G3437" s="266" t="s">
        <v>133</v>
      </c>
      <c r="H3437" s="163" t="s">
        <v>133</v>
      </c>
      <c r="I3437" s="163" t="s">
        <v>133</v>
      </c>
      <c r="J3437" s="163" t="s">
        <v>133</v>
      </c>
      <c r="K3437" s="164">
        <f t="shared" si="166"/>
        <v>0</v>
      </c>
      <c r="L3437" s="165">
        <f t="shared" si="167"/>
        <v>0</v>
      </c>
      <c r="M3437" s="172">
        <v>127</v>
      </c>
      <c r="N3437" s="172">
        <v>64</v>
      </c>
      <c r="O3437" s="167" t="s">
        <v>133</v>
      </c>
      <c r="P3437" s="260" t="e">
        <f t="shared" si="165"/>
        <v>#NUM!</v>
      </c>
      <c r="S3437" s="272"/>
    </row>
    <row r="3438" spans="1:19">
      <c r="A3438" s="161" t="s">
        <v>4549</v>
      </c>
      <c r="C3438" s="161" t="s">
        <v>133</v>
      </c>
      <c r="F3438" s="163" t="s">
        <v>133</v>
      </c>
      <c r="G3438" s="266" t="s">
        <v>133</v>
      </c>
      <c r="H3438" s="163" t="s">
        <v>133</v>
      </c>
      <c r="I3438" s="163" t="s">
        <v>133</v>
      </c>
      <c r="J3438" s="163" t="s">
        <v>133</v>
      </c>
      <c r="K3438" s="164">
        <f t="shared" si="166"/>
        <v>0</v>
      </c>
      <c r="L3438" s="165">
        <f t="shared" si="167"/>
        <v>0</v>
      </c>
      <c r="M3438" s="172">
        <v>127</v>
      </c>
      <c r="N3438" s="172">
        <v>64</v>
      </c>
      <c r="O3438" s="167" t="s">
        <v>133</v>
      </c>
      <c r="P3438" s="260" t="e">
        <f t="shared" si="165"/>
        <v>#NUM!</v>
      </c>
      <c r="S3438" s="272"/>
    </row>
    <row r="3439" spans="1:19">
      <c r="A3439" s="161" t="s">
        <v>4550</v>
      </c>
      <c r="C3439" s="161" t="s">
        <v>133</v>
      </c>
      <c r="F3439" s="163" t="s">
        <v>133</v>
      </c>
      <c r="G3439" s="266" t="s">
        <v>133</v>
      </c>
      <c r="H3439" s="163" t="s">
        <v>133</v>
      </c>
      <c r="I3439" s="163" t="s">
        <v>133</v>
      </c>
      <c r="J3439" s="163" t="s">
        <v>133</v>
      </c>
      <c r="K3439" s="164">
        <f t="shared" si="166"/>
        <v>0</v>
      </c>
      <c r="L3439" s="165">
        <f t="shared" si="167"/>
        <v>0</v>
      </c>
      <c r="M3439" s="172">
        <v>127</v>
      </c>
      <c r="N3439" s="172">
        <v>64</v>
      </c>
      <c r="O3439" s="167" t="s">
        <v>133</v>
      </c>
      <c r="P3439" s="260" t="e">
        <f t="shared" si="165"/>
        <v>#NUM!</v>
      </c>
      <c r="S3439" s="272"/>
    </row>
    <row r="3440" spans="1:19">
      <c r="A3440" s="161" t="s">
        <v>4551</v>
      </c>
      <c r="C3440" s="161" t="s">
        <v>133</v>
      </c>
      <c r="F3440" s="163" t="s">
        <v>133</v>
      </c>
      <c r="G3440" s="266" t="s">
        <v>133</v>
      </c>
      <c r="H3440" s="163" t="s">
        <v>133</v>
      </c>
      <c r="I3440" s="163" t="s">
        <v>133</v>
      </c>
      <c r="J3440" s="163" t="s">
        <v>133</v>
      </c>
      <c r="K3440" s="164">
        <f t="shared" si="166"/>
        <v>0</v>
      </c>
      <c r="L3440" s="165">
        <f t="shared" si="167"/>
        <v>0</v>
      </c>
      <c r="M3440" s="172">
        <v>127</v>
      </c>
      <c r="N3440" s="172">
        <v>64</v>
      </c>
      <c r="O3440" s="167" t="s">
        <v>133</v>
      </c>
      <c r="P3440" s="260" t="e">
        <f t="shared" si="165"/>
        <v>#NUM!</v>
      </c>
      <c r="S3440" s="272"/>
    </row>
    <row r="3441" spans="1:19">
      <c r="A3441" s="161" t="s">
        <v>4552</v>
      </c>
      <c r="C3441" s="161" t="s">
        <v>133</v>
      </c>
      <c r="F3441" s="163" t="s">
        <v>133</v>
      </c>
      <c r="G3441" s="266" t="s">
        <v>133</v>
      </c>
      <c r="H3441" s="163" t="s">
        <v>133</v>
      </c>
      <c r="I3441" s="163" t="s">
        <v>133</v>
      </c>
      <c r="J3441" s="163" t="s">
        <v>133</v>
      </c>
      <c r="K3441" s="164">
        <f t="shared" si="166"/>
        <v>0</v>
      </c>
      <c r="L3441" s="165">
        <f t="shared" si="167"/>
        <v>0</v>
      </c>
      <c r="M3441" s="172">
        <v>127</v>
      </c>
      <c r="N3441" s="172">
        <v>64</v>
      </c>
      <c r="O3441" s="167" t="s">
        <v>133</v>
      </c>
      <c r="P3441" s="260" t="e">
        <f t="shared" si="165"/>
        <v>#NUM!</v>
      </c>
      <c r="S3441" s="272"/>
    </row>
    <row r="3442" spans="1:19">
      <c r="A3442" s="161" t="s">
        <v>4553</v>
      </c>
      <c r="C3442" s="161" t="s">
        <v>133</v>
      </c>
      <c r="F3442" s="163" t="s">
        <v>133</v>
      </c>
      <c r="G3442" s="266" t="s">
        <v>133</v>
      </c>
      <c r="H3442" s="163" t="s">
        <v>133</v>
      </c>
      <c r="I3442" s="163" t="s">
        <v>133</v>
      </c>
      <c r="J3442" s="163" t="s">
        <v>133</v>
      </c>
      <c r="K3442" s="164">
        <f t="shared" si="166"/>
        <v>0</v>
      </c>
      <c r="L3442" s="165">
        <f t="shared" si="167"/>
        <v>0</v>
      </c>
      <c r="M3442" s="172">
        <v>127</v>
      </c>
      <c r="N3442" s="172">
        <v>64</v>
      </c>
      <c r="O3442" s="167" t="s">
        <v>133</v>
      </c>
      <c r="P3442" s="260" t="e">
        <f t="shared" si="165"/>
        <v>#NUM!</v>
      </c>
      <c r="S3442" s="272"/>
    </row>
    <row r="3443" spans="1:19">
      <c r="A3443" s="161" t="s">
        <v>4554</v>
      </c>
      <c r="C3443" s="161" t="s">
        <v>133</v>
      </c>
      <c r="F3443" s="163" t="s">
        <v>133</v>
      </c>
      <c r="G3443" s="266" t="s">
        <v>133</v>
      </c>
      <c r="H3443" s="163" t="s">
        <v>133</v>
      </c>
      <c r="I3443" s="163" t="s">
        <v>133</v>
      </c>
      <c r="J3443" s="163" t="s">
        <v>133</v>
      </c>
      <c r="K3443" s="164">
        <f t="shared" si="166"/>
        <v>0</v>
      </c>
      <c r="L3443" s="165">
        <f t="shared" si="167"/>
        <v>0</v>
      </c>
      <c r="M3443" s="172">
        <v>127</v>
      </c>
      <c r="N3443" s="172">
        <v>64</v>
      </c>
      <c r="O3443" s="167" t="s">
        <v>133</v>
      </c>
      <c r="P3443" s="260" t="e">
        <f t="shared" si="165"/>
        <v>#NUM!</v>
      </c>
      <c r="S3443" s="272"/>
    </row>
    <row r="3444" spans="1:19">
      <c r="A3444" s="161" t="s">
        <v>4555</v>
      </c>
      <c r="C3444" s="161" t="s">
        <v>133</v>
      </c>
      <c r="F3444" s="163" t="s">
        <v>133</v>
      </c>
      <c r="G3444" s="266" t="s">
        <v>133</v>
      </c>
      <c r="H3444" s="163" t="s">
        <v>133</v>
      </c>
      <c r="I3444" s="163" t="s">
        <v>133</v>
      </c>
      <c r="J3444" s="163" t="s">
        <v>133</v>
      </c>
      <c r="K3444" s="164">
        <f t="shared" si="166"/>
        <v>0</v>
      </c>
      <c r="L3444" s="165">
        <f t="shared" si="167"/>
        <v>0</v>
      </c>
      <c r="M3444" s="172">
        <v>127</v>
      </c>
      <c r="N3444" s="172">
        <v>64</v>
      </c>
      <c r="O3444" s="167" t="s">
        <v>133</v>
      </c>
      <c r="P3444" s="260" t="e">
        <f t="shared" si="165"/>
        <v>#NUM!</v>
      </c>
      <c r="S3444" s="272"/>
    </row>
    <row r="3445" spans="1:19">
      <c r="A3445" s="161" t="s">
        <v>4556</v>
      </c>
      <c r="C3445" s="161" t="s">
        <v>133</v>
      </c>
      <c r="F3445" s="163" t="s">
        <v>133</v>
      </c>
      <c r="G3445" s="266" t="s">
        <v>133</v>
      </c>
      <c r="H3445" s="163" t="s">
        <v>133</v>
      </c>
      <c r="I3445" s="163" t="s">
        <v>133</v>
      </c>
      <c r="J3445" s="163" t="s">
        <v>133</v>
      </c>
      <c r="K3445" s="164">
        <f t="shared" si="166"/>
        <v>0</v>
      </c>
      <c r="L3445" s="165">
        <f t="shared" si="167"/>
        <v>0</v>
      </c>
      <c r="M3445" s="172">
        <v>127</v>
      </c>
      <c r="N3445" s="172">
        <v>64</v>
      </c>
      <c r="O3445" s="167" t="s">
        <v>133</v>
      </c>
      <c r="P3445" s="260" t="e">
        <f t="shared" si="165"/>
        <v>#NUM!</v>
      </c>
      <c r="S3445" s="272"/>
    </row>
    <row r="3446" spans="1:19">
      <c r="A3446" s="161" t="s">
        <v>4557</v>
      </c>
      <c r="C3446" s="161" t="s">
        <v>133</v>
      </c>
      <c r="F3446" s="163" t="s">
        <v>133</v>
      </c>
      <c r="G3446" s="266" t="s">
        <v>133</v>
      </c>
      <c r="H3446" s="163" t="s">
        <v>133</v>
      </c>
      <c r="I3446" s="163" t="s">
        <v>133</v>
      </c>
      <c r="J3446" s="163" t="s">
        <v>133</v>
      </c>
      <c r="K3446" s="164">
        <f t="shared" si="166"/>
        <v>0</v>
      </c>
      <c r="L3446" s="165">
        <f t="shared" si="167"/>
        <v>0</v>
      </c>
      <c r="M3446" s="172">
        <v>127</v>
      </c>
      <c r="N3446" s="172">
        <v>64</v>
      </c>
      <c r="O3446" s="167" t="s">
        <v>133</v>
      </c>
      <c r="P3446" s="260" t="e">
        <f t="shared" si="165"/>
        <v>#NUM!</v>
      </c>
      <c r="S3446" s="272"/>
    </row>
    <row r="3447" spans="1:19">
      <c r="A3447" s="161" t="s">
        <v>4558</v>
      </c>
      <c r="C3447" s="161" t="s">
        <v>133</v>
      </c>
      <c r="F3447" s="163" t="s">
        <v>133</v>
      </c>
      <c r="G3447" s="266" t="s">
        <v>133</v>
      </c>
      <c r="H3447" s="163" t="s">
        <v>133</v>
      </c>
      <c r="I3447" s="163" t="s">
        <v>133</v>
      </c>
      <c r="J3447" s="163" t="s">
        <v>133</v>
      </c>
      <c r="K3447" s="164">
        <f t="shared" si="166"/>
        <v>0</v>
      </c>
      <c r="L3447" s="165">
        <f t="shared" si="167"/>
        <v>0</v>
      </c>
      <c r="M3447" s="172">
        <v>127</v>
      </c>
      <c r="N3447" s="172">
        <v>64</v>
      </c>
      <c r="O3447" s="167" t="s">
        <v>133</v>
      </c>
      <c r="P3447" s="260" t="e">
        <f t="shared" si="165"/>
        <v>#NUM!</v>
      </c>
      <c r="S3447" s="272"/>
    </row>
    <row r="3448" spans="1:19">
      <c r="A3448" s="161" t="s">
        <v>4559</v>
      </c>
      <c r="C3448" s="161" t="s">
        <v>133</v>
      </c>
      <c r="F3448" s="163" t="s">
        <v>133</v>
      </c>
      <c r="G3448" s="266" t="s">
        <v>133</v>
      </c>
      <c r="H3448" s="163" t="s">
        <v>133</v>
      </c>
      <c r="I3448" s="163" t="s">
        <v>133</v>
      </c>
      <c r="J3448" s="163" t="s">
        <v>133</v>
      </c>
      <c r="K3448" s="164">
        <f t="shared" si="166"/>
        <v>0</v>
      </c>
      <c r="L3448" s="165">
        <f t="shared" si="167"/>
        <v>0</v>
      </c>
      <c r="M3448" s="172">
        <v>127</v>
      </c>
      <c r="N3448" s="172">
        <v>64</v>
      </c>
      <c r="O3448" s="167" t="s">
        <v>133</v>
      </c>
      <c r="P3448" s="260" t="e">
        <f t="shared" si="165"/>
        <v>#NUM!</v>
      </c>
      <c r="S3448" s="272"/>
    </row>
    <row r="3449" spans="1:19">
      <c r="A3449" s="161" t="s">
        <v>4560</v>
      </c>
      <c r="C3449" s="161" t="s">
        <v>133</v>
      </c>
      <c r="F3449" s="163" t="s">
        <v>133</v>
      </c>
      <c r="G3449" s="266" t="s">
        <v>133</v>
      </c>
      <c r="H3449" s="163" t="s">
        <v>133</v>
      </c>
      <c r="I3449" s="163" t="s">
        <v>133</v>
      </c>
      <c r="J3449" s="163" t="s">
        <v>133</v>
      </c>
      <c r="K3449" s="164">
        <f t="shared" si="166"/>
        <v>0</v>
      </c>
      <c r="L3449" s="165">
        <f t="shared" si="167"/>
        <v>0</v>
      </c>
      <c r="M3449" s="172">
        <v>127</v>
      </c>
      <c r="N3449" s="172">
        <v>64</v>
      </c>
      <c r="O3449" s="167" t="s">
        <v>133</v>
      </c>
      <c r="P3449" s="260" t="e">
        <f t="shared" si="165"/>
        <v>#NUM!</v>
      </c>
      <c r="S3449" s="272"/>
    </row>
    <row r="3450" spans="1:19">
      <c r="A3450" s="161" t="s">
        <v>4561</v>
      </c>
      <c r="C3450" s="161" t="s">
        <v>133</v>
      </c>
      <c r="F3450" s="163" t="s">
        <v>133</v>
      </c>
      <c r="G3450" s="266" t="s">
        <v>133</v>
      </c>
      <c r="H3450" s="163" t="s">
        <v>133</v>
      </c>
      <c r="I3450" s="163" t="s">
        <v>133</v>
      </c>
      <c r="J3450" s="163" t="s">
        <v>133</v>
      </c>
      <c r="K3450" s="164">
        <f t="shared" si="166"/>
        <v>0</v>
      </c>
      <c r="L3450" s="165">
        <f t="shared" si="167"/>
        <v>0</v>
      </c>
      <c r="M3450" s="172">
        <v>127</v>
      </c>
      <c r="N3450" s="172">
        <v>64</v>
      </c>
      <c r="O3450" s="167" t="s">
        <v>133</v>
      </c>
      <c r="P3450" s="260" t="e">
        <f t="shared" si="165"/>
        <v>#NUM!</v>
      </c>
      <c r="S3450" s="272"/>
    </row>
    <row r="3451" spans="1:19">
      <c r="A3451" s="161" t="s">
        <v>4562</v>
      </c>
      <c r="C3451" s="161" t="s">
        <v>133</v>
      </c>
      <c r="F3451" s="163" t="s">
        <v>133</v>
      </c>
      <c r="G3451" s="266" t="s">
        <v>133</v>
      </c>
      <c r="H3451" s="163" t="s">
        <v>133</v>
      </c>
      <c r="I3451" s="163" t="s">
        <v>133</v>
      </c>
      <c r="J3451" s="163" t="s">
        <v>133</v>
      </c>
      <c r="K3451" s="164">
        <f t="shared" si="166"/>
        <v>0</v>
      </c>
      <c r="L3451" s="165">
        <f t="shared" si="167"/>
        <v>0</v>
      </c>
      <c r="M3451" s="172">
        <v>127</v>
      </c>
      <c r="N3451" s="172">
        <v>64</v>
      </c>
      <c r="O3451" s="167" t="s">
        <v>133</v>
      </c>
      <c r="P3451" s="260" t="e">
        <f t="shared" si="165"/>
        <v>#NUM!</v>
      </c>
      <c r="S3451" s="272"/>
    </row>
    <row r="3452" spans="1:19">
      <c r="A3452" s="161" t="s">
        <v>4563</v>
      </c>
      <c r="C3452" s="161" t="s">
        <v>133</v>
      </c>
      <c r="F3452" s="163" t="s">
        <v>133</v>
      </c>
      <c r="G3452" s="266" t="s">
        <v>133</v>
      </c>
      <c r="H3452" s="163" t="s">
        <v>133</v>
      </c>
      <c r="I3452" s="163" t="s">
        <v>133</v>
      </c>
      <c r="J3452" s="163" t="s">
        <v>133</v>
      </c>
      <c r="K3452" s="164">
        <f t="shared" si="166"/>
        <v>0</v>
      </c>
      <c r="L3452" s="165">
        <f t="shared" si="167"/>
        <v>0</v>
      </c>
      <c r="M3452" s="172">
        <v>127</v>
      </c>
      <c r="N3452" s="172">
        <v>64</v>
      </c>
      <c r="O3452" s="167" t="s">
        <v>133</v>
      </c>
      <c r="P3452" s="260" t="e">
        <f t="shared" si="165"/>
        <v>#NUM!</v>
      </c>
      <c r="S3452" s="272"/>
    </row>
    <row r="3453" spans="1:19">
      <c r="A3453" s="161" t="s">
        <v>4564</v>
      </c>
      <c r="C3453" s="161" t="s">
        <v>133</v>
      </c>
      <c r="F3453" s="163" t="s">
        <v>133</v>
      </c>
      <c r="G3453" s="266" t="s">
        <v>133</v>
      </c>
      <c r="H3453" s="163" t="s">
        <v>133</v>
      </c>
      <c r="I3453" s="163" t="s">
        <v>133</v>
      </c>
      <c r="J3453" s="163" t="s">
        <v>133</v>
      </c>
      <c r="K3453" s="164">
        <f t="shared" si="166"/>
        <v>0</v>
      </c>
      <c r="L3453" s="165">
        <f t="shared" si="167"/>
        <v>0</v>
      </c>
      <c r="M3453" s="172">
        <v>127</v>
      </c>
      <c r="N3453" s="172">
        <v>64</v>
      </c>
      <c r="O3453" s="167" t="s">
        <v>133</v>
      </c>
      <c r="P3453" s="260" t="e">
        <f t="shared" si="165"/>
        <v>#NUM!</v>
      </c>
      <c r="S3453" s="272"/>
    </row>
    <row r="3454" spans="1:19">
      <c r="A3454" s="161" t="s">
        <v>4565</v>
      </c>
      <c r="C3454" s="161" t="s">
        <v>133</v>
      </c>
      <c r="F3454" s="163" t="s">
        <v>133</v>
      </c>
      <c r="G3454" s="266" t="s">
        <v>133</v>
      </c>
      <c r="H3454" s="163" t="s">
        <v>133</v>
      </c>
      <c r="I3454" s="163" t="s">
        <v>133</v>
      </c>
      <c r="J3454" s="163" t="s">
        <v>133</v>
      </c>
      <c r="K3454" s="164">
        <f t="shared" si="166"/>
        <v>0</v>
      </c>
      <c r="L3454" s="165">
        <f t="shared" si="167"/>
        <v>0</v>
      </c>
      <c r="M3454" s="172">
        <v>127</v>
      </c>
      <c r="N3454" s="172">
        <v>64</v>
      </c>
      <c r="O3454" s="167" t="s">
        <v>133</v>
      </c>
      <c r="P3454" s="260" t="e">
        <f t="shared" si="165"/>
        <v>#NUM!</v>
      </c>
      <c r="S3454" s="272"/>
    </row>
    <row r="3455" spans="1:19">
      <c r="A3455" s="161" t="s">
        <v>4566</v>
      </c>
      <c r="C3455" s="161" t="s">
        <v>133</v>
      </c>
      <c r="F3455" s="163" t="s">
        <v>133</v>
      </c>
      <c r="G3455" s="266" t="s">
        <v>133</v>
      </c>
      <c r="H3455" s="163" t="s">
        <v>133</v>
      </c>
      <c r="I3455" s="163" t="s">
        <v>133</v>
      </c>
      <c r="J3455" s="163" t="s">
        <v>133</v>
      </c>
      <c r="K3455" s="164">
        <f t="shared" si="166"/>
        <v>0</v>
      </c>
      <c r="L3455" s="165">
        <f t="shared" si="167"/>
        <v>0</v>
      </c>
      <c r="M3455" s="172">
        <v>127</v>
      </c>
      <c r="N3455" s="172">
        <v>64</v>
      </c>
      <c r="O3455" s="167" t="s">
        <v>133</v>
      </c>
      <c r="P3455" s="260" t="e">
        <f t="shared" si="165"/>
        <v>#NUM!</v>
      </c>
      <c r="S3455" s="272"/>
    </row>
    <row r="3456" spans="1:19">
      <c r="A3456" s="161" t="s">
        <v>4567</v>
      </c>
      <c r="C3456" s="161" t="s">
        <v>133</v>
      </c>
      <c r="F3456" s="163" t="s">
        <v>133</v>
      </c>
      <c r="G3456" s="266" t="s">
        <v>133</v>
      </c>
      <c r="H3456" s="163" t="s">
        <v>133</v>
      </c>
      <c r="I3456" s="163" t="s">
        <v>133</v>
      </c>
      <c r="J3456" s="163" t="s">
        <v>133</v>
      </c>
      <c r="K3456" s="164">
        <f t="shared" si="166"/>
        <v>0</v>
      </c>
      <c r="L3456" s="165">
        <f t="shared" si="167"/>
        <v>0</v>
      </c>
      <c r="M3456" s="172">
        <v>127</v>
      </c>
      <c r="N3456" s="172">
        <v>64</v>
      </c>
      <c r="O3456" s="167" t="s">
        <v>133</v>
      </c>
      <c r="P3456" s="260" t="e">
        <f t="shared" si="165"/>
        <v>#NUM!</v>
      </c>
      <c r="S3456" s="272"/>
    </row>
    <row r="3457" spans="1:19">
      <c r="A3457" s="161" t="s">
        <v>4568</v>
      </c>
      <c r="C3457" s="161" t="s">
        <v>133</v>
      </c>
      <c r="F3457" s="163" t="s">
        <v>133</v>
      </c>
      <c r="G3457" s="266" t="s">
        <v>133</v>
      </c>
      <c r="H3457" s="163" t="s">
        <v>133</v>
      </c>
      <c r="I3457" s="163" t="s">
        <v>133</v>
      </c>
      <c r="J3457" s="163" t="s">
        <v>133</v>
      </c>
      <c r="K3457" s="164">
        <f t="shared" si="166"/>
        <v>0</v>
      </c>
      <c r="L3457" s="165">
        <f t="shared" si="167"/>
        <v>0</v>
      </c>
      <c r="M3457" s="172">
        <v>127</v>
      </c>
      <c r="N3457" s="172">
        <v>64</v>
      </c>
      <c r="O3457" s="167" t="s">
        <v>133</v>
      </c>
      <c r="P3457" s="260" t="e">
        <f t="shared" si="165"/>
        <v>#NUM!</v>
      </c>
      <c r="S3457" s="272"/>
    </row>
    <row r="3458" spans="1:19">
      <c r="A3458" s="161" t="s">
        <v>4569</v>
      </c>
      <c r="C3458" s="161" t="s">
        <v>133</v>
      </c>
      <c r="F3458" s="163" t="s">
        <v>133</v>
      </c>
      <c r="G3458" s="266" t="s">
        <v>133</v>
      </c>
      <c r="H3458" s="163" t="s">
        <v>133</v>
      </c>
      <c r="I3458" s="163" t="s">
        <v>133</v>
      </c>
      <c r="J3458" s="163" t="s">
        <v>133</v>
      </c>
      <c r="K3458" s="164">
        <f t="shared" si="166"/>
        <v>0</v>
      </c>
      <c r="L3458" s="165">
        <f t="shared" si="167"/>
        <v>0</v>
      </c>
      <c r="M3458" s="172">
        <v>127</v>
      </c>
      <c r="N3458" s="172">
        <v>64</v>
      </c>
      <c r="O3458" s="167" t="s">
        <v>133</v>
      </c>
      <c r="P3458" s="260" t="e">
        <f t="shared" si="165"/>
        <v>#NUM!</v>
      </c>
      <c r="S3458" s="272"/>
    </row>
    <row r="3459" spans="1:19">
      <c r="A3459" s="161" t="s">
        <v>4570</v>
      </c>
      <c r="C3459" s="161" t="s">
        <v>133</v>
      </c>
      <c r="F3459" s="163" t="s">
        <v>133</v>
      </c>
      <c r="G3459" s="266" t="s">
        <v>133</v>
      </c>
      <c r="H3459" s="163" t="s">
        <v>133</v>
      </c>
      <c r="I3459" s="163" t="s">
        <v>133</v>
      </c>
      <c r="J3459" s="163" t="s">
        <v>133</v>
      </c>
      <c r="K3459" s="164">
        <f t="shared" si="166"/>
        <v>0</v>
      </c>
      <c r="L3459" s="165">
        <f t="shared" si="167"/>
        <v>0</v>
      </c>
      <c r="M3459" s="172">
        <v>127</v>
      </c>
      <c r="N3459" s="172">
        <v>64</v>
      </c>
      <c r="O3459" s="167" t="s">
        <v>133</v>
      </c>
      <c r="P3459" s="260" t="e">
        <f t="shared" si="165"/>
        <v>#NUM!</v>
      </c>
      <c r="S3459" s="272"/>
    </row>
    <row r="3460" spans="1:19">
      <c r="A3460" s="161" t="s">
        <v>4571</v>
      </c>
      <c r="C3460" s="161" t="s">
        <v>133</v>
      </c>
      <c r="F3460" s="163" t="s">
        <v>133</v>
      </c>
      <c r="G3460" s="266" t="s">
        <v>133</v>
      </c>
      <c r="H3460" s="163" t="s">
        <v>133</v>
      </c>
      <c r="I3460" s="163" t="s">
        <v>133</v>
      </c>
      <c r="J3460" s="163" t="s">
        <v>133</v>
      </c>
      <c r="K3460" s="164">
        <f t="shared" si="166"/>
        <v>0</v>
      </c>
      <c r="L3460" s="165">
        <f t="shared" si="167"/>
        <v>0</v>
      </c>
      <c r="M3460" s="172">
        <v>127</v>
      </c>
      <c r="N3460" s="172">
        <v>64</v>
      </c>
      <c r="O3460" s="167" t="s">
        <v>133</v>
      </c>
      <c r="P3460" s="260" t="e">
        <f t="shared" si="165"/>
        <v>#NUM!</v>
      </c>
      <c r="S3460" s="272"/>
    </row>
    <row r="3461" spans="1:19">
      <c r="A3461" s="161" t="s">
        <v>4572</v>
      </c>
      <c r="C3461" s="161" t="s">
        <v>133</v>
      </c>
      <c r="F3461" s="163" t="s">
        <v>133</v>
      </c>
      <c r="G3461" s="266" t="s">
        <v>133</v>
      </c>
      <c r="H3461" s="163" t="s">
        <v>133</v>
      </c>
      <c r="I3461" s="163" t="s">
        <v>133</v>
      </c>
      <c r="J3461" s="163" t="s">
        <v>133</v>
      </c>
      <c r="K3461" s="164">
        <f t="shared" si="166"/>
        <v>0</v>
      </c>
      <c r="L3461" s="165">
        <f t="shared" si="167"/>
        <v>0</v>
      </c>
      <c r="M3461" s="172">
        <v>127</v>
      </c>
      <c r="N3461" s="172">
        <v>64</v>
      </c>
      <c r="O3461" s="167" t="s">
        <v>133</v>
      </c>
      <c r="P3461" s="260" t="e">
        <f t="shared" si="165"/>
        <v>#NUM!</v>
      </c>
      <c r="S3461" s="272"/>
    </row>
    <row r="3462" spans="1:19">
      <c r="A3462" s="161" t="s">
        <v>4573</v>
      </c>
      <c r="C3462" s="161" t="s">
        <v>133</v>
      </c>
      <c r="F3462" s="163" t="s">
        <v>133</v>
      </c>
      <c r="G3462" s="266" t="s">
        <v>133</v>
      </c>
      <c r="H3462" s="163" t="s">
        <v>133</v>
      </c>
      <c r="I3462" s="163" t="s">
        <v>133</v>
      </c>
      <c r="J3462" s="163" t="s">
        <v>133</v>
      </c>
      <c r="K3462" s="164">
        <f t="shared" si="166"/>
        <v>0</v>
      </c>
      <c r="L3462" s="165">
        <f t="shared" si="167"/>
        <v>0</v>
      </c>
      <c r="M3462" s="172">
        <v>127</v>
      </c>
      <c r="N3462" s="172">
        <v>64</v>
      </c>
      <c r="O3462" s="167" t="s">
        <v>133</v>
      </c>
      <c r="P3462" s="260" t="e">
        <f t="shared" si="165"/>
        <v>#NUM!</v>
      </c>
      <c r="S3462" s="272"/>
    </row>
    <row r="3463" spans="1:19">
      <c r="A3463" s="161" t="s">
        <v>4574</v>
      </c>
      <c r="C3463" s="161" t="s">
        <v>133</v>
      </c>
      <c r="F3463" s="163" t="s">
        <v>133</v>
      </c>
      <c r="G3463" s="266" t="s">
        <v>133</v>
      </c>
      <c r="H3463" s="163" t="s">
        <v>133</v>
      </c>
      <c r="I3463" s="163" t="s">
        <v>133</v>
      </c>
      <c r="J3463" s="163" t="s">
        <v>133</v>
      </c>
      <c r="K3463" s="164">
        <f t="shared" si="166"/>
        <v>0</v>
      </c>
      <c r="L3463" s="165">
        <f t="shared" si="167"/>
        <v>0</v>
      </c>
      <c r="M3463" s="172">
        <v>127</v>
      </c>
      <c r="N3463" s="172">
        <v>64</v>
      </c>
      <c r="O3463" s="167" t="s">
        <v>133</v>
      </c>
      <c r="P3463" s="260" t="e">
        <f t="shared" si="165"/>
        <v>#NUM!</v>
      </c>
      <c r="S3463" s="272"/>
    </row>
    <row r="3464" spans="1:19">
      <c r="A3464" s="161" t="s">
        <v>4575</v>
      </c>
      <c r="C3464" s="161" t="s">
        <v>133</v>
      </c>
      <c r="F3464" s="163" t="s">
        <v>133</v>
      </c>
      <c r="G3464" s="266" t="s">
        <v>133</v>
      </c>
      <c r="H3464" s="163" t="s">
        <v>133</v>
      </c>
      <c r="I3464" s="163" t="s">
        <v>133</v>
      </c>
      <c r="J3464" s="163" t="s">
        <v>133</v>
      </c>
      <c r="K3464" s="164">
        <f t="shared" si="166"/>
        <v>0</v>
      </c>
      <c r="L3464" s="165">
        <f t="shared" si="167"/>
        <v>0</v>
      </c>
      <c r="M3464" s="172">
        <v>127</v>
      </c>
      <c r="N3464" s="172">
        <v>64</v>
      </c>
      <c r="O3464" s="167" t="s">
        <v>133</v>
      </c>
      <c r="P3464" s="260" t="e">
        <f t="shared" si="165"/>
        <v>#NUM!</v>
      </c>
      <c r="S3464" s="272"/>
    </row>
    <row r="3465" spans="1:19">
      <c r="A3465" s="161" t="s">
        <v>4576</v>
      </c>
      <c r="C3465" s="161" t="s">
        <v>133</v>
      </c>
      <c r="F3465" s="163" t="s">
        <v>133</v>
      </c>
      <c r="G3465" s="266" t="s">
        <v>133</v>
      </c>
      <c r="H3465" s="163" t="s">
        <v>133</v>
      </c>
      <c r="I3465" s="163" t="s">
        <v>133</v>
      </c>
      <c r="J3465" s="163" t="s">
        <v>133</v>
      </c>
      <c r="K3465" s="164">
        <f t="shared" si="166"/>
        <v>0</v>
      </c>
      <c r="L3465" s="165">
        <f t="shared" si="167"/>
        <v>0</v>
      </c>
      <c r="M3465" s="172">
        <v>127</v>
      </c>
      <c r="N3465" s="172">
        <v>64</v>
      </c>
      <c r="O3465" s="167" t="s">
        <v>133</v>
      </c>
      <c r="P3465" s="260" t="e">
        <f t="shared" si="165"/>
        <v>#NUM!</v>
      </c>
      <c r="S3465" s="272"/>
    </row>
    <row r="3466" spans="1:19">
      <c r="A3466" s="161" t="s">
        <v>4577</v>
      </c>
      <c r="C3466" s="161" t="s">
        <v>133</v>
      </c>
      <c r="F3466" s="163" t="s">
        <v>133</v>
      </c>
      <c r="G3466" s="266" t="s">
        <v>133</v>
      </c>
      <c r="H3466" s="163" t="s">
        <v>133</v>
      </c>
      <c r="I3466" s="163" t="s">
        <v>133</v>
      </c>
      <c r="J3466" s="163" t="s">
        <v>133</v>
      </c>
      <c r="K3466" s="164">
        <f t="shared" si="166"/>
        <v>0</v>
      </c>
      <c r="L3466" s="165">
        <f t="shared" si="167"/>
        <v>0</v>
      </c>
      <c r="M3466" s="172">
        <v>127</v>
      </c>
      <c r="N3466" s="172">
        <v>64</v>
      </c>
      <c r="O3466" s="167" t="s">
        <v>133</v>
      </c>
      <c r="P3466" s="260" t="e">
        <f t="shared" si="165"/>
        <v>#NUM!</v>
      </c>
      <c r="S3466" s="272"/>
    </row>
    <row r="3467" spans="1:19">
      <c r="A3467" s="161" t="s">
        <v>4578</v>
      </c>
      <c r="C3467" s="161" t="s">
        <v>133</v>
      </c>
      <c r="F3467" s="163" t="s">
        <v>133</v>
      </c>
      <c r="G3467" s="266" t="s">
        <v>133</v>
      </c>
      <c r="H3467" s="163" t="s">
        <v>133</v>
      </c>
      <c r="I3467" s="163" t="s">
        <v>133</v>
      </c>
      <c r="J3467" s="163" t="s">
        <v>133</v>
      </c>
      <c r="K3467" s="164">
        <f t="shared" si="166"/>
        <v>0</v>
      </c>
      <c r="L3467" s="165">
        <f t="shared" si="167"/>
        <v>0</v>
      </c>
      <c r="M3467" s="172">
        <v>127</v>
      </c>
      <c r="N3467" s="172">
        <v>64</v>
      </c>
      <c r="O3467" s="167" t="s">
        <v>133</v>
      </c>
      <c r="P3467" s="260" t="e">
        <f t="shared" si="165"/>
        <v>#NUM!</v>
      </c>
      <c r="S3467" s="272"/>
    </row>
    <row r="3468" spans="1:19">
      <c r="A3468" s="161" t="s">
        <v>4579</v>
      </c>
      <c r="C3468" s="161" t="s">
        <v>133</v>
      </c>
      <c r="F3468" s="163" t="s">
        <v>133</v>
      </c>
      <c r="G3468" s="266" t="s">
        <v>133</v>
      </c>
      <c r="H3468" s="163" t="s">
        <v>133</v>
      </c>
      <c r="I3468" s="163" t="s">
        <v>133</v>
      </c>
      <c r="J3468" s="163" t="s">
        <v>133</v>
      </c>
      <c r="K3468" s="164">
        <f t="shared" si="166"/>
        <v>0</v>
      </c>
      <c r="L3468" s="165">
        <f t="shared" si="167"/>
        <v>0</v>
      </c>
      <c r="M3468" s="172">
        <v>127</v>
      </c>
      <c r="N3468" s="172">
        <v>64</v>
      </c>
      <c r="O3468" s="167" t="s">
        <v>133</v>
      </c>
      <c r="P3468" s="260" t="e">
        <f t="shared" si="165"/>
        <v>#NUM!</v>
      </c>
      <c r="S3468" s="272"/>
    </row>
    <row r="3469" spans="1:19">
      <c r="A3469" s="161" t="s">
        <v>4580</v>
      </c>
      <c r="C3469" s="161" t="s">
        <v>133</v>
      </c>
      <c r="F3469" s="163" t="s">
        <v>133</v>
      </c>
      <c r="G3469" s="266" t="s">
        <v>133</v>
      </c>
      <c r="H3469" s="163" t="s">
        <v>133</v>
      </c>
      <c r="I3469" s="163" t="s">
        <v>133</v>
      </c>
      <c r="J3469" s="163" t="s">
        <v>133</v>
      </c>
      <c r="K3469" s="164">
        <f t="shared" si="166"/>
        <v>0</v>
      </c>
      <c r="L3469" s="165">
        <f t="shared" si="167"/>
        <v>0</v>
      </c>
      <c r="M3469" s="172">
        <v>127</v>
      </c>
      <c r="N3469" s="172">
        <v>64</v>
      </c>
      <c r="O3469" s="167" t="s">
        <v>133</v>
      </c>
      <c r="P3469" s="260" t="e">
        <f t="shared" si="165"/>
        <v>#NUM!</v>
      </c>
      <c r="S3469" s="272"/>
    </row>
    <row r="3470" spans="1:19">
      <c r="A3470" s="161" t="s">
        <v>4581</v>
      </c>
      <c r="C3470" s="161" t="s">
        <v>133</v>
      </c>
      <c r="F3470" s="163" t="s">
        <v>133</v>
      </c>
      <c r="G3470" s="266" t="s">
        <v>133</v>
      </c>
      <c r="H3470" s="163" t="s">
        <v>133</v>
      </c>
      <c r="I3470" s="163" t="s">
        <v>133</v>
      </c>
      <c r="J3470" s="163" t="s">
        <v>133</v>
      </c>
      <c r="K3470" s="164">
        <f t="shared" si="166"/>
        <v>0</v>
      </c>
      <c r="L3470" s="165">
        <f t="shared" si="167"/>
        <v>0</v>
      </c>
      <c r="M3470" s="172">
        <v>127</v>
      </c>
      <c r="N3470" s="172">
        <v>64</v>
      </c>
      <c r="O3470" s="167" t="s">
        <v>133</v>
      </c>
      <c r="P3470" s="260" t="e">
        <f t="shared" si="165"/>
        <v>#NUM!</v>
      </c>
      <c r="S3470" s="272"/>
    </row>
    <row r="3471" spans="1:19">
      <c r="A3471" s="161" t="s">
        <v>4582</v>
      </c>
      <c r="C3471" s="161" t="s">
        <v>133</v>
      </c>
      <c r="F3471" s="163" t="s">
        <v>133</v>
      </c>
      <c r="G3471" s="266" t="s">
        <v>133</v>
      </c>
      <c r="H3471" s="163" t="s">
        <v>133</v>
      </c>
      <c r="I3471" s="163" t="s">
        <v>133</v>
      </c>
      <c r="J3471" s="163" t="s">
        <v>133</v>
      </c>
      <c r="K3471" s="164">
        <f t="shared" si="166"/>
        <v>0</v>
      </c>
      <c r="L3471" s="165">
        <f t="shared" si="167"/>
        <v>0</v>
      </c>
      <c r="M3471" s="172">
        <v>127</v>
      </c>
      <c r="N3471" s="172">
        <v>64</v>
      </c>
      <c r="O3471" s="167" t="s">
        <v>133</v>
      </c>
      <c r="P3471" s="260" t="e">
        <f t="shared" ref="P3471:P3534" si="168">MEDIAN(Q3471:R3471)</f>
        <v>#NUM!</v>
      </c>
      <c r="S3471" s="272"/>
    </row>
    <row r="3472" spans="1:19">
      <c r="A3472" s="161" t="s">
        <v>4583</v>
      </c>
      <c r="C3472" s="161" t="s">
        <v>133</v>
      </c>
      <c r="F3472" s="163" t="s">
        <v>133</v>
      </c>
      <c r="G3472" s="266" t="s">
        <v>133</v>
      </c>
      <c r="H3472" s="163" t="s">
        <v>133</v>
      </c>
      <c r="I3472" s="163" t="s">
        <v>133</v>
      </c>
      <c r="J3472" s="163" t="s">
        <v>133</v>
      </c>
      <c r="K3472" s="164">
        <f t="shared" ref="K3472:K3535" si="169">IF(OR(D3472="n/a",D3472="nd"),0,D3472)+IF(OR(I3472="n/a",I3472="nd"),0,I3472)</f>
        <v>0</v>
      </c>
      <c r="L3472" s="165">
        <f t="shared" ref="L3472:L3535" si="170">SQRT(SUMSQ(IF(OR(E3472="n/a",E3472="nd"),0,E3472),IF(OR(F3472="n/a",F3472="nd"),0,F3472),IF(OR(J3472="n/a",J3472="nd"),0,J3472)))</f>
        <v>0</v>
      </c>
      <c r="M3472" s="172">
        <v>127</v>
      </c>
      <c r="N3472" s="172">
        <v>64</v>
      </c>
      <c r="O3472" s="167" t="s">
        <v>133</v>
      </c>
      <c r="P3472" s="260" t="e">
        <f t="shared" si="168"/>
        <v>#NUM!</v>
      </c>
      <c r="S3472" s="272"/>
    </row>
    <row r="3473" spans="1:19">
      <c r="A3473" s="161" t="s">
        <v>4584</v>
      </c>
      <c r="C3473" s="161" t="s">
        <v>133</v>
      </c>
      <c r="F3473" s="163" t="s">
        <v>133</v>
      </c>
      <c r="G3473" s="266" t="s">
        <v>133</v>
      </c>
      <c r="H3473" s="163" t="s">
        <v>133</v>
      </c>
      <c r="I3473" s="163" t="s">
        <v>133</v>
      </c>
      <c r="J3473" s="163" t="s">
        <v>133</v>
      </c>
      <c r="K3473" s="164">
        <f t="shared" si="169"/>
        <v>0</v>
      </c>
      <c r="L3473" s="165">
        <f t="shared" si="170"/>
        <v>0</v>
      </c>
      <c r="M3473" s="172">
        <v>127</v>
      </c>
      <c r="N3473" s="172">
        <v>64</v>
      </c>
      <c r="O3473" s="167" t="s">
        <v>133</v>
      </c>
      <c r="P3473" s="260" t="e">
        <f t="shared" si="168"/>
        <v>#NUM!</v>
      </c>
      <c r="S3473" s="272"/>
    </row>
    <row r="3474" spans="1:19">
      <c r="A3474" s="161" t="s">
        <v>4585</v>
      </c>
      <c r="C3474" s="161" t="s">
        <v>133</v>
      </c>
      <c r="F3474" s="163" t="s">
        <v>133</v>
      </c>
      <c r="G3474" s="266" t="s">
        <v>133</v>
      </c>
      <c r="H3474" s="163" t="s">
        <v>133</v>
      </c>
      <c r="I3474" s="163" t="s">
        <v>133</v>
      </c>
      <c r="J3474" s="163" t="s">
        <v>133</v>
      </c>
      <c r="K3474" s="164">
        <f t="shared" si="169"/>
        <v>0</v>
      </c>
      <c r="L3474" s="165">
        <f t="shared" si="170"/>
        <v>0</v>
      </c>
      <c r="M3474" s="172">
        <v>127</v>
      </c>
      <c r="N3474" s="172">
        <v>64</v>
      </c>
      <c r="O3474" s="167" t="s">
        <v>133</v>
      </c>
      <c r="P3474" s="260" t="e">
        <f t="shared" si="168"/>
        <v>#NUM!</v>
      </c>
      <c r="S3474" s="272"/>
    </row>
    <row r="3475" spans="1:19">
      <c r="A3475" s="161" t="s">
        <v>4586</v>
      </c>
      <c r="C3475" s="161" t="s">
        <v>133</v>
      </c>
      <c r="F3475" s="163" t="s">
        <v>133</v>
      </c>
      <c r="G3475" s="266" t="s">
        <v>133</v>
      </c>
      <c r="H3475" s="163" t="s">
        <v>133</v>
      </c>
      <c r="I3475" s="163" t="s">
        <v>133</v>
      </c>
      <c r="J3475" s="163" t="s">
        <v>133</v>
      </c>
      <c r="K3475" s="164">
        <f t="shared" si="169"/>
        <v>0</v>
      </c>
      <c r="L3475" s="165">
        <f t="shared" si="170"/>
        <v>0</v>
      </c>
      <c r="M3475" s="172">
        <v>127</v>
      </c>
      <c r="N3475" s="172">
        <v>64</v>
      </c>
      <c r="O3475" s="167" t="s">
        <v>133</v>
      </c>
      <c r="P3475" s="260" t="e">
        <f t="shared" si="168"/>
        <v>#NUM!</v>
      </c>
      <c r="S3475" s="272"/>
    </row>
    <row r="3476" spans="1:19">
      <c r="A3476" s="161" t="s">
        <v>4587</v>
      </c>
      <c r="C3476" s="161" t="s">
        <v>133</v>
      </c>
      <c r="F3476" s="163" t="s">
        <v>133</v>
      </c>
      <c r="G3476" s="266" t="s">
        <v>133</v>
      </c>
      <c r="H3476" s="163" t="s">
        <v>133</v>
      </c>
      <c r="I3476" s="163" t="s">
        <v>133</v>
      </c>
      <c r="J3476" s="163" t="s">
        <v>133</v>
      </c>
      <c r="K3476" s="164">
        <f t="shared" si="169"/>
        <v>0</v>
      </c>
      <c r="L3476" s="165">
        <f t="shared" si="170"/>
        <v>0</v>
      </c>
      <c r="M3476" s="172">
        <v>127</v>
      </c>
      <c r="N3476" s="172">
        <v>64</v>
      </c>
      <c r="O3476" s="167" t="s">
        <v>133</v>
      </c>
      <c r="P3476" s="260" t="e">
        <f t="shared" si="168"/>
        <v>#NUM!</v>
      </c>
      <c r="S3476" s="272"/>
    </row>
    <row r="3477" spans="1:19">
      <c r="A3477" s="161" t="s">
        <v>4588</v>
      </c>
      <c r="C3477" s="161" t="s">
        <v>133</v>
      </c>
      <c r="F3477" s="163" t="s">
        <v>133</v>
      </c>
      <c r="G3477" s="266" t="s">
        <v>133</v>
      </c>
      <c r="H3477" s="163" t="s">
        <v>133</v>
      </c>
      <c r="I3477" s="163" t="s">
        <v>133</v>
      </c>
      <c r="J3477" s="163" t="s">
        <v>133</v>
      </c>
      <c r="K3477" s="164">
        <f t="shared" si="169"/>
        <v>0</v>
      </c>
      <c r="L3477" s="165">
        <f t="shared" si="170"/>
        <v>0</v>
      </c>
      <c r="M3477" s="172">
        <v>127</v>
      </c>
      <c r="N3477" s="172">
        <v>64</v>
      </c>
      <c r="O3477" s="167" t="s">
        <v>133</v>
      </c>
      <c r="P3477" s="260" t="e">
        <f t="shared" si="168"/>
        <v>#NUM!</v>
      </c>
      <c r="S3477" s="272"/>
    </row>
    <row r="3478" spans="1:19">
      <c r="A3478" s="161" t="s">
        <v>4589</v>
      </c>
      <c r="C3478" s="161" t="s">
        <v>133</v>
      </c>
      <c r="F3478" s="163" t="s">
        <v>133</v>
      </c>
      <c r="G3478" s="266" t="s">
        <v>133</v>
      </c>
      <c r="H3478" s="163" t="s">
        <v>133</v>
      </c>
      <c r="I3478" s="163" t="s">
        <v>133</v>
      </c>
      <c r="J3478" s="163" t="s">
        <v>133</v>
      </c>
      <c r="K3478" s="164">
        <f t="shared" si="169"/>
        <v>0</v>
      </c>
      <c r="L3478" s="165">
        <f t="shared" si="170"/>
        <v>0</v>
      </c>
      <c r="M3478" s="172">
        <v>127</v>
      </c>
      <c r="N3478" s="172">
        <v>64</v>
      </c>
      <c r="O3478" s="167" t="s">
        <v>133</v>
      </c>
      <c r="P3478" s="260" t="e">
        <f t="shared" si="168"/>
        <v>#NUM!</v>
      </c>
      <c r="S3478" s="272"/>
    </row>
    <row r="3479" spans="1:19">
      <c r="A3479" s="161" t="s">
        <v>4590</v>
      </c>
      <c r="C3479" s="161" t="s">
        <v>133</v>
      </c>
      <c r="F3479" s="163" t="s">
        <v>133</v>
      </c>
      <c r="G3479" s="266" t="s">
        <v>133</v>
      </c>
      <c r="H3479" s="163" t="s">
        <v>133</v>
      </c>
      <c r="I3479" s="163" t="s">
        <v>133</v>
      </c>
      <c r="J3479" s="163" t="s">
        <v>133</v>
      </c>
      <c r="K3479" s="164">
        <f t="shared" si="169"/>
        <v>0</v>
      </c>
      <c r="L3479" s="165">
        <f t="shared" si="170"/>
        <v>0</v>
      </c>
      <c r="M3479" s="172">
        <v>127</v>
      </c>
      <c r="N3479" s="172">
        <v>64</v>
      </c>
      <c r="O3479" s="167" t="s">
        <v>133</v>
      </c>
      <c r="P3479" s="260" t="e">
        <f t="shared" si="168"/>
        <v>#NUM!</v>
      </c>
      <c r="S3479" s="272"/>
    </row>
    <row r="3480" spans="1:19">
      <c r="A3480" s="161" t="s">
        <v>4591</v>
      </c>
      <c r="C3480" s="161" t="s">
        <v>133</v>
      </c>
      <c r="F3480" s="163" t="s">
        <v>133</v>
      </c>
      <c r="G3480" s="266" t="s">
        <v>133</v>
      </c>
      <c r="H3480" s="163" t="s">
        <v>133</v>
      </c>
      <c r="I3480" s="163" t="s">
        <v>133</v>
      </c>
      <c r="J3480" s="163" t="s">
        <v>133</v>
      </c>
      <c r="K3480" s="164">
        <f t="shared" si="169"/>
        <v>0</v>
      </c>
      <c r="L3480" s="165">
        <f t="shared" si="170"/>
        <v>0</v>
      </c>
      <c r="M3480" s="172">
        <v>127</v>
      </c>
      <c r="N3480" s="172">
        <v>64</v>
      </c>
      <c r="O3480" s="167" t="s">
        <v>133</v>
      </c>
      <c r="P3480" s="260" t="e">
        <f t="shared" si="168"/>
        <v>#NUM!</v>
      </c>
      <c r="S3480" s="272"/>
    </row>
    <row r="3481" spans="1:19">
      <c r="A3481" s="161" t="s">
        <v>4592</v>
      </c>
      <c r="C3481" s="161" t="s">
        <v>133</v>
      </c>
      <c r="F3481" s="163" t="s">
        <v>133</v>
      </c>
      <c r="G3481" s="266" t="s">
        <v>133</v>
      </c>
      <c r="H3481" s="163" t="s">
        <v>133</v>
      </c>
      <c r="I3481" s="163" t="s">
        <v>133</v>
      </c>
      <c r="J3481" s="163" t="s">
        <v>133</v>
      </c>
      <c r="K3481" s="164">
        <f t="shared" si="169"/>
        <v>0</v>
      </c>
      <c r="L3481" s="165">
        <f t="shared" si="170"/>
        <v>0</v>
      </c>
      <c r="M3481" s="172">
        <v>127</v>
      </c>
      <c r="N3481" s="172">
        <v>64</v>
      </c>
      <c r="O3481" s="167" t="s">
        <v>133</v>
      </c>
      <c r="P3481" s="260" t="e">
        <f t="shared" si="168"/>
        <v>#NUM!</v>
      </c>
      <c r="S3481" s="272"/>
    </row>
    <row r="3482" spans="1:19">
      <c r="A3482" s="161" t="s">
        <v>4593</v>
      </c>
      <c r="C3482" s="161" t="s">
        <v>133</v>
      </c>
      <c r="F3482" s="163" t="s">
        <v>133</v>
      </c>
      <c r="G3482" s="266" t="s">
        <v>133</v>
      </c>
      <c r="H3482" s="163" t="s">
        <v>133</v>
      </c>
      <c r="I3482" s="163" t="s">
        <v>133</v>
      </c>
      <c r="J3482" s="163" t="s">
        <v>133</v>
      </c>
      <c r="K3482" s="164">
        <f t="shared" si="169"/>
        <v>0</v>
      </c>
      <c r="L3482" s="165">
        <f t="shared" si="170"/>
        <v>0</v>
      </c>
      <c r="M3482" s="172">
        <v>127</v>
      </c>
      <c r="N3482" s="172">
        <v>64</v>
      </c>
      <c r="O3482" s="167" t="s">
        <v>133</v>
      </c>
      <c r="P3482" s="260" t="e">
        <f t="shared" si="168"/>
        <v>#NUM!</v>
      </c>
      <c r="S3482" s="272"/>
    </row>
    <row r="3483" spans="1:19">
      <c r="A3483" s="161" t="s">
        <v>4594</v>
      </c>
      <c r="C3483" s="161" t="s">
        <v>133</v>
      </c>
      <c r="F3483" s="163" t="s">
        <v>133</v>
      </c>
      <c r="G3483" s="266" t="s">
        <v>133</v>
      </c>
      <c r="H3483" s="163" t="s">
        <v>133</v>
      </c>
      <c r="I3483" s="163" t="s">
        <v>133</v>
      </c>
      <c r="J3483" s="163" t="s">
        <v>133</v>
      </c>
      <c r="K3483" s="164">
        <f t="shared" si="169"/>
        <v>0</v>
      </c>
      <c r="L3483" s="165">
        <f t="shared" si="170"/>
        <v>0</v>
      </c>
      <c r="M3483" s="172">
        <v>127</v>
      </c>
      <c r="N3483" s="172">
        <v>64</v>
      </c>
      <c r="O3483" s="167" t="s">
        <v>133</v>
      </c>
      <c r="P3483" s="260" t="e">
        <f t="shared" si="168"/>
        <v>#NUM!</v>
      </c>
      <c r="S3483" s="272"/>
    </row>
    <row r="3484" spans="1:19">
      <c r="A3484" s="161" t="s">
        <v>4595</v>
      </c>
      <c r="C3484" s="161" t="s">
        <v>133</v>
      </c>
      <c r="F3484" s="163" t="s">
        <v>133</v>
      </c>
      <c r="G3484" s="266" t="s">
        <v>133</v>
      </c>
      <c r="H3484" s="163" t="s">
        <v>133</v>
      </c>
      <c r="I3484" s="163" t="s">
        <v>133</v>
      </c>
      <c r="J3484" s="163" t="s">
        <v>133</v>
      </c>
      <c r="K3484" s="164">
        <f t="shared" si="169"/>
        <v>0</v>
      </c>
      <c r="L3484" s="165">
        <f t="shared" si="170"/>
        <v>0</v>
      </c>
      <c r="M3484" s="172">
        <v>127</v>
      </c>
      <c r="N3484" s="172">
        <v>64</v>
      </c>
      <c r="O3484" s="167" t="s">
        <v>133</v>
      </c>
      <c r="P3484" s="260" t="e">
        <f t="shared" si="168"/>
        <v>#NUM!</v>
      </c>
      <c r="S3484" s="272"/>
    </row>
    <row r="3485" spans="1:19">
      <c r="A3485" s="161" t="s">
        <v>4596</v>
      </c>
      <c r="C3485" s="161" t="s">
        <v>133</v>
      </c>
      <c r="F3485" s="163" t="s">
        <v>133</v>
      </c>
      <c r="G3485" s="266" t="s">
        <v>133</v>
      </c>
      <c r="H3485" s="163" t="s">
        <v>133</v>
      </c>
      <c r="I3485" s="163" t="s">
        <v>133</v>
      </c>
      <c r="J3485" s="163" t="s">
        <v>133</v>
      </c>
      <c r="K3485" s="164">
        <f t="shared" si="169"/>
        <v>0</v>
      </c>
      <c r="L3485" s="165">
        <f t="shared" si="170"/>
        <v>0</v>
      </c>
      <c r="M3485" s="172">
        <v>127</v>
      </c>
      <c r="N3485" s="172">
        <v>64</v>
      </c>
      <c r="O3485" s="167" t="s">
        <v>133</v>
      </c>
      <c r="P3485" s="260" t="e">
        <f t="shared" si="168"/>
        <v>#NUM!</v>
      </c>
      <c r="S3485" s="272"/>
    </row>
    <row r="3486" spans="1:19">
      <c r="A3486" s="161" t="s">
        <v>4597</v>
      </c>
      <c r="C3486" s="161" t="s">
        <v>133</v>
      </c>
      <c r="F3486" s="163" t="s">
        <v>133</v>
      </c>
      <c r="G3486" s="266" t="s">
        <v>133</v>
      </c>
      <c r="H3486" s="163" t="s">
        <v>133</v>
      </c>
      <c r="I3486" s="163" t="s">
        <v>133</v>
      </c>
      <c r="J3486" s="163" t="s">
        <v>133</v>
      </c>
      <c r="K3486" s="164">
        <f t="shared" si="169"/>
        <v>0</v>
      </c>
      <c r="L3486" s="165">
        <f t="shared" si="170"/>
        <v>0</v>
      </c>
      <c r="M3486" s="172">
        <v>127</v>
      </c>
      <c r="N3486" s="172">
        <v>64</v>
      </c>
      <c r="O3486" s="167" t="s">
        <v>133</v>
      </c>
      <c r="P3486" s="260" t="e">
        <f t="shared" si="168"/>
        <v>#NUM!</v>
      </c>
      <c r="S3486" s="272"/>
    </row>
    <row r="3487" spans="1:19">
      <c r="A3487" s="161" t="s">
        <v>4598</v>
      </c>
      <c r="C3487" s="161" t="s">
        <v>133</v>
      </c>
      <c r="F3487" s="163" t="s">
        <v>133</v>
      </c>
      <c r="G3487" s="266" t="s">
        <v>133</v>
      </c>
      <c r="H3487" s="163" t="s">
        <v>133</v>
      </c>
      <c r="I3487" s="163" t="s">
        <v>133</v>
      </c>
      <c r="J3487" s="163" t="s">
        <v>133</v>
      </c>
      <c r="K3487" s="164">
        <f t="shared" si="169"/>
        <v>0</v>
      </c>
      <c r="L3487" s="165">
        <f t="shared" si="170"/>
        <v>0</v>
      </c>
      <c r="M3487" s="172">
        <v>127</v>
      </c>
      <c r="N3487" s="172">
        <v>64</v>
      </c>
      <c r="O3487" s="167" t="s">
        <v>133</v>
      </c>
      <c r="P3487" s="260" t="e">
        <f t="shared" si="168"/>
        <v>#NUM!</v>
      </c>
      <c r="S3487" s="272"/>
    </row>
    <row r="3488" spans="1:19">
      <c r="A3488" s="161" t="s">
        <v>4599</v>
      </c>
      <c r="C3488" s="161" t="s">
        <v>133</v>
      </c>
      <c r="F3488" s="163" t="s">
        <v>133</v>
      </c>
      <c r="G3488" s="266" t="s">
        <v>133</v>
      </c>
      <c r="H3488" s="163" t="s">
        <v>133</v>
      </c>
      <c r="I3488" s="163" t="s">
        <v>133</v>
      </c>
      <c r="J3488" s="163" t="s">
        <v>133</v>
      </c>
      <c r="K3488" s="164">
        <f t="shared" si="169"/>
        <v>0</v>
      </c>
      <c r="L3488" s="165">
        <f t="shared" si="170"/>
        <v>0</v>
      </c>
      <c r="M3488" s="172">
        <v>127</v>
      </c>
      <c r="N3488" s="172">
        <v>64</v>
      </c>
      <c r="O3488" s="167" t="s">
        <v>133</v>
      </c>
      <c r="P3488" s="260" t="e">
        <f t="shared" si="168"/>
        <v>#NUM!</v>
      </c>
      <c r="S3488" s="272"/>
    </row>
    <row r="3489" spans="1:19">
      <c r="A3489" s="161" t="s">
        <v>4600</v>
      </c>
      <c r="C3489" s="161" t="s">
        <v>133</v>
      </c>
      <c r="F3489" s="163" t="s">
        <v>133</v>
      </c>
      <c r="G3489" s="266" t="s">
        <v>133</v>
      </c>
      <c r="H3489" s="163" t="s">
        <v>133</v>
      </c>
      <c r="I3489" s="163" t="s">
        <v>133</v>
      </c>
      <c r="J3489" s="163" t="s">
        <v>133</v>
      </c>
      <c r="K3489" s="164">
        <f t="shared" si="169"/>
        <v>0</v>
      </c>
      <c r="L3489" s="165">
        <f t="shared" si="170"/>
        <v>0</v>
      </c>
      <c r="M3489" s="172">
        <v>127</v>
      </c>
      <c r="N3489" s="172">
        <v>64</v>
      </c>
      <c r="O3489" s="167" t="s">
        <v>133</v>
      </c>
      <c r="P3489" s="260" t="e">
        <f t="shared" si="168"/>
        <v>#NUM!</v>
      </c>
      <c r="S3489" s="272"/>
    </row>
    <row r="3490" spans="1:19">
      <c r="A3490" s="161" t="s">
        <v>4601</v>
      </c>
      <c r="C3490" s="161" t="s">
        <v>133</v>
      </c>
      <c r="F3490" s="163" t="s">
        <v>133</v>
      </c>
      <c r="G3490" s="266" t="s">
        <v>133</v>
      </c>
      <c r="H3490" s="163" t="s">
        <v>133</v>
      </c>
      <c r="I3490" s="163" t="s">
        <v>133</v>
      </c>
      <c r="J3490" s="163" t="s">
        <v>133</v>
      </c>
      <c r="K3490" s="164">
        <f t="shared" si="169"/>
        <v>0</v>
      </c>
      <c r="L3490" s="165">
        <f t="shared" si="170"/>
        <v>0</v>
      </c>
      <c r="M3490" s="172">
        <v>127</v>
      </c>
      <c r="N3490" s="172">
        <v>64</v>
      </c>
      <c r="O3490" s="167" t="s">
        <v>133</v>
      </c>
      <c r="P3490" s="260" t="e">
        <f t="shared" si="168"/>
        <v>#NUM!</v>
      </c>
      <c r="S3490" s="272"/>
    </row>
    <row r="3491" spans="1:19">
      <c r="A3491" s="161" t="s">
        <v>4602</v>
      </c>
      <c r="C3491" s="161" t="s">
        <v>133</v>
      </c>
      <c r="F3491" s="163" t="s">
        <v>133</v>
      </c>
      <c r="G3491" s="266" t="s">
        <v>133</v>
      </c>
      <c r="H3491" s="163" t="s">
        <v>133</v>
      </c>
      <c r="I3491" s="163" t="s">
        <v>133</v>
      </c>
      <c r="J3491" s="163" t="s">
        <v>133</v>
      </c>
      <c r="K3491" s="164">
        <f t="shared" si="169"/>
        <v>0</v>
      </c>
      <c r="L3491" s="165">
        <f t="shared" si="170"/>
        <v>0</v>
      </c>
      <c r="M3491" s="172">
        <v>127</v>
      </c>
      <c r="N3491" s="172">
        <v>64</v>
      </c>
      <c r="O3491" s="167" t="s">
        <v>133</v>
      </c>
      <c r="P3491" s="260" t="e">
        <f t="shared" si="168"/>
        <v>#NUM!</v>
      </c>
      <c r="S3491" s="272"/>
    </row>
    <row r="3492" spans="1:19">
      <c r="A3492" s="161" t="s">
        <v>4603</v>
      </c>
      <c r="C3492" s="161" t="s">
        <v>133</v>
      </c>
      <c r="F3492" s="163" t="s">
        <v>133</v>
      </c>
      <c r="G3492" s="266" t="s">
        <v>133</v>
      </c>
      <c r="H3492" s="163" t="s">
        <v>133</v>
      </c>
      <c r="I3492" s="163" t="s">
        <v>133</v>
      </c>
      <c r="J3492" s="163" t="s">
        <v>133</v>
      </c>
      <c r="K3492" s="164">
        <f t="shared" si="169"/>
        <v>0</v>
      </c>
      <c r="L3492" s="165">
        <f t="shared" si="170"/>
        <v>0</v>
      </c>
      <c r="M3492" s="172">
        <v>127</v>
      </c>
      <c r="N3492" s="172">
        <v>64</v>
      </c>
      <c r="O3492" s="167" t="s">
        <v>133</v>
      </c>
      <c r="P3492" s="260" t="e">
        <f t="shared" si="168"/>
        <v>#NUM!</v>
      </c>
      <c r="S3492" s="272"/>
    </row>
    <row r="3493" spans="1:19">
      <c r="A3493" s="161" t="s">
        <v>4604</v>
      </c>
      <c r="C3493" s="161" t="s">
        <v>133</v>
      </c>
      <c r="F3493" s="163" t="s">
        <v>133</v>
      </c>
      <c r="G3493" s="266" t="s">
        <v>133</v>
      </c>
      <c r="H3493" s="163" t="s">
        <v>133</v>
      </c>
      <c r="I3493" s="163" t="s">
        <v>133</v>
      </c>
      <c r="J3493" s="163" t="s">
        <v>133</v>
      </c>
      <c r="K3493" s="164">
        <f t="shared" si="169"/>
        <v>0</v>
      </c>
      <c r="L3493" s="165">
        <f t="shared" si="170"/>
        <v>0</v>
      </c>
      <c r="M3493" s="172">
        <v>127</v>
      </c>
      <c r="N3493" s="172">
        <v>64</v>
      </c>
      <c r="O3493" s="167" t="s">
        <v>133</v>
      </c>
      <c r="P3493" s="260" t="e">
        <f t="shared" si="168"/>
        <v>#NUM!</v>
      </c>
      <c r="S3493" s="272"/>
    </row>
    <row r="3494" spans="1:19">
      <c r="A3494" s="161" t="s">
        <v>4605</v>
      </c>
      <c r="C3494" s="161" t="s">
        <v>133</v>
      </c>
      <c r="F3494" s="163" t="s">
        <v>133</v>
      </c>
      <c r="G3494" s="266" t="s">
        <v>133</v>
      </c>
      <c r="H3494" s="163" t="s">
        <v>133</v>
      </c>
      <c r="I3494" s="163" t="s">
        <v>133</v>
      </c>
      <c r="J3494" s="163" t="s">
        <v>133</v>
      </c>
      <c r="K3494" s="164">
        <f t="shared" si="169"/>
        <v>0</v>
      </c>
      <c r="L3494" s="165">
        <f t="shared" si="170"/>
        <v>0</v>
      </c>
      <c r="M3494" s="172">
        <v>127</v>
      </c>
      <c r="N3494" s="172">
        <v>64</v>
      </c>
      <c r="O3494" s="167" t="s">
        <v>133</v>
      </c>
      <c r="P3494" s="260" t="e">
        <f t="shared" si="168"/>
        <v>#NUM!</v>
      </c>
      <c r="S3494" s="272"/>
    </row>
    <row r="3495" spans="1:19">
      <c r="A3495" s="161" t="s">
        <v>4606</v>
      </c>
      <c r="C3495" s="161" t="s">
        <v>133</v>
      </c>
      <c r="F3495" s="163" t="s">
        <v>133</v>
      </c>
      <c r="G3495" s="266" t="s">
        <v>133</v>
      </c>
      <c r="H3495" s="163" t="s">
        <v>133</v>
      </c>
      <c r="I3495" s="163" t="s">
        <v>133</v>
      </c>
      <c r="J3495" s="163" t="s">
        <v>133</v>
      </c>
      <c r="K3495" s="164">
        <f t="shared" si="169"/>
        <v>0</v>
      </c>
      <c r="L3495" s="165">
        <f t="shared" si="170"/>
        <v>0</v>
      </c>
      <c r="M3495" s="172">
        <v>127</v>
      </c>
      <c r="N3495" s="172">
        <v>64</v>
      </c>
      <c r="O3495" s="167" t="s">
        <v>133</v>
      </c>
      <c r="P3495" s="260" t="e">
        <f t="shared" si="168"/>
        <v>#NUM!</v>
      </c>
      <c r="S3495" s="272"/>
    </row>
    <row r="3496" spans="1:19">
      <c r="A3496" s="161" t="s">
        <v>4607</v>
      </c>
      <c r="C3496" s="161" t="s">
        <v>133</v>
      </c>
      <c r="F3496" s="163" t="s">
        <v>133</v>
      </c>
      <c r="G3496" s="266" t="s">
        <v>133</v>
      </c>
      <c r="H3496" s="163" t="s">
        <v>133</v>
      </c>
      <c r="I3496" s="163" t="s">
        <v>133</v>
      </c>
      <c r="J3496" s="163" t="s">
        <v>133</v>
      </c>
      <c r="K3496" s="164">
        <f t="shared" si="169"/>
        <v>0</v>
      </c>
      <c r="L3496" s="165">
        <f t="shared" si="170"/>
        <v>0</v>
      </c>
      <c r="M3496" s="172">
        <v>127</v>
      </c>
      <c r="N3496" s="172">
        <v>64</v>
      </c>
      <c r="O3496" s="167" t="s">
        <v>133</v>
      </c>
      <c r="P3496" s="260" t="e">
        <f t="shared" si="168"/>
        <v>#NUM!</v>
      </c>
      <c r="S3496" s="272"/>
    </row>
    <row r="3497" spans="1:19">
      <c r="A3497" s="161" t="s">
        <v>4608</v>
      </c>
      <c r="C3497" s="161" t="s">
        <v>133</v>
      </c>
      <c r="F3497" s="163" t="s">
        <v>133</v>
      </c>
      <c r="G3497" s="266" t="s">
        <v>133</v>
      </c>
      <c r="H3497" s="163" t="s">
        <v>133</v>
      </c>
      <c r="I3497" s="163" t="s">
        <v>133</v>
      </c>
      <c r="J3497" s="163" t="s">
        <v>133</v>
      </c>
      <c r="K3497" s="164">
        <f t="shared" si="169"/>
        <v>0</v>
      </c>
      <c r="L3497" s="165">
        <f t="shared" si="170"/>
        <v>0</v>
      </c>
      <c r="M3497" s="172">
        <v>127</v>
      </c>
      <c r="N3497" s="172">
        <v>64</v>
      </c>
      <c r="O3497" s="167" t="s">
        <v>133</v>
      </c>
      <c r="P3497" s="260" t="e">
        <f t="shared" si="168"/>
        <v>#NUM!</v>
      </c>
      <c r="S3497" s="272"/>
    </row>
    <row r="3498" spans="1:19">
      <c r="A3498" s="161" t="s">
        <v>4609</v>
      </c>
      <c r="C3498" s="161" t="s">
        <v>133</v>
      </c>
      <c r="F3498" s="163" t="s">
        <v>133</v>
      </c>
      <c r="G3498" s="266" t="s">
        <v>133</v>
      </c>
      <c r="H3498" s="163" t="s">
        <v>133</v>
      </c>
      <c r="I3498" s="163" t="s">
        <v>133</v>
      </c>
      <c r="J3498" s="163" t="s">
        <v>133</v>
      </c>
      <c r="K3498" s="164">
        <f t="shared" si="169"/>
        <v>0</v>
      </c>
      <c r="L3498" s="165">
        <f t="shared" si="170"/>
        <v>0</v>
      </c>
      <c r="M3498" s="172">
        <v>127</v>
      </c>
      <c r="N3498" s="172">
        <v>64</v>
      </c>
      <c r="O3498" s="167" t="s">
        <v>133</v>
      </c>
      <c r="P3498" s="260" t="e">
        <f t="shared" si="168"/>
        <v>#NUM!</v>
      </c>
      <c r="S3498" s="272"/>
    </row>
    <row r="3499" spans="1:19">
      <c r="A3499" s="161" t="s">
        <v>4610</v>
      </c>
      <c r="C3499" s="161" t="s">
        <v>133</v>
      </c>
      <c r="F3499" s="163" t="s">
        <v>133</v>
      </c>
      <c r="G3499" s="266" t="s">
        <v>133</v>
      </c>
      <c r="H3499" s="163" t="s">
        <v>133</v>
      </c>
      <c r="I3499" s="163" t="s">
        <v>133</v>
      </c>
      <c r="J3499" s="163" t="s">
        <v>133</v>
      </c>
      <c r="K3499" s="164">
        <f t="shared" si="169"/>
        <v>0</v>
      </c>
      <c r="L3499" s="165">
        <f t="shared" si="170"/>
        <v>0</v>
      </c>
      <c r="M3499" s="172">
        <v>127</v>
      </c>
      <c r="N3499" s="172">
        <v>64</v>
      </c>
      <c r="O3499" s="167" t="s">
        <v>133</v>
      </c>
      <c r="P3499" s="260" t="e">
        <f t="shared" si="168"/>
        <v>#NUM!</v>
      </c>
      <c r="S3499" s="272"/>
    </row>
    <row r="3500" spans="1:19">
      <c r="A3500" s="161" t="s">
        <v>4611</v>
      </c>
      <c r="C3500" s="161" t="s">
        <v>133</v>
      </c>
      <c r="F3500" s="163" t="s">
        <v>133</v>
      </c>
      <c r="G3500" s="266" t="s">
        <v>133</v>
      </c>
      <c r="H3500" s="163" t="s">
        <v>133</v>
      </c>
      <c r="I3500" s="163" t="s">
        <v>133</v>
      </c>
      <c r="J3500" s="163" t="s">
        <v>133</v>
      </c>
      <c r="K3500" s="164">
        <f t="shared" si="169"/>
        <v>0</v>
      </c>
      <c r="L3500" s="165">
        <f t="shared" si="170"/>
        <v>0</v>
      </c>
      <c r="M3500" s="172">
        <v>127</v>
      </c>
      <c r="N3500" s="172">
        <v>64</v>
      </c>
      <c r="O3500" s="167" t="s">
        <v>133</v>
      </c>
      <c r="P3500" s="260" t="e">
        <f t="shared" si="168"/>
        <v>#NUM!</v>
      </c>
      <c r="S3500" s="272"/>
    </row>
    <row r="3501" spans="1:19">
      <c r="A3501" s="161" t="s">
        <v>4612</v>
      </c>
      <c r="C3501" s="161" t="s">
        <v>133</v>
      </c>
      <c r="F3501" s="163" t="s">
        <v>133</v>
      </c>
      <c r="G3501" s="266" t="s">
        <v>133</v>
      </c>
      <c r="H3501" s="163" t="s">
        <v>133</v>
      </c>
      <c r="I3501" s="163" t="s">
        <v>133</v>
      </c>
      <c r="J3501" s="163" t="s">
        <v>133</v>
      </c>
      <c r="K3501" s="164">
        <f t="shared" si="169"/>
        <v>0</v>
      </c>
      <c r="L3501" s="165">
        <f t="shared" si="170"/>
        <v>0</v>
      </c>
      <c r="M3501" s="172">
        <v>127</v>
      </c>
      <c r="N3501" s="172">
        <v>64</v>
      </c>
      <c r="O3501" s="167" t="s">
        <v>133</v>
      </c>
      <c r="P3501" s="260" t="e">
        <f t="shared" si="168"/>
        <v>#NUM!</v>
      </c>
      <c r="S3501" s="272"/>
    </row>
    <row r="3502" spans="1:19">
      <c r="A3502" s="161" t="s">
        <v>4613</v>
      </c>
      <c r="C3502" s="161" t="s">
        <v>133</v>
      </c>
      <c r="F3502" s="163" t="s">
        <v>133</v>
      </c>
      <c r="G3502" s="266" t="s">
        <v>133</v>
      </c>
      <c r="H3502" s="163" t="s">
        <v>133</v>
      </c>
      <c r="I3502" s="163" t="s">
        <v>133</v>
      </c>
      <c r="J3502" s="163" t="s">
        <v>133</v>
      </c>
      <c r="K3502" s="164">
        <f t="shared" si="169"/>
        <v>0</v>
      </c>
      <c r="L3502" s="165">
        <f t="shared" si="170"/>
        <v>0</v>
      </c>
      <c r="M3502" s="172">
        <v>127</v>
      </c>
      <c r="N3502" s="172">
        <v>64</v>
      </c>
      <c r="O3502" s="167" t="s">
        <v>133</v>
      </c>
      <c r="P3502" s="260" t="e">
        <f t="shared" si="168"/>
        <v>#NUM!</v>
      </c>
      <c r="S3502" s="272"/>
    </row>
    <row r="3503" spans="1:19">
      <c r="A3503" s="161" t="s">
        <v>4614</v>
      </c>
      <c r="C3503" s="161" t="s">
        <v>133</v>
      </c>
      <c r="F3503" s="163" t="s">
        <v>133</v>
      </c>
      <c r="G3503" s="266" t="s">
        <v>133</v>
      </c>
      <c r="H3503" s="163" t="s">
        <v>133</v>
      </c>
      <c r="I3503" s="163" t="s">
        <v>133</v>
      </c>
      <c r="J3503" s="163" t="s">
        <v>133</v>
      </c>
      <c r="K3503" s="164">
        <f t="shared" si="169"/>
        <v>0</v>
      </c>
      <c r="L3503" s="165">
        <f t="shared" si="170"/>
        <v>0</v>
      </c>
      <c r="M3503" s="172">
        <v>127</v>
      </c>
      <c r="N3503" s="172">
        <v>64</v>
      </c>
      <c r="O3503" s="167" t="s">
        <v>133</v>
      </c>
      <c r="P3503" s="260" t="e">
        <f t="shared" si="168"/>
        <v>#NUM!</v>
      </c>
      <c r="S3503" s="272"/>
    </row>
    <row r="3504" spans="1:19">
      <c r="A3504" s="161" t="s">
        <v>4615</v>
      </c>
      <c r="C3504" s="161" t="s">
        <v>133</v>
      </c>
      <c r="F3504" s="163" t="s">
        <v>133</v>
      </c>
      <c r="G3504" s="266" t="s">
        <v>133</v>
      </c>
      <c r="H3504" s="163" t="s">
        <v>133</v>
      </c>
      <c r="I3504" s="163" t="s">
        <v>133</v>
      </c>
      <c r="J3504" s="163" t="s">
        <v>133</v>
      </c>
      <c r="K3504" s="164">
        <f t="shared" si="169"/>
        <v>0</v>
      </c>
      <c r="L3504" s="165">
        <f t="shared" si="170"/>
        <v>0</v>
      </c>
      <c r="M3504" s="172">
        <v>127</v>
      </c>
      <c r="N3504" s="172">
        <v>64</v>
      </c>
      <c r="O3504" s="167" t="s">
        <v>133</v>
      </c>
      <c r="P3504" s="260" t="e">
        <f t="shared" si="168"/>
        <v>#NUM!</v>
      </c>
      <c r="S3504" s="272"/>
    </row>
    <row r="3505" spans="1:19">
      <c r="A3505" s="161" t="s">
        <v>4616</v>
      </c>
      <c r="C3505" s="161" t="s">
        <v>133</v>
      </c>
      <c r="F3505" s="163" t="s">
        <v>133</v>
      </c>
      <c r="G3505" s="266" t="s">
        <v>133</v>
      </c>
      <c r="H3505" s="163" t="s">
        <v>133</v>
      </c>
      <c r="I3505" s="163" t="s">
        <v>133</v>
      </c>
      <c r="J3505" s="163" t="s">
        <v>133</v>
      </c>
      <c r="K3505" s="164">
        <f t="shared" si="169"/>
        <v>0</v>
      </c>
      <c r="L3505" s="165">
        <f t="shared" si="170"/>
        <v>0</v>
      </c>
      <c r="M3505" s="172">
        <v>127</v>
      </c>
      <c r="N3505" s="172">
        <v>64</v>
      </c>
      <c r="O3505" s="167" t="s">
        <v>133</v>
      </c>
      <c r="P3505" s="260" t="e">
        <f t="shared" si="168"/>
        <v>#NUM!</v>
      </c>
      <c r="S3505" s="272"/>
    </row>
    <row r="3506" spans="1:19">
      <c r="A3506" s="161" t="s">
        <v>4617</v>
      </c>
      <c r="C3506" s="161" t="s">
        <v>133</v>
      </c>
      <c r="F3506" s="163" t="s">
        <v>133</v>
      </c>
      <c r="G3506" s="266" t="s">
        <v>133</v>
      </c>
      <c r="H3506" s="163" t="s">
        <v>133</v>
      </c>
      <c r="I3506" s="163" t="s">
        <v>133</v>
      </c>
      <c r="J3506" s="163" t="s">
        <v>133</v>
      </c>
      <c r="K3506" s="164">
        <f t="shared" si="169"/>
        <v>0</v>
      </c>
      <c r="L3506" s="165">
        <f t="shared" si="170"/>
        <v>0</v>
      </c>
      <c r="M3506" s="172">
        <v>127</v>
      </c>
      <c r="N3506" s="172">
        <v>64</v>
      </c>
      <c r="O3506" s="167" t="s">
        <v>133</v>
      </c>
      <c r="P3506" s="260" t="e">
        <f t="shared" si="168"/>
        <v>#NUM!</v>
      </c>
      <c r="S3506" s="272"/>
    </row>
    <row r="3507" spans="1:19">
      <c r="A3507" s="161" t="s">
        <v>4618</v>
      </c>
      <c r="C3507" s="161" t="s">
        <v>133</v>
      </c>
      <c r="F3507" s="163" t="s">
        <v>133</v>
      </c>
      <c r="G3507" s="266" t="s">
        <v>133</v>
      </c>
      <c r="H3507" s="163" t="s">
        <v>133</v>
      </c>
      <c r="I3507" s="163" t="s">
        <v>133</v>
      </c>
      <c r="J3507" s="163" t="s">
        <v>133</v>
      </c>
      <c r="K3507" s="164">
        <f t="shared" si="169"/>
        <v>0</v>
      </c>
      <c r="L3507" s="165">
        <f t="shared" si="170"/>
        <v>0</v>
      </c>
      <c r="M3507" s="172">
        <v>127</v>
      </c>
      <c r="N3507" s="172">
        <v>64</v>
      </c>
      <c r="O3507" s="167" t="s">
        <v>133</v>
      </c>
      <c r="P3507" s="260" t="e">
        <f t="shared" si="168"/>
        <v>#NUM!</v>
      </c>
      <c r="S3507" s="272"/>
    </row>
    <row r="3508" spans="1:19">
      <c r="A3508" s="161" t="s">
        <v>4619</v>
      </c>
      <c r="C3508" s="161" t="s">
        <v>133</v>
      </c>
      <c r="F3508" s="163" t="s">
        <v>133</v>
      </c>
      <c r="G3508" s="266" t="s">
        <v>133</v>
      </c>
      <c r="H3508" s="163" t="s">
        <v>133</v>
      </c>
      <c r="I3508" s="163" t="s">
        <v>133</v>
      </c>
      <c r="J3508" s="163" t="s">
        <v>133</v>
      </c>
      <c r="K3508" s="164">
        <f t="shared" si="169"/>
        <v>0</v>
      </c>
      <c r="L3508" s="165">
        <f t="shared" si="170"/>
        <v>0</v>
      </c>
      <c r="M3508" s="172">
        <v>127</v>
      </c>
      <c r="N3508" s="172">
        <v>64</v>
      </c>
      <c r="O3508" s="167" t="s">
        <v>133</v>
      </c>
      <c r="P3508" s="260" t="e">
        <f t="shared" si="168"/>
        <v>#NUM!</v>
      </c>
      <c r="S3508" s="272"/>
    </row>
    <row r="3509" spans="1:19">
      <c r="A3509" s="161" t="s">
        <v>4620</v>
      </c>
      <c r="C3509" s="161" t="s">
        <v>133</v>
      </c>
      <c r="F3509" s="163" t="s">
        <v>133</v>
      </c>
      <c r="G3509" s="266" t="s">
        <v>133</v>
      </c>
      <c r="H3509" s="163" t="s">
        <v>133</v>
      </c>
      <c r="I3509" s="163" t="s">
        <v>133</v>
      </c>
      <c r="J3509" s="163" t="s">
        <v>133</v>
      </c>
      <c r="K3509" s="164">
        <f t="shared" si="169"/>
        <v>0</v>
      </c>
      <c r="L3509" s="165">
        <f t="shared" si="170"/>
        <v>0</v>
      </c>
      <c r="M3509" s="172">
        <v>127</v>
      </c>
      <c r="N3509" s="172">
        <v>64</v>
      </c>
      <c r="O3509" s="167" t="s">
        <v>133</v>
      </c>
      <c r="P3509" s="260" t="e">
        <f t="shared" si="168"/>
        <v>#NUM!</v>
      </c>
      <c r="S3509" s="272"/>
    </row>
    <row r="3510" spans="1:19">
      <c r="A3510" s="161" t="s">
        <v>4621</v>
      </c>
      <c r="C3510" s="161" t="s">
        <v>133</v>
      </c>
      <c r="F3510" s="163" t="s">
        <v>133</v>
      </c>
      <c r="G3510" s="266" t="s">
        <v>133</v>
      </c>
      <c r="H3510" s="163" t="s">
        <v>133</v>
      </c>
      <c r="I3510" s="163" t="s">
        <v>133</v>
      </c>
      <c r="J3510" s="163" t="s">
        <v>133</v>
      </c>
      <c r="K3510" s="164">
        <f t="shared" si="169"/>
        <v>0</v>
      </c>
      <c r="L3510" s="165">
        <f t="shared" si="170"/>
        <v>0</v>
      </c>
      <c r="M3510" s="172">
        <v>127</v>
      </c>
      <c r="N3510" s="172">
        <v>64</v>
      </c>
      <c r="O3510" s="167" t="s">
        <v>133</v>
      </c>
      <c r="P3510" s="260" t="e">
        <f t="shared" si="168"/>
        <v>#NUM!</v>
      </c>
      <c r="S3510" s="272"/>
    </row>
    <row r="3511" spans="1:19">
      <c r="A3511" s="161" t="s">
        <v>4622</v>
      </c>
      <c r="C3511" s="161" t="s">
        <v>133</v>
      </c>
      <c r="F3511" s="163" t="s">
        <v>133</v>
      </c>
      <c r="G3511" s="266" t="s">
        <v>133</v>
      </c>
      <c r="H3511" s="163" t="s">
        <v>133</v>
      </c>
      <c r="I3511" s="163" t="s">
        <v>133</v>
      </c>
      <c r="J3511" s="163" t="s">
        <v>133</v>
      </c>
      <c r="K3511" s="164">
        <f t="shared" si="169"/>
        <v>0</v>
      </c>
      <c r="L3511" s="165">
        <f t="shared" si="170"/>
        <v>0</v>
      </c>
      <c r="M3511" s="172">
        <v>127</v>
      </c>
      <c r="N3511" s="172">
        <v>64</v>
      </c>
      <c r="O3511" s="167" t="s">
        <v>133</v>
      </c>
      <c r="P3511" s="260" t="e">
        <f t="shared" si="168"/>
        <v>#NUM!</v>
      </c>
      <c r="S3511" s="272"/>
    </row>
    <row r="3512" spans="1:19">
      <c r="A3512" s="161" t="s">
        <v>4623</v>
      </c>
      <c r="C3512" s="161" t="s">
        <v>133</v>
      </c>
      <c r="F3512" s="163" t="s">
        <v>133</v>
      </c>
      <c r="G3512" s="266" t="s">
        <v>133</v>
      </c>
      <c r="H3512" s="163" t="s">
        <v>133</v>
      </c>
      <c r="I3512" s="163" t="s">
        <v>133</v>
      </c>
      <c r="J3512" s="163" t="s">
        <v>133</v>
      </c>
      <c r="K3512" s="164">
        <f t="shared" si="169"/>
        <v>0</v>
      </c>
      <c r="L3512" s="165">
        <f t="shared" si="170"/>
        <v>0</v>
      </c>
      <c r="M3512" s="172">
        <v>127</v>
      </c>
      <c r="N3512" s="172">
        <v>64</v>
      </c>
      <c r="O3512" s="167" t="s">
        <v>133</v>
      </c>
      <c r="P3512" s="260" t="e">
        <f t="shared" si="168"/>
        <v>#NUM!</v>
      </c>
      <c r="S3512" s="272"/>
    </row>
    <row r="3513" spans="1:19">
      <c r="A3513" s="161" t="s">
        <v>4624</v>
      </c>
      <c r="C3513" s="161" t="s">
        <v>133</v>
      </c>
      <c r="F3513" s="163" t="s">
        <v>133</v>
      </c>
      <c r="G3513" s="266" t="s">
        <v>133</v>
      </c>
      <c r="H3513" s="163" t="s">
        <v>133</v>
      </c>
      <c r="I3513" s="163" t="s">
        <v>133</v>
      </c>
      <c r="J3513" s="163" t="s">
        <v>133</v>
      </c>
      <c r="K3513" s="164">
        <f t="shared" si="169"/>
        <v>0</v>
      </c>
      <c r="L3513" s="165">
        <f t="shared" si="170"/>
        <v>0</v>
      </c>
      <c r="M3513" s="172">
        <v>127</v>
      </c>
      <c r="N3513" s="172">
        <v>64</v>
      </c>
      <c r="O3513" s="167" t="s">
        <v>133</v>
      </c>
      <c r="P3513" s="260" t="e">
        <f t="shared" si="168"/>
        <v>#NUM!</v>
      </c>
      <c r="S3513" s="272"/>
    </row>
    <row r="3514" spans="1:19">
      <c r="A3514" s="161" t="s">
        <v>4625</v>
      </c>
      <c r="C3514" s="161" t="s">
        <v>133</v>
      </c>
      <c r="F3514" s="163" t="s">
        <v>133</v>
      </c>
      <c r="G3514" s="266" t="s">
        <v>133</v>
      </c>
      <c r="H3514" s="163" t="s">
        <v>133</v>
      </c>
      <c r="I3514" s="163" t="s">
        <v>133</v>
      </c>
      <c r="J3514" s="163" t="s">
        <v>133</v>
      </c>
      <c r="K3514" s="164">
        <f t="shared" si="169"/>
        <v>0</v>
      </c>
      <c r="L3514" s="165">
        <f t="shared" si="170"/>
        <v>0</v>
      </c>
      <c r="M3514" s="172">
        <v>127</v>
      </c>
      <c r="N3514" s="172">
        <v>64</v>
      </c>
      <c r="O3514" s="167" t="s">
        <v>133</v>
      </c>
      <c r="P3514" s="260" t="e">
        <f t="shared" si="168"/>
        <v>#NUM!</v>
      </c>
      <c r="S3514" s="272"/>
    </row>
    <row r="3515" spans="1:19">
      <c r="A3515" s="161" t="s">
        <v>4626</v>
      </c>
      <c r="C3515" s="161" t="s">
        <v>133</v>
      </c>
      <c r="F3515" s="163" t="s">
        <v>133</v>
      </c>
      <c r="G3515" s="266" t="s">
        <v>133</v>
      </c>
      <c r="H3515" s="163" t="s">
        <v>133</v>
      </c>
      <c r="I3515" s="163" t="s">
        <v>133</v>
      </c>
      <c r="J3515" s="163" t="s">
        <v>133</v>
      </c>
      <c r="K3515" s="164">
        <f t="shared" si="169"/>
        <v>0</v>
      </c>
      <c r="L3515" s="165">
        <f t="shared" si="170"/>
        <v>0</v>
      </c>
      <c r="M3515" s="172">
        <v>127</v>
      </c>
      <c r="N3515" s="172">
        <v>64</v>
      </c>
      <c r="O3515" s="167" t="s">
        <v>133</v>
      </c>
      <c r="P3515" s="260" t="e">
        <f t="shared" si="168"/>
        <v>#NUM!</v>
      </c>
      <c r="S3515" s="272"/>
    </row>
    <row r="3516" spans="1:19">
      <c r="A3516" s="161" t="s">
        <v>4627</v>
      </c>
      <c r="C3516" s="161" t="s">
        <v>133</v>
      </c>
      <c r="F3516" s="163" t="s">
        <v>133</v>
      </c>
      <c r="G3516" s="266" t="s">
        <v>133</v>
      </c>
      <c r="H3516" s="163" t="s">
        <v>133</v>
      </c>
      <c r="I3516" s="163" t="s">
        <v>133</v>
      </c>
      <c r="J3516" s="163" t="s">
        <v>133</v>
      </c>
      <c r="K3516" s="164">
        <f t="shared" si="169"/>
        <v>0</v>
      </c>
      <c r="L3516" s="165">
        <f t="shared" si="170"/>
        <v>0</v>
      </c>
      <c r="M3516" s="172">
        <v>127</v>
      </c>
      <c r="N3516" s="172">
        <v>64</v>
      </c>
      <c r="O3516" s="167" t="s">
        <v>133</v>
      </c>
      <c r="P3516" s="260" t="e">
        <f t="shared" si="168"/>
        <v>#NUM!</v>
      </c>
      <c r="S3516" s="272"/>
    </row>
    <row r="3517" spans="1:19">
      <c r="A3517" s="161" t="s">
        <v>4628</v>
      </c>
      <c r="C3517" s="161" t="s">
        <v>133</v>
      </c>
      <c r="F3517" s="163" t="s">
        <v>133</v>
      </c>
      <c r="G3517" s="266" t="s">
        <v>133</v>
      </c>
      <c r="H3517" s="163" t="s">
        <v>133</v>
      </c>
      <c r="I3517" s="163" t="s">
        <v>133</v>
      </c>
      <c r="J3517" s="163" t="s">
        <v>133</v>
      </c>
      <c r="K3517" s="164">
        <f t="shared" si="169"/>
        <v>0</v>
      </c>
      <c r="L3517" s="165">
        <f t="shared" si="170"/>
        <v>0</v>
      </c>
      <c r="M3517" s="172">
        <v>127</v>
      </c>
      <c r="N3517" s="172">
        <v>64</v>
      </c>
      <c r="O3517" s="167" t="s">
        <v>133</v>
      </c>
      <c r="P3517" s="260" t="e">
        <f t="shared" si="168"/>
        <v>#NUM!</v>
      </c>
      <c r="S3517" s="272"/>
    </row>
    <row r="3518" spans="1:19">
      <c r="A3518" s="161" t="s">
        <v>4629</v>
      </c>
      <c r="C3518" s="161" t="s">
        <v>133</v>
      </c>
      <c r="F3518" s="163" t="s">
        <v>133</v>
      </c>
      <c r="G3518" s="266" t="s">
        <v>133</v>
      </c>
      <c r="H3518" s="163" t="s">
        <v>133</v>
      </c>
      <c r="I3518" s="163" t="s">
        <v>133</v>
      </c>
      <c r="J3518" s="163" t="s">
        <v>133</v>
      </c>
      <c r="K3518" s="164">
        <f t="shared" si="169"/>
        <v>0</v>
      </c>
      <c r="L3518" s="165">
        <f t="shared" si="170"/>
        <v>0</v>
      </c>
      <c r="M3518" s="172">
        <v>127</v>
      </c>
      <c r="N3518" s="172">
        <v>64</v>
      </c>
      <c r="O3518" s="167" t="s">
        <v>133</v>
      </c>
      <c r="P3518" s="260" t="e">
        <f t="shared" si="168"/>
        <v>#NUM!</v>
      </c>
      <c r="S3518" s="272"/>
    </row>
    <row r="3519" spans="1:19">
      <c r="A3519" s="161" t="s">
        <v>4630</v>
      </c>
      <c r="C3519" s="161" t="s">
        <v>133</v>
      </c>
      <c r="F3519" s="163" t="s">
        <v>133</v>
      </c>
      <c r="G3519" s="266" t="s">
        <v>133</v>
      </c>
      <c r="H3519" s="163" t="s">
        <v>133</v>
      </c>
      <c r="I3519" s="163" t="s">
        <v>133</v>
      </c>
      <c r="J3519" s="163" t="s">
        <v>133</v>
      </c>
      <c r="K3519" s="164">
        <f t="shared" si="169"/>
        <v>0</v>
      </c>
      <c r="L3519" s="165">
        <f t="shared" si="170"/>
        <v>0</v>
      </c>
      <c r="M3519" s="172">
        <v>127</v>
      </c>
      <c r="N3519" s="172">
        <v>64</v>
      </c>
      <c r="O3519" s="167" t="s">
        <v>133</v>
      </c>
      <c r="P3519" s="260" t="e">
        <f t="shared" si="168"/>
        <v>#NUM!</v>
      </c>
      <c r="S3519" s="272"/>
    </row>
    <row r="3520" spans="1:19">
      <c r="A3520" s="161" t="s">
        <v>4631</v>
      </c>
      <c r="C3520" s="161" t="s">
        <v>133</v>
      </c>
      <c r="F3520" s="163" t="s">
        <v>133</v>
      </c>
      <c r="G3520" s="266" t="s">
        <v>133</v>
      </c>
      <c r="H3520" s="163" t="s">
        <v>133</v>
      </c>
      <c r="I3520" s="163" t="s">
        <v>133</v>
      </c>
      <c r="J3520" s="163" t="s">
        <v>133</v>
      </c>
      <c r="K3520" s="164">
        <f t="shared" si="169"/>
        <v>0</v>
      </c>
      <c r="L3520" s="165">
        <f t="shared" si="170"/>
        <v>0</v>
      </c>
      <c r="M3520" s="172">
        <v>127</v>
      </c>
      <c r="N3520" s="172">
        <v>64</v>
      </c>
      <c r="O3520" s="167" t="s">
        <v>133</v>
      </c>
      <c r="P3520" s="260" t="e">
        <f t="shared" si="168"/>
        <v>#NUM!</v>
      </c>
      <c r="S3520" s="272"/>
    </row>
    <row r="3521" spans="1:19">
      <c r="A3521" s="161" t="s">
        <v>4632</v>
      </c>
      <c r="C3521" s="161" t="s">
        <v>133</v>
      </c>
      <c r="F3521" s="163" t="s">
        <v>133</v>
      </c>
      <c r="G3521" s="266" t="s">
        <v>133</v>
      </c>
      <c r="H3521" s="163" t="s">
        <v>133</v>
      </c>
      <c r="I3521" s="163" t="s">
        <v>133</v>
      </c>
      <c r="J3521" s="163" t="s">
        <v>133</v>
      </c>
      <c r="K3521" s="164">
        <f t="shared" si="169"/>
        <v>0</v>
      </c>
      <c r="L3521" s="165">
        <f t="shared" si="170"/>
        <v>0</v>
      </c>
      <c r="M3521" s="172">
        <v>127</v>
      </c>
      <c r="N3521" s="172">
        <v>64</v>
      </c>
      <c r="O3521" s="167" t="s">
        <v>133</v>
      </c>
      <c r="P3521" s="260" t="e">
        <f t="shared" si="168"/>
        <v>#NUM!</v>
      </c>
      <c r="S3521" s="272"/>
    </row>
    <row r="3522" spans="1:19">
      <c r="A3522" s="161" t="s">
        <v>4633</v>
      </c>
      <c r="C3522" s="161" t="s">
        <v>133</v>
      </c>
      <c r="F3522" s="163" t="s">
        <v>133</v>
      </c>
      <c r="G3522" s="266" t="s">
        <v>133</v>
      </c>
      <c r="H3522" s="163" t="s">
        <v>133</v>
      </c>
      <c r="I3522" s="163" t="s">
        <v>133</v>
      </c>
      <c r="J3522" s="163" t="s">
        <v>133</v>
      </c>
      <c r="K3522" s="164">
        <f t="shared" si="169"/>
        <v>0</v>
      </c>
      <c r="L3522" s="165">
        <f t="shared" si="170"/>
        <v>0</v>
      </c>
      <c r="M3522" s="172">
        <v>127</v>
      </c>
      <c r="N3522" s="172">
        <v>64</v>
      </c>
      <c r="O3522" s="167" t="s">
        <v>133</v>
      </c>
      <c r="P3522" s="260" t="e">
        <f t="shared" si="168"/>
        <v>#NUM!</v>
      </c>
      <c r="S3522" s="272"/>
    </row>
    <row r="3523" spans="1:19">
      <c r="A3523" s="161" t="s">
        <v>4634</v>
      </c>
      <c r="C3523" s="161" t="s">
        <v>133</v>
      </c>
      <c r="F3523" s="163" t="s">
        <v>133</v>
      </c>
      <c r="G3523" s="266" t="s">
        <v>133</v>
      </c>
      <c r="H3523" s="163" t="s">
        <v>133</v>
      </c>
      <c r="I3523" s="163" t="s">
        <v>133</v>
      </c>
      <c r="J3523" s="163" t="s">
        <v>133</v>
      </c>
      <c r="K3523" s="164">
        <f t="shared" si="169"/>
        <v>0</v>
      </c>
      <c r="L3523" s="165">
        <f t="shared" si="170"/>
        <v>0</v>
      </c>
      <c r="M3523" s="172">
        <v>127</v>
      </c>
      <c r="N3523" s="172">
        <v>64</v>
      </c>
      <c r="O3523" s="167" t="s">
        <v>133</v>
      </c>
      <c r="P3523" s="260" t="e">
        <f t="shared" si="168"/>
        <v>#NUM!</v>
      </c>
      <c r="S3523" s="272"/>
    </row>
    <row r="3524" spans="1:19">
      <c r="A3524" s="161" t="s">
        <v>4635</v>
      </c>
      <c r="C3524" s="161" t="s">
        <v>133</v>
      </c>
      <c r="F3524" s="163" t="s">
        <v>133</v>
      </c>
      <c r="G3524" s="266" t="s">
        <v>133</v>
      </c>
      <c r="H3524" s="163" t="s">
        <v>133</v>
      </c>
      <c r="I3524" s="163" t="s">
        <v>133</v>
      </c>
      <c r="J3524" s="163" t="s">
        <v>133</v>
      </c>
      <c r="K3524" s="164">
        <f t="shared" si="169"/>
        <v>0</v>
      </c>
      <c r="L3524" s="165">
        <f t="shared" si="170"/>
        <v>0</v>
      </c>
      <c r="M3524" s="172">
        <v>127</v>
      </c>
      <c r="N3524" s="172">
        <v>64</v>
      </c>
      <c r="O3524" s="167" t="s">
        <v>133</v>
      </c>
      <c r="P3524" s="260" t="e">
        <f t="shared" si="168"/>
        <v>#NUM!</v>
      </c>
      <c r="S3524" s="272"/>
    </row>
    <row r="3525" spans="1:19">
      <c r="A3525" s="161" t="s">
        <v>4636</v>
      </c>
      <c r="C3525" s="161" t="s">
        <v>133</v>
      </c>
      <c r="F3525" s="163" t="s">
        <v>133</v>
      </c>
      <c r="G3525" s="266" t="s">
        <v>133</v>
      </c>
      <c r="H3525" s="163" t="s">
        <v>133</v>
      </c>
      <c r="I3525" s="163" t="s">
        <v>133</v>
      </c>
      <c r="J3525" s="163" t="s">
        <v>133</v>
      </c>
      <c r="K3525" s="164">
        <f t="shared" si="169"/>
        <v>0</v>
      </c>
      <c r="L3525" s="165">
        <f t="shared" si="170"/>
        <v>0</v>
      </c>
      <c r="M3525" s="172">
        <v>127</v>
      </c>
      <c r="N3525" s="172">
        <v>64</v>
      </c>
      <c r="O3525" s="167" t="s">
        <v>133</v>
      </c>
      <c r="P3525" s="260" t="e">
        <f t="shared" si="168"/>
        <v>#NUM!</v>
      </c>
      <c r="S3525" s="272"/>
    </row>
    <row r="3526" spans="1:19">
      <c r="A3526" s="161" t="s">
        <v>4637</v>
      </c>
      <c r="C3526" s="161" t="s">
        <v>133</v>
      </c>
      <c r="F3526" s="163" t="s">
        <v>133</v>
      </c>
      <c r="G3526" s="266" t="s">
        <v>133</v>
      </c>
      <c r="H3526" s="163" t="s">
        <v>133</v>
      </c>
      <c r="I3526" s="163" t="s">
        <v>133</v>
      </c>
      <c r="J3526" s="163" t="s">
        <v>133</v>
      </c>
      <c r="K3526" s="164">
        <f t="shared" si="169"/>
        <v>0</v>
      </c>
      <c r="L3526" s="165">
        <f t="shared" si="170"/>
        <v>0</v>
      </c>
      <c r="M3526" s="172">
        <v>127</v>
      </c>
      <c r="N3526" s="172">
        <v>64</v>
      </c>
      <c r="O3526" s="167" t="s">
        <v>133</v>
      </c>
      <c r="P3526" s="260" t="e">
        <f t="shared" si="168"/>
        <v>#NUM!</v>
      </c>
      <c r="S3526" s="272"/>
    </row>
    <row r="3527" spans="1:19">
      <c r="A3527" s="161" t="s">
        <v>4638</v>
      </c>
      <c r="C3527" s="161" t="s">
        <v>133</v>
      </c>
      <c r="F3527" s="163" t="s">
        <v>133</v>
      </c>
      <c r="G3527" s="266" t="s">
        <v>133</v>
      </c>
      <c r="H3527" s="163" t="s">
        <v>133</v>
      </c>
      <c r="I3527" s="163" t="s">
        <v>133</v>
      </c>
      <c r="J3527" s="163" t="s">
        <v>133</v>
      </c>
      <c r="K3527" s="164">
        <f t="shared" si="169"/>
        <v>0</v>
      </c>
      <c r="L3527" s="165">
        <f t="shared" si="170"/>
        <v>0</v>
      </c>
      <c r="M3527" s="172">
        <v>127</v>
      </c>
      <c r="N3527" s="172">
        <v>64</v>
      </c>
      <c r="O3527" s="167" t="s">
        <v>133</v>
      </c>
      <c r="P3527" s="260" t="e">
        <f t="shared" si="168"/>
        <v>#NUM!</v>
      </c>
      <c r="S3527" s="272"/>
    </row>
    <row r="3528" spans="1:19">
      <c r="A3528" s="161" t="s">
        <v>4639</v>
      </c>
      <c r="C3528" s="161" t="s">
        <v>133</v>
      </c>
      <c r="F3528" s="163" t="s">
        <v>133</v>
      </c>
      <c r="G3528" s="266" t="s">
        <v>133</v>
      </c>
      <c r="H3528" s="163" t="s">
        <v>133</v>
      </c>
      <c r="I3528" s="163" t="s">
        <v>133</v>
      </c>
      <c r="J3528" s="163" t="s">
        <v>133</v>
      </c>
      <c r="K3528" s="164">
        <f t="shared" si="169"/>
        <v>0</v>
      </c>
      <c r="L3528" s="165">
        <f t="shared" si="170"/>
        <v>0</v>
      </c>
      <c r="M3528" s="172">
        <v>127</v>
      </c>
      <c r="N3528" s="172">
        <v>64</v>
      </c>
      <c r="O3528" s="167" t="s">
        <v>133</v>
      </c>
      <c r="P3528" s="260" t="e">
        <f t="shared" si="168"/>
        <v>#NUM!</v>
      </c>
      <c r="S3528" s="272"/>
    </row>
    <row r="3529" spans="1:19">
      <c r="A3529" s="161" t="s">
        <v>4640</v>
      </c>
      <c r="C3529" s="161" t="s">
        <v>133</v>
      </c>
      <c r="F3529" s="163" t="s">
        <v>133</v>
      </c>
      <c r="G3529" s="266" t="s">
        <v>133</v>
      </c>
      <c r="H3529" s="163" t="s">
        <v>133</v>
      </c>
      <c r="I3529" s="163" t="s">
        <v>133</v>
      </c>
      <c r="J3529" s="163" t="s">
        <v>133</v>
      </c>
      <c r="K3529" s="164">
        <f t="shared" si="169"/>
        <v>0</v>
      </c>
      <c r="L3529" s="165">
        <f t="shared" si="170"/>
        <v>0</v>
      </c>
      <c r="M3529" s="172">
        <v>127</v>
      </c>
      <c r="N3529" s="172">
        <v>64</v>
      </c>
      <c r="O3529" s="167" t="s">
        <v>133</v>
      </c>
      <c r="P3529" s="260" t="e">
        <f t="shared" si="168"/>
        <v>#NUM!</v>
      </c>
      <c r="S3529" s="272"/>
    </row>
    <row r="3530" spans="1:19">
      <c r="A3530" s="161" t="s">
        <v>4641</v>
      </c>
      <c r="C3530" s="161" t="s">
        <v>133</v>
      </c>
      <c r="F3530" s="163" t="s">
        <v>133</v>
      </c>
      <c r="G3530" s="266" t="s">
        <v>133</v>
      </c>
      <c r="H3530" s="163" t="s">
        <v>133</v>
      </c>
      <c r="I3530" s="163" t="s">
        <v>133</v>
      </c>
      <c r="J3530" s="163" t="s">
        <v>133</v>
      </c>
      <c r="K3530" s="164">
        <f t="shared" si="169"/>
        <v>0</v>
      </c>
      <c r="L3530" s="165">
        <f t="shared" si="170"/>
        <v>0</v>
      </c>
      <c r="M3530" s="172">
        <v>127</v>
      </c>
      <c r="N3530" s="172">
        <v>64</v>
      </c>
      <c r="O3530" s="167" t="s">
        <v>133</v>
      </c>
      <c r="P3530" s="260" t="e">
        <f t="shared" si="168"/>
        <v>#NUM!</v>
      </c>
      <c r="S3530" s="272"/>
    </row>
    <row r="3531" spans="1:19">
      <c r="A3531" s="161" t="s">
        <v>4642</v>
      </c>
      <c r="C3531" s="161" t="s">
        <v>133</v>
      </c>
      <c r="F3531" s="163" t="s">
        <v>133</v>
      </c>
      <c r="G3531" s="266" t="s">
        <v>133</v>
      </c>
      <c r="H3531" s="163" t="s">
        <v>133</v>
      </c>
      <c r="I3531" s="163" t="s">
        <v>133</v>
      </c>
      <c r="J3531" s="163" t="s">
        <v>133</v>
      </c>
      <c r="K3531" s="164">
        <f t="shared" si="169"/>
        <v>0</v>
      </c>
      <c r="L3531" s="165">
        <f t="shared" si="170"/>
        <v>0</v>
      </c>
      <c r="M3531" s="172">
        <v>127</v>
      </c>
      <c r="N3531" s="172">
        <v>64</v>
      </c>
      <c r="O3531" s="167" t="s">
        <v>133</v>
      </c>
      <c r="P3531" s="260" t="e">
        <f t="shared" si="168"/>
        <v>#NUM!</v>
      </c>
      <c r="S3531" s="272"/>
    </row>
    <row r="3532" spans="1:19">
      <c r="A3532" s="161" t="s">
        <v>4643</v>
      </c>
      <c r="C3532" s="161" t="s">
        <v>133</v>
      </c>
      <c r="F3532" s="163" t="s">
        <v>133</v>
      </c>
      <c r="G3532" s="266" t="s">
        <v>133</v>
      </c>
      <c r="H3532" s="163" t="s">
        <v>133</v>
      </c>
      <c r="I3532" s="163" t="s">
        <v>133</v>
      </c>
      <c r="J3532" s="163" t="s">
        <v>133</v>
      </c>
      <c r="K3532" s="164">
        <f t="shared" si="169"/>
        <v>0</v>
      </c>
      <c r="L3532" s="165">
        <f t="shared" si="170"/>
        <v>0</v>
      </c>
      <c r="M3532" s="172">
        <v>127</v>
      </c>
      <c r="N3532" s="172">
        <v>64</v>
      </c>
      <c r="O3532" s="167" t="s">
        <v>133</v>
      </c>
      <c r="P3532" s="260" t="e">
        <f t="shared" si="168"/>
        <v>#NUM!</v>
      </c>
      <c r="S3532" s="272"/>
    </row>
    <row r="3533" spans="1:19">
      <c r="A3533" s="161" t="s">
        <v>4644</v>
      </c>
      <c r="C3533" s="161" t="s">
        <v>133</v>
      </c>
      <c r="F3533" s="163" t="s">
        <v>133</v>
      </c>
      <c r="G3533" s="266" t="s">
        <v>133</v>
      </c>
      <c r="H3533" s="163" t="s">
        <v>133</v>
      </c>
      <c r="I3533" s="163" t="s">
        <v>133</v>
      </c>
      <c r="J3533" s="163" t="s">
        <v>133</v>
      </c>
      <c r="K3533" s="164">
        <f t="shared" si="169"/>
        <v>0</v>
      </c>
      <c r="L3533" s="165">
        <f t="shared" si="170"/>
        <v>0</v>
      </c>
      <c r="M3533" s="172">
        <v>127</v>
      </c>
      <c r="N3533" s="172">
        <v>64</v>
      </c>
      <c r="O3533" s="167" t="s">
        <v>133</v>
      </c>
      <c r="P3533" s="260" t="e">
        <f t="shared" si="168"/>
        <v>#NUM!</v>
      </c>
      <c r="S3533" s="272"/>
    </row>
    <row r="3534" spans="1:19">
      <c r="A3534" s="161" t="s">
        <v>4645</v>
      </c>
      <c r="C3534" s="161" t="s">
        <v>133</v>
      </c>
      <c r="F3534" s="163" t="s">
        <v>133</v>
      </c>
      <c r="G3534" s="266" t="s">
        <v>133</v>
      </c>
      <c r="H3534" s="163" t="s">
        <v>133</v>
      </c>
      <c r="I3534" s="163" t="s">
        <v>133</v>
      </c>
      <c r="J3534" s="163" t="s">
        <v>133</v>
      </c>
      <c r="K3534" s="164">
        <f t="shared" si="169"/>
        <v>0</v>
      </c>
      <c r="L3534" s="165">
        <f t="shared" si="170"/>
        <v>0</v>
      </c>
      <c r="M3534" s="172">
        <v>127</v>
      </c>
      <c r="N3534" s="172">
        <v>64</v>
      </c>
      <c r="O3534" s="167" t="s">
        <v>133</v>
      </c>
      <c r="P3534" s="260" t="e">
        <f t="shared" si="168"/>
        <v>#NUM!</v>
      </c>
      <c r="S3534" s="272"/>
    </row>
    <row r="3535" spans="1:19">
      <c r="A3535" s="161" t="s">
        <v>4646</v>
      </c>
      <c r="C3535" s="161" t="s">
        <v>133</v>
      </c>
      <c r="F3535" s="163" t="s">
        <v>133</v>
      </c>
      <c r="G3535" s="266" t="s">
        <v>133</v>
      </c>
      <c r="H3535" s="163" t="s">
        <v>133</v>
      </c>
      <c r="I3535" s="163" t="s">
        <v>133</v>
      </c>
      <c r="J3535" s="163" t="s">
        <v>133</v>
      </c>
      <c r="K3535" s="164">
        <f t="shared" si="169"/>
        <v>0</v>
      </c>
      <c r="L3535" s="165">
        <f t="shared" si="170"/>
        <v>0</v>
      </c>
      <c r="M3535" s="172">
        <v>127</v>
      </c>
      <c r="N3535" s="172">
        <v>64</v>
      </c>
      <c r="O3535" s="167" t="s">
        <v>133</v>
      </c>
      <c r="P3535" s="260" t="e">
        <f t="shared" ref="P3535:P3598" si="171">MEDIAN(Q3535:R3535)</f>
        <v>#NUM!</v>
      </c>
      <c r="S3535" s="272"/>
    </row>
    <row r="3536" spans="1:19">
      <c r="A3536" s="161" t="s">
        <v>4647</v>
      </c>
      <c r="C3536" s="161" t="s">
        <v>133</v>
      </c>
      <c r="F3536" s="163" t="s">
        <v>133</v>
      </c>
      <c r="G3536" s="266" t="s">
        <v>133</v>
      </c>
      <c r="H3536" s="163" t="s">
        <v>133</v>
      </c>
      <c r="I3536" s="163" t="s">
        <v>133</v>
      </c>
      <c r="J3536" s="163" t="s">
        <v>133</v>
      </c>
      <c r="K3536" s="164">
        <f t="shared" ref="K3536:K3599" si="172">IF(OR(D3536="n/a",D3536="nd"),0,D3536)+IF(OR(I3536="n/a",I3536="nd"),0,I3536)</f>
        <v>0</v>
      </c>
      <c r="L3536" s="165">
        <f t="shared" ref="L3536:L3599" si="173">SQRT(SUMSQ(IF(OR(E3536="n/a",E3536="nd"),0,E3536),IF(OR(F3536="n/a",F3536="nd"),0,F3536),IF(OR(J3536="n/a",J3536="nd"),0,J3536)))</f>
        <v>0</v>
      </c>
      <c r="M3536" s="172">
        <v>127</v>
      </c>
      <c r="N3536" s="172">
        <v>64</v>
      </c>
      <c r="O3536" s="167" t="s">
        <v>133</v>
      </c>
      <c r="P3536" s="260" t="e">
        <f t="shared" si="171"/>
        <v>#NUM!</v>
      </c>
      <c r="S3536" s="272"/>
    </row>
    <row r="3537" spans="1:19">
      <c r="A3537" s="161" t="s">
        <v>4648</v>
      </c>
      <c r="C3537" s="161" t="s">
        <v>133</v>
      </c>
      <c r="F3537" s="163" t="s">
        <v>133</v>
      </c>
      <c r="G3537" s="266" t="s">
        <v>133</v>
      </c>
      <c r="H3537" s="163" t="s">
        <v>133</v>
      </c>
      <c r="I3537" s="163" t="s">
        <v>133</v>
      </c>
      <c r="J3537" s="163" t="s">
        <v>133</v>
      </c>
      <c r="K3537" s="164">
        <f t="shared" si="172"/>
        <v>0</v>
      </c>
      <c r="L3537" s="165">
        <f t="shared" si="173"/>
        <v>0</v>
      </c>
      <c r="M3537" s="172">
        <v>127</v>
      </c>
      <c r="N3537" s="172">
        <v>64</v>
      </c>
      <c r="O3537" s="167" t="s">
        <v>133</v>
      </c>
      <c r="P3537" s="260" t="e">
        <f t="shared" si="171"/>
        <v>#NUM!</v>
      </c>
      <c r="S3537" s="272"/>
    </row>
    <row r="3538" spans="1:19">
      <c r="A3538" s="161" t="s">
        <v>4649</v>
      </c>
      <c r="C3538" s="161" t="s">
        <v>133</v>
      </c>
      <c r="F3538" s="163" t="s">
        <v>133</v>
      </c>
      <c r="G3538" s="266" t="s">
        <v>133</v>
      </c>
      <c r="H3538" s="163" t="s">
        <v>133</v>
      </c>
      <c r="I3538" s="163" t="s">
        <v>133</v>
      </c>
      <c r="J3538" s="163" t="s">
        <v>133</v>
      </c>
      <c r="K3538" s="164">
        <f t="shared" si="172"/>
        <v>0</v>
      </c>
      <c r="L3538" s="165">
        <f t="shared" si="173"/>
        <v>0</v>
      </c>
      <c r="M3538" s="172">
        <v>127</v>
      </c>
      <c r="N3538" s="172">
        <v>64</v>
      </c>
      <c r="O3538" s="167" t="s">
        <v>133</v>
      </c>
      <c r="P3538" s="260" t="e">
        <f t="shared" si="171"/>
        <v>#NUM!</v>
      </c>
      <c r="S3538" s="272"/>
    </row>
    <row r="3539" spans="1:19">
      <c r="A3539" s="161" t="s">
        <v>4650</v>
      </c>
      <c r="C3539" s="161" t="s">
        <v>133</v>
      </c>
      <c r="F3539" s="163" t="s">
        <v>133</v>
      </c>
      <c r="G3539" s="266" t="s">
        <v>133</v>
      </c>
      <c r="H3539" s="163" t="s">
        <v>133</v>
      </c>
      <c r="I3539" s="163" t="s">
        <v>133</v>
      </c>
      <c r="J3539" s="163" t="s">
        <v>133</v>
      </c>
      <c r="K3539" s="164">
        <f t="shared" si="172"/>
        <v>0</v>
      </c>
      <c r="L3539" s="165">
        <f t="shared" si="173"/>
        <v>0</v>
      </c>
      <c r="M3539" s="172">
        <v>127</v>
      </c>
      <c r="N3539" s="172">
        <v>64</v>
      </c>
      <c r="O3539" s="167" t="s">
        <v>133</v>
      </c>
      <c r="P3539" s="260" t="e">
        <f t="shared" si="171"/>
        <v>#NUM!</v>
      </c>
      <c r="S3539" s="272"/>
    </row>
    <row r="3540" spans="1:19">
      <c r="A3540" s="161" t="s">
        <v>4651</v>
      </c>
      <c r="C3540" s="161" t="s">
        <v>133</v>
      </c>
      <c r="F3540" s="163" t="s">
        <v>133</v>
      </c>
      <c r="G3540" s="266" t="s">
        <v>133</v>
      </c>
      <c r="H3540" s="163" t="s">
        <v>133</v>
      </c>
      <c r="I3540" s="163" t="s">
        <v>133</v>
      </c>
      <c r="J3540" s="163" t="s">
        <v>133</v>
      </c>
      <c r="K3540" s="164">
        <f t="shared" si="172"/>
        <v>0</v>
      </c>
      <c r="L3540" s="165">
        <f t="shared" si="173"/>
        <v>0</v>
      </c>
      <c r="M3540" s="172">
        <v>127</v>
      </c>
      <c r="N3540" s="172">
        <v>64</v>
      </c>
      <c r="O3540" s="167" t="s">
        <v>133</v>
      </c>
      <c r="P3540" s="260" t="e">
        <f t="shared" si="171"/>
        <v>#NUM!</v>
      </c>
      <c r="S3540" s="272"/>
    </row>
    <row r="3541" spans="1:19">
      <c r="A3541" s="161" t="s">
        <v>4652</v>
      </c>
      <c r="C3541" s="161" t="s">
        <v>133</v>
      </c>
      <c r="F3541" s="163" t="s">
        <v>133</v>
      </c>
      <c r="G3541" s="266" t="s">
        <v>133</v>
      </c>
      <c r="H3541" s="163" t="s">
        <v>133</v>
      </c>
      <c r="I3541" s="163" t="s">
        <v>133</v>
      </c>
      <c r="J3541" s="163" t="s">
        <v>133</v>
      </c>
      <c r="K3541" s="164">
        <f t="shared" si="172"/>
        <v>0</v>
      </c>
      <c r="L3541" s="165">
        <f t="shared" si="173"/>
        <v>0</v>
      </c>
      <c r="M3541" s="172">
        <v>127</v>
      </c>
      <c r="N3541" s="172">
        <v>64</v>
      </c>
      <c r="O3541" s="167" t="s">
        <v>133</v>
      </c>
      <c r="P3541" s="260" t="e">
        <f t="shared" si="171"/>
        <v>#NUM!</v>
      </c>
      <c r="S3541" s="272"/>
    </row>
    <row r="3542" spans="1:19">
      <c r="A3542" s="161" t="s">
        <v>4653</v>
      </c>
      <c r="C3542" s="161" t="s">
        <v>133</v>
      </c>
      <c r="F3542" s="163" t="s">
        <v>133</v>
      </c>
      <c r="G3542" s="266" t="s">
        <v>133</v>
      </c>
      <c r="H3542" s="163" t="s">
        <v>133</v>
      </c>
      <c r="I3542" s="163" t="s">
        <v>133</v>
      </c>
      <c r="J3542" s="163" t="s">
        <v>133</v>
      </c>
      <c r="K3542" s="164">
        <f t="shared" si="172"/>
        <v>0</v>
      </c>
      <c r="L3542" s="165">
        <f t="shared" si="173"/>
        <v>0</v>
      </c>
      <c r="M3542" s="172">
        <v>127</v>
      </c>
      <c r="N3542" s="172">
        <v>64</v>
      </c>
      <c r="O3542" s="167" t="s">
        <v>133</v>
      </c>
      <c r="P3542" s="260" t="e">
        <f t="shared" si="171"/>
        <v>#NUM!</v>
      </c>
      <c r="S3542" s="272"/>
    </row>
    <row r="3543" spans="1:19">
      <c r="A3543" s="161" t="s">
        <v>4654</v>
      </c>
      <c r="C3543" s="161" t="s">
        <v>133</v>
      </c>
      <c r="F3543" s="163" t="s">
        <v>133</v>
      </c>
      <c r="G3543" s="266" t="s">
        <v>133</v>
      </c>
      <c r="H3543" s="163" t="s">
        <v>133</v>
      </c>
      <c r="I3543" s="163" t="s">
        <v>133</v>
      </c>
      <c r="J3543" s="163" t="s">
        <v>133</v>
      </c>
      <c r="K3543" s="164">
        <f t="shared" si="172"/>
        <v>0</v>
      </c>
      <c r="L3543" s="165">
        <f t="shared" si="173"/>
        <v>0</v>
      </c>
      <c r="M3543" s="172">
        <v>127</v>
      </c>
      <c r="N3543" s="172">
        <v>64</v>
      </c>
      <c r="O3543" s="167" t="s">
        <v>133</v>
      </c>
      <c r="P3543" s="260" t="e">
        <f t="shared" si="171"/>
        <v>#NUM!</v>
      </c>
      <c r="S3543" s="272"/>
    </row>
    <row r="3544" spans="1:19">
      <c r="A3544" s="161" t="s">
        <v>4655</v>
      </c>
      <c r="C3544" s="161" t="s">
        <v>133</v>
      </c>
      <c r="F3544" s="163" t="s">
        <v>133</v>
      </c>
      <c r="G3544" s="266" t="s">
        <v>133</v>
      </c>
      <c r="H3544" s="163" t="s">
        <v>133</v>
      </c>
      <c r="I3544" s="163" t="s">
        <v>133</v>
      </c>
      <c r="J3544" s="163" t="s">
        <v>133</v>
      </c>
      <c r="K3544" s="164">
        <f t="shared" si="172"/>
        <v>0</v>
      </c>
      <c r="L3544" s="165">
        <f t="shared" si="173"/>
        <v>0</v>
      </c>
      <c r="M3544" s="172">
        <v>127</v>
      </c>
      <c r="N3544" s="172">
        <v>64</v>
      </c>
      <c r="O3544" s="167" t="s">
        <v>133</v>
      </c>
      <c r="P3544" s="260" t="e">
        <f t="shared" si="171"/>
        <v>#NUM!</v>
      </c>
      <c r="S3544" s="272"/>
    </row>
    <row r="3545" spans="1:19">
      <c r="A3545" s="161" t="s">
        <v>4656</v>
      </c>
      <c r="C3545" s="161" t="s">
        <v>133</v>
      </c>
      <c r="F3545" s="163" t="s">
        <v>133</v>
      </c>
      <c r="G3545" s="266" t="s">
        <v>133</v>
      </c>
      <c r="H3545" s="163" t="s">
        <v>133</v>
      </c>
      <c r="I3545" s="163" t="s">
        <v>133</v>
      </c>
      <c r="J3545" s="163" t="s">
        <v>133</v>
      </c>
      <c r="K3545" s="164">
        <f t="shared" si="172"/>
        <v>0</v>
      </c>
      <c r="L3545" s="165">
        <f t="shared" si="173"/>
        <v>0</v>
      </c>
      <c r="M3545" s="172">
        <v>127</v>
      </c>
      <c r="N3545" s="172">
        <v>64</v>
      </c>
      <c r="O3545" s="167" t="s">
        <v>133</v>
      </c>
      <c r="P3545" s="260" t="e">
        <f t="shared" si="171"/>
        <v>#NUM!</v>
      </c>
      <c r="S3545" s="272"/>
    </row>
    <row r="3546" spans="1:19">
      <c r="A3546" s="161" t="s">
        <v>4657</v>
      </c>
      <c r="C3546" s="161" t="s">
        <v>133</v>
      </c>
      <c r="F3546" s="163" t="s">
        <v>133</v>
      </c>
      <c r="G3546" s="266" t="s">
        <v>133</v>
      </c>
      <c r="H3546" s="163" t="s">
        <v>133</v>
      </c>
      <c r="I3546" s="163" t="s">
        <v>133</v>
      </c>
      <c r="J3546" s="163" t="s">
        <v>133</v>
      </c>
      <c r="K3546" s="164">
        <f t="shared" si="172"/>
        <v>0</v>
      </c>
      <c r="L3546" s="165">
        <f t="shared" si="173"/>
        <v>0</v>
      </c>
      <c r="M3546" s="172">
        <v>127</v>
      </c>
      <c r="N3546" s="172">
        <v>64</v>
      </c>
      <c r="O3546" s="167" t="s">
        <v>133</v>
      </c>
      <c r="P3546" s="260" t="e">
        <f t="shared" si="171"/>
        <v>#NUM!</v>
      </c>
      <c r="S3546" s="272"/>
    </row>
    <row r="3547" spans="1:19">
      <c r="A3547" s="161" t="s">
        <v>4658</v>
      </c>
      <c r="C3547" s="161" t="s">
        <v>133</v>
      </c>
      <c r="F3547" s="163" t="s">
        <v>133</v>
      </c>
      <c r="G3547" s="266" t="s">
        <v>133</v>
      </c>
      <c r="H3547" s="163" t="s">
        <v>133</v>
      </c>
      <c r="I3547" s="163" t="s">
        <v>133</v>
      </c>
      <c r="J3547" s="163" t="s">
        <v>133</v>
      </c>
      <c r="K3547" s="164">
        <f t="shared" si="172"/>
        <v>0</v>
      </c>
      <c r="L3547" s="165">
        <f t="shared" si="173"/>
        <v>0</v>
      </c>
      <c r="M3547" s="172">
        <v>127</v>
      </c>
      <c r="N3547" s="172">
        <v>64</v>
      </c>
      <c r="O3547" s="167" t="s">
        <v>133</v>
      </c>
      <c r="P3547" s="260" t="e">
        <f t="shared" si="171"/>
        <v>#NUM!</v>
      </c>
      <c r="S3547" s="272"/>
    </row>
    <row r="3548" spans="1:19">
      <c r="A3548" s="161" t="s">
        <v>4659</v>
      </c>
      <c r="C3548" s="161" t="s">
        <v>133</v>
      </c>
      <c r="F3548" s="163" t="s">
        <v>133</v>
      </c>
      <c r="G3548" s="266" t="s">
        <v>133</v>
      </c>
      <c r="H3548" s="163" t="s">
        <v>133</v>
      </c>
      <c r="I3548" s="163" t="s">
        <v>133</v>
      </c>
      <c r="J3548" s="163" t="s">
        <v>133</v>
      </c>
      <c r="K3548" s="164">
        <f t="shared" si="172"/>
        <v>0</v>
      </c>
      <c r="L3548" s="165">
        <f t="shared" si="173"/>
        <v>0</v>
      </c>
      <c r="M3548" s="172">
        <v>127</v>
      </c>
      <c r="N3548" s="172">
        <v>64</v>
      </c>
      <c r="O3548" s="167" t="s">
        <v>133</v>
      </c>
      <c r="P3548" s="260" t="e">
        <f t="shared" si="171"/>
        <v>#NUM!</v>
      </c>
      <c r="S3548" s="272"/>
    </row>
    <row r="3549" spans="1:19">
      <c r="A3549" s="161" t="s">
        <v>4660</v>
      </c>
      <c r="C3549" s="161" t="s">
        <v>133</v>
      </c>
      <c r="F3549" s="163" t="s">
        <v>133</v>
      </c>
      <c r="G3549" s="266" t="s">
        <v>133</v>
      </c>
      <c r="H3549" s="163" t="s">
        <v>133</v>
      </c>
      <c r="I3549" s="163" t="s">
        <v>133</v>
      </c>
      <c r="J3549" s="163" t="s">
        <v>133</v>
      </c>
      <c r="K3549" s="164">
        <f t="shared" si="172"/>
        <v>0</v>
      </c>
      <c r="L3549" s="165">
        <f t="shared" si="173"/>
        <v>0</v>
      </c>
      <c r="M3549" s="172">
        <v>127</v>
      </c>
      <c r="N3549" s="172">
        <v>64</v>
      </c>
      <c r="O3549" s="167" t="s">
        <v>133</v>
      </c>
      <c r="P3549" s="260" t="e">
        <f t="shared" si="171"/>
        <v>#NUM!</v>
      </c>
      <c r="S3549" s="272"/>
    </row>
    <row r="3550" spans="1:19">
      <c r="A3550" s="161" t="s">
        <v>4661</v>
      </c>
      <c r="C3550" s="161" t="s">
        <v>133</v>
      </c>
      <c r="F3550" s="163" t="s">
        <v>133</v>
      </c>
      <c r="G3550" s="266" t="s">
        <v>133</v>
      </c>
      <c r="H3550" s="163" t="s">
        <v>133</v>
      </c>
      <c r="I3550" s="163" t="s">
        <v>133</v>
      </c>
      <c r="J3550" s="163" t="s">
        <v>133</v>
      </c>
      <c r="K3550" s="164">
        <f t="shared" si="172"/>
        <v>0</v>
      </c>
      <c r="L3550" s="165">
        <f t="shared" si="173"/>
        <v>0</v>
      </c>
      <c r="M3550" s="172">
        <v>127</v>
      </c>
      <c r="N3550" s="172">
        <v>64</v>
      </c>
      <c r="O3550" s="167" t="s">
        <v>133</v>
      </c>
      <c r="P3550" s="260" t="e">
        <f t="shared" si="171"/>
        <v>#NUM!</v>
      </c>
      <c r="S3550" s="272"/>
    </row>
    <row r="3551" spans="1:19">
      <c r="A3551" s="161" t="s">
        <v>4662</v>
      </c>
      <c r="C3551" s="161" t="s">
        <v>133</v>
      </c>
      <c r="F3551" s="163" t="s">
        <v>133</v>
      </c>
      <c r="G3551" s="266" t="s">
        <v>133</v>
      </c>
      <c r="H3551" s="163" t="s">
        <v>133</v>
      </c>
      <c r="I3551" s="163" t="s">
        <v>133</v>
      </c>
      <c r="J3551" s="163" t="s">
        <v>133</v>
      </c>
      <c r="K3551" s="164">
        <f t="shared" si="172"/>
        <v>0</v>
      </c>
      <c r="L3551" s="165">
        <f t="shared" si="173"/>
        <v>0</v>
      </c>
      <c r="M3551" s="172">
        <v>127</v>
      </c>
      <c r="N3551" s="172">
        <v>64</v>
      </c>
      <c r="O3551" s="167" t="s">
        <v>133</v>
      </c>
      <c r="P3551" s="260" t="e">
        <f t="shared" si="171"/>
        <v>#NUM!</v>
      </c>
      <c r="S3551" s="272"/>
    </row>
    <row r="3552" spans="1:19">
      <c r="A3552" s="161" t="s">
        <v>4663</v>
      </c>
      <c r="C3552" s="161" t="s">
        <v>133</v>
      </c>
      <c r="F3552" s="163" t="s">
        <v>133</v>
      </c>
      <c r="G3552" s="266" t="s">
        <v>133</v>
      </c>
      <c r="H3552" s="163" t="s">
        <v>133</v>
      </c>
      <c r="I3552" s="163" t="s">
        <v>133</v>
      </c>
      <c r="J3552" s="163" t="s">
        <v>133</v>
      </c>
      <c r="K3552" s="164">
        <f t="shared" si="172"/>
        <v>0</v>
      </c>
      <c r="L3552" s="165">
        <f t="shared" si="173"/>
        <v>0</v>
      </c>
      <c r="M3552" s="172">
        <v>127</v>
      </c>
      <c r="N3552" s="172">
        <v>64</v>
      </c>
      <c r="O3552" s="167" t="s">
        <v>133</v>
      </c>
      <c r="P3552" s="260" t="e">
        <f t="shared" si="171"/>
        <v>#NUM!</v>
      </c>
      <c r="S3552" s="272"/>
    </row>
    <row r="3553" spans="1:19">
      <c r="A3553" s="161" t="s">
        <v>4664</v>
      </c>
      <c r="C3553" s="161" t="s">
        <v>133</v>
      </c>
      <c r="F3553" s="163" t="s">
        <v>133</v>
      </c>
      <c r="G3553" s="266" t="s">
        <v>133</v>
      </c>
      <c r="H3553" s="163" t="s">
        <v>133</v>
      </c>
      <c r="I3553" s="163" t="s">
        <v>133</v>
      </c>
      <c r="J3553" s="163" t="s">
        <v>133</v>
      </c>
      <c r="K3553" s="164">
        <f t="shared" si="172"/>
        <v>0</v>
      </c>
      <c r="L3553" s="165">
        <f t="shared" si="173"/>
        <v>0</v>
      </c>
      <c r="M3553" s="172">
        <v>127</v>
      </c>
      <c r="N3553" s="172">
        <v>64</v>
      </c>
      <c r="O3553" s="167" t="s">
        <v>133</v>
      </c>
      <c r="P3553" s="260" t="e">
        <f t="shared" si="171"/>
        <v>#NUM!</v>
      </c>
      <c r="S3553" s="272"/>
    </row>
    <row r="3554" spans="1:19">
      <c r="A3554" s="161" t="s">
        <v>4665</v>
      </c>
      <c r="C3554" s="161" t="s">
        <v>133</v>
      </c>
      <c r="F3554" s="163" t="s">
        <v>133</v>
      </c>
      <c r="G3554" s="266" t="s">
        <v>133</v>
      </c>
      <c r="H3554" s="163" t="s">
        <v>133</v>
      </c>
      <c r="I3554" s="163" t="s">
        <v>133</v>
      </c>
      <c r="J3554" s="163" t="s">
        <v>133</v>
      </c>
      <c r="K3554" s="164">
        <f t="shared" si="172"/>
        <v>0</v>
      </c>
      <c r="L3554" s="165">
        <f t="shared" si="173"/>
        <v>0</v>
      </c>
      <c r="M3554" s="172">
        <v>127</v>
      </c>
      <c r="N3554" s="172">
        <v>64</v>
      </c>
      <c r="O3554" s="167" t="s">
        <v>133</v>
      </c>
      <c r="P3554" s="260" t="e">
        <f t="shared" si="171"/>
        <v>#NUM!</v>
      </c>
      <c r="S3554" s="272"/>
    </row>
    <row r="3555" spans="1:19">
      <c r="A3555" s="161" t="s">
        <v>4666</v>
      </c>
      <c r="C3555" s="161" t="s">
        <v>133</v>
      </c>
      <c r="F3555" s="163" t="s">
        <v>133</v>
      </c>
      <c r="G3555" s="266" t="s">
        <v>133</v>
      </c>
      <c r="H3555" s="163" t="s">
        <v>133</v>
      </c>
      <c r="I3555" s="163" t="s">
        <v>133</v>
      </c>
      <c r="J3555" s="163" t="s">
        <v>133</v>
      </c>
      <c r="K3555" s="164">
        <f t="shared" si="172"/>
        <v>0</v>
      </c>
      <c r="L3555" s="165">
        <f t="shared" si="173"/>
        <v>0</v>
      </c>
      <c r="M3555" s="172">
        <v>127</v>
      </c>
      <c r="N3555" s="172">
        <v>64</v>
      </c>
      <c r="O3555" s="167" t="s">
        <v>133</v>
      </c>
      <c r="P3555" s="260" t="e">
        <f t="shared" si="171"/>
        <v>#NUM!</v>
      </c>
      <c r="S3555" s="272"/>
    </row>
    <row r="3556" spans="1:19">
      <c r="A3556" s="161" t="s">
        <v>4667</v>
      </c>
      <c r="C3556" s="161" t="s">
        <v>133</v>
      </c>
      <c r="F3556" s="163" t="s">
        <v>133</v>
      </c>
      <c r="G3556" s="266" t="s">
        <v>133</v>
      </c>
      <c r="H3556" s="163" t="s">
        <v>133</v>
      </c>
      <c r="I3556" s="163" t="s">
        <v>133</v>
      </c>
      <c r="J3556" s="163" t="s">
        <v>133</v>
      </c>
      <c r="K3556" s="164">
        <f t="shared" si="172"/>
        <v>0</v>
      </c>
      <c r="L3556" s="165">
        <f t="shared" si="173"/>
        <v>0</v>
      </c>
      <c r="M3556" s="172">
        <v>127</v>
      </c>
      <c r="N3556" s="172">
        <v>64</v>
      </c>
      <c r="O3556" s="167" t="s">
        <v>133</v>
      </c>
      <c r="P3556" s="260" t="e">
        <f t="shared" si="171"/>
        <v>#NUM!</v>
      </c>
      <c r="S3556" s="272"/>
    </row>
    <row r="3557" spans="1:19">
      <c r="A3557" s="161" t="s">
        <v>4668</v>
      </c>
      <c r="C3557" s="161" t="s">
        <v>133</v>
      </c>
      <c r="F3557" s="163" t="s">
        <v>133</v>
      </c>
      <c r="G3557" s="266" t="s">
        <v>133</v>
      </c>
      <c r="H3557" s="163" t="s">
        <v>133</v>
      </c>
      <c r="I3557" s="163" t="s">
        <v>133</v>
      </c>
      <c r="J3557" s="163" t="s">
        <v>133</v>
      </c>
      <c r="K3557" s="164">
        <f t="shared" si="172"/>
        <v>0</v>
      </c>
      <c r="L3557" s="165">
        <f t="shared" si="173"/>
        <v>0</v>
      </c>
      <c r="M3557" s="172">
        <v>127</v>
      </c>
      <c r="N3557" s="172">
        <v>64</v>
      </c>
      <c r="O3557" s="167" t="s">
        <v>133</v>
      </c>
      <c r="P3557" s="260" t="e">
        <f t="shared" si="171"/>
        <v>#NUM!</v>
      </c>
      <c r="S3557" s="272"/>
    </row>
    <row r="3558" spans="1:19">
      <c r="A3558" s="161" t="s">
        <v>4669</v>
      </c>
      <c r="C3558" s="161" t="s">
        <v>133</v>
      </c>
      <c r="F3558" s="163" t="s">
        <v>133</v>
      </c>
      <c r="G3558" s="266" t="s">
        <v>133</v>
      </c>
      <c r="H3558" s="163" t="s">
        <v>133</v>
      </c>
      <c r="I3558" s="163" t="s">
        <v>133</v>
      </c>
      <c r="J3558" s="163" t="s">
        <v>133</v>
      </c>
      <c r="K3558" s="164">
        <f t="shared" si="172"/>
        <v>0</v>
      </c>
      <c r="L3558" s="165">
        <f t="shared" si="173"/>
        <v>0</v>
      </c>
      <c r="M3558" s="172">
        <v>127</v>
      </c>
      <c r="N3558" s="172">
        <v>64</v>
      </c>
      <c r="O3558" s="167" t="s">
        <v>133</v>
      </c>
      <c r="P3558" s="260" t="e">
        <f t="shared" si="171"/>
        <v>#NUM!</v>
      </c>
      <c r="S3558" s="272"/>
    </row>
    <row r="3559" spans="1:19">
      <c r="A3559" s="161" t="s">
        <v>4670</v>
      </c>
      <c r="C3559" s="161" t="s">
        <v>133</v>
      </c>
      <c r="F3559" s="163" t="s">
        <v>133</v>
      </c>
      <c r="G3559" s="266" t="s">
        <v>133</v>
      </c>
      <c r="H3559" s="163" t="s">
        <v>133</v>
      </c>
      <c r="I3559" s="163" t="s">
        <v>133</v>
      </c>
      <c r="J3559" s="163" t="s">
        <v>133</v>
      </c>
      <c r="K3559" s="164">
        <f t="shared" si="172"/>
        <v>0</v>
      </c>
      <c r="L3559" s="165">
        <f t="shared" si="173"/>
        <v>0</v>
      </c>
      <c r="M3559" s="172">
        <v>127</v>
      </c>
      <c r="N3559" s="172">
        <v>64</v>
      </c>
      <c r="O3559" s="167" t="s">
        <v>133</v>
      </c>
      <c r="P3559" s="260" t="e">
        <f t="shared" si="171"/>
        <v>#NUM!</v>
      </c>
      <c r="S3559" s="272"/>
    </row>
    <row r="3560" spans="1:19">
      <c r="A3560" s="161" t="s">
        <v>4671</v>
      </c>
      <c r="C3560" s="161" t="s">
        <v>133</v>
      </c>
      <c r="F3560" s="163" t="s">
        <v>133</v>
      </c>
      <c r="G3560" s="266" t="s">
        <v>133</v>
      </c>
      <c r="H3560" s="163" t="s">
        <v>133</v>
      </c>
      <c r="I3560" s="163" t="s">
        <v>133</v>
      </c>
      <c r="J3560" s="163" t="s">
        <v>133</v>
      </c>
      <c r="K3560" s="164">
        <f t="shared" si="172"/>
        <v>0</v>
      </c>
      <c r="L3560" s="165">
        <f t="shared" si="173"/>
        <v>0</v>
      </c>
      <c r="M3560" s="172">
        <v>127</v>
      </c>
      <c r="N3560" s="172">
        <v>64</v>
      </c>
      <c r="O3560" s="167" t="s">
        <v>133</v>
      </c>
      <c r="P3560" s="260" t="e">
        <f t="shared" si="171"/>
        <v>#NUM!</v>
      </c>
      <c r="S3560" s="272"/>
    </row>
    <row r="3561" spans="1:19">
      <c r="A3561" s="161" t="s">
        <v>4672</v>
      </c>
      <c r="C3561" s="161" t="s">
        <v>133</v>
      </c>
      <c r="F3561" s="163" t="s">
        <v>133</v>
      </c>
      <c r="G3561" s="266" t="s">
        <v>133</v>
      </c>
      <c r="H3561" s="163" t="s">
        <v>133</v>
      </c>
      <c r="I3561" s="163" t="s">
        <v>133</v>
      </c>
      <c r="J3561" s="163" t="s">
        <v>133</v>
      </c>
      <c r="K3561" s="164">
        <f t="shared" si="172"/>
        <v>0</v>
      </c>
      <c r="L3561" s="165">
        <f t="shared" si="173"/>
        <v>0</v>
      </c>
      <c r="M3561" s="172">
        <v>127</v>
      </c>
      <c r="N3561" s="172">
        <v>64</v>
      </c>
      <c r="O3561" s="167" t="s">
        <v>133</v>
      </c>
      <c r="P3561" s="260" t="e">
        <f t="shared" si="171"/>
        <v>#NUM!</v>
      </c>
      <c r="S3561" s="272"/>
    </row>
    <row r="3562" spans="1:19">
      <c r="A3562" s="161" t="s">
        <v>4673</v>
      </c>
      <c r="C3562" s="161" t="s">
        <v>133</v>
      </c>
      <c r="F3562" s="163" t="s">
        <v>133</v>
      </c>
      <c r="G3562" s="266" t="s">
        <v>133</v>
      </c>
      <c r="H3562" s="163" t="s">
        <v>133</v>
      </c>
      <c r="I3562" s="163" t="s">
        <v>133</v>
      </c>
      <c r="J3562" s="163" t="s">
        <v>133</v>
      </c>
      <c r="K3562" s="164">
        <f t="shared" si="172"/>
        <v>0</v>
      </c>
      <c r="L3562" s="165">
        <f t="shared" si="173"/>
        <v>0</v>
      </c>
      <c r="M3562" s="172">
        <v>127</v>
      </c>
      <c r="N3562" s="172">
        <v>64</v>
      </c>
      <c r="O3562" s="167" t="s">
        <v>133</v>
      </c>
      <c r="P3562" s="260" t="e">
        <f t="shared" si="171"/>
        <v>#NUM!</v>
      </c>
      <c r="S3562" s="272"/>
    </row>
    <row r="3563" spans="1:19">
      <c r="A3563" s="161" t="s">
        <v>4674</v>
      </c>
      <c r="C3563" s="161" t="s">
        <v>133</v>
      </c>
      <c r="F3563" s="163" t="s">
        <v>133</v>
      </c>
      <c r="G3563" s="266" t="s">
        <v>133</v>
      </c>
      <c r="H3563" s="163" t="s">
        <v>133</v>
      </c>
      <c r="I3563" s="163" t="s">
        <v>133</v>
      </c>
      <c r="J3563" s="163" t="s">
        <v>133</v>
      </c>
      <c r="K3563" s="164">
        <f t="shared" si="172"/>
        <v>0</v>
      </c>
      <c r="L3563" s="165">
        <f t="shared" si="173"/>
        <v>0</v>
      </c>
      <c r="M3563" s="172">
        <v>127</v>
      </c>
      <c r="N3563" s="172">
        <v>64</v>
      </c>
      <c r="O3563" s="167" t="s">
        <v>133</v>
      </c>
      <c r="P3563" s="260" t="e">
        <f t="shared" si="171"/>
        <v>#NUM!</v>
      </c>
      <c r="S3563" s="272"/>
    </row>
    <row r="3564" spans="1:19">
      <c r="A3564" s="161" t="s">
        <v>4675</v>
      </c>
      <c r="C3564" s="161" t="s">
        <v>133</v>
      </c>
      <c r="F3564" s="163" t="s">
        <v>133</v>
      </c>
      <c r="G3564" s="266" t="s">
        <v>133</v>
      </c>
      <c r="H3564" s="163" t="s">
        <v>133</v>
      </c>
      <c r="I3564" s="163" t="s">
        <v>133</v>
      </c>
      <c r="J3564" s="163" t="s">
        <v>133</v>
      </c>
      <c r="K3564" s="164">
        <f t="shared" si="172"/>
        <v>0</v>
      </c>
      <c r="L3564" s="165">
        <f t="shared" si="173"/>
        <v>0</v>
      </c>
      <c r="M3564" s="172">
        <v>127</v>
      </c>
      <c r="N3564" s="172">
        <v>64</v>
      </c>
      <c r="O3564" s="167" t="s">
        <v>133</v>
      </c>
      <c r="P3564" s="260" t="e">
        <f t="shared" si="171"/>
        <v>#NUM!</v>
      </c>
      <c r="S3564" s="272"/>
    </row>
    <row r="3565" spans="1:19">
      <c r="A3565" s="161" t="s">
        <v>4676</v>
      </c>
      <c r="C3565" s="161" t="s">
        <v>133</v>
      </c>
      <c r="F3565" s="163" t="s">
        <v>133</v>
      </c>
      <c r="G3565" s="266" t="s">
        <v>133</v>
      </c>
      <c r="H3565" s="163" t="s">
        <v>133</v>
      </c>
      <c r="I3565" s="163" t="s">
        <v>133</v>
      </c>
      <c r="J3565" s="163" t="s">
        <v>133</v>
      </c>
      <c r="K3565" s="164">
        <f t="shared" si="172"/>
        <v>0</v>
      </c>
      <c r="L3565" s="165">
        <f t="shared" si="173"/>
        <v>0</v>
      </c>
      <c r="M3565" s="172">
        <v>127</v>
      </c>
      <c r="N3565" s="172">
        <v>64</v>
      </c>
      <c r="O3565" s="167" t="s">
        <v>133</v>
      </c>
      <c r="P3565" s="260" t="e">
        <f t="shared" si="171"/>
        <v>#NUM!</v>
      </c>
      <c r="S3565" s="272"/>
    </row>
    <row r="3566" spans="1:19">
      <c r="A3566" s="161" t="s">
        <v>4677</v>
      </c>
      <c r="C3566" s="161" t="s">
        <v>133</v>
      </c>
      <c r="F3566" s="163" t="s">
        <v>133</v>
      </c>
      <c r="G3566" s="266" t="s">
        <v>133</v>
      </c>
      <c r="H3566" s="163" t="s">
        <v>133</v>
      </c>
      <c r="I3566" s="163" t="s">
        <v>133</v>
      </c>
      <c r="J3566" s="163" t="s">
        <v>133</v>
      </c>
      <c r="K3566" s="164">
        <f t="shared" si="172"/>
        <v>0</v>
      </c>
      <c r="L3566" s="165">
        <f t="shared" si="173"/>
        <v>0</v>
      </c>
      <c r="M3566" s="172">
        <v>127</v>
      </c>
      <c r="N3566" s="172">
        <v>64</v>
      </c>
      <c r="O3566" s="167" t="s">
        <v>133</v>
      </c>
      <c r="P3566" s="260" t="e">
        <f t="shared" si="171"/>
        <v>#NUM!</v>
      </c>
      <c r="S3566" s="272"/>
    </row>
    <row r="3567" spans="1:19">
      <c r="A3567" s="161" t="s">
        <v>4678</v>
      </c>
      <c r="C3567" s="161" t="s">
        <v>133</v>
      </c>
      <c r="F3567" s="163" t="s">
        <v>133</v>
      </c>
      <c r="G3567" s="266" t="s">
        <v>133</v>
      </c>
      <c r="H3567" s="163" t="s">
        <v>133</v>
      </c>
      <c r="I3567" s="163" t="s">
        <v>133</v>
      </c>
      <c r="J3567" s="163" t="s">
        <v>133</v>
      </c>
      <c r="K3567" s="164">
        <f t="shared" si="172"/>
        <v>0</v>
      </c>
      <c r="L3567" s="165">
        <f t="shared" si="173"/>
        <v>0</v>
      </c>
      <c r="M3567" s="172">
        <v>127</v>
      </c>
      <c r="N3567" s="172">
        <v>64</v>
      </c>
      <c r="O3567" s="167" t="s">
        <v>133</v>
      </c>
      <c r="P3567" s="260" t="e">
        <f t="shared" si="171"/>
        <v>#NUM!</v>
      </c>
      <c r="S3567" s="272"/>
    </row>
    <row r="3568" spans="1:19">
      <c r="A3568" s="161" t="s">
        <v>4679</v>
      </c>
      <c r="C3568" s="161" t="s">
        <v>133</v>
      </c>
      <c r="F3568" s="163" t="s">
        <v>133</v>
      </c>
      <c r="G3568" s="266" t="s">
        <v>133</v>
      </c>
      <c r="H3568" s="163" t="s">
        <v>133</v>
      </c>
      <c r="I3568" s="163" t="s">
        <v>133</v>
      </c>
      <c r="J3568" s="163" t="s">
        <v>133</v>
      </c>
      <c r="K3568" s="164">
        <f t="shared" si="172"/>
        <v>0</v>
      </c>
      <c r="L3568" s="165">
        <f t="shared" si="173"/>
        <v>0</v>
      </c>
      <c r="M3568" s="172">
        <v>127</v>
      </c>
      <c r="N3568" s="172">
        <v>64</v>
      </c>
      <c r="O3568" s="167" t="s">
        <v>133</v>
      </c>
      <c r="P3568" s="260" t="e">
        <f t="shared" si="171"/>
        <v>#NUM!</v>
      </c>
      <c r="S3568" s="272"/>
    </row>
    <row r="3569" spans="1:19">
      <c r="A3569" s="161" t="s">
        <v>4680</v>
      </c>
      <c r="C3569" s="161" t="s">
        <v>133</v>
      </c>
      <c r="F3569" s="163" t="s">
        <v>133</v>
      </c>
      <c r="G3569" s="266" t="s">
        <v>133</v>
      </c>
      <c r="H3569" s="163" t="s">
        <v>133</v>
      </c>
      <c r="I3569" s="163" t="s">
        <v>133</v>
      </c>
      <c r="J3569" s="163" t="s">
        <v>133</v>
      </c>
      <c r="K3569" s="164">
        <f t="shared" si="172"/>
        <v>0</v>
      </c>
      <c r="L3569" s="165">
        <f t="shared" si="173"/>
        <v>0</v>
      </c>
      <c r="M3569" s="172">
        <v>127</v>
      </c>
      <c r="N3569" s="172">
        <v>64</v>
      </c>
      <c r="O3569" s="167" t="s">
        <v>133</v>
      </c>
      <c r="P3569" s="260" t="e">
        <f t="shared" si="171"/>
        <v>#NUM!</v>
      </c>
      <c r="S3569" s="272"/>
    </row>
    <row r="3570" spans="1:19">
      <c r="A3570" s="161" t="s">
        <v>4681</v>
      </c>
      <c r="C3570" s="161" t="s">
        <v>133</v>
      </c>
      <c r="F3570" s="163" t="s">
        <v>133</v>
      </c>
      <c r="G3570" s="266" t="s">
        <v>133</v>
      </c>
      <c r="H3570" s="163" t="s">
        <v>133</v>
      </c>
      <c r="I3570" s="163" t="s">
        <v>133</v>
      </c>
      <c r="J3570" s="163" t="s">
        <v>133</v>
      </c>
      <c r="K3570" s="164">
        <f t="shared" si="172"/>
        <v>0</v>
      </c>
      <c r="L3570" s="165">
        <f t="shared" si="173"/>
        <v>0</v>
      </c>
      <c r="M3570" s="172">
        <v>127</v>
      </c>
      <c r="N3570" s="172">
        <v>64</v>
      </c>
      <c r="O3570" s="167" t="s">
        <v>133</v>
      </c>
      <c r="P3570" s="260" t="e">
        <f t="shared" si="171"/>
        <v>#NUM!</v>
      </c>
      <c r="S3570" s="272"/>
    </row>
    <row r="3571" spans="1:19">
      <c r="A3571" s="161" t="s">
        <v>4682</v>
      </c>
      <c r="C3571" s="161" t="s">
        <v>133</v>
      </c>
      <c r="F3571" s="163" t="s">
        <v>133</v>
      </c>
      <c r="G3571" s="266" t="s">
        <v>133</v>
      </c>
      <c r="H3571" s="163" t="s">
        <v>133</v>
      </c>
      <c r="I3571" s="163" t="s">
        <v>133</v>
      </c>
      <c r="J3571" s="163" t="s">
        <v>133</v>
      </c>
      <c r="K3571" s="164">
        <f t="shared" si="172"/>
        <v>0</v>
      </c>
      <c r="L3571" s="165">
        <f t="shared" si="173"/>
        <v>0</v>
      </c>
      <c r="M3571" s="172">
        <v>127</v>
      </c>
      <c r="N3571" s="172">
        <v>64</v>
      </c>
      <c r="O3571" s="167" t="s">
        <v>133</v>
      </c>
      <c r="P3571" s="260" t="e">
        <f t="shared" si="171"/>
        <v>#NUM!</v>
      </c>
      <c r="S3571" s="272"/>
    </row>
    <row r="3572" spans="1:19">
      <c r="A3572" s="161" t="s">
        <v>4683</v>
      </c>
      <c r="C3572" s="161" t="s">
        <v>133</v>
      </c>
      <c r="F3572" s="163" t="s">
        <v>133</v>
      </c>
      <c r="G3572" s="266" t="s">
        <v>133</v>
      </c>
      <c r="H3572" s="163" t="s">
        <v>133</v>
      </c>
      <c r="I3572" s="163" t="s">
        <v>133</v>
      </c>
      <c r="J3572" s="163" t="s">
        <v>133</v>
      </c>
      <c r="K3572" s="164">
        <f t="shared" si="172"/>
        <v>0</v>
      </c>
      <c r="L3572" s="165">
        <f t="shared" si="173"/>
        <v>0</v>
      </c>
      <c r="M3572" s="172">
        <v>127</v>
      </c>
      <c r="N3572" s="172">
        <v>64</v>
      </c>
      <c r="O3572" s="167" t="s">
        <v>133</v>
      </c>
      <c r="P3572" s="260" t="e">
        <f t="shared" si="171"/>
        <v>#NUM!</v>
      </c>
      <c r="S3572" s="272"/>
    </row>
    <row r="3573" spans="1:19">
      <c r="A3573" s="161" t="s">
        <v>4684</v>
      </c>
      <c r="C3573" s="161" t="s">
        <v>133</v>
      </c>
      <c r="F3573" s="163" t="s">
        <v>133</v>
      </c>
      <c r="G3573" s="266" t="s">
        <v>133</v>
      </c>
      <c r="H3573" s="163" t="s">
        <v>133</v>
      </c>
      <c r="I3573" s="163" t="s">
        <v>133</v>
      </c>
      <c r="J3573" s="163" t="s">
        <v>133</v>
      </c>
      <c r="K3573" s="164">
        <f t="shared" si="172"/>
        <v>0</v>
      </c>
      <c r="L3573" s="165">
        <f t="shared" si="173"/>
        <v>0</v>
      </c>
      <c r="M3573" s="172">
        <v>127</v>
      </c>
      <c r="N3573" s="172">
        <v>64</v>
      </c>
      <c r="O3573" s="167" t="s">
        <v>133</v>
      </c>
      <c r="P3573" s="260" t="e">
        <f t="shared" si="171"/>
        <v>#NUM!</v>
      </c>
      <c r="S3573" s="272"/>
    </row>
    <row r="3574" spans="1:19">
      <c r="A3574" s="161" t="s">
        <v>4685</v>
      </c>
      <c r="C3574" s="161" t="s">
        <v>133</v>
      </c>
      <c r="F3574" s="163" t="s">
        <v>133</v>
      </c>
      <c r="G3574" s="266" t="s">
        <v>133</v>
      </c>
      <c r="H3574" s="163" t="s">
        <v>133</v>
      </c>
      <c r="I3574" s="163" t="s">
        <v>133</v>
      </c>
      <c r="J3574" s="163" t="s">
        <v>133</v>
      </c>
      <c r="K3574" s="164">
        <f t="shared" si="172"/>
        <v>0</v>
      </c>
      <c r="L3574" s="165">
        <f t="shared" si="173"/>
        <v>0</v>
      </c>
      <c r="M3574" s="172">
        <v>127</v>
      </c>
      <c r="N3574" s="172">
        <v>64</v>
      </c>
      <c r="O3574" s="167" t="s">
        <v>133</v>
      </c>
      <c r="P3574" s="260" t="e">
        <f t="shared" si="171"/>
        <v>#NUM!</v>
      </c>
      <c r="S3574" s="272"/>
    </row>
    <row r="3575" spans="1:19">
      <c r="A3575" s="161" t="s">
        <v>4686</v>
      </c>
      <c r="C3575" s="161" t="s">
        <v>133</v>
      </c>
      <c r="F3575" s="163" t="s">
        <v>133</v>
      </c>
      <c r="G3575" s="266" t="s">
        <v>133</v>
      </c>
      <c r="H3575" s="163" t="s">
        <v>133</v>
      </c>
      <c r="I3575" s="163" t="s">
        <v>133</v>
      </c>
      <c r="J3575" s="163" t="s">
        <v>133</v>
      </c>
      <c r="K3575" s="164">
        <f t="shared" si="172"/>
        <v>0</v>
      </c>
      <c r="L3575" s="165">
        <f t="shared" si="173"/>
        <v>0</v>
      </c>
      <c r="M3575" s="172">
        <v>127</v>
      </c>
      <c r="N3575" s="172">
        <v>64</v>
      </c>
      <c r="O3575" s="167" t="s">
        <v>133</v>
      </c>
      <c r="P3575" s="260" t="e">
        <f t="shared" si="171"/>
        <v>#NUM!</v>
      </c>
      <c r="S3575" s="272"/>
    </row>
    <row r="3576" spans="1:19">
      <c r="A3576" s="161" t="s">
        <v>4687</v>
      </c>
      <c r="C3576" s="161" t="s">
        <v>133</v>
      </c>
      <c r="F3576" s="163" t="s">
        <v>133</v>
      </c>
      <c r="G3576" s="266" t="s">
        <v>133</v>
      </c>
      <c r="H3576" s="163" t="s">
        <v>133</v>
      </c>
      <c r="I3576" s="163" t="s">
        <v>133</v>
      </c>
      <c r="J3576" s="163" t="s">
        <v>133</v>
      </c>
      <c r="K3576" s="164">
        <f t="shared" si="172"/>
        <v>0</v>
      </c>
      <c r="L3576" s="165">
        <f t="shared" si="173"/>
        <v>0</v>
      </c>
      <c r="M3576" s="172">
        <v>127</v>
      </c>
      <c r="N3576" s="172">
        <v>64</v>
      </c>
      <c r="O3576" s="167" t="s">
        <v>133</v>
      </c>
      <c r="P3576" s="260" t="e">
        <f t="shared" si="171"/>
        <v>#NUM!</v>
      </c>
      <c r="S3576" s="272"/>
    </row>
    <row r="3577" spans="1:19">
      <c r="A3577" s="161" t="s">
        <v>4688</v>
      </c>
      <c r="C3577" s="161" t="s">
        <v>133</v>
      </c>
      <c r="F3577" s="163" t="s">
        <v>133</v>
      </c>
      <c r="G3577" s="266" t="s">
        <v>133</v>
      </c>
      <c r="H3577" s="163" t="s">
        <v>133</v>
      </c>
      <c r="I3577" s="163" t="s">
        <v>133</v>
      </c>
      <c r="J3577" s="163" t="s">
        <v>133</v>
      </c>
      <c r="K3577" s="164">
        <f t="shared" si="172"/>
        <v>0</v>
      </c>
      <c r="L3577" s="165">
        <f t="shared" si="173"/>
        <v>0</v>
      </c>
      <c r="M3577" s="172">
        <v>127</v>
      </c>
      <c r="N3577" s="172">
        <v>64</v>
      </c>
      <c r="O3577" s="167" t="s">
        <v>133</v>
      </c>
      <c r="P3577" s="260" t="e">
        <f t="shared" si="171"/>
        <v>#NUM!</v>
      </c>
      <c r="S3577" s="272"/>
    </row>
    <row r="3578" spans="1:19">
      <c r="A3578" s="161" t="s">
        <v>4689</v>
      </c>
      <c r="C3578" s="161" t="s">
        <v>133</v>
      </c>
      <c r="F3578" s="163" t="s">
        <v>133</v>
      </c>
      <c r="G3578" s="266" t="s">
        <v>133</v>
      </c>
      <c r="H3578" s="163" t="s">
        <v>133</v>
      </c>
      <c r="I3578" s="163" t="s">
        <v>133</v>
      </c>
      <c r="J3578" s="163" t="s">
        <v>133</v>
      </c>
      <c r="K3578" s="164">
        <f t="shared" si="172"/>
        <v>0</v>
      </c>
      <c r="L3578" s="165">
        <f t="shared" si="173"/>
        <v>0</v>
      </c>
      <c r="M3578" s="172">
        <v>127</v>
      </c>
      <c r="N3578" s="172">
        <v>64</v>
      </c>
      <c r="O3578" s="167" t="s">
        <v>133</v>
      </c>
      <c r="P3578" s="260" t="e">
        <f t="shared" si="171"/>
        <v>#NUM!</v>
      </c>
      <c r="S3578" s="272"/>
    </row>
    <row r="3579" spans="1:19">
      <c r="A3579" s="161" t="s">
        <v>4690</v>
      </c>
      <c r="C3579" s="161" t="s">
        <v>133</v>
      </c>
      <c r="F3579" s="163" t="s">
        <v>133</v>
      </c>
      <c r="G3579" s="266" t="s">
        <v>133</v>
      </c>
      <c r="H3579" s="163" t="s">
        <v>133</v>
      </c>
      <c r="I3579" s="163" t="s">
        <v>133</v>
      </c>
      <c r="J3579" s="163" t="s">
        <v>133</v>
      </c>
      <c r="K3579" s="164">
        <f t="shared" si="172"/>
        <v>0</v>
      </c>
      <c r="L3579" s="165">
        <f t="shared" si="173"/>
        <v>0</v>
      </c>
      <c r="M3579" s="172">
        <v>127</v>
      </c>
      <c r="N3579" s="172">
        <v>64</v>
      </c>
      <c r="O3579" s="167" t="s">
        <v>133</v>
      </c>
      <c r="P3579" s="260" t="e">
        <f t="shared" si="171"/>
        <v>#NUM!</v>
      </c>
      <c r="S3579" s="272"/>
    </row>
    <row r="3580" spans="1:19">
      <c r="A3580" s="161" t="s">
        <v>4691</v>
      </c>
      <c r="C3580" s="161" t="s">
        <v>133</v>
      </c>
      <c r="F3580" s="163" t="s">
        <v>133</v>
      </c>
      <c r="G3580" s="266" t="s">
        <v>133</v>
      </c>
      <c r="H3580" s="163" t="s">
        <v>133</v>
      </c>
      <c r="I3580" s="163" t="s">
        <v>133</v>
      </c>
      <c r="J3580" s="163" t="s">
        <v>133</v>
      </c>
      <c r="K3580" s="164">
        <f t="shared" si="172"/>
        <v>0</v>
      </c>
      <c r="L3580" s="165">
        <f t="shared" si="173"/>
        <v>0</v>
      </c>
      <c r="M3580" s="172">
        <v>127</v>
      </c>
      <c r="N3580" s="172">
        <v>64</v>
      </c>
      <c r="O3580" s="167" t="s">
        <v>133</v>
      </c>
      <c r="P3580" s="260" t="e">
        <f t="shared" si="171"/>
        <v>#NUM!</v>
      </c>
      <c r="S3580" s="272"/>
    </row>
    <row r="3581" spans="1:19">
      <c r="A3581" s="161" t="s">
        <v>4692</v>
      </c>
      <c r="C3581" s="161" t="s">
        <v>133</v>
      </c>
      <c r="F3581" s="163" t="s">
        <v>133</v>
      </c>
      <c r="G3581" s="266" t="s">
        <v>133</v>
      </c>
      <c r="H3581" s="163" t="s">
        <v>133</v>
      </c>
      <c r="I3581" s="163" t="s">
        <v>133</v>
      </c>
      <c r="J3581" s="163" t="s">
        <v>133</v>
      </c>
      <c r="K3581" s="164">
        <f t="shared" si="172"/>
        <v>0</v>
      </c>
      <c r="L3581" s="165">
        <f t="shared" si="173"/>
        <v>0</v>
      </c>
      <c r="M3581" s="172">
        <v>127</v>
      </c>
      <c r="N3581" s="172">
        <v>64</v>
      </c>
      <c r="O3581" s="167" t="s">
        <v>133</v>
      </c>
      <c r="P3581" s="260" t="e">
        <f t="shared" si="171"/>
        <v>#NUM!</v>
      </c>
      <c r="S3581" s="272"/>
    </row>
    <row r="3582" spans="1:19">
      <c r="A3582" s="161" t="s">
        <v>4693</v>
      </c>
      <c r="C3582" s="161" t="s">
        <v>133</v>
      </c>
      <c r="F3582" s="163" t="s">
        <v>133</v>
      </c>
      <c r="G3582" s="266" t="s">
        <v>133</v>
      </c>
      <c r="H3582" s="163" t="s">
        <v>133</v>
      </c>
      <c r="I3582" s="163" t="s">
        <v>133</v>
      </c>
      <c r="J3582" s="163" t="s">
        <v>133</v>
      </c>
      <c r="K3582" s="164">
        <f t="shared" si="172"/>
        <v>0</v>
      </c>
      <c r="L3582" s="165">
        <f t="shared" si="173"/>
        <v>0</v>
      </c>
      <c r="M3582" s="172">
        <v>127</v>
      </c>
      <c r="N3582" s="172">
        <v>64</v>
      </c>
      <c r="O3582" s="167" t="s">
        <v>133</v>
      </c>
      <c r="P3582" s="260" t="e">
        <f t="shared" si="171"/>
        <v>#NUM!</v>
      </c>
      <c r="S3582" s="272"/>
    </row>
    <row r="3583" spans="1:19">
      <c r="A3583" s="161" t="s">
        <v>4694</v>
      </c>
      <c r="C3583" s="161" t="s">
        <v>133</v>
      </c>
      <c r="F3583" s="163" t="s">
        <v>133</v>
      </c>
      <c r="G3583" s="266" t="s">
        <v>133</v>
      </c>
      <c r="H3583" s="163" t="s">
        <v>133</v>
      </c>
      <c r="I3583" s="163" t="s">
        <v>133</v>
      </c>
      <c r="J3583" s="163" t="s">
        <v>133</v>
      </c>
      <c r="K3583" s="164">
        <f t="shared" si="172"/>
        <v>0</v>
      </c>
      <c r="L3583" s="165">
        <f t="shared" si="173"/>
        <v>0</v>
      </c>
      <c r="M3583" s="172">
        <v>127</v>
      </c>
      <c r="N3583" s="172">
        <v>64</v>
      </c>
      <c r="O3583" s="167" t="s">
        <v>133</v>
      </c>
      <c r="P3583" s="260" t="e">
        <f t="shared" si="171"/>
        <v>#NUM!</v>
      </c>
      <c r="S3583" s="272"/>
    </row>
    <row r="3584" spans="1:19">
      <c r="A3584" s="161" t="s">
        <v>4695</v>
      </c>
      <c r="C3584" s="161" t="s">
        <v>133</v>
      </c>
      <c r="F3584" s="163" t="s">
        <v>133</v>
      </c>
      <c r="G3584" s="266" t="s">
        <v>133</v>
      </c>
      <c r="H3584" s="163" t="s">
        <v>133</v>
      </c>
      <c r="I3584" s="163" t="s">
        <v>133</v>
      </c>
      <c r="J3584" s="163" t="s">
        <v>133</v>
      </c>
      <c r="K3584" s="164">
        <f t="shared" si="172"/>
        <v>0</v>
      </c>
      <c r="L3584" s="165">
        <f t="shared" si="173"/>
        <v>0</v>
      </c>
      <c r="M3584" s="172">
        <v>127</v>
      </c>
      <c r="N3584" s="172">
        <v>64</v>
      </c>
      <c r="O3584" s="167" t="s">
        <v>133</v>
      </c>
      <c r="P3584" s="260" t="e">
        <f t="shared" si="171"/>
        <v>#NUM!</v>
      </c>
      <c r="S3584" s="272"/>
    </row>
    <row r="3585" spans="1:19">
      <c r="A3585" s="161" t="s">
        <v>4696</v>
      </c>
      <c r="C3585" s="161" t="s">
        <v>133</v>
      </c>
      <c r="F3585" s="163" t="s">
        <v>133</v>
      </c>
      <c r="G3585" s="266" t="s">
        <v>133</v>
      </c>
      <c r="H3585" s="163" t="s">
        <v>133</v>
      </c>
      <c r="I3585" s="163" t="s">
        <v>133</v>
      </c>
      <c r="J3585" s="163" t="s">
        <v>133</v>
      </c>
      <c r="K3585" s="164">
        <f t="shared" si="172"/>
        <v>0</v>
      </c>
      <c r="L3585" s="165">
        <f t="shared" si="173"/>
        <v>0</v>
      </c>
      <c r="M3585" s="172">
        <v>127</v>
      </c>
      <c r="N3585" s="172">
        <v>64</v>
      </c>
      <c r="O3585" s="167" t="s">
        <v>133</v>
      </c>
      <c r="P3585" s="260" t="e">
        <f t="shared" si="171"/>
        <v>#NUM!</v>
      </c>
      <c r="S3585" s="272"/>
    </row>
    <row r="3586" spans="1:19">
      <c r="A3586" s="161" t="s">
        <v>4697</v>
      </c>
      <c r="C3586" s="161" t="s">
        <v>133</v>
      </c>
      <c r="F3586" s="163" t="s">
        <v>133</v>
      </c>
      <c r="G3586" s="266" t="s">
        <v>133</v>
      </c>
      <c r="H3586" s="163" t="s">
        <v>133</v>
      </c>
      <c r="I3586" s="163" t="s">
        <v>133</v>
      </c>
      <c r="J3586" s="163" t="s">
        <v>133</v>
      </c>
      <c r="K3586" s="164">
        <f t="shared" si="172"/>
        <v>0</v>
      </c>
      <c r="L3586" s="165">
        <f t="shared" si="173"/>
        <v>0</v>
      </c>
      <c r="M3586" s="172">
        <v>127</v>
      </c>
      <c r="N3586" s="172">
        <v>64</v>
      </c>
      <c r="O3586" s="167" t="s">
        <v>133</v>
      </c>
      <c r="P3586" s="260" t="e">
        <f t="shared" si="171"/>
        <v>#NUM!</v>
      </c>
      <c r="S3586" s="272"/>
    </row>
    <row r="3587" spans="1:19">
      <c r="A3587" s="161" t="s">
        <v>4698</v>
      </c>
      <c r="C3587" s="161" t="s">
        <v>133</v>
      </c>
      <c r="F3587" s="163" t="s">
        <v>133</v>
      </c>
      <c r="G3587" s="266" t="s">
        <v>133</v>
      </c>
      <c r="H3587" s="163" t="s">
        <v>133</v>
      </c>
      <c r="I3587" s="163" t="s">
        <v>133</v>
      </c>
      <c r="J3587" s="163" t="s">
        <v>133</v>
      </c>
      <c r="K3587" s="164">
        <f t="shared" si="172"/>
        <v>0</v>
      </c>
      <c r="L3587" s="165">
        <f t="shared" si="173"/>
        <v>0</v>
      </c>
      <c r="M3587" s="172">
        <v>127</v>
      </c>
      <c r="N3587" s="172">
        <v>64</v>
      </c>
      <c r="O3587" s="167" t="s">
        <v>133</v>
      </c>
      <c r="P3587" s="260" t="e">
        <f t="shared" si="171"/>
        <v>#NUM!</v>
      </c>
      <c r="S3587" s="272"/>
    </row>
    <row r="3588" spans="1:19">
      <c r="A3588" s="161" t="s">
        <v>4699</v>
      </c>
      <c r="C3588" s="161" t="s">
        <v>133</v>
      </c>
      <c r="F3588" s="163" t="s">
        <v>133</v>
      </c>
      <c r="G3588" s="266" t="s">
        <v>133</v>
      </c>
      <c r="H3588" s="163" t="s">
        <v>133</v>
      </c>
      <c r="I3588" s="163" t="s">
        <v>133</v>
      </c>
      <c r="J3588" s="163" t="s">
        <v>133</v>
      </c>
      <c r="K3588" s="164">
        <f t="shared" si="172"/>
        <v>0</v>
      </c>
      <c r="L3588" s="165">
        <f t="shared" si="173"/>
        <v>0</v>
      </c>
      <c r="M3588" s="172">
        <v>127</v>
      </c>
      <c r="N3588" s="172">
        <v>64</v>
      </c>
      <c r="O3588" s="167" t="s">
        <v>133</v>
      </c>
      <c r="P3588" s="260" t="e">
        <f t="shared" si="171"/>
        <v>#NUM!</v>
      </c>
      <c r="S3588" s="272"/>
    </row>
    <row r="3589" spans="1:19">
      <c r="A3589" s="161" t="s">
        <v>4700</v>
      </c>
      <c r="C3589" s="161" t="s">
        <v>133</v>
      </c>
      <c r="F3589" s="163" t="s">
        <v>133</v>
      </c>
      <c r="G3589" s="266" t="s">
        <v>133</v>
      </c>
      <c r="H3589" s="163" t="s">
        <v>133</v>
      </c>
      <c r="I3589" s="163" t="s">
        <v>133</v>
      </c>
      <c r="J3589" s="163" t="s">
        <v>133</v>
      </c>
      <c r="K3589" s="164">
        <f t="shared" si="172"/>
        <v>0</v>
      </c>
      <c r="L3589" s="165">
        <f t="shared" si="173"/>
        <v>0</v>
      </c>
      <c r="M3589" s="172">
        <v>127</v>
      </c>
      <c r="N3589" s="172">
        <v>64</v>
      </c>
      <c r="O3589" s="167" t="s">
        <v>133</v>
      </c>
      <c r="P3589" s="260" t="e">
        <f t="shared" si="171"/>
        <v>#NUM!</v>
      </c>
      <c r="S3589" s="272"/>
    </row>
    <row r="3590" spans="1:19">
      <c r="A3590" s="161" t="s">
        <v>4701</v>
      </c>
      <c r="C3590" s="161" t="s">
        <v>133</v>
      </c>
      <c r="F3590" s="163" t="s">
        <v>133</v>
      </c>
      <c r="G3590" s="266" t="s">
        <v>133</v>
      </c>
      <c r="H3590" s="163" t="s">
        <v>133</v>
      </c>
      <c r="I3590" s="163" t="s">
        <v>133</v>
      </c>
      <c r="J3590" s="163" t="s">
        <v>133</v>
      </c>
      <c r="K3590" s="164">
        <f t="shared" si="172"/>
        <v>0</v>
      </c>
      <c r="L3590" s="165">
        <f t="shared" si="173"/>
        <v>0</v>
      </c>
      <c r="M3590" s="172">
        <v>127</v>
      </c>
      <c r="N3590" s="172">
        <v>64</v>
      </c>
      <c r="O3590" s="167" t="s">
        <v>133</v>
      </c>
      <c r="P3590" s="260" t="e">
        <f t="shared" si="171"/>
        <v>#NUM!</v>
      </c>
      <c r="S3590" s="272"/>
    </row>
    <row r="3591" spans="1:19">
      <c r="A3591" s="161" t="s">
        <v>4702</v>
      </c>
      <c r="C3591" s="161" t="s">
        <v>133</v>
      </c>
      <c r="F3591" s="163" t="s">
        <v>133</v>
      </c>
      <c r="G3591" s="266" t="s">
        <v>133</v>
      </c>
      <c r="H3591" s="163" t="s">
        <v>133</v>
      </c>
      <c r="I3591" s="163" t="s">
        <v>133</v>
      </c>
      <c r="J3591" s="163" t="s">
        <v>133</v>
      </c>
      <c r="K3591" s="164">
        <f t="shared" si="172"/>
        <v>0</v>
      </c>
      <c r="L3591" s="165">
        <f t="shared" si="173"/>
        <v>0</v>
      </c>
      <c r="M3591" s="172">
        <v>127</v>
      </c>
      <c r="N3591" s="172">
        <v>64</v>
      </c>
      <c r="O3591" s="167" t="s">
        <v>133</v>
      </c>
      <c r="P3591" s="260" t="e">
        <f t="shared" si="171"/>
        <v>#NUM!</v>
      </c>
      <c r="S3591" s="272"/>
    </row>
    <row r="3592" spans="1:19">
      <c r="A3592" s="161" t="s">
        <v>4703</v>
      </c>
      <c r="C3592" s="161" t="s">
        <v>133</v>
      </c>
      <c r="F3592" s="163" t="s">
        <v>133</v>
      </c>
      <c r="G3592" s="266" t="s">
        <v>133</v>
      </c>
      <c r="H3592" s="163" t="s">
        <v>133</v>
      </c>
      <c r="I3592" s="163" t="s">
        <v>133</v>
      </c>
      <c r="J3592" s="163" t="s">
        <v>133</v>
      </c>
      <c r="K3592" s="164">
        <f t="shared" si="172"/>
        <v>0</v>
      </c>
      <c r="L3592" s="165">
        <f t="shared" si="173"/>
        <v>0</v>
      </c>
      <c r="M3592" s="172">
        <v>127</v>
      </c>
      <c r="N3592" s="172">
        <v>64</v>
      </c>
      <c r="O3592" s="167" t="s">
        <v>133</v>
      </c>
      <c r="P3592" s="260" t="e">
        <f t="shared" si="171"/>
        <v>#NUM!</v>
      </c>
      <c r="S3592" s="272"/>
    </row>
    <row r="3593" spans="1:19">
      <c r="A3593" s="161" t="s">
        <v>4704</v>
      </c>
      <c r="C3593" s="161" t="s">
        <v>133</v>
      </c>
      <c r="F3593" s="163" t="s">
        <v>133</v>
      </c>
      <c r="G3593" s="266" t="s">
        <v>133</v>
      </c>
      <c r="H3593" s="163" t="s">
        <v>133</v>
      </c>
      <c r="I3593" s="163" t="s">
        <v>133</v>
      </c>
      <c r="J3593" s="163" t="s">
        <v>133</v>
      </c>
      <c r="K3593" s="164">
        <f t="shared" si="172"/>
        <v>0</v>
      </c>
      <c r="L3593" s="165">
        <f t="shared" si="173"/>
        <v>0</v>
      </c>
      <c r="M3593" s="172">
        <v>127</v>
      </c>
      <c r="N3593" s="172">
        <v>64</v>
      </c>
      <c r="O3593" s="167" t="s">
        <v>133</v>
      </c>
      <c r="P3593" s="260" t="e">
        <f t="shared" si="171"/>
        <v>#NUM!</v>
      </c>
      <c r="S3593" s="272"/>
    </row>
    <row r="3594" spans="1:19">
      <c r="A3594" s="161" t="s">
        <v>4705</v>
      </c>
      <c r="C3594" s="161" t="s">
        <v>133</v>
      </c>
      <c r="F3594" s="163" t="s">
        <v>133</v>
      </c>
      <c r="G3594" s="266" t="s">
        <v>133</v>
      </c>
      <c r="H3594" s="163" t="s">
        <v>133</v>
      </c>
      <c r="I3594" s="163" t="s">
        <v>133</v>
      </c>
      <c r="J3594" s="163" t="s">
        <v>133</v>
      </c>
      <c r="K3594" s="164">
        <f t="shared" si="172"/>
        <v>0</v>
      </c>
      <c r="L3594" s="165">
        <f t="shared" si="173"/>
        <v>0</v>
      </c>
      <c r="M3594" s="172">
        <v>127</v>
      </c>
      <c r="N3594" s="172">
        <v>64</v>
      </c>
      <c r="O3594" s="167" t="s">
        <v>133</v>
      </c>
      <c r="P3594" s="260" t="e">
        <f t="shared" si="171"/>
        <v>#NUM!</v>
      </c>
      <c r="S3594" s="272"/>
    </row>
    <row r="3595" spans="1:19">
      <c r="A3595" s="161" t="s">
        <v>4706</v>
      </c>
      <c r="C3595" s="161" t="s">
        <v>133</v>
      </c>
      <c r="F3595" s="163" t="s">
        <v>133</v>
      </c>
      <c r="G3595" s="266" t="s">
        <v>133</v>
      </c>
      <c r="H3595" s="163" t="s">
        <v>133</v>
      </c>
      <c r="I3595" s="163" t="s">
        <v>133</v>
      </c>
      <c r="J3595" s="163" t="s">
        <v>133</v>
      </c>
      <c r="K3595" s="164">
        <f t="shared" si="172"/>
        <v>0</v>
      </c>
      <c r="L3595" s="165">
        <f t="shared" si="173"/>
        <v>0</v>
      </c>
      <c r="M3595" s="172">
        <v>127</v>
      </c>
      <c r="N3595" s="172">
        <v>64</v>
      </c>
      <c r="O3595" s="167" t="s">
        <v>133</v>
      </c>
      <c r="P3595" s="260" t="e">
        <f t="shared" si="171"/>
        <v>#NUM!</v>
      </c>
      <c r="S3595" s="272"/>
    </row>
    <row r="3596" spans="1:19">
      <c r="A3596" s="161" t="s">
        <v>4707</v>
      </c>
      <c r="C3596" s="161" t="s">
        <v>133</v>
      </c>
      <c r="F3596" s="163" t="s">
        <v>133</v>
      </c>
      <c r="G3596" s="266" t="s">
        <v>133</v>
      </c>
      <c r="H3596" s="163" t="s">
        <v>133</v>
      </c>
      <c r="I3596" s="163" t="s">
        <v>133</v>
      </c>
      <c r="J3596" s="163" t="s">
        <v>133</v>
      </c>
      <c r="K3596" s="164">
        <f t="shared" si="172"/>
        <v>0</v>
      </c>
      <c r="L3596" s="165">
        <f t="shared" si="173"/>
        <v>0</v>
      </c>
      <c r="M3596" s="172">
        <v>127</v>
      </c>
      <c r="N3596" s="172">
        <v>64</v>
      </c>
      <c r="O3596" s="167" t="s">
        <v>133</v>
      </c>
      <c r="P3596" s="260" t="e">
        <f t="shared" si="171"/>
        <v>#NUM!</v>
      </c>
      <c r="S3596" s="272"/>
    </row>
    <row r="3597" spans="1:19">
      <c r="A3597" s="161" t="s">
        <v>4708</v>
      </c>
      <c r="C3597" s="161" t="s">
        <v>133</v>
      </c>
      <c r="F3597" s="163" t="s">
        <v>133</v>
      </c>
      <c r="G3597" s="266" t="s">
        <v>133</v>
      </c>
      <c r="H3597" s="163" t="s">
        <v>133</v>
      </c>
      <c r="I3597" s="163" t="s">
        <v>133</v>
      </c>
      <c r="J3597" s="163" t="s">
        <v>133</v>
      </c>
      <c r="K3597" s="164">
        <f t="shared" si="172"/>
        <v>0</v>
      </c>
      <c r="L3597" s="165">
        <f t="shared" si="173"/>
        <v>0</v>
      </c>
      <c r="M3597" s="172">
        <v>127</v>
      </c>
      <c r="N3597" s="172">
        <v>64</v>
      </c>
      <c r="O3597" s="167" t="s">
        <v>133</v>
      </c>
      <c r="P3597" s="260" t="e">
        <f t="shared" si="171"/>
        <v>#NUM!</v>
      </c>
      <c r="S3597" s="272"/>
    </row>
    <row r="3598" spans="1:19">
      <c r="A3598" s="161" t="s">
        <v>4709</v>
      </c>
      <c r="C3598" s="161" t="s">
        <v>133</v>
      </c>
      <c r="F3598" s="163" t="s">
        <v>133</v>
      </c>
      <c r="G3598" s="266" t="s">
        <v>133</v>
      </c>
      <c r="H3598" s="163" t="s">
        <v>133</v>
      </c>
      <c r="I3598" s="163" t="s">
        <v>133</v>
      </c>
      <c r="J3598" s="163" t="s">
        <v>133</v>
      </c>
      <c r="K3598" s="164">
        <f t="shared" si="172"/>
        <v>0</v>
      </c>
      <c r="L3598" s="165">
        <f t="shared" si="173"/>
        <v>0</v>
      </c>
      <c r="M3598" s="172">
        <v>127</v>
      </c>
      <c r="N3598" s="172">
        <v>64</v>
      </c>
      <c r="O3598" s="167" t="s">
        <v>133</v>
      </c>
      <c r="P3598" s="260" t="e">
        <f t="shared" si="171"/>
        <v>#NUM!</v>
      </c>
      <c r="S3598" s="272"/>
    </row>
    <row r="3599" spans="1:19">
      <c r="A3599" s="161" t="s">
        <v>4710</v>
      </c>
      <c r="C3599" s="161" t="s">
        <v>133</v>
      </c>
      <c r="F3599" s="163" t="s">
        <v>133</v>
      </c>
      <c r="G3599" s="266" t="s">
        <v>133</v>
      </c>
      <c r="H3599" s="163" t="s">
        <v>133</v>
      </c>
      <c r="I3599" s="163" t="s">
        <v>133</v>
      </c>
      <c r="J3599" s="163" t="s">
        <v>133</v>
      </c>
      <c r="K3599" s="164">
        <f t="shared" si="172"/>
        <v>0</v>
      </c>
      <c r="L3599" s="165">
        <f t="shared" si="173"/>
        <v>0</v>
      </c>
      <c r="M3599" s="172">
        <v>127</v>
      </c>
      <c r="N3599" s="172">
        <v>64</v>
      </c>
      <c r="O3599" s="167" t="s">
        <v>133</v>
      </c>
      <c r="P3599" s="260" t="e">
        <f t="shared" ref="P3599:P3662" si="174">MEDIAN(Q3599:R3599)</f>
        <v>#NUM!</v>
      </c>
      <c r="S3599" s="272"/>
    </row>
    <row r="3600" spans="1:19">
      <c r="A3600" s="161" t="s">
        <v>4711</v>
      </c>
      <c r="C3600" s="161" t="s">
        <v>133</v>
      </c>
      <c r="F3600" s="163" t="s">
        <v>133</v>
      </c>
      <c r="G3600" s="266" t="s">
        <v>133</v>
      </c>
      <c r="H3600" s="163" t="s">
        <v>133</v>
      </c>
      <c r="I3600" s="163" t="s">
        <v>133</v>
      </c>
      <c r="J3600" s="163" t="s">
        <v>133</v>
      </c>
      <c r="K3600" s="164">
        <f t="shared" ref="K3600:K3663" si="175">IF(OR(D3600="n/a",D3600="nd"),0,D3600)+IF(OR(I3600="n/a",I3600="nd"),0,I3600)</f>
        <v>0</v>
      </c>
      <c r="L3600" s="165">
        <f t="shared" ref="L3600:L3663" si="176">SQRT(SUMSQ(IF(OR(E3600="n/a",E3600="nd"),0,E3600),IF(OR(F3600="n/a",F3600="nd"),0,F3600),IF(OR(J3600="n/a",J3600="nd"),0,J3600)))</f>
        <v>0</v>
      </c>
      <c r="M3600" s="172">
        <v>127</v>
      </c>
      <c r="N3600" s="172">
        <v>64</v>
      </c>
      <c r="O3600" s="167" t="s">
        <v>133</v>
      </c>
      <c r="P3600" s="260" t="e">
        <f t="shared" si="174"/>
        <v>#NUM!</v>
      </c>
      <c r="S3600" s="272"/>
    </row>
    <row r="3601" spans="1:19">
      <c r="A3601" s="161" t="s">
        <v>4712</v>
      </c>
      <c r="C3601" s="161" t="s">
        <v>133</v>
      </c>
      <c r="F3601" s="163" t="s">
        <v>133</v>
      </c>
      <c r="G3601" s="266" t="s">
        <v>133</v>
      </c>
      <c r="H3601" s="163" t="s">
        <v>133</v>
      </c>
      <c r="I3601" s="163" t="s">
        <v>133</v>
      </c>
      <c r="J3601" s="163" t="s">
        <v>133</v>
      </c>
      <c r="K3601" s="164">
        <f t="shared" si="175"/>
        <v>0</v>
      </c>
      <c r="L3601" s="165">
        <f t="shared" si="176"/>
        <v>0</v>
      </c>
      <c r="M3601" s="172">
        <v>127</v>
      </c>
      <c r="N3601" s="172">
        <v>64</v>
      </c>
      <c r="O3601" s="167" t="s">
        <v>133</v>
      </c>
      <c r="P3601" s="260" t="e">
        <f t="shared" si="174"/>
        <v>#NUM!</v>
      </c>
      <c r="S3601" s="272"/>
    </row>
    <row r="3602" spans="1:19">
      <c r="A3602" s="161" t="s">
        <v>4713</v>
      </c>
      <c r="C3602" s="161" t="s">
        <v>133</v>
      </c>
      <c r="F3602" s="163" t="s">
        <v>133</v>
      </c>
      <c r="G3602" s="266" t="s">
        <v>133</v>
      </c>
      <c r="H3602" s="163" t="s">
        <v>133</v>
      </c>
      <c r="I3602" s="163" t="s">
        <v>133</v>
      </c>
      <c r="J3602" s="163" t="s">
        <v>133</v>
      </c>
      <c r="K3602" s="164">
        <f t="shared" si="175"/>
        <v>0</v>
      </c>
      <c r="L3602" s="165">
        <f t="shared" si="176"/>
        <v>0</v>
      </c>
      <c r="M3602" s="172">
        <v>127</v>
      </c>
      <c r="N3602" s="172">
        <v>64</v>
      </c>
      <c r="O3602" s="167" t="s">
        <v>133</v>
      </c>
      <c r="P3602" s="260" t="e">
        <f t="shared" si="174"/>
        <v>#NUM!</v>
      </c>
      <c r="S3602" s="272"/>
    </row>
    <row r="3603" spans="1:19">
      <c r="A3603" s="161" t="s">
        <v>4714</v>
      </c>
      <c r="C3603" s="161" t="s">
        <v>133</v>
      </c>
      <c r="F3603" s="163" t="s">
        <v>133</v>
      </c>
      <c r="G3603" s="266" t="s">
        <v>133</v>
      </c>
      <c r="H3603" s="163" t="s">
        <v>133</v>
      </c>
      <c r="I3603" s="163" t="s">
        <v>133</v>
      </c>
      <c r="J3603" s="163" t="s">
        <v>133</v>
      </c>
      <c r="K3603" s="164">
        <f t="shared" si="175"/>
        <v>0</v>
      </c>
      <c r="L3603" s="165">
        <f t="shared" si="176"/>
        <v>0</v>
      </c>
      <c r="M3603" s="172">
        <v>127</v>
      </c>
      <c r="N3603" s="172">
        <v>64</v>
      </c>
      <c r="O3603" s="167" t="s">
        <v>133</v>
      </c>
      <c r="P3603" s="260" t="e">
        <f t="shared" si="174"/>
        <v>#NUM!</v>
      </c>
      <c r="S3603" s="272"/>
    </row>
    <row r="3604" spans="1:19">
      <c r="A3604" s="161" t="s">
        <v>4715</v>
      </c>
      <c r="C3604" s="161" t="s">
        <v>133</v>
      </c>
      <c r="F3604" s="163" t="s">
        <v>133</v>
      </c>
      <c r="G3604" s="266" t="s">
        <v>133</v>
      </c>
      <c r="H3604" s="163" t="s">
        <v>133</v>
      </c>
      <c r="I3604" s="163" t="s">
        <v>133</v>
      </c>
      <c r="J3604" s="163" t="s">
        <v>133</v>
      </c>
      <c r="K3604" s="164">
        <f t="shared" si="175"/>
        <v>0</v>
      </c>
      <c r="L3604" s="165">
        <f t="shared" si="176"/>
        <v>0</v>
      </c>
      <c r="M3604" s="172">
        <v>127</v>
      </c>
      <c r="N3604" s="172">
        <v>64</v>
      </c>
      <c r="O3604" s="167" t="s">
        <v>133</v>
      </c>
      <c r="P3604" s="260" t="e">
        <f t="shared" si="174"/>
        <v>#NUM!</v>
      </c>
      <c r="S3604" s="272"/>
    </row>
    <row r="3605" spans="1:19">
      <c r="A3605" s="161" t="s">
        <v>4716</v>
      </c>
      <c r="C3605" s="161" t="s">
        <v>133</v>
      </c>
      <c r="F3605" s="163" t="s">
        <v>133</v>
      </c>
      <c r="G3605" s="266" t="s">
        <v>133</v>
      </c>
      <c r="H3605" s="163" t="s">
        <v>133</v>
      </c>
      <c r="I3605" s="163" t="s">
        <v>133</v>
      </c>
      <c r="J3605" s="163" t="s">
        <v>133</v>
      </c>
      <c r="K3605" s="164">
        <f t="shared" si="175"/>
        <v>0</v>
      </c>
      <c r="L3605" s="165">
        <f t="shared" si="176"/>
        <v>0</v>
      </c>
      <c r="M3605" s="172">
        <v>127</v>
      </c>
      <c r="N3605" s="172">
        <v>64</v>
      </c>
      <c r="O3605" s="167" t="s">
        <v>133</v>
      </c>
      <c r="P3605" s="260" t="e">
        <f t="shared" si="174"/>
        <v>#NUM!</v>
      </c>
      <c r="S3605" s="272"/>
    </row>
    <row r="3606" spans="1:19">
      <c r="A3606" s="161" t="s">
        <v>4717</v>
      </c>
      <c r="C3606" s="161" t="s">
        <v>133</v>
      </c>
      <c r="F3606" s="163" t="s">
        <v>133</v>
      </c>
      <c r="G3606" s="266" t="s">
        <v>133</v>
      </c>
      <c r="H3606" s="163" t="s">
        <v>133</v>
      </c>
      <c r="I3606" s="163" t="s">
        <v>133</v>
      </c>
      <c r="J3606" s="163" t="s">
        <v>133</v>
      </c>
      <c r="K3606" s="164">
        <f t="shared" si="175"/>
        <v>0</v>
      </c>
      <c r="L3606" s="165">
        <f t="shared" si="176"/>
        <v>0</v>
      </c>
      <c r="M3606" s="172">
        <v>127</v>
      </c>
      <c r="N3606" s="172">
        <v>64</v>
      </c>
      <c r="O3606" s="167" t="s">
        <v>133</v>
      </c>
      <c r="P3606" s="260" t="e">
        <f t="shared" si="174"/>
        <v>#NUM!</v>
      </c>
      <c r="S3606" s="272"/>
    </row>
    <row r="3607" spans="1:19">
      <c r="A3607" s="161" t="s">
        <v>4718</v>
      </c>
      <c r="C3607" s="161" t="s">
        <v>133</v>
      </c>
      <c r="F3607" s="163" t="s">
        <v>133</v>
      </c>
      <c r="G3607" s="266" t="s">
        <v>133</v>
      </c>
      <c r="H3607" s="163" t="s">
        <v>133</v>
      </c>
      <c r="I3607" s="163" t="s">
        <v>133</v>
      </c>
      <c r="J3607" s="163" t="s">
        <v>133</v>
      </c>
      <c r="K3607" s="164">
        <f t="shared" si="175"/>
        <v>0</v>
      </c>
      <c r="L3607" s="165">
        <f t="shared" si="176"/>
        <v>0</v>
      </c>
      <c r="M3607" s="172">
        <v>127</v>
      </c>
      <c r="N3607" s="172">
        <v>64</v>
      </c>
      <c r="O3607" s="167" t="s">
        <v>133</v>
      </c>
      <c r="P3607" s="260" t="e">
        <f t="shared" si="174"/>
        <v>#NUM!</v>
      </c>
      <c r="S3607" s="272"/>
    </row>
    <row r="3608" spans="1:19">
      <c r="A3608" s="161" t="s">
        <v>4719</v>
      </c>
      <c r="C3608" s="161" t="s">
        <v>133</v>
      </c>
      <c r="F3608" s="163" t="s">
        <v>133</v>
      </c>
      <c r="G3608" s="266" t="s">
        <v>133</v>
      </c>
      <c r="H3608" s="163" t="s">
        <v>133</v>
      </c>
      <c r="I3608" s="163" t="s">
        <v>133</v>
      </c>
      <c r="J3608" s="163" t="s">
        <v>133</v>
      </c>
      <c r="K3608" s="164">
        <f t="shared" si="175"/>
        <v>0</v>
      </c>
      <c r="L3608" s="165">
        <f t="shared" si="176"/>
        <v>0</v>
      </c>
      <c r="M3608" s="172">
        <v>127</v>
      </c>
      <c r="N3608" s="172">
        <v>64</v>
      </c>
      <c r="O3608" s="167" t="s">
        <v>133</v>
      </c>
      <c r="P3608" s="260" t="e">
        <f t="shared" si="174"/>
        <v>#NUM!</v>
      </c>
      <c r="S3608" s="272"/>
    </row>
    <row r="3609" spans="1:19">
      <c r="A3609" s="161" t="s">
        <v>4720</v>
      </c>
      <c r="C3609" s="161" t="s">
        <v>133</v>
      </c>
      <c r="F3609" s="163" t="s">
        <v>133</v>
      </c>
      <c r="G3609" s="266" t="s">
        <v>133</v>
      </c>
      <c r="H3609" s="163" t="s">
        <v>133</v>
      </c>
      <c r="I3609" s="163" t="s">
        <v>133</v>
      </c>
      <c r="J3609" s="163" t="s">
        <v>133</v>
      </c>
      <c r="K3609" s="164">
        <f t="shared" si="175"/>
        <v>0</v>
      </c>
      <c r="L3609" s="165">
        <f t="shared" si="176"/>
        <v>0</v>
      </c>
      <c r="M3609" s="172">
        <v>127</v>
      </c>
      <c r="N3609" s="172">
        <v>64</v>
      </c>
      <c r="O3609" s="167" t="s">
        <v>133</v>
      </c>
      <c r="P3609" s="260" t="e">
        <f t="shared" si="174"/>
        <v>#NUM!</v>
      </c>
      <c r="S3609" s="272"/>
    </row>
    <row r="3610" spans="1:19">
      <c r="A3610" s="161" t="s">
        <v>4721</v>
      </c>
      <c r="C3610" s="161" t="s">
        <v>133</v>
      </c>
      <c r="F3610" s="163" t="s">
        <v>133</v>
      </c>
      <c r="G3610" s="266" t="s">
        <v>133</v>
      </c>
      <c r="H3610" s="163" t="s">
        <v>133</v>
      </c>
      <c r="I3610" s="163" t="s">
        <v>133</v>
      </c>
      <c r="J3610" s="163" t="s">
        <v>133</v>
      </c>
      <c r="K3610" s="164">
        <f t="shared" si="175"/>
        <v>0</v>
      </c>
      <c r="L3610" s="165">
        <f t="shared" si="176"/>
        <v>0</v>
      </c>
      <c r="M3610" s="172">
        <v>127</v>
      </c>
      <c r="N3610" s="172">
        <v>64</v>
      </c>
      <c r="O3610" s="167" t="s">
        <v>133</v>
      </c>
      <c r="P3610" s="260" t="e">
        <f t="shared" si="174"/>
        <v>#NUM!</v>
      </c>
      <c r="S3610" s="272"/>
    </row>
    <row r="3611" spans="1:19">
      <c r="A3611" s="161" t="s">
        <v>4722</v>
      </c>
      <c r="C3611" s="161" t="s">
        <v>133</v>
      </c>
      <c r="F3611" s="163" t="s">
        <v>133</v>
      </c>
      <c r="G3611" s="266" t="s">
        <v>133</v>
      </c>
      <c r="H3611" s="163" t="s">
        <v>133</v>
      </c>
      <c r="I3611" s="163" t="s">
        <v>133</v>
      </c>
      <c r="J3611" s="163" t="s">
        <v>133</v>
      </c>
      <c r="K3611" s="164">
        <f t="shared" si="175"/>
        <v>0</v>
      </c>
      <c r="L3611" s="165">
        <f t="shared" si="176"/>
        <v>0</v>
      </c>
      <c r="M3611" s="172">
        <v>127</v>
      </c>
      <c r="N3611" s="172">
        <v>64</v>
      </c>
      <c r="O3611" s="167" t="s">
        <v>133</v>
      </c>
      <c r="P3611" s="260" t="e">
        <f t="shared" si="174"/>
        <v>#NUM!</v>
      </c>
      <c r="S3611" s="272"/>
    </row>
    <row r="3612" spans="1:19">
      <c r="A3612" s="161" t="s">
        <v>4723</v>
      </c>
      <c r="C3612" s="161" t="s">
        <v>133</v>
      </c>
      <c r="F3612" s="163" t="s">
        <v>133</v>
      </c>
      <c r="G3612" s="266" t="s">
        <v>133</v>
      </c>
      <c r="H3612" s="163" t="s">
        <v>133</v>
      </c>
      <c r="I3612" s="163" t="s">
        <v>133</v>
      </c>
      <c r="J3612" s="163" t="s">
        <v>133</v>
      </c>
      <c r="K3612" s="164">
        <f t="shared" si="175"/>
        <v>0</v>
      </c>
      <c r="L3612" s="165">
        <f t="shared" si="176"/>
        <v>0</v>
      </c>
      <c r="M3612" s="172">
        <v>127</v>
      </c>
      <c r="N3612" s="172">
        <v>64</v>
      </c>
      <c r="O3612" s="167" t="s">
        <v>133</v>
      </c>
      <c r="P3612" s="260" t="e">
        <f t="shared" si="174"/>
        <v>#NUM!</v>
      </c>
      <c r="S3612" s="272"/>
    </row>
    <row r="3613" spans="1:19">
      <c r="A3613" s="161" t="s">
        <v>4724</v>
      </c>
      <c r="C3613" s="161" t="s">
        <v>133</v>
      </c>
      <c r="F3613" s="163" t="s">
        <v>133</v>
      </c>
      <c r="G3613" s="266" t="s">
        <v>133</v>
      </c>
      <c r="H3613" s="163" t="s">
        <v>133</v>
      </c>
      <c r="I3613" s="163" t="s">
        <v>133</v>
      </c>
      <c r="J3613" s="163" t="s">
        <v>133</v>
      </c>
      <c r="K3613" s="164">
        <f t="shared" si="175"/>
        <v>0</v>
      </c>
      <c r="L3613" s="165">
        <f t="shared" si="176"/>
        <v>0</v>
      </c>
      <c r="M3613" s="172">
        <v>127</v>
      </c>
      <c r="N3613" s="172">
        <v>64</v>
      </c>
      <c r="O3613" s="167" t="s">
        <v>133</v>
      </c>
      <c r="P3613" s="260" t="e">
        <f t="shared" si="174"/>
        <v>#NUM!</v>
      </c>
      <c r="S3613" s="272"/>
    </row>
    <row r="3614" spans="1:19">
      <c r="A3614" s="161" t="s">
        <v>4725</v>
      </c>
      <c r="C3614" s="161" t="s">
        <v>133</v>
      </c>
      <c r="F3614" s="163" t="s">
        <v>133</v>
      </c>
      <c r="G3614" s="266" t="s">
        <v>133</v>
      </c>
      <c r="H3614" s="163" t="s">
        <v>133</v>
      </c>
      <c r="I3614" s="163" t="s">
        <v>133</v>
      </c>
      <c r="J3614" s="163" t="s">
        <v>133</v>
      </c>
      <c r="K3614" s="164">
        <f t="shared" si="175"/>
        <v>0</v>
      </c>
      <c r="L3614" s="165">
        <f t="shared" si="176"/>
        <v>0</v>
      </c>
      <c r="M3614" s="172">
        <v>127</v>
      </c>
      <c r="N3614" s="172">
        <v>64</v>
      </c>
      <c r="O3614" s="167" t="s">
        <v>133</v>
      </c>
      <c r="P3614" s="260" t="e">
        <f t="shared" si="174"/>
        <v>#NUM!</v>
      </c>
      <c r="S3614" s="272"/>
    </row>
    <row r="3615" spans="1:19">
      <c r="A3615" s="161" t="s">
        <v>4726</v>
      </c>
      <c r="C3615" s="161" t="s">
        <v>133</v>
      </c>
      <c r="F3615" s="163" t="s">
        <v>133</v>
      </c>
      <c r="G3615" s="266" t="s">
        <v>133</v>
      </c>
      <c r="H3615" s="163" t="s">
        <v>133</v>
      </c>
      <c r="I3615" s="163" t="s">
        <v>133</v>
      </c>
      <c r="J3615" s="163" t="s">
        <v>133</v>
      </c>
      <c r="K3615" s="164">
        <f t="shared" si="175"/>
        <v>0</v>
      </c>
      <c r="L3615" s="165">
        <f t="shared" si="176"/>
        <v>0</v>
      </c>
      <c r="M3615" s="172">
        <v>127</v>
      </c>
      <c r="N3615" s="172">
        <v>64</v>
      </c>
      <c r="O3615" s="167" t="s">
        <v>133</v>
      </c>
      <c r="P3615" s="260" t="e">
        <f t="shared" si="174"/>
        <v>#NUM!</v>
      </c>
      <c r="S3615" s="272"/>
    </row>
    <row r="3616" spans="1:19">
      <c r="A3616" s="161" t="s">
        <v>4727</v>
      </c>
      <c r="C3616" s="161" t="s">
        <v>133</v>
      </c>
      <c r="F3616" s="163" t="s">
        <v>133</v>
      </c>
      <c r="G3616" s="266" t="s">
        <v>133</v>
      </c>
      <c r="H3616" s="163" t="s">
        <v>133</v>
      </c>
      <c r="I3616" s="163" t="s">
        <v>133</v>
      </c>
      <c r="J3616" s="163" t="s">
        <v>133</v>
      </c>
      <c r="K3616" s="164">
        <f t="shared" si="175"/>
        <v>0</v>
      </c>
      <c r="L3616" s="165">
        <f t="shared" si="176"/>
        <v>0</v>
      </c>
      <c r="M3616" s="172">
        <v>127</v>
      </c>
      <c r="N3616" s="172">
        <v>64</v>
      </c>
      <c r="O3616" s="167" t="s">
        <v>133</v>
      </c>
      <c r="P3616" s="260" t="e">
        <f t="shared" si="174"/>
        <v>#NUM!</v>
      </c>
      <c r="S3616" s="272"/>
    </row>
    <row r="3617" spans="1:19">
      <c r="A3617" s="161" t="s">
        <v>4728</v>
      </c>
      <c r="C3617" s="161" t="s">
        <v>133</v>
      </c>
      <c r="F3617" s="163" t="s">
        <v>133</v>
      </c>
      <c r="G3617" s="266" t="s">
        <v>133</v>
      </c>
      <c r="H3617" s="163" t="s">
        <v>133</v>
      </c>
      <c r="I3617" s="163" t="s">
        <v>133</v>
      </c>
      <c r="J3617" s="163" t="s">
        <v>133</v>
      </c>
      <c r="K3617" s="164">
        <f t="shared" si="175"/>
        <v>0</v>
      </c>
      <c r="L3617" s="165">
        <f t="shared" si="176"/>
        <v>0</v>
      </c>
      <c r="M3617" s="172">
        <v>127</v>
      </c>
      <c r="N3617" s="172">
        <v>64</v>
      </c>
      <c r="O3617" s="167" t="s">
        <v>133</v>
      </c>
      <c r="P3617" s="260" t="e">
        <f t="shared" si="174"/>
        <v>#NUM!</v>
      </c>
      <c r="S3617" s="272"/>
    </row>
    <row r="3618" spans="1:19">
      <c r="A3618" s="161" t="s">
        <v>4729</v>
      </c>
      <c r="C3618" s="161" t="s">
        <v>133</v>
      </c>
      <c r="F3618" s="163" t="s">
        <v>133</v>
      </c>
      <c r="G3618" s="266" t="s">
        <v>133</v>
      </c>
      <c r="H3618" s="163" t="s">
        <v>133</v>
      </c>
      <c r="I3618" s="163" t="s">
        <v>133</v>
      </c>
      <c r="J3618" s="163" t="s">
        <v>133</v>
      </c>
      <c r="K3618" s="164">
        <f t="shared" si="175"/>
        <v>0</v>
      </c>
      <c r="L3618" s="165">
        <f t="shared" si="176"/>
        <v>0</v>
      </c>
      <c r="M3618" s="172">
        <v>127</v>
      </c>
      <c r="N3618" s="172">
        <v>64</v>
      </c>
      <c r="O3618" s="167" t="s">
        <v>133</v>
      </c>
      <c r="P3618" s="260" t="e">
        <f t="shared" si="174"/>
        <v>#NUM!</v>
      </c>
      <c r="S3618" s="272"/>
    </row>
    <row r="3619" spans="1:19">
      <c r="A3619" s="161" t="s">
        <v>4730</v>
      </c>
      <c r="C3619" s="161" t="s">
        <v>133</v>
      </c>
      <c r="F3619" s="163" t="s">
        <v>133</v>
      </c>
      <c r="G3619" s="266" t="s">
        <v>133</v>
      </c>
      <c r="H3619" s="163" t="s">
        <v>133</v>
      </c>
      <c r="I3619" s="163" t="s">
        <v>133</v>
      </c>
      <c r="J3619" s="163" t="s">
        <v>133</v>
      </c>
      <c r="K3619" s="164">
        <f t="shared" si="175"/>
        <v>0</v>
      </c>
      <c r="L3619" s="165">
        <f t="shared" si="176"/>
        <v>0</v>
      </c>
      <c r="M3619" s="172">
        <v>127</v>
      </c>
      <c r="N3619" s="172">
        <v>64</v>
      </c>
      <c r="O3619" s="167" t="s">
        <v>133</v>
      </c>
      <c r="P3619" s="260" t="e">
        <f t="shared" si="174"/>
        <v>#NUM!</v>
      </c>
      <c r="S3619" s="272"/>
    </row>
    <row r="3620" spans="1:19">
      <c r="A3620" s="161" t="s">
        <v>4731</v>
      </c>
      <c r="C3620" s="161" t="s">
        <v>133</v>
      </c>
      <c r="F3620" s="163" t="s">
        <v>133</v>
      </c>
      <c r="G3620" s="266" t="s">
        <v>133</v>
      </c>
      <c r="H3620" s="163" t="s">
        <v>133</v>
      </c>
      <c r="I3620" s="163" t="s">
        <v>133</v>
      </c>
      <c r="J3620" s="163" t="s">
        <v>133</v>
      </c>
      <c r="K3620" s="164">
        <f t="shared" si="175"/>
        <v>0</v>
      </c>
      <c r="L3620" s="165">
        <f t="shared" si="176"/>
        <v>0</v>
      </c>
      <c r="M3620" s="172">
        <v>127</v>
      </c>
      <c r="N3620" s="172">
        <v>64</v>
      </c>
      <c r="O3620" s="167" t="s">
        <v>133</v>
      </c>
      <c r="P3620" s="260" t="e">
        <f t="shared" si="174"/>
        <v>#NUM!</v>
      </c>
      <c r="S3620" s="272"/>
    </row>
    <row r="3621" spans="1:19">
      <c r="A3621" s="161" t="s">
        <v>4732</v>
      </c>
      <c r="C3621" s="161" t="s">
        <v>133</v>
      </c>
      <c r="F3621" s="163" t="s">
        <v>133</v>
      </c>
      <c r="G3621" s="266" t="s">
        <v>133</v>
      </c>
      <c r="H3621" s="163" t="s">
        <v>133</v>
      </c>
      <c r="I3621" s="163" t="s">
        <v>133</v>
      </c>
      <c r="J3621" s="163" t="s">
        <v>133</v>
      </c>
      <c r="K3621" s="164">
        <f t="shared" si="175"/>
        <v>0</v>
      </c>
      <c r="L3621" s="165">
        <f t="shared" si="176"/>
        <v>0</v>
      </c>
      <c r="M3621" s="172">
        <v>127</v>
      </c>
      <c r="N3621" s="172">
        <v>64</v>
      </c>
      <c r="O3621" s="167" t="s">
        <v>133</v>
      </c>
      <c r="P3621" s="260" t="e">
        <f t="shared" si="174"/>
        <v>#NUM!</v>
      </c>
      <c r="S3621" s="272"/>
    </row>
    <row r="3622" spans="1:19">
      <c r="A3622" s="161" t="s">
        <v>4733</v>
      </c>
      <c r="C3622" s="161" t="s">
        <v>133</v>
      </c>
      <c r="F3622" s="163" t="s">
        <v>133</v>
      </c>
      <c r="G3622" s="266" t="s">
        <v>133</v>
      </c>
      <c r="H3622" s="163" t="s">
        <v>133</v>
      </c>
      <c r="I3622" s="163" t="s">
        <v>133</v>
      </c>
      <c r="J3622" s="163" t="s">
        <v>133</v>
      </c>
      <c r="K3622" s="164">
        <f t="shared" si="175"/>
        <v>0</v>
      </c>
      <c r="L3622" s="165">
        <f t="shared" si="176"/>
        <v>0</v>
      </c>
      <c r="M3622" s="172">
        <v>127</v>
      </c>
      <c r="N3622" s="172">
        <v>64</v>
      </c>
      <c r="O3622" s="167" t="s">
        <v>133</v>
      </c>
      <c r="P3622" s="260" t="e">
        <f t="shared" si="174"/>
        <v>#NUM!</v>
      </c>
      <c r="S3622" s="272"/>
    </row>
    <row r="3623" spans="1:19">
      <c r="A3623" s="161" t="s">
        <v>4734</v>
      </c>
      <c r="C3623" s="161" t="s">
        <v>133</v>
      </c>
      <c r="F3623" s="163" t="s">
        <v>133</v>
      </c>
      <c r="G3623" s="266" t="s">
        <v>133</v>
      </c>
      <c r="H3623" s="163" t="s">
        <v>133</v>
      </c>
      <c r="I3623" s="163" t="s">
        <v>133</v>
      </c>
      <c r="J3623" s="163" t="s">
        <v>133</v>
      </c>
      <c r="K3623" s="164">
        <f t="shared" si="175"/>
        <v>0</v>
      </c>
      <c r="L3623" s="165">
        <f t="shared" si="176"/>
        <v>0</v>
      </c>
      <c r="M3623" s="172">
        <v>127</v>
      </c>
      <c r="N3623" s="172">
        <v>64</v>
      </c>
      <c r="O3623" s="167" t="s">
        <v>133</v>
      </c>
      <c r="P3623" s="260" t="e">
        <f t="shared" si="174"/>
        <v>#NUM!</v>
      </c>
      <c r="S3623" s="272"/>
    </row>
    <row r="3624" spans="1:19">
      <c r="A3624" s="161" t="s">
        <v>4735</v>
      </c>
      <c r="C3624" s="161" t="s">
        <v>133</v>
      </c>
      <c r="F3624" s="163" t="s">
        <v>133</v>
      </c>
      <c r="G3624" s="266" t="s">
        <v>133</v>
      </c>
      <c r="H3624" s="163" t="s">
        <v>133</v>
      </c>
      <c r="I3624" s="163" t="s">
        <v>133</v>
      </c>
      <c r="J3624" s="163" t="s">
        <v>133</v>
      </c>
      <c r="K3624" s="164">
        <f t="shared" si="175"/>
        <v>0</v>
      </c>
      <c r="L3624" s="165">
        <f t="shared" si="176"/>
        <v>0</v>
      </c>
      <c r="M3624" s="172">
        <v>127</v>
      </c>
      <c r="N3624" s="172">
        <v>64</v>
      </c>
      <c r="O3624" s="167" t="s">
        <v>133</v>
      </c>
      <c r="P3624" s="260" t="e">
        <f t="shared" si="174"/>
        <v>#NUM!</v>
      </c>
      <c r="S3624" s="272"/>
    </row>
    <row r="3625" spans="1:19">
      <c r="A3625" s="161" t="s">
        <v>4736</v>
      </c>
      <c r="C3625" s="161" t="s">
        <v>133</v>
      </c>
      <c r="F3625" s="163" t="s">
        <v>133</v>
      </c>
      <c r="G3625" s="266" t="s">
        <v>133</v>
      </c>
      <c r="H3625" s="163" t="s">
        <v>133</v>
      </c>
      <c r="I3625" s="163" t="s">
        <v>133</v>
      </c>
      <c r="J3625" s="163" t="s">
        <v>133</v>
      </c>
      <c r="K3625" s="164">
        <f t="shared" si="175"/>
        <v>0</v>
      </c>
      <c r="L3625" s="165">
        <f t="shared" si="176"/>
        <v>0</v>
      </c>
      <c r="M3625" s="172">
        <v>127</v>
      </c>
      <c r="N3625" s="172">
        <v>64</v>
      </c>
      <c r="O3625" s="167" t="s">
        <v>133</v>
      </c>
      <c r="P3625" s="260" t="e">
        <f t="shared" si="174"/>
        <v>#NUM!</v>
      </c>
      <c r="S3625" s="272"/>
    </row>
    <row r="3626" spans="1:19">
      <c r="A3626" s="161" t="s">
        <v>4737</v>
      </c>
      <c r="C3626" s="161" t="s">
        <v>133</v>
      </c>
      <c r="F3626" s="163" t="s">
        <v>133</v>
      </c>
      <c r="G3626" s="266" t="s">
        <v>133</v>
      </c>
      <c r="H3626" s="163" t="s">
        <v>133</v>
      </c>
      <c r="I3626" s="163" t="s">
        <v>133</v>
      </c>
      <c r="J3626" s="163" t="s">
        <v>133</v>
      </c>
      <c r="K3626" s="164">
        <f t="shared" si="175"/>
        <v>0</v>
      </c>
      <c r="L3626" s="165">
        <f t="shared" si="176"/>
        <v>0</v>
      </c>
      <c r="M3626" s="172">
        <v>127</v>
      </c>
      <c r="N3626" s="172">
        <v>64</v>
      </c>
      <c r="O3626" s="167" t="s">
        <v>133</v>
      </c>
      <c r="P3626" s="260" t="e">
        <f t="shared" si="174"/>
        <v>#NUM!</v>
      </c>
      <c r="S3626" s="272"/>
    </row>
    <row r="3627" spans="1:19">
      <c r="A3627" s="161" t="s">
        <v>4738</v>
      </c>
      <c r="C3627" s="161" t="s">
        <v>133</v>
      </c>
      <c r="F3627" s="163" t="s">
        <v>133</v>
      </c>
      <c r="G3627" s="266" t="s">
        <v>133</v>
      </c>
      <c r="H3627" s="163" t="s">
        <v>133</v>
      </c>
      <c r="I3627" s="163" t="s">
        <v>133</v>
      </c>
      <c r="J3627" s="163" t="s">
        <v>133</v>
      </c>
      <c r="K3627" s="164">
        <f t="shared" si="175"/>
        <v>0</v>
      </c>
      <c r="L3627" s="165">
        <f t="shared" si="176"/>
        <v>0</v>
      </c>
      <c r="M3627" s="172">
        <v>127</v>
      </c>
      <c r="N3627" s="172">
        <v>64</v>
      </c>
      <c r="O3627" s="167" t="s">
        <v>133</v>
      </c>
      <c r="P3627" s="260" t="e">
        <f t="shared" si="174"/>
        <v>#NUM!</v>
      </c>
      <c r="S3627" s="272"/>
    </row>
    <row r="3628" spans="1:19">
      <c r="A3628" s="161" t="s">
        <v>4739</v>
      </c>
      <c r="C3628" s="161" t="s">
        <v>133</v>
      </c>
      <c r="F3628" s="163" t="s">
        <v>133</v>
      </c>
      <c r="G3628" s="266" t="s">
        <v>133</v>
      </c>
      <c r="H3628" s="163" t="s">
        <v>133</v>
      </c>
      <c r="I3628" s="163" t="s">
        <v>133</v>
      </c>
      <c r="J3628" s="163" t="s">
        <v>133</v>
      </c>
      <c r="K3628" s="164">
        <f t="shared" si="175"/>
        <v>0</v>
      </c>
      <c r="L3628" s="165">
        <f t="shared" si="176"/>
        <v>0</v>
      </c>
      <c r="M3628" s="172">
        <v>127</v>
      </c>
      <c r="N3628" s="172">
        <v>64</v>
      </c>
      <c r="O3628" s="167" t="s">
        <v>133</v>
      </c>
      <c r="P3628" s="260" t="e">
        <f t="shared" si="174"/>
        <v>#NUM!</v>
      </c>
      <c r="S3628" s="272"/>
    </row>
    <row r="3629" spans="1:19">
      <c r="A3629" s="161" t="s">
        <v>4740</v>
      </c>
      <c r="C3629" s="161" t="s">
        <v>133</v>
      </c>
      <c r="F3629" s="163" t="s">
        <v>133</v>
      </c>
      <c r="G3629" s="266" t="s">
        <v>133</v>
      </c>
      <c r="H3629" s="163" t="s">
        <v>133</v>
      </c>
      <c r="I3629" s="163" t="s">
        <v>133</v>
      </c>
      <c r="J3629" s="163" t="s">
        <v>133</v>
      </c>
      <c r="K3629" s="164">
        <f t="shared" si="175"/>
        <v>0</v>
      </c>
      <c r="L3629" s="165">
        <f t="shared" si="176"/>
        <v>0</v>
      </c>
      <c r="M3629" s="172">
        <v>127</v>
      </c>
      <c r="N3629" s="172">
        <v>64</v>
      </c>
      <c r="O3629" s="167" t="s">
        <v>133</v>
      </c>
      <c r="P3629" s="260" t="e">
        <f t="shared" si="174"/>
        <v>#NUM!</v>
      </c>
      <c r="S3629" s="272"/>
    </row>
    <row r="3630" spans="1:19">
      <c r="A3630" s="161" t="s">
        <v>4741</v>
      </c>
      <c r="C3630" s="161" t="s">
        <v>133</v>
      </c>
      <c r="F3630" s="163" t="s">
        <v>133</v>
      </c>
      <c r="G3630" s="266" t="s">
        <v>133</v>
      </c>
      <c r="H3630" s="163" t="s">
        <v>133</v>
      </c>
      <c r="I3630" s="163" t="s">
        <v>133</v>
      </c>
      <c r="J3630" s="163" t="s">
        <v>133</v>
      </c>
      <c r="K3630" s="164">
        <f t="shared" si="175"/>
        <v>0</v>
      </c>
      <c r="L3630" s="165">
        <f t="shared" si="176"/>
        <v>0</v>
      </c>
      <c r="M3630" s="172">
        <v>127</v>
      </c>
      <c r="N3630" s="172">
        <v>64</v>
      </c>
      <c r="O3630" s="167" t="s">
        <v>133</v>
      </c>
      <c r="P3630" s="260" t="e">
        <f t="shared" si="174"/>
        <v>#NUM!</v>
      </c>
      <c r="S3630" s="272"/>
    </row>
    <row r="3631" spans="1:19">
      <c r="A3631" s="161" t="s">
        <v>4742</v>
      </c>
      <c r="C3631" s="161" t="s">
        <v>133</v>
      </c>
      <c r="F3631" s="163" t="s">
        <v>133</v>
      </c>
      <c r="G3631" s="266" t="s">
        <v>133</v>
      </c>
      <c r="H3631" s="163" t="s">
        <v>133</v>
      </c>
      <c r="I3631" s="163" t="s">
        <v>133</v>
      </c>
      <c r="J3631" s="163" t="s">
        <v>133</v>
      </c>
      <c r="K3631" s="164">
        <f t="shared" si="175"/>
        <v>0</v>
      </c>
      <c r="L3631" s="165">
        <f t="shared" si="176"/>
        <v>0</v>
      </c>
      <c r="M3631" s="172">
        <v>127</v>
      </c>
      <c r="N3631" s="172">
        <v>64</v>
      </c>
      <c r="O3631" s="167" t="s">
        <v>133</v>
      </c>
      <c r="P3631" s="260" t="e">
        <f t="shared" si="174"/>
        <v>#NUM!</v>
      </c>
      <c r="S3631" s="272"/>
    </row>
    <row r="3632" spans="1:19">
      <c r="A3632" s="161" t="s">
        <v>4743</v>
      </c>
      <c r="C3632" s="161" t="s">
        <v>133</v>
      </c>
      <c r="F3632" s="163" t="s">
        <v>133</v>
      </c>
      <c r="G3632" s="266" t="s">
        <v>133</v>
      </c>
      <c r="H3632" s="163" t="s">
        <v>133</v>
      </c>
      <c r="I3632" s="163" t="s">
        <v>133</v>
      </c>
      <c r="J3632" s="163" t="s">
        <v>133</v>
      </c>
      <c r="K3632" s="164">
        <f t="shared" si="175"/>
        <v>0</v>
      </c>
      <c r="L3632" s="165">
        <f t="shared" si="176"/>
        <v>0</v>
      </c>
      <c r="M3632" s="172">
        <v>127</v>
      </c>
      <c r="N3632" s="172">
        <v>64</v>
      </c>
      <c r="O3632" s="167" t="s">
        <v>133</v>
      </c>
      <c r="P3632" s="260" t="e">
        <f t="shared" si="174"/>
        <v>#NUM!</v>
      </c>
      <c r="S3632" s="272"/>
    </row>
    <row r="3633" spans="1:19">
      <c r="A3633" s="161" t="s">
        <v>4744</v>
      </c>
      <c r="C3633" s="161" t="s">
        <v>133</v>
      </c>
      <c r="F3633" s="163" t="s">
        <v>133</v>
      </c>
      <c r="G3633" s="266" t="s">
        <v>133</v>
      </c>
      <c r="H3633" s="163" t="s">
        <v>133</v>
      </c>
      <c r="I3633" s="163" t="s">
        <v>133</v>
      </c>
      <c r="J3633" s="163" t="s">
        <v>133</v>
      </c>
      <c r="K3633" s="164">
        <f t="shared" si="175"/>
        <v>0</v>
      </c>
      <c r="L3633" s="165">
        <f t="shared" si="176"/>
        <v>0</v>
      </c>
      <c r="M3633" s="172">
        <v>127</v>
      </c>
      <c r="N3633" s="172">
        <v>64</v>
      </c>
      <c r="O3633" s="167" t="s">
        <v>133</v>
      </c>
      <c r="P3633" s="260" t="e">
        <f t="shared" si="174"/>
        <v>#NUM!</v>
      </c>
      <c r="S3633" s="272"/>
    </row>
    <row r="3634" spans="1:19">
      <c r="A3634" s="161" t="s">
        <v>4745</v>
      </c>
      <c r="C3634" s="161" t="s">
        <v>133</v>
      </c>
      <c r="F3634" s="163" t="s">
        <v>133</v>
      </c>
      <c r="G3634" s="266" t="s">
        <v>133</v>
      </c>
      <c r="H3634" s="163" t="s">
        <v>133</v>
      </c>
      <c r="I3634" s="163" t="s">
        <v>133</v>
      </c>
      <c r="J3634" s="163" t="s">
        <v>133</v>
      </c>
      <c r="K3634" s="164">
        <f t="shared" si="175"/>
        <v>0</v>
      </c>
      <c r="L3634" s="165">
        <f t="shared" si="176"/>
        <v>0</v>
      </c>
      <c r="M3634" s="172">
        <v>127</v>
      </c>
      <c r="N3634" s="172">
        <v>64</v>
      </c>
      <c r="O3634" s="167" t="s">
        <v>133</v>
      </c>
      <c r="P3634" s="260" t="e">
        <f t="shared" si="174"/>
        <v>#NUM!</v>
      </c>
      <c r="S3634" s="272"/>
    </row>
    <row r="3635" spans="1:19">
      <c r="A3635" s="161" t="s">
        <v>4746</v>
      </c>
      <c r="C3635" s="161" t="s">
        <v>133</v>
      </c>
      <c r="F3635" s="163" t="s">
        <v>133</v>
      </c>
      <c r="G3635" s="266" t="s">
        <v>133</v>
      </c>
      <c r="H3635" s="163" t="s">
        <v>133</v>
      </c>
      <c r="I3635" s="163" t="s">
        <v>133</v>
      </c>
      <c r="J3635" s="163" t="s">
        <v>133</v>
      </c>
      <c r="K3635" s="164">
        <f t="shared" si="175"/>
        <v>0</v>
      </c>
      <c r="L3635" s="165">
        <f t="shared" si="176"/>
        <v>0</v>
      </c>
      <c r="M3635" s="172">
        <v>127</v>
      </c>
      <c r="N3635" s="172">
        <v>64</v>
      </c>
      <c r="O3635" s="167" t="s">
        <v>133</v>
      </c>
      <c r="P3635" s="260" t="e">
        <f t="shared" si="174"/>
        <v>#NUM!</v>
      </c>
      <c r="S3635" s="272"/>
    </row>
    <row r="3636" spans="1:19">
      <c r="A3636" s="161" t="s">
        <v>4747</v>
      </c>
      <c r="C3636" s="161" t="s">
        <v>133</v>
      </c>
      <c r="F3636" s="163" t="s">
        <v>133</v>
      </c>
      <c r="G3636" s="266" t="s">
        <v>133</v>
      </c>
      <c r="H3636" s="163" t="s">
        <v>133</v>
      </c>
      <c r="I3636" s="163" t="s">
        <v>133</v>
      </c>
      <c r="J3636" s="163" t="s">
        <v>133</v>
      </c>
      <c r="K3636" s="164">
        <f t="shared" si="175"/>
        <v>0</v>
      </c>
      <c r="L3636" s="165">
        <f t="shared" si="176"/>
        <v>0</v>
      </c>
      <c r="M3636" s="172">
        <v>127</v>
      </c>
      <c r="N3636" s="172">
        <v>64</v>
      </c>
      <c r="O3636" s="167" t="s">
        <v>133</v>
      </c>
      <c r="P3636" s="260" t="e">
        <f t="shared" si="174"/>
        <v>#NUM!</v>
      </c>
      <c r="S3636" s="272"/>
    </row>
    <row r="3637" spans="1:19">
      <c r="A3637" s="161" t="s">
        <v>4748</v>
      </c>
      <c r="C3637" s="161" t="s">
        <v>133</v>
      </c>
      <c r="F3637" s="163" t="s">
        <v>133</v>
      </c>
      <c r="G3637" s="266" t="s">
        <v>133</v>
      </c>
      <c r="H3637" s="163" t="s">
        <v>133</v>
      </c>
      <c r="I3637" s="163" t="s">
        <v>133</v>
      </c>
      <c r="J3637" s="163" t="s">
        <v>133</v>
      </c>
      <c r="K3637" s="164">
        <f t="shared" si="175"/>
        <v>0</v>
      </c>
      <c r="L3637" s="165">
        <f t="shared" si="176"/>
        <v>0</v>
      </c>
      <c r="M3637" s="172">
        <v>127</v>
      </c>
      <c r="N3637" s="172">
        <v>64</v>
      </c>
      <c r="O3637" s="167" t="s">
        <v>133</v>
      </c>
      <c r="P3637" s="260" t="e">
        <f t="shared" si="174"/>
        <v>#NUM!</v>
      </c>
      <c r="S3637" s="272"/>
    </row>
    <row r="3638" spans="1:19">
      <c r="A3638" s="161" t="s">
        <v>4749</v>
      </c>
      <c r="C3638" s="161" t="s">
        <v>133</v>
      </c>
      <c r="F3638" s="163" t="s">
        <v>133</v>
      </c>
      <c r="G3638" s="266" t="s">
        <v>133</v>
      </c>
      <c r="H3638" s="163" t="s">
        <v>133</v>
      </c>
      <c r="I3638" s="163" t="s">
        <v>133</v>
      </c>
      <c r="J3638" s="163" t="s">
        <v>133</v>
      </c>
      <c r="K3638" s="164">
        <f t="shared" si="175"/>
        <v>0</v>
      </c>
      <c r="L3638" s="165">
        <f t="shared" si="176"/>
        <v>0</v>
      </c>
      <c r="M3638" s="172">
        <v>127</v>
      </c>
      <c r="N3638" s="172">
        <v>64</v>
      </c>
      <c r="O3638" s="167" t="s">
        <v>133</v>
      </c>
      <c r="P3638" s="260" t="e">
        <f t="shared" si="174"/>
        <v>#NUM!</v>
      </c>
      <c r="S3638" s="272"/>
    </row>
    <row r="3639" spans="1:19">
      <c r="A3639" s="161" t="s">
        <v>4750</v>
      </c>
      <c r="C3639" s="161" t="s">
        <v>133</v>
      </c>
      <c r="F3639" s="163" t="s">
        <v>133</v>
      </c>
      <c r="G3639" s="266" t="s">
        <v>133</v>
      </c>
      <c r="H3639" s="163" t="s">
        <v>133</v>
      </c>
      <c r="I3639" s="163" t="s">
        <v>133</v>
      </c>
      <c r="J3639" s="163" t="s">
        <v>133</v>
      </c>
      <c r="K3639" s="164">
        <f t="shared" si="175"/>
        <v>0</v>
      </c>
      <c r="L3639" s="165">
        <f t="shared" si="176"/>
        <v>0</v>
      </c>
      <c r="M3639" s="172">
        <v>127</v>
      </c>
      <c r="N3639" s="172">
        <v>64</v>
      </c>
      <c r="O3639" s="167" t="s">
        <v>133</v>
      </c>
      <c r="P3639" s="260" t="e">
        <f t="shared" si="174"/>
        <v>#NUM!</v>
      </c>
      <c r="S3639" s="272"/>
    </row>
    <row r="3640" spans="1:19">
      <c r="A3640" s="161" t="s">
        <v>4751</v>
      </c>
      <c r="C3640" s="161" t="s">
        <v>133</v>
      </c>
      <c r="F3640" s="163" t="s">
        <v>133</v>
      </c>
      <c r="G3640" s="266" t="s">
        <v>133</v>
      </c>
      <c r="H3640" s="163" t="s">
        <v>133</v>
      </c>
      <c r="I3640" s="163" t="s">
        <v>133</v>
      </c>
      <c r="J3640" s="163" t="s">
        <v>133</v>
      </c>
      <c r="K3640" s="164">
        <f t="shared" si="175"/>
        <v>0</v>
      </c>
      <c r="L3640" s="165">
        <f t="shared" si="176"/>
        <v>0</v>
      </c>
      <c r="M3640" s="172">
        <v>127</v>
      </c>
      <c r="N3640" s="172">
        <v>64</v>
      </c>
      <c r="O3640" s="167" t="s">
        <v>133</v>
      </c>
      <c r="P3640" s="260" t="e">
        <f t="shared" si="174"/>
        <v>#NUM!</v>
      </c>
      <c r="S3640" s="272"/>
    </row>
    <row r="3641" spans="1:19">
      <c r="A3641" s="161" t="s">
        <v>4752</v>
      </c>
      <c r="C3641" s="161" t="s">
        <v>133</v>
      </c>
      <c r="F3641" s="163" t="s">
        <v>133</v>
      </c>
      <c r="G3641" s="266" t="s">
        <v>133</v>
      </c>
      <c r="H3641" s="163" t="s">
        <v>133</v>
      </c>
      <c r="I3641" s="163" t="s">
        <v>133</v>
      </c>
      <c r="J3641" s="163" t="s">
        <v>133</v>
      </c>
      <c r="K3641" s="164">
        <f t="shared" si="175"/>
        <v>0</v>
      </c>
      <c r="L3641" s="165">
        <f t="shared" si="176"/>
        <v>0</v>
      </c>
      <c r="M3641" s="172">
        <v>127</v>
      </c>
      <c r="N3641" s="172">
        <v>64</v>
      </c>
      <c r="O3641" s="167" t="s">
        <v>133</v>
      </c>
      <c r="P3641" s="260" t="e">
        <f t="shared" si="174"/>
        <v>#NUM!</v>
      </c>
      <c r="S3641" s="272"/>
    </row>
    <row r="3642" spans="1:19">
      <c r="A3642" s="161" t="s">
        <v>4753</v>
      </c>
      <c r="C3642" s="161" t="s">
        <v>133</v>
      </c>
      <c r="F3642" s="163" t="s">
        <v>133</v>
      </c>
      <c r="G3642" s="266" t="s">
        <v>133</v>
      </c>
      <c r="H3642" s="163" t="s">
        <v>133</v>
      </c>
      <c r="I3642" s="163" t="s">
        <v>133</v>
      </c>
      <c r="J3642" s="163" t="s">
        <v>133</v>
      </c>
      <c r="K3642" s="164">
        <f t="shared" si="175"/>
        <v>0</v>
      </c>
      <c r="L3642" s="165">
        <f t="shared" si="176"/>
        <v>0</v>
      </c>
      <c r="M3642" s="172">
        <v>127</v>
      </c>
      <c r="N3642" s="172">
        <v>64</v>
      </c>
      <c r="O3642" s="167" t="s">
        <v>133</v>
      </c>
      <c r="P3642" s="260" t="e">
        <f t="shared" si="174"/>
        <v>#NUM!</v>
      </c>
      <c r="S3642" s="272"/>
    </row>
    <row r="3643" spans="1:19">
      <c r="A3643" s="161" t="s">
        <v>4754</v>
      </c>
      <c r="C3643" s="161" t="s">
        <v>133</v>
      </c>
      <c r="F3643" s="163" t="s">
        <v>133</v>
      </c>
      <c r="G3643" s="266" t="s">
        <v>133</v>
      </c>
      <c r="H3643" s="163" t="s">
        <v>133</v>
      </c>
      <c r="I3643" s="163" t="s">
        <v>133</v>
      </c>
      <c r="J3643" s="163" t="s">
        <v>133</v>
      </c>
      <c r="K3643" s="164">
        <f t="shared" si="175"/>
        <v>0</v>
      </c>
      <c r="L3643" s="165">
        <f t="shared" si="176"/>
        <v>0</v>
      </c>
      <c r="M3643" s="172">
        <v>127</v>
      </c>
      <c r="N3643" s="172">
        <v>64</v>
      </c>
      <c r="O3643" s="167" t="s">
        <v>133</v>
      </c>
      <c r="P3643" s="260" t="e">
        <f t="shared" si="174"/>
        <v>#NUM!</v>
      </c>
      <c r="S3643" s="272"/>
    </row>
    <row r="3644" spans="1:19">
      <c r="A3644" s="161" t="s">
        <v>4755</v>
      </c>
      <c r="C3644" s="161" t="s">
        <v>133</v>
      </c>
      <c r="F3644" s="163" t="s">
        <v>133</v>
      </c>
      <c r="G3644" s="266" t="s">
        <v>133</v>
      </c>
      <c r="H3644" s="163" t="s">
        <v>133</v>
      </c>
      <c r="I3644" s="163" t="s">
        <v>133</v>
      </c>
      <c r="J3644" s="163" t="s">
        <v>133</v>
      </c>
      <c r="K3644" s="164">
        <f t="shared" si="175"/>
        <v>0</v>
      </c>
      <c r="L3644" s="165">
        <f t="shared" si="176"/>
        <v>0</v>
      </c>
      <c r="M3644" s="172">
        <v>127</v>
      </c>
      <c r="N3644" s="172">
        <v>64</v>
      </c>
      <c r="O3644" s="167" t="s">
        <v>133</v>
      </c>
      <c r="P3644" s="260" t="e">
        <f t="shared" si="174"/>
        <v>#NUM!</v>
      </c>
      <c r="S3644" s="272"/>
    </row>
    <row r="3645" spans="1:19">
      <c r="A3645" s="161" t="s">
        <v>4756</v>
      </c>
      <c r="C3645" s="161" t="s">
        <v>133</v>
      </c>
      <c r="F3645" s="163" t="s">
        <v>133</v>
      </c>
      <c r="G3645" s="266" t="s">
        <v>133</v>
      </c>
      <c r="H3645" s="163" t="s">
        <v>133</v>
      </c>
      <c r="I3645" s="163" t="s">
        <v>133</v>
      </c>
      <c r="J3645" s="163" t="s">
        <v>133</v>
      </c>
      <c r="K3645" s="164">
        <f t="shared" si="175"/>
        <v>0</v>
      </c>
      <c r="L3645" s="165">
        <f t="shared" si="176"/>
        <v>0</v>
      </c>
      <c r="M3645" s="172">
        <v>127</v>
      </c>
      <c r="N3645" s="172">
        <v>64</v>
      </c>
      <c r="O3645" s="167" t="s">
        <v>133</v>
      </c>
      <c r="P3645" s="260" t="e">
        <f t="shared" si="174"/>
        <v>#NUM!</v>
      </c>
      <c r="S3645" s="272"/>
    </row>
    <row r="3646" spans="1:19">
      <c r="A3646" s="161" t="s">
        <v>4757</v>
      </c>
      <c r="C3646" s="161" t="s">
        <v>133</v>
      </c>
      <c r="F3646" s="163" t="s">
        <v>133</v>
      </c>
      <c r="G3646" s="266" t="s">
        <v>133</v>
      </c>
      <c r="H3646" s="163" t="s">
        <v>133</v>
      </c>
      <c r="I3646" s="163" t="s">
        <v>133</v>
      </c>
      <c r="J3646" s="163" t="s">
        <v>133</v>
      </c>
      <c r="K3646" s="164">
        <f t="shared" si="175"/>
        <v>0</v>
      </c>
      <c r="L3646" s="165">
        <f t="shared" si="176"/>
        <v>0</v>
      </c>
      <c r="M3646" s="172">
        <v>127</v>
      </c>
      <c r="N3646" s="172">
        <v>64</v>
      </c>
      <c r="O3646" s="167" t="s">
        <v>133</v>
      </c>
      <c r="P3646" s="260" t="e">
        <f t="shared" si="174"/>
        <v>#NUM!</v>
      </c>
      <c r="S3646" s="272"/>
    </row>
    <row r="3647" spans="1:19">
      <c r="A3647" s="161" t="s">
        <v>4758</v>
      </c>
      <c r="C3647" s="161" t="s">
        <v>133</v>
      </c>
      <c r="F3647" s="163" t="s">
        <v>133</v>
      </c>
      <c r="G3647" s="266" t="s">
        <v>133</v>
      </c>
      <c r="H3647" s="163" t="s">
        <v>133</v>
      </c>
      <c r="I3647" s="163" t="s">
        <v>133</v>
      </c>
      <c r="J3647" s="163" t="s">
        <v>133</v>
      </c>
      <c r="K3647" s="164">
        <f t="shared" si="175"/>
        <v>0</v>
      </c>
      <c r="L3647" s="165">
        <f t="shared" si="176"/>
        <v>0</v>
      </c>
      <c r="M3647" s="172">
        <v>127</v>
      </c>
      <c r="N3647" s="172">
        <v>64</v>
      </c>
      <c r="O3647" s="167" t="s">
        <v>133</v>
      </c>
      <c r="P3647" s="260" t="e">
        <f t="shared" si="174"/>
        <v>#NUM!</v>
      </c>
      <c r="S3647" s="272"/>
    </row>
    <row r="3648" spans="1:19">
      <c r="A3648" s="161" t="s">
        <v>4759</v>
      </c>
      <c r="C3648" s="161" t="s">
        <v>133</v>
      </c>
      <c r="F3648" s="163" t="s">
        <v>133</v>
      </c>
      <c r="G3648" s="266" t="s">
        <v>133</v>
      </c>
      <c r="H3648" s="163" t="s">
        <v>133</v>
      </c>
      <c r="I3648" s="163" t="s">
        <v>133</v>
      </c>
      <c r="J3648" s="163" t="s">
        <v>133</v>
      </c>
      <c r="K3648" s="164">
        <f t="shared" si="175"/>
        <v>0</v>
      </c>
      <c r="L3648" s="165">
        <f t="shared" si="176"/>
        <v>0</v>
      </c>
      <c r="M3648" s="172">
        <v>127</v>
      </c>
      <c r="N3648" s="172">
        <v>64</v>
      </c>
      <c r="O3648" s="167" t="s">
        <v>133</v>
      </c>
      <c r="P3648" s="260" t="e">
        <f t="shared" si="174"/>
        <v>#NUM!</v>
      </c>
      <c r="S3648" s="272"/>
    </row>
    <row r="3649" spans="1:19">
      <c r="A3649" s="161" t="s">
        <v>4760</v>
      </c>
      <c r="C3649" s="161" t="s">
        <v>133</v>
      </c>
      <c r="F3649" s="163" t="s">
        <v>133</v>
      </c>
      <c r="G3649" s="266" t="s">
        <v>133</v>
      </c>
      <c r="H3649" s="163" t="s">
        <v>133</v>
      </c>
      <c r="I3649" s="163" t="s">
        <v>133</v>
      </c>
      <c r="J3649" s="163" t="s">
        <v>133</v>
      </c>
      <c r="K3649" s="164">
        <f t="shared" si="175"/>
        <v>0</v>
      </c>
      <c r="L3649" s="165">
        <f t="shared" si="176"/>
        <v>0</v>
      </c>
      <c r="M3649" s="172">
        <v>127</v>
      </c>
      <c r="N3649" s="172">
        <v>64</v>
      </c>
      <c r="O3649" s="167" t="s">
        <v>133</v>
      </c>
      <c r="P3649" s="260" t="e">
        <f t="shared" si="174"/>
        <v>#NUM!</v>
      </c>
      <c r="S3649" s="272"/>
    </row>
    <row r="3650" spans="1:19">
      <c r="A3650" s="161" t="s">
        <v>4761</v>
      </c>
      <c r="C3650" s="161" t="s">
        <v>133</v>
      </c>
      <c r="F3650" s="163" t="s">
        <v>133</v>
      </c>
      <c r="G3650" s="266" t="s">
        <v>133</v>
      </c>
      <c r="H3650" s="163" t="s">
        <v>133</v>
      </c>
      <c r="I3650" s="163" t="s">
        <v>133</v>
      </c>
      <c r="J3650" s="163" t="s">
        <v>133</v>
      </c>
      <c r="K3650" s="164">
        <f t="shared" si="175"/>
        <v>0</v>
      </c>
      <c r="L3650" s="165">
        <f t="shared" si="176"/>
        <v>0</v>
      </c>
      <c r="M3650" s="172">
        <v>127</v>
      </c>
      <c r="N3650" s="172">
        <v>64</v>
      </c>
      <c r="O3650" s="167" t="s">
        <v>133</v>
      </c>
      <c r="P3650" s="260" t="e">
        <f t="shared" si="174"/>
        <v>#NUM!</v>
      </c>
      <c r="S3650" s="272"/>
    </row>
    <row r="3651" spans="1:19">
      <c r="A3651" s="161" t="s">
        <v>4762</v>
      </c>
      <c r="C3651" s="161" t="s">
        <v>133</v>
      </c>
      <c r="F3651" s="163" t="s">
        <v>133</v>
      </c>
      <c r="G3651" s="266" t="s">
        <v>133</v>
      </c>
      <c r="H3651" s="163" t="s">
        <v>133</v>
      </c>
      <c r="I3651" s="163" t="s">
        <v>133</v>
      </c>
      <c r="J3651" s="163" t="s">
        <v>133</v>
      </c>
      <c r="K3651" s="164">
        <f t="shared" si="175"/>
        <v>0</v>
      </c>
      <c r="L3651" s="165">
        <f t="shared" si="176"/>
        <v>0</v>
      </c>
      <c r="M3651" s="172">
        <v>127</v>
      </c>
      <c r="N3651" s="172">
        <v>64</v>
      </c>
      <c r="O3651" s="167" t="s">
        <v>133</v>
      </c>
      <c r="P3651" s="260" t="e">
        <f t="shared" si="174"/>
        <v>#NUM!</v>
      </c>
      <c r="S3651" s="272"/>
    </row>
    <row r="3652" spans="1:19">
      <c r="A3652" s="161" t="s">
        <v>4763</v>
      </c>
      <c r="C3652" s="161" t="s">
        <v>133</v>
      </c>
      <c r="F3652" s="163" t="s">
        <v>133</v>
      </c>
      <c r="G3652" s="266" t="s">
        <v>133</v>
      </c>
      <c r="H3652" s="163" t="s">
        <v>133</v>
      </c>
      <c r="I3652" s="163" t="s">
        <v>133</v>
      </c>
      <c r="J3652" s="163" t="s">
        <v>133</v>
      </c>
      <c r="K3652" s="164">
        <f t="shared" si="175"/>
        <v>0</v>
      </c>
      <c r="L3652" s="165">
        <f t="shared" si="176"/>
        <v>0</v>
      </c>
      <c r="M3652" s="172">
        <v>127</v>
      </c>
      <c r="N3652" s="172">
        <v>64</v>
      </c>
      <c r="O3652" s="167" t="s">
        <v>133</v>
      </c>
      <c r="P3652" s="260" t="e">
        <f t="shared" si="174"/>
        <v>#NUM!</v>
      </c>
      <c r="S3652" s="272"/>
    </row>
    <row r="3653" spans="1:19">
      <c r="A3653" s="161" t="s">
        <v>4764</v>
      </c>
      <c r="C3653" s="161" t="s">
        <v>133</v>
      </c>
      <c r="F3653" s="163" t="s">
        <v>133</v>
      </c>
      <c r="G3653" s="266" t="s">
        <v>133</v>
      </c>
      <c r="H3653" s="163" t="s">
        <v>133</v>
      </c>
      <c r="I3653" s="163" t="s">
        <v>133</v>
      </c>
      <c r="J3653" s="163" t="s">
        <v>133</v>
      </c>
      <c r="K3653" s="164">
        <f t="shared" si="175"/>
        <v>0</v>
      </c>
      <c r="L3653" s="165">
        <f t="shared" si="176"/>
        <v>0</v>
      </c>
      <c r="M3653" s="172">
        <v>127</v>
      </c>
      <c r="N3653" s="172">
        <v>64</v>
      </c>
      <c r="O3653" s="167" t="s">
        <v>133</v>
      </c>
      <c r="P3653" s="260" t="e">
        <f t="shared" si="174"/>
        <v>#NUM!</v>
      </c>
      <c r="S3653" s="272"/>
    </row>
    <row r="3654" spans="1:19">
      <c r="A3654" s="161" t="s">
        <v>4765</v>
      </c>
      <c r="C3654" s="161" t="s">
        <v>133</v>
      </c>
      <c r="F3654" s="163" t="s">
        <v>133</v>
      </c>
      <c r="G3654" s="266" t="s">
        <v>133</v>
      </c>
      <c r="H3654" s="163" t="s">
        <v>133</v>
      </c>
      <c r="I3654" s="163" t="s">
        <v>133</v>
      </c>
      <c r="J3654" s="163" t="s">
        <v>133</v>
      </c>
      <c r="K3654" s="164">
        <f t="shared" si="175"/>
        <v>0</v>
      </c>
      <c r="L3654" s="165">
        <f t="shared" si="176"/>
        <v>0</v>
      </c>
      <c r="M3654" s="172">
        <v>127</v>
      </c>
      <c r="N3654" s="172">
        <v>64</v>
      </c>
      <c r="O3654" s="167" t="s">
        <v>133</v>
      </c>
      <c r="P3654" s="260" t="e">
        <f t="shared" si="174"/>
        <v>#NUM!</v>
      </c>
      <c r="S3654" s="272"/>
    </row>
    <row r="3655" spans="1:19">
      <c r="A3655" s="161" t="s">
        <v>4766</v>
      </c>
      <c r="C3655" s="161" t="s">
        <v>133</v>
      </c>
      <c r="F3655" s="163" t="s">
        <v>133</v>
      </c>
      <c r="G3655" s="266" t="s">
        <v>133</v>
      </c>
      <c r="H3655" s="163" t="s">
        <v>133</v>
      </c>
      <c r="I3655" s="163" t="s">
        <v>133</v>
      </c>
      <c r="J3655" s="163" t="s">
        <v>133</v>
      </c>
      <c r="K3655" s="164">
        <f t="shared" si="175"/>
        <v>0</v>
      </c>
      <c r="L3655" s="165">
        <f t="shared" si="176"/>
        <v>0</v>
      </c>
      <c r="M3655" s="172">
        <v>127</v>
      </c>
      <c r="N3655" s="172">
        <v>64</v>
      </c>
      <c r="O3655" s="167" t="s">
        <v>133</v>
      </c>
      <c r="P3655" s="260" t="e">
        <f t="shared" si="174"/>
        <v>#NUM!</v>
      </c>
      <c r="S3655" s="272"/>
    </row>
    <row r="3656" spans="1:19">
      <c r="A3656" s="161" t="s">
        <v>4767</v>
      </c>
      <c r="C3656" s="161" t="s">
        <v>133</v>
      </c>
      <c r="F3656" s="163" t="s">
        <v>133</v>
      </c>
      <c r="G3656" s="266" t="s">
        <v>133</v>
      </c>
      <c r="H3656" s="163" t="s">
        <v>133</v>
      </c>
      <c r="I3656" s="163" t="s">
        <v>133</v>
      </c>
      <c r="J3656" s="163" t="s">
        <v>133</v>
      </c>
      <c r="K3656" s="164">
        <f t="shared" si="175"/>
        <v>0</v>
      </c>
      <c r="L3656" s="165">
        <f t="shared" si="176"/>
        <v>0</v>
      </c>
      <c r="M3656" s="172">
        <v>127</v>
      </c>
      <c r="N3656" s="172">
        <v>64</v>
      </c>
      <c r="O3656" s="167" t="s">
        <v>133</v>
      </c>
      <c r="P3656" s="260" t="e">
        <f t="shared" si="174"/>
        <v>#NUM!</v>
      </c>
      <c r="S3656" s="272"/>
    </row>
    <row r="3657" spans="1:19">
      <c r="A3657" s="161" t="s">
        <v>4768</v>
      </c>
      <c r="C3657" s="161" t="s">
        <v>133</v>
      </c>
      <c r="F3657" s="163" t="s">
        <v>133</v>
      </c>
      <c r="G3657" s="266" t="s">
        <v>133</v>
      </c>
      <c r="H3657" s="163" t="s">
        <v>133</v>
      </c>
      <c r="I3657" s="163" t="s">
        <v>133</v>
      </c>
      <c r="J3657" s="163" t="s">
        <v>133</v>
      </c>
      <c r="K3657" s="164">
        <f t="shared" si="175"/>
        <v>0</v>
      </c>
      <c r="L3657" s="165">
        <f t="shared" si="176"/>
        <v>0</v>
      </c>
      <c r="M3657" s="172">
        <v>127</v>
      </c>
      <c r="N3657" s="172">
        <v>64</v>
      </c>
      <c r="O3657" s="167" t="s">
        <v>133</v>
      </c>
      <c r="P3657" s="260" t="e">
        <f t="shared" si="174"/>
        <v>#NUM!</v>
      </c>
      <c r="S3657" s="272"/>
    </row>
    <row r="3658" spans="1:19">
      <c r="A3658" s="161" t="s">
        <v>4769</v>
      </c>
      <c r="C3658" s="161" t="s">
        <v>133</v>
      </c>
      <c r="F3658" s="163" t="s">
        <v>133</v>
      </c>
      <c r="G3658" s="266" t="s">
        <v>133</v>
      </c>
      <c r="H3658" s="163" t="s">
        <v>133</v>
      </c>
      <c r="I3658" s="163" t="s">
        <v>133</v>
      </c>
      <c r="J3658" s="163" t="s">
        <v>133</v>
      </c>
      <c r="K3658" s="164">
        <f t="shared" si="175"/>
        <v>0</v>
      </c>
      <c r="L3658" s="165">
        <f t="shared" si="176"/>
        <v>0</v>
      </c>
      <c r="M3658" s="172">
        <v>127</v>
      </c>
      <c r="N3658" s="172">
        <v>64</v>
      </c>
      <c r="O3658" s="167" t="s">
        <v>133</v>
      </c>
      <c r="P3658" s="260" t="e">
        <f t="shared" si="174"/>
        <v>#NUM!</v>
      </c>
      <c r="S3658" s="272"/>
    </row>
    <row r="3659" spans="1:19">
      <c r="A3659" s="161" t="s">
        <v>4770</v>
      </c>
      <c r="C3659" s="161" t="s">
        <v>133</v>
      </c>
      <c r="F3659" s="163" t="s">
        <v>133</v>
      </c>
      <c r="G3659" s="266" t="s">
        <v>133</v>
      </c>
      <c r="H3659" s="163" t="s">
        <v>133</v>
      </c>
      <c r="I3659" s="163" t="s">
        <v>133</v>
      </c>
      <c r="J3659" s="163" t="s">
        <v>133</v>
      </c>
      <c r="K3659" s="164">
        <f t="shared" si="175"/>
        <v>0</v>
      </c>
      <c r="L3659" s="165">
        <f t="shared" si="176"/>
        <v>0</v>
      </c>
      <c r="M3659" s="172">
        <v>127</v>
      </c>
      <c r="N3659" s="172">
        <v>64</v>
      </c>
      <c r="O3659" s="167" t="s">
        <v>133</v>
      </c>
      <c r="P3659" s="260" t="e">
        <f t="shared" si="174"/>
        <v>#NUM!</v>
      </c>
      <c r="S3659" s="272"/>
    </row>
    <row r="3660" spans="1:19">
      <c r="A3660" s="161" t="s">
        <v>4771</v>
      </c>
      <c r="C3660" s="161" t="s">
        <v>133</v>
      </c>
      <c r="F3660" s="163" t="s">
        <v>133</v>
      </c>
      <c r="G3660" s="266" t="s">
        <v>133</v>
      </c>
      <c r="H3660" s="163" t="s">
        <v>133</v>
      </c>
      <c r="I3660" s="163" t="s">
        <v>133</v>
      </c>
      <c r="J3660" s="163" t="s">
        <v>133</v>
      </c>
      <c r="K3660" s="164">
        <f t="shared" si="175"/>
        <v>0</v>
      </c>
      <c r="L3660" s="165">
        <f t="shared" si="176"/>
        <v>0</v>
      </c>
      <c r="M3660" s="172">
        <v>127</v>
      </c>
      <c r="N3660" s="172">
        <v>64</v>
      </c>
      <c r="O3660" s="167" t="s">
        <v>133</v>
      </c>
      <c r="P3660" s="260" t="e">
        <f t="shared" si="174"/>
        <v>#NUM!</v>
      </c>
      <c r="S3660" s="272"/>
    </row>
    <row r="3661" spans="1:19">
      <c r="A3661" s="161" t="s">
        <v>4772</v>
      </c>
      <c r="C3661" s="161" t="s">
        <v>133</v>
      </c>
      <c r="F3661" s="163" t="s">
        <v>133</v>
      </c>
      <c r="G3661" s="266" t="s">
        <v>133</v>
      </c>
      <c r="H3661" s="163" t="s">
        <v>133</v>
      </c>
      <c r="I3661" s="163" t="s">
        <v>133</v>
      </c>
      <c r="J3661" s="163" t="s">
        <v>133</v>
      </c>
      <c r="K3661" s="164">
        <f t="shared" si="175"/>
        <v>0</v>
      </c>
      <c r="L3661" s="165">
        <f t="shared" si="176"/>
        <v>0</v>
      </c>
      <c r="M3661" s="172">
        <v>127</v>
      </c>
      <c r="N3661" s="172">
        <v>64</v>
      </c>
      <c r="O3661" s="167" t="s">
        <v>133</v>
      </c>
      <c r="P3661" s="260" t="e">
        <f t="shared" si="174"/>
        <v>#NUM!</v>
      </c>
      <c r="S3661" s="272"/>
    </row>
    <row r="3662" spans="1:19">
      <c r="A3662" s="161" t="s">
        <v>4773</v>
      </c>
      <c r="C3662" s="161" t="s">
        <v>133</v>
      </c>
      <c r="F3662" s="163" t="s">
        <v>133</v>
      </c>
      <c r="G3662" s="266" t="s">
        <v>133</v>
      </c>
      <c r="H3662" s="163" t="s">
        <v>133</v>
      </c>
      <c r="I3662" s="163" t="s">
        <v>133</v>
      </c>
      <c r="J3662" s="163" t="s">
        <v>133</v>
      </c>
      <c r="K3662" s="164">
        <f t="shared" si="175"/>
        <v>0</v>
      </c>
      <c r="L3662" s="165">
        <f t="shared" si="176"/>
        <v>0</v>
      </c>
      <c r="M3662" s="172">
        <v>127</v>
      </c>
      <c r="N3662" s="172">
        <v>64</v>
      </c>
      <c r="O3662" s="167" t="s">
        <v>133</v>
      </c>
      <c r="P3662" s="260" t="e">
        <f t="shared" si="174"/>
        <v>#NUM!</v>
      </c>
      <c r="S3662" s="272"/>
    </row>
    <row r="3663" spans="1:19">
      <c r="A3663" s="161" t="s">
        <v>4774</v>
      </c>
      <c r="C3663" s="161" t="s">
        <v>133</v>
      </c>
      <c r="F3663" s="163" t="s">
        <v>133</v>
      </c>
      <c r="G3663" s="266" t="s">
        <v>133</v>
      </c>
      <c r="H3663" s="163" t="s">
        <v>133</v>
      </c>
      <c r="I3663" s="163" t="s">
        <v>133</v>
      </c>
      <c r="J3663" s="163" t="s">
        <v>133</v>
      </c>
      <c r="K3663" s="164">
        <f t="shared" si="175"/>
        <v>0</v>
      </c>
      <c r="L3663" s="165">
        <f t="shared" si="176"/>
        <v>0</v>
      </c>
      <c r="M3663" s="172">
        <v>127</v>
      </c>
      <c r="N3663" s="172">
        <v>64</v>
      </c>
      <c r="O3663" s="167" t="s">
        <v>133</v>
      </c>
      <c r="P3663" s="260" t="e">
        <f t="shared" ref="P3663:P3726" si="177">MEDIAN(Q3663:R3663)</f>
        <v>#NUM!</v>
      </c>
      <c r="S3663" s="272"/>
    </row>
    <row r="3664" spans="1:19">
      <c r="A3664" s="161" t="s">
        <v>4775</v>
      </c>
      <c r="C3664" s="161" t="s">
        <v>133</v>
      </c>
      <c r="F3664" s="163" t="s">
        <v>133</v>
      </c>
      <c r="G3664" s="266" t="s">
        <v>133</v>
      </c>
      <c r="H3664" s="163" t="s">
        <v>133</v>
      </c>
      <c r="I3664" s="163" t="s">
        <v>133</v>
      </c>
      <c r="J3664" s="163" t="s">
        <v>133</v>
      </c>
      <c r="K3664" s="164">
        <f t="shared" ref="K3664:K3727" si="178">IF(OR(D3664="n/a",D3664="nd"),0,D3664)+IF(OR(I3664="n/a",I3664="nd"),0,I3664)</f>
        <v>0</v>
      </c>
      <c r="L3664" s="165">
        <f t="shared" ref="L3664:L3727" si="179">SQRT(SUMSQ(IF(OR(E3664="n/a",E3664="nd"),0,E3664),IF(OR(F3664="n/a",F3664="nd"),0,F3664),IF(OR(J3664="n/a",J3664="nd"),0,J3664)))</f>
        <v>0</v>
      </c>
      <c r="M3664" s="172">
        <v>127</v>
      </c>
      <c r="N3664" s="172">
        <v>64</v>
      </c>
      <c r="O3664" s="167" t="s">
        <v>133</v>
      </c>
      <c r="P3664" s="260" t="e">
        <f t="shared" si="177"/>
        <v>#NUM!</v>
      </c>
      <c r="S3664" s="272"/>
    </row>
    <row r="3665" spans="1:19">
      <c r="A3665" s="161" t="s">
        <v>4776</v>
      </c>
      <c r="C3665" s="161" t="s">
        <v>133</v>
      </c>
      <c r="F3665" s="163" t="s">
        <v>133</v>
      </c>
      <c r="G3665" s="266" t="s">
        <v>133</v>
      </c>
      <c r="H3665" s="163" t="s">
        <v>133</v>
      </c>
      <c r="I3665" s="163" t="s">
        <v>133</v>
      </c>
      <c r="J3665" s="163" t="s">
        <v>133</v>
      </c>
      <c r="K3665" s="164">
        <f t="shared" si="178"/>
        <v>0</v>
      </c>
      <c r="L3665" s="165">
        <f t="shared" si="179"/>
        <v>0</v>
      </c>
      <c r="M3665" s="172">
        <v>127</v>
      </c>
      <c r="N3665" s="172">
        <v>64</v>
      </c>
      <c r="O3665" s="167" t="s">
        <v>133</v>
      </c>
      <c r="P3665" s="260" t="e">
        <f t="shared" si="177"/>
        <v>#NUM!</v>
      </c>
      <c r="S3665" s="272"/>
    </row>
    <row r="3666" spans="1:19">
      <c r="A3666" s="161" t="s">
        <v>4777</v>
      </c>
      <c r="C3666" s="161" t="s">
        <v>133</v>
      </c>
      <c r="F3666" s="163" t="s">
        <v>133</v>
      </c>
      <c r="G3666" s="266" t="s">
        <v>133</v>
      </c>
      <c r="H3666" s="163" t="s">
        <v>133</v>
      </c>
      <c r="I3666" s="163" t="s">
        <v>133</v>
      </c>
      <c r="J3666" s="163" t="s">
        <v>133</v>
      </c>
      <c r="K3666" s="164">
        <f t="shared" si="178"/>
        <v>0</v>
      </c>
      <c r="L3666" s="165">
        <f t="shared" si="179"/>
        <v>0</v>
      </c>
      <c r="M3666" s="172">
        <v>127</v>
      </c>
      <c r="N3666" s="172">
        <v>64</v>
      </c>
      <c r="O3666" s="167" t="s">
        <v>133</v>
      </c>
      <c r="P3666" s="260" t="e">
        <f t="shared" si="177"/>
        <v>#NUM!</v>
      </c>
      <c r="S3666" s="272"/>
    </row>
    <row r="3667" spans="1:19">
      <c r="A3667" s="161" t="s">
        <v>4778</v>
      </c>
      <c r="C3667" s="161" t="s">
        <v>133</v>
      </c>
      <c r="F3667" s="163" t="s">
        <v>133</v>
      </c>
      <c r="G3667" s="266" t="s">
        <v>133</v>
      </c>
      <c r="H3667" s="163" t="s">
        <v>133</v>
      </c>
      <c r="I3667" s="163" t="s">
        <v>133</v>
      </c>
      <c r="J3667" s="163" t="s">
        <v>133</v>
      </c>
      <c r="K3667" s="164">
        <f t="shared" si="178"/>
        <v>0</v>
      </c>
      <c r="L3667" s="165">
        <f t="shared" si="179"/>
        <v>0</v>
      </c>
      <c r="M3667" s="172">
        <v>127</v>
      </c>
      <c r="N3667" s="172">
        <v>64</v>
      </c>
      <c r="O3667" s="167" t="s">
        <v>133</v>
      </c>
      <c r="P3667" s="260" t="e">
        <f t="shared" si="177"/>
        <v>#NUM!</v>
      </c>
      <c r="S3667" s="272"/>
    </row>
    <row r="3668" spans="1:19">
      <c r="A3668" s="161" t="s">
        <v>4779</v>
      </c>
      <c r="C3668" s="161" t="s">
        <v>133</v>
      </c>
      <c r="F3668" s="163" t="s">
        <v>133</v>
      </c>
      <c r="G3668" s="266" t="s">
        <v>133</v>
      </c>
      <c r="H3668" s="163" t="s">
        <v>133</v>
      </c>
      <c r="I3668" s="163" t="s">
        <v>133</v>
      </c>
      <c r="J3668" s="163" t="s">
        <v>133</v>
      </c>
      <c r="K3668" s="164">
        <f t="shared" si="178"/>
        <v>0</v>
      </c>
      <c r="L3668" s="165">
        <f t="shared" si="179"/>
        <v>0</v>
      </c>
      <c r="M3668" s="172">
        <v>127</v>
      </c>
      <c r="N3668" s="172">
        <v>64</v>
      </c>
      <c r="O3668" s="167" t="s">
        <v>133</v>
      </c>
      <c r="P3668" s="260" t="e">
        <f t="shared" si="177"/>
        <v>#NUM!</v>
      </c>
      <c r="S3668" s="272"/>
    </row>
    <row r="3669" spans="1:19">
      <c r="A3669" s="161" t="s">
        <v>4780</v>
      </c>
      <c r="C3669" s="161" t="s">
        <v>133</v>
      </c>
      <c r="F3669" s="163" t="s">
        <v>133</v>
      </c>
      <c r="G3669" s="266" t="s">
        <v>133</v>
      </c>
      <c r="H3669" s="163" t="s">
        <v>133</v>
      </c>
      <c r="I3669" s="163" t="s">
        <v>133</v>
      </c>
      <c r="J3669" s="163" t="s">
        <v>133</v>
      </c>
      <c r="K3669" s="164">
        <f t="shared" si="178"/>
        <v>0</v>
      </c>
      <c r="L3669" s="165">
        <f t="shared" si="179"/>
        <v>0</v>
      </c>
      <c r="M3669" s="172">
        <v>127</v>
      </c>
      <c r="N3669" s="172">
        <v>64</v>
      </c>
      <c r="O3669" s="167" t="s">
        <v>133</v>
      </c>
      <c r="P3669" s="260" t="e">
        <f t="shared" si="177"/>
        <v>#NUM!</v>
      </c>
      <c r="S3669" s="272"/>
    </row>
    <row r="3670" spans="1:19">
      <c r="A3670" s="161" t="s">
        <v>4781</v>
      </c>
      <c r="C3670" s="161" t="s">
        <v>133</v>
      </c>
      <c r="F3670" s="163" t="s">
        <v>133</v>
      </c>
      <c r="G3670" s="266" t="s">
        <v>133</v>
      </c>
      <c r="H3670" s="163" t="s">
        <v>133</v>
      </c>
      <c r="I3670" s="163" t="s">
        <v>133</v>
      </c>
      <c r="J3670" s="163" t="s">
        <v>133</v>
      </c>
      <c r="K3670" s="164">
        <f t="shared" si="178"/>
        <v>0</v>
      </c>
      <c r="L3670" s="165">
        <f t="shared" si="179"/>
        <v>0</v>
      </c>
      <c r="M3670" s="172">
        <v>127</v>
      </c>
      <c r="N3670" s="172">
        <v>64</v>
      </c>
      <c r="O3670" s="167" t="s">
        <v>133</v>
      </c>
      <c r="P3670" s="260" t="e">
        <f t="shared" si="177"/>
        <v>#NUM!</v>
      </c>
      <c r="S3670" s="272"/>
    </row>
    <row r="3671" spans="1:19">
      <c r="A3671" s="161" t="s">
        <v>4782</v>
      </c>
      <c r="C3671" s="161" t="s">
        <v>133</v>
      </c>
      <c r="F3671" s="163" t="s">
        <v>133</v>
      </c>
      <c r="G3671" s="266" t="s">
        <v>133</v>
      </c>
      <c r="H3671" s="163" t="s">
        <v>133</v>
      </c>
      <c r="I3671" s="163" t="s">
        <v>133</v>
      </c>
      <c r="J3671" s="163" t="s">
        <v>133</v>
      </c>
      <c r="K3671" s="164">
        <f t="shared" si="178"/>
        <v>0</v>
      </c>
      <c r="L3671" s="165">
        <f t="shared" si="179"/>
        <v>0</v>
      </c>
      <c r="M3671" s="172">
        <v>127</v>
      </c>
      <c r="N3671" s="172">
        <v>64</v>
      </c>
      <c r="O3671" s="167" t="s">
        <v>133</v>
      </c>
      <c r="P3671" s="260" t="e">
        <f t="shared" si="177"/>
        <v>#NUM!</v>
      </c>
      <c r="S3671" s="272"/>
    </row>
    <row r="3672" spans="1:19">
      <c r="A3672" s="161" t="s">
        <v>4783</v>
      </c>
      <c r="C3672" s="161" t="s">
        <v>133</v>
      </c>
      <c r="F3672" s="163" t="s">
        <v>133</v>
      </c>
      <c r="G3672" s="266" t="s">
        <v>133</v>
      </c>
      <c r="H3672" s="163" t="s">
        <v>133</v>
      </c>
      <c r="I3672" s="163" t="s">
        <v>133</v>
      </c>
      <c r="J3672" s="163" t="s">
        <v>133</v>
      </c>
      <c r="K3672" s="164">
        <f t="shared" si="178"/>
        <v>0</v>
      </c>
      <c r="L3672" s="165">
        <f t="shared" si="179"/>
        <v>0</v>
      </c>
      <c r="M3672" s="172">
        <v>127</v>
      </c>
      <c r="N3672" s="172">
        <v>64</v>
      </c>
      <c r="O3672" s="167" t="s">
        <v>133</v>
      </c>
      <c r="P3672" s="260" t="e">
        <f t="shared" si="177"/>
        <v>#NUM!</v>
      </c>
      <c r="S3672" s="272"/>
    </row>
    <row r="3673" spans="1:19">
      <c r="A3673" s="161" t="s">
        <v>4784</v>
      </c>
      <c r="C3673" s="161" t="s">
        <v>133</v>
      </c>
      <c r="F3673" s="163" t="s">
        <v>133</v>
      </c>
      <c r="G3673" s="266" t="s">
        <v>133</v>
      </c>
      <c r="H3673" s="163" t="s">
        <v>133</v>
      </c>
      <c r="I3673" s="163" t="s">
        <v>133</v>
      </c>
      <c r="J3673" s="163" t="s">
        <v>133</v>
      </c>
      <c r="K3673" s="164">
        <f t="shared" si="178"/>
        <v>0</v>
      </c>
      <c r="L3673" s="165">
        <f t="shared" si="179"/>
        <v>0</v>
      </c>
      <c r="M3673" s="172">
        <v>127</v>
      </c>
      <c r="N3673" s="172">
        <v>64</v>
      </c>
      <c r="O3673" s="167" t="s">
        <v>133</v>
      </c>
      <c r="P3673" s="260" t="e">
        <f t="shared" si="177"/>
        <v>#NUM!</v>
      </c>
      <c r="S3673" s="272"/>
    </row>
    <row r="3674" spans="1:19">
      <c r="A3674" s="161" t="s">
        <v>4785</v>
      </c>
      <c r="C3674" s="161" t="s">
        <v>133</v>
      </c>
      <c r="F3674" s="163" t="s">
        <v>133</v>
      </c>
      <c r="G3674" s="266" t="s">
        <v>133</v>
      </c>
      <c r="H3674" s="163" t="s">
        <v>133</v>
      </c>
      <c r="I3674" s="163" t="s">
        <v>133</v>
      </c>
      <c r="J3674" s="163" t="s">
        <v>133</v>
      </c>
      <c r="K3674" s="164">
        <f t="shared" si="178"/>
        <v>0</v>
      </c>
      <c r="L3674" s="165">
        <f t="shared" si="179"/>
        <v>0</v>
      </c>
      <c r="M3674" s="172">
        <v>127</v>
      </c>
      <c r="N3674" s="172">
        <v>64</v>
      </c>
      <c r="O3674" s="167" t="s">
        <v>133</v>
      </c>
      <c r="P3674" s="260" t="e">
        <f t="shared" si="177"/>
        <v>#NUM!</v>
      </c>
      <c r="S3674" s="272"/>
    </row>
    <row r="3675" spans="1:19">
      <c r="A3675" s="161" t="s">
        <v>4786</v>
      </c>
      <c r="C3675" s="161" t="s">
        <v>133</v>
      </c>
      <c r="F3675" s="163" t="s">
        <v>133</v>
      </c>
      <c r="G3675" s="266" t="s">
        <v>133</v>
      </c>
      <c r="H3675" s="163" t="s">
        <v>133</v>
      </c>
      <c r="I3675" s="163" t="s">
        <v>133</v>
      </c>
      <c r="J3675" s="163" t="s">
        <v>133</v>
      </c>
      <c r="K3675" s="164">
        <f t="shared" si="178"/>
        <v>0</v>
      </c>
      <c r="L3675" s="165">
        <f t="shared" si="179"/>
        <v>0</v>
      </c>
      <c r="M3675" s="172">
        <v>127</v>
      </c>
      <c r="N3675" s="172">
        <v>64</v>
      </c>
      <c r="O3675" s="167" t="s">
        <v>133</v>
      </c>
      <c r="P3675" s="260" t="e">
        <f t="shared" si="177"/>
        <v>#NUM!</v>
      </c>
      <c r="S3675" s="272"/>
    </row>
    <row r="3676" spans="1:19">
      <c r="A3676" s="161" t="s">
        <v>4787</v>
      </c>
      <c r="C3676" s="161" t="s">
        <v>133</v>
      </c>
      <c r="F3676" s="163" t="s">
        <v>133</v>
      </c>
      <c r="G3676" s="266" t="s">
        <v>133</v>
      </c>
      <c r="H3676" s="163" t="s">
        <v>133</v>
      </c>
      <c r="I3676" s="163" t="s">
        <v>133</v>
      </c>
      <c r="J3676" s="163" t="s">
        <v>133</v>
      </c>
      <c r="K3676" s="164">
        <f t="shared" si="178"/>
        <v>0</v>
      </c>
      <c r="L3676" s="165">
        <f t="shared" si="179"/>
        <v>0</v>
      </c>
      <c r="M3676" s="172">
        <v>127</v>
      </c>
      <c r="N3676" s="172">
        <v>64</v>
      </c>
      <c r="O3676" s="167" t="s">
        <v>133</v>
      </c>
      <c r="P3676" s="260" t="e">
        <f t="shared" si="177"/>
        <v>#NUM!</v>
      </c>
      <c r="S3676" s="272"/>
    </row>
    <row r="3677" spans="1:19">
      <c r="A3677" s="161" t="s">
        <v>4788</v>
      </c>
      <c r="C3677" s="161" t="s">
        <v>133</v>
      </c>
      <c r="F3677" s="163" t="s">
        <v>133</v>
      </c>
      <c r="G3677" s="266" t="s">
        <v>133</v>
      </c>
      <c r="H3677" s="163" t="s">
        <v>133</v>
      </c>
      <c r="I3677" s="163" t="s">
        <v>133</v>
      </c>
      <c r="J3677" s="163" t="s">
        <v>133</v>
      </c>
      <c r="K3677" s="164">
        <f t="shared" si="178"/>
        <v>0</v>
      </c>
      <c r="L3677" s="165">
        <f t="shared" si="179"/>
        <v>0</v>
      </c>
      <c r="M3677" s="172">
        <v>127</v>
      </c>
      <c r="N3677" s="172">
        <v>64</v>
      </c>
      <c r="O3677" s="167" t="s">
        <v>133</v>
      </c>
      <c r="P3677" s="260" t="e">
        <f t="shared" si="177"/>
        <v>#NUM!</v>
      </c>
      <c r="S3677" s="272"/>
    </row>
    <row r="3678" spans="1:19">
      <c r="A3678" s="161" t="s">
        <v>4789</v>
      </c>
      <c r="C3678" s="161" t="s">
        <v>133</v>
      </c>
      <c r="F3678" s="163" t="s">
        <v>133</v>
      </c>
      <c r="G3678" s="266" t="s">
        <v>133</v>
      </c>
      <c r="H3678" s="163" t="s">
        <v>133</v>
      </c>
      <c r="I3678" s="163" t="s">
        <v>133</v>
      </c>
      <c r="J3678" s="163" t="s">
        <v>133</v>
      </c>
      <c r="K3678" s="164">
        <f t="shared" si="178"/>
        <v>0</v>
      </c>
      <c r="L3678" s="165">
        <f t="shared" si="179"/>
        <v>0</v>
      </c>
      <c r="M3678" s="172">
        <v>127</v>
      </c>
      <c r="N3678" s="172">
        <v>64</v>
      </c>
      <c r="O3678" s="167" t="s">
        <v>133</v>
      </c>
      <c r="P3678" s="260" t="e">
        <f t="shared" si="177"/>
        <v>#NUM!</v>
      </c>
      <c r="S3678" s="272"/>
    </row>
    <row r="3679" spans="1:19">
      <c r="A3679" s="161" t="s">
        <v>4790</v>
      </c>
      <c r="C3679" s="161" t="s">
        <v>133</v>
      </c>
      <c r="F3679" s="163" t="s">
        <v>133</v>
      </c>
      <c r="G3679" s="266" t="s">
        <v>133</v>
      </c>
      <c r="H3679" s="163" t="s">
        <v>133</v>
      </c>
      <c r="I3679" s="163" t="s">
        <v>133</v>
      </c>
      <c r="J3679" s="163" t="s">
        <v>133</v>
      </c>
      <c r="K3679" s="164">
        <f t="shared" si="178"/>
        <v>0</v>
      </c>
      <c r="L3679" s="165">
        <f t="shared" si="179"/>
        <v>0</v>
      </c>
      <c r="M3679" s="172">
        <v>127</v>
      </c>
      <c r="N3679" s="172">
        <v>64</v>
      </c>
      <c r="O3679" s="167" t="s">
        <v>133</v>
      </c>
      <c r="P3679" s="260" t="e">
        <f t="shared" si="177"/>
        <v>#NUM!</v>
      </c>
      <c r="S3679" s="272"/>
    </row>
    <row r="3680" spans="1:19">
      <c r="A3680" s="161" t="s">
        <v>4791</v>
      </c>
      <c r="C3680" s="161" t="s">
        <v>133</v>
      </c>
      <c r="F3680" s="163" t="s">
        <v>133</v>
      </c>
      <c r="G3680" s="266" t="s">
        <v>133</v>
      </c>
      <c r="H3680" s="163" t="s">
        <v>133</v>
      </c>
      <c r="I3680" s="163" t="s">
        <v>133</v>
      </c>
      <c r="J3680" s="163" t="s">
        <v>133</v>
      </c>
      <c r="K3680" s="164">
        <f t="shared" si="178"/>
        <v>0</v>
      </c>
      <c r="L3680" s="165">
        <f t="shared" si="179"/>
        <v>0</v>
      </c>
      <c r="M3680" s="172">
        <v>127</v>
      </c>
      <c r="N3680" s="172">
        <v>64</v>
      </c>
      <c r="O3680" s="167" t="s">
        <v>133</v>
      </c>
      <c r="P3680" s="260" t="e">
        <f t="shared" si="177"/>
        <v>#NUM!</v>
      </c>
      <c r="S3680" s="272"/>
    </row>
    <row r="3681" spans="1:19">
      <c r="A3681" s="161" t="s">
        <v>4792</v>
      </c>
      <c r="C3681" s="161" t="s">
        <v>133</v>
      </c>
      <c r="F3681" s="163" t="s">
        <v>133</v>
      </c>
      <c r="G3681" s="266" t="s">
        <v>133</v>
      </c>
      <c r="H3681" s="163" t="s">
        <v>133</v>
      </c>
      <c r="I3681" s="163" t="s">
        <v>133</v>
      </c>
      <c r="J3681" s="163" t="s">
        <v>133</v>
      </c>
      <c r="K3681" s="164">
        <f t="shared" si="178"/>
        <v>0</v>
      </c>
      <c r="L3681" s="165">
        <f t="shared" si="179"/>
        <v>0</v>
      </c>
      <c r="M3681" s="172">
        <v>127</v>
      </c>
      <c r="N3681" s="172">
        <v>64</v>
      </c>
      <c r="O3681" s="167" t="s">
        <v>133</v>
      </c>
      <c r="P3681" s="260" t="e">
        <f t="shared" si="177"/>
        <v>#NUM!</v>
      </c>
      <c r="S3681" s="272"/>
    </row>
    <row r="3682" spans="1:19">
      <c r="A3682" s="161" t="s">
        <v>4793</v>
      </c>
      <c r="C3682" s="161" t="s">
        <v>133</v>
      </c>
      <c r="F3682" s="163" t="s">
        <v>133</v>
      </c>
      <c r="G3682" s="266" t="s">
        <v>133</v>
      </c>
      <c r="H3682" s="163" t="s">
        <v>133</v>
      </c>
      <c r="I3682" s="163" t="s">
        <v>133</v>
      </c>
      <c r="J3682" s="163" t="s">
        <v>133</v>
      </c>
      <c r="K3682" s="164">
        <f t="shared" si="178"/>
        <v>0</v>
      </c>
      <c r="L3682" s="165">
        <f t="shared" si="179"/>
        <v>0</v>
      </c>
      <c r="M3682" s="172">
        <v>127</v>
      </c>
      <c r="N3682" s="172">
        <v>64</v>
      </c>
      <c r="O3682" s="167" t="s">
        <v>133</v>
      </c>
      <c r="P3682" s="260" t="e">
        <f t="shared" si="177"/>
        <v>#NUM!</v>
      </c>
      <c r="S3682" s="272"/>
    </row>
    <row r="3683" spans="1:19">
      <c r="A3683" s="161" t="s">
        <v>4794</v>
      </c>
      <c r="C3683" s="161" t="s">
        <v>133</v>
      </c>
      <c r="F3683" s="163" t="s">
        <v>133</v>
      </c>
      <c r="G3683" s="266" t="s">
        <v>133</v>
      </c>
      <c r="H3683" s="163" t="s">
        <v>133</v>
      </c>
      <c r="I3683" s="163" t="s">
        <v>133</v>
      </c>
      <c r="J3683" s="163" t="s">
        <v>133</v>
      </c>
      <c r="K3683" s="164">
        <f t="shared" si="178"/>
        <v>0</v>
      </c>
      <c r="L3683" s="165">
        <f t="shared" si="179"/>
        <v>0</v>
      </c>
      <c r="M3683" s="172">
        <v>127</v>
      </c>
      <c r="N3683" s="172">
        <v>64</v>
      </c>
      <c r="O3683" s="167" t="s">
        <v>133</v>
      </c>
      <c r="P3683" s="260" t="e">
        <f t="shared" si="177"/>
        <v>#NUM!</v>
      </c>
      <c r="S3683" s="272"/>
    </row>
    <row r="3684" spans="1:19">
      <c r="A3684" s="161" t="s">
        <v>4795</v>
      </c>
      <c r="C3684" s="161" t="s">
        <v>133</v>
      </c>
      <c r="F3684" s="163" t="s">
        <v>133</v>
      </c>
      <c r="G3684" s="266" t="s">
        <v>133</v>
      </c>
      <c r="H3684" s="163" t="s">
        <v>133</v>
      </c>
      <c r="I3684" s="163" t="s">
        <v>133</v>
      </c>
      <c r="J3684" s="163" t="s">
        <v>133</v>
      </c>
      <c r="K3684" s="164">
        <f t="shared" si="178"/>
        <v>0</v>
      </c>
      <c r="L3684" s="165">
        <f t="shared" si="179"/>
        <v>0</v>
      </c>
      <c r="M3684" s="172">
        <v>127</v>
      </c>
      <c r="N3684" s="172">
        <v>64</v>
      </c>
      <c r="O3684" s="167" t="s">
        <v>133</v>
      </c>
      <c r="P3684" s="260" t="e">
        <f t="shared" si="177"/>
        <v>#NUM!</v>
      </c>
      <c r="S3684" s="272"/>
    </row>
    <row r="3685" spans="1:19">
      <c r="A3685" s="161" t="s">
        <v>4796</v>
      </c>
      <c r="C3685" s="161" t="s">
        <v>133</v>
      </c>
      <c r="F3685" s="163" t="s">
        <v>133</v>
      </c>
      <c r="G3685" s="266" t="s">
        <v>133</v>
      </c>
      <c r="H3685" s="163" t="s">
        <v>133</v>
      </c>
      <c r="I3685" s="163" t="s">
        <v>133</v>
      </c>
      <c r="J3685" s="163" t="s">
        <v>133</v>
      </c>
      <c r="K3685" s="164">
        <f t="shared" si="178"/>
        <v>0</v>
      </c>
      <c r="L3685" s="165">
        <f t="shared" si="179"/>
        <v>0</v>
      </c>
      <c r="M3685" s="172">
        <v>127</v>
      </c>
      <c r="N3685" s="172">
        <v>64</v>
      </c>
      <c r="O3685" s="167" t="s">
        <v>133</v>
      </c>
      <c r="P3685" s="260" t="e">
        <f t="shared" si="177"/>
        <v>#NUM!</v>
      </c>
      <c r="S3685" s="272"/>
    </row>
    <row r="3686" spans="1:19">
      <c r="A3686" s="161" t="s">
        <v>4797</v>
      </c>
      <c r="C3686" s="161" t="s">
        <v>133</v>
      </c>
      <c r="F3686" s="163" t="s">
        <v>133</v>
      </c>
      <c r="G3686" s="266" t="s">
        <v>133</v>
      </c>
      <c r="H3686" s="163" t="s">
        <v>133</v>
      </c>
      <c r="I3686" s="163" t="s">
        <v>133</v>
      </c>
      <c r="J3686" s="163" t="s">
        <v>133</v>
      </c>
      <c r="K3686" s="164">
        <f t="shared" si="178"/>
        <v>0</v>
      </c>
      <c r="L3686" s="165">
        <f t="shared" si="179"/>
        <v>0</v>
      </c>
      <c r="M3686" s="172">
        <v>127</v>
      </c>
      <c r="N3686" s="172">
        <v>64</v>
      </c>
      <c r="O3686" s="167" t="s">
        <v>133</v>
      </c>
      <c r="P3686" s="260" t="e">
        <f t="shared" si="177"/>
        <v>#NUM!</v>
      </c>
      <c r="S3686" s="272"/>
    </row>
    <row r="3687" spans="1:19">
      <c r="A3687" s="161" t="s">
        <v>4798</v>
      </c>
      <c r="C3687" s="161" t="s">
        <v>133</v>
      </c>
      <c r="F3687" s="163" t="s">
        <v>133</v>
      </c>
      <c r="G3687" s="266" t="s">
        <v>133</v>
      </c>
      <c r="H3687" s="163" t="s">
        <v>133</v>
      </c>
      <c r="I3687" s="163" t="s">
        <v>133</v>
      </c>
      <c r="J3687" s="163" t="s">
        <v>133</v>
      </c>
      <c r="K3687" s="164">
        <f t="shared" si="178"/>
        <v>0</v>
      </c>
      <c r="L3687" s="165">
        <f t="shared" si="179"/>
        <v>0</v>
      </c>
      <c r="M3687" s="172">
        <v>127</v>
      </c>
      <c r="N3687" s="172">
        <v>64</v>
      </c>
      <c r="O3687" s="167" t="s">
        <v>133</v>
      </c>
      <c r="P3687" s="260" t="e">
        <f t="shared" si="177"/>
        <v>#NUM!</v>
      </c>
      <c r="S3687" s="272"/>
    </row>
    <row r="3688" spans="1:19">
      <c r="A3688" s="161" t="s">
        <v>4799</v>
      </c>
      <c r="C3688" s="161" t="s">
        <v>133</v>
      </c>
      <c r="F3688" s="163" t="s">
        <v>133</v>
      </c>
      <c r="G3688" s="266" t="s">
        <v>133</v>
      </c>
      <c r="H3688" s="163" t="s">
        <v>133</v>
      </c>
      <c r="I3688" s="163" t="s">
        <v>133</v>
      </c>
      <c r="J3688" s="163" t="s">
        <v>133</v>
      </c>
      <c r="K3688" s="164">
        <f t="shared" si="178"/>
        <v>0</v>
      </c>
      <c r="L3688" s="165">
        <f t="shared" si="179"/>
        <v>0</v>
      </c>
      <c r="M3688" s="172">
        <v>127</v>
      </c>
      <c r="N3688" s="172">
        <v>64</v>
      </c>
      <c r="O3688" s="167" t="s">
        <v>133</v>
      </c>
      <c r="P3688" s="260" t="e">
        <f t="shared" si="177"/>
        <v>#NUM!</v>
      </c>
      <c r="S3688" s="272"/>
    </row>
    <row r="3689" spans="1:19">
      <c r="A3689" s="161" t="s">
        <v>4800</v>
      </c>
      <c r="C3689" s="161" t="s">
        <v>133</v>
      </c>
      <c r="F3689" s="163" t="s">
        <v>133</v>
      </c>
      <c r="G3689" s="266" t="s">
        <v>133</v>
      </c>
      <c r="H3689" s="163" t="s">
        <v>133</v>
      </c>
      <c r="I3689" s="163" t="s">
        <v>133</v>
      </c>
      <c r="J3689" s="163" t="s">
        <v>133</v>
      </c>
      <c r="K3689" s="164">
        <f t="shared" si="178"/>
        <v>0</v>
      </c>
      <c r="L3689" s="165">
        <f t="shared" si="179"/>
        <v>0</v>
      </c>
      <c r="M3689" s="172">
        <v>127</v>
      </c>
      <c r="N3689" s="172">
        <v>64</v>
      </c>
      <c r="O3689" s="167" t="s">
        <v>133</v>
      </c>
      <c r="P3689" s="260" t="e">
        <f t="shared" si="177"/>
        <v>#NUM!</v>
      </c>
      <c r="S3689" s="272"/>
    </row>
    <row r="3690" spans="1:19">
      <c r="A3690" s="161" t="s">
        <v>4801</v>
      </c>
      <c r="C3690" s="161" t="s">
        <v>133</v>
      </c>
      <c r="F3690" s="163" t="s">
        <v>133</v>
      </c>
      <c r="G3690" s="266" t="s">
        <v>133</v>
      </c>
      <c r="H3690" s="163" t="s">
        <v>133</v>
      </c>
      <c r="I3690" s="163" t="s">
        <v>133</v>
      </c>
      <c r="J3690" s="163" t="s">
        <v>133</v>
      </c>
      <c r="K3690" s="164">
        <f t="shared" si="178"/>
        <v>0</v>
      </c>
      <c r="L3690" s="165">
        <f t="shared" si="179"/>
        <v>0</v>
      </c>
      <c r="M3690" s="172">
        <v>127</v>
      </c>
      <c r="N3690" s="172">
        <v>64</v>
      </c>
      <c r="O3690" s="167" t="s">
        <v>133</v>
      </c>
      <c r="P3690" s="260" t="e">
        <f t="shared" si="177"/>
        <v>#NUM!</v>
      </c>
      <c r="S3690" s="272"/>
    </row>
    <row r="3691" spans="1:19">
      <c r="A3691" s="161" t="s">
        <v>4802</v>
      </c>
      <c r="C3691" s="161" t="s">
        <v>133</v>
      </c>
      <c r="F3691" s="163" t="s">
        <v>133</v>
      </c>
      <c r="G3691" s="266" t="s">
        <v>133</v>
      </c>
      <c r="H3691" s="163" t="s">
        <v>133</v>
      </c>
      <c r="I3691" s="163" t="s">
        <v>133</v>
      </c>
      <c r="J3691" s="163" t="s">
        <v>133</v>
      </c>
      <c r="K3691" s="164">
        <f t="shared" si="178"/>
        <v>0</v>
      </c>
      <c r="L3691" s="165">
        <f t="shared" si="179"/>
        <v>0</v>
      </c>
      <c r="M3691" s="172">
        <v>127</v>
      </c>
      <c r="N3691" s="172">
        <v>64</v>
      </c>
      <c r="O3691" s="167" t="s">
        <v>133</v>
      </c>
      <c r="P3691" s="260" t="e">
        <f t="shared" si="177"/>
        <v>#NUM!</v>
      </c>
      <c r="S3691" s="272"/>
    </row>
    <row r="3692" spans="1:19">
      <c r="A3692" s="161" t="s">
        <v>4803</v>
      </c>
      <c r="C3692" s="161" t="s">
        <v>133</v>
      </c>
      <c r="F3692" s="163" t="s">
        <v>133</v>
      </c>
      <c r="G3692" s="266" t="s">
        <v>133</v>
      </c>
      <c r="H3692" s="163" t="s">
        <v>133</v>
      </c>
      <c r="I3692" s="163" t="s">
        <v>133</v>
      </c>
      <c r="J3692" s="163" t="s">
        <v>133</v>
      </c>
      <c r="K3692" s="164">
        <f t="shared" si="178"/>
        <v>0</v>
      </c>
      <c r="L3692" s="165">
        <f t="shared" si="179"/>
        <v>0</v>
      </c>
      <c r="M3692" s="172">
        <v>127</v>
      </c>
      <c r="N3692" s="172">
        <v>64</v>
      </c>
      <c r="O3692" s="167" t="s">
        <v>133</v>
      </c>
      <c r="P3692" s="260" t="e">
        <f t="shared" si="177"/>
        <v>#NUM!</v>
      </c>
      <c r="S3692" s="272"/>
    </row>
    <row r="3693" spans="1:19">
      <c r="A3693" s="161" t="s">
        <v>4804</v>
      </c>
      <c r="C3693" s="161" t="s">
        <v>133</v>
      </c>
      <c r="F3693" s="163" t="s">
        <v>133</v>
      </c>
      <c r="G3693" s="266" t="s">
        <v>133</v>
      </c>
      <c r="H3693" s="163" t="s">
        <v>133</v>
      </c>
      <c r="I3693" s="163" t="s">
        <v>133</v>
      </c>
      <c r="J3693" s="163" t="s">
        <v>133</v>
      </c>
      <c r="K3693" s="164">
        <f t="shared" si="178"/>
        <v>0</v>
      </c>
      <c r="L3693" s="165">
        <f t="shared" si="179"/>
        <v>0</v>
      </c>
      <c r="M3693" s="172">
        <v>127</v>
      </c>
      <c r="N3693" s="172">
        <v>64</v>
      </c>
      <c r="O3693" s="167" t="s">
        <v>133</v>
      </c>
      <c r="P3693" s="260" t="e">
        <f t="shared" si="177"/>
        <v>#NUM!</v>
      </c>
      <c r="S3693" s="272"/>
    </row>
    <row r="3694" spans="1:19">
      <c r="A3694" s="161" t="s">
        <v>4805</v>
      </c>
      <c r="C3694" s="161" t="s">
        <v>133</v>
      </c>
      <c r="F3694" s="163" t="s">
        <v>133</v>
      </c>
      <c r="G3694" s="266" t="s">
        <v>133</v>
      </c>
      <c r="H3694" s="163" t="s">
        <v>133</v>
      </c>
      <c r="I3694" s="163" t="s">
        <v>133</v>
      </c>
      <c r="J3694" s="163" t="s">
        <v>133</v>
      </c>
      <c r="K3694" s="164">
        <f t="shared" si="178"/>
        <v>0</v>
      </c>
      <c r="L3694" s="165">
        <f t="shared" si="179"/>
        <v>0</v>
      </c>
      <c r="M3694" s="172">
        <v>127</v>
      </c>
      <c r="N3694" s="172">
        <v>64</v>
      </c>
      <c r="O3694" s="167" t="s">
        <v>133</v>
      </c>
      <c r="P3694" s="260" t="e">
        <f t="shared" si="177"/>
        <v>#NUM!</v>
      </c>
      <c r="S3694" s="272"/>
    </row>
    <row r="3695" spans="1:19">
      <c r="A3695" s="161" t="s">
        <v>4806</v>
      </c>
      <c r="C3695" s="161" t="s">
        <v>133</v>
      </c>
      <c r="F3695" s="163" t="s">
        <v>133</v>
      </c>
      <c r="G3695" s="266" t="s">
        <v>133</v>
      </c>
      <c r="H3695" s="163" t="s">
        <v>133</v>
      </c>
      <c r="I3695" s="163" t="s">
        <v>133</v>
      </c>
      <c r="J3695" s="163" t="s">
        <v>133</v>
      </c>
      <c r="K3695" s="164">
        <f t="shared" si="178"/>
        <v>0</v>
      </c>
      <c r="L3695" s="165">
        <f t="shared" si="179"/>
        <v>0</v>
      </c>
      <c r="M3695" s="172">
        <v>127</v>
      </c>
      <c r="N3695" s="172">
        <v>64</v>
      </c>
      <c r="O3695" s="167" t="s">
        <v>133</v>
      </c>
      <c r="P3695" s="260" t="e">
        <f t="shared" si="177"/>
        <v>#NUM!</v>
      </c>
      <c r="S3695" s="272"/>
    </row>
    <row r="3696" spans="1:19">
      <c r="A3696" s="161" t="s">
        <v>4807</v>
      </c>
      <c r="C3696" s="161" t="s">
        <v>133</v>
      </c>
      <c r="F3696" s="163" t="s">
        <v>133</v>
      </c>
      <c r="G3696" s="266" t="s">
        <v>133</v>
      </c>
      <c r="H3696" s="163" t="s">
        <v>133</v>
      </c>
      <c r="I3696" s="163" t="s">
        <v>133</v>
      </c>
      <c r="J3696" s="163" t="s">
        <v>133</v>
      </c>
      <c r="K3696" s="164">
        <f t="shared" si="178"/>
        <v>0</v>
      </c>
      <c r="L3696" s="165">
        <f t="shared" si="179"/>
        <v>0</v>
      </c>
      <c r="M3696" s="172">
        <v>127</v>
      </c>
      <c r="N3696" s="172">
        <v>64</v>
      </c>
      <c r="O3696" s="167" t="s">
        <v>133</v>
      </c>
      <c r="P3696" s="260" t="e">
        <f t="shared" si="177"/>
        <v>#NUM!</v>
      </c>
      <c r="S3696" s="272"/>
    </row>
    <row r="3697" spans="1:19">
      <c r="A3697" s="161" t="s">
        <v>4808</v>
      </c>
      <c r="C3697" s="161" t="s">
        <v>133</v>
      </c>
      <c r="F3697" s="163" t="s">
        <v>133</v>
      </c>
      <c r="G3697" s="266" t="s">
        <v>133</v>
      </c>
      <c r="H3697" s="163" t="s">
        <v>133</v>
      </c>
      <c r="I3697" s="163" t="s">
        <v>133</v>
      </c>
      <c r="J3697" s="163" t="s">
        <v>133</v>
      </c>
      <c r="K3697" s="164">
        <f t="shared" si="178"/>
        <v>0</v>
      </c>
      <c r="L3697" s="165">
        <f t="shared" si="179"/>
        <v>0</v>
      </c>
      <c r="M3697" s="172">
        <v>127</v>
      </c>
      <c r="N3697" s="172">
        <v>64</v>
      </c>
      <c r="O3697" s="167" t="s">
        <v>133</v>
      </c>
      <c r="P3697" s="260" t="e">
        <f t="shared" si="177"/>
        <v>#NUM!</v>
      </c>
      <c r="S3697" s="272"/>
    </row>
    <row r="3698" spans="1:19">
      <c r="A3698" s="161" t="s">
        <v>4809</v>
      </c>
      <c r="C3698" s="161" t="s">
        <v>133</v>
      </c>
      <c r="F3698" s="163" t="s">
        <v>133</v>
      </c>
      <c r="G3698" s="266" t="s">
        <v>133</v>
      </c>
      <c r="H3698" s="163" t="s">
        <v>133</v>
      </c>
      <c r="I3698" s="163" t="s">
        <v>133</v>
      </c>
      <c r="J3698" s="163" t="s">
        <v>133</v>
      </c>
      <c r="K3698" s="164">
        <f t="shared" si="178"/>
        <v>0</v>
      </c>
      <c r="L3698" s="165">
        <f t="shared" si="179"/>
        <v>0</v>
      </c>
      <c r="M3698" s="172">
        <v>127</v>
      </c>
      <c r="N3698" s="172">
        <v>64</v>
      </c>
      <c r="O3698" s="167" t="s">
        <v>133</v>
      </c>
      <c r="P3698" s="260" t="e">
        <f t="shared" si="177"/>
        <v>#NUM!</v>
      </c>
      <c r="S3698" s="272"/>
    </row>
    <row r="3699" spans="1:19">
      <c r="A3699" s="161" t="s">
        <v>4810</v>
      </c>
      <c r="C3699" s="161" t="s">
        <v>133</v>
      </c>
      <c r="F3699" s="163" t="s">
        <v>133</v>
      </c>
      <c r="G3699" s="266" t="s">
        <v>133</v>
      </c>
      <c r="H3699" s="163" t="s">
        <v>133</v>
      </c>
      <c r="I3699" s="163" t="s">
        <v>133</v>
      </c>
      <c r="J3699" s="163" t="s">
        <v>133</v>
      </c>
      <c r="K3699" s="164">
        <f t="shared" si="178"/>
        <v>0</v>
      </c>
      <c r="L3699" s="165">
        <f t="shared" si="179"/>
        <v>0</v>
      </c>
      <c r="M3699" s="172">
        <v>127</v>
      </c>
      <c r="N3699" s="172">
        <v>64</v>
      </c>
      <c r="O3699" s="167" t="s">
        <v>133</v>
      </c>
      <c r="P3699" s="260" t="e">
        <f t="shared" si="177"/>
        <v>#NUM!</v>
      </c>
      <c r="S3699" s="272"/>
    </row>
    <row r="3700" spans="1:19">
      <c r="A3700" s="161" t="s">
        <v>4811</v>
      </c>
      <c r="C3700" s="161" t="s">
        <v>133</v>
      </c>
      <c r="F3700" s="163" t="s">
        <v>133</v>
      </c>
      <c r="G3700" s="266" t="s">
        <v>133</v>
      </c>
      <c r="H3700" s="163" t="s">
        <v>133</v>
      </c>
      <c r="I3700" s="163" t="s">
        <v>133</v>
      </c>
      <c r="J3700" s="163" t="s">
        <v>133</v>
      </c>
      <c r="K3700" s="164">
        <f t="shared" si="178"/>
        <v>0</v>
      </c>
      <c r="L3700" s="165">
        <f t="shared" si="179"/>
        <v>0</v>
      </c>
      <c r="M3700" s="172">
        <v>127</v>
      </c>
      <c r="N3700" s="172">
        <v>64</v>
      </c>
      <c r="O3700" s="167" t="s">
        <v>133</v>
      </c>
      <c r="P3700" s="260" t="e">
        <f t="shared" si="177"/>
        <v>#NUM!</v>
      </c>
      <c r="S3700" s="272"/>
    </row>
    <row r="3701" spans="1:19">
      <c r="A3701" s="161" t="s">
        <v>4812</v>
      </c>
      <c r="C3701" s="161" t="s">
        <v>133</v>
      </c>
      <c r="F3701" s="163" t="s">
        <v>133</v>
      </c>
      <c r="G3701" s="266" t="s">
        <v>133</v>
      </c>
      <c r="H3701" s="163" t="s">
        <v>133</v>
      </c>
      <c r="I3701" s="163" t="s">
        <v>133</v>
      </c>
      <c r="J3701" s="163" t="s">
        <v>133</v>
      </c>
      <c r="K3701" s="164">
        <f t="shared" si="178"/>
        <v>0</v>
      </c>
      <c r="L3701" s="165">
        <f t="shared" si="179"/>
        <v>0</v>
      </c>
      <c r="M3701" s="172">
        <v>127</v>
      </c>
      <c r="N3701" s="172">
        <v>64</v>
      </c>
      <c r="O3701" s="167" t="s">
        <v>133</v>
      </c>
      <c r="P3701" s="260" t="e">
        <f t="shared" si="177"/>
        <v>#NUM!</v>
      </c>
      <c r="S3701" s="272"/>
    </row>
    <row r="3702" spans="1:19">
      <c r="A3702" s="161" t="s">
        <v>4813</v>
      </c>
      <c r="C3702" s="161" t="s">
        <v>133</v>
      </c>
      <c r="F3702" s="163" t="s">
        <v>133</v>
      </c>
      <c r="G3702" s="266" t="s">
        <v>133</v>
      </c>
      <c r="H3702" s="163" t="s">
        <v>133</v>
      </c>
      <c r="I3702" s="163" t="s">
        <v>133</v>
      </c>
      <c r="J3702" s="163" t="s">
        <v>133</v>
      </c>
      <c r="K3702" s="164">
        <f t="shared" si="178"/>
        <v>0</v>
      </c>
      <c r="L3702" s="165">
        <f t="shared" si="179"/>
        <v>0</v>
      </c>
      <c r="M3702" s="172">
        <v>127</v>
      </c>
      <c r="N3702" s="172">
        <v>64</v>
      </c>
      <c r="O3702" s="167" t="s">
        <v>133</v>
      </c>
      <c r="P3702" s="260" t="e">
        <f t="shared" si="177"/>
        <v>#NUM!</v>
      </c>
      <c r="S3702" s="272"/>
    </row>
    <row r="3703" spans="1:19">
      <c r="A3703" s="161" t="s">
        <v>4814</v>
      </c>
      <c r="C3703" s="161" t="s">
        <v>133</v>
      </c>
      <c r="F3703" s="163" t="s">
        <v>133</v>
      </c>
      <c r="G3703" s="266" t="s">
        <v>133</v>
      </c>
      <c r="H3703" s="163" t="s">
        <v>133</v>
      </c>
      <c r="I3703" s="163" t="s">
        <v>133</v>
      </c>
      <c r="J3703" s="163" t="s">
        <v>133</v>
      </c>
      <c r="K3703" s="164">
        <f t="shared" si="178"/>
        <v>0</v>
      </c>
      <c r="L3703" s="165">
        <f t="shared" si="179"/>
        <v>0</v>
      </c>
      <c r="M3703" s="172">
        <v>127</v>
      </c>
      <c r="N3703" s="172">
        <v>64</v>
      </c>
      <c r="O3703" s="167" t="s">
        <v>133</v>
      </c>
      <c r="P3703" s="260" t="e">
        <f t="shared" si="177"/>
        <v>#NUM!</v>
      </c>
      <c r="S3703" s="272"/>
    </row>
    <row r="3704" spans="1:19">
      <c r="A3704" s="161" t="s">
        <v>4815</v>
      </c>
      <c r="C3704" s="161" t="s">
        <v>133</v>
      </c>
      <c r="F3704" s="163" t="s">
        <v>133</v>
      </c>
      <c r="G3704" s="266" t="s">
        <v>133</v>
      </c>
      <c r="H3704" s="163" t="s">
        <v>133</v>
      </c>
      <c r="I3704" s="163" t="s">
        <v>133</v>
      </c>
      <c r="J3704" s="163" t="s">
        <v>133</v>
      </c>
      <c r="K3704" s="164">
        <f t="shared" si="178"/>
        <v>0</v>
      </c>
      <c r="L3704" s="165">
        <f t="shared" si="179"/>
        <v>0</v>
      </c>
      <c r="M3704" s="172">
        <v>127</v>
      </c>
      <c r="N3704" s="172">
        <v>64</v>
      </c>
      <c r="O3704" s="167" t="s">
        <v>133</v>
      </c>
      <c r="P3704" s="260" t="e">
        <f t="shared" si="177"/>
        <v>#NUM!</v>
      </c>
      <c r="S3704" s="272"/>
    </row>
    <row r="3705" spans="1:19">
      <c r="A3705" s="161" t="s">
        <v>4816</v>
      </c>
      <c r="C3705" s="161" t="s">
        <v>133</v>
      </c>
      <c r="F3705" s="163" t="s">
        <v>133</v>
      </c>
      <c r="G3705" s="266" t="s">
        <v>133</v>
      </c>
      <c r="H3705" s="163" t="s">
        <v>133</v>
      </c>
      <c r="I3705" s="163" t="s">
        <v>133</v>
      </c>
      <c r="J3705" s="163" t="s">
        <v>133</v>
      </c>
      <c r="K3705" s="164">
        <f t="shared" si="178"/>
        <v>0</v>
      </c>
      <c r="L3705" s="165">
        <f t="shared" si="179"/>
        <v>0</v>
      </c>
      <c r="M3705" s="172">
        <v>127</v>
      </c>
      <c r="N3705" s="172">
        <v>64</v>
      </c>
      <c r="O3705" s="167" t="s">
        <v>133</v>
      </c>
      <c r="P3705" s="260" t="e">
        <f t="shared" si="177"/>
        <v>#NUM!</v>
      </c>
      <c r="S3705" s="272"/>
    </row>
    <row r="3706" spans="1:19">
      <c r="A3706" s="161" t="s">
        <v>4817</v>
      </c>
      <c r="C3706" s="161" t="s">
        <v>133</v>
      </c>
      <c r="F3706" s="163" t="s">
        <v>133</v>
      </c>
      <c r="G3706" s="266" t="s">
        <v>133</v>
      </c>
      <c r="H3706" s="163" t="s">
        <v>133</v>
      </c>
      <c r="I3706" s="163" t="s">
        <v>133</v>
      </c>
      <c r="J3706" s="163" t="s">
        <v>133</v>
      </c>
      <c r="K3706" s="164">
        <f t="shared" si="178"/>
        <v>0</v>
      </c>
      <c r="L3706" s="165">
        <f t="shared" si="179"/>
        <v>0</v>
      </c>
      <c r="M3706" s="172">
        <v>127</v>
      </c>
      <c r="N3706" s="172">
        <v>64</v>
      </c>
      <c r="O3706" s="167" t="s">
        <v>133</v>
      </c>
      <c r="P3706" s="260" t="e">
        <f t="shared" si="177"/>
        <v>#NUM!</v>
      </c>
      <c r="S3706" s="272"/>
    </row>
    <row r="3707" spans="1:19">
      <c r="A3707" s="161" t="s">
        <v>4818</v>
      </c>
      <c r="C3707" s="161" t="s">
        <v>133</v>
      </c>
      <c r="F3707" s="163" t="s">
        <v>133</v>
      </c>
      <c r="G3707" s="266" t="s">
        <v>133</v>
      </c>
      <c r="H3707" s="163" t="s">
        <v>133</v>
      </c>
      <c r="I3707" s="163" t="s">
        <v>133</v>
      </c>
      <c r="J3707" s="163" t="s">
        <v>133</v>
      </c>
      <c r="K3707" s="164">
        <f t="shared" si="178"/>
        <v>0</v>
      </c>
      <c r="L3707" s="165">
        <f t="shared" si="179"/>
        <v>0</v>
      </c>
      <c r="M3707" s="172">
        <v>127</v>
      </c>
      <c r="N3707" s="172">
        <v>64</v>
      </c>
      <c r="O3707" s="167" t="s">
        <v>133</v>
      </c>
      <c r="P3707" s="260" t="e">
        <f t="shared" si="177"/>
        <v>#NUM!</v>
      </c>
      <c r="S3707" s="272"/>
    </row>
    <row r="3708" spans="1:19">
      <c r="A3708" s="161" t="s">
        <v>4819</v>
      </c>
      <c r="C3708" s="161" t="s">
        <v>133</v>
      </c>
      <c r="F3708" s="163" t="s">
        <v>133</v>
      </c>
      <c r="G3708" s="266" t="s">
        <v>133</v>
      </c>
      <c r="H3708" s="163" t="s">
        <v>133</v>
      </c>
      <c r="I3708" s="163" t="s">
        <v>133</v>
      </c>
      <c r="J3708" s="163" t="s">
        <v>133</v>
      </c>
      <c r="K3708" s="164">
        <f t="shared" si="178"/>
        <v>0</v>
      </c>
      <c r="L3708" s="165">
        <f t="shared" si="179"/>
        <v>0</v>
      </c>
      <c r="M3708" s="172">
        <v>127</v>
      </c>
      <c r="N3708" s="172">
        <v>64</v>
      </c>
      <c r="O3708" s="167" t="s">
        <v>133</v>
      </c>
      <c r="P3708" s="260" t="e">
        <f t="shared" si="177"/>
        <v>#NUM!</v>
      </c>
      <c r="S3708" s="272"/>
    </row>
    <row r="3709" spans="1:19">
      <c r="A3709" s="161" t="s">
        <v>4820</v>
      </c>
      <c r="C3709" s="161" t="s">
        <v>133</v>
      </c>
      <c r="F3709" s="163" t="s">
        <v>133</v>
      </c>
      <c r="G3709" s="266" t="s">
        <v>133</v>
      </c>
      <c r="H3709" s="163" t="s">
        <v>133</v>
      </c>
      <c r="I3709" s="163" t="s">
        <v>133</v>
      </c>
      <c r="J3709" s="163" t="s">
        <v>133</v>
      </c>
      <c r="K3709" s="164">
        <f t="shared" si="178"/>
        <v>0</v>
      </c>
      <c r="L3709" s="165">
        <f t="shared" si="179"/>
        <v>0</v>
      </c>
      <c r="M3709" s="172">
        <v>127</v>
      </c>
      <c r="N3709" s="172">
        <v>64</v>
      </c>
      <c r="O3709" s="167" t="s">
        <v>133</v>
      </c>
      <c r="P3709" s="260" t="e">
        <f t="shared" si="177"/>
        <v>#NUM!</v>
      </c>
      <c r="S3709" s="272"/>
    </row>
    <row r="3710" spans="1:19">
      <c r="A3710" s="161" t="s">
        <v>4821</v>
      </c>
      <c r="C3710" s="161" t="s">
        <v>133</v>
      </c>
      <c r="F3710" s="163" t="s">
        <v>133</v>
      </c>
      <c r="G3710" s="266" t="s">
        <v>133</v>
      </c>
      <c r="H3710" s="163" t="s">
        <v>133</v>
      </c>
      <c r="I3710" s="163" t="s">
        <v>133</v>
      </c>
      <c r="J3710" s="163" t="s">
        <v>133</v>
      </c>
      <c r="K3710" s="164">
        <f t="shared" si="178"/>
        <v>0</v>
      </c>
      <c r="L3710" s="165">
        <f t="shared" si="179"/>
        <v>0</v>
      </c>
      <c r="M3710" s="172">
        <v>127</v>
      </c>
      <c r="N3710" s="172">
        <v>64</v>
      </c>
      <c r="O3710" s="167" t="s">
        <v>133</v>
      </c>
      <c r="P3710" s="260" t="e">
        <f t="shared" si="177"/>
        <v>#NUM!</v>
      </c>
      <c r="S3710" s="272"/>
    </row>
    <row r="3711" spans="1:19">
      <c r="A3711" s="161" t="s">
        <v>4822</v>
      </c>
      <c r="C3711" s="161" t="s">
        <v>133</v>
      </c>
      <c r="F3711" s="163" t="s">
        <v>133</v>
      </c>
      <c r="G3711" s="266" t="s">
        <v>133</v>
      </c>
      <c r="H3711" s="163" t="s">
        <v>133</v>
      </c>
      <c r="I3711" s="163" t="s">
        <v>133</v>
      </c>
      <c r="J3711" s="163" t="s">
        <v>133</v>
      </c>
      <c r="K3711" s="164">
        <f t="shared" si="178"/>
        <v>0</v>
      </c>
      <c r="L3711" s="165">
        <f t="shared" si="179"/>
        <v>0</v>
      </c>
      <c r="M3711" s="172">
        <v>127</v>
      </c>
      <c r="N3711" s="172">
        <v>64</v>
      </c>
      <c r="O3711" s="167" t="s">
        <v>133</v>
      </c>
      <c r="P3711" s="260" t="e">
        <f t="shared" si="177"/>
        <v>#NUM!</v>
      </c>
      <c r="S3711" s="272"/>
    </row>
    <row r="3712" spans="1:19">
      <c r="A3712" s="161" t="s">
        <v>4823</v>
      </c>
      <c r="C3712" s="161" t="s">
        <v>133</v>
      </c>
      <c r="F3712" s="163" t="s">
        <v>133</v>
      </c>
      <c r="G3712" s="266" t="s">
        <v>133</v>
      </c>
      <c r="H3712" s="163" t="s">
        <v>133</v>
      </c>
      <c r="I3712" s="163" t="s">
        <v>133</v>
      </c>
      <c r="J3712" s="163" t="s">
        <v>133</v>
      </c>
      <c r="K3712" s="164">
        <f t="shared" si="178"/>
        <v>0</v>
      </c>
      <c r="L3712" s="165">
        <f t="shared" si="179"/>
        <v>0</v>
      </c>
      <c r="M3712" s="172">
        <v>127</v>
      </c>
      <c r="N3712" s="172">
        <v>64</v>
      </c>
      <c r="O3712" s="167" t="s">
        <v>133</v>
      </c>
      <c r="P3712" s="260" t="e">
        <f t="shared" si="177"/>
        <v>#NUM!</v>
      </c>
      <c r="S3712" s="272"/>
    </row>
    <row r="3713" spans="1:19">
      <c r="A3713" s="161" t="s">
        <v>4824</v>
      </c>
      <c r="C3713" s="161" t="s">
        <v>133</v>
      </c>
      <c r="F3713" s="163" t="s">
        <v>133</v>
      </c>
      <c r="G3713" s="266" t="s">
        <v>133</v>
      </c>
      <c r="H3713" s="163" t="s">
        <v>133</v>
      </c>
      <c r="I3713" s="163" t="s">
        <v>133</v>
      </c>
      <c r="J3713" s="163" t="s">
        <v>133</v>
      </c>
      <c r="K3713" s="164">
        <f t="shared" si="178"/>
        <v>0</v>
      </c>
      <c r="L3713" s="165">
        <f t="shared" si="179"/>
        <v>0</v>
      </c>
      <c r="M3713" s="172">
        <v>127</v>
      </c>
      <c r="N3713" s="172">
        <v>64</v>
      </c>
      <c r="O3713" s="167" t="s">
        <v>133</v>
      </c>
      <c r="P3713" s="260" t="e">
        <f t="shared" si="177"/>
        <v>#NUM!</v>
      </c>
      <c r="S3713" s="272"/>
    </row>
    <row r="3714" spans="1:19">
      <c r="A3714" s="161" t="s">
        <v>4825</v>
      </c>
      <c r="C3714" s="161" t="s">
        <v>133</v>
      </c>
      <c r="F3714" s="163" t="s">
        <v>133</v>
      </c>
      <c r="G3714" s="266" t="s">
        <v>133</v>
      </c>
      <c r="H3714" s="163" t="s">
        <v>133</v>
      </c>
      <c r="I3714" s="163" t="s">
        <v>133</v>
      </c>
      <c r="J3714" s="163" t="s">
        <v>133</v>
      </c>
      <c r="K3714" s="164">
        <f t="shared" si="178"/>
        <v>0</v>
      </c>
      <c r="L3714" s="165">
        <f t="shared" si="179"/>
        <v>0</v>
      </c>
      <c r="M3714" s="172">
        <v>127</v>
      </c>
      <c r="N3714" s="172">
        <v>64</v>
      </c>
      <c r="O3714" s="167" t="s">
        <v>133</v>
      </c>
      <c r="P3714" s="260" t="e">
        <f t="shared" si="177"/>
        <v>#NUM!</v>
      </c>
      <c r="S3714" s="272"/>
    </row>
    <row r="3715" spans="1:19">
      <c r="A3715" s="161" t="s">
        <v>4826</v>
      </c>
      <c r="C3715" s="161" t="s">
        <v>133</v>
      </c>
      <c r="F3715" s="163" t="s">
        <v>133</v>
      </c>
      <c r="G3715" s="266" t="s">
        <v>133</v>
      </c>
      <c r="H3715" s="163" t="s">
        <v>133</v>
      </c>
      <c r="I3715" s="163" t="s">
        <v>133</v>
      </c>
      <c r="J3715" s="163" t="s">
        <v>133</v>
      </c>
      <c r="K3715" s="164">
        <f t="shared" si="178"/>
        <v>0</v>
      </c>
      <c r="L3715" s="165">
        <f t="shared" si="179"/>
        <v>0</v>
      </c>
      <c r="M3715" s="172">
        <v>127</v>
      </c>
      <c r="N3715" s="172">
        <v>64</v>
      </c>
      <c r="O3715" s="167" t="s">
        <v>133</v>
      </c>
      <c r="P3715" s="260" t="e">
        <f t="shared" si="177"/>
        <v>#NUM!</v>
      </c>
      <c r="S3715" s="272"/>
    </row>
    <row r="3716" spans="1:19">
      <c r="A3716" s="161" t="s">
        <v>4827</v>
      </c>
      <c r="C3716" s="161" t="s">
        <v>133</v>
      </c>
      <c r="F3716" s="163" t="s">
        <v>133</v>
      </c>
      <c r="G3716" s="266" t="s">
        <v>133</v>
      </c>
      <c r="H3716" s="163" t="s">
        <v>133</v>
      </c>
      <c r="I3716" s="163" t="s">
        <v>133</v>
      </c>
      <c r="J3716" s="163" t="s">
        <v>133</v>
      </c>
      <c r="K3716" s="164">
        <f t="shared" si="178"/>
        <v>0</v>
      </c>
      <c r="L3716" s="165">
        <f t="shared" si="179"/>
        <v>0</v>
      </c>
      <c r="M3716" s="172">
        <v>127</v>
      </c>
      <c r="N3716" s="172">
        <v>64</v>
      </c>
      <c r="O3716" s="167" t="s">
        <v>133</v>
      </c>
      <c r="P3716" s="260" t="e">
        <f t="shared" si="177"/>
        <v>#NUM!</v>
      </c>
      <c r="S3716" s="272"/>
    </row>
    <row r="3717" spans="1:19">
      <c r="A3717" s="161" t="s">
        <v>4828</v>
      </c>
      <c r="C3717" s="161" t="s">
        <v>133</v>
      </c>
      <c r="F3717" s="163" t="s">
        <v>133</v>
      </c>
      <c r="G3717" s="266" t="s">
        <v>133</v>
      </c>
      <c r="H3717" s="163" t="s">
        <v>133</v>
      </c>
      <c r="I3717" s="163" t="s">
        <v>133</v>
      </c>
      <c r="J3717" s="163" t="s">
        <v>133</v>
      </c>
      <c r="K3717" s="164">
        <f t="shared" si="178"/>
        <v>0</v>
      </c>
      <c r="L3717" s="165">
        <f t="shared" si="179"/>
        <v>0</v>
      </c>
      <c r="M3717" s="172">
        <v>127</v>
      </c>
      <c r="N3717" s="172">
        <v>64</v>
      </c>
      <c r="O3717" s="167" t="s">
        <v>133</v>
      </c>
      <c r="P3717" s="260" t="e">
        <f t="shared" si="177"/>
        <v>#NUM!</v>
      </c>
      <c r="S3717" s="272"/>
    </row>
    <row r="3718" spans="1:19">
      <c r="A3718" s="161" t="s">
        <v>4829</v>
      </c>
      <c r="C3718" s="161" t="s">
        <v>133</v>
      </c>
      <c r="F3718" s="163" t="s">
        <v>133</v>
      </c>
      <c r="G3718" s="266" t="s">
        <v>133</v>
      </c>
      <c r="H3718" s="163" t="s">
        <v>133</v>
      </c>
      <c r="I3718" s="163" t="s">
        <v>133</v>
      </c>
      <c r="J3718" s="163" t="s">
        <v>133</v>
      </c>
      <c r="K3718" s="164">
        <f t="shared" si="178"/>
        <v>0</v>
      </c>
      <c r="L3718" s="165">
        <f t="shared" si="179"/>
        <v>0</v>
      </c>
      <c r="M3718" s="172">
        <v>127</v>
      </c>
      <c r="N3718" s="172">
        <v>64</v>
      </c>
      <c r="O3718" s="167" t="s">
        <v>133</v>
      </c>
      <c r="P3718" s="260" t="e">
        <f t="shared" si="177"/>
        <v>#NUM!</v>
      </c>
      <c r="S3718" s="272"/>
    </row>
    <row r="3719" spans="1:19">
      <c r="A3719" s="161" t="s">
        <v>4830</v>
      </c>
      <c r="C3719" s="161" t="s">
        <v>133</v>
      </c>
      <c r="F3719" s="163" t="s">
        <v>133</v>
      </c>
      <c r="G3719" s="266" t="s">
        <v>133</v>
      </c>
      <c r="H3719" s="163" t="s">
        <v>133</v>
      </c>
      <c r="I3719" s="163" t="s">
        <v>133</v>
      </c>
      <c r="J3719" s="163" t="s">
        <v>133</v>
      </c>
      <c r="K3719" s="164">
        <f t="shared" si="178"/>
        <v>0</v>
      </c>
      <c r="L3719" s="165">
        <f t="shared" si="179"/>
        <v>0</v>
      </c>
      <c r="M3719" s="172">
        <v>127</v>
      </c>
      <c r="N3719" s="172">
        <v>64</v>
      </c>
      <c r="O3719" s="167" t="s">
        <v>133</v>
      </c>
      <c r="P3719" s="260" t="e">
        <f t="shared" si="177"/>
        <v>#NUM!</v>
      </c>
      <c r="S3719" s="272"/>
    </row>
    <row r="3720" spans="1:19">
      <c r="A3720" s="161" t="s">
        <v>4831</v>
      </c>
      <c r="C3720" s="161" t="s">
        <v>133</v>
      </c>
      <c r="F3720" s="163" t="s">
        <v>133</v>
      </c>
      <c r="G3720" s="266" t="s">
        <v>133</v>
      </c>
      <c r="H3720" s="163" t="s">
        <v>133</v>
      </c>
      <c r="I3720" s="163" t="s">
        <v>133</v>
      </c>
      <c r="J3720" s="163" t="s">
        <v>133</v>
      </c>
      <c r="K3720" s="164">
        <f t="shared" si="178"/>
        <v>0</v>
      </c>
      <c r="L3720" s="165">
        <f t="shared" si="179"/>
        <v>0</v>
      </c>
      <c r="M3720" s="172">
        <v>127</v>
      </c>
      <c r="N3720" s="172">
        <v>64</v>
      </c>
      <c r="O3720" s="167" t="s">
        <v>133</v>
      </c>
      <c r="P3720" s="260" t="e">
        <f t="shared" si="177"/>
        <v>#NUM!</v>
      </c>
      <c r="S3720" s="272"/>
    </row>
    <row r="3721" spans="1:19">
      <c r="A3721" s="161" t="s">
        <v>4832</v>
      </c>
      <c r="C3721" s="161" t="s">
        <v>133</v>
      </c>
      <c r="F3721" s="163" t="s">
        <v>133</v>
      </c>
      <c r="G3721" s="266" t="s">
        <v>133</v>
      </c>
      <c r="H3721" s="163" t="s">
        <v>133</v>
      </c>
      <c r="I3721" s="163" t="s">
        <v>133</v>
      </c>
      <c r="J3721" s="163" t="s">
        <v>133</v>
      </c>
      <c r="K3721" s="164">
        <f t="shared" si="178"/>
        <v>0</v>
      </c>
      <c r="L3721" s="165">
        <f t="shared" si="179"/>
        <v>0</v>
      </c>
      <c r="M3721" s="172">
        <v>127</v>
      </c>
      <c r="N3721" s="172">
        <v>64</v>
      </c>
      <c r="O3721" s="167" t="s">
        <v>133</v>
      </c>
      <c r="P3721" s="260" t="e">
        <f t="shared" si="177"/>
        <v>#NUM!</v>
      </c>
      <c r="S3721" s="272"/>
    </row>
    <row r="3722" spans="1:19">
      <c r="A3722" s="161" t="s">
        <v>4833</v>
      </c>
      <c r="C3722" s="161" t="s">
        <v>133</v>
      </c>
      <c r="F3722" s="163" t="s">
        <v>133</v>
      </c>
      <c r="G3722" s="266" t="s">
        <v>133</v>
      </c>
      <c r="H3722" s="163" t="s">
        <v>133</v>
      </c>
      <c r="I3722" s="163" t="s">
        <v>133</v>
      </c>
      <c r="J3722" s="163" t="s">
        <v>133</v>
      </c>
      <c r="K3722" s="164">
        <f t="shared" si="178"/>
        <v>0</v>
      </c>
      <c r="L3722" s="165">
        <f t="shared" si="179"/>
        <v>0</v>
      </c>
      <c r="M3722" s="172">
        <v>127</v>
      </c>
      <c r="N3722" s="172">
        <v>64</v>
      </c>
      <c r="O3722" s="167" t="s">
        <v>133</v>
      </c>
      <c r="P3722" s="260" t="e">
        <f t="shared" si="177"/>
        <v>#NUM!</v>
      </c>
      <c r="S3722" s="272"/>
    </row>
    <row r="3723" spans="1:19">
      <c r="A3723" s="161" t="s">
        <v>4834</v>
      </c>
      <c r="C3723" s="161" t="s">
        <v>133</v>
      </c>
      <c r="F3723" s="163" t="s">
        <v>133</v>
      </c>
      <c r="G3723" s="266" t="s">
        <v>133</v>
      </c>
      <c r="H3723" s="163" t="s">
        <v>133</v>
      </c>
      <c r="I3723" s="163" t="s">
        <v>133</v>
      </c>
      <c r="J3723" s="163" t="s">
        <v>133</v>
      </c>
      <c r="K3723" s="164">
        <f t="shared" si="178"/>
        <v>0</v>
      </c>
      <c r="L3723" s="165">
        <f t="shared" si="179"/>
        <v>0</v>
      </c>
      <c r="M3723" s="172">
        <v>127</v>
      </c>
      <c r="N3723" s="172">
        <v>64</v>
      </c>
      <c r="O3723" s="167" t="s">
        <v>133</v>
      </c>
      <c r="P3723" s="260" t="e">
        <f t="shared" si="177"/>
        <v>#NUM!</v>
      </c>
      <c r="S3723" s="272"/>
    </row>
    <row r="3724" spans="1:19">
      <c r="A3724" s="161" t="s">
        <v>4835</v>
      </c>
      <c r="C3724" s="161" t="s">
        <v>133</v>
      </c>
      <c r="F3724" s="163" t="s">
        <v>133</v>
      </c>
      <c r="G3724" s="266" t="s">
        <v>133</v>
      </c>
      <c r="H3724" s="163" t="s">
        <v>133</v>
      </c>
      <c r="I3724" s="163" t="s">
        <v>133</v>
      </c>
      <c r="J3724" s="163" t="s">
        <v>133</v>
      </c>
      <c r="K3724" s="164">
        <f t="shared" si="178"/>
        <v>0</v>
      </c>
      <c r="L3724" s="165">
        <f t="shared" si="179"/>
        <v>0</v>
      </c>
      <c r="M3724" s="172">
        <v>127</v>
      </c>
      <c r="N3724" s="172">
        <v>64</v>
      </c>
      <c r="O3724" s="167" t="s">
        <v>133</v>
      </c>
      <c r="P3724" s="260" t="e">
        <f t="shared" si="177"/>
        <v>#NUM!</v>
      </c>
      <c r="S3724" s="272"/>
    </row>
    <row r="3725" spans="1:19">
      <c r="A3725" s="161" t="s">
        <v>4836</v>
      </c>
      <c r="C3725" s="161" t="s">
        <v>133</v>
      </c>
      <c r="F3725" s="163" t="s">
        <v>133</v>
      </c>
      <c r="G3725" s="266" t="s">
        <v>133</v>
      </c>
      <c r="H3725" s="163" t="s">
        <v>133</v>
      </c>
      <c r="I3725" s="163" t="s">
        <v>133</v>
      </c>
      <c r="J3725" s="163" t="s">
        <v>133</v>
      </c>
      <c r="K3725" s="164">
        <f t="shared" si="178"/>
        <v>0</v>
      </c>
      <c r="L3725" s="165">
        <f t="shared" si="179"/>
        <v>0</v>
      </c>
      <c r="M3725" s="172">
        <v>127</v>
      </c>
      <c r="N3725" s="172">
        <v>64</v>
      </c>
      <c r="O3725" s="167" t="s">
        <v>133</v>
      </c>
      <c r="P3725" s="260" t="e">
        <f t="shared" si="177"/>
        <v>#NUM!</v>
      </c>
      <c r="S3725" s="272"/>
    </row>
    <row r="3726" spans="1:19">
      <c r="A3726" s="161" t="s">
        <v>4837</v>
      </c>
      <c r="C3726" s="161" t="s">
        <v>133</v>
      </c>
      <c r="F3726" s="163" t="s">
        <v>133</v>
      </c>
      <c r="G3726" s="266" t="s">
        <v>133</v>
      </c>
      <c r="H3726" s="163" t="s">
        <v>133</v>
      </c>
      <c r="I3726" s="163" t="s">
        <v>133</v>
      </c>
      <c r="J3726" s="163" t="s">
        <v>133</v>
      </c>
      <c r="K3726" s="164">
        <f t="shared" si="178"/>
        <v>0</v>
      </c>
      <c r="L3726" s="165">
        <f t="shared" si="179"/>
        <v>0</v>
      </c>
      <c r="M3726" s="172">
        <v>127</v>
      </c>
      <c r="N3726" s="172">
        <v>64</v>
      </c>
      <c r="O3726" s="167" t="s">
        <v>133</v>
      </c>
      <c r="P3726" s="260" t="e">
        <f t="shared" si="177"/>
        <v>#NUM!</v>
      </c>
      <c r="S3726" s="272"/>
    </row>
    <row r="3727" spans="1:19">
      <c r="A3727" s="161" t="s">
        <v>4838</v>
      </c>
      <c r="C3727" s="161" t="s">
        <v>133</v>
      </c>
      <c r="F3727" s="163" t="s">
        <v>133</v>
      </c>
      <c r="G3727" s="266" t="s">
        <v>133</v>
      </c>
      <c r="H3727" s="163" t="s">
        <v>133</v>
      </c>
      <c r="I3727" s="163" t="s">
        <v>133</v>
      </c>
      <c r="J3727" s="163" t="s">
        <v>133</v>
      </c>
      <c r="K3727" s="164">
        <f t="shared" si="178"/>
        <v>0</v>
      </c>
      <c r="L3727" s="165">
        <f t="shared" si="179"/>
        <v>0</v>
      </c>
      <c r="M3727" s="172">
        <v>127</v>
      </c>
      <c r="N3727" s="172">
        <v>64</v>
      </c>
      <c r="O3727" s="167" t="s">
        <v>133</v>
      </c>
      <c r="P3727" s="260" t="e">
        <f t="shared" ref="P3727:P3790" si="180">MEDIAN(Q3727:R3727)</f>
        <v>#NUM!</v>
      </c>
      <c r="S3727" s="272"/>
    </row>
    <row r="3728" spans="1:19">
      <c r="A3728" s="161" t="s">
        <v>4839</v>
      </c>
      <c r="C3728" s="161" t="s">
        <v>133</v>
      </c>
      <c r="F3728" s="163" t="s">
        <v>133</v>
      </c>
      <c r="G3728" s="266" t="s">
        <v>133</v>
      </c>
      <c r="H3728" s="163" t="s">
        <v>133</v>
      </c>
      <c r="I3728" s="163" t="s">
        <v>133</v>
      </c>
      <c r="J3728" s="163" t="s">
        <v>133</v>
      </c>
      <c r="K3728" s="164">
        <f t="shared" ref="K3728:K3791" si="181">IF(OR(D3728="n/a",D3728="nd"),0,D3728)+IF(OR(I3728="n/a",I3728="nd"),0,I3728)</f>
        <v>0</v>
      </c>
      <c r="L3728" s="165">
        <f t="shared" ref="L3728:L3791" si="182">SQRT(SUMSQ(IF(OR(E3728="n/a",E3728="nd"),0,E3728),IF(OR(F3728="n/a",F3728="nd"),0,F3728),IF(OR(J3728="n/a",J3728="nd"),0,J3728)))</f>
        <v>0</v>
      </c>
      <c r="M3728" s="172">
        <v>127</v>
      </c>
      <c r="N3728" s="172">
        <v>64</v>
      </c>
      <c r="O3728" s="167" t="s">
        <v>133</v>
      </c>
      <c r="P3728" s="260" t="e">
        <f t="shared" si="180"/>
        <v>#NUM!</v>
      </c>
      <c r="S3728" s="272"/>
    </row>
    <row r="3729" spans="1:19">
      <c r="A3729" s="161" t="s">
        <v>4840</v>
      </c>
      <c r="C3729" s="161" t="s">
        <v>133</v>
      </c>
      <c r="F3729" s="163" t="s">
        <v>133</v>
      </c>
      <c r="G3729" s="266" t="s">
        <v>133</v>
      </c>
      <c r="H3729" s="163" t="s">
        <v>133</v>
      </c>
      <c r="I3729" s="163" t="s">
        <v>133</v>
      </c>
      <c r="J3729" s="163" t="s">
        <v>133</v>
      </c>
      <c r="K3729" s="164">
        <f t="shared" si="181"/>
        <v>0</v>
      </c>
      <c r="L3729" s="165">
        <f t="shared" si="182"/>
        <v>0</v>
      </c>
      <c r="M3729" s="172">
        <v>127</v>
      </c>
      <c r="N3729" s="172">
        <v>64</v>
      </c>
      <c r="O3729" s="167" t="s">
        <v>133</v>
      </c>
      <c r="P3729" s="260" t="e">
        <f t="shared" si="180"/>
        <v>#NUM!</v>
      </c>
      <c r="S3729" s="272"/>
    </row>
    <row r="3730" spans="1:19">
      <c r="A3730" s="161" t="s">
        <v>4841</v>
      </c>
      <c r="C3730" s="161" t="s">
        <v>133</v>
      </c>
      <c r="F3730" s="163" t="s">
        <v>133</v>
      </c>
      <c r="G3730" s="266" t="s">
        <v>133</v>
      </c>
      <c r="H3730" s="163" t="s">
        <v>133</v>
      </c>
      <c r="I3730" s="163" t="s">
        <v>133</v>
      </c>
      <c r="J3730" s="163" t="s">
        <v>133</v>
      </c>
      <c r="K3730" s="164">
        <f t="shared" si="181"/>
        <v>0</v>
      </c>
      <c r="L3730" s="165">
        <f t="shared" si="182"/>
        <v>0</v>
      </c>
      <c r="M3730" s="172">
        <v>127</v>
      </c>
      <c r="N3730" s="172">
        <v>64</v>
      </c>
      <c r="O3730" s="167" t="s">
        <v>133</v>
      </c>
      <c r="P3730" s="260" t="e">
        <f t="shared" si="180"/>
        <v>#NUM!</v>
      </c>
      <c r="S3730" s="272"/>
    </row>
    <row r="3731" spans="1:19">
      <c r="A3731" s="161" t="s">
        <v>4842</v>
      </c>
      <c r="C3731" s="161" t="s">
        <v>133</v>
      </c>
      <c r="F3731" s="163" t="s">
        <v>133</v>
      </c>
      <c r="G3731" s="266" t="s">
        <v>133</v>
      </c>
      <c r="H3731" s="163" t="s">
        <v>133</v>
      </c>
      <c r="I3731" s="163" t="s">
        <v>133</v>
      </c>
      <c r="J3731" s="163" t="s">
        <v>133</v>
      </c>
      <c r="K3731" s="164">
        <f t="shared" si="181"/>
        <v>0</v>
      </c>
      <c r="L3731" s="165">
        <f t="shared" si="182"/>
        <v>0</v>
      </c>
      <c r="M3731" s="172">
        <v>127</v>
      </c>
      <c r="N3731" s="172">
        <v>64</v>
      </c>
      <c r="O3731" s="167" t="s">
        <v>133</v>
      </c>
      <c r="P3731" s="260" t="e">
        <f t="shared" si="180"/>
        <v>#NUM!</v>
      </c>
      <c r="S3731" s="272"/>
    </row>
    <row r="3732" spans="1:19">
      <c r="A3732" s="161" t="s">
        <v>4843</v>
      </c>
      <c r="C3732" s="161" t="s">
        <v>133</v>
      </c>
      <c r="F3732" s="163" t="s">
        <v>133</v>
      </c>
      <c r="G3732" s="266" t="s">
        <v>133</v>
      </c>
      <c r="H3732" s="163" t="s">
        <v>133</v>
      </c>
      <c r="I3732" s="163" t="s">
        <v>133</v>
      </c>
      <c r="J3732" s="163" t="s">
        <v>133</v>
      </c>
      <c r="K3732" s="164">
        <f t="shared" si="181"/>
        <v>0</v>
      </c>
      <c r="L3732" s="165">
        <f t="shared" si="182"/>
        <v>0</v>
      </c>
      <c r="M3732" s="172">
        <v>127</v>
      </c>
      <c r="N3732" s="172">
        <v>64</v>
      </c>
      <c r="O3732" s="167" t="s">
        <v>133</v>
      </c>
      <c r="P3732" s="260" t="e">
        <f t="shared" si="180"/>
        <v>#NUM!</v>
      </c>
      <c r="S3732" s="272"/>
    </row>
    <row r="3733" spans="1:19">
      <c r="A3733" s="161" t="s">
        <v>4844</v>
      </c>
      <c r="C3733" s="161" t="s">
        <v>133</v>
      </c>
      <c r="F3733" s="163" t="s">
        <v>133</v>
      </c>
      <c r="G3733" s="266" t="s">
        <v>133</v>
      </c>
      <c r="H3733" s="163" t="s">
        <v>133</v>
      </c>
      <c r="I3733" s="163" t="s">
        <v>133</v>
      </c>
      <c r="J3733" s="163" t="s">
        <v>133</v>
      </c>
      <c r="K3733" s="164">
        <f t="shared" si="181"/>
        <v>0</v>
      </c>
      <c r="L3733" s="165">
        <f t="shared" si="182"/>
        <v>0</v>
      </c>
      <c r="M3733" s="172">
        <v>127</v>
      </c>
      <c r="N3733" s="172">
        <v>64</v>
      </c>
      <c r="O3733" s="167" t="s">
        <v>133</v>
      </c>
      <c r="P3733" s="260" t="e">
        <f t="shared" si="180"/>
        <v>#NUM!</v>
      </c>
      <c r="S3733" s="272"/>
    </row>
    <row r="3734" spans="1:19">
      <c r="A3734" s="161" t="s">
        <v>4845</v>
      </c>
      <c r="C3734" s="161" t="s">
        <v>133</v>
      </c>
      <c r="F3734" s="163" t="s">
        <v>133</v>
      </c>
      <c r="G3734" s="266" t="s">
        <v>133</v>
      </c>
      <c r="H3734" s="163" t="s">
        <v>133</v>
      </c>
      <c r="I3734" s="163" t="s">
        <v>133</v>
      </c>
      <c r="J3734" s="163" t="s">
        <v>133</v>
      </c>
      <c r="K3734" s="164">
        <f t="shared" si="181"/>
        <v>0</v>
      </c>
      <c r="L3734" s="165">
        <f t="shared" si="182"/>
        <v>0</v>
      </c>
      <c r="M3734" s="172">
        <v>127</v>
      </c>
      <c r="N3734" s="172">
        <v>64</v>
      </c>
      <c r="O3734" s="167" t="s">
        <v>133</v>
      </c>
      <c r="P3734" s="260" t="e">
        <f t="shared" si="180"/>
        <v>#NUM!</v>
      </c>
      <c r="S3734" s="272"/>
    </row>
    <row r="3735" spans="1:19">
      <c r="A3735" s="161" t="s">
        <v>4846</v>
      </c>
      <c r="C3735" s="161" t="s">
        <v>133</v>
      </c>
      <c r="F3735" s="163" t="s">
        <v>133</v>
      </c>
      <c r="G3735" s="266" t="s">
        <v>133</v>
      </c>
      <c r="H3735" s="163" t="s">
        <v>133</v>
      </c>
      <c r="I3735" s="163" t="s">
        <v>133</v>
      </c>
      <c r="J3735" s="163" t="s">
        <v>133</v>
      </c>
      <c r="K3735" s="164">
        <f t="shared" si="181"/>
        <v>0</v>
      </c>
      <c r="L3735" s="165">
        <f t="shared" si="182"/>
        <v>0</v>
      </c>
      <c r="M3735" s="172">
        <v>127</v>
      </c>
      <c r="N3735" s="172">
        <v>64</v>
      </c>
      <c r="O3735" s="167" t="s">
        <v>133</v>
      </c>
      <c r="P3735" s="260" t="e">
        <f t="shared" si="180"/>
        <v>#NUM!</v>
      </c>
      <c r="S3735" s="272"/>
    </row>
    <row r="3736" spans="1:19">
      <c r="A3736" s="161" t="s">
        <v>4847</v>
      </c>
      <c r="C3736" s="161" t="s">
        <v>133</v>
      </c>
      <c r="F3736" s="163" t="s">
        <v>133</v>
      </c>
      <c r="G3736" s="266" t="s">
        <v>133</v>
      </c>
      <c r="H3736" s="163" t="s">
        <v>133</v>
      </c>
      <c r="I3736" s="163" t="s">
        <v>133</v>
      </c>
      <c r="J3736" s="163" t="s">
        <v>133</v>
      </c>
      <c r="K3736" s="164">
        <f t="shared" si="181"/>
        <v>0</v>
      </c>
      <c r="L3736" s="165">
        <f t="shared" si="182"/>
        <v>0</v>
      </c>
      <c r="M3736" s="172">
        <v>127</v>
      </c>
      <c r="N3736" s="172">
        <v>64</v>
      </c>
      <c r="O3736" s="167" t="s">
        <v>133</v>
      </c>
      <c r="P3736" s="260" t="e">
        <f t="shared" si="180"/>
        <v>#NUM!</v>
      </c>
      <c r="S3736" s="272"/>
    </row>
    <row r="3737" spans="1:19">
      <c r="A3737" s="161" t="s">
        <v>4848</v>
      </c>
      <c r="C3737" s="161" t="s">
        <v>133</v>
      </c>
      <c r="F3737" s="163" t="s">
        <v>133</v>
      </c>
      <c r="G3737" s="266" t="s">
        <v>133</v>
      </c>
      <c r="H3737" s="163" t="s">
        <v>133</v>
      </c>
      <c r="I3737" s="163" t="s">
        <v>133</v>
      </c>
      <c r="J3737" s="163" t="s">
        <v>133</v>
      </c>
      <c r="K3737" s="164">
        <f t="shared" si="181"/>
        <v>0</v>
      </c>
      <c r="L3737" s="165">
        <f t="shared" si="182"/>
        <v>0</v>
      </c>
      <c r="M3737" s="172">
        <v>127</v>
      </c>
      <c r="N3737" s="172">
        <v>64</v>
      </c>
      <c r="O3737" s="167" t="s">
        <v>133</v>
      </c>
      <c r="P3737" s="260" t="e">
        <f t="shared" si="180"/>
        <v>#NUM!</v>
      </c>
      <c r="S3737" s="272"/>
    </row>
    <row r="3738" spans="1:19">
      <c r="A3738" s="161" t="s">
        <v>4849</v>
      </c>
      <c r="C3738" s="161" t="s">
        <v>133</v>
      </c>
      <c r="F3738" s="163" t="s">
        <v>133</v>
      </c>
      <c r="G3738" s="266" t="s">
        <v>133</v>
      </c>
      <c r="H3738" s="163" t="s">
        <v>133</v>
      </c>
      <c r="I3738" s="163" t="s">
        <v>133</v>
      </c>
      <c r="J3738" s="163" t="s">
        <v>133</v>
      </c>
      <c r="K3738" s="164">
        <f t="shared" si="181"/>
        <v>0</v>
      </c>
      <c r="L3738" s="165">
        <f t="shared" si="182"/>
        <v>0</v>
      </c>
      <c r="M3738" s="172">
        <v>127</v>
      </c>
      <c r="N3738" s="172">
        <v>64</v>
      </c>
      <c r="O3738" s="167" t="s">
        <v>133</v>
      </c>
      <c r="P3738" s="260" t="e">
        <f t="shared" si="180"/>
        <v>#NUM!</v>
      </c>
      <c r="S3738" s="272"/>
    </row>
    <row r="3739" spans="1:19">
      <c r="A3739" s="161" t="s">
        <v>4850</v>
      </c>
      <c r="C3739" s="161" t="s">
        <v>133</v>
      </c>
      <c r="F3739" s="163" t="s">
        <v>133</v>
      </c>
      <c r="G3739" s="266" t="s">
        <v>133</v>
      </c>
      <c r="H3739" s="163" t="s">
        <v>133</v>
      </c>
      <c r="I3739" s="163" t="s">
        <v>133</v>
      </c>
      <c r="J3739" s="163" t="s">
        <v>133</v>
      </c>
      <c r="K3739" s="164">
        <f t="shared" si="181"/>
        <v>0</v>
      </c>
      <c r="L3739" s="165">
        <f t="shared" si="182"/>
        <v>0</v>
      </c>
      <c r="M3739" s="172">
        <v>127</v>
      </c>
      <c r="N3739" s="172">
        <v>64</v>
      </c>
      <c r="O3739" s="167" t="s">
        <v>133</v>
      </c>
      <c r="P3739" s="260" t="e">
        <f t="shared" si="180"/>
        <v>#NUM!</v>
      </c>
      <c r="S3739" s="272"/>
    </row>
    <row r="3740" spans="1:19">
      <c r="A3740" s="161" t="s">
        <v>4851</v>
      </c>
      <c r="C3740" s="161" t="s">
        <v>133</v>
      </c>
      <c r="F3740" s="163" t="s">
        <v>133</v>
      </c>
      <c r="G3740" s="266" t="s">
        <v>133</v>
      </c>
      <c r="H3740" s="163" t="s">
        <v>133</v>
      </c>
      <c r="I3740" s="163" t="s">
        <v>133</v>
      </c>
      <c r="J3740" s="163" t="s">
        <v>133</v>
      </c>
      <c r="K3740" s="164">
        <f t="shared" si="181"/>
        <v>0</v>
      </c>
      <c r="L3740" s="165">
        <f t="shared" si="182"/>
        <v>0</v>
      </c>
      <c r="M3740" s="172">
        <v>127</v>
      </c>
      <c r="N3740" s="172">
        <v>64</v>
      </c>
      <c r="O3740" s="167" t="s">
        <v>133</v>
      </c>
      <c r="P3740" s="260" t="e">
        <f t="shared" si="180"/>
        <v>#NUM!</v>
      </c>
      <c r="S3740" s="272"/>
    </row>
    <row r="3741" spans="1:19">
      <c r="A3741" s="161" t="s">
        <v>4852</v>
      </c>
      <c r="C3741" s="161" t="s">
        <v>133</v>
      </c>
      <c r="F3741" s="163" t="s">
        <v>133</v>
      </c>
      <c r="G3741" s="266" t="s">
        <v>133</v>
      </c>
      <c r="H3741" s="163" t="s">
        <v>133</v>
      </c>
      <c r="I3741" s="163" t="s">
        <v>133</v>
      </c>
      <c r="J3741" s="163" t="s">
        <v>133</v>
      </c>
      <c r="K3741" s="164">
        <f t="shared" si="181"/>
        <v>0</v>
      </c>
      <c r="L3741" s="165">
        <f t="shared" si="182"/>
        <v>0</v>
      </c>
      <c r="M3741" s="172">
        <v>127</v>
      </c>
      <c r="N3741" s="172">
        <v>64</v>
      </c>
      <c r="O3741" s="167" t="s">
        <v>133</v>
      </c>
      <c r="P3741" s="260" t="e">
        <f t="shared" si="180"/>
        <v>#NUM!</v>
      </c>
      <c r="S3741" s="272"/>
    </row>
    <row r="3742" spans="1:19">
      <c r="A3742" s="161" t="s">
        <v>4853</v>
      </c>
      <c r="C3742" s="161" t="s">
        <v>133</v>
      </c>
      <c r="F3742" s="163" t="s">
        <v>133</v>
      </c>
      <c r="G3742" s="266" t="s">
        <v>133</v>
      </c>
      <c r="H3742" s="163" t="s">
        <v>133</v>
      </c>
      <c r="I3742" s="163" t="s">
        <v>133</v>
      </c>
      <c r="J3742" s="163" t="s">
        <v>133</v>
      </c>
      <c r="K3742" s="164">
        <f t="shared" si="181"/>
        <v>0</v>
      </c>
      <c r="L3742" s="165">
        <f t="shared" si="182"/>
        <v>0</v>
      </c>
      <c r="M3742" s="172">
        <v>127</v>
      </c>
      <c r="N3742" s="172">
        <v>64</v>
      </c>
      <c r="O3742" s="167" t="s">
        <v>133</v>
      </c>
      <c r="P3742" s="260" t="e">
        <f t="shared" si="180"/>
        <v>#NUM!</v>
      </c>
      <c r="S3742" s="272"/>
    </row>
    <row r="3743" spans="1:19">
      <c r="A3743" s="161" t="s">
        <v>4854</v>
      </c>
      <c r="C3743" s="161" t="s">
        <v>133</v>
      </c>
      <c r="F3743" s="163" t="s">
        <v>133</v>
      </c>
      <c r="G3743" s="266" t="s">
        <v>133</v>
      </c>
      <c r="H3743" s="163" t="s">
        <v>133</v>
      </c>
      <c r="I3743" s="163" t="s">
        <v>133</v>
      </c>
      <c r="J3743" s="163" t="s">
        <v>133</v>
      </c>
      <c r="K3743" s="164">
        <f t="shared" si="181"/>
        <v>0</v>
      </c>
      <c r="L3743" s="165">
        <f t="shared" si="182"/>
        <v>0</v>
      </c>
      <c r="M3743" s="172">
        <v>127</v>
      </c>
      <c r="N3743" s="172">
        <v>64</v>
      </c>
      <c r="O3743" s="167" t="s">
        <v>133</v>
      </c>
      <c r="P3743" s="260" t="e">
        <f t="shared" si="180"/>
        <v>#NUM!</v>
      </c>
      <c r="S3743" s="272"/>
    </row>
    <row r="3744" spans="1:19">
      <c r="A3744" s="161" t="s">
        <v>4855</v>
      </c>
      <c r="C3744" s="161" t="s">
        <v>133</v>
      </c>
      <c r="F3744" s="163" t="s">
        <v>133</v>
      </c>
      <c r="G3744" s="266" t="s">
        <v>133</v>
      </c>
      <c r="H3744" s="163" t="s">
        <v>133</v>
      </c>
      <c r="I3744" s="163" t="s">
        <v>133</v>
      </c>
      <c r="J3744" s="163" t="s">
        <v>133</v>
      </c>
      <c r="K3744" s="164">
        <f t="shared" si="181"/>
        <v>0</v>
      </c>
      <c r="L3744" s="165">
        <f t="shared" si="182"/>
        <v>0</v>
      </c>
      <c r="M3744" s="172">
        <v>127</v>
      </c>
      <c r="N3744" s="172">
        <v>64</v>
      </c>
      <c r="O3744" s="167" t="s">
        <v>133</v>
      </c>
      <c r="P3744" s="260" t="e">
        <f t="shared" si="180"/>
        <v>#NUM!</v>
      </c>
      <c r="S3744" s="272"/>
    </row>
    <row r="3745" spans="1:19">
      <c r="A3745" s="161" t="s">
        <v>4856</v>
      </c>
      <c r="C3745" s="161" t="s">
        <v>133</v>
      </c>
      <c r="F3745" s="163" t="s">
        <v>133</v>
      </c>
      <c r="G3745" s="266" t="s">
        <v>133</v>
      </c>
      <c r="H3745" s="163" t="s">
        <v>133</v>
      </c>
      <c r="I3745" s="163" t="s">
        <v>133</v>
      </c>
      <c r="J3745" s="163" t="s">
        <v>133</v>
      </c>
      <c r="K3745" s="164">
        <f t="shared" si="181"/>
        <v>0</v>
      </c>
      <c r="L3745" s="165">
        <f t="shared" si="182"/>
        <v>0</v>
      </c>
      <c r="M3745" s="172">
        <v>127</v>
      </c>
      <c r="N3745" s="172">
        <v>64</v>
      </c>
      <c r="O3745" s="167" t="s">
        <v>133</v>
      </c>
      <c r="P3745" s="260" t="e">
        <f t="shared" si="180"/>
        <v>#NUM!</v>
      </c>
      <c r="S3745" s="272"/>
    </row>
    <row r="3746" spans="1:19">
      <c r="A3746" s="161" t="s">
        <v>4857</v>
      </c>
      <c r="C3746" s="161" t="s">
        <v>133</v>
      </c>
      <c r="F3746" s="163" t="s">
        <v>133</v>
      </c>
      <c r="G3746" s="266" t="s">
        <v>133</v>
      </c>
      <c r="H3746" s="163" t="s">
        <v>133</v>
      </c>
      <c r="I3746" s="163" t="s">
        <v>133</v>
      </c>
      <c r="J3746" s="163" t="s">
        <v>133</v>
      </c>
      <c r="K3746" s="164">
        <f t="shared" si="181"/>
        <v>0</v>
      </c>
      <c r="L3746" s="165">
        <f t="shared" si="182"/>
        <v>0</v>
      </c>
      <c r="M3746" s="172">
        <v>127</v>
      </c>
      <c r="N3746" s="172">
        <v>64</v>
      </c>
      <c r="O3746" s="167" t="s">
        <v>133</v>
      </c>
      <c r="P3746" s="260" t="e">
        <f t="shared" si="180"/>
        <v>#NUM!</v>
      </c>
      <c r="S3746" s="272"/>
    </row>
    <row r="3747" spans="1:19">
      <c r="A3747" s="161" t="s">
        <v>4858</v>
      </c>
      <c r="C3747" s="161" t="s">
        <v>133</v>
      </c>
      <c r="F3747" s="163" t="s">
        <v>133</v>
      </c>
      <c r="G3747" s="266" t="s">
        <v>133</v>
      </c>
      <c r="H3747" s="163" t="s">
        <v>133</v>
      </c>
      <c r="I3747" s="163" t="s">
        <v>133</v>
      </c>
      <c r="J3747" s="163" t="s">
        <v>133</v>
      </c>
      <c r="K3747" s="164">
        <f t="shared" si="181"/>
        <v>0</v>
      </c>
      <c r="L3747" s="165">
        <f t="shared" si="182"/>
        <v>0</v>
      </c>
      <c r="M3747" s="172">
        <v>127</v>
      </c>
      <c r="N3747" s="172">
        <v>64</v>
      </c>
      <c r="O3747" s="167" t="s">
        <v>133</v>
      </c>
      <c r="P3747" s="260" t="e">
        <f t="shared" si="180"/>
        <v>#NUM!</v>
      </c>
      <c r="S3747" s="272"/>
    </row>
    <row r="3748" spans="1:19">
      <c r="A3748" s="161" t="s">
        <v>4859</v>
      </c>
      <c r="C3748" s="161" t="s">
        <v>133</v>
      </c>
      <c r="F3748" s="163" t="s">
        <v>133</v>
      </c>
      <c r="G3748" s="266" t="s">
        <v>133</v>
      </c>
      <c r="H3748" s="163" t="s">
        <v>133</v>
      </c>
      <c r="I3748" s="163" t="s">
        <v>133</v>
      </c>
      <c r="J3748" s="163" t="s">
        <v>133</v>
      </c>
      <c r="K3748" s="164">
        <f t="shared" si="181"/>
        <v>0</v>
      </c>
      <c r="L3748" s="165">
        <f t="shared" si="182"/>
        <v>0</v>
      </c>
      <c r="M3748" s="172">
        <v>127</v>
      </c>
      <c r="N3748" s="172">
        <v>64</v>
      </c>
      <c r="O3748" s="167" t="s">
        <v>133</v>
      </c>
      <c r="P3748" s="260" t="e">
        <f t="shared" si="180"/>
        <v>#NUM!</v>
      </c>
      <c r="S3748" s="272"/>
    </row>
    <row r="3749" spans="1:19">
      <c r="A3749" s="161" t="s">
        <v>4860</v>
      </c>
      <c r="C3749" s="161" t="s">
        <v>133</v>
      </c>
      <c r="F3749" s="163" t="s">
        <v>133</v>
      </c>
      <c r="G3749" s="266" t="s">
        <v>133</v>
      </c>
      <c r="H3749" s="163" t="s">
        <v>133</v>
      </c>
      <c r="I3749" s="163" t="s">
        <v>133</v>
      </c>
      <c r="J3749" s="163" t="s">
        <v>133</v>
      </c>
      <c r="K3749" s="164">
        <f t="shared" si="181"/>
        <v>0</v>
      </c>
      <c r="L3749" s="165">
        <f t="shared" si="182"/>
        <v>0</v>
      </c>
      <c r="M3749" s="172">
        <v>127</v>
      </c>
      <c r="N3749" s="172">
        <v>64</v>
      </c>
      <c r="O3749" s="167" t="s">
        <v>133</v>
      </c>
      <c r="P3749" s="260" t="e">
        <f t="shared" si="180"/>
        <v>#NUM!</v>
      </c>
      <c r="S3749" s="272"/>
    </row>
    <row r="3750" spans="1:19">
      <c r="A3750" s="161" t="s">
        <v>4861</v>
      </c>
      <c r="C3750" s="161" t="s">
        <v>133</v>
      </c>
      <c r="F3750" s="163" t="s">
        <v>133</v>
      </c>
      <c r="G3750" s="266" t="s">
        <v>133</v>
      </c>
      <c r="H3750" s="163" t="s">
        <v>133</v>
      </c>
      <c r="I3750" s="163" t="s">
        <v>133</v>
      </c>
      <c r="J3750" s="163" t="s">
        <v>133</v>
      </c>
      <c r="K3750" s="164">
        <f t="shared" si="181"/>
        <v>0</v>
      </c>
      <c r="L3750" s="165">
        <f t="shared" si="182"/>
        <v>0</v>
      </c>
      <c r="M3750" s="172">
        <v>127</v>
      </c>
      <c r="N3750" s="172">
        <v>64</v>
      </c>
      <c r="O3750" s="167" t="s">
        <v>133</v>
      </c>
      <c r="P3750" s="260" t="e">
        <f t="shared" si="180"/>
        <v>#NUM!</v>
      </c>
      <c r="S3750" s="272"/>
    </row>
    <row r="3751" spans="1:19">
      <c r="A3751" s="161" t="s">
        <v>4862</v>
      </c>
      <c r="C3751" s="161" t="s">
        <v>133</v>
      </c>
      <c r="F3751" s="163" t="s">
        <v>133</v>
      </c>
      <c r="G3751" s="266" t="s">
        <v>133</v>
      </c>
      <c r="H3751" s="163" t="s">
        <v>133</v>
      </c>
      <c r="I3751" s="163" t="s">
        <v>133</v>
      </c>
      <c r="J3751" s="163" t="s">
        <v>133</v>
      </c>
      <c r="K3751" s="164">
        <f t="shared" si="181"/>
        <v>0</v>
      </c>
      <c r="L3751" s="165">
        <f t="shared" si="182"/>
        <v>0</v>
      </c>
      <c r="M3751" s="172">
        <v>127</v>
      </c>
      <c r="N3751" s="172">
        <v>64</v>
      </c>
      <c r="O3751" s="167" t="s">
        <v>133</v>
      </c>
      <c r="P3751" s="260" t="e">
        <f t="shared" si="180"/>
        <v>#NUM!</v>
      </c>
      <c r="S3751" s="272"/>
    </row>
    <row r="3752" spans="1:19">
      <c r="A3752" s="161" t="s">
        <v>4863</v>
      </c>
      <c r="C3752" s="161" t="s">
        <v>133</v>
      </c>
      <c r="F3752" s="163" t="s">
        <v>133</v>
      </c>
      <c r="G3752" s="266" t="s">
        <v>133</v>
      </c>
      <c r="H3752" s="163" t="s">
        <v>133</v>
      </c>
      <c r="I3752" s="163" t="s">
        <v>133</v>
      </c>
      <c r="J3752" s="163" t="s">
        <v>133</v>
      </c>
      <c r="K3752" s="164">
        <f t="shared" si="181"/>
        <v>0</v>
      </c>
      <c r="L3752" s="165">
        <f t="shared" si="182"/>
        <v>0</v>
      </c>
      <c r="M3752" s="172">
        <v>127</v>
      </c>
      <c r="N3752" s="172">
        <v>64</v>
      </c>
      <c r="O3752" s="167" t="s">
        <v>133</v>
      </c>
      <c r="P3752" s="260" t="e">
        <f t="shared" si="180"/>
        <v>#NUM!</v>
      </c>
      <c r="S3752" s="272"/>
    </row>
    <row r="3753" spans="1:19">
      <c r="A3753" s="161" t="s">
        <v>4864</v>
      </c>
      <c r="C3753" s="161" t="s">
        <v>133</v>
      </c>
      <c r="F3753" s="163" t="s">
        <v>133</v>
      </c>
      <c r="G3753" s="266" t="s">
        <v>133</v>
      </c>
      <c r="H3753" s="163" t="s">
        <v>133</v>
      </c>
      <c r="I3753" s="163" t="s">
        <v>133</v>
      </c>
      <c r="J3753" s="163" t="s">
        <v>133</v>
      </c>
      <c r="K3753" s="164">
        <f t="shared" si="181"/>
        <v>0</v>
      </c>
      <c r="L3753" s="165">
        <f t="shared" si="182"/>
        <v>0</v>
      </c>
      <c r="M3753" s="172">
        <v>127</v>
      </c>
      <c r="N3753" s="172">
        <v>64</v>
      </c>
      <c r="O3753" s="167" t="s">
        <v>133</v>
      </c>
      <c r="P3753" s="260" t="e">
        <f t="shared" si="180"/>
        <v>#NUM!</v>
      </c>
      <c r="S3753" s="272"/>
    </row>
    <row r="3754" spans="1:19">
      <c r="A3754" s="161" t="s">
        <v>4865</v>
      </c>
      <c r="C3754" s="161" t="s">
        <v>133</v>
      </c>
      <c r="F3754" s="163" t="s">
        <v>133</v>
      </c>
      <c r="G3754" s="266" t="s">
        <v>133</v>
      </c>
      <c r="H3754" s="163" t="s">
        <v>133</v>
      </c>
      <c r="I3754" s="163" t="s">
        <v>133</v>
      </c>
      <c r="J3754" s="163" t="s">
        <v>133</v>
      </c>
      <c r="K3754" s="164">
        <f t="shared" si="181"/>
        <v>0</v>
      </c>
      <c r="L3754" s="165">
        <f t="shared" si="182"/>
        <v>0</v>
      </c>
      <c r="M3754" s="172">
        <v>127</v>
      </c>
      <c r="N3754" s="172">
        <v>64</v>
      </c>
      <c r="O3754" s="167" t="s">
        <v>133</v>
      </c>
      <c r="P3754" s="260" t="e">
        <f t="shared" si="180"/>
        <v>#NUM!</v>
      </c>
      <c r="S3754" s="272"/>
    </row>
    <row r="3755" spans="1:19">
      <c r="A3755" s="161" t="s">
        <v>4866</v>
      </c>
      <c r="C3755" s="161" t="s">
        <v>133</v>
      </c>
      <c r="F3755" s="163" t="s">
        <v>133</v>
      </c>
      <c r="G3755" s="266" t="s">
        <v>133</v>
      </c>
      <c r="H3755" s="163" t="s">
        <v>133</v>
      </c>
      <c r="I3755" s="163" t="s">
        <v>133</v>
      </c>
      <c r="J3755" s="163" t="s">
        <v>133</v>
      </c>
      <c r="K3755" s="164">
        <f t="shared" si="181"/>
        <v>0</v>
      </c>
      <c r="L3755" s="165">
        <f t="shared" si="182"/>
        <v>0</v>
      </c>
      <c r="M3755" s="172">
        <v>127</v>
      </c>
      <c r="N3755" s="172">
        <v>64</v>
      </c>
      <c r="O3755" s="167" t="s">
        <v>133</v>
      </c>
      <c r="P3755" s="260" t="e">
        <f t="shared" si="180"/>
        <v>#NUM!</v>
      </c>
      <c r="S3755" s="272"/>
    </row>
    <row r="3756" spans="1:19">
      <c r="A3756" s="161" t="s">
        <v>4867</v>
      </c>
      <c r="C3756" s="161" t="s">
        <v>133</v>
      </c>
      <c r="F3756" s="163" t="s">
        <v>133</v>
      </c>
      <c r="G3756" s="266" t="s">
        <v>133</v>
      </c>
      <c r="H3756" s="163" t="s">
        <v>133</v>
      </c>
      <c r="I3756" s="163" t="s">
        <v>133</v>
      </c>
      <c r="J3756" s="163" t="s">
        <v>133</v>
      </c>
      <c r="K3756" s="164">
        <f t="shared" si="181"/>
        <v>0</v>
      </c>
      <c r="L3756" s="165">
        <f t="shared" si="182"/>
        <v>0</v>
      </c>
      <c r="M3756" s="172">
        <v>127</v>
      </c>
      <c r="N3756" s="172">
        <v>64</v>
      </c>
      <c r="O3756" s="167" t="s">
        <v>133</v>
      </c>
      <c r="P3756" s="260" t="e">
        <f t="shared" si="180"/>
        <v>#NUM!</v>
      </c>
      <c r="S3756" s="272"/>
    </row>
    <row r="3757" spans="1:19">
      <c r="A3757" s="161" t="s">
        <v>4868</v>
      </c>
      <c r="C3757" s="161" t="s">
        <v>133</v>
      </c>
      <c r="F3757" s="163" t="s">
        <v>133</v>
      </c>
      <c r="G3757" s="266" t="s">
        <v>133</v>
      </c>
      <c r="H3757" s="163" t="s">
        <v>133</v>
      </c>
      <c r="I3757" s="163" t="s">
        <v>133</v>
      </c>
      <c r="J3757" s="163" t="s">
        <v>133</v>
      </c>
      <c r="K3757" s="164">
        <f t="shared" si="181"/>
        <v>0</v>
      </c>
      <c r="L3757" s="165">
        <f t="shared" si="182"/>
        <v>0</v>
      </c>
      <c r="M3757" s="172">
        <v>127</v>
      </c>
      <c r="N3757" s="172">
        <v>64</v>
      </c>
      <c r="O3757" s="167" t="s">
        <v>133</v>
      </c>
      <c r="P3757" s="260" t="e">
        <f t="shared" si="180"/>
        <v>#NUM!</v>
      </c>
      <c r="S3757" s="272"/>
    </row>
    <row r="3758" spans="1:19">
      <c r="A3758" s="161" t="s">
        <v>4869</v>
      </c>
      <c r="C3758" s="161" t="s">
        <v>133</v>
      </c>
      <c r="F3758" s="163" t="s">
        <v>133</v>
      </c>
      <c r="G3758" s="266" t="s">
        <v>133</v>
      </c>
      <c r="H3758" s="163" t="s">
        <v>133</v>
      </c>
      <c r="I3758" s="163" t="s">
        <v>133</v>
      </c>
      <c r="J3758" s="163" t="s">
        <v>133</v>
      </c>
      <c r="K3758" s="164">
        <f t="shared" si="181"/>
        <v>0</v>
      </c>
      <c r="L3758" s="165">
        <f t="shared" si="182"/>
        <v>0</v>
      </c>
      <c r="M3758" s="172">
        <v>127</v>
      </c>
      <c r="N3758" s="172">
        <v>64</v>
      </c>
      <c r="O3758" s="167" t="s">
        <v>133</v>
      </c>
      <c r="P3758" s="260" t="e">
        <f t="shared" si="180"/>
        <v>#NUM!</v>
      </c>
      <c r="S3758" s="272"/>
    </row>
    <row r="3759" spans="1:19">
      <c r="A3759" s="161" t="s">
        <v>4870</v>
      </c>
      <c r="C3759" s="161" t="s">
        <v>133</v>
      </c>
      <c r="F3759" s="163" t="s">
        <v>133</v>
      </c>
      <c r="G3759" s="266" t="s">
        <v>133</v>
      </c>
      <c r="H3759" s="163" t="s">
        <v>133</v>
      </c>
      <c r="I3759" s="163" t="s">
        <v>133</v>
      </c>
      <c r="J3759" s="163" t="s">
        <v>133</v>
      </c>
      <c r="K3759" s="164">
        <f t="shared" si="181"/>
        <v>0</v>
      </c>
      <c r="L3759" s="165">
        <f t="shared" si="182"/>
        <v>0</v>
      </c>
      <c r="M3759" s="172">
        <v>127</v>
      </c>
      <c r="N3759" s="172">
        <v>64</v>
      </c>
      <c r="O3759" s="167" t="s">
        <v>133</v>
      </c>
      <c r="P3759" s="260" t="e">
        <f t="shared" si="180"/>
        <v>#NUM!</v>
      </c>
      <c r="S3759" s="272"/>
    </row>
    <row r="3760" spans="1:19">
      <c r="A3760" s="161" t="s">
        <v>4871</v>
      </c>
      <c r="C3760" s="161" t="s">
        <v>133</v>
      </c>
      <c r="F3760" s="163" t="s">
        <v>133</v>
      </c>
      <c r="G3760" s="266" t="s">
        <v>133</v>
      </c>
      <c r="H3760" s="163" t="s">
        <v>133</v>
      </c>
      <c r="I3760" s="163" t="s">
        <v>133</v>
      </c>
      <c r="J3760" s="163" t="s">
        <v>133</v>
      </c>
      <c r="K3760" s="164">
        <f t="shared" si="181"/>
        <v>0</v>
      </c>
      <c r="L3760" s="165">
        <f t="shared" si="182"/>
        <v>0</v>
      </c>
      <c r="M3760" s="172">
        <v>127</v>
      </c>
      <c r="N3760" s="172">
        <v>64</v>
      </c>
      <c r="O3760" s="167" t="s">
        <v>133</v>
      </c>
      <c r="P3760" s="260" t="e">
        <f t="shared" si="180"/>
        <v>#NUM!</v>
      </c>
      <c r="S3760" s="272"/>
    </row>
    <row r="3761" spans="1:19">
      <c r="A3761" s="161" t="s">
        <v>4872</v>
      </c>
      <c r="C3761" s="161" t="s">
        <v>133</v>
      </c>
      <c r="F3761" s="163" t="s">
        <v>133</v>
      </c>
      <c r="G3761" s="266" t="s">
        <v>133</v>
      </c>
      <c r="H3761" s="163" t="s">
        <v>133</v>
      </c>
      <c r="I3761" s="163" t="s">
        <v>133</v>
      </c>
      <c r="J3761" s="163" t="s">
        <v>133</v>
      </c>
      <c r="K3761" s="164">
        <f t="shared" si="181"/>
        <v>0</v>
      </c>
      <c r="L3761" s="165">
        <f t="shared" si="182"/>
        <v>0</v>
      </c>
      <c r="M3761" s="172">
        <v>127</v>
      </c>
      <c r="N3761" s="172">
        <v>64</v>
      </c>
      <c r="O3761" s="167" t="s">
        <v>133</v>
      </c>
      <c r="P3761" s="260" t="e">
        <f t="shared" si="180"/>
        <v>#NUM!</v>
      </c>
      <c r="S3761" s="272"/>
    </row>
    <row r="3762" spans="1:19">
      <c r="A3762" s="161" t="s">
        <v>4873</v>
      </c>
      <c r="C3762" s="161" t="s">
        <v>133</v>
      </c>
      <c r="F3762" s="163" t="s">
        <v>133</v>
      </c>
      <c r="G3762" s="266" t="s">
        <v>133</v>
      </c>
      <c r="H3762" s="163" t="s">
        <v>133</v>
      </c>
      <c r="I3762" s="163" t="s">
        <v>133</v>
      </c>
      <c r="J3762" s="163" t="s">
        <v>133</v>
      </c>
      <c r="K3762" s="164">
        <f t="shared" si="181"/>
        <v>0</v>
      </c>
      <c r="L3762" s="165">
        <f t="shared" si="182"/>
        <v>0</v>
      </c>
      <c r="M3762" s="172">
        <v>127</v>
      </c>
      <c r="N3762" s="172">
        <v>64</v>
      </c>
      <c r="O3762" s="167" t="s">
        <v>133</v>
      </c>
      <c r="P3762" s="260" t="e">
        <f t="shared" si="180"/>
        <v>#NUM!</v>
      </c>
      <c r="S3762" s="272"/>
    </row>
    <row r="3763" spans="1:19">
      <c r="A3763" s="161" t="s">
        <v>4874</v>
      </c>
      <c r="C3763" s="161" t="s">
        <v>133</v>
      </c>
      <c r="F3763" s="163" t="s">
        <v>133</v>
      </c>
      <c r="G3763" s="266" t="s">
        <v>133</v>
      </c>
      <c r="H3763" s="163" t="s">
        <v>133</v>
      </c>
      <c r="I3763" s="163" t="s">
        <v>133</v>
      </c>
      <c r="J3763" s="163" t="s">
        <v>133</v>
      </c>
      <c r="K3763" s="164">
        <f t="shared" si="181"/>
        <v>0</v>
      </c>
      <c r="L3763" s="165">
        <f t="shared" si="182"/>
        <v>0</v>
      </c>
      <c r="M3763" s="172">
        <v>127</v>
      </c>
      <c r="N3763" s="172">
        <v>64</v>
      </c>
      <c r="O3763" s="167" t="s">
        <v>133</v>
      </c>
      <c r="P3763" s="260" t="e">
        <f t="shared" si="180"/>
        <v>#NUM!</v>
      </c>
      <c r="S3763" s="272"/>
    </row>
    <row r="3764" spans="1:19">
      <c r="A3764" s="161" t="s">
        <v>4875</v>
      </c>
      <c r="C3764" s="161" t="s">
        <v>133</v>
      </c>
      <c r="F3764" s="163" t="s">
        <v>133</v>
      </c>
      <c r="G3764" s="266" t="s">
        <v>133</v>
      </c>
      <c r="H3764" s="163" t="s">
        <v>133</v>
      </c>
      <c r="I3764" s="163" t="s">
        <v>133</v>
      </c>
      <c r="J3764" s="163" t="s">
        <v>133</v>
      </c>
      <c r="K3764" s="164">
        <f t="shared" si="181"/>
        <v>0</v>
      </c>
      <c r="L3764" s="165">
        <f t="shared" si="182"/>
        <v>0</v>
      </c>
      <c r="M3764" s="172">
        <v>127</v>
      </c>
      <c r="N3764" s="172">
        <v>64</v>
      </c>
      <c r="O3764" s="167" t="s">
        <v>133</v>
      </c>
      <c r="P3764" s="260" t="e">
        <f t="shared" si="180"/>
        <v>#NUM!</v>
      </c>
      <c r="S3764" s="272"/>
    </row>
    <row r="3765" spans="1:19">
      <c r="A3765" s="161" t="s">
        <v>4876</v>
      </c>
      <c r="C3765" s="161" t="s">
        <v>133</v>
      </c>
      <c r="F3765" s="163" t="s">
        <v>133</v>
      </c>
      <c r="G3765" s="266" t="s">
        <v>133</v>
      </c>
      <c r="H3765" s="163" t="s">
        <v>133</v>
      </c>
      <c r="I3765" s="163" t="s">
        <v>133</v>
      </c>
      <c r="J3765" s="163" t="s">
        <v>133</v>
      </c>
      <c r="K3765" s="164">
        <f t="shared" si="181"/>
        <v>0</v>
      </c>
      <c r="L3765" s="165">
        <f t="shared" si="182"/>
        <v>0</v>
      </c>
      <c r="M3765" s="172">
        <v>127</v>
      </c>
      <c r="N3765" s="172">
        <v>64</v>
      </c>
      <c r="O3765" s="167" t="s">
        <v>133</v>
      </c>
      <c r="P3765" s="260" t="e">
        <f t="shared" si="180"/>
        <v>#NUM!</v>
      </c>
      <c r="S3765" s="272"/>
    </row>
    <row r="3766" spans="1:19">
      <c r="A3766" s="161" t="s">
        <v>4877</v>
      </c>
      <c r="C3766" s="161" t="s">
        <v>133</v>
      </c>
      <c r="F3766" s="163" t="s">
        <v>133</v>
      </c>
      <c r="G3766" s="266" t="s">
        <v>133</v>
      </c>
      <c r="H3766" s="163" t="s">
        <v>133</v>
      </c>
      <c r="I3766" s="163" t="s">
        <v>133</v>
      </c>
      <c r="J3766" s="163" t="s">
        <v>133</v>
      </c>
      <c r="K3766" s="164">
        <f t="shared" si="181"/>
        <v>0</v>
      </c>
      <c r="L3766" s="165">
        <f t="shared" si="182"/>
        <v>0</v>
      </c>
      <c r="M3766" s="172">
        <v>127</v>
      </c>
      <c r="N3766" s="172">
        <v>64</v>
      </c>
      <c r="O3766" s="167" t="s">
        <v>133</v>
      </c>
      <c r="P3766" s="260" t="e">
        <f t="shared" si="180"/>
        <v>#NUM!</v>
      </c>
      <c r="S3766" s="272"/>
    </row>
    <row r="3767" spans="1:19">
      <c r="A3767" s="161" t="s">
        <v>4878</v>
      </c>
      <c r="C3767" s="161" t="s">
        <v>133</v>
      </c>
      <c r="F3767" s="163" t="s">
        <v>133</v>
      </c>
      <c r="G3767" s="266" t="s">
        <v>133</v>
      </c>
      <c r="H3767" s="163" t="s">
        <v>133</v>
      </c>
      <c r="I3767" s="163" t="s">
        <v>133</v>
      </c>
      <c r="J3767" s="163" t="s">
        <v>133</v>
      </c>
      <c r="K3767" s="164">
        <f t="shared" si="181"/>
        <v>0</v>
      </c>
      <c r="L3767" s="165">
        <f t="shared" si="182"/>
        <v>0</v>
      </c>
      <c r="M3767" s="172">
        <v>127</v>
      </c>
      <c r="N3767" s="172">
        <v>64</v>
      </c>
      <c r="O3767" s="167" t="s">
        <v>133</v>
      </c>
      <c r="P3767" s="260" t="e">
        <f t="shared" si="180"/>
        <v>#NUM!</v>
      </c>
      <c r="S3767" s="272"/>
    </row>
    <row r="3768" spans="1:19">
      <c r="A3768" s="161" t="s">
        <v>4879</v>
      </c>
      <c r="C3768" s="161" t="s">
        <v>133</v>
      </c>
      <c r="F3768" s="163" t="s">
        <v>133</v>
      </c>
      <c r="G3768" s="266" t="s">
        <v>133</v>
      </c>
      <c r="H3768" s="163" t="s">
        <v>133</v>
      </c>
      <c r="I3768" s="163" t="s">
        <v>133</v>
      </c>
      <c r="J3768" s="163" t="s">
        <v>133</v>
      </c>
      <c r="K3768" s="164">
        <f t="shared" si="181"/>
        <v>0</v>
      </c>
      <c r="L3768" s="165">
        <f t="shared" si="182"/>
        <v>0</v>
      </c>
      <c r="M3768" s="172">
        <v>127</v>
      </c>
      <c r="N3768" s="172">
        <v>64</v>
      </c>
      <c r="O3768" s="167" t="s">
        <v>133</v>
      </c>
      <c r="P3768" s="260" t="e">
        <f t="shared" si="180"/>
        <v>#NUM!</v>
      </c>
      <c r="S3768" s="272"/>
    </row>
    <row r="3769" spans="1:19">
      <c r="A3769" s="161" t="s">
        <v>4880</v>
      </c>
      <c r="C3769" s="161" t="s">
        <v>133</v>
      </c>
      <c r="F3769" s="163" t="s">
        <v>133</v>
      </c>
      <c r="G3769" s="266" t="s">
        <v>133</v>
      </c>
      <c r="H3769" s="163" t="s">
        <v>133</v>
      </c>
      <c r="I3769" s="163" t="s">
        <v>133</v>
      </c>
      <c r="J3769" s="163" t="s">
        <v>133</v>
      </c>
      <c r="K3769" s="164">
        <f t="shared" si="181"/>
        <v>0</v>
      </c>
      <c r="L3769" s="165">
        <f t="shared" si="182"/>
        <v>0</v>
      </c>
      <c r="M3769" s="172">
        <v>127</v>
      </c>
      <c r="N3769" s="172">
        <v>64</v>
      </c>
      <c r="O3769" s="167" t="s">
        <v>133</v>
      </c>
      <c r="P3769" s="260" t="e">
        <f t="shared" si="180"/>
        <v>#NUM!</v>
      </c>
      <c r="S3769" s="272"/>
    </row>
    <row r="3770" spans="1:19">
      <c r="A3770" s="161" t="s">
        <v>4881</v>
      </c>
      <c r="C3770" s="161" t="s">
        <v>133</v>
      </c>
      <c r="F3770" s="163" t="s">
        <v>133</v>
      </c>
      <c r="G3770" s="266" t="s">
        <v>133</v>
      </c>
      <c r="H3770" s="163" t="s">
        <v>133</v>
      </c>
      <c r="I3770" s="163" t="s">
        <v>133</v>
      </c>
      <c r="J3770" s="163" t="s">
        <v>133</v>
      </c>
      <c r="K3770" s="164">
        <f t="shared" si="181"/>
        <v>0</v>
      </c>
      <c r="L3770" s="165">
        <f t="shared" si="182"/>
        <v>0</v>
      </c>
      <c r="M3770" s="172">
        <v>127</v>
      </c>
      <c r="N3770" s="172">
        <v>64</v>
      </c>
      <c r="O3770" s="167" t="s">
        <v>133</v>
      </c>
      <c r="P3770" s="260" t="e">
        <f t="shared" si="180"/>
        <v>#NUM!</v>
      </c>
      <c r="S3770" s="272"/>
    </row>
    <row r="3771" spans="1:19">
      <c r="A3771" s="161" t="s">
        <v>4882</v>
      </c>
      <c r="C3771" s="161" t="s">
        <v>133</v>
      </c>
      <c r="F3771" s="163" t="s">
        <v>133</v>
      </c>
      <c r="G3771" s="266" t="s">
        <v>133</v>
      </c>
      <c r="H3771" s="163" t="s">
        <v>133</v>
      </c>
      <c r="I3771" s="163" t="s">
        <v>133</v>
      </c>
      <c r="J3771" s="163" t="s">
        <v>133</v>
      </c>
      <c r="K3771" s="164">
        <f t="shared" si="181"/>
        <v>0</v>
      </c>
      <c r="L3771" s="165">
        <f t="shared" si="182"/>
        <v>0</v>
      </c>
      <c r="M3771" s="172">
        <v>127</v>
      </c>
      <c r="N3771" s="172">
        <v>64</v>
      </c>
      <c r="O3771" s="167" t="s">
        <v>133</v>
      </c>
      <c r="P3771" s="260" t="e">
        <f t="shared" si="180"/>
        <v>#NUM!</v>
      </c>
      <c r="S3771" s="272"/>
    </row>
    <row r="3772" spans="1:19">
      <c r="A3772" s="161" t="s">
        <v>4883</v>
      </c>
      <c r="C3772" s="161" t="s">
        <v>133</v>
      </c>
      <c r="F3772" s="163" t="s">
        <v>133</v>
      </c>
      <c r="G3772" s="266" t="s">
        <v>133</v>
      </c>
      <c r="H3772" s="163" t="s">
        <v>133</v>
      </c>
      <c r="I3772" s="163" t="s">
        <v>133</v>
      </c>
      <c r="J3772" s="163" t="s">
        <v>133</v>
      </c>
      <c r="K3772" s="164">
        <f t="shared" si="181"/>
        <v>0</v>
      </c>
      <c r="L3772" s="165">
        <f t="shared" si="182"/>
        <v>0</v>
      </c>
      <c r="M3772" s="172">
        <v>127</v>
      </c>
      <c r="N3772" s="172">
        <v>64</v>
      </c>
      <c r="O3772" s="167" t="s">
        <v>133</v>
      </c>
      <c r="P3772" s="260" t="e">
        <f t="shared" si="180"/>
        <v>#NUM!</v>
      </c>
      <c r="S3772" s="272"/>
    </row>
    <row r="3773" spans="1:19">
      <c r="A3773" s="161" t="s">
        <v>4884</v>
      </c>
      <c r="C3773" s="161" t="s">
        <v>133</v>
      </c>
      <c r="F3773" s="163" t="s">
        <v>133</v>
      </c>
      <c r="G3773" s="266" t="s">
        <v>133</v>
      </c>
      <c r="H3773" s="163" t="s">
        <v>133</v>
      </c>
      <c r="I3773" s="163" t="s">
        <v>133</v>
      </c>
      <c r="J3773" s="163" t="s">
        <v>133</v>
      </c>
      <c r="K3773" s="164">
        <f t="shared" si="181"/>
        <v>0</v>
      </c>
      <c r="L3773" s="165">
        <f t="shared" si="182"/>
        <v>0</v>
      </c>
      <c r="M3773" s="172">
        <v>127</v>
      </c>
      <c r="N3773" s="172">
        <v>64</v>
      </c>
      <c r="O3773" s="167" t="s">
        <v>133</v>
      </c>
      <c r="P3773" s="260" t="e">
        <f t="shared" si="180"/>
        <v>#NUM!</v>
      </c>
      <c r="S3773" s="272"/>
    </row>
    <row r="3774" spans="1:19">
      <c r="A3774" s="161" t="s">
        <v>4885</v>
      </c>
      <c r="C3774" s="161" t="s">
        <v>133</v>
      </c>
      <c r="F3774" s="163" t="s">
        <v>133</v>
      </c>
      <c r="G3774" s="266" t="s">
        <v>133</v>
      </c>
      <c r="H3774" s="163" t="s">
        <v>133</v>
      </c>
      <c r="I3774" s="163" t="s">
        <v>133</v>
      </c>
      <c r="J3774" s="163" t="s">
        <v>133</v>
      </c>
      <c r="K3774" s="164">
        <f t="shared" si="181"/>
        <v>0</v>
      </c>
      <c r="L3774" s="165">
        <f t="shared" si="182"/>
        <v>0</v>
      </c>
      <c r="M3774" s="172">
        <v>127</v>
      </c>
      <c r="N3774" s="172">
        <v>64</v>
      </c>
      <c r="O3774" s="167" t="s">
        <v>133</v>
      </c>
      <c r="P3774" s="260" t="e">
        <f t="shared" si="180"/>
        <v>#NUM!</v>
      </c>
      <c r="S3774" s="272"/>
    </row>
    <row r="3775" spans="1:19">
      <c r="A3775" s="161" t="s">
        <v>4886</v>
      </c>
      <c r="C3775" s="161" t="s">
        <v>133</v>
      </c>
      <c r="F3775" s="163" t="s">
        <v>133</v>
      </c>
      <c r="G3775" s="266" t="s">
        <v>133</v>
      </c>
      <c r="H3775" s="163" t="s">
        <v>133</v>
      </c>
      <c r="I3775" s="163" t="s">
        <v>133</v>
      </c>
      <c r="J3775" s="163" t="s">
        <v>133</v>
      </c>
      <c r="K3775" s="164">
        <f t="shared" si="181"/>
        <v>0</v>
      </c>
      <c r="L3775" s="165">
        <f t="shared" si="182"/>
        <v>0</v>
      </c>
      <c r="M3775" s="172">
        <v>127</v>
      </c>
      <c r="N3775" s="172">
        <v>64</v>
      </c>
      <c r="O3775" s="167" t="s">
        <v>133</v>
      </c>
      <c r="P3775" s="260" t="e">
        <f t="shared" si="180"/>
        <v>#NUM!</v>
      </c>
      <c r="S3775" s="272"/>
    </row>
    <row r="3776" spans="1:19">
      <c r="A3776" s="161" t="s">
        <v>4887</v>
      </c>
      <c r="C3776" s="161" t="s">
        <v>133</v>
      </c>
      <c r="F3776" s="163" t="s">
        <v>133</v>
      </c>
      <c r="G3776" s="266" t="s">
        <v>133</v>
      </c>
      <c r="H3776" s="163" t="s">
        <v>133</v>
      </c>
      <c r="I3776" s="163" t="s">
        <v>133</v>
      </c>
      <c r="J3776" s="163" t="s">
        <v>133</v>
      </c>
      <c r="K3776" s="164">
        <f t="shared" si="181"/>
        <v>0</v>
      </c>
      <c r="L3776" s="165">
        <f t="shared" si="182"/>
        <v>0</v>
      </c>
      <c r="M3776" s="172">
        <v>127</v>
      </c>
      <c r="N3776" s="172">
        <v>64</v>
      </c>
      <c r="O3776" s="167" t="s">
        <v>133</v>
      </c>
      <c r="P3776" s="260" t="e">
        <f t="shared" si="180"/>
        <v>#NUM!</v>
      </c>
      <c r="S3776" s="272"/>
    </row>
    <row r="3777" spans="1:19">
      <c r="A3777" s="161" t="s">
        <v>4888</v>
      </c>
      <c r="C3777" s="161" t="s">
        <v>133</v>
      </c>
      <c r="F3777" s="163" t="s">
        <v>133</v>
      </c>
      <c r="G3777" s="266" t="s">
        <v>133</v>
      </c>
      <c r="H3777" s="163" t="s">
        <v>133</v>
      </c>
      <c r="I3777" s="163" t="s">
        <v>133</v>
      </c>
      <c r="J3777" s="163" t="s">
        <v>133</v>
      </c>
      <c r="K3777" s="164">
        <f t="shared" si="181"/>
        <v>0</v>
      </c>
      <c r="L3777" s="165">
        <f t="shared" si="182"/>
        <v>0</v>
      </c>
      <c r="M3777" s="172">
        <v>127</v>
      </c>
      <c r="N3777" s="172">
        <v>64</v>
      </c>
      <c r="O3777" s="167" t="s">
        <v>133</v>
      </c>
      <c r="P3777" s="260" t="e">
        <f t="shared" si="180"/>
        <v>#NUM!</v>
      </c>
      <c r="S3777" s="272"/>
    </row>
    <row r="3778" spans="1:19">
      <c r="A3778" s="161" t="s">
        <v>4889</v>
      </c>
      <c r="C3778" s="161" t="s">
        <v>133</v>
      </c>
      <c r="F3778" s="163" t="s">
        <v>133</v>
      </c>
      <c r="G3778" s="266" t="s">
        <v>133</v>
      </c>
      <c r="H3778" s="163" t="s">
        <v>133</v>
      </c>
      <c r="I3778" s="163" t="s">
        <v>133</v>
      </c>
      <c r="J3778" s="163" t="s">
        <v>133</v>
      </c>
      <c r="K3778" s="164">
        <f t="shared" si="181"/>
        <v>0</v>
      </c>
      <c r="L3778" s="165">
        <f t="shared" si="182"/>
        <v>0</v>
      </c>
      <c r="M3778" s="172">
        <v>127</v>
      </c>
      <c r="N3778" s="172">
        <v>64</v>
      </c>
      <c r="O3778" s="167" t="s">
        <v>133</v>
      </c>
      <c r="P3778" s="260" t="e">
        <f t="shared" si="180"/>
        <v>#NUM!</v>
      </c>
      <c r="S3778" s="272"/>
    </row>
    <row r="3779" spans="1:19">
      <c r="A3779" s="161" t="s">
        <v>4890</v>
      </c>
      <c r="C3779" s="161" t="s">
        <v>133</v>
      </c>
      <c r="F3779" s="163" t="s">
        <v>133</v>
      </c>
      <c r="G3779" s="266" t="s">
        <v>133</v>
      </c>
      <c r="H3779" s="163" t="s">
        <v>133</v>
      </c>
      <c r="I3779" s="163" t="s">
        <v>133</v>
      </c>
      <c r="J3779" s="163" t="s">
        <v>133</v>
      </c>
      <c r="K3779" s="164">
        <f t="shared" si="181"/>
        <v>0</v>
      </c>
      <c r="L3779" s="165">
        <f t="shared" si="182"/>
        <v>0</v>
      </c>
      <c r="M3779" s="172">
        <v>127</v>
      </c>
      <c r="N3779" s="172">
        <v>64</v>
      </c>
      <c r="O3779" s="167" t="s">
        <v>133</v>
      </c>
      <c r="P3779" s="260" t="e">
        <f t="shared" si="180"/>
        <v>#NUM!</v>
      </c>
      <c r="S3779" s="272"/>
    </row>
    <row r="3780" spans="1:19">
      <c r="A3780" s="161" t="s">
        <v>4891</v>
      </c>
      <c r="C3780" s="161" t="s">
        <v>133</v>
      </c>
      <c r="F3780" s="163" t="s">
        <v>133</v>
      </c>
      <c r="G3780" s="266" t="s">
        <v>133</v>
      </c>
      <c r="H3780" s="163" t="s">
        <v>133</v>
      </c>
      <c r="I3780" s="163" t="s">
        <v>133</v>
      </c>
      <c r="J3780" s="163" t="s">
        <v>133</v>
      </c>
      <c r="K3780" s="164">
        <f t="shared" si="181"/>
        <v>0</v>
      </c>
      <c r="L3780" s="165">
        <f t="shared" si="182"/>
        <v>0</v>
      </c>
      <c r="M3780" s="172">
        <v>127</v>
      </c>
      <c r="N3780" s="172">
        <v>64</v>
      </c>
      <c r="O3780" s="167" t="s">
        <v>133</v>
      </c>
      <c r="P3780" s="260" t="e">
        <f t="shared" si="180"/>
        <v>#NUM!</v>
      </c>
      <c r="S3780" s="272"/>
    </row>
    <row r="3781" spans="1:19">
      <c r="A3781" s="161" t="s">
        <v>4892</v>
      </c>
      <c r="C3781" s="161" t="s">
        <v>133</v>
      </c>
      <c r="F3781" s="163" t="s">
        <v>133</v>
      </c>
      <c r="G3781" s="266" t="s">
        <v>133</v>
      </c>
      <c r="H3781" s="163" t="s">
        <v>133</v>
      </c>
      <c r="I3781" s="163" t="s">
        <v>133</v>
      </c>
      <c r="J3781" s="163" t="s">
        <v>133</v>
      </c>
      <c r="K3781" s="164">
        <f t="shared" si="181"/>
        <v>0</v>
      </c>
      <c r="L3781" s="165">
        <f t="shared" si="182"/>
        <v>0</v>
      </c>
      <c r="M3781" s="172">
        <v>127</v>
      </c>
      <c r="N3781" s="172">
        <v>64</v>
      </c>
      <c r="O3781" s="167" t="s">
        <v>133</v>
      </c>
      <c r="P3781" s="260" t="e">
        <f t="shared" si="180"/>
        <v>#NUM!</v>
      </c>
      <c r="S3781" s="272"/>
    </row>
    <row r="3782" spans="1:19">
      <c r="A3782" s="161" t="s">
        <v>4893</v>
      </c>
      <c r="C3782" s="161" t="s">
        <v>133</v>
      </c>
      <c r="F3782" s="163" t="s">
        <v>133</v>
      </c>
      <c r="G3782" s="266" t="s">
        <v>133</v>
      </c>
      <c r="H3782" s="163" t="s">
        <v>133</v>
      </c>
      <c r="I3782" s="163" t="s">
        <v>133</v>
      </c>
      <c r="J3782" s="163" t="s">
        <v>133</v>
      </c>
      <c r="K3782" s="164">
        <f t="shared" si="181"/>
        <v>0</v>
      </c>
      <c r="L3782" s="165">
        <f t="shared" si="182"/>
        <v>0</v>
      </c>
      <c r="M3782" s="172">
        <v>127</v>
      </c>
      <c r="N3782" s="172">
        <v>64</v>
      </c>
      <c r="O3782" s="167" t="s">
        <v>133</v>
      </c>
      <c r="P3782" s="260" t="e">
        <f t="shared" si="180"/>
        <v>#NUM!</v>
      </c>
      <c r="S3782" s="272"/>
    </row>
    <row r="3783" spans="1:19">
      <c r="A3783" s="161" t="s">
        <v>4894</v>
      </c>
      <c r="C3783" s="161" t="s">
        <v>133</v>
      </c>
      <c r="F3783" s="163" t="s">
        <v>133</v>
      </c>
      <c r="G3783" s="266" t="s">
        <v>133</v>
      </c>
      <c r="H3783" s="163" t="s">
        <v>133</v>
      </c>
      <c r="I3783" s="163" t="s">
        <v>133</v>
      </c>
      <c r="J3783" s="163" t="s">
        <v>133</v>
      </c>
      <c r="K3783" s="164">
        <f t="shared" si="181"/>
        <v>0</v>
      </c>
      <c r="L3783" s="165">
        <f t="shared" si="182"/>
        <v>0</v>
      </c>
      <c r="M3783" s="172">
        <v>127</v>
      </c>
      <c r="N3783" s="172">
        <v>64</v>
      </c>
      <c r="O3783" s="167" t="s">
        <v>133</v>
      </c>
      <c r="P3783" s="260" t="e">
        <f t="shared" si="180"/>
        <v>#NUM!</v>
      </c>
      <c r="S3783" s="272"/>
    </row>
    <row r="3784" spans="1:19">
      <c r="A3784" s="161" t="s">
        <v>4895</v>
      </c>
      <c r="C3784" s="161" t="s">
        <v>133</v>
      </c>
      <c r="F3784" s="163" t="s">
        <v>133</v>
      </c>
      <c r="G3784" s="266" t="s">
        <v>133</v>
      </c>
      <c r="H3784" s="163" t="s">
        <v>133</v>
      </c>
      <c r="I3784" s="163" t="s">
        <v>133</v>
      </c>
      <c r="J3784" s="163" t="s">
        <v>133</v>
      </c>
      <c r="K3784" s="164">
        <f t="shared" si="181"/>
        <v>0</v>
      </c>
      <c r="L3784" s="165">
        <f t="shared" si="182"/>
        <v>0</v>
      </c>
      <c r="M3784" s="172">
        <v>127</v>
      </c>
      <c r="N3784" s="172">
        <v>64</v>
      </c>
      <c r="O3784" s="167" t="s">
        <v>133</v>
      </c>
      <c r="P3784" s="260" t="e">
        <f t="shared" si="180"/>
        <v>#NUM!</v>
      </c>
      <c r="S3784" s="272"/>
    </row>
    <row r="3785" spans="1:19">
      <c r="A3785" s="161" t="s">
        <v>4896</v>
      </c>
      <c r="C3785" s="161" t="s">
        <v>133</v>
      </c>
      <c r="F3785" s="163" t="s">
        <v>133</v>
      </c>
      <c r="G3785" s="266" t="s">
        <v>133</v>
      </c>
      <c r="H3785" s="163" t="s">
        <v>133</v>
      </c>
      <c r="I3785" s="163" t="s">
        <v>133</v>
      </c>
      <c r="J3785" s="163" t="s">
        <v>133</v>
      </c>
      <c r="K3785" s="164">
        <f t="shared" si="181"/>
        <v>0</v>
      </c>
      <c r="L3785" s="165">
        <f t="shared" si="182"/>
        <v>0</v>
      </c>
      <c r="M3785" s="172">
        <v>127</v>
      </c>
      <c r="N3785" s="172">
        <v>64</v>
      </c>
      <c r="O3785" s="167" t="s">
        <v>133</v>
      </c>
      <c r="P3785" s="260" t="e">
        <f t="shared" si="180"/>
        <v>#NUM!</v>
      </c>
      <c r="S3785" s="272"/>
    </row>
    <row r="3786" spans="1:19">
      <c r="A3786" s="161" t="s">
        <v>4897</v>
      </c>
      <c r="C3786" s="161" t="s">
        <v>133</v>
      </c>
      <c r="F3786" s="163" t="s">
        <v>133</v>
      </c>
      <c r="G3786" s="266" t="s">
        <v>133</v>
      </c>
      <c r="H3786" s="163" t="s">
        <v>133</v>
      </c>
      <c r="I3786" s="163" t="s">
        <v>133</v>
      </c>
      <c r="J3786" s="163" t="s">
        <v>133</v>
      </c>
      <c r="K3786" s="164">
        <f t="shared" si="181"/>
        <v>0</v>
      </c>
      <c r="L3786" s="165">
        <f t="shared" si="182"/>
        <v>0</v>
      </c>
      <c r="M3786" s="172">
        <v>127</v>
      </c>
      <c r="N3786" s="172">
        <v>64</v>
      </c>
      <c r="O3786" s="167" t="s">
        <v>133</v>
      </c>
      <c r="P3786" s="260" t="e">
        <f t="shared" si="180"/>
        <v>#NUM!</v>
      </c>
      <c r="S3786" s="272"/>
    </row>
    <row r="3787" spans="1:19">
      <c r="A3787" s="161" t="s">
        <v>4898</v>
      </c>
      <c r="C3787" s="161" t="s">
        <v>133</v>
      </c>
      <c r="F3787" s="163" t="s">
        <v>133</v>
      </c>
      <c r="G3787" s="266" t="s">
        <v>133</v>
      </c>
      <c r="H3787" s="163" t="s">
        <v>133</v>
      </c>
      <c r="I3787" s="163" t="s">
        <v>133</v>
      </c>
      <c r="J3787" s="163" t="s">
        <v>133</v>
      </c>
      <c r="K3787" s="164">
        <f t="shared" si="181"/>
        <v>0</v>
      </c>
      <c r="L3787" s="165">
        <f t="shared" si="182"/>
        <v>0</v>
      </c>
      <c r="M3787" s="172">
        <v>127</v>
      </c>
      <c r="N3787" s="172">
        <v>64</v>
      </c>
      <c r="O3787" s="167" t="s">
        <v>133</v>
      </c>
      <c r="P3787" s="260" t="e">
        <f t="shared" si="180"/>
        <v>#NUM!</v>
      </c>
      <c r="S3787" s="272"/>
    </row>
    <row r="3788" spans="1:19">
      <c r="A3788" s="161" t="s">
        <v>4899</v>
      </c>
      <c r="C3788" s="161" t="s">
        <v>133</v>
      </c>
      <c r="F3788" s="163" t="s">
        <v>133</v>
      </c>
      <c r="G3788" s="266" t="s">
        <v>133</v>
      </c>
      <c r="H3788" s="163" t="s">
        <v>133</v>
      </c>
      <c r="I3788" s="163" t="s">
        <v>133</v>
      </c>
      <c r="J3788" s="163" t="s">
        <v>133</v>
      </c>
      <c r="K3788" s="164">
        <f t="shared" si="181"/>
        <v>0</v>
      </c>
      <c r="L3788" s="165">
        <f t="shared" si="182"/>
        <v>0</v>
      </c>
      <c r="M3788" s="172">
        <v>127</v>
      </c>
      <c r="N3788" s="172">
        <v>64</v>
      </c>
      <c r="O3788" s="167" t="s">
        <v>133</v>
      </c>
      <c r="P3788" s="260" t="e">
        <f t="shared" si="180"/>
        <v>#NUM!</v>
      </c>
      <c r="S3788" s="272"/>
    </row>
    <row r="3789" spans="1:19">
      <c r="A3789" s="161" t="s">
        <v>4900</v>
      </c>
      <c r="C3789" s="161" t="s">
        <v>133</v>
      </c>
      <c r="F3789" s="163" t="s">
        <v>133</v>
      </c>
      <c r="G3789" s="266" t="s">
        <v>133</v>
      </c>
      <c r="H3789" s="163" t="s">
        <v>133</v>
      </c>
      <c r="I3789" s="163" t="s">
        <v>133</v>
      </c>
      <c r="J3789" s="163" t="s">
        <v>133</v>
      </c>
      <c r="K3789" s="164">
        <f t="shared" si="181"/>
        <v>0</v>
      </c>
      <c r="L3789" s="165">
        <f t="shared" si="182"/>
        <v>0</v>
      </c>
      <c r="M3789" s="172">
        <v>127</v>
      </c>
      <c r="N3789" s="172">
        <v>64</v>
      </c>
      <c r="O3789" s="167" t="s">
        <v>133</v>
      </c>
      <c r="P3789" s="260" t="e">
        <f t="shared" si="180"/>
        <v>#NUM!</v>
      </c>
      <c r="S3789" s="272"/>
    </row>
    <row r="3790" spans="1:19">
      <c r="A3790" s="161" t="s">
        <v>4901</v>
      </c>
      <c r="C3790" s="161" t="s">
        <v>133</v>
      </c>
      <c r="F3790" s="163" t="s">
        <v>133</v>
      </c>
      <c r="G3790" s="266" t="s">
        <v>133</v>
      </c>
      <c r="H3790" s="163" t="s">
        <v>133</v>
      </c>
      <c r="I3790" s="163" t="s">
        <v>133</v>
      </c>
      <c r="J3790" s="163" t="s">
        <v>133</v>
      </c>
      <c r="K3790" s="164">
        <f t="shared" si="181"/>
        <v>0</v>
      </c>
      <c r="L3790" s="165">
        <f t="shared" si="182"/>
        <v>0</v>
      </c>
      <c r="M3790" s="172">
        <v>127</v>
      </c>
      <c r="N3790" s="172">
        <v>64</v>
      </c>
      <c r="O3790" s="167" t="s">
        <v>133</v>
      </c>
      <c r="P3790" s="260" t="e">
        <f t="shared" si="180"/>
        <v>#NUM!</v>
      </c>
      <c r="S3790" s="272"/>
    </row>
    <row r="3791" spans="1:19">
      <c r="A3791" s="161" t="s">
        <v>4902</v>
      </c>
      <c r="C3791" s="161" t="s">
        <v>133</v>
      </c>
      <c r="F3791" s="163" t="s">
        <v>133</v>
      </c>
      <c r="G3791" s="266" t="s">
        <v>133</v>
      </c>
      <c r="H3791" s="163" t="s">
        <v>133</v>
      </c>
      <c r="I3791" s="163" t="s">
        <v>133</v>
      </c>
      <c r="J3791" s="163" t="s">
        <v>133</v>
      </c>
      <c r="K3791" s="164">
        <f t="shared" si="181"/>
        <v>0</v>
      </c>
      <c r="L3791" s="165">
        <f t="shared" si="182"/>
        <v>0</v>
      </c>
      <c r="M3791" s="172">
        <v>127</v>
      </c>
      <c r="N3791" s="172">
        <v>64</v>
      </c>
      <c r="O3791" s="167" t="s">
        <v>133</v>
      </c>
      <c r="P3791" s="260" t="e">
        <f t="shared" ref="P3791:P3854" si="183">MEDIAN(Q3791:R3791)</f>
        <v>#NUM!</v>
      </c>
      <c r="S3791" s="272"/>
    </row>
    <row r="3792" spans="1:19">
      <c r="A3792" s="161" t="s">
        <v>4903</v>
      </c>
      <c r="C3792" s="161" t="s">
        <v>133</v>
      </c>
      <c r="F3792" s="163" t="s">
        <v>133</v>
      </c>
      <c r="G3792" s="266" t="s">
        <v>133</v>
      </c>
      <c r="H3792" s="163" t="s">
        <v>133</v>
      </c>
      <c r="I3792" s="163" t="s">
        <v>133</v>
      </c>
      <c r="J3792" s="163" t="s">
        <v>133</v>
      </c>
      <c r="K3792" s="164">
        <f t="shared" ref="K3792:K3855" si="184">IF(OR(D3792="n/a",D3792="nd"),0,D3792)+IF(OR(I3792="n/a",I3792="nd"),0,I3792)</f>
        <v>0</v>
      </c>
      <c r="L3792" s="165">
        <f t="shared" ref="L3792:L3855" si="185">SQRT(SUMSQ(IF(OR(E3792="n/a",E3792="nd"),0,E3792),IF(OR(F3792="n/a",F3792="nd"),0,F3792),IF(OR(J3792="n/a",J3792="nd"),0,J3792)))</f>
        <v>0</v>
      </c>
      <c r="M3792" s="172">
        <v>127</v>
      </c>
      <c r="N3792" s="172">
        <v>64</v>
      </c>
      <c r="O3792" s="167" t="s">
        <v>133</v>
      </c>
      <c r="P3792" s="260" t="e">
        <f t="shared" si="183"/>
        <v>#NUM!</v>
      </c>
      <c r="S3792" s="272"/>
    </row>
    <row r="3793" spans="1:19">
      <c r="A3793" s="161" t="s">
        <v>4904</v>
      </c>
      <c r="C3793" s="161" t="s">
        <v>133</v>
      </c>
      <c r="F3793" s="163" t="s">
        <v>133</v>
      </c>
      <c r="G3793" s="266" t="s">
        <v>133</v>
      </c>
      <c r="H3793" s="163" t="s">
        <v>133</v>
      </c>
      <c r="I3793" s="163" t="s">
        <v>133</v>
      </c>
      <c r="J3793" s="163" t="s">
        <v>133</v>
      </c>
      <c r="K3793" s="164">
        <f t="shared" si="184"/>
        <v>0</v>
      </c>
      <c r="L3793" s="165">
        <f t="shared" si="185"/>
        <v>0</v>
      </c>
      <c r="M3793" s="172">
        <v>127</v>
      </c>
      <c r="N3793" s="172">
        <v>64</v>
      </c>
      <c r="O3793" s="167" t="s">
        <v>133</v>
      </c>
      <c r="P3793" s="260" t="e">
        <f t="shared" si="183"/>
        <v>#NUM!</v>
      </c>
      <c r="S3793" s="272"/>
    </row>
    <row r="3794" spans="1:19">
      <c r="A3794" s="161" t="s">
        <v>4905</v>
      </c>
      <c r="C3794" s="161" t="s">
        <v>133</v>
      </c>
      <c r="F3794" s="163" t="s">
        <v>133</v>
      </c>
      <c r="G3794" s="266" t="s">
        <v>133</v>
      </c>
      <c r="H3794" s="163" t="s">
        <v>133</v>
      </c>
      <c r="I3794" s="163" t="s">
        <v>133</v>
      </c>
      <c r="J3794" s="163" t="s">
        <v>133</v>
      </c>
      <c r="K3794" s="164">
        <f t="shared" si="184"/>
        <v>0</v>
      </c>
      <c r="L3794" s="165">
        <f t="shared" si="185"/>
        <v>0</v>
      </c>
      <c r="M3794" s="172">
        <v>127</v>
      </c>
      <c r="N3794" s="172">
        <v>64</v>
      </c>
      <c r="O3794" s="167" t="s">
        <v>133</v>
      </c>
      <c r="P3794" s="260" t="e">
        <f t="shared" si="183"/>
        <v>#NUM!</v>
      </c>
      <c r="S3794" s="272"/>
    </row>
    <row r="3795" spans="1:19">
      <c r="A3795" s="161" t="s">
        <v>4906</v>
      </c>
      <c r="C3795" s="161" t="s">
        <v>133</v>
      </c>
      <c r="F3795" s="163" t="s">
        <v>133</v>
      </c>
      <c r="G3795" s="266" t="s">
        <v>133</v>
      </c>
      <c r="H3795" s="163" t="s">
        <v>133</v>
      </c>
      <c r="I3795" s="163" t="s">
        <v>133</v>
      </c>
      <c r="J3795" s="163" t="s">
        <v>133</v>
      </c>
      <c r="K3795" s="164">
        <f t="shared" si="184"/>
        <v>0</v>
      </c>
      <c r="L3795" s="165">
        <f t="shared" si="185"/>
        <v>0</v>
      </c>
      <c r="M3795" s="172">
        <v>127</v>
      </c>
      <c r="N3795" s="172">
        <v>64</v>
      </c>
      <c r="O3795" s="167" t="s">
        <v>133</v>
      </c>
      <c r="P3795" s="260" t="e">
        <f t="shared" si="183"/>
        <v>#NUM!</v>
      </c>
      <c r="S3795" s="272"/>
    </row>
    <row r="3796" spans="1:19">
      <c r="A3796" s="161" t="s">
        <v>4907</v>
      </c>
      <c r="C3796" s="161" t="s">
        <v>133</v>
      </c>
      <c r="F3796" s="163" t="s">
        <v>133</v>
      </c>
      <c r="G3796" s="266" t="s">
        <v>133</v>
      </c>
      <c r="H3796" s="163" t="s">
        <v>133</v>
      </c>
      <c r="I3796" s="163" t="s">
        <v>133</v>
      </c>
      <c r="J3796" s="163" t="s">
        <v>133</v>
      </c>
      <c r="K3796" s="164">
        <f t="shared" si="184"/>
        <v>0</v>
      </c>
      <c r="L3796" s="165">
        <f t="shared" si="185"/>
        <v>0</v>
      </c>
      <c r="M3796" s="172">
        <v>127</v>
      </c>
      <c r="N3796" s="172">
        <v>64</v>
      </c>
      <c r="O3796" s="167" t="s">
        <v>133</v>
      </c>
      <c r="P3796" s="260" t="e">
        <f t="shared" si="183"/>
        <v>#NUM!</v>
      </c>
      <c r="S3796" s="272"/>
    </row>
    <row r="3797" spans="1:19">
      <c r="A3797" s="161" t="s">
        <v>4908</v>
      </c>
      <c r="C3797" s="161" t="s">
        <v>133</v>
      </c>
      <c r="F3797" s="163" t="s">
        <v>133</v>
      </c>
      <c r="G3797" s="266" t="s">
        <v>133</v>
      </c>
      <c r="H3797" s="163" t="s">
        <v>133</v>
      </c>
      <c r="I3797" s="163" t="s">
        <v>133</v>
      </c>
      <c r="J3797" s="163" t="s">
        <v>133</v>
      </c>
      <c r="K3797" s="164">
        <f t="shared" si="184"/>
        <v>0</v>
      </c>
      <c r="L3797" s="165">
        <f t="shared" si="185"/>
        <v>0</v>
      </c>
      <c r="M3797" s="172">
        <v>127</v>
      </c>
      <c r="N3797" s="172">
        <v>64</v>
      </c>
      <c r="O3797" s="167" t="s">
        <v>133</v>
      </c>
      <c r="P3797" s="260" t="e">
        <f t="shared" si="183"/>
        <v>#NUM!</v>
      </c>
      <c r="S3797" s="272"/>
    </row>
    <row r="3798" spans="1:19">
      <c r="A3798" s="161" t="s">
        <v>4909</v>
      </c>
      <c r="C3798" s="161" t="s">
        <v>133</v>
      </c>
      <c r="F3798" s="163" t="s">
        <v>133</v>
      </c>
      <c r="G3798" s="266" t="s">
        <v>133</v>
      </c>
      <c r="H3798" s="163" t="s">
        <v>133</v>
      </c>
      <c r="I3798" s="163" t="s">
        <v>133</v>
      </c>
      <c r="J3798" s="163" t="s">
        <v>133</v>
      </c>
      <c r="K3798" s="164">
        <f t="shared" si="184"/>
        <v>0</v>
      </c>
      <c r="L3798" s="165">
        <f t="shared" si="185"/>
        <v>0</v>
      </c>
      <c r="M3798" s="172">
        <v>127</v>
      </c>
      <c r="N3798" s="172">
        <v>64</v>
      </c>
      <c r="O3798" s="167" t="s">
        <v>133</v>
      </c>
      <c r="P3798" s="260" t="e">
        <f t="shared" si="183"/>
        <v>#NUM!</v>
      </c>
      <c r="S3798" s="272"/>
    </row>
    <row r="3799" spans="1:19">
      <c r="A3799" s="161" t="s">
        <v>4910</v>
      </c>
      <c r="C3799" s="161" t="s">
        <v>133</v>
      </c>
      <c r="F3799" s="163" t="s">
        <v>133</v>
      </c>
      <c r="G3799" s="266" t="s">
        <v>133</v>
      </c>
      <c r="H3799" s="163" t="s">
        <v>133</v>
      </c>
      <c r="I3799" s="163" t="s">
        <v>133</v>
      </c>
      <c r="J3799" s="163" t="s">
        <v>133</v>
      </c>
      <c r="K3799" s="164">
        <f t="shared" si="184"/>
        <v>0</v>
      </c>
      <c r="L3799" s="165">
        <f t="shared" si="185"/>
        <v>0</v>
      </c>
      <c r="M3799" s="172">
        <v>127</v>
      </c>
      <c r="N3799" s="172">
        <v>64</v>
      </c>
      <c r="O3799" s="167" t="s">
        <v>133</v>
      </c>
      <c r="P3799" s="260" t="e">
        <f t="shared" si="183"/>
        <v>#NUM!</v>
      </c>
      <c r="S3799" s="272"/>
    </row>
    <row r="3800" spans="1:19">
      <c r="A3800" s="161" t="s">
        <v>4911</v>
      </c>
      <c r="C3800" s="161" t="s">
        <v>133</v>
      </c>
      <c r="F3800" s="163" t="s">
        <v>133</v>
      </c>
      <c r="G3800" s="266" t="s">
        <v>133</v>
      </c>
      <c r="H3800" s="163" t="s">
        <v>133</v>
      </c>
      <c r="I3800" s="163" t="s">
        <v>133</v>
      </c>
      <c r="J3800" s="163" t="s">
        <v>133</v>
      </c>
      <c r="K3800" s="164">
        <f t="shared" si="184"/>
        <v>0</v>
      </c>
      <c r="L3800" s="165">
        <f t="shared" si="185"/>
        <v>0</v>
      </c>
      <c r="M3800" s="172">
        <v>127</v>
      </c>
      <c r="N3800" s="172">
        <v>64</v>
      </c>
      <c r="O3800" s="167" t="s">
        <v>133</v>
      </c>
      <c r="P3800" s="260" t="e">
        <f t="shared" si="183"/>
        <v>#NUM!</v>
      </c>
      <c r="S3800" s="272"/>
    </row>
    <row r="3801" spans="1:19">
      <c r="A3801" s="161" t="s">
        <v>4912</v>
      </c>
      <c r="C3801" s="161" t="s">
        <v>133</v>
      </c>
      <c r="F3801" s="163" t="s">
        <v>133</v>
      </c>
      <c r="G3801" s="266" t="s">
        <v>133</v>
      </c>
      <c r="H3801" s="163" t="s">
        <v>133</v>
      </c>
      <c r="I3801" s="163" t="s">
        <v>133</v>
      </c>
      <c r="J3801" s="163" t="s">
        <v>133</v>
      </c>
      <c r="K3801" s="164">
        <f t="shared" si="184"/>
        <v>0</v>
      </c>
      <c r="L3801" s="165">
        <f t="shared" si="185"/>
        <v>0</v>
      </c>
      <c r="M3801" s="172">
        <v>127</v>
      </c>
      <c r="N3801" s="172">
        <v>64</v>
      </c>
      <c r="O3801" s="167" t="s">
        <v>133</v>
      </c>
      <c r="P3801" s="260" t="e">
        <f t="shared" si="183"/>
        <v>#NUM!</v>
      </c>
      <c r="S3801" s="272"/>
    </row>
    <row r="3802" spans="1:19">
      <c r="A3802" s="161" t="s">
        <v>4913</v>
      </c>
      <c r="C3802" s="161" t="s">
        <v>133</v>
      </c>
      <c r="F3802" s="163" t="s">
        <v>133</v>
      </c>
      <c r="G3802" s="266" t="s">
        <v>133</v>
      </c>
      <c r="H3802" s="163" t="s">
        <v>133</v>
      </c>
      <c r="I3802" s="163" t="s">
        <v>133</v>
      </c>
      <c r="J3802" s="163" t="s">
        <v>133</v>
      </c>
      <c r="K3802" s="164">
        <f t="shared" si="184"/>
        <v>0</v>
      </c>
      <c r="L3802" s="165">
        <f t="shared" si="185"/>
        <v>0</v>
      </c>
      <c r="M3802" s="172">
        <v>127</v>
      </c>
      <c r="N3802" s="172">
        <v>64</v>
      </c>
      <c r="O3802" s="167" t="s">
        <v>133</v>
      </c>
      <c r="P3802" s="260" t="e">
        <f t="shared" si="183"/>
        <v>#NUM!</v>
      </c>
      <c r="S3802" s="272"/>
    </row>
    <row r="3803" spans="1:19">
      <c r="A3803" s="161" t="s">
        <v>4914</v>
      </c>
      <c r="C3803" s="161" t="s">
        <v>133</v>
      </c>
      <c r="F3803" s="163" t="s">
        <v>133</v>
      </c>
      <c r="G3803" s="266" t="s">
        <v>133</v>
      </c>
      <c r="H3803" s="163" t="s">
        <v>133</v>
      </c>
      <c r="I3803" s="163" t="s">
        <v>133</v>
      </c>
      <c r="J3803" s="163" t="s">
        <v>133</v>
      </c>
      <c r="K3803" s="164">
        <f t="shared" si="184"/>
        <v>0</v>
      </c>
      <c r="L3803" s="165">
        <f t="shared" si="185"/>
        <v>0</v>
      </c>
      <c r="M3803" s="172">
        <v>127</v>
      </c>
      <c r="N3803" s="172">
        <v>64</v>
      </c>
      <c r="O3803" s="167" t="s">
        <v>133</v>
      </c>
      <c r="P3803" s="260" t="e">
        <f t="shared" si="183"/>
        <v>#NUM!</v>
      </c>
      <c r="S3803" s="272"/>
    </row>
    <row r="3804" spans="1:19">
      <c r="A3804" s="161" t="s">
        <v>4915</v>
      </c>
      <c r="C3804" s="161" t="s">
        <v>133</v>
      </c>
      <c r="F3804" s="163" t="s">
        <v>133</v>
      </c>
      <c r="G3804" s="266" t="s">
        <v>133</v>
      </c>
      <c r="H3804" s="163" t="s">
        <v>133</v>
      </c>
      <c r="I3804" s="163" t="s">
        <v>133</v>
      </c>
      <c r="J3804" s="163" t="s">
        <v>133</v>
      </c>
      <c r="K3804" s="164">
        <f t="shared" si="184"/>
        <v>0</v>
      </c>
      <c r="L3804" s="165">
        <f t="shared" si="185"/>
        <v>0</v>
      </c>
      <c r="M3804" s="172">
        <v>127</v>
      </c>
      <c r="N3804" s="172">
        <v>64</v>
      </c>
      <c r="O3804" s="167" t="s">
        <v>133</v>
      </c>
      <c r="P3804" s="260" t="e">
        <f t="shared" si="183"/>
        <v>#NUM!</v>
      </c>
      <c r="S3804" s="272"/>
    </row>
    <row r="3805" spans="1:19">
      <c r="A3805" s="161" t="s">
        <v>4916</v>
      </c>
      <c r="C3805" s="161" t="s">
        <v>133</v>
      </c>
      <c r="F3805" s="163" t="s">
        <v>133</v>
      </c>
      <c r="G3805" s="266" t="s">
        <v>133</v>
      </c>
      <c r="H3805" s="163" t="s">
        <v>133</v>
      </c>
      <c r="I3805" s="163" t="s">
        <v>133</v>
      </c>
      <c r="J3805" s="163" t="s">
        <v>133</v>
      </c>
      <c r="K3805" s="164">
        <f t="shared" si="184"/>
        <v>0</v>
      </c>
      <c r="L3805" s="165">
        <f t="shared" si="185"/>
        <v>0</v>
      </c>
      <c r="M3805" s="172">
        <v>127</v>
      </c>
      <c r="N3805" s="172">
        <v>64</v>
      </c>
      <c r="O3805" s="167" t="s">
        <v>133</v>
      </c>
      <c r="P3805" s="260" t="e">
        <f t="shared" si="183"/>
        <v>#NUM!</v>
      </c>
      <c r="S3805" s="272"/>
    </row>
    <row r="3806" spans="1:19">
      <c r="A3806" s="161" t="s">
        <v>4917</v>
      </c>
      <c r="C3806" s="161" t="s">
        <v>133</v>
      </c>
      <c r="F3806" s="163" t="s">
        <v>133</v>
      </c>
      <c r="G3806" s="266" t="s">
        <v>133</v>
      </c>
      <c r="H3806" s="163" t="s">
        <v>133</v>
      </c>
      <c r="I3806" s="163" t="s">
        <v>133</v>
      </c>
      <c r="J3806" s="163" t="s">
        <v>133</v>
      </c>
      <c r="K3806" s="164">
        <f t="shared" si="184"/>
        <v>0</v>
      </c>
      <c r="L3806" s="165">
        <f t="shared" si="185"/>
        <v>0</v>
      </c>
      <c r="M3806" s="172">
        <v>127</v>
      </c>
      <c r="N3806" s="172">
        <v>64</v>
      </c>
      <c r="O3806" s="167" t="s">
        <v>133</v>
      </c>
      <c r="P3806" s="260" t="e">
        <f t="shared" si="183"/>
        <v>#NUM!</v>
      </c>
      <c r="S3806" s="272"/>
    </row>
    <row r="3807" spans="1:19">
      <c r="A3807" s="161" t="s">
        <v>4918</v>
      </c>
      <c r="C3807" s="161" t="s">
        <v>133</v>
      </c>
      <c r="F3807" s="163" t="s">
        <v>133</v>
      </c>
      <c r="G3807" s="266" t="s">
        <v>133</v>
      </c>
      <c r="H3807" s="163" t="s">
        <v>133</v>
      </c>
      <c r="I3807" s="163" t="s">
        <v>133</v>
      </c>
      <c r="J3807" s="163" t="s">
        <v>133</v>
      </c>
      <c r="K3807" s="164">
        <f t="shared" si="184"/>
        <v>0</v>
      </c>
      <c r="L3807" s="165">
        <f t="shared" si="185"/>
        <v>0</v>
      </c>
      <c r="M3807" s="172">
        <v>127</v>
      </c>
      <c r="N3807" s="172">
        <v>64</v>
      </c>
      <c r="O3807" s="167" t="s">
        <v>133</v>
      </c>
      <c r="P3807" s="260" t="e">
        <f t="shared" si="183"/>
        <v>#NUM!</v>
      </c>
      <c r="S3807" s="272"/>
    </row>
    <row r="3808" spans="1:19">
      <c r="A3808" s="161" t="s">
        <v>4919</v>
      </c>
      <c r="C3808" s="161" t="s">
        <v>133</v>
      </c>
      <c r="F3808" s="163" t="s">
        <v>133</v>
      </c>
      <c r="G3808" s="266" t="s">
        <v>133</v>
      </c>
      <c r="H3808" s="163" t="s">
        <v>133</v>
      </c>
      <c r="I3808" s="163" t="s">
        <v>133</v>
      </c>
      <c r="J3808" s="163" t="s">
        <v>133</v>
      </c>
      <c r="K3808" s="164">
        <f t="shared" si="184"/>
        <v>0</v>
      </c>
      <c r="L3808" s="165">
        <f t="shared" si="185"/>
        <v>0</v>
      </c>
      <c r="M3808" s="172">
        <v>127</v>
      </c>
      <c r="N3808" s="172">
        <v>64</v>
      </c>
      <c r="O3808" s="167" t="s">
        <v>133</v>
      </c>
      <c r="P3808" s="260" t="e">
        <f t="shared" si="183"/>
        <v>#NUM!</v>
      </c>
      <c r="S3808" s="272"/>
    </row>
    <row r="3809" spans="1:19">
      <c r="A3809" s="161" t="s">
        <v>4920</v>
      </c>
      <c r="C3809" s="161" t="s">
        <v>133</v>
      </c>
      <c r="F3809" s="163" t="s">
        <v>133</v>
      </c>
      <c r="G3809" s="266" t="s">
        <v>133</v>
      </c>
      <c r="H3809" s="163" t="s">
        <v>133</v>
      </c>
      <c r="I3809" s="163" t="s">
        <v>133</v>
      </c>
      <c r="J3809" s="163" t="s">
        <v>133</v>
      </c>
      <c r="K3809" s="164">
        <f t="shared" si="184"/>
        <v>0</v>
      </c>
      <c r="L3809" s="165">
        <f t="shared" si="185"/>
        <v>0</v>
      </c>
      <c r="M3809" s="172">
        <v>127</v>
      </c>
      <c r="N3809" s="172">
        <v>64</v>
      </c>
      <c r="O3809" s="167" t="s">
        <v>133</v>
      </c>
      <c r="P3809" s="260" t="e">
        <f t="shared" si="183"/>
        <v>#NUM!</v>
      </c>
      <c r="S3809" s="272"/>
    </row>
    <row r="3810" spans="1:19">
      <c r="A3810" s="161" t="s">
        <v>4921</v>
      </c>
      <c r="C3810" s="161" t="s">
        <v>133</v>
      </c>
      <c r="F3810" s="163" t="s">
        <v>133</v>
      </c>
      <c r="G3810" s="266" t="s">
        <v>133</v>
      </c>
      <c r="H3810" s="163" t="s">
        <v>133</v>
      </c>
      <c r="I3810" s="163" t="s">
        <v>133</v>
      </c>
      <c r="J3810" s="163" t="s">
        <v>133</v>
      </c>
      <c r="K3810" s="164">
        <f t="shared" si="184"/>
        <v>0</v>
      </c>
      <c r="L3810" s="165">
        <f t="shared" si="185"/>
        <v>0</v>
      </c>
      <c r="M3810" s="172">
        <v>127</v>
      </c>
      <c r="N3810" s="172">
        <v>64</v>
      </c>
      <c r="O3810" s="167" t="s">
        <v>133</v>
      </c>
      <c r="P3810" s="260" t="e">
        <f t="shared" si="183"/>
        <v>#NUM!</v>
      </c>
      <c r="S3810" s="272"/>
    </row>
    <row r="3811" spans="1:19">
      <c r="A3811" s="161" t="s">
        <v>4922</v>
      </c>
      <c r="C3811" s="161" t="s">
        <v>133</v>
      </c>
      <c r="F3811" s="163" t="s">
        <v>133</v>
      </c>
      <c r="G3811" s="266" t="s">
        <v>133</v>
      </c>
      <c r="H3811" s="163" t="s">
        <v>133</v>
      </c>
      <c r="I3811" s="163" t="s">
        <v>133</v>
      </c>
      <c r="J3811" s="163" t="s">
        <v>133</v>
      </c>
      <c r="K3811" s="164">
        <f t="shared" si="184"/>
        <v>0</v>
      </c>
      <c r="L3811" s="165">
        <f t="shared" si="185"/>
        <v>0</v>
      </c>
      <c r="M3811" s="172">
        <v>127</v>
      </c>
      <c r="N3811" s="172">
        <v>64</v>
      </c>
      <c r="O3811" s="167" t="s">
        <v>133</v>
      </c>
      <c r="P3811" s="260" t="e">
        <f t="shared" si="183"/>
        <v>#NUM!</v>
      </c>
      <c r="S3811" s="272"/>
    </row>
    <row r="3812" spans="1:19">
      <c r="A3812" s="161" t="s">
        <v>4923</v>
      </c>
      <c r="C3812" s="161" t="s">
        <v>133</v>
      </c>
      <c r="F3812" s="163" t="s">
        <v>133</v>
      </c>
      <c r="G3812" s="266" t="s">
        <v>133</v>
      </c>
      <c r="H3812" s="163" t="s">
        <v>133</v>
      </c>
      <c r="I3812" s="163" t="s">
        <v>133</v>
      </c>
      <c r="J3812" s="163" t="s">
        <v>133</v>
      </c>
      <c r="K3812" s="164">
        <f t="shared" si="184"/>
        <v>0</v>
      </c>
      <c r="L3812" s="165">
        <f t="shared" si="185"/>
        <v>0</v>
      </c>
      <c r="M3812" s="172">
        <v>127</v>
      </c>
      <c r="N3812" s="172">
        <v>64</v>
      </c>
      <c r="O3812" s="167" t="s">
        <v>133</v>
      </c>
      <c r="P3812" s="260" t="e">
        <f t="shared" si="183"/>
        <v>#NUM!</v>
      </c>
      <c r="S3812" s="272"/>
    </row>
    <row r="3813" spans="1:19">
      <c r="A3813" s="161" t="s">
        <v>4924</v>
      </c>
      <c r="C3813" s="161" t="s">
        <v>133</v>
      </c>
      <c r="F3813" s="163" t="s">
        <v>133</v>
      </c>
      <c r="G3813" s="266" t="s">
        <v>133</v>
      </c>
      <c r="H3813" s="163" t="s">
        <v>133</v>
      </c>
      <c r="I3813" s="163" t="s">
        <v>133</v>
      </c>
      <c r="J3813" s="163" t="s">
        <v>133</v>
      </c>
      <c r="K3813" s="164">
        <f t="shared" si="184"/>
        <v>0</v>
      </c>
      <c r="L3813" s="165">
        <f t="shared" si="185"/>
        <v>0</v>
      </c>
      <c r="M3813" s="172">
        <v>127</v>
      </c>
      <c r="N3813" s="172">
        <v>64</v>
      </c>
      <c r="O3813" s="167" t="s">
        <v>133</v>
      </c>
      <c r="P3813" s="260" t="e">
        <f t="shared" si="183"/>
        <v>#NUM!</v>
      </c>
      <c r="S3813" s="272"/>
    </row>
    <row r="3814" spans="1:19">
      <c r="A3814" s="161" t="s">
        <v>4925</v>
      </c>
      <c r="C3814" s="161" t="s">
        <v>133</v>
      </c>
      <c r="F3814" s="163" t="s">
        <v>133</v>
      </c>
      <c r="G3814" s="266" t="s">
        <v>133</v>
      </c>
      <c r="H3814" s="163" t="s">
        <v>133</v>
      </c>
      <c r="I3814" s="163" t="s">
        <v>133</v>
      </c>
      <c r="J3814" s="163" t="s">
        <v>133</v>
      </c>
      <c r="K3814" s="164">
        <f t="shared" si="184"/>
        <v>0</v>
      </c>
      <c r="L3814" s="165">
        <f t="shared" si="185"/>
        <v>0</v>
      </c>
      <c r="M3814" s="172">
        <v>127</v>
      </c>
      <c r="N3814" s="172">
        <v>64</v>
      </c>
      <c r="O3814" s="167" t="s">
        <v>133</v>
      </c>
      <c r="P3814" s="260" t="e">
        <f t="shared" si="183"/>
        <v>#NUM!</v>
      </c>
      <c r="S3814" s="272"/>
    </row>
    <row r="3815" spans="1:19">
      <c r="A3815" s="161" t="s">
        <v>4926</v>
      </c>
      <c r="C3815" s="161" t="s">
        <v>133</v>
      </c>
      <c r="F3815" s="163" t="s">
        <v>133</v>
      </c>
      <c r="G3815" s="266" t="s">
        <v>133</v>
      </c>
      <c r="H3815" s="163" t="s">
        <v>133</v>
      </c>
      <c r="I3815" s="163" t="s">
        <v>133</v>
      </c>
      <c r="J3815" s="163" t="s">
        <v>133</v>
      </c>
      <c r="K3815" s="164">
        <f t="shared" si="184"/>
        <v>0</v>
      </c>
      <c r="L3815" s="165">
        <f t="shared" si="185"/>
        <v>0</v>
      </c>
      <c r="M3815" s="172">
        <v>127</v>
      </c>
      <c r="N3815" s="172">
        <v>64</v>
      </c>
      <c r="O3815" s="167" t="s">
        <v>133</v>
      </c>
      <c r="P3815" s="260" t="e">
        <f t="shared" si="183"/>
        <v>#NUM!</v>
      </c>
      <c r="S3815" s="272"/>
    </row>
    <row r="3816" spans="1:19">
      <c r="A3816" s="161" t="s">
        <v>4927</v>
      </c>
      <c r="C3816" s="161" t="s">
        <v>133</v>
      </c>
      <c r="F3816" s="163" t="s">
        <v>133</v>
      </c>
      <c r="G3816" s="266" t="s">
        <v>133</v>
      </c>
      <c r="H3816" s="163" t="s">
        <v>133</v>
      </c>
      <c r="I3816" s="163" t="s">
        <v>133</v>
      </c>
      <c r="J3816" s="163" t="s">
        <v>133</v>
      </c>
      <c r="K3816" s="164">
        <f t="shared" si="184"/>
        <v>0</v>
      </c>
      <c r="L3816" s="165">
        <f t="shared" si="185"/>
        <v>0</v>
      </c>
      <c r="M3816" s="172">
        <v>127</v>
      </c>
      <c r="N3816" s="172">
        <v>64</v>
      </c>
      <c r="O3816" s="167" t="s">
        <v>133</v>
      </c>
      <c r="P3816" s="260" t="e">
        <f t="shared" si="183"/>
        <v>#NUM!</v>
      </c>
      <c r="S3816" s="272"/>
    </row>
    <row r="3817" spans="1:19">
      <c r="A3817" s="161" t="s">
        <v>4928</v>
      </c>
      <c r="C3817" s="161" t="s">
        <v>133</v>
      </c>
      <c r="F3817" s="163" t="s">
        <v>133</v>
      </c>
      <c r="G3817" s="266" t="s">
        <v>133</v>
      </c>
      <c r="H3817" s="163" t="s">
        <v>133</v>
      </c>
      <c r="I3817" s="163" t="s">
        <v>133</v>
      </c>
      <c r="J3817" s="163" t="s">
        <v>133</v>
      </c>
      <c r="K3817" s="164">
        <f t="shared" si="184"/>
        <v>0</v>
      </c>
      <c r="L3817" s="165">
        <f t="shared" si="185"/>
        <v>0</v>
      </c>
      <c r="M3817" s="172">
        <v>127</v>
      </c>
      <c r="N3817" s="172">
        <v>64</v>
      </c>
      <c r="O3817" s="167" t="s">
        <v>133</v>
      </c>
      <c r="P3817" s="260" t="e">
        <f t="shared" si="183"/>
        <v>#NUM!</v>
      </c>
      <c r="S3817" s="272"/>
    </row>
    <row r="3818" spans="1:19">
      <c r="A3818" s="161" t="s">
        <v>4929</v>
      </c>
      <c r="C3818" s="161" t="s">
        <v>133</v>
      </c>
      <c r="F3818" s="163" t="s">
        <v>133</v>
      </c>
      <c r="G3818" s="266" t="s">
        <v>133</v>
      </c>
      <c r="H3818" s="163" t="s">
        <v>133</v>
      </c>
      <c r="I3818" s="163" t="s">
        <v>133</v>
      </c>
      <c r="J3818" s="163" t="s">
        <v>133</v>
      </c>
      <c r="K3818" s="164">
        <f t="shared" si="184"/>
        <v>0</v>
      </c>
      <c r="L3818" s="165">
        <f t="shared" si="185"/>
        <v>0</v>
      </c>
      <c r="M3818" s="172">
        <v>127</v>
      </c>
      <c r="N3818" s="172">
        <v>64</v>
      </c>
      <c r="O3818" s="167" t="s">
        <v>133</v>
      </c>
      <c r="P3818" s="260" t="e">
        <f t="shared" si="183"/>
        <v>#NUM!</v>
      </c>
      <c r="S3818" s="272"/>
    </row>
    <row r="3819" spans="1:19">
      <c r="A3819" s="161" t="s">
        <v>4930</v>
      </c>
      <c r="C3819" s="161" t="s">
        <v>133</v>
      </c>
      <c r="F3819" s="163" t="s">
        <v>133</v>
      </c>
      <c r="G3819" s="266" t="s">
        <v>133</v>
      </c>
      <c r="H3819" s="163" t="s">
        <v>133</v>
      </c>
      <c r="I3819" s="163" t="s">
        <v>133</v>
      </c>
      <c r="J3819" s="163" t="s">
        <v>133</v>
      </c>
      <c r="K3819" s="164">
        <f t="shared" si="184"/>
        <v>0</v>
      </c>
      <c r="L3819" s="165">
        <f t="shared" si="185"/>
        <v>0</v>
      </c>
      <c r="M3819" s="172">
        <v>127</v>
      </c>
      <c r="N3819" s="172">
        <v>64</v>
      </c>
      <c r="O3819" s="167" t="s">
        <v>133</v>
      </c>
      <c r="P3819" s="260" t="e">
        <f t="shared" si="183"/>
        <v>#NUM!</v>
      </c>
      <c r="S3819" s="272"/>
    </row>
    <row r="3820" spans="1:19">
      <c r="A3820" s="161" t="s">
        <v>4931</v>
      </c>
      <c r="C3820" s="161" t="s">
        <v>133</v>
      </c>
      <c r="F3820" s="163" t="s">
        <v>133</v>
      </c>
      <c r="G3820" s="266" t="s">
        <v>133</v>
      </c>
      <c r="H3820" s="163" t="s">
        <v>133</v>
      </c>
      <c r="I3820" s="163" t="s">
        <v>133</v>
      </c>
      <c r="J3820" s="163" t="s">
        <v>133</v>
      </c>
      <c r="K3820" s="164">
        <f t="shared" si="184"/>
        <v>0</v>
      </c>
      <c r="L3820" s="165">
        <f t="shared" si="185"/>
        <v>0</v>
      </c>
      <c r="M3820" s="172">
        <v>127</v>
      </c>
      <c r="N3820" s="172">
        <v>64</v>
      </c>
      <c r="O3820" s="167" t="s">
        <v>133</v>
      </c>
      <c r="P3820" s="260" t="e">
        <f t="shared" si="183"/>
        <v>#NUM!</v>
      </c>
      <c r="S3820" s="272"/>
    </row>
    <row r="3821" spans="1:19">
      <c r="A3821" s="161" t="s">
        <v>4932</v>
      </c>
      <c r="C3821" s="161" t="s">
        <v>133</v>
      </c>
      <c r="F3821" s="163" t="s">
        <v>133</v>
      </c>
      <c r="G3821" s="266" t="s">
        <v>133</v>
      </c>
      <c r="H3821" s="163" t="s">
        <v>133</v>
      </c>
      <c r="I3821" s="163" t="s">
        <v>133</v>
      </c>
      <c r="J3821" s="163" t="s">
        <v>133</v>
      </c>
      <c r="K3821" s="164">
        <f t="shared" si="184"/>
        <v>0</v>
      </c>
      <c r="L3821" s="165">
        <f t="shared" si="185"/>
        <v>0</v>
      </c>
      <c r="M3821" s="172">
        <v>127</v>
      </c>
      <c r="N3821" s="172">
        <v>64</v>
      </c>
      <c r="O3821" s="167" t="s">
        <v>133</v>
      </c>
      <c r="P3821" s="260" t="e">
        <f t="shared" si="183"/>
        <v>#NUM!</v>
      </c>
      <c r="S3821" s="272"/>
    </row>
    <row r="3822" spans="1:19">
      <c r="A3822" s="161" t="s">
        <v>4933</v>
      </c>
      <c r="C3822" s="161" t="s">
        <v>133</v>
      </c>
      <c r="F3822" s="163" t="s">
        <v>133</v>
      </c>
      <c r="G3822" s="266" t="s">
        <v>133</v>
      </c>
      <c r="H3822" s="163" t="s">
        <v>133</v>
      </c>
      <c r="I3822" s="163" t="s">
        <v>133</v>
      </c>
      <c r="J3822" s="163" t="s">
        <v>133</v>
      </c>
      <c r="K3822" s="164">
        <f t="shared" si="184"/>
        <v>0</v>
      </c>
      <c r="L3822" s="165">
        <f t="shared" si="185"/>
        <v>0</v>
      </c>
      <c r="M3822" s="172">
        <v>127</v>
      </c>
      <c r="N3822" s="172">
        <v>64</v>
      </c>
      <c r="O3822" s="167" t="s">
        <v>133</v>
      </c>
      <c r="P3822" s="260" t="e">
        <f t="shared" si="183"/>
        <v>#NUM!</v>
      </c>
      <c r="S3822" s="272"/>
    </row>
    <row r="3823" spans="1:19">
      <c r="A3823" s="161" t="s">
        <v>4934</v>
      </c>
      <c r="C3823" s="161" t="s">
        <v>133</v>
      </c>
      <c r="F3823" s="163" t="s">
        <v>133</v>
      </c>
      <c r="G3823" s="266" t="s">
        <v>133</v>
      </c>
      <c r="H3823" s="163" t="s">
        <v>133</v>
      </c>
      <c r="I3823" s="163" t="s">
        <v>133</v>
      </c>
      <c r="J3823" s="163" t="s">
        <v>133</v>
      </c>
      <c r="K3823" s="164">
        <f t="shared" si="184"/>
        <v>0</v>
      </c>
      <c r="L3823" s="165">
        <f t="shared" si="185"/>
        <v>0</v>
      </c>
      <c r="M3823" s="172">
        <v>127</v>
      </c>
      <c r="N3823" s="172">
        <v>64</v>
      </c>
      <c r="O3823" s="167" t="s">
        <v>133</v>
      </c>
      <c r="P3823" s="260" t="e">
        <f t="shared" si="183"/>
        <v>#NUM!</v>
      </c>
      <c r="S3823" s="272"/>
    </row>
    <row r="3824" spans="1:19">
      <c r="A3824" s="161" t="s">
        <v>4935</v>
      </c>
      <c r="C3824" s="161" t="s">
        <v>133</v>
      </c>
      <c r="F3824" s="163" t="s">
        <v>133</v>
      </c>
      <c r="G3824" s="266" t="s">
        <v>133</v>
      </c>
      <c r="H3824" s="163" t="s">
        <v>133</v>
      </c>
      <c r="I3824" s="163" t="s">
        <v>133</v>
      </c>
      <c r="J3824" s="163" t="s">
        <v>133</v>
      </c>
      <c r="K3824" s="164">
        <f t="shared" si="184"/>
        <v>0</v>
      </c>
      <c r="L3824" s="165">
        <f t="shared" si="185"/>
        <v>0</v>
      </c>
      <c r="M3824" s="172">
        <v>127</v>
      </c>
      <c r="N3824" s="172">
        <v>64</v>
      </c>
      <c r="O3824" s="167" t="s">
        <v>133</v>
      </c>
      <c r="P3824" s="260" t="e">
        <f t="shared" si="183"/>
        <v>#NUM!</v>
      </c>
      <c r="S3824" s="272"/>
    </row>
    <row r="3825" spans="1:19">
      <c r="A3825" s="161" t="s">
        <v>4936</v>
      </c>
      <c r="C3825" s="161" t="s">
        <v>133</v>
      </c>
      <c r="F3825" s="163" t="s">
        <v>133</v>
      </c>
      <c r="G3825" s="266" t="s">
        <v>133</v>
      </c>
      <c r="H3825" s="163" t="s">
        <v>133</v>
      </c>
      <c r="I3825" s="163" t="s">
        <v>133</v>
      </c>
      <c r="J3825" s="163" t="s">
        <v>133</v>
      </c>
      <c r="K3825" s="164">
        <f t="shared" si="184"/>
        <v>0</v>
      </c>
      <c r="L3825" s="165">
        <f t="shared" si="185"/>
        <v>0</v>
      </c>
      <c r="M3825" s="172">
        <v>127</v>
      </c>
      <c r="N3825" s="172">
        <v>64</v>
      </c>
      <c r="O3825" s="167" t="s">
        <v>133</v>
      </c>
      <c r="P3825" s="260" t="e">
        <f t="shared" si="183"/>
        <v>#NUM!</v>
      </c>
      <c r="S3825" s="272"/>
    </row>
    <row r="3826" spans="1:19">
      <c r="A3826" s="161" t="s">
        <v>4937</v>
      </c>
      <c r="C3826" s="161" t="s">
        <v>133</v>
      </c>
      <c r="F3826" s="163" t="s">
        <v>133</v>
      </c>
      <c r="G3826" s="266" t="s">
        <v>133</v>
      </c>
      <c r="H3826" s="163" t="s">
        <v>133</v>
      </c>
      <c r="I3826" s="163" t="s">
        <v>133</v>
      </c>
      <c r="J3826" s="163" t="s">
        <v>133</v>
      </c>
      <c r="K3826" s="164">
        <f t="shared" si="184"/>
        <v>0</v>
      </c>
      <c r="L3826" s="165">
        <f t="shared" si="185"/>
        <v>0</v>
      </c>
      <c r="M3826" s="172">
        <v>127</v>
      </c>
      <c r="N3826" s="172">
        <v>64</v>
      </c>
      <c r="O3826" s="167" t="s">
        <v>133</v>
      </c>
      <c r="P3826" s="260" t="e">
        <f t="shared" si="183"/>
        <v>#NUM!</v>
      </c>
      <c r="S3826" s="272"/>
    </row>
    <row r="3827" spans="1:19">
      <c r="A3827" s="161" t="s">
        <v>4938</v>
      </c>
      <c r="C3827" s="161" t="s">
        <v>133</v>
      </c>
      <c r="F3827" s="163" t="s">
        <v>133</v>
      </c>
      <c r="G3827" s="266" t="s">
        <v>133</v>
      </c>
      <c r="H3827" s="163" t="s">
        <v>133</v>
      </c>
      <c r="I3827" s="163" t="s">
        <v>133</v>
      </c>
      <c r="J3827" s="163" t="s">
        <v>133</v>
      </c>
      <c r="K3827" s="164">
        <f t="shared" si="184"/>
        <v>0</v>
      </c>
      <c r="L3827" s="165">
        <f t="shared" si="185"/>
        <v>0</v>
      </c>
      <c r="M3827" s="172">
        <v>127</v>
      </c>
      <c r="N3827" s="172">
        <v>64</v>
      </c>
      <c r="O3827" s="167" t="s">
        <v>133</v>
      </c>
      <c r="P3827" s="260" t="e">
        <f t="shared" si="183"/>
        <v>#NUM!</v>
      </c>
      <c r="S3827" s="272"/>
    </row>
    <row r="3828" spans="1:19">
      <c r="A3828" s="161" t="s">
        <v>4939</v>
      </c>
      <c r="C3828" s="161" t="s">
        <v>133</v>
      </c>
      <c r="F3828" s="163" t="s">
        <v>133</v>
      </c>
      <c r="G3828" s="266" t="s">
        <v>133</v>
      </c>
      <c r="H3828" s="163" t="s">
        <v>133</v>
      </c>
      <c r="I3828" s="163" t="s">
        <v>133</v>
      </c>
      <c r="J3828" s="163" t="s">
        <v>133</v>
      </c>
      <c r="K3828" s="164">
        <f t="shared" si="184"/>
        <v>0</v>
      </c>
      <c r="L3828" s="165">
        <f t="shared" si="185"/>
        <v>0</v>
      </c>
      <c r="M3828" s="172">
        <v>127</v>
      </c>
      <c r="N3828" s="172">
        <v>64</v>
      </c>
      <c r="O3828" s="167" t="s">
        <v>133</v>
      </c>
      <c r="P3828" s="260" t="e">
        <f t="shared" si="183"/>
        <v>#NUM!</v>
      </c>
      <c r="S3828" s="272"/>
    </row>
    <row r="3829" spans="1:19">
      <c r="A3829" s="161" t="s">
        <v>4940</v>
      </c>
      <c r="C3829" s="161" t="s">
        <v>133</v>
      </c>
      <c r="F3829" s="163" t="s">
        <v>133</v>
      </c>
      <c r="G3829" s="266" t="s">
        <v>133</v>
      </c>
      <c r="H3829" s="163" t="s">
        <v>133</v>
      </c>
      <c r="I3829" s="163" t="s">
        <v>133</v>
      </c>
      <c r="J3829" s="163" t="s">
        <v>133</v>
      </c>
      <c r="K3829" s="164">
        <f t="shared" si="184"/>
        <v>0</v>
      </c>
      <c r="L3829" s="165">
        <f t="shared" si="185"/>
        <v>0</v>
      </c>
      <c r="M3829" s="172">
        <v>127</v>
      </c>
      <c r="N3829" s="172">
        <v>64</v>
      </c>
      <c r="O3829" s="167" t="s">
        <v>133</v>
      </c>
      <c r="P3829" s="260" t="e">
        <f t="shared" si="183"/>
        <v>#NUM!</v>
      </c>
      <c r="S3829" s="272"/>
    </row>
    <row r="3830" spans="1:19">
      <c r="A3830" s="161" t="s">
        <v>4941</v>
      </c>
      <c r="C3830" s="161" t="s">
        <v>133</v>
      </c>
      <c r="F3830" s="163" t="s">
        <v>133</v>
      </c>
      <c r="G3830" s="266" t="s">
        <v>133</v>
      </c>
      <c r="H3830" s="163" t="s">
        <v>133</v>
      </c>
      <c r="I3830" s="163" t="s">
        <v>133</v>
      </c>
      <c r="J3830" s="163" t="s">
        <v>133</v>
      </c>
      <c r="K3830" s="164">
        <f t="shared" si="184"/>
        <v>0</v>
      </c>
      <c r="L3830" s="165">
        <f t="shared" si="185"/>
        <v>0</v>
      </c>
      <c r="M3830" s="172">
        <v>127</v>
      </c>
      <c r="N3830" s="172">
        <v>64</v>
      </c>
      <c r="O3830" s="167" t="s">
        <v>133</v>
      </c>
      <c r="P3830" s="260" t="e">
        <f t="shared" si="183"/>
        <v>#NUM!</v>
      </c>
      <c r="S3830" s="272"/>
    </row>
    <row r="3831" spans="1:19">
      <c r="A3831" s="161" t="s">
        <v>4942</v>
      </c>
      <c r="C3831" s="161" t="s">
        <v>133</v>
      </c>
      <c r="F3831" s="163" t="s">
        <v>133</v>
      </c>
      <c r="G3831" s="266" t="s">
        <v>133</v>
      </c>
      <c r="H3831" s="163" t="s">
        <v>133</v>
      </c>
      <c r="I3831" s="163" t="s">
        <v>133</v>
      </c>
      <c r="J3831" s="163" t="s">
        <v>133</v>
      </c>
      <c r="K3831" s="164">
        <f t="shared" si="184"/>
        <v>0</v>
      </c>
      <c r="L3831" s="165">
        <f t="shared" si="185"/>
        <v>0</v>
      </c>
      <c r="M3831" s="172">
        <v>127</v>
      </c>
      <c r="N3831" s="172">
        <v>64</v>
      </c>
      <c r="O3831" s="167" t="s">
        <v>133</v>
      </c>
      <c r="P3831" s="260" t="e">
        <f t="shared" si="183"/>
        <v>#NUM!</v>
      </c>
      <c r="S3831" s="272"/>
    </row>
    <row r="3832" spans="1:19">
      <c r="A3832" s="161" t="s">
        <v>4943</v>
      </c>
      <c r="C3832" s="161" t="s">
        <v>133</v>
      </c>
      <c r="F3832" s="163" t="s">
        <v>133</v>
      </c>
      <c r="G3832" s="266" t="s">
        <v>133</v>
      </c>
      <c r="H3832" s="163" t="s">
        <v>133</v>
      </c>
      <c r="I3832" s="163" t="s">
        <v>133</v>
      </c>
      <c r="J3832" s="163" t="s">
        <v>133</v>
      </c>
      <c r="K3832" s="164">
        <f t="shared" si="184"/>
        <v>0</v>
      </c>
      <c r="L3832" s="165">
        <f t="shared" si="185"/>
        <v>0</v>
      </c>
      <c r="M3832" s="172">
        <v>127</v>
      </c>
      <c r="N3832" s="172">
        <v>64</v>
      </c>
      <c r="O3832" s="167" t="s">
        <v>133</v>
      </c>
      <c r="P3832" s="260" t="e">
        <f t="shared" si="183"/>
        <v>#NUM!</v>
      </c>
      <c r="S3832" s="272"/>
    </row>
    <row r="3833" spans="1:19">
      <c r="A3833" s="161" t="s">
        <v>4944</v>
      </c>
      <c r="C3833" s="161" t="s">
        <v>133</v>
      </c>
      <c r="F3833" s="163" t="s">
        <v>133</v>
      </c>
      <c r="G3833" s="266" t="s">
        <v>133</v>
      </c>
      <c r="H3833" s="163" t="s">
        <v>133</v>
      </c>
      <c r="I3833" s="163" t="s">
        <v>133</v>
      </c>
      <c r="J3833" s="163" t="s">
        <v>133</v>
      </c>
      <c r="K3833" s="164">
        <f t="shared" si="184"/>
        <v>0</v>
      </c>
      <c r="L3833" s="165">
        <f t="shared" si="185"/>
        <v>0</v>
      </c>
      <c r="M3833" s="172">
        <v>127</v>
      </c>
      <c r="N3833" s="172">
        <v>64</v>
      </c>
      <c r="O3833" s="167" t="s">
        <v>133</v>
      </c>
      <c r="P3833" s="260" t="e">
        <f t="shared" si="183"/>
        <v>#NUM!</v>
      </c>
      <c r="S3833" s="272"/>
    </row>
    <row r="3834" spans="1:19">
      <c r="A3834" s="161" t="s">
        <v>4945</v>
      </c>
      <c r="C3834" s="161" t="s">
        <v>133</v>
      </c>
      <c r="F3834" s="163" t="s">
        <v>133</v>
      </c>
      <c r="G3834" s="266" t="s">
        <v>133</v>
      </c>
      <c r="H3834" s="163" t="s">
        <v>133</v>
      </c>
      <c r="I3834" s="163" t="s">
        <v>133</v>
      </c>
      <c r="J3834" s="163" t="s">
        <v>133</v>
      </c>
      <c r="K3834" s="164">
        <f t="shared" si="184"/>
        <v>0</v>
      </c>
      <c r="L3834" s="165">
        <f t="shared" si="185"/>
        <v>0</v>
      </c>
      <c r="M3834" s="172">
        <v>127</v>
      </c>
      <c r="N3834" s="172">
        <v>64</v>
      </c>
      <c r="O3834" s="167" t="s">
        <v>133</v>
      </c>
      <c r="P3834" s="260" t="e">
        <f t="shared" si="183"/>
        <v>#NUM!</v>
      </c>
      <c r="S3834" s="272"/>
    </row>
    <row r="3835" spans="1:19">
      <c r="A3835" s="161" t="s">
        <v>4946</v>
      </c>
      <c r="C3835" s="161" t="s">
        <v>133</v>
      </c>
      <c r="F3835" s="163" t="s">
        <v>133</v>
      </c>
      <c r="G3835" s="266" t="s">
        <v>133</v>
      </c>
      <c r="H3835" s="163" t="s">
        <v>133</v>
      </c>
      <c r="I3835" s="163" t="s">
        <v>133</v>
      </c>
      <c r="J3835" s="163" t="s">
        <v>133</v>
      </c>
      <c r="K3835" s="164">
        <f t="shared" si="184"/>
        <v>0</v>
      </c>
      <c r="L3835" s="165">
        <f t="shared" si="185"/>
        <v>0</v>
      </c>
      <c r="M3835" s="172">
        <v>127</v>
      </c>
      <c r="N3835" s="172">
        <v>64</v>
      </c>
      <c r="O3835" s="167" t="s">
        <v>133</v>
      </c>
      <c r="P3835" s="260" t="e">
        <f t="shared" si="183"/>
        <v>#NUM!</v>
      </c>
      <c r="S3835" s="272"/>
    </row>
    <row r="3836" spans="1:19">
      <c r="A3836" s="161" t="s">
        <v>4947</v>
      </c>
      <c r="C3836" s="161" t="s">
        <v>133</v>
      </c>
      <c r="F3836" s="163" t="s">
        <v>133</v>
      </c>
      <c r="G3836" s="266" t="s">
        <v>133</v>
      </c>
      <c r="H3836" s="163" t="s">
        <v>133</v>
      </c>
      <c r="I3836" s="163" t="s">
        <v>133</v>
      </c>
      <c r="J3836" s="163" t="s">
        <v>133</v>
      </c>
      <c r="K3836" s="164">
        <f t="shared" si="184"/>
        <v>0</v>
      </c>
      <c r="L3836" s="165">
        <f t="shared" si="185"/>
        <v>0</v>
      </c>
      <c r="M3836" s="172">
        <v>127</v>
      </c>
      <c r="N3836" s="172">
        <v>64</v>
      </c>
      <c r="O3836" s="167" t="s">
        <v>133</v>
      </c>
      <c r="P3836" s="260" t="e">
        <f t="shared" si="183"/>
        <v>#NUM!</v>
      </c>
      <c r="S3836" s="272"/>
    </row>
    <row r="3837" spans="1:19">
      <c r="A3837" s="161" t="s">
        <v>4948</v>
      </c>
      <c r="C3837" s="161" t="s">
        <v>133</v>
      </c>
      <c r="F3837" s="163" t="s">
        <v>133</v>
      </c>
      <c r="G3837" s="266" t="s">
        <v>133</v>
      </c>
      <c r="H3837" s="163" t="s">
        <v>133</v>
      </c>
      <c r="I3837" s="163" t="s">
        <v>133</v>
      </c>
      <c r="J3837" s="163" t="s">
        <v>133</v>
      </c>
      <c r="K3837" s="164">
        <f t="shared" si="184"/>
        <v>0</v>
      </c>
      <c r="L3837" s="165">
        <f t="shared" si="185"/>
        <v>0</v>
      </c>
      <c r="M3837" s="172">
        <v>127</v>
      </c>
      <c r="N3837" s="172">
        <v>64</v>
      </c>
      <c r="O3837" s="167" t="s">
        <v>133</v>
      </c>
      <c r="P3837" s="260" t="e">
        <f t="shared" si="183"/>
        <v>#NUM!</v>
      </c>
      <c r="S3837" s="272"/>
    </row>
    <row r="3838" spans="1:19">
      <c r="A3838" s="161" t="s">
        <v>4949</v>
      </c>
      <c r="C3838" s="161" t="s">
        <v>133</v>
      </c>
      <c r="F3838" s="163" t="s">
        <v>133</v>
      </c>
      <c r="G3838" s="266" t="s">
        <v>133</v>
      </c>
      <c r="H3838" s="163" t="s">
        <v>133</v>
      </c>
      <c r="I3838" s="163" t="s">
        <v>133</v>
      </c>
      <c r="J3838" s="163" t="s">
        <v>133</v>
      </c>
      <c r="K3838" s="164">
        <f t="shared" si="184"/>
        <v>0</v>
      </c>
      <c r="L3838" s="165">
        <f t="shared" si="185"/>
        <v>0</v>
      </c>
      <c r="M3838" s="172">
        <v>127</v>
      </c>
      <c r="N3838" s="172">
        <v>64</v>
      </c>
      <c r="O3838" s="167" t="s">
        <v>133</v>
      </c>
      <c r="P3838" s="260" t="e">
        <f t="shared" si="183"/>
        <v>#NUM!</v>
      </c>
      <c r="S3838" s="272"/>
    </row>
    <row r="3839" spans="1:19">
      <c r="A3839" s="161" t="s">
        <v>4950</v>
      </c>
      <c r="C3839" s="161" t="s">
        <v>133</v>
      </c>
      <c r="F3839" s="163" t="s">
        <v>133</v>
      </c>
      <c r="G3839" s="266" t="s">
        <v>133</v>
      </c>
      <c r="H3839" s="163" t="s">
        <v>133</v>
      </c>
      <c r="I3839" s="163" t="s">
        <v>133</v>
      </c>
      <c r="J3839" s="163" t="s">
        <v>133</v>
      </c>
      <c r="K3839" s="164">
        <f t="shared" si="184"/>
        <v>0</v>
      </c>
      <c r="L3839" s="165">
        <f t="shared" si="185"/>
        <v>0</v>
      </c>
      <c r="M3839" s="172">
        <v>127</v>
      </c>
      <c r="N3839" s="172">
        <v>64</v>
      </c>
      <c r="O3839" s="167" t="s">
        <v>133</v>
      </c>
      <c r="P3839" s="260" t="e">
        <f t="shared" si="183"/>
        <v>#NUM!</v>
      </c>
      <c r="S3839" s="272"/>
    </row>
    <row r="3840" spans="1:19">
      <c r="A3840" s="161" t="s">
        <v>4951</v>
      </c>
      <c r="C3840" s="161" t="s">
        <v>133</v>
      </c>
      <c r="F3840" s="163" t="s">
        <v>133</v>
      </c>
      <c r="G3840" s="266" t="s">
        <v>133</v>
      </c>
      <c r="H3840" s="163" t="s">
        <v>133</v>
      </c>
      <c r="I3840" s="163" t="s">
        <v>133</v>
      </c>
      <c r="J3840" s="163" t="s">
        <v>133</v>
      </c>
      <c r="K3840" s="164">
        <f t="shared" si="184"/>
        <v>0</v>
      </c>
      <c r="L3840" s="165">
        <f t="shared" si="185"/>
        <v>0</v>
      </c>
      <c r="M3840" s="172">
        <v>127</v>
      </c>
      <c r="N3840" s="172">
        <v>64</v>
      </c>
      <c r="O3840" s="167" t="s">
        <v>133</v>
      </c>
      <c r="P3840" s="260" t="e">
        <f t="shared" si="183"/>
        <v>#NUM!</v>
      </c>
      <c r="S3840" s="272"/>
    </row>
    <row r="3841" spans="1:19">
      <c r="A3841" s="161" t="s">
        <v>4952</v>
      </c>
      <c r="C3841" s="161" t="s">
        <v>133</v>
      </c>
      <c r="F3841" s="163" t="s">
        <v>133</v>
      </c>
      <c r="G3841" s="266" t="s">
        <v>133</v>
      </c>
      <c r="H3841" s="163" t="s">
        <v>133</v>
      </c>
      <c r="I3841" s="163" t="s">
        <v>133</v>
      </c>
      <c r="J3841" s="163" t="s">
        <v>133</v>
      </c>
      <c r="K3841" s="164">
        <f t="shared" si="184"/>
        <v>0</v>
      </c>
      <c r="L3841" s="165">
        <f t="shared" si="185"/>
        <v>0</v>
      </c>
      <c r="M3841" s="172">
        <v>127</v>
      </c>
      <c r="N3841" s="172">
        <v>64</v>
      </c>
      <c r="O3841" s="167" t="s">
        <v>133</v>
      </c>
      <c r="P3841" s="260" t="e">
        <f t="shared" si="183"/>
        <v>#NUM!</v>
      </c>
      <c r="S3841" s="272"/>
    </row>
    <row r="3842" spans="1:19">
      <c r="A3842" s="161" t="s">
        <v>4953</v>
      </c>
      <c r="C3842" s="161" t="s">
        <v>133</v>
      </c>
      <c r="F3842" s="163" t="s">
        <v>133</v>
      </c>
      <c r="G3842" s="266" t="s">
        <v>133</v>
      </c>
      <c r="H3842" s="163" t="s">
        <v>133</v>
      </c>
      <c r="I3842" s="163" t="s">
        <v>133</v>
      </c>
      <c r="J3842" s="163" t="s">
        <v>133</v>
      </c>
      <c r="K3842" s="164">
        <f t="shared" si="184"/>
        <v>0</v>
      </c>
      <c r="L3842" s="165">
        <f t="shared" si="185"/>
        <v>0</v>
      </c>
      <c r="M3842" s="172">
        <v>127</v>
      </c>
      <c r="N3842" s="172">
        <v>64</v>
      </c>
      <c r="O3842" s="167" t="s">
        <v>133</v>
      </c>
      <c r="P3842" s="260" t="e">
        <f t="shared" si="183"/>
        <v>#NUM!</v>
      </c>
      <c r="S3842" s="272"/>
    </row>
    <row r="3843" spans="1:19">
      <c r="A3843" s="161" t="s">
        <v>4954</v>
      </c>
      <c r="C3843" s="161" t="s">
        <v>133</v>
      </c>
      <c r="F3843" s="163" t="s">
        <v>133</v>
      </c>
      <c r="G3843" s="266" t="s">
        <v>133</v>
      </c>
      <c r="H3843" s="163" t="s">
        <v>133</v>
      </c>
      <c r="I3843" s="163" t="s">
        <v>133</v>
      </c>
      <c r="J3843" s="163" t="s">
        <v>133</v>
      </c>
      <c r="K3843" s="164">
        <f t="shared" si="184"/>
        <v>0</v>
      </c>
      <c r="L3843" s="165">
        <f t="shared" si="185"/>
        <v>0</v>
      </c>
      <c r="M3843" s="172">
        <v>127</v>
      </c>
      <c r="N3843" s="172">
        <v>64</v>
      </c>
      <c r="O3843" s="167" t="s">
        <v>133</v>
      </c>
      <c r="P3843" s="260" t="e">
        <f t="shared" si="183"/>
        <v>#NUM!</v>
      </c>
      <c r="S3843" s="272"/>
    </row>
    <row r="3844" spans="1:19">
      <c r="A3844" s="161" t="s">
        <v>4955</v>
      </c>
      <c r="C3844" s="161" t="s">
        <v>133</v>
      </c>
      <c r="F3844" s="163" t="s">
        <v>133</v>
      </c>
      <c r="G3844" s="266" t="s">
        <v>133</v>
      </c>
      <c r="H3844" s="163" t="s">
        <v>133</v>
      </c>
      <c r="I3844" s="163" t="s">
        <v>133</v>
      </c>
      <c r="J3844" s="163" t="s">
        <v>133</v>
      </c>
      <c r="K3844" s="164">
        <f t="shared" si="184"/>
        <v>0</v>
      </c>
      <c r="L3844" s="165">
        <f t="shared" si="185"/>
        <v>0</v>
      </c>
      <c r="M3844" s="172">
        <v>127</v>
      </c>
      <c r="N3844" s="172">
        <v>64</v>
      </c>
      <c r="O3844" s="167" t="s">
        <v>133</v>
      </c>
      <c r="P3844" s="260" t="e">
        <f t="shared" si="183"/>
        <v>#NUM!</v>
      </c>
      <c r="S3844" s="272"/>
    </row>
    <row r="3845" spans="1:19">
      <c r="A3845" s="161" t="s">
        <v>4956</v>
      </c>
      <c r="C3845" s="161" t="s">
        <v>133</v>
      </c>
      <c r="F3845" s="163" t="s">
        <v>133</v>
      </c>
      <c r="G3845" s="266" t="s">
        <v>133</v>
      </c>
      <c r="H3845" s="163" t="s">
        <v>133</v>
      </c>
      <c r="I3845" s="163" t="s">
        <v>133</v>
      </c>
      <c r="J3845" s="163" t="s">
        <v>133</v>
      </c>
      <c r="K3845" s="164">
        <f t="shared" si="184"/>
        <v>0</v>
      </c>
      <c r="L3845" s="165">
        <f t="shared" si="185"/>
        <v>0</v>
      </c>
      <c r="M3845" s="172">
        <v>127</v>
      </c>
      <c r="N3845" s="172">
        <v>64</v>
      </c>
      <c r="O3845" s="167" t="s">
        <v>133</v>
      </c>
      <c r="P3845" s="260" t="e">
        <f t="shared" si="183"/>
        <v>#NUM!</v>
      </c>
      <c r="S3845" s="272"/>
    </row>
    <row r="3846" spans="1:19">
      <c r="A3846" s="161" t="s">
        <v>4957</v>
      </c>
      <c r="C3846" s="161" t="s">
        <v>133</v>
      </c>
      <c r="F3846" s="163" t="s">
        <v>133</v>
      </c>
      <c r="G3846" s="266" t="s">
        <v>133</v>
      </c>
      <c r="H3846" s="163" t="s">
        <v>133</v>
      </c>
      <c r="I3846" s="163" t="s">
        <v>133</v>
      </c>
      <c r="J3846" s="163" t="s">
        <v>133</v>
      </c>
      <c r="K3846" s="164">
        <f t="shared" si="184"/>
        <v>0</v>
      </c>
      <c r="L3846" s="165">
        <f t="shared" si="185"/>
        <v>0</v>
      </c>
      <c r="M3846" s="172">
        <v>127</v>
      </c>
      <c r="N3846" s="172">
        <v>64</v>
      </c>
      <c r="O3846" s="167" t="s">
        <v>133</v>
      </c>
      <c r="P3846" s="260" t="e">
        <f t="shared" si="183"/>
        <v>#NUM!</v>
      </c>
      <c r="S3846" s="272"/>
    </row>
    <row r="3847" spans="1:19">
      <c r="A3847" s="161" t="s">
        <v>4958</v>
      </c>
      <c r="C3847" s="161" t="s">
        <v>133</v>
      </c>
      <c r="F3847" s="163" t="s">
        <v>133</v>
      </c>
      <c r="G3847" s="266" t="s">
        <v>133</v>
      </c>
      <c r="H3847" s="163" t="s">
        <v>133</v>
      </c>
      <c r="I3847" s="163" t="s">
        <v>133</v>
      </c>
      <c r="J3847" s="163" t="s">
        <v>133</v>
      </c>
      <c r="K3847" s="164">
        <f t="shared" si="184"/>
        <v>0</v>
      </c>
      <c r="L3847" s="165">
        <f t="shared" si="185"/>
        <v>0</v>
      </c>
      <c r="M3847" s="172">
        <v>127</v>
      </c>
      <c r="N3847" s="172">
        <v>64</v>
      </c>
      <c r="O3847" s="167" t="s">
        <v>133</v>
      </c>
      <c r="P3847" s="260" t="e">
        <f t="shared" si="183"/>
        <v>#NUM!</v>
      </c>
      <c r="S3847" s="272"/>
    </row>
    <row r="3848" spans="1:19">
      <c r="A3848" s="161" t="s">
        <v>4959</v>
      </c>
      <c r="C3848" s="161" t="s">
        <v>133</v>
      </c>
      <c r="F3848" s="163" t="s">
        <v>133</v>
      </c>
      <c r="G3848" s="266" t="s">
        <v>133</v>
      </c>
      <c r="H3848" s="163" t="s">
        <v>133</v>
      </c>
      <c r="I3848" s="163" t="s">
        <v>133</v>
      </c>
      <c r="J3848" s="163" t="s">
        <v>133</v>
      </c>
      <c r="K3848" s="164">
        <f t="shared" si="184"/>
        <v>0</v>
      </c>
      <c r="L3848" s="165">
        <f t="shared" si="185"/>
        <v>0</v>
      </c>
      <c r="M3848" s="172">
        <v>127</v>
      </c>
      <c r="N3848" s="172">
        <v>64</v>
      </c>
      <c r="O3848" s="167" t="s">
        <v>133</v>
      </c>
      <c r="P3848" s="260" t="e">
        <f t="shared" si="183"/>
        <v>#NUM!</v>
      </c>
      <c r="S3848" s="272"/>
    </row>
    <row r="3849" spans="1:19">
      <c r="A3849" s="161" t="s">
        <v>4960</v>
      </c>
      <c r="C3849" s="161" t="s">
        <v>133</v>
      </c>
      <c r="F3849" s="163" t="s">
        <v>133</v>
      </c>
      <c r="G3849" s="266" t="s">
        <v>133</v>
      </c>
      <c r="H3849" s="163" t="s">
        <v>133</v>
      </c>
      <c r="I3849" s="163" t="s">
        <v>133</v>
      </c>
      <c r="J3849" s="163" t="s">
        <v>133</v>
      </c>
      <c r="K3849" s="164">
        <f t="shared" si="184"/>
        <v>0</v>
      </c>
      <c r="L3849" s="165">
        <f t="shared" si="185"/>
        <v>0</v>
      </c>
      <c r="M3849" s="172">
        <v>127</v>
      </c>
      <c r="N3849" s="172">
        <v>64</v>
      </c>
      <c r="O3849" s="167" t="s">
        <v>133</v>
      </c>
      <c r="P3849" s="260" t="e">
        <f t="shared" si="183"/>
        <v>#NUM!</v>
      </c>
      <c r="S3849" s="272"/>
    </row>
    <row r="3850" spans="1:19">
      <c r="A3850" s="161" t="s">
        <v>4961</v>
      </c>
      <c r="C3850" s="161" t="s">
        <v>133</v>
      </c>
      <c r="F3850" s="163" t="s">
        <v>133</v>
      </c>
      <c r="G3850" s="266" t="s">
        <v>133</v>
      </c>
      <c r="H3850" s="163" t="s">
        <v>133</v>
      </c>
      <c r="I3850" s="163" t="s">
        <v>133</v>
      </c>
      <c r="J3850" s="163" t="s">
        <v>133</v>
      </c>
      <c r="K3850" s="164">
        <f t="shared" si="184"/>
        <v>0</v>
      </c>
      <c r="L3850" s="165">
        <f t="shared" si="185"/>
        <v>0</v>
      </c>
      <c r="M3850" s="172">
        <v>127</v>
      </c>
      <c r="N3850" s="172">
        <v>64</v>
      </c>
      <c r="O3850" s="167" t="s">
        <v>133</v>
      </c>
      <c r="P3850" s="260" t="e">
        <f t="shared" si="183"/>
        <v>#NUM!</v>
      </c>
      <c r="S3850" s="272"/>
    </row>
    <row r="3851" spans="1:19">
      <c r="A3851" s="161" t="s">
        <v>4962</v>
      </c>
      <c r="C3851" s="161" t="s">
        <v>133</v>
      </c>
      <c r="F3851" s="163" t="s">
        <v>133</v>
      </c>
      <c r="G3851" s="266" t="s">
        <v>133</v>
      </c>
      <c r="H3851" s="163" t="s">
        <v>133</v>
      </c>
      <c r="I3851" s="163" t="s">
        <v>133</v>
      </c>
      <c r="J3851" s="163" t="s">
        <v>133</v>
      </c>
      <c r="K3851" s="164">
        <f t="shared" si="184"/>
        <v>0</v>
      </c>
      <c r="L3851" s="165">
        <f t="shared" si="185"/>
        <v>0</v>
      </c>
      <c r="M3851" s="172">
        <v>127</v>
      </c>
      <c r="N3851" s="172">
        <v>64</v>
      </c>
      <c r="O3851" s="167" t="s">
        <v>133</v>
      </c>
      <c r="P3851" s="260" t="e">
        <f t="shared" si="183"/>
        <v>#NUM!</v>
      </c>
      <c r="S3851" s="272"/>
    </row>
    <row r="3852" spans="1:19">
      <c r="A3852" s="161" t="s">
        <v>4963</v>
      </c>
      <c r="C3852" s="161" t="s">
        <v>133</v>
      </c>
      <c r="F3852" s="163" t="s">
        <v>133</v>
      </c>
      <c r="G3852" s="266" t="s">
        <v>133</v>
      </c>
      <c r="H3852" s="163" t="s">
        <v>133</v>
      </c>
      <c r="I3852" s="163" t="s">
        <v>133</v>
      </c>
      <c r="J3852" s="163" t="s">
        <v>133</v>
      </c>
      <c r="K3852" s="164">
        <f t="shared" si="184"/>
        <v>0</v>
      </c>
      <c r="L3852" s="165">
        <f t="shared" si="185"/>
        <v>0</v>
      </c>
      <c r="M3852" s="172">
        <v>127</v>
      </c>
      <c r="N3852" s="172">
        <v>64</v>
      </c>
      <c r="O3852" s="167" t="s">
        <v>133</v>
      </c>
      <c r="P3852" s="260" t="e">
        <f t="shared" si="183"/>
        <v>#NUM!</v>
      </c>
      <c r="S3852" s="272"/>
    </row>
    <row r="3853" spans="1:19">
      <c r="A3853" s="161" t="s">
        <v>4964</v>
      </c>
      <c r="C3853" s="161" t="s">
        <v>133</v>
      </c>
      <c r="F3853" s="163" t="s">
        <v>133</v>
      </c>
      <c r="G3853" s="266" t="s">
        <v>133</v>
      </c>
      <c r="H3853" s="163" t="s">
        <v>133</v>
      </c>
      <c r="I3853" s="163" t="s">
        <v>133</v>
      </c>
      <c r="J3853" s="163" t="s">
        <v>133</v>
      </c>
      <c r="K3853" s="164">
        <f t="shared" si="184"/>
        <v>0</v>
      </c>
      <c r="L3853" s="165">
        <f t="shared" si="185"/>
        <v>0</v>
      </c>
      <c r="M3853" s="172">
        <v>127</v>
      </c>
      <c r="N3853" s="172">
        <v>64</v>
      </c>
      <c r="O3853" s="167" t="s">
        <v>133</v>
      </c>
      <c r="P3853" s="260" t="e">
        <f t="shared" si="183"/>
        <v>#NUM!</v>
      </c>
      <c r="S3853" s="272"/>
    </row>
    <row r="3854" spans="1:19">
      <c r="A3854" s="161" t="s">
        <v>4965</v>
      </c>
      <c r="C3854" s="161" t="s">
        <v>133</v>
      </c>
      <c r="F3854" s="163" t="s">
        <v>133</v>
      </c>
      <c r="G3854" s="266" t="s">
        <v>133</v>
      </c>
      <c r="H3854" s="163" t="s">
        <v>133</v>
      </c>
      <c r="I3854" s="163" t="s">
        <v>133</v>
      </c>
      <c r="J3854" s="163" t="s">
        <v>133</v>
      </c>
      <c r="K3854" s="164">
        <f t="shared" si="184"/>
        <v>0</v>
      </c>
      <c r="L3854" s="165">
        <f t="shared" si="185"/>
        <v>0</v>
      </c>
      <c r="M3854" s="172">
        <v>127</v>
      </c>
      <c r="N3854" s="172">
        <v>64</v>
      </c>
      <c r="O3854" s="167" t="s">
        <v>133</v>
      </c>
      <c r="P3854" s="260" t="e">
        <f t="shared" si="183"/>
        <v>#NUM!</v>
      </c>
      <c r="S3854" s="272"/>
    </row>
    <row r="3855" spans="1:19">
      <c r="A3855" s="161" t="s">
        <v>4966</v>
      </c>
      <c r="C3855" s="161" t="s">
        <v>133</v>
      </c>
      <c r="F3855" s="163" t="s">
        <v>133</v>
      </c>
      <c r="G3855" s="266" t="s">
        <v>133</v>
      </c>
      <c r="H3855" s="163" t="s">
        <v>133</v>
      </c>
      <c r="I3855" s="163" t="s">
        <v>133</v>
      </c>
      <c r="J3855" s="163" t="s">
        <v>133</v>
      </c>
      <c r="K3855" s="164">
        <f t="shared" si="184"/>
        <v>0</v>
      </c>
      <c r="L3855" s="165">
        <f t="shared" si="185"/>
        <v>0</v>
      </c>
      <c r="M3855" s="172">
        <v>127</v>
      </c>
      <c r="N3855" s="172">
        <v>64</v>
      </c>
      <c r="O3855" s="167" t="s">
        <v>133</v>
      </c>
      <c r="P3855" s="260" t="e">
        <f t="shared" ref="P3855:P3918" si="186">MEDIAN(Q3855:R3855)</f>
        <v>#NUM!</v>
      </c>
      <c r="S3855" s="272"/>
    </row>
    <row r="3856" spans="1:19">
      <c r="A3856" s="161" t="s">
        <v>4967</v>
      </c>
      <c r="C3856" s="161" t="s">
        <v>133</v>
      </c>
      <c r="F3856" s="163" t="s">
        <v>133</v>
      </c>
      <c r="G3856" s="266" t="s">
        <v>133</v>
      </c>
      <c r="H3856" s="163" t="s">
        <v>133</v>
      </c>
      <c r="I3856" s="163" t="s">
        <v>133</v>
      </c>
      <c r="J3856" s="163" t="s">
        <v>133</v>
      </c>
      <c r="K3856" s="164">
        <f t="shared" ref="K3856:K3919" si="187">IF(OR(D3856="n/a",D3856="nd"),0,D3856)+IF(OR(I3856="n/a",I3856="nd"),0,I3856)</f>
        <v>0</v>
      </c>
      <c r="L3856" s="165">
        <f t="shared" ref="L3856:L3919" si="188">SQRT(SUMSQ(IF(OR(E3856="n/a",E3856="nd"),0,E3856),IF(OR(F3856="n/a",F3856="nd"),0,F3856),IF(OR(J3856="n/a",J3856="nd"),0,J3856)))</f>
        <v>0</v>
      </c>
      <c r="M3856" s="172">
        <v>127</v>
      </c>
      <c r="N3856" s="172">
        <v>64</v>
      </c>
      <c r="O3856" s="167" t="s">
        <v>133</v>
      </c>
      <c r="P3856" s="260" t="e">
        <f t="shared" si="186"/>
        <v>#NUM!</v>
      </c>
      <c r="S3856" s="272"/>
    </row>
    <row r="3857" spans="1:19">
      <c r="A3857" s="161" t="s">
        <v>4968</v>
      </c>
      <c r="C3857" s="161" t="s">
        <v>133</v>
      </c>
      <c r="F3857" s="163" t="s">
        <v>133</v>
      </c>
      <c r="G3857" s="266" t="s">
        <v>133</v>
      </c>
      <c r="H3857" s="163" t="s">
        <v>133</v>
      </c>
      <c r="I3857" s="163" t="s">
        <v>133</v>
      </c>
      <c r="J3857" s="163" t="s">
        <v>133</v>
      </c>
      <c r="K3857" s="164">
        <f t="shared" si="187"/>
        <v>0</v>
      </c>
      <c r="L3857" s="165">
        <f t="shared" si="188"/>
        <v>0</v>
      </c>
      <c r="M3857" s="172">
        <v>127</v>
      </c>
      <c r="N3857" s="172">
        <v>64</v>
      </c>
      <c r="O3857" s="167" t="s">
        <v>133</v>
      </c>
      <c r="P3857" s="260" t="e">
        <f t="shared" si="186"/>
        <v>#NUM!</v>
      </c>
      <c r="S3857" s="272"/>
    </row>
    <row r="3858" spans="1:19">
      <c r="A3858" s="161" t="s">
        <v>4969</v>
      </c>
      <c r="C3858" s="161" t="s">
        <v>133</v>
      </c>
      <c r="F3858" s="163" t="s">
        <v>133</v>
      </c>
      <c r="G3858" s="266" t="s">
        <v>133</v>
      </c>
      <c r="H3858" s="163" t="s">
        <v>133</v>
      </c>
      <c r="I3858" s="163" t="s">
        <v>133</v>
      </c>
      <c r="J3858" s="163" t="s">
        <v>133</v>
      </c>
      <c r="K3858" s="164">
        <f t="shared" si="187"/>
        <v>0</v>
      </c>
      <c r="L3858" s="165">
        <f t="shared" si="188"/>
        <v>0</v>
      </c>
      <c r="M3858" s="172">
        <v>127</v>
      </c>
      <c r="N3858" s="172">
        <v>64</v>
      </c>
      <c r="O3858" s="167" t="s">
        <v>133</v>
      </c>
      <c r="P3858" s="260" t="e">
        <f t="shared" si="186"/>
        <v>#NUM!</v>
      </c>
      <c r="S3858" s="272"/>
    </row>
    <row r="3859" spans="1:19">
      <c r="A3859" s="161" t="s">
        <v>4970</v>
      </c>
      <c r="C3859" s="161" t="s">
        <v>133</v>
      </c>
      <c r="F3859" s="163" t="s">
        <v>133</v>
      </c>
      <c r="G3859" s="266" t="s">
        <v>133</v>
      </c>
      <c r="H3859" s="163" t="s">
        <v>133</v>
      </c>
      <c r="I3859" s="163" t="s">
        <v>133</v>
      </c>
      <c r="J3859" s="163" t="s">
        <v>133</v>
      </c>
      <c r="K3859" s="164">
        <f t="shared" si="187"/>
        <v>0</v>
      </c>
      <c r="L3859" s="165">
        <f t="shared" si="188"/>
        <v>0</v>
      </c>
      <c r="M3859" s="172">
        <v>127</v>
      </c>
      <c r="N3859" s="172">
        <v>64</v>
      </c>
      <c r="O3859" s="167" t="s">
        <v>133</v>
      </c>
      <c r="P3859" s="260" t="e">
        <f t="shared" si="186"/>
        <v>#NUM!</v>
      </c>
      <c r="S3859" s="272"/>
    </row>
    <row r="3860" spans="1:19">
      <c r="A3860" s="161" t="s">
        <v>4971</v>
      </c>
      <c r="C3860" s="161" t="s">
        <v>133</v>
      </c>
      <c r="F3860" s="163" t="s">
        <v>133</v>
      </c>
      <c r="G3860" s="266" t="s">
        <v>133</v>
      </c>
      <c r="H3860" s="163" t="s">
        <v>133</v>
      </c>
      <c r="I3860" s="163" t="s">
        <v>133</v>
      </c>
      <c r="J3860" s="163" t="s">
        <v>133</v>
      </c>
      <c r="K3860" s="164">
        <f t="shared" si="187"/>
        <v>0</v>
      </c>
      <c r="L3860" s="165">
        <f t="shared" si="188"/>
        <v>0</v>
      </c>
      <c r="M3860" s="172">
        <v>127</v>
      </c>
      <c r="N3860" s="172">
        <v>64</v>
      </c>
      <c r="O3860" s="167" t="s">
        <v>133</v>
      </c>
      <c r="P3860" s="260" t="e">
        <f t="shared" si="186"/>
        <v>#NUM!</v>
      </c>
      <c r="S3860" s="272"/>
    </row>
    <row r="3861" spans="1:19">
      <c r="A3861" s="161" t="s">
        <v>4972</v>
      </c>
      <c r="C3861" s="161" t="s">
        <v>133</v>
      </c>
      <c r="F3861" s="163" t="s">
        <v>133</v>
      </c>
      <c r="G3861" s="266" t="s">
        <v>133</v>
      </c>
      <c r="H3861" s="163" t="s">
        <v>133</v>
      </c>
      <c r="I3861" s="163" t="s">
        <v>133</v>
      </c>
      <c r="J3861" s="163" t="s">
        <v>133</v>
      </c>
      <c r="K3861" s="164">
        <f t="shared" si="187"/>
        <v>0</v>
      </c>
      <c r="L3861" s="165">
        <f t="shared" si="188"/>
        <v>0</v>
      </c>
      <c r="M3861" s="172">
        <v>127</v>
      </c>
      <c r="N3861" s="172">
        <v>64</v>
      </c>
      <c r="O3861" s="167" t="s">
        <v>133</v>
      </c>
      <c r="P3861" s="260" t="e">
        <f t="shared" si="186"/>
        <v>#NUM!</v>
      </c>
      <c r="S3861" s="272"/>
    </row>
    <row r="3862" spans="1:19">
      <c r="A3862" s="161" t="s">
        <v>4973</v>
      </c>
      <c r="C3862" s="161" t="s">
        <v>133</v>
      </c>
      <c r="F3862" s="163" t="s">
        <v>133</v>
      </c>
      <c r="G3862" s="266" t="s">
        <v>133</v>
      </c>
      <c r="H3862" s="163" t="s">
        <v>133</v>
      </c>
      <c r="I3862" s="163" t="s">
        <v>133</v>
      </c>
      <c r="J3862" s="163" t="s">
        <v>133</v>
      </c>
      <c r="K3862" s="164">
        <f t="shared" si="187"/>
        <v>0</v>
      </c>
      <c r="L3862" s="165">
        <f t="shared" si="188"/>
        <v>0</v>
      </c>
      <c r="M3862" s="172">
        <v>127</v>
      </c>
      <c r="N3862" s="172">
        <v>64</v>
      </c>
      <c r="O3862" s="167" t="s">
        <v>133</v>
      </c>
      <c r="P3862" s="260" t="e">
        <f t="shared" si="186"/>
        <v>#NUM!</v>
      </c>
      <c r="S3862" s="272"/>
    </row>
    <row r="3863" spans="1:19">
      <c r="A3863" s="161" t="s">
        <v>4974</v>
      </c>
      <c r="C3863" s="161" t="s">
        <v>133</v>
      </c>
      <c r="F3863" s="163" t="s">
        <v>133</v>
      </c>
      <c r="G3863" s="266" t="s">
        <v>133</v>
      </c>
      <c r="H3863" s="163" t="s">
        <v>133</v>
      </c>
      <c r="I3863" s="163" t="s">
        <v>133</v>
      </c>
      <c r="J3863" s="163" t="s">
        <v>133</v>
      </c>
      <c r="K3863" s="164">
        <f t="shared" si="187"/>
        <v>0</v>
      </c>
      <c r="L3863" s="165">
        <f t="shared" si="188"/>
        <v>0</v>
      </c>
      <c r="M3863" s="172">
        <v>127</v>
      </c>
      <c r="N3863" s="172">
        <v>64</v>
      </c>
      <c r="O3863" s="167" t="s">
        <v>133</v>
      </c>
      <c r="P3863" s="260" t="e">
        <f t="shared" si="186"/>
        <v>#NUM!</v>
      </c>
      <c r="S3863" s="272"/>
    </row>
    <row r="3864" spans="1:19">
      <c r="A3864" s="161" t="s">
        <v>4975</v>
      </c>
      <c r="C3864" s="161" t="s">
        <v>133</v>
      </c>
      <c r="F3864" s="163" t="s">
        <v>133</v>
      </c>
      <c r="G3864" s="266" t="s">
        <v>133</v>
      </c>
      <c r="H3864" s="163" t="s">
        <v>133</v>
      </c>
      <c r="I3864" s="163" t="s">
        <v>133</v>
      </c>
      <c r="J3864" s="163" t="s">
        <v>133</v>
      </c>
      <c r="K3864" s="164">
        <f t="shared" si="187"/>
        <v>0</v>
      </c>
      <c r="L3864" s="165">
        <f t="shared" si="188"/>
        <v>0</v>
      </c>
      <c r="M3864" s="172">
        <v>127</v>
      </c>
      <c r="N3864" s="172">
        <v>64</v>
      </c>
      <c r="O3864" s="167" t="s">
        <v>133</v>
      </c>
      <c r="P3864" s="260" t="e">
        <f t="shared" si="186"/>
        <v>#NUM!</v>
      </c>
      <c r="S3864" s="272"/>
    </row>
    <row r="3865" spans="1:19">
      <c r="A3865" s="161" t="s">
        <v>4976</v>
      </c>
      <c r="C3865" s="161" t="s">
        <v>133</v>
      </c>
      <c r="F3865" s="163" t="s">
        <v>133</v>
      </c>
      <c r="G3865" s="266" t="s">
        <v>133</v>
      </c>
      <c r="H3865" s="163" t="s">
        <v>133</v>
      </c>
      <c r="I3865" s="163" t="s">
        <v>133</v>
      </c>
      <c r="J3865" s="163" t="s">
        <v>133</v>
      </c>
      <c r="K3865" s="164">
        <f t="shared" si="187"/>
        <v>0</v>
      </c>
      <c r="L3865" s="165">
        <f t="shared" si="188"/>
        <v>0</v>
      </c>
      <c r="M3865" s="172">
        <v>127</v>
      </c>
      <c r="N3865" s="172">
        <v>64</v>
      </c>
      <c r="O3865" s="167" t="s">
        <v>133</v>
      </c>
      <c r="P3865" s="260" t="e">
        <f t="shared" si="186"/>
        <v>#NUM!</v>
      </c>
      <c r="S3865" s="272"/>
    </row>
    <row r="3866" spans="1:19">
      <c r="A3866" s="161" t="s">
        <v>4977</v>
      </c>
      <c r="C3866" s="161" t="s">
        <v>133</v>
      </c>
      <c r="F3866" s="163" t="s">
        <v>133</v>
      </c>
      <c r="G3866" s="266" t="s">
        <v>133</v>
      </c>
      <c r="H3866" s="163" t="s">
        <v>133</v>
      </c>
      <c r="I3866" s="163" t="s">
        <v>133</v>
      </c>
      <c r="J3866" s="163" t="s">
        <v>133</v>
      </c>
      <c r="K3866" s="164">
        <f t="shared" si="187"/>
        <v>0</v>
      </c>
      <c r="L3866" s="165">
        <f t="shared" si="188"/>
        <v>0</v>
      </c>
      <c r="M3866" s="172">
        <v>127</v>
      </c>
      <c r="N3866" s="172">
        <v>64</v>
      </c>
      <c r="O3866" s="167" t="s">
        <v>133</v>
      </c>
      <c r="P3866" s="260" t="e">
        <f t="shared" si="186"/>
        <v>#NUM!</v>
      </c>
      <c r="S3866" s="272"/>
    </row>
    <row r="3867" spans="1:19">
      <c r="A3867" s="161" t="s">
        <v>4978</v>
      </c>
      <c r="C3867" s="161" t="s">
        <v>133</v>
      </c>
      <c r="F3867" s="163" t="s">
        <v>133</v>
      </c>
      <c r="G3867" s="266" t="s">
        <v>133</v>
      </c>
      <c r="H3867" s="163" t="s">
        <v>133</v>
      </c>
      <c r="I3867" s="163" t="s">
        <v>133</v>
      </c>
      <c r="J3867" s="163" t="s">
        <v>133</v>
      </c>
      <c r="K3867" s="164">
        <f t="shared" si="187"/>
        <v>0</v>
      </c>
      <c r="L3867" s="165">
        <f t="shared" si="188"/>
        <v>0</v>
      </c>
      <c r="M3867" s="172">
        <v>127</v>
      </c>
      <c r="N3867" s="172">
        <v>64</v>
      </c>
      <c r="O3867" s="167" t="s">
        <v>133</v>
      </c>
      <c r="P3867" s="260" t="e">
        <f t="shared" si="186"/>
        <v>#NUM!</v>
      </c>
      <c r="S3867" s="272"/>
    </row>
    <row r="3868" spans="1:19">
      <c r="A3868" s="161" t="s">
        <v>4979</v>
      </c>
      <c r="C3868" s="161" t="s">
        <v>133</v>
      </c>
      <c r="F3868" s="163" t="s">
        <v>133</v>
      </c>
      <c r="G3868" s="266" t="s">
        <v>133</v>
      </c>
      <c r="H3868" s="163" t="s">
        <v>133</v>
      </c>
      <c r="I3868" s="163" t="s">
        <v>133</v>
      </c>
      <c r="J3868" s="163" t="s">
        <v>133</v>
      </c>
      <c r="K3868" s="164">
        <f t="shared" si="187"/>
        <v>0</v>
      </c>
      <c r="L3868" s="165">
        <f t="shared" si="188"/>
        <v>0</v>
      </c>
      <c r="M3868" s="172">
        <v>127</v>
      </c>
      <c r="N3868" s="172">
        <v>64</v>
      </c>
      <c r="O3868" s="167" t="s">
        <v>133</v>
      </c>
      <c r="P3868" s="260" t="e">
        <f t="shared" si="186"/>
        <v>#NUM!</v>
      </c>
      <c r="S3868" s="272"/>
    </row>
    <row r="3869" spans="1:19">
      <c r="A3869" s="161" t="s">
        <v>4980</v>
      </c>
      <c r="C3869" s="161" t="s">
        <v>133</v>
      </c>
      <c r="F3869" s="163" t="s">
        <v>133</v>
      </c>
      <c r="G3869" s="266" t="s">
        <v>133</v>
      </c>
      <c r="H3869" s="163" t="s">
        <v>133</v>
      </c>
      <c r="I3869" s="163" t="s">
        <v>133</v>
      </c>
      <c r="J3869" s="163" t="s">
        <v>133</v>
      </c>
      <c r="K3869" s="164">
        <f t="shared" si="187"/>
        <v>0</v>
      </c>
      <c r="L3869" s="165">
        <f t="shared" si="188"/>
        <v>0</v>
      </c>
      <c r="M3869" s="172">
        <v>127</v>
      </c>
      <c r="N3869" s="172">
        <v>64</v>
      </c>
      <c r="O3869" s="167" t="s">
        <v>133</v>
      </c>
      <c r="P3869" s="260" t="e">
        <f t="shared" si="186"/>
        <v>#NUM!</v>
      </c>
      <c r="S3869" s="272"/>
    </row>
    <row r="3870" spans="1:19">
      <c r="A3870" s="161" t="s">
        <v>4981</v>
      </c>
      <c r="C3870" s="161" t="s">
        <v>133</v>
      </c>
      <c r="F3870" s="163" t="s">
        <v>133</v>
      </c>
      <c r="G3870" s="266" t="s">
        <v>133</v>
      </c>
      <c r="H3870" s="163" t="s">
        <v>133</v>
      </c>
      <c r="I3870" s="163" t="s">
        <v>133</v>
      </c>
      <c r="J3870" s="163" t="s">
        <v>133</v>
      </c>
      <c r="K3870" s="164">
        <f t="shared" si="187"/>
        <v>0</v>
      </c>
      <c r="L3870" s="165">
        <f t="shared" si="188"/>
        <v>0</v>
      </c>
      <c r="M3870" s="172">
        <v>127</v>
      </c>
      <c r="N3870" s="172">
        <v>64</v>
      </c>
      <c r="O3870" s="167" t="s">
        <v>133</v>
      </c>
      <c r="P3870" s="260" t="e">
        <f t="shared" si="186"/>
        <v>#NUM!</v>
      </c>
      <c r="S3870" s="272"/>
    </row>
    <row r="3871" spans="1:19">
      <c r="A3871" s="161" t="s">
        <v>4982</v>
      </c>
      <c r="C3871" s="161" t="s">
        <v>133</v>
      </c>
      <c r="F3871" s="163" t="s">
        <v>133</v>
      </c>
      <c r="G3871" s="266" t="s">
        <v>133</v>
      </c>
      <c r="H3871" s="163" t="s">
        <v>133</v>
      </c>
      <c r="I3871" s="163" t="s">
        <v>133</v>
      </c>
      <c r="J3871" s="163" t="s">
        <v>133</v>
      </c>
      <c r="K3871" s="164">
        <f t="shared" si="187"/>
        <v>0</v>
      </c>
      <c r="L3871" s="165">
        <f t="shared" si="188"/>
        <v>0</v>
      </c>
      <c r="M3871" s="172">
        <v>127</v>
      </c>
      <c r="N3871" s="172">
        <v>64</v>
      </c>
      <c r="O3871" s="167" t="s">
        <v>133</v>
      </c>
      <c r="P3871" s="260" t="e">
        <f t="shared" si="186"/>
        <v>#NUM!</v>
      </c>
      <c r="S3871" s="272"/>
    </row>
    <row r="3872" spans="1:19">
      <c r="A3872" s="161" t="s">
        <v>4983</v>
      </c>
      <c r="C3872" s="161" t="s">
        <v>133</v>
      </c>
      <c r="F3872" s="163" t="s">
        <v>133</v>
      </c>
      <c r="G3872" s="266" t="s">
        <v>133</v>
      </c>
      <c r="H3872" s="163" t="s">
        <v>133</v>
      </c>
      <c r="I3872" s="163" t="s">
        <v>133</v>
      </c>
      <c r="J3872" s="163" t="s">
        <v>133</v>
      </c>
      <c r="K3872" s="164">
        <f t="shared" si="187"/>
        <v>0</v>
      </c>
      <c r="L3872" s="165">
        <f t="shared" si="188"/>
        <v>0</v>
      </c>
      <c r="M3872" s="172">
        <v>127</v>
      </c>
      <c r="N3872" s="172">
        <v>64</v>
      </c>
      <c r="O3872" s="167" t="s">
        <v>133</v>
      </c>
      <c r="P3872" s="260" t="e">
        <f t="shared" si="186"/>
        <v>#NUM!</v>
      </c>
      <c r="S3872" s="272"/>
    </row>
    <row r="3873" spans="1:19">
      <c r="A3873" s="161" t="s">
        <v>4984</v>
      </c>
      <c r="C3873" s="161" t="s">
        <v>133</v>
      </c>
      <c r="F3873" s="163" t="s">
        <v>133</v>
      </c>
      <c r="G3873" s="266" t="s">
        <v>133</v>
      </c>
      <c r="H3873" s="163" t="s">
        <v>133</v>
      </c>
      <c r="I3873" s="163" t="s">
        <v>133</v>
      </c>
      <c r="J3873" s="163" t="s">
        <v>133</v>
      </c>
      <c r="K3873" s="164">
        <f t="shared" si="187"/>
        <v>0</v>
      </c>
      <c r="L3873" s="165">
        <f t="shared" si="188"/>
        <v>0</v>
      </c>
      <c r="M3873" s="172">
        <v>127</v>
      </c>
      <c r="N3873" s="172">
        <v>64</v>
      </c>
      <c r="O3873" s="167" t="s">
        <v>133</v>
      </c>
      <c r="P3873" s="260" t="e">
        <f t="shared" si="186"/>
        <v>#NUM!</v>
      </c>
      <c r="S3873" s="272"/>
    </row>
    <row r="3874" spans="1:19">
      <c r="A3874" s="161" t="s">
        <v>4985</v>
      </c>
      <c r="C3874" s="161" t="s">
        <v>133</v>
      </c>
      <c r="F3874" s="163" t="s">
        <v>133</v>
      </c>
      <c r="G3874" s="266" t="s">
        <v>133</v>
      </c>
      <c r="H3874" s="163" t="s">
        <v>133</v>
      </c>
      <c r="I3874" s="163" t="s">
        <v>133</v>
      </c>
      <c r="J3874" s="163" t="s">
        <v>133</v>
      </c>
      <c r="K3874" s="164">
        <f t="shared" si="187"/>
        <v>0</v>
      </c>
      <c r="L3874" s="165">
        <f t="shared" si="188"/>
        <v>0</v>
      </c>
      <c r="M3874" s="172">
        <v>127</v>
      </c>
      <c r="N3874" s="172">
        <v>64</v>
      </c>
      <c r="O3874" s="167" t="s">
        <v>133</v>
      </c>
      <c r="P3874" s="260" t="e">
        <f t="shared" si="186"/>
        <v>#NUM!</v>
      </c>
      <c r="S3874" s="272"/>
    </row>
    <row r="3875" spans="1:19">
      <c r="A3875" s="161" t="s">
        <v>4986</v>
      </c>
      <c r="C3875" s="161" t="s">
        <v>133</v>
      </c>
      <c r="F3875" s="163" t="s">
        <v>133</v>
      </c>
      <c r="G3875" s="266" t="s">
        <v>133</v>
      </c>
      <c r="H3875" s="163" t="s">
        <v>133</v>
      </c>
      <c r="I3875" s="163" t="s">
        <v>133</v>
      </c>
      <c r="J3875" s="163" t="s">
        <v>133</v>
      </c>
      <c r="K3875" s="164">
        <f t="shared" si="187"/>
        <v>0</v>
      </c>
      <c r="L3875" s="165">
        <f t="shared" si="188"/>
        <v>0</v>
      </c>
      <c r="M3875" s="172">
        <v>127</v>
      </c>
      <c r="N3875" s="172">
        <v>64</v>
      </c>
      <c r="O3875" s="167" t="s">
        <v>133</v>
      </c>
      <c r="P3875" s="260" t="e">
        <f t="shared" si="186"/>
        <v>#NUM!</v>
      </c>
      <c r="S3875" s="272"/>
    </row>
    <row r="3876" spans="1:19">
      <c r="A3876" s="161" t="s">
        <v>4987</v>
      </c>
      <c r="C3876" s="161" t="s">
        <v>133</v>
      </c>
      <c r="F3876" s="163" t="s">
        <v>133</v>
      </c>
      <c r="G3876" s="266" t="s">
        <v>133</v>
      </c>
      <c r="H3876" s="163" t="s">
        <v>133</v>
      </c>
      <c r="I3876" s="163" t="s">
        <v>133</v>
      </c>
      <c r="J3876" s="163" t="s">
        <v>133</v>
      </c>
      <c r="K3876" s="164">
        <f t="shared" si="187"/>
        <v>0</v>
      </c>
      <c r="L3876" s="165">
        <f t="shared" si="188"/>
        <v>0</v>
      </c>
      <c r="M3876" s="172">
        <v>127</v>
      </c>
      <c r="N3876" s="172">
        <v>64</v>
      </c>
      <c r="O3876" s="167" t="s">
        <v>133</v>
      </c>
      <c r="P3876" s="260" t="e">
        <f t="shared" si="186"/>
        <v>#NUM!</v>
      </c>
      <c r="S3876" s="272"/>
    </row>
    <row r="3877" spans="1:19">
      <c r="A3877" s="161" t="s">
        <v>4988</v>
      </c>
      <c r="C3877" s="161" t="s">
        <v>133</v>
      </c>
      <c r="F3877" s="163" t="s">
        <v>133</v>
      </c>
      <c r="G3877" s="266" t="s">
        <v>133</v>
      </c>
      <c r="H3877" s="163" t="s">
        <v>133</v>
      </c>
      <c r="I3877" s="163" t="s">
        <v>133</v>
      </c>
      <c r="J3877" s="163" t="s">
        <v>133</v>
      </c>
      <c r="K3877" s="164">
        <f t="shared" si="187"/>
        <v>0</v>
      </c>
      <c r="L3877" s="165">
        <f t="shared" si="188"/>
        <v>0</v>
      </c>
      <c r="M3877" s="172">
        <v>127</v>
      </c>
      <c r="N3877" s="172">
        <v>64</v>
      </c>
      <c r="O3877" s="167" t="s">
        <v>133</v>
      </c>
      <c r="P3877" s="260" t="e">
        <f t="shared" si="186"/>
        <v>#NUM!</v>
      </c>
      <c r="S3877" s="272"/>
    </row>
    <row r="3878" spans="1:19">
      <c r="A3878" s="161" t="s">
        <v>4989</v>
      </c>
      <c r="C3878" s="161" t="s">
        <v>133</v>
      </c>
      <c r="F3878" s="163" t="s">
        <v>133</v>
      </c>
      <c r="G3878" s="266" t="s">
        <v>133</v>
      </c>
      <c r="H3878" s="163" t="s">
        <v>133</v>
      </c>
      <c r="I3878" s="163" t="s">
        <v>133</v>
      </c>
      <c r="J3878" s="163" t="s">
        <v>133</v>
      </c>
      <c r="K3878" s="164">
        <f t="shared" si="187"/>
        <v>0</v>
      </c>
      <c r="L3878" s="165">
        <f t="shared" si="188"/>
        <v>0</v>
      </c>
      <c r="M3878" s="172">
        <v>127</v>
      </c>
      <c r="N3878" s="172">
        <v>64</v>
      </c>
      <c r="O3878" s="167" t="s">
        <v>133</v>
      </c>
      <c r="P3878" s="260" t="e">
        <f t="shared" si="186"/>
        <v>#NUM!</v>
      </c>
      <c r="S3878" s="272"/>
    </row>
    <row r="3879" spans="1:19">
      <c r="A3879" s="161" t="s">
        <v>4990</v>
      </c>
      <c r="C3879" s="161" t="s">
        <v>133</v>
      </c>
      <c r="F3879" s="163" t="s">
        <v>133</v>
      </c>
      <c r="G3879" s="266" t="s">
        <v>133</v>
      </c>
      <c r="H3879" s="163" t="s">
        <v>133</v>
      </c>
      <c r="I3879" s="163" t="s">
        <v>133</v>
      </c>
      <c r="J3879" s="163" t="s">
        <v>133</v>
      </c>
      <c r="K3879" s="164">
        <f t="shared" si="187"/>
        <v>0</v>
      </c>
      <c r="L3879" s="165">
        <f t="shared" si="188"/>
        <v>0</v>
      </c>
      <c r="M3879" s="172">
        <v>127</v>
      </c>
      <c r="N3879" s="172">
        <v>64</v>
      </c>
      <c r="O3879" s="167" t="s">
        <v>133</v>
      </c>
      <c r="P3879" s="260" t="e">
        <f t="shared" si="186"/>
        <v>#NUM!</v>
      </c>
      <c r="S3879" s="272"/>
    </row>
    <row r="3880" spans="1:19">
      <c r="A3880" s="161" t="s">
        <v>4991</v>
      </c>
      <c r="C3880" s="161" t="s">
        <v>133</v>
      </c>
      <c r="F3880" s="163" t="s">
        <v>133</v>
      </c>
      <c r="G3880" s="266" t="s">
        <v>133</v>
      </c>
      <c r="H3880" s="163" t="s">
        <v>133</v>
      </c>
      <c r="I3880" s="163" t="s">
        <v>133</v>
      </c>
      <c r="J3880" s="163" t="s">
        <v>133</v>
      </c>
      <c r="K3880" s="164">
        <f t="shared" si="187"/>
        <v>0</v>
      </c>
      <c r="L3880" s="165">
        <f t="shared" si="188"/>
        <v>0</v>
      </c>
      <c r="M3880" s="172">
        <v>127</v>
      </c>
      <c r="N3880" s="172">
        <v>64</v>
      </c>
      <c r="O3880" s="167" t="s">
        <v>133</v>
      </c>
      <c r="P3880" s="260" t="e">
        <f t="shared" si="186"/>
        <v>#NUM!</v>
      </c>
      <c r="S3880" s="272"/>
    </row>
    <row r="3881" spans="1:19">
      <c r="A3881" s="161" t="s">
        <v>4992</v>
      </c>
      <c r="C3881" s="161" t="s">
        <v>133</v>
      </c>
      <c r="F3881" s="163" t="s">
        <v>133</v>
      </c>
      <c r="G3881" s="266" t="s">
        <v>133</v>
      </c>
      <c r="H3881" s="163" t="s">
        <v>133</v>
      </c>
      <c r="I3881" s="163" t="s">
        <v>133</v>
      </c>
      <c r="J3881" s="163" t="s">
        <v>133</v>
      </c>
      <c r="K3881" s="164">
        <f t="shared" si="187"/>
        <v>0</v>
      </c>
      <c r="L3881" s="165">
        <f t="shared" si="188"/>
        <v>0</v>
      </c>
      <c r="M3881" s="172">
        <v>127</v>
      </c>
      <c r="N3881" s="172">
        <v>64</v>
      </c>
      <c r="O3881" s="167" t="s">
        <v>133</v>
      </c>
      <c r="P3881" s="260" t="e">
        <f t="shared" si="186"/>
        <v>#NUM!</v>
      </c>
      <c r="S3881" s="272"/>
    </row>
    <row r="3882" spans="1:19">
      <c r="A3882" s="161" t="s">
        <v>4993</v>
      </c>
      <c r="C3882" s="161" t="s">
        <v>133</v>
      </c>
      <c r="F3882" s="163" t="s">
        <v>133</v>
      </c>
      <c r="G3882" s="266" t="s">
        <v>133</v>
      </c>
      <c r="H3882" s="163" t="s">
        <v>133</v>
      </c>
      <c r="I3882" s="163" t="s">
        <v>133</v>
      </c>
      <c r="J3882" s="163" t="s">
        <v>133</v>
      </c>
      <c r="K3882" s="164">
        <f t="shared" si="187"/>
        <v>0</v>
      </c>
      <c r="L3882" s="165">
        <f t="shared" si="188"/>
        <v>0</v>
      </c>
      <c r="M3882" s="172">
        <v>127</v>
      </c>
      <c r="N3882" s="172">
        <v>64</v>
      </c>
      <c r="O3882" s="167" t="s">
        <v>133</v>
      </c>
      <c r="P3882" s="260" t="e">
        <f t="shared" si="186"/>
        <v>#NUM!</v>
      </c>
      <c r="S3882" s="272"/>
    </row>
    <row r="3883" spans="1:19">
      <c r="A3883" s="161" t="s">
        <v>4994</v>
      </c>
      <c r="C3883" s="161" t="s">
        <v>133</v>
      </c>
      <c r="F3883" s="163" t="s">
        <v>133</v>
      </c>
      <c r="G3883" s="266" t="s">
        <v>133</v>
      </c>
      <c r="H3883" s="163" t="s">
        <v>133</v>
      </c>
      <c r="I3883" s="163" t="s">
        <v>133</v>
      </c>
      <c r="J3883" s="163" t="s">
        <v>133</v>
      </c>
      <c r="K3883" s="164">
        <f t="shared" si="187"/>
        <v>0</v>
      </c>
      <c r="L3883" s="165">
        <f t="shared" si="188"/>
        <v>0</v>
      </c>
      <c r="M3883" s="172">
        <v>127</v>
      </c>
      <c r="N3883" s="172">
        <v>64</v>
      </c>
      <c r="O3883" s="167" t="s">
        <v>133</v>
      </c>
      <c r="P3883" s="260" t="e">
        <f t="shared" si="186"/>
        <v>#NUM!</v>
      </c>
      <c r="S3883" s="272"/>
    </row>
    <row r="3884" spans="1:19">
      <c r="A3884" s="161" t="s">
        <v>4995</v>
      </c>
      <c r="C3884" s="161" t="s">
        <v>133</v>
      </c>
      <c r="F3884" s="163" t="s">
        <v>133</v>
      </c>
      <c r="G3884" s="266" t="s">
        <v>133</v>
      </c>
      <c r="H3884" s="163" t="s">
        <v>133</v>
      </c>
      <c r="I3884" s="163" t="s">
        <v>133</v>
      </c>
      <c r="J3884" s="163" t="s">
        <v>133</v>
      </c>
      <c r="K3884" s="164">
        <f t="shared" si="187"/>
        <v>0</v>
      </c>
      <c r="L3884" s="165">
        <f t="shared" si="188"/>
        <v>0</v>
      </c>
      <c r="M3884" s="172">
        <v>127</v>
      </c>
      <c r="N3884" s="172">
        <v>64</v>
      </c>
      <c r="O3884" s="167" t="s">
        <v>133</v>
      </c>
      <c r="P3884" s="260" t="e">
        <f t="shared" si="186"/>
        <v>#NUM!</v>
      </c>
      <c r="S3884" s="272"/>
    </row>
    <row r="3885" spans="1:19">
      <c r="A3885" s="161" t="s">
        <v>4996</v>
      </c>
      <c r="C3885" s="161" t="s">
        <v>133</v>
      </c>
      <c r="F3885" s="163" t="s">
        <v>133</v>
      </c>
      <c r="G3885" s="266" t="s">
        <v>133</v>
      </c>
      <c r="H3885" s="163" t="s">
        <v>133</v>
      </c>
      <c r="I3885" s="163" t="s">
        <v>133</v>
      </c>
      <c r="J3885" s="163" t="s">
        <v>133</v>
      </c>
      <c r="K3885" s="164">
        <f t="shared" si="187"/>
        <v>0</v>
      </c>
      <c r="L3885" s="165">
        <f t="shared" si="188"/>
        <v>0</v>
      </c>
      <c r="M3885" s="172">
        <v>127</v>
      </c>
      <c r="N3885" s="172">
        <v>64</v>
      </c>
      <c r="O3885" s="167" t="s">
        <v>133</v>
      </c>
      <c r="P3885" s="260" t="e">
        <f t="shared" si="186"/>
        <v>#NUM!</v>
      </c>
      <c r="S3885" s="272"/>
    </row>
    <row r="3886" spans="1:19">
      <c r="A3886" s="161" t="s">
        <v>4997</v>
      </c>
      <c r="C3886" s="161" t="s">
        <v>133</v>
      </c>
      <c r="F3886" s="163" t="s">
        <v>133</v>
      </c>
      <c r="G3886" s="266" t="s">
        <v>133</v>
      </c>
      <c r="H3886" s="163" t="s">
        <v>133</v>
      </c>
      <c r="I3886" s="163" t="s">
        <v>133</v>
      </c>
      <c r="J3886" s="163" t="s">
        <v>133</v>
      </c>
      <c r="K3886" s="164">
        <f t="shared" si="187"/>
        <v>0</v>
      </c>
      <c r="L3886" s="165">
        <f t="shared" si="188"/>
        <v>0</v>
      </c>
      <c r="M3886" s="172">
        <v>127</v>
      </c>
      <c r="N3886" s="172">
        <v>64</v>
      </c>
      <c r="O3886" s="167" t="s">
        <v>133</v>
      </c>
      <c r="P3886" s="260" t="e">
        <f t="shared" si="186"/>
        <v>#NUM!</v>
      </c>
      <c r="S3886" s="272"/>
    </row>
    <row r="3887" spans="1:19">
      <c r="A3887" s="161" t="s">
        <v>4998</v>
      </c>
      <c r="C3887" s="161" t="s">
        <v>133</v>
      </c>
      <c r="F3887" s="163" t="s">
        <v>133</v>
      </c>
      <c r="G3887" s="266" t="s">
        <v>133</v>
      </c>
      <c r="H3887" s="163" t="s">
        <v>133</v>
      </c>
      <c r="I3887" s="163" t="s">
        <v>133</v>
      </c>
      <c r="J3887" s="163" t="s">
        <v>133</v>
      </c>
      <c r="K3887" s="164">
        <f t="shared" si="187"/>
        <v>0</v>
      </c>
      <c r="L3887" s="165">
        <f t="shared" si="188"/>
        <v>0</v>
      </c>
      <c r="M3887" s="172">
        <v>127</v>
      </c>
      <c r="N3887" s="172">
        <v>64</v>
      </c>
      <c r="O3887" s="167" t="s">
        <v>133</v>
      </c>
      <c r="P3887" s="260" t="e">
        <f t="shared" si="186"/>
        <v>#NUM!</v>
      </c>
      <c r="S3887" s="272"/>
    </row>
    <row r="3888" spans="1:19">
      <c r="A3888" s="161" t="s">
        <v>4999</v>
      </c>
      <c r="C3888" s="161" t="s">
        <v>133</v>
      </c>
      <c r="F3888" s="163" t="s">
        <v>133</v>
      </c>
      <c r="G3888" s="266" t="s">
        <v>133</v>
      </c>
      <c r="H3888" s="163" t="s">
        <v>133</v>
      </c>
      <c r="I3888" s="163" t="s">
        <v>133</v>
      </c>
      <c r="J3888" s="163" t="s">
        <v>133</v>
      </c>
      <c r="K3888" s="164">
        <f t="shared" si="187"/>
        <v>0</v>
      </c>
      <c r="L3888" s="165">
        <f t="shared" si="188"/>
        <v>0</v>
      </c>
      <c r="M3888" s="172">
        <v>127</v>
      </c>
      <c r="N3888" s="172">
        <v>64</v>
      </c>
      <c r="O3888" s="167" t="s">
        <v>133</v>
      </c>
      <c r="P3888" s="260" t="e">
        <f t="shared" si="186"/>
        <v>#NUM!</v>
      </c>
      <c r="S3888" s="272"/>
    </row>
    <row r="3889" spans="1:19">
      <c r="A3889" s="161" t="s">
        <v>5000</v>
      </c>
      <c r="C3889" s="161" t="s">
        <v>133</v>
      </c>
      <c r="F3889" s="163" t="s">
        <v>133</v>
      </c>
      <c r="G3889" s="266" t="s">
        <v>133</v>
      </c>
      <c r="H3889" s="163" t="s">
        <v>133</v>
      </c>
      <c r="I3889" s="163" t="s">
        <v>133</v>
      </c>
      <c r="J3889" s="163" t="s">
        <v>133</v>
      </c>
      <c r="K3889" s="164">
        <f t="shared" si="187"/>
        <v>0</v>
      </c>
      <c r="L3889" s="165">
        <f t="shared" si="188"/>
        <v>0</v>
      </c>
      <c r="M3889" s="172">
        <v>127</v>
      </c>
      <c r="N3889" s="172">
        <v>64</v>
      </c>
      <c r="O3889" s="167" t="s">
        <v>133</v>
      </c>
      <c r="P3889" s="260" t="e">
        <f t="shared" si="186"/>
        <v>#NUM!</v>
      </c>
      <c r="S3889" s="272"/>
    </row>
    <row r="3890" spans="1:19">
      <c r="A3890" s="161" t="s">
        <v>5001</v>
      </c>
      <c r="C3890" s="161" t="s">
        <v>133</v>
      </c>
      <c r="F3890" s="163" t="s">
        <v>133</v>
      </c>
      <c r="G3890" s="266" t="s">
        <v>133</v>
      </c>
      <c r="H3890" s="163" t="s">
        <v>133</v>
      </c>
      <c r="I3890" s="163" t="s">
        <v>133</v>
      </c>
      <c r="J3890" s="163" t="s">
        <v>133</v>
      </c>
      <c r="K3890" s="164">
        <f t="shared" si="187"/>
        <v>0</v>
      </c>
      <c r="L3890" s="165">
        <f t="shared" si="188"/>
        <v>0</v>
      </c>
      <c r="M3890" s="172">
        <v>127</v>
      </c>
      <c r="N3890" s="172">
        <v>64</v>
      </c>
      <c r="O3890" s="167" t="s">
        <v>133</v>
      </c>
      <c r="P3890" s="260" t="e">
        <f t="shared" si="186"/>
        <v>#NUM!</v>
      </c>
      <c r="S3890" s="272"/>
    </row>
    <row r="3891" spans="1:19">
      <c r="A3891" s="161" t="s">
        <v>5002</v>
      </c>
      <c r="C3891" s="161" t="s">
        <v>133</v>
      </c>
      <c r="F3891" s="163" t="s">
        <v>133</v>
      </c>
      <c r="G3891" s="266" t="s">
        <v>133</v>
      </c>
      <c r="H3891" s="163" t="s">
        <v>133</v>
      </c>
      <c r="I3891" s="163" t="s">
        <v>133</v>
      </c>
      <c r="J3891" s="163" t="s">
        <v>133</v>
      </c>
      <c r="K3891" s="164">
        <f t="shared" si="187"/>
        <v>0</v>
      </c>
      <c r="L3891" s="165">
        <f t="shared" si="188"/>
        <v>0</v>
      </c>
      <c r="M3891" s="172">
        <v>127</v>
      </c>
      <c r="N3891" s="172">
        <v>64</v>
      </c>
      <c r="O3891" s="167" t="s">
        <v>133</v>
      </c>
      <c r="P3891" s="260" t="e">
        <f t="shared" si="186"/>
        <v>#NUM!</v>
      </c>
      <c r="S3891" s="272"/>
    </row>
    <row r="3892" spans="1:19">
      <c r="A3892" s="161" t="s">
        <v>5003</v>
      </c>
      <c r="C3892" s="161" t="s">
        <v>133</v>
      </c>
      <c r="F3892" s="163" t="s">
        <v>133</v>
      </c>
      <c r="G3892" s="266" t="s">
        <v>133</v>
      </c>
      <c r="H3892" s="163" t="s">
        <v>133</v>
      </c>
      <c r="I3892" s="163" t="s">
        <v>133</v>
      </c>
      <c r="J3892" s="163" t="s">
        <v>133</v>
      </c>
      <c r="K3892" s="164">
        <f t="shared" si="187"/>
        <v>0</v>
      </c>
      <c r="L3892" s="165">
        <f t="shared" si="188"/>
        <v>0</v>
      </c>
      <c r="M3892" s="172">
        <v>127</v>
      </c>
      <c r="N3892" s="172">
        <v>64</v>
      </c>
      <c r="O3892" s="167" t="s">
        <v>133</v>
      </c>
      <c r="P3892" s="260" t="e">
        <f t="shared" si="186"/>
        <v>#NUM!</v>
      </c>
      <c r="S3892" s="272"/>
    </row>
    <row r="3893" spans="1:19">
      <c r="A3893" s="161" t="s">
        <v>5004</v>
      </c>
      <c r="C3893" s="161" t="s">
        <v>133</v>
      </c>
      <c r="F3893" s="163" t="s">
        <v>133</v>
      </c>
      <c r="G3893" s="266" t="s">
        <v>133</v>
      </c>
      <c r="H3893" s="163" t="s">
        <v>133</v>
      </c>
      <c r="I3893" s="163" t="s">
        <v>133</v>
      </c>
      <c r="J3893" s="163" t="s">
        <v>133</v>
      </c>
      <c r="K3893" s="164">
        <f t="shared" si="187"/>
        <v>0</v>
      </c>
      <c r="L3893" s="165">
        <f t="shared" si="188"/>
        <v>0</v>
      </c>
      <c r="M3893" s="172">
        <v>127</v>
      </c>
      <c r="N3893" s="172">
        <v>64</v>
      </c>
      <c r="O3893" s="167" t="s">
        <v>133</v>
      </c>
      <c r="P3893" s="260" t="e">
        <f t="shared" si="186"/>
        <v>#NUM!</v>
      </c>
      <c r="S3893" s="272"/>
    </row>
    <row r="3894" spans="1:19">
      <c r="A3894" s="161" t="s">
        <v>5005</v>
      </c>
      <c r="C3894" s="161" t="s">
        <v>133</v>
      </c>
      <c r="F3894" s="163" t="s">
        <v>133</v>
      </c>
      <c r="G3894" s="266" t="s">
        <v>133</v>
      </c>
      <c r="H3894" s="163" t="s">
        <v>133</v>
      </c>
      <c r="I3894" s="163" t="s">
        <v>133</v>
      </c>
      <c r="J3894" s="163" t="s">
        <v>133</v>
      </c>
      <c r="K3894" s="164">
        <f t="shared" si="187"/>
        <v>0</v>
      </c>
      <c r="L3894" s="165">
        <f t="shared" si="188"/>
        <v>0</v>
      </c>
      <c r="M3894" s="172">
        <v>127</v>
      </c>
      <c r="N3894" s="172">
        <v>64</v>
      </c>
      <c r="O3894" s="167" t="s">
        <v>133</v>
      </c>
      <c r="P3894" s="260" t="e">
        <f t="shared" si="186"/>
        <v>#NUM!</v>
      </c>
      <c r="S3894" s="272"/>
    </row>
    <row r="3895" spans="1:19">
      <c r="A3895" s="161" t="s">
        <v>5006</v>
      </c>
      <c r="C3895" s="161" t="s">
        <v>133</v>
      </c>
      <c r="F3895" s="163" t="s">
        <v>133</v>
      </c>
      <c r="G3895" s="266" t="s">
        <v>133</v>
      </c>
      <c r="H3895" s="163" t="s">
        <v>133</v>
      </c>
      <c r="I3895" s="163" t="s">
        <v>133</v>
      </c>
      <c r="J3895" s="163" t="s">
        <v>133</v>
      </c>
      <c r="K3895" s="164">
        <f t="shared" si="187"/>
        <v>0</v>
      </c>
      <c r="L3895" s="165">
        <f t="shared" si="188"/>
        <v>0</v>
      </c>
      <c r="M3895" s="172">
        <v>127</v>
      </c>
      <c r="N3895" s="172">
        <v>64</v>
      </c>
      <c r="O3895" s="167" t="s">
        <v>133</v>
      </c>
      <c r="P3895" s="260" t="e">
        <f t="shared" si="186"/>
        <v>#NUM!</v>
      </c>
      <c r="S3895" s="272"/>
    </row>
    <row r="3896" spans="1:19">
      <c r="A3896" s="161" t="s">
        <v>5007</v>
      </c>
      <c r="C3896" s="161" t="s">
        <v>133</v>
      </c>
      <c r="F3896" s="163" t="s">
        <v>133</v>
      </c>
      <c r="G3896" s="266" t="s">
        <v>133</v>
      </c>
      <c r="H3896" s="163" t="s">
        <v>133</v>
      </c>
      <c r="I3896" s="163" t="s">
        <v>133</v>
      </c>
      <c r="J3896" s="163" t="s">
        <v>133</v>
      </c>
      <c r="K3896" s="164">
        <f t="shared" si="187"/>
        <v>0</v>
      </c>
      <c r="L3896" s="165">
        <f t="shared" si="188"/>
        <v>0</v>
      </c>
      <c r="M3896" s="172">
        <v>127</v>
      </c>
      <c r="N3896" s="172">
        <v>64</v>
      </c>
      <c r="O3896" s="167" t="s">
        <v>133</v>
      </c>
      <c r="P3896" s="260" t="e">
        <f t="shared" si="186"/>
        <v>#NUM!</v>
      </c>
      <c r="S3896" s="272"/>
    </row>
    <row r="3897" spans="1:19">
      <c r="A3897" s="161" t="s">
        <v>5008</v>
      </c>
      <c r="C3897" s="161" t="s">
        <v>133</v>
      </c>
      <c r="F3897" s="163" t="s">
        <v>133</v>
      </c>
      <c r="G3897" s="266" t="s">
        <v>133</v>
      </c>
      <c r="H3897" s="163" t="s">
        <v>133</v>
      </c>
      <c r="I3897" s="163" t="s">
        <v>133</v>
      </c>
      <c r="J3897" s="163" t="s">
        <v>133</v>
      </c>
      <c r="K3897" s="164">
        <f t="shared" si="187"/>
        <v>0</v>
      </c>
      <c r="L3897" s="165">
        <f t="shared" si="188"/>
        <v>0</v>
      </c>
      <c r="M3897" s="172">
        <v>127</v>
      </c>
      <c r="N3897" s="172">
        <v>64</v>
      </c>
      <c r="O3897" s="167" t="s">
        <v>133</v>
      </c>
      <c r="P3897" s="260" t="e">
        <f t="shared" si="186"/>
        <v>#NUM!</v>
      </c>
      <c r="S3897" s="272"/>
    </row>
    <row r="3898" spans="1:19">
      <c r="A3898" s="161" t="s">
        <v>5009</v>
      </c>
      <c r="C3898" s="161" t="s">
        <v>133</v>
      </c>
      <c r="F3898" s="163" t="s">
        <v>133</v>
      </c>
      <c r="G3898" s="266" t="s">
        <v>133</v>
      </c>
      <c r="H3898" s="163" t="s">
        <v>133</v>
      </c>
      <c r="I3898" s="163" t="s">
        <v>133</v>
      </c>
      <c r="J3898" s="163" t="s">
        <v>133</v>
      </c>
      <c r="K3898" s="164">
        <f t="shared" si="187"/>
        <v>0</v>
      </c>
      <c r="L3898" s="165">
        <f t="shared" si="188"/>
        <v>0</v>
      </c>
      <c r="M3898" s="172">
        <v>127</v>
      </c>
      <c r="N3898" s="172">
        <v>64</v>
      </c>
      <c r="O3898" s="167" t="s">
        <v>133</v>
      </c>
      <c r="P3898" s="260" t="e">
        <f t="shared" si="186"/>
        <v>#NUM!</v>
      </c>
      <c r="S3898" s="272"/>
    </row>
    <row r="3899" spans="1:19">
      <c r="A3899" s="161" t="s">
        <v>5010</v>
      </c>
      <c r="C3899" s="161" t="s">
        <v>133</v>
      </c>
      <c r="F3899" s="163" t="s">
        <v>133</v>
      </c>
      <c r="G3899" s="266" t="s">
        <v>133</v>
      </c>
      <c r="H3899" s="163" t="s">
        <v>133</v>
      </c>
      <c r="I3899" s="163" t="s">
        <v>133</v>
      </c>
      <c r="J3899" s="163" t="s">
        <v>133</v>
      </c>
      <c r="K3899" s="164">
        <f t="shared" si="187"/>
        <v>0</v>
      </c>
      <c r="L3899" s="165">
        <f t="shared" si="188"/>
        <v>0</v>
      </c>
      <c r="M3899" s="172">
        <v>127</v>
      </c>
      <c r="N3899" s="172">
        <v>64</v>
      </c>
      <c r="O3899" s="167" t="s">
        <v>133</v>
      </c>
      <c r="P3899" s="260" t="e">
        <f t="shared" si="186"/>
        <v>#NUM!</v>
      </c>
      <c r="S3899" s="272"/>
    </row>
    <row r="3900" spans="1:19">
      <c r="A3900" s="161" t="s">
        <v>5011</v>
      </c>
      <c r="C3900" s="161" t="s">
        <v>133</v>
      </c>
      <c r="F3900" s="163" t="s">
        <v>133</v>
      </c>
      <c r="G3900" s="266" t="s">
        <v>133</v>
      </c>
      <c r="H3900" s="163" t="s">
        <v>133</v>
      </c>
      <c r="I3900" s="163" t="s">
        <v>133</v>
      </c>
      <c r="J3900" s="163" t="s">
        <v>133</v>
      </c>
      <c r="K3900" s="164">
        <f t="shared" si="187"/>
        <v>0</v>
      </c>
      <c r="L3900" s="165">
        <f t="shared" si="188"/>
        <v>0</v>
      </c>
      <c r="M3900" s="172">
        <v>127</v>
      </c>
      <c r="N3900" s="172">
        <v>64</v>
      </c>
      <c r="O3900" s="167" t="s">
        <v>133</v>
      </c>
      <c r="P3900" s="260" t="e">
        <f t="shared" si="186"/>
        <v>#NUM!</v>
      </c>
      <c r="S3900" s="272"/>
    </row>
    <row r="3901" spans="1:19">
      <c r="A3901" s="161" t="s">
        <v>5012</v>
      </c>
      <c r="C3901" s="161" t="s">
        <v>133</v>
      </c>
      <c r="F3901" s="163" t="s">
        <v>133</v>
      </c>
      <c r="G3901" s="266" t="s">
        <v>133</v>
      </c>
      <c r="H3901" s="163" t="s">
        <v>133</v>
      </c>
      <c r="I3901" s="163" t="s">
        <v>133</v>
      </c>
      <c r="J3901" s="163" t="s">
        <v>133</v>
      </c>
      <c r="K3901" s="164">
        <f t="shared" si="187"/>
        <v>0</v>
      </c>
      <c r="L3901" s="165">
        <f t="shared" si="188"/>
        <v>0</v>
      </c>
      <c r="M3901" s="172">
        <v>127</v>
      </c>
      <c r="N3901" s="172">
        <v>64</v>
      </c>
      <c r="O3901" s="167" t="s">
        <v>133</v>
      </c>
      <c r="P3901" s="260" t="e">
        <f t="shared" si="186"/>
        <v>#NUM!</v>
      </c>
      <c r="S3901" s="272"/>
    </row>
    <row r="3902" spans="1:19">
      <c r="A3902" s="161" t="s">
        <v>5013</v>
      </c>
      <c r="C3902" s="161" t="s">
        <v>133</v>
      </c>
      <c r="F3902" s="163" t="s">
        <v>133</v>
      </c>
      <c r="G3902" s="266" t="s">
        <v>133</v>
      </c>
      <c r="H3902" s="163" t="s">
        <v>133</v>
      </c>
      <c r="I3902" s="163" t="s">
        <v>133</v>
      </c>
      <c r="J3902" s="163" t="s">
        <v>133</v>
      </c>
      <c r="K3902" s="164">
        <f t="shared" si="187"/>
        <v>0</v>
      </c>
      <c r="L3902" s="165">
        <f t="shared" si="188"/>
        <v>0</v>
      </c>
      <c r="M3902" s="172">
        <v>127</v>
      </c>
      <c r="N3902" s="172">
        <v>64</v>
      </c>
      <c r="O3902" s="167" t="s">
        <v>133</v>
      </c>
      <c r="P3902" s="260" t="e">
        <f t="shared" si="186"/>
        <v>#NUM!</v>
      </c>
      <c r="S3902" s="272"/>
    </row>
    <row r="3903" spans="1:19">
      <c r="A3903" s="161" t="s">
        <v>5014</v>
      </c>
      <c r="C3903" s="161" t="s">
        <v>133</v>
      </c>
      <c r="F3903" s="163" t="s">
        <v>133</v>
      </c>
      <c r="G3903" s="266" t="s">
        <v>133</v>
      </c>
      <c r="H3903" s="163" t="s">
        <v>133</v>
      </c>
      <c r="I3903" s="163" t="s">
        <v>133</v>
      </c>
      <c r="J3903" s="163" t="s">
        <v>133</v>
      </c>
      <c r="K3903" s="164">
        <f t="shared" si="187"/>
        <v>0</v>
      </c>
      <c r="L3903" s="165">
        <f t="shared" si="188"/>
        <v>0</v>
      </c>
      <c r="M3903" s="172">
        <v>127</v>
      </c>
      <c r="N3903" s="172">
        <v>64</v>
      </c>
      <c r="O3903" s="167" t="s">
        <v>133</v>
      </c>
      <c r="P3903" s="260" t="e">
        <f t="shared" si="186"/>
        <v>#NUM!</v>
      </c>
      <c r="S3903" s="272"/>
    </row>
    <row r="3904" spans="1:19">
      <c r="A3904" s="161" t="s">
        <v>5015</v>
      </c>
      <c r="C3904" s="161" t="s">
        <v>133</v>
      </c>
      <c r="F3904" s="163" t="s">
        <v>133</v>
      </c>
      <c r="G3904" s="266" t="s">
        <v>133</v>
      </c>
      <c r="H3904" s="163" t="s">
        <v>133</v>
      </c>
      <c r="I3904" s="163" t="s">
        <v>133</v>
      </c>
      <c r="J3904" s="163" t="s">
        <v>133</v>
      </c>
      <c r="K3904" s="164">
        <f t="shared" si="187"/>
        <v>0</v>
      </c>
      <c r="L3904" s="165">
        <f t="shared" si="188"/>
        <v>0</v>
      </c>
      <c r="M3904" s="172">
        <v>127</v>
      </c>
      <c r="N3904" s="172">
        <v>64</v>
      </c>
      <c r="O3904" s="167" t="s">
        <v>133</v>
      </c>
      <c r="P3904" s="260" t="e">
        <f t="shared" si="186"/>
        <v>#NUM!</v>
      </c>
      <c r="S3904" s="272"/>
    </row>
    <row r="3905" spans="1:19">
      <c r="A3905" s="161" t="s">
        <v>5016</v>
      </c>
      <c r="C3905" s="161" t="s">
        <v>133</v>
      </c>
      <c r="F3905" s="163" t="s">
        <v>133</v>
      </c>
      <c r="G3905" s="266" t="s">
        <v>133</v>
      </c>
      <c r="H3905" s="163" t="s">
        <v>133</v>
      </c>
      <c r="I3905" s="163" t="s">
        <v>133</v>
      </c>
      <c r="J3905" s="163" t="s">
        <v>133</v>
      </c>
      <c r="K3905" s="164">
        <f t="shared" si="187"/>
        <v>0</v>
      </c>
      <c r="L3905" s="165">
        <f t="shared" si="188"/>
        <v>0</v>
      </c>
      <c r="M3905" s="172">
        <v>127</v>
      </c>
      <c r="N3905" s="172">
        <v>64</v>
      </c>
      <c r="O3905" s="167" t="s">
        <v>133</v>
      </c>
      <c r="P3905" s="260" t="e">
        <f t="shared" si="186"/>
        <v>#NUM!</v>
      </c>
      <c r="S3905" s="272"/>
    </row>
    <row r="3906" spans="1:19">
      <c r="A3906" s="161" t="s">
        <v>5017</v>
      </c>
      <c r="C3906" s="161" t="s">
        <v>133</v>
      </c>
      <c r="F3906" s="163" t="s">
        <v>133</v>
      </c>
      <c r="G3906" s="266" t="s">
        <v>133</v>
      </c>
      <c r="H3906" s="163" t="s">
        <v>133</v>
      </c>
      <c r="I3906" s="163" t="s">
        <v>133</v>
      </c>
      <c r="J3906" s="163" t="s">
        <v>133</v>
      </c>
      <c r="K3906" s="164">
        <f t="shared" si="187"/>
        <v>0</v>
      </c>
      <c r="L3906" s="165">
        <f t="shared" si="188"/>
        <v>0</v>
      </c>
      <c r="M3906" s="172">
        <v>127</v>
      </c>
      <c r="N3906" s="172">
        <v>64</v>
      </c>
      <c r="O3906" s="167" t="s">
        <v>133</v>
      </c>
      <c r="P3906" s="260" t="e">
        <f t="shared" si="186"/>
        <v>#NUM!</v>
      </c>
      <c r="S3906" s="272"/>
    </row>
    <row r="3907" spans="1:19">
      <c r="A3907" s="161" t="s">
        <v>5018</v>
      </c>
      <c r="C3907" s="161" t="s">
        <v>133</v>
      </c>
      <c r="F3907" s="163" t="s">
        <v>133</v>
      </c>
      <c r="G3907" s="266" t="s">
        <v>133</v>
      </c>
      <c r="H3907" s="163" t="s">
        <v>133</v>
      </c>
      <c r="I3907" s="163" t="s">
        <v>133</v>
      </c>
      <c r="J3907" s="163" t="s">
        <v>133</v>
      </c>
      <c r="K3907" s="164">
        <f t="shared" si="187"/>
        <v>0</v>
      </c>
      <c r="L3907" s="165">
        <f t="shared" si="188"/>
        <v>0</v>
      </c>
      <c r="M3907" s="172">
        <v>127</v>
      </c>
      <c r="N3907" s="172">
        <v>64</v>
      </c>
      <c r="O3907" s="167" t="s">
        <v>133</v>
      </c>
      <c r="P3907" s="260" t="e">
        <f t="shared" si="186"/>
        <v>#NUM!</v>
      </c>
      <c r="S3907" s="272"/>
    </row>
    <row r="3908" spans="1:19">
      <c r="A3908" s="161" t="s">
        <v>5019</v>
      </c>
      <c r="C3908" s="161" t="s">
        <v>133</v>
      </c>
      <c r="F3908" s="163" t="s">
        <v>133</v>
      </c>
      <c r="G3908" s="266" t="s">
        <v>133</v>
      </c>
      <c r="H3908" s="163" t="s">
        <v>133</v>
      </c>
      <c r="I3908" s="163" t="s">
        <v>133</v>
      </c>
      <c r="J3908" s="163" t="s">
        <v>133</v>
      </c>
      <c r="K3908" s="164">
        <f t="shared" si="187"/>
        <v>0</v>
      </c>
      <c r="L3908" s="165">
        <f t="shared" si="188"/>
        <v>0</v>
      </c>
      <c r="M3908" s="172">
        <v>127</v>
      </c>
      <c r="N3908" s="172">
        <v>64</v>
      </c>
      <c r="O3908" s="167" t="s">
        <v>133</v>
      </c>
      <c r="P3908" s="260" t="e">
        <f t="shared" si="186"/>
        <v>#NUM!</v>
      </c>
      <c r="S3908" s="272"/>
    </row>
    <row r="3909" spans="1:19">
      <c r="A3909" s="161" t="s">
        <v>5020</v>
      </c>
      <c r="C3909" s="161" t="s">
        <v>133</v>
      </c>
      <c r="F3909" s="163" t="s">
        <v>133</v>
      </c>
      <c r="G3909" s="266" t="s">
        <v>133</v>
      </c>
      <c r="H3909" s="163" t="s">
        <v>133</v>
      </c>
      <c r="I3909" s="163" t="s">
        <v>133</v>
      </c>
      <c r="J3909" s="163" t="s">
        <v>133</v>
      </c>
      <c r="K3909" s="164">
        <f t="shared" si="187"/>
        <v>0</v>
      </c>
      <c r="L3909" s="165">
        <f t="shared" si="188"/>
        <v>0</v>
      </c>
      <c r="M3909" s="172">
        <v>127</v>
      </c>
      <c r="N3909" s="172">
        <v>64</v>
      </c>
      <c r="O3909" s="167" t="s">
        <v>133</v>
      </c>
      <c r="P3909" s="260" t="e">
        <f t="shared" si="186"/>
        <v>#NUM!</v>
      </c>
      <c r="S3909" s="272"/>
    </row>
    <row r="3910" spans="1:19">
      <c r="A3910" s="161" t="s">
        <v>5021</v>
      </c>
      <c r="C3910" s="161" t="s">
        <v>133</v>
      </c>
      <c r="F3910" s="163" t="s">
        <v>133</v>
      </c>
      <c r="G3910" s="266" t="s">
        <v>133</v>
      </c>
      <c r="H3910" s="163" t="s">
        <v>133</v>
      </c>
      <c r="I3910" s="163" t="s">
        <v>133</v>
      </c>
      <c r="J3910" s="163" t="s">
        <v>133</v>
      </c>
      <c r="K3910" s="164">
        <f t="shared" si="187"/>
        <v>0</v>
      </c>
      <c r="L3910" s="165">
        <f t="shared" si="188"/>
        <v>0</v>
      </c>
      <c r="M3910" s="172">
        <v>127</v>
      </c>
      <c r="N3910" s="172">
        <v>64</v>
      </c>
      <c r="O3910" s="167" t="s">
        <v>133</v>
      </c>
      <c r="P3910" s="260" t="e">
        <f t="shared" si="186"/>
        <v>#NUM!</v>
      </c>
      <c r="S3910" s="272"/>
    </row>
    <row r="3911" spans="1:19">
      <c r="A3911" s="161" t="s">
        <v>5022</v>
      </c>
      <c r="C3911" s="161" t="s">
        <v>133</v>
      </c>
      <c r="F3911" s="163" t="s">
        <v>133</v>
      </c>
      <c r="G3911" s="266" t="s">
        <v>133</v>
      </c>
      <c r="H3911" s="163" t="s">
        <v>133</v>
      </c>
      <c r="I3911" s="163" t="s">
        <v>133</v>
      </c>
      <c r="J3911" s="163" t="s">
        <v>133</v>
      </c>
      <c r="K3911" s="164">
        <f t="shared" si="187"/>
        <v>0</v>
      </c>
      <c r="L3911" s="165">
        <f t="shared" si="188"/>
        <v>0</v>
      </c>
      <c r="M3911" s="172">
        <v>127</v>
      </c>
      <c r="N3911" s="172">
        <v>64</v>
      </c>
      <c r="O3911" s="167" t="s">
        <v>133</v>
      </c>
      <c r="P3911" s="260" t="e">
        <f t="shared" si="186"/>
        <v>#NUM!</v>
      </c>
      <c r="S3911" s="272"/>
    </row>
    <row r="3912" spans="1:19">
      <c r="A3912" s="161" t="s">
        <v>5023</v>
      </c>
      <c r="C3912" s="161" t="s">
        <v>133</v>
      </c>
      <c r="F3912" s="163" t="s">
        <v>133</v>
      </c>
      <c r="G3912" s="266" t="s">
        <v>133</v>
      </c>
      <c r="H3912" s="163" t="s">
        <v>133</v>
      </c>
      <c r="I3912" s="163" t="s">
        <v>133</v>
      </c>
      <c r="J3912" s="163" t="s">
        <v>133</v>
      </c>
      <c r="K3912" s="164">
        <f t="shared" si="187"/>
        <v>0</v>
      </c>
      <c r="L3912" s="165">
        <f t="shared" si="188"/>
        <v>0</v>
      </c>
      <c r="M3912" s="172">
        <v>127</v>
      </c>
      <c r="N3912" s="172">
        <v>64</v>
      </c>
      <c r="O3912" s="167" t="s">
        <v>133</v>
      </c>
      <c r="P3912" s="260" t="e">
        <f t="shared" si="186"/>
        <v>#NUM!</v>
      </c>
      <c r="S3912" s="272"/>
    </row>
    <row r="3913" spans="1:19">
      <c r="A3913" s="161" t="s">
        <v>5024</v>
      </c>
      <c r="C3913" s="161" t="s">
        <v>133</v>
      </c>
      <c r="F3913" s="163" t="s">
        <v>133</v>
      </c>
      <c r="G3913" s="266" t="s">
        <v>133</v>
      </c>
      <c r="H3913" s="163" t="s">
        <v>133</v>
      </c>
      <c r="I3913" s="163" t="s">
        <v>133</v>
      </c>
      <c r="J3913" s="163" t="s">
        <v>133</v>
      </c>
      <c r="K3913" s="164">
        <f t="shared" si="187"/>
        <v>0</v>
      </c>
      <c r="L3913" s="165">
        <f t="shared" si="188"/>
        <v>0</v>
      </c>
      <c r="M3913" s="172">
        <v>127</v>
      </c>
      <c r="N3913" s="172">
        <v>64</v>
      </c>
      <c r="O3913" s="167" t="s">
        <v>133</v>
      </c>
      <c r="P3913" s="260" t="e">
        <f t="shared" si="186"/>
        <v>#NUM!</v>
      </c>
      <c r="S3913" s="272"/>
    </row>
    <row r="3914" spans="1:19">
      <c r="A3914" s="161" t="s">
        <v>5025</v>
      </c>
      <c r="C3914" s="161" t="s">
        <v>133</v>
      </c>
      <c r="F3914" s="163" t="s">
        <v>133</v>
      </c>
      <c r="G3914" s="266" t="s">
        <v>133</v>
      </c>
      <c r="H3914" s="163" t="s">
        <v>133</v>
      </c>
      <c r="I3914" s="163" t="s">
        <v>133</v>
      </c>
      <c r="J3914" s="163" t="s">
        <v>133</v>
      </c>
      <c r="K3914" s="164">
        <f t="shared" si="187"/>
        <v>0</v>
      </c>
      <c r="L3914" s="165">
        <f t="shared" si="188"/>
        <v>0</v>
      </c>
      <c r="M3914" s="172">
        <v>127</v>
      </c>
      <c r="N3914" s="172">
        <v>64</v>
      </c>
      <c r="O3914" s="167" t="s">
        <v>133</v>
      </c>
      <c r="P3914" s="260" t="e">
        <f t="shared" si="186"/>
        <v>#NUM!</v>
      </c>
      <c r="S3914" s="272"/>
    </row>
    <row r="3915" spans="1:19">
      <c r="A3915" s="161" t="s">
        <v>5026</v>
      </c>
      <c r="C3915" s="161" t="s">
        <v>133</v>
      </c>
      <c r="F3915" s="163" t="s">
        <v>133</v>
      </c>
      <c r="G3915" s="266" t="s">
        <v>133</v>
      </c>
      <c r="H3915" s="163" t="s">
        <v>133</v>
      </c>
      <c r="I3915" s="163" t="s">
        <v>133</v>
      </c>
      <c r="J3915" s="163" t="s">
        <v>133</v>
      </c>
      <c r="K3915" s="164">
        <f t="shared" si="187"/>
        <v>0</v>
      </c>
      <c r="L3915" s="165">
        <f t="shared" si="188"/>
        <v>0</v>
      </c>
      <c r="M3915" s="172">
        <v>127</v>
      </c>
      <c r="N3915" s="172">
        <v>64</v>
      </c>
      <c r="O3915" s="167" t="s">
        <v>133</v>
      </c>
      <c r="P3915" s="260" t="e">
        <f t="shared" si="186"/>
        <v>#NUM!</v>
      </c>
      <c r="S3915" s="272"/>
    </row>
    <row r="3916" spans="1:19">
      <c r="A3916" s="161" t="s">
        <v>5027</v>
      </c>
      <c r="C3916" s="161" t="s">
        <v>133</v>
      </c>
      <c r="F3916" s="163" t="s">
        <v>133</v>
      </c>
      <c r="G3916" s="266" t="s">
        <v>133</v>
      </c>
      <c r="H3916" s="163" t="s">
        <v>133</v>
      </c>
      <c r="I3916" s="163" t="s">
        <v>133</v>
      </c>
      <c r="J3916" s="163" t="s">
        <v>133</v>
      </c>
      <c r="K3916" s="164">
        <f t="shared" si="187"/>
        <v>0</v>
      </c>
      <c r="L3916" s="165">
        <f t="shared" si="188"/>
        <v>0</v>
      </c>
      <c r="M3916" s="172">
        <v>127</v>
      </c>
      <c r="N3916" s="172">
        <v>64</v>
      </c>
      <c r="O3916" s="167" t="s">
        <v>133</v>
      </c>
      <c r="P3916" s="260" t="e">
        <f t="shared" si="186"/>
        <v>#NUM!</v>
      </c>
      <c r="S3916" s="272"/>
    </row>
    <row r="3917" spans="1:19">
      <c r="A3917" s="161" t="s">
        <v>5028</v>
      </c>
      <c r="C3917" s="161" t="s">
        <v>133</v>
      </c>
      <c r="F3917" s="163" t="s">
        <v>133</v>
      </c>
      <c r="G3917" s="266" t="s">
        <v>133</v>
      </c>
      <c r="H3917" s="163" t="s">
        <v>133</v>
      </c>
      <c r="I3917" s="163" t="s">
        <v>133</v>
      </c>
      <c r="J3917" s="163" t="s">
        <v>133</v>
      </c>
      <c r="K3917" s="164">
        <f t="shared" si="187"/>
        <v>0</v>
      </c>
      <c r="L3917" s="165">
        <f t="shared" si="188"/>
        <v>0</v>
      </c>
      <c r="M3917" s="172">
        <v>127</v>
      </c>
      <c r="N3917" s="172">
        <v>64</v>
      </c>
      <c r="O3917" s="167" t="s">
        <v>133</v>
      </c>
      <c r="P3917" s="260" t="e">
        <f t="shared" si="186"/>
        <v>#NUM!</v>
      </c>
      <c r="S3917" s="272"/>
    </row>
    <row r="3918" spans="1:19">
      <c r="A3918" s="161" t="s">
        <v>5029</v>
      </c>
      <c r="C3918" s="161" t="s">
        <v>133</v>
      </c>
      <c r="F3918" s="163" t="s">
        <v>133</v>
      </c>
      <c r="G3918" s="266" t="s">
        <v>133</v>
      </c>
      <c r="H3918" s="163" t="s">
        <v>133</v>
      </c>
      <c r="I3918" s="163" t="s">
        <v>133</v>
      </c>
      <c r="J3918" s="163" t="s">
        <v>133</v>
      </c>
      <c r="K3918" s="164">
        <f t="shared" si="187"/>
        <v>0</v>
      </c>
      <c r="L3918" s="165">
        <f t="shared" si="188"/>
        <v>0</v>
      </c>
      <c r="M3918" s="172">
        <v>127</v>
      </c>
      <c r="N3918" s="172">
        <v>64</v>
      </c>
      <c r="O3918" s="167" t="s">
        <v>133</v>
      </c>
      <c r="P3918" s="260" t="e">
        <f t="shared" si="186"/>
        <v>#NUM!</v>
      </c>
      <c r="S3918" s="272"/>
    </row>
    <row r="3919" spans="1:19">
      <c r="A3919" s="161" t="s">
        <v>5030</v>
      </c>
      <c r="C3919" s="161" t="s">
        <v>133</v>
      </c>
      <c r="F3919" s="163" t="s">
        <v>133</v>
      </c>
      <c r="G3919" s="266" t="s">
        <v>133</v>
      </c>
      <c r="H3919" s="163" t="s">
        <v>133</v>
      </c>
      <c r="I3919" s="163" t="s">
        <v>133</v>
      </c>
      <c r="J3919" s="163" t="s">
        <v>133</v>
      </c>
      <c r="K3919" s="164">
        <f t="shared" si="187"/>
        <v>0</v>
      </c>
      <c r="L3919" s="165">
        <f t="shared" si="188"/>
        <v>0</v>
      </c>
      <c r="M3919" s="172">
        <v>127</v>
      </c>
      <c r="N3919" s="172">
        <v>64</v>
      </c>
      <c r="O3919" s="167" t="s">
        <v>133</v>
      </c>
      <c r="P3919" s="260" t="e">
        <f t="shared" ref="P3919:P3982" si="189">MEDIAN(Q3919:R3919)</f>
        <v>#NUM!</v>
      </c>
      <c r="S3919" s="272"/>
    </row>
    <row r="3920" spans="1:19">
      <c r="A3920" s="161" t="s">
        <v>5031</v>
      </c>
      <c r="C3920" s="161" t="s">
        <v>133</v>
      </c>
      <c r="F3920" s="163" t="s">
        <v>133</v>
      </c>
      <c r="G3920" s="266" t="s">
        <v>133</v>
      </c>
      <c r="H3920" s="163" t="s">
        <v>133</v>
      </c>
      <c r="I3920" s="163" t="s">
        <v>133</v>
      </c>
      <c r="J3920" s="163" t="s">
        <v>133</v>
      </c>
      <c r="K3920" s="164">
        <f t="shared" ref="K3920:K3983" si="190">IF(OR(D3920="n/a",D3920="nd"),0,D3920)+IF(OR(I3920="n/a",I3920="nd"),0,I3920)</f>
        <v>0</v>
      </c>
      <c r="L3920" s="165">
        <f t="shared" ref="L3920:L3983" si="191">SQRT(SUMSQ(IF(OR(E3920="n/a",E3920="nd"),0,E3920),IF(OR(F3920="n/a",F3920="nd"),0,F3920),IF(OR(J3920="n/a",J3920="nd"),0,J3920)))</f>
        <v>0</v>
      </c>
      <c r="M3920" s="172">
        <v>127</v>
      </c>
      <c r="N3920" s="172">
        <v>64</v>
      </c>
      <c r="O3920" s="167" t="s">
        <v>133</v>
      </c>
      <c r="P3920" s="260" t="e">
        <f t="shared" si="189"/>
        <v>#NUM!</v>
      </c>
      <c r="S3920" s="272"/>
    </row>
    <row r="3921" spans="1:19">
      <c r="A3921" s="161" t="s">
        <v>5032</v>
      </c>
      <c r="C3921" s="161" t="s">
        <v>133</v>
      </c>
      <c r="F3921" s="163" t="s">
        <v>133</v>
      </c>
      <c r="G3921" s="266" t="s">
        <v>133</v>
      </c>
      <c r="H3921" s="163" t="s">
        <v>133</v>
      </c>
      <c r="I3921" s="163" t="s">
        <v>133</v>
      </c>
      <c r="J3921" s="163" t="s">
        <v>133</v>
      </c>
      <c r="K3921" s="164">
        <f t="shared" si="190"/>
        <v>0</v>
      </c>
      <c r="L3921" s="165">
        <f t="shared" si="191"/>
        <v>0</v>
      </c>
      <c r="M3921" s="172">
        <v>127</v>
      </c>
      <c r="N3921" s="172">
        <v>64</v>
      </c>
      <c r="O3921" s="167" t="s">
        <v>133</v>
      </c>
      <c r="P3921" s="260" t="e">
        <f t="shared" si="189"/>
        <v>#NUM!</v>
      </c>
      <c r="S3921" s="272"/>
    </row>
    <row r="3922" spans="1:19">
      <c r="A3922" s="161" t="s">
        <v>5033</v>
      </c>
      <c r="C3922" s="161" t="s">
        <v>133</v>
      </c>
      <c r="F3922" s="163" t="s">
        <v>133</v>
      </c>
      <c r="G3922" s="266" t="s">
        <v>133</v>
      </c>
      <c r="H3922" s="163" t="s">
        <v>133</v>
      </c>
      <c r="I3922" s="163" t="s">
        <v>133</v>
      </c>
      <c r="J3922" s="163" t="s">
        <v>133</v>
      </c>
      <c r="K3922" s="164">
        <f t="shared" si="190"/>
        <v>0</v>
      </c>
      <c r="L3922" s="165">
        <f t="shared" si="191"/>
        <v>0</v>
      </c>
      <c r="M3922" s="172">
        <v>127</v>
      </c>
      <c r="N3922" s="172">
        <v>64</v>
      </c>
      <c r="O3922" s="167" t="s">
        <v>133</v>
      </c>
      <c r="P3922" s="260" t="e">
        <f t="shared" si="189"/>
        <v>#NUM!</v>
      </c>
      <c r="S3922" s="272"/>
    </row>
    <row r="3923" spans="1:19">
      <c r="A3923" s="161" t="s">
        <v>5034</v>
      </c>
      <c r="C3923" s="161" t="s">
        <v>133</v>
      </c>
      <c r="F3923" s="163" t="s">
        <v>133</v>
      </c>
      <c r="G3923" s="266" t="s">
        <v>133</v>
      </c>
      <c r="H3923" s="163" t="s">
        <v>133</v>
      </c>
      <c r="I3923" s="163" t="s">
        <v>133</v>
      </c>
      <c r="J3923" s="163" t="s">
        <v>133</v>
      </c>
      <c r="K3923" s="164">
        <f t="shared" si="190"/>
        <v>0</v>
      </c>
      <c r="L3923" s="165">
        <f t="shared" si="191"/>
        <v>0</v>
      </c>
      <c r="M3923" s="172">
        <v>127</v>
      </c>
      <c r="N3923" s="172">
        <v>64</v>
      </c>
      <c r="O3923" s="167" t="s">
        <v>133</v>
      </c>
      <c r="P3923" s="260" t="e">
        <f t="shared" si="189"/>
        <v>#NUM!</v>
      </c>
      <c r="S3923" s="272"/>
    </row>
    <row r="3924" spans="1:19">
      <c r="A3924" s="161" t="s">
        <v>5035</v>
      </c>
      <c r="C3924" s="161" t="s">
        <v>133</v>
      </c>
      <c r="F3924" s="163" t="s">
        <v>133</v>
      </c>
      <c r="G3924" s="266" t="s">
        <v>133</v>
      </c>
      <c r="H3924" s="163" t="s">
        <v>133</v>
      </c>
      <c r="I3924" s="163" t="s">
        <v>133</v>
      </c>
      <c r="J3924" s="163" t="s">
        <v>133</v>
      </c>
      <c r="K3924" s="164">
        <f t="shared" si="190"/>
        <v>0</v>
      </c>
      <c r="L3924" s="165">
        <f t="shared" si="191"/>
        <v>0</v>
      </c>
      <c r="M3924" s="172">
        <v>127</v>
      </c>
      <c r="N3924" s="172">
        <v>64</v>
      </c>
      <c r="O3924" s="167" t="s">
        <v>133</v>
      </c>
      <c r="P3924" s="260" t="e">
        <f t="shared" si="189"/>
        <v>#NUM!</v>
      </c>
      <c r="S3924" s="272"/>
    </row>
    <row r="3925" spans="1:19">
      <c r="A3925" s="161" t="s">
        <v>5036</v>
      </c>
      <c r="C3925" s="161" t="s">
        <v>133</v>
      </c>
      <c r="F3925" s="163" t="s">
        <v>133</v>
      </c>
      <c r="G3925" s="266" t="s">
        <v>133</v>
      </c>
      <c r="H3925" s="163" t="s">
        <v>133</v>
      </c>
      <c r="I3925" s="163" t="s">
        <v>133</v>
      </c>
      <c r="J3925" s="163" t="s">
        <v>133</v>
      </c>
      <c r="K3925" s="164">
        <f t="shared" si="190"/>
        <v>0</v>
      </c>
      <c r="L3925" s="165">
        <f t="shared" si="191"/>
        <v>0</v>
      </c>
      <c r="M3925" s="172">
        <v>127</v>
      </c>
      <c r="N3925" s="172">
        <v>64</v>
      </c>
      <c r="O3925" s="167" t="s">
        <v>133</v>
      </c>
      <c r="P3925" s="260" t="e">
        <f t="shared" si="189"/>
        <v>#NUM!</v>
      </c>
      <c r="S3925" s="272"/>
    </row>
    <row r="3926" spans="1:19">
      <c r="A3926" s="161" t="s">
        <v>5037</v>
      </c>
      <c r="C3926" s="161" t="s">
        <v>133</v>
      </c>
      <c r="F3926" s="163" t="s">
        <v>133</v>
      </c>
      <c r="G3926" s="266" t="s">
        <v>133</v>
      </c>
      <c r="H3926" s="163" t="s">
        <v>133</v>
      </c>
      <c r="I3926" s="163" t="s">
        <v>133</v>
      </c>
      <c r="J3926" s="163" t="s">
        <v>133</v>
      </c>
      <c r="K3926" s="164">
        <f t="shared" si="190"/>
        <v>0</v>
      </c>
      <c r="L3926" s="165">
        <f t="shared" si="191"/>
        <v>0</v>
      </c>
      <c r="M3926" s="172">
        <v>127</v>
      </c>
      <c r="N3926" s="172">
        <v>64</v>
      </c>
      <c r="O3926" s="167" t="s">
        <v>133</v>
      </c>
      <c r="P3926" s="260" t="e">
        <f t="shared" si="189"/>
        <v>#NUM!</v>
      </c>
      <c r="S3926" s="272"/>
    </row>
    <row r="3927" spans="1:19">
      <c r="A3927" s="161" t="s">
        <v>5038</v>
      </c>
      <c r="C3927" s="161" t="s">
        <v>133</v>
      </c>
      <c r="F3927" s="163" t="s">
        <v>133</v>
      </c>
      <c r="G3927" s="266" t="s">
        <v>133</v>
      </c>
      <c r="H3927" s="163" t="s">
        <v>133</v>
      </c>
      <c r="I3927" s="163" t="s">
        <v>133</v>
      </c>
      <c r="J3927" s="163" t="s">
        <v>133</v>
      </c>
      <c r="K3927" s="164">
        <f t="shared" si="190"/>
        <v>0</v>
      </c>
      <c r="L3927" s="165">
        <f t="shared" si="191"/>
        <v>0</v>
      </c>
      <c r="M3927" s="172">
        <v>127</v>
      </c>
      <c r="N3927" s="172">
        <v>64</v>
      </c>
      <c r="O3927" s="167" t="s">
        <v>133</v>
      </c>
      <c r="P3927" s="260" t="e">
        <f t="shared" si="189"/>
        <v>#NUM!</v>
      </c>
      <c r="S3927" s="272"/>
    </row>
    <row r="3928" spans="1:19">
      <c r="A3928" s="161" t="s">
        <v>5039</v>
      </c>
      <c r="C3928" s="161" t="s">
        <v>133</v>
      </c>
      <c r="F3928" s="163" t="s">
        <v>133</v>
      </c>
      <c r="G3928" s="266" t="s">
        <v>133</v>
      </c>
      <c r="H3928" s="163" t="s">
        <v>133</v>
      </c>
      <c r="I3928" s="163" t="s">
        <v>133</v>
      </c>
      <c r="J3928" s="163" t="s">
        <v>133</v>
      </c>
      <c r="K3928" s="164">
        <f t="shared" si="190"/>
        <v>0</v>
      </c>
      <c r="L3928" s="165">
        <f t="shared" si="191"/>
        <v>0</v>
      </c>
      <c r="M3928" s="172">
        <v>127</v>
      </c>
      <c r="N3928" s="172">
        <v>64</v>
      </c>
      <c r="O3928" s="167" t="s">
        <v>133</v>
      </c>
      <c r="P3928" s="260" t="e">
        <f t="shared" si="189"/>
        <v>#NUM!</v>
      </c>
      <c r="S3928" s="272"/>
    </row>
    <row r="3929" spans="1:19">
      <c r="A3929" s="161" t="s">
        <v>5040</v>
      </c>
      <c r="C3929" s="161" t="s">
        <v>133</v>
      </c>
      <c r="F3929" s="163" t="s">
        <v>133</v>
      </c>
      <c r="G3929" s="266" t="s">
        <v>133</v>
      </c>
      <c r="H3929" s="163" t="s">
        <v>133</v>
      </c>
      <c r="I3929" s="163" t="s">
        <v>133</v>
      </c>
      <c r="J3929" s="163" t="s">
        <v>133</v>
      </c>
      <c r="K3929" s="164">
        <f t="shared" si="190"/>
        <v>0</v>
      </c>
      <c r="L3929" s="165">
        <f t="shared" si="191"/>
        <v>0</v>
      </c>
      <c r="M3929" s="172">
        <v>127</v>
      </c>
      <c r="N3929" s="172">
        <v>64</v>
      </c>
      <c r="O3929" s="167" t="s">
        <v>133</v>
      </c>
      <c r="P3929" s="260" t="e">
        <f t="shared" si="189"/>
        <v>#NUM!</v>
      </c>
      <c r="S3929" s="272"/>
    </row>
    <row r="3930" spans="1:19">
      <c r="A3930" s="161" t="s">
        <v>5041</v>
      </c>
      <c r="C3930" s="161" t="s">
        <v>133</v>
      </c>
      <c r="F3930" s="163" t="s">
        <v>133</v>
      </c>
      <c r="G3930" s="266" t="s">
        <v>133</v>
      </c>
      <c r="H3930" s="163" t="s">
        <v>133</v>
      </c>
      <c r="I3930" s="163" t="s">
        <v>133</v>
      </c>
      <c r="J3930" s="163" t="s">
        <v>133</v>
      </c>
      <c r="K3930" s="164">
        <f t="shared" si="190"/>
        <v>0</v>
      </c>
      <c r="L3930" s="165">
        <f t="shared" si="191"/>
        <v>0</v>
      </c>
      <c r="M3930" s="172">
        <v>127</v>
      </c>
      <c r="N3930" s="172">
        <v>64</v>
      </c>
      <c r="O3930" s="167" t="s">
        <v>133</v>
      </c>
      <c r="P3930" s="260" t="e">
        <f t="shared" si="189"/>
        <v>#NUM!</v>
      </c>
      <c r="S3930" s="272"/>
    </row>
    <row r="3931" spans="1:19">
      <c r="A3931" s="161" t="s">
        <v>5042</v>
      </c>
      <c r="C3931" s="161" t="s">
        <v>133</v>
      </c>
      <c r="F3931" s="163" t="s">
        <v>133</v>
      </c>
      <c r="G3931" s="266" t="s">
        <v>133</v>
      </c>
      <c r="H3931" s="163" t="s">
        <v>133</v>
      </c>
      <c r="I3931" s="163" t="s">
        <v>133</v>
      </c>
      <c r="J3931" s="163" t="s">
        <v>133</v>
      </c>
      <c r="K3931" s="164">
        <f t="shared" si="190"/>
        <v>0</v>
      </c>
      <c r="L3931" s="165">
        <f t="shared" si="191"/>
        <v>0</v>
      </c>
      <c r="M3931" s="172">
        <v>127</v>
      </c>
      <c r="N3931" s="172">
        <v>64</v>
      </c>
      <c r="O3931" s="167" t="s">
        <v>133</v>
      </c>
      <c r="P3931" s="260" t="e">
        <f t="shared" si="189"/>
        <v>#NUM!</v>
      </c>
      <c r="S3931" s="272"/>
    </row>
    <row r="3932" spans="1:19">
      <c r="A3932" s="161" t="s">
        <v>5043</v>
      </c>
      <c r="C3932" s="161" t="s">
        <v>133</v>
      </c>
      <c r="F3932" s="163" t="s">
        <v>133</v>
      </c>
      <c r="G3932" s="266" t="s">
        <v>133</v>
      </c>
      <c r="H3932" s="163" t="s">
        <v>133</v>
      </c>
      <c r="I3932" s="163" t="s">
        <v>133</v>
      </c>
      <c r="J3932" s="163" t="s">
        <v>133</v>
      </c>
      <c r="K3932" s="164">
        <f t="shared" si="190"/>
        <v>0</v>
      </c>
      <c r="L3932" s="165">
        <f t="shared" si="191"/>
        <v>0</v>
      </c>
      <c r="M3932" s="172">
        <v>127</v>
      </c>
      <c r="N3932" s="172">
        <v>64</v>
      </c>
      <c r="O3932" s="167" t="s">
        <v>133</v>
      </c>
      <c r="P3932" s="260" t="e">
        <f t="shared" si="189"/>
        <v>#NUM!</v>
      </c>
      <c r="S3932" s="272"/>
    </row>
    <row r="3933" spans="1:19">
      <c r="A3933" s="161" t="s">
        <v>5044</v>
      </c>
      <c r="C3933" s="161" t="s">
        <v>133</v>
      </c>
      <c r="F3933" s="163" t="s">
        <v>133</v>
      </c>
      <c r="G3933" s="266" t="s">
        <v>133</v>
      </c>
      <c r="H3933" s="163" t="s">
        <v>133</v>
      </c>
      <c r="I3933" s="163" t="s">
        <v>133</v>
      </c>
      <c r="J3933" s="163" t="s">
        <v>133</v>
      </c>
      <c r="K3933" s="164">
        <f t="shared" si="190"/>
        <v>0</v>
      </c>
      <c r="L3933" s="165">
        <f t="shared" si="191"/>
        <v>0</v>
      </c>
      <c r="M3933" s="172">
        <v>127</v>
      </c>
      <c r="N3933" s="172">
        <v>64</v>
      </c>
      <c r="O3933" s="167" t="s">
        <v>133</v>
      </c>
      <c r="P3933" s="260" t="e">
        <f t="shared" si="189"/>
        <v>#NUM!</v>
      </c>
      <c r="S3933" s="272"/>
    </row>
    <row r="3934" spans="1:19">
      <c r="A3934" s="161" t="s">
        <v>5045</v>
      </c>
      <c r="C3934" s="161" t="s">
        <v>133</v>
      </c>
      <c r="F3934" s="163" t="s">
        <v>133</v>
      </c>
      <c r="G3934" s="266" t="s">
        <v>133</v>
      </c>
      <c r="H3934" s="163" t="s">
        <v>133</v>
      </c>
      <c r="I3934" s="163" t="s">
        <v>133</v>
      </c>
      <c r="J3934" s="163" t="s">
        <v>133</v>
      </c>
      <c r="K3934" s="164">
        <f t="shared" si="190"/>
        <v>0</v>
      </c>
      <c r="L3934" s="165">
        <f t="shared" si="191"/>
        <v>0</v>
      </c>
      <c r="M3934" s="172">
        <v>127</v>
      </c>
      <c r="N3934" s="172">
        <v>64</v>
      </c>
      <c r="O3934" s="167" t="s">
        <v>133</v>
      </c>
      <c r="P3934" s="260" t="e">
        <f t="shared" si="189"/>
        <v>#NUM!</v>
      </c>
      <c r="S3934" s="272"/>
    </row>
    <row r="3935" spans="1:19">
      <c r="A3935" s="161" t="s">
        <v>5046</v>
      </c>
      <c r="C3935" s="161" t="s">
        <v>133</v>
      </c>
      <c r="F3935" s="163" t="s">
        <v>133</v>
      </c>
      <c r="G3935" s="266" t="s">
        <v>133</v>
      </c>
      <c r="H3935" s="163" t="s">
        <v>133</v>
      </c>
      <c r="I3935" s="163" t="s">
        <v>133</v>
      </c>
      <c r="J3935" s="163" t="s">
        <v>133</v>
      </c>
      <c r="K3935" s="164">
        <f t="shared" si="190"/>
        <v>0</v>
      </c>
      <c r="L3935" s="165">
        <f t="shared" si="191"/>
        <v>0</v>
      </c>
      <c r="M3935" s="172">
        <v>127</v>
      </c>
      <c r="N3935" s="172">
        <v>64</v>
      </c>
      <c r="O3935" s="167" t="s">
        <v>133</v>
      </c>
      <c r="P3935" s="260" t="e">
        <f t="shared" si="189"/>
        <v>#NUM!</v>
      </c>
      <c r="S3935" s="272"/>
    </row>
    <row r="3936" spans="1:19">
      <c r="A3936" s="161" t="s">
        <v>5047</v>
      </c>
      <c r="C3936" s="161" t="s">
        <v>133</v>
      </c>
      <c r="F3936" s="163" t="s">
        <v>133</v>
      </c>
      <c r="G3936" s="266" t="s">
        <v>133</v>
      </c>
      <c r="H3936" s="163" t="s">
        <v>133</v>
      </c>
      <c r="I3936" s="163" t="s">
        <v>133</v>
      </c>
      <c r="J3936" s="163" t="s">
        <v>133</v>
      </c>
      <c r="K3936" s="164">
        <f t="shared" si="190"/>
        <v>0</v>
      </c>
      <c r="L3936" s="165">
        <f t="shared" si="191"/>
        <v>0</v>
      </c>
      <c r="M3936" s="172">
        <v>127</v>
      </c>
      <c r="N3936" s="172">
        <v>64</v>
      </c>
      <c r="O3936" s="167" t="s">
        <v>133</v>
      </c>
      <c r="P3936" s="260" t="e">
        <f t="shared" si="189"/>
        <v>#NUM!</v>
      </c>
      <c r="S3936" s="272"/>
    </row>
    <row r="3937" spans="1:19">
      <c r="A3937" s="161" t="s">
        <v>5048</v>
      </c>
      <c r="C3937" s="161" t="s">
        <v>133</v>
      </c>
      <c r="F3937" s="163" t="s">
        <v>133</v>
      </c>
      <c r="G3937" s="266" t="s">
        <v>133</v>
      </c>
      <c r="H3937" s="163" t="s">
        <v>133</v>
      </c>
      <c r="I3937" s="163" t="s">
        <v>133</v>
      </c>
      <c r="J3937" s="163" t="s">
        <v>133</v>
      </c>
      <c r="K3937" s="164">
        <f t="shared" si="190"/>
        <v>0</v>
      </c>
      <c r="L3937" s="165">
        <f t="shared" si="191"/>
        <v>0</v>
      </c>
      <c r="M3937" s="172">
        <v>127</v>
      </c>
      <c r="N3937" s="172">
        <v>64</v>
      </c>
      <c r="O3937" s="167" t="s">
        <v>133</v>
      </c>
      <c r="P3937" s="260" t="e">
        <f t="shared" si="189"/>
        <v>#NUM!</v>
      </c>
      <c r="S3937" s="272"/>
    </row>
    <row r="3938" spans="1:19">
      <c r="A3938" s="161" t="s">
        <v>5049</v>
      </c>
      <c r="C3938" s="161" t="s">
        <v>133</v>
      </c>
      <c r="F3938" s="163" t="s">
        <v>133</v>
      </c>
      <c r="G3938" s="266" t="s">
        <v>133</v>
      </c>
      <c r="H3938" s="163" t="s">
        <v>133</v>
      </c>
      <c r="I3938" s="163" t="s">
        <v>133</v>
      </c>
      <c r="J3938" s="163" t="s">
        <v>133</v>
      </c>
      <c r="K3938" s="164">
        <f t="shared" si="190"/>
        <v>0</v>
      </c>
      <c r="L3938" s="165">
        <f t="shared" si="191"/>
        <v>0</v>
      </c>
      <c r="M3938" s="172">
        <v>127</v>
      </c>
      <c r="N3938" s="172">
        <v>64</v>
      </c>
      <c r="O3938" s="167" t="s">
        <v>133</v>
      </c>
      <c r="P3938" s="260" t="e">
        <f t="shared" si="189"/>
        <v>#NUM!</v>
      </c>
      <c r="S3938" s="272"/>
    </row>
    <row r="3939" spans="1:19">
      <c r="A3939" s="161" t="s">
        <v>5050</v>
      </c>
      <c r="C3939" s="161" t="s">
        <v>133</v>
      </c>
      <c r="F3939" s="163" t="s">
        <v>133</v>
      </c>
      <c r="G3939" s="266" t="s">
        <v>133</v>
      </c>
      <c r="H3939" s="163" t="s">
        <v>133</v>
      </c>
      <c r="I3939" s="163" t="s">
        <v>133</v>
      </c>
      <c r="J3939" s="163" t="s">
        <v>133</v>
      </c>
      <c r="K3939" s="164">
        <f t="shared" si="190"/>
        <v>0</v>
      </c>
      <c r="L3939" s="165">
        <f t="shared" si="191"/>
        <v>0</v>
      </c>
      <c r="M3939" s="172">
        <v>127</v>
      </c>
      <c r="N3939" s="172">
        <v>64</v>
      </c>
      <c r="O3939" s="167" t="s">
        <v>133</v>
      </c>
      <c r="P3939" s="260" t="e">
        <f t="shared" si="189"/>
        <v>#NUM!</v>
      </c>
      <c r="S3939" s="272"/>
    </row>
    <row r="3940" spans="1:19">
      <c r="A3940" s="161" t="s">
        <v>5051</v>
      </c>
      <c r="C3940" s="161" t="s">
        <v>133</v>
      </c>
      <c r="F3940" s="163" t="s">
        <v>133</v>
      </c>
      <c r="G3940" s="266" t="s">
        <v>133</v>
      </c>
      <c r="H3940" s="163" t="s">
        <v>133</v>
      </c>
      <c r="I3940" s="163" t="s">
        <v>133</v>
      </c>
      <c r="J3940" s="163" t="s">
        <v>133</v>
      </c>
      <c r="K3940" s="164">
        <f t="shared" si="190"/>
        <v>0</v>
      </c>
      <c r="L3940" s="165">
        <f t="shared" si="191"/>
        <v>0</v>
      </c>
      <c r="M3940" s="172">
        <v>127</v>
      </c>
      <c r="N3940" s="172">
        <v>64</v>
      </c>
      <c r="O3940" s="167" t="s">
        <v>133</v>
      </c>
      <c r="P3940" s="260" t="e">
        <f t="shared" si="189"/>
        <v>#NUM!</v>
      </c>
      <c r="S3940" s="272"/>
    </row>
    <row r="3941" spans="1:19">
      <c r="A3941" s="161" t="s">
        <v>5052</v>
      </c>
      <c r="C3941" s="161" t="s">
        <v>133</v>
      </c>
      <c r="F3941" s="163" t="s">
        <v>133</v>
      </c>
      <c r="G3941" s="266" t="s">
        <v>133</v>
      </c>
      <c r="H3941" s="163" t="s">
        <v>133</v>
      </c>
      <c r="I3941" s="163" t="s">
        <v>133</v>
      </c>
      <c r="J3941" s="163" t="s">
        <v>133</v>
      </c>
      <c r="K3941" s="164">
        <f t="shared" si="190"/>
        <v>0</v>
      </c>
      <c r="L3941" s="165">
        <f t="shared" si="191"/>
        <v>0</v>
      </c>
      <c r="M3941" s="172">
        <v>127</v>
      </c>
      <c r="N3941" s="172">
        <v>64</v>
      </c>
      <c r="O3941" s="167" t="s">
        <v>133</v>
      </c>
      <c r="P3941" s="260" t="e">
        <f t="shared" si="189"/>
        <v>#NUM!</v>
      </c>
      <c r="S3941" s="272"/>
    </row>
    <row r="3942" spans="1:19">
      <c r="A3942" s="161" t="s">
        <v>5053</v>
      </c>
      <c r="C3942" s="161" t="s">
        <v>133</v>
      </c>
      <c r="F3942" s="163" t="s">
        <v>133</v>
      </c>
      <c r="G3942" s="266" t="s">
        <v>133</v>
      </c>
      <c r="H3942" s="163" t="s">
        <v>133</v>
      </c>
      <c r="I3942" s="163" t="s">
        <v>133</v>
      </c>
      <c r="J3942" s="163" t="s">
        <v>133</v>
      </c>
      <c r="K3942" s="164">
        <f t="shared" si="190"/>
        <v>0</v>
      </c>
      <c r="L3942" s="165">
        <f t="shared" si="191"/>
        <v>0</v>
      </c>
      <c r="M3942" s="172">
        <v>127</v>
      </c>
      <c r="N3942" s="172">
        <v>64</v>
      </c>
      <c r="O3942" s="167" t="s">
        <v>133</v>
      </c>
      <c r="P3942" s="260" t="e">
        <f t="shared" si="189"/>
        <v>#NUM!</v>
      </c>
      <c r="S3942" s="272"/>
    </row>
    <row r="3943" spans="1:19">
      <c r="A3943" s="161" t="s">
        <v>5054</v>
      </c>
      <c r="C3943" s="161" t="s">
        <v>133</v>
      </c>
      <c r="F3943" s="163" t="s">
        <v>133</v>
      </c>
      <c r="G3943" s="266" t="s">
        <v>133</v>
      </c>
      <c r="H3943" s="163" t="s">
        <v>133</v>
      </c>
      <c r="I3943" s="163" t="s">
        <v>133</v>
      </c>
      <c r="J3943" s="163" t="s">
        <v>133</v>
      </c>
      <c r="K3943" s="164">
        <f t="shared" si="190"/>
        <v>0</v>
      </c>
      <c r="L3943" s="165">
        <f t="shared" si="191"/>
        <v>0</v>
      </c>
      <c r="M3943" s="172">
        <v>127</v>
      </c>
      <c r="N3943" s="172">
        <v>64</v>
      </c>
      <c r="O3943" s="167" t="s">
        <v>133</v>
      </c>
      <c r="P3943" s="260" t="e">
        <f t="shared" si="189"/>
        <v>#NUM!</v>
      </c>
      <c r="S3943" s="272"/>
    </row>
    <row r="3944" spans="1:19">
      <c r="A3944" s="161" t="s">
        <v>5055</v>
      </c>
      <c r="C3944" s="161" t="s">
        <v>133</v>
      </c>
      <c r="F3944" s="163" t="s">
        <v>133</v>
      </c>
      <c r="G3944" s="266" t="s">
        <v>133</v>
      </c>
      <c r="H3944" s="163" t="s">
        <v>133</v>
      </c>
      <c r="I3944" s="163" t="s">
        <v>133</v>
      </c>
      <c r="J3944" s="163" t="s">
        <v>133</v>
      </c>
      <c r="K3944" s="164">
        <f t="shared" si="190"/>
        <v>0</v>
      </c>
      <c r="L3944" s="165">
        <f t="shared" si="191"/>
        <v>0</v>
      </c>
      <c r="M3944" s="172">
        <v>127</v>
      </c>
      <c r="N3944" s="172">
        <v>64</v>
      </c>
      <c r="O3944" s="167" t="s">
        <v>133</v>
      </c>
      <c r="P3944" s="260" t="e">
        <f t="shared" si="189"/>
        <v>#NUM!</v>
      </c>
      <c r="S3944" s="272"/>
    </row>
    <row r="3945" spans="1:19">
      <c r="A3945" s="161" t="s">
        <v>5056</v>
      </c>
      <c r="C3945" s="161" t="s">
        <v>133</v>
      </c>
      <c r="F3945" s="163" t="s">
        <v>133</v>
      </c>
      <c r="G3945" s="266" t="s">
        <v>133</v>
      </c>
      <c r="H3945" s="163" t="s">
        <v>133</v>
      </c>
      <c r="I3945" s="163" t="s">
        <v>133</v>
      </c>
      <c r="J3945" s="163" t="s">
        <v>133</v>
      </c>
      <c r="K3945" s="164">
        <f t="shared" si="190"/>
        <v>0</v>
      </c>
      <c r="L3945" s="165">
        <f t="shared" si="191"/>
        <v>0</v>
      </c>
      <c r="M3945" s="172">
        <v>127</v>
      </c>
      <c r="N3945" s="172">
        <v>64</v>
      </c>
      <c r="O3945" s="167" t="s">
        <v>133</v>
      </c>
      <c r="P3945" s="260" t="e">
        <f t="shared" si="189"/>
        <v>#NUM!</v>
      </c>
      <c r="S3945" s="272"/>
    </row>
    <row r="3946" spans="1:19">
      <c r="A3946" s="161" t="s">
        <v>5057</v>
      </c>
      <c r="C3946" s="161" t="s">
        <v>133</v>
      </c>
      <c r="F3946" s="163" t="s">
        <v>133</v>
      </c>
      <c r="G3946" s="266" t="s">
        <v>133</v>
      </c>
      <c r="H3946" s="163" t="s">
        <v>133</v>
      </c>
      <c r="I3946" s="163" t="s">
        <v>133</v>
      </c>
      <c r="J3946" s="163" t="s">
        <v>133</v>
      </c>
      <c r="K3946" s="164">
        <f t="shared" si="190"/>
        <v>0</v>
      </c>
      <c r="L3946" s="165">
        <f t="shared" si="191"/>
        <v>0</v>
      </c>
      <c r="M3946" s="172">
        <v>127</v>
      </c>
      <c r="N3946" s="172">
        <v>64</v>
      </c>
      <c r="O3946" s="167" t="s">
        <v>133</v>
      </c>
      <c r="P3946" s="260" t="e">
        <f t="shared" si="189"/>
        <v>#NUM!</v>
      </c>
      <c r="S3946" s="272"/>
    </row>
    <row r="3947" spans="1:19">
      <c r="A3947" s="161" t="s">
        <v>5058</v>
      </c>
      <c r="C3947" s="161" t="s">
        <v>133</v>
      </c>
      <c r="F3947" s="163" t="s">
        <v>133</v>
      </c>
      <c r="G3947" s="266" t="s">
        <v>133</v>
      </c>
      <c r="H3947" s="163" t="s">
        <v>133</v>
      </c>
      <c r="I3947" s="163" t="s">
        <v>133</v>
      </c>
      <c r="J3947" s="163" t="s">
        <v>133</v>
      </c>
      <c r="K3947" s="164">
        <f t="shared" si="190"/>
        <v>0</v>
      </c>
      <c r="L3947" s="165">
        <f t="shared" si="191"/>
        <v>0</v>
      </c>
      <c r="M3947" s="172">
        <v>127</v>
      </c>
      <c r="N3947" s="172">
        <v>64</v>
      </c>
      <c r="O3947" s="167" t="s">
        <v>133</v>
      </c>
      <c r="P3947" s="260" t="e">
        <f t="shared" si="189"/>
        <v>#NUM!</v>
      </c>
      <c r="S3947" s="272"/>
    </row>
    <row r="3948" spans="1:19">
      <c r="A3948" s="161" t="s">
        <v>5059</v>
      </c>
      <c r="C3948" s="161" t="s">
        <v>133</v>
      </c>
      <c r="F3948" s="163" t="s">
        <v>133</v>
      </c>
      <c r="G3948" s="266" t="s">
        <v>133</v>
      </c>
      <c r="H3948" s="163" t="s">
        <v>133</v>
      </c>
      <c r="I3948" s="163" t="s">
        <v>133</v>
      </c>
      <c r="J3948" s="163" t="s">
        <v>133</v>
      </c>
      <c r="K3948" s="164">
        <f t="shared" si="190"/>
        <v>0</v>
      </c>
      <c r="L3948" s="165">
        <f t="shared" si="191"/>
        <v>0</v>
      </c>
      <c r="M3948" s="172">
        <v>127</v>
      </c>
      <c r="N3948" s="172">
        <v>64</v>
      </c>
      <c r="O3948" s="167" t="s">
        <v>133</v>
      </c>
      <c r="P3948" s="260" t="e">
        <f t="shared" si="189"/>
        <v>#NUM!</v>
      </c>
      <c r="S3948" s="272"/>
    </row>
    <row r="3949" spans="1:19">
      <c r="A3949" s="161" t="s">
        <v>5060</v>
      </c>
      <c r="C3949" s="161" t="s">
        <v>133</v>
      </c>
      <c r="F3949" s="163" t="s">
        <v>133</v>
      </c>
      <c r="G3949" s="266" t="s">
        <v>133</v>
      </c>
      <c r="H3949" s="163" t="s">
        <v>133</v>
      </c>
      <c r="I3949" s="163" t="s">
        <v>133</v>
      </c>
      <c r="J3949" s="163" t="s">
        <v>133</v>
      </c>
      <c r="K3949" s="164">
        <f t="shared" si="190"/>
        <v>0</v>
      </c>
      <c r="L3949" s="165">
        <f t="shared" si="191"/>
        <v>0</v>
      </c>
      <c r="M3949" s="172">
        <v>127</v>
      </c>
      <c r="N3949" s="172">
        <v>64</v>
      </c>
      <c r="O3949" s="167" t="s">
        <v>133</v>
      </c>
      <c r="P3949" s="260" t="e">
        <f t="shared" si="189"/>
        <v>#NUM!</v>
      </c>
      <c r="S3949" s="272"/>
    </row>
    <row r="3950" spans="1:19">
      <c r="A3950" s="161" t="s">
        <v>5061</v>
      </c>
      <c r="C3950" s="161" t="s">
        <v>133</v>
      </c>
      <c r="F3950" s="163" t="s">
        <v>133</v>
      </c>
      <c r="G3950" s="266" t="s">
        <v>133</v>
      </c>
      <c r="H3950" s="163" t="s">
        <v>133</v>
      </c>
      <c r="I3950" s="163" t="s">
        <v>133</v>
      </c>
      <c r="J3950" s="163" t="s">
        <v>133</v>
      </c>
      <c r="K3950" s="164">
        <f t="shared" si="190"/>
        <v>0</v>
      </c>
      <c r="L3950" s="165">
        <f t="shared" si="191"/>
        <v>0</v>
      </c>
      <c r="M3950" s="172">
        <v>127</v>
      </c>
      <c r="N3950" s="172">
        <v>64</v>
      </c>
      <c r="O3950" s="167" t="s">
        <v>133</v>
      </c>
      <c r="P3950" s="260" t="e">
        <f t="shared" si="189"/>
        <v>#NUM!</v>
      </c>
      <c r="S3950" s="272"/>
    </row>
    <row r="3951" spans="1:19">
      <c r="A3951" s="161" t="s">
        <v>5062</v>
      </c>
      <c r="C3951" s="161" t="s">
        <v>133</v>
      </c>
      <c r="F3951" s="163" t="s">
        <v>133</v>
      </c>
      <c r="G3951" s="266" t="s">
        <v>133</v>
      </c>
      <c r="H3951" s="163" t="s">
        <v>133</v>
      </c>
      <c r="I3951" s="163" t="s">
        <v>133</v>
      </c>
      <c r="J3951" s="163" t="s">
        <v>133</v>
      </c>
      <c r="K3951" s="164">
        <f t="shared" si="190"/>
        <v>0</v>
      </c>
      <c r="L3951" s="165">
        <f t="shared" si="191"/>
        <v>0</v>
      </c>
      <c r="M3951" s="172">
        <v>127</v>
      </c>
      <c r="N3951" s="172">
        <v>64</v>
      </c>
      <c r="O3951" s="167" t="s">
        <v>133</v>
      </c>
      <c r="P3951" s="260" t="e">
        <f t="shared" si="189"/>
        <v>#NUM!</v>
      </c>
      <c r="S3951" s="272"/>
    </row>
    <row r="3952" spans="1:19">
      <c r="A3952" s="161" t="s">
        <v>5063</v>
      </c>
      <c r="C3952" s="161" t="s">
        <v>133</v>
      </c>
      <c r="F3952" s="163" t="s">
        <v>133</v>
      </c>
      <c r="G3952" s="266" t="s">
        <v>133</v>
      </c>
      <c r="H3952" s="163" t="s">
        <v>133</v>
      </c>
      <c r="I3952" s="163" t="s">
        <v>133</v>
      </c>
      <c r="J3952" s="163" t="s">
        <v>133</v>
      </c>
      <c r="K3952" s="164">
        <f t="shared" si="190"/>
        <v>0</v>
      </c>
      <c r="L3952" s="165">
        <f t="shared" si="191"/>
        <v>0</v>
      </c>
      <c r="M3952" s="172">
        <v>127</v>
      </c>
      <c r="N3952" s="172">
        <v>64</v>
      </c>
      <c r="O3952" s="167" t="s">
        <v>133</v>
      </c>
      <c r="P3952" s="260" t="e">
        <f t="shared" si="189"/>
        <v>#NUM!</v>
      </c>
      <c r="S3952" s="272"/>
    </row>
    <row r="3953" spans="1:19">
      <c r="A3953" s="161" t="s">
        <v>5064</v>
      </c>
      <c r="C3953" s="161" t="s">
        <v>133</v>
      </c>
      <c r="F3953" s="163" t="s">
        <v>133</v>
      </c>
      <c r="G3953" s="266" t="s">
        <v>133</v>
      </c>
      <c r="H3953" s="163" t="s">
        <v>133</v>
      </c>
      <c r="I3953" s="163" t="s">
        <v>133</v>
      </c>
      <c r="J3953" s="163" t="s">
        <v>133</v>
      </c>
      <c r="K3953" s="164">
        <f t="shared" si="190"/>
        <v>0</v>
      </c>
      <c r="L3953" s="165">
        <f t="shared" si="191"/>
        <v>0</v>
      </c>
      <c r="M3953" s="172">
        <v>127</v>
      </c>
      <c r="N3953" s="172">
        <v>64</v>
      </c>
      <c r="O3953" s="167" t="s">
        <v>133</v>
      </c>
      <c r="P3953" s="260" t="e">
        <f t="shared" si="189"/>
        <v>#NUM!</v>
      </c>
      <c r="S3953" s="272"/>
    </row>
    <row r="3954" spans="1:19">
      <c r="A3954" s="161" t="s">
        <v>5065</v>
      </c>
      <c r="C3954" s="161" t="s">
        <v>133</v>
      </c>
      <c r="F3954" s="163" t="s">
        <v>133</v>
      </c>
      <c r="G3954" s="266" t="s">
        <v>133</v>
      </c>
      <c r="H3954" s="163" t="s">
        <v>133</v>
      </c>
      <c r="I3954" s="163" t="s">
        <v>133</v>
      </c>
      <c r="J3954" s="163" t="s">
        <v>133</v>
      </c>
      <c r="K3954" s="164">
        <f t="shared" si="190"/>
        <v>0</v>
      </c>
      <c r="L3954" s="165">
        <f t="shared" si="191"/>
        <v>0</v>
      </c>
      <c r="M3954" s="172">
        <v>127</v>
      </c>
      <c r="N3954" s="172">
        <v>64</v>
      </c>
      <c r="O3954" s="167" t="s">
        <v>133</v>
      </c>
      <c r="P3954" s="260" t="e">
        <f t="shared" si="189"/>
        <v>#NUM!</v>
      </c>
      <c r="S3954" s="272"/>
    </row>
    <row r="3955" spans="1:19">
      <c r="A3955" s="161" t="s">
        <v>5066</v>
      </c>
      <c r="C3955" s="161" t="s">
        <v>133</v>
      </c>
      <c r="F3955" s="163" t="s">
        <v>133</v>
      </c>
      <c r="G3955" s="266" t="s">
        <v>133</v>
      </c>
      <c r="H3955" s="163" t="s">
        <v>133</v>
      </c>
      <c r="I3955" s="163" t="s">
        <v>133</v>
      </c>
      <c r="J3955" s="163" t="s">
        <v>133</v>
      </c>
      <c r="K3955" s="164">
        <f t="shared" si="190"/>
        <v>0</v>
      </c>
      <c r="L3955" s="165">
        <f t="shared" si="191"/>
        <v>0</v>
      </c>
      <c r="M3955" s="172">
        <v>127</v>
      </c>
      <c r="N3955" s="172">
        <v>64</v>
      </c>
      <c r="O3955" s="167" t="s">
        <v>133</v>
      </c>
      <c r="P3955" s="260" t="e">
        <f t="shared" si="189"/>
        <v>#NUM!</v>
      </c>
      <c r="S3955" s="272"/>
    </row>
    <row r="3956" spans="1:19">
      <c r="A3956" s="161" t="s">
        <v>5067</v>
      </c>
      <c r="C3956" s="161" t="s">
        <v>133</v>
      </c>
      <c r="F3956" s="163" t="s">
        <v>133</v>
      </c>
      <c r="G3956" s="266" t="s">
        <v>133</v>
      </c>
      <c r="H3956" s="163" t="s">
        <v>133</v>
      </c>
      <c r="I3956" s="163" t="s">
        <v>133</v>
      </c>
      <c r="J3956" s="163" t="s">
        <v>133</v>
      </c>
      <c r="K3956" s="164">
        <f t="shared" si="190"/>
        <v>0</v>
      </c>
      <c r="L3956" s="165">
        <f t="shared" si="191"/>
        <v>0</v>
      </c>
      <c r="M3956" s="172">
        <v>127</v>
      </c>
      <c r="N3956" s="172">
        <v>64</v>
      </c>
      <c r="O3956" s="167" t="s">
        <v>133</v>
      </c>
      <c r="P3956" s="260" t="e">
        <f t="shared" si="189"/>
        <v>#NUM!</v>
      </c>
      <c r="S3956" s="272"/>
    </row>
    <row r="3957" spans="1:19">
      <c r="A3957" s="161" t="s">
        <v>5068</v>
      </c>
      <c r="C3957" s="161" t="s">
        <v>133</v>
      </c>
      <c r="F3957" s="163" t="s">
        <v>133</v>
      </c>
      <c r="G3957" s="266" t="s">
        <v>133</v>
      </c>
      <c r="H3957" s="163" t="s">
        <v>133</v>
      </c>
      <c r="I3957" s="163" t="s">
        <v>133</v>
      </c>
      <c r="J3957" s="163" t="s">
        <v>133</v>
      </c>
      <c r="K3957" s="164">
        <f t="shared" si="190"/>
        <v>0</v>
      </c>
      <c r="L3957" s="165">
        <f t="shared" si="191"/>
        <v>0</v>
      </c>
      <c r="M3957" s="172">
        <v>127</v>
      </c>
      <c r="N3957" s="172">
        <v>64</v>
      </c>
      <c r="O3957" s="167" t="s">
        <v>133</v>
      </c>
      <c r="P3957" s="260" t="e">
        <f t="shared" si="189"/>
        <v>#NUM!</v>
      </c>
      <c r="S3957" s="272"/>
    </row>
    <row r="3958" spans="1:19">
      <c r="A3958" s="161" t="s">
        <v>5069</v>
      </c>
      <c r="C3958" s="161" t="s">
        <v>133</v>
      </c>
      <c r="F3958" s="163" t="s">
        <v>133</v>
      </c>
      <c r="G3958" s="266" t="s">
        <v>133</v>
      </c>
      <c r="H3958" s="163" t="s">
        <v>133</v>
      </c>
      <c r="I3958" s="163" t="s">
        <v>133</v>
      </c>
      <c r="J3958" s="163" t="s">
        <v>133</v>
      </c>
      <c r="K3958" s="164">
        <f t="shared" si="190"/>
        <v>0</v>
      </c>
      <c r="L3958" s="165">
        <f t="shared" si="191"/>
        <v>0</v>
      </c>
      <c r="M3958" s="172">
        <v>127</v>
      </c>
      <c r="N3958" s="172">
        <v>64</v>
      </c>
      <c r="O3958" s="167" t="s">
        <v>133</v>
      </c>
      <c r="P3958" s="260" t="e">
        <f t="shared" si="189"/>
        <v>#NUM!</v>
      </c>
      <c r="S3958" s="272"/>
    </row>
    <row r="3959" spans="1:19">
      <c r="A3959" s="161" t="s">
        <v>5070</v>
      </c>
      <c r="C3959" s="161" t="s">
        <v>133</v>
      </c>
      <c r="F3959" s="163" t="s">
        <v>133</v>
      </c>
      <c r="G3959" s="266" t="s">
        <v>133</v>
      </c>
      <c r="H3959" s="163" t="s">
        <v>133</v>
      </c>
      <c r="I3959" s="163" t="s">
        <v>133</v>
      </c>
      <c r="J3959" s="163" t="s">
        <v>133</v>
      </c>
      <c r="K3959" s="164">
        <f t="shared" si="190"/>
        <v>0</v>
      </c>
      <c r="L3959" s="165">
        <f t="shared" si="191"/>
        <v>0</v>
      </c>
      <c r="M3959" s="172">
        <v>127</v>
      </c>
      <c r="N3959" s="172">
        <v>64</v>
      </c>
      <c r="O3959" s="167" t="s">
        <v>133</v>
      </c>
      <c r="P3959" s="260" t="e">
        <f t="shared" si="189"/>
        <v>#NUM!</v>
      </c>
      <c r="S3959" s="272"/>
    </row>
    <row r="3960" spans="1:19">
      <c r="A3960" s="161" t="s">
        <v>5071</v>
      </c>
      <c r="C3960" s="161" t="s">
        <v>133</v>
      </c>
      <c r="F3960" s="163" t="s">
        <v>133</v>
      </c>
      <c r="G3960" s="266" t="s">
        <v>133</v>
      </c>
      <c r="H3960" s="163" t="s">
        <v>133</v>
      </c>
      <c r="I3960" s="163" t="s">
        <v>133</v>
      </c>
      <c r="J3960" s="163" t="s">
        <v>133</v>
      </c>
      <c r="K3960" s="164">
        <f t="shared" si="190"/>
        <v>0</v>
      </c>
      <c r="L3960" s="165">
        <f t="shared" si="191"/>
        <v>0</v>
      </c>
      <c r="M3960" s="172">
        <v>127</v>
      </c>
      <c r="N3960" s="172">
        <v>64</v>
      </c>
      <c r="O3960" s="167" t="s">
        <v>133</v>
      </c>
      <c r="P3960" s="260" t="e">
        <f t="shared" si="189"/>
        <v>#NUM!</v>
      </c>
      <c r="S3960" s="272"/>
    </row>
    <row r="3961" spans="1:19">
      <c r="A3961" s="161" t="s">
        <v>5072</v>
      </c>
      <c r="C3961" s="161" t="s">
        <v>133</v>
      </c>
      <c r="F3961" s="163" t="s">
        <v>133</v>
      </c>
      <c r="G3961" s="266" t="s">
        <v>133</v>
      </c>
      <c r="H3961" s="163" t="s">
        <v>133</v>
      </c>
      <c r="I3961" s="163" t="s">
        <v>133</v>
      </c>
      <c r="J3961" s="163" t="s">
        <v>133</v>
      </c>
      <c r="K3961" s="164">
        <f t="shared" si="190"/>
        <v>0</v>
      </c>
      <c r="L3961" s="165">
        <f t="shared" si="191"/>
        <v>0</v>
      </c>
      <c r="M3961" s="172">
        <v>127</v>
      </c>
      <c r="N3961" s="172">
        <v>64</v>
      </c>
      <c r="O3961" s="167" t="s">
        <v>133</v>
      </c>
      <c r="P3961" s="260" t="e">
        <f t="shared" si="189"/>
        <v>#NUM!</v>
      </c>
      <c r="S3961" s="272"/>
    </row>
    <row r="3962" spans="1:19">
      <c r="A3962" s="161" t="s">
        <v>5073</v>
      </c>
      <c r="C3962" s="161" t="s">
        <v>133</v>
      </c>
      <c r="F3962" s="163" t="s">
        <v>133</v>
      </c>
      <c r="G3962" s="266" t="s">
        <v>133</v>
      </c>
      <c r="H3962" s="163" t="s">
        <v>133</v>
      </c>
      <c r="I3962" s="163" t="s">
        <v>133</v>
      </c>
      <c r="J3962" s="163" t="s">
        <v>133</v>
      </c>
      <c r="K3962" s="164">
        <f t="shared" si="190"/>
        <v>0</v>
      </c>
      <c r="L3962" s="165">
        <f t="shared" si="191"/>
        <v>0</v>
      </c>
      <c r="M3962" s="172">
        <v>127</v>
      </c>
      <c r="N3962" s="172">
        <v>64</v>
      </c>
      <c r="O3962" s="167" t="s">
        <v>133</v>
      </c>
      <c r="P3962" s="260" t="e">
        <f t="shared" si="189"/>
        <v>#NUM!</v>
      </c>
      <c r="S3962" s="272"/>
    </row>
    <row r="3963" spans="1:19">
      <c r="A3963" s="161" t="s">
        <v>5074</v>
      </c>
      <c r="C3963" s="161" t="s">
        <v>133</v>
      </c>
      <c r="F3963" s="163" t="s">
        <v>133</v>
      </c>
      <c r="G3963" s="266" t="s">
        <v>133</v>
      </c>
      <c r="H3963" s="163" t="s">
        <v>133</v>
      </c>
      <c r="I3963" s="163" t="s">
        <v>133</v>
      </c>
      <c r="J3963" s="163" t="s">
        <v>133</v>
      </c>
      <c r="K3963" s="164">
        <f t="shared" si="190"/>
        <v>0</v>
      </c>
      <c r="L3963" s="165">
        <f t="shared" si="191"/>
        <v>0</v>
      </c>
      <c r="M3963" s="172">
        <v>127</v>
      </c>
      <c r="N3963" s="172">
        <v>64</v>
      </c>
      <c r="O3963" s="167" t="s">
        <v>133</v>
      </c>
      <c r="P3963" s="260" t="e">
        <f t="shared" si="189"/>
        <v>#NUM!</v>
      </c>
      <c r="S3963" s="272"/>
    </row>
    <row r="3964" spans="1:19">
      <c r="A3964" s="161" t="s">
        <v>5075</v>
      </c>
      <c r="C3964" s="161" t="s">
        <v>133</v>
      </c>
      <c r="F3964" s="163" t="s">
        <v>133</v>
      </c>
      <c r="G3964" s="266" t="s">
        <v>133</v>
      </c>
      <c r="H3964" s="163" t="s">
        <v>133</v>
      </c>
      <c r="I3964" s="163" t="s">
        <v>133</v>
      </c>
      <c r="J3964" s="163" t="s">
        <v>133</v>
      </c>
      <c r="K3964" s="164">
        <f t="shared" si="190"/>
        <v>0</v>
      </c>
      <c r="L3964" s="165">
        <f t="shared" si="191"/>
        <v>0</v>
      </c>
      <c r="M3964" s="172">
        <v>127</v>
      </c>
      <c r="N3964" s="172">
        <v>64</v>
      </c>
      <c r="O3964" s="167" t="s">
        <v>133</v>
      </c>
      <c r="P3964" s="260" t="e">
        <f t="shared" si="189"/>
        <v>#NUM!</v>
      </c>
      <c r="S3964" s="272"/>
    </row>
    <row r="3965" spans="1:19">
      <c r="A3965" s="161" t="s">
        <v>5076</v>
      </c>
      <c r="C3965" s="161" t="s">
        <v>133</v>
      </c>
      <c r="F3965" s="163" t="s">
        <v>133</v>
      </c>
      <c r="G3965" s="266" t="s">
        <v>133</v>
      </c>
      <c r="H3965" s="163" t="s">
        <v>133</v>
      </c>
      <c r="I3965" s="163" t="s">
        <v>133</v>
      </c>
      <c r="J3965" s="163" t="s">
        <v>133</v>
      </c>
      <c r="K3965" s="164">
        <f t="shared" si="190"/>
        <v>0</v>
      </c>
      <c r="L3965" s="165">
        <f t="shared" si="191"/>
        <v>0</v>
      </c>
      <c r="M3965" s="172">
        <v>127</v>
      </c>
      <c r="N3965" s="172">
        <v>64</v>
      </c>
      <c r="O3965" s="167" t="s">
        <v>133</v>
      </c>
      <c r="P3965" s="260" t="e">
        <f t="shared" si="189"/>
        <v>#NUM!</v>
      </c>
      <c r="S3965" s="272"/>
    </row>
    <row r="3966" spans="1:19">
      <c r="A3966" s="161" t="s">
        <v>5077</v>
      </c>
      <c r="C3966" s="161" t="s">
        <v>133</v>
      </c>
      <c r="F3966" s="163" t="s">
        <v>133</v>
      </c>
      <c r="G3966" s="266" t="s">
        <v>133</v>
      </c>
      <c r="H3966" s="163" t="s">
        <v>133</v>
      </c>
      <c r="I3966" s="163" t="s">
        <v>133</v>
      </c>
      <c r="J3966" s="163" t="s">
        <v>133</v>
      </c>
      <c r="K3966" s="164">
        <f t="shared" si="190"/>
        <v>0</v>
      </c>
      <c r="L3966" s="165">
        <f t="shared" si="191"/>
        <v>0</v>
      </c>
      <c r="M3966" s="172">
        <v>127</v>
      </c>
      <c r="N3966" s="172">
        <v>64</v>
      </c>
      <c r="O3966" s="167" t="s">
        <v>133</v>
      </c>
      <c r="P3966" s="260" t="e">
        <f t="shared" si="189"/>
        <v>#NUM!</v>
      </c>
      <c r="S3966" s="272"/>
    </row>
    <row r="3967" spans="1:19">
      <c r="A3967" s="161" t="s">
        <v>5078</v>
      </c>
      <c r="C3967" s="161" t="s">
        <v>133</v>
      </c>
      <c r="F3967" s="163" t="s">
        <v>133</v>
      </c>
      <c r="G3967" s="266" t="s">
        <v>133</v>
      </c>
      <c r="H3967" s="163" t="s">
        <v>133</v>
      </c>
      <c r="I3967" s="163" t="s">
        <v>133</v>
      </c>
      <c r="J3967" s="163" t="s">
        <v>133</v>
      </c>
      <c r="K3967" s="164">
        <f t="shared" si="190"/>
        <v>0</v>
      </c>
      <c r="L3967" s="165">
        <f t="shared" si="191"/>
        <v>0</v>
      </c>
      <c r="M3967" s="172">
        <v>127</v>
      </c>
      <c r="N3967" s="172">
        <v>64</v>
      </c>
      <c r="O3967" s="167" t="s">
        <v>133</v>
      </c>
      <c r="P3967" s="260" t="e">
        <f t="shared" si="189"/>
        <v>#NUM!</v>
      </c>
      <c r="S3967" s="272"/>
    </row>
    <row r="3968" spans="1:19">
      <c r="A3968" s="161" t="s">
        <v>5079</v>
      </c>
      <c r="C3968" s="161" t="s">
        <v>133</v>
      </c>
      <c r="F3968" s="163" t="s">
        <v>133</v>
      </c>
      <c r="G3968" s="266" t="s">
        <v>133</v>
      </c>
      <c r="H3968" s="163" t="s">
        <v>133</v>
      </c>
      <c r="I3968" s="163" t="s">
        <v>133</v>
      </c>
      <c r="J3968" s="163" t="s">
        <v>133</v>
      </c>
      <c r="K3968" s="164">
        <f t="shared" si="190"/>
        <v>0</v>
      </c>
      <c r="L3968" s="165">
        <f t="shared" si="191"/>
        <v>0</v>
      </c>
      <c r="M3968" s="172">
        <v>127</v>
      </c>
      <c r="N3968" s="172">
        <v>64</v>
      </c>
      <c r="O3968" s="167" t="s">
        <v>133</v>
      </c>
      <c r="P3968" s="260" t="e">
        <f t="shared" si="189"/>
        <v>#NUM!</v>
      </c>
      <c r="S3968" s="272"/>
    </row>
    <row r="3969" spans="1:19">
      <c r="A3969" s="161" t="s">
        <v>5080</v>
      </c>
      <c r="C3969" s="161" t="s">
        <v>133</v>
      </c>
      <c r="F3969" s="163" t="s">
        <v>133</v>
      </c>
      <c r="G3969" s="266" t="s">
        <v>133</v>
      </c>
      <c r="H3969" s="163" t="s">
        <v>133</v>
      </c>
      <c r="I3969" s="163" t="s">
        <v>133</v>
      </c>
      <c r="J3969" s="163" t="s">
        <v>133</v>
      </c>
      <c r="K3969" s="164">
        <f t="shared" si="190"/>
        <v>0</v>
      </c>
      <c r="L3969" s="165">
        <f t="shared" si="191"/>
        <v>0</v>
      </c>
      <c r="M3969" s="172">
        <v>127</v>
      </c>
      <c r="N3969" s="172">
        <v>64</v>
      </c>
      <c r="O3969" s="167" t="s">
        <v>133</v>
      </c>
      <c r="P3969" s="260" t="e">
        <f t="shared" si="189"/>
        <v>#NUM!</v>
      </c>
      <c r="S3969" s="272"/>
    </row>
    <row r="3970" spans="1:19">
      <c r="A3970" s="161" t="s">
        <v>5081</v>
      </c>
      <c r="C3970" s="161" t="s">
        <v>133</v>
      </c>
      <c r="F3970" s="163" t="s">
        <v>133</v>
      </c>
      <c r="G3970" s="266" t="s">
        <v>133</v>
      </c>
      <c r="H3970" s="163" t="s">
        <v>133</v>
      </c>
      <c r="I3970" s="163" t="s">
        <v>133</v>
      </c>
      <c r="J3970" s="163" t="s">
        <v>133</v>
      </c>
      <c r="K3970" s="164">
        <f t="shared" si="190"/>
        <v>0</v>
      </c>
      <c r="L3970" s="165">
        <f t="shared" si="191"/>
        <v>0</v>
      </c>
      <c r="M3970" s="172">
        <v>127</v>
      </c>
      <c r="N3970" s="172">
        <v>64</v>
      </c>
      <c r="O3970" s="167" t="s">
        <v>133</v>
      </c>
      <c r="P3970" s="260" t="e">
        <f t="shared" si="189"/>
        <v>#NUM!</v>
      </c>
      <c r="S3970" s="272"/>
    </row>
    <row r="3971" spans="1:19">
      <c r="A3971" s="161" t="s">
        <v>5082</v>
      </c>
      <c r="C3971" s="161" t="s">
        <v>133</v>
      </c>
      <c r="F3971" s="163" t="s">
        <v>133</v>
      </c>
      <c r="G3971" s="266" t="s">
        <v>133</v>
      </c>
      <c r="H3971" s="163" t="s">
        <v>133</v>
      </c>
      <c r="I3971" s="163" t="s">
        <v>133</v>
      </c>
      <c r="J3971" s="163" t="s">
        <v>133</v>
      </c>
      <c r="K3971" s="164">
        <f t="shared" si="190"/>
        <v>0</v>
      </c>
      <c r="L3971" s="165">
        <f t="shared" si="191"/>
        <v>0</v>
      </c>
      <c r="M3971" s="172">
        <v>127</v>
      </c>
      <c r="N3971" s="172">
        <v>64</v>
      </c>
      <c r="O3971" s="167" t="s">
        <v>133</v>
      </c>
      <c r="P3971" s="260" t="e">
        <f t="shared" si="189"/>
        <v>#NUM!</v>
      </c>
      <c r="S3971" s="272"/>
    </row>
    <row r="3972" spans="1:19">
      <c r="A3972" s="161" t="s">
        <v>5083</v>
      </c>
      <c r="C3972" s="161" t="s">
        <v>133</v>
      </c>
      <c r="F3972" s="163" t="s">
        <v>133</v>
      </c>
      <c r="G3972" s="266" t="s">
        <v>133</v>
      </c>
      <c r="H3972" s="163" t="s">
        <v>133</v>
      </c>
      <c r="I3972" s="163" t="s">
        <v>133</v>
      </c>
      <c r="J3972" s="163" t="s">
        <v>133</v>
      </c>
      <c r="K3972" s="164">
        <f t="shared" si="190"/>
        <v>0</v>
      </c>
      <c r="L3972" s="165">
        <f t="shared" si="191"/>
        <v>0</v>
      </c>
      <c r="M3972" s="172">
        <v>127</v>
      </c>
      <c r="N3972" s="172">
        <v>64</v>
      </c>
      <c r="O3972" s="167" t="s">
        <v>133</v>
      </c>
      <c r="P3972" s="260" t="e">
        <f t="shared" si="189"/>
        <v>#NUM!</v>
      </c>
      <c r="S3972" s="272"/>
    </row>
    <row r="3973" spans="1:19">
      <c r="A3973" s="161" t="s">
        <v>5084</v>
      </c>
      <c r="C3973" s="161" t="s">
        <v>133</v>
      </c>
      <c r="F3973" s="163" t="s">
        <v>133</v>
      </c>
      <c r="G3973" s="266" t="s">
        <v>133</v>
      </c>
      <c r="H3973" s="163" t="s">
        <v>133</v>
      </c>
      <c r="I3973" s="163" t="s">
        <v>133</v>
      </c>
      <c r="J3973" s="163" t="s">
        <v>133</v>
      </c>
      <c r="K3973" s="164">
        <f t="shared" si="190"/>
        <v>0</v>
      </c>
      <c r="L3973" s="165">
        <f t="shared" si="191"/>
        <v>0</v>
      </c>
      <c r="M3973" s="172">
        <v>127</v>
      </c>
      <c r="N3973" s="172">
        <v>64</v>
      </c>
      <c r="O3973" s="167" t="s">
        <v>133</v>
      </c>
      <c r="P3973" s="260" t="e">
        <f t="shared" si="189"/>
        <v>#NUM!</v>
      </c>
      <c r="S3973" s="272"/>
    </row>
    <row r="3974" spans="1:19">
      <c r="A3974" s="161" t="s">
        <v>5085</v>
      </c>
      <c r="C3974" s="161" t="s">
        <v>133</v>
      </c>
      <c r="F3974" s="163" t="s">
        <v>133</v>
      </c>
      <c r="G3974" s="266" t="s">
        <v>133</v>
      </c>
      <c r="H3974" s="163" t="s">
        <v>133</v>
      </c>
      <c r="I3974" s="163" t="s">
        <v>133</v>
      </c>
      <c r="J3974" s="163" t="s">
        <v>133</v>
      </c>
      <c r="K3974" s="164">
        <f t="shared" si="190"/>
        <v>0</v>
      </c>
      <c r="L3974" s="165">
        <f t="shared" si="191"/>
        <v>0</v>
      </c>
      <c r="M3974" s="172">
        <v>127</v>
      </c>
      <c r="N3974" s="172">
        <v>64</v>
      </c>
      <c r="O3974" s="167" t="s">
        <v>133</v>
      </c>
      <c r="P3974" s="260" t="e">
        <f t="shared" si="189"/>
        <v>#NUM!</v>
      </c>
      <c r="S3974" s="272"/>
    </row>
    <row r="3975" spans="1:19">
      <c r="A3975" s="161" t="s">
        <v>5086</v>
      </c>
      <c r="C3975" s="161" t="s">
        <v>133</v>
      </c>
      <c r="F3975" s="163" t="s">
        <v>133</v>
      </c>
      <c r="G3975" s="266" t="s">
        <v>133</v>
      </c>
      <c r="H3975" s="163" t="s">
        <v>133</v>
      </c>
      <c r="I3975" s="163" t="s">
        <v>133</v>
      </c>
      <c r="J3975" s="163" t="s">
        <v>133</v>
      </c>
      <c r="K3975" s="164">
        <f t="shared" si="190"/>
        <v>0</v>
      </c>
      <c r="L3975" s="165">
        <f t="shared" si="191"/>
        <v>0</v>
      </c>
      <c r="M3975" s="172">
        <v>127</v>
      </c>
      <c r="N3975" s="172">
        <v>64</v>
      </c>
      <c r="O3975" s="167" t="s">
        <v>133</v>
      </c>
      <c r="P3975" s="260" t="e">
        <f t="shared" si="189"/>
        <v>#NUM!</v>
      </c>
      <c r="S3975" s="272"/>
    </row>
    <row r="3976" spans="1:19">
      <c r="A3976" s="161" t="s">
        <v>5087</v>
      </c>
      <c r="C3976" s="161" t="s">
        <v>133</v>
      </c>
      <c r="F3976" s="163" t="s">
        <v>133</v>
      </c>
      <c r="G3976" s="266" t="s">
        <v>133</v>
      </c>
      <c r="H3976" s="163" t="s">
        <v>133</v>
      </c>
      <c r="I3976" s="163" t="s">
        <v>133</v>
      </c>
      <c r="J3976" s="163" t="s">
        <v>133</v>
      </c>
      <c r="K3976" s="164">
        <f t="shared" si="190"/>
        <v>0</v>
      </c>
      <c r="L3976" s="165">
        <f t="shared" si="191"/>
        <v>0</v>
      </c>
      <c r="M3976" s="172">
        <v>127</v>
      </c>
      <c r="N3976" s="172">
        <v>64</v>
      </c>
      <c r="O3976" s="167" t="s">
        <v>133</v>
      </c>
      <c r="P3976" s="260" t="e">
        <f t="shared" si="189"/>
        <v>#NUM!</v>
      </c>
      <c r="S3976" s="272"/>
    </row>
    <row r="3977" spans="1:19">
      <c r="A3977" s="161" t="s">
        <v>5088</v>
      </c>
      <c r="C3977" s="161" t="s">
        <v>133</v>
      </c>
      <c r="F3977" s="163" t="s">
        <v>133</v>
      </c>
      <c r="G3977" s="266" t="s">
        <v>133</v>
      </c>
      <c r="H3977" s="163" t="s">
        <v>133</v>
      </c>
      <c r="I3977" s="163" t="s">
        <v>133</v>
      </c>
      <c r="J3977" s="163" t="s">
        <v>133</v>
      </c>
      <c r="K3977" s="164">
        <f t="shared" si="190"/>
        <v>0</v>
      </c>
      <c r="L3977" s="165">
        <f t="shared" si="191"/>
        <v>0</v>
      </c>
      <c r="M3977" s="172">
        <v>127</v>
      </c>
      <c r="N3977" s="172">
        <v>64</v>
      </c>
      <c r="O3977" s="167" t="s">
        <v>133</v>
      </c>
      <c r="P3977" s="260" t="e">
        <f t="shared" si="189"/>
        <v>#NUM!</v>
      </c>
      <c r="S3977" s="272"/>
    </row>
    <row r="3978" spans="1:19">
      <c r="A3978" s="161" t="s">
        <v>5089</v>
      </c>
      <c r="C3978" s="161" t="s">
        <v>133</v>
      </c>
      <c r="F3978" s="163" t="s">
        <v>133</v>
      </c>
      <c r="G3978" s="266" t="s">
        <v>133</v>
      </c>
      <c r="H3978" s="163" t="s">
        <v>133</v>
      </c>
      <c r="I3978" s="163" t="s">
        <v>133</v>
      </c>
      <c r="J3978" s="163" t="s">
        <v>133</v>
      </c>
      <c r="K3978" s="164">
        <f t="shared" si="190"/>
        <v>0</v>
      </c>
      <c r="L3978" s="165">
        <f t="shared" si="191"/>
        <v>0</v>
      </c>
      <c r="M3978" s="172">
        <v>127</v>
      </c>
      <c r="N3978" s="172">
        <v>64</v>
      </c>
      <c r="O3978" s="167" t="s">
        <v>133</v>
      </c>
      <c r="P3978" s="260" t="e">
        <f t="shared" si="189"/>
        <v>#NUM!</v>
      </c>
      <c r="S3978" s="272"/>
    </row>
    <row r="3979" spans="1:19">
      <c r="A3979" s="161" t="s">
        <v>5090</v>
      </c>
      <c r="C3979" s="161" t="s">
        <v>133</v>
      </c>
      <c r="F3979" s="163" t="s">
        <v>133</v>
      </c>
      <c r="G3979" s="266" t="s">
        <v>133</v>
      </c>
      <c r="H3979" s="163" t="s">
        <v>133</v>
      </c>
      <c r="I3979" s="163" t="s">
        <v>133</v>
      </c>
      <c r="J3979" s="163" t="s">
        <v>133</v>
      </c>
      <c r="K3979" s="164">
        <f t="shared" si="190"/>
        <v>0</v>
      </c>
      <c r="L3979" s="165">
        <f t="shared" si="191"/>
        <v>0</v>
      </c>
      <c r="M3979" s="172">
        <v>127</v>
      </c>
      <c r="N3979" s="172">
        <v>64</v>
      </c>
      <c r="O3979" s="167" t="s">
        <v>133</v>
      </c>
      <c r="P3979" s="260" t="e">
        <f t="shared" si="189"/>
        <v>#NUM!</v>
      </c>
      <c r="S3979" s="272"/>
    </row>
    <row r="3980" spans="1:19">
      <c r="A3980" s="161" t="s">
        <v>5091</v>
      </c>
      <c r="C3980" s="161" t="s">
        <v>133</v>
      </c>
      <c r="F3980" s="163" t="s">
        <v>133</v>
      </c>
      <c r="G3980" s="266" t="s">
        <v>133</v>
      </c>
      <c r="H3980" s="163" t="s">
        <v>133</v>
      </c>
      <c r="I3980" s="163" t="s">
        <v>133</v>
      </c>
      <c r="J3980" s="163" t="s">
        <v>133</v>
      </c>
      <c r="K3980" s="164">
        <f t="shared" si="190"/>
        <v>0</v>
      </c>
      <c r="L3980" s="165">
        <f t="shared" si="191"/>
        <v>0</v>
      </c>
      <c r="M3980" s="172">
        <v>127</v>
      </c>
      <c r="N3980" s="172">
        <v>64</v>
      </c>
      <c r="O3980" s="167" t="s">
        <v>133</v>
      </c>
      <c r="P3980" s="260" t="e">
        <f t="shared" si="189"/>
        <v>#NUM!</v>
      </c>
      <c r="S3980" s="272"/>
    </row>
    <row r="3981" spans="1:19">
      <c r="A3981" s="161" t="s">
        <v>5092</v>
      </c>
      <c r="C3981" s="161" t="s">
        <v>133</v>
      </c>
      <c r="F3981" s="163" t="s">
        <v>133</v>
      </c>
      <c r="G3981" s="266" t="s">
        <v>133</v>
      </c>
      <c r="H3981" s="163" t="s">
        <v>133</v>
      </c>
      <c r="I3981" s="163" t="s">
        <v>133</v>
      </c>
      <c r="J3981" s="163" t="s">
        <v>133</v>
      </c>
      <c r="K3981" s="164">
        <f t="shared" si="190"/>
        <v>0</v>
      </c>
      <c r="L3981" s="165">
        <f t="shared" si="191"/>
        <v>0</v>
      </c>
      <c r="M3981" s="172">
        <v>127</v>
      </c>
      <c r="N3981" s="172">
        <v>64</v>
      </c>
      <c r="O3981" s="167" t="s">
        <v>133</v>
      </c>
      <c r="P3981" s="260" t="e">
        <f t="shared" si="189"/>
        <v>#NUM!</v>
      </c>
      <c r="S3981" s="272"/>
    </row>
    <row r="3982" spans="1:19">
      <c r="A3982" s="161" t="s">
        <v>5093</v>
      </c>
      <c r="C3982" s="161" t="s">
        <v>133</v>
      </c>
      <c r="F3982" s="163" t="s">
        <v>133</v>
      </c>
      <c r="G3982" s="266" t="s">
        <v>133</v>
      </c>
      <c r="H3982" s="163" t="s">
        <v>133</v>
      </c>
      <c r="I3982" s="163" t="s">
        <v>133</v>
      </c>
      <c r="J3982" s="163" t="s">
        <v>133</v>
      </c>
      <c r="K3982" s="164">
        <f t="shared" si="190"/>
        <v>0</v>
      </c>
      <c r="L3982" s="165">
        <f t="shared" si="191"/>
        <v>0</v>
      </c>
      <c r="M3982" s="172">
        <v>127</v>
      </c>
      <c r="N3982" s="172">
        <v>64</v>
      </c>
      <c r="O3982" s="167" t="s">
        <v>133</v>
      </c>
      <c r="P3982" s="260" t="e">
        <f t="shared" si="189"/>
        <v>#NUM!</v>
      </c>
      <c r="S3982" s="272"/>
    </row>
    <row r="3983" spans="1:19">
      <c r="A3983" s="161" t="s">
        <v>5094</v>
      </c>
      <c r="C3983" s="161" t="s">
        <v>133</v>
      </c>
      <c r="F3983" s="163" t="s">
        <v>133</v>
      </c>
      <c r="G3983" s="266" t="s">
        <v>133</v>
      </c>
      <c r="H3983" s="163" t="s">
        <v>133</v>
      </c>
      <c r="I3983" s="163" t="s">
        <v>133</v>
      </c>
      <c r="J3983" s="163" t="s">
        <v>133</v>
      </c>
      <c r="K3983" s="164">
        <f t="shared" si="190"/>
        <v>0</v>
      </c>
      <c r="L3983" s="165">
        <f t="shared" si="191"/>
        <v>0</v>
      </c>
      <c r="M3983" s="172">
        <v>127</v>
      </c>
      <c r="N3983" s="172">
        <v>64</v>
      </c>
      <c r="O3983" s="167" t="s">
        <v>133</v>
      </c>
      <c r="P3983" s="260" t="e">
        <f t="shared" ref="P3983:P4046" si="192">MEDIAN(Q3983:R3983)</f>
        <v>#NUM!</v>
      </c>
      <c r="S3983" s="272"/>
    </row>
    <row r="3984" spans="1:19">
      <c r="A3984" s="161" t="s">
        <v>5095</v>
      </c>
      <c r="C3984" s="161" t="s">
        <v>133</v>
      </c>
      <c r="F3984" s="163" t="s">
        <v>133</v>
      </c>
      <c r="G3984" s="266" t="s">
        <v>133</v>
      </c>
      <c r="H3984" s="163" t="s">
        <v>133</v>
      </c>
      <c r="I3984" s="163" t="s">
        <v>133</v>
      </c>
      <c r="J3984" s="163" t="s">
        <v>133</v>
      </c>
      <c r="K3984" s="164">
        <f t="shared" ref="K3984:K4047" si="193">IF(OR(D3984="n/a",D3984="nd"),0,D3984)+IF(OR(I3984="n/a",I3984="nd"),0,I3984)</f>
        <v>0</v>
      </c>
      <c r="L3984" s="165">
        <f t="shared" ref="L3984:L4047" si="194">SQRT(SUMSQ(IF(OR(E3984="n/a",E3984="nd"),0,E3984),IF(OR(F3984="n/a",F3984="nd"),0,F3984),IF(OR(J3984="n/a",J3984="nd"),0,J3984)))</f>
        <v>0</v>
      </c>
      <c r="M3984" s="172">
        <v>127</v>
      </c>
      <c r="N3984" s="172">
        <v>64</v>
      </c>
      <c r="O3984" s="167" t="s">
        <v>133</v>
      </c>
      <c r="P3984" s="260" t="e">
        <f t="shared" si="192"/>
        <v>#NUM!</v>
      </c>
      <c r="S3984" s="272"/>
    </row>
    <row r="3985" spans="1:19">
      <c r="A3985" s="161" t="s">
        <v>5096</v>
      </c>
      <c r="C3985" s="161" t="s">
        <v>133</v>
      </c>
      <c r="F3985" s="163" t="s">
        <v>133</v>
      </c>
      <c r="G3985" s="266" t="s">
        <v>133</v>
      </c>
      <c r="H3985" s="163" t="s">
        <v>133</v>
      </c>
      <c r="I3985" s="163" t="s">
        <v>133</v>
      </c>
      <c r="J3985" s="163" t="s">
        <v>133</v>
      </c>
      <c r="K3985" s="164">
        <f t="shared" si="193"/>
        <v>0</v>
      </c>
      <c r="L3985" s="165">
        <f t="shared" si="194"/>
        <v>0</v>
      </c>
      <c r="M3985" s="172">
        <v>127</v>
      </c>
      <c r="N3985" s="172">
        <v>64</v>
      </c>
      <c r="O3985" s="167" t="s">
        <v>133</v>
      </c>
      <c r="P3985" s="260" t="e">
        <f t="shared" si="192"/>
        <v>#NUM!</v>
      </c>
      <c r="S3985" s="272"/>
    </row>
    <row r="3986" spans="1:19">
      <c r="A3986" s="161" t="s">
        <v>5097</v>
      </c>
      <c r="C3986" s="161" t="s">
        <v>133</v>
      </c>
      <c r="F3986" s="163" t="s">
        <v>133</v>
      </c>
      <c r="G3986" s="266" t="s">
        <v>133</v>
      </c>
      <c r="H3986" s="163" t="s">
        <v>133</v>
      </c>
      <c r="I3986" s="163" t="s">
        <v>133</v>
      </c>
      <c r="J3986" s="163" t="s">
        <v>133</v>
      </c>
      <c r="K3986" s="164">
        <f t="shared" si="193"/>
        <v>0</v>
      </c>
      <c r="L3986" s="165">
        <f t="shared" si="194"/>
        <v>0</v>
      </c>
      <c r="M3986" s="172">
        <v>127</v>
      </c>
      <c r="N3986" s="172">
        <v>64</v>
      </c>
      <c r="O3986" s="167" t="s">
        <v>133</v>
      </c>
      <c r="P3986" s="260" t="e">
        <f t="shared" si="192"/>
        <v>#NUM!</v>
      </c>
      <c r="S3986" s="272"/>
    </row>
    <row r="3987" spans="1:19">
      <c r="A3987" s="161" t="s">
        <v>5098</v>
      </c>
      <c r="C3987" s="161" t="s">
        <v>133</v>
      </c>
      <c r="F3987" s="163" t="s">
        <v>133</v>
      </c>
      <c r="G3987" s="266" t="s">
        <v>133</v>
      </c>
      <c r="H3987" s="163" t="s">
        <v>133</v>
      </c>
      <c r="I3987" s="163" t="s">
        <v>133</v>
      </c>
      <c r="J3987" s="163" t="s">
        <v>133</v>
      </c>
      <c r="K3987" s="164">
        <f t="shared" si="193"/>
        <v>0</v>
      </c>
      <c r="L3987" s="165">
        <f t="shared" si="194"/>
        <v>0</v>
      </c>
      <c r="M3987" s="172">
        <v>127</v>
      </c>
      <c r="N3987" s="172">
        <v>64</v>
      </c>
      <c r="O3987" s="167" t="s">
        <v>133</v>
      </c>
      <c r="P3987" s="260" t="e">
        <f t="shared" si="192"/>
        <v>#NUM!</v>
      </c>
      <c r="S3987" s="272"/>
    </row>
    <row r="3988" spans="1:19">
      <c r="A3988" s="161" t="s">
        <v>5099</v>
      </c>
      <c r="C3988" s="161" t="s">
        <v>133</v>
      </c>
      <c r="F3988" s="163" t="s">
        <v>133</v>
      </c>
      <c r="G3988" s="266" t="s">
        <v>133</v>
      </c>
      <c r="H3988" s="163" t="s">
        <v>133</v>
      </c>
      <c r="I3988" s="163" t="s">
        <v>133</v>
      </c>
      <c r="J3988" s="163" t="s">
        <v>133</v>
      </c>
      <c r="K3988" s="164">
        <f t="shared" si="193"/>
        <v>0</v>
      </c>
      <c r="L3988" s="165">
        <f t="shared" si="194"/>
        <v>0</v>
      </c>
      <c r="M3988" s="172">
        <v>127</v>
      </c>
      <c r="N3988" s="172">
        <v>64</v>
      </c>
      <c r="O3988" s="167" t="s">
        <v>133</v>
      </c>
      <c r="P3988" s="260" t="e">
        <f t="shared" si="192"/>
        <v>#NUM!</v>
      </c>
      <c r="S3988" s="272"/>
    </row>
    <row r="3989" spans="1:19">
      <c r="A3989" s="161" t="s">
        <v>5100</v>
      </c>
      <c r="C3989" s="161" t="s">
        <v>133</v>
      </c>
      <c r="F3989" s="163" t="s">
        <v>133</v>
      </c>
      <c r="G3989" s="266" t="s">
        <v>133</v>
      </c>
      <c r="H3989" s="163" t="s">
        <v>133</v>
      </c>
      <c r="I3989" s="163" t="s">
        <v>133</v>
      </c>
      <c r="J3989" s="163" t="s">
        <v>133</v>
      </c>
      <c r="K3989" s="164">
        <f t="shared" si="193"/>
        <v>0</v>
      </c>
      <c r="L3989" s="165">
        <f t="shared" si="194"/>
        <v>0</v>
      </c>
      <c r="M3989" s="172">
        <v>127</v>
      </c>
      <c r="N3989" s="172">
        <v>64</v>
      </c>
      <c r="O3989" s="167" t="s">
        <v>133</v>
      </c>
      <c r="P3989" s="260" t="e">
        <f t="shared" si="192"/>
        <v>#NUM!</v>
      </c>
      <c r="S3989" s="272"/>
    </row>
    <row r="3990" spans="1:19">
      <c r="A3990" s="161" t="s">
        <v>5101</v>
      </c>
      <c r="C3990" s="161" t="s">
        <v>133</v>
      </c>
      <c r="F3990" s="163" t="s">
        <v>133</v>
      </c>
      <c r="G3990" s="266" t="s">
        <v>133</v>
      </c>
      <c r="H3990" s="163" t="s">
        <v>133</v>
      </c>
      <c r="I3990" s="163" t="s">
        <v>133</v>
      </c>
      <c r="J3990" s="163" t="s">
        <v>133</v>
      </c>
      <c r="K3990" s="164">
        <f t="shared" si="193"/>
        <v>0</v>
      </c>
      <c r="L3990" s="165">
        <f t="shared" si="194"/>
        <v>0</v>
      </c>
      <c r="M3990" s="172">
        <v>127</v>
      </c>
      <c r="N3990" s="172">
        <v>64</v>
      </c>
      <c r="O3990" s="167" t="s">
        <v>133</v>
      </c>
      <c r="P3990" s="260" t="e">
        <f t="shared" si="192"/>
        <v>#NUM!</v>
      </c>
      <c r="S3990" s="272"/>
    </row>
    <row r="3991" spans="1:19">
      <c r="A3991" s="161" t="s">
        <v>5102</v>
      </c>
      <c r="C3991" s="161" t="s">
        <v>133</v>
      </c>
      <c r="F3991" s="163" t="s">
        <v>133</v>
      </c>
      <c r="G3991" s="266" t="s">
        <v>133</v>
      </c>
      <c r="H3991" s="163" t="s">
        <v>133</v>
      </c>
      <c r="I3991" s="163" t="s">
        <v>133</v>
      </c>
      <c r="J3991" s="163" t="s">
        <v>133</v>
      </c>
      <c r="K3991" s="164">
        <f t="shared" si="193"/>
        <v>0</v>
      </c>
      <c r="L3991" s="165">
        <f t="shared" si="194"/>
        <v>0</v>
      </c>
      <c r="M3991" s="172">
        <v>127</v>
      </c>
      <c r="N3991" s="172">
        <v>64</v>
      </c>
      <c r="O3991" s="167" t="s">
        <v>133</v>
      </c>
      <c r="P3991" s="260" t="e">
        <f t="shared" si="192"/>
        <v>#NUM!</v>
      </c>
      <c r="S3991" s="272"/>
    </row>
    <row r="3992" spans="1:19">
      <c r="A3992" s="161" t="s">
        <v>5103</v>
      </c>
      <c r="C3992" s="161" t="s">
        <v>133</v>
      </c>
      <c r="F3992" s="163" t="s">
        <v>133</v>
      </c>
      <c r="G3992" s="266" t="s">
        <v>133</v>
      </c>
      <c r="H3992" s="163" t="s">
        <v>133</v>
      </c>
      <c r="I3992" s="163" t="s">
        <v>133</v>
      </c>
      <c r="J3992" s="163" t="s">
        <v>133</v>
      </c>
      <c r="K3992" s="164">
        <f t="shared" si="193"/>
        <v>0</v>
      </c>
      <c r="L3992" s="165">
        <f t="shared" si="194"/>
        <v>0</v>
      </c>
      <c r="M3992" s="172">
        <v>127</v>
      </c>
      <c r="N3992" s="172">
        <v>64</v>
      </c>
      <c r="O3992" s="167" t="s">
        <v>133</v>
      </c>
      <c r="P3992" s="260" t="e">
        <f t="shared" si="192"/>
        <v>#NUM!</v>
      </c>
      <c r="S3992" s="272"/>
    </row>
    <row r="3993" spans="1:19">
      <c r="A3993" s="161" t="s">
        <v>5104</v>
      </c>
      <c r="C3993" s="161" t="s">
        <v>133</v>
      </c>
      <c r="F3993" s="163" t="s">
        <v>133</v>
      </c>
      <c r="G3993" s="266" t="s">
        <v>133</v>
      </c>
      <c r="H3993" s="163" t="s">
        <v>133</v>
      </c>
      <c r="I3993" s="163" t="s">
        <v>133</v>
      </c>
      <c r="J3993" s="163" t="s">
        <v>133</v>
      </c>
      <c r="K3993" s="164">
        <f t="shared" si="193"/>
        <v>0</v>
      </c>
      <c r="L3993" s="165">
        <f t="shared" si="194"/>
        <v>0</v>
      </c>
      <c r="M3993" s="172">
        <v>127</v>
      </c>
      <c r="N3993" s="172">
        <v>64</v>
      </c>
      <c r="O3993" s="167" t="s">
        <v>133</v>
      </c>
      <c r="P3993" s="260" t="e">
        <f t="shared" si="192"/>
        <v>#NUM!</v>
      </c>
      <c r="S3993" s="272"/>
    </row>
    <row r="3994" spans="1:19">
      <c r="A3994" s="161" t="s">
        <v>5105</v>
      </c>
      <c r="C3994" s="161" t="s">
        <v>133</v>
      </c>
      <c r="F3994" s="163" t="s">
        <v>133</v>
      </c>
      <c r="G3994" s="266" t="s">
        <v>133</v>
      </c>
      <c r="H3994" s="163" t="s">
        <v>133</v>
      </c>
      <c r="I3994" s="163" t="s">
        <v>133</v>
      </c>
      <c r="J3994" s="163" t="s">
        <v>133</v>
      </c>
      <c r="K3994" s="164">
        <f t="shared" si="193"/>
        <v>0</v>
      </c>
      <c r="L3994" s="165">
        <f t="shared" si="194"/>
        <v>0</v>
      </c>
      <c r="M3994" s="172">
        <v>127</v>
      </c>
      <c r="N3994" s="172">
        <v>64</v>
      </c>
      <c r="O3994" s="167" t="s">
        <v>133</v>
      </c>
      <c r="P3994" s="260" t="e">
        <f t="shared" si="192"/>
        <v>#NUM!</v>
      </c>
      <c r="S3994" s="272"/>
    </row>
    <row r="3995" spans="1:19">
      <c r="A3995" s="161" t="s">
        <v>5106</v>
      </c>
      <c r="C3995" s="161" t="s">
        <v>133</v>
      </c>
      <c r="F3995" s="163" t="s">
        <v>133</v>
      </c>
      <c r="G3995" s="266" t="s">
        <v>133</v>
      </c>
      <c r="H3995" s="163" t="s">
        <v>133</v>
      </c>
      <c r="I3995" s="163" t="s">
        <v>133</v>
      </c>
      <c r="J3995" s="163" t="s">
        <v>133</v>
      </c>
      <c r="K3995" s="164">
        <f t="shared" si="193"/>
        <v>0</v>
      </c>
      <c r="L3995" s="165">
        <f t="shared" si="194"/>
        <v>0</v>
      </c>
      <c r="M3995" s="172">
        <v>127</v>
      </c>
      <c r="N3995" s="172">
        <v>64</v>
      </c>
      <c r="O3995" s="167" t="s">
        <v>133</v>
      </c>
      <c r="P3995" s="260" t="e">
        <f t="shared" si="192"/>
        <v>#NUM!</v>
      </c>
      <c r="S3995" s="272"/>
    </row>
    <row r="3996" spans="1:19">
      <c r="A3996" s="161" t="s">
        <v>5107</v>
      </c>
      <c r="C3996" s="161" t="s">
        <v>133</v>
      </c>
      <c r="F3996" s="163" t="s">
        <v>133</v>
      </c>
      <c r="G3996" s="266" t="s">
        <v>133</v>
      </c>
      <c r="H3996" s="163" t="s">
        <v>133</v>
      </c>
      <c r="I3996" s="163" t="s">
        <v>133</v>
      </c>
      <c r="J3996" s="163" t="s">
        <v>133</v>
      </c>
      <c r="K3996" s="164">
        <f t="shared" si="193"/>
        <v>0</v>
      </c>
      <c r="L3996" s="165">
        <f t="shared" si="194"/>
        <v>0</v>
      </c>
      <c r="M3996" s="172">
        <v>127</v>
      </c>
      <c r="N3996" s="172">
        <v>64</v>
      </c>
      <c r="O3996" s="167" t="s">
        <v>133</v>
      </c>
      <c r="P3996" s="260" t="e">
        <f t="shared" si="192"/>
        <v>#NUM!</v>
      </c>
      <c r="S3996" s="272"/>
    </row>
    <row r="3997" spans="1:19">
      <c r="A3997" s="161" t="s">
        <v>5108</v>
      </c>
      <c r="C3997" s="161" t="s">
        <v>133</v>
      </c>
      <c r="F3997" s="163" t="s">
        <v>133</v>
      </c>
      <c r="G3997" s="266" t="s">
        <v>133</v>
      </c>
      <c r="H3997" s="163" t="s">
        <v>133</v>
      </c>
      <c r="I3997" s="163" t="s">
        <v>133</v>
      </c>
      <c r="J3997" s="163" t="s">
        <v>133</v>
      </c>
      <c r="K3997" s="164">
        <f t="shared" si="193"/>
        <v>0</v>
      </c>
      <c r="L3997" s="165">
        <f t="shared" si="194"/>
        <v>0</v>
      </c>
      <c r="M3997" s="172">
        <v>127</v>
      </c>
      <c r="N3997" s="172">
        <v>64</v>
      </c>
      <c r="O3997" s="167" t="s">
        <v>133</v>
      </c>
      <c r="P3997" s="260" t="e">
        <f t="shared" si="192"/>
        <v>#NUM!</v>
      </c>
      <c r="S3997" s="272"/>
    </row>
    <row r="3998" spans="1:19">
      <c r="A3998" s="161" t="s">
        <v>5109</v>
      </c>
      <c r="C3998" s="161" t="s">
        <v>133</v>
      </c>
      <c r="F3998" s="163" t="s">
        <v>133</v>
      </c>
      <c r="G3998" s="266" t="s">
        <v>133</v>
      </c>
      <c r="H3998" s="163" t="s">
        <v>133</v>
      </c>
      <c r="I3998" s="163" t="s">
        <v>133</v>
      </c>
      <c r="J3998" s="163" t="s">
        <v>133</v>
      </c>
      <c r="K3998" s="164">
        <f t="shared" si="193"/>
        <v>0</v>
      </c>
      <c r="L3998" s="165">
        <f t="shared" si="194"/>
        <v>0</v>
      </c>
      <c r="M3998" s="172">
        <v>127</v>
      </c>
      <c r="N3998" s="172">
        <v>64</v>
      </c>
      <c r="O3998" s="167" t="s">
        <v>133</v>
      </c>
      <c r="P3998" s="260" t="e">
        <f t="shared" si="192"/>
        <v>#NUM!</v>
      </c>
      <c r="S3998" s="272"/>
    </row>
    <row r="3999" spans="1:19">
      <c r="A3999" s="161" t="s">
        <v>5110</v>
      </c>
      <c r="C3999" s="161" t="s">
        <v>133</v>
      </c>
      <c r="F3999" s="163" t="s">
        <v>133</v>
      </c>
      <c r="G3999" s="266" t="s">
        <v>133</v>
      </c>
      <c r="H3999" s="163" t="s">
        <v>133</v>
      </c>
      <c r="I3999" s="163" t="s">
        <v>133</v>
      </c>
      <c r="J3999" s="163" t="s">
        <v>133</v>
      </c>
      <c r="K3999" s="164">
        <f t="shared" si="193"/>
        <v>0</v>
      </c>
      <c r="L3999" s="165">
        <f t="shared" si="194"/>
        <v>0</v>
      </c>
      <c r="M3999" s="172">
        <v>127</v>
      </c>
      <c r="N3999" s="172">
        <v>64</v>
      </c>
      <c r="O3999" s="167" t="s">
        <v>133</v>
      </c>
      <c r="P3999" s="260" t="e">
        <f t="shared" si="192"/>
        <v>#NUM!</v>
      </c>
      <c r="S3999" s="272"/>
    </row>
    <row r="4000" spans="1:19">
      <c r="A4000" s="161" t="s">
        <v>5111</v>
      </c>
      <c r="C4000" s="161" t="s">
        <v>133</v>
      </c>
      <c r="F4000" s="163" t="s">
        <v>133</v>
      </c>
      <c r="G4000" s="266" t="s">
        <v>133</v>
      </c>
      <c r="H4000" s="163" t="s">
        <v>133</v>
      </c>
      <c r="I4000" s="163" t="s">
        <v>133</v>
      </c>
      <c r="J4000" s="163" t="s">
        <v>133</v>
      </c>
      <c r="K4000" s="164">
        <f t="shared" si="193"/>
        <v>0</v>
      </c>
      <c r="L4000" s="165">
        <f t="shared" si="194"/>
        <v>0</v>
      </c>
      <c r="M4000" s="172">
        <v>127</v>
      </c>
      <c r="N4000" s="172">
        <v>64</v>
      </c>
      <c r="O4000" s="167" t="s">
        <v>133</v>
      </c>
      <c r="P4000" s="260" t="e">
        <f t="shared" si="192"/>
        <v>#NUM!</v>
      </c>
      <c r="S4000" s="272"/>
    </row>
    <row r="4001" spans="1:19">
      <c r="A4001" s="161" t="s">
        <v>5112</v>
      </c>
      <c r="C4001" s="161" t="s">
        <v>133</v>
      </c>
      <c r="F4001" s="163" t="s">
        <v>133</v>
      </c>
      <c r="G4001" s="266" t="s">
        <v>133</v>
      </c>
      <c r="H4001" s="163" t="s">
        <v>133</v>
      </c>
      <c r="I4001" s="163" t="s">
        <v>133</v>
      </c>
      <c r="J4001" s="163" t="s">
        <v>133</v>
      </c>
      <c r="K4001" s="164">
        <f t="shared" si="193"/>
        <v>0</v>
      </c>
      <c r="L4001" s="165">
        <f t="shared" si="194"/>
        <v>0</v>
      </c>
      <c r="M4001" s="172">
        <v>127</v>
      </c>
      <c r="N4001" s="172">
        <v>64</v>
      </c>
      <c r="O4001" s="167" t="s">
        <v>133</v>
      </c>
      <c r="P4001" s="260" t="e">
        <f t="shared" si="192"/>
        <v>#NUM!</v>
      </c>
      <c r="S4001" s="272"/>
    </row>
    <row r="4002" spans="1:19">
      <c r="A4002" s="161" t="s">
        <v>5113</v>
      </c>
      <c r="C4002" s="161" t="s">
        <v>133</v>
      </c>
      <c r="F4002" s="163" t="s">
        <v>133</v>
      </c>
      <c r="G4002" s="266" t="s">
        <v>133</v>
      </c>
      <c r="H4002" s="163" t="s">
        <v>133</v>
      </c>
      <c r="I4002" s="163" t="s">
        <v>133</v>
      </c>
      <c r="J4002" s="163" t="s">
        <v>133</v>
      </c>
      <c r="K4002" s="164">
        <f t="shared" si="193"/>
        <v>0</v>
      </c>
      <c r="L4002" s="165">
        <f t="shared" si="194"/>
        <v>0</v>
      </c>
      <c r="M4002" s="172">
        <v>127</v>
      </c>
      <c r="N4002" s="172">
        <v>64</v>
      </c>
      <c r="O4002" s="167" t="s">
        <v>133</v>
      </c>
      <c r="P4002" s="260" t="e">
        <f t="shared" si="192"/>
        <v>#NUM!</v>
      </c>
      <c r="S4002" s="272"/>
    </row>
    <row r="4003" spans="1:19">
      <c r="A4003" s="161" t="s">
        <v>5114</v>
      </c>
      <c r="C4003" s="161" t="s">
        <v>133</v>
      </c>
      <c r="F4003" s="163" t="s">
        <v>133</v>
      </c>
      <c r="G4003" s="266" t="s">
        <v>133</v>
      </c>
      <c r="H4003" s="163" t="s">
        <v>133</v>
      </c>
      <c r="I4003" s="163" t="s">
        <v>133</v>
      </c>
      <c r="J4003" s="163" t="s">
        <v>133</v>
      </c>
      <c r="K4003" s="164">
        <f t="shared" si="193"/>
        <v>0</v>
      </c>
      <c r="L4003" s="165">
        <f t="shared" si="194"/>
        <v>0</v>
      </c>
      <c r="M4003" s="172">
        <v>127</v>
      </c>
      <c r="N4003" s="172">
        <v>64</v>
      </c>
      <c r="O4003" s="167" t="s">
        <v>133</v>
      </c>
      <c r="P4003" s="260" t="e">
        <f t="shared" si="192"/>
        <v>#NUM!</v>
      </c>
      <c r="S4003" s="272"/>
    </row>
    <row r="4004" spans="1:19">
      <c r="A4004" s="161" t="s">
        <v>5115</v>
      </c>
      <c r="C4004" s="161" t="s">
        <v>133</v>
      </c>
      <c r="F4004" s="163" t="s">
        <v>133</v>
      </c>
      <c r="G4004" s="266" t="s">
        <v>133</v>
      </c>
      <c r="H4004" s="163" t="s">
        <v>133</v>
      </c>
      <c r="I4004" s="163" t="s">
        <v>133</v>
      </c>
      <c r="J4004" s="163" t="s">
        <v>133</v>
      </c>
      <c r="K4004" s="164">
        <f t="shared" si="193"/>
        <v>0</v>
      </c>
      <c r="L4004" s="165">
        <f t="shared" si="194"/>
        <v>0</v>
      </c>
      <c r="M4004" s="172">
        <v>127</v>
      </c>
      <c r="N4004" s="172">
        <v>64</v>
      </c>
      <c r="O4004" s="167" t="s">
        <v>133</v>
      </c>
      <c r="P4004" s="260" t="e">
        <f t="shared" si="192"/>
        <v>#NUM!</v>
      </c>
      <c r="S4004" s="272"/>
    </row>
    <row r="4005" spans="1:19">
      <c r="A4005" s="161" t="s">
        <v>5116</v>
      </c>
      <c r="C4005" s="161" t="s">
        <v>133</v>
      </c>
      <c r="F4005" s="163" t="s">
        <v>133</v>
      </c>
      <c r="G4005" s="266" t="s">
        <v>133</v>
      </c>
      <c r="H4005" s="163" t="s">
        <v>133</v>
      </c>
      <c r="I4005" s="163" t="s">
        <v>133</v>
      </c>
      <c r="J4005" s="163" t="s">
        <v>133</v>
      </c>
      <c r="K4005" s="164">
        <f t="shared" si="193"/>
        <v>0</v>
      </c>
      <c r="L4005" s="165">
        <f t="shared" si="194"/>
        <v>0</v>
      </c>
      <c r="M4005" s="172">
        <v>127</v>
      </c>
      <c r="N4005" s="172">
        <v>64</v>
      </c>
      <c r="O4005" s="167" t="s">
        <v>133</v>
      </c>
      <c r="P4005" s="260" t="e">
        <f t="shared" si="192"/>
        <v>#NUM!</v>
      </c>
      <c r="S4005" s="272"/>
    </row>
    <row r="4006" spans="1:19">
      <c r="A4006" s="161" t="s">
        <v>5117</v>
      </c>
      <c r="C4006" s="161" t="s">
        <v>133</v>
      </c>
      <c r="F4006" s="163" t="s">
        <v>133</v>
      </c>
      <c r="G4006" s="266" t="s">
        <v>133</v>
      </c>
      <c r="H4006" s="163" t="s">
        <v>133</v>
      </c>
      <c r="I4006" s="163" t="s">
        <v>133</v>
      </c>
      <c r="J4006" s="163" t="s">
        <v>133</v>
      </c>
      <c r="K4006" s="164">
        <f t="shared" si="193"/>
        <v>0</v>
      </c>
      <c r="L4006" s="165">
        <f t="shared" si="194"/>
        <v>0</v>
      </c>
      <c r="M4006" s="172">
        <v>127</v>
      </c>
      <c r="N4006" s="172">
        <v>64</v>
      </c>
      <c r="O4006" s="167" t="s">
        <v>133</v>
      </c>
      <c r="P4006" s="260" t="e">
        <f t="shared" si="192"/>
        <v>#NUM!</v>
      </c>
      <c r="S4006" s="272"/>
    </row>
    <row r="4007" spans="1:19">
      <c r="A4007" s="161" t="s">
        <v>5118</v>
      </c>
      <c r="C4007" s="161" t="s">
        <v>133</v>
      </c>
      <c r="F4007" s="163" t="s">
        <v>133</v>
      </c>
      <c r="G4007" s="266" t="s">
        <v>133</v>
      </c>
      <c r="H4007" s="163" t="s">
        <v>133</v>
      </c>
      <c r="I4007" s="163" t="s">
        <v>133</v>
      </c>
      <c r="J4007" s="163" t="s">
        <v>133</v>
      </c>
      <c r="K4007" s="164">
        <f t="shared" si="193"/>
        <v>0</v>
      </c>
      <c r="L4007" s="165">
        <f t="shared" si="194"/>
        <v>0</v>
      </c>
      <c r="M4007" s="172">
        <v>127</v>
      </c>
      <c r="N4007" s="172">
        <v>64</v>
      </c>
      <c r="O4007" s="167" t="s">
        <v>133</v>
      </c>
      <c r="P4007" s="260" t="e">
        <f t="shared" si="192"/>
        <v>#NUM!</v>
      </c>
      <c r="S4007" s="272"/>
    </row>
    <row r="4008" spans="1:19">
      <c r="A4008" s="161" t="s">
        <v>5119</v>
      </c>
      <c r="C4008" s="161" t="s">
        <v>133</v>
      </c>
      <c r="F4008" s="163" t="s">
        <v>133</v>
      </c>
      <c r="G4008" s="266" t="s">
        <v>133</v>
      </c>
      <c r="H4008" s="163" t="s">
        <v>133</v>
      </c>
      <c r="I4008" s="163" t="s">
        <v>133</v>
      </c>
      <c r="J4008" s="163" t="s">
        <v>133</v>
      </c>
      <c r="K4008" s="164">
        <f t="shared" si="193"/>
        <v>0</v>
      </c>
      <c r="L4008" s="165">
        <f t="shared" si="194"/>
        <v>0</v>
      </c>
      <c r="M4008" s="172">
        <v>127</v>
      </c>
      <c r="N4008" s="172">
        <v>64</v>
      </c>
      <c r="O4008" s="167" t="s">
        <v>133</v>
      </c>
      <c r="P4008" s="260" t="e">
        <f t="shared" si="192"/>
        <v>#NUM!</v>
      </c>
      <c r="S4008" s="272"/>
    </row>
    <row r="4009" spans="1:19">
      <c r="A4009" s="161" t="s">
        <v>5120</v>
      </c>
      <c r="C4009" s="161" t="s">
        <v>133</v>
      </c>
      <c r="F4009" s="163" t="s">
        <v>133</v>
      </c>
      <c r="G4009" s="266" t="s">
        <v>133</v>
      </c>
      <c r="H4009" s="163" t="s">
        <v>133</v>
      </c>
      <c r="I4009" s="163" t="s">
        <v>133</v>
      </c>
      <c r="J4009" s="163" t="s">
        <v>133</v>
      </c>
      <c r="K4009" s="164">
        <f t="shared" si="193"/>
        <v>0</v>
      </c>
      <c r="L4009" s="165">
        <f t="shared" si="194"/>
        <v>0</v>
      </c>
      <c r="M4009" s="172">
        <v>127</v>
      </c>
      <c r="N4009" s="172">
        <v>64</v>
      </c>
      <c r="O4009" s="167" t="s">
        <v>133</v>
      </c>
      <c r="P4009" s="260" t="e">
        <f t="shared" si="192"/>
        <v>#NUM!</v>
      </c>
      <c r="S4009" s="272"/>
    </row>
    <row r="4010" spans="1:19">
      <c r="A4010" s="161" t="s">
        <v>5121</v>
      </c>
      <c r="C4010" s="161" t="s">
        <v>133</v>
      </c>
      <c r="F4010" s="163" t="s">
        <v>133</v>
      </c>
      <c r="G4010" s="266" t="s">
        <v>133</v>
      </c>
      <c r="H4010" s="163" t="s">
        <v>133</v>
      </c>
      <c r="I4010" s="163" t="s">
        <v>133</v>
      </c>
      <c r="J4010" s="163" t="s">
        <v>133</v>
      </c>
      <c r="K4010" s="164">
        <f t="shared" si="193"/>
        <v>0</v>
      </c>
      <c r="L4010" s="165">
        <f t="shared" si="194"/>
        <v>0</v>
      </c>
      <c r="M4010" s="172">
        <v>127</v>
      </c>
      <c r="N4010" s="172">
        <v>64</v>
      </c>
      <c r="O4010" s="167" t="s">
        <v>133</v>
      </c>
      <c r="P4010" s="260" t="e">
        <f t="shared" si="192"/>
        <v>#NUM!</v>
      </c>
      <c r="S4010" s="272"/>
    </row>
    <row r="4011" spans="1:19">
      <c r="A4011" s="161" t="s">
        <v>5122</v>
      </c>
      <c r="C4011" s="161" t="s">
        <v>133</v>
      </c>
      <c r="F4011" s="163" t="s">
        <v>133</v>
      </c>
      <c r="G4011" s="266" t="s">
        <v>133</v>
      </c>
      <c r="H4011" s="163" t="s">
        <v>133</v>
      </c>
      <c r="I4011" s="163" t="s">
        <v>133</v>
      </c>
      <c r="J4011" s="163" t="s">
        <v>133</v>
      </c>
      <c r="K4011" s="164">
        <f t="shared" si="193"/>
        <v>0</v>
      </c>
      <c r="L4011" s="165">
        <f t="shared" si="194"/>
        <v>0</v>
      </c>
      <c r="M4011" s="172">
        <v>127</v>
      </c>
      <c r="N4011" s="172">
        <v>64</v>
      </c>
      <c r="O4011" s="167" t="s">
        <v>133</v>
      </c>
      <c r="P4011" s="260" t="e">
        <f t="shared" si="192"/>
        <v>#NUM!</v>
      </c>
      <c r="S4011" s="272"/>
    </row>
    <row r="4012" spans="1:19">
      <c r="A4012" s="161" t="s">
        <v>5123</v>
      </c>
      <c r="C4012" s="161" t="s">
        <v>133</v>
      </c>
      <c r="F4012" s="163" t="s">
        <v>133</v>
      </c>
      <c r="G4012" s="266" t="s">
        <v>133</v>
      </c>
      <c r="H4012" s="163" t="s">
        <v>133</v>
      </c>
      <c r="I4012" s="163" t="s">
        <v>133</v>
      </c>
      <c r="J4012" s="163" t="s">
        <v>133</v>
      </c>
      <c r="K4012" s="164">
        <f t="shared" si="193"/>
        <v>0</v>
      </c>
      <c r="L4012" s="165">
        <f t="shared" si="194"/>
        <v>0</v>
      </c>
      <c r="M4012" s="172">
        <v>127</v>
      </c>
      <c r="N4012" s="172">
        <v>64</v>
      </c>
      <c r="O4012" s="167" t="s">
        <v>133</v>
      </c>
      <c r="P4012" s="260" t="e">
        <f t="shared" si="192"/>
        <v>#NUM!</v>
      </c>
      <c r="S4012" s="272"/>
    </row>
    <row r="4013" spans="1:19">
      <c r="A4013" s="161" t="s">
        <v>5124</v>
      </c>
      <c r="C4013" s="161" t="s">
        <v>133</v>
      </c>
      <c r="F4013" s="163" t="s">
        <v>133</v>
      </c>
      <c r="G4013" s="266" t="s">
        <v>133</v>
      </c>
      <c r="H4013" s="163" t="s">
        <v>133</v>
      </c>
      <c r="I4013" s="163" t="s">
        <v>133</v>
      </c>
      <c r="J4013" s="163" t="s">
        <v>133</v>
      </c>
      <c r="K4013" s="164">
        <f t="shared" si="193"/>
        <v>0</v>
      </c>
      <c r="L4013" s="165">
        <f t="shared" si="194"/>
        <v>0</v>
      </c>
      <c r="M4013" s="172">
        <v>127</v>
      </c>
      <c r="N4013" s="172">
        <v>64</v>
      </c>
      <c r="O4013" s="167" t="s">
        <v>133</v>
      </c>
      <c r="P4013" s="260" t="e">
        <f t="shared" si="192"/>
        <v>#NUM!</v>
      </c>
      <c r="S4013" s="272"/>
    </row>
    <row r="4014" spans="1:19">
      <c r="A4014" s="161" t="s">
        <v>5125</v>
      </c>
      <c r="C4014" s="161" t="s">
        <v>133</v>
      </c>
      <c r="F4014" s="163" t="s">
        <v>133</v>
      </c>
      <c r="G4014" s="266" t="s">
        <v>133</v>
      </c>
      <c r="H4014" s="163" t="s">
        <v>133</v>
      </c>
      <c r="I4014" s="163" t="s">
        <v>133</v>
      </c>
      <c r="J4014" s="163" t="s">
        <v>133</v>
      </c>
      <c r="K4014" s="164">
        <f t="shared" si="193"/>
        <v>0</v>
      </c>
      <c r="L4014" s="165">
        <f t="shared" si="194"/>
        <v>0</v>
      </c>
      <c r="M4014" s="172">
        <v>127</v>
      </c>
      <c r="N4014" s="172">
        <v>64</v>
      </c>
      <c r="O4014" s="167" t="s">
        <v>133</v>
      </c>
      <c r="P4014" s="260" t="e">
        <f t="shared" si="192"/>
        <v>#NUM!</v>
      </c>
      <c r="S4014" s="272"/>
    </row>
    <row r="4015" spans="1:19">
      <c r="A4015" s="161" t="s">
        <v>5126</v>
      </c>
      <c r="C4015" s="161" t="s">
        <v>133</v>
      </c>
      <c r="F4015" s="163" t="s">
        <v>133</v>
      </c>
      <c r="G4015" s="266" t="s">
        <v>133</v>
      </c>
      <c r="H4015" s="163" t="s">
        <v>133</v>
      </c>
      <c r="I4015" s="163" t="s">
        <v>133</v>
      </c>
      <c r="J4015" s="163" t="s">
        <v>133</v>
      </c>
      <c r="K4015" s="164">
        <f t="shared" si="193"/>
        <v>0</v>
      </c>
      <c r="L4015" s="165">
        <f t="shared" si="194"/>
        <v>0</v>
      </c>
      <c r="M4015" s="172">
        <v>127</v>
      </c>
      <c r="N4015" s="172">
        <v>64</v>
      </c>
      <c r="O4015" s="167" t="s">
        <v>133</v>
      </c>
      <c r="P4015" s="260" t="e">
        <f t="shared" si="192"/>
        <v>#NUM!</v>
      </c>
      <c r="S4015" s="272"/>
    </row>
    <row r="4016" spans="1:19">
      <c r="A4016" s="161" t="s">
        <v>5127</v>
      </c>
      <c r="C4016" s="161" t="s">
        <v>133</v>
      </c>
      <c r="F4016" s="163" t="s">
        <v>133</v>
      </c>
      <c r="G4016" s="266" t="s">
        <v>133</v>
      </c>
      <c r="H4016" s="163" t="s">
        <v>133</v>
      </c>
      <c r="I4016" s="163" t="s">
        <v>133</v>
      </c>
      <c r="J4016" s="163" t="s">
        <v>133</v>
      </c>
      <c r="K4016" s="164">
        <f t="shared" si="193"/>
        <v>0</v>
      </c>
      <c r="L4016" s="165">
        <f t="shared" si="194"/>
        <v>0</v>
      </c>
      <c r="M4016" s="172">
        <v>127</v>
      </c>
      <c r="N4016" s="172">
        <v>64</v>
      </c>
      <c r="O4016" s="167" t="s">
        <v>133</v>
      </c>
      <c r="P4016" s="260" t="e">
        <f t="shared" si="192"/>
        <v>#NUM!</v>
      </c>
      <c r="S4016" s="272"/>
    </row>
    <row r="4017" spans="1:19">
      <c r="A4017" s="161" t="s">
        <v>5128</v>
      </c>
      <c r="C4017" s="161" t="s">
        <v>133</v>
      </c>
      <c r="F4017" s="163" t="s">
        <v>133</v>
      </c>
      <c r="G4017" s="266" t="s">
        <v>133</v>
      </c>
      <c r="H4017" s="163" t="s">
        <v>133</v>
      </c>
      <c r="I4017" s="163" t="s">
        <v>133</v>
      </c>
      <c r="J4017" s="163" t="s">
        <v>133</v>
      </c>
      <c r="K4017" s="164">
        <f t="shared" si="193"/>
        <v>0</v>
      </c>
      <c r="L4017" s="165">
        <f t="shared" si="194"/>
        <v>0</v>
      </c>
      <c r="M4017" s="172">
        <v>127</v>
      </c>
      <c r="N4017" s="172">
        <v>64</v>
      </c>
      <c r="O4017" s="167" t="s">
        <v>133</v>
      </c>
      <c r="P4017" s="260" t="e">
        <f t="shared" si="192"/>
        <v>#NUM!</v>
      </c>
      <c r="S4017" s="272"/>
    </row>
    <row r="4018" spans="1:19">
      <c r="A4018" s="161" t="s">
        <v>5129</v>
      </c>
      <c r="C4018" s="161" t="s">
        <v>133</v>
      </c>
      <c r="F4018" s="163" t="s">
        <v>133</v>
      </c>
      <c r="G4018" s="266" t="s">
        <v>133</v>
      </c>
      <c r="H4018" s="163" t="s">
        <v>133</v>
      </c>
      <c r="I4018" s="163" t="s">
        <v>133</v>
      </c>
      <c r="J4018" s="163" t="s">
        <v>133</v>
      </c>
      <c r="K4018" s="164">
        <f t="shared" si="193"/>
        <v>0</v>
      </c>
      <c r="L4018" s="165">
        <f t="shared" si="194"/>
        <v>0</v>
      </c>
      <c r="M4018" s="172">
        <v>127</v>
      </c>
      <c r="N4018" s="172">
        <v>64</v>
      </c>
      <c r="O4018" s="167" t="s">
        <v>133</v>
      </c>
      <c r="P4018" s="260" t="e">
        <f t="shared" si="192"/>
        <v>#NUM!</v>
      </c>
      <c r="S4018" s="272"/>
    </row>
    <row r="4019" spans="1:19">
      <c r="A4019" s="161" t="s">
        <v>5130</v>
      </c>
      <c r="C4019" s="161" t="s">
        <v>133</v>
      </c>
      <c r="F4019" s="163" t="s">
        <v>133</v>
      </c>
      <c r="G4019" s="266" t="s">
        <v>133</v>
      </c>
      <c r="H4019" s="163" t="s">
        <v>133</v>
      </c>
      <c r="I4019" s="163" t="s">
        <v>133</v>
      </c>
      <c r="J4019" s="163" t="s">
        <v>133</v>
      </c>
      <c r="K4019" s="164">
        <f t="shared" si="193"/>
        <v>0</v>
      </c>
      <c r="L4019" s="165">
        <f t="shared" si="194"/>
        <v>0</v>
      </c>
      <c r="M4019" s="172">
        <v>127</v>
      </c>
      <c r="N4019" s="172">
        <v>64</v>
      </c>
      <c r="O4019" s="167" t="s">
        <v>133</v>
      </c>
      <c r="P4019" s="260" t="e">
        <f t="shared" si="192"/>
        <v>#NUM!</v>
      </c>
      <c r="S4019" s="272"/>
    </row>
    <row r="4020" spans="1:19">
      <c r="A4020" s="161" t="s">
        <v>5131</v>
      </c>
      <c r="C4020" s="161" t="s">
        <v>133</v>
      </c>
      <c r="F4020" s="163" t="s">
        <v>133</v>
      </c>
      <c r="G4020" s="266" t="s">
        <v>133</v>
      </c>
      <c r="H4020" s="163" t="s">
        <v>133</v>
      </c>
      <c r="I4020" s="163" t="s">
        <v>133</v>
      </c>
      <c r="J4020" s="163" t="s">
        <v>133</v>
      </c>
      <c r="K4020" s="164">
        <f t="shared" si="193"/>
        <v>0</v>
      </c>
      <c r="L4020" s="165">
        <f t="shared" si="194"/>
        <v>0</v>
      </c>
      <c r="M4020" s="172">
        <v>127</v>
      </c>
      <c r="N4020" s="172">
        <v>64</v>
      </c>
      <c r="O4020" s="167" t="s">
        <v>133</v>
      </c>
      <c r="P4020" s="260" t="e">
        <f t="shared" si="192"/>
        <v>#NUM!</v>
      </c>
      <c r="S4020" s="272"/>
    </row>
    <row r="4021" spans="1:19">
      <c r="A4021" s="161" t="s">
        <v>5132</v>
      </c>
      <c r="C4021" s="161" t="s">
        <v>133</v>
      </c>
      <c r="F4021" s="163" t="s">
        <v>133</v>
      </c>
      <c r="G4021" s="266" t="s">
        <v>133</v>
      </c>
      <c r="H4021" s="163" t="s">
        <v>133</v>
      </c>
      <c r="I4021" s="163" t="s">
        <v>133</v>
      </c>
      <c r="J4021" s="163" t="s">
        <v>133</v>
      </c>
      <c r="K4021" s="164">
        <f t="shared" si="193"/>
        <v>0</v>
      </c>
      <c r="L4021" s="165">
        <f t="shared" si="194"/>
        <v>0</v>
      </c>
      <c r="M4021" s="172">
        <v>127</v>
      </c>
      <c r="N4021" s="172">
        <v>64</v>
      </c>
      <c r="O4021" s="167" t="s">
        <v>133</v>
      </c>
      <c r="P4021" s="260" t="e">
        <f t="shared" si="192"/>
        <v>#NUM!</v>
      </c>
      <c r="S4021" s="272"/>
    </row>
    <row r="4022" spans="1:19">
      <c r="A4022" s="161" t="s">
        <v>5133</v>
      </c>
      <c r="C4022" s="161" t="s">
        <v>133</v>
      </c>
      <c r="F4022" s="163" t="s">
        <v>133</v>
      </c>
      <c r="G4022" s="266" t="s">
        <v>133</v>
      </c>
      <c r="H4022" s="163" t="s">
        <v>133</v>
      </c>
      <c r="I4022" s="163" t="s">
        <v>133</v>
      </c>
      <c r="J4022" s="163" t="s">
        <v>133</v>
      </c>
      <c r="K4022" s="164">
        <f t="shared" si="193"/>
        <v>0</v>
      </c>
      <c r="L4022" s="165">
        <f t="shared" si="194"/>
        <v>0</v>
      </c>
      <c r="M4022" s="172">
        <v>127</v>
      </c>
      <c r="N4022" s="172">
        <v>64</v>
      </c>
      <c r="O4022" s="167" t="s">
        <v>133</v>
      </c>
      <c r="P4022" s="260" t="e">
        <f t="shared" si="192"/>
        <v>#NUM!</v>
      </c>
      <c r="S4022" s="272"/>
    </row>
    <row r="4023" spans="1:19">
      <c r="A4023" s="161" t="s">
        <v>5134</v>
      </c>
      <c r="C4023" s="161" t="s">
        <v>133</v>
      </c>
      <c r="F4023" s="163" t="s">
        <v>133</v>
      </c>
      <c r="G4023" s="266" t="s">
        <v>133</v>
      </c>
      <c r="H4023" s="163" t="s">
        <v>133</v>
      </c>
      <c r="I4023" s="163" t="s">
        <v>133</v>
      </c>
      <c r="J4023" s="163" t="s">
        <v>133</v>
      </c>
      <c r="K4023" s="164">
        <f t="shared" si="193"/>
        <v>0</v>
      </c>
      <c r="L4023" s="165">
        <f t="shared" si="194"/>
        <v>0</v>
      </c>
      <c r="M4023" s="172">
        <v>127</v>
      </c>
      <c r="N4023" s="172">
        <v>64</v>
      </c>
      <c r="O4023" s="167" t="s">
        <v>133</v>
      </c>
      <c r="P4023" s="260" t="e">
        <f t="shared" si="192"/>
        <v>#NUM!</v>
      </c>
      <c r="S4023" s="272"/>
    </row>
    <row r="4024" spans="1:19">
      <c r="A4024" s="161" t="s">
        <v>5135</v>
      </c>
      <c r="C4024" s="161" t="s">
        <v>133</v>
      </c>
      <c r="F4024" s="163" t="s">
        <v>133</v>
      </c>
      <c r="G4024" s="266" t="s">
        <v>133</v>
      </c>
      <c r="H4024" s="163" t="s">
        <v>133</v>
      </c>
      <c r="I4024" s="163" t="s">
        <v>133</v>
      </c>
      <c r="J4024" s="163" t="s">
        <v>133</v>
      </c>
      <c r="K4024" s="164">
        <f t="shared" si="193"/>
        <v>0</v>
      </c>
      <c r="L4024" s="165">
        <f t="shared" si="194"/>
        <v>0</v>
      </c>
      <c r="M4024" s="172">
        <v>127</v>
      </c>
      <c r="N4024" s="172">
        <v>64</v>
      </c>
      <c r="O4024" s="167" t="s">
        <v>133</v>
      </c>
      <c r="P4024" s="260" t="e">
        <f t="shared" si="192"/>
        <v>#NUM!</v>
      </c>
      <c r="S4024" s="272"/>
    </row>
    <row r="4025" spans="1:19">
      <c r="A4025" s="161" t="s">
        <v>5136</v>
      </c>
      <c r="C4025" s="161" t="s">
        <v>133</v>
      </c>
      <c r="F4025" s="163" t="s">
        <v>133</v>
      </c>
      <c r="G4025" s="266" t="s">
        <v>133</v>
      </c>
      <c r="H4025" s="163" t="s">
        <v>133</v>
      </c>
      <c r="I4025" s="163" t="s">
        <v>133</v>
      </c>
      <c r="J4025" s="163" t="s">
        <v>133</v>
      </c>
      <c r="K4025" s="164">
        <f t="shared" si="193"/>
        <v>0</v>
      </c>
      <c r="L4025" s="165">
        <f t="shared" si="194"/>
        <v>0</v>
      </c>
      <c r="M4025" s="172">
        <v>127</v>
      </c>
      <c r="N4025" s="172">
        <v>64</v>
      </c>
      <c r="O4025" s="167" t="s">
        <v>133</v>
      </c>
      <c r="P4025" s="260" t="e">
        <f t="shared" si="192"/>
        <v>#NUM!</v>
      </c>
      <c r="S4025" s="272"/>
    </row>
    <row r="4026" spans="1:19">
      <c r="A4026" s="161" t="s">
        <v>5137</v>
      </c>
      <c r="C4026" s="161" t="s">
        <v>133</v>
      </c>
      <c r="F4026" s="163" t="s">
        <v>133</v>
      </c>
      <c r="G4026" s="266" t="s">
        <v>133</v>
      </c>
      <c r="H4026" s="163" t="s">
        <v>133</v>
      </c>
      <c r="I4026" s="163" t="s">
        <v>133</v>
      </c>
      <c r="J4026" s="163" t="s">
        <v>133</v>
      </c>
      <c r="K4026" s="164">
        <f t="shared" si="193"/>
        <v>0</v>
      </c>
      <c r="L4026" s="165">
        <f t="shared" si="194"/>
        <v>0</v>
      </c>
      <c r="M4026" s="172">
        <v>127</v>
      </c>
      <c r="N4026" s="172">
        <v>64</v>
      </c>
      <c r="O4026" s="167" t="s">
        <v>133</v>
      </c>
      <c r="P4026" s="260" t="e">
        <f t="shared" si="192"/>
        <v>#NUM!</v>
      </c>
      <c r="S4026" s="272"/>
    </row>
    <row r="4027" spans="1:19">
      <c r="A4027" s="161" t="s">
        <v>5138</v>
      </c>
      <c r="C4027" s="161" t="s">
        <v>133</v>
      </c>
      <c r="F4027" s="163" t="s">
        <v>133</v>
      </c>
      <c r="G4027" s="266" t="s">
        <v>133</v>
      </c>
      <c r="H4027" s="163" t="s">
        <v>133</v>
      </c>
      <c r="I4027" s="163" t="s">
        <v>133</v>
      </c>
      <c r="J4027" s="163" t="s">
        <v>133</v>
      </c>
      <c r="K4027" s="164">
        <f t="shared" si="193"/>
        <v>0</v>
      </c>
      <c r="L4027" s="165">
        <f t="shared" si="194"/>
        <v>0</v>
      </c>
      <c r="M4027" s="172">
        <v>127</v>
      </c>
      <c r="N4027" s="172">
        <v>64</v>
      </c>
      <c r="O4027" s="167" t="s">
        <v>133</v>
      </c>
      <c r="P4027" s="260" t="e">
        <f t="shared" si="192"/>
        <v>#NUM!</v>
      </c>
      <c r="S4027" s="272"/>
    </row>
    <row r="4028" spans="1:19">
      <c r="A4028" s="161" t="s">
        <v>5139</v>
      </c>
      <c r="C4028" s="161" t="s">
        <v>133</v>
      </c>
      <c r="F4028" s="163" t="s">
        <v>133</v>
      </c>
      <c r="G4028" s="266" t="s">
        <v>133</v>
      </c>
      <c r="H4028" s="163" t="s">
        <v>133</v>
      </c>
      <c r="I4028" s="163" t="s">
        <v>133</v>
      </c>
      <c r="J4028" s="163" t="s">
        <v>133</v>
      </c>
      <c r="K4028" s="164">
        <f t="shared" si="193"/>
        <v>0</v>
      </c>
      <c r="L4028" s="165">
        <f t="shared" si="194"/>
        <v>0</v>
      </c>
      <c r="M4028" s="172">
        <v>127</v>
      </c>
      <c r="N4028" s="172">
        <v>64</v>
      </c>
      <c r="O4028" s="167" t="s">
        <v>133</v>
      </c>
      <c r="P4028" s="260" t="e">
        <f t="shared" si="192"/>
        <v>#NUM!</v>
      </c>
      <c r="S4028" s="272"/>
    </row>
    <row r="4029" spans="1:19">
      <c r="A4029" s="161" t="s">
        <v>5140</v>
      </c>
      <c r="C4029" s="161" t="s">
        <v>133</v>
      </c>
      <c r="F4029" s="163" t="s">
        <v>133</v>
      </c>
      <c r="G4029" s="266" t="s">
        <v>133</v>
      </c>
      <c r="H4029" s="163" t="s">
        <v>133</v>
      </c>
      <c r="I4029" s="163" t="s">
        <v>133</v>
      </c>
      <c r="J4029" s="163" t="s">
        <v>133</v>
      </c>
      <c r="K4029" s="164">
        <f t="shared" si="193"/>
        <v>0</v>
      </c>
      <c r="L4029" s="165">
        <f t="shared" si="194"/>
        <v>0</v>
      </c>
      <c r="M4029" s="172">
        <v>127</v>
      </c>
      <c r="N4029" s="172">
        <v>64</v>
      </c>
      <c r="O4029" s="167" t="s">
        <v>133</v>
      </c>
      <c r="P4029" s="260" t="e">
        <f t="shared" si="192"/>
        <v>#NUM!</v>
      </c>
      <c r="S4029" s="272"/>
    </row>
    <row r="4030" spans="1:19">
      <c r="A4030" s="161" t="s">
        <v>5141</v>
      </c>
      <c r="C4030" s="161" t="s">
        <v>133</v>
      </c>
      <c r="F4030" s="163" t="s">
        <v>133</v>
      </c>
      <c r="G4030" s="266" t="s">
        <v>133</v>
      </c>
      <c r="H4030" s="163" t="s">
        <v>133</v>
      </c>
      <c r="I4030" s="163" t="s">
        <v>133</v>
      </c>
      <c r="J4030" s="163" t="s">
        <v>133</v>
      </c>
      <c r="K4030" s="164">
        <f t="shared" si="193"/>
        <v>0</v>
      </c>
      <c r="L4030" s="165">
        <f t="shared" si="194"/>
        <v>0</v>
      </c>
      <c r="M4030" s="172">
        <v>127</v>
      </c>
      <c r="N4030" s="172">
        <v>64</v>
      </c>
      <c r="O4030" s="167" t="s">
        <v>133</v>
      </c>
      <c r="P4030" s="260" t="e">
        <f t="shared" si="192"/>
        <v>#NUM!</v>
      </c>
      <c r="S4030" s="272"/>
    </row>
    <row r="4031" spans="1:19">
      <c r="A4031" s="161" t="s">
        <v>5142</v>
      </c>
      <c r="C4031" s="161" t="s">
        <v>133</v>
      </c>
      <c r="F4031" s="163" t="s">
        <v>133</v>
      </c>
      <c r="G4031" s="266" t="s">
        <v>133</v>
      </c>
      <c r="H4031" s="163" t="s">
        <v>133</v>
      </c>
      <c r="I4031" s="163" t="s">
        <v>133</v>
      </c>
      <c r="J4031" s="163" t="s">
        <v>133</v>
      </c>
      <c r="K4031" s="164">
        <f t="shared" si="193"/>
        <v>0</v>
      </c>
      <c r="L4031" s="165">
        <f t="shared" si="194"/>
        <v>0</v>
      </c>
      <c r="M4031" s="172">
        <v>127</v>
      </c>
      <c r="N4031" s="172">
        <v>64</v>
      </c>
      <c r="O4031" s="167" t="s">
        <v>133</v>
      </c>
      <c r="P4031" s="260" t="e">
        <f t="shared" si="192"/>
        <v>#NUM!</v>
      </c>
      <c r="S4031" s="272"/>
    </row>
    <row r="4032" spans="1:19">
      <c r="A4032" s="161" t="s">
        <v>5143</v>
      </c>
      <c r="C4032" s="161" t="s">
        <v>133</v>
      </c>
      <c r="F4032" s="163" t="s">
        <v>133</v>
      </c>
      <c r="G4032" s="266" t="s">
        <v>133</v>
      </c>
      <c r="H4032" s="163" t="s">
        <v>133</v>
      </c>
      <c r="I4032" s="163" t="s">
        <v>133</v>
      </c>
      <c r="J4032" s="163" t="s">
        <v>133</v>
      </c>
      <c r="K4032" s="164">
        <f t="shared" si="193"/>
        <v>0</v>
      </c>
      <c r="L4032" s="165">
        <f t="shared" si="194"/>
        <v>0</v>
      </c>
      <c r="M4032" s="172">
        <v>127</v>
      </c>
      <c r="N4032" s="172">
        <v>64</v>
      </c>
      <c r="O4032" s="167" t="s">
        <v>133</v>
      </c>
      <c r="P4032" s="260" t="e">
        <f t="shared" si="192"/>
        <v>#NUM!</v>
      </c>
      <c r="S4032" s="272"/>
    </row>
    <row r="4033" spans="1:19">
      <c r="A4033" s="161" t="s">
        <v>5144</v>
      </c>
      <c r="C4033" s="161" t="s">
        <v>133</v>
      </c>
      <c r="F4033" s="163" t="s">
        <v>133</v>
      </c>
      <c r="G4033" s="266" t="s">
        <v>133</v>
      </c>
      <c r="H4033" s="163" t="s">
        <v>133</v>
      </c>
      <c r="I4033" s="163" t="s">
        <v>133</v>
      </c>
      <c r="J4033" s="163" t="s">
        <v>133</v>
      </c>
      <c r="K4033" s="164">
        <f t="shared" si="193"/>
        <v>0</v>
      </c>
      <c r="L4033" s="165">
        <f t="shared" si="194"/>
        <v>0</v>
      </c>
      <c r="M4033" s="172">
        <v>127</v>
      </c>
      <c r="N4033" s="172">
        <v>64</v>
      </c>
      <c r="O4033" s="167" t="s">
        <v>133</v>
      </c>
      <c r="P4033" s="260" t="e">
        <f t="shared" si="192"/>
        <v>#NUM!</v>
      </c>
      <c r="S4033" s="272"/>
    </row>
    <row r="4034" spans="1:19">
      <c r="A4034" s="161" t="s">
        <v>5145</v>
      </c>
      <c r="C4034" s="161" t="s">
        <v>133</v>
      </c>
      <c r="F4034" s="163" t="s">
        <v>133</v>
      </c>
      <c r="G4034" s="266" t="s">
        <v>133</v>
      </c>
      <c r="H4034" s="163" t="s">
        <v>133</v>
      </c>
      <c r="I4034" s="163" t="s">
        <v>133</v>
      </c>
      <c r="J4034" s="163" t="s">
        <v>133</v>
      </c>
      <c r="K4034" s="164">
        <f t="shared" si="193"/>
        <v>0</v>
      </c>
      <c r="L4034" s="165">
        <f t="shared" si="194"/>
        <v>0</v>
      </c>
      <c r="M4034" s="172">
        <v>127</v>
      </c>
      <c r="N4034" s="172">
        <v>64</v>
      </c>
      <c r="O4034" s="167" t="s">
        <v>133</v>
      </c>
      <c r="P4034" s="260" t="e">
        <f t="shared" si="192"/>
        <v>#NUM!</v>
      </c>
      <c r="S4034" s="272"/>
    </row>
    <row r="4035" spans="1:19">
      <c r="A4035" s="161" t="s">
        <v>5146</v>
      </c>
      <c r="C4035" s="161" t="s">
        <v>133</v>
      </c>
      <c r="F4035" s="163" t="s">
        <v>133</v>
      </c>
      <c r="G4035" s="266" t="s">
        <v>133</v>
      </c>
      <c r="H4035" s="163" t="s">
        <v>133</v>
      </c>
      <c r="I4035" s="163" t="s">
        <v>133</v>
      </c>
      <c r="J4035" s="163" t="s">
        <v>133</v>
      </c>
      <c r="K4035" s="164">
        <f t="shared" si="193"/>
        <v>0</v>
      </c>
      <c r="L4035" s="165">
        <f t="shared" si="194"/>
        <v>0</v>
      </c>
      <c r="M4035" s="172">
        <v>127</v>
      </c>
      <c r="N4035" s="172">
        <v>64</v>
      </c>
      <c r="O4035" s="167" t="s">
        <v>133</v>
      </c>
      <c r="P4035" s="260" t="e">
        <f t="shared" si="192"/>
        <v>#NUM!</v>
      </c>
      <c r="S4035" s="272"/>
    </row>
    <row r="4036" spans="1:19">
      <c r="A4036" s="161" t="s">
        <v>5147</v>
      </c>
      <c r="C4036" s="161" t="s">
        <v>133</v>
      </c>
      <c r="F4036" s="163" t="s">
        <v>133</v>
      </c>
      <c r="G4036" s="266" t="s">
        <v>133</v>
      </c>
      <c r="H4036" s="163" t="s">
        <v>133</v>
      </c>
      <c r="I4036" s="163" t="s">
        <v>133</v>
      </c>
      <c r="J4036" s="163" t="s">
        <v>133</v>
      </c>
      <c r="K4036" s="164">
        <f t="shared" si="193"/>
        <v>0</v>
      </c>
      <c r="L4036" s="165">
        <f t="shared" si="194"/>
        <v>0</v>
      </c>
      <c r="M4036" s="172">
        <v>127</v>
      </c>
      <c r="N4036" s="172">
        <v>64</v>
      </c>
      <c r="O4036" s="167" t="s">
        <v>133</v>
      </c>
      <c r="P4036" s="260" t="e">
        <f t="shared" si="192"/>
        <v>#NUM!</v>
      </c>
      <c r="S4036" s="272"/>
    </row>
    <row r="4037" spans="1:19">
      <c r="A4037" s="161" t="s">
        <v>5148</v>
      </c>
      <c r="C4037" s="161" t="s">
        <v>133</v>
      </c>
      <c r="F4037" s="163" t="s">
        <v>133</v>
      </c>
      <c r="G4037" s="266" t="s">
        <v>133</v>
      </c>
      <c r="H4037" s="163" t="s">
        <v>133</v>
      </c>
      <c r="I4037" s="163" t="s">
        <v>133</v>
      </c>
      <c r="J4037" s="163" t="s">
        <v>133</v>
      </c>
      <c r="K4037" s="164">
        <f t="shared" si="193"/>
        <v>0</v>
      </c>
      <c r="L4037" s="165">
        <f t="shared" si="194"/>
        <v>0</v>
      </c>
      <c r="M4037" s="172">
        <v>127</v>
      </c>
      <c r="N4037" s="172">
        <v>64</v>
      </c>
      <c r="O4037" s="167" t="s">
        <v>133</v>
      </c>
      <c r="P4037" s="260" t="e">
        <f t="shared" si="192"/>
        <v>#NUM!</v>
      </c>
      <c r="S4037" s="272"/>
    </row>
    <row r="4038" spans="1:19">
      <c r="A4038" s="161" t="s">
        <v>5149</v>
      </c>
      <c r="C4038" s="161" t="s">
        <v>133</v>
      </c>
      <c r="F4038" s="163" t="s">
        <v>133</v>
      </c>
      <c r="G4038" s="266" t="s">
        <v>133</v>
      </c>
      <c r="H4038" s="163" t="s">
        <v>133</v>
      </c>
      <c r="I4038" s="163" t="s">
        <v>133</v>
      </c>
      <c r="J4038" s="163" t="s">
        <v>133</v>
      </c>
      <c r="K4038" s="164">
        <f t="shared" si="193"/>
        <v>0</v>
      </c>
      <c r="L4038" s="165">
        <f t="shared" si="194"/>
        <v>0</v>
      </c>
      <c r="M4038" s="172">
        <v>127</v>
      </c>
      <c r="N4038" s="172">
        <v>64</v>
      </c>
      <c r="O4038" s="167" t="s">
        <v>133</v>
      </c>
      <c r="P4038" s="260" t="e">
        <f t="shared" si="192"/>
        <v>#NUM!</v>
      </c>
      <c r="S4038" s="272"/>
    </row>
    <row r="4039" spans="1:19">
      <c r="A4039" s="161" t="s">
        <v>5150</v>
      </c>
      <c r="C4039" s="161" t="s">
        <v>133</v>
      </c>
      <c r="F4039" s="163" t="s">
        <v>133</v>
      </c>
      <c r="G4039" s="266" t="s">
        <v>133</v>
      </c>
      <c r="H4039" s="163" t="s">
        <v>133</v>
      </c>
      <c r="I4039" s="163" t="s">
        <v>133</v>
      </c>
      <c r="J4039" s="163" t="s">
        <v>133</v>
      </c>
      <c r="K4039" s="164">
        <f t="shared" si="193"/>
        <v>0</v>
      </c>
      <c r="L4039" s="165">
        <f t="shared" si="194"/>
        <v>0</v>
      </c>
      <c r="M4039" s="172">
        <v>127</v>
      </c>
      <c r="N4039" s="172">
        <v>64</v>
      </c>
      <c r="O4039" s="167" t="s">
        <v>133</v>
      </c>
      <c r="P4039" s="260" t="e">
        <f t="shared" si="192"/>
        <v>#NUM!</v>
      </c>
      <c r="S4039" s="272"/>
    </row>
    <row r="4040" spans="1:19">
      <c r="A4040" s="161" t="s">
        <v>5151</v>
      </c>
      <c r="C4040" s="161" t="s">
        <v>133</v>
      </c>
      <c r="F4040" s="163" t="s">
        <v>133</v>
      </c>
      <c r="G4040" s="266" t="s">
        <v>133</v>
      </c>
      <c r="H4040" s="163" t="s">
        <v>133</v>
      </c>
      <c r="I4040" s="163" t="s">
        <v>133</v>
      </c>
      <c r="J4040" s="163" t="s">
        <v>133</v>
      </c>
      <c r="K4040" s="164">
        <f t="shared" si="193"/>
        <v>0</v>
      </c>
      <c r="L4040" s="165">
        <f t="shared" si="194"/>
        <v>0</v>
      </c>
      <c r="M4040" s="172">
        <v>127</v>
      </c>
      <c r="N4040" s="172">
        <v>64</v>
      </c>
      <c r="O4040" s="167" t="s">
        <v>133</v>
      </c>
      <c r="P4040" s="260" t="e">
        <f t="shared" si="192"/>
        <v>#NUM!</v>
      </c>
      <c r="S4040" s="272"/>
    </row>
    <row r="4041" spans="1:19">
      <c r="A4041" s="161" t="s">
        <v>5152</v>
      </c>
      <c r="C4041" s="161" t="s">
        <v>133</v>
      </c>
      <c r="F4041" s="163" t="s">
        <v>133</v>
      </c>
      <c r="G4041" s="266" t="s">
        <v>133</v>
      </c>
      <c r="H4041" s="163" t="s">
        <v>133</v>
      </c>
      <c r="I4041" s="163" t="s">
        <v>133</v>
      </c>
      <c r="J4041" s="163" t="s">
        <v>133</v>
      </c>
      <c r="K4041" s="164">
        <f t="shared" si="193"/>
        <v>0</v>
      </c>
      <c r="L4041" s="165">
        <f t="shared" si="194"/>
        <v>0</v>
      </c>
      <c r="M4041" s="172">
        <v>127</v>
      </c>
      <c r="N4041" s="172">
        <v>64</v>
      </c>
      <c r="O4041" s="167" t="s">
        <v>133</v>
      </c>
      <c r="P4041" s="260" t="e">
        <f t="shared" si="192"/>
        <v>#NUM!</v>
      </c>
      <c r="S4041" s="272"/>
    </row>
    <row r="4042" spans="1:19">
      <c r="A4042" s="161" t="s">
        <v>5153</v>
      </c>
      <c r="C4042" s="161" t="s">
        <v>133</v>
      </c>
      <c r="F4042" s="163" t="s">
        <v>133</v>
      </c>
      <c r="G4042" s="266" t="s">
        <v>133</v>
      </c>
      <c r="H4042" s="163" t="s">
        <v>133</v>
      </c>
      <c r="I4042" s="163" t="s">
        <v>133</v>
      </c>
      <c r="J4042" s="163" t="s">
        <v>133</v>
      </c>
      <c r="K4042" s="164">
        <f t="shared" si="193"/>
        <v>0</v>
      </c>
      <c r="L4042" s="165">
        <f t="shared" si="194"/>
        <v>0</v>
      </c>
      <c r="M4042" s="172">
        <v>127</v>
      </c>
      <c r="N4042" s="172">
        <v>64</v>
      </c>
      <c r="O4042" s="167" t="s">
        <v>133</v>
      </c>
      <c r="P4042" s="260" t="e">
        <f t="shared" si="192"/>
        <v>#NUM!</v>
      </c>
      <c r="S4042" s="272"/>
    </row>
    <row r="4043" spans="1:19">
      <c r="A4043" s="161" t="s">
        <v>5154</v>
      </c>
      <c r="C4043" s="161" t="s">
        <v>133</v>
      </c>
      <c r="F4043" s="163" t="s">
        <v>133</v>
      </c>
      <c r="G4043" s="266" t="s">
        <v>133</v>
      </c>
      <c r="H4043" s="163" t="s">
        <v>133</v>
      </c>
      <c r="I4043" s="163" t="s">
        <v>133</v>
      </c>
      <c r="J4043" s="163" t="s">
        <v>133</v>
      </c>
      <c r="K4043" s="164">
        <f t="shared" si="193"/>
        <v>0</v>
      </c>
      <c r="L4043" s="165">
        <f t="shared" si="194"/>
        <v>0</v>
      </c>
      <c r="M4043" s="172">
        <v>127</v>
      </c>
      <c r="N4043" s="172">
        <v>64</v>
      </c>
      <c r="O4043" s="167" t="s">
        <v>133</v>
      </c>
      <c r="P4043" s="260" t="e">
        <f t="shared" si="192"/>
        <v>#NUM!</v>
      </c>
      <c r="S4043" s="272"/>
    </row>
    <row r="4044" spans="1:19">
      <c r="A4044" s="161" t="s">
        <v>5155</v>
      </c>
      <c r="C4044" s="161" t="s">
        <v>133</v>
      </c>
      <c r="F4044" s="163" t="s">
        <v>133</v>
      </c>
      <c r="G4044" s="266" t="s">
        <v>133</v>
      </c>
      <c r="H4044" s="163" t="s">
        <v>133</v>
      </c>
      <c r="I4044" s="163" t="s">
        <v>133</v>
      </c>
      <c r="J4044" s="163" t="s">
        <v>133</v>
      </c>
      <c r="K4044" s="164">
        <f t="shared" si="193"/>
        <v>0</v>
      </c>
      <c r="L4044" s="165">
        <f t="shared" si="194"/>
        <v>0</v>
      </c>
      <c r="M4044" s="172">
        <v>127</v>
      </c>
      <c r="N4044" s="172">
        <v>64</v>
      </c>
      <c r="O4044" s="167" t="s">
        <v>133</v>
      </c>
      <c r="P4044" s="260" t="e">
        <f t="shared" si="192"/>
        <v>#NUM!</v>
      </c>
      <c r="S4044" s="272"/>
    </row>
    <row r="4045" spans="1:19">
      <c r="A4045" s="161" t="s">
        <v>5156</v>
      </c>
      <c r="C4045" s="161" t="s">
        <v>133</v>
      </c>
      <c r="F4045" s="163" t="s">
        <v>133</v>
      </c>
      <c r="G4045" s="266" t="s">
        <v>133</v>
      </c>
      <c r="H4045" s="163" t="s">
        <v>133</v>
      </c>
      <c r="I4045" s="163" t="s">
        <v>133</v>
      </c>
      <c r="J4045" s="163" t="s">
        <v>133</v>
      </c>
      <c r="K4045" s="164">
        <f t="shared" si="193"/>
        <v>0</v>
      </c>
      <c r="L4045" s="165">
        <f t="shared" si="194"/>
        <v>0</v>
      </c>
      <c r="M4045" s="172">
        <v>127</v>
      </c>
      <c r="N4045" s="172">
        <v>64</v>
      </c>
      <c r="O4045" s="167" t="s">
        <v>133</v>
      </c>
      <c r="P4045" s="260" t="e">
        <f t="shared" si="192"/>
        <v>#NUM!</v>
      </c>
      <c r="S4045" s="272"/>
    </row>
    <row r="4046" spans="1:19">
      <c r="A4046" s="161" t="s">
        <v>5157</v>
      </c>
      <c r="C4046" s="161" t="s">
        <v>133</v>
      </c>
      <c r="F4046" s="163" t="s">
        <v>133</v>
      </c>
      <c r="G4046" s="266" t="s">
        <v>133</v>
      </c>
      <c r="H4046" s="163" t="s">
        <v>133</v>
      </c>
      <c r="I4046" s="163" t="s">
        <v>133</v>
      </c>
      <c r="J4046" s="163" t="s">
        <v>133</v>
      </c>
      <c r="K4046" s="164">
        <f t="shared" si="193"/>
        <v>0</v>
      </c>
      <c r="L4046" s="165">
        <f t="shared" si="194"/>
        <v>0</v>
      </c>
      <c r="M4046" s="172">
        <v>127</v>
      </c>
      <c r="N4046" s="172">
        <v>64</v>
      </c>
      <c r="O4046" s="167" t="s">
        <v>133</v>
      </c>
      <c r="P4046" s="260" t="e">
        <f t="shared" si="192"/>
        <v>#NUM!</v>
      </c>
      <c r="S4046" s="272"/>
    </row>
    <row r="4047" spans="1:19">
      <c r="A4047" s="161" t="s">
        <v>5158</v>
      </c>
      <c r="C4047" s="161" t="s">
        <v>133</v>
      </c>
      <c r="F4047" s="163" t="s">
        <v>133</v>
      </c>
      <c r="G4047" s="266" t="s">
        <v>133</v>
      </c>
      <c r="H4047" s="163" t="s">
        <v>133</v>
      </c>
      <c r="I4047" s="163" t="s">
        <v>133</v>
      </c>
      <c r="J4047" s="163" t="s">
        <v>133</v>
      </c>
      <c r="K4047" s="164">
        <f t="shared" si="193"/>
        <v>0</v>
      </c>
      <c r="L4047" s="165">
        <f t="shared" si="194"/>
        <v>0</v>
      </c>
      <c r="M4047" s="172">
        <v>127</v>
      </c>
      <c r="N4047" s="172">
        <v>64</v>
      </c>
      <c r="O4047" s="167" t="s">
        <v>133</v>
      </c>
      <c r="P4047" s="260" t="e">
        <f t="shared" ref="P4047:P4110" si="195">MEDIAN(Q4047:R4047)</f>
        <v>#NUM!</v>
      </c>
      <c r="S4047" s="272"/>
    </row>
    <row r="4048" spans="1:19">
      <c r="A4048" s="161" t="s">
        <v>5159</v>
      </c>
      <c r="C4048" s="161" t="s">
        <v>133</v>
      </c>
      <c r="F4048" s="163" t="s">
        <v>133</v>
      </c>
      <c r="G4048" s="266" t="s">
        <v>133</v>
      </c>
      <c r="H4048" s="163" t="s">
        <v>133</v>
      </c>
      <c r="I4048" s="163" t="s">
        <v>133</v>
      </c>
      <c r="J4048" s="163" t="s">
        <v>133</v>
      </c>
      <c r="K4048" s="164">
        <f t="shared" ref="K4048:K4111" si="196">IF(OR(D4048="n/a",D4048="nd"),0,D4048)+IF(OR(I4048="n/a",I4048="nd"),0,I4048)</f>
        <v>0</v>
      </c>
      <c r="L4048" s="165">
        <f t="shared" ref="L4048:L4111" si="197">SQRT(SUMSQ(IF(OR(E4048="n/a",E4048="nd"),0,E4048),IF(OR(F4048="n/a",F4048="nd"),0,F4048),IF(OR(J4048="n/a",J4048="nd"),0,J4048)))</f>
        <v>0</v>
      </c>
      <c r="M4048" s="172">
        <v>127</v>
      </c>
      <c r="N4048" s="172">
        <v>64</v>
      </c>
      <c r="O4048" s="167" t="s">
        <v>133</v>
      </c>
      <c r="P4048" s="260" t="e">
        <f t="shared" si="195"/>
        <v>#NUM!</v>
      </c>
      <c r="S4048" s="272"/>
    </row>
    <row r="4049" spans="1:19">
      <c r="A4049" s="161" t="s">
        <v>5160</v>
      </c>
      <c r="C4049" s="161" t="s">
        <v>133</v>
      </c>
      <c r="F4049" s="163" t="s">
        <v>133</v>
      </c>
      <c r="G4049" s="266" t="s">
        <v>133</v>
      </c>
      <c r="H4049" s="163" t="s">
        <v>133</v>
      </c>
      <c r="I4049" s="163" t="s">
        <v>133</v>
      </c>
      <c r="J4049" s="163" t="s">
        <v>133</v>
      </c>
      <c r="K4049" s="164">
        <f t="shared" si="196"/>
        <v>0</v>
      </c>
      <c r="L4049" s="165">
        <f t="shared" si="197"/>
        <v>0</v>
      </c>
      <c r="M4049" s="172">
        <v>127</v>
      </c>
      <c r="N4049" s="172">
        <v>64</v>
      </c>
      <c r="O4049" s="167" t="s">
        <v>133</v>
      </c>
      <c r="P4049" s="260" t="e">
        <f t="shared" si="195"/>
        <v>#NUM!</v>
      </c>
      <c r="S4049" s="272"/>
    </row>
    <row r="4050" spans="1:19">
      <c r="A4050" s="161" t="s">
        <v>5161</v>
      </c>
      <c r="C4050" s="161" t="s">
        <v>133</v>
      </c>
      <c r="F4050" s="163" t="s">
        <v>133</v>
      </c>
      <c r="G4050" s="266" t="s">
        <v>133</v>
      </c>
      <c r="H4050" s="163" t="s">
        <v>133</v>
      </c>
      <c r="I4050" s="163" t="s">
        <v>133</v>
      </c>
      <c r="J4050" s="163" t="s">
        <v>133</v>
      </c>
      <c r="K4050" s="164">
        <f t="shared" si="196"/>
        <v>0</v>
      </c>
      <c r="L4050" s="165">
        <f t="shared" si="197"/>
        <v>0</v>
      </c>
      <c r="M4050" s="172">
        <v>127</v>
      </c>
      <c r="N4050" s="172">
        <v>64</v>
      </c>
      <c r="O4050" s="167" t="s">
        <v>133</v>
      </c>
      <c r="P4050" s="260" t="e">
        <f t="shared" si="195"/>
        <v>#NUM!</v>
      </c>
      <c r="S4050" s="272"/>
    </row>
    <row r="4051" spans="1:19">
      <c r="A4051" s="161" t="s">
        <v>5162</v>
      </c>
      <c r="C4051" s="161" t="s">
        <v>133</v>
      </c>
      <c r="F4051" s="163" t="s">
        <v>133</v>
      </c>
      <c r="G4051" s="266" t="s">
        <v>133</v>
      </c>
      <c r="H4051" s="163" t="s">
        <v>133</v>
      </c>
      <c r="I4051" s="163" t="s">
        <v>133</v>
      </c>
      <c r="J4051" s="163" t="s">
        <v>133</v>
      </c>
      <c r="K4051" s="164">
        <f t="shared" si="196"/>
        <v>0</v>
      </c>
      <c r="L4051" s="165">
        <f t="shared" si="197"/>
        <v>0</v>
      </c>
      <c r="M4051" s="172">
        <v>127</v>
      </c>
      <c r="N4051" s="172">
        <v>64</v>
      </c>
      <c r="O4051" s="167" t="s">
        <v>133</v>
      </c>
      <c r="P4051" s="260" t="e">
        <f t="shared" si="195"/>
        <v>#NUM!</v>
      </c>
      <c r="S4051" s="272"/>
    </row>
    <row r="4052" spans="1:19">
      <c r="A4052" s="161" t="s">
        <v>5163</v>
      </c>
      <c r="C4052" s="161" t="s">
        <v>133</v>
      </c>
      <c r="F4052" s="163" t="s">
        <v>133</v>
      </c>
      <c r="G4052" s="266" t="s">
        <v>133</v>
      </c>
      <c r="H4052" s="163" t="s">
        <v>133</v>
      </c>
      <c r="I4052" s="163" t="s">
        <v>133</v>
      </c>
      <c r="J4052" s="163" t="s">
        <v>133</v>
      </c>
      <c r="K4052" s="164">
        <f t="shared" si="196"/>
        <v>0</v>
      </c>
      <c r="L4052" s="165">
        <f t="shared" si="197"/>
        <v>0</v>
      </c>
      <c r="M4052" s="172">
        <v>127</v>
      </c>
      <c r="N4052" s="172">
        <v>64</v>
      </c>
      <c r="O4052" s="167" t="s">
        <v>133</v>
      </c>
      <c r="P4052" s="260" t="e">
        <f t="shared" si="195"/>
        <v>#NUM!</v>
      </c>
      <c r="S4052" s="272"/>
    </row>
    <row r="4053" spans="1:19">
      <c r="A4053" s="161" t="s">
        <v>5164</v>
      </c>
      <c r="C4053" s="161" t="s">
        <v>133</v>
      </c>
      <c r="F4053" s="163" t="s">
        <v>133</v>
      </c>
      <c r="G4053" s="266" t="s">
        <v>133</v>
      </c>
      <c r="H4053" s="163" t="s">
        <v>133</v>
      </c>
      <c r="I4053" s="163" t="s">
        <v>133</v>
      </c>
      <c r="J4053" s="163" t="s">
        <v>133</v>
      </c>
      <c r="K4053" s="164">
        <f t="shared" si="196"/>
        <v>0</v>
      </c>
      <c r="L4053" s="165">
        <f t="shared" si="197"/>
        <v>0</v>
      </c>
      <c r="M4053" s="172">
        <v>127</v>
      </c>
      <c r="N4053" s="172">
        <v>64</v>
      </c>
      <c r="O4053" s="167" t="s">
        <v>133</v>
      </c>
      <c r="P4053" s="260" t="e">
        <f t="shared" si="195"/>
        <v>#NUM!</v>
      </c>
      <c r="S4053" s="272"/>
    </row>
    <row r="4054" spans="1:19">
      <c r="A4054" s="161" t="s">
        <v>5165</v>
      </c>
      <c r="C4054" s="161" t="s">
        <v>133</v>
      </c>
      <c r="F4054" s="163" t="s">
        <v>133</v>
      </c>
      <c r="G4054" s="266" t="s">
        <v>133</v>
      </c>
      <c r="H4054" s="163" t="s">
        <v>133</v>
      </c>
      <c r="I4054" s="163" t="s">
        <v>133</v>
      </c>
      <c r="J4054" s="163" t="s">
        <v>133</v>
      </c>
      <c r="K4054" s="164">
        <f t="shared" si="196"/>
        <v>0</v>
      </c>
      <c r="L4054" s="165">
        <f t="shared" si="197"/>
        <v>0</v>
      </c>
      <c r="M4054" s="172">
        <v>127</v>
      </c>
      <c r="N4054" s="172">
        <v>64</v>
      </c>
      <c r="O4054" s="167" t="s">
        <v>133</v>
      </c>
      <c r="P4054" s="260" t="e">
        <f t="shared" si="195"/>
        <v>#NUM!</v>
      </c>
      <c r="S4054" s="272"/>
    </row>
    <row r="4055" spans="1:19">
      <c r="A4055" s="161" t="s">
        <v>5166</v>
      </c>
      <c r="C4055" s="161" t="s">
        <v>133</v>
      </c>
      <c r="F4055" s="163" t="s">
        <v>133</v>
      </c>
      <c r="G4055" s="266" t="s">
        <v>133</v>
      </c>
      <c r="H4055" s="163" t="s">
        <v>133</v>
      </c>
      <c r="I4055" s="163" t="s">
        <v>133</v>
      </c>
      <c r="J4055" s="163" t="s">
        <v>133</v>
      </c>
      <c r="K4055" s="164">
        <f t="shared" si="196"/>
        <v>0</v>
      </c>
      <c r="L4055" s="165">
        <f t="shared" si="197"/>
        <v>0</v>
      </c>
      <c r="M4055" s="172">
        <v>127</v>
      </c>
      <c r="N4055" s="172">
        <v>64</v>
      </c>
      <c r="O4055" s="167" t="s">
        <v>133</v>
      </c>
      <c r="P4055" s="260" t="e">
        <f t="shared" si="195"/>
        <v>#NUM!</v>
      </c>
      <c r="S4055" s="272"/>
    </row>
    <row r="4056" spans="1:19">
      <c r="A4056" s="161" t="s">
        <v>5167</v>
      </c>
      <c r="C4056" s="161" t="s">
        <v>133</v>
      </c>
      <c r="F4056" s="163" t="s">
        <v>133</v>
      </c>
      <c r="G4056" s="266" t="s">
        <v>133</v>
      </c>
      <c r="H4056" s="163" t="s">
        <v>133</v>
      </c>
      <c r="I4056" s="163" t="s">
        <v>133</v>
      </c>
      <c r="J4056" s="163" t="s">
        <v>133</v>
      </c>
      <c r="K4056" s="164">
        <f t="shared" si="196"/>
        <v>0</v>
      </c>
      <c r="L4056" s="165">
        <f t="shared" si="197"/>
        <v>0</v>
      </c>
      <c r="M4056" s="172">
        <v>127</v>
      </c>
      <c r="N4056" s="172">
        <v>64</v>
      </c>
      <c r="O4056" s="167" t="s">
        <v>133</v>
      </c>
      <c r="P4056" s="260" t="e">
        <f t="shared" si="195"/>
        <v>#NUM!</v>
      </c>
      <c r="S4056" s="272"/>
    </row>
    <row r="4057" spans="1:19">
      <c r="A4057" s="161" t="s">
        <v>5168</v>
      </c>
      <c r="C4057" s="161" t="s">
        <v>133</v>
      </c>
      <c r="F4057" s="163" t="s">
        <v>133</v>
      </c>
      <c r="G4057" s="266" t="s">
        <v>133</v>
      </c>
      <c r="H4057" s="163" t="s">
        <v>133</v>
      </c>
      <c r="I4057" s="163" t="s">
        <v>133</v>
      </c>
      <c r="J4057" s="163" t="s">
        <v>133</v>
      </c>
      <c r="K4057" s="164">
        <f t="shared" si="196"/>
        <v>0</v>
      </c>
      <c r="L4057" s="165">
        <f t="shared" si="197"/>
        <v>0</v>
      </c>
      <c r="M4057" s="172">
        <v>127</v>
      </c>
      <c r="N4057" s="172">
        <v>64</v>
      </c>
      <c r="O4057" s="167" t="s">
        <v>133</v>
      </c>
      <c r="P4057" s="260" t="e">
        <f t="shared" si="195"/>
        <v>#NUM!</v>
      </c>
      <c r="S4057" s="272"/>
    </row>
    <row r="4058" spans="1:19">
      <c r="A4058" s="161" t="s">
        <v>5169</v>
      </c>
      <c r="C4058" s="161" t="s">
        <v>133</v>
      </c>
      <c r="F4058" s="163" t="s">
        <v>133</v>
      </c>
      <c r="G4058" s="266" t="s">
        <v>133</v>
      </c>
      <c r="H4058" s="163" t="s">
        <v>133</v>
      </c>
      <c r="I4058" s="163" t="s">
        <v>133</v>
      </c>
      <c r="J4058" s="163" t="s">
        <v>133</v>
      </c>
      <c r="K4058" s="164">
        <f t="shared" si="196"/>
        <v>0</v>
      </c>
      <c r="L4058" s="165">
        <f t="shared" si="197"/>
        <v>0</v>
      </c>
      <c r="M4058" s="172">
        <v>127</v>
      </c>
      <c r="N4058" s="172">
        <v>64</v>
      </c>
      <c r="O4058" s="167" t="s">
        <v>133</v>
      </c>
      <c r="P4058" s="260" t="e">
        <f t="shared" si="195"/>
        <v>#NUM!</v>
      </c>
      <c r="S4058" s="272"/>
    </row>
    <row r="4059" spans="1:19">
      <c r="A4059" s="161" t="s">
        <v>5170</v>
      </c>
      <c r="C4059" s="161" t="s">
        <v>133</v>
      </c>
      <c r="F4059" s="163" t="s">
        <v>133</v>
      </c>
      <c r="G4059" s="266" t="s">
        <v>133</v>
      </c>
      <c r="H4059" s="163" t="s">
        <v>133</v>
      </c>
      <c r="I4059" s="163" t="s">
        <v>133</v>
      </c>
      <c r="J4059" s="163" t="s">
        <v>133</v>
      </c>
      <c r="K4059" s="164">
        <f t="shared" si="196"/>
        <v>0</v>
      </c>
      <c r="L4059" s="165">
        <f t="shared" si="197"/>
        <v>0</v>
      </c>
      <c r="M4059" s="172">
        <v>127</v>
      </c>
      <c r="N4059" s="172">
        <v>64</v>
      </c>
      <c r="O4059" s="167" t="s">
        <v>133</v>
      </c>
      <c r="P4059" s="260" t="e">
        <f t="shared" si="195"/>
        <v>#NUM!</v>
      </c>
      <c r="S4059" s="272"/>
    </row>
    <row r="4060" spans="1:19">
      <c r="A4060" s="161" t="s">
        <v>5171</v>
      </c>
      <c r="C4060" s="161" t="s">
        <v>133</v>
      </c>
      <c r="F4060" s="163" t="s">
        <v>133</v>
      </c>
      <c r="G4060" s="266" t="s">
        <v>133</v>
      </c>
      <c r="H4060" s="163" t="s">
        <v>133</v>
      </c>
      <c r="I4060" s="163" t="s">
        <v>133</v>
      </c>
      <c r="J4060" s="163" t="s">
        <v>133</v>
      </c>
      <c r="K4060" s="164">
        <f t="shared" si="196"/>
        <v>0</v>
      </c>
      <c r="L4060" s="165">
        <f t="shared" si="197"/>
        <v>0</v>
      </c>
      <c r="M4060" s="172">
        <v>127</v>
      </c>
      <c r="N4060" s="172">
        <v>64</v>
      </c>
      <c r="O4060" s="167" t="s">
        <v>133</v>
      </c>
      <c r="P4060" s="260" t="e">
        <f t="shared" si="195"/>
        <v>#NUM!</v>
      </c>
      <c r="S4060" s="272"/>
    </row>
    <row r="4061" spans="1:19">
      <c r="A4061" s="161" t="s">
        <v>5172</v>
      </c>
      <c r="C4061" s="161" t="s">
        <v>133</v>
      </c>
      <c r="F4061" s="163" t="s">
        <v>133</v>
      </c>
      <c r="G4061" s="266" t="s">
        <v>133</v>
      </c>
      <c r="H4061" s="163" t="s">
        <v>133</v>
      </c>
      <c r="I4061" s="163" t="s">
        <v>133</v>
      </c>
      <c r="J4061" s="163" t="s">
        <v>133</v>
      </c>
      <c r="K4061" s="164">
        <f t="shared" si="196"/>
        <v>0</v>
      </c>
      <c r="L4061" s="165">
        <f t="shared" si="197"/>
        <v>0</v>
      </c>
      <c r="M4061" s="172">
        <v>127</v>
      </c>
      <c r="N4061" s="172">
        <v>64</v>
      </c>
      <c r="O4061" s="167" t="s">
        <v>133</v>
      </c>
      <c r="P4061" s="260" t="e">
        <f t="shared" si="195"/>
        <v>#NUM!</v>
      </c>
      <c r="S4061" s="272"/>
    </row>
    <row r="4062" spans="1:19">
      <c r="A4062" s="161" t="s">
        <v>5173</v>
      </c>
      <c r="C4062" s="161" t="s">
        <v>133</v>
      </c>
      <c r="F4062" s="163" t="s">
        <v>133</v>
      </c>
      <c r="G4062" s="266" t="s">
        <v>133</v>
      </c>
      <c r="H4062" s="163" t="s">
        <v>133</v>
      </c>
      <c r="I4062" s="163" t="s">
        <v>133</v>
      </c>
      <c r="J4062" s="163" t="s">
        <v>133</v>
      </c>
      <c r="K4062" s="164">
        <f t="shared" si="196"/>
        <v>0</v>
      </c>
      <c r="L4062" s="165">
        <f t="shared" si="197"/>
        <v>0</v>
      </c>
      <c r="M4062" s="172">
        <v>127</v>
      </c>
      <c r="N4062" s="172">
        <v>64</v>
      </c>
      <c r="O4062" s="167" t="s">
        <v>133</v>
      </c>
      <c r="P4062" s="260" t="e">
        <f t="shared" si="195"/>
        <v>#NUM!</v>
      </c>
      <c r="S4062" s="272"/>
    </row>
    <row r="4063" spans="1:19">
      <c r="A4063" s="161" t="s">
        <v>5174</v>
      </c>
      <c r="C4063" s="161" t="s">
        <v>133</v>
      </c>
      <c r="F4063" s="163" t="s">
        <v>133</v>
      </c>
      <c r="G4063" s="266" t="s">
        <v>133</v>
      </c>
      <c r="H4063" s="163" t="s">
        <v>133</v>
      </c>
      <c r="I4063" s="163" t="s">
        <v>133</v>
      </c>
      <c r="J4063" s="163" t="s">
        <v>133</v>
      </c>
      <c r="K4063" s="164">
        <f t="shared" si="196"/>
        <v>0</v>
      </c>
      <c r="L4063" s="165">
        <f t="shared" si="197"/>
        <v>0</v>
      </c>
      <c r="M4063" s="172">
        <v>127</v>
      </c>
      <c r="N4063" s="172">
        <v>64</v>
      </c>
      <c r="O4063" s="167" t="s">
        <v>133</v>
      </c>
      <c r="P4063" s="260" t="e">
        <f t="shared" si="195"/>
        <v>#NUM!</v>
      </c>
      <c r="S4063" s="272"/>
    </row>
    <row r="4064" spans="1:19">
      <c r="A4064" s="161" t="s">
        <v>5175</v>
      </c>
      <c r="C4064" s="161" t="s">
        <v>133</v>
      </c>
      <c r="F4064" s="163" t="s">
        <v>133</v>
      </c>
      <c r="G4064" s="266" t="s">
        <v>133</v>
      </c>
      <c r="H4064" s="163" t="s">
        <v>133</v>
      </c>
      <c r="I4064" s="163" t="s">
        <v>133</v>
      </c>
      <c r="J4064" s="163" t="s">
        <v>133</v>
      </c>
      <c r="K4064" s="164">
        <f t="shared" si="196"/>
        <v>0</v>
      </c>
      <c r="L4064" s="165">
        <f t="shared" si="197"/>
        <v>0</v>
      </c>
      <c r="M4064" s="172">
        <v>127</v>
      </c>
      <c r="N4064" s="172">
        <v>64</v>
      </c>
      <c r="O4064" s="167" t="s">
        <v>133</v>
      </c>
      <c r="P4064" s="260" t="e">
        <f t="shared" si="195"/>
        <v>#NUM!</v>
      </c>
      <c r="S4064" s="272"/>
    </row>
    <row r="4065" spans="1:19">
      <c r="A4065" s="161" t="s">
        <v>5176</v>
      </c>
      <c r="C4065" s="161" t="s">
        <v>133</v>
      </c>
      <c r="F4065" s="163" t="s">
        <v>133</v>
      </c>
      <c r="G4065" s="266" t="s">
        <v>133</v>
      </c>
      <c r="H4065" s="163" t="s">
        <v>133</v>
      </c>
      <c r="I4065" s="163" t="s">
        <v>133</v>
      </c>
      <c r="J4065" s="163" t="s">
        <v>133</v>
      </c>
      <c r="K4065" s="164">
        <f t="shared" si="196"/>
        <v>0</v>
      </c>
      <c r="L4065" s="165">
        <f t="shared" si="197"/>
        <v>0</v>
      </c>
      <c r="M4065" s="172">
        <v>127</v>
      </c>
      <c r="N4065" s="172">
        <v>64</v>
      </c>
      <c r="O4065" s="167" t="s">
        <v>133</v>
      </c>
      <c r="P4065" s="260" t="e">
        <f t="shared" si="195"/>
        <v>#NUM!</v>
      </c>
      <c r="S4065" s="272"/>
    </row>
    <row r="4066" spans="1:19">
      <c r="A4066" s="161" t="s">
        <v>5177</v>
      </c>
      <c r="C4066" s="161" t="s">
        <v>133</v>
      </c>
      <c r="F4066" s="163" t="s">
        <v>133</v>
      </c>
      <c r="G4066" s="266" t="s">
        <v>133</v>
      </c>
      <c r="H4066" s="163" t="s">
        <v>133</v>
      </c>
      <c r="I4066" s="163" t="s">
        <v>133</v>
      </c>
      <c r="J4066" s="163" t="s">
        <v>133</v>
      </c>
      <c r="K4066" s="164">
        <f t="shared" si="196"/>
        <v>0</v>
      </c>
      <c r="L4066" s="165">
        <f t="shared" si="197"/>
        <v>0</v>
      </c>
      <c r="M4066" s="172">
        <v>127</v>
      </c>
      <c r="N4066" s="172">
        <v>64</v>
      </c>
      <c r="O4066" s="167" t="s">
        <v>133</v>
      </c>
      <c r="P4066" s="260" t="e">
        <f t="shared" si="195"/>
        <v>#NUM!</v>
      </c>
      <c r="S4066" s="272"/>
    </row>
    <row r="4067" spans="1:19">
      <c r="A4067" s="161" t="s">
        <v>5178</v>
      </c>
      <c r="C4067" s="161" t="s">
        <v>133</v>
      </c>
      <c r="F4067" s="163" t="s">
        <v>133</v>
      </c>
      <c r="G4067" s="266" t="s">
        <v>133</v>
      </c>
      <c r="H4067" s="163" t="s">
        <v>133</v>
      </c>
      <c r="I4067" s="163" t="s">
        <v>133</v>
      </c>
      <c r="J4067" s="163" t="s">
        <v>133</v>
      </c>
      <c r="K4067" s="164">
        <f t="shared" si="196"/>
        <v>0</v>
      </c>
      <c r="L4067" s="165">
        <f t="shared" si="197"/>
        <v>0</v>
      </c>
      <c r="M4067" s="172">
        <v>127</v>
      </c>
      <c r="N4067" s="172">
        <v>64</v>
      </c>
      <c r="O4067" s="167" t="s">
        <v>133</v>
      </c>
      <c r="P4067" s="260" t="e">
        <f t="shared" si="195"/>
        <v>#NUM!</v>
      </c>
      <c r="S4067" s="272"/>
    </row>
    <row r="4068" spans="1:19">
      <c r="A4068" s="161" t="s">
        <v>5179</v>
      </c>
      <c r="C4068" s="161" t="s">
        <v>133</v>
      </c>
      <c r="F4068" s="163" t="s">
        <v>133</v>
      </c>
      <c r="G4068" s="266" t="s">
        <v>133</v>
      </c>
      <c r="H4068" s="163" t="s">
        <v>133</v>
      </c>
      <c r="I4068" s="163" t="s">
        <v>133</v>
      </c>
      <c r="J4068" s="163" t="s">
        <v>133</v>
      </c>
      <c r="K4068" s="164">
        <f t="shared" si="196"/>
        <v>0</v>
      </c>
      <c r="L4068" s="165">
        <f t="shared" si="197"/>
        <v>0</v>
      </c>
      <c r="M4068" s="172">
        <v>127</v>
      </c>
      <c r="N4068" s="172">
        <v>64</v>
      </c>
      <c r="O4068" s="167" t="s">
        <v>133</v>
      </c>
      <c r="P4068" s="260" t="e">
        <f t="shared" si="195"/>
        <v>#NUM!</v>
      </c>
      <c r="S4068" s="272"/>
    </row>
    <row r="4069" spans="1:19">
      <c r="A4069" s="161" t="s">
        <v>5180</v>
      </c>
      <c r="C4069" s="161" t="s">
        <v>133</v>
      </c>
      <c r="F4069" s="163" t="s">
        <v>133</v>
      </c>
      <c r="G4069" s="266" t="s">
        <v>133</v>
      </c>
      <c r="H4069" s="163" t="s">
        <v>133</v>
      </c>
      <c r="I4069" s="163" t="s">
        <v>133</v>
      </c>
      <c r="J4069" s="163" t="s">
        <v>133</v>
      </c>
      <c r="K4069" s="164">
        <f t="shared" si="196"/>
        <v>0</v>
      </c>
      <c r="L4069" s="165">
        <f t="shared" si="197"/>
        <v>0</v>
      </c>
      <c r="M4069" s="172">
        <v>127</v>
      </c>
      <c r="N4069" s="172">
        <v>64</v>
      </c>
      <c r="O4069" s="167" t="s">
        <v>133</v>
      </c>
      <c r="P4069" s="260" t="e">
        <f t="shared" si="195"/>
        <v>#NUM!</v>
      </c>
      <c r="S4069" s="272"/>
    </row>
    <row r="4070" spans="1:19">
      <c r="A4070" s="161" t="s">
        <v>5181</v>
      </c>
      <c r="C4070" s="161" t="s">
        <v>133</v>
      </c>
      <c r="F4070" s="163" t="s">
        <v>133</v>
      </c>
      <c r="G4070" s="266" t="s">
        <v>133</v>
      </c>
      <c r="H4070" s="163" t="s">
        <v>133</v>
      </c>
      <c r="I4070" s="163" t="s">
        <v>133</v>
      </c>
      <c r="J4070" s="163" t="s">
        <v>133</v>
      </c>
      <c r="K4070" s="164">
        <f t="shared" si="196"/>
        <v>0</v>
      </c>
      <c r="L4070" s="165">
        <f t="shared" si="197"/>
        <v>0</v>
      </c>
      <c r="M4070" s="172">
        <v>127</v>
      </c>
      <c r="N4070" s="172">
        <v>64</v>
      </c>
      <c r="O4070" s="167" t="s">
        <v>133</v>
      </c>
      <c r="P4070" s="260" t="e">
        <f t="shared" si="195"/>
        <v>#NUM!</v>
      </c>
      <c r="S4070" s="272"/>
    </row>
    <row r="4071" spans="1:19">
      <c r="A4071" s="161" t="s">
        <v>5182</v>
      </c>
      <c r="C4071" s="161" t="s">
        <v>133</v>
      </c>
      <c r="F4071" s="163" t="s">
        <v>133</v>
      </c>
      <c r="G4071" s="266" t="s">
        <v>133</v>
      </c>
      <c r="H4071" s="163" t="s">
        <v>133</v>
      </c>
      <c r="I4071" s="163" t="s">
        <v>133</v>
      </c>
      <c r="J4071" s="163" t="s">
        <v>133</v>
      </c>
      <c r="K4071" s="164">
        <f t="shared" si="196"/>
        <v>0</v>
      </c>
      <c r="L4071" s="165">
        <f t="shared" si="197"/>
        <v>0</v>
      </c>
      <c r="M4071" s="172">
        <v>127</v>
      </c>
      <c r="N4071" s="172">
        <v>64</v>
      </c>
      <c r="O4071" s="167" t="s">
        <v>133</v>
      </c>
      <c r="P4071" s="260" t="e">
        <f t="shared" si="195"/>
        <v>#NUM!</v>
      </c>
      <c r="S4071" s="272"/>
    </row>
    <row r="4072" spans="1:19">
      <c r="A4072" s="161" t="s">
        <v>5183</v>
      </c>
      <c r="C4072" s="161" t="s">
        <v>133</v>
      </c>
      <c r="F4072" s="163" t="s">
        <v>133</v>
      </c>
      <c r="G4072" s="266" t="s">
        <v>133</v>
      </c>
      <c r="H4072" s="163" t="s">
        <v>133</v>
      </c>
      <c r="I4072" s="163" t="s">
        <v>133</v>
      </c>
      <c r="J4072" s="163" t="s">
        <v>133</v>
      </c>
      <c r="K4072" s="164">
        <f t="shared" si="196"/>
        <v>0</v>
      </c>
      <c r="L4072" s="165">
        <f t="shared" si="197"/>
        <v>0</v>
      </c>
      <c r="M4072" s="172">
        <v>127</v>
      </c>
      <c r="N4072" s="172">
        <v>64</v>
      </c>
      <c r="O4072" s="167" t="s">
        <v>133</v>
      </c>
      <c r="P4072" s="260" t="e">
        <f t="shared" si="195"/>
        <v>#NUM!</v>
      </c>
      <c r="S4072" s="272"/>
    </row>
    <row r="4073" spans="1:19">
      <c r="A4073" s="161" t="s">
        <v>5184</v>
      </c>
      <c r="C4073" s="161" t="s">
        <v>133</v>
      </c>
      <c r="F4073" s="163" t="s">
        <v>133</v>
      </c>
      <c r="G4073" s="266" t="s">
        <v>133</v>
      </c>
      <c r="H4073" s="163" t="s">
        <v>133</v>
      </c>
      <c r="I4073" s="163" t="s">
        <v>133</v>
      </c>
      <c r="J4073" s="163" t="s">
        <v>133</v>
      </c>
      <c r="K4073" s="164">
        <f t="shared" si="196"/>
        <v>0</v>
      </c>
      <c r="L4073" s="165">
        <f t="shared" si="197"/>
        <v>0</v>
      </c>
      <c r="M4073" s="172">
        <v>127</v>
      </c>
      <c r="N4073" s="172">
        <v>64</v>
      </c>
      <c r="O4073" s="167" t="s">
        <v>133</v>
      </c>
      <c r="P4073" s="260" t="e">
        <f t="shared" si="195"/>
        <v>#NUM!</v>
      </c>
      <c r="S4073" s="272"/>
    </row>
    <row r="4074" spans="1:19">
      <c r="A4074" s="161" t="s">
        <v>5185</v>
      </c>
      <c r="C4074" s="161" t="s">
        <v>133</v>
      </c>
      <c r="F4074" s="163" t="s">
        <v>133</v>
      </c>
      <c r="G4074" s="266" t="s">
        <v>133</v>
      </c>
      <c r="H4074" s="163" t="s">
        <v>133</v>
      </c>
      <c r="I4074" s="163" t="s">
        <v>133</v>
      </c>
      <c r="J4074" s="163" t="s">
        <v>133</v>
      </c>
      <c r="K4074" s="164">
        <f t="shared" si="196"/>
        <v>0</v>
      </c>
      <c r="L4074" s="165">
        <f t="shared" si="197"/>
        <v>0</v>
      </c>
      <c r="M4074" s="172">
        <v>127</v>
      </c>
      <c r="N4074" s="172">
        <v>64</v>
      </c>
      <c r="O4074" s="167" t="s">
        <v>133</v>
      </c>
      <c r="P4074" s="260" t="e">
        <f t="shared" si="195"/>
        <v>#NUM!</v>
      </c>
      <c r="S4074" s="272"/>
    </row>
    <row r="4075" spans="1:19">
      <c r="A4075" s="161" t="s">
        <v>5186</v>
      </c>
      <c r="C4075" s="161" t="s">
        <v>133</v>
      </c>
      <c r="F4075" s="163" t="s">
        <v>133</v>
      </c>
      <c r="G4075" s="266" t="s">
        <v>133</v>
      </c>
      <c r="H4075" s="163" t="s">
        <v>133</v>
      </c>
      <c r="I4075" s="163" t="s">
        <v>133</v>
      </c>
      <c r="J4075" s="163" t="s">
        <v>133</v>
      </c>
      <c r="K4075" s="164">
        <f t="shared" si="196"/>
        <v>0</v>
      </c>
      <c r="L4075" s="165">
        <f t="shared" si="197"/>
        <v>0</v>
      </c>
      <c r="M4075" s="172">
        <v>127</v>
      </c>
      <c r="N4075" s="172">
        <v>64</v>
      </c>
      <c r="O4075" s="167" t="s">
        <v>133</v>
      </c>
      <c r="P4075" s="260" t="e">
        <f t="shared" si="195"/>
        <v>#NUM!</v>
      </c>
      <c r="S4075" s="272"/>
    </row>
    <row r="4076" spans="1:19">
      <c r="A4076" s="161" t="s">
        <v>5187</v>
      </c>
      <c r="C4076" s="161" t="s">
        <v>133</v>
      </c>
      <c r="F4076" s="163" t="s">
        <v>133</v>
      </c>
      <c r="G4076" s="266" t="s">
        <v>133</v>
      </c>
      <c r="H4076" s="163" t="s">
        <v>133</v>
      </c>
      <c r="I4076" s="163" t="s">
        <v>133</v>
      </c>
      <c r="J4076" s="163" t="s">
        <v>133</v>
      </c>
      <c r="K4076" s="164">
        <f t="shared" si="196"/>
        <v>0</v>
      </c>
      <c r="L4076" s="165">
        <f t="shared" si="197"/>
        <v>0</v>
      </c>
      <c r="M4076" s="172">
        <v>127</v>
      </c>
      <c r="N4076" s="172">
        <v>64</v>
      </c>
      <c r="O4076" s="167" t="s">
        <v>133</v>
      </c>
      <c r="P4076" s="260" t="e">
        <f t="shared" si="195"/>
        <v>#NUM!</v>
      </c>
      <c r="S4076" s="272"/>
    </row>
    <row r="4077" spans="1:19">
      <c r="A4077" s="161" t="s">
        <v>5188</v>
      </c>
      <c r="C4077" s="161" t="s">
        <v>133</v>
      </c>
      <c r="F4077" s="163" t="s">
        <v>133</v>
      </c>
      <c r="G4077" s="266" t="s">
        <v>133</v>
      </c>
      <c r="H4077" s="163" t="s">
        <v>133</v>
      </c>
      <c r="I4077" s="163" t="s">
        <v>133</v>
      </c>
      <c r="J4077" s="163" t="s">
        <v>133</v>
      </c>
      <c r="K4077" s="164">
        <f t="shared" si="196"/>
        <v>0</v>
      </c>
      <c r="L4077" s="165">
        <f t="shared" si="197"/>
        <v>0</v>
      </c>
      <c r="M4077" s="172">
        <v>127</v>
      </c>
      <c r="N4077" s="172">
        <v>64</v>
      </c>
      <c r="O4077" s="167" t="s">
        <v>133</v>
      </c>
      <c r="P4077" s="260" t="e">
        <f t="shared" si="195"/>
        <v>#NUM!</v>
      </c>
      <c r="S4077" s="272"/>
    </row>
    <row r="4078" spans="1:19">
      <c r="A4078" s="161" t="s">
        <v>5189</v>
      </c>
      <c r="C4078" s="161" t="s">
        <v>133</v>
      </c>
      <c r="F4078" s="163" t="s">
        <v>133</v>
      </c>
      <c r="G4078" s="266" t="s">
        <v>133</v>
      </c>
      <c r="H4078" s="163" t="s">
        <v>133</v>
      </c>
      <c r="I4078" s="163" t="s">
        <v>133</v>
      </c>
      <c r="J4078" s="163" t="s">
        <v>133</v>
      </c>
      <c r="K4078" s="164">
        <f t="shared" si="196"/>
        <v>0</v>
      </c>
      <c r="L4078" s="165">
        <f t="shared" si="197"/>
        <v>0</v>
      </c>
      <c r="M4078" s="172">
        <v>127</v>
      </c>
      <c r="N4078" s="172">
        <v>64</v>
      </c>
      <c r="O4078" s="167" t="s">
        <v>133</v>
      </c>
      <c r="P4078" s="260" t="e">
        <f t="shared" si="195"/>
        <v>#NUM!</v>
      </c>
      <c r="S4078" s="272"/>
    </row>
    <row r="4079" spans="1:19">
      <c r="A4079" s="161" t="s">
        <v>5190</v>
      </c>
      <c r="C4079" s="161" t="s">
        <v>133</v>
      </c>
      <c r="F4079" s="163" t="s">
        <v>133</v>
      </c>
      <c r="G4079" s="266" t="s">
        <v>133</v>
      </c>
      <c r="H4079" s="163" t="s">
        <v>133</v>
      </c>
      <c r="I4079" s="163" t="s">
        <v>133</v>
      </c>
      <c r="J4079" s="163" t="s">
        <v>133</v>
      </c>
      <c r="K4079" s="164">
        <f t="shared" si="196"/>
        <v>0</v>
      </c>
      <c r="L4079" s="165">
        <f t="shared" si="197"/>
        <v>0</v>
      </c>
      <c r="M4079" s="172">
        <v>127</v>
      </c>
      <c r="N4079" s="172">
        <v>64</v>
      </c>
      <c r="O4079" s="167" t="s">
        <v>133</v>
      </c>
      <c r="P4079" s="260" t="e">
        <f t="shared" si="195"/>
        <v>#NUM!</v>
      </c>
      <c r="S4079" s="272"/>
    </row>
    <row r="4080" spans="1:19">
      <c r="A4080" s="161" t="s">
        <v>5191</v>
      </c>
      <c r="C4080" s="161" t="s">
        <v>133</v>
      </c>
      <c r="F4080" s="163" t="s">
        <v>133</v>
      </c>
      <c r="G4080" s="266" t="s">
        <v>133</v>
      </c>
      <c r="H4080" s="163" t="s">
        <v>133</v>
      </c>
      <c r="I4080" s="163" t="s">
        <v>133</v>
      </c>
      <c r="J4080" s="163" t="s">
        <v>133</v>
      </c>
      <c r="K4080" s="164">
        <f t="shared" si="196"/>
        <v>0</v>
      </c>
      <c r="L4080" s="165">
        <f t="shared" si="197"/>
        <v>0</v>
      </c>
      <c r="M4080" s="172">
        <v>127</v>
      </c>
      <c r="N4080" s="172">
        <v>64</v>
      </c>
      <c r="O4080" s="167" t="s">
        <v>133</v>
      </c>
      <c r="P4080" s="260" t="e">
        <f t="shared" si="195"/>
        <v>#NUM!</v>
      </c>
      <c r="S4080" s="272"/>
    </row>
    <row r="4081" spans="1:19">
      <c r="A4081" s="161" t="s">
        <v>5192</v>
      </c>
      <c r="C4081" s="161" t="s">
        <v>133</v>
      </c>
      <c r="F4081" s="163" t="s">
        <v>133</v>
      </c>
      <c r="G4081" s="266" t="s">
        <v>133</v>
      </c>
      <c r="H4081" s="163" t="s">
        <v>133</v>
      </c>
      <c r="I4081" s="163" t="s">
        <v>133</v>
      </c>
      <c r="J4081" s="163" t="s">
        <v>133</v>
      </c>
      <c r="K4081" s="164">
        <f t="shared" si="196"/>
        <v>0</v>
      </c>
      <c r="L4081" s="165">
        <f t="shared" si="197"/>
        <v>0</v>
      </c>
      <c r="M4081" s="172">
        <v>127</v>
      </c>
      <c r="N4081" s="172">
        <v>64</v>
      </c>
      <c r="O4081" s="167" t="s">
        <v>133</v>
      </c>
      <c r="P4081" s="260" t="e">
        <f t="shared" si="195"/>
        <v>#NUM!</v>
      </c>
      <c r="S4081" s="272"/>
    </row>
    <row r="4082" spans="1:19">
      <c r="A4082" s="161" t="s">
        <v>5193</v>
      </c>
      <c r="C4082" s="161" t="s">
        <v>133</v>
      </c>
      <c r="F4082" s="163" t="s">
        <v>133</v>
      </c>
      <c r="G4082" s="266" t="s">
        <v>133</v>
      </c>
      <c r="H4082" s="163" t="s">
        <v>133</v>
      </c>
      <c r="I4082" s="163" t="s">
        <v>133</v>
      </c>
      <c r="J4082" s="163" t="s">
        <v>133</v>
      </c>
      <c r="K4082" s="164">
        <f t="shared" si="196"/>
        <v>0</v>
      </c>
      <c r="L4082" s="165">
        <f t="shared" si="197"/>
        <v>0</v>
      </c>
      <c r="M4082" s="172">
        <v>127</v>
      </c>
      <c r="N4082" s="172">
        <v>64</v>
      </c>
      <c r="O4082" s="167" t="s">
        <v>133</v>
      </c>
      <c r="P4082" s="260" t="e">
        <f t="shared" si="195"/>
        <v>#NUM!</v>
      </c>
      <c r="S4082" s="272"/>
    </row>
    <row r="4083" spans="1:19">
      <c r="A4083" s="161" t="s">
        <v>5194</v>
      </c>
      <c r="C4083" s="161" t="s">
        <v>133</v>
      </c>
      <c r="F4083" s="163" t="s">
        <v>133</v>
      </c>
      <c r="G4083" s="266" t="s">
        <v>133</v>
      </c>
      <c r="H4083" s="163" t="s">
        <v>133</v>
      </c>
      <c r="I4083" s="163" t="s">
        <v>133</v>
      </c>
      <c r="J4083" s="163" t="s">
        <v>133</v>
      </c>
      <c r="K4083" s="164">
        <f t="shared" si="196"/>
        <v>0</v>
      </c>
      <c r="L4083" s="165">
        <f t="shared" si="197"/>
        <v>0</v>
      </c>
      <c r="M4083" s="172">
        <v>127</v>
      </c>
      <c r="N4083" s="172">
        <v>64</v>
      </c>
      <c r="O4083" s="167" t="s">
        <v>133</v>
      </c>
      <c r="P4083" s="260" t="e">
        <f t="shared" si="195"/>
        <v>#NUM!</v>
      </c>
      <c r="S4083" s="272"/>
    </row>
    <row r="4084" spans="1:19">
      <c r="A4084" s="161" t="s">
        <v>5195</v>
      </c>
      <c r="C4084" s="161" t="s">
        <v>133</v>
      </c>
      <c r="F4084" s="163" t="s">
        <v>133</v>
      </c>
      <c r="G4084" s="266" t="s">
        <v>133</v>
      </c>
      <c r="H4084" s="163" t="s">
        <v>133</v>
      </c>
      <c r="I4084" s="163" t="s">
        <v>133</v>
      </c>
      <c r="J4084" s="163" t="s">
        <v>133</v>
      </c>
      <c r="K4084" s="164">
        <f t="shared" si="196"/>
        <v>0</v>
      </c>
      <c r="L4084" s="165">
        <f t="shared" si="197"/>
        <v>0</v>
      </c>
      <c r="M4084" s="172">
        <v>127</v>
      </c>
      <c r="N4084" s="172">
        <v>64</v>
      </c>
      <c r="O4084" s="167" t="s">
        <v>133</v>
      </c>
      <c r="P4084" s="260" t="e">
        <f t="shared" si="195"/>
        <v>#NUM!</v>
      </c>
      <c r="S4084" s="272"/>
    </row>
    <row r="4085" spans="1:19">
      <c r="A4085" s="161" t="s">
        <v>5196</v>
      </c>
      <c r="C4085" s="161" t="s">
        <v>133</v>
      </c>
      <c r="F4085" s="163" t="s">
        <v>133</v>
      </c>
      <c r="G4085" s="266" t="s">
        <v>133</v>
      </c>
      <c r="H4085" s="163" t="s">
        <v>133</v>
      </c>
      <c r="I4085" s="163" t="s">
        <v>133</v>
      </c>
      <c r="J4085" s="163" t="s">
        <v>133</v>
      </c>
      <c r="K4085" s="164">
        <f t="shared" si="196"/>
        <v>0</v>
      </c>
      <c r="L4085" s="165">
        <f t="shared" si="197"/>
        <v>0</v>
      </c>
      <c r="M4085" s="172">
        <v>127</v>
      </c>
      <c r="N4085" s="172">
        <v>64</v>
      </c>
      <c r="O4085" s="167" t="s">
        <v>133</v>
      </c>
      <c r="P4085" s="260" t="e">
        <f t="shared" si="195"/>
        <v>#NUM!</v>
      </c>
      <c r="S4085" s="272"/>
    </row>
    <row r="4086" spans="1:19">
      <c r="A4086" s="161" t="s">
        <v>5197</v>
      </c>
      <c r="C4086" s="161" t="s">
        <v>133</v>
      </c>
      <c r="F4086" s="163" t="s">
        <v>133</v>
      </c>
      <c r="G4086" s="266" t="s">
        <v>133</v>
      </c>
      <c r="H4086" s="163" t="s">
        <v>133</v>
      </c>
      <c r="I4086" s="163" t="s">
        <v>133</v>
      </c>
      <c r="J4086" s="163" t="s">
        <v>133</v>
      </c>
      <c r="K4086" s="164">
        <f t="shared" si="196"/>
        <v>0</v>
      </c>
      <c r="L4086" s="165">
        <f t="shared" si="197"/>
        <v>0</v>
      </c>
      <c r="M4086" s="172">
        <v>127</v>
      </c>
      <c r="N4086" s="172">
        <v>64</v>
      </c>
      <c r="O4086" s="167" t="s">
        <v>133</v>
      </c>
      <c r="P4086" s="260" t="e">
        <f t="shared" si="195"/>
        <v>#NUM!</v>
      </c>
      <c r="S4086" s="272"/>
    </row>
    <row r="4087" spans="1:19">
      <c r="A4087" s="161" t="s">
        <v>5198</v>
      </c>
      <c r="C4087" s="161" t="s">
        <v>133</v>
      </c>
      <c r="F4087" s="163" t="s">
        <v>133</v>
      </c>
      <c r="G4087" s="266" t="s">
        <v>133</v>
      </c>
      <c r="H4087" s="163" t="s">
        <v>133</v>
      </c>
      <c r="I4087" s="163" t="s">
        <v>133</v>
      </c>
      <c r="J4087" s="163" t="s">
        <v>133</v>
      </c>
      <c r="K4087" s="164">
        <f t="shared" si="196"/>
        <v>0</v>
      </c>
      <c r="L4087" s="165">
        <f t="shared" si="197"/>
        <v>0</v>
      </c>
      <c r="M4087" s="172">
        <v>127</v>
      </c>
      <c r="N4087" s="172">
        <v>64</v>
      </c>
      <c r="O4087" s="167" t="s">
        <v>133</v>
      </c>
      <c r="P4087" s="260" t="e">
        <f t="shared" si="195"/>
        <v>#NUM!</v>
      </c>
      <c r="S4087" s="272"/>
    </row>
    <row r="4088" spans="1:19">
      <c r="A4088" s="161" t="s">
        <v>5199</v>
      </c>
      <c r="C4088" s="161" t="s">
        <v>133</v>
      </c>
      <c r="F4088" s="163" t="s">
        <v>133</v>
      </c>
      <c r="G4088" s="266" t="s">
        <v>133</v>
      </c>
      <c r="H4088" s="163" t="s">
        <v>133</v>
      </c>
      <c r="I4088" s="163" t="s">
        <v>133</v>
      </c>
      <c r="J4088" s="163" t="s">
        <v>133</v>
      </c>
      <c r="K4088" s="164">
        <f t="shared" si="196"/>
        <v>0</v>
      </c>
      <c r="L4088" s="165">
        <f t="shared" si="197"/>
        <v>0</v>
      </c>
      <c r="M4088" s="172">
        <v>127</v>
      </c>
      <c r="N4088" s="172">
        <v>64</v>
      </c>
      <c r="O4088" s="167" t="s">
        <v>133</v>
      </c>
      <c r="P4088" s="260" t="e">
        <f t="shared" si="195"/>
        <v>#NUM!</v>
      </c>
      <c r="S4088" s="272"/>
    </row>
    <row r="4089" spans="1:19">
      <c r="A4089" s="161" t="s">
        <v>5200</v>
      </c>
      <c r="C4089" s="161" t="s">
        <v>133</v>
      </c>
      <c r="F4089" s="163" t="s">
        <v>133</v>
      </c>
      <c r="G4089" s="266" t="s">
        <v>133</v>
      </c>
      <c r="H4089" s="163" t="s">
        <v>133</v>
      </c>
      <c r="I4089" s="163" t="s">
        <v>133</v>
      </c>
      <c r="J4089" s="163" t="s">
        <v>133</v>
      </c>
      <c r="K4089" s="164">
        <f t="shared" si="196"/>
        <v>0</v>
      </c>
      <c r="L4089" s="165">
        <f t="shared" si="197"/>
        <v>0</v>
      </c>
      <c r="M4089" s="172">
        <v>127</v>
      </c>
      <c r="N4089" s="172">
        <v>64</v>
      </c>
      <c r="O4089" s="167" t="s">
        <v>133</v>
      </c>
      <c r="P4089" s="260" t="e">
        <f t="shared" si="195"/>
        <v>#NUM!</v>
      </c>
      <c r="S4089" s="272"/>
    </row>
    <row r="4090" spans="1:19">
      <c r="A4090" s="161" t="s">
        <v>5201</v>
      </c>
      <c r="C4090" s="161" t="s">
        <v>133</v>
      </c>
      <c r="F4090" s="163" t="s">
        <v>133</v>
      </c>
      <c r="G4090" s="266" t="s">
        <v>133</v>
      </c>
      <c r="H4090" s="163" t="s">
        <v>133</v>
      </c>
      <c r="I4090" s="163" t="s">
        <v>133</v>
      </c>
      <c r="J4090" s="163" t="s">
        <v>133</v>
      </c>
      <c r="K4090" s="164">
        <f t="shared" si="196"/>
        <v>0</v>
      </c>
      <c r="L4090" s="165">
        <f t="shared" si="197"/>
        <v>0</v>
      </c>
      <c r="M4090" s="172">
        <v>127</v>
      </c>
      <c r="N4090" s="172">
        <v>64</v>
      </c>
      <c r="O4090" s="167" t="s">
        <v>133</v>
      </c>
      <c r="P4090" s="260" t="e">
        <f t="shared" si="195"/>
        <v>#NUM!</v>
      </c>
      <c r="S4090" s="272"/>
    </row>
    <row r="4091" spans="1:19">
      <c r="A4091" s="161" t="s">
        <v>5202</v>
      </c>
      <c r="C4091" s="161" t="s">
        <v>133</v>
      </c>
      <c r="F4091" s="163" t="s">
        <v>133</v>
      </c>
      <c r="G4091" s="266" t="s">
        <v>133</v>
      </c>
      <c r="H4091" s="163" t="s">
        <v>133</v>
      </c>
      <c r="I4091" s="163" t="s">
        <v>133</v>
      </c>
      <c r="J4091" s="163" t="s">
        <v>133</v>
      </c>
      <c r="K4091" s="164">
        <f t="shared" si="196"/>
        <v>0</v>
      </c>
      <c r="L4091" s="165">
        <f t="shared" si="197"/>
        <v>0</v>
      </c>
      <c r="M4091" s="172">
        <v>127</v>
      </c>
      <c r="N4091" s="172">
        <v>64</v>
      </c>
      <c r="O4091" s="167" t="s">
        <v>133</v>
      </c>
      <c r="P4091" s="260" t="e">
        <f t="shared" si="195"/>
        <v>#NUM!</v>
      </c>
      <c r="S4091" s="272"/>
    </row>
    <row r="4092" spans="1:19">
      <c r="A4092" s="161" t="s">
        <v>5203</v>
      </c>
      <c r="C4092" s="161" t="s">
        <v>133</v>
      </c>
      <c r="F4092" s="163" t="s">
        <v>133</v>
      </c>
      <c r="G4092" s="266" t="s">
        <v>133</v>
      </c>
      <c r="H4092" s="163" t="s">
        <v>133</v>
      </c>
      <c r="I4092" s="163" t="s">
        <v>133</v>
      </c>
      <c r="J4092" s="163" t="s">
        <v>133</v>
      </c>
      <c r="K4092" s="164">
        <f t="shared" si="196"/>
        <v>0</v>
      </c>
      <c r="L4092" s="165">
        <f t="shared" si="197"/>
        <v>0</v>
      </c>
      <c r="M4092" s="172">
        <v>127</v>
      </c>
      <c r="N4092" s="172">
        <v>64</v>
      </c>
      <c r="O4092" s="167" t="s">
        <v>133</v>
      </c>
      <c r="P4092" s="260" t="e">
        <f t="shared" si="195"/>
        <v>#NUM!</v>
      </c>
      <c r="S4092" s="272"/>
    </row>
    <row r="4093" spans="1:19">
      <c r="A4093" s="161" t="s">
        <v>5204</v>
      </c>
      <c r="C4093" s="161" t="s">
        <v>133</v>
      </c>
      <c r="F4093" s="163" t="s">
        <v>133</v>
      </c>
      <c r="G4093" s="266" t="s">
        <v>133</v>
      </c>
      <c r="H4093" s="163" t="s">
        <v>133</v>
      </c>
      <c r="I4093" s="163" t="s">
        <v>133</v>
      </c>
      <c r="J4093" s="163" t="s">
        <v>133</v>
      </c>
      <c r="K4093" s="164">
        <f t="shared" si="196"/>
        <v>0</v>
      </c>
      <c r="L4093" s="165">
        <f t="shared" si="197"/>
        <v>0</v>
      </c>
      <c r="M4093" s="172">
        <v>127</v>
      </c>
      <c r="N4093" s="172">
        <v>64</v>
      </c>
      <c r="O4093" s="167" t="s">
        <v>133</v>
      </c>
      <c r="P4093" s="260" t="e">
        <f t="shared" si="195"/>
        <v>#NUM!</v>
      </c>
      <c r="S4093" s="272"/>
    </row>
    <row r="4094" spans="1:19">
      <c r="A4094" s="161" t="s">
        <v>5205</v>
      </c>
      <c r="C4094" s="161" t="s">
        <v>133</v>
      </c>
      <c r="F4094" s="163" t="s">
        <v>133</v>
      </c>
      <c r="G4094" s="266" t="s">
        <v>133</v>
      </c>
      <c r="H4094" s="163" t="s">
        <v>133</v>
      </c>
      <c r="I4094" s="163" t="s">
        <v>133</v>
      </c>
      <c r="J4094" s="163" t="s">
        <v>133</v>
      </c>
      <c r="K4094" s="164">
        <f t="shared" si="196"/>
        <v>0</v>
      </c>
      <c r="L4094" s="165">
        <f t="shared" si="197"/>
        <v>0</v>
      </c>
      <c r="M4094" s="172">
        <v>127</v>
      </c>
      <c r="N4094" s="172">
        <v>64</v>
      </c>
      <c r="O4094" s="167" t="s">
        <v>133</v>
      </c>
      <c r="P4094" s="260" t="e">
        <f t="shared" si="195"/>
        <v>#NUM!</v>
      </c>
      <c r="S4094" s="272"/>
    </row>
    <row r="4095" spans="1:19">
      <c r="A4095" s="161" t="s">
        <v>5206</v>
      </c>
      <c r="C4095" s="161" t="s">
        <v>133</v>
      </c>
      <c r="F4095" s="163" t="s">
        <v>133</v>
      </c>
      <c r="G4095" s="266" t="s">
        <v>133</v>
      </c>
      <c r="H4095" s="163" t="s">
        <v>133</v>
      </c>
      <c r="I4095" s="163" t="s">
        <v>133</v>
      </c>
      <c r="J4095" s="163" t="s">
        <v>133</v>
      </c>
      <c r="K4095" s="164">
        <f t="shared" si="196"/>
        <v>0</v>
      </c>
      <c r="L4095" s="165">
        <f t="shared" si="197"/>
        <v>0</v>
      </c>
      <c r="M4095" s="172">
        <v>127</v>
      </c>
      <c r="N4095" s="172">
        <v>64</v>
      </c>
      <c r="O4095" s="167" t="s">
        <v>133</v>
      </c>
      <c r="P4095" s="260" t="e">
        <f t="shared" si="195"/>
        <v>#NUM!</v>
      </c>
      <c r="S4095" s="272"/>
    </row>
    <row r="4096" spans="1:19">
      <c r="A4096" s="161" t="s">
        <v>5207</v>
      </c>
      <c r="C4096" s="161" t="s">
        <v>133</v>
      </c>
      <c r="F4096" s="163" t="s">
        <v>133</v>
      </c>
      <c r="G4096" s="266" t="s">
        <v>133</v>
      </c>
      <c r="H4096" s="163" t="s">
        <v>133</v>
      </c>
      <c r="I4096" s="163" t="s">
        <v>133</v>
      </c>
      <c r="J4096" s="163" t="s">
        <v>133</v>
      </c>
      <c r="K4096" s="164">
        <f t="shared" si="196"/>
        <v>0</v>
      </c>
      <c r="L4096" s="165">
        <f t="shared" si="197"/>
        <v>0</v>
      </c>
      <c r="M4096" s="172">
        <v>127</v>
      </c>
      <c r="N4096" s="172">
        <v>64</v>
      </c>
      <c r="O4096" s="167" t="s">
        <v>133</v>
      </c>
      <c r="P4096" s="260" t="e">
        <f t="shared" si="195"/>
        <v>#NUM!</v>
      </c>
      <c r="S4096" s="272"/>
    </row>
    <row r="4097" spans="1:19">
      <c r="A4097" s="161" t="s">
        <v>5208</v>
      </c>
      <c r="C4097" s="161" t="s">
        <v>133</v>
      </c>
      <c r="F4097" s="163" t="s">
        <v>133</v>
      </c>
      <c r="G4097" s="266" t="s">
        <v>133</v>
      </c>
      <c r="H4097" s="163" t="s">
        <v>133</v>
      </c>
      <c r="I4097" s="163" t="s">
        <v>133</v>
      </c>
      <c r="J4097" s="163" t="s">
        <v>133</v>
      </c>
      <c r="K4097" s="164">
        <f t="shared" si="196"/>
        <v>0</v>
      </c>
      <c r="L4097" s="165">
        <f t="shared" si="197"/>
        <v>0</v>
      </c>
      <c r="M4097" s="172">
        <v>127</v>
      </c>
      <c r="N4097" s="172">
        <v>64</v>
      </c>
      <c r="O4097" s="167" t="s">
        <v>133</v>
      </c>
      <c r="P4097" s="260" t="e">
        <f t="shared" si="195"/>
        <v>#NUM!</v>
      </c>
      <c r="S4097" s="272"/>
    </row>
    <row r="4098" spans="1:19">
      <c r="A4098" s="161" t="s">
        <v>5209</v>
      </c>
      <c r="C4098" s="161" t="s">
        <v>133</v>
      </c>
      <c r="F4098" s="163" t="s">
        <v>133</v>
      </c>
      <c r="G4098" s="266" t="s">
        <v>133</v>
      </c>
      <c r="H4098" s="163" t="s">
        <v>133</v>
      </c>
      <c r="I4098" s="163" t="s">
        <v>133</v>
      </c>
      <c r="J4098" s="163" t="s">
        <v>133</v>
      </c>
      <c r="K4098" s="164">
        <f t="shared" si="196"/>
        <v>0</v>
      </c>
      <c r="L4098" s="165">
        <f t="shared" si="197"/>
        <v>0</v>
      </c>
      <c r="M4098" s="172">
        <v>127</v>
      </c>
      <c r="N4098" s="172">
        <v>64</v>
      </c>
      <c r="O4098" s="167" t="s">
        <v>133</v>
      </c>
      <c r="P4098" s="260" t="e">
        <f t="shared" si="195"/>
        <v>#NUM!</v>
      </c>
      <c r="S4098" s="272"/>
    </row>
    <row r="4099" spans="1:19">
      <c r="A4099" s="161" t="s">
        <v>5210</v>
      </c>
      <c r="C4099" s="161" t="s">
        <v>133</v>
      </c>
      <c r="F4099" s="163" t="s">
        <v>133</v>
      </c>
      <c r="G4099" s="266" t="s">
        <v>133</v>
      </c>
      <c r="H4099" s="163" t="s">
        <v>133</v>
      </c>
      <c r="I4099" s="163" t="s">
        <v>133</v>
      </c>
      <c r="J4099" s="163" t="s">
        <v>133</v>
      </c>
      <c r="K4099" s="164">
        <f t="shared" si="196"/>
        <v>0</v>
      </c>
      <c r="L4099" s="165">
        <f t="shared" si="197"/>
        <v>0</v>
      </c>
      <c r="M4099" s="172">
        <v>127</v>
      </c>
      <c r="N4099" s="172">
        <v>64</v>
      </c>
      <c r="O4099" s="167" t="s">
        <v>133</v>
      </c>
      <c r="P4099" s="260" t="e">
        <f t="shared" si="195"/>
        <v>#NUM!</v>
      </c>
      <c r="S4099" s="272"/>
    </row>
    <row r="4100" spans="1:19">
      <c r="A4100" s="161" t="s">
        <v>5211</v>
      </c>
      <c r="C4100" s="161" t="s">
        <v>133</v>
      </c>
      <c r="F4100" s="163" t="s">
        <v>133</v>
      </c>
      <c r="G4100" s="266" t="s">
        <v>133</v>
      </c>
      <c r="H4100" s="163" t="s">
        <v>133</v>
      </c>
      <c r="I4100" s="163" t="s">
        <v>133</v>
      </c>
      <c r="J4100" s="163" t="s">
        <v>133</v>
      </c>
      <c r="K4100" s="164">
        <f t="shared" si="196"/>
        <v>0</v>
      </c>
      <c r="L4100" s="165">
        <f t="shared" si="197"/>
        <v>0</v>
      </c>
      <c r="M4100" s="172">
        <v>127</v>
      </c>
      <c r="N4100" s="172">
        <v>64</v>
      </c>
      <c r="O4100" s="167" t="s">
        <v>133</v>
      </c>
      <c r="P4100" s="260" t="e">
        <f t="shared" si="195"/>
        <v>#NUM!</v>
      </c>
      <c r="S4100" s="272"/>
    </row>
    <row r="4101" spans="1:19">
      <c r="A4101" s="161" t="s">
        <v>5212</v>
      </c>
      <c r="C4101" s="161" t="s">
        <v>133</v>
      </c>
      <c r="F4101" s="163" t="s">
        <v>133</v>
      </c>
      <c r="G4101" s="266" t="s">
        <v>133</v>
      </c>
      <c r="H4101" s="163" t="s">
        <v>133</v>
      </c>
      <c r="I4101" s="163" t="s">
        <v>133</v>
      </c>
      <c r="J4101" s="163" t="s">
        <v>133</v>
      </c>
      <c r="K4101" s="164">
        <f t="shared" si="196"/>
        <v>0</v>
      </c>
      <c r="L4101" s="165">
        <f t="shared" si="197"/>
        <v>0</v>
      </c>
      <c r="M4101" s="172">
        <v>127</v>
      </c>
      <c r="N4101" s="172">
        <v>64</v>
      </c>
      <c r="O4101" s="167" t="s">
        <v>133</v>
      </c>
      <c r="P4101" s="260" t="e">
        <f t="shared" si="195"/>
        <v>#NUM!</v>
      </c>
      <c r="S4101" s="272"/>
    </row>
    <row r="4102" spans="1:19">
      <c r="A4102" s="161" t="s">
        <v>5213</v>
      </c>
      <c r="C4102" s="161" t="s">
        <v>133</v>
      </c>
      <c r="F4102" s="163" t="s">
        <v>133</v>
      </c>
      <c r="G4102" s="266" t="s">
        <v>133</v>
      </c>
      <c r="H4102" s="163" t="s">
        <v>133</v>
      </c>
      <c r="I4102" s="163" t="s">
        <v>133</v>
      </c>
      <c r="J4102" s="163" t="s">
        <v>133</v>
      </c>
      <c r="K4102" s="164">
        <f t="shared" si="196"/>
        <v>0</v>
      </c>
      <c r="L4102" s="165">
        <f t="shared" si="197"/>
        <v>0</v>
      </c>
      <c r="M4102" s="172">
        <v>127</v>
      </c>
      <c r="N4102" s="172">
        <v>64</v>
      </c>
      <c r="O4102" s="167" t="s">
        <v>133</v>
      </c>
      <c r="P4102" s="260" t="e">
        <f t="shared" si="195"/>
        <v>#NUM!</v>
      </c>
      <c r="S4102" s="272"/>
    </row>
    <row r="4103" spans="1:19">
      <c r="A4103" s="161" t="s">
        <v>5214</v>
      </c>
      <c r="C4103" s="161" t="s">
        <v>133</v>
      </c>
      <c r="F4103" s="163" t="s">
        <v>133</v>
      </c>
      <c r="G4103" s="266" t="s">
        <v>133</v>
      </c>
      <c r="H4103" s="163" t="s">
        <v>133</v>
      </c>
      <c r="I4103" s="163" t="s">
        <v>133</v>
      </c>
      <c r="J4103" s="163" t="s">
        <v>133</v>
      </c>
      <c r="K4103" s="164">
        <f t="shared" si="196"/>
        <v>0</v>
      </c>
      <c r="L4103" s="165">
        <f t="shared" si="197"/>
        <v>0</v>
      </c>
      <c r="M4103" s="172">
        <v>127</v>
      </c>
      <c r="N4103" s="172">
        <v>64</v>
      </c>
      <c r="O4103" s="167" t="s">
        <v>133</v>
      </c>
      <c r="P4103" s="260" t="e">
        <f t="shared" si="195"/>
        <v>#NUM!</v>
      </c>
      <c r="S4103" s="272"/>
    </row>
    <row r="4104" spans="1:19">
      <c r="A4104" s="161" t="s">
        <v>5215</v>
      </c>
      <c r="C4104" s="161" t="s">
        <v>133</v>
      </c>
      <c r="F4104" s="163" t="s">
        <v>133</v>
      </c>
      <c r="G4104" s="266" t="s">
        <v>133</v>
      </c>
      <c r="H4104" s="163" t="s">
        <v>133</v>
      </c>
      <c r="I4104" s="163" t="s">
        <v>133</v>
      </c>
      <c r="J4104" s="163" t="s">
        <v>133</v>
      </c>
      <c r="K4104" s="164">
        <f t="shared" si="196"/>
        <v>0</v>
      </c>
      <c r="L4104" s="165">
        <f t="shared" si="197"/>
        <v>0</v>
      </c>
      <c r="M4104" s="172">
        <v>127</v>
      </c>
      <c r="N4104" s="172">
        <v>64</v>
      </c>
      <c r="O4104" s="167" t="s">
        <v>133</v>
      </c>
      <c r="P4104" s="260" t="e">
        <f t="shared" si="195"/>
        <v>#NUM!</v>
      </c>
      <c r="S4104" s="272"/>
    </row>
    <row r="4105" spans="1:19">
      <c r="A4105" s="161" t="s">
        <v>5216</v>
      </c>
      <c r="C4105" s="161" t="s">
        <v>133</v>
      </c>
      <c r="F4105" s="163" t="s">
        <v>133</v>
      </c>
      <c r="G4105" s="266" t="s">
        <v>133</v>
      </c>
      <c r="H4105" s="163" t="s">
        <v>133</v>
      </c>
      <c r="I4105" s="163" t="s">
        <v>133</v>
      </c>
      <c r="J4105" s="163" t="s">
        <v>133</v>
      </c>
      <c r="K4105" s="164">
        <f t="shared" si="196"/>
        <v>0</v>
      </c>
      <c r="L4105" s="165">
        <f t="shared" si="197"/>
        <v>0</v>
      </c>
      <c r="M4105" s="172">
        <v>127</v>
      </c>
      <c r="N4105" s="172">
        <v>64</v>
      </c>
      <c r="O4105" s="167" t="s">
        <v>133</v>
      </c>
      <c r="P4105" s="260" t="e">
        <f t="shared" si="195"/>
        <v>#NUM!</v>
      </c>
      <c r="S4105" s="272"/>
    </row>
    <row r="4106" spans="1:19">
      <c r="A4106" s="161" t="s">
        <v>5217</v>
      </c>
      <c r="C4106" s="161" t="s">
        <v>133</v>
      </c>
      <c r="F4106" s="163" t="s">
        <v>133</v>
      </c>
      <c r="G4106" s="266" t="s">
        <v>133</v>
      </c>
      <c r="H4106" s="163" t="s">
        <v>133</v>
      </c>
      <c r="I4106" s="163" t="s">
        <v>133</v>
      </c>
      <c r="J4106" s="163" t="s">
        <v>133</v>
      </c>
      <c r="K4106" s="164">
        <f t="shared" si="196"/>
        <v>0</v>
      </c>
      <c r="L4106" s="165">
        <f t="shared" si="197"/>
        <v>0</v>
      </c>
      <c r="M4106" s="172">
        <v>127</v>
      </c>
      <c r="N4106" s="172">
        <v>64</v>
      </c>
      <c r="O4106" s="167" t="s">
        <v>133</v>
      </c>
      <c r="P4106" s="260" t="e">
        <f t="shared" si="195"/>
        <v>#NUM!</v>
      </c>
      <c r="S4106" s="272"/>
    </row>
    <row r="4107" spans="1:19">
      <c r="A4107" s="161" t="s">
        <v>5218</v>
      </c>
      <c r="C4107" s="161" t="s">
        <v>133</v>
      </c>
      <c r="F4107" s="163" t="s">
        <v>133</v>
      </c>
      <c r="G4107" s="266" t="s">
        <v>133</v>
      </c>
      <c r="H4107" s="163" t="s">
        <v>133</v>
      </c>
      <c r="I4107" s="163" t="s">
        <v>133</v>
      </c>
      <c r="J4107" s="163" t="s">
        <v>133</v>
      </c>
      <c r="K4107" s="164">
        <f t="shared" si="196"/>
        <v>0</v>
      </c>
      <c r="L4107" s="165">
        <f t="shared" si="197"/>
        <v>0</v>
      </c>
      <c r="M4107" s="172">
        <v>127</v>
      </c>
      <c r="N4107" s="172">
        <v>64</v>
      </c>
      <c r="O4107" s="167" t="s">
        <v>133</v>
      </c>
      <c r="P4107" s="260" t="e">
        <f t="shared" si="195"/>
        <v>#NUM!</v>
      </c>
      <c r="S4107" s="272"/>
    </row>
    <row r="4108" spans="1:19">
      <c r="A4108" s="161" t="s">
        <v>5219</v>
      </c>
      <c r="C4108" s="161" t="s">
        <v>133</v>
      </c>
      <c r="F4108" s="163" t="s">
        <v>133</v>
      </c>
      <c r="G4108" s="266" t="s">
        <v>133</v>
      </c>
      <c r="H4108" s="163" t="s">
        <v>133</v>
      </c>
      <c r="I4108" s="163" t="s">
        <v>133</v>
      </c>
      <c r="J4108" s="163" t="s">
        <v>133</v>
      </c>
      <c r="K4108" s="164">
        <f t="shared" si="196"/>
        <v>0</v>
      </c>
      <c r="L4108" s="165">
        <f t="shared" si="197"/>
        <v>0</v>
      </c>
      <c r="M4108" s="172">
        <v>127</v>
      </c>
      <c r="N4108" s="172">
        <v>64</v>
      </c>
      <c r="O4108" s="167" t="s">
        <v>133</v>
      </c>
      <c r="P4108" s="260" t="e">
        <f t="shared" si="195"/>
        <v>#NUM!</v>
      </c>
      <c r="S4108" s="272"/>
    </row>
    <row r="4109" spans="1:19">
      <c r="A4109" s="161" t="s">
        <v>5220</v>
      </c>
      <c r="C4109" s="161" t="s">
        <v>133</v>
      </c>
      <c r="F4109" s="163" t="s">
        <v>133</v>
      </c>
      <c r="G4109" s="266" t="s">
        <v>133</v>
      </c>
      <c r="H4109" s="163" t="s">
        <v>133</v>
      </c>
      <c r="I4109" s="163" t="s">
        <v>133</v>
      </c>
      <c r="J4109" s="163" t="s">
        <v>133</v>
      </c>
      <c r="K4109" s="164">
        <f t="shared" si="196"/>
        <v>0</v>
      </c>
      <c r="L4109" s="165">
        <f t="shared" si="197"/>
        <v>0</v>
      </c>
      <c r="M4109" s="172">
        <v>127</v>
      </c>
      <c r="N4109" s="172">
        <v>64</v>
      </c>
      <c r="O4109" s="167" t="s">
        <v>133</v>
      </c>
      <c r="P4109" s="260" t="e">
        <f t="shared" si="195"/>
        <v>#NUM!</v>
      </c>
      <c r="S4109" s="272"/>
    </row>
    <row r="4110" spans="1:19">
      <c r="A4110" s="161" t="s">
        <v>5221</v>
      </c>
      <c r="C4110" s="161" t="s">
        <v>133</v>
      </c>
      <c r="F4110" s="163" t="s">
        <v>133</v>
      </c>
      <c r="G4110" s="266" t="s">
        <v>133</v>
      </c>
      <c r="H4110" s="163" t="s">
        <v>133</v>
      </c>
      <c r="I4110" s="163" t="s">
        <v>133</v>
      </c>
      <c r="J4110" s="163" t="s">
        <v>133</v>
      </c>
      <c r="K4110" s="164">
        <f t="shared" si="196"/>
        <v>0</v>
      </c>
      <c r="L4110" s="165">
        <f t="shared" si="197"/>
        <v>0</v>
      </c>
      <c r="M4110" s="172">
        <v>127</v>
      </c>
      <c r="N4110" s="172">
        <v>64</v>
      </c>
      <c r="O4110" s="167" t="s">
        <v>133</v>
      </c>
      <c r="P4110" s="260" t="e">
        <f t="shared" si="195"/>
        <v>#NUM!</v>
      </c>
      <c r="S4110" s="272"/>
    </row>
    <row r="4111" spans="1:19">
      <c r="A4111" s="161" t="s">
        <v>5222</v>
      </c>
      <c r="C4111" s="161" t="s">
        <v>133</v>
      </c>
      <c r="F4111" s="163" t="s">
        <v>133</v>
      </c>
      <c r="G4111" s="266" t="s">
        <v>133</v>
      </c>
      <c r="H4111" s="163" t="s">
        <v>133</v>
      </c>
      <c r="I4111" s="163" t="s">
        <v>133</v>
      </c>
      <c r="J4111" s="163" t="s">
        <v>133</v>
      </c>
      <c r="K4111" s="164">
        <f t="shared" si="196"/>
        <v>0</v>
      </c>
      <c r="L4111" s="165">
        <f t="shared" si="197"/>
        <v>0</v>
      </c>
      <c r="M4111" s="172">
        <v>127</v>
      </c>
      <c r="N4111" s="172">
        <v>64</v>
      </c>
      <c r="O4111" s="167" t="s">
        <v>133</v>
      </c>
      <c r="P4111" s="260" t="e">
        <f t="shared" ref="P4111:P4174" si="198">MEDIAN(Q4111:R4111)</f>
        <v>#NUM!</v>
      </c>
      <c r="S4111" s="272"/>
    </row>
    <row r="4112" spans="1:19">
      <c r="A4112" s="161" t="s">
        <v>5223</v>
      </c>
      <c r="C4112" s="161" t="s">
        <v>133</v>
      </c>
      <c r="F4112" s="163" t="s">
        <v>133</v>
      </c>
      <c r="G4112" s="266" t="s">
        <v>133</v>
      </c>
      <c r="H4112" s="163" t="s">
        <v>133</v>
      </c>
      <c r="I4112" s="163" t="s">
        <v>133</v>
      </c>
      <c r="J4112" s="163" t="s">
        <v>133</v>
      </c>
      <c r="K4112" s="164">
        <f t="shared" ref="K4112:K4175" si="199">IF(OR(D4112="n/a",D4112="nd"),0,D4112)+IF(OR(I4112="n/a",I4112="nd"),0,I4112)</f>
        <v>0</v>
      </c>
      <c r="L4112" s="165">
        <f t="shared" ref="L4112:L4175" si="200">SQRT(SUMSQ(IF(OR(E4112="n/a",E4112="nd"),0,E4112),IF(OR(F4112="n/a",F4112="nd"),0,F4112),IF(OR(J4112="n/a",J4112="nd"),0,J4112)))</f>
        <v>0</v>
      </c>
      <c r="M4112" s="172">
        <v>127</v>
      </c>
      <c r="N4112" s="172">
        <v>64</v>
      </c>
      <c r="O4112" s="167" t="s">
        <v>133</v>
      </c>
      <c r="P4112" s="260" t="e">
        <f t="shared" si="198"/>
        <v>#NUM!</v>
      </c>
      <c r="S4112" s="272"/>
    </row>
    <row r="4113" spans="1:19">
      <c r="A4113" s="161" t="s">
        <v>5224</v>
      </c>
      <c r="C4113" s="161" t="s">
        <v>133</v>
      </c>
      <c r="F4113" s="163" t="s">
        <v>133</v>
      </c>
      <c r="G4113" s="266" t="s">
        <v>133</v>
      </c>
      <c r="H4113" s="163" t="s">
        <v>133</v>
      </c>
      <c r="I4113" s="163" t="s">
        <v>133</v>
      </c>
      <c r="J4113" s="163" t="s">
        <v>133</v>
      </c>
      <c r="K4113" s="164">
        <f t="shared" si="199"/>
        <v>0</v>
      </c>
      <c r="L4113" s="165">
        <f t="shared" si="200"/>
        <v>0</v>
      </c>
      <c r="M4113" s="172">
        <v>127</v>
      </c>
      <c r="N4113" s="172">
        <v>64</v>
      </c>
      <c r="O4113" s="167" t="s">
        <v>133</v>
      </c>
      <c r="P4113" s="260" t="e">
        <f t="shared" si="198"/>
        <v>#NUM!</v>
      </c>
      <c r="S4113" s="272"/>
    </row>
    <row r="4114" spans="1:19">
      <c r="A4114" s="161" t="s">
        <v>5225</v>
      </c>
      <c r="C4114" s="161" t="s">
        <v>133</v>
      </c>
      <c r="F4114" s="163" t="s">
        <v>133</v>
      </c>
      <c r="G4114" s="266" t="s">
        <v>133</v>
      </c>
      <c r="H4114" s="163" t="s">
        <v>133</v>
      </c>
      <c r="I4114" s="163" t="s">
        <v>133</v>
      </c>
      <c r="J4114" s="163" t="s">
        <v>133</v>
      </c>
      <c r="K4114" s="164">
        <f t="shared" si="199"/>
        <v>0</v>
      </c>
      <c r="L4114" s="165">
        <f t="shared" si="200"/>
        <v>0</v>
      </c>
      <c r="M4114" s="172">
        <v>127</v>
      </c>
      <c r="N4114" s="172">
        <v>64</v>
      </c>
      <c r="O4114" s="167" t="s">
        <v>133</v>
      </c>
      <c r="P4114" s="260" t="e">
        <f t="shared" si="198"/>
        <v>#NUM!</v>
      </c>
      <c r="S4114" s="272"/>
    </row>
    <row r="4115" spans="1:19">
      <c r="A4115" s="161" t="s">
        <v>5226</v>
      </c>
      <c r="C4115" s="161" t="s">
        <v>133</v>
      </c>
      <c r="F4115" s="163" t="s">
        <v>133</v>
      </c>
      <c r="G4115" s="266" t="s">
        <v>133</v>
      </c>
      <c r="H4115" s="163" t="s">
        <v>133</v>
      </c>
      <c r="I4115" s="163" t="s">
        <v>133</v>
      </c>
      <c r="J4115" s="163" t="s">
        <v>133</v>
      </c>
      <c r="K4115" s="164">
        <f t="shared" si="199"/>
        <v>0</v>
      </c>
      <c r="L4115" s="165">
        <f t="shared" si="200"/>
        <v>0</v>
      </c>
      <c r="M4115" s="172">
        <v>127</v>
      </c>
      <c r="N4115" s="172">
        <v>64</v>
      </c>
      <c r="O4115" s="167" t="s">
        <v>133</v>
      </c>
      <c r="P4115" s="260" t="e">
        <f t="shared" si="198"/>
        <v>#NUM!</v>
      </c>
      <c r="S4115" s="272"/>
    </row>
    <row r="4116" spans="1:19">
      <c r="A4116" s="161" t="s">
        <v>5227</v>
      </c>
      <c r="C4116" s="161" t="s">
        <v>133</v>
      </c>
      <c r="F4116" s="163" t="s">
        <v>133</v>
      </c>
      <c r="G4116" s="266" t="s">
        <v>133</v>
      </c>
      <c r="H4116" s="163" t="s">
        <v>133</v>
      </c>
      <c r="I4116" s="163" t="s">
        <v>133</v>
      </c>
      <c r="J4116" s="163" t="s">
        <v>133</v>
      </c>
      <c r="K4116" s="164">
        <f t="shared" si="199"/>
        <v>0</v>
      </c>
      <c r="L4116" s="165">
        <f t="shared" si="200"/>
        <v>0</v>
      </c>
      <c r="M4116" s="172">
        <v>127</v>
      </c>
      <c r="N4116" s="172">
        <v>64</v>
      </c>
      <c r="O4116" s="167" t="s">
        <v>133</v>
      </c>
      <c r="P4116" s="260" t="e">
        <f t="shared" si="198"/>
        <v>#NUM!</v>
      </c>
      <c r="S4116" s="272"/>
    </row>
    <row r="4117" spans="1:19">
      <c r="A4117" s="161" t="s">
        <v>5228</v>
      </c>
      <c r="C4117" s="161" t="s">
        <v>133</v>
      </c>
      <c r="F4117" s="163" t="s">
        <v>133</v>
      </c>
      <c r="G4117" s="266" t="s">
        <v>133</v>
      </c>
      <c r="H4117" s="163" t="s">
        <v>133</v>
      </c>
      <c r="I4117" s="163" t="s">
        <v>133</v>
      </c>
      <c r="J4117" s="163" t="s">
        <v>133</v>
      </c>
      <c r="K4117" s="164">
        <f t="shared" si="199"/>
        <v>0</v>
      </c>
      <c r="L4117" s="165">
        <f t="shared" si="200"/>
        <v>0</v>
      </c>
      <c r="M4117" s="172">
        <v>127</v>
      </c>
      <c r="N4117" s="172">
        <v>64</v>
      </c>
      <c r="O4117" s="167" t="s">
        <v>133</v>
      </c>
      <c r="P4117" s="260" t="e">
        <f t="shared" si="198"/>
        <v>#NUM!</v>
      </c>
      <c r="S4117" s="272"/>
    </row>
    <row r="4118" spans="1:19">
      <c r="A4118" s="161" t="s">
        <v>5229</v>
      </c>
      <c r="C4118" s="161" t="s">
        <v>133</v>
      </c>
      <c r="F4118" s="163" t="s">
        <v>133</v>
      </c>
      <c r="G4118" s="266" t="s">
        <v>133</v>
      </c>
      <c r="H4118" s="163" t="s">
        <v>133</v>
      </c>
      <c r="I4118" s="163" t="s">
        <v>133</v>
      </c>
      <c r="J4118" s="163" t="s">
        <v>133</v>
      </c>
      <c r="K4118" s="164">
        <f t="shared" si="199"/>
        <v>0</v>
      </c>
      <c r="L4118" s="165">
        <f t="shared" si="200"/>
        <v>0</v>
      </c>
      <c r="M4118" s="172">
        <v>127</v>
      </c>
      <c r="N4118" s="172">
        <v>64</v>
      </c>
      <c r="O4118" s="167" t="s">
        <v>133</v>
      </c>
      <c r="P4118" s="260" t="e">
        <f t="shared" si="198"/>
        <v>#NUM!</v>
      </c>
      <c r="S4118" s="272"/>
    </row>
    <row r="4119" spans="1:19">
      <c r="A4119" s="161" t="s">
        <v>5230</v>
      </c>
      <c r="C4119" s="161" t="s">
        <v>133</v>
      </c>
      <c r="F4119" s="163" t="s">
        <v>133</v>
      </c>
      <c r="G4119" s="266" t="s">
        <v>133</v>
      </c>
      <c r="H4119" s="163" t="s">
        <v>133</v>
      </c>
      <c r="I4119" s="163" t="s">
        <v>133</v>
      </c>
      <c r="J4119" s="163" t="s">
        <v>133</v>
      </c>
      <c r="K4119" s="164">
        <f t="shared" si="199"/>
        <v>0</v>
      </c>
      <c r="L4119" s="165">
        <f t="shared" si="200"/>
        <v>0</v>
      </c>
      <c r="M4119" s="172">
        <v>127</v>
      </c>
      <c r="N4119" s="172">
        <v>64</v>
      </c>
      <c r="O4119" s="167" t="s">
        <v>133</v>
      </c>
      <c r="P4119" s="260" t="e">
        <f t="shared" si="198"/>
        <v>#NUM!</v>
      </c>
      <c r="S4119" s="272"/>
    </row>
    <row r="4120" spans="1:19">
      <c r="A4120" s="161" t="s">
        <v>5231</v>
      </c>
      <c r="C4120" s="161" t="s">
        <v>133</v>
      </c>
      <c r="F4120" s="163" t="s">
        <v>133</v>
      </c>
      <c r="G4120" s="266" t="s">
        <v>133</v>
      </c>
      <c r="H4120" s="163" t="s">
        <v>133</v>
      </c>
      <c r="I4120" s="163" t="s">
        <v>133</v>
      </c>
      <c r="J4120" s="163" t="s">
        <v>133</v>
      </c>
      <c r="K4120" s="164">
        <f t="shared" si="199"/>
        <v>0</v>
      </c>
      <c r="L4120" s="165">
        <f t="shared" si="200"/>
        <v>0</v>
      </c>
      <c r="M4120" s="172">
        <v>127</v>
      </c>
      <c r="N4120" s="172">
        <v>64</v>
      </c>
      <c r="O4120" s="167" t="s">
        <v>133</v>
      </c>
      <c r="P4120" s="260" t="e">
        <f t="shared" si="198"/>
        <v>#NUM!</v>
      </c>
      <c r="S4120" s="272"/>
    </row>
    <row r="4121" spans="1:19">
      <c r="A4121" s="161" t="s">
        <v>5232</v>
      </c>
      <c r="C4121" s="161" t="s">
        <v>133</v>
      </c>
      <c r="F4121" s="163" t="s">
        <v>133</v>
      </c>
      <c r="G4121" s="266" t="s">
        <v>133</v>
      </c>
      <c r="H4121" s="163" t="s">
        <v>133</v>
      </c>
      <c r="I4121" s="163" t="s">
        <v>133</v>
      </c>
      <c r="J4121" s="163" t="s">
        <v>133</v>
      </c>
      <c r="K4121" s="164">
        <f t="shared" si="199"/>
        <v>0</v>
      </c>
      <c r="L4121" s="165">
        <f t="shared" si="200"/>
        <v>0</v>
      </c>
      <c r="M4121" s="172">
        <v>127</v>
      </c>
      <c r="N4121" s="172">
        <v>64</v>
      </c>
      <c r="O4121" s="167" t="s">
        <v>133</v>
      </c>
      <c r="P4121" s="260" t="e">
        <f t="shared" si="198"/>
        <v>#NUM!</v>
      </c>
      <c r="S4121" s="272"/>
    </row>
    <row r="4122" spans="1:19">
      <c r="A4122" s="161" t="s">
        <v>5233</v>
      </c>
      <c r="C4122" s="161" t="s">
        <v>133</v>
      </c>
      <c r="F4122" s="163" t="s">
        <v>133</v>
      </c>
      <c r="G4122" s="266" t="s">
        <v>133</v>
      </c>
      <c r="H4122" s="163" t="s">
        <v>133</v>
      </c>
      <c r="I4122" s="163" t="s">
        <v>133</v>
      </c>
      <c r="J4122" s="163" t="s">
        <v>133</v>
      </c>
      <c r="K4122" s="164">
        <f t="shared" si="199"/>
        <v>0</v>
      </c>
      <c r="L4122" s="165">
        <f t="shared" si="200"/>
        <v>0</v>
      </c>
      <c r="M4122" s="172">
        <v>127</v>
      </c>
      <c r="N4122" s="172">
        <v>64</v>
      </c>
      <c r="O4122" s="167" t="s">
        <v>133</v>
      </c>
      <c r="P4122" s="260" t="e">
        <f t="shared" si="198"/>
        <v>#NUM!</v>
      </c>
      <c r="S4122" s="272"/>
    </row>
    <row r="4123" spans="1:19">
      <c r="A4123" s="161" t="s">
        <v>5234</v>
      </c>
      <c r="C4123" s="161" t="s">
        <v>133</v>
      </c>
      <c r="F4123" s="163" t="s">
        <v>133</v>
      </c>
      <c r="G4123" s="266" t="s">
        <v>133</v>
      </c>
      <c r="H4123" s="163" t="s">
        <v>133</v>
      </c>
      <c r="I4123" s="163" t="s">
        <v>133</v>
      </c>
      <c r="J4123" s="163" t="s">
        <v>133</v>
      </c>
      <c r="K4123" s="164">
        <f t="shared" si="199"/>
        <v>0</v>
      </c>
      <c r="L4123" s="165">
        <f t="shared" si="200"/>
        <v>0</v>
      </c>
      <c r="M4123" s="172">
        <v>127</v>
      </c>
      <c r="N4123" s="172">
        <v>64</v>
      </c>
      <c r="O4123" s="167" t="s">
        <v>133</v>
      </c>
      <c r="P4123" s="260" t="e">
        <f t="shared" si="198"/>
        <v>#NUM!</v>
      </c>
      <c r="S4123" s="272"/>
    </row>
    <row r="4124" spans="1:19">
      <c r="A4124" s="161" t="s">
        <v>5235</v>
      </c>
      <c r="C4124" s="161" t="s">
        <v>133</v>
      </c>
      <c r="F4124" s="163" t="s">
        <v>133</v>
      </c>
      <c r="G4124" s="266" t="s">
        <v>133</v>
      </c>
      <c r="H4124" s="163" t="s">
        <v>133</v>
      </c>
      <c r="I4124" s="163" t="s">
        <v>133</v>
      </c>
      <c r="J4124" s="163" t="s">
        <v>133</v>
      </c>
      <c r="K4124" s="164">
        <f t="shared" si="199"/>
        <v>0</v>
      </c>
      <c r="L4124" s="165">
        <f t="shared" si="200"/>
        <v>0</v>
      </c>
      <c r="M4124" s="172">
        <v>127</v>
      </c>
      <c r="N4124" s="172">
        <v>64</v>
      </c>
      <c r="O4124" s="167" t="s">
        <v>133</v>
      </c>
      <c r="P4124" s="260" t="e">
        <f t="shared" si="198"/>
        <v>#NUM!</v>
      </c>
      <c r="S4124" s="272"/>
    </row>
    <row r="4125" spans="1:19">
      <c r="A4125" s="161" t="s">
        <v>5236</v>
      </c>
      <c r="C4125" s="161" t="s">
        <v>133</v>
      </c>
      <c r="F4125" s="163" t="s">
        <v>133</v>
      </c>
      <c r="G4125" s="266" t="s">
        <v>133</v>
      </c>
      <c r="H4125" s="163" t="s">
        <v>133</v>
      </c>
      <c r="I4125" s="163" t="s">
        <v>133</v>
      </c>
      <c r="J4125" s="163" t="s">
        <v>133</v>
      </c>
      <c r="K4125" s="164">
        <f t="shared" si="199"/>
        <v>0</v>
      </c>
      <c r="L4125" s="165">
        <f t="shared" si="200"/>
        <v>0</v>
      </c>
      <c r="M4125" s="172">
        <v>127</v>
      </c>
      <c r="N4125" s="172">
        <v>64</v>
      </c>
      <c r="O4125" s="167" t="s">
        <v>133</v>
      </c>
      <c r="P4125" s="260" t="e">
        <f t="shared" si="198"/>
        <v>#NUM!</v>
      </c>
      <c r="S4125" s="272"/>
    </row>
    <row r="4126" spans="1:19">
      <c r="A4126" s="161" t="s">
        <v>5237</v>
      </c>
      <c r="C4126" s="161" t="s">
        <v>133</v>
      </c>
      <c r="F4126" s="163" t="s">
        <v>133</v>
      </c>
      <c r="G4126" s="266" t="s">
        <v>133</v>
      </c>
      <c r="H4126" s="163" t="s">
        <v>133</v>
      </c>
      <c r="I4126" s="163" t="s">
        <v>133</v>
      </c>
      <c r="J4126" s="163" t="s">
        <v>133</v>
      </c>
      <c r="K4126" s="164">
        <f t="shared" si="199"/>
        <v>0</v>
      </c>
      <c r="L4126" s="165">
        <f t="shared" si="200"/>
        <v>0</v>
      </c>
      <c r="M4126" s="172">
        <v>127</v>
      </c>
      <c r="N4126" s="172">
        <v>64</v>
      </c>
      <c r="O4126" s="167" t="s">
        <v>133</v>
      </c>
      <c r="P4126" s="260" t="e">
        <f t="shared" si="198"/>
        <v>#NUM!</v>
      </c>
      <c r="S4126" s="272"/>
    </row>
    <row r="4127" spans="1:19">
      <c r="A4127" s="161" t="s">
        <v>5238</v>
      </c>
      <c r="C4127" s="161" t="s">
        <v>133</v>
      </c>
      <c r="F4127" s="163" t="s">
        <v>133</v>
      </c>
      <c r="G4127" s="266" t="s">
        <v>133</v>
      </c>
      <c r="H4127" s="163" t="s">
        <v>133</v>
      </c>
      <c r="I4127" s="163" t="s">
        <v>133</v>
      </c>
      <c r="J4127" s="163" t="s">
        <v>133</v>
      </c>
      <c r="K4127" s="164">
        <f t="shared" si="199"/>
        <v>0</v>
      </c>
      <c r="L4127" s="165">
        <f t="shared" si="200"/>
        <v>0</v>
      </c>
      <c r="M4127" s="172">
        <v>127</v>
      </c>
      <c r="N4127" s="172">
        <v>64</v>
      </c>
      <c r="O4127" s="167" t="s">
        <v>133</v>
      </c>
      <c r="P4127" s="260" t="e">
        <f t="shared" si="198"/>
        <v>#NUM!</v>
      </c>
      <c r="S4127" s="272"/>
    </row>
    <row r="4128" spans="1:19">
      <c r="A4128" s="161" t="s">
        <v>5239</v>
      </c>
      <c r="C4128" s="161" t="s">
        <v>133</v>
      </c>
      <c r="F4128" s="163" t="s">
        <v>133</v>
      </c>
      <c r="G4128" s="266" t="s">
        <v>133</v>
      </c>
      <c r="H4128" s="163" t="s">
        <v>133</v>
      </c>
      <c r="I4128" s="163" t="s">
        <v>133</v>
      </c>
      <c r="J4128" s="163" t="s">
        <v>133</v>
      </c>
      <c r="K4128" s="164">
        <f t="shared" si="199"/>
        <v>0</v>
      </c>
      <c r="L4128" s="165">
        <f t="shared" si="200"/>
        <v>0</v>
      </c>
      <c r="M4128" s="172">
        <v>127</v>
      </c>
      <c r="N4128" s="172">
        <v>64</v>
      </c>
      <c r="O4128" s="167" t="s">
        <v>133</v>
      </c>
      <c r="P4128" s="260" t="e">
        <f t="shared" si="198"/>
        <v>#NUM!</v>
      </c>
      <c r="S4128" s="272"/>
    </row>
    <row r="4129" spans="1:19">
      <c r="A4129" s="161" t="s">
        <v>5240</v>
      </c>
      <c r="C4129" s="161" t="s">
        <v>133</v>
      </c>
      <c r="F4129" s="163" t="s">
        <v>133</v>
      </c>
      <c r="G4129" s="266" t="s">
        <v>133</v>
      </c>
      <c r="H4129" s="163" t="s">
        <v>133</v>
      </c>
      <c r="I4129" s="163" t="s">
        <v>133</v>
      </c>
      <c r="J4129" s="163" t="s">
        <v>133</v>
      </c>
      <c r="K4129" s="164">
        <f t="shared" si="199"/>
        <v>0</v>
      </c>
      <c r="L4129" s="165">
        <f t="shared" si="200"/>
        <v>0</v>
      </c>
      <c r="M4129" s="172">
        <v>127</v>
      </c>
      <c r="N4129" s="172">
        <v>64</v>
      </c>
      <c r="O4129" s="167" t="s">
        <v>133</v>
      </c>
      <c r="P4129" s="260" t="e">
        <f t="shared" si="198"/>
        <v>#NUM!</v>
      </c>
      <c r="S4129" s="272"/>
    </row>
    <row r="4130" spans="1:19">
      <c r="A4130" s="161" t="s">
        <v>5241</v>
      </c>
      <c r="C4130" s="161" t="s">
        <v>133</v>
      </c>
      <c r="F4130" s="163" t="s">
        <v>133</v>
      </c>
      <c r="G4130" s="266" t="s">
        <v>133</v>
      </c>
      <c r="H4130" s="163" t="s">
        <v>133</v>
      </c>
      <c r="I4130" s="163" t="s">
        <v>133</v>
      </c>
      <c r="J4130" s="163" t="s">
        <v>133</v>
      </c>
      <c r="K4130" s="164">
        <f t="shared" si="199"/>
        <v>0</v>
      </c>
      <c r="L4130" s="165">
        <f t="shared" si="200"/>
        <v>0</v>
      </c>
      <c r="M4130" s="172">
        <v>127</v>
      </c>
      <c r="N4130" s="172">
        <v>64</v>
      </c>
      <c r="O4130" s="167" t="s">
        <v>133</v>
      </c>
      <c r="P4130" s="260" t="e">
        <f t="shared" si="198"/>
        <v>#NUM!</v>
      </c>
      <c r="S4130" s="272"/>
    </row>
    <row r="4131" spans="1:19">
      <c r="A4131" s="161" t="s">
        <v>5242</v>
      </c>
      <c r="C4131" s="161" t="s">
        <v>133</v>
      </c>
      <c r="F4131" s="163" t="s">
        <v>133</v>
      </c>
      <c r="G4131" s="266" t="s">
        <v>133</v>
      </c>
      <c r="H4131" s="163" t="s">
        <v>133</v>
      </c>
      <c r="I4131" s="163" t="s">
        <v>133</v>
      </c>
      <c r="J4131" s="163" t="s">
        <v>133</v>
      </c>
      <c r="K4131" s="164">
        <f t="shared" si="199"/>
        <v>0</v>
      </c>
      <c r="L4131" s="165">
        <f t="shared" si="200"/>
        <v>0</v>
      </c>
      <c r="M4131" s="172">
        <v>127</v>
      </c>
      <c r="N4131" s="172">
        <v>64</v>
      </c>
      <c r="O4131" s="167" t="s">
        <v>133</v>
      </c>
      <c r="P4131" s="260" t="e">
        <f t="shared" si="198"/>
        <v>#NUM!</v>
      </c>
      <c r="S4131" s="272"/>
    </row>
    <row r="4132" spans="1:19">
      <c r="A4132" s="161" t="s">
        <v>5243</v>
      </c>
      <c r="C4132" s="161" t="s">
        <v>133</v>
      </c>
      <c r="F4132" s="163" t="s">
        <v>133</v>
      </c>
      <c r="G4132" s="266" t="s">
        <v>133</v>
      </c>
      <c r="H4132" s="163" t="s">
        <v>133</v>
      </c>
      <c r="I4132" s="163" t="s">
        <v>133</v>
      </c>
      <c r="J4132" s="163" t="s">
        <v>133</v>
      </c>
      <c r="K4132" s="164">
        <f t="shared" si="199"/>
        <v>0</v>
      </c>
      <c r="L4132" s="165">
        <f t="shared" si="200"/>
        <v>0</v>
      </c>
      <c r="M4132" s="172">
        <v>127</v>
      </c>
      <c r="N4132" s="172">
        <v>64</v>
      </c>
      <c r="O4132" s="167" t="s">
        <v>133</v>
      </c>
      <c r="P4132" s="260" t="e">
        <f t="shared" si="198"/>
        <v>#NUM!</v>
      </c>
      <c r="S4132" s="272"/>
    </row>
    <row r="4133" spans="1:19">
      <c r="A4133" s="161" t="s">
        <v>5244</v>
      </c>
      <c r="C4133" s="161" t="s">
        <v>133</v>
      </c>
      <c r="F4133" s="163" t="s">
        <v>133</v>
      </c>
      <c r="G4133" s="266" t="s">
        <v>133</v>
      </c>
      <c r="H4133" s="163" t="s">
        <v>133</v>
      </c>
      <c r="I4133" s="163" t="s">
        <v>133</v>
      </c>
      <c r="J4133" s="163" t="s">
        <v>133</v>
      </c>
      <c r="K4133" s="164">
        <f t="shared" si="199"/>
        <v>0</v>
      </c>
      <c r="L4133" s="165">
        <f t="shared" si="200"/>
        <v>0</v>
      </c>
      <c r="M4133" s="172">
        <v>127</v>
      </c>
      <c r="N4133" s="172">
        <v>64</v>
      </c>
      <c r="O4133" s="167" t="s">
        <v>133</v>
      </c>
      <c r="P4133" s="260" t="e">
        <f t="shared" si="198"/>
        <v>#NUM!</v>
      </c>
      <c r="S4133" s="272"/>
    </row>
    <row r="4134" spans="1:19">
      <c r="A4134" s="161" t="s">
        <v>5245</v>
      </c>
      <c r="C4134" s="161" t="s">
        <v>133</v>
      </c>
      <c r="F4134" s="163" t="s">
        <v>133</v>
      </c>
      <c r="G4134" s="266" t="s">
        <v>133</v>
      </c>
      <c r="H4134" s="163" t="s">
        <v>133</v>
      </c>
      <c r="I4134" s="163" t="s">
        <v>133</v>
      </c>
      <c r="J4134" s="163" t="s">
        <v>133</v>
      </c>
      <c r="K4134" s="164">
        <f t="shared" si="199"/>
        <v>0</v>
      </c>
      <c r="L4134" s="165">
        <f t="shared" si="200"/>
        <v>0</v>
      </c>
      <c r="M4134" s="172">
        <v>127</v>
      </c>
      <c r="N4134" s="172">
        <v>64</v>
      </c>
      <c r="O4134" s="167" t="s">
        <v>133</v>
      </c>
      <c r="P4134" s="260" t="e">
        <f t="shared" si="198"/>
        <v>#NUM!</v>
      </c>
      <c r="S4134" s="272"/>
    </row>
    <row r="4135" spans="1:19">
      <c r="A4135" s="161" t="s">
        <v>5246</v>
      </c>
      <c r="C4135" s="161" t="s">
        <v>133</v>
      </c>
      <c r="F4135" s="163" t="s">
        <v>133</v>
      </c>
      <c r="G4135" s="266" t="s">
        <v>133</v>
      </c>
      <c r="H4135" s="163" t="s">
        <v>133</v>
      </c>
      <c r="I4135" s="163" t="s">
        <v>133</v>
      </c>
      <c r="J4135" s="163" t="s">
        <v>133</v>
      </c>
      <c r="K4135" s="164">
        <f t="shared" si="199"/>
        <v>0</v>
      </c>
      <c r="L4135" s="165">
        <f t="shared" si="200"/>
        <v>0</v>
      </c>
      <c r="M4135" s="172">
        <v>127</v>
      </c>
      <c r="N4135" s="172">
        <v>64</v>
      </c>
      <c r="O4135" s="167" t="s">
        <v>133</v>
      </c>
      <c r="P4135" s="260" t="e">
        <f t="shared" si="198"/>
        <v>#NUM!</v>
      </c>
      <c r="S4135" s="272"/>
    </row>
    <row r="4136" spans="1:19">
      <c r="A4136" s="161" t="s">
        <v>5247</v>
      </c>
      <c r="C4136" s="161" t="s">
        <v>133</v>
      </c>
      <c r="F4136" s="163" t="s">
        <v>133</v>
      </c>
      <c r="G4136" s="266" t="s">
        <v>133</v>
      </c>
      <c r="H4136" s="163" t="s">
        <v>133</v>
      </c>
      <c r="I4136" s="163" t="s">
        <v>133</v>
      </c>
      <c r="J4136" s="163" t="s">
        <v>133</v>
      </c>
      <c r="K4136" s="164">
        <f t="shared" si="199"/>
        <v>0</v>
      </c>
      <c r="L4136" s="165">
        <f t="shared" si="200"/>
        <v>0</v>
      </c>
      <c r="M4136" s="172">
        <v>127</v>
      </c>
      <c r="N4136" s="172">
        <v>64</v>
      </c>
      <c r="O4136" s="167" t="s">
        <v>133</v>
      </c>
      <c r="P4136" s="260" t="e">
        <f t="shared" si="198"/>
        <v>#NUM!</v>
      </c>
      <c r="S4136" s="272"/>
    </row>
    <row r="4137" spans="1:19">
      <c r="A4137" s="161" t="s">
        <v>5248</v>
      </c>
      <c r="C4137" s="161" t="s">
        <v>133</v>
      </c>
      <c r="F4137" s="163" t="s">
        <v>133</v>
      </c>
      <c r="G4137" s="266" t="s">
        <v>133</v>
      </c>
      <c r="H4137" s="163" t="s">
        <v>133</v>
      </c>
      <c r="I4137" s="163" t="s">
        <v>133</v>
      </c>
      <c r="J4137" s="163" t="s">
        <v>133</v>
      </c>
      <c r="K4137" s="164">
        <f t="shared" si="199"/>
        <v>0</v>
      </c>
      <c r="L4137" s="165">
        <f t="shared" si="200"/>
        <v>0</v>
      </c>
      <c r="M4137" s="172">
        <v>127</v>
      </c>
      <c r="N4137" s="172">
        <v>64</v>
      </c>
      <c r="O4137" s="167" t="s">
        <v>133</v>
      </c>
      <c r="P4137" s="260" t="e">
        <f t="shared" si="198"/>
        <v>#NUM!</v>
      </c>
      <c r="S4137" s="272"/>
    </row>
    <row r="4138" spans="1:19">
      <c r="A4138" s="161" t="s">
        <v>5249</v>
      </c>
      <c r="C4138" s="161" t="s">
        <v>133</v>
      </c>
      <c r="F4138" s="163" t="s">
        <v>133</v>
      </c>
      <c r="G4138" s="266" t="s">
        <v>133</v>
      </c>
      <c r="H4138" s="163" t="s">
        <v>133</v>
      </c>
      <c r="I4138" s="163" t="s">
        <v>133</v>
      </c>
      <c r="J4138" s="163" t="s">
        <v>133</v>
      </c>
      <c r="K4138" s="164">
        <f t="shared" si="199"/>
        <v>0</v>
      </c>
      <c r="L4138" s="165">
        <f t="shared" si="200"/>
        <v>0</v>
      </c>
      <c r="M4138" s="172">
        <v>127</v>
      </c>
      <c r="N4138" s="172">
        <v>64</v>
      </c>
      <c r="O4138" s="167" t="s">
        <v>133</v>
      </c>
      <c r="P4138" s="260" t="e">
        <f t="shared" si="198"/>
        <v>#NUM!</v>
      </c>
      <c r="S4138" s="272"/>
    </row>
    <row r="4139" spans="1:19">
      <c r="A4139" s="161" t="s">
        <v>5250</v>
      </c>
      <c r="C4139" s="161" t="s">
        <v>133</v>
      </c>
      <c r="F4139" s="163" t="s">
        <v>133</v>
      </c>
      <c r="G4139" s="266" t="s">
        <v>133</v>
      </c>
      <c r="H4139" s="163" t="s">
        <v>133</v>
      </c>
      <c r="I4139" s="163" t="s">
        <v>133</v>
      </c>
      <c r="J4139" s="163" t="s">
        <v>133</v>
      </c>
      <c r="K4139" s="164">
        <f t="shared" si="199"/>
        <v>0</v>
      </c>
      <c r="L4139" s="165">
        <f t="shared" si="200"/>
        <v>0</v>
      </c>
      <c r="M4139" s="172">
        <v>127</v>
      </c>
      <c r="N4139" s="172">
        <v>64</v>
      </c>
      <c r="O4139" s="167" t="s">
        <v>133</v>
      </c>
      <c r="P4139" s="260" t="e">
        <f t="shared" si="198"/>
        <v>#NUM!</v>
      </c>
      <c r="S4139" s="272"/>
    </row>
    <row r="4140" spans="1:19">
      <c r="A4140" s="161" t="s">
        <v>5251</v>
      </c>
      <c r="C4140" s="161" t="s">
        <v>133</v>
      </c>
      <c r="F4140" s="163" t="s">
        <v>133</v>
      </c>
      <c r="G4140" s="266" t="s">
        <v>133</v>
      </c>
      <c r="H4140" s="163" t="s">
        <v>133</v>
      </c>
      <c r="I4140" s="163" t="s">
        <v>133</v>
      </c>
      <c r="J4140" s="163" t="s">
        <v>133</v>
      </c>
      <c r="K4140" s="164">
        <f t="shared" si="199"/>
        <v>0</v>
      </c>
      <c r="L4140" s="165">
        <f t="shared" si="200"/>
        <v>0</v>
      </c>
      <c r="M4140" s="172">
        <v>127</v>
      </c>
      <c r="N4140" s="172">
        <v>64</v>
      </c>
      <c r="O4140" s="167" t="s">
        <v>133</v>
      </c>
      <c r="P4140" s="260" t="e">
        <f t="shared" si="198"/>
        <v>#NUM!</v>
      </c>
      <c r="S4140" s="272"/>
    </row>
    <row r="4141" spans="1:19">
      <c r="A4141" s="161" t="s">
        <v>5252</v>
      </c>
      <c r="C4141" s="161" t="s">
        <v>133</v>
      </c>
      <c r="F4141" s="163" t="s">
        <v>133</v>
      </c>
      <c r="G4141" s="266" t="s">
        <v>133</v>
      </c>
      <c r="H4141" s="163" t="s">
        <v>133</v>
      </c>
      <c r="I4141" s="163" t="s">
        <v>133</v>
      </c>
      <c r="J4141" s="163" t="s">
        <v>133</v>
      </c>
      <c r="K4141" s="164">
        <f t="shared" si="199"/>
        <v>0</v>
      </c>
      <c r="L4141" s="165">
        <f t="shared" si="200"/>
        <v>0</v>
      </c>
      <c r="M4141" s="172">
        <v>127</v>
      </c>
      <c r="N4141" s="172">
        <v>64</v>
      </c>
      <c r="O4141" s="167" t="s">
        <v>133</v>
      </c>
      <c r="P4141" s="260" t="e">
        <f t="shared" si="198"/>
        <v>#NUM!</v>
      </c>
      <c r="S4141" s="272"/>
    </row>
    <row r="4142" spans="1:19">
      <c r="A4142" s="161" t="s">
        <v>5253</v>
      </c>
      <c r="C4142" s="161" t="s">
        <v>133</v>
      </c>
      <c r="F4142" s="163" t="s">
        <v>133</v>
      </c>
      <c r="G4142" s="266" t="s">
        <v>133</v>
      </c>
      <c r="H4142" s="163" t="s">
        <v>133</v>
      </c>
      <c r="I4142" s="163" t="s">
        <v>133</v>
      </c>
      <c r="J4142" s="163" t="s">
        <v>133</v>
      </c>
      <c r="K4142" s="164">
        <f t="shared" si="199"/>
        <v>0</v>
      </c>
      <c r="L4142" s="165">
        <f t="shared" si="200"/>
        <v>0</v>
      </c>
      <c r="M4142" s="172">
        <v>127</v>
      </c>
      <c r="N4142" s="172">
        <v>64</v>
      </c>
      <c r="O4142" s="167" t="s">
        <v>133</v>
      </c>
      <c r="P4142" s="260" t="e">
        <f t="shared" si="198"/>
        <v>#NUM!</v>
      </c>
      <c r="S4142" s="272"/>
    </row>
    <row r="4143" spans="1:19">
      <c r="A4143" s="161" t="s">
        <v>5254</v>
      </c>
      <c r="C4143" s="161" t="s">
        <v>133</v>
      </c>
      <c r="F4143" s="163" t="s">
        <v>133</v>
      </c>
      <c r="G4143" s="266" t="s">
        <v>133</v>
      </c>
      <c r="H4143" s="163" t="s">
        <v>133</v>
      </c>
      <c r="I4143" s="163" t="s">
        <v>133</v>
      </c>
      <c r="J4143" s="163" t="s">
        <v>133</v>
      </c>
      <c r="K4143" s="164">
        <f t="shared" si="199"/>
        <v>0</v>
      </c>
      <c r="L4143" s="165">
        <f t="shared" si="200"/>
        <v>0</v>
      </c>
      <c r="M4143" s="172">
        <v>127</v>
      </c>
      <c r="N4143" s="172">
        <v>64</v>
      </c>
      <c r="O4143" s="167" t="s">
        <v>133</v>
      </c>
      <c r="P4143" s="260" t="e">
        <f t="shared" si="198"/>
        <v>#NUM!</v>
      </c>
      <c r="S4143" s="272"/>
    </row>
    <row r="4144" spans="1:19">
      <c r="A4144" s="161" t="s">
        <v>5255</v>
      </c>
      <c r="C4144" s="161" t="s">
        <v>133</v>
      </c>
      <c r="F4144" s="163" t="s">
        <v>133</v>
      </c>
      <c r="G4144" s="266" t="s">
        <v>133</v>
      </c>
      <c r="H4144" s="163" t="s">
        <v>133</v>
      </c>
      <c r="I4144" s="163" t="s">
        <v>133</v>
      </c>
      <c r="J4144" s="163" t="s">
        <v>133</v>
      </c>
      <c r="K4144" s="164">
        <f t="shared" si="199"/>
        <v>0</v>
      </c>
      <c r="L4144" s="165">
        <f t="shared" si="200"/>
        <v>0</v>
      </c>
      <c r="M4144" s="172">
        <v>127</v>
      </c>
      <c r="N4144" s="172">
        <v>64</v>
      </c>
      <c r="O4144" s="167" t="s">
        <v>133</v>
      </c>
      <c r="P4144" s="260" t="e">
        <f t="shared" si="198"/>
        <v>#NUM!</v>
      </c>
      <c r="S4144" s="272"/>
    </row>
    <row r="4145" spans="1:19">
      <c r="A4145" s="161" t="s">
        <v>5256</v>
      </c>
      <c r="C4145" s="161" t="s">
        <v>133</v>
      </c>
      <c r="F4145" s="163" t="s">
        <v>133</v>
      </c>
      <c r="G4145" s="266" t="s">
        <v>133</v>
      </c>
      <c r="H4145" s="163" t="s">
        <v>133</v>
      </c>
      <c r="I4145" s="163" t="s">
        <v>133</v>
      </c>
      <c r="J4145" s="163" t="s">
        <v>133</v>
      </c>
      <c r="K4145" s="164">
        <f t="shared" si="199"/>
        <v>0</v>
      </c>
      <c r="L4145" s="165">
        <f t="shared" si="200"/>
        <v>0</v>
      </c>
      <c r="M4145" s="172">
        <v>127</v>
      </c>
      <c r="N4145" s="172">
        <v>64</v>
      </c>
      <c r="O4145" s="167" t="s">
        <v>133</v>
      </c>
      <c r="P4145" s="260" t="e">
        <f t="shared" si="198"/>
        <v>#NUM!</v>
      </c>
      <c r="S4145" s="272"/>
    </row>
    <row r="4146" spans="1:19">
      <c r="A4146" s="161" t="s">
        <v>5257</v>
      </c>
      <c r="C4146" s="161" t="s">
        <v>133</v>
      </c>
      <c r="F4146" s="163" t="s">
        <v>133</v>
      </c>
      <c r="G4146" s="266" t="s">
        <v>133</v>
      </c>
      <c r="H4146" s="163" t="s">
        <v>133</v>
      </c>
      <c r="I4146" s="163" t="s">
        <v>133</v>
      </c>
      <c r="J4146" s="163" t="s">
        <v>133</v>
      </c>
      <c r="K4146" s="164">
        <f t="shared" si="199"/>
        <v>0</v>
      </c>
      <c r="L4146" s="165">
        <f t="shared" si="200"/>
        <v>0</v>
      </c>
      <c r="M4146" s="172">
        <v>127</v>
      </c>
      <c r="N4146" s="172">
        <v>64</v>
      </c>
      <c r="O4146" s="167" t="s">
        <v>133</v>
      </c>
      <c r="P4146" s="260" t="e">
        <f t="shared" si="198"/>
        <v>#NUM!</v>
      </c>
      <c r="S4146" s="272"/>
    </row>
    <row r="4147" spans="1:19">
      <c r="A4147" s="161" t="s">
        <v>5258</v>
      </c>
      <c r="C4147" s="161" t="s">
        <v>133</v>
      </c>
      <c r="F4147" s="163" t="s">
        <v>133</v>
      </c>
      <c r="G4147" s="266" t="s">
        <v>133</v>
      </c>
      <c r="H4147" s="163" t="s">
        <v>133</v>
      </c>
      <c r="I4147" s="163" t="s">
        <v>133</v>
      </c>
      <c r="J4147" s="163" t="s">
        <v>133</v>
      </c>
      <c r="K4147" s="164">
        <f t="shared" si="199"/>
        <v>0</v>
      </c>
      <c r="L4147" s="165">
        <f t="shared" si="200"/>
        <v>0</v>
      </c>
      <c r="M4147" s="172">
        <v>127</v>
      </c>
      <c r="N4147" s="172">
        <v>64</v>
      </c>
      <c r="O4147" s="167" t="s">
        <v>133</v>
      </c>
      <c r="P4147" s="260" t="e">
        <f t="shared" si="198"/>
        <v>#NUM!</v>
      </c>
      <c r="S4147" s="272"/>
    </row>
    <row r="4148" spans="1:19">
      <c r="A4148" s="161" t="s">
        <v>5259</v>
      </c>
      <c r="C4148" s="161" t="s">
        <v>133</v>
      </c>
      <c r="F4148" s="163" t="s">
        <v>133</v>
      </c>
      <c r="G4148" s="266" t="s">
        <v>133</v>
      </c>
      <c r="H4148" s="163" t="s">
        <v>133</v>
      </c>
      <c r="I4148" s="163" t="s">
        <v>133</v>
      </c>
      <c r="J4148" s="163" t="s">
        <v>133</v>
      </c>
      <c r="K4148" s="164">
        <f t="shared" si="199"/>
        <v>0</v>
      </c>
      <c r="L4148" s="165">
        <f t="shared" si="200"/>
        <v>0</v>
      </c>
      <c r="M4148" s="172">
        <v>127</v>
      </c>
      <c r="N4148" s="172">
        <v>64</v>
      </c>
      <c r="O4148" s="167" t="s">
        <v>133</v>
      </c>
      <c r="P4148" s="260" t="e">
        <f t="shared" si="198"/>
        <v>#NUM!</v>
      </c>
      <c r="S4148" s="272"/>
    </row>
    <row r="4149" spans="1:19">
      <c r="A4149" s="161" t="s">
        <v>5260</v>
      </c>
      <c r="C4149" s="161" t="s">
        <v>133</v>
      </c>
      <c r="F4149" s="163" t="s">
        <v>133</v>
      </c>
      <c r="G4149" s="266" t="s">
        <v>133</v>
      </c>
      <c r="H4149" s="163" t="s">
        <v>133</v>
      </c>
      <c r="I4149" s="163" t="s">
        <v>133</v>
      </c>
      <c r="J4149" s="163" t="s">
        <v>133</v>
      </c>
      <c r="K4149" s="164">
        <f t="shared" si="199"/>
        <v>0</v>
      </c>
      <c r="L4149" s="165">
        <f t="shared" si="200"/>
        <v>0</v>
      </c>
      <c r="M4149" s="172">
        <v>127</v>
      </c>
      <c r="N4149" s="172">
        <v>64</v>
      </c>
      <c r="O4149" s="167" t="s">
        <v>133</v>
      </c>
      <c r="P4149" s="260" t="e">
        <f t="shared" si="198"/>
        <v>#NUM!</v>
      </c>
      <c r="S4149" s="272"/>
    </row>
    <row r="4150" spans="1:19">
      <c r="A4150" s="161" t="s">
        <v>5261</v>
      </c>
      <c r="C4150" s="161" t="s">
        <v>133</v>
      </c>
      <c r="F4150" s="163" t="s">
        <v>133</v>
      </c>
      <c r="G4150" s="266" t="s">
        <v>133</v>
      </c>
      <c r="H4150" s="163" t="s">
        <v>133</v>
      </c>
      <c r="I4150" s="163" t="s">
        <v>133</v>
      </c>
      <c r="J4150" s="163" t="s">
        <v>133</v>
      </c>
      <c r="K4150" s="164">
        <f t="shared" si="199"/>
        <v>0</v>
      </c>
      <c r="L4150" s="165">
        <f t="shared" si="200"/>
        <v>0</v>
      </c>
      <c r="M4150" s="172">
        <v>127</v>
      </c>
      <c r="N4150" s="172">
        <v>64</v>
      </c>
      <c r="O4150" s="167" t="s">
        <v>133</v>
      </c>
      <c r="P4150" s="260" t="e">
        <f t="shared" si="198"/>
        <v>#NUM!</v>
      </c>
      <c r="S4150" s="272"/>
    </row>
    <row r="4151" spans="1:19">
      <c r="A4151" s="161" t="s">
        <v>5262</v>
      </c>
      <c r="C4151" s="161" t="s">
        <v>133</v>
      </c>
      <c r="F4151" s="163" t="s">
        <v>133</v>
      </c>
      <c r="G4151" s="266" t="s">
        <v>133</v>
      </c>
      <c r="H4151" s="163" t="s">
        <v>133</v>
      </c>
      <c r="I4151" s="163" t="s">
        <v>133</v>
      </c>
      <c r="J4151" s="163" t="s">
        <v>133</v>
      </c>
      <c r="K4151" s="164">
        <f t="shared" si="199"/>
        <v>0</v>
      </c>
      <c r="L4151" s="165">
        <f t="shared" si="200"/>
        <v>0</v>
      </c>
      <c r="M4151" s="172">
        <v>127</v>
      </c>
      <c r="N4151" s="172">
        <v>64</v>
      </c>
      <c r="O4151" s="167" t="s">
        <v>133</v>
      </c>
      <c r="P4151" s="260" t="e">
        <f t="shared" si="198"/>
        <v>#NUM!</v>
      </c>
      <c r="S4151" s="272"/>
    </row>
    <row r="4152" spans="1:19">
      <c r="A4152" s="161" t="s">
        <v>5263</v>
      </c>
      <c r="C4152" s="161" t="s">
        <v>133</v>
      </c>
      <c r="F4152" s="163" t="s">
        <v>133</v>
      </c>
      <c r="G4152" s="266" t="s">
        <v>133</v>
      </c>
      <c r="H4152" s="163" t="s">
        <v>133</v>
      </c>
      <c r="I4152" s="163" t="s">
        <v>133</v>
      </c>
      <c r="J4152" s="163" t="s">
        <v>133</v>
      </c>
      <c r="K4152" s="164">
        <f t="shared" si="199"/>
        <v>0</v>
      </c>
      <c r="L4152" s="165">
        <f t="shared" si="200"/>
        <v>0</v>
      </c>
      <c r="M4152" s="172">
        <v>127</v>
      </c>
      <c r="N4152" s="172">
        <v>64</v>
      </c>
      <c r="O4152" s="167" t="s">
        <v>133</v>
      </c>
      <c r="P4152" s="260" t="e">
        <f t="shared" si="198"/>
        <v>#NUM!</v>
      </c>
      <c r="S4152" s="272"/>
    </row>
    <row r="4153" spans="1:19">
      <c r="A4153" s="161" t="s">
        <v>5264</v>
      </c>
      <c r="C4153" s="161" t="s">
        <v>133</v>
      </c>
      <c r="F4153" s="163" t="s">
        <v>133</v>
      </c>
      <c r="G4153" s="266" t="s">
        <v>133</v>
      </c>
      <c r="H4153" s="163" t="s">
        <v>133</v>
      </c>
      <c r="I4153" s="163" t="s">
        <v>133</v>
      </c>
      <c r="J4153" s="163" t="s">
        <v>133</v>
      </c>
      <c r="K4153" s="164">
        <f t="shared" si="199"/>
        <v>0</v>
      </c>
      <c r="L4153" s="165">
        <f t="shared" si="200"/>
        <v>0</v>
      </c>
      <c r="M4153" s="172">
        <v>127</v>
      </c>
      <c r="N4153" s="172">
        <v>64</v>
      </c>
      <c r="O4153" s="167" t="s">
        <v>133</v>
      </c>
      <c r="P4153" s="260" t="e">
        <f t="shared" si="198"/>
        <v>#NUM!</v>
      </c>
      <c r="S4153" s="272"/>
    </row>
    <row r="4154" spans="1:19">
      <c r="A4154" s="161" t="s">
        <v>5265</v>
      </c>
      <c r="C4154" s="161" t="s">
        <v>133</v>
      </c>
      <c r="F4154" s="163" t="s">
        <v>133</v>
      </c>
      <c r="G4154" s="266" t="s">
        <v>133</v>
      </c>
      <c r="H4154" s="163" t="s">
        <v>133</v>
      </c>
      <c r="I4154" s="163" t="s">
        <v>133</v>
      </c>
      <c r="J4154" s="163" t="s">
        <v>133</v>
      </c>
      <c r="K4154" s="164">
        <f t="shared" si="199"/>
        <v>0</v>
      </c>
      <c r="L4154" s="165">
        <f t="shared" si="200"/>
        <v>0</v>
      </c>
      <c r="M4154" s="172">
        <v>127</v>
      </c>
      <c r="N4154" s="172">
        <v>64</v>
      </c>
      <c r="O4154" s="167" t="s">
        <v>133</v>
      </c>
      <c r="P4154" s="260" t="e">
        <f t="shared" si="198"/>
        <v>#NUM!</v>
      </c>
      <c r="S4154" s="272"/>
    </row>
    <row r="4155" spans="1:19">
      <c r="A4155" s="161" t="s">
        <v>5266</v>
      </c>
      <c r="C4155" s="161" t="s">
        <v>133</v>
      </c>
      <c r="F4155" s="163" t="s">
        <v>133</v>
      </c>
      <c r="G4155" s="266" t="s">
        <v>133</v>
      </c>
      <c r="H4155" s="163" t="s">
        <v>133</v>
      </c>
      <c r="I4155" s="163" t="s">
        <v>133</v>
      </c>
      <c r="J4155" s="163" t="s">
        <v>133</v>
      </c>
      <c r="K4155" s="164">
        <f t="shared" si="199"/>
        <v>0</v>
      </c>
      <c r="L4155" s="165">
        <f t="shared" si="200"/>
        <v>0</v>
      </c>
      <c r="M4155" s="172">
        <v>127</v>
      </c>
      <c r="N4155" s="172">
        <v>64</v>
      </c>
      <c r="O4155" s="167" t="s">
        <v>133</v>
      </c>
      <c r="P4155" s="260" t="e">
        <f t="shared" si="198"/>
        <v>#NUM!</v>
      </c>
      <c r="S4155" s="272"/>
    </row>
    <row r="4156" spans="1:19">
      <c r="A4156" s="161" t="s">
        <v>5267</v>
      </c>
      <c r="C4156" s="161" t="s">
        <v>133</v>
      </c>
      <c r="F4156" s="163" t="s">
        <v>133</v>
      </c>
      <c r="G4156" s="266" t="s">
        <v>133</v>
      </c>
      <c r="H4156" s="163" t="s">
        <v>133</v>
      </c>
      <c r="I4156" s="163" t="s">
        <v>133</v>
      </c>
      <c r="J4156" s="163" t="s">
        <v>133</v>
      </c>
      <c r="K4156" s="164">
        <f t="shared" si="199"/>
        <v>0</v>
      </c>
      <c r="L4156" s="165">
        <f t="shared" si="200"/>
        <v>0</v>
      </c>
      <c r="M4156" s="172">
        <v>127</v>
      </c>
      <c r="N4156" s="172">
        <v>64</v>
      </c>
      <c r="O4156" s="167" t="s">
        <v>133</v>
      </c>
      <c r="P4156" s="260" t="e">
        <f t="shared" si="198"/>
        <v>#NUM!</v>
      </c>
      <c r="S4156" s="272"/>
    </row>
    <row r="4157" spans="1:19">
      <c r="A4157" s="161" t="s">
        <v>5268</v>
      </c>
      <c r="C4157" s="161" t="s">
        <v>133</v>
      </c>
      <c r="F4157" s="163" t="s">
        <v>133</v>
      </c>
      <c r="G4157" s="266" t="s">
        <v>133</v>
      </c>
      <c r="H4157" s="163" t="s">
        <v>133</v>
      </c>
      <c r="I4157" s="163" t="s">
        <v>133</v>
      </c>
      <c r="J4157" s="163" t="s">
        <v>133</v>
      </c>
      <c r="K4157" s="164">
        <f t="shared" si="199"/>
        <v>0</v>
      </c>
      <c r="L4157" s="165">
        <f t="shared" si="200"/>
        <v>0</v>
      </c>
      <c r="M4157" s="172">
        <v>127</v>
      </c>
      <c r="N4157" s="172">
        <v>64</v>
      </c>
      <c r="O4157" s="167" t="s">
        <v>133</v>
      </c>
      <c r="P4157" s="260" t="e">
        <f t="shared" si="198"/>
        <v>#NUM!</v>
      </c>
      <c r="S4157" s="272"/>
    </row>
    <row r="4158" spans="1:19">
      <c r="A4158" s="161" t="s">
        <v>5269</v>
      </c>
      <c r="C4158" s="161" t="s">
        <v>133</v>
      </c>
      <c r="F4158" s="163" t="s">
        <v>133</v>
      </c>
      <c r="G4158" s="266" t="s">
        <v>133</v>
      </c>
      <c r="H4158" s="163" t="s">
        <v>133</v>
      </c>
      <c r="I4158" s="163" t="s">
        <v>133</v>
      </c>
      <c r="J4158" s="163" t="s">
        <v>133</v>
      </c>
      <c r="K4158" s="164">
        <f t="shared" si="199"/>
        <v>0</v>
      </c>
      <c r="L4158" s="165">
        <f t="shared" si="200"/>
        <v>0</v>
      </c>
      <c r="M4158" s="172">
        <v>127</v>
      </c>
      <c r="N4158" s="172">
        <v>64</v>
      </c>
      <c r="O4158" s="167" t="s">
        <v>133</v>
      </c>
      <c r="P4158" s="260" t="e">
        <f t="shared" si="198"/>
        <v>#NUM!</v>
      </c>
      <c r="S4158" s="272"/>
    </row>
    <row r="4159" spans="1:19">
      <c r="A4159" s="161" t="s">
        <v>5270</v>
      </c>
      <c r="C4159" s="161" t="s">
        <v>133</v>
      </c>
      <c r="F4159" s="163" t="s">
        <v>133</v>
      </c>
      <c r="G4159" s="266" t="s">
        <v>133</v>
      </c>
      <c r="H4159" s="163" t="s">
        <v>133</v>
      </c>
      <c r="I4159" s="163" t="s">
        <v>133</v>
      </c>
      <c r="J4159" s="163" t="s">
        <v>133</v>
      </c>
      <c r="K4159" s="164">
        <f t="shared" si="199"/>
        <v>0</v>
      </c>
      <c r="L4159" s="165">
        <f t="shared" si="200"/>
        <v>0</v>
      </c>
      <c r="M4159" s="172">
        <v>127</v>
      </c>
      <c r="N4159" s="172">
        <v>64</v>
      </c>
      <c r="O4159" s="167" t="s">
        <v>133</v>
      </c>
      <c r="P4159" s="260" t="e">
        <f t="shared" si="198"/>
        <v>#NUM!</v>
      </c>
      <c r="S4159" s="272"/>
    </row>
    <row r="4160" spans="1:19">
      <c r="A4160" s="161" t="s">
        <v>5271</v>
      </c>
      <c r="C4160" s="161" t="s">
        <v>133</v>
      </c>
      <c r="F4160" s="163" t="s">
        <v>133</v>
      </c>
      <c r="G4160" s="266" t="s">
        <v>133</v>
      </c>
      <c r="H4160" s="163" t="s">
        <v>133</v>
      </c>
      <c r="I4160" s="163" t="s">
        <v>133</v>
      </c>
      <c r="J4160" s="163" t="s">
        <v>133</v>
      </c>
      <c r="K4160" s="164">
        <f t="shared" si="199"/>
        <v>0</v>
      </c>
      <c r="L4160" s="165">
        <f t="shared" si="200"/>
        <v>0</v>
      </c>
      <c r="M4160" s="172">
        <v>127</v>
      </c>
      <c r="N4160" s="172">
        <v>64</v>
      </c>
      <c r="O4160" s="167" t="s">
        <v>133</v>
      </c>
      <c r="P4160" s="260" t="e">
        <f t="shared" si="198"/>
        <v>#NUM!</v>
      </c>
      <c r="S4160" s="272"/>
    </row>
    <row r="4161" spans="1:19">
      <c r="A4161" s="161" t="s">
        <v>5272</v>
      </c>
      <c r="C4161" s="161" t="s">
        <v>133</v>
      </c>
      <c r="F4161" s="163" t="s">
        <v>133</v>
      </c>
      <c r="G4161" s="266" t="s">
        <v>133</v>
      </c>
      <c r="H4161" s="163" t="s">
        <v>133</v>
      </c>
      <c r="I4161" s="163" t="s">
        <v>133</v>
      </c>
      <c r="J4161" s="163" t="s">
        <v>133</v>
      </c>
      <c r="K4161" s="164">
        <f t="shared" si="199"/>
        <v>0</v>
      </c>
      <c r="L4161" s="165">
        <f t="shared" si="200"/>
        <v>0</v>
      </c>
      <c r="M4161" s="172">
        <v>127</v>
      </c>
      <c r="N4161" s="172">
        <v>64</v>
      </c>
      <c r="O4161" s="167" t="s">
        <v>133</v>
      </c>
      <c r="P4161" s="260" t="e">
        <f t="shared" si="198"/>
        <v>#NUM!</v>
      </c>
      <c r="S4161" s="272"/>
    </row>
    <row r="4162" spans="1:19">
      <c r="A4162" s="161" t="s">
        <v>5273</v>
      </c>
      <c r="C4162" s="161" t="s">
        <v>133</v>
      </c>
      <c r="F4162" s="163" t="s">
        <v>133</v>
      </c>
      <c r="G4162" s="266" t="s">
        <v>133</v>
      </c>
      <c r="H4162" s="163" t="s">
        <v>133</v>
      </c>
      <c r="I4162" s="163" t="s">
        <v>133</v>
      </c>
      <c r="J4162" s="163" t="s">
        <v>133</v>
      </c>
      <c r="K4162" s="164">
        <f t="shared" si="199"/>
        <v>0</v>
      </c>
      <c r="L4162" s="165">
        <f t="shared" si="200"/>
        <v>0</v>
      </c>
      <c r="M4162" s="172">
        <v>127</v>
      </c>
      <c r="N4162" s="172">
        <v>64</v>
      </c>
      <c r="O4162" s="167" t="s">
        <v>133</v>
      </c>
      <c r="P4162" s="260" t="e">
        <f t="shared" si="198"/>
        <v>#NUM!</v>
      </c>
      <c r="S4162" s="272"/>
    </row>
    <row r="4163" spans="1:19">
      <c r="A4163" s="161" t="s">
        <v>5274</v>
      </c>
      <c r="C4163" s="161" t="s">
        <v>133</v>
      </c>
      <c r="F4163" s="163" t="s">
        <v>133</v>
      </c>
      <c r="G4163" s="266" t="s">
        <v>133</v>
      </c>
      <c r="H4163" s="163" t="s">
        <v>133</v>
      </c>
      <c r="I4163" s="163" t="s">
        <v>133</v>
      </c>
      <c r="J4163" s="163" t="s">
        <v>133</v>
      </c>
      <c r="K4163" s="164">
        <f t="shared" si="199"/>
        <v>0</v>
      </c>
      <c r="L4163" s="165">
        <f t="shared" si="200"/>
        <v>0</v>
      </c>
      <c r="M4163" s="172">
        <v>127</v>
      </c>
      <c r="N4163" s="172">
        <v>64</v>
      </c>
      <c r="O4163" s="167" t="s">
        <v>133</v>
      </c>
      <c r="P4163" s="260" t="e">
        <f t="shared" si="198"/>
        <v>#NUM!</v>
      </c>
      <c r="S4163" s="272"/>
    </row>
    <row r="4164" spans="1:19">
      <c r="A4164" s="161" t="s">
        <v>5275</v>
      </c>
      <c r="C4164" s="161" t="s">
        <v>133</v>
      </c>
      <c r="F4164" s="163" t="s">
        <v>133</v>
      </c>
      <c r="G4164" s="266" t="s">
        <v>133</v>
      </c>
      <c r="H4164" s="163" t="s">
        <v>133</v>
      </c>
      <c r="I4164" s="163" t="s">
        <v>133</v>
      </c>
      <c r="J4164" s="163" t="s">
        <v>133</v>
      </c>
      <c r="K4164" s="164">
        <f t="shared" si="199"/>
        <v>0</v>
      </c>
      <c r="L4164" s="165">
        <f t="shared" si="200"/>
        <v>0</v>
      </c>
      <c r="M4164" s="172">
        <v>127</v>
      </c>
      <c r="N4164" s="172">
        <v>64</v>
      </c>
      <c r="O4164" s="167" t="s">
        <v>133</v>
      </c>
      <c r="P4164" s="260" t="e">
        <f t="shared" si="198"/>
        <v>#NUM!</v>
      </c>
      <c r="S4164" s="272"/>
    </row>
    <row r="4165" spans="1:19">
      <c r="A4165" s="161" t="s">
        <v>5276</v>
      </c>
      <c r="C4165" s="161" t="s">
        <v>133</v>
      </c>
      <c r="F4165" s="163" t="s">
        <v>133</v>
      </c>
      <c r="G4165" s="266" t="s">
        <v>133</v>
      </c>
      <c r="H4165" s="163" t="s">
        <v>133</v>
      </c>
      <c r="I4165" s="163" t="s">
        <v>133</v>
      </c>
      <c r="J4165" s="163" t="s">
        <v>133</v>
      </c>
      <c r="K4165" s="164">
        <f t="shared" si="199"/>
        <v>0</v>
      </c>
      <c r="L4165" s="165">
        <f t="shared" si="200"/>
        <v>0</v>
      </c>
      <c r="M4165" s="172">
        <v>127</v>
      </c>
      <c r="N4165" s="172">
        <v>64</v>
      </c>
      <c r="O4165" s="167" t="s">
        <v>133</v>
      </c>
      <c r="P4165" s="260" t="e">
        <f t="shared" si="198"/>
        <v>#NUM!</v>
      </c>
      <c r="S4165" s="272"/>
    </row>
    <row r="4166" spans="1:19">
      <c r="A4166" s="161" t="s">
        <v>5277</v>
      </c>
      <c r="C4166" s="161" t="s">
        <v>133</v>
      </c>
      <c r="F4166" s="163" t="s">
        <v>133</v>
      </c>
      <c r="G4166" s="266" t="s">
        <v>133</v>
      </c>
      <c r="H4166" s="163" t="s">
        <v>133</v>
      </c>
      <c r="I4166" s="163" t="s">
        <v>133</v>
      </c>
      <c r="J4166" s="163" t="s">
        <v>133</v>
      </c>
      <c r="K4166" s="164">
        <f t="shared" si="199"/>
        <v>0</v>
      </c>
      <c r="L4166" s="165">
        <f t="shared" si="200"/>
        <v>0</v>
      </c>
      <c r="M4166" s="172">
        <v>127</v>
      </c>
      <c r="N4166" s="172">
        <v>64</v>
      </c>
      <c r="O4166" s="167" t="s">
        <v>133</v>
      </c>
      <c r="P4166" s="260" t="e">
        <f t="shared" si="198"/>
        <v>#NUM!</v>
      </c>
      <c r="S4166" s="272"/>
    </row>
    <row r="4167" spans="1:19">
      <c r="A4167" s="161" t="s">
        <v>5278</v>
      </c>
      <c r="C4167" s="161" t="s">
        <v>133</v>
      </c>
      <c r="F4167" s="163" t="s">
        <v>133</v>
      </c>
      <c r="G4167" s="266" t="s">
        <v>133</v>
      </c>
      <c r="H4167" s="163" t="s">
        <v>133</v>
      </c>
      <c r="I4167" s="163" t="s">
        <v>133</v>
      </c>
      <c r="J4167" s="163" t="s">
        <v>133</v>
      </c>
      <c r="K4167" s="164">
        <f t="shared" si="199"/>
        <v>0</v>
      </c>
      <c r="L4167" s="165">
        <f t="shared" si="200"/>
        <v>0</v>
      </c>
      <c r="M4167" s="172">
        <v>127</v>
      </c>
      <c r="N4167" s="172">
        <v>64</v>
      </c>
      <c r="O4167" s="167" t="s">
        <v>133</v>
      </c>
      <c r="P4167" s="260" t="e">
        <f t="shared" si="198"/>
        <v>#NUM!</v>
      </c>
      <c r="S4167" s="272"/>
    </row>
    <row r="4168" spans="1:19">
      <c r="A4168" s="161" t="s">
        <v>5279</v>
      </c>
      <c r="C4168" s="161" t="s">
        <v>133</v>
      </c>
      <c r="F4168" s="163" t="s">
        <v>133</v>
      </c>
      <c r="G4168" s="266" t="s">
        <v>133</v>
      </c>
      <c r="H4168" s="163" t="s">
        <v>133</v>
      </c>
      <c r="I4168" s="163" t="s">
        <v>133</v>
      </c>
      <c r="J4168" s="163" t="s">
        <v>133</v>
      </c>
      <c r="K4168" s="164">
        <f t="shared" si="199"/>
        <v>0</v>
      </c>
      <c r="L4168" s="165">
        <f t="shared" si="200"/>
        <v>0</v>
      </c>
      <c r="M4168" s="172">
        <v>127</v>
      </c>
      <c r="N4168" s="172">
        <v>64</v>
      </c>
      <c r="O4168" s="167" t="s">
        <v>133</v>
      </c>
      <c r="P4168" s="260" t="e">
        <f t="shared" si="198"/>
        <v>#NUM!</v>
      </c>
      <c r="S4168" s="272"/>
    </row>
    <row r="4169" spans="1:19">
      <c r="A4169" s="161" t="s">
        <v>5280</v>
      </c>
      <c r="C4169" s="161" t="s">
        <v>133</v>
      </c>
      <c r="F4169" s="163" t="s">
        <v>133</v>
      </c>
      <c r="G4169" s="266" t="s">
        <v>133</v>
      </c>
      <c r="H4169" s="163" t="s">
        <v>133</v>
      </c>
      <c r="I4169" s="163" t="s">
        <v>133</v>
      </c>
      <c r="J4169" s="163" t="s">
        <v>133</v>
      </c>
      <c r="K4169" s="164">
        <f t="shared" si="199"/>
        <v>0</v>
      </c>
      <c r="L4169" s="165">
        <f t="shared" si="200"/>
        <v>0</v>
      </c>
      <c r="M4169" s="172">
        <v>127</v>
      </c>
      <c r="N4169" s="172">
        <v>64</v>
      </c>
      <c r="O4169" s="167" t="s">
        <v>133</v>
      </c>
      <c r="P4169" s="260" t="e">
        <f t="shared" si="198"/>
        <v>#NUM!</v>
      </c>
      <c r="S4169" s="272"/>
    </row>
    <row r="4170" spans="1:19">
      <c r="A4170" s="161" t="s">
        <v>5281</v>
      </c>
      <c r="C4170" s="161" t="s">
        <v>133</v>
      </c>
      <c r="F4170" s="163" t="s">
        <v>133</v>
      </c>
      <c r="G4170" s="266" t="s">
        <v>133</v>
      </c>
      <c r="H4170" s="163" t="s">
        <v>133</v>
      </c>
      <c r="I4170" s="163" t="s">
        <v>133</v>
      </c>
      <c r="J4170" s="163" t="s">
        <v>133</v>
      </c>
      <c r="K4170" s="164">
        <f t="shared" si="199"/>
        <v>0</v>
      </c>
      <c r="L4170" s="165">
        <f t="shared" si="200"/>
        <v>0</v>
      </c>
      <c r="M4170" s="172">
        <v>127</v>
      </c>
      <c r="N4170" s="172">
        <v>64</v>
      </c>
      <c r="O4170" s="167" t="s">
        <v>133</v>
      </c>
      <c r="P4170" s="260" t="e">
        <f t="shared" si="198"/>
        <v>#NUM!</v>
      </c>
      <c r="S4170" s="272"/>
    </row>
    <row r="4171" spans="1:19">
      <c r="A4171" s="161" t="s">
        <v>5282</v>
      </c>
      <c r="C4171" s="161" t="s">
        <v>133</v>
      </c>
      <c r="F4171" s="163" t="s">
        <v>133</v>
      </c>
      <c r="G4171" s="266" t="s">
        <v>133</v>
      </c>
      <c r="H4171" s="163" t="s">
        <v>133</v>
      </c>
      <c r="I4171" s="163" t="s">
        <v>133</v>
      </c>
      <c r="J4171" s="163" t="s">
        <v>133</v>
      </c>
      <c r="K4171" s="164">
        <f t="shared" si="199"/>
        <v>0</v>
      </c>
      <c r="L4171" s="165">
        <f t="shared" si="200"/>
        <v>0</v>
      </c>
      <c r="M4171" s="172">
        <v>127</v>
      </c>
      <c r="N4171" s="172">
        <v>64</v>
      </c>
      <c r="O4171" s="167" t="s">
        <v>133</v>
      </c>
      <c r="P4171" s="260" t="e">
        <f t="shared" si="198"/>
        <v>#NUM!</v>
      </c>
      <c r="S4171" s="272"/>
    </row>
    <row r="4172" spans="1:19">
      <c r="A4172" s="161" t="s">
        <v>5283</v>
      </c>
      <c r="C4172" s="161" t="s">
        <v>133</v>
      </c>
      <c r="F4172" s="163" t="s">
        <v>133</v>
      </c>
      <c r="G4172" s="266" t="s">
        <v>133</v>
      </c>
      <c r="H4172" s="163" t="s">
        <v>133</v>
      </c>
      <c r="I4172" s="163" t="s">
        <v>133</v>
      </c>
      <c r="J4172" s="163" t="s">
        <v>133</v>
      </c>
      <c r="K4172" s="164">
        <f t="shared" si="199"/>
        <v>0</v>
      </c>
      <c r="L4172" s="165">
        <f t="shared" si="200"/>
        <v>0</v>
      </c>
      <c r="M4172" s="172">
        <v>127</v>
      </c>
      <c r="N4172" s="172">
        <v>64</v>
      </c>
      <c r="O4172" s="167" t="s">
        <v>133</v>
      </c>
      <c r="P4172" s="260" t="e">
        <f t="shared" si="198"/>
        <v>#NUM!</v>
      </c>
      <c r="S4172" s="272"/>
    </row>
    <row r="4173" spans="1:19">
      <c r="A4173" s="161" t="s">
        <v>5284</v>
      </c>
      <c r="C4173" s="161" t="s">
        <v>133</v>
      </c>
      <c r="F4173" s="163" t="s">
        <v>133</v>
      </c>
      <c r="G4173" s="266" t="s">
        <v>133</v>
      </c>
      <c r="H4173" s="163" t="s">
        <v>133</v>
      </c>
      <c r="I4173" s="163" t="s">
        <v>133</v>
      </c>
      <c r="J4173" s="163" t="s">
        <v>133</v>
      </c>
      <c r="K4173" s="164">
        <f t="shared" si="199"/>
        <v>0</v>
      </c>
      <c r="L4173" s="165">
        <f t="shared" si="200"/>
        <v>0</v>
      </c>
      <c r="M4173" s="172">
        <v>127</v>
      </c>
      <c r="N4173" s="172">
        <v>64</v>
      </c>
      <c r="O4173" s="167" t="s">
        <v>133</v>
      </c>
      <c r="P4173" s="260" t="e">
        <f t="shared" si="198"/>
        <v>#NUM!</v>
      </c>
      <c r="S4173" s="272"/>
    </row>
    <row r="4174" spans="1:19">
      <c r="A4174" s="161" t="s">
        <v>5285</v>
      </c>
      <c r="C4174" s="161" t="s">
        <v>133</v>
      </c>
      <c r="F4174" s="163" t="s">
        <v>133</v>
      </c>
      <c r="G4174" s="266" t="s">
        <v>133</v>
      </c>
      <c r="H4174" s="163" t="s">
        <v>133</v>
      </c>
      <c r="I4174" s="163" t="s">
        <v>133</v>
      </c>
      <c r="J4174" s="163" t="s">
        <v>133</v>
      </c>
      <c r="K4174" s="164">
        <f t="shared" si="199"/>
        <v>0</v>
      </c>
      <c r="L4174" s="165">
        <f t="shared" si="200"/>
        <v>0</v>
      </c>
      <c r="M4174" s="172">
        <v>127</v>
      </c>
      <c r="N4174" s="172">
        <v>64</v>
      </c>
      <c r="O4174" s="167" t="s">
        <v>133</v>
      </c>
      <c r="P4174" s="260" t="e">
        <f t="shared" si="198"/>
        <v>#NUM!</v>
      </c>
      <c r="S4174" s="272"/>
    </row>
    <row r="4175" spans="1:19">
      <c r="A4175" s="161" t="s">
        <v>5286</v>
      </c>
      <c r="C4175" s="161" t="s">
        <v>133</v>
      </c>
      <c r="F4175" s="163" t="s">
        <v>133</v>
      </c>
      <c r="G4175" s="266" t="s">
        <v>133</v>
      </c>
      <c r="H4175" s="163" t="s">
        <v>133</v>
      </c>
      <c r="I4175" s="163" t="s">
        <v>133</v>
      </c>
      <c r="J4175" s="163" t="s">
        <v>133</v>
      </c>
      <c r="K4175" s="164">
        <f t="shared" si="199"/>
        <v>0</v>
      </c>
      <c r="L4175" s="165">
        <f t="shared" si="200"/>
        <v>0</v>
      </c>
      <c r="M4175" s="172">
        <v>127</v>
      </c>
      <c r="N4175" s="172">
        <v>64</v>
      </c>
      <c r="O4175" s="167" t="s">
        <v>133</v>
      </c>
      <c r="P4175" s="260" t="e">
        <f t="shared" ref="P4175:P4238" si="201">MEDIAN(Q4175:R4175)</f>
        <v>#NUM!</v>
      </c>
      <c r="S4175" s="272"/>
    </row>
    <row r="4176" spans="1:19">
      <c r="A4176" s="161" t="s">
        <v>5287</v>
      </c>
      <c r="C4176" s="161" t="s">
        <v>133</v>
      </c>
      <c r="F4176" s="163" t="s">
        <v>133</v>
      </c>
      <c r="G4176" s="266" t="s">
        <v>133</v>
      </c>
      <c r="H4176" s="163" t="s">
        <v>133</v>
      </c>
      <c r="I4176" s="163" t="s">
        <v>133</v>
      </c>
      <c r="J4176" s="163" t="s">
        <v>133</v>
      </c>
      <c r="K4176" s="164">
        <f t="shared" ref="K4176:K4239" si="202">IF(OR(D4176="n/a",D4176="nd"),0,D4176)+IF(OR(I4176="n/a",I4176="nd"),0,I4176)</f>
        <v>0</v>
      </c>
      <c r="L4176" s="165">
        <f t="shared" ref="L4176:L4239" si="203">SQRT(SUMSQ(IF(OR(E4176="n/a",E4176="nd"),0,E4176),IF(OR(F4176="n/a",F4176="nd"),0,F4176),IF(OR(J4176="n/a",J4176="nd"),0,J4176)))</f>
        <v>0</v>
      </c>
      <c r="M4176" s="172">
        <v>127</v>
      </c>
      <c r="N4176" s="172">
        <v>64</v>
      </c>
      <c r="O4176" s="167" t="s">
        <v>133</v>
      </c>
      <c r="P4176" s="260" t="e">
        <f t="shared" si="201"/>
        <v>#NUM!</v>
      </c>
      <c r="S4176" s="272"/>
    </row>
    <row r="4177" spans="1:19">
      <c r="A4177" s="161" t="s">
        <v>5288</v>
      </c>
      <c r="C4177" s="161" t="s">
        <v>133</v>
      </c>
      <c r="F4177" s="163" t="s">
        <v>133</v>
      </c>
      <c r="G4177" s="266" t="s">
        <v>133</v>
      </c>
      <c r="H4177" s="163" t="s">
        <v>133</v>
      </c>
      <c r="I4177" s="163" t="s">
        <v>133</v>
      </c>
      <c r="J4177" s="163" t="s">
        <v>133</v>
      </c>
      <c r="K4177" s="164">
        <f t="shared" si="202"/>
        <v>0</v>
      </c>
      <c r="L4177" s="165">
        <f t="shared" si="203"/>
        <v>0</v>
      </c>
      <c r="M4177" s="172">
        <v>127</v>
      </c>
      <c r="N4177" s="172">
        <v>64</v>
      </c>
      <c r="O4177" s="167" t="s">
        <v>133</v>
      </c>
      <c r="P4177" s="260" t="e">
        <f t="shared" si="201"/>
        <v>#NUM!</v>
      </c>
      <c r="S4177" s="272"/>
    </row>
    <row r="4178" spans="1:19">
      <c r="A4178" s="161" t="s">
        <v>5289</v>
      </c>
      <c r="C4178" s="161" t="s">
        <v>133</v>
      </c>
      <c r="F4178" s="163" t="s">
        <v>133</v>
      </c>
      <c r="G4178" s="266" t="s">
        <v>133</v>
      </c>
      <c r="H4178" s="163" t="s">
        <v>133</v>
      </c>
      <c r="I4178" s="163" t="s">
        <v>133</v>
      </c>
      <c r="J4178" s="163" t="s">
        <v>133</v>
      </c>
      <c r="K4178" s="164">
        <f t="shared" si="202"/>
        <v>0</v>
      </c>
      <c r="L4178" s="165">
        <f t="shared" si="203"/>
        <v>0</v>
      </c>
      <c r="M4178" s="172">
        <v>127</v>
      </c>
      <c r="N4178" s="172">
        <v>64</v>
      </c>
      <c r="O4178" s="167" t="s">
        <v>133</v>
      </c>
      <c r="P4178" s="260" t="e">
        <f t="shared" si="201"/>
        <v>#NUM!</v>
      </c>
      <c r="S4178" s="272"/>
    </row>
    <row r="4179" spans="1:19">
      <c r="A4179" s="161" t="s">
        <v>5290</v>
      </c>
      <c r="C4179" s="161" t="s">
        <v>133</v>
      </c>
      <c r="F4179" s="163" t="s">
        <v>133</v>
      </c>
      <c r="G4179" s="266" t="s">
        <v>133</v>
      </c>
      <c r="H4179" s="163" t="s">
        <v>133</v>
      </c>
      <c r="I4179" s="163" t="s">
        <v>133</v>
      </c>
      <c r="J4179" s="163" t="s">
        <v>133</v>
      </c>
      <c r="K4179" s="164">
        <f t="shared" si="202"/>
        <v>0</v>
      </c>
      <c r="L4179" s="165">
        <f t="shared" si="203"/>
        <v>0</v>
      </c>
      <c r="M4179" s="172">
        <v>127</v>
      </c>
      <c r="N4179" s="172">
        <v>64</v>
      </c>
      <c r="O4179" s="167" t="s">
        <v>133</v>
      </c>
      <c r="P4179" s="260" t="e">
        <f t="shared" si="201"/>
        <v>#NUM!</v>
      </c>
      <c r="S4179" s="272"/>
    </row>
    <row r="4180" spans="1:19">
      <c r="A4180" s="161" t="s">
        <v>5291</v>
      </c>
      <c r="C4180" s="161" t="s">
        <v>133</v>
      </c>
      <c r="F4180" s="163" t="s">
        <v>133</v>
      </c>
      <c r="G4180" s="266" t="s">
        <v>133</v>
      </c>
      <c r="H4180" s="163" t="s">
        <v>133</v>
      </c>
      <c r="I4180" s="163" t="s">
        <v>133</v>
      </c>
      <c r="J4180" s="163" t="s">
        <v>133</v>
      </c>
      <c r="K4180" s="164">
        <f t="shared" si="202"/>
        <v>0</v>
      </c>
      <c r="L4180" s="165">
        <f t="shared" si="203"/>
        <v>0</v>
      </c>
      <c r="M4180" s="172">
        <v>127</v>
      </c>
      <c r="N4180" s="172">
        <v>64</v>
      </c>
      <c r="O4180" s="167" t="s">
        <v>133</v>
      </c>
      <c r="P4180" s="260" t="e">
        <f t="shared" si="201"/>
        <v>#NUM!</v>
      </c>
      <c r="S4180" s="272"/>
    </row>
    <row r="4181" spans="1:19">
      <c r="A4181" s="161" t="s">
        <v>5292</v>
      </c>
      <c r="C4181" s="161" t="s">
        <v>133</v>
      </c>
      <c r="F4181" s="163" t="s">
        <v>133</v>
      </c>
      <c r="G4181" s="266" t="s">
        <v>133</v>
      </c>
      <c r="H4181" s="163" t="s">
        <v>133</v>
      </c>
      <c r="I4181" s="163" t="s">
        <v>133</v>
      </c>
      <c r="J4181" s="163" t="s">
        <v>133</v>
      </c>
      <c r="K4181" s="164">
        <f t="shared" si="202"/>
        <v>0</v>
      </c>
      <c r="L4181" s="165">
        <f t="shared" si="203"/>
        <v>0</v>
      </c>
      <c r="M4181" s="172">
        <v>127</v>
      </c>
      <c r="N4181" s="172">
        <v>64</v>
      </c>
      <c r="O4181" s="167" t="s">
        <v>133</v>
      </c>
      <c r="P4181" s="260" t="e">
        <f t="shared" si="201"/>
        <v>#NUM!</v>
      </c>
      <c r="S4181" s="272"/>
    </row>
    <row r="4182" spans="1:19">
      <c r="A4182" s="161" t="s">
        <v>5293</v>
      </c>
      <c r="C4182" s="161" t="s">
        <v>133</v>
      </c>
      <c r="F4182" s="163" t="s">
        <v>133</v>
      </c>
      <c r="G4182" s="266" t="s">
        <v>133</v>
      </c>
      <c r="H4182" s="163" t="s">
        <v>133</v>
      </c>
      <c r="I4182" s="163" t="s">
        <v>133</v>
      </c>
      <c r="J4182" s="163" t="s">
        <v>133</v>
      </c>
      <c r="K4182" s="164">
        <f t="shared" si="202"/>
        <v>0</v>
      </c>
      <c r="L4182" s="165">
        <f t="shared" si="203"/>
        <v>0</v>
      </c>
      <c r="M4182" s="172">
        <v>127</v>
      </c>
      <c r="N4182" s="172">
        <v>64</v>
      </c>
      <c r="O4182" s="167" t="s">
        <v>133</v>
      </c>
      <c r="P4182" s="260" t="e">
        <f t="shared" si="201"/>
        <v>#NUM!</v>
      </c>
      <c r="S4182" s="272"/>
    </row>
    <row r="4183" spans="1:19">
      <c r="A4183" s="161" t="s">
        <v>5294</v>
      </c>
      <c r="C4183" s="161" t="s">
        <v>133</v>
      </c>
      <c r="F4183" s="163" t="s">
        <v>133</v>
      </c>
      <c r="G4183" s="266" t="s">
        <v>133</v>
      </c>
      <c r="H4183" s="163" t="s">
        <v>133</v>
      </c>
      <c r="I4183" s="163" t="s">
        <v>133</v>
      </c>
      <c r="J4183" s="163" t="s">
        <v>133</v>
      </c>
      <c r="K4183" s="164">
        <f t="shared" si="202"/>
        <v>0</v>
      </c>
      <c r="L4183" s="165">
        <f t="shared" si="203"/>
        <v>0</v>
      </c>
      <c r="M4183" s="172">
        <v>127</v>
      </c>
      <c r="N4183" s="172">
        <v>64</v>
      </c>
      <c r="O4183" s="167" t="s">
        <v>133</v>
      </c>
      <c r="P4183" s="260" t="e">
        <f t="shared" si="201"/>
        <v>#NUM!</v>
      </c>
      <c r="S4183" s="272"/>
    </row>
    <row r="4184" spans="1:19">
      <c r="A4184" s="161" t="s">
        <v>5295</v>
      </c>
      <c r="C4184" s="161" t="s">
        <v>133</v>
      </c>
      <c r="F4184" s="163" t="s">
        <v>133</v>
      </c>
      <c r="G4184" s="266" t="s">
        <v>133</v>
      </c>
      <c r="H4184" s="163" t="s">
        <v>133</v>
      </c>
      <c r="I4184" s="163" t="s">
        <v>133</v>
      </c>
      <c r="J4184" s="163" t="s">
        <v>133</v>
      </c>
      <c r="K4184" s="164">
        <f t="shared" si="202"/>
        <v>0</v>
      </c>
      <c r="L4184" s="165">
        <f t="shared" si="203"/>
        <v>0</v>
      </c>
      <c r="M4184" s="172">
        <v>127</v>
      </c>
      <c r="N4184" s="172">
        <v>64</v>
      </c>
      <c r="O4184" s="167" t="s">
        <v>133</v>
      </c>
      <c r="P4184" s="260" t="e">
        <f t="shared" si="201"/>
        <v>#NUM!</v>
      </c>
      <c r="S4184" s="272"/>
    </row>
    <row r="4185" spans="1:19">
      <c r="A4185" s="161" t="s">
        <v>5296</v>
      </c>
      <c r="C4185" s="161" t="s">
        <v>133</v>
      </c>
      <c r="F4185" s="163" t="s">
        <v>133</v>
      </c>
      <c r="G4185" s="266" t="s">
        <v>133</v>
      </c>
      <c r="H4185" s="163" t="s">
        <v>133</v>
      </c>
      <c r="I4185" s="163" t="s">
        <v>133</v>
      </c>
      <c r="J4185" s="163" t="s">
        <v>133</v>
      </c>
      <c r="K4185" s="164">
        <f t="shared" si="202"/>
        <v>0</v>
      </c>
      <c r="L4185" s="165">
        <f t="shared" si="203"/>
        <v>0</v>
      </c>
      <c r="M4185" s="172">
        <v>127</v>
      </c>
      <c r="N4185" s="172">
        <v>64</v>
      </c>
      <c r="O4185" s="167" t="s">
        <v>133</v>
      </c>
      <c r="P4185" s="260" t="e">
        <f t="shared" si="201"/>
        <v>#NUM!</v>
      </c>
      <c r="S4185" s="272"/>
    </row>
    <row r="4186" spans="1:19">
      <c r="A4186" s="161" t="s">
        <v>5297</v>
      </c>
      <c r="C4186" s="161" t="s">
        <v>133</v>
      </c>
      <c r="F4186" s="163" t="s">
        <v>133</v>
      </c>
      <c r="G4186" s="266" t="s">
        <v>133</v>
      </c>
      <c r="H4186" s="163" t="s">
        <v>133</v>
      </c>
      <c r="I4186" s="163" t="s">
        <v>133</v>
      </c>
      <c r="J4186" s="163" t="s">
        <v>133</v>
      </c>
      <c r="K4186" s="164">
        <f t="shared" si="202"/>
        <v>0</v>
      </c>
      <c r="L4186" s="165">
        <f t="shared" si="203"/>
        <v>0</v>
      </c>
      <c r="M4186" s="172">
        <v>127</v>
      </c>
      <c r="N4186" s="172">
        <v>64</v>
      </c>
      <c r="O4186" s="167" t="s">
        <v>133</v>
      </c>
      <c r="P4186" s="260" t="e">
        <f t="shared" si="201"/>
        <v>#NUM!</v>
      </c>
      <c r="S4186" s="272"/>
    </row>
    <row r="4187" spans="1:19">
      <c r="A4187" s="161" t="s">
        <v>5298</v>
      </c>
      <c r="C4187" s="161" t="s">
        <v>133</v>
      </c>
      <c r="F4187" s="163" t="s">
        <v>133</v>
      </c>
      <c r="G4187" s="266" t="s">
        <v>133</v>
      </c>
      <c r="H4187" s="163" t="s">
        <v>133</v>
      </c>
      <c r="I4187" s="163" t="s">
        <v>133</v>
      </c>
      <c r="J4187" s="163" t="s">
        <v>133</v>
      </c>
      <c r="K4187" s="164">
        <f t="shared" si="202"/>
        <v>0</v>
      </c>
      <c r="L4187" s="165">
        <f t="shared" si="203"/>
        <v>0</v>
      </c>
      <c r="M4187" s="172">
        <v>127</v>
      </c>
      <c r="N4187" s="172">
        <v>64</v>
      </c>
      <c r="O4187" s="167" t="s">
        <v>133</v>
      </c>
      <c r="P4187" s="260" t="e">
        <f t="shared" si="201"/>
        <v>#NUM!</v>
      </c>
      <c r="S4187" s="272"/>
    </row>
    <row r="4188" spans="1:19">
      <c r="A4188" s="161" t="s">
        <v>5299</v>
      </c>
      <c r="C4188" s="161" t="s">
        <v>133</v>
      </c>
      <c r="F4188" s="163" t="s">
        <v>133</v>
      </c>
      <c r="G4188" s="266" t="s">
        <v>133</v>
      </c>
      <c r="H4188" s="163" t="s">
        <v>133</v>
      </c>
      <c r="I4188" s="163" t="s">
        <v>133</v>
      </c>
      <c r="J4188" s="163" t="s">
        <v>133</v>
      </c>
      <c r="K4188" s="164">
        <f t="shared" si="202"/>
        <v>0</v>
      </c>
      <c r="L4188" s="165">
        <f t="shared" si="203"/>
        <v>0</v>
      </c>
      <c r="M4188" s="172">
        <v>127</v>
      </c>
      <c r="N4188" s="172">
        <v>64</v>
      </c>
      <c r="O4188" s="167" t="s">
        <v>133</v>
      </c>
      <c r="P4188" s="260" t="e">
        <f t="shared" si="201"/>
        <v>#NUM!</v>
      </c>
      <c r="S4188" s="272"/>
    </row>
    <row r="4189" spans="1:19">
      <c r="A4189" s="161" t="s">
        <v>5300</v>
      </c>
      <c r="C4189" s="161" t="s">
        <v>133</v>
      </c>
      <c r="F4189" s="163" t="s">
        <v>133</v>
      </c>
      <c r="G4189" s="266" t="s">
        <v>133</v>
      </c>
      <c r="H4189" s="163" t="s">
        <v>133</v>
      </c>
      <c r="I4189" s="163" t="s">
        <v>133</v>
      </c>
      <c r="J4189" s="163" t="s">
        <v>133</v>
      </c>
      <c r="K4189" s="164">
        <f t="shared" si="202"/>
        <v>0</v>
      </c>
      <c r="L4189" s="165">
        <f t="shared" si="203"/>
        <v>0</v>
      </c>
      <c r="M4189" s="172">
        <v>127</v>
      </c>
      <c r="N4189" s="172">
        <v>64</v>
      </c>
      <c r="O4189" s="167" t="s">
        <v>133</v>
      </c>
      <c r="P4189" s="260" t="e">
        <f t="shared" si="201"/>
        <v>#NUM!</v>
      </c>
      <c r="S4189" s="272"/>
    </row>
    <row r="4190" spans="1:19">
      <c r="A4190" s="161" t="s">
        <v>5301</v>
      </c>
      <c r="C4190" s="161" t="s">
        <v>133</v>
      </c>
      <c r="F4190" s="163" t="s">
        <v>133</v>
      </c>
      <c r="G4190" s="266" t="s">
        <v>133</v>
      </c>
      <c r="H4190" s="163" t="s">
        <v>133</v>
      </c>
      <c r="I4190" s="163" t="s">
        <v>133</v>
      </c>
      <c r="J4190" s="163" t="s">
        <v>133</v>
      </c>
      <c r="K4190" s="164">
        <f t="shared" si="202"/>
        <v>0</v>
      </c>
      <c r="L4190" s="165">
        <f t="shared" si="203"/>
        <v>0</v>
      </c>
      <c r="M4190" s="172">
        <v>127</v>
      </c>
      <c r="N4190" s="172">
        <v>64</v>
      </c>
      <c r="O4190" s="167" t="s">
        <v>133</v>
      </c>
      <c r="P4190" s="260" t="e">
        <f t="shared" si="201"/>
        <v>#NUM!</v>
      </c>
      <c r="S4190" s="272"/>
    </row>
    <row r="4191" spans="1:19">
      <c r="A4191" s="161" t="s">
        <v>5302</v>
      </c>
      <c r="C4191" s="161" t="s">
        <v>133</v>
      </c>
      <c r="F4191" s="163" t="s">
        <v>133</v>
      </c>
      <c r="G4191" s="266" t="s">
        <v>133</v>
      </c>
      <c r="H4191" s="163" t="s">
        <v>133</v>
      </c>
      <c r="I4191" s="163" t="s">
        <v>133</v>
      </c>
      <c r="J4191" s="163" t="s">
        <v>133</v>
      </c>
      <c r="K4191" s="164">
        <f t="shared" si="202"/>
        <v>0</v>
      </c>
      <c r="L4191" s="165">
        <f t="shared" si="203"/>
        <v>0</v>
      </c>
      <c r="M4191" s="172">
        <v>127</v>
      </c>
      <c r="N4191" s="172">
        <v>64</v>
      </c>
      <c r="O4191" s="167" t="s">
        <v>133</v>
      </c>
      <c r="P4191" s="260" t="e">
        <f t="shared" si="201"/>
        <v>#NUM!</v>
      </c>
      <c r="S4191" s="272"/>
    </row>
    <row r="4192" spans="1:19">
      <c r="A4192" s="161" t="s">
        <v>5303</v>
      </c>
      <c r="C4192" s="161" t="s">
        <v>133</v>
      </c>
      <c r="F4192" s="163" t="s">
        <v>133</v>
      </c>
      <c r="G4192" s="266" t="s">
        <v>133</v>
      </c>
      <c r="H4192" s="163" t="s">
        <v>133</v>
      </c>
      <c r="I4192" s="163" t="s">
        <v>133</v>
      </c>
      <c r="J4192" s="163" t="s">
        <v>133</v>
      </c>
      <c r="K4192" s="164">
        <f t="shared" si="202"/>
        <v>0</v>
      </c>
      <c r="L4192" s="165">
        <f t="shared" si="203"/>
        <v>0</v>
      </c>
      <c r="M4192" s="172">
        <v>127</v>
      </c>
      <c r="N4192" s="172">
        <v>64</v>
      </c>
      <c r="O4192" s="167" t="s">
        <v>133</v>
      </c>
      <c r="P4192" s="260" t="e">
        <f t="shared" si="201"/>
        <v>#NUM!</v>
      </c>
      <c r="S4192" s="272"/>
    </row>
    <row r="4193" spans="1:19">
      <c r="A4193" s="161" t="s">
        <v>5304</v>
      </c>
      <c r="C4193" s="161" t="s">
        <v>133</v>
      </c>
      <c r="F4193" s="163" t="s">
        <v>133</v>
      </c>
      <c r="G4193" s="266" t="s">
        <v>133</v>
      </c>
      <c r="H4193" s="163" t="s">
        <v>133</v>
      </c>
      <c r="I4193" s="163" t="s">
        <v>133</v>
      </c>
      <c r="J4193" s="163" t="s">
        <v>133</v>
      </c>
      <c r="K4193" s="164">
        <f t="shared" si="202"/>
        <v>0</v>
      </c>
      <c r="L4193" s="165">
        <f t="shared" si="203"/>
        <v>0</v>
      </c>
      <c r="M4193" s="172">
        <v>127</v>
      </c>
      <c r="N4193" s="172">
        <v>64</v>
      </c>
      <c r="O4193" s="167" t="s">
        <v>133</v>
      </c>
      <c r="P4193" s="260" t="e">
        <f t="shared" si="201"/>
        <v>#NUM!</v>
      </c>
      <c r="S4193" s="272"/>
    </row>
    <row r="4194" spans="1:19">
      <c r="A4194" s="161" t="s">
        <v>5305</v>
      </c>
      <c r="C4194" s="161" t="s">
        <v>133</v>
      </c>
      <c r="F4194" s="163" t="s">
        <v>133</v>
      </c>
      <c r="G4194" s="266" t="s">
        <v>133</v>
      </c>
      <c r="H4194" s="163" t="s">
        <v>133</v>
      </c>
      <c r="I4194" s="163" t="s">
        <v>133</v>
      </c>
      <c r="J4194" s="163" t="s">
        <v>133</v>
      </c>
      <c r="K4194" s="164">
        <f t="shared" si="202"/>
        <v>0</v>
      </c>
      <c r="L4194" s="165">
        <f t="shared" si="203"/>
        <v>0</v>
      </c>
      <c r="M4194" s="172">
        <v>127</v>
      </c>
      <c r="N4194" s="172">
        <v>64</v>
      </c>
      <c r="O4194" s="167" t="s">
        <v>133</v>
      </c>
      <c r="P4194" s="260" t="e">
        <f t="shared" si="201"/>
        <v>#NUM!</v>
      </c>
      <c r="S4194" s="272"/>
    </row>
    <row r="4195" spans="1:19">
      <c r="A4195" s="161" t="s">
        <v>5306</v>
      </c>
      <c r="C4195" s="161" t="s">
        <v>133</v>
      </c>
      <c r="F4195" s="163" t="s">
        <v>133</v>
      </c>
      <c r="G4195" s="266" t="s">
        <v>133</v>
      </c>
      <c r="H4195" s="163" t="s">
        <v>133</v>
      </c>
      <c r="I4195" s="163" t="s">
        <v>133</v>
      </c>
      <c r="J4195" s="163" t="s">
        <v>133</v>
      </c>
      <c r="K4195" s="164">
        <f t="shared" si="202"/>
        <v>0</v>
      </c>
      <c r="L4195" s="165">
        <f t="shared" si="203"/>
        <v>0</v>
      </c>
      <c r="M4195" s="172">
        <v>127</v>
      </c>
      <c r="N4195" s="172">
        <v>64</v>
      </c>
      <c r="O4195" s="167" t="s">
        <v>133</v>
      </c>
      <c r="P4195" s="260" t="e">
        <f t="shared" si="201"/>
        <v>#NUM!</v>
      </c>
      <c r="S4195" s="272"/>
    </row>
    <row r="4196" spans="1:19">
      <c r="A4196" s="161" t="s">
        <v>5307</v>
      </c>
      <c r="C4196" s="161" t="s">
        <v>133</v>
      </c>
      <c r="F4196" s="163" t="s">
        <v>133</v>
      </c>
      <c r="G4196" s="266" t="s">
        <v>133</v>
      </c>
      <c r="H4196" s="163" t="s">
        <v>133</v>
      </c>
      <c r="I4196" s="163" t="s">
        <v>133</v>
      </c>
      <c r="J4196" s="163" t="s">
        <v>133</v>
      </c>
      <c r="K4196" s="164">
        <f t="shared" si="202"/>
        <v>0</v>
      </c>
      <c r="L4196" s="165">
        <f t="shared" si="203"/>
        <v>0</v>
      </c>
      <c r="M4196" s="172">
        <v>127</v>
      </c>
      <c r="N4196" s="172">
        <v>64</v>
      </c>
      <c r="O4196" s="167" t="s">
        <v>133</v>
      </c>
      <c r="P4196" s="260" t="e">
        <f t="shared" si="201"/>
        <v>#NUM!</v>
      </c>
      <c r="S4196" s="272"/>
    </row>
    <row r="4197" spans="1:19">
      <c r="A4197" s="161" t="s">
        <v>5308</v>
      </c>
      <c r="C4197" s="161" t="s">
        <v>133</v>
      </c>
      <c r="F4197" s="163" t="s">
        <v>133</v>
      </c>
      <c r="G4197" s="266" t="s">
        <v>133</v>
      </c>
      <c r="H4197" s="163" t="s">
        <v>133</v>
      </c>
      <c r="I4197" s="163" t="s">
        <v>133</v>
      </c>
      <c r="J4197" s="163" t="s">
        <v>133</v>
      </c>
      <c r="K4197" s="164">
        <f t="shared" si="202"/>
        <v>0</v>
      </c>
      <c r="L4197" s="165">
        <f t="shared" si="203"/>
        <v>0</v>
      </c>
      <c r="M4197" s="172">
        <v>127</v>
      </c>
      <c r="N4197" s="172">
        <v>64</v>
      </c>
      <c r="O4197" s="167" t="s">
        <v>133</v>
      </c>
      <c r="P4197" s="260" t="e">
        <f t="shared" si="201"/>
        <v>#NUM!</v>
      </c>
      <c r="S4197" s="272"/>
    </row>
    <row r="4198" spans="1:19">
      <c r="A4198" s="161" t="s">
        <v>5309</v>
      </c>
      <c r="C4198" s="161" t="s">
        <v>133</v>
      </c>
      <c r="F4198" s="163" t="s">
        <v>133</v>
      </c>
      <c r="G4198" s="266" t="s">
        <v>133</v>
      </c>
      <c r="H4198" s="163" t="s">
        <v>133</v>
      </c>
      <c r="I4198" s="163" t="s">
        <v>133</v>
      </c>
      <c r="J4198" s="163" t="s">
        <v>133</v>
      </c>
      <c r="K4198" s="164">
        <f t="shared" si="202"/>
        <v>0</v>
      </c>
      <c r="L4198" s="165">
        <f t="shared" si="203"/>
        <v>0</v>
      </c>
      <c r="M4198" s="172">
        <v>127</v>
      </c>
      <c r="N4198" s="172">
        <v>64</v>
      </c>
      <c r="O4198" s="167" t="s">
        <v>133</v>
      </c>
      <c r="P4198" s="260" t="e">
        <f t="shared" si="201"/>
        <v>#NUM!</v>
      </c>
      <c r="S4198" s="272"/>
    </row>
    <row r="4199" spans="1:19">
      <c r="A4199" s="161" t="s">
        <v>5310</v>
      </c>
      <c r="C4199" s="161" t="s">
        <v>133</v>
      </c>
      <c r="F4199" s="163" t="s">
        <v>133</v>
      </c>
      <c r="G4199" s="266" t="s">
        <v>133</v>
      </c>
      <c r="H4199" s="163" t="s">
        <v>133</v>
      </c>
      <c r="I4199" s="163" t="s">
        <v>133</v>
      </c>
      <c r="J4199" s="163" t="s">
        <v>133</v>
      </c>
      <c r="K4199" s="164">
        <f t="shared" si="202"/>
        <v>0</v>
      </c>
      <c r="L4199" s="165">
        <f t="shared" si="203"/>
        <v>0</v>
      </c>
      <c r="M4199" s="172">
        <v>127</v>
      </c>
      <c r="N4199" s="172">
        <v>64</v>
      </c>
      <c r="O4199" s="167" t="s">
        <v>133</v>
      </c>
      <c r="P4199" s="260" t="e">
        <f t="shared" si="201"/>
        <v>#NUM!</v>
      </c>
      <c r="S4199" s="272"/>
    </row>
    <row r="4200" spans="1:19">
      <c r="A4200" s="161" t="s">
        <v>5311</v>
      </c>
      <c r="C4200" s="161" t="s">
        <v>133</v>
      </c>
      <c r="F4200" s="163" t="s">
        <v>133</v>
      </c>
      <c r="G4200" s="266" t="s">
        <v>133</v>
      </c>
      <c r="H4200" s="163" t="s">
        <v>133</v>
      </c>
      <c r="I4200" s="163" t="s">
        <v>133</v>
      </c>
      <c r="J4200" s="163" t="s">
        <v>133</v>
      </c>
      <c r="K4200" s="164">
        <f t="shared" si="202"/>
        <v>0</v>
      </c>
      <c r="L4200" s="165">
        <f t="shared" si="203"/>
        <v>0</v>
      </c>
      <c r="M4200" s="172">
        <v>127</v>
      </c>
      <c r="N4200" s="172">
        <v>64</v>
      </c>
      <c r="O4200" s="167" t="s">
        <v>133</v>
      </c>
      <c r="P4200" s="260" t="e">
        <f t="shared" si="201"/>
        <v>#NUM!</v>
      </c>
      <c r="S4200" s="272"/>
    </row>
    <row r="4201" spans="1:19">
      <c r="A4201" s="161" t="s">
        <v>5312</v>
      </c>
      <c r="C4201" s="161" t="s">
        <v>133</v>
      </c>
      <c r="F4201" s="163" t="s">
        <v>133</v>
      </c>
      <c r="G4201" s="266" t="s">
        <v>133</v>
      </c>
      <c r="H4201" s="163" t="s">
        <v>133</v>
      </c>
      <c r="I4201" s="163" t="s">
        <v>133</v>
      </c>
      <c r="J4201" s="163" t="s">
        <v>133</v>
      </c>
      <c r="K4201" s="164">
        <f t="shared" si="202"/>
        <v>0</v>
      </c>
      <c r="L4201" s="165">
        <f t="shared" si="203"/>
        <v>0</v>
      </c>
      <c r="M4201" s="172">
        <v>127</v>
      </c>
      <c r="N4201" s="172">
        <v>64</v>
      </c>
      <c r="O4201" s="167" t="s">
        <v>133</v>
      </c>
      <c r="P4201" s="260" t="e">
        <f t="shared" si="201"/>
        <v>#NUM!</v>
      </c>
      <c r="S4201" s="272"/>
    </row>
    <row r="4202" spans="1:19">
      <c r="A4202" s="161" t="s">
        <v>5313</v>
      </c>
      <c r="C4202" s="161" t="s">
        <v>133</v>
      </c>
      <c r="F4202" s="163" t="s">
        <v>133</v>
      </c>
      <c r="G4202" s="266" t="s">
        <v>133</v>
      </c>
      <c r="H4202" s="163" t="s">
        <v>133</v>
      </c>
      <c r="I4202" s="163" t="s">
        <v>133</v>
      </c>
      <c r="J4202" s="163" t="s">
        <v>133</v>
      </c>
      <c r="K4202" s="164">
        <f t="shared" si="202"/>
        <v>0</v>
      </c>
      <c r="L4202" s="165">
        <f t="shared" si="203"/>
        <v>0</v>
      </c>
      <c r="M4202" s="172">
        <v>127</v>
      </c>
      <c r="N4202" s="172">
        <v>64</v>
      </c>
      <c r="O4202" s="167" t="s">
        <v>133</v>
      </c>
      <c r="P4202" s="260" t="e">
        <f t="shared" si="201"/>
        <v>#NUM!</v>
      </c>
      <c r="S4202" s="272"/>
    </row>
    <row r="4203" spans="1:19">
      <c r="A4203" s="161" t="s">
        <v>5314</v>
      </c>
      <c r="C4203" s="161" t="s">
        <v>133</v>
      </c>
      <c r="F4203" s="163" t="s">
        <v>133</v>
      </c>
      <c r="G4203" s="266" t="s">
        <v>133</v>
      </c>
      <c r="H4203" s="163" t="s">
        <v>133</v>
      </c>
      <c r="I4203" s="163" t="s">
        <v>133</v>
      </c>
      <c r="J4203" s="163" t="s">
        <v>133</v>
      </c>
      <c r="K4203" s="164">
        <f t="shared" si="202"/>
        <v>0</v>
      </c>
      <c r="L4203" s="165">
        <f t="shared" si="203"/>
        <v>0</v>
      </c>
      <c r="M4203" s="172">
        <v>127</v>
      </c>
      <c r="N4203" s="172">
        <v>64</v>
      </c>
      <c r="O4203" s="167" t="s">
        <v>133</v>
      </c>
      <c r="P4203" s="260" t="e">
        <f t="shared" si="201"/>
        <v>#NUM!</v>
      </c>
      <c r="S4203" s="272"/>
    </row>
    <row r="4204" spans="1:19">
      <c r="A4204" s="161" t="s">
        <v>5315</v>
      </c>
      <c r="C4204" s="161" t="s">
        <v>133</v>
      </c>
      <c r="F4204" s="163" t="s">
        <v>133</v>
      </c>
      <c r="G4204" s="266" t="s">
        <v>133</v>
      </c>
      <c r="H4204" s="163" t="s">
        <v>133</v>
      </c>
      <c r="I4204" s="163" t="s">
        <v>133</v>
      </c>
      <c r="J4204" s="163" t="s">
        <v>133</v>
      </c>
      <c r="K4204" s="164">
        <f t="shared" si="202"/>
        <v>0</v>
      </c>
      <c r="L4204" s="165">
        <f t="shared" si="203"/>
        <v>0</v>
      </c>
      <c r="M4204" s="172">
        <v>127</v>
      </c>
      <c r="N4204" s="172">
        <v>64</v>
      </c>
      <c r="O4204" s="167" t="s">
        <v>133</v>
      </c>
      <c r="P4204" s="260" t="e">
        <f t="shared" si="201"/>
        <v>#NUM!</v>
      </c>
      <c r="S4204" s="272"/>
    </row>
    <row r="4205" spans="1:19">
      <c r="A4205" s="161" t="s">
        <v>5316</v>
      </c>
      <c r="C4205" s="161" t="s">
        <v>133</v>
      </c>
      <c r="F4205" s="163" t="s">
        <v>133</v>
      </c>
      <c r="G4205" s="266" t="s">
        <v>133</v>
      </c>
      <c r="H4205" s="163" t="s">
        <v>133</v>
      </c>
      <c r="I4205" s="163" t="s">
        <v>133</v>
      </c>
      <c r="J4205" s="163" t="s">
        <v>133</v>
      </c>
      <c r="K4205" s="164">
        <f t="shared" si="202"/>
        <v>0</v>
      </c>
      <c r="L4205" s="165">
        <f t="shared" si="203"/>
        <v>0</v>
      </c>
      <c r="M4205" s="172">
        <v>127</v>
      </c>
      <c r="N4205" s="172">
        <v>64</v>
      </c>
      <c r="O4205" s="167" t="s">
        <v>133</v>
      </c>
      <c r="P4205" s="260" t="e">
        <f t="shared" si="201"/>
        <v>#NUM!</v>
      </c>
      <c r="S4205" s="272"/>
    </row>
    <row r="4206" spans="1:19">
      <c r="A4206" s="161" t="s">
        <v>5317</v>
      </c>
      <c r="C4206" s="161" t="s">
        <v>133</v>
      </c>
      <c r="F4206" s="163" t="s">
        <v>133</v>
      </c>
      <c r="G4206" s="266" t="s">
        <v>133</v>
      </c>
      <c r="H4206" s="163" t="s">
        <v>133</v>
      </c>
      <c r="I4206" s="163" t="s">
        <v>133</v>
      </c>
      <c r="J4206" s="163" t="s">
        <v>133</v>
      </c>
      <c r="K4206" s="164">
        <f t="shared" si="202"/>
        <v>0</v>
      </c>
      <c r="L4206" s="165">
        <f t="shared" si="203"/>
        <v>0</v>
      </c>
      <c r="M4206" s="172">
        <v>127</v>
      </c>
      <c r="N4206" s="172">
        <v>64</v>
      </c>
      <c r="O4206" s="167" t="s">
        <v>133</v>
      </c>
      <c r="P4206" s="260" t="e">
        <f t="shared" si="201"/>
        <v>#NUM!</v>
      </c>
      <c r="S4206" s="272"/>
    </row>
    <row r="4207" spans="1:19">
      <c r="A4207" s="161" t="s">
        <v>5318</v>
      </c>
      <c r="C4207" s="161" t="s">
        <v>133</v>
      </c>
      <c r="F4207" s="163" t="s">
        <v>133</v>
      </c>
      <c r="G4207" s="266" t="s">
        <v>133</v>
      </c>
      <c r="H4207" s="163" t="s">
        <v>133</v>
      </c>
      <c r="I4207" s="163" t="s">
        <v>133</v>
      </c>
      <c r="J4207" s="163" t="s">
        <v>133</v>
      </c>
      <c r="K4207" s="164">
        <f t="shared" si="202"/>
        <v>0</v>
      </c>
      <c r="L4207" s="165">
        <f t="shared" si="203"/>
        <v>0</v>
      </c>
      <c r="M4207" s="172">
        <v>127</v>
      </c>
      <c r="N4207" s="172">
        <v>64</v>
      </c>
      <c r="O4207" s="167" t="s">
        <v>133</v>
      </c>
      <c r="P4207" s="260" t="e">
        <f t="shared" si="201"/>
        <v>#NUM!</v>
      </c>
      <c r="S4207" s="272"/>
    </row>
    <row r="4208" spans="1:19">
      <c r="A4208" s="161" t="s">
        <v>5319</v>
      </c>
      <c r="C4208" s="161" t="s">
        <v>133</v>
      </c>
      <c r="F4208" s="163" t="s">
        <v>133</v>
      </c>
      <c r="G4208" s="266" t="s">
        <v>133</v>
      </c>
      <c r="H4208" s="163" t="s">
        <v>133</v>
      </c>
      <c r="I4208" s="163" t="s">
        <v>133</v>
      </c>
      <c r="J4208" s="163" t="s">
        <v>133</v>
      </c>
      <c r="K4208" s="164">
        <f t="shared" si="202"/>
        <v>0</v>
      </c>
      <c r="L4208" s="165">
        <f t="shared" si="203"/>
        <v>0</v>
      </c>
      <c r="M4208" s="172">
        <v>127</v>
      </c>
      <c r="N4208" s="172">
        <v>64</v>
      </c>
      <c r="O4208" s="167" t="s">
        <v>133</v>
      </c>
      <c r="P4208" s="260" t="e">
        <f t="shared" si="201"/>
        <v>#NUM!</v>
      </c>
      <c r="S4208" s="272"/>
    </row>
    <row r="4209" spans="1:19">
      <c r="A4209" s="161" t="s">
        <v>5320</v>
      </c>
      <c r="C4209" s="161" t="s">
        <v>133</v>
      </c>
      <c r="F4209" s="163" t="s">
        <v>133</v>
      </c>
      <c r="G4209" s="266" t="s">
        <v>133</v>
      </c>
      <c r="H4209" s="163" t="s">
        <v>133</v>
      </c>
      <c r="I4209" s="163" t="s">
        <v>133</v>
      </c>
      <c r="J4209" s="163" t="s">
        <v>133</v>
      </c>
      <c r="K4209" s="164">
        <f t="shared" si="202"/>
        <v>0</v>
      </c>
      <c r="L4209" s="165">
        <f t="shared" si="203"/>
        <v>0</v>
      </c>
      <c r="M4209" s="172">
        <v>127</v>
      </c>
      <c r="N4209" s="172">
        <v>64</v>
      </c>
      <c r="O4209" s="167" t="s">
        <v>133</v>
      </c>
      <c r="P4209" s="260" t="e">
        <f t="shared" si="201"/>
        <v>#NUM!</v>
      </c>
      <c r="S4209" s="272"/>
    </row>
    <row r="4210" spans="1:19">
      <c r="A4210" s="161" t="s">
        <v>5321</v>
      </c>
      <c r="C4210" s="161" t="s">
        <v>133</v>
      </c>
      <c r="F4210" s="163" t="s">
        <v>133</v>
      </c>
      <c r="G4210" s="266" t="s">
        <v>133</v>
      </c>
      <c r="H4210" s="163" t="s">
        <v>133</v>
      </c>
      <c r="I4210" s="163" t="s">
        <v>133</v>
      </c>
      <c r="J4210" s="163" t="s">
        <v>133</v>
      </c>
      <c r="K4210" s="164">
        <f t="shared" si="202"/>
        <v>0</v>
      </c>
      <c r="L4210" s="165">
        <f t="shared" si="203"/>
        <v>0</v>
      </c>
      <c r="M4210" s="172">
        <v>127</v>
      </c>
      <c r="N4210" s="172">
        <v>64</v>
      </c>
      <c r="O4210" s="167" t="s">
        <v>133</v>
      </c>
      <c r="P4210" s="260" t="e">
        <f t="shared" si="201"/>
        <v>#NUM!</v>
      </c>
      <c r="S4210" s="272"/>
    </row>
    <row r="4211" spans="1:19">
      <c r="A4211" s="161" t="s">
        <v>5322</v>
      </c>
      <c r="C4211" s="161" t="s">
        <v>133</v>
      </c>
      <c r="F4211" s="163" t="s">
        <v>133</v>
      </c>
      <c r="G4211" s="266" t="s">
        <v>133</v>
      </c>
      <c r="H4211" s="163" t="s">
        <v>133</v>
      </c>
      <c r="I4211" s="163" t="s">
        <v>133</v>
      </c>
      <c r="J4211" s="163" t="s">
        <v>133</v>
      </c>
      <c r="K4211" s="164">
        <f t="shared" si="202"/>
        <v>0</v>
      </c>
      <c r="L4211" s="165">
        <f t="shared" si="203"/>
        <v>0</v>
      </c>
      <c r="M4211" s="172">
        <v>127</v>
      </c>
      <c r="N4211" s="172">
        <v>64</v>
      </c>
      <c r="O4211" s="167" t="s">
        <v>133</v>
      </c>
      <c r="P4211" s="260" t="e">
        <f t="shared" si="201"/>
        <v>#NUM!</v>
      </c>
      <c r="S4211" s="272"/>
    </row>
    <row r="4212" spans="1:19">
      <c r="A4212" s="161" t="s">
        <v>5323</v>
      </c>
      <c r="C4212" s="161" t="s">
        <v>133</v>
      </c>
      <c r="F4212" s="163" t="s">
        <v>133</v>
      </c>
      <c r="G4212" s="266" t="s">
        <v>133</v>
      </c>
      <c r="H4212" s="163" t="s">
        <v>133</v>
      </c>
      <c r="I4212" s="163" t="s">
        <v>133</v>
      </c>
      <c r="J4212" s="163" t="s">
        <v>133</v>
      </c>
      <c r="K4212" s="164">
        <f t="shared" si="202"/>
        <v>0</v>
      </c>
      <c r="L4212" s="165">
        <f t="shared" si="203"/>
        <v>0</v>
      </c>
      <c r="M4212" s="172">
        <v>127</v>
      </c>
      <c r="N4212" s="172">
        <v>64</v>
      </c>
      <c r="O4212" s="167" t="s">
        <v>133</v>
      </c>
      <c r="P4212" s="260" t="e">
        <f t="shared" si="201"/>
        <v>#NUM!</v>
      </c>
      <c r="S4212" s="272"/>
    </row>
    <row r="4213" spans="1:19">
      <c r="A4213" s="161" t="s">
        <v>5324</v>
      </c>
      <c r="C4213" s="161" t="s">
        <v>133</v>
      </c>
      <c r="F4213" s="163" t="s">
        <v>133</v>
      </c>
      <c r="G4213" s="266" t="s">
        <v>133</v>
      </c>
      <c r="H4213" s="163" t="s">
        <v>133</v>
      </c>
      <c r="I4213" s="163" t="s">
        <v>133</v>
      </c>
      <c r="J4213" s="163" t="s">
        <v>133</v>
      </c>
      <c r="K4213" s="164">
        <f t="shared" si="202"/>
        <v>0</v>
      </c>
      <c r="L4213" s="165">
        <f t="shared" si="203"/>
        <v>0</v>
      </c>
      <c r="M4213" s="172">
        <v>127</v>
      </c>
      <c r="N4213" s="172">
        <v>64</v>
      </c>
      <c r="O4213" s="167" t="s">
        <v>133</v>
      </c>
      <c r="P4213" s="260" t="e">
        <f t="shared" si="201"/>
        <v>#NUM!</v>
      </c>
      <c r="S4213" s="272"/>
    </row>
    <row r="4214" spans="1:19">
      <c r="A4214" s="161" t="s">
        <v>5325</v>
      </c>
      <c r="C4214" s="161" t="s">
        <v>133</v>
      </c>
      <c r="F4214" s="163" t="s">
        <v>133</v>
      </c>
      <c r="G4214" s="266" t="s">
        <v>133</v>
      </c>
      <c r="H4214" s="163" t="s">
        <v>133</v>
      </c>
      <c r="I4214" s="163" t="s">
        <v>133</v>
      </c>
      <c r="J4214" s="163" t="s">
        <v>133</v>
      </c>
      <c r="K4214" s="164">
        <f t="shared" si="202"/>
        <v>0</v>
      </c>
      <c r="L4214" s="165">
        <f t="shared" si="203"/>
        <v>0</v>
      </c>
      <c r="M4214" s="172">
        <v>127</v>
      </c>
      <c r="N4214" s="172">
        <v>64</v>
      </c>
      <c r="O4214" s="167" t="s">
        <v>133</v>
      </c>
      <c r="P4214" s="260" t="e">
        <f t="shared" si="201"/>
        <v>#NUM!</v>
      </c>
      <c r="S4214" s="272"/>
    </row>
    <row r="4215" spans="1:19">
      <c r="A4215" s="161" t="s">
        <v>5326</v>
      </c>
      <c r="C4215" s="161" t="s">
        <v>133</v>
      </c>
      <c r="F4215" s="163" t="s">
        <v>133</v>
      </c>
      <c r="G4215" s="266" t="s">
        <v>133</v>
      </c>
      <c r="H4215" s="163" t="s">
        <v>133</v>
      </c>
      <c r="I4215" s="163" t="s">
        <v>133</v>
      </c>
      <c r="J4215" s="163" t="s">
        <v>133</v>
      </c>
      <c r="K4215" s="164">
        <f t="shared" si="202"/>
        <v>0</v>
      </c>
      <c r="L4215" s="165">
        <f t="shared" si="203"/>
        <v>0</v>
      </c>
      <c r="M4215" s="172">
        <v>127</v>
      </c>
      <c r="N4215" s="172">
        <v>64</v>
      </c>
      <c r="O4215" s="167" t="s">
        <v>133</v>
      </c>
      <c r="P4215" s="260" t="e">
        <f t="shared" si="201"/>
        <v>#NUM!</v>
      </c>
      <c r="S4215" s="272"/>
    </row>
    <row r="4216" spans="1:19">
      <c r="A4216" s="161" t="s">
        <v>5327</v>
      </c>
      <c r="C4216" s="161" t="s">
        <v>133</v>
      </c>
      <c r="F4216" s="163" t="s">
        <v>133</v>
      </c>
      <c r="G4216" s="266" t="s">
        <v>133</v>
      </c>
      <c r="H4216" s="163" t="s">
        <v>133</v>
      </c>
      <c r="I4216" s="163" t="s">
        <v>133</v>
      </c>
      <c r="J4216" s="163" t="s">
        <v>133</v>
      </c>
      <c r="K4216" s="164">
        <f t="shared" si="202"/>
        <v>0</v>
      </c>
      <c r="L4216" s="165">
        <f t="shared" si="203"/>
        <v>0</v>
      </c>
      <c r="M4216" s="172">
        <v>127</v>
      </c>
      <c r="N4216" s="172">
        <v>64</v>
      </c>
      <c r="O4216" s="167" t="s">
        <v>133</v>
      </c>
      <c r="P4216" s="260" t="e">
        <f t="shared" si="201"/>
        <v>#NUM!</v>
      </c>
      <c r="S4216" s="272"/>
    </row>
    <row r="4217" spans="1:19">
      <c r="A4217" s="161" t="s">
        <v>5328</v>
      </c>
      <c r="C4217" s="161" t="s">
        <v>133</v>
      </c>
      <c r="F4217" s="163" t="s">
        <v>133</v>
      </c>
      <c r="G4217" s="266" t="s">
        <v>133</v>
      </c>
      <c r="H4217" s="163" t="s">
        <v>133</v>
      </c>
      <c r="I4217" s="163" t="s">
        <v>133</v>
      </c>
      <c r="J4217" s="163" t="s">
        <v>133</v>
      </c>
      <c r="K4217" s="164">
        <f t="shared" si="202"/>
        <v>0</v>
      </c>
      <c r="L4217" s="165">
        <f t="shared" si="203"/>
        <v>0</v>
      </c>
      <c r="M4217" s="172">
        <v>127</v>
      </c>
      <c r="N4217" s="172">
        <v>64</v>
      </c>
      <c r="O4217" s="167" t="s">
        <v>133</v>
      </c>
      <c r="P4217" s="260" t="e">
        <f t="shared" si="201"/>
        <v>#NUM!</v>
      </c>
      <c r="S4217" s="272"/>
    </row>
    <row r="4218" spans="1:19">
      <c r="A4218" s="161" t="s">
        <v>5329</v>
      </c>
      <c r="C4218" s="161" t="s">
        <v>133</v>
      </c>
      <c r="F4218" s="163" t="s">
        <v>133</v>
      </c>
      <c r="G4218" s="266" t="s">
        <v>133</v>
      </c>
      <c r="H4218" s="163" t="s">
        <v>133</v>
      </c>
      <c r="I4218" s="163" t="s">
        <v>133</v>
      </c>
      <c r="J4218" s="163" t="s">
        <v>133</v>
      </c>
      <c r="K4218" s="164">
        <f t="shared" si="202"/>
        <v>0</v>
      </c>
      <c r="L4218" s="165">
        <f t="shared" si="203"/>
        <v>0</v>
      </c>
      <c r="M4218" s="172">
        <v>127</v>
      </c>
      <c r="N4218" s="172">
        <v>64</v>
      </c>
      <c r="O4218" s="167" t="s">
        <v>133</v>
      </c>
      <c r="P4218" s="260" t="e">
        <f t="shared" si="201"/>
        <v>#NUM!</v>
      </c>
      <c r="S4218" s="272"/>
    </row>
    <row r="4219" spans="1:19">
      <c r="A4219" s="161" t="s">
        <v>5330</v>
      </c>
      <c r="C4219" s="161" t="s">
        <v>133</v>
      </c>
      <c r="F4219" s="163" t="s">
        <v>133</v>
      </c>
      <c r="G4219" s="266" t="s">
        <v>133</v>
      </c>
      <c r="H4219" s="163" t="s">
        <v>133</v>
      </c>
      <c r="I4219" s="163" t="s">
        <v>133</v>
      </c>
      <c r="J4219" s="163" t="s">
        <v>133</v>
      </c>
      <c r="K4219" s="164">
        <f t="shared" si="202"/>
        <v>0</v>
      </c>
      <c r="L4219" s="165">
        <f t="shared" si="203"/>
        <v>0</v>
      </c>
      <c r="M4219" s="172">
        <v>127</v>
      </c>
      <c r="N4219" s="172">
        <v>64</v>
      </c>
      <c r="O4219" s="167" t="s">
        <v>133</v>
      </c>
      <c r="P4219" s="260" t="e">
        <f t="shared" si="201"/>
        <v>#NUM!</v>
      </c>
      <c r="S4219" s="272"/>
    </row>
    <row r="4220" spans="1:19">
      <c r="A4220" s="161" t="s">
        <v>5331</v>
      </c>
      <c r="C4220" s="161" t="s">
        <v>133</v>
      </c>
      <c r="F4220" s="163" t="s">
        <v>133</v>
      </c>
      <c r="G4220" s="266" t="s">
        <v>133</v>
      </c>
      <c r="H4220" s="163" t="s">
        <v>133</v>
      </c>
      <c r="I4220" s="163" t="s">
        <v>133</v>
      </c>
      <c r="J4220" s="163" t="s">
        <v>133</v>
      </c>
      <c r="K4220" s="164">
        <f t="shared" si="202"/>
        <v>0</v>
      </c>
      <c r="L4220" s="165">
        <f t="shared" si="203"/>
        <v>0</v>
      </c>
      <c r="M4220" s="172">
        <v>127</v>
      </c>
      <c r="N4220" s="172">
        <v>64</v>
      </c>
      <c r="O4220" s="167" t="s">
        <v>133</v>
      </c>
      <c r="P4220" s="260" t="e">
        <f t="shared" si="201"/>
        <v>#NUM!</v>
      </c>
      <c r="S4220" s="272"/>
    </row>
    <row r="4221" spans="1:19">
      <c r="A4221" s="161" t="s">
        <v>5332</v>
      </c>
      <c r="C4221" s="161" t="s">
        <v>133</v>
      </c>
      <c r="F4221" s="163" t="s">
        <v>133</v>
      </c>
      <c r="G4221" s="266" t="s">
        <v>133</v>
      </c>
      <c r="H4221" s="163" t="s">
        <v>133</v>
      </c>
      <c r="I4221" s="163" t="s">
        <v>133</v>
      </c>
      <c r="J4221" s="163" t="s">
        <v>133</v>
      </c>
      <c r="K4221" s="164">
        <f t="shared" si="202"/>
        <v>0</v>
      </c>
      <c r="L4221" s="165">
        <f t="shared" si="203"/>
        <v>0</v>
      </c>
      <c r="M4221" s="172">
        <v>127</v>
      </c>
      <c r="N4221" s="172">
        <v>64</v>
      </c>
      <c r="O4221" s="167" t="s">
        <v>133</v>
      </c>
      <c r="P4221" s="260" t="e">
        <f t="shared" si="201"/>
        <v>#NUM!</v>
      </c>
      <c r="S4221" s="272"/>
    </row>
    <row r="4222" spans="1:19">
      <c r="A4222" s="161" t="s">
        <v>5333</v>
      </c>
      <c r="C4222" s="161" t="s">
        <v>133</v>
      </c>
      <c r="F4222" s="163" t="s">
        <v>133</v>
      </c>
      <c r="G4222" s="266" t="s">
        <v>133</v>
      </c>
      <c r="H4222" s="163" t="s">
        <v>133</v>
      </c>
      <c r="I4222" s="163" t="s">
        <v>133</v>
      </c>
      <c r="J4222" s="163" t="s">
        <v>133</v>
      </c>
      <c r="K4222" s="164">
        <f t="shared" si="202"/>
        <v>0</v>
      </c>
      <c r="L4222" s="165">
        <f t="shared" si="203"/>
        <v>0</v>
      </c>
      <c r="M4222" s="172">
        <v>127</v>
      </c>
      <c r="N4222" s="172">
        <v>64</v>
      </c>
      <c r="O4222" s="167" t="s">
        <v>133</v>
      </c>
      <c r="P4222" s="260" t="e">
        <f t="shared" si="201"/>
        <v>#NUM!</v>
      </c>
      <c r="S4222" s="272"/>
    </row>
    <row r="4223" spans="1:19">
      <c r="A4223" s="161" t="s">
        <v>5334</v>
      </c>
      <c r="C4223" s="161" t="s">
        <v>133</v>
      </c>
      <c r="F4223" s="163" t="s">
        <v>133</v>
      </c>
      <c r="G4223" s="266" t="s">
        <v>133</v>
      </c>
      <c r="H4223" s="163" t="s">
        <v>133</v>
      </c>
      <c r="I4223" s="163" t="s">
        <v>133</v>
      </c>
      <c r="J4223" s="163" t="s">
        <v>133</v>
      </c>
      <c r="K4223" s="164">
        <f t="shared" si="202"/>
        <v>0</v>
      </c>
      <c r="L4223" s="165">
        <f t="shared" si="203"/>
        <v>0</v>
      </c>
      <c r="M4223" s="172">
        <v>127</v>
      </c>
      <c r="N4223" s="172">
        <v>64</v>
      </c>
      <c r="O4223" s="167" t="s">
        <v>133</v>
      </c>
      <c r="P4223" s="260" t="e">
        <f t="shared" si="201"/>
        <v>#NUM!</v>
      </c>
      <c r="S4223" s="272"/>
    </row>
    <row r="4224" spans="1:19">
      <c r="A4224" s="161" t="s">
        <v>5335</v>
      </c>
      <c r="C4224" s="161" t="s">
        <v>133</v>
      </c>
      <c r="F4224" s="163" t="s">
        <v>133</v>
      </c>
      <c r="G4224" s="266" t="s">
        <v>133</v>
      </c>
      <c r="H4224" s="163" t="s">
        <v>133</v>
      </c>
      <c r="I4224" s="163" t="s">
        <v>133</v>
      </c>
      <c r="J4224" s="163" t="s">
        <v>133</v>
      </c>
      <c r="K4224" s="164">
        <f t="shared" si="202"/>
        <v>0</v>
      </c>
      <c r="L4224" s="165">
        <f t="shared" si="203"/>
        <v>0</v>
      </c>
      <c r="M4224" s="172">
        <v>127</v>
      </c>
      <c r="N4224" s="172">
        <v>64</v>
      </c>
      <c r="O4224" s="167" t="s">
        <v>133</v>
      </c>
      <c r="P4224" s="260" t="e">
        <f t="shared" si="201"/>
        <v>#NUM!</v>
      </c>
      <c r="S4224" s="272"/>
    </row>
    <row r="4225" spans="1:19">
      <c r="A4225" s="161" t="s">
        <v>5336</v>
      </c>
      <c r="C4225" s="161" t="s">
        <v>133</v>
      </c>
      <c r="F4225" s="163" t="s">
        <v>133</v>
      </c>
      <c r="G4225" s="266" t="s">
        <v>133</v>
      </c>
      <c r="H4225" s="163" t="s">
        <v>133</v>
      </c>
      <c r="I4225" s="163" t="s">
        <v>133</v>
      </c>
      <c r="J4225" s="163" t="s">
        <v>133</v>
      </c>
      <c r="K4225" s="164">
        <f t="shared" si="202"/>
        <v>0</v>
      </c>
      <c r="L4225" s="165">
        <f t="shared" si="203"/>
        <v>0</v>
      </c>
      <c r="M4225" s="172">
        <v>127</v>
      </c>
      <c r="N4225" s="172">
        <v>64</v>
      </c>
      <c r="O4225" s="167" t="s">
        <v>133</v>
      </c>
      <c r="P4225" s="260" t="e">
        <f t="shared" si="201"/>
        <v>#NUM!</v>
      </c>
      <c r="S4225" s="272"/>
    </row>
    <row r="4226" spans="1:19">
      <c r="A4226" s="161" t="s">
        <v>5337</v>
      </c>
      <c r="C4226" s="161" t="s">
        <v>133</v>
      </c>
      <c r="F4226" s="163" t="s">
        <v>133</v>
      </c>
      <c r="G4226" s="266" t="s">
        <v>133</v>
      </c>
      <c r="H4226" s="163" t="s">
        <v>133</v>
      </c>
      <c r="I4226" s="163" t="s">
        <v>133</v>
      </c>
      <c r="J4226" s="163" t="s">
        <v>133</v>
      </c>
      <c r="K4226" s="164">
        <f t="shared" si="202"/>
        <v>0</v>
      </c>
      <c r="L4226" s="165">
        <f t="shared" si="203"/>
        <v>0</v>
      </c>
      <c r="M4226" s="172">
        <v>127</v>
      </c>
      <c r="N4226" s="172">
        <v>64</v>
      </c>
      <c r="O4226" s="167" t="s">
        <v>133</v>
      </c>
      <c r="P4226" s="260" t="e">
        <f t="shared" si="201"/>
        <v>#NUM!</v>
      </c>
      <c r="S4226" s="272"/>
    </row>
    <row r="4227" spans="1:19">
      <c r="A4227" s="161" t="s">
        <v>5338</v>
      </c>
      <c r="C4227" s="161" t="s">
        <v>133</v>
      </c>
      <c r="F4227" s="163" t="s">
        <v>133</v>
      </c>
      <c r="G4227" s="266" t="s">
        <v>133</v>
      </c>
      <c r="H4227" s="163" t="s">
        <v>133</v>
      </c>
      <c r="I4227" s="163" t="s">
        <v>133</v>
      </c>
      <c r="J4227" s="163" t="s">
        <v>133</v>
      </c>
      <c r="K4227" s="164">
        <f t="shared" si="202"/>
        <v>0</v>
      </c>
      <c r="L4227" s="165">
        <f t="shared" si="203"/>
        <v>0</v>
      </c>
      <c r="M4227" s="172">
        <v>127</v>
      </c>
      <c r="N4227" s="172">
        <v>64</v>
      </c>
      <c r="O4227" s="167" t="s">
        <v>133</v>
      </c>
      <c r="P4227" s="260" t="e">
        <f t="shared" si="201"/>
        <v>#NUM!</v>
      </c>
      <c r="S4227" s="272"/>
    </row>
    <row r="4228" spans="1:19">
      <c r="A4228" s="161" t="s">
        <v>5339</v>
      </c>
      <c r="C4228" s="161" t="s">
        <v>133</v>
      </c>
      <c r="F4228" s="163" t="s">
        <v>133</v>
      </c>
      <c r="G4228" s="266" t="s">
        <v>133</v>
      </c>
      <c r="H4228" s="163" t="s">
        <v>133</v>
      </c>
      <c r="I4228" s="163" t="s">
        <v>133</v>
      </c>
      <c r="J4228" s="163" t="s">
        <v>133</v>
      </c>
      <c r="K4228" s="164">
        <f t="shared" si="202"/>
        <v>0</v>
      </c>
      <c r="L4228" s="165">
        <f t="shared" si="203"/>
        <v>0</v>
      </c>
      <c r="M4228" s="172">
        <v>127</v>
      </c>
      <c r="N4228" s="172">
        <v>64</v>
      </c>
      <c r="O4228" s="167" t="s">
        <v>133</v>
      </c>
      <c r="P4228" s="260" t="e">
        <f t="shared" si="201"/>
        <v>#NUM!</v>
      </c>
      <c r="S4228" s="272"/>
    </row>
    <row r="4229" spans="1:19">
      <c r="A4229" s="161" t="s">
        <v>5340</v>
      </c>
      <c r="C4229" s="161" t="s">
        <v>133</v>
      </c>
      <c r="F4229" s="163" t="s">
        <v>133</v>
      </c>
      <c r="G4229" s="266" t="s">
        <v>133</v>
      </c>
      <c r="H4229" s="163" t="s">
        <v>133</v>
      </c>
      <c r="I4229" s="163" t="s">
        <v>133</v>
      </c>
      <c r="J4229" s="163" t="s">
        <v>133</v>
      </c>
      <c r="K4229" s="164">
        <f t="shared" si="202"/>
        <v>0</v>
      </c>
      <c r="L4229" s="165">
        <f t="shared" si="203"/>
        <v>0</v>
      </c>
      <c r="M4229" s="172">
        <v>127</v>
      </c>
      <c r="N4229" s="172">
        <v>64</v>
      </c>
      <c r="O4229" s="167" t="s">
        <v>133</v>
      </c>
      <c r="P4229" s="260" t="e">
        <f t="shared" si="201"/>
        <v>#NUM!</v>
      </c>
      <c r="S4229" s="272"/>
    </row>
    <row r="4230" spans="1:19">
      <c r="A4230" s="161" t="s">
        <v>5341</v>
      </c>
      <c r="C4230" s="161" t="s">
        <v>133</v>
      </c>
      <c r="F4230" s="163" t="s">
        <v>133</v>
      </c>
      <c r="G4230" s="266" t="s">
        <v>133</v>
      </c>
      <c r="H4230" s="163" t="s">
        <v>133</v>
      </c>
      <c r="I4230" s="163" t="s">
        <v>133</v>
      </c>
      <c r="J4230" s="163" t="s">
        <v>133</v>
      </c>
      <c r="K4230" s="164">
        <f t="shared" si="202"/>
        <v>0</v>
      </c>
      <c r="L4230" s="165">
        <f t="shared" si="203"/>
        <v>0</v>
      </c>
      <c r="M4230" s="172">
        <v>127</v>
      </c>
      <c r="N4230" s="172">
        <v>64</v>
      </c>
      <c r="O4230" s="167" t="s">
        <v>133</v>
      </c>
      <c r="P4230" s="260" t="e">
        <f t="shared" si="201"/>
        <v>#NUM!</v>
      </c>
      <c r="S4230" s="272"/>
    </row>
    <row r="4231" spans="1:19">
      <c r="A4231" s="161" t="s">
        <v>5342</v>
      </c>
      <c r="C4231" s="161" t="s">
        <v>133</v>
      </c>
      <c r="F4231" s="163" t="s">
        <v>133</v>
      </c>
      <c r="G4231" s="266" t="s">
        <v>133</v>
      </c>
      <c r="H4231" s="163" t="s">
        <v>133</v>
      </c>
      <c r="I4231" s="163" t="s">
        <v>133</v>
      </c>
      <c r="J4231" s="163" t="s">
        <v>133</v>
      </c>
      <c r="K4231" s="164">
        <f t="shared" si="202"/>
        <v>0</v>
      </c>
      <c r="L4231" s="165">
        <f t="shared" si="203"/>
        <v>0</v>
      </c>
      <c r="M4231" s="172">
        <v>127</v>
      </c>
      <c r="N4231" s="172">
        <v>64</v>
      </c>
      <c r="O4231" s="167" t="s">
        <v>133</v>
      </c>
      <c r="P4231" s="260" t="e">
        <f t="shared" si="201"/>
        <v>#NUM!</v>
      </c>
      <c r="S4231" s="272"/>
    </row>
    <row r="4232" spans="1:19">
      <c r="A4232" s="161" t="s">
        <v>5343</v>
      </c>
      <c r="C4232" s="161" t="s">
        <v>133</v>
      </c>
      <c r="F4232" s="163" t="s">
        <v>133</v>
      </c>
      <c r="G4232" s="266" t="s">
        <v>133</v>
      </c>
      <c r="H4232" s="163" t="s">
        <v>133</v>
      </c>
      <c r="I4232" s="163" t="s">
        <v>133</v>
      </c>
      <c r="J4232" s="163" t="s">
        <v>133</v>
      </c>
      <c r="K4232" s="164">
        <f t="shared" si="202"/>
        <v>0</v>
      </c>
      <c r="L4232" s="165">
        <f t="shared" si="203"/>
        <v>0</v>
      </c>
      <c r="M4232" s="172">
        <v>127</v>
      </c>
      <c r="N4232" s="172">
        <v>64</v>
      </c>
      <c r="O4232" s="167" t="s">
        <v>133</v>
      </c>
      <c r="P4232" s="260" t="e">
        <f t="shared" si="201"/>
        <v>#NUM!</v>
      </c>
      <c r="S4232" s="272"/>
    </row>
    <row r="4233" spans="1:19">
      <c r="A4233" s="161" t="s">
        <v>5344</v>
      </c>
      <c r="C4233" s="161" t="s">
        <v>133</v>
      </c>
      <c r="F4233" s="163" t="s">
        <v>133</v>
      </c>
      <c r="G4233" s="266" t="s">
        <v>133</v>
      </c>
      <c r="H4233" s="163" t="s">
        <v>133</v>
      </c>
      <c r="I4233" s="163" t="s">
        <v>133</v>
      </c>
      <c r="J4233" s="163" t="s">
        <v>133</v>
      </c>
      <c r="K4233" s="164">
        <f t="shared" si="202"/>
        <v>0</v>
      </c>
      <c r="L4233" s="165">
        <f t="shared" si="203"/>
        <v>0</v>
      </c>
      <c r="M4233" s="172">
        <v>127</v>
      </c>
      <c r="N4233" s="172">
        <v>64</v>
      </c>
      <c r="O4233" s="167" t="s">
        <v>133</v>
      </c>
      <c r="P4233" s="260" t="e">
        <f t="shared" si="201"/>
        <v>#NUM!</v>
      </c>
      <c r="S4233" s="272"/>
    </row>
    <row r="4234" spans="1:19">
      <c r="A4234" s="161" t="s">
        <v>5345</v>
      </c>
      <c r="C4234" s="161" t="s">
        <v>133</v>
      </c>
      <c r="F4234" s="163" t="s">
        <v>133</v>
      </c>
      <c r="G4234" s="266" t="s">
        <v>133</v>
      </c>
      <c r="H4234" s="163" t="s">
        <v>133</v>
      </c>
      <c r="I4234" s="163" t="s">
        <v>133</v>
      </c>
      <c r="J4234" s="163" t="s">
        <v>133</v>
      </c>
      <c r="K4234" s="164">
        <f t="shared" si="202"/>
        <v>0</v>
      </c>
      <c r="L4234" s="165">
        <f t="shared" si="203"/>
        <v>0</v>
      </c>
      <c r="M4234" s="172">
        <v>127</v>
      </c>
      <c r="N4234" s="172">
        <v>64</v>
      </c>
      <c r="O4234" s="167" t="s">
        <v>133</v>
      </c>
      <c r="P4234" s="260" t="e">
        <f t="shared" si="201"/>
        <v>#NUM!</v>
      </c>
      <c r="S4234" s="272"/>
    </row>
    <row r="4235" spans="1:19">
      <c r="A4235" s="161" t="s">
        <v>5346</v>
      </c>
      <c r="C4235" s="161" t="s">
        <v>133</v>
      </c>
      <c r="F4235" s="163" t="s">
        <v>133</v>
      </c>
      <c r="G4235" s="266" t="s">
        <v>133</v>
      </c>
      <c r="H4235" s="163" t="s">
        <v>133</v>
      </c>
      <c r="I4235" s="163" t="s">
        <v>133</v>
      </c>
      <c r="J4235" s="163" t="s">
        <v>133</v>
      </c>
      <c r="K4235" s="164">
        <f t="shared" si="202"/>
        <v>0</v>
      </c>
      <c r="L4235" s="165">
        <f t="shared" si="203"/>
        <v>0</v>
      </c>
      <c r="M4235" s="172">
        <v>127</v>
      </c>
      <c r="N4235" s="172">
        <v>64</v>
      </c>
      <c r="O4235" s="167" t="s">
        <v>133</v>
      </c>
      <c r="P4235" s="260" t="e">
        <f t="shared" si="201"/>
        <v>#NUM!</v>
      </c>
      <c r="S4235" s="272"/>
    </row>
    <row r="4236" spans="1:19">
      <c r="A4236" s="161" t="s">
        <v>5347</v>
      </c>
      <c r="C4236" s="161" t="s">
        <v>133</v>
      </c>
      <c r="F4236" s="163" t="s">
        <v>133</v>
      </c>
      <c r="G4236" s="266" t="s">
        <v>133</v>
      </c>
      <c r="H4236" s="163" t="s">
        <v>133</v>
      </c>
      <c r="I4236" s="163" t="s">
        <v>133</v>
      </c>
      <c r="J4236" s="163" t="s">
        <v>133</v>
      </c>
      <c r="K4236" s="164">
        <f t="shared" si="202"/>
        <v>0</v>
      </c>
      <c r="L4236" s="165">
        <f t="shared" si="203"/>
        <v>0</v>
      </c>
      <c r="M4236" s="172">
        <v>127</v>
      </c>
      <c r="N4236" s="172">
        <v>64</v>
      </c>
      <c r="O4236" s="167" t="s">
        <v>133</v>
      </c>
      <c r="P4236" s="260" t="e">
        <f t="shared" si="201"/>
        <v>#NUM!</v>
      </c>
      <c r="S4236" s="272"/>
    </row>
    <row r="4237" spans="1:19">
      <c r="A4237" s="161" t="s">
        <v>5348</v>
      </c>
      <c r="C4237" s="161" t="s">
        <v>133</v>
      </c>
      <c r="F4237" s="163" t="s">
        <v>133</v>
      </c>
      <c r="G4237" s="266" t="s">
        <v>133</v>
      </c>
      <c r="H4237" s="163" t="s">
        <v>133</v>
      </c>
      <c r="I4237" s="163" t="s">
        <v>133</v>
      </c>
      <c r="J4237" s="163" t="s">
        <v>133</v>
      </c>
      <c r="K4237" s="164">
        <f t="shared" si="202"/>
        <v>0</v>
      </c>
      <c r="L4237" s="165">
        <f t="shared" si="203"/>
        <v>0</v>
      </c>
      <c r="M4237" s="172">
        <v>127</v>
      </c>
      <c r="N4237" s="172">
        <v>64</v>
      </c>
      <c r="O4237" s="167" t="s">
        <v>133</v>
      </c>
      <c r="P4237" s="260" t="e">
        <f t="shared" si="201"/>
        <v>#NUM!</v>
      </c>
      <c r="S4237" s="272"/>
    </row>
    <row r="4238" spans="1:19">
      <c r="A4238" s="161" t="s">
        <v>5349</v>
      </c>
      <c r="C4238" s="161" t="s">
        <v>133</v>
      </c>
      <c r="F4238" s="163" t="s">
        <v>133</v>
      </c>
      <c r="G4238" s="266" t="s">
        <v>133</v>
      </c>
      <c r="H4238" s="163" t="s">
        <v>133</v>
      </c>
      <c r="I4238" s="163" t="s">
        <v>133</v>
      </c>
      <c r="J4238" s="163" t="s">
        <v>133</v>
      </c>
      <c r="K4238" s="164">
        <f t="shared" si="202"/>
        <v>0</v>
      </c>
      <c r="L4238" s="165">
        <f t="shared" si="203"/>
        <v>0</v>
      </c>
      <c r="M4238" s="172">
        <v>127</v>
      </c>
      <c r="N4238" s="172">
        <v>64</v>
      </c>
      <c r="O4238" s="167" t="s">
        <v>133</v>
      </c>
      <c r="P4238" s="260" t="e">
        <f t="shared" si="201"/>
        <v>#NUM!</v>
      </c>
      <c r="S4238" s="272"/>
    </row>
    <row r="4239" spans="1:19">
      <c r="A4239" s="161" t="s">
        <v>5350</v>
      </c>
      <c r="C4239" s="161" t="s">
        <v>133</v>
      </c>
      <c r="F4239" s="163" t="s">
        <v>133</v>
      </c>
      <c r="G4239" s="266" t="s">
        <v>133</v>
      </c>
      <c r="H4239" s="163" t="s">
        <v>133</v>
      </c>
      <c r="I4239" s="163" t="s">
        <v>133</v>
      </c>
      <c r="J4239" s="163" t="s">
        <v>133</v>
      </c>
      <c r="K4239" s="164">
        <f t="shared" si="202"/>
        <v>0</v>
      </c>
      <c r="L4239" s="165">
        <f t="shared" si="203"/>
        <v>0</v>
      </c>
      <c r="M4239" s="172">
        <v>127</v>
      </c>
      <c r="N4239" s="172">
        <v>64</v>
      </c>
      <c r="O4239" s="167" t="s">
        <v>133</v>
      </c>
      <c r="P4239" s="260" t="e">
        <f t="shared" ref="P4239:P4302" si="204">MEDIAN(Q4239:R4239)</f>
        <v>#NUM!</v>
      </c>
      <c r="S4239" s="272"/>
    </row>
    <row r="4240" spans="1:19">
      <c r="A4240" s="161" t="s">
        <v>5351</v>
      </c>
      <c r="C4240" s="161" t="s">
        <v>133</v>
      </c>
      <c r="F4240" s="163" t="s">
        <v>133</v>
      </c>
      <c r="G4240" s="266" t="s">
        <v>133</v>
      </c>
      <c r="H4240" s="163" t="s">
        <v>133</v>
      </c>
      <c r="I4240" s="163" t="s">
        <v>133</v>
      </c>
      <c r="J4240" s="163" t="s">
        <v>133</v>
      </c>
      <c r="K4240" s="164">
        <f t="shared" ref="K4240:K4303" si="205">IF(OR(D4240="n/a",D4240="nd"),0,D4240)+IF(OR(I4240="n/a",I4240="nd"),0,I4240)</f>
        <v>0</v>
      </c>
      <c r="L4240" s="165">
        <f t="shared" ref="L4240:L4303" si="206">SQRT(SUMSQ(IF(OR(E4240="n/a",E4240="nd"),0,E4240),IF(OR(F4240="n/a",F4240="nd"),0,F4240),IF(OR(J4240="n/a",J4240="nd"),0,J4240)))</f>
        <v>0</v>
      </c>
      <c r="M4240" s="172">
        <v>127</v>
      </c>
      <c r="N4240" s="172">
        <v>64</v>
      </c>
      <c r="O4240" s="167" t="s">
        <v>133</v>
      </c>
      <c r="P4240" s="260" t="e">
        <f t="shared" si="204"/>
        <v>#NUM!</v>
      </c>
      <c r="S4240" s="272"/>
    </row>
    <row r="4241" spans="1:19">
      <c r="A4241" s="161" t="s">
        <v>5352</v>
      </c>
      <c r="C4241" s="161" t="s">
        <v>133</v>
      </c>
      <c r="F4241" s="163" t="s">
        <v>133</v>
      </c>
      <c r="G4241" s="266" t="s">
        <v>133</v>
      </c>
      <c r="H4241" s="163" t="s">
        <v>133</v>
      </c>
      <c r="I4241" s="163" t="s">
        <v>133</v>
      </c>
      <c r="J4241" s="163" t="s">
        <v>133</v>
      </c>
      <c r="K4241" s="164">
        <f t="shared" si="205"/>
        <v>0</v>
      </c>
      <c r="L4241" s="165">
        <f t="shared" si="206"/>
        <v>0</v>
      </c>
      <c r="M4241" s="172">
        <v>127</v>
      </c>
      <c r="N4241" s="172">
        <v>64</v>
      </c>
      <c r="O4241" s="167" t="s">
        <v>133</v>
      </c>
      <c r="P4241" s="260" t="e">
        <f t="shared" si="204"/>
        <v>#NUM!</v>
      </c>
      <c r="S4241" s="272"/>
    </row>
    <row r="4242" spans="1:19">
      <c r="A4242" s="161" t="s">
        <v>5353</v>
      </c>
      <c r="C4242" s="161" t="s">
        <v>133</v>
      </c>
      <c r="F4242" s="163" t="s">
        <v>133</v>
      </c>
      <c r="G4242" s="266" t="s">
        <v>133</v>
      </c>
      <c r="H4242" s="163" t="s">
        <v>133</v>
      </c>
      <c r="I4242" s="163" t="s">
        <v>133</v>
      </c>
      <c r="J4242" s="163" t="s">
        <v>133</v>
      </c>
      <c r="K4242" s="164">
        <f t="shared" si="205"/>
        <v>0</v>
      </c>
      <c r="L4242" s="165">
        <f t="shared" si="206"/>
        <v>0</v>
      </c>
      <c r="M4242" s="172">
        <v>127</v>
      </c>
      <c r="N4242" s="172">
        <v>64</v>
      </c>
      <c r="O4242" s="167" t="s">
        <v>133</v>
      </c>
      <c r="P4242" s="260" t="e">
        <f t="shared" si="204"/>
        <v>#NUM!</v>
      </c>
      <c r="S4242" s="272"/>
    </row>
    <row r="4243" spans="1:19">
      <c r="A4243" s="161" t="s">
        <v>5354</v>
      </c>
      <c r="C4243" s="161" t="s">
        <v>133</v>
      </c>
      <c r="F4243" s="163" t="s">
        <v>133</v>
      </c>
      <c r="G4243" s="266" t="s">
        <v>133</v>
      </c>
      <c r="H4243" s="163" t="s">
        <v>133</v>
      </c>
      <c r="I4243" s="163" t="s">
        <v>133</v>
      </c>
      <c r="J4243" s="163" t="s">
        <v>133</v>
      </c>
      <c r="K4243" s="164">
        <f t="shared" si="205"/>
        <v>0</v>
      </c>
      <c r="L4243" s="165">
        <f t="shared" si="206"/>
        <v>0</v>
      </c>
      <c r="M4243" s="172">
        <v>127</v>
      </c>
      <c r="N4243" s="172">
        <v>64</v>
      </c>
      <c r="O4243" s="167" t="s">
        <v>133</v>
      </c>
      <c r="P4243" s="260" t="e">
        <f t="shared" si="204"/>
        <v>#NUM!</v>
      </c>
      <c r="S4243" s="272"/>
    </row>
    <row r="4244" spans="1:19">
      <c r="A4244" s="161" t="s">
        <v>5355</v>
      </c>
      <c r="C4244" s="161" t="s">
        <v>133</v>
      </c>
      <c r="F4244" s="163" t="s">
        <v>133</v>
      </c>
      <c r="G4244" s="266" t="s">
        <v>133</v>
      </c>
      <c r="H4244" s="163" t="s">
        <v>133</v>
      </c>
      <c r="I4244" s="163" t="s">
        <v>133</v>
      </c>
      <c r="J4244" s="163" t="s">
        <v>133</v>
      </c>
      <c r="K4244" s="164">
        <f t="shared" si="205"/>
        <v>0</v>
      </c>
      <c r="L4244" s="165">
        <f t="shared" si="206"/>
        <v>0</v>
      </c>
      <c r="M4244" s="172">
        <v>127</v>
      </c>
      <c r="N4244" s="172">
        <v>64</v>
      </c>
      <c r="O4244" s="167" t="s">
        <v>133</v>
      </c>
      <c r="P4244" s="260" t="e">
        <f t="shared" si="204"/>
        <v>#NUM!</v>
      </c>
      <c r="S4244" s="272"/>
    </row>
    <row r="4245" spans="1:19">
      <c r="A4245" s="161" t="s">
        <v>5356</v>
      </c>
      <c r="C4245" s="161" t="s">
        <v>133</v>
      </c>
      <c r="F4245" s="163" t="s">
        <v>133</v>
      </c>
      <c r="G4245" s="266" t="s">
        <v>133</v>
      </c>
      <c r="H4245" s="163" t="s">
        <v>133</v>
      </c>
      <c r="I4245" s="163" t="s">
        <v>133</v>
      </c>
      <c r="J4245" s="163" t="s">
        <v>133</v>
      </c>
      <c r="K4245" s="164">
        <f t="shared" si="205"/>
        <v>0</v>
      </c>
      <c r="L4245" s="165">
        <f t="shared" si="206"/>
        <v>0</v>
      </c>
      <c r="M4245" s="172">
        <v>127</v>
      </c>
      <c r="N4245" s="172">
        <v>64</v>
      </c>
      <c r="O4245" s="167" t="s">
        <v>133</v>
      </c>
      <c r="P4245" s="260" t="e">
        <f t="shared" si="204"/>
        <v>#NUM!</v>
      </c>
      <c r="S4245" s="272"/>
    </row>
    <row r="4246" spans="1:19">
      <c r="A4246" s="161" t="s">
        <v>5357</v>
      </c>
      <c r="C4246" s="161" t="s">
        <v>133</v>
      </c>
      <c r="F4246" s="163" t="s">
        <v>133</v>
      </c>
      <c r="G4246" s="266" t="s">
        <v>133</v>
      </c>
      <c r="H4246" s="163" t="s">
        <v>133</v>
      </c>
      <c r="I4246" s="163" t="s">
        <v>133</v>
      </c>
      <c r="J4246" s="163" t="s">
        <v>133</v>
      </c>
      <c r="K4246" s="164">
        <f t="shared" si="205"/>
        <v>0</v>
      </c>
      <c r="L4246" s="165">
        <f t="shared" si="206"/>
        <v>0</v>
      </c>
      <c r="M4246" s="172">
        <v>127</v>
      </c>
      <c r="N4246" s="172">
        <v>64</v>
      </c>
      <c r="O4246" s="167" t="s">
        <v>133</v>
      </c>
      <c r="P4246" s="260" t="e">
        <f t="shared" si="204"/>
        <v>#NUM!</v>
      </c>
      <c r="S4246" s="272"/>
    </row>
    <row r="4247" spans="1:19">
      <c r="A4247" s="161" t="s">
        <v>5358</v>
      </c>
      <c r="C4247" s="161" t="s">
        <v>133</v>
      </c>
      <c r="F4247" s="163" t="s">
        <v>133</v>
      </c>
      <c r="G4247" s="266" t="s">
        <v>133</v>
      </c>
      <c r="H4247" s="163" t="s">
        <v>133</v>
      </c>
      <c r="I4247" s="163" t="s">
        <v>133</v>
      </c>
      <c r="J4247" s="163" t="s">
        <v>133</v>
      </c>
      <c r="K4247" s="164">
        <f t="shared" si="205"/>
        <v>0</v>
      </c>
      <c r="L4247" s="165">
        <f t="shared" si="206"/>
        <v>0</v>
      </c>
      <c r="M4247" s="172">
        <v>127</v>
      </c>
      <c r="N4247" s="172">
        <v>64</v>
      </c>
      <c r="O4247" s="167" t="s">
        <v>133</v>
      </c>
      <c r="P4247" s="260" t="e">
        <f t="shared" si="204"/>
        <v>#NUM!</v>
      </c>
      <c r="S4247" s="272"/>
    </row>
    <row r="4248" spans="1:19">
      <c r="A4248" s="161" t="s">
        <v>5359</v>
      </c>
      <c r="C4248" s="161" t="s">
        <v>133</v>
      </c>
      <c r="F4248" s="163" t="s">
        <v>133</v>
      </c>
      <c r="G4248" s="266" t="s">
        <v>133</v>
      </c>
      <c r="H4248" s="163" t="s">
        <v>133</v>
      </c>
      <c r="I4248" s="163" t="s">
        <v>133</v>
      </c>
      <c r="J4248" s="163" t="s">
        <v>133</v>
      </c>
      <c r="K4248" s="164">
        <f t="shared" si="205"/>
        <v>0</v>
      </c>
      <c r="L4248" s="165">
        <f t="shared" si="206"/>
        <v>0</v>
      </c>
      <c r="M4248" s="172">
        <v>127</v>
      </c>
      <c r="N4248" s="172">
        <v>64</v>
      </c>
      <c r="O4248" s="167" t="s">
        <v>133</v>
      </c>
      <c r="P4248" s="260" t="e">
        <f t="shared" si="204"/>
        <v>#NUM!</v>
      </c>
      <c r="S4248" s="272"/>
    </row>
    <row r="4249" spans="1:19">
      <c r="A4249" s="161" t="s">
        <v>5360</v>
      </c>
      <c r="C4249" s="161" t="s">
        <v>133</v>
      </c>
      <c r="F4249" s="163" t="s">
        <v>133</v>
      </c>
      <c r="G4249" s="266" t="s">
        <v>133</v>
      </c>
      <c r="H4249" s="163" t="s">
        <v>133</v>
      </c>
      <c r="I4249" s="163" t="s">
        <v>133</v>
      </c>
      <c r="J4249" s="163" t="s">
        <v>133</v>
      </c>
      <c r="K4249" s="164">
        <f t="shared" si="205"/>
        <v>0</v>
      </c>
      <c r="L4249" s="165">
        <f t="shared" si="206"/>
        <v>0</v>
      </c>
      <c r="M4249" s="172">
        <v>127</v>
      </c>
      <c r="N4249" s="172">
        <v>64</v>
      </c>
      <c r="O4249" s="167" t="s">
        <v>133</v>
      </c>
      <c r="P4249" s="260" t="e">
        <f t="shared" si="204"/>
        <v>#NUM!</v>
      </c>
      <c r="S4249" s="272"/>
    </row>
    <row r="4250" spans="1:19">
      <c r="A4250" s="161" t="s">
        <v>5361</v>
      </c>
      <c r="C4250" s="161" t="s">
        <v>133</v>
      </c>
      <c r="F4250" s="163" t="s">
        <v>133</v>
      </c>
      <c r="G4250" s="266" t="s">
        <v>133</v>
      </c>
      <c r="H4250" s="163" t="s">
        <v>133</v>
      </c>
      <c r="I4250" s="163" t="s">
        <v>133</v>
      </c>
      <c r="J4250" s="163" t="s">
        <v>133</v>
      </c>
      <c r="K4250" s="164">
        <f t="shared" si="205"/>
        <v>0</v>
      </c>
      <c r="L4250" s="165">
        <f t="shared" si="206"/>
        <v>0</v>
      </c>
      <c r="M4250" s="172">
        <v>127</v>
      </c>
      <c r="N4250" s="172">
        <v>64</v>
      </c>
      <c r="O4250" s="167" t="s">
        <v>133</v>
      </c>
      <c r="P4250" s="260" t="e">
        <f t="shared" si="204"/>
        <v>#NUM!</v>
      </c>
      <c r="S4250" s="272"/>
    </row>
    <row r="4251" spans="1:19">
      <c r="A4251" s="161" t="s">
        <v>5362</v>
      </c>
      <c r="C4251" s="161" t="s">
        <v>133</v>
      </c>
      <c r="F4251" s="163" t="s">
        <v>133</v>
      </c>
      <c r="G4251" s="266" t="s">
        <v>133</v>
      </c>
      <c r="H4251" s="163" t="s">
        <v>133</v>
      </c>
      <c r="I4251" s="163" t="s">
        <v>133</v>
      </c>
      <c r="J4251" s="163" t="s">
        <v>133</v>
      </c>
      <c r="K4251" s="164">
        <f t="shared" si="205"/>
        <v>0</v>
      </c>
      <c r="L4251" s="165">
        <f t="shared" si="206"/>
        <v>0</v>
      </c>
      <c r="M4251" s="172">
        <v>127</v>
      </c>
      <c r="N4251" s="172">
        <v>64</v>
      </c>
      <c r="O4251" s="167" t="s">
        <v>133</v>
      </c>
      <c r="P4251" s="260" t="e">
        <f t="shared" si="204"/>
        <v>#NUM!</v>
      </c>
      <c r="S4251" s="272"/>
    </row>
    <row r="4252" spans="1:19">
      <c r="A4252" s="161" t="s">
        <v>5363</v>
      </c>
      <c r="C4252" s="161" t="s">
        <v>133</v>
      </c>
      <c r="F4252" s="163" t="s">
        <v>133</v>
      </c>
      <c r="G4252" s="266" t="s">
        <v>133</v>
      </c>
      <c r="H4252" s="163" t="s">
        <v>133</v>
      </c>
      <c r="I4252" s="163" t="s">
        <v>133</v>
      </c>
      <c r="J4252" s="163" t="s">
        <v>133</v>
      </c>
      <c r="K4252" s="164">
        <f t="shared" si="205"/>
        <v>0</v>
      </c>
      <c r="L4252" s="165">
        <f t="shared" si="206"/>
        <v>0</v>
      </c>
      <c r="M4252" s="172">
        <v>127</v>
      </c>
      <c r="N4252" s="172">
        <v>64</v>
      </c>
      <c r="O4252" s="167" t="s">
        <v>133</v>
      </c>
      <c r="P4252" s="260" t="e">
        <f t="shared" si="204"/>
        <v>#NUM!</v>
      </c>
      <c r="S4252" s="272"/>
    </row>
    <row r="4253" spans="1:19">
      <c r="A4253" s="161" t="s">
        <v>5364</v>
      </c>
      <c r="C4253" s="161" t="s">
        <v>133</v>
      </c>
      <c r="F4253" s="163" t="s">
        <v>133</v>
      </c>
      <c r="G4253" s="266" t="s">
        <v>133</v>
      </c>
      <c r="H4253" s="163" t="s">
        <v>133</v>
      </c>
      <c r="I4253" s="163" t="s">
        <v>133</v>
      </c>
      <c r="J4253" s="163" t="s">
        <v>133</v>
      </c>
      <c r="K4253" s="164">
        <f t="shared" si="205"/>
        <v>0</v>
      </c>
      <c r="L4253" s="165">
        <f t="shared" si="206"/>
        <v>0</v>
      </c>
      <c r="M4253" s="172">
        <v>127</v>
      </c>
      <c r="N4253" s="172">
        <v>64</v>
      </c>
      <c r="O4253" s="167" t="s">
        <v>133</v>
      </c>
      <c r="P4253" s="260" t="e">
        <f t="shared" si="204"/>
        <v>#NUM!</v>
      </c>
      <c r="S4253" s="272"/>
    </row>
    <row r="4254" spans="1:19">
      <c r="A4254" s="161" t="s">
        <v>5365</v>
      </c>
      <c r="C4254" s="161" t="s">
        <v>133</v>
      </c>
      <c r="F4254" s="163" t="s">
        <v>133</v>
      </c>
      <c r="G4254" s="266" t="s">
        <v>133</v>
      </c>
      <c r="H4254" s="163" t="s">
        <v>133</v>
      </c>
      <c r="I4254" s="163" t="s">
        <v>133</v>
      </c>
      <c r="J4254" s="163" t="s">
        <v>133</v>
      </c>
      <c r="K4254" s="164">
        <f t="shared" si="205"/>
        <v>0</v>
      </c>
      <c r="L4254" s="165">
        <f t="shared" si="206"/>
        <v>0</v>
      </c>
      <c r="M4254" s="172">
        <v>127</v>
      </c>
      <c r="N4254" s="172">
        <v>64</v>
      </c>
      <c r="O4254" s="167" t="s">
        <v>133</v>
      </c>
      <c r="P4254" s="260" t="e">
        <f t="shared" si="204"/>
        <v>#NUM!</v>
      </c>
      <c r="S4254" s="272"/>
    </row>
    <row r="4255" spans="1:19">
      <c r="A4255" s="161" t="s">
        <v>5366</v>
      </c>
      <c r="C4255" s="161" t="s">
        <v>133</v>
      </c>
      <c r="F4255" s="163" t="s">
        <v>133</v>
      </c>
      <c r="G4255" s="266" t="s">
        <v>133</v>
      </c>
      <c r="H4255" s="163" t="s">
        <v>133</v>
      </c>
      <c r="I4255" s="163" t="s">
        <v>133</v>
      </c>
      <c r="J4255" s="163" t="s">
        <v>133</v>
      </c>
      <c r="K4255" s="164">
        <f t="shared" si="205"/>
        <v>0</v>
      </c>
      <c r="L4255" s="165">
        <f t="shared" si="206"/>
        <v>0</v>
      </c>
      <c r="M4255" s="172">
        <v>127</v>
      </c>
      <c r="N4255" s="172">
        <v>64</v>
      </c>
      <c r="O4255" s="167" t="s">
        <v>133</v>
      </c>
      <c r="P4255" s="260" t="e">
        <f t="shared" si="204"/>
        <v>#NUM!</v>
      </c>
      <c r="S4255" s="272"/>
    </row>
    <row r="4256" spans="1:19">
      <c r="A4256" s="161" t="s">
        <v>5367</v>
      </c>
      <c r="C4256" s="161" t="s">
        <v>133</v>
      </c>
      <c r="F4256" s="163" t="s">
        <v>133</v>
      </c>
      <c r="G4256" s="266" t="s">
        <v>133</v>
      </c>
      <c r="H4256" s="163" t="s">
        <v>133</v>
      </c>
      <c r="I4256" s="163" t="s">
        <v>133</v>
      </c>
      <c r="J4256" s="163" t="s">
        <v>133</v>
      </c>
      <c r="K4256" s="164">
        <f t="shared" si="205"/>
        <v>0</v>
      </c>
      <c r="L4256" s="165">
        <f t="shared" si="206"/>
        <v>0</v>
      </c>
      <c r="M4256" s="172">
        <v>127</v>
      </c>
      <c r="N4256" s="172">
        <v>64</v>
      </c>
      <c r="O4256" s="167" t="s">
        <v>133</v>
      </c>
      <c r="P4256" s="260" t="e">
        <f t="shared" si="204"/>
        <v>#NUM!</v>
      </c>
      <c r="S4256" s="272"/>
    </row>
    <row r="4257" spans="1:19">
      <c r="A4257" s="161" t="s">
        <v>5368</v>
      </c>
      <c r="C4257" s="161" t="s">
        <v>133</v>
      </c>
      <c r="F4257" s="163" t="s">
        <v>133</v>
      </c>
      <c r="G4257" s="266" t="s">
        <v>133</v>
      </c>
      <c r="H4257" s="163" t="s">
        <v>133</v>
      </c>
      <c r="I4257" s="163" t="s">
        <v>133</v>
      </c>
      <c r="J4257" s="163" t="s">
        <v>133</v>
      </c>
      <c r="K4257" s="164">
        <f t="shared" si="205"/>
        <v>0</v>
      </c>
      <c r="L4257" s="165">
        <f t="shared" si="206"/>
        <v>0</v>
      </c>
      <c r="M4257" s="172">
        <v>127</v>
      </c>
      <c r="N4257" s="172">
        <v>64</v>
      </c>
      <c r="O4257" s="167" t="s">
        <v>133</v>
      </c>
      <c r="P4257" s="260" t="e">
        <f t="shared" si="204"/>
        <v>#NUM!</v>
      </c>
      <c r="S4257" s="272"/>
    </row>
    <row r="4258" spans="1:19">
      <c r="A4258" s="161" t="s">
        <v>5369</v>
      </c>
      <c r="C4258" s="161" t="s">
        <v>133</v>
      </c>
      <c r="F4258" s="163" t="s">
        <v>133</v>
      </c>
      <c r="G4258" s="266" t="s">
        <v>133</v>
      </c>
      <c r="H4258" s="163" t="s">
        <v>133</v>
      </c>
      <c r="I4258" s="163" t="s">
        <v>133</v>
      </c>
      <c r="J4258" s="163" t="s">
        <v>133</v>
      </c>
      <c r="K4258" s="164">
        <f t="shared" si="205"/>
        <v>0</v>
      </c>
      <c r="L4258" s="165">
        <f t="shared" si="206"/>
        <v>0</v>
      </c>
      <c r="M4258" s="172">
        <v>127</v>
      </c>
      <c r="N4258" s="172">
        <v>64</v>
      </c>
      <c r="O4258" s="167" t="s">
        <v>133</v>
      </c>
      <c r="P4258" s="260" t="e">
        <f t="shared" si="204"/>
        <v>#NUM!</v>
      </c>
      <c r="S4258" s="272"/>
    </row>
    <row r="4259" spans="1:19">
      <c r="A4259" s="161" t="s">
        <v>5370</v>
      </c>
      <c r="C4259" s="161" t="s">
        <v>133</v>
      </c>
      <c r="F4259" s="163" t="s">
        <v>133</v>
      </c>
      <c r="G4259" s="266" t="s">
        <v>133</v>
      </c>
      <c r="H4259" s="163" t="s">
        <v>133</v>
      </c>
      <c r="I4259" s="163" t="s">
        <v>133</v>
      </c>
      <c r="J4259" s="163" t="s">
        <v>133</v>
      </c>
      <c r="K4259" s="164">
        <f t="shared" si="205"/>
        <v>0</v>
      </c>
      <c r="L4259" s="165">
        <f t="shared" si="206"/>
        <v>0</v>
      </c>
      <c r="M4259" s="172">
        <v>127</v>
      </c>
      <c r="N4259" s="172">
        <v>64</v>
      </c>
      <c r="O4259" s="167" t="s">
        <v>133</v>
      </c>
      <c r="P4259" s="260" t="e">
        <f t="shared" si="204"/>
        <v>#NUM!</v>
      </c>
      <c r="S4259" s="272"/>
    </row>
    <row r="4260" spans="1:19">
      <c r="A4260" s="161" t="s">
        <v>5371</v>
      </c>
      <c r="C4260" s="161" t="s">
        <v>133</v>
      </c>
      <c r="F4260" s="163" t="s">
        <v>133</v>
      </c>
      <c r="G4260" s="266" t="s">
        <v>133</v>
      </c>
      <c r="H4260" s="163" t="s">
        <v>133</v>
      </c>
      <c r="I4260" s="163" t="s">
        <v>133</v>
      </c>
      <c r="J4260" s="163" t="s">
        <v>133</v>
      </c>
      <c r="K4260" s="164">
        <f t="shared" si="205"/>
        <v>0</v>
      </c>
      <c r="L4260" s="165">
        <f t="shared" si="206"/>
        <v>0</v>
      </c>
      <c r="M4260" s="172">
        <v>127</v>
      </c>
      <c r="N4260" s="172">
        <v>64</v>
      </c>
      <c r="O4260" s="167" t="s">
        <v>133</v>
      </c>
      <c r="P4260" s="260" t="e">
        <f t="shared" si="204"/>
        <v>#NUM!</v>
      </c>
      <c r="S4260" s="272"/>
    </row>
    <row r="4261" spans="1:19">
      <c r="A4261" s="161" t="s">
        <v>5372</v>
      </c>
      <c r="C4261" s="161" t="s">
        <v>133</v>
      </c>
      <c r="F4261" s="163" t="s">
        <v>133</v>
      </c>
      <c r="G4261" s="266" t="s">
        <v>133</v>
      </c>
      <c r="H4261" s="163" t="s">
        <v>133</v>
      </c>
      <c r="I4261" s="163" t="s">
        <v>133</v>
      </c>
      <c r="J4261" s="163" t="s">
        <v>133</v>
      </c>
      <c r="K4261" s="164">
        <f t="shared" si="205"/>
        <v>0</v>
      </c>
      <c r="L4261" s="165">
        <f t="shared" si="206"/>
        <v>0</v>
      </c>
      <c r="M4261" s="172">
        <v>127</v>
      </c>
      <c r="N4261" s="172">
        <v>64</v>
      </c>
      <c r="O4261" s="167" t="s">
        <v>133</v>
      </c>
      <c r="P4261" s="260" t="e">
        <f t="shared" si="204"/>
        <v>#NUM!</v>
      </c>
      <c r="S4261" s="272"/>
    </row>
    <row r="4262" spans="1:19">
      <c r="A4262" s="161" t="s">
        <v>5373</v>
      </c>
      <c r="C4262" s="161" t="s">
        <v>133</v>
      </c>
      <c r="F4262" s="163" t="s">
        <v>133</v>
      </c>
      <c r="G4262" s="266" t="s">
        <v>133</v>
      </c>
      <c r="H4262" s="163" t="s">
        <v>133</v>
      </c>
      <c r="I4262" s="163" t="s">
        <v>133</v>
      </c>
      <c r="J4262" s="163" t="s">
        <v>133</v>
      </c>
      <c r="K4262" s="164">
        <f t="shared" si="205"/>
        <v>0</v>
      </c>
      <c r="L4262" s="165">
        <f t="shared" si="206"/>
        <v>0</v>
      </c>
      <c r="M4262" s="172">
        <v>127</v>
      </c>
      <c r="N4262" s="172">
        <v>64</v>
      </c>
      <c r="O4262" s="167" t="s">
        <v>133</v>
      </c>
      <c r="P4262" s="260" t="e">
        <f t="shared" si="204"/>
        <v>#NUM!</v>
      </c>
      <c r="S4262" s="272"/>
    </row>
    <row r="4263" spans="1:19">
      <c r="A4263" s="161" t="s">
        <v>5374</v>
      </c>
      <c r="C4263" s="161" t="s">
        <v>133</v>
      </c>
      <c r="F4263" s="163" t="s">
        <v>133</v>
      </c>
      <c r="G4263" s="266" t="s">
        <v>133</v>
      </c>
      <c r="H4263" s="163" t="s">
        <v>133</v>
      </c>
      <c r="I4263" s="163" t="s">
        <v>133</v>
      </c>
      <c r="J4263" s="163" t="s">
        <v>133</v>
      </c>
      <c r="K4263" s="164">
        <f t="shared" si="205"/>
        <v>0</v>
      </c>
      <c r="L4263" s="165">
        <f t="shared" si="206"/>
        <v>0</v>
      </c>
      <c r="M4263" s="172">
        <v>127</v>
      </c>
      <c r="N4263" s="172">
        <v>64</v>
      </c>
      <c r="O4263" s="167" t="s">
        <v>133</v>
      </c>
      <c r="P4263" s="260" t="e">
        <f t="shared" si="204"/>
        <v>#NUM!</v>
      </c>
      <c r="S4263" s="272"/>
    </row>
    <row r="4264" spans="1:19">
      <c r="A4264" s="161" t="s">
        <v>5375</v>
      </c>
      <c r="C4264" s="161" t="s">
        <v>133</v>
      </c>
      <c r="F4264" s="163" t="s">
        <v>133</v>
      </c>
      <c r="G4264" s="266" t="s">
        <v>133</v>
      </c>
      <c r="H4264" s="163" t="s">
        <v>133</v>
      </c>
      <c r="I4264" s="163" t="s">
        <v>133</v>
      </c>
      <c r="J4264" s="163" t="s">
        <v>133</v>
      </c>
      <c r="K4264" s="164">
        <f t="shared" si="205"/>
        <v>0</v>
      </c>
      <c r="L4264" s="165">
        <f t="shared" si="206"/>
        <v>0</v>
      </c>
      <c r="M4264" s="172">
        <v>127</v>
      </c>
      <c r="N4264" s="172">
        <v>64</v>
      </c>
      <c r="O4264" s="167" t="s">
        <v>133</v>
      </c>
      <c r="P4264" s="260" t="e">
        <f t="shared" si="204"/>
        <v>#NUM!</v>
      </c>
      <c r="S4264" s="272"/>
    </row>
    <row r="4265" spans="1:19">
      <c r="A4265" s="161" t="s">
        <v>5376</v>
      </c>
      <c r="C4265" s="161" t="s">
        <v>133</v>
      </c>
      <c r="F4265" s="163" t="s">
        <v>133</v>
      </c>
      <c r="G4265" s="266" t="s">
        <v>133</v>
      </c>
      <c r="H4265" s="163" t="s">
        <v>133</v>
      </c>
      <c r="I4265" s="163" t="s">
        <v>133</v>
      </c>
      <c r="J4265" s="163" t="s">
        <v>133</v>
      </c>
      <c r="K4265" s="164">
        <f t="shared" si="205"/>
        <v>0</v>
      </c>
      <c r="L4265" s="165">
        <f t="shared" si="206"/>
        <v>0</v>
      </c>
      <c r="M4265" s="172">
        <v>127</v>
      </c>
      <c r="N4265" s="172">
        <v>64</v>
      </c>
      <c r="O4265" s="167" t="s">
        <v>133</v>
      </c>
      <c r="P4265" s="260" t="e">
        <f t="shared" si="204"/>
        <v>#NUM!</v>
      </c>
      <c r="S4265" s="272"/>
    </row>
    <row r="4266" spans="1:19">
      <c r="A4266" s="161" t="s">
        <v>5377</v>
      </c>
      <c r="C4266" s="161" t="s">
        <v>133</v>
      </c>
      <c r="F4266" s="163" t="s">
        <v>133</v>
      </c>
      <c r="G4266" s="266" t="s">
        <v>133</v>
      </c>
      <c r="H4266" s="163" t="s">
        <v>133</v>
      </c>
      <c r="I4266" s="163" t="s">
        <v>133</v>
      </c>
      <c r="J4266" s="163" t="s">
        <v>133</v>
      </c>
      <c r="K4266" s="164">
        <f t="shared" si="205"/>
        <v>0</v>
      </c>
      <c r="L4266" s="165">
        <f t="shared" si="206"/>
        <v>0</v>
      </c>
      <c r="M4266" s="172">
        <v>127</v>
      </c>
      <c r="N4266" s="172">
        <v>64</v>
      </c>
      <c r="O4266" s="167" t="s">
        <v>133</v>
      </c>
      <c r="P4266" s="260" t="e">
        <f t="shared" si="204"/>
        <v>#NUM!</v>
      </c>
      <c r="S4266" s="272"/>
    </row>
    <row r="4267" spans="1:19">
      <c r="A4267" s="161" t="s">
        <v>5378</v>
      </c>
      <c r="C4267" s="161" t="s">
        <v>133</v>
      </c>
      <c r="F4267" s="163" t="s">
        <v>133</v>
      </c>
      <c r="G4267" s="266" t="s">
        <v>133</v>
      </c>
      <c r="H4267" s="163" t="s">
        <v>133</v>
      </c>
      <c r="I4267" s="163" t="s">
        <v>133</v>
      </c>
      <c r="J4267" s="163" t="s">
        <v>133</v>
      </c>
      <c r="K4267" s="164">
        <f t="shared" si="205"/>
        <v>0</v>
      </c>
      <c r="L4267" s="165">
        <f t="shared" si="206"/>
        <v>0</v>
      </c>
      <c r="M4267" s="172">
        <v>127</v>
      </c>
      <c r="N4267" s="172">
        <v>64</v>
      </c>
      <c r="O4267" s="167" t="s">
        <v>133</v>
      </c>
      <c r="P4267" s="260" t="e">
        <f t="shared" si="204"/>
        <v>#NUM!</v>
      </c>
      <c r="S4267" s="272"/>
    </row>
    <row r="4268" spans="1:19">
      <c r="A4268" s="161" t="s">
        <v>5379</v>
      </c>
      <c r="C4268" s="161" t="s">
        <v>133</v>
      </c>
      <c r="F4268" s="163" t="s">
        <v>133</v>
      </c>
      <c r="G4268" s="266" t="s">
        <v>133</v>
      </c>
      <c r="H4268" s="163" t="s">
        <v>133</v>
      </c>
      <c r="I4268" s="163" t="s">
        <v>133</v>
      </c>
      <c r="J4268" s="163" t="s">
        <v>133</v>
      </c>
      <c r="K4268" s="164">
        <f t="shared" si="205"/>
        <v>0</v>
      </c>
      <c r="L4268" s="165">
        <f t="shared" si="206"/>
        <v>0</v>
      </c>
      <c r="M4268" s="172">
        <v>127</v>
      </c>
      <c r="N4268" s="172">
        <v>64</v>
      </c>
      <c r="O4268" s="167" t="s">
        <v>133</v>
      </c>
      <c r="P4268" s="260" t="e">
        <f t="shared" si="204"/>
        <v>#NUM!</v>
      </c>
      <c r="S4268" s="272"/>
    </row>
    <row r="4269" spans="1:19">
      <c r="A4269" s="161" t="s">
        <v>5380</v>
      </c>
      <c r="C4269" s="161" t="s">
        <v>133</v>
      </c>
      <c r="F4269" s="163" t="s">
        <v>133</v>
      </c>
      <c r="G4269" s="266" t="s">
        <v>133</v>
      </c>
      <c r="H4269" s="163" t="s">
        <v>133</v>
      </c>
      <c r="I4269" s="163" t="s">
        <v>133</v>
      </c>
      <c r="J4269" s="163" t="s">
        <v>133</v>
      </c>
      <c r="K4269" s="164">
        <f t="shared" si="205"/>
        <v>0</v>
      </c>
      <c r="L4269" s="165">
        <f t="shared" si="206"/>
        <v>0</v>
      </c>
      <c r="M4269" s="172">
        <v>127</v>
      </c>
      <c r="N4269" s="172">
        <v>64</v>
      </c>
      <c r="O4269" s="167" t="s">
        <v>133</v>
      </c>
      <c r="P4269" s="260" t="e">
        <f t="shared" si="204"/>
        <v>#NUM!</v>
      </c>
      <c r="S4269" s="272"/>
    </row>
    <row r="4270" spans="1:19">
      <c r="A4270" s="161" t="s">
        <v>5381</v>
      </c>
      <c r="C4270" s="161" t="s">
        <v>133</v>
      </c>
      <c r="F4270" s="163" t="s">
        <v>133</v>
      </c>
      <c r="G4270" s="266" t="s">
        <v>133</v>
      </c>
      <c r="H4270" s="163" t="s">
        <v>133</v>
      </c>
      <c r="I4270" s="163" t="s">
        <v>133</v>
      </c>
      <c r="J4270" s="163" t="s">
        <v>133</v>
      </c>
      <c r="K4270" s="164">
        <f t="shared" si="205"/>
        <v>0</v>
      </c>
      <c r="L4270" s="165">
        <f t="shared" si="206"/>
        <v>0</v>
      </c>
      <c r="M4270" s="172">
        <v>127</v>
      </c>
      <c r="N4270" s="172">
        <v>64</v>
      </c>
      <c r="O4270" s="167" t="s">
        <v>133</v>
      </c>
      <c r="P4270" s="260" t="e">
        <f t="shared" si="204"/>
        <v>#NUM!</v>
      </c>
      <c r="S4270" s="272"/>
    </row>
    <row r="4271" spans="1:19">
      <c r="A4271" s="161" t="s">
        <v>5382</v>
      </c>
      <c r="C4271" s="161" t="s">
        <v>133</v>
      </c>
      <c r="F4271" s="163" t="s">
        <v>133</v>
      </c>
      <c r="G4271" s="266" t="s">
        <v>133</v>
      </c>
      <c r="H4271" s="163" t="s">
        <v>133</v>
      </c>
      <c r="I4271" s="163" t="s">
        <v>133</v>
      </c>
      <c r="J4271" s="163" t="s">
        <v>133</v>
      </c>
      <c r="K4271" s="164">
        <f t="shared" si="205"/>
        <v>0</v>
      </c>
      <c r="L4271" s="165">
        <f t="shared" si="206"/>
        <v>0</v>
      </c>
      <c r="M4271" s="172">
        <v>127</v>
      </c>
      <c r="N4271" s="172">
        <v>64</v>
      </c>
      <c r="O4271" s="167" t="s">
        <v>133</v>
      </c>
      <c r="P4271" s="260" t="e">
        <f t="shared" si="204"/>
        <v>#NUM!</v>
      </c>
      <c r="S4271" s="272"/>
    </row>
    <row r="4272" spans="1:19">
      <c r="A4272" s="161" t="s">
        <v>5383</v>
      </c>
      <c r="C4272" s="161" t="s">
        <v>133</v>
      </c>
      <c r="F4272" s="163" t="s">
        <v>133</v>
      </c>
      <c r="G4272" s="266" t="s">
        <v>133</v>
      </c>
      <c r="H4272" s="163" t="s">
        <v>133</v>
      </c>
      <c r="I4272" s="163" t="s">
        <v>133</v>
      </c>
      <c r="J4272" s="163" t="s">
        <v>133</v>
      </c>
      <c r="K4272" s="164">
        <f t="shared" si="205"/>
        <v>0</v>
      </c>
      <c r="L4272" s="165">
        <f t="shared" si="206"/>
        <v>0</v>
      </c>
      <c r="M4272" s="172">
        <v>127</v>
      </c>
      <c r="N4272" s="172">
        <v>64</v>
      </c>
      <c r="O4272" s="167" t="s">
        <v>133</v>
      </c>
      <c r="P4272" s="260" t="e">
        <f t="shared" si="204"/>
        <v>#NUM!</v>
      </c>
      <c r="S4272" s="272"/>
    </row>
    <row r="4273" spans="1:19">
      <c r="A4273" s="161" t="s">
        <v>5384</v>
      </c>
      <c r="C4273" s="161" t="s">
        <v>133</v>
      </c>
      <c r="F4273" s="163" t="s">
        <v>133</v>
      </c>
      <c r="G4273" s="266" t="s">
        <v>133</v>
      </c>
      <c r="H4273" s="163" t="s">
        <v>133</v>
      </c>
      <c r="I4273" s="163" t="s">
        <v>133</v>
      </c>
      <c r="J4273" s="163" t="s">
        <v>133</v>
      </c>
      <c r="K4273" s="164">
        <f t="shared" si="205"/>
        <v>0</v>
      </c>
      <c r="L4273" s="165">
        <f t="shared" si="206"/>
        <v>0</v>
      </c>
      <c r="M4273" s="172">
        <v>127</v>
      </c>
      <c r="N4273" s="172">
        <v>64</v>
      </c>
      <c r="O4273" s="167" t="s">
        <v>133</v>
      </c>
      <c r="P4273" s="260" t="e">
        <f t="shared" si="204"/>
        <v>#NUM!</v>
      </c>
      <c r="S4273" s="272"/>
    </row>
    <row r="4274" spans="1:19">
      <c r="A4274" s="161" t="s">
        <v>5385</v>
      </c>
      <c r="C4274" s="161" t="s">
        <v>133</v>
      </c>
      <c r="F4274" s="163" t="s">
        <v>133</v>
      </c>
      <c r="G4274" s="266" t="s">
        <v>133</v>
      </c>
      <c r="H4274" s="163" t="s">
        <v>133</v>
      </c>
      <c r="I4274" s="163" t="s">
        <v>133</v>
      </c>
      <c r="J4274" s="163" t="s">
        <v>133</v>
      </c>
      <c r="K4274" s="164">
        <f t="shared" si="205"/>
        <v>0</v>
      </c>
      <c r="L4274" s="165">
        <f t="shared" si="206"/>
        <v>0</v>
      </c>
      <c r="M4274" s="172">
        <v>127</v>
      </c>
      <c r="N4274" s="172">
        <v>64</v>
      </c>
      <c r="O4274" s="167" t="s">
        <v>133</v>
      </c>
      <c r="P4274" s="260" t="e">
        <f t="shared" si="204"/>
        <v>#NUM!</v>
      </c>
      <c r="S4274" s="272"/>
    </row>
    <row r="4275" spans="1:19">
      <c r="A4275" s="161" t="s">
        <v>5386</v>
      </c>
      <c r="C4275" s="161" t="s">
        <v>133</v>
      </c>
      <c r="F4275" s="163" t="s">
        <v>133</v>
      </c>
      <c r="G4275" s="266" t="s">
        <v>133</v>
      </c>
      <c r="H4275" s="163" t="s">
        <v>133</v>
      </c>
      <c r="I4275" s="163" t="s">
        <v>133</v>
      </c>
      <c r="J4275" s="163" t="s">
        <v>133</v>
      </c>
      <c r="K4275" s="164">
        <f t="shared" si="205"/>
        <v>0</v>
      </c>
      <c r="L4275" s="165">
        <f t="shared" si="206"/>
        <v>0</v>
      </c>
      <c r="M4275" s="172">
        <v>127</v>
      </c>
      <c r="N4275" s="172">
        <v>64</v>
      </c>
      <c r="O4275" s="167" t="s">
        <v>133</v>
      </c>
      <c r="P4275" s="260" t="e">
        <f t="shared" si="204"/>
        <v>#NUM!</v>
      </c>
      <c r="S4275" s="272"/>
    </row>
    <row r="4276" spans="1:19">
      <c r="A4276" s="161" t="s">
        <v>5387</v>
      </c>
      <c r="C4276" s="161" t="s">
        <v>133</v>
      </c>
      <c r="F4276" s="163" t="s">
        <v>133</v>
      </c>
      <c r="G4276" s="266" t="s">
        <v>133</v>
      </c>
      <c r="H4276" s="163" t="s">
        <v>133</v>
      </c>
      <c r="I4276" s="163" t="s">
        <v>133</v>
      </c>
      <c r="J4276" s="163" t="s">
        <v>133</v>
      </c>
      <c r="K4276" s="164">
        <f t="shared" si="205"/>
        <v>0</v>
      </c>
      <c r="L4276" s="165">
        <f t="shared" si="206"/>
        <v>0</v>
      </c>
      <c r="M4276" s="172">
        <v>127</v>
      </c>
      <c r="N4276" s="172">
        <v>64</v>
      </c>
      <c r="O4276" s="167" t="s">
        <v>133</v>
      </c>
      <c r="P4276" s="260" t="e">
        <f t="shared" si="204"/>
        <v>#NUM!</v>
      </c>
      <c r="S4276" s="272"/>
    </row>
    <row r="4277" spans="1:19">
      <c r="A4277" s="161" t="s">
        <v>5388</v>
      </c>
      <c r="C4277" s="161" t="s">
        <v>133</v>
      </c>
      <c r="F4277" s="163" t="s">
        <v>133</v>
      </c>
      <c r="G4277" s="266" t="s">
        <v>133</v>
      </c>
      <c r="H4277" s="163" t="s">
        <v>133</v>
      </c>
      <c r="I4277" s="163" t="s">
        <v>133</v>
      </c>
      <c r="J4277" s="163" t="s">
        <v>133</v>
      </c>
      <c r="K4277" s="164">
        <f t="shared" si="205"/>
        <v>0</v>
      </c>
      <c r="L4277" s="165">
        <f t="shared" si="206"/>
        <v>0</v>
      </c>
      <c r="M4277" s="172">
        <v>127</v>
      </c>
      <c r="N4277" s="172">
        <v>64</v>
      </c>
      <c r="O4277" s="167" t="s">
        <v>133</v>
      </c>
      <c r="P4277" s="260" t="e">
        <f t="shared" si="204"/>
        <v>#NUM!</v>
      </c>
      <c r="S4277" s="272"/>
    </row>
    <row r="4278" spans="1:19">
      <c r="A4278" s="161" t="s">
        <v>5389</v>
      </c>
      <c r="C4278" s="161" t="s">
        <v>133</v>
      </c>
      <c r="F4278" s="163" t="s">
        <v>133</v>
      </c>
      <c r="G4278" s="266" t="s">
        <v>133</v>
      </c>
      <c r="H4278" s="163" t="s">
        <v>133</v>
      </c>
      <c r="I4278" s="163" t="s">
        <v>133</v>
      </c>
      <c r="J4278" s="163" t="s">
        <v>133</v>
      </c>
      <c r="K4278" s="164">
        <f t="shared" si="205"/>
        <v>0</v>
      </c>
      <c r="L4278" s="165">
        <f t="shared" si="206"/>
        <v>0</v>
      </c>
      <c r="M4278" s="172">
        <v>127</v>
      </c>
      <c r="N4278" s="172">
        <v>64</v>
      </c>
      <c r="O4278" s="167" t="s">
        <v>133</v>
      </c>
      <c r="P4278" s="260" t="e">
        <f t="shared" si="204"/>
        <v>#NUM!</v>
      </c>
      <c r="S4278" s="272"/>
    </row>
    <row r="4279" spans="1:19">
      <c r="A4279" s="161" t="s">
        <v>5390</v>
      </c>
      <c r="C4279" s="161" t="s">
        <v>133</v>
      </c>
      <c r="F4279" s="163" t="s">
        <v>133</v>
      </c>
      <c r="G4279" s="266" t="s">
        <v>133</v>
      </c>
      <c r="H4279" s="163" t="s">
        <v>133</v>
      </c>
      <c r="I4279" s="163" t="s">
        <v>133</v>
      </c>
      <c r="J4279" s="163" t="s">
        <v>133</v>
      </c>
      <c r="K4279" s="164">
        <f t="shared" si="205"/>
        <v>0</v>
      </c>
      <c r="L4279" s="165">
        <f t="shared" si="206"/>
        <v>0</v>
      </c>
      <c r="M4279" s="172">
        <v>127</v>
      </c>
      <c r="N4279" s="172">
        <v>64</v>
      </c>
      <c r="O4279" s="167" t="s">
        <v>133</v>
      </c>
      <c r="P4279" s="260" t="e">
        <f t="shared" si="204"/>
        <v>#NUM!</v>
      </c>
      <c r="S4279" s="272"/>
    </row>
    <row r="4280" spans="1:19">
      <c r="A4280" s="161" t="s">
        <v>5391</v>
      </c>
      <c r="C4280" s="161" t="s">
        <v>133</v>
      </c>
      <c r="F4280" s="163" t="s">
        <v>133</v>
      </c>
      <c r="G4280" s="266" t="s">
        <v>133</v>
      </c>
      <c r="H4280" s="163" t="s">
        <v>133</v>
      </c>
      <c r="I4280" s="163" t="s">
        <v>133</v>
      </c>
      <c r="J4280" s="163" t="s">
        <v>133</v>
      </c>
      <c r="K4280" s="164">
        <f t="shared" si="205"/>
        <v>0</v>
      </c>
      <c r="L4280" s="165">
        <f t="shared" si="206"/>
        <v>0</v>
      </c>
      <c r="M4280" s="172">
        <v>127</v>
      </c>
      <c r="N4280" s="172">
        <v>64</v>
      </c>
      <c r="O4280" s="167" t="s">
        <v>133</v>
      </c>
      <c r="P4280" s="260" t="e">
        <f t="shared" si="204"/>
        <v>#NUM!</v>
      </c>
      <c r="S4280" s="272"/>
    </row>
    <row r="4281" spans="1:19">
      <c r="A4281" s="161" t="s">
        <v>5392</v>
      </c>
      <c r="C4281" s="161" t="s">
        <v>133</v>
      </c>
      <c r="F4281" s="163" t="s">
        <v>133</v>
      </c>
      <c r="G4281" s="266" t="s">
        <v>133</v>
      </c>
      <c r="H4281" s="163" t="s">
        <v>133</v>
      </c>
      <c r="I4281" s="163" t="s">
        <v>133</v>
      </c>
      <c r="J4281" s="163" t="s">
        <v>133</v>
      </c>
      <c r="K4281" s="164">
        <f t="shared" si="205"/>
        <v>0</v>
      </c>
      <c r="L4281" s="165">
        <f t="shared" si="206"/>
        <v>0</v>
      </c>
      <c r="M4281" s="172">
        <v>127</v>
      </c>
      <c r="N4281" s="172">
        <v>64</v>
      </c>
      <c r="O4281" s="167" t="s">
        <v>133</v>
      </c>
      <c r="P4281" s="260" t="e">
        <f t="shared" si="204"/>
        <v>#NUM!</v>
      </c>
      <c r="S4281" s="272"/>
    </row>
    <row r="4282" spans="1:19">
      <c r="A4282" s="161" t="s">
        <v>5393</v>
      </c>
      <c r="C4282" s="161" t="s">
        <v>133</v>
      </c>
      <c r="F4282" s="163" t="s">
        <v>133</v>
      </c>
      <c r="G4282" s="266" t="s">
        <v>133</v>
      </c>
      <c r="H4282" s="163" t="s">
        <v>133</v>
      </c>
      <c r="I4282" s="163" t="s">
        <v>133</v>
      </c>
      <c r="J4282" s="163" t="s">
        <v>133</v>
      </c>
      <c r="K4282" s="164">
        <f t="shared" si="205"/>
        <v>0</v>
      </c>
      <c r="L4282" s="165">
        <f t="shared" si="206"/>
        <v>0</v>
      </c>
      <c r="M4282" s="172">
        <v>127</v>
      </c>
      <c r="N4282" s="172">
        <v>64</v>
      </c>
      <c r="O4282" s="167" t="s">
        <v>133</v>
      </c>
      <c r="P4282" s="260" t="e">
        <f t="shared" si="204"/>
        <v>#NUM!</v>
      </c>
      <c r="S4282" s="272"/>
    </row>
    <row r="4283" spans="1:19">
      <c r="A4283" s="161" t="s">
        <v>5394</v>
      </c>
      <c r="C4283" s="161" t="s">
        <v>133</v>
      </c>
      <c r="F4283" s="163" t="s">
        <v>133</v>
      </c>
      <c r="G4283" s="266" t="s">
        <v>133</v>
      </c>
      <c r="H4283" s="163" t="s">
        <v>133</v>
      </c>
      <c r="I4283" s="163" t="s">
        <v>133</v>
      </c>
      <c r="J4283" s="163" t="s">
        <v>133</v>
      </c>
      <c r="K4283" s="164">
        <f t="shared" si="205"/>
        <v>0</v>
      </c>
      <c r="L4283" s="165">
        <f t="shared" si="206"/>
        <v>0</v>
      </c>
      <c r="M4283" s="172">
        <v>127</v>
      </c>
      <c r="N4283" s="172">
        <v>64</v>
      </c>
      <c r="O4283" s="167" t="s">
        <v>133</v>
      </c>
      <c r="P4283" s="260" t="e">
        <f t="shared" si="204"/>
        <v>#NUM!</v>
      </c>
      <c r="S4283" s="272"/>
    </row>
    <row r="4284" spans="1:19">
      <c r="A4284" s="161" t="s">
        <v>5395</v>
      </c>
      <c r="C4284" s="161" t="s">
        <v>133</v>
      </c>
      <c r="F4284" s="163" t="s">
        <v>133</v>
      </c>
      <c r="G4284" s="266" t="s">
        <v>133</v>
      </c>
      <c r="H4284" s="163" t="s">
        <v>133</v>
      </c>
      <c r="I4284" s="163" t="s">
        <v>133</v>
      </c>
      <c r="J4284" s="163" t="s">
        <v>133</v>
      </c>
      <c r="K4284" s="164">
        <f t="shared" si="205"/>
        <v>0</v>
      </c>
      <c r="L4284" s="165">
        <f t="shared" si="206"/>
        <v>0</v>
      </c>
      <c r="M4284" s="172">
        <v>127</v>
      </c>
      <c r="N4284" s="172">
        <v>64</v>
      </c>
      <c r="O4284" s="167" t="s">
        <v>133</v>
      </c>
      <c r="P4284" s="260" t="e">
        <f t="shared" si="204"/>
        <v>#NUM!</v>
      </c>
      <c r="S4284" s="272"/>
    </row>
    <row r="4285" spans="1:19">
      <c r="A4285" s="161" t="s">
        <v>5396</v>
      </c>
      <c r="C4285" s="161" t="s">
        <v>133</v>
      </c>
      <c r="F4285" s="163" t="s">
        <v>133</v>
      </c>
      <c r="G4285" s="266" t="s">
        <v>133</v>
      </c>
      <c r="H4285" s="163" t="s">
        <v>133</v>
      </c>
      <c r="I4285" s="163" t="s">
        <v>133</v>
      </c>
      <c r="J4285" s="163" t="s">
        <v>133</v>
      </c>
      <c r="K4285" s="164">
        <f t="shared" si="205"/>
        <v>0</v>
      </c>
      <c r="L4285" s="165">
        <f t="shared" si="206"/>
        <v>0</v>
      </c>
      <c r="M4285" s="172">
        <v>127</v>
      </c>
      <c r="N4285" s="172">
        <v>64</v>
      </c>
      <c r="O4285" s="167" t="s">
        <v>133</v>
      </c>
      <c r="P4285" s="260" t="e">
        <f t="shared" si="204"/>
        <v>#NUM!</v>
      </c>
      <c r="S4285" s="272"/>
    </row>
    <row r="4286" spans="1:19">
      <c r="A4286" s="161" t="s">
        <v>5397</v>
      </c>
      <c r="C4286" s="161" t="s">
        <v>133</v>
      </c>
      <c r="F4286" s="163" t="s">
        <v>133</v>
      </c>
      <c r="G4286" s="266" t="s">
        <v>133</v>
      </c>
      <c r="H4286" s="163" t="s">
        <v>133</v>
      </c>
      <c r="I4286" s="163" t="s">
        <v>133</v>
      </c>
      <c r="J4286" s="163" t="s">
        <v>133</v>
      </c>
      <c r="K4286" s="164">
        <f t="shared" si="205"/>
        <v>0</v>
      </c>
      <c r="L4286" s="165">
        <f t="shared" si="206"/>
        <v>0</v>
      </c>
      <c r="M4286" s="172">
        <v>127</v>
      </c>
      <c r="N4286" s="172">
        <v>64</v>
      </c>
      <c r="O4286" s="167" t="s">
        <v>133</v>
      </c>
      <c r="P4286" s="260" t="e">
        <f t="shared" si="204"/>
        <v>#NUM!</v>
      </c>
      <c r="S4286" s="272"/>
    </row>
    <row r="4287" spans="1:19">
      <c r="A4287" s="161" t="s">
        <v>5398</v>
      </c>
      <c r="C4287" s="161" t="s">
        <v>133</v>
      </c>
      <c r="F4287" s="163" t="s">
        <v>133</v>
      </c>
      <c r="G4287" s="266" t="s">
        <v>133</v>
      </c>
      <c r="H4287" s="163" t="s">
        <v>133</v>
      </c>
      <c r="I4287" s="163" t="s">
        <v>133</v>
      </c>
      <c r="J4287" s="163" t="s">
        <v>133</v>
      </c>
      <c r="K4287" s="164">
        <f t="shared" si="205"/>
        <v>0</v>
      </c>
      <c r="L4287" s="165">
        <f t="shared" si="206"/>
        <v>0</v>
      </c>
      <c r="M4287" s="172">
        <v>127</v>
      </c>
      <c r="N4287" s="172">
        <v>64</v>
      </c>
      <c r="O4287" s="167" t="s">
        <v>133</v>
      </c>
      <c r="P4287" s="260" t="e">
        <f t="shared" si="204"/>
        <v>#NUM!</v>
      </c>
      <c r="S4287" s="272"/>
    </row>
    <row r="4288" spans="1:19">
      <c r="A4288" s="161" t="s">
        <v>5399</v>
      </c>
      <c r="C4288" s="161" t="s">
        <v>133</v>
      </c>
      <c r="F4288" s="163" t="s">
        <v>133</v>
      </c>
      <c r="G4288" s="266" t="s">
        <v>133</v>
      </c>
      <c r="H4288" s="163" t="s">
        <v>133</v>
      </c>
      <c r="I4288" s="163" t="s">
        <v>133</v>
      </c>
      <c r="J4288" s="163" t="s">
        <v>133</v>
      </c>
      <c r="K4288" s="164">
        <f t="shared" si="205"/>
        <v>0</v>
      </c>
      <c r="L4288" s="165">
        <f t="shared" si="206"/>
        <v>0</v>
      </c>
      <c r="M4288" s="172">
        <v>127</v>
      </c>
      <c r="N4288" s="172">
        <v>64</v>
      </c>
      <c r="O4288" s="167" t="s">
        <v>133</v>
      </c>
      <c r="P4288" s="260" t="e">
        <f t="shared" si="204"/>
        <v>#NUM!</v>
      </c>
      <c r="S4288" s="272"/>
    </row>
    <row r="4289" spans="1:19">
      <c r="A4289" s="161" t="s">
        <v>5400</v>
      </c>
      <c r="C4289" s="161" t="s">
        <v>133</v>
      </c>
      <c r="F4289" s="163" t="s">
        <v>133</v>
      </c>
      <c r="G4289" s="266" t="s">
        <v>133</v>
      </c>
      <c r="H4289" s="163" t="s">
        <v>133</v>
      </c>
      <c r="I4289" s="163" t="s">
        <v>133</v>
      </c>
      <c r="J4289" s="163" t="s">
        <v>133</v>
      </c>
      <c r="K4289" s="164">
        <f t="shared" si="205"/>
        <v>0</v>
      </c>
      <c r="L4289" s="165">
        <f t="shared" si="206"/>
        <v>0</v>
      </c>
      <c r="M4289" s="172">
        <v>127</v>
      </c>
      <c r="N4289" s="172">
        <v>64</v>
      </c>
      <c r="O4289" s="167" t="s">
        <v>133</v>
      </c>
      <c r="P4289" s="260" t="e">
        <f t="shared" si="204"/>
        <v>#NUM!</v>
      </c>
      <c r="S4289" s="272"/>
    </row>
    <row r="4290" spans="1:19">
      <c r="A4290" s="161" t="s">
        <v>5401</v>
      </c>
      <c r="C4290" s="161" t="s">
        <v>133</v>
      </c>
      <c r="F4290" s="163" t="s">
        <v>133</v>
      </c>
      <c r="G4290" s="266" t="s">
        <v>133</v>
      </c>
      <c r="H4290" s="163" t="s">
        <v>133</v>
      </c>
      <c r="I4290" s="163" t="s">
        <v>133</v>
      </c>
      <c r="J4290" s="163" t="s">
        <v>133</v>
      </c>
      <c r="K4290" s="164">
        <f t="shared" si="205"/>
        <v>0</v>
      </c>
      <c r="L4290" s="165">
        <f t="shared" si="206"/>
        <v>0</v>
      </c>
      <c r="M4290" s="172">
        <v>127</v>
      </c>
      <c r="N4290" s="172">
        <v>64</v>
      </c>
      <c r="O4290" s="167" t="s">
        <v>133</v>
      </c>
      <c r="P4290" s="260" t="e">
        <f t="shared" si="204"/>
        <v>#NUM!</v>
      </c>
      <c r="S4290" s="272"/>
    </row>
    <row r="4291" spans="1:19">
      <c r="A4291" s="161" t="s">
        <v>5402</v>
      </c>
      <c r="C4291" s="161" t="s">
        <v>133</v>
      </c>
      <c r="F4291" s="163" t="s">
        <v>133</v>
      </c>
      <c r="G4291" s="266" t="s">
        <v>133</v>
      </c>
      <c r="H4291" s="163" t="s">
        <v>133</v>
      </c>
      <c r="I4291" s="163" t="s">
        <v>133</v>
      </c>
      <c r="J4291" s="163" t="s">
        <v>133</v>
      </c>
      <c r="K4291" s="164">
        <f t="shared" si="205"/>
        <v>0</v>
      </c>
      <c r="L4291" s="165">
        <f t="shared" si="206"/>
        <v>0</v>
      </c>
      <c r="M4291" s="172">
        <v>127</v>
      </c>
      <c r="N4291" s="172">
        <v>64</v>
      </c>
      <c r="O4291" s="167" t="s">
        <v>133</v>
      </c>
      <c r="P4291" s="260" t="e">
        <f t="shared" si="204"/>
        <v>#NUM!</v>
      </c>
      <c r="S4291" s="272"/>
    </row>
    <row r="4292" spans="1:19">
      <c r="A4292" s="161" t="s">
        <v>5403</v>
      </c>
      <c r="C4292" s="161" t="s">
        <v>133</v>
      </c>
      <c r="F4292" s="163" t="s">
        <v>133</v>
      </c>
      <c r="G4292" s="266" t="s">
        <v>133</v>
      </c>
      <c r="H4292" s="163" t="s">
        <v>133</v>
      </c>
      <c r="I4292" s="163" t="s">
        <v>133</v>
      </c>
      <c r="J4292" s="163" t="s">
        <v>133</v>
      </c>
      <c r="K4292" s="164">
        <f t="shared" si="205"/>
        <v>0</v>
      </c>
      <c r="L4292" s="165">
        <f t="shared" si="206"/>
        <v>0</v>
      </c>
      <c r="M4292" s="172">
        <v>127</v>
      </c>
      <c r="N4292" s="172">
        <v>64</v>
      </c>
      <c r="O4292" s="167" t="s">
        <v>133</v>
      </c>
      <c r="P4292" s="260" t="e">
        <f t="shared" si="204"/>
        <v>#NUM!</v>
      </c>
      <c r="S4292" s="272"/>
    </row>
    <row r="4293" spans="1:19">
      <c r="A4293" s="161" t="s">
        <v>5404</v>
      </c>
      <c r="C4293" s="161" t="s">
        <v>133</v>
      </c>
      <c r="F4293" s="163" t="s">
        <v>133</v>
      </c>
      <c r="G4293" s="266" t="s">
        <v>133</v>
      </c>
      <c r="H4293" s="163" t="s">
        <v>133</v>
      </c>
      <c r="I4293" s="163" t="s">
        <v>133</v>
      </c>
      <c r="J4293" s="163" t="s">
        <v>133</v>
      </c>
      <c r="K4293" s="164">
        <f t="shared" si="205"/>
        <v>0</v>
      </c>
      <c r="L4293" s="165">
        <f t="shared" si="206"/>
        <v>0</v>
      </c>
      <c r="M4293" s="172">
        <v>127</v>
      </c>
      <c r="N4293" s="172">
        <v>64</v>
      </c>
      <c r="O4293" s="167" t="s">
        <v>133</v>
      </c>
      <c r="P4293" s="260" t="e">
        <f t="shared" si="204"/>
        <v>#NUM!</v>
      </c>
      <c r="S4293" s="272"/>
    </row>
    <row r="4294" spans="1:19">
      <c r="A4294" s="161" t="s">
        <v>5405</v>
      </c>
      <c r="C4294" s="161" t="s">
        <v>133</v>
      </c>
      <c r="F4294" s="163" t="s">
        <v>133</v>
      </c>
      <c r="G4294" s="266" t="s">
        <v>133</v>
      </c>
      <c r="H4294" s="163" t="s">
        <v>133</v>
      </c>
      <c r="I4294" s="163" t="s">
        <v>133</v>
      </c>
      <c r="J4294" s="163" t="s">
        <v>133</v>
      </c>
      <c r="K4294" s="164">
        <f t="shared" si="205"/>
        <v>0</v>
      </c>
      <c r="L4294" s="165">
        <f t="shared" si="206"/>
        <v>0</v>
      </c>
      <c r="M4294" s="172">
        <v>127</v>
      </c>
      <c r="N4294" s="172">
        <v>64</v>
      </c>
      <c r="O4294" s="167" t="s">
        <v>133</v>
      </c>
      <c r="P4294" s="260" t="e">
        <f t="shared" si="204"/>
        <v>#NUM!</v>
      </c>
      <c r="S4294" s="272"/>
    </row>
    <row r="4295" spans="1:19">
      <c r="A4295" s="161" t="s">
        <v>5406</v>
      </c>
      <c r="C4295" s="161" t="s">
        <v>133</v>
      </c>
      <c r="F4295" s="163" t="s">
        <v>133</v>
      </c>
      <c r="G4295" s="266" t="s">
        <v>133</v>
      </c>
      <c r="H4295" s="163" t="s">
        <v>133</v>
      </c>
      <c r="I4295" s="163" t="s">
        <v>133</v>
      </c>
      <c r="J4295" s="163" t="s">
        <v>133</v>
      </c>
      <c r="K4295" s="164">
        <f t="shared" si="205"/>
        <v>0</v>
      </c>
      <c r="L4295" s="165">
        <f t="shared" si="206"/>
        <v>0</v>
      </c>
      <c r="M4295" s="172">
        <v>127</v>
      </c>
      <c r="N4295" s="172">
        <v>64</v>
      </c>
      <c r="O4295" s="167" t="s">
        <v>133</v>
      </c>
      <c r="P4295" s="260" t="e">
        <f t="shared" si="204"/>
        <v>#NUM!</v>
      </c>
      <c r="S4295" s="272"/>
    </row>
    <row r="4296" spans="1:19">
      <c r="A4296" s="161" t="s">
        <v>5407</v>
      </c>
      <c r="C4296" s="161" t="s">
        <v>133</v>
      </c>
      <c r="F4296" s="163" t="s">
        <v>133</v>
      </c>
      <c r="G4296" s="266" t="s">
        <v>133</v>
      </c>
      <c r="H4296" s="163" t="s">
        <v>133</v>
      </c>
      <c r="I4296" s="163" t="s">
        <v>133</v>
      </c>
      <c r="J4296" s="163" t="s">
        <v>133</v>
      </c>
      <c r="K4296" s="164">
        <f t="shared" si="205"/>
        <v>0</v>
      </c>
      <c r="L4296" s="165">
        <f t="shared" si="206"/>
        <v>0</v>
      </c>
      <c r="M4296" s="172">
        <v>127</v>
      </c>
      <c r="N4296" s="172">
        <v>64</v>
      </c>
      <c r="O4296" s="167" t="s">
        <v>133</v>
      </c>
      <c r="P4296" s="260" t="e">
        <f t="shared" si="204"/>
        <v>#NUM!</v>
      </c>
      <c r="S4296" s="272"/>
    </row>
    <row r="4297" spans="1:19">
      <c r="A4297" s="161" t="s">
        <v>5408</v>
      </c>
      <c r="C4297" s="161" t="s">
        <v>133</v>
      </c>
      <c r="F4297" s="163" t="s">
        <v>133</v>
      </c>
      <c r="G4297" s="266" t="s">
        <v>133</v>
      </c>
      <c r="H4297" s="163" t="s">
        <v>133</v>
      </c>
      <c r="I4297" s="163" t="s">
        <v>133</v>
      </c>
      <c r="J4297" s="163" t="s">
        <v>133</v>
      </c>
      <c r="K4297" s="164">
        <f t="shared" si="205"/>
        <v>0</v>
      </c>
      <c r="L4297" s="165">
        <f t="shared" si="206"/>
        <v>0</v>
      </c>
      <c r="M4297" s="172">
        <v>127</v>
      </c>
      <c r="N4297" s="172">
        <v>64</v>
      </c>
      <c r="O4297" s="167" t="s">
        <v>133</v>
      </c>
      <c r="P4297" s="260" t="e">
        <f t="shared" si="204"/>
        <v>#NUM!</v>
      </c>
      <c r="S4297" s="272"/>
    </row>
    <row r="4298" spans="1:19">
      <c r="A4298" s="161" t="s">
        <v>5409</v>
      </c>
      <c r="C4298" s="161" t="s">
        <v>133</v>
      </c>
      <c r="F4298" s="163" t="s">
        <v>133</v>
      </c>
      <c r="G4298" s="266" t="s">
        <v>133</v>
      </c>
      <c r="H4298" s="163" t="s">
        <v>133</v>
      </c>
      <c r="I4298" s="163" t="s">
        <v>133</v>
      </c>
      <c r="J4298" s="163" t="s">
        <v>133</v>
      </c>
      <c r="K4298" s="164">
        <f t="shared" si="205"/>
        <v>0</v>
      </c>
      <c r="L4298" s="165">
        <f t="shared" si="206"/>
        <v>0</v>
      </c>
      <c r="M4298" s="172">
        <v>127</v>
      </c>
      <c r="N4298" s="172">
        <v>64</v>
      </c>
      <c r="O4298" s="167" t="s">
        <v>133</v>
      </c>
      <c r="P4298" s="260" t="e">
        <f t="shared" si="204"/>
        <v>#NUM!</v>
      </c>
      <c r="S4298" s="272"/>
    </row>
    <row r="4299" spans="1:19">
      <c r="A4299" s="161" t="s">
        <v>5410</v>
      </c>
      <c r="C4299" s="161" t="s">
        <v>133</v>
      </c>
      <c r="F4299" s="163" t="s">
        <v>133</v>
      </c>
      <c r="G4299" s="266" t="s">
        <v>133</v>
      </c>
      <c r="H4299" s="163" t="s">
        <v>133</v>
      </c>
      <c r="I4299" s="163" t="s">
        <v>133</v>
      </c>
      <c r="J4299" s="163" t="s">
        <v>133</v>
      </c>
      <c r="K4299" s="164">
        <f t="shared" si="205"/>
        <v>0</v>
      </c>
      <c r="L4299" s="165">
        <f t="shared" si="206"/>
        <v>0</v>
      </c>
      <c r="M4299" s="172">
        <v>127</v>
      </c>
      <c r="N4299" s="172">
        <v>64</v>
      </c>
      <c r="O4299" s="167" t="s">
        <v>133</v>
      </c>
      <c r="P4299" s="260" t="e">
        <f t="shared" si="204"/>
        <v>#NUM!</v>
      </c>
      <c r="S4299" s="272"/>
    </row>
    <row r="4300" spans="1:19">
      <c r="A4300" s="161" t="s">
        <v>5411</v>
      </c>
      <c r="C4300" s="161" t="s">
        <v>133</v>
      </c>
      <c r="F4300" s="163" t="s">
        <v>133</v>
      </c>
      <c r="G4300" s="266" t="s">
        <v>133</v>
      </c>
      <c r="H4300" s="163" t="s">
        <v>133</v>
      </c>
      <c r="I4300" s="163" t="s">
        <v>133</v>
      </c>
      <c r="J4300" s="163" t="s">
        <v>133</v>
      </c>
      <c r="K4300" s="164">
        <f t="shared" si="205"/>
        <v>0</v>
      </c>
      <c r="L4300" s="165">
        <f t="shared" si="206"/>
        <v>0</v>
      </c>
      <c r="M4300" s="172">
        <v>127</v>
      </c>
      <c r="N4300" s="172">
        <v>64</v>
      </c>
      <c r="O4300" s="167" t="s">
        <v>133</v>
      </c>
      <c r="P4300" s="260" t="e">
        <f t="shared" si="204"/>
        <v>#NUM!</v>
      </c>
      <c r="S4300" s="272"/>
    </row>
    <row r="4301" spans="1:19">
      <c r="A4301" s="161" t="s">
        <v>5412</v>
      </c>
      <c r="C4301" s="161" t="s">
        <v>133</v>
      </c>
      <c r="F4301" s="163" t="s">
        <v>133</v>
      </c>
      <c r="G4301" s="266" t="s">
        <v>133</v>
      </c>
      <c r="H4301" s="163" t="s">
        <v>133</v>
      </c>
      <c r="I4301" s="163" t="s">
        <v>133</v>
      </c>
      <c r="J4301" s="163" t="s">
        <v>133</v>
      </c>
      <c r="K4301" s="164">
        <f t="shared" si="205"/>
        <v>0</v>
      </c>
      <c r="L4301" s="165">
        <f t="shared" si="206"/>
        <v>0</v>
      </c>
      <c r="M4301" s="172">
        <v>127</v>
      </c>
      <c r="N4301" s="172">
        <v>64</v>
      </c>
      <c r="O4301" s="167" t="s">
        <v>133</v>
      </c>
      <c r="P4301" s="260" t="e">
        <f t="shared" si="204"/>
        <v>#NUM!</v>
      </c>
      <c r="S4301" s="272"/>
    </row>
    <row r="4302" spans="1:19">
      <c r="A4302" s="161" t="s">
        <v>5413</v>
      </c>
      <c r="C4302" s="161" t="s">
        <v>133</v>
      </c>
      <c r="F4302" s="163" t="s">
        <v>133</v>
      </c>
      <c r="G4302" s="266" t="s">
        <v>133</v>
      </c>
      <c r="H4302" s="163" t="s">
        <v>133</v>
      </c>
      <c r="I4302" s="163" t="s">
        <v>133</v>
      </c>
      <c r="J4302" s="163" t="s">
        <v>133</v>
      </c>
      <c r="K4302" s="164">
        <f t="shared" si="205"/>
        <v>0</v>
      </c>
      <c r="L4302" s="165">
        <f t="shared" si="206"/>
        <v>0</v>
      </c>
      <c r="M4302" s="172">
        <v>127</v>
      </c>
      <c r="N4302" s="172">
        <v>64</v>
      </c>
      <c r="O4302" s="167" t="s">
        <v>133</v>
      </c>
      <c r="P4302" s="260" t="e">
        <f t="shared" si="204"/>
        <v>#NUM!</v>
      </c>
      <c r="S4302" s="272"/>
    </row>
    <row r="4303" spans="1:19">
      <c r="A4303" s="161" t="s">
        <v>5414</v>
      </c>
      <c r="C4303" s="161" t="s">
        <v>133</v>
      </c>
      <c r="F4303" s="163" t="s">
        <v>133</v>
      </c>
      <c r="G4303" s="266" t="s">
        <v>133</v>
      </c>
      <c r="H4303" s="163" t="s">
        <v>133</v>
      </c>
      <c r="I4303" s="163" t="s">
        <v>133</v>
      </c>
      <c r="J4303" s="163" t="s">
        <v>133</v>
      </c>
      <c r="K4303" s="164">
        <f t="shared" si="205"/>
        <v>0</v>
      </c>
      <c r="L4303" s="165">
        <f t="shared" si="206"/>
        <v>0</v>
      </c>
      <c r="M4303" s="172">
        <v>127</v>
      </c>
      <c r="N4303" s="172">
        <v>64</v>
      </c>
      <c r="O4303" s="167" t="s">
        <v>133</v>
      </c>
      <c r="P4303" s="260" t="e">
        <f t="shared" ref="P4303:P4366" si="207">MEDIAN(Q4303:R4303)</f>
        <v>#NUM!</v>
      </c>
      <c r="S4303" s="272"/>
    </row>
    <row r="4304" spans="1:19">
      <c r="A4304" s="161" t="s">
        <v>5415</v>
      </c>
      <c r="C4304" s="161" t="s">
        <v>133</v>
      </c>
      <c r="F4304" s="163" t="s">
        <v>133</v>
      </c>
      <c r="G4304" s="266" t="s">
        <v>133</v>
      </c>
      <c r="H4304" s="163" t="s">
        <v>133</v>
      </c>
      <c r="I4304" s="163" t="s">
        <v>133</v>
      </c>
      <c r="J4304" s="163" t="s">
        <v>133</v>
      </c>
      <c r="K4304" s="164">
        <f t="shared" ref="K4304:K4367" si="208">IF(OR(D4304="n/a",D4304="nd"),0,D4304)+IF(OR(I4304="n/a",I4304="nd"),0,I4304)</f>
        <v>0</v>
      </c>
      <c r="L4304" s="165">
        <f t="shared" ref="L4304:L4367" si="209">SQRT(SUMSQ(IF(OR(E4304="n/a",E4304="nd"),0,E4304),IF(OR(F4304="n/a",F4304="nd"),0,F4304),IF(OR(J4304="n/a",J4304="nd"),0,J4304)))</f>
        <v>0</v>
      </c>
      <c r="M4304" s="172">
        <v>127</v>
      </c>
      <c r="N4304" s="172">
        <v>64</v>
      </c>
      <c r="O4304" s="167" t="s">
        <v>133</v>
      </c>
      <c r="P4304" s="260" t="e">
        <f t="shared" si="207"/>
        <v>#NUM!</v>
      </c>
      <c r="S4304" s="272"/>
    </row>
    <row r="4305" spans="1:19">
      <c r="A4305" s="161" t="s">
        <v>5416</v>
      </c>
      <c r="C4305" s="161" t="s">
        <v>133</v>
      </c>
      <c r="F4305" s="163" t="s">
        <v>133</v>
      </c>
      <c r="G4305" s="266" t="s">
        <v>133</v>
      </c>
      <c r="H4305" s="163" t="s">
        <v>133</v>
      </c>
      <c r="I4305" s="163" t="s">
        <v>133</v>
      </c>
      <c r="J4305" s="163" t="s">
        <v>133</v>
      </c>
      <c r="K4305" s="164">
        <f t="shared" si="208"/>
        <v>0</v>
      </c>
      <c r="L4305" s="165">
        <f t="shared" si="209"/>
        <v>0</v>
      </c>
      <c r="M4305" s="172">
        <v>127</v>
      </c>
      <c r="N4305" s="172">
        <v>64</v>
      </c>
      <c r="O4305" s="167" t="s">
        <v>133</v>
      </c>
      <c r="P4305" s="260" t="e">
        <f t="shared" si="207"/>
        <v>#NUM!</v>
      </c>
      <c r="S4305" s="272"/>
    </row>
    <row r="4306" spans="1:19">
      <c r="A4306" s="161" t="s">
        <v>5417</v>
      </c>
      <c r="C4306" s="161" t="s">
        <v>133</v>
      </c>
      <c r="F4306" s="163" t="s">
        <v>133</v>
      </c>
      <c r="G4306" s="266" t="s">
        <v>133</v>
      </c>
      <c r="H4306" s="163" t="s">
        <v>133</v>
      </c>
      <c r="I4306" s="163" t="s">
        <v>133</v>
      </c>
      <c r="J4306" s="163" t="s">
        <v>133</v>
      </c>
      <c r="K4306" s="164">
        <f t="shared" si="208"/>
        <v>0</v>
      </c>
      <c r="L4306" s="165">
        <f t="shared" si="209"/>
        <v>0</v>
      </c>
      <c r="M4306" s="172">
        <v>127</v>
      </c>
      <c r="N4306" s="172">
        <v>64</v>
      </c>
      <c r="O4306" s="167" t="s">
        <v>133</v>
      </c>
      <c r="P4306" s="260" t="e">
        <f t="shared" si="207"/>
        <v>#NUM!</v>
      </c>
      <c r="S4306" s="272"/>
    </row>
    <row r="4307" spans="1:19">
      <c r="A4307" s="161" t="s">
        <v>5418</v>
      </c>
      <c r="C4307" s="161" t="s">
        <v>133</v>
      </c>
      <c r="F4307" s="163" t="s">
        <v>133</v>
      </c>
      <c r="G4307" s="266" t="s">
        <v>133</v>
      </c>
      <c r="H4307" s="163" t="s">
        <v>133</v>
      </c>
      <c r="I4307" s="163" t="s">
        <v>133</v>
      </c>
      <c r="J4307" s="163" t="s">
        <v>133</v>
      </c>
      <c r="K4307" s="164">
        <f t="shared" si="208"/>
        <v>0</v>
      </c>
      <c r="L4307" s="165">
        <f t="shared" si="209"/>
        <v>0</v>
      </c>
      <c r="M4307" s="172">
        <v>127</v>
      </c>
      <c r="N4307" s="172">
        <v>64</v>
      </c>
      <c r="O4307" s="167" t="s">
        <v>133</v>
      </c>
      <c r="P4307" s="260" t="e">
        <f t="shared" si="207"/>
        <v>#NUM!</v>
      </c>
      <c r="S4307" s="272"/>
    </row>
    <row r="4308" spans="1:19">
      <c r="A4308" s="161" t="s">
        <v>5419</v>
      </c>
      <c r="C4308" s="161" t="s">
        <v>133</v>
      </c>
      <c r="F4308" s="163" t="s">
        <v>133</v>
      </c>
      <c r="G4308" s="266" t="s">
        <v>133</v>
      </c>
      <c r="H4308" s="163" t="s">
        <v>133</v>
      </c>
      <c r="I4308" s="163" t="s">
        <v>133</v>
      </c>
      <c r="J4308" s="163" t="s">
        <v>133</v>
      </c>
      <c r="K4308" s="164">
        <f t="shared" si="208"/>
        <v>0</v>
      </c>
      <c r="L4308" s="165">
        <f t="shared" si="209"/>
        <v>0</v>
      </c>
      <c r="M4308" s="172">
        <v>127</v>
      </c>
      <c r="N4308" s="172">
        <v>64</v>
      </c>
      <c r="O4308" s="167" t="s">
        <v>133</v>
      </c>
      <c r="P4308" s="260" t="e">
        <f t="shared" si="207"/>
        <v>#NUM!</v>
      </c>
      <c r="S4308" s="272"/>
    </row>
    <row r="4309" spans="1:19">
      <c r="A4309" s="161" t="s">
        <v>5420</v>
      </c>
      <c r="C4309" s="161" t="s">
        <v>133</v>
      </c>
      <c r="F4309" s="163" t="s">
        <v>133</v>
      </c>
      <c r="G4309" s="266" t="s">
        <v>133</v>
      </c>
      <c r="H4309" s="163" t="s">
        <v>133</v>
      </c>
      <c r="I4309" s="163" t="s">
        <v>133</v>
      </c>
      <c r="J4309" s="163" t="s">
        <v>133</v>
      </c>
      <c r="K4309" s="164">
        <f t="shared" si="208"/>
        <v>0</v>
      </c>
      <c r="L4309" s="165">
        <f t="shared" si="209"/>
        <v>0</v>
      </c>
      <c r="M4309" s="172">
        <v>127</v>
      </c>
      <c r="N4309" s="172">
        <v>64</v>
      </c>
      <c r="O4309" s="167" t="s">
        <v>133</v>
      </c>
      <c r="P4309" s="260" t="e">
        <f t="shared" si="207"/>
        <v>#NUM!</v>
      </c>
      <c r="S4309" s="272"/>
    </row>
    <row r="4310" spans="1:19">
      <c r="A4310" s="161" t="s">
        <v>5421</v>
      </c>
      <c r="C4310" s="161" t="s">
        <v>133</v>
      </c>
      <c r="F4310" s="163" t="s">
        <v>133</v>
      </c>
      <c r="G4310" s="266" t="s">
        <v>133</v>
      </c>
      <c r="H4310" s="163" t="s">
        <v>133</v>
      </c>
      <c r="I4310" s="163" t="s">
        <v>133</v>
      </c>
      <c r="J4310" s="163" t="s">
        <v>133</v>
      </c>
      <c r="K4310" s="164">
        <f t="shared" si="208"/>
        <v>0</v>
      </c>
      <c r="L4310" s="165">
        <f t="shared" si="209"/>
        <v>0</v>
      </c>
      <c r="M4310" s="172">
        <v>127</v>
      </c>
      <c r="N4310" s="172">
        <v>64</v>
      </c>
      <c r="O4310" s="167" t="s">
        <v>133</v>
      </c>
      <c r="P4310" s="260" t="e">
        <f t="shared" si="207"/>
        <v>#NUM!</v>
      </c>
      <c r="S4310" s="272"/>
    </row>
    <row r="4311" spans="1:19">
      <c r="A4311" s="161" t="s">
        <v>5422</v>
      </c>
      <c r="C4311" s="161" t="s">
        <v>133</v>
      </c>
      <c r="F4311" s="163" t="s">
        <v>133</v>
      </c>
      <c r="G4311" s="266" t="s">
        <v>133</v>
      </c>
      <c r="H4311" s="163" t="s">
        <v>133</v>
      </c>
      <c r="I4311" s="163" t="s">
        <v>133</v>
      </c>
      <c r="J4311" s="163" t="s">
        <v>133</v>
      </c>
      <c r="K4311" s="164">
        <f t="shared" si="208"/>
        <v>0</v>
      </c>
      <c r="L4311" s="165">
        <f t="shared" si="209"/>
        <v>0</v>
      </c>
      <c r="M4311" s="172">
        <v>127</v>
      </c>
      <c r="N4311" s="172">
        <v>64</v>
      </c>
      <c r="O4311" s="167" t="s">
        <v>133</v>
      </c>
      <c r="P4311" s="260" t="e">
        <f t="shared" si="207"/>
        <v>#NUM!</v>
      </c>
      <c r="S4311" s="272"/>
    </row>
    <row r="4312" spans="1:19">
      <c r="A4312" s="161" t="s">
        <v>5423</v>
      </c>
      <c r="C4312" s="161" t="s">
        <v>133</v>
      </c>
      <c r="F4312" s="163" t="s">
        <v>133</v>
      </c>
      <c r="G4312" s="266" t="s">
        <v>133</v>
      </c>
      <c r="H4312" s="163" t="s">
        <v>133</v>
      </c>
      <c r="I4312" s="163" t="s">
        <v>133</v>
      </c>
      <c r="J4312" s="163" t="s">
        <v>133</v>
      </c>
      <c r="K4312" s="164">
        <f t="shared" si="208"/>
        <v>0</v>
      </c>
      <c r="L4312" s="165">
        <f t="shared" si="209"/>
        <v>0</v>
      </c>
      <c r="M4312" s="172">
        <v>127</v>
      </c>
      <c r="N4312" s="172">
        <v>64</v>
      </c>
      <c r="O4312" s="167" t="s">
        <v>133</v>
      </c>
      <c r="P4312" s="260" t="e">
        <f t="shared" si="207"/>
        <v>#NUM!</v>
      </c>
      <c r="S4312" s="272"/>
    </row>
    <row r="4313" spans="1:19">
      <c r="A4313" s="161" t="s">
        <v>5424</v>
      </c>
      <c r="C4313" s="161" t="s">
        <v>133</v>
      </c>
      <c r="F4313" s="163" t="s">
        <v>133</v>
      </c>
      <c r="G4313" s="266" t="s">
        <v>133</v>
      </c>
      <c r="H4313" s="163" t="s">
        <v>133</v>
      </c>
      <c r="I4313" s="163" t="s">
        <v>133</v>
      </c>
      <c r="J4313" s="163" t="s">
        <v>133</v>
      </c>
      <c r="K4313" s="164">
        <f t="shared" si="208"/>
        <v>0</v>
      </c>
      <c r="L4313" s="165">
        <f t="shared" si="209"/>
        <v>0</v>
      </c>
      <c r="M4313" s="172">
        <v>127</v>
      </c>
      <c r="N4313" s="172">
        <v>64</v>
      </c>
      <c r="O4313" s="167" t="s">
        <v>133</v>
      </c>
      <c r="P4313" s="260" t="e">
        <f t="shared" si="207"/>
        <v>#NUM!</v>
      </c>
      <c r="S4313" s="272"/>
    </row>
    <row r="4314" spans="1:19">
      <c r="A4314" s="161" t="s">
        <v>5425</v>
      </c>
      <c r="C4314" s="161" t="s">
        <v>133</v>
      </c>
      <c r="F4314" s="163" t="s">
        <v>133</v>
      </c>
      <c r="G4314" s="266" t="s">
        <v>133</v>
      </c>
      <c r="H4314" s="163" t="s">
        <v>133</v>
      </c>
      <c r="I4314" s="163" t="s">
        <v>133</v>
      </c>
      <c r="J4314" s="163" t="s">
        <v>133</v>
      </c>
      <c r="K4314" s="164">
        <f t="shared" si="208"/>
        <v>0</v>
      </c>
      <c r="L4314" s="165">
        <f t="shared" si="209"/>
        <v>0</v>
      </c>
      <c r="M4314" s="172">
        <v>127</v>
      </c>
      <c r="N4314" s="172">
        <v>64</v>
      </c>
      <c r="O4314" s="167" t="s">
        <v>133</v>
      </c>
      <c r="P4314" s="260" t="e">
        <f t="shared" si="207"/>
        <v>#NUM!</v>
      </c>
      <c r="S4314" s="272"/>
    </row>
    <row r="4315" spans="1:19">
      <c r="A4315" s="161" t="s">
        <v>5426</v>
      </c>
      <c r="C4315" s="161" t="s">
        <v>133</v>
      </c>
      <c r="F4315" s="163" t="s">
        <v>133</v>
      </c>
      <c r="G4315" s="266" t="s">
        <v>133</v>
      </c>
      <c r="H4315" s="163" t="s">
        <v>133</v>
      </c>
      <c r="I4315" s="163" t="s">
        <v>133</v>
      </c>
      <c r="J4315" s="163" t="s">
        <v>133</v>
      </c>
      <c r="K4315" s="164">
        <f t="shared" si="208"/>
        <v>0</v>
      </c>
      <c r="L4315" s="165">
        <f t="shared" si="209"/>
        <v>0</v>
      </c>
      <c r="M4315" s="172">
        <v>127</v>
      </c>
      <c r="N4315" s="172">
        <v>64</v>
      </c>
      <c r="O4315" s="167" t="s">
        <v>133</v>
      </c>
      <c r="P4315" s="260" t="e">
        <f t="shared" si="207"/>
        <v>#NUM!</v>
      </c>
      <c r="S4315" s="272"/>
    </row>
    <row r="4316" spans="1:19">
      <c r="A4316" s="161" t="s">
        <v>5427</v>
      </c>
      <c r="C4316" s="161" t="s">
        <v>133</v>
      </c>
      <c r="F4316" s="163" t="s">
        <v>133</v>
      </c>
      <c r="G4316" s="266" t="s">
        <v>133</v>
      </c>
      <c r="H4316" s="163" t="s">
        <v>133</v>
      </c>
      <c r="I4316" s="163" t="s">
        <v>133</v>
      </c>
      <c r="J4316" s="163" t="s">
        <v>133</v>
      </c>
      <c r="K4316" s="164">
        <f t="shared" si="208"/>
        <v>0</v>
      </c>
      <c r="L4316" s="165">
        <f t="shared" si="209"/>
        <v>0</v>
      </c>
      <c r="M4316" s="172">
        <v>127</v>
      </c>
      <c r="N4316" s="172">
        <v>64</v>
      </c>
      <c r="O4316" s="167" t="s">
        <v>133</v>
      </c>
      <c r="P4316" s="260" t="e">
        <f t="shared" si="207"/>
        <v>#NUM!</v>
      </c>
      <c r="S4316" s="272"/>
    </row>
    <row r="4317" spans="1:19">
      <c r="A4317" s="161" t="s">
        <v>5428</v>
      </c>
      <c r="C4317" s="161" t="s">
        <v>133</v>
      </c>
      <c r="F4317" s="163" t="s">
        <v>133</v>
      </c>
      <c r="G4317" s="266" t="s">
        <v>133</v>
      </c>
      <c r="H4317" s="163" t="s">
        <v>133</v>
      </c>
      <c r="I4317" s="163" t="s">
        <v>133</v>
      </c>
      <c r="J4317" s="163" t="s">
        <v>133</v>
      </c>
      <c r="K4317" s="164">
        <f t="shared" si="208"/>
        <v>0</v>
      </c>
      <c r="L4317" s="165">
        <f t="shared" si="209"/>
        <v>0</v>
      </c>
      <c r="M4317" s="172">
        <v>127</v>
      </c>
      <c r="N4317" s="172">
        <v>64</v>
      </c>
      <c r="O4317" s="167" t="s">
        <v>133</v>
      </c>
      <c r="P4317" s="260" t="e">
        <f t="shared" si="207"/>
        <v>#NUM!</v>
      </c>
      <c r="S4317" s="272"/>
    </row>
    <row r="4318" spans="1:19">
      <c r="A4318" s="161" t="s">
        <v>5429</v>
      </c>
      <c r="C4318" s="161" t="s">
        <v>133</v>
      </c>
      <c r="F4318" s="163" t="s">
        <v>133</v>
      </c>
      <c r="G4318" s="266" t="s">
        <v>133</v>
      </c>
      <c r="H4318" s="163" t="s">
        <v>133</v>
      </c>
      <c r="I4318" s="163" t="s">
        <v>133</v>
      </c>
      <c r="J4318" s="163" t="s">
        <v>133</v>
      </c>
      <c r="K4318" s="164">
        <f t="shared" si="208"/>
        <v>0</v>
      </c>
      <c r="L4318" s="165">
        <f t="shared" si="209"/>
        <v>0</v>
      </c>
      <c r="M4318" s="172">
        <v>127</v>
      </c>
      <c r="N4318" s="172">
        <v>64</v>
      </c>
      <c r="O4318" s="167" t="s">
        <v>133</v>
      </c>
      <c r="P4318" s="260" t="e">
        <f t="shared" si="207"/>
        <v>#NUM!</v>
      </c>
      <c r="S4318" s="272"/>
    </row>
    <row r="4319" spans="1:19">
      <c r="A4319" s="161" t="s">
        <v>5430</v>
      </c>
      <c r="C4319" s="161" t="s">
        <v>133</v>
      </c>
      <c r="F4319" s="163" t="s">
        <v>133</v>
      </c>
      <c r="G4319" s="266" t="s">
        <v>133</v>
      </c>
      <c r="H4319" s="163" t="s">
        <v>133</v>
      </c>
      <c r="I4319" s="163" t="s">
        <v>133</v>
      </c>
      <c r="J4319" s="163" t="s">
        <v>133</v>
      </c>
      <c r="K4319" s="164">
        <f t="shared" si="208"/>
        <v>0</v>
      </c>
      <c r="L4319" s="165">
        <f t="shared" si="209"/>
        <v>0</v>
      </c>
      <c r="M4319" s="172">
        <v>127</v>
      </c>
      <c r="N4319" s="172">
        <v>64</v>
      </c>
      <c r="O4319" s="167" t="s">
        <v>133</v>
      </c>
      <c r="P4319" s="260" t="e">
        <f t="shared" si="207"/>
        <v>#NUM!</v>
      </c>
      <c r="S4319" s="272"/>
    </row>
    <row r="4320" spans="1:19">
      <c r="A4320" s="161" t="s">
        <v>5431</v>
      </c>
      <c r="C4320" s="161" t="s">
        <v>133</v>
      </c>
      <c r="F4320" s="163" t="s">
        <v>133</v>
      </c>
      <c r="G4320" s="266" t="s">
        <v>133</v>
      </c>
      <c r="H4320" s="163" t="s">
        <v>133</v>
      </c>
      <c r="I4320" s="163" t="s">
        <v>133</v>
      </c>
      <c r="J4320" s="163" t="s">
        <v>133</v>
      </c>
      <c r="K4320" s="164">
        <f t="shared" si="208"/>
        <v>0</v>
      </c>
      <c r="L4320" s="165">
        <f t="shared" si="209"/>
        <v>0</v>
      </c>
      <c r="M4320" s="172">
        <v>127</v>
      </c>
      <c r="N4320" s="172">
        <v>64</v>
      </c>
      <c r="O4320" s="167" t="s">
        <v>133</v>
      </c>
      <c r="P4320" s="260" t="e">
        <f t="shared" si="207"/>
        <v>#NUM!</v>
      </c>
      <c r="S4320" s="272"/>
    </row>
    <row r="4321" spans="1:19">
      <c r="A4321" s="161" t="s">
        <v>5432</v>
      </c>
      <c r="C4321" s="161" t="s">
        <v>133</v>
      </c>
      <c r="F4321" s="163" t="s">
        <v>133</v>
      </c>
      <c r="G4321" s="266" t="s">
        <v>133</v>
      </c>
      <c r="H4321" s="163" t="s">
        <v>133</v>
      </c>
      <c r="I4321" s="163" t="s">
        <v>133</v>
      </c>
      <c r="J4321" s="163" t="s">
        <v>133</v>
      </c>
      <c r="K4321" s="164">
        <f t="shared" si="208"/>
        <v>0</v>
      </c>
      <c r="L4321" s="165">
        <f t="shared" si="209"/>
        <v>0</v>
      </c>
      <c r="M4321" s="172">
        <v>127</v>
      </c>
      <c r="N4321" s="172">
        <v>64</v>
      </c>
      <c r="O4321" s="167" t="s">
        <v>133</v>
      </c>
      <c r="P4321" s="260" t="e">
        <f t="shared" si="207"/>
        <v>#NUM!</v>
      </c>
      <c r="S4321" s="272"/>
    </row>
    <row r="4322" spans="1:19">
      <c r="A4322" s="161" t="s">
        <v>5433</v>
      </c>
      <c r="C4322" s="161" t="s">
        <v>133</v>
      </c>
      <c r="F4322" s="163" t="s">
        <v>133</v>
      </c>
      <c r="G4322" s="266" t="s">
        <v>133</v>
      </c>
      <c r="H4322" s="163" t="s">
        <v>133</v>
      </c>
      <c r="I4322" s="163" t="s">
        <v>133</v>
      </c>
      <c r="J4322" s="163" t="s">
        <v>133</v>
      </c>
      <c r="K4322" s="164">
        <f t="shared" si="208"/>
        <v>0</v>
      </c>
      <c r="L4322" s="165">
        <f t="shared" si="209"/>
        <v>0</v>
      </c>
      <c r="M4322" s="172">
        <v>127</v>
      </c>
      <c r="N4322" s="172">
        <v>64</v>
      </c>
      <c r="O4322" s="167" t="s">
        <v>133</v>
      </c>
      <c r="P4322" s="260" t="e">
        <f t="shared" si="207"/>
        <v>#NUM!</v>
      </c>
      <c r="S4322" s="272"/>
    </row>
    <row r="4323" spans="1:19">
      <c r="A4323" s="161" t="s">
        <v>5434</v>
      </c>
      <c r="C4323" s="161" t="s">
        <v>133</v>
      </c>
      <c r="F4323" s="163" t="s">
        <v>133</v>
      </c>
      <c r="G4323" s="266" t="s">
        <v>133</v>
      </c>
      <c r="H4323" s="163" t="s">
        <v>133</v>
      </c>
      <c r="I4323" s="163" t="s">
        <v>133</v>
      </c>
      <c r="J4323" s="163" t="s">
        <v>133</v>
      </c>
      <c r="K4323" s="164">
        <f t="shared" si="208"/>
        <v>0</v>
      </c>
      <c r="L4323" s="165">
        <f t="shared" si="209"/>
        <v>0</v>
      </c>
      <c r="M4323" s="172">
        <v>127</v>
      </c>
      <c r="N4323" s="172">
        <v>64</v>
      </c>
      <c r="O4323" s="167" t="s">
        <v>133</v>
      </c>
      <c r="P4323" s="260" t="e">
        <f t="shared" si="207"/>
        <v>#NUM!</v>
      </c>
      <c r="S4323" s="272"/>
    </row>
    <row r="4324" spans="1:19">
      <c r="A4324" s="161" t="s">
        <v>5435</v>
      </c>
      <c r="C4324" s="161" t="s">
        <v>133</v>
      </c>
      <c r="F4324" s="163" t="s">
        <v>133</v>
      </c>
      <c r="G4324" s="266" t="s">
        <v>133</v>
      </c>
      <c r="H4324" s="163" t="s">
        <v>133</v>
      </c>
      <c r="I4324" s="163" t="s">
        <v>133</v>
      </c>
      <c r="J4324" s="163" t="s">
        <v>133</v>
      </c>
      <c r="K4324" s="164">
        <f t="shared" si="208"/>
        <v>0</v>
      </c>
      <c r="L4324" s="165">
        <f t="shared" si="209"/>
        <v>0</v>
      </c>
      <c r="M4324" s="172">
        <v>127</v>
      </c>
      <c r="N4324" s="172">
        <v>64</v>
      </c>
      <c r="O4324" s="167" t="s">
        <v>133</v>
      </c>
      <c r="P4324" s="260" t="e">
        <f t="shared" si="207"/>
        <v>#NUM!</v>
      </c>
      <c r="S4324" s="272"/>
    </row>
    <row r="4325" spans="1:19">
      <c r="A4325" s="161" t="s">
        <v>5436</v>
      </c>
      <c r="C4325" s="161" t="s">
        <v>133</v>
      </c>
      <c r="F4325" s="163" t="s">
        <v>133</v>
      </c>
      <c r="G4325" s="266" t="s">
        <v>133</v>
      </c>
      <c r="H4325" s="163" t="s">
        <v>133</v>
      </c>
      <c r="I4325" s="163" t="s">
        <v>133</v>
      </c>
      <c r="J4325" s="163" t="s">
        <v>133</v>
      </c>
      <c r="K4325" s="164">
        <f t="shared" si="208"/>
        <v>0</v>
      </c>
      <c r="L4325" s="165">
        <f t="shared" si="209"/>
        <v>0</v>
      </c>
      <c r="M4325" s="172">
        <v>127</v>
      </c>
      <c r="N4325" s="172">
        <v>64</v>
      </c>
      <c r="O4325" s="167" t="s">
        <v>133</v>
      </c>
      <c r="P4325" s="260" t="e">
        <f t="shared" si="207"/>
        <v>#NUM!</v>
      </c>
      <c r="S4325" s="272"/>
    </row>
    <row r="4326" spans="1:19">
      <c r="A4326" s="161" t="s">
        <v>5437</v>
      </c>
      <c r="C4326" s="161" t="s">
        <v>133</v>
      </c>
      <c r="F4326" s="163" t="s">
        <v>133</v>
      </c>
      <c r="G4326" s="266" t="s">
        <v>133</v>
      </c>
      <c r="H4326" s="163" t="s">
        <v>133</v>
      </c>
      <c r="I4326" s="163" t="s">
        <v>133</v>
      </c>
      <c r="J4326" s="163" t="s">
        <v>133</v>
      </c>
      <c r="K4326" s="164">
        <f t="shared" si="208"/>
        <v>0</v>
      </c>
      <c r="L4326" s="165">
        <f t="shared" si="209"/>
        <v>0</v>
      </c>
      <c r="M4326" s="172">
        <v>127</v>
      </c>
      <c r="N4326" s="172">
        <v>64</v>
      </c>
      <c r="O4326" s="167" t="s">
        <v>133</v>
      </c>
      <c r="P4326" s="260" t="e">
        <f t="shared" si="207"/>
        <v>#NUM!</v>
      </c>
      <c r="S4326" s="272"/>
    </row>
    <row r="4327" spans="1:19">
      <c r="A4327" s="161" t="s">
        <v>5438</v>
      </c>
      <c r="C4327" s="161" t="s">
        <v>133</v>
      </c>
      <c r="F4327" s="163" t="s">
        <v>133</v>
      </c>
      <c r="G4327" s="266" t="s">
        <v>133</v>
      </c>
      <c r="H4327" s="163" t="s">
        <v>133</v>
      </c>
      <c r="I4327" s="163" t="s">
        <v>133</v>
      </c>
      <c r="J4327" s="163" t="s">
        <v>133</v>
      </c>
      <c r="K4327" s="164">
        <f t="shared" si="208"/>
        <v>0</v>
      </c>
      <c r="L4327" s="165">
        <f t="shared" si="209"/>
        <v>0</v>
      </c>
      <c r="M4327" s="172">
        <v>127</v>
      </c>
      <c r="N4327" s="172">
        <v>64</v>
      </c>
      <c r="O4327" s="167" t="s">
        <v>133</v>
      </c>
      <c r="P4327" s="260" t="e">
        <f t="shared" si="207"/>
        <v>#NUM!</v>
      </c>
      <c r="S4327" s="272"/>
    </row>
    <row r="4328" spans="1:19">
      <c r="A4328" s="161" t="s">
        <v>5439</v>
      </c>
      <c r="C4328" s="161" t="s">
        <v>133</v>
      </c>
      <c r="F4328" s="163" t="s">
        <v>133</v>
      </c>
      <c r="G4328" s="266" t="s">
        <v>133</v>
      </c>
      <c r="H4328" s="163" t="s">
        <v>133</v>
      </c>
      <c r="I4328" s="163" t="s">
        <v>133</v>
      </c>
      <c r="J4328" s="163" t="s">
        <v>133</v>
      </c>
      <c r="K4328" s="164">
        <f t="shared" si="208"/>
        <v>0</v>
      </c>
      <c r="L4328" s="165">
        <f t="shared" si="209"/>
        <v>0</v>
      </c>
      <c r="M4328" s="172">
        <v>127</v>
      </c>
      <c r="N4328" s="172">
        <v>64</v>
      </c>
      <c r="O4328" s="167" t="s">
        <v>133</v>
      </c>
      <c r="P4328" s="260" t="e">
        <f t="shared" si="207"/>
        <v>#NUM!</v>
      </c>
      <c r="S4328" s="272"/>
    </row>
    <row r="4329" spans="1:19">
      <c r="A4329" s="161" t="s">
        <v>5440</v>
      </c>
      <c r="C4329" s="161" t="s">
        <v>133</v>
      </c>
      <c r="F4329" s="163" t="s">
        <v>133</v>
      </c>
      <c r="G4329" s="266" t="s">
        <v>133</v>
      </c>
      <c r="H4329" s="163" t="s">
        <v>133</v>
      </c>
      <c r="I4329" s="163" t="s">
        <v>133</v>
      </c>
      <c r="J4329" s="163" t="s">
        <v>133</v>
      </c>
      <c r="K4329" s="164">
        <f t="shared" si="208"/>
        <v>0</v>
      </c>
      <c r="L4329" s="165">
        <f t="shared" si="209"/>
        <v>0</v>
      </c>
      <c r="M4329" s="172">
        <v>127</v>
      </c>
      <c r="N4329" s="172">
        <v>64</v>
      </c>
      <c r="O4329" s="167" t="s">
        <v>133</v>
      </c>
      <c r="P4329" s="260" t="e">
        <f t="shared" si="207"/>
        <v>#NUM!</v>
      </c>
      <c r="S4329" s="272"/>
    </row>
    <row r="4330" spans="1:19">
      <c r="A4330" s="161" t="s">
        <v>5441</v>
      </c>
      <c r="C4330" s="161" t="s">
        <v>133</v>
      </c>
      <c r="F4330" s="163" t="s">
        <v>133</v>
      </c>
      <c r="G4330" s="266" t="s">
        <v>133</v>
      </c>
      <c r="H4330" s="163" t="s">
        <v>133</v>
      </c>
      <c r="I4330" s="163" t="s">
        <v>133</v>
      </c>
      <c r="J4330" s="163" t="s">
        <v>133</v>
      </c>
      <c r="K4330" s="164">
        <f t="shared" si="208"/>
        <v>0</v>
      </c>
      <c r="L4330" s="165">
        <f t="shared" si="209"/>
        <v>0</v>
      </c>
      <c r="M4330" s="172">
        <v>127</v>
      </c>
      <c r="N4330" s="172">
        <v>64</v>
      </c>
      <c r="O4330" s="167" t="s">
        <v>133</v>
      </c>
      <c r="P4330" s="260" t="e">
        <f t="shared" si="207"/>
        <v>#NUM!</v>
      </c>
      <c r="S4330" s="272"/>
    </row>
    <row r="4331" spans="1:19">
      <c r="A4331" s="161" t="s">
        <v>5442</v>
      </c>
      <c r="C4331" s="161" t="s">
        <v>133</v>
      </c>
      <c r="F4331" s="163" t="s">
        <v>133</v>
      </c>
      <c r="G4331" s="266" t="s">
        <v>133</v>
      </c>
      <c r="H4331" s="163" t="s">
        <v>133</v>
      </c>
      <c r="I4331" s="163" t="s">
        <v>133</v>
      </c>
      <c r="J4331" s="163" t="s">
        <v>133</v>
      </c>
      <c r="K4331" s="164">
        <f t="shared" si="208"/>
        <v>0</v>
      </c>
      <c r="L4331" s="165">
        <f t="shared" si="209"/>
        <v>0</v>
      </c>
      <c r="M4331" s="172">
        <v>127</v>
      </c>
      <c r="N4331" s="172">
        <v>64</v>
      </c>
      <c r="O4331" s="167" t="s">
        <v>133</v>
      </c>
      <c r="P4331" s="260" t="e">
        <f t="shared" si="207"/>
        <v>#NUM!</v>
      </c>
      <c r="S4331" s="272"/>
    </row>
    <row r="4332" spans="1:19">
      <c r="A4332" s="161" t="s">
        <v>5443</v>
      </c>
      <c r="C4332" s="161" t="s">
        <v>133</v>
      </c>
      <c r="F4332" s="163" t="s">
        <v>133</v>
      </c>
      <c r="G4332" s="266" t="s">
        <v>133</v>
      </c>
      <c r="H4332" s="163" t="s">
        <v>133</v>
      </c>
      <c r="I4332" s="163" t="s">
        <v>133</v>
      </c>
      <c r="J4332" s="163" t="s">
        <v>133</v>
      </c>
      <c r="K4332" s="164">
        <f t="shared" si="208"/>
        <v>0</v>
      </c>
      <c r="L4332" s="165">
        <f t="shared" si="209"/>
        <v>0</v>
      </c>
      <c r="M4332" s="172">
        <v>127</v>
      </c>
      <c r="N4332" s="172">
        <v>64</v>
      </c>
      <c r="O4332" s="167" t="s">
        <v>133</v>
      </c>
      <c r="P4332" s="260" t="e">
        <f t="shared" si="207"/>
        <v>#NUM!</v>
      </c>
      <c r="S4332" s="272"/>
    </row>
    <row r="4333" spans="1:19">
      <c r="A4333" s="161" t="s">
        <v>5444</v>
      </c>
      <c r="C4333" s="161" t="s">
        <v>133</v>
      </c>
      <c r="F4333" s="163" t="s">
        <v>133</v>
      </c>
      <c r="G4333" s="266" t="s">
        <v>133</v>
      </c>
      <c r="H4333" s="163" t="s">
        <v>133</v>
      </c>
      <c r="I4333" s="163" t="s">
        <v>133</v>
      </c>
      <c r="J4333" s="163" t="s">
        <v>133</v>
      </c>
      <c r="K4333" s="164">
        <f t="shared" si="208"/>
        <v>0</v>
      </c>
      <c r="L4333" s="165">
        <f t="shared" si="209"/>
        <v>0</v>
      </c>
      <c r="M4333" s="172">
        <v>127</v>
      </c>
      <c r="N4333" s="172">
        <v>64</v>
      </c>
      <c r="O4333" s="167" t="s">
        <v>133</v>
      </c>
      <c r="P4333" s="260" t="e">
        <f t="shared" si="207"/>
        <v>#NUM!</v>
      </c>
      <c r="S4333" s="272"/>
    </row>
    <row r="4334" spans="1:19">
      <c r="A4334" s="161" t="s">
        <v>5445</v>
      </c>
      <c r="C4334" s="161" t="s">
        <v>133</v>
      </c>
      <c r="F4334" s="163" t="s">
        <v>133</v>
      </c>
      <c r="G4334" s="266" t="s">
        <v>133</v>
      </c>
      <c r="H4334" s="163" t="s">
        <v>133</v>
      </c>
      <c r="I4334" s="163" t="s">
        <v>133</v>
      </c>
      <c r="J4334" s="163" t="s">
        <v>133</v>
      </c>
      <c r="K4334" s="164">
        <f t="shared" si="208"/>
        <v>0</v>
      </c>
      <c r="L4334" s="165">
        <f t="shared" si="209"/>
        <v>0</v>
      </c>
      <c r="M4334" s="172">
        <v>127</v>
      </c>
      <c r="N4334" s="172">
        <v>64</v>
      </c>
      <c r="O4334" s="167" t="s">
        <v>133</v>
      </c>
      <c r="P4334" s="260" t="e">
        <f t="shared" si="207"/>
        <v>#NUM!</v>
      </c>
      <c r="S4334" s="272"/>
    </row>
    <row r="4335" spans="1:19">
      <c r="A4335" s="161" t="s">
        <v>5446</v>
      </c>
      <c r="C4335" s="161" t="s">
        <v>133</v>
      </c>
      <c r="F4335" s="163" t="s">
        <v>133</v>
      </c>
      <c r="G4335" s="266" t="s">
        <v>133</v>
      </c>
      <c r="H4335" s="163" t="s">
        <v>133</v>
      </c>
      <c r="I4335" s="163" t="s">
        <v>133</v>
      </c>
      <c r="J4335" s="163" t="s">
        <v>133</v>
      </c>
      <c r="K4335" s="164">
        <f t="shared" si="208"/>
        <v>0</v>
      </c>
      <c r="L4335" s="165">
        <f t="shared" si="209"/>
        <v>0</v>
      </c>
      <c r="M4335" s="172">
        <v>127</v>
      </c>
      <c r="N4335" s="172">
        <v>64</v>
      </c>
      <c r="O4335" s="167" t="s">
        <v>133</v>
      </c>
      <c r="P4335" s="260" t="e">
        <f t="shared" si="207"/>
        <v>#NUM!</v>
      </c>
      <c r="S4335" s="272"/>
    </row>
    <row r="4336" spans="1:19">
      <c r="A4336" s="161" t="s">
        <v>5447</v>
      </c>
      <c r="C4336" s="161" t="s">
        <v>133</v>
      </c>
      <c r="F4336" s="163" t="s">
        <v>133</v>
      </c>
      <c r="G4336" s="266" t="s">
        <v>133</v>
      </c>
      <c r="H4336" s="163" t="s">
        <v>133</v>
      </c>
      <c r="I4336" s="163" t="s">
        <v>133</v>
      </c>
      <c r="J4336" s="163" t="s">
        <v>133</v>
      </c>
      <c r="K4336" s="164">
        <f t="shared" si="208"/>
        <v>0</v>
      </c>
      <c r="L4336" s="165">
        <f t="shared" si="209"/>
        <v>0</v>
      </c>
      <c r="M4336" s="172">
        <v>127</v>
      </c>
      <c r="N4336" s="172">
        <v>64</v>
      </c>
      <c r="O4336" s="167" t="s">
        <v>133</v>
      </c>
      <c r="P4336" s="260" t="e">
        <f t="shared" si="207"/>
        <v>#NUM!</v>
      </c>
      <c r="S4336" s="272"/>
    </row>
    <row r="4337" spans="1:19">
      <c r="A4337" s="161" t="s">
        <v>5448</v>
      </c>
      <c r="C4337" s="161" t="s">
        <v>133</v>
      </c>
      <c r="F4337" s="163" t="s">
        <v>133</v>
      </c>
      <c r="G4337" s="266" t="s">
        <v>133</v>
      </c>
      <c r="H4337" s="163" t="s">
        <v>133</v>
      </c>
      <c r="I4337" s="163" t="s">
        <v>133</v>
      </c>
      <c r="J4337" s="163" t="s">
        <v>133</v>
      </c>
      <c r="K4337" s="164">
        <f t="shared" si="208"/>
        <v>0</v>
      </c>
      <c r="L4337" s="165">
        <f t="shared" si="209"/>
        <v>0</v>
      </c>
      <c r="M4337" s="172">
        <v>127</v>
      </c>
      <c r="N4337" s="172">
        <v>64</v>
      </c>
      <c r="O4337" s="167" t="s">
        <v>133</v>
      </c>
      <c r="P4337" s="260" t="e">
        <f t="shared" si="207"/>
        <v>#NUM!</v>
      </c>
      <c r="S4337" s="272"/>
    </row>
    <row r="4338" spans="1:19">
      <c r="A4338" s="161" t="s">
        <v>5449</v>
      </c>
      <c r="C4338" s="161" t="s">
        <v>133</v>
      </c>
      <c r="F4338" s="163" t="s">
        <v>133</v>
      </c>
      <c r="G4338" s="266" t="s">
        <v>133</v>
      </c>
      <c r="H4338" s="163" t="s">
        <v>133</v>
      </c>
      <c r="I4338" s="163" t="s">
        <v>133</v>
      </c>
      <c r="J4338" s="163" t="s">
        <v>133</v>
      </c>
      <c r="K4338" s="164">
        <f t="shared" si="208"/>
        <v>0</v>
      </c>
      <c r="L4338" s="165">
        <f t="shared" si="209"/>
        <v>0</v>
      </c>
      <c r="M4338" s="172">
        <v>127</v>
      </c>
      <c r="N4338" s="172">
        <v>64</v>
      </c>
      <c r="O4338" s="167" t="s">
        <v>133</v>
      </c>
      <c r="P4338" s="260" t="e">
        <f t="shared" si="207"/>
        <v>#NUM!</v>
      </c>
      <c r="S4338" s="272"/>
    </row>
    <row r="4339" spans="1:19">
      <c r="A4339" s="161" t="s">
        <v>5450</v>
      </c>
      <c r="C4339" s="161" t="s">
        <v>133</v>
      </c>
      <c r="F4339" s="163" t="s">
        <v>133</v>
      </c>
      <c r="G4339" s="266" t="s">
        <v>133</v>
      </c>
      <c r="H4339" s="163" t="s">
        <v>133</v>
      </c>
      <c r="I4339" s="163" t="s">
        <v>133</v>
      </c>
      <c r="J4339" s="163" t="s">
        <v>133</v>
      </c>
      <c r="K4339" s="164">
        <f t="shared" si="208"/>
        <v>0</v>
      </c>
      <c r="L4339" s="165">
        <f t="shared" si="209"/>
        <v>0</v>
      </c>
      <c r="M4339" s="172">
        <v>127</v>
      </c>
      <c r="N4339" s="172">
        <v>64</v>
      </c>
      <c r="O4339" s="167" t="s">
        <v>133</v>
      </c>
      <c r="P4339" s="260" t="e">
        <f t="shared" si="207"/>
        <v>#NUM!</v>
      </c>
      <c r="S4339" s="272"/>
    </row>
    <row r="4340" spans="1:19">
      <c r="A4340" s="161" t="s">
        <v>5451</v>
      </c>
      <c r="C4340" s="161" t="s">
        <v>133</v>
      </c>
      <c r="F4340" s="163" t="s">
        <v>133</v>
      </c>
      <c r="G4340" s="266" t="s">
        <v>133</v>
      </c>
      <c r="H4340" s="163" t="s">
        <v>133</v>
      </c>
      <c r="I4340" s="163" t="s">
        <v>133</v>
      </c>
      <c r="J4340" s="163" t="s">
        <v>133</v>
      </c>
      <c r="K4340" s="164">
        <f t="shared" si="208"/>
        <v>0</v>
      </c>
      <c r="L4340" s="165">
        <f t="shared" si="209"/>
        <v>0</v>
      </c>
      <c r="M4340" s="172">
        <v>127</v>
      </c>
      <c r="N4340" s="172">
        <v>64</v>
      </c>
      <c r="O4340" s="167" t="s">
        <v>133</v>
      </c>
      <c r="P4340" s="260" t="e">
        <f t="shared" si="207"/>
        <v>#NUM!</v>
      </c>
      <c r="S4340" s="272"/>
    </row>
    <row r="4341" spans="1:19">
      <c r="A4341" s="161" t="s">
        <v>5452</v>
      </c>
      <c r="C4341" s="161" t="s">
        <v>133</v>
      </c>
      <c r="F4341" s="163" t="s">
        <v>133</v>
      </c>
      <c r="G4341" s="266" t="s">
        <v>133</v>
      </c>
      <c r="H4341" s="163" t="s">
        <v>133</v>
      </c>
      <c r="I4341" s="163" t="s">
        <v>133</v>
      </c>
      <c r="J4341" s="163" t="s">
        <v>133</v>
      </c>
      <c r="K4341" s="164">
        <f t="shared" si="208"/>
        <v>0</v>
      </c>
      <c r="L4341" s="165">
        <f t="shared" si="209"/>
        <v>0</v>
      </c>
      <c r="M4341" s="172">
        <v>127</v>
      </c>
      <c r="N4341" s="172">
        <v>64</v>
      </c>
      <c r="O4341" s="167" t="s">
        <v>133</v>
      </c>
      <c r="P4341" s="260" t="e">
        <f t="shared" si="207"/>
        <v>#NUM!</v>
      </c>
      <c r="S4341" s="272"/>
    </row>
    <row r="4342" spans="1:19">
      <c r="A4342" s="161" t="s">
        <v>5453</v>
      </c>
      <c r="C4342" s="161" t="s">
        <v>133</v>
      </c>
      <c r="F4342" s="163" t="s">
        <v>133</v>
      </c>
      <c r="G4342" s="266" t="s">
        <v>133</v>
      </c>
      <c r="H4342" s="163" t="s">
        <v>133</v>
      </c>
      <c r="I4342" s="163" t="s">
        <v>133</v>
      </c>
      <c r="J4342" s="163" t="s">
        <v>133</v>
      </c>
      <c r="K4342" s="164">
        <f t="shared" si="208"/>
        <v>0</v>
      </c>
      <c r="L4342" s="165">
        <f t="shared" si="209"/>
        <v>0</v>
      </c>
      <c r="M4342" s="172">
        <v>127</v>
      </c>
      <c r="N4342" s="172">
        <v>64</v>
      </c>
      <c r="O4342" s="167" t="s">
        <v>133</v>
      </c>
      <c r="P4342" s="260" t="e">
        <f t="shared" si="207"/>
        <v>#NUM!</v>
      </c>
      <c r="S4342" s="272"/>
    </row>
    <row r="4343" spans="1:19">
      <c r="A4343" s="161" t="s">
        <v>5454</v>
      </c>
      <c r="C4343" s="161" t="s">
        <v>133</v>
      </c>
      <c r="F4343" s="163" t="s">
        <v>133</v>
      </c>
      <c r="G4343" s="266" t="s">
        <v>133</v>
      </c>
      <c r="H4343" s="163" t="s">
        <v>133</v>
      </c>
      <c r="I4343" s="163" t="s">
        <v>133</v>
      </c>
      <c r="J4343" s="163" t="s">
        <v>133</v>
      </c>
      <c r="K4343" s="164">
        <f t="shared" si="208"/>
        <v>0</v>
      </c>
      <c r="L4343" s="165">
        <f t="shared" si="209"/>
        <v>0</v>
      </c>
      <c r="M4343" s="172">
        <v>127</v>
      </c>
      <c r="N4343" s="172">
        <v>64</v>
      </c>
      <c r="O4343" s="167" t="s">
        <v>133</v>
      </c>
      <c r="P4343" s="260" t="e">
        <f t="shared" si="207"/>
        <v>#NUM!</v>
      </c>
      <c r="S4343" s="272"/>
    </row>
    <row r="4344" spans="1:19">
      <c r="A4344" s="161" t="s">
        <v>5455</v>
      </c>
      <c r="C4344" s="161" t="s">
        <v>133</v>
      </c>
      <c r="F4344" s="163" t="s">
        <v>133</v>
      </c>
      <c r="G4344" s="266" t="s">
        <v>133</v>
      </c>
      <c r="H4344" s="163" t="s">
        <v>133</v>
      </c>
      <c r="I4344" s="163" t="s">
        <v>133</v>
      </c>
      <c r="J4344" s="163" t="s">
        <v>133</v>
      </c>
      <c r="K4344" s="164">
        <f t="shared" si="208"/>
        <v>0</v>
      </c>
      <c r="L4344" s="165">
        <f t="shared" si="209"/>
        <v>0</v>
      </c>
      <c r="M4344" s="172">
        <v>127</v>
      </c>
      <c r="N4344" s="172">
        <v>64</v>
      </c>
      <c r="O4344" s="167" t="s">
        <v>133</v>
      </c>
      <c r="P4344" s="260" t="e">
        <f t="shared" si="207"/>
        <v>#NUM!</v>
      </c>
      <c r="S4344" s="272"/>
    </row>
    <row r="4345" spans="1:19">
      <c r="A4345" s="161" t="s">
        <v>5456</v>
      </c>
      <c r="C4345" s="161" t="s">
        <v>133</v>
      </c>
      <c r="F4345" s="163" t="s">
        <v>133</v>
      </c>
      <c r="G4345" s="266" t="s">
        <v>133</v>
      </c>
      <c r="H4345" s="163" t="s">
        <v>133</v>
      </c>
      <c r="I4345" s="163" t="s">
        <v>133</v>
      </c>
      <c r="J4345" s="163" t="s">
        <v>133</v>
      </c>
      <c r="K4345" s="164">
        <f t="shared" si="208"/>
        <v>0</v>
      </c>
      <c r="L4345" s="165">
        <f t="shared" si="209"/>
        <v>0</v>
      </c>
      <c r="M4345" s="172">
        <v>127</v>
      </c>
      <c r="N4345" s="172">
        <v>64</v>
      </c>
      <c r="O4345" s="167" t="s">
        <v>133</v>
      </c>
      <c r="P4345" s="260" t="e">
        <f t="shared" si="207"/>
        <v>#NUM!</v>
      </c>
      <c r="S4345" s="272"/>
    </row>
    <row r="4346" spans="1:19">
      <c r="A4346" s="161" t="s">
        <v>5457</v>
      </c>
      <c r="C4346" s="161" t="s">
        <v>133</v>
      </c>
      <c r="F4346" s="163" t="s">
        <v>133</v>
      </c>
      <c r="G4346" s="266" t="s">
        <v>133</v>
      </c>
      <c r="H4346" s="163" t="s">
        <v>133</v>
      </c>
      <c r="I4346" s="163" t="s">
        <v>133</v>
      </c>
      <c r="J4346" s="163" t="s">
        <v>133</v>
      </c>
      <c r="K4346" s="164">
        <f t="shared" si="208"/>
        <v>0</v>
      </c>
      <c r="L4346" s="165">
        <f t="shared" si="209"/>
        <v>0</v>
      </c>
      <c r="M4346" s="172">
        <v>127</v>
      </c>
      <c r="N4346" s="172">
        <v>64</v>
      </c>
      <c r="O4346" s="167" t="s">
        <v>133</v>
      </c>
      <c r="P4346" s="260" t="e">
        <f t="shared" si="207"/>
        <v>#NUM!</v>
      </c>
      <c r="S4346" s="272"/>
    </row>
    <row r="4347" spans="1:19">
      <c r="A4347" s="161" t="s">
        <v>5458</v>
      </c>
      <c r="C4347" s="161" t="s">
        <v>133</v>
      </c>
      <c r="F4347" s="163" t="s">
        <v>133</v>
      </c>
      <c r="G4347" s="266" t="s">
        <v>133</v>
      </c>
      <c r="H4347" s="163" t="s">
        <v>133</v>
      </c>
      <c r="I4347" s="163" t="s">
        <v>133</v>
      </c>
      <c r="J4347" s="163" t="s">
        <v>133</v>
      </c>
      <c r="K4347" s="164">
        <f t="shared" si="208"/>
        <v>0</v>
      </c>
      <c r="L4347" s="165">
        <f t="shared" si="209"/>
        <v>0</v>
      </c>
      <c r="M4347" s="172">
        <v>127</v>
      </c>
      <c r="N4347" s="172">
        <v>64</v>
      </c>
      <c r="O4347" s="167" t="s">
        <v>133</v>
      </c>
      <c r="P4347" s="260" t="e">
        <f t="shared" si="207"/>
        <v>#NUM!</v>
      </c>
      <c r="S4347" s="272"/>
    </row>
    <row r="4348" spans="1:19">
      <c r="A4348" s="161" t="s">
        <v>5459</v>
      </c>
      <c r="C4348" s="161" t="s">
        <v>133</v>
      </c>
      <c r="F4348" s="163" t="s">
        <v>133</v>
      </c>
      <c r="G4348" s="266" t="s">
        <v>133</v>
      </c>
      <c r="H4348" s="163" t="s">
        <v>133</v>
      </c>
      <c r="I4348" s="163" t="s">
        <v>133</v>
      </c>
      <c r="J4348" s="163" t="s">
        <v>133</v>
      </c>
      <c r="K4348" s="164">
        <f t="shared" si="208"/>
        <v>0</v>
      </c>
      <c r="L4348" s="165">
        <f t="shared" si="209"/>
        <v>0</v>
      </c>
      <c r="M4348" s="172">
        <v>127</v>
      </c>
      <c r="N4348" s="172">
        <v>64</v>
      </c>
      <c r="O4348" s="167" t="s">
        <v>133</v>
      </c>
      <c r="P4348" s="260" t="e">
        <f t="shared" si="207"/>
        <v>#NUM!</v>
      </c>
      <c r="S4348" s="272"/>
    </row>
    <row r="4349" spans="1:19">
      <c r="A4349" s="161" t="s">
        <v>5460</v>
      </c>
      <c r="C4349" s="161" t="s">
        <v>133</v>
      </c>
      <c r="F4349" s="163" t="s">
        <v>133</v>
      </c>
      <c r="G4349" s="266" t="s">
        <v>133</v>
      </c>
      <c r="H4349" s="163" t="s">
        <v>133</v>
      </c>
      <c r="I4349" s="163" t="s">
        <v>133</v>
      </c>
      <c r="J4349" s="163" t="s">
        <v>133</v>
      </c>
      <c r="K4349" s="164">
        <f t="shared" si="208"/>
        <v>0</v>
      </c>
      <c r="L4349" s="165">
        <f t="shared" si="209"/>
        <v>0</v>
      </c>
      <c r="M4349" s="172">
        <v>127</v>
      </c>
      <c r="N4349" s="172">
        <v>64</v>
      </c>
      <c r="O4349" s="167" t="s">
        <v>133</v>
      </c>
      <c r="P4349" s="260" t="e">
        <f t="shared" si="207"/>
        <v>#NUM!</v>
      </c>
      <c r="S4349" s="272"/>
    </row>
    <row r="4350" spans="1:19">
      <c r="A4350" s="161" t="s">
        <v>5461</v>
      </c>
      <c r="C4350" s="161" t="s">
        <v>133</v>
      </c>
      <c r="F4350" s="163" t="s">
        <v>133</v>
      </c>
      <c r="G4350" s="266" t="s">
        <v>133</v>
      </c>
      <c r="H4350" s="163" t="s">
        <v>133</v>
      </c>
      <c r="I4350" s="163" t="s">
        <v>133</v>
      </c>
      <c r="J4350" s="163" t="s">
        <v>133</v>
      </c>
      <c r="K4350" s="164">
        <f t="shared" si="208"/>
        <v>0</v>
      </c>
      <c r="L4350" s="165">
        <f t="shared" si="209"/>
        <v>0</v>
      </c>
      <c r="M4350" s="172">
        <v>127</v>
      </c>
      <c r="N4350" s="172">
        <v>64</v>
      </c>
      <c r="O4350" s="167" t="s">
        <v>133</v>
      </c>
      <c r="P4350" s="260" t="e">
        <f t="shared" si="207"/>
        <v>#NUM!</v>
      </c>
      <c r="S4350" s="272"/>
    </row>
    <row r="4351" spans="1:19">
      <c r="A4351" s="161" t="s">
        <v>5462</v>
      </c>
      <c r="C4351" s="161" t="s">
        <v>133</v>
      </c>
      <c r="F4351" s="163" t="s">
        <v>133</v>
      </c>
      <c r="G4351" s="266" t="s">
        <v>133</v>
      </c>
      <c r="H4351" s="163" t="s">
        <v>133</v>
      </c>
      <c r="I4351" s="163" t="s">
        <v>133</v>
      </c>
      <c r="J4351" s="163" t="s">
        <v>133</v>
      </c>
      <c r="K4351" s="164">
        <f t="shared" si="208"/>
        <v>0</v>
      </c>
      <c r="L4351" s="165">
        <f t="shared" si="209"/>
        <v>0</v>
      </c>
      <c r="M4351" s="172">
        <v>127</v>
      </c>
      <c r="N4351" s="172">
        <v>64</v>
      </c>
      <c r="O4351" s="167" t="s">
        <v>133</v>
      </c>
      <c r="P4351" s="260" t="e">
        <f t="shared" si="207"/>
        <v>#NUM!</v>
      </c>
      <c r="S4351" s="272"/>
    </row>
    <row r="4352" spans="1:19">
      <c r="A4352" s="161" t="s">
        <v>5463</v>
      </c>
      <c r="C4352" s="161" t="s">
        <v>133</v>
      </c>
      <c r="F4352" s="163" t="s">
        <v>133</v>
      </c>
      <c r="G4352" s="266" t="s">
        <v>133</v>
      </c>
      <c r="H4352" s="163" t="s">
        <v>133</v>
      </c>
      <c r="I4352" s="163" t="s">
        <v>133</v>
      </c>
      <c r="J4352" s="163" t="s">
        <v>133</v>
      </c>
      <c r="K4352" s="164">
        <f t="shared" si="208"/>
        <v>0</v>
      </c>
      <c r="L4352" s="165">
        <f t="shared" si="209"/>
        <v>0</v>
      </c>
      <c r="M4352" s="172">
        <v>127</v>
      </c>
      <c r="N4352" s="172">
        <v>64</v>
      </c>
      <c r="O4352" s="167" t="s">
        <v>133</v>
      </c>
      <c r="P4352" s="260" t="e">
        <f t="shared" si="207"/>
        <v>#NUM!</v>
      </c>
      <c r="S4352" s="272"/>
    </row>
    <row r="4353" spans="1:19">
      <c r="A4353" s="161" t="s">
        <v>5464</v>
      </c>
      <c r="C4353" s="161" t="s">
        <v>133</v>
      </c>
      <c r="F4353" s="163" t="s">
        <v>133</v>
      </c>
      <c r="G4353" s="266" t="s">
        <v>133</v>
      </c>
      <c r="H4353" s="163" t="s">
        <v>133</v>
      </c>
      <c r="I4353" s="163" t="s">
        <v>133</v>
      </c>
      <c r="J4353" s="163" t="s">
        <v>133</v>
      </c>
      <c r="K4353" s="164">
        <f t="shared" si="208"/>
        <v>0</v>
      </c>
      <c r="L4353" s="165">
        <f t="shared" si="209"/>
        <v>0</v>
      </c>
      <c r="M4353" s="172">
        <v>127</v>
      </c>
      <c r="N4353" s="172">
        <v>64</v>
      </c>
      <c r="O4353" s="167" t="s">
        <v>133</v>
      </c>
      <c r="P4353" s="260" t="e">
        <f t="shared" si="207"/>
        <v>#NUM!</v>
      </c>
      <c r="S4353" s="272"/>
    </row>
    <row r="4354" spans="1:19">
      <c r="A4354" s="161" t="s">
        <v>5465</v>
      </c>
      <c r="C4354" s="161" t="s">
        <v>133</v>
      </c>
      <c r="F4354" s="163" t="s">
        <v>133</v>
      </c>
      <c r="G4354" s="266" t="s">
        <v>133</v>
      </c>
      <c r="H4354" s="163" t="s">
        <v>133</v>
      </c>
      <c r="I4354" s="163" t="s">
        <v>133</v>
      </c>
      <c r="J4354" s="163" t="s">
        <v>133</v>
      </c>
      <c r="K4354" s="164">
        <f t="shared" si="208"/>
        <v>0</v>
      </c>
      <c r="L4354" s="165">
        <f t="shared" si="209"/>
        <v>0</v>
      </c>
      <c r="M4354" s="172">
        <v>127</v>
      </c>
      <c r="N4354" s="172">
        <v>64</v>
      </c>
      <c r="O4354" s="167" t="s">
        <v>133</v>
      </c>
      <c r="P4354" s="260" t="e">
        <f t="shared" si="207"/>
        <v>#NUM!</v>
      </c>
      <c r="S4354" s="272"/>
    </row>
    <row r="4355" spans="1:19">
      <c r="A4355" s="161" t="s">
        <v>5466</v>
      </c>
      <c r="C4355" s="161" t="s">
        <v>133</v>
      </c>
      <c r="F4355" s="163" t="s">
        <v>133</v>
      </c>
      <c r="G4355" s="266" t="s">
        <v>133</v>
      </c>
      <c r="H4355" s="163" t="s">
        <v>133</v>
      </c>
      <c r="I4355" s="163" t="s">
        <v>133</v>
      </c>
      <c r="J4355" s="163" t="s">
        <v>133</v>
      </c>
      <c r="K4355" s="164">
        <f t="shared" si="208"/>
        <v>0</v>
      </c>
      <c r="L4355" s="165">
        <f t="shared" si="209"/>
        <v>0</v>
      </c>
      <c r="M4355" s="172">
        <v>127</v>
      </c>
      <c r="N4355" s="172">
        <v>64</v>
      </c>
      <c r="O4355" s="167" t="s">
        <v>133</v>
      </c>
      <c r="P4355" s="260" t="e">
        <f t="shared" si="207"/>
        <v>#NUM!</v>
      </c>
      <c r="S4355" s="272"/>
    </row>
    <row r="4356" spans="1:19">
      <c r="A4356" s="161" t="s">
        <v>5467</v>
      </c>
      <c r="C4356" s="161" t="s">
        <v>133</v>
      </c>
      <c r="F4356" s="163" t="s">
        <v>133</v>
      </c>
      <c r="G4356" s="266" t="s">
        <v>133</v>
      </c>
      <c r="H4356" s="163" t="s">
        <v>133</v>
      </c>
      <c r="I4356" s="163" t="s">
        <v>133</v>
      </c>
      <c r="J4356" s="163" t="s">
        <v>133</v>
      </c>
      <c r="K4356" s="164">
        <f t="shared" si="208"/>
        <v>0</v>
      </c>
      <c r="L4356" s="165">
        <f t="shared" si="209"/>
        <v>0</v>
      </c>
      <c r="M4356" s="172">
        <v>127</v>
      </c>
      <c r="N4356" s="172">
        <v>64</v>
      </c>
      <c r="O4356" s="167" t="s">
        <v>133</v>
      </c>
      <c r="P4356" s="260" t="e">
        <f t="shared" si="207"/>
        <v>#NUM!</v>
      </c>
      <c r="S4356" s="272"/>
    </row>
    <row r="4357" spans="1:19">
      <c r="A4357" s="161" t="s">
        <v>5468</v>
      </c>
      <c r="C4357" s="161" t="s">
        <v>133</v>
      </c>
      <c r="F4357" s="163" t="s">
        <v>133</v>
      </c>
      <c r="G4357" s="266" t="s">
        <v>133</v>
      </c>
      <c r="H4357" s="163" t="s">
        <v>133</v>
      </c>
      <c r="I4357" s="163" t="s">
        <v>133</v>
      </c>
      <c r="J4357" s="163" t="s">
        <v>133</v>
      </c>
      <c r="K4357" s="164">
        <f t="shared" si="208"/>
        <v>0</v>
      </c>
      <c r="L4357" s="165">
        <f t="shared" si="209"/>
        <v>0</v>
      </c>
      <c r="M4357" s="172">
        <v>127</v>
      </c>
      <c r="N4357" s="172">
        <v>64</v>
      </c>
      <c r="O4357" s="167" t="s">
        <v>133</v>
      </c>
      <c r="P4357" s="260" t="e">
        <f t="shared" si="207"/>
        <v>#NUM!</v>
      </c>
      <c r="S4357" s="272"/>
    </row>
    <row r="4358" spans="1:19">
      <c r="A4358" s="161" t="s">
        <v>5469</v>
      </c>
      <c r="C4358" s="161" t="s">
        <v>133</v>
      </c>
      <c r="F4358" s="163" t="s">
        <v>133</v>
      </c>
      <c r="G4358" s="266" t="s">
        <v>133</v>
      </c>
      <c r="H4358" s="163" t="s">
        <v>133</v>
      </c>
      <c r="I4358" s="163" t="s">
        <v>133</v>
      </c>
      <c r="J4358" s="163" t="s">
        <v>133</v>
      </c>
      <c r="K4358" s="164">
        <f t="shared" si="208"/>
        <v>0</v>
      </c>
      <c r="L4358" s="165">
        <f t="shared" si="209"/>
        <v>0</v>
      </c>
      <c r="M4358" s="172">
        <v>127</v>
      </c>
      <c r="N4358" s="172">
        <v>64</v>
      </c>
      <c r="O4358" s="167" t="s">
        <v>133</v>
      </c>
      <c r="P4358" s="260" t="e">
        <f t="shared" si="207"/>
        <v>#NUM!</v>
      </c>
      <c r="S4358" s="272"/>
    </row>
    <row r="4359" spans="1:19">
      <c r="A4359" s="161" t="s">
        <v>5470</v>
      </c>
      <c r="C4359" s="161" t="s">
        <v>133</v>
      </c>
      <c r="F4359" s="163" t="s">
        <v>133</v>
      </c>
      <c r="G4359" s="266" t="s">
        <v>133</v>
      </c>
      <c r="H4359" s="163" t="s">
        <v>133</v>
      </c>
      <c r="I4359" s="163" t="s">
        <v>133</v>
      </c>
      <c r="J4359" s="163" t="s">
        <v>133</v>
      </c>
      <c r="K4359" s="164">
        <f t="shared" si="208"/>
        <v>0</v>
      </c>
      <c r="L4359" s="165">
        <f t="shared" si="209"/>
        <v>0</v>
      </c>
      <c r="M4359" s="172">
        <v>127</v>
      </c>
      <c r="N4359" s="172">
        <v>64</v>
      </c>
      <c r="O4359" s="167" t="s">
        <v>133</v>
      </c>
      <c r="P4359" s="260" t="e">
        <f t="shared" si="207"/>
        <v>#NUM!</v>
      </c>
      <c r="S4359" s="272"/>
    </row>
    <row r="4360" spans="1:19">
      <c r="A4360" s="161" t="s">
        <v>5471</v>
      </c>
      <c r="C4360" s="161" t="s">
        <v>133</v>
      </c>
      <c r="F4360" s="163" t="s">
        <v>133</v>
      </c>
      <c r="G4360" s="266" t="s">
        <v>133</v>
      </c>
      <c r="H4360" s="163" t="s">
        <v>133</v>
      </c>
      <c r="I4360" s="163" t="s">
        <v>133</v>
      </c>
      <c r="J4360" s="163" t="s">
        <v>133</v>
      </c>
      <c r="K4360" s="164">
        <f t="shared" si="208"/>
        <v>0</v>
      </c>
      <c r="L4360" s="165">
        <f t="shared" si="209"/>
        <v>0</v>
      </c>
      <c r="M4360" s="172">
        <v>127</v>
      </c>
      <c r="N4360" s="172">
        <v>64</v>
      </c>
      <c r="O4360" s="167" t="s">
        <v>133</v>
      </c>
      <c r="P4360" s="260" t="e">
        <f t="shared" si="207"/>
        <v>#NUM!</v>
      </c>
      <c r="S4360" s="272"/>
    </row>
    <row r="4361" spans="1:19">
      <c r="A4361" s="161" t="s">
        <v>5472</v>
      </c>
      <c r="C4361" s="161" t="s">
        <v>133</v>
      </c>
      <c r="F4361" s="163" t="s">
        <v>133</v>
      </c>
      <c r="G4361" s="266" t="s">
        <v>133</v>
      </c>
      <c r="H4361" s="163" t="s">
        <v>133</v>
      </c>
      <c r="I4361" s="163" t="s">
        <v>133</v>
      </c>
      <c r="J4361" s="163" t="s">
        <v>133</v>
      </c>
      <c r="K4361" s="164">
        <f t="shared" si="208"/>
        <v>0</v>
      </c>
      <c r="L4361" s="165">
        <f t="shared" si="209"/>
        <v>0</v>
      </c>
      <c r="M4361" s="172">
        <v>127</v>
      </c>
      <c r="N4361" s="172">
        <v>64</v>
      </c>
      <c r="O4361" s="167" t="s">
        <v>133</v>
      </c>
      <c r="P4361" s="260" t="e">
        <f t="shared" si="207"/>
        <v>#NUM!</v>
      </c>
      <c r="S4361" s="272"/>
    </row>
    <row r="4362" spans="1:19">
      <c r="A4362" s="161" t="s">
        <v>5473</v>
      </c>
      <c r="C4362" s="161" t="s">
        <v>133</v>
      </c>
      <c r="F4362" s="163" t="s">
        <v>133</v>
      </c>
      <c r="G4362" s="266" t="s">
        <v>133</v>
      </c>
      <c r="H4362" s="163" t="s">
        <v>133</v>
      </c>
      <c r="I4362" s="163" t="s">
        <v>133</v>
      </c>
      <c r="J4362" s="163" t="s">
        <v>133</v>
      </c>
      <c r="K4362" s="164">
        <f t="shared" si="208"/>
        <v>0</v>
      </c>
      <c r="L4362" s="165">
        <f t="shared" si="209"/>
        <v>0</v>
      </c>
      <c r="M4362" s="172">
        <v>127</v>
      </c>
      <c r="N4362" s="172">
        <v>64</v>
      </c>
      <c r="O4362" s="167" t="s">
        <v>133</v>
      </c>
      <c r="P4362" s="260" t="e">
        <f t="shared" si="207"/>
        <v>#NUM!</v>
      </c>
      <c r="S4362" s="272"/>
    </row>
    <row r="4363" spans="1:19">
      <c r="A4363" s="161" t="s">
        <v>5474</v>
      </c>
      <c r="C4363" s="161" t="s">
        <v>133</v>
      </c>
      <c r="F4363" s="163" t="s">
        <v>133</v>
      </c>
      <c r="G4363" s="266" t="s">
        <v>133</v>
      </c>
      <c r="H4363" s="163" t="s">
        <v>133</v>
      </c>
      <c r="I4363" s="163" t="s">
        <v>133</v>
      </c>
      <c r="J4363" s="163" t="s">
        <v>133</v>
      </c>
      <c r="K4363" s="164">
        <f t="shared" si="208"/>
        <v>0</v>
      </c>
      <c r="L4363" s="165">
        <f t="shared" si="209"/>
        <v>0</v>
      </c>
      <c r="M4363" s="172">
        <v>127</v>
      </c>
      <c r="N4363" s="172">
        <v>64</v>
      </c>
      <c r="O4363" s="167" t="s">
        <v>133</v>
      </c>
      <c r="P4363" s="260" t="e">
        <f t="shared" si="207"/>
        <v>#NUM!</v>
      </c>
      <c r="S4363" s="272"/>
    </row>
    <row r="4364" spans="1:19">
      <c r="A4364" s="161" t="s">
        <v>5475</v>
      </c>
      <c r="C4364" s="161" t="s">
        <v>133</v>
      </c>
      <c r="F4364" s="163" t="s">
        <v>133</v>
      </c>
      <c r="G4364" s="266" t="s">
        <v>133</v>
      </c>
      <c r="H4364" s="163" t="s">
        <v>133</v>
      </c>
      <c r="I4364" s="163" t="s">
        <v>133</v>
      </c>
      <c r="J4364" s="163" t="s">
        <v>133</v>
      </c>
      <c r="K4364" s="164">
        <f t="shared" si="208"/>
        <v>0</v>
      </c>
      <c r="L4364" s="165">
        <f t="shared" si="209"/>
        <v>0</v>
      </c>
      <c r="M4364" s="172">
        <v>127</v>
      </c>
      <c r="N4364" s="172">
        <v>64</v>
      </c>
      <c r="O4364" s="167" t="s">
        <v>133</v>
      </c>
      <c r="P4364" s="260" t="e">
        <f t="shared" si="207"/>
        <v>#NUM!</v>
      </c>
      <c r="S4364" s="272"/>
    </row>
    <row r="4365" spans="1:19">
      <c r="A4365" s="161" t="s">
        <v>5476</v>
      </c>
      <c r="C4365" s="161" t="s">
        <v>133</v>
      </c>
      <c r="F4365" s="163" t="s">
        <v>133</v>
      </c>
      <c r="G4365" s="266" t="s">
        <v>133</v>
      </c>
      <c r="H4365" s="163" t="s">
        <v>133</v>
      </c>
      <c r="I4365" s="163" t="s">
        <v>133</v>
      </c>
      <c r="J4365" s="163" t="s">
        <v>133</v>
      </c>
      <c r="K4365" s="164">
        <f t="shared" si="208"/>
        <v>0</v>
      </c>
      <c r="L4365" s="165">
        <f t="shared" si="209"/>
        <v>0</v>
      </c>
      <c r="M4365" s="172">
        <v>127</v>
      </c>
      <c r="N4365" s="172">
        <v>64</v>
      </c>
      <c r="O4365" s="167" t="s">
        <v>133</v>
      </c>
      <c r="P4365" s="260" t="e">
        <f t="shared" si="207"/>
        <v>#NUM!</v>
      </c>
      <c r="S4365" s="272"/>
    </row>
    <row r="4366" spans="1:19">
      <c r="A4366" s="161" t="s">
        <v>5477</v>
      </c>
      <c r="C4366" s="161" t="s">
        <v>133</v>
      </c>
      <c r="F4366" s="163" t="s">
        <v>133</v>
      </c>
      <c r="G4366" s="266" t="s">
        <v>133</v>
      </c>
      <c r="H4366" s="163" t="s">
        <v>133</v>
      </c>
      <c r="I4366" s="163" t="s">
        <v>133</v>
      </c>
      <c r="J4366" s="163" t="s">
        <v>133</v>
      </c>
      <c r="K4366" s="164">
        <f t="shared" si="208"/>
        <v>0</v>
      </c>
      <c r="L4366" s="165">
        <f t="shared" si="209"/>
        <v>0</v>
      </c>
      <c r="M4366" s="172">
        <v>127</v>
      </c>
      <c r="N4366" s="172">
        <v>64</v>
      </c>
      <c r="O4366" s="167" t="s">
        <v>133</v>
      </c>
      <c r="P4366" s="260" t="e">
        <f t="shared" si="207"/>
        <v>#NUM!</v>
      </c>
      <c r="S4366" s="272"/>
    </row>
    <row r="4367" spans="1:19">
      <c r="A4367" s="161" t="s">
        <v>5478</v>
      </c>
      <c r="C4367" s="161" t="s">
        <v>133</v>
      </c>
      <c r="F4367" s="163" t="s">
        <v>133</v>
      </c>
      <c r="G4367" s="266" t="s">
        <v>133</v>
      </c>
      <c r="H4367" s="163" t="s">
        <v>133</v>
      </c>
      <c r="I4367" s="163" t="s">
        <v>133</v>
      </c>
      <c r="J4367" s="163" t="s">
        <v>133</v>
      </c>
      <c r="K4367" s="164">
        <f t="shared" si="208"/>
        <v>0</v>
      </c>
      <c r="L4367" s="165">
        <f t="shared" si="209"/>
        <v>0</v>
      </c>
      <c r="M4367" s="172">
        <v>127</v>
      </c>
      <c r="N4367" s="172">
        <v>64</v>
      </c>
      <c r="O4367" s="167" t="s">
        <v>133</v>
      </c>
      <c r="P4367" s="260" t="e">
        <f t="shared" ref="P4367:P4430" si="210">MEDIAN(Q4367:R4367)</f>
        <v>#NUM!</v>
      </c>
      <c r="S4367" s="272"/>
    </row>
    <row r="4368" spans="1:19">
      <c r="A4368" s="161" t="s">
        <v>5479</v>
      </c>
      <c r="C4368" s="161" t="s">
        <v>133</v>
      </c>
      <c r="F4368" s="163" t="s">
        <v>133</v>
      </c>
      <c r="G4368" s="266" t="s">
        <v>133</v>
      </c>
      <c r="H4368" s="163" t="s">
        <v>133</v>
      </c>
      <c r="I4368" s="163" t="s">
        <v>133</v>
      </c>
      <c r="J4368" s="163" t="s">
        <v>133</v>
      </c>
      <c r="K4368" s="164">
        <f t="shared" ref="K4368:K4431" si="211">IF(OR(D4368="n/a",D4368="nd"),0,D4368)+IF(OR(I4368="n/a",I4368="nd"),0,I4368)</f>
        <v>0</v>
      </c>
      <c r="L4368" s="165">
        <f t="shared" ref="L4368:L4431" si="212">SQRT(SUMSQ(IF(OR(E4368="n/a",E4368="nd"),0,E4368),IF(OR(F4368="n/a",F4368="nd"),0,F4368),IF(OR(J4368="n/a",J4368="nd"),0,J4368)))</f>
        <v>0</v>
      </c>
      <c r="M4368" s="172">
        <v>127</v>
      </c>
      <c r="N4368" s="172">
        <v>64</v>
      </c>
      <c r="O4368" s="167" t="s">
        <v>133</v>
      </c>
      <c r="P4368" s="260" t="e">
        <f t="shared" si="210"/>
        <v>#NUM!</v>
      </c>
      <c r="S4368" s="272"/>
    </row>
    <row r="4369" spans="1:19">
      <c r="A4369" s="161" t="s">
        <v>5480</v>
      </c>
      <c r="C4369" s="161" t="s">
        <v>133</v>
      </c>
      <c r="F4369" s="163" t="s">
        <v>133</v>
      </c>
      <c r="G4369" s="266" t="s">
        <v>133</v>
      </c>
      <c r="H4369" s="163" t="s">
        <v>133</v>
      </c>
      <c r="I4369" s="163" t="s">
        <v>133</v>
      </c>
      <c r="J4369" s="163" t="s">
        <v>133</v>
      </c>
      <c r="K4369" s="164">
        <f t="shared" si="211"/>
        <v>0</v>
      </c>
      <c r="L4369" s="165">
        <f t="shared" si="212"/>
        <v>0</v>
      </c>
      <c r="M4369" s="172">
        <v>127</v>
      </c>
      <c r="N4369" s="172">
        <v>64</v>
      </c>
      <c r="O4369" s="167" t="s">
        <v>133</v>
      </c>
      <c r="P4369" s="260" t="e">
        <f t="shared" si="210"/>
        <v>#NUM!</v>
      </c>
      <c r="S4369" s="272"/>
    </row>
    <row r="4370" spans="1:19">
      <c r="A4370" s="161" t="s">
        <v>5481</v>
      </c>
      <c r="C4370" s="161" t="s">
        <v>133</v>
      </c>
      <c r="F4370" s="163" t="s">
        <v>133</v>
      </c>
      <c r="G4370" s="266" t="s">
        <v>133</v>
      </c>
      <c r="H4370" s="163" t="s">
        <v>133</v>
      </c>
      <c r="I4370" s="163" t="s">
        <v>133</v>
      </c>
      <c r="J4370" s="163" t="s">
        <v>133</v>
      </c>
      <c r="K4370" s="164">
        <f t="shared" si="211"/>
        <v>0</v>
      </c>
      <c r="L4370" s="165">
        <f t="shared" si="212"/>
        <v>0</v>
      </c>
      <c r="M4370" s="172">
        <v>127</v>
      </c>
      <c r="N4370" s="172">
        <v>64</v>
      </c>
      <c r="O4370" s="167" t="s">
        <v>133</v>
      </c>
      <c r="P4370" s="260" t="e">
        <f t="shared" si="210"/>
        <v>#NUM!</v>
      </c>
      <c r="S4370" s="272"/>
    </row>
    <row r="4371" spans="1:19">
      <c r="A4371" s="161" t="s">
        <v>5482</v>
      </c>
      <c r="C4371" s="161" t="s">
        <v>133</v>
      </c>
      <c r="F4371" s="163" t="s">
        <v>133</v>
      </c>
      <c r="G4371" s="266" t="s">
        <v>133</v>
      </c>
      <c r="H4371" s="163" t="s">
        <v>133</v>
      </c>
      <c r="I4371" s="163" t="s">
        <v>133</v>
      </c>
      <c r="J4371" s="163" t="s">
        <v>133</v>
      </c>
      <c r="K4371" s="164">
        <f t="shared" si="211"/>
        <v>0</v>
      </c>
      <c r="L4371" s="165">
        <f t="shared" si="212"/>
        <v>0</v>
      </c>
      <c r="M4371" s="172">
        <v>127</v>
      </c>
      <c r="N4371" s="172">
        <v>64</v>
      </c>
      <c r="O4371" s="167" t="s">
        <v>133</v>
      </c>
      <c r="P4371" s="260" t="e">
        <f t="shared" si="210"/>
        <v>#NUM!</v>
      </c>
      <c r="S4371" s="272"/>
    </row>
    <row r="4372" spans="1:19">
      <c r="A4372" s="161" t="s">
        <v>5483</v>
      </c>
      <c r="C4372" s="161" t="s">
        <v>133</v>
      </c>
      <c r="F4372" s="163" t="s">
        <v>133</v>
      </c>
      <c r="G4372" s="266" t="s">
        <v>133</v>
      </c>
      <c r="H4372" s="163" t="s">
        <v>133</v>
      </c>
      <c r="I4372" s="163" t="s">
        <v>133</v>
      </c>
      <c r="J4372" s="163" t="s">
        <v>133</v>
      </c>
      <c r="K4372" s="164">
        <f t="shared" si="211"/>
        <v>0</v>
      </c>
      <c r="L4372" s="165">
        <f t="shared" si="212"/>
        <v>0</v>
      </c>
      <c r="M4372" s="172">
        <v>127</v>
      </c>
      <c r="N4372" s="172">
        <v>64</v>
      </c>
      <c r="O4372" s="167" t="s">
        <v>133</v>
      </c>
      <c r="P4372" s="260" t="e">
        <f t="shared" si="210"/>
        <v>#NUM!</v>
      </c>
      <c r="S4372" s="272"/>
    </row>
    <row r="4373" spans="1:19">
      <c r="A4373" s="161" t="s">
        <v>5484</v>
      </c>
      <c r="C4373" s="161" t="s">
        <v>133</v>
      </c>
      <c r="F4373" s="163" t="s">
        <v>133</v>
      </c>
      <c r="G4373" s="266" t="s">
        <v>133</v>
      </c>
      <c r="H4373" s="163" t="s">
        <v>133</v>
      </c>
      <c r="I4373" s="163" t="s">
        <v>133</v>
      </c>
      <c r="J4373" s="163" t="s">
        <v>133</v>
      </c>
      <c r="K4373" s="164">
        <f t="shared" si="211"/>
        <v>0</v>
      </c>
      <c r="L4373" s="165">
        <f t="shared" si="212"/>
        <v>0</v>
      </c>
      <c r="M4373" s="172">
        <v>127</v>
      </c>
      <c r="N4373" s="172">
        <v>64</v>
      </c>
      <c r="O4373" s="167" t="s">
        <v>133</v>
      </c>
      <c r="P4373" s="260" t="e">
        <f t="shared" si="210"/>
        <v>#NUM!</v>
      </c>
      <c r="S4373" s="272"/>
    </row>
    <row r="4374" spans="1:19">
      <c r="A4374" s="161" t="s">
        <v>5485</v>
      </c>
      <c r="C4374" s="161" t="s">
        <v>133</v>
      </c>
      <c r="F4374" s="163" t="s">
        <v>133</v>
      </c>
      <c r="G4374" s="266" t="s">
        <v>133</v>
      </c>
      <c r="H4374" s="163" t="s">
        <v>133</v>
      </c>
      <c r="I4374" s="163" t="s">
        <v>133</v>
      </c>
      <c r="J4374" s="163" t="s">
        <v>133</v>
      </c>
      <c r="K4374" s="164">
        <f t="shared" si="211"/>
        <v>0</v>
      </c>
      <c r="L4374" s="165">
        <f t="shared" si="212"/>
        <v>0</v>
      </c>
      <c r="M4374" s="172">
        <v>127</v>
      </c>
      <c r="N4374" s="172">
        <v>64</v>
      </c>
      <c r="O4374" s="167" t="s">
        <v>133</v>
      </c>
      <c r="P4374" s="260" t="e">
        <f t="shared" si="210"/>
        <v>#NUM!</v>
      </c>
      <c r="S4374" s="272"/>
    </row>
    <row r="4375" spans="1:19">
      <c r="A4375" s="161" t="s">
        <v>5486</v>
      </c>
      <c r="C4375" s="161" t="s">
        <v>133</v>
      </c>
      <c r="F4375" s="163" t="s">
        <v>133</v>
      </c>
      <c r="G4375" s="266" t="s">
        <v>133</v>
      </c>
      <c r="H4375" s="163" t="s">
        <v>133</v>
      </c>
      <c r="I4375" s="163" t="s">
        <v>133</v>
      </c>
      <c r="J4375" s="163" t="s">
        <v>133</v>
      </c>
      <c r="K4375" s="164">
        <f t="shared" si="211"/>
        <v>0</v>
      </c>
      <c r="L4375" s="165">
        <f t="shared" si="212"/>
        <v>0</v>
      </c>
      <c r="M4375" s="172">
        <v>127</v>
      </c>
      <c r="N4375" s="172">
        <v>64</v>
      </c>
      <c r="O4375" s="167" t="s">
        <v>133</v>
      </c>
      <c r="P4375" s="260" t="e">
        <f t="shared" si="210"/>
        <v>#NUM!</v>
      </c>
      <c r="S4375" s="272"/>
    </row>
    <row r="4376" spans="1:19">
      <c r="A4376" s="161" t="s">
        <v>5487</v>
      </c>
      <c r="C4376" s="161" t="s">
        <v>133</v>
      </c>
      <c r="F4376" s="163" t="s">
        <v>133</v>
      </c>
      <c r="G4376" s="266" t="s">
        <v>133</v>
      </c>
      <c r="H4376" s="163" t="s">
        <v>133</v>
      </c>
      <c r="I4376" s="163" t="s">
        <v>133</v>
      </c>
      <c r="J4376" s="163" t="s">
        <v>133</v>
      </c>
      <c r="K4376" s="164">
        <f t="shared" si="211"/>
        <v>0</v>
      </c>
      <c r="L4376" s="165">
        <f t="shared" si="212"/>
        <v>0</v>
      </c>
      <c r="M4376" s="172">
        <v>127</v>
      </c>
      <c r="N4376" s="172">
        <v>64</v>
      </c>
      <c r="O4376" s="167" t="s">
        <v>133</v>
      </c>
      <c r="P4376" s="260" t="e">
        <f t="shared" si="210"/>
        <v>#NUM!</v>
      </c>
      <c r="S4376" s="272"/>
    </row>
    <row r="4377" spans="1:19">
      <c r="A4377" s="161" t="s">
        <v>5488</v>
      </c>
      <c r="C4377" s="161" t="s">
        <v>133</v>
      </c>
      <c r="F4377" s="163" t="s">
        <v>133</v>
      </c>
      <c r="G4377" s="266" t="s">
        <v>133</v>
      </c>
      <c r="H4377" s="163" t="s">
        <v>133</v>
      </c>
      <c r="I4377" s="163" t="s">
        <v>133</v>
      </c>
      <c r="J4377" s="163" t="s">
        <v>133</v>
      </c>
      <c r="K4377" s="164">
        <f t="shared" si="211"/>
        <v>0</v>
      </c>
      <c r="L4377" s="165">
        <f t="shared" si="212"/>
        <v>0</v>
      </c>
      <c r="M4377" s="172">
        <v>127</v>
      </c>
      <c r="N4377" s="172">
        <v>64</v>
      </c>
      <c r="O4377" s="167" t="s">
        <v>133</v>
      </c>
      <c r="P4377" s="260" t="e">
        <f t="shared" si="210"/>
        <v>#NUM!</v>
      </c>
      <c r="S4377" s="272"/>
    </row>
    <row r="4378" spans="1:19">
      <c r="A4378" s="161" t="s">
        <v>5489</v>
      </c>
      <c r="C4378" s="161" t="s">
        <v>133</v>
      </c>
      <c r="F4378" s="163" t="s">
        <v>133</v>
      </c>
      <c r="G4378" s="266" t="s">
        <v>133</v>
      </c>
      <c r="H4378" s="163" t="s">
        <v>133</v>
      </c>
      <c r="I4378" s="163" t="s">
        <v>133</v>
      </c>
      <c r="J4378" s="163" t="s">
        <v>133</v>
      </c>
      <c r="K4378" s="164">
        <f t="shared" si="211"/>
        <v>0</v>
      </c>
      <c r="L4378" s="165">
        <f t="shared" si="212"/>
        <v>0</v>
      </c>
      <c r="M4378" s="172">
        <v>127</v>
      </c>
      <c r="N4378" s="172">
        <v>64</v>
      </c>
      <c r="O4378" s="167" t="s">
        <v>133</v>
      </c>
      <c r="P4378" s="260" t="e">
        <f t="shared" si="210"/>
        <v>#NUM!</v>
      </c>
      <c r="S4378" s="272"/>
    </row>
    <row r="4379" spans="1:19">
      <c r="A4379" s="161" t="s">
        <v>5490</v>
      </c>
      <c r="C4379" s="161" t="s">
        <v>133</v>
      </c>
      <c r="F4379" s="163" t="s">
        <v>133</v>
      </c>
      <c r="G4379" s="266" t="s">
        <v>133</v>
      </c>
      <c r="H4379" s="163" t="s">
        <v>133</v>
      </c>
      <c r="I4379" s="163" t="s">
        <v>133</v>
      </c>
      <c r="J4379" s="163" t="s">
        <v>133</v>
      </c>
      <c r="K4379" s="164">
        <f t="shared" si="211"/>
        <v>0</v>
      </c>
      <c r="L4379" s="165">
        <f t="shared" si="212"/>
        <v>0</v>
      </c>
      <c r="M4379" s="172">
        <v>127</v>
      </c>
      <c r="N4379" s="172">
        <v>64</v>
      </c>
      <c r="O4379" s="167" t="s">
        <v>133</v>
      </c>
      <c r="P4379" s="260" t="e">
        <f t="shared" si="210"/>
        <v>#NUM!</v>
      </c>
      <c r="S4379" s="272"/>
    </row>
    <row r="4380" spans="1:19">
      <c r="A4380" s="161" t="s">
        <v>5491</v>
      </c>
      <c r="C4380" s="161" t="s">
        <v>133</v>
      </c>
      <c r="F4380" s="163" t="s">
        <v>133</v>
      </c>
      <c r="G4380" s="266" t="s">
        <v>133</v>
      </c>
      <c r="H4380" s="163" t="s">
        <v>133</v>
      </c>
      <c r="I4380" s="163" t="s">
        <v>133</v>
      </c>
      <c r="J4380" s="163" t="s">
        <v>133</v>
      </c>
      <c r="K4380" s="164">
        <f t="shared" si="211"/>
        <v>0</v>
      </c>
      <c r="L4380" s="165">
        <f t="shared" si="212"/>
        <v>0</v>
      </c>
      <c r="M4380" s="172">
        <v>127</v>
      </c>
      <c r="N4380" s="172">
        <v>64</v>
      </c>
      <c r="O4380" s="167" t="s">
        <v>133</v>
      </c>
      <c r="P4380" s="260" t="e">
        <f t="shared" si="210"/>
        <v>#NUM!</v>
      </c>
      <c r="S4380" s="272"/>
    </row>
    <row r="4381" spans="1:19">
      <c r="A4381" s="161" t="s">
        <v>5492</v>
      </c>
      <c r="C4381" s="161" t="s">
        <v>133</v>
      </c>
      <c r="F4381" s="163" t="s">
        <v>133</v>
      </c>
      <c r="G4381" s="266" t="s">
        <v>133</v>
      </c>
      <c r="H4381" s="163" t="s">
        <v>133</v>
      </c>
      <c r="I4381" s="163" t="s">
        <v>133</v>
      </c>
      <c r="J4381" s="163" t="s">
        <v>133</v>
      </c>
      <c r="K4381" s="164">
        <f t="shared" si="211"/>
        <v>0</v>
      </c>
      <c r="L4381" s="165">
        <f t="shared" si="212"/>
        <v>0</v>
      </c>
      <c r="M4381" s="172">
        <v>127</v>
      </c>
      <c r="N4381" s="172">
        <v>64</v>
      </c>
      <c r="O4381" s="167" t="s">
        <v>133</v>
      </c>
      <c r="P4381" s="260" t="e">
        <f t="shared" si="210"/>
        <v>#NUM!</v>
      </c>
      <c r="S4381" s="272"/>
    </row>
    <row r="4382" spans="1:19">
      <c r="A4382" s="161" t="s">
        <v>5493</v>
      </c>
      <c r="C4382" s="161" t="s">
        <v>133</v>
      </c>
      <c r="F4382" s="163" t="s">
        <v>133</v>
      </c>
      <c r="G4382" s="266" t="s">
        <v>133</v>
      </c>
      <c r="H4382" s="163" t="s">
        <v>133</v>
      </c>
      <c r="I4382" s="163" t="s">
        <v>133</v>
      </c>
      <c r="J4382" s="163" t="s">
        <v>133</v>
      </c>
      <c r="K4382" s="164">
        <f t="shared" si="211"/>
        <v>0</v>
      </c>
      <c r="L4382" s="165">
        <f t="shared" si="212"/>
        <v>0</v>
      </c>
      <c r="M4382" s="172">
        <v>127</v>
      </c>
      <c r="N4382" s="172">
        <v>64</v>
      </c>
      <c r="O4382" s="167" t="s">
        <v>133</v>
      </c>
      <c r="P4382" s="260" t="e">
        <f t="shared" si="210"/>
        <v>#NUM!</v>
      </c>
      <c r="S4382" s="272"/>
    </row>
    <row r="4383" spans="1:19">
      <c r="A4383" s="161" t="s">
        <v>5494</v>
      </c>
      <c r="C4383" s="161" t="s">
        <v>133</v>
      </c>
      <c r="F4383" s="163" t="s">
        <v>133</v>
      </c>
      <c r="G4383" s="266" t="s">
        <v>133</v>
      </c>
      <c r="H4383" s="163" t="s">
        <v>133</v>
      </c>
      <c r="I4383" s="163" t="s">
        <v>133</v>
      </c>
      <c r="J4383" s="163" t="s">
        <v>133</v>
      </c>
      <c r="K4383" s="164">
        <f t="shared" si="211"/>
        <v>0</v>
      </c>
      <c r="L4383" s="165">
        <f t="shared" si="212"/>
        <v>0</v>
      </c>
      <c r="M4383" s="172">
        <v>127</v>
      </c>
      <c r="N4383" s="172">
        <v>64</v>
      </c>
      <c r="O4383" s="167" t="s">
        <v>133</v>
      </c>
      <c r="P4383" s="260" t="e">
        <f t="shared" si="210"/>
        <v>#NUM!</v>
      </c>
      <c r="S4383" s="272"/>
    </row>
    <row r="4384" spans="1:19">
      <c r="A4384" s="161" t="s">
        <v>5495</v>
      </c>
      <c r="C4384" s="161" t="s">
        <v>133</v>
      </c>
      <c r="F4384" s="163" t="s">
        <v>133</v>
      </c>
      <c r="G4384" s="266" t="s">
        <v>133</v>
      </c>
      <c r="H4384" s="163" t="s">
        <v>133</v>
      </c>
      <c r="I4384" s="163" t="s">
        <v>133</v>
      </c>
      <c r="J4384" s="163" t="s">
        <v>133</v>
      </c>
      <c r="K4384" s="164">
        <f t="shared" si="211"/>
        <v>0</v>
      </c>
      <c r="L4384" s="165">
        <f t="shared" si="212"/>
        <v>0</v>
      </c>
      <c r="M4384" s="172">
        <v>127</v>
      </c>
      <c r="N4384" s="172">
        <v>64</v>
      </c>
      <c r="O4384" s="167" t="s">
        <v>133</v>
      </c>
      <c r="P4384" s="260" t="e">
        <f t="shared" si="210"/>
        <v>#NUM!</v>
      </c>
      <c r="S4384" s="272"/>
    </row>
    <row r="4385" spans="1:19">
      <c r="A4385" s="161" t="s">
        <v>5496</v>
      </c>
      <c r="C4385" s="161" t="s">
        <v>133</v>
      </c>
      <c r="F4385" s="163" t="s">
        <v>133</v>
      </c>
      <c r="G4385" s="266" t="s">
        <v>133</v>
      </c>
      <c r="H4385" s="163" t="s">
        <v>133</v>
      </c>
      <c r="I4385" s="163" t="s">
        <v>133</v>
      </c>
      <c r="J4385" s="163" t="s">
        <v>133</v>
      </c>
      <c r="K4385" s="164">
        <f t="shared" si="211"/>
        <v>0</v>
      </c>
      <c r="L4385" s="165">
        <f t="shared" si="212"/>
        <v>0</v>
      </c>
      <c r="M4385" s="172">
        <v>127</v>
      </c>
      <c r="N4385" s="172">
        <v>64</v>
      </c>
      <c r="O4385" s="167" t="s">
        <v>133</v>
      </c>
      <c r="P4385" s="260" t="e">
        <f t="shared" si="210"/>
        <v>#NUM!</v>
      </c>
      <c r="S4385" s="272"/>
    </row>
    <row r="4386" spans="1:19">
      <c r="A4386" s="161" t="s">
        <v>5497</v>
      </c>
      <c r="C4386" s="161" t="s">
        <v>133</v>
      </c>
      <c r="F4386" s="163" t="s">
        <v>133</v>
      </c>
      <c r="G4386" s="266" t="s">
        <v>133</v>
      </c>
      <c r="H4386" s="163" t="s">
        <v>133</v>
      </c>
      <c r="I4386" s="163" t="s">
        <v>133</v>
      </c>
      <c r="J4386" s="163" t="s">
        <v>133</v>
      </c>
      <c r="K4386" s="164">
        <f t="shared" si="211"/>
        <v>0</v>
      </c>
      <c r="L4386" s="165">
        <f t="shared" si="212"/>
        <v>0</v>
      </c>
      <c r="M4386" s="172">
        <v>127</v>
      </c>
      <c r="N4386" s="172">
        <v>64</v>
      </c>
      <c r="O4386" s="167" t="s">
        <v>133</v>
      </c>
      <c r="P4386" s="260" t="e">
        <f t="shared" si="210"/>
        <v>#NUM!</v>
      </c>
      <c r="S4386" s="272"/>
    </row>
    <row r="4387" spans="1:19">
      <c r="A4387" s="161" t="s">
        <v>5498</v>
      </c>
      <c r="C4387" s="161" t="s">
        <v>133</v>
      </c>
      <c r="F4387" s="163" t="s">
        <v>133</v>
      </c>
      <c r="G4387" s="266" t="s">
        <v>133</v>
      </c>
      <c r="H4387" s="163" t="s">
        <v>133</v>
      </c>
      <c r="I4387" s="163" t="s">
        <v>133</v>
      </c>
      <c r="J4387" s="163" t="s">
        <v>133</v>
      </c>
      <c r="K4387" s="164">
        <f t="shared" si="211"/>
        <v>0</v>
      </c>
      <c r="L4387" s="165">
        <f t="shared" si="212"/>
        <v>0</v>
      </c>
      <c r="M4387" s="172">
        <v>127</v>
      </c>
      <c r="N4387" s="172">
        <v>64</v>
      </c>
      <c r="O4387" s="167" t="s">
        <v>133</v>
      </c>
      <c r="P4387" s="260" t="e">
        <f t="shared" si="210"/>
        <v>#NUM!</v>
      </c>
      <c r="S4387" s="272"/>
    </row>
    <row r="4388" spans="1:19">
      <c r="A4388" s="161" t="s">
        <v>5499</v>
      </c>
      <c r="C4388" s="161" t="s">
        <v>133</v>
      </c>
      <c r="F4388" s="163" t="s">
        <v>133</v>
      </c>
      <c r="G4388" s="266" t="s">
        <v>133</v>
      </c>
      <c r="H4388" s="163" t="s">
        <v>133</v>
      </c>
      <c r="I4388" s="163" t="s">
        <v>133</v>
      </c>
      <c r="J4388" s="163" t="s">
        <v>133</v>
      </c>
      <c r="K4388" s="164">
        <f t="shared" si="211"/>
        <v>0</v>
      </c>
      <c r="L4388" s="165">
        <f t="shared" si="212"/>
        <v>0</v>
      </c>
      <c r="M4388" s="172">
        <v>127</v>
      </c>
      <c r="N4388" s="172">
        <v>64</v>
      </c>
      <c r="O4388" s="167" t="s">
        <v>133</v>
      </c>
      <c r="P4388" s="260" t="e">
        <f t="shared" si="210"/>
        <v>#NUM!</v>
      </c>
      <c r="S4388" s="272"/>
    </row>
    <row r="4389" spans="1:19">
      <c r="A4389" s="161" t="s">
        <v>5500</v>
      </c>
      <c r="C4389" s="161" t="s">
        <v>133</v>
      </c>
      <c r="F4389" s="163" t="s">
        <v>133</v>
      </c>
      <c r="G4389" s="266" t="s">
        <v>133</v>
      </c>
      <c r="H4389" s="163" t="s">
        <v>133</v>
      </c>
      <c r="I4389" s="163" t="s">
        <v>133</v>
      </c>
      <c r="J4389" s="163" t="s">
        <v>133</v>
      </c>
      <c r="K4389" s="164">
        <f t="shared" si="211"/>
        <v>0</v>
      </c>
      <c r="L4389" s="165">
        <f t="shared" si="212"/>
        <v>0</v>
      </c>
      <c r="M4389" s="172">
        <v>127</v>
      </c>
      <c r="N4389" s="172">
        <v>64</v>
      </c>
      <c r="O4389" s="167" t="s">
        <v>133</v>
      </c>
      <c r="P4389" s="260" t="e">
        <f t="shared" si="210"/>
        <v>#NUM!</v>
      </c>
      <c r="S4389" s="272"/>
    </row>
    <row r="4390" spans="1:19">
      <c r="A4390" s="161" t="s">
        <v>5501</v>
      </c>
      <c r="C4390" s="161" t="s">
        <v>133</v>
      </c>
      <c r="F4390" s="163" t="s">
        <v>133</v>
      </c>
      <c r="G4390" s="266" t="s">
        <v>133</v>
      </c>
      <c r="H4390" s="163" t="s">
        <v>133</v>
      </c>
      <c r="I4390" s="163" t="s">
        <v>133</v>
      </c>
      <c r="J4390" s="163" t="s">
        <v>133</v>
      </c>
      <c r="K4390" s="164">
        <f t="shared" si="211"/>
        <v>0</v>
      </c>
      <c r="L4390" s="165">
        <f t="shared" si="212"/>
        <v>0</v>
      </c>
      <c r="M4390" s="172">
        <v>127</v>
      </c>
      <c r="N4390" s="172">
        <v>64</v>
      </c>
      <c r="O4390" s="167" t="s">
        <v>133</v>
      </c>
      <c r="P4390" s="260" t="e">
        <f t="shared" si="210"/>
        <v>#NUM!</v>
      </c>
      <c r="S4390" s="272"/>
    </row>
    <row r="4391" spans="1:19">
      <c r="A4391" s="161" t="s">
        <v>5502</v>
      </c>
      <c r="C4391" s="161" t="s">
        <v>133</v>
      </c>
      <c r="F4391" s="163" t="s">
        <v>133</v>
      </c>
      <c r="G4391" s="266" t="s">
        <v>133</v>
      </c>
      <c r="H4391" s="163" t="s">
        <v>133</v>
      </c>
      <c r="I4391" s="163" t="s">
        <v>133</v>
      </c>
      <c r="J4391" s="163" t="s">
        <v>133</v>
      </c>
      <c r="K4391" s="164">
        <f t="shared" si="211"/>
        <v>0</v>
      </c>
      <c r="L4391" s="165">
        <f t="shared" si="212"/>
        <v>0</v>
      </c>
      <c r="M4391" s="172">
        <v>127</v>
      </c>
      <c r="N4391" s="172">
        <v>64</v>
      </c>
      <c r="O4391" s="167" t="s">
        <v>133</v>
      </c>
      <c r="P4391" s="260" t="e">
        <f t="shared" si="210"/>
        <v>#NUM!</v>
      </c>
      <c r="S4391" s="272"/>
    </row>
    <row r="4392" spans="1:19">
      <c r="A4392" s="161" t="s">
        <v>5503</v>
      </c>
      <c r="C4392" s="161" t="s">
        <v>133</v>
      </c>
      <c r="F4392" s="163" t="s">
        <v>133</v>
      </c>
      <c r="G4392" s="266" t="s">
        <v>133</v>
      </c>
      <c r="H4392" s="163" t="s">
        <v>133</v>
      </c>
      <c r="I4392" s="163" t="s">
        <v>133</v>
      </c>
      <c r="J4392" s="163" t="s">
        <v>133</v>
      </c>
      <c r="K4392" s="164">
        <f t="shared" si="211"/>
        <v>0</v>
      </c>
      <c r="L4392" s="165">
        <f t="shared" si="212"/>
        <v>0</v>
      </c>
      <c r="M4392" s="172">
        <v>127</v>
      </c>
      <c r="N4392" s="172">
        <v>64</v>
      </c>
      <c r="O4392" s="167" t="s">
        <v>133</v>
      </c>
      <c r="P4392" s="260" t="e">
        <f t="shared" si="210"/>
        <v>#NUM!</v>
      </c>
      <c r="S4392" s="272"/>
    </row>
    <row r="4393" spans="1:19">
      <c r="A4393" s="161" t="s">
        <v>5504</v>
      </c>
      <c r="C4393" s="161" t="s">
        <v>133</v>
      </c>
      <c r="F4393" s="163" t="s">
        <v>133</v>
      </c>
      <c r="G4393" s="266" t="s">
        <v>133</v>
      </c>
      <c r="H4393" s="163" t="s">
        <v>133</v>
      </c>
      <c r="I4393" s="163" t="s">
        <v>133</v>
      </c>
      <c r="J4393" s="163" t="s">
        <v>133</v>
      </c>
      <c r="K4393" s="164">
        <f t="shared" si="211"/>
        <v>0</v>
      </c>
      <c r="L4393" s="165">
        <f t="shared" si="212"/>
        <v>0</v>
      </c>
      <c r="M4393" s="172">
        <v>127</v>
      </c>
      <c r="N4393" s="172">
        <v>64</v>
      </c>
      <c r="O4393" s="167" t="s">
        <v>133</v>
      </c>
      <c r="P4393" s="260" t="e">
        <f t="shared" si="210"/>
        <v>#NUM!</v>
      </c>
      <c r="S4393" s="272"/>
    </row>
    <row r="4394" spans="1:19">
      <c r="A4394" s="161" t="s">
        <v>5505</v>
      </c>
      <c r="C4394" s="161" t="s">
        <v>133</v>
      </c>
      <c r="F4394" s="163" t="s">
        <v>133</v>
      </c>
      <c r="G4394" s="266" t="s">
        <v>133</v>
      </c>
      <c r="H4394" s="163" t="s">
        <v>133</v>
      </c>
      <c r="I4394" s="163" t="s">
        <v>133</v>
      </c>
      <c r="J4394" s="163" t="s">
        <v>133</v>
      </c>
      <c r="K4394" s="164">
        <f t="shared" si="211"/>
        <v>0</v>
      </c>
      <c r="L4394" s="165">
        <f t="shared" si="212"/>
        <v>0</v>
      </c>
      <c r="M4394" s="172">
        <v>127</v>
      </c>
      <c r="N4394" s="172">
        <v>64</v>
      </c>
      <c r="O4394" s="167" t="s">
        <v>133</v>
      </c>
      <c r="P4394" s="260" t="e">
        <f t="shared" si="210"/>
        <v>#NUM!</v>
      </c>
      <c r="S4394" s="272"/>
    </row>
    <row r="4395" spans="1:19">
      <c r="A4395" s="161" t="s">
        <v>5506</v>
      </c>
      <c r="C4395" s="161" t="s">
        <v>133</v>
      </c>
      <c r="F4395" s="163" t="s">
        <v>133</v>
      </c>
      <c r="G4395" s="266" t="s">
        <v>133</v>
      </c>
      <c r="H4395" s="163" t="s">
        <v>133</v>
      </c>
      <c r="I4395" s="163" t="s">
        <v>133</v>
      </c>
      <c r="J4395" s="163" t="s">
        <v>133</v>
      </c>
      <c r="K4395" s="164">
        <f t="shared" si="211"/>
        <v>0</v>
      </c>
      <c r="L4395" s="165">
        <f t="shared" si="212"/>
        <v>0</v>
      </c>
      <c r="M4395" s="172">
        <v>127</v>
      </c>
      <c r="N4395" s="172">
        <v>64</v>
      </c>
      <c r="O4395" s="167" t="s">
        <v>133</v>
      </c>
      <c r="P4395" s="260" t="e">
        <f t="shared" si="210"/>
        <v>#NUM!</v>
      </c>
      <c r="S4395" s="272"/>
    </row>
    <row r="4396" spans="1:19">
      <c r="A4396" s="161" t="s">
        <v>5507</v>
      </c>
      <c r="C4396" s="161" t="s">
        <v>133</v>
      </c>
      <c r="F4396" s="163" t="s">
        <v>133</v>
      </c>
      <c r="G4396" s="266" t="s">
        <v>133</v>
      </c>
      <c r="H4396" s="163" t="s">
        <v>133</v>
      </c>
      <c r="I4396" s="163" t="s">
        <v>133</v>
      </c>
      <c r="J4396" s="163" t="s">
        <v>133</v>
      </c>
      <c r="K4396" s="164">
        <f t="shared" si="211"/>
        <v>0</v>
      </c>
      <c r="L4396" s="165">
        <f t="shared" si="212"/>
        <v>0</v>
      </c>
      <c r="M4396" s="172">
        <v>127</v>
      </c>
      <c r="N4396" s="172">
        <v>64</v>
      </c>
      <c r="O4396" s="167" t="s">
        <v>133</v>
      </c>
      <c r="P4396" s="260" t="e">
        <f t="shared" si="210"/>
        <v>#NUM!</v>
      </c>
      <c r="S4396" s="272"/>
    </row>
    <row r="4397" spans="1:19">
      <c r="A4397" s="161" t="s">
        <v>5508</v>
      </c>
      <c r="C4397" s="161" t="s">
        <v>133</v>
      </c>
      <c r="F4397" s="163" t="s">
        <v>133</v>
      </c>
      <c r="G4397" s="266" t="s">
        <v>133</v>
      </c>
      <c r="H4397" s="163" t="s">
        <v>133</v>
      </c>
      <c r="I4397" s="163" t="s">
        <v>133</v>
      </c>
      <c r="J4397" s="163" t="s">
        <v>133</v>
      </c>
      <c r="K4397" s="164">
        <f t="shared" si="211"/>
        <v>0</v>
      </c>
      <c r="L4397" s="165">
        <f t="shared" si="212"/>
        <v>0</v>
      </c>
      <c r="M4397" s="172">
        <v>127</v>
      </c>
      <c r="N4397" s="172">
        <v>64</v>
      </c>
      <c r="O4397" s="167" t="s">
        <v>133</v>
      </c>
      <c r="P4397" s="260" t="e">
        <f t="shared" si="210"/>
        <v>#NUM!</v>
      </c>
      <c r="S4397" s="272"/>
    </row>
    <row r="4398" spans="1:19">
      <c r="A4398" s="161" t="s">
        <v>5509</v>
      </c>
      <c r="C4398" s="161" t="s">
        <v>133</v>
      </c>
      <c r="F4398" s="163" t="s">
        <v>133</v>
      </c>
      <c r="G4398" s="266" t="s">
        <v>133</v>
      </c>
      <c r="H4398" s="163" t="s">
        <v>133</v>
      </c>
      <c r="I4398" s="163" t="s">
        <v>133</v>
      </c>
      <c r="J4398" s="163" t="s">
        <v>133</v>
      </c>
      <c r="K4398" s="164">
        <f t="shared" si="211"/>
        <v>0</v>
      </c>
      <c r="L4398" s="165">
        <f t="shared" si="212"/>
        <v>0</v>
      </c>
      <c r="M4398" s="172">
        <v>127</v>
      </c>
      <c r="N4398" s="172">
        <v>64</v>
      </c>
      <c r="O4398" s="167" t="s">
        <v>133</v>
      </c>
      <c r="P4398" s="260" t="e">
        <f t="shared" si="210"/>
        <v>#NUM!</v>
      </c>
      <c r="S4398" s="272"/>
    </row>
    <row r="4399" spans="1:19">
      <c r="A4399" s="161" t="s">
        <v>5510</v>
      </c>
      <c r="C4399" s="161" t="s">
        <v>133</v>
      </c>
      <c r="F4399" s="163" t="s">
        <v>133</v>
      </c>
      <c r="G4399" s="266" t="s">
        <v>133</v>
      </c>
      <c r="H4399" s="163" t="s">
        <v>133</v>
      </c>
      <c r="I4399" s="163" t="s">
        <v>133</v>
      </c>
      <c r="J4399" s="163" t="s">
        <v>133</v>
      </c>
      <c r="K4399" s="164">
        <f t="shared" si="211"/>
        <v>0</v>
      </c>
      <c r="L4399" s="165">
        <f t="shared" si="212"/>
        <v>0</v>
      </c>
      <c r="M4399" s="172">
        <v>127</v>
      </c>
      <c r="N4399" s="172">
        <v>64</v>
      </c>
      <c r="O4399" s="167" t="s">
        <v>133</v>
      </c>
      <c r="P4399" s="260" t="e">
        <f t="shared" si="210"/>
        <v>#NUM!</v>
      </c>
      <c r="S4399" s="272"/>
    </row>
    <row r="4400" spans="1:19">
      <c r="A4400" s="161" t="s">
        <v>5511</v>
      </c>
      <c r="C4400" s="161" t="s">
        <v>133</v>
      </c>
      <c r="F4400" s="163" t="s">
        <v>133</v>
      </c>
      <c r="G4400" s="266" t="s">
        <v>133</v>
      </c>
      <c r="H4400" s="163" t="s">
        <v>133</v>
      </c>
      <c r="I4400" s="163" t="s">
        <v>133</v>
      </c>
      <c r="J4400" s="163" t="s">
        <v>133</v>
      </c>
      <c r="K4400" s="164">
        <f t="shared" si="211"/>
        <v>0</v>
      </c>
      <c r="L4400" s="165">
        <f t="shared" si="212"/>
        <v>0</v>
      </c>
      <c r="M4400" s="172">
        <v>127</v>
      </c>
      <c r="N4400" s="172">
        <v>64</v>
      </c>
      <c r="O4400" s="167" t="s">
        <v>133</v>
      </c>
      <c r="P4400" s="260" t="e">
        <f t="shared" si="210"/>
        <v>#NUM!</v>
      </c>
      <c r="S4400" s="272"/>
    </row>
    <row r="4401" spans="1:19">
      <c r="A4401" s="161" t="s">
        <v>5512</v>
      </c>
      <c r="C4401" s="161" t="s">
        <v>133</v>
      </c>
      <c r="F4401" s="163" t="s">
        <v>133</v>
      </c>
      <c r="G4401" s="266" t="s">
        <v>133</v>
      </c>
      <c r="H4401" s="163" t="s">
        <v>133</v>
      </c>
      <c r="I4401" s="163" t="s">
        <v>133</v>
      </c>
      <c r="J4401" s="163" t="s">
        <v>133</v>
      </c>
      <c r="K4401" s="164">
        <f t="shared" si="211"/>
        <v>0</v>
      </c>
      <c r="L4401" s="165">
        <f t="shared" si="212"/>
        <v>0</v>
      </c>
      <c r="M4401" s="172">
        <v>127</v>
      </c>
      <c r="N4401" s="172">
        <v>64</v>
      </c>
      <c r="O4401" s="167" t="s">
        <v>133</v>
      </c>
      <c r="P4401" s="260" t="e">
        <f t="shared" si="210"/>
        <v>#NUM!</v>
      </c>
      <c r="S4401" s="272"/>
    </row>
    <row r="4402" spans="1:19">
      <c r="A4402" s="161" t="s">
        <v>5513</v>
      </c>
      <c r="C4402" s="161" t="s">
        <v>133</v>
      </c>
      <c r="F4402" s="163" t="s">
        <v>133</v>
      </c>
      <c r="G4402" s="266" t="s">
        <v>133</v>
      </c>
      <c r="H4402" s="163" t="s">
        <v>133</v>
      </c>
      <c r="I4402" s="163" t="s">
        <v>133</v>
      </c>
      <c r="J4402" s="163" t="s">
        <v>133</v>
      </c>
      <c r="K4402" s="164">
        <f t="shared" si="211"/>
        <v>0</v>
      </c>
      <c r="L4402" s="165">
        <f t="shared" si="212"/>
        <v>0</v>
      </c>
      <c r="M4402" s="172">
        <v>127</v>
      </c>
      <c r="N4402" s="172">
        <v>64</v>
      </c>
      <c r="O4402" s="167" t="s">
        <v>133</v>
      </c>
      <c r="P4402" s="260" t="e">
        <f t="shared" si="210"/>
        <v>#NUM!</v>
      </c>
      <c r="S4402" s="272"/>
    </row>
    <row r="4403" spans="1:19">
      <c r="A4403" s="161" t="s">
        <v>5514</v>
      </c>
      <c r="C4403" s="161" t="s">
        <v>133</v>
      </c>
      <c r="F4403" s="163" t="s">
        <v>133</v>
      </c>
      <c r="G4403" s="266" t="s">
        <v>133</v>
      </c>
      <c r="H4403" s="163" t="s">
        <v>133</v>
      </c>
      <c r="I4403" s="163" t="s">
        <v>133</v>
      </c>
      <c r="J4403" s="163" t="s">
        <v>133</v>
      </c>
      <c r="K4403" s="164">
        <f t="shared" si="211"/>
        <v>0</v>
      </c>
      <c r="L4403" s="165">
        <f t="shared" si="212"/>
        <v>0</v>
      </c>
      <c r="M4403" s="172">
        <v>127</v>
      </c>
      <c r="N4403" s="172">
        <v>64</v>
      </c>
      <c r="O4403" s="167" t="s">
        <v>133</v>
      </c>
      <c r="P4403" s="260" t="e">
        <f t="shared" si="210"/>
        <v>#NUM!</v>
      </c>
      <c r="S4403" s="272"/>
    </row>
    <row r="4404" spans="1:19">
      <c r="A4404" s="161" t="s">
        <v>5515</v>
      </c>
      <c r="C4404" s="161" t="s">
        <v>133</v>
      </c>
      <c r="F4404" s="163" t="s">
        <v>133</v>
      </c>
      <c r="G4404" s="266" t="s">
        <v>133</v>
      </c>
      <c r="H4404" s="163" t="s">
        <v>133</v>
      </c>
      <c r="I4404" s="163" t="s">
        <v>133</v>
      </c>
      <c r="J4404" s="163" t="s">
        <v>133</v>
      </c>
      <c r="K4404" s="164">
        <f t="shared" si="211"/>
        <v>0</v>
      </c>
      <c r="L4404" s="165">
        <f t="shared" si="212"/>
        <v>0</v>
      </c>
      <c r="M4404" s="172">
        <v>127</v>
      </c>
      <c r="N4404" s="172">
        <v>64</v>
      </c>
      <c r="O4404" s="167" t="s">
        <v>133</v>
      </c>
      <c r="P4404" s="260" t="e">
        <f t="shared" si="210"/>
        <v>#NUM!</v>
      </c>
      <c r="S4404" s="272"/>
    </row>
    <row r="4405" spans="1:19">
      <c r="A4405" s="161" t="s">
        <v>5516</v>
      </c>
      <c r="C4405" s="161" t="s">
        <v>133</v>
      </c>
      <c r="F4405" s="163" t="s">
        <v>133</v>
      </c>
      <c r="G4405" s="266" t="s">
        <v>133</v>
      </c>
      <c r="H4405" s="163" t="s">
        <v>133</v>
      </c>
      <c r="I4405" s="163" t="s">
        <v>133</v>
      </c>
      <c r="J4405" s="163" t="s">
        <v>133</v>
      </c>
      <c r="K4405" s="164">
        <f t="shared" si="211"/>
        <v>0</v>
      </c>
      <c r="L4405" s="165">
        <f t="shared" si="212"/>
        <v>0</v>
      </c>
      <c r="M4405" s="172">
        <v>127</v>
      </c>
      <c r="N4405" s="172">
        <v>64</v>
      </c>
      <c r="O4405" s="167" t="s">
        <v>133</v>
      </c>
      <c r="P4405" s="260" t="e">
        <f t="shared" si="210"/>
        <v>#NUM!</v>
      </c>
      <c r="S4405" s="272"/>
    </row>
    <row r="4406" spans="1:19">
      <c r="A4406" s="161" t="s">
        <v>5517</v>
      </c>
      <c r="C4406" s="161" t="s">
        <v>133</v>
      </c>
      <c r="F4406" s="163" t="s">
        <v>133</v>
      </c>
      <c r="G4406" s="266" t="s">
        <v>133</v>
      </c>
      <c r="H4406" s="163" t="s">
        <v>133</v>
      </c>
      <c r="I4406" s="163" t="s">
        <v>133</v>
      </c>
      <c r="J4406" s="163" t="s">
        <v>133</v>
      </c>
      <c r="K4406" s="164">
        <f t="shared" si="211"/>
        <v>0</v>
      </c>
      <c r="L4406" s="165">
        <f t="shared" si="212"/>
        <v>0</v>
      </c>
      <c r="M4406" s="172">
        <v>127</v>
      </c>
      <c r="N4406" s="172">
        <v>64</v>
      </c>
      <c r="O4406" s="167" t="s">
        <v>133</v>
      </c>
      <c r="P4406" s="260" t="e">
        <f t="shared" si="210"/>
        <v>#NUM!</v>
      </c>
      <c r="S4406" s="272"/>
    </row>
    <row r="4407" spans="1:19">
      <c r="A4407" s="161" t="s">
        <v>5518</v>
      </c>
      <c r="C4407" s="161" t="s">
        <v>133</v>
      </c>
      <c r="F4407" s="163" t="s">
        <v>133</v>
      </c>
      <c r="G4407" s="266" t="s">
        <v>133</v>
      </c>
      <c r="H4407" s="163" t="s">
        <v>133</v>
      </c>
      <c r="I4407" s="163" t="s">
        <v>133</v>
      </c>
      <c r="J4407" s="163" t="s">
        <v>133</v>
      </c>
      <c r="K4407" s="164">
        <f t="shared" si="211"/>
        <v>0</v>
      </c>
      <c r="L4407" s="165">
        <f t="shared" si="212"/>
        <v>0</v>
      </c>
      <c r="M4407" s="172">
        <v>127</v>
      </c>
      <c r="N4407" s="172">
        <v>64</v>
      </c>
      <c r="O4407" s="167" t="s">
        <v>133</v>
      </c>
      <c r="P4407" s="260" t="e">
        <f t="shared" si="210"/>
        <v>#NUM!</v>
      </c>
      <c r="S4407" s="272"/>
    </row>
    <row r="4408" spans="1:19">
      <c r="A4408" s="161" t="s">
        <v>5519</v>
      </c>
      <c r="C4408" s="161" t="s">
        <v>133</v>
      </c>
      <c r="F4408" s="163" t="s">
        <v>133</v>
      </c>
      <c r="G4408" s="266" t="s">
        <v>133</v>
      </c>
      <c r="H4408" s="163" t="s">
        <v>133</v>
      </c>
      <c r="I4408" s="163" t="s">
        <v>133</v>
      </c>
      <c r="J4408" s="163" t="s">
        <v>133</v>
      </c>
      <c r="K4408" s="164">
        <f t="shared" si="211"/>
        <v>0</v>
      </c>
      <c r="L4408" s="165">
        <f t="shared" si="212"/>
        <v>0</v>
      </c>
      <c r="M4408" s="172">
        <v>127</v>
      </c>
      <c r="N4408" s="172">
        <v>64</v>
      </c>
      <c r="O4408" s="167" t="s">
        <v>133</v>
      </c>
      <c r="P4408" s="260" t="e">
        <f t="shared" si="210"/>
        <v>#NUM!</v>
      </c>
      <c r="S4408" s="272"/>
    </row>
    <row r="4409" spans="1:19">
      <c r="A4409" s="161" t="s">
        <v>5520</v>
      </c>
      <c r="C4409" s="161" t="s">
        <v>133</v>
      </c>
      <c r="F4409" s="163" t="s">
        <v>133</v>
      </c>
      <c r="G4409" s="266" t="s">
        <v>133</v>
      </c>
      <c r="H4409" s="163" t="s">
        <v>133</v>
      </c>
      <c r="I4409" s="163" t="s">
        <v>133</v>
      </c>
      <c r="J4409" s="163" t="s">
        <v>133</v>
      </c>
      <c r="K4409" s="164">
        <f t="shared" si="211"/>
        <v>0</v>
      </c>
      <c r="L4409" s="165">
        <f t="shared" si="212"/>
        <v>0</v>
      </c>
      <c r="M4409" s="172">
        <v>127</v>
      </c>
      <c r="N4409" s="172">
        <v>64</v>
      </c>
      <c r="O4409" s="167" t="s">
        <v>133</v>
      </c>
      <c r="P4409" s="260" t="e">
        <f t="shared" si="210"/>
        <v>#NUM!</v>
      </c>
      <c r="S4409" s="272"/>
    </row>
    <row r="4410" spans="1:19">
      <c r="A4410" s="161" t="s">
        <v>5521</v>
      </c>
      <c r="C4410" s="161" t="s">
        <v>133</v>
      </c>
      <c r="F4410" s="163" t="s">
        <v>133</v>
      </c>
      <c r="G4410" s="266" t="s">
        <v>133</v>
      </c>
      <c r="H4410" s="163" t="s">
        <v>133</v>
      </c>
      <c r="I4410" s="163" t="s">
        <v>133</v>
      </c>
      <c r="J4410" s="163" t="s">
        <v>133</v>
      </c>
      <c r="K4410" s="164">
        <f t="shared" si="211"/>
        <v>0</v>
      </c>
      <c r="L4410" s="165">
        <f t="shared" si="212"/>
        <v>0</v>
      </c>
      <c r="M4410" s="172">
        <v>127</v>
      </c>
      <c r="N4410" s="172">
        <v>64</v>
      </c>
      <c r="O4410" s="167" t="s">
        <v>133</v>
      </c>
      <c r="P4410" s="260" t="e">
        <f t="shared" si="210"/>
        <v>#NUM!</v>
      </c>
      <c r="S4410" s="272"/>
    </row>
    <row r="4411" spans="1:19">
      <c r="A4411" s="161" t="s">
        <v>5522</v>
      </c>
      <c r="C4411" s="161" t="s">
        <v>133</v>
      </c>
      <c r="F4411" s="163" t="s">
        <v>133</v>
      </c>
      <c r="G4411" s="266" t="s">
        <v>133</v>
      </c>
      <c r="H4411" s="163" t="s">
        <v>133</v>
      </c>
      <c r="I4411" s="163" t="s">
        <v>133</v>
      </c>
      <c r="J4411" s="163" t="s">
        <v>133</v>
      </c>
      <c r="K4411" s="164">
        <f t="shared" si="211"/>
        <v>0</v>
      </c>
      <c r="L4411" s="165">
        <f t="shared" si="212"/>
        <v>0</v>
      </c>
      <c r="M4411" s="172">
        <v>127</v>
      </c>
      <c r="N4411" s="172">
        <v>64</v>
      </c>
      <c r="O4411" s="167" t="s">
        <v>133</v>
      </c>
      <c r="P4411" s="260" t="e">
        <f t="shared" si="210"/>
        <v>#NUM!</v>
      </c>
      <c r="S4411" s="272"/>
    </row>
    <row r="4412" spans="1:19">
      <c r="A4412" s="161" t="s">
        <v>5523</v>
      </c>
      <c r="C4412" s="161" t="s">
        <v>133</v>
      </c>
      <c r="F4412" s="163" t="s">
        <v>133</v>
      </c>
      <c r="G4412" s="266" t="s">
        <v>133</v>
      </c>
      <c r="H4412" s="163" t="s">
        <v>133</v>
      </c>
      <c r="I4412" s="163" t="s">
        <v>133</v>
      </c>
      <c r="J4412" s="163" t="s">
        <v>133</v>
      </c>
      <c r="K4412" s="164">
        <f t="shared" si="211"/>
        <v>0</v>
      </c>
      <c r="L4412" s="165">
        <f t="shared" si="212"/>
        <v>0</v>
      </c>
      <c r="M4412" s="172">
        <v>127</v>
      </c>
      <c r="N4412" s="172">
        <v>64</v>
      </c>
      <c r="O4412" s="167" t="s">
        <v>133</v>
      </c>
      <c r="P4412" s="260" t="e">
        <f t="shared" si="210"/>
        <v>#NUM!</v>
      </c>
      <c r="S4412" s="272"/>
    </row>
    <row r="4413" spans="1:19">
      <c r="A4413" s="161" t="s">
        <v>5524</v>
      </c>
      <c r="C4413" s="161" t="s">
        <v>133</v>
      </c>
      <c r="F4413" s="163" t="s">
        <v>133</v>
      </c>
      <c r="G4413" s="266" t="s">
        <v>133</v>
      </c>
      <c r="H4413" s="163" t="s">
        <v>133</v>
      </c>
      <c r="I4413" s="163" t="s">
        <v>133</v>
      </c>
      <c r="J4413" s="163" t="s">
        <v>133</v>
      </c>
      <c r="K4413" s="164">
        <f t="shared" si="211"/>
        <v>0</v>
      </c>
      <c r="L4413" s="165">
        <f t="shared" si="212"/>
        <v>0</v>
      </c>
      <c r="M4413" s="172">
        <v>127</v>
      </c>
      <c r="N4413" s="172">
        <v>64</v>
      </c>
      <c r="O4413" s="167" t="s">
        <v>133</v>
      </c>
      <c r="P4413" s="260" t="e">
        <f t="shared" si="210"/>
        <v>#NUM!</v>
      </c>
      <c r="S4413" s="272"/>
    </row>
    <row r="4414" spans="1:19">
      <c r="A4414" s="161" t="s">
        <v>5525</v>
      </c>
      <c r="C4414" s="161" t="s">
        <v>133</v>
      </c>
      <c r="F4414" s="163" t="s">
        <v>133</v>
      </c>
      <c r="G4414" s="266" t="s">
        <v>133</v>
      </c>
      <c r="H4414" s="163" t="s">
        <v>133</v>
      </c>
      <c r="I4414" s="163" t="s">
        <v>133</v>
      </c>
      <c r="J4414" s="163" t="s">
        <v>133</v>
      </c>
      <c r="K4414" s="164">
        <f t="shared" si="211"/>
        <v>0</v>
      </c>
      <c r="L4414" s="165">
        <f t="shared" si="212"/>
        <v>0</v>
      </c>
      <c r="M4414" s="172">
        <v>127</v>
      </c>
      <c r="N4414" s="172">
        <v>64</v>
      </c>
      <c r="O4414" s="167" t="s">
        <v>133</v>
      </c>
      <c r="P4414" s="260" t="e">
        <f t="shared" si="210"/>
        <v>#NUM!</v>
      </c>
      <c r="S4414" s="272"/>
    </row>
    <row r="4415" spans="1:19">
      <c r="A4415" s="161" t="s">
        <v>5526</v>
      </c>
      <c r="C4415" s="161" t="s">
        <v>133</v>
      </c>
      <c r="F4415" s="163" t="s">
        <v>133</v>
      </c>
      <c r="G4415" s="266" t="s">
        <v>133</v>
      </c>
      <c r="H4415" s="163" t="s">
        <v>133</v>
      </c>
      <c r="I4415" s="163" t="s">
        <v>133</v>
      </c>
      <c r="J4415" s="163" t="s">
        <v>133</v>
      </c>
      <c r="K4415" s="164">
        <f t="shared" si="211"/>
        <v>0</v>
      </c>
      <c r="L4415" s="165">
        <f t="shared" si="212"/>
        <v>0</v>
      </c>
      <c r="M4415" s="172">
        <v>127</v>
      </c>
      <c r="N4415" s="172">
        <v>64</v>
      </c>
      <c r="O4415" s="167" t="s">
        <v>133</v>
      </c>
      <c r="P4415" s="260" t="e">
        <f t="shared" si="210"/>
        <v>#NUM!</v>
      </c>
      <c r="S4415" s="272"/>
    </row>
    <row r="4416" spans="1:19">
      <c r="A4416" s="161" t="s">
        <v>5527</v>
      </c>
      <c r="C4416" s="161" t="s">
        <v>133</v>
      </c>
      <c r="F4416" s="163" t="s">
        <v>133</v>
      </c>
      <c r="G4416" s="266" t="s">
        <v>133</v>
      </c>
      <c r="H4416" s="163" t="s">
        <v>133</v>
      </c>
      <c r="I4416" s="163" t="s">
        <v>133</v>
      </c>
      <c r="J4416" s="163" t="s">
        <v>133</v>
      </c>
      <c r="K4416" s="164">
        <f t="shared" si="211"/>
        <v>0</v>
      </c>
      <c r="L4416" s="165">
        <f t="shared" si="212"/>
        <v>0</v>
      </c>
      <c r="M4416" s="172">
        <v>127</v>
      </c>
      <c r="N4416" s="172">
        <v>64</v>
      </c>
      <c r="O4416" s="167" t="s">
        <v>133</v>
      </c>
      <c r="P4416" s="260" t="e">
        <f t="shared" si="210"/>
        <v>#NUM!</v>
      </c>
      <c r="S4416" s="272"/>
    </row>
    <row r="4417" spans="1:19">
      <c r="A4417" s="161" t="s">
        <v>5528</v>
      </c>
      <c r="C4417" s="161" t="s">
        <v>133</v>
      </c>
      <c r="F4417" s="163" t="s">
        <v>133</v>
      </c>
      <c r="G4417" s="266" t="s">
        <v>133</v>
      </c>
      <c r="H4417" s="163" t="s">
        <v>133</v>
      </c>
      <c r="I4417" s="163" t="s">
        <v>133</v>
      </c>
      <c r="J4417" s="163" t="s">
        <v>133</v>
      </c>
      <c r="K4417" s="164">
        <f t="shared" si="211"/>
        <v>0</v>
      </c>
      <c r="L4417" s="165">
        <f t="shared" si="212"/>
        <v>0</v>
      </c>
      <c r="M4417" s="172">
        <v>127</v>
      </c>
      <c r="N4417" s="172">
        <v>64</v>
      </c>
      <c r="O4417" s="167" t="s">
        <v>133</v>
      </c>
      <c r="P4417" s="260" t="e">
        <f t="shared" si="210"/>
        <v>#NUM!</v>
      </c>
      <c r="S4417" s="272"/>
    </row>
    <row r="4418" spans="1:19">
      <c r="A4418" s="161" t="s">
        <v>5529</v>
      </c>
      <c r="C4418" s="161" t="s">
        <v>133</v>
      </c>
      <c r="F4418" s="163" t="s">
        <v>133</v>
      </c>
      <c r="G4418" s="266" t="s">
        <v>133</v>
      </c>
      <c r="H4418" s="163" t="s">
        <v>133</v>
      </c>
      <c r="I4418" s="163" t="s">
        <v>133</v>
      </c>
      <c r="J4418" s="163" t="s">
        <v>133</v>
      </c>
      <c r="K4418" s="164">
        <f t="shared" si="211"/>
        <v>0</v>
      </c>
      <c r="L4418" s="165">
        <f t="shared" si="212"/>
        <v>0</v>
      </c>
      <c r="M4418" s="172">
        <v>127</v>
      </c>
      <c r="N4418" s="172">
        <v>64</v>
      </c>
      <c r="O4418" s="167" t="s">
        <v>133</v>
      </c>
      <c r="P4418" s="260" t="e">
        <f t="shared" si="210"/>
        <v>#NUM!</v>
      </c>
      <c r="S4418" s="272"/>
    </row>
    <row r="4419" spans="1:19">
      <c r="A4419" s="161" t="s">
        <v>5530</v>
      </c>
      <c r="C4419" s="161" t="s">
        <v>133</v>
      </c>
      <c r="F4419" s="163" t="s">
        <v>133</v>
      </c>
      <c r="G4419" s="266" t="s">
        <v>133</v>
      </c>
      <c r="H4419" s="163" t="s">
        <v>133</v>
      </c>
      <c r="I4419" s="163" t="s">
        <v>133</v>
      </c>
      <c r="J4419" s="163" t="s">
        <v>133</v>
      </c>
      <c r="K4419" s="164">
        <f t="shared" si="211"/>
        <v>0</v>
      </c>
      <c r="L4419" s="165">
        <f t="shared" si="212"/>
        <v>0</v>
      </c>
      <c r="M4419" s="172">
        <v>127</v>
      </c>
      <c r="N4419" s="172">
        <v>64</v>
      </c>
      <c r="O4419" s="167" t="s">
        <v>133</v>
      </c>
      <c r="P4419" s="260" t="e">
        <f t="shared" si="210"/>
        <v>#NUM!</v>
      </c>
      <c r="S4419" s="272"/>
    </row>
    <row r="4420" spans="1:19">
      <c r="A4420" s="161" t="s">
        <v>5531</v>
      </c>
      <c r="C4420" s="161" t="s">
        <v>133</v>
      </c>
      <c r="F4420" s="163" t="s">
        <v>133</v>
      </c>
      <c r="G4420" s="266" t="s">
        <v>133</v>
      </c>
      <c r="H4420" s="163" t="s">
        <v>133</v>
      </c>
      <c r="I4420" s="163" t="s">
        <v>133</v>
      </c>
      <c r="J4420" s="163" t="s">
        <v>133</v>
      </c>
      <c r="K4420" s="164">
        <f t="shared" si="211"/>
        <v>0</v>
      </c>
      <c r="L4420" s="165">
        <f t="shared" si="212"/>
        <v>0</v>
      </c>
      <c r="M4420" s="172">
        <v>127</v>
      </c>
      <c r="N4420" s="172">
        <v>64</v>
      </c>
      <c r="O4420" s="167" t="s">
        <v>133</v>
      </c>
      <c r="P4420" s="260" t="e">
        <f t="shared" si="210"/>
        <v>#NUM!</v>
      </c>
      <c r="S4420" s="272"/>
    </row>
    <row r="4421" spans="1:19">
      <c r="A4421" s="161" t="s">
        <v>5532</v>
      </c>
      <c r="C4421" s="161" t="s">
        <v>133</v>
      </c>
      <c r="F4421" s="163" t="s">
        <v>133</v>
      </c>
      <c r="G4421" s="266" t="s">
        <v>133</v>
      </c>
      <c r="H4421" s="163" t="s">
        <v>133</v>
      </c>
      <c r="I4421" s="163" t="s">
        <v>133</v>
      </c>
      <c r="J4421" s="163" t="s">
        <v>133</v>
      </c>
      <c r="K4421" s="164">
        <f t="shared" si="211"/>
        <v>0</v>
      </c>
      <c r="L4421" s="165">
        <f t="shared" si="212"/>
        <v>0</v>
      </c>
      <c r="M4421" s="172">
        <v>127</v>
      </c>
      <c r="N4421" s="172">
        <v>64</v>
      </c>
      <c r="O4421" s="167" t="s">
        <v>133</v>
      </c>
      <c r="P4421" s="260" t="e">
        <f t="shared" si="210"/>
        <v>#NUM!</v>
      </c>
      <c r="S4421" s="272"/>
    </row>
    <row r="4422" spans="1:19">
      <c r="A4422" s="161" t="s">
        <v>5533</v>
      </c>
      <c r="C4422" s="161" t="s">
        <v>133</v>
      </c>
      <c r="F4422" s="163" t="s">
        <v>133</v>
      </c>
      <c r="G4422" s="266" t="s">
        <v>133</v>
      </c>
      <c r="H4422" s="163" t="s">
        <v>133</v>
      </c>
      <c r="I4422" s="163" t="s">
        <v>133</v>
      </c>
      <c r="J4422" s="163" t="s">
        <v>133</v>
      </c>
      <c r="K4422" s="164">
        <f t="shared" si="211"/>
        <v>0</v>
      </c>
      <c r="L4422" s="165">
        <f t="shared" si="212"/>
        <v>0</v>
      </c>
      <c r="M4422" s="172">
        <v>127</v>
      </c>
      <c r="N4422" s="172">
        <v>64</v>
      </c>
      <c r="O4422" s="167" t="s">
        <v>133</v>
      </c>
      <c r="P4422" s="260" t="e">
        <f t="shared" si="210"/>
        <v>#NUM!</v>
      </c>
      <c r="S4422" s="272"/>
    </row>
    <row r="4423" spans="1:19">
      <c r="A4423" s="161" t="s">
        <v>5534</v>
      </c>
      <c r="C4423" s="161" t="s">
        <v>133</v>
      </c>
      <c r="F4423" s="163" t="s">
        <v>133</v>
      </c>
      <c r="G4423" s="266" t="s">
        <v>133</v>
      </c>
      <c r="H4423" s="163" t="s">
        <v>133</v>
      </c>
      <c r="I4423" s="163" t="s">
        <v>133</v>
      </c>
      <c r="J4423" s="163" t="s">
        <v>133</v>
      </c>
      <c r="K4423" s="164">
        <f t="shared" si="211"/>
        <v>0</v>
      </c>
      <c r="L4423" s="165">
        <f t="shared" si="212"/>
        <v>0</v>
      </c>
      <c r="M4423" s="172">
        <v>127</v>
      </c>
      <c r="N4423" s="172">
        <v>64</v>
      </c>
      <c r="O4423" s="167" t="s">
        <v>133</v>
      </c>
      <c r="P4423" s="260" t="e">
        <f t="shared" si="210"/>
        <v>#NUM!</v>
      </c>
      <c r="S4423" s="272"/>
    </row>
    <row r="4424" spans="1:19">
      <c r="A4424" s="161" t="s">
        <v>5535</v>
      </c>
      <c r="C4424" s="161" t="s">
        <v>133</v>
      </c>
      <c r="F4424" s="163" t="s">
        <v>133</v>
      </c>
      <c r="G4424" s="266" t="s">
        <v>133</v>
      </c>
      <c r="H4424" s="163" t="s">
        <v>133</v>
      </c>
      <c r="I4424" s="163" t="s">
        <v>133</v>
      </c>
      <c r="J4424" s="163" t="s">
        <v>133</v>
      </c>
      <c r="K4424" s="164">
        <f t="shared" si="211"/>
        <v>0</v>
      </c>
      <c r="L4424" s="165">
        <f t="shared" si="212"/>
        <v>0</v>
      </c>
      <c r="M4424" s="172">
        <v>127</v>
      </c>
      <c r="N4424" s="172">
        <v>64</v>
      </c>
      <c r="O4424" s="167" t="s">
        <v>133</v>
      </c>
      <c r="P4424" s="260" t="e">
        <f t="shared" si="210"/>
        <v>#NUM!</v>
      </c>
      <c r="S4424" s="272"/>
    </row>
    <row r="4425" spans="1:19">
      <c r="A4425" s="161" t="s">
        <v>5536</v>
      </c>
      <c r="C4425" s="161" t="s">
        <v>133</v>
      </c>
      <c r="F4425" s="163" t="s">
        <v>133</v>
      </c>
      <c r="G4425" s="266" t="s">
        <v>133</v>
      </c>
      <c r="H4425" s="163" t="s">
        <v>133</v>
      </c>
      <c r="I4425" s="163" t="s">
        <v>133</v>
      </c>
      <c r="J4425" s="163" t="s">
        <v>133</v>
      </c>
      <c r="K4425" s="164">
        <f t="shared" si="211"/>
        <v>0</v>
      </c>
      <c r="L4425" s="165">
        <f t="shared" si="212"/>
        <v>0</v>
      </c>
      <c r="M4425" s="172">
        <v>127</v>
      </c>
      <c r="N4425" s="172">
        <v>64</v>
      </c>
      <c r="O4425" s="167" t="s">
        <v>133</v>
      </c>
      <c r="P4425" s="260" t="e">
        <f t="shared" si="210"/>
        <v>#NUM!</v>
      </c>
      <c r="S4425" s="272"/>
    </row>
    <row r="4426" spans="1:19">
      <c r="A4426" s="161" t="s">
        <v>5537</v>
      </c>
      <c r="C4426" s="161" t="s">
        <v>133</v>
      </c>
      <c r="F4426" s="163" t="s">
        <v>133</v>
      </c>
      <c r="G4426" s="266" t="s">
        <v>133</v>
      </c>
      <c r="H4426" s="163" t="s">
        <v>133</v>
      </c>
      <c r="I4426" s="163" t="s">
        <v>133</v>
      </c>
      <c r="J4426" s="163" t="s">
        <v>133</v>
      </c>
      <c r="K4426" s="164">
        <f t="shared" si="211"/>
        <v>0</v>
      </c>
      <c r="L4426" s="165">
        <f t="shared" si="212"/>
        <v>0</v>
      </c>
      <c r="M4426" s="172">
        <v>127</v>
      </c>
      <c r="N4426" s="172">
        <v>64</v>
      </c>
      <c r="O4426" s="167" t="s">
        <v>133</v>
      </c>
      <c r="P4426" s="260" t="e">
        <f t="shared" si="210"/>
        <v>#NUM!</v>
      </c>
      <c r="S4426" s="272"/>
    </row>
    <row r="4427" spans="1:19">
      <c r="A4427" s="161" t="s">
        <v>5538</v>
      </c>
      <c r="C4427" s="161" t="s">
        <v>133</v>
      </c>
      <c r="F4427" s="163" t="s">
        <v>133</v>
      </c>
      <c r="G4427" s="266" t="s">
        <v>133</v>
      </c>
      <c r="H4427" s="163" t="s">
        <v>133</v>
      </c>
      <c r="I4427" s="163" t="s">
        <v>133</v>
      </c>
      <c r="J4427" s="163" t="s">
        <v>133</v>
      </c>
      <c r="K4427" s="164">
        <f t="shared" si="211"/>
        <v>0</v>
      </c>
      <c r="L4427" s="165">
        <f t="shared" si="212"/>
        <v>0</v>
      </c>
      <c r="M4427" s="172">
        <v>127</v>
      </c>
      <c r="N4427" s="172">
        <v>64</v>
      </c>
      <c r="O4427" s="167" t="s">
        <v>133</v>
      </c>
      <c r="P4427" s="260" t="e">
        <f t="shared" si="210"/>
        <v>#NUM!</v>
      </c>
      <c r="S4427" s="272"/>
    </row>
    <row r="4428" spans="1:19">
      <c r="A4428" s="161" t="s">
        <v>5539</v>
      </c>
      <c r="C4428" s="161" t="s">
        <v>133</v>
      </c>
      <c r="F4428" s="163" t="s">
        <v>133</v>
      </c>
      <c r="G4428" s="266" t="s">
        <v>133</v>
      </c>
      <c r="H4428" s="163" t="s">
        <v>133</v>
      </c>
      <c r="I4428" s="163" t="s">
        <v>133</v>
      </c>
      <c r="J4428" s="163" t="s">
        <v>133</v>
      </c>
      <c r="K4428" s="164">
        <f t="shared" si="211"/>
        <v>0</v>
      </c>
      <c r="L4428" s="165">
        <f t="shared" si="212"/>
        <v>0</v>
      </c>
      <c r="M4428" s="172">
        <v>127</v>
      </c>
      <c r="N4428" s="172">
        <v>64</v>
      </c>
      <c r="O4428" s="167" t="s">
        <v>133</v>
      </c>
      <c r="P4428" s="260" t="e">
        <f t="shared" si="210"/>
        <v>#NUM!</v>
      </c>
      <c r="S4428" s="272"/>
    </row>
    <row r="4429" spans="1:19">
      <c r="A4429" s="161" t="s">
        <v>5540</v>
      </c>
      <c r="C4429" s="161" t="s">
        <v>133</v>
      </c>
      <c r="F4429" s="163" t="s">
        <v>133</v>
      </c>
      <c r="G4429" s="266" t="s">
        <v>133</v>
      </c>
      <c r="H4429" s="163" t="s">
        <v>133</v>
      </c>
      <c r="I4429" s="163" t="s">
        <v>133</v>
      </c>
      <c r="J4429" s="163" t="s">
        <v>133</v>
      </c>
      <c r="K4429" s="164">
        <f t="shared" si="211"/>
        <v>0</v>
      </c>
      <c r="L4429" s="165">
        <f t="shared" si="212"/>
        <v>0</v>
      </c>
      <c r="M4429" s="172">
        <v>127</v>
      </c>
      <c r="N4429" s="172">
        <v>64</v>
      </c>
      <c r="O4429" s="167" t="s">
        <v>133</v>
      </c>
      <c r="P4429" s="260" t="e">
        <f t="shared" si="210"/>
        <v>#NUM!</v>
      </c>
      <c r="S4429" s="272"/>
    </row>
    <row r="4430" spans="1:19">
      <c r="A4430" s="161" t="s">
        <v>5541</v>
      </c>
      <c r="C4430" s="161" t="s">
        <v>133</v>
      </c>
      <c r="F4430" s="163" t="s">
        <v>133</v>
      </c>
      <c r="G4430" s="266" t="s">
        <v>133</v>
      </c>
      <c r="H4430" s="163" t="s">
        <v>133</v>
      </c>
      <c r="I4430" s="163" t="s">
        <v>133</v>
      </c>
      <c r="J4430" s="163" t="s">
        <v>133</v>
      </c>
      <c r="K4430" s="164">
        <f t="shared" si="211"/>
        <v>0</v>
      </c>
      <c r="L4430" s="165">
        <f t="shared" si="212"/>
        <v>0</v>
      </c>
      <c r="M4430" s="172">
        <v>127</v>
      </c>
      <c r="N4430" s="172">
        <v>64</v>
      </c>
      <c r="O4430" s="167" t="s">
        <v>133</v>
      </c>
      <c r="P4430" s="260" t="e">
        <f t="shared" si="210"/>
        <v>#NUM!</v>
      </c>
      <c r="S4430" s="272"/>
    </row>
    <row r="4431" spans="1:19">
      <c r="A4431" s="161" t="s">
        <v>5542</v>
      </c>
      <c r="C4431" s="161" t="s">
        <v>133</v>
      </c>
      <c r="F4431" s="163" t="s">
        <v>133</v>
      </c>
      <c r="G4431" s="266" t="s">
        <v>133</v>
      </c>
      <c r="H4431" s="163" t="s">
        <v>133</v>
      </c>
      <c r="I4431" s="163" t="s">
        <v>133</v>
      </c>
      <c r="J4431" s="163" t="s">
        <v>133</v>
      </c>
      <c r="K4431" s="164">
        <f t="shared" si="211"/>
        <v>0</v>
      </c>
      <c r="L4431" s="165">
        <f t="shared" si="212"/>
        <v>0</v>
      </c>
      <c r="M4431" s="172">
        <v>127</v>
      </c>
      <c r="N4431" s="172">
        <v>64</v>
      </c>
      <c r="O4431" s="167" t="s">
        <v>133</v>
      </c>
      <c r="P4431" s="260" t="e">
        <f t="shared" ref="P4431:P4494" si="213">MEDIAN(Q4431:R4431)</f>
        <v>#NUM!</v>
      </c>
      <c r="S4431" s="272"/>
    </row>
    <row r="4432" spans="1:19">
      <c r="A4432" s="161" t="s">
        <v>5543</v>
      </c>
      <c r="C4432" s="161" t="s">
        <v>133</v>
      </c>
      <c r="F4432" s="163" t="s">
        <v>133</v>
      </c>
      <c r="G4432" s="266" t="s">
        <v>133</v>
      </c>
      <c r="H4432" s="163" t="s">
        <v>133</v>
      </c>
      <c r="I4432" s="163" t="s">
        <v>133</v>
      </c>
      <c r="J4432" s="163" t="s">
        <v>133</v>
      </c>
      <c r="K4432" s="164">
        <f t="shared" ref="K4432:K4495" si="214">IF(OR(D4432="n/a",D4432="nd"),0,D4432)+IF(OR(I4432="n/a",I4432="nd"),0,I4432)</f>
        <v>0</v>
      </c>
      <c r="L4432" s="165">
        <f t="shared" ref="L4432:L4495" si="215">SQRT(SUMSQ(IF(OR(E4432="n/a",E4432="nd"),0,E4432),IF(OR(F4432="n/a",F4432="nd"),0,F4432),IF(OR(J4432="n/a",J4432="nd"),0,J4432)))</f>
        <v>0</v>
      </c>
      <c r="M4432" s="172">
        <v>127</v>
      </c>
      <c r="N4432" s="172">
        <v>64</v>
      </c>
      <c r="O4432" s="167" t="s">
        <v>133</v>
      </c>
      <c r="P4432" s="260" t="e">
        <f t="shared" si="213"/>
        <v>#NUM!</v>
      </c>
      <c r="S4432" s="272"/>
    </row>
    <row r="4433" spans="1:19">
      <c r="A4433" s="161" t="s">
        <v>5544</v>
      </c>
      <c r="C4433" s="161" t="s">
        <v>133</v>
      </c>
      <c r="F4433" s="163" t="s">
        <v>133</v>
      </c>
      <c r="G4433" s="266" t="s">
        <v>133</v>
      </c>
      <c r="H4433" s="163" t="s">
        <v>133</v>
      </c>
      <c r="I4433" s="163" t="s">
        <v>133</v>
      </c>
      <c r="J4433" s="163" t="s">
        <v>133</v>
      </c>
      <c r="K4433" s="164">
        <f t="shared" si="214"/>
        <v>0</v>
      </c>
      <c r="L4433" s="165">
        <f t="shared" si="215"/>
        <v>0</v>
      </c>
      <c r="M4433" s="172">
        <v>127</v>
      </c>
      <c r="N4433" s="172">
        <v>64</v>
      </c>
      <c r="O4433" s="167" t="s">
        <v>133</v>
      </c>
      <c r="P4433" s="260" t="e">
        <f t="shared" si="213"/>
        <v>#NUM!</v>
      </c>
      <c r="S4433" s="272"/>
    </row>
    <row r="4434" spans="1:19">
      <c r="A4434" s="161" t="s">
        <v>5545</v>
      </c>
      <c r="C4434" s="161" t="s">
        <v>133</v>
      </c>
      <c r="F4434" s="163" t="s">
        <v>133</v>
      </c>
      <c r="G4434" s="266" t="s">
        <v>133</v>
      </c>
      <c r="H4434" s="163" t="s">
        <v>133</v>
      </c>
      <c r="I4434" s="163" t="s">
        <v>133</v>
      </c>
      <c r="J4434" s="163" t="s">
        <v>133</v>
      </c>
      <c r="K4434" s="164">
        <f t="shared" si="214"/>
        <v>0</v>
      </c>
      <c r="L4434" s="165">
        <f t="shared" si="215"/>
        <v>0</v>
      </c>
      <c r="M4434" s="172">
        <v>127</v>
      </c>
      <c r="N4434" s="172">
        <v>64</v>
      </c>
      <c r="O4434" s="167" t="s">
        <v>133</v>
      </c>
      <c r="P4434" s="260" t="e">
        <f t="shared" si="213"/>
        <v>#NUM!</v>
      </c>
      <c r="S4434" s="272"/>
    </row>
    <row r="4435" spans="1:19">
      <c r="A4435" s="161" t="s">
        <v>5546</v>
      </c>
      <c r="C4435" s="161" t="s">
        <v>133</v>
      </c>
      <c r="F4435" s="163" t="s">
        <v>133</v>
      </c>
      <c r="G4435" s="266" t="s">
        <v>133</v>
      </c>
      <c r="H4435" s="163" t="s">
        <v>133</v>
      </c>
      <c r="I4435" s="163" t="s">
        <v>133</v>
      </c>
      <c r="J4435" s="163" t="s">
        <v>133</v>
      </c>
      <c r="K4435" s="164">
        <f t="shared" si="214"/>
        <v>0</v>
      </c>
      <c r="L4435" s="165">
        <f t="shared" si="215"/>
        <v>0</v>
      </c>
      <c r="M4435" s="172">
        <v>127</v>
      </c>
      <c r="N4435" s="172">
        <v>64</v>
      </c>
      <c r="O4435" s="167" t="s">
        <v>133</v>
      </c>
      <c r="P4435" s="260" t="e">
        <f t="shared" si="213"/>
        <v>#NUM!</v>
      </c>
      <c r="S4435" s="272"/>
    </row>
    <row r="4436" spans="1:19">
      <c r="A4436" s="161" t="s">
        <v>5547</v>
      </c>
      <c r="C4436" s="161" t="s">
        <v>133</v>
      </c>
      <c r="F4436" s="163" t="s">
        <v>133</v>
      </c>
      <c r="G4436" s="266" t="s">
        <v>133</v>
      </c>
      <c r="H4436" s="163" t="s">
        <v>133</v>
      </c>
      <c r="I4436" s="163" t="s">
        <v>133</v>
      </c>
      <c r="J4436" s="163" t="s">
        <v>133</v>
      </c>
      <c r="K4436" s="164">
        <f t="shared" si="214"/>
        <v>0</v>
      </c>
      <c r="L4436" s="165">
        <f t="shared" si="215"/>
        <v>0</v>
      </c>
      <c r="M4436" s="172">
        <v>127</v>
      </c>
      <c r="N4436" s="172">
        <v>64</v>
      </c>
      <c r="O4436" s="167" t="s">
        <v>133</v>
      </c>
      <c r="P4436" s="260" t="e">
        <f t="shared" si="213"/>
        <v>#NUM!</v>
      </c>
      <c r="S4436" s="272"/>
    </row>
    <row r="4437" spans="1:19">
      <c r="A4437" s="161" t="s">
        <v>5548</v>
      </c>
      <c r="C4437" s="161" t="s">
        <v>133</v>
      </c>
      <c r="F4437" s="163" t="s">
        <v>133</v>
      </c>
      <c r="G4437" s="266" t="s">
        <v>133</v>
      </c>
      <c r="H4437" s="163" t="s">
        <v>133</v>
      </c>
      <c r="I4437" s="163" t="s">
        <v>133</v>
      </c>
      <c r="J4437" s="163" t="s">
        <v>133</v>
      </c>
      <c r="K4437" s="164">
        <f t="shared" si="214"/>
        <v>0</v>
      </c>
      <c r="L4437" s="165">
        <f t="shared" si="215"/>
        <v>0</v>
      </c>
      <c r="M4437" s="172">
        <v>127</v>
      </c>
      <c r="N4437" s="172">
        <v>64</v>
      </c>
      <c r="O4437" s="167" t="s">
        <v>133</v>
      </c>
      <c r="P4437" s="260" t="e">
        <f t="shared" si="213"/>
        <v>#NUM!</v>
      </c>
      <c r="S4437" s="272"/>
    </row>
    <row r="4438" spans="1:19">
      <c r="A4438" s="161" t="s">
        <v>5549</v>
      </c>
      <c r="C4438" s="161" t="s">
        <v>133</v>
      </c>
      <c r="F4438" s="163" t="s">
        <v>133</v>
      </c>
      <c r="G4438" s="266" t="s">
        <v>133</v>
      </c>
      <c r="H4438" s="163" t="s">
        <v>133</v>
      </c>
      <c r="I4438" s="163" t="s">
        <v>133</v>
      </c>
      <c r="J4438" s="163" t="s">
        <v>133</v>
      </c>
      <c r="K4438" s="164">
        <f t="shared" si="214"/>
        <v>0</v>
      </c>
      <c r="L4438" s="165">
        <f t="shared" si="215"/>
        <v>0</v>
      </c>
      <c r="M4438" s="172">
        <v>127</v>
      </c>
      <c r="N4438" s="172">
        <v>64</v>
      </c>
      <c r="O4438" s="167" t="s">
        <v>133</v>
      </c>
      <c r="P4438" s="260" t="e">
        <f t="shared" si="213"/>
        <v>#NUM!</v>
      </c>
      <c r="S4438" s="272"/>
    </row>
    <row r="4439" spans="1:19">
      <c r="A4439" s="161" t="s">
        <v>5550</v>
      </c>
      <c r="C4439" s="161" t="s">
        <v>133</v>
      </c>
      <c r="F4439" s="163" t="s">
        <v>133</v>
      </c>
      <c r="G4439" s="266" t="s">
        <v>133</v>
      </c>
      <c r="H4439" s="163" t="s">
        <v>133</v>
      </c>
      <c r="I4439" s="163" t="s">
        <v>133</v>
      </c>
      <c r="J4439" s="163" t="s">
        <v>133</v>
      </c>
      <c r="K4439" s="164">
        <f t="shared" si="214"/>
        <v>0</v>
      </c>
      <c r="L4439" s="165">
        <f t="shared" si="215"/>
        <v>0</v>
      </c>
      <c r="M4439" s="172">
        <v>127</v>
      </c>
      <c r="N4439" s="172">
        <v>64</v>
      </c>
      <c r="O4439" s="167" t="s">
        <v>133</v>
      </c>
      <c r="P4439" s="260" t="e">
        <f t="shared" si="213"/>
        <v>#NUM!</v>
      </c>
      <c r="S4439" s="272"/>
    </row>
    <row r="4440" spans="1:19">
      <c r="A4440" s="161" t="s">
        <v>5551</v>
      </c>
      <c r="C4440" s="161" t="s">
        <v>133</v>
      </c>
      <c r="F4440" s="163" t="s">
        <v>133</v>
      </c>
      <c r="G4440" s="266" t="s">
        <v>133</v>
      </c>
      <c r="H4440" s="163" t="s">
        <v>133</v>
      </c>
      <c r="I4440" s="163" t="s">
        <v>133</v>
      </c>
      <c r="J4440" s="163" t="s">
        <v>133</v>
      </c>
      <c r="K4440" s="164">
        <f t="shared" si="214"/>
        <v>0</v>
      </c>
      <c r="L4440" s="165">
        <f t="shared" si="215"/>
        <v>0</v>
      </c>
      <c r="M4440" s="172">
        <v>127</v>
      </c>
      <c r="N4440" s="172">
        <v>64</v>
      </c>
      <c r="O4440" s="167" t="s">
        <v>133</v>
      </c>
      <c r="P4440" s="260" t="e">
        <f t="shared" si="213"/>
        <v>#NUM!</v>
      </c>
      <c r="S4440" s="272"/>
    </row>
    <row r="4441" spans="1:19">
      <c r="A4441" s="161" t="s">
        <v>5552</v>
      </c>
      <c r="C4441" s="161" t="s">
        <v>133</v>
      </c>
      <c r="F4441" s="163" t="s">
        <v>133</v>
      </c>
      <c r="G4441" s="266" t="s">
        <v>133</v>
      </c>
      <c r="H4441" s="163" t="s">
        <v>133</v>
      </c>
      <c r="I4441" s="163" t="s">
        <v>133</v>
      </c>
      <c r="J4441" s="163" t="s">
        <v>133</v>
      </c>
      <c r="K4441" s="164">
        <f t="shared" si="214"/>
        <v>0</v>
      </c>
      <c r="L4441" s="165">
        <f t="shared" si="215"/>
        <v>0</v>
      </c>
      <c r="M4441" s="172">
        <v>127</v>
      </c>
      <c r="N4441" s="172">
        <v>64</v>
      </c>
      <c r="O4441" s="167" t="s">
        <v>133</v>
      </c>
      <c r="P4441" s="260" t="e">
        <f t="shared" si="213"/>
        <v>#NUM!</v>
      </c>
      <c r="S4441" s="272"/>
    </row>
    <row r="4442" spans="1:19">
      <c r="A4442" s="161" t="s">
        <v>5553</v>
      </c>
      <c r="C4442" s="161" t="s">
        <v>133</v>
      </c>
      <c r="F4442" s="163" t="s">
        <v>133</v>
      </c>
      <c r="G4442" s="266" t="s">
        <v>133</v>
      </c>
      <c r="H4442" s="163" t="s">
        <v>133</v>
      </c>
      <c r="I4442" s="163" t="s">
        <v>133</v>
      </c>
      <c r="J4442" s="163" t="s">
        <v>133</v>
      </c>
      <c r="K4442" s="164">
        <f t="shared" si="214"/>
        <v>0</v>
      </c>
      <c r="L4442" s="165">
        <f t="shared" si="215"/>
        <v>0</v>
      </c>
      <c r="M4442" s="172">
        <v>127</v>
      </c>
      <c r="N4442" s="172">
        <v>64</v>
      </c>
      <c r="O4442" s="167" t="s">
        <v>133</v>
      </c>
      <c r="P4442" s="260" t="e">
        <f t="shared" si="213"/>
        <v>#NUM!</v>
      </c>
      <c r="S4442" s="272"/>
    </row>
    <row r="4443" spans="1:19">
      <c r="A4443" s="161" t="s">
        <v>5554</v>
      </c>
      <c r="C4443" s="161" t="s">
        <v>133</v>
      </c>
      <c r="F4443" s="163" t="s">
        <v>133</v>
      </c>
      <c r="G4443" s="266" t="s">
        <v>133</v>
      </c>
      <c r="H4443" s="163" t="s">
        <v>133</v>
      </c>
      <c r="I4443" s="163" t="s">
        <v>133</v>
      </c>
      <c r="J4443" s="163" t="s">
        <v>133</v>
      </c>
      <c r="K4443" s="164">
        <f t="shared" si="214"/>
        <v>0</v>
      </c>
      <c r="L4443" s="165">
        <f t="shared" si="215"/>
        <v>0</v>
      </c>
      <c r="M4443" s="172">
        <v>127</v>
      </c>
      <c r="N4443" s="172">
        <v>64</v>
      </c>
      <c r="O4443" s="167" t="s">
        <v>133</v>
      </c>
      <c r="P4443" s="260" t="e">
        <f t="shared" si="213"/>
        <v>#NUM!</v>
      </c>
      <c r="S4443" s="272"/>
    </row>
    <row r="4444" spans="1:19">
      <c r="A4444" s="161" t="s">
        <v>5555</v>
      </c>
      <c r="C4444" s="161" t="s">
        <v>133</v>
      </c>
      <c r="F4444" s="163" t="s">
        <v>133</v>
      </c>
      <c r="G4444" s="266" t="s">
        <v>133</v>
      </c>
      <c r="H4444" s="163" t="s">
        <v>133</v>
      </c>
      <c r="I4444" s="163" t="s">
        <v>133</v>
      </c>
      <c r="J4444" s="163" t="s">
        <v>133</v>
      </c>
      <c r="K4444" s="164">
        <f t="shared" si="214"/>
        <v>0</v>
      </c>
      <c r="L4444" s="165">
        <f t="shared" si="215"/>
        <v>0</v>
      </c>
      <c r="M4444" s="172">
        <v>127</v>
      </c>
      <c r="N4444" s="172">
        <v>64</v>
      </c>
      <c r="O4444" s="167" t="s">
        <v>133</v>
      </c>
      <c r="P4444" s="260" t="e">
        <f t="shared" si="213"/>
        <v>#NUM!</v>
      </c>
      <c r="S4444" s="272"/>
    </row>
    <row r="4445" spans="1:19">
      <c r="A4445" s="161" t="s">
        <v>5556</v>
      </c>
      <c r="C4445" s="161" t="s">
        <v>133</v>
      </c>
      <c r="F4445" s="163" t="s">
        <v>133</v>
      </c>
      <c r="G4445" s="266" t="s">
        <v>133</v>
      </c>
      <c r="H4445" s="163" t="s">
        <v>133</v>
      </c>
      <c r="I4445" s="163" t="s">
        <v>133</v>
      </c>
      <c r="J4445" s="163" t="s">
        <v>133</v>
      </c>
      <c r="K4445" s="164">
        <f t="shared" si="214"/>
        <v>0</v>
      </c>
      <c r="L4445" s="165">
        <f t="shared" si="215"/>
        <v>0</v>
      </c>
      <c r="M4445" s="172">
        <v>127</v>
      </c>
      <c r="N4445" s="172">
        <v>64</v>
      </c>
      <c r="O4445" s="167" t="s">
        <v>133</v>
      </c>
      <c r="P4445" s="260" t="e">
        <f t="shared" si="213"/>
        <v>#NUM!</v>
      </c>
      <c r="S4445" s="272"/>
    </row>
    <row r="4446" spans="1:19">
      <c r="A4446" s="161" t="s">
        <v>5557</v>
      </c>
      <c r="C4446" s="161" t="s">
        <v>133</v>
      </c>
      <c r="F4446" s="163" t="s">
        <v>133</v>
      </c>
      <c r="G4446" s="266" t="s">
        <v>133</v>
      </c>
      <c r="H4446" s="163" t="s">
        <v>133</v>
      </c>
      <c r="I4446" s="163" t="s">
        <v>133</v>
      </c>
      <c r="J4446" s="163" t="s">
        <v>133</v>
      </c>
      <c r="K4446" s="164">
        <f t="shared" si="214"/>
        <v>0</v>
      </c>
      <c r="L4446" s="165">
        <f t="shared" si="215"/>
        <v>0</v>
      </c>
      <c r="M4446" s="172">
        <v>127</v>
      </c>
      <c r="N4446" s="172">
        <v>64</v>
      </c>
      <c r="O4446" s="167" t="s">
        <v>133</v>
      </c>
      <c r="P4446" s="260" t="e">
        <f t="shared" si="213"/>
        <v>#NUM!</v>
      </c>
      <c r="S4446" s="272"/>
    </row>
    <row r="4447" spans="1:19">
      <c r="A4447" s="161" t="s">
        <v>5558</v>
      </c>
      <c r="C4447" s="161" t="s">
        <v>133</v>
      </c>
      <c r="F4447" s="163" t="s">
        <v>133</v>
      </c>
      <c r="G4447" s="266" t="s">
        <v>133</v>
      </c>
      <c r="H4447" s="163" t="s">
        <v>133</v>
      </c>
      <c r="I4447" s="163" t="s">
        <v>133</v>
      </c>
      <c r="J4447" s="163" t="s">
        <v>133</v>
      </c>
      <c r="K4447" s="164">
        <f t="shared" si="214"/>
        <v>0</v>
      </c>
      <c r="L4447" s="165">
        <f t="shared" si="215"/>
        <v>0</v>
      </c>
      <c r="M4447" s="172">
        <v>127</v>
      </c>
      <c r="N4447" s="172">
        <v>64</v>
      </c>
      <c r="O4447" s="167" t="s">
        <v>133</v>
      </c>
      <c r="P4447" s="260" t="e">
        <f t="shared" si="213"/>
        <v>#NUM!</v>
      </c>
      <c r="S4447" s="272"/>
    </row>
    <row r="4448" spans="1:19">
      <c r="A4448" s="161" t="s">
        <v>5559</v>
      </c>
      <c r="C4448" s="161" t="s">
        <v>133</v>
      </c>
      <c r="F4448" s="163" t="s">
        <v>133</v>
      </c>
      <c r="G4448" s="266" t="s">
        <v>133</v>
      </c>
      <c r="H4448" s="163" t="s">
        <v>133</v>
      </c>
      <c r="I4448" s="163" t="s">
        <v>133</v>
      </c>
      <c r="J4448" s="163" t="s">
        <v>133</v>
      </c>
      <c r="K4448" s="164">
        <f t="shared" si="214"/>
        <v>0</v>
      </c>
      <c r="L4448" s="165">
        <f t="shared" si="215"/>
        <v>0</v>
      </c>
      <c r="M4448" s="172">
        <v>127</v>
      </c>
      <c r="N4448" s="172">
        <v>64</v>
      </c>
      <c r="O4448" s="167" t="s">
        <v>133</v>
      </c>
      <c r="P4448" s="260" t="e">
        <f t="shared" si="213"/>
        <v>#NUM!</v>
      </c>
      <c r="S4448" s="272"/>
    </row>
    <row r="4449" spans="1:19">
      <c r="A4449" s="161" t="s">
        <v>5560</v>
      </c>
      <c r="C4449" s="161" t="s">
        <v>133</v>
      </c>
      <c r="F4449" s="163" t="s">
        <v>133</v>
      </c>
      <c r="G4449" s="266" t="s">
        <v>133</v>
      </c>
      <c r="H4449" s="163" t="s">
        <v>133</v>
      </c>
      <c r="I4449" s="163" t="s">
        <v>133</v>
      </c>
      <c r="J4449" s="163" t="s">
        <v>133</v>
      </c>
      <c r="K4449" s="164">
        <f t="shared" si="214"/>
        <v>0</v>
      </c>
      <c r="L4449" s="165">
        <f t="shared" si="215"/>
        <v>0</v>
      </c>
      <c r="M4449" s="172">
        <v>127</v>
      </c>
      <c r="N4449" s="172">
        <v>64</v>
      </c>
      <c r="O4449" s="167" t="s">
        <v>133</v>
      </c>
      <c r="P4449" s="260" t="e">
        <f t="shared" si="213"/>
        <v>#NUM!</v>
      </c>
      <c r="S4449" s="272"/>
    </row>
    <row r="4450" spans="1:19">
      <c r="A4450" s="161" t="s">
        <v>5561</v>
      </c>
      <c r="C4450" s="161" t="s">
        <v>133</v>
      </c>
      <c r="F4450" s="163" t="s">
        <v>133</v>
      </c>
      <c r="G4450" s="266" t="s">
        <v>133</v>
      </c>
      <c r="H4450" s="163" t="s">
        <v>133</v>
      </c>
      <c r="I4450" s="163" t="s">
        <v>133</v>
      </c>
      <c r="J4450" s="163" t="s">
        <v>133</v>
      </c>
      <c r="K4450" s="164">
        <f t="shared" si="214"/>
        <v>0</v>
      </c>
      <c r="L4450" s="165">
        <f t="shared" si="215"/>
        <v>0</v>
      </c>
      <c r="M4450" s="172">
        <v>127</v>
      </c>
      <c r="N4450" s="172">
        <v>64</v>
      </c>
      <c r="O4450" s="167" t="s">
        <v>133</v>
      </c>
      <c r="P4450" s="260" t="e">
        <f t="shared" si="213"/>
        <v>#NUM!</v>
      </c>
      <c r="S4450" s="272"/>
    </row>
    <row r="4451" spans="1:19">
      <c r="A4451" s="161" t="s">
        <v>5562</v>
      </c>
      <c r="C4451" s="161" t="s">
        <v>133</v>
      </c>
      <c r="F4451" s="163" t="s">
        <v>133</v>
      </c>
      <c r="G4451" s="266" t="s">
        <v>133</v>
      </c>
      <c r="H4451" s="163" t="s">
        <v>133</v>
      </c>
      <c r="I4451" s="163" t="s">
        <v>133</v>
      </c>
      <c r="J4451" s="163" t="s">
        <v>133</v>
      </c>
      <c r="K4451" s="164">
        <f t="shared" si="214"/>
        <v>0</v>
      </c>
      <c r="L4451" s="165">
        <f t="shared" si="215"/>
        <v>0</v>
      </c>
      <c r="M4451" s="172">
        <v>127</v>
      </c>
      <c r="N4451" s="172">
        <v>64</v>
      </c>
      <c r="O4451" s="167" t="s">
        <v>133</v>
      </c>
      <c r="P4451" s="260" t="e">
        <f t="shared" si="213"/>
        <v>#NUM!</v>
      </c>
      <c r="S4451" s="272"/>
    </row>
    <row r="4452" spans="1:19">
      <c r="A4452" s="161" t="s">
        <v>5563</v>
      </c>
      <c r="C4452" s="161" t="s">
        <v>133</v>
      </c>
      <c r="F4452" s="163" t="s">
        <v>133</v>
      </c>
      <c r="G4452" s="266" t="s">
        <v>133</v>
      </c>
      <c r="H4452" s="163" t="s">
        <v>133</v>
      </c>
      <c r="I4452" s="163" t="s">
        <v>133</v>
      </c>
      <c r="J4452" s="163" t="s">
        <v>133</v>
      </c>
      <c r="K4452" s="164">
        <f t="shared" si="214"/>
        <v>0</v>
      </c>
      <c r="L4452" s="165">
        <f t="shared" si="215"/>
        <v>0</v>
      </c>
      <c r="M4452" s="172">
        <v>127</v>
      </c>
      <c r="N4452" s="172">
        <v>64</v>
      </c>
      <c r="O4452" s="167" t="s">
        <v>133</v>
      </c>
      <c r="P4452" s="260" t="e">
        <f t="shared" si="213"/>
        <v>#NUM!</v>
      </c>
      <c r="S4452" s="272"/>
    </row>
    <row r="4453" spans="1:19">
      <c r="A4453" s="161" t="s">
        <v>5564</v>
      </c>
      <c r="C4453" s="161" t="s">
        <v>133</v>
      </c>
      <c r="F4453" s="163" t="s">
        <v>133</v>
      </c>
      <c r="G4453" s="266" t="s">
        <v>133</v>
      </c>
      <c r="H4453" s="163" t="s">
        <v>133</v>
      </c>
      <c r="I4453" s="163" t="s">
        <v>133</v>
      </c>
      <c r="J4453" s="163" t="s">
        <v>133</v>
      </c>
      <c r="K4453" s="164">
        <f t="shared" si="214"/>
        <v>0</v>
      </c>
      <c r="L4453" s="165">
        <f t="shared" si="215"/>
        <v>0</v>
      </c>
      <c r="M4453" s="172">
        <v>127</v>
      </c>
      <c r="N4453" s="172">
        <v>64</v>
      </c>
      <c r="O4453" s="167" t="s">
        <v>133</v>
      </c>
      <c r="P4453" s="260" t="e">
        <f t="shared" si="213"/>
        <v>#NUM!</v>
      </c>
      <c r="S4453" s="272"/>
    </row>
    <row r="4454" spans="1:19">
      <c r="A4454" s="161" t="s">
        <v>5565</v>
      </c>
      <c r="C4454" s="161" t="s">
        <v>133</v>
      </c>
      <c r="F4454" s="163" t="s">
        <v>133</v>
      </c>
      <c r="G4454" s="266" t="s">
        <v>133</v>
      </c>
      <c r="H4454" s="163" t="s">
        <v>133</v>
      </c>
      <c r="I4454" s="163" t="s">
        <v>133</v>
      </c>
      <c r="J4454" s="163" t="s">
        <v>133</v>
      </c>
      <c r="K4454" s="164">
        <f t="shared" si="214"/>
        <v>0</v>
      </c>
      <c r="L4454" s="165">
        <f t="shared" si="215"/>
        <v>0</v>
      </c>
      <c r="M4454" s="172">
        <v>127</v>
      </c>
      <c r="N4454" s="172">
        <v>64</v>
      </c>
      <c r="O4454" s="167" t="s">
        <v>133</v>
      </c>
      <c r="P4454" s="260" t="e">
        <f t="shared" si="213"/>
        <v>#NUM!</v>
      </c>
      <c r="S4454" s="272"/>
    </row>
    <row r="4455" spans="1:19">
      <c r="A4455" s="161" t="s">
        <v>5566</v>
      </c>
      <c r="C4455" s="161" t="s">
        <v>133</v>
      </c>
      <c r="F4455" s="163" t="s">
        <v>133</v>
      </c>
      <c r="G4455" s="266" t="s">
        <v>133</v>
      </c>
      <c r="H4455" s="163" t="s">
        <v>133</v>
      </c>
      <c r="I4455" s="163" t="s">
        <v>133</v>
      </c>
      <c r="J4455" s="163" t="s">
        <v>133</v>
      </c>
      <c r="K4455" s="164">
        <f t="shared" si="214"/>
        <v>0</v>
      </c>
      <c r="L4455" s="165">
        <f t="shared" si="215"/>
        <v>0</v>
      </c>
      <c r="M4455" s="172">
        <v>127</v>
      </c>
      <c r="N4455" s="172">
        <v>64</v>
      </c>
      <c r="O4455" s="167" t="s">
        <v>133</v>
      </c>
      <c r="P4455" s="260" t="e">
        <f t="shared" si="213"/>
        <v>#NUM!</v>
      </c>
      <c r="S4455" s="272"/>
    </row>
    <row r="4456" spans="1:19">
      <c r="A4456" s="161" t="s">
        <v>5567</v>
      </c>
      <c r="C4456" s="161" t="s">
        <v>133</v>
      </c>
      <c r="F4456" s="163" t="s">
        <v>133</v>
      </c>
      <c r="G4456" s="266" t="s">
        <v>133</v>
      </c>
      <c r="H4456" s="163" t="s">
        <v>133</v>
      </c>
      <c r="I4456" s="163" t="s">
        <v>133</v>
      </c>
      <c r="J4456" s="163" t="s">
        <v>133</v>
      </c>
      <c r="K4456" s="164">
        <f t="shared" si="214"/>
        <v>0</v>
      </c>
      <c r="L4456" s="165">
        <f t="shared" si="215"/>
        <v>0</v>
      </c>
      <c r="M4456" s="172">
        <v>127</v>
      </c>
      <c r="N4456" s="172">
        <v>64</v>
      </c>
      <c r="O4456" s="167" t="s">
        <v>133</v>
      </c>
      <c r="P4456" s="260" t="e">
        <f t="shared" si="213"/>
        <v>#NUM!</v>
      </c>
      <c r="S4456" s="272"/>
    </row>
    <row r="4457" spans="1:19">
      <c r="A4457" s="161" t="s">
        <v>5568</v>
      </c>
      <c r="C4457" s="161" t="s">
        <v>133</v>
      </c>
      <c r="F4457" s="163" t="s">
        <v>133</v>
      </c>
      <c r="G4457" s="266" t="s">
        <v>133</v>
      </c>
      <c r="H4457" s="163" t="s">
        <v>133</v>
      </c>
      <c r="I4457" s="163" t="s">
        <v>133</v>
      </c>
      <c r="J4457" s="163" t="s">
        <v>133</v>
      </c>
      <c r="K4457" s="164">
        <f t="shared" si="214"/>
        <v>0</v>
      </c>
      <c r="L4457" s="165">
        <f t="shared" si="215"/>
        <v>0</v>
      </c>
      <c r="M4457" s="172">
        <v>127</v>
      </c>
      <c r="N4457" s="172">
        <v>64</v>
      </c>
      <c r="O4457" s="167" t="s">
        <v>133</v>
      </c>
      <c r="P4457" s="260" t="e">
        <f t="shared" si="213"/>
        <v>#NUM!</v>
      </c>
      <c r="S4457" s="272"/>
    </row>
    <row r="4458" spans="1:19">
      <c r="A4458" s="161" t="s">
        <v>5569</v>
      </c>
      <c r="C4458" s="161" t="s">
        <v>133</v>
      </c>
      <c r="F4458" s="163" t="s">
        <v>133</v>
      </c>
      <c r="G4458" s="266" t="s">
        <v>133</v>
      </c>
      <c r="H4458" s="163" t="s">
        <v>133</v>
      </c>
      <c r="I4458" s="163" t="s">
        <v>133</v>
      </c>
      <c r="J4458" s="163" t="s">
        <v>133</v>
      </c>
      <c r="K4458" s="164">
        <f t="shared" si="214"/>
        <v>0</v>
      </c>
      <c r="L4458" s="165">
        <f t="shared" si="215"/>
        <v>0</v>
      </c>
      <c r="M4458" s="172">
        <v>127</v>
      </c>
      <c r="N4458" s="172">
        <v>64</v>
      </c>
      <c r="O4458" s="167" t="s">
        <v>133</v>
      </c>
      <c r="P4458" s="260" t="e">
        <f t="shared" si="213"/>
        <v>#NUM!</v>
      </c>
      <c r="S4458" s="272"/>
    </row>
    <row r="4459" spans="1:19">
      <c r="A4459" s="161" t="s">
        <v>5570</v>
      </c>
      <c r="C4459" s="161" t="s">
        <v>133</v>
      </c>
      <c r="F4459" s="163" t="s">
        <v>133</v>
      </c>
      <c r="G4459" s="266" t="s">
        <v>133</v>
      </c>
      <c r="H4459" s="163" t="s">
        <v>133</v>
      </c>
      <c r="I4459" s="163" t="s">
        <v>133</v>
      </c>
      <c r="J4459" s="163" t="s">
        <v>133</v>
      </c>
      <c r="K4459" s="164">
        <f t="shared" si="214"/>
        <v>0</v>
      </c>
      <c r="L4459" s="165">
        <f t="shared" si="215"/>
        <v>0</v>
      </c>
      <c r="M4459" s="172">
        <v>127</v>
      </c>
      <c r="N4459" s="172">
        <v>64</v>
      </c>
      <c r="O4459" s="167" t="s">
        <v>133</v>
      </c>
      <c r="P4459" s="260" t="e">
        <f t="shared" si="213"/>
        <v>#NUM!</v>
      </c>
      <c r="S4459" s="272"/>
    </row>
    <row r="4460" spans="1:19">
      <c r="A4460" s="161" t="s">
        <v>5571</v>
      </c>
      <c r="C4460" s="161" t="s">
        <v>133</v>
      </c>
      <c r="F4460" s="163" t="s">
        <v>133</v>
      </c>
      <c r="G4460" s="266" t="s">
        <v>133</v>
      </c>
      <c r="H4460" s="163" t="s">
        <v>133</v>
      </c>
      <c r="I4460" s="163" t="s">
        <v>133</v>
      </c>
      <c r="J4460" s="163" t="s">
        <v>133</v>
      </c>
      <c r="K4460" s="164">
        <f t="shared" si="214"/>
        <v>0</v>
      </c>
      <c r="L4460" s="165">
        <f t="shared" si="215"/>
        <v>0</v>
      </c>
      <c r="M4460" s="172">
        <v>127</v>
      </c>
      <c r="N4460" s="172">
        <v>64</v>
      </c>
      <c r="O4460" s="167" t="s">
        <v>133</v>
      </c>
      <c r="P4460" s="260" t="e">
        <f t="shared" si="213"/>
        <v>#NUM!</v>
      </c>
      <c r="S4460" s="272"/>
    </row>
    <row r="4461" spans="1:19">
      <c r="A4461" s="161" t="s">
        <v>5572</v>
      </c>
      <c r="C4461" s="161" t="s">
        <v>133</v>
      </c>
      <c r="F4461" s="163" t="s">
        <v>133</v>
      </c>
      <c r="G4461" s="266" t="s">
        <v>133</v>
      </c>
      <c r="H4461" s="163" t="s">
        <v>133</v>
      </c>
      <c r="I4461" s="163" t="s">
        <v>133</v>
      </c>
      <c r="J4461" s="163" t="s">
        <v>133</v>
      </c>
      <c r="K4461" s="164">
        <f t="shared" si="214"/>
        <v>0</v>
      </c>
      <c r="L4461" s="165">
        <f t="shared" si="215"/>
        <v>0</v>
      </c>
      <c r="M4461" s="172">
        <v>127</v>
      </c>
      <c r="N4461" s="172">
        <v>64</v>
      </c>
      <c r="O4461" s="167" t="s">
        <v>133</v>
      </c>
      <c r="P4461" s="260" t="e">
        <f t="shared" si="213"/>
        <v>#NUM!</v>
      </c>
      <c r="S4461" s="272"/>
    </row>
    <row r="4462" spans="1:19">
      <c r="A4462" s="161" t="s">
        <v>5573</v>
      </c>
      <c r="C4462" s="161" t="s">
        <v>133</v>
      </c>
      <c r="F4462" s="163" t="s">
        <v>133</v>
      </c>
      <c r="G4462" s="266" t="s">
        <v>133</v>
      </c>
      <c r="H4462" s="163" t="s">
        <v>133</v>
      </c>
      <c r="I4462" s="163" t="s">
        <v>133</v>
      </c>
      <c r="J4462" s="163" t="s">
        <v>133</v>
      </c>
      <c r="K4462" s="164">
        <f t="shared" si="214"/>
        <v>0</v>
      </c>
      <c r="L4462" s="165">
        <f t="shared" si="215"/>
        <v>0</v>
      </c>
      <c r="M4462" s="172">
        <v>127</v>
      </c>
      <c r="N4462" s="172">
        <v>64</v>
      </c>
      <c r="O4462" s="167" t="s">
        <v>133</v>
      </c>
      <c r="P4462" s="260" t="e">
        <f t="shared" si="213"/>
        <v>#NUM!</v>
      </c>
      <c r="S4462" s="272"/>
    </row>
    <row r="4463" spans="1:19">
      <c r="A4463" s="161" t="s">
        <v>5574</v>
      </c>
      <c r="C4463" s="161" t="s">
        <v>133</v>
      </c>
      <c r="F4463" s="163" t="s">
        <v>133</v>
      </c>
      <c r="G4463" s="266" t="s">
        <v>133</v>
      </c>
      <c r="H4463" s="163" t="s">
        <v>133</v>
      </c>
      <c r="I4463" s="163" t="s">
        <v>133</v>
      </c>
      <c r="J4463" s="163" t="s">
        <v>133</v>
      </c>
      <c r="K4463" s="164">
        <f t="shared" si="214"/>
        <v>0</v>
      </c>
      <c r="L4463" s="165">
        <f t="shared" si="215"/>
        <v>0</v>
      </c>
      <c r="M4463" s="172">
        <v>127</v>
      </c>
      <c r="N4463" s="172">
        <v>64</v>
      </c>
      <c r="O4463" s="167" t="s">
        <v>133</v>
      </c>
      <c r="P4463" s="260" t="e">
        <f t="shared" si="213"/>
        <v>#NUM!</v>
      </c>
      <c r="S4463" s="272"/>
    </row>
    <row r="4464" spans="1:19">
      <c r="A4464" s="161" t="s">
        <v>5575</v>
      </c>
      <c r="C4464" s="161" t="s">
        <v>133</v>
      </c>
      <c r="F4464" s="163" t="s">
        <v>133</v>
      </c>
      <c r="G4464" s="266" t="s">
        <v>133</v>
      </c>
      <c r="H4464" s="163" t="s">
        <v>133</v>
      </c>
      <c r="I4464" s="163" t="s">
        <v>133</v>
      </c>
      <c r="J4464" s="163" t="s">
        <v>133</v>
      </c>
      <c r="K4464" s="164">
        <f t="shared" si="214"/>
        <v>0</v>
      </c>
      <c r="L4464" s="165">
        <f t="shared" si="215"/>
        <v>0</v>
      </c>
      <c r="M4464" s="172">
        <v>127</v>
      </c>
      <c r="N4464" s="172">
        <v>64</v>
      </c>
      <c r="O4464" s="167" t="s">
        <v>133</v>
      </c>
      <c r="P4464" s="260" t="e">
        <f t="shared" si="213"/>
        <v>#NUM!</v>
      </c>
      <c r="S4464" s="272"/>
    </row>
    <row r="4465" spans="1:19">
      <c r="A4465" s="161" t="s">
        <v>5576</v>
      </c>
      <c r="C4465" s="161" t="s">
        <v>133</v>
      </c>
      <c r="F4465" s="163" t="s">
        <v>133</v>
      </c>
      <c r="G4465" s="266" t="s">
        <v>133</v>
      </c>
      <c r="H4465" s="163" t="s">
        <v>133</v>
      </c>
      <c r="I4465" s="163" t="s">
        <v>133</v>
      </c>
      <c r="J4465" s="163" t="s">
        <v>133</v>
      </c>
      <c r="K4465" s="164">
        <f t="shared" si="214"/>
        <v>0</v>
      </c>
      <c r="L4465" s="165">
        <f t="shared" si="215"/>
        <v>0</v>
      </c>
      <c r="M4465" s="172">
        <v>127</v>
      </c>
      <c r="N4465" s="172">
        <v>64</v>
      </c>
      <c r="O4465" s="167" t="s">
        <v>133</v>
      </c>
      <c r="P4465" s="260" t="e">
        <f t="shared" si="213"/>
        <v>#NUM!</v>
      </c>
      <c r="S4465" s="272"/>
    </row>
    <row r="4466" spans="1:19">
      <c r="A4466" s="161" t="s">
        <v>5577</v>
      </c>
      <c r="C4466" s="161" t="s">
        <v>133</v>
      </c>
      <c r="F4466" s="163" t="s">
        <v>133</v>
      </c>
      <c r="G4466" s="266" t="s">
        <v>133</v>
      </c>
      <c r="H4466" s="163" t="s">
        <v>133</v>
      </c>
      <c r="I4466" s="163" t="s">
        <v>133</v>
      </c>
      <c r="J4466" s="163" t="s">
        <v>133</v>
      </c>
      <c r="K4466" s="164">
        <f t="shared" si="214"/>
        <v>0</v>
      </c>
      <c r="L4466" s="165">
        <f t="shared" si="215"/>
        <v>0</v>
      </c>
      <c r="M4466" s="172">
        <v>127</v>
      </c>
      <c r="N4466" s="172">
        <v>64</v>
      </c>
      <c r="O4466" s="167" t="s">
        <v>133</v>
      </c>
      <c r="P4466" s="260" t="e">
        <f t="shared" si="213"/>
        <v>#NUM!</v>
      </c>
      <c r="S4466" s="272"/>
    </row>
    <row r="4467" spans="1:19">
      <c r="A4467" s="161" t="s">
        <v>5578</v>
      </c>
      <c r="C4467" s="161" t="s">
        <v>133</v>
      </c>
      <c r="F4467" s="163" t="s">
        <v>133</v>
      </c>
      <c r="G4467" s="266" t="s">
        <v>133</v>
      </c>
      <c r="H4467" s="163" t="s">
        <v>133</v>
      </c>
      <c r="I4467" s="163" t="s">
        <v>133</v>
      </c>
      <c r="J4467" s="163" t="s">
        <v>133</v>
      </c>
      <c r="K4467" s="164">
        <f t="shared" si="214"/>
        <v>0</v>
      </c>
      <c r="L4467" s="165">
        <f t="shared" si="215"/>
        <v>0</v>
      </c>
      <c r="M4467" s="172">
        <v>127</v>
      </c>
      <c r="N4467" s="172">
        <v>64</v>
      </c>
      <c r="O4467" s="167" t="s">
        <v>133</v>
      </c>
      <c r="P4467" s="260" t="e">
        <f t="shared" si="213"/>
        <v>#NUM!</v>
      </c>
      <c r="S4467" s="272"/>
    </row>
    <row r="4468" spans="1:19">
      <c r="A4468" s="161" t="s">
        <v>5579</v>
      </c>
      <c r="C4468" s="161" t="s">
        <v>133</v>
      </c>
      <c r="F4468" s="163" t="s">
        <v>133</v>
      </c>
      <c r="G4468" s="266" t="s">
        <v>133</v>
      </c>
      <c r="H4468" s="163" t="s">
        <v>133</v>
      </c>
      <c r="I4468" s="163" t="s">
        <v>133</v>
      </c>
      <c r="J4468" s="163" t="s">
        <v>133</v>
      </c>
      <c r="K4468" s="164">
        <f t="shared" si="214"/>
        <v>0</v>
      </c>
      <c r="L4468" s="165">
        <f t="shared" si="215"/>
        <v>0</v>
      </c>
      <c r="M4468" s="172">
        <v>127</v>
      </c>
      <c r="N4468" s="172">
        <v>64</v>
      </c>
      <c r="O4468" s="167" t="s">
        <v>133</v>
      </c>
      <c r="P4468" s="260" t="e">
        <f t="shared" si="213"/>
        <v>#NUM!</v>
      </c>
      <c r="S4468" s="272"/>
    </row>
    <row r="4469" spans="1:19">
      <c r="A4469" s="161" t="s">
        <v>5580</v>
      </c>
      <c r="C4469" s="161" t="s">
        <v>133</v>
      </c>
      <c r="F4469" s="163" t="s">
        <v>133</v>
      </c>
      <c r="G4469" s="266" t="s">
        <v>133</v>
      </c>
      <c r="H4469" s="163" t="s">
        <v>133</v>
      </c>
      <c r="I4469" s="163" t="s">
        <v>133</v>
      </c>
      <c r="J4469" s="163" t="s">
        <v>133</v>
      </c>
      <c r="K4469" s="164">
        <f t="shared" si="214"/>
        <v>0</v>
      </c>
      <c r="L4469" s="165">
        <f t="shared" si="215"/>
        <v>0</v>
      </c>
      <c r="M4469" s="172">
        <v>127</v>
      </c>
      <c r="N4469" s="172">
        <v>64</v>
      </c>
      <c r="O4469" s="167" t="s">
        <v>133</v>
      </c>
      <c r="P4469" s="260" t="e">
        <f t="shared" si="213"/>
        <v>#NUM!</v>
      </c>
      <c r="S4469" s="272"/>
    </row>
    <row r="4470" spans="1:19">
      <c r="A4470" s="161" t="s">
        <v>5581</v>
      </c>
      <c r="C4470" s="161" t="s">
        <v>133</v>
      </c>
      <c r="F4470" s="163" t="s">
        <v>133</v>
      </c>
      <c r="G4470" s="266" t="s">
        <v>133</v>
      </c>
      <c r="H4470" s="163" t="s">
        <v>133</v>
      </c>
      <c r="I4470" s="163" t="s">
        <v>133</v>
      </c>
      <c r="J4470" s="163" t="s">
        <v>133</v>
      </c>
      <c r="K4470" s="164">
        <f t="shared" si="214"/>
        <v>0</v>
      </c>
      <c r="L4470" s="165">
        <f t="shared" si="215"/>
        <v>0</v>
      </c>
      <c r="M4470" s="172">
        <v>127</v>
      </c>
      <c r="N4470" s="172">
        <v>64</v>
      </c>
      <c r="O4470" s="167" t="s">
        <v>133</v>
      </c>
      <c r="P4470" s="260" t="e">
        <f t="shared" si="213"/>
        <v>#NUM!</v>
      </c>
      <c r="S4470" s="272"/>
    </row>
    <row r="4471" spans="1:19">
      <c r="A4471" s="161" t="s">
        <v>5582</v>
      </c>
      <c r="C4471" s="161" t="s">
        <v>133</v>
      </c>
      <c r="F4471" s="163" t="s">
        <v>133</v>
      </c>
      <c r="G4471" s="266" t="s">
        <v>133</v>
      </c>
      <c r="H4471" s="163" t="s">
        <v>133</v>
      </c>
      <c r="I4471" s="163" t="s">
        <v>133</v>
      </c>
      <c r="J4471" s="163" t="s">
        <v>133</v>
      </c>
      <c r="K4471" s="164">
        <f t="shared" si="214"/>
        <v>0</v>
      </c>
      <c r="L4471" s="165">
        <f t="shared" si="215"/>
        <v>0</v>
      </c>
      <c r="M4471" s="172">
        <v>127</v>
      </c>
      <c r="N4471" s="172">
        <v>64</v>
      </c>
      <c r="O4471" s="167" t="s">
        <v>133</v>
      </c>
      <c r="P4471" s="260" t="e">
        <f t="shared" si="213"/>
        <v>#NUM!</v>
      </c>
      <c r="S4471" s="272"/>
    </row>
    <row r="4472" spans="1:19">
      <c r="A4472" s="161" t="s">
        <v>5583</v>
      </c>
      <c r="C4472" s="161" t="s">
        <v>133</v>
      </c>
      <c r="F4472" s="163" t="s">
        <v>133</v>
      </c>
      <c r="G4472" s="266" t="s">
        <v>133</v>
      </c>
      <c r="H4472" s="163" t="s">
        <v>133</v>
      </c>
      <c r="I4472" s="163" t="s">
        <v>133</v>
      </c>
      <c r="J4472" s="163" t="s">
        <v>133</v>
      </c>
      <c r="K4472" s="164">
        <f t="shared" si="214"/>
        <v>0</v>
      </c>
      <c r="L4472" s="165">
        <f t="shared" si="215"/>
        <v>0</v>
      </c>
      <c r="M4472" s="172">
        <v>127</v>
      </c>
      <c r="N4472" s="172">
        <v>64</v>
      </c>
      <c r="O4472" s="167" t="s">
        <v>133</v>
      </c>
      <c r="P4472" s="260" t="e">
        <f t="shared" si="213"/>
        <v>#NUM!</v>
      </c>
      <c r="S4472" s="272"/>
    </row>
    <row r="4473" spans="1:19">
      <c r="A4473" s="161" t="s">
        <v>5584</v>
      </c>
      <c r="C4473" s="161" t="s">
        <v>133</v>
      </c>
      <c r="F4473" s="163" t="s">
        <v>133</v>
      </c>
      <c r="G4473" s="266" t="s">
        <v>133</v>
      </c>
      <c r="H4473" s="163" t="s">
        <v>133</v>
      </c>
      <c r="I4473" s="163" t="s">
        <v>133</v>
      </c>
      <c r="J4473" s="163" t="s">
        <v>133</v>
      </c>
      <c r="K4473" s="164">
        <f t="shared" si="214"/>
        <v>0</v>
      </c>
      <c r="L4473" s="165">
        <f t="shared" si="215"/>
        <v>0</v>
      </c>
      <c r="M4473" s="172">
        <v>127</v>
      </c>
      <c r="N4473" s="172">
        <v>64</v>
      </c>
      <c r="O4473" s="167" t="s">
        <v>133</v>
      </c>
      <c r="P4473" s="260" t="e">
        <f t="shared" si="213"/>
        <v>#NUM!</v>
      </c>
      <c r="S4473" s="272"/>
    </row>
    <row r="4474" spans="1:19">
      <c r="A4474" s="161" t="s">
        <v>5585</v>
      </c>
      <c r="C4474" s="161" t="s">
        <v>133</v>
      </c>
      <c r="F4474" s="163" t="s">
        <v>133</v>
      </c>
      <c r="G4474" s="266" t="s">
        <v>133</v>
      </c>
      <c r="H4474" s="163" t="s">
        <v>133</v>
      </c>
      <c r="I4474" s="163" t="s">
        <v>133</v>
      </c>
      <c r="J4474" s="163" t="s">
        <v>133</v>
      </c>
      <c r="K4474" s="164">
        <f t="shared" si="214"/>
        <v>0</v>
      </c>
      <c r="L4474" s="165">
        <f t="shared" si="215"/>
        <v>0</v>
      </c>
      <c r="M4474" s="172">
        <v>127</v>
      </c>
      <c r="N4474" s="172">
        <v>64</v>
      </c>
      <c r="O4474" s="167" t="s">
        <v>133</v>
      </c>
      <c r="P4474" s="260" t="e">
        <f t="shared" si="213"/>
        <v>#NUM!</v>
      </c>
      <c r="S4474" s="272"/>
    </row>
    <row r="4475" spans="1:19">
      <c r="A4475" s="161" t="s">
        <v>5586</v>
      </c>
      <c r="C4475" s="161" t="s">
        <v>133</v>
      </c>
      <c r="F4475" s="163" t="s">
        <v>133</v>
      </c>
      <c r="G4475" s="266" t="s">
        <v>133</v>
      </c>
      <c r="H4475" s="163" t="s">
        <v>133</v>
      </c>
      <c r="I4475" s="163" t="s">
        <v>133</v>
      </c>
      <c r="J4475" s="163" t="s">
        <v>133</v>
      </c>
      <c r="K4475" s="164">
        <f t="shared" si="214"/>
        <v>0</v>
      </c>
      <c r="L4475" s="165">
        <f t="shared" si="215"/>
        <v>0</v>
      </c>
      <c r="M4475" s="172">
        <v>127</v>
      </c>
      <c r="N4475" s="172">
        <v>64</v>
      </c>
      <c r="O4475" s="167" t="s">
        <v>133</v>
      </c>
      <c r="P4475" s="260" t="e">
        <f t="shared" si="213"/>
        <v>#NUM!</v>
      </c>
      <c r="S4475" s="272"/>
    </row>
    <row r="4476" spans="1:19">
      <c r="A4476" s="161" t="s">
        <v>5587</v>
      </c>
      <c r="C4476" s="161" t="s">
        <v>133</v>
      </c>
      <c r="F4476" s="163" t="s">
        <v>133</v>
      </c>
      <c r="G4476" s="266" t="s">
        <v>133</v>
      </c>
      <c r="H4476" s="163" t="s">
        <v>133</v>
      </c>
      <c r="I4476" s="163" t="s">
        <v>133</v>
      </c>
      <c r="J4476" s="163" t="s">
        <v>133</v>
      </c>
      <c r="K4476" s="164">
        <f t="shared" si="214"/>
        <v>0</v>
      </c>
      <c r="L4476" s="165">
        <f t="shared" si="215"/>
        <v>0</v>
      </c>
      <c r="M4476" s="172">
        <v>127</v>
      </c>
      <c r="N4476" s="172">
        <v>64</v>
      </c>
      <c r="O4476" s="167" t="s">
        <v>133</v>
      </c>
      <c r="P4476" s="260" t="e">
        <f t="shared" si="213"/>
        <v>#NUM!</v>
      </c>
      <c r="S4476" s="272"/>
    </row>
    <row r="4477" spans="1:19">
      <c r="A4477" s="161" t="s">
        <v>5588</v>
      </c>
      <c r="C4477" s="161" t="s">
        <v>133</v>
      </c>
      <c r="F4477" s="163" t="s">
        <v>133</v>
      </c>
      <c r="G4477" s="266" t="s">
        <v>133</v>
      </c>
      <c r="H4477" s="163" t="s">
        <v>133</v>
      </c>
      <c r="I4477" s="163" t="s">
        <v>133</v>
      </c>
      <c r="J4477" s="163" t="s">
        <v>133</v>
      </c>
      <c r="K4477" s="164">
        <f t="shared" si="214"/>
        <v>0</v>
      </c>
      <c r="L4477" s="165">
        <f t="shared" si="215"/>
        <v>0</v>
      </c>
      <c r="M4477" s="172">
        <v>127</v>
      </c>
      <c r="N4477" s="172">
        <v>64</v>
      </c>
      <c r="O4477" s="167" t="s">
        <v>133</v>
      </c>
      <c r="P4477" s="260" t="e">
        <f t="shared" si="213"/>
        <v>#NUM!</v>
      </c>
      <c r="S4477" s="272"/>
    </row>
    <row r="4478" spans="1:19">
      <c r="A4478" s="161" t="s">
        <v>5589</v>
      </c>
      <c r="C4478" s="161" t="s">
        <v>133</v>
      </c>
      <c r="F4478" s="163" t="s">
        <v>133</v>
      </c>
      <c r="G4478" s="266" t="s">
        <v>133</v>
      </c>
      <c r="H4478" s="163" t="s">
        <v>133</v>
      </c>
      <c r="I4478" s="163" t="s">
        <v>133</v>
      </c>
      <c r="J4478" s="163" t="s">
        <v>133</v>
      </c>
      <c r="K4478" s="164">
        <f t="shared" si="214"/>
        <v>0</v>
      </c>
      <c r="L4478" s="165">
        <f t="shared" si="215"/>
        <v>0</v>
      </c>
      <c r="M4478" s="172">
        <v>127</v>
      </c>
      <c r="N4478" s="172">
        <v>64</v>
      </c>
      <c r="O4478" s="167" t="s">
        <v>133</v>
      </c>
      <c r="P4478" s="260" t="e">
        <f t="shared" si="213"/>
        <v>#NUM!</v>
      </c>
      <c r="S4478" s="272"/>
    </row>
    <row r="4479" spans="1:19">
      <c r="A4479" s="161" t="s">
        <v>5590</v>
      </c>
      <c r="C4479" s="161" t="s">
        <v>133</v>
      </c>
      <c r="F4479" s="163" t="s">
        <v>133</v>
      </c>
      <c r="G4479" s="266" t="s">
        <v>133</v>
      </c>
      <c r="H4479" s="163" t="s">
        <v>133</v>
      </c>
      <c r="I4479" s="163" t="s">
        <v>133</v>
      </c>
      <c r="J4479" s="163" t="s">
        <v>133</v>
      </c>
      <c r="K4479" s="164">
        <f t="shared" si="214"/>
        <v>0</v>
      </c>
      <c r="L4479" s="165">
        <f t="shared" si="215"/>
        <v>0</v>
      </c>
      <c r="M4479" s="172">
        <v>127</v>
      </c>
      <c r="N4479" s="172">
        <v>64</v>
      </c>
      <c r="O4479" s="167" t="s">
        <v>133</v>
      </c>
      <c r="P4479" s="260" t="e">
        <f t="shared" si="213"/>
        <v>#NUM!</v>
      </c>
      <c r="S4479" s="272"/>
    </row>
    <row r="4480" spans="1:19">
      <c r="A4480" s="161" t="s">
        <v>5591</v>
      </c>
      <c r="C4480" s="161" t="s">
        <v>133</v>
      </c>
      <c r="F4480" s="163" t="s">
        <v>133</v>
      </c>
      <c r="G4480" s="266" t="s">
        <v>133</v>
      </c>
      <c r="H4480" s="163" t="s">
        <v>133</v>
      </c>
      <c r="I4480" s="163" t="s">
        <v>133</v>
      </c>
      <c r="J4480" s="163" t="s">
        <v>133</v>
      </c>
      <c r="K4480" s="164">
        <f t="shared" si="214"/>
        <v>0</v>
      </c>
      <c r="L4480" s="165">
        <f t="shared" si="215"/>
        <v>0</v>
      </c>
      <c r="M4480" s="172">
        <v>127</v>
      </c>
      <c r="N4480" s="172">
        <v>64</v>
      </c>
      <c r="O4480" s="167" t="s">
        <v>133</v>
      </c>
      <c r="P4480" s="260" t="e">
        <f t="shared" si="213"/>
        <v>#NUM!</v>
      </c>
      <c r="S4480" s="272"/>
    </row>
    <row r="4481" spans="1:19">
      <c r="A4481" s="161" t="s">
        <v>5592</v>
      </c>
      <c r="C4481" s="161" t="s">
        <v>133</v>
      </c>
      <c r="F4481" s="163" t="s">
        <v>133</v>
      </c>
      <c r="G4481" s="266" t="s">
        <v>133</v>
      </c>
      <c r="H4481" s="163" t="s">
        <v>133</v>
      </c>
      <c r="I4481" s="163" t="s">
        <v>133</v>
      </c>
      <c r="J4481" s="163" t="s">
        <v>133</v>
      </c>
      <c r="K4481" s="164">
        <f t="shared" si="214"/>
        <v>0</v>
      </c>
      <c r="L4481" s="165">
        <f t="shared" si="215"/>
        <v>0</v>
      </c>
      <c r="M4481" s="172">
        <v>127</v>
      </c>
      <c r="N4481" s="172">
        <v>64</v>
      </c>
      <c r="O4481" s="167" t="s">
        <v>133</v>
      </c>
      <c r="P4481" s="260" t="e">
        <f t="shared" si="213"/>
        <v>#NUM!</v>
      </c>
      <c r="S4481" s="272"/>
    </row>
    <row r="4482" spans="1:19">
      <c r="A4482" s="161" t="s">
        <v>5593</v>
      </c>
      <c r="C4482" s="161" t="s">
        <v>133</v>
      </c>
      <c r="F4482" s="163" t="s">
        <v>133</v>
      </c>
      <c r="G4482" s="266" t="s">
        <v>133</v>
      </c>
      <c r="H4482" s="163" t="s">
        <v>133</v>
      </c>
      <c r="I4482" s="163" t="s">
        <v>133</v>
      </c>
      <c r="J4482" s="163" t="s">
        <v>133</v>
      </c>
      <c r="K4482" s="164">
        <f t="shared" si="214"/>
        <v>0</v>
      </c>
      <c r="L4482" s="165">
        <f t="shared" si="215"/>
        <v>0</v>
      </c>
      <c r="M4482" s="172">
        <v>127</v>
      </c>
      <c r="N4482" s="172">
        <v>64</v>
      </c>
      <c r="O4482" s="167" t="s">
        <v>133</v>
      </c>
      <c r="P4482" s="260" t="e">
        <f t="shared" si="213"/>
        <v>#NUM!</v>
      </c>
      <c r="S4482" s="272"/>
    </row>
    <row r="4483" spans="1:19">
      <c r="A4483" s="161" t="s">
        <v>5594</v>
      </c>
      <c r="C4483" s="161" t="s">
        <v>133</v>
      </c>
      <c r="F4483" s="163" t="s">
        <v>133</v>
      </c>
      <c r="G4483" s="266" t="s">
        <v>133</v>
      </c>
      <c r="H4483" s="163" t="s">
        <v>133</v>
      </c>
      <c r="I4483" s="163" t="s">
        <v>133</v>
      </c>
      <c r="J4483" s="163" t="s">
        <v>133</v>
      </c>
      <c r="K4483" s="164">
        <f t="shared" si="214"/>
        <v>0</v>
      </c>
      <c r="L4483" s="165">
        <f t="shared" si="215"/>
        <v>0</v>
      </c>
      <c r="M4483" s="172">
        <v>127</v>
      </c>
      <c r="N4483" s="172">
        <v>64</v>
      </c>
      <c r="O4483" s="167" t="s">
        <v>133</v>
      </c>
      <c r="P4483" s="260" t="e">
        <f t="shared" si="213"/>
        <v>#NUM!</v>
      </c>
      <c r="S4483" s="272"/>
    </row>
    <row r="4484" spans="1:19">
      <c r="A4484" s="161" t="s">
        <v>5595</v>
      </c>
      <c r="C4484" s="161" t="s">
        <v>133</v>
      </c>
      <c r="F4484" s="163" t="s">
        <v>133</v>
      </c>
      <c r="G4484" s="266" t="s">
        <v>133</v>
      </c>
      <c r="H4484" s="163" t="s">
        <v>133</v>
      </c>
      <c r="I4484" s="163" t="s">
        <v>133</v>
      </c>
      <c r="J4484" s="163" t="s">
        <v>133</v>
      </c>
      <c r="K4484" s="164">
        <f t="shared" si="214"/>
        <v>0</v>
      </c>
      <c r="L4484" s="165">
        <f t="shared" si="215"/>
        <v>0</v>
      </c>
      <c r="M4484" s="172">
        <v>127</v>
      </c>
      <c r="N4484" s="172">
        <v>64</v>
      </c>
      <c r="O4484" s="167" t="s">
        <v>133</v>
      </c>
      <c r="P4484" s="260" t="e">
        <f t="shared" si="213"/>
        <v>#NUM!</v>
      </c>
      <c r="S4484" s="272"/>
    </row>
    <row r="4485" spans="1:19">
      <c r="A4485" s="161" t="s">
        <v>5596</v>
      </c>
      <c r="C4485" s="161" t="s">
        <v>133</v>
      </c>
      <c r="F4485" s="163" t="s">
        <v>133</v>
      </c>
      <c r="G4485" s="266" t="s">
        <v>133</v>
      </c>
      <c r="H4485" s="163" t="s">
        <v>133</v>
      </c>
      <c r="I4485" s="163" t="s">
        <v>133</v>
      </c>
      <c r="J4485" s="163" t="s">
        <v>133</v>
      </c>
      <c r="K4485" s="164">
        <f t="shared" si="214"/>
        <v>0</v>
      </c>
      <c r="L4485" s="165">
        <f t="shared" si="215"/>
        <v>0</v>
      </c>
      <c r="M4485" s="172">
        <v>127</v>
      </c>
      <c r="N4485" s="172">
        <v>64</v>
      </c>
      <c r="O4485" s="167" t="s">
        <v>133</v>
      </c>
      <c r="P4485" s="260" t="e">
        <f t="shared" si="213"/>
        <v>#NUM!</v>
      </c>
      <c r="S4485" s="272"/>
    </row>
    <row r="4486" spans="1:19">
      <c r="A4486" s="161" t="s">
        <v>5597</v>
      </c>
      <c r="C4486" s="161" t="s">
        <v>133</v>
      </c>
      <c r="F4486" s="163" t="s">
        <v>133</v>
      </c>
      <c r="G4486" s="266" t="s">
        <v>133</v>
      </c>
      <c r="H4486" s="163" t="s">
        <v>133</v>
      </c>
      <c r="I4486" s="163" t="s">
        <v>133</v>
      </c>
      <c r="J4486" s="163" t="s">
        <v>133</v>
      </c>
      <c r="K4486" s="164">
        <f t="shared" si="214"/>
        <v>0</v>
      </c>
      <c r="L4486" s="165">
        <f t="shared" si="215"/>
        <v>0</v>
      </c>
      <c r="M4486" s="172">
        <v>127</v>
      </c>
      <c r="N4486" s="172">
        <v>64</v>
      </c>
      <c r="O4486" s="167" t="s">
        <v>133</v>
      </c>
      <c r="P4486" s="260" t="e">
        <f t="shared" si="213"/>
        <v>#NUM!</v>
      </c>
      <c r="S4486" s="272"/>
    </row>
    <row r="4487" spans="1:19">
      <c r="A4487" s="161" t="s">
        <v>5598</v>
      </c>
      <c r="C4487" s="161" t="s">
        <v>133</v>
      </c>
      <c r="F4487" s="163" t="s">
        <v>133</v>
      </c>
      <c r="G4487" s="266" t="s">
        <v>133</v>
      </c>
      <c r="H4487" s="163" t="s">
        <v>133</v>
      </c>
      <c r="I4487" s="163" t="s">
        <v>133</v>
      </c>
      <c r="J4487" s="163" t="s">
        <v>133</v>
      </c>
      <c r="K4487" s="164">
        <f t="shared" si="214"/>
        <v>0</v>
      </c>
      <c r="L4487" s="165">
        <f t="shared" si="215"/>
        <v>0</v>
      </c>
      <c r="M4487" s="172">
        <v>127</v>
      </c>
      <c r="N4487" s="172">
        <v>64</v>
      </c>
      <c r="O4487" s="167" t="s">
        <v>133</v>
      </c>
      <c r="P4487" s="260" t="e">
        <f t="shared" si="213"/>
        <v>#NUM!</v>
      </c>
      <c r="S4487" s="272"/>
    </row>
    <row r="4488" spans="1:19">
      <c r="A4488" s="161" t="s">
        <v>5599</v>
      </c>
      <c r="C4488" s="161" t="s">
        <v>133</v>
      </c>
      <c r="F4488" s="163" t="s">
        <v>133</v>
      </c>
      <c r="G4488" s="266" t="s">
        <v>133</v>
      </c>
      <c r="H4488" s="163" t="s">
        <v>133</v>
      </c>
      <c r="I4488" s="163" t="s">
        <v>133</v>
      </c>
      <c r="J4488" s="163" t="s">
        <v>133</v>
      </c>
      <c r="K4488" s="164">
        <f t="shared" si="214"/>
        <v>0</v>
      </c>
      <c r="L4488" s="165">
        <f t="shared" si="215"/>
        <v>0</v>
      </c>
      <c r="M4488" s="172">
        <v>127</v>
      </c>
      <c r="N4488" s="172">
        <v>64</v>
      </c>
      <c r="O4488" s="167" t="s">
        <v>133</v>
      </c>
      <c r="P4488" s="260" t="e">
        <f t="shared" si="213"/>
        <v>#NUM!</v>
      </c>
      <c r="S4488" s="272"/>
    </row>
    <row r="4489" spans="1:19">
      <c r="A4489" s="161" t="s">
        <v>5600</v>
      </c>
      <c r="C4489" s="161" t="s">
        <v>133</v>
      </c>
      <c r="F4489" s="163" t="s">
        <v>133</v>
      </c>
      <c r="G4489" s="266" t="s">
        <v>133</v>
      </c>
      <c r="H4489" s="163" t="s">
        <v>133</v>
      </c>
      <c r="I4489" s="163" t="s">
        <v>133</v>
      </c>
      <c r="J4489" s="163" t="s">
        <v>133</v>
      </c>
      <c r="K4489" s="164">
        <f t="shared" si="214"/>
        <v>0</v>
      </c>
      <c r="L4489" s="165">
        <f t="shared" si="215"/>
        <v>0</v>
      </c>
      <c r="M4489" s="172">
        <v>127</v>
      </c>
      <c r="N4489" s="172">
        <v>64</v>
      </c>
      <c r="O4489" s="167" t="s">
        <v>133</v>
      </c>
      <c r="P4489" s="260" t="e">
        <f t="shared" si="213"/>
        <v>#NUM!</v>
      </c>
      <c r="S4489" s="272"/>
    </row>
    <row r="4490" spans="1:19">
      <c r="A4490" s="161" t="s">
        <v>5601</v>
      </c>
      <c r="C4490" s="161" t="s">
        <v>133</v>
      </c>
      <c r="F4490" s="163" t="s">
        <v>133</v>
      </c>
      <c r="G4490" s="266" t="s">
        <v>133</v>
      </c>
      <c r="H4490" s="163" t="s">
        <v>133</v>
      </c>
      <c r="I4490" s="163" t="s">
        <v>133</v>
      </c>
      <c r="J4490" s="163" t="s">
        <v>133</v>
      </c>
      <c r="K4490" s="164">
        <f t="shared" si="214"/>
        <v>0</v>
      </c>
      <c r="L4490" s="165">
        <f t="shared" si="215"/>
        <v>0</v>
      </c>
      <c r="M4490" s="172">
        <v>127</v>
      </c>
      <c r="N4490" s="172">
        <v>64</v>
      </c>
      <c r="O4490" s="167" t="s">
        <v>133</v>
      </c>
      <c r="P4490" s="260" t="e">
        <f t="shared" si="213"/>
        <v>#NUM!</v>
      </c>
      <c r="S4490" s="272"/>
    </row>
    <row r="4491" spans="1:19">
      <c r="A4491" s="161" t="s">
        <v>5602</v>
      </c>
      <c r="C4491" s="161" t="s">
        <v>133</v>
      </c>
      <c r="F4491" s="163" t="s">
        <v>133</v>
      </c>
      <c r="G4491" s="266" t="s">
        <v>133</v>
      </c>
      <c r="H4491" s="163" t="s">
        <v>133</v>
      </c>
      <c r="I4491" s="163" t="s">
        <v>133</v>
      </c>
      <c r="J4491" s="163" t="s">
        <v>133</v>
      </c>
      <c r="K4491" s="164">
        <f t="shared" si="214"/>
        <v>0</v>
      </c>
      <c r="L4491" s="165">
        <f t="shared" si="215"/>
        <v>0</v>
      </c>
      <c r="M4491" s="172">
        <v>127</v>
      </c>
      <c r="N4491" s="172">
        <v>64</v>
      </c>
      <c r="O4491" s="167" t="s">
        <v>133</v>
      </c>
      <c r="P4491" s="260" t="e">
        <f t="shared" si="213"/>
        <v>#NUM!</v>
      </c>
      <c r="S4491" s="272"/>
    </row>
    <row r="4492" spans="1:19">
      <c r="A4492" s="161" t="s">
        <v>5603</v>
      </c>
      <c r="C4492" s="161" t="s">
        <v>133</v>
      </c>
      <c r="F4492" s="163" t="s">
        <v>133</v>
      </c>
      <c r="G4492" s="266" t="s">
        <v>133</v>
      </c>
      <c r="H4492" s="163" t="s">
        <v>133</v>
      </c>
      <c r="I4492" s="163" t="s">
        <v>133</v>
      </c>
      <c r="J4492" s="163" t="s">
        <v>133</v>
      </c>
      <c r="K4492" s="164">
        <f t="shared" si="214"/>
        <v>0</v>
      </c>
      <c r="L4492" s="165">
        <f t="shared" si="215"/>
        <v>0</v>
      </c>
      <c r="M4492" s="172">
        <v>127</v>
      </c>
      <c r="N4492" s="172">
        <v>64</v>
      </c>
      <c r="O4492" s="167" t="s">
        <v>133</v>
      </c>
      <c r="P4492" s="260" t="e">
        <f t="shared" si="213"/>
        <v>#NUM!</v>
      </c>
      <c r="S4492" s="272"/>
    </row>
    <row r="4493" spans="1:19">
      <c r="A4493" s="161" t="s">
        <v>5604</v>
      </c>
      <c r="C4493" s="161" t="s">
        <v>133</v>
      </c>
      <c r="F4493" s="163" t="s">
        <v>133</v>
      </c>
      <c r="G4493" s="266" t="s">
        <v>133</v>
      </c>
      <c r="H4493" s="163" t="s">
        <v>133</v>
      </c>
      <c r="I4493" s="163" t="s">
        <v>133</v>
      </c>
      <c r="J4493" s="163" t="s">
        <v>133</v>
      </c>
      <c r="K4493" s="164">
        <f t="shared" si="214"/>
        <v>0</v>
      </c>
      <c r="L4493" s="165">
        <f t="shared" si="215"/>
        <v>0</v>
      </c>
      <c r="M4493" s="172">
        <v>127</v>
      </c>
      <c r="N4493" s="172">
        <v>64</v>
      </c>
      <c r="O4493" s="167" t="s">
        <v>133</v>
      </c>
      <c r="P4493" s="260" t="e">
        <f t="shared" si="213"/>
        <v>#NUM!</v>
      </c>
      <c r="S4493" s="272"/>
    </row>
    <row r="4494" spans="1:19">
      <c r="A4494" s="161" t="s">
        <v>5605</v>
      </c>
      <c r="C4494" s="161" t="s">
        <v>133</v>
      </c>
      <c r="F4494" s="163" t="s">
        <v>133</v>
      </c>
      <c r="G4494" s="266" t="s">
        <v>133</v>
      </c>
      <c r="H4494" s="163" t="s">
        <v>133</v>
      </c>
      <c r="I4494" s="163" t="s">
        <v>133</v>
      </c>
      <c r="J4494" s="163" t="s">
        <v>133</v>
      </c>
      <c r="K4494" s="164">
        <f t="shared" si="214"/>
        <v>0</v>
      </c>
      <c r="L4494" s="165">
        <f t="shared" si="215"/>
        <v>0</v>
      </c>
      <c r="M4494" s="172">
        <v>127</v>
      </c>
      <c r="N4494" s="172">
        <v>64</v>
      </c>
      <c r="O4494" s="167" t="s">
        <v>133</v>
      </c>
      <c r="P4494" s="260" t="e">
        <f t="shared" si="213"/>
        <v>#NUM!</v>
      </c>
      <c r="S4494" s="272"/>
    </row>
    <row r="4495" spans="1:19">
      <c r="A4495" s="161" t="s">
        <v>5606</v>
      </c>
      <c r="C4495" s="161" t="s">
        <v>133</v>
      </c>
      <c r="F4495" s="163" t="s">
        <v>133</v>
      </c>
      <c r="G4495" s="266" t="s">
        <v>133</v>
      </c>
      <c r="H4495" s="163" t="s">
        <v>133</v>
      </c>
      <c r="I4495" s="163" t="s">
        <v>133</v>
      </c>
      <c r="J4495" s="163" t="s">
        <v>133</v>
      </c>
      <c r="K4495" s="164">
        <f t="shared" si="214"/>
        <v>0</v>
      </c>
      <c r="L4495" s="165">
        <f t="shared" si="215"/>
        <v>0</v>
      </c>
      <c r="M4495" s="172">
        <v>127</v>
      </c>
      <c r="N4495" s="172">
        <v>64</v>
      </c>
      <c r="O4495" s="167" t="s">
        <v>133</v>
      </c>
      <c r="P4495" s="260" t="e">
        <f t="shared" ref="P4495:P4558" si="216">MEDIAN(Q4495:R4495)</f>
        <v>#NUM!</v>
      </c>
      <c r="S4495" s="272"/>
    </row>
    <row r="4496" spans="1:19">
      <c r="A4496" s="161" t="s">
        <v>5607</v>
      </c>
      <c r="C4496" s="161" t="s">
        <v>133</v>
      </c>
      <c r="F4496" s="163" t="s">
        <v>133</v>
      </c>
      <c r="G4496" s="266" t="s">
        <v>133</v>
      </c>
      <c r="H4496" s="163" t="s">
        <v>133</v>
      </c>
      <c r="I4496" s="163" t="s">
        <v>133</v>
      </c>
      <c r="J4496" s="163" t="s">
        <v>133</v>
      </c>
      <c r="K4496" s="164">
        <f t="shared" ref="K4496:K4559" si="217">IF(OR(D4496="n/a",D4496="nd"),0,D4496)+IF(OR(I4496="n/a",I4496="nd"),0,I4496)</f>
        <v>0</v>
      </c>
      <c r="L4496" s="165">
        <f t="shared" ref="L4496:L4559" si="218">SQRT(SUMSQ(IF(OR(E4496="n/a",E4496="nd"),0,E4496),IF(OR(F4496="n/a",F4496="nd"),0,F4496),IF(OR(J4496="n/a",J4496="nd"),0,J4496)))</f>
        <v>0</v>
      </c>
      <c r="M4496" s="172">
        <v>127</v>
      </c>
      <c r="N4496" s="172">
        <v>64</v>
      </c>
      <c r="O4496" s="167" t="s">
        <v>133</v>
      </c>
      <c r="P4496" s="260" t="e">
        <f t="shared" si="216"/>
        <v>#NUM!</v>
      </c>
      <c r="S4496" s="272"/>
    </row>
    <row r="4497" spans="1:19">
      <c r="A4497" s="161" t="s">
        <v>5608</v>
      </c>
      <c r="C4497" s="161" t="s">
        <v>133</v>
      </c>
      <c r="F4497" s="163" t="s">
        <v>133</v>
      </c>
      <c r="G4497" s="266" t="s">
        <v>133</v>
      </c>
      <c r="H4497" s="163" t="s">
        <v>133</v>
      </c>
      <c r="I4497" s="163" t="s">
        <v>133</v>
      </c>
      <c r="J4497" s="163" t="s">
        <v>133</v>
      </c>
      <c r="K4497" s="164">
        <f t="shared" si="217"/>
        <v>0</v>
      </c>
      <c r="L4497" s="165">
        <f t="shared" si="218"/>
        <v>0</v>
      </c>
      <c r="M4497" s="172">
        <v>127</v>
      </c>
      <c r="N4497" s="172">
        <v>64</v>
      </c>
      <c r="O4497" s="167" t="s">
        <v>133</v>
      </c>
      <c r="P4497" s="260" t="e">
        <f t="shared" si="216"/>
        <v>#NUM!</v>
      </c>
      <c r="S4497" s="272"/>
    </row>
    <row r="4498" spans="1:19">
      <c r="A4498" s="161" t="s">
        <v>5609</v>
      </c>
      <c r="C4498" s="161" t="s">
        <v>133</v>
      </c>
      <c r="F4498" s="163" t="s">
        <v>133</v>
      </c>
      <c r="G4498" s="266" t="s">
        <v>133</v>
      </c>
      <c r="H4498" s="163" t="s">
        <v>133</v>
      </c>
      <c r="I4498" s="163" t="s">
        <v>133</v>
      </c>
      <c r="J4498" s="163" t="s">
        <v>133</v>
      </c>
      <c r="K4498" s="164">
        <f t="shared" si="217"/>
        <v>0</v>
      </c>
      <c r="L4498" s="165">
        <f t="shared" si="218"/>
        <v>0</v>
      </c>
      <c r="M4498" s="172">
        <v>127</v>
      </c>
      <c r="N4498" s="172">
        <v>64</v>
      </c>
      <c r="O4498" s="167" t="s">
        <v>133</v>
      </c>
      <c r="P4498" s="260" t="e">
        <f t="shared" si="216"/>
        <v>#NUM!</v>
      </c>
      <c r="S4498" s="272"/>
    </row>
    <row r="4499" spans="1:19">
      <c r="A4499" s="161" t="s">
        <v>5610</v>
      </c>
      <c r="C4499" s="161" t="s">
        <v>133</v>
      </c>
      <c r="F4499" s="163" t="s">
        <v>133</v>
      </c>
      <c r="G4499" s="266" t="s">
        <v>133</v>
      </c>
      <c r="H4499" s="163" t="s">
        <v>133</v>
      </c>
      <c r="I4499" s="163" t="s">
        <v>133</v>
      </c>
      <c r="J4499" s="163" t="s">
        <v>133</v>
      </c>
      <c r="K4499" s="164">
        <f t="shared" si="217"/>
        <v>0</v>
      </c>
      <c r="L4499" s="165">
        <f t="shared" si="218"/>
        <v>0</v>
      </c>
      <c r="M4499" s="172">
        <v>127</v>
      </c>
      <c r="N4499" s="172">
        <v>64</v>
      </c>
      <c r="O4499" s="167" t="s">
        <v>133</v>
      </c>
      <c r="P4499" s="260" t="e">
        <f t="shared" si="216"/>
        <v>#NUM!</v>
      </c>
      <c r="S4499" s="272"/>
    </row>
    <row r="4500" spans="1:19">
      <c r="A4500" s="161" t="s">
        <v>5611</v>
      </c>
      <c r="C4500" s="161" t="s">
        <v>133</v>
      </c>
      <c r="F4500" s="163" t="s">
        <v>133</v>
      </c>
      <c r="G4500" s="266" t="s">
        <v>133</v>
      </c>
      <c r="H4500" s="163" t="s">
        <v>133</v>
      </c>
      <c r="I4500" s="163" t="s">
        <v>133</v>
      </c>
      <c r="J4500" s="163" t="s">
        <v>133</v>
      </c>
      <c r="K4500" s="164">
        <f t="shared" si="217"/>
        <v>0</v>
      </c>
      <c r="L4500" s="165">
        <f t="shared" si="218"/>
        <v>0</v>
      </c>
      <c r="M4500" s="172">
        <v>127</v>
      </c>
      <c r="N4500" s="172">
        <v>64</v>
      </c>
      <c r="O4500" s="167" t="s">
        <v>133</v>
      </c>
      <c r="P4500" s="260" t="e">
        <f t="shared" si="216"/>
        <v>#NUM!</v>
      </c>
      <c r="S4500" s="272"/>
    </row>
    <row r="4501" spans="1:19">
      <c r="A4501" s="161" t="s">
        <v>5612</v>
      </c>
      <c r="C4501" s="161" t="s">
        <v>133</v>
      </c>
      <c r="F4501" s="163" t="s">
        <v>133</v>
      </c>
      <c r="G4501" s="266" t="s">
        <v>133</v>
      </c>
      <c r="H4501" s="163" t="s">
        <v>133</v>
      </c>
      <c r="I4501" s="163" t="s">
        <v>133</v>
      </c>
      <c r="J4501" s="163" t="s">
        <v>133</v>
      </c>
      <c r="K4501" s="164">
        <f t="shared" si="217"/>
        <v>0</v>
      </c>
      <c r="L4501" s="165">
        <f t="shared" si="218"/>
        <v>0</v>
      </c>
      <c r="M4501" s="172">
        <v>127</v>
      </c>
      <c r="N4501" s="172">
        <v>64</v>
      </c>
      <c r="O4501" s="167" t="s">
        <v>133</v>
      </c>
      <c r="P4501" s="260" t="e">
        <f t="shared" si="216"/>
        <v>#NUM!</v>
      </c>
      <c r="S4501" s="272"/>
    </row>
    <row r="4502" spans="1:19">
      <c r="A4502" s="161" t="s">
        <v>5613</v>
      </c>
      <c r="C4502" s="161" t="s">
        <v>133</v>
      </c>
      <c r="F4502" s="163" t="s">
        <v>133</v>
      </c>
      <c r="G4502" s="266" t="s">
        <v>133</v>
      </c>
      <c r="H4502" s="163" t="s">
        <v>133</v>
      </c>
      <c r="I4502" s="163" t="s">
        <v>133</v>
      </c>
      <c r="J4502" s="163" t="s">
        <v>133</v>
      </c>
      <c r="K4502" s="164">
        <f t="shared" si="217"/>
        <v>0</v>
      </c>
      <c r="L4502" s="165">
        <f t="shared" si="218"/>
        <v>0</v>
      </c>
      <c r="M4502" s="172">
        <v>127</v>
      </c>
      <c r="N4502" s="172">
        <v>64</v>
      </c>
      <c r="O4502" s="167" t="s">
        <v>133</v>
      </c>
      <c r="P4502" s="260" t="e">
        <f t="shared" si="216"/>
        <v>#NUM!</v>
      </c>
      <c r="S4502" s="272"/>
    </row>
    <row r="4503" spans="1:19">
      <c r="A4503" s="161" t="s">
        <v>5614</v>
      </c>
      <c r="C4503" s="161" t="s">
        <v>133</v>
      </c>
      <c r="F4503" s="163" t="s">
        <v>133</v>
      </c>
      <c r="G4503" s="266" t="s">
        <v>133</v>
      </c>
      <c r="H4503" s="163" t="s">
        <v>133</v>
      </c>
      <c r="I4503" s="163" t="s">
        <v>133</v>
      </c>
      <c r="J4503" s="163" t="s">
        <v>133</v>
      </c>
      <c r="K4503" s="164">
        <f t="shared" si="217"/>
        <v>0</v>
      </c>
      <c r="L4503" s="165">
        <f t="shared" si="218"/>
        <v>0</v>
      </c>
      <c r="M4503" s="172">
        <v>127</v>
      </c>
      <c r="N4503" s="172">
        <v>64</v>
      </c>
      <c r="O4503" s="167" t="s">
        <v>133</v>
      </c>
      <c r="P4503" s="260" t="e">
        <f t="shared" si="216"/>
        <v>#NUM!</v>
      </c>
      <c r="S4503" s="272"/>
    </row>
    <row r="4504" spans="1:19">
      <c r="A4504" s="161" t="s">
        <v>5615</v>
      </c>
      <c r="C4504" s="161" t="s">
        <v>133</v>
      </c>
      <c r="F4504" s="163" t="s">
        <v>133</v>
      </c>
      <c r="G4504" s="266" t="s">
        <v>133</v>
      </c>
      <c r="H4504" s="163" t="s">
        <v>133</v>
      </c>
      <c r="I4504" s="163" t="s">
        <v>133</v>
      </c>
      <c r="J4504" s="163" t="s">
        <v>133</v>
      </c>
      <c r="K4504" s="164">
        <f t="shared" si="217"/>
        <v>0</v>
      </c>
      <c r="L4504" s="165">
        <f t="shared" si="218"/>
        <v>0</v>
      </c>
      <c r="M4504" s="172">
        <v>127</v>
      </c>
      <c r="N4504" s="172">
        <v>64</v>
      </c>
      <c r="O4504" s="167" t="s">
        <v>133</v>
      </c>
      <c r="P4504" s="260" t="e">
        <f t="shared" si="216"/>
        <v>#NUM!</v>
      </c>
      <c r="S4504" s="272"/>
    </row>
    <row r="4505" spans="1:19">
      <c r="A4505" s="161" t="s">
        <v>5616</v>
      </c>
      <c r="C4505" s="161" t="s">
        <v>133</v>
      </c>
      <c r="F4505" s="163" t="s">
        <v>133</v>
      </c>
      <c r="G4505" s="266" t="s">
        <v>133</v>
      </c>
      <c r="H4505" s="163" t="s">
        <v>133</v>
      </c>
      <c r="I4505" s="163" t="s">
        <v>133</v>
      </c>
      <c r="J4505" s="163" t="s">
        <v>133</v>
      </c>
      <c r="K4505" s="164">
        <f t="shared" si="217"/>
        <v>0</v>
      </c>
      <c r="L4505" s="165">
        <f t="shared" si="218"/>
        <v>0</v>
      </c>
      <c r="M4505" s="172">
        <v>127</v>
      </c>
      <c r="N4505" s="172">
        <v>64</v>
      </c>
      <c r="O4505" s="167" t="s">
        <v>133</v>
      </c>
      <c r="P4505" s="260" t="e">
        <f t="shared" si="216"/>
        <v>#NUM!</v>
      </c>
      <c r="S4505" s="272"/>
    </row>
    <row r="4506" spans="1:19">
      <c r="A4506" s="161" t="s">
        <v>5617</v>
      </c>
      <c r="C4506" s="161" t="s">
        <v>133</v>
      </c>
      <c r="F4506" s="163" t="s">
        <v>133</v>
      </c>
      <c r="G4506" s="266" t="s">
        <v>133</v>
      </c>
      <c r="H4506" s="163" t="s">
        <v>133</v>
      </c>
      <c r="I4506" s="163" t="s">
        <v>133</v>
      </c>
      <c r="J4506" s="163" t="s">
        <v>133</v>
      </c>
      <c r="K4506" s="164">
        <f t="shared" si="217"/>
        <v>0</v>
      </c>
      <c r="L4506" s="165">
        <f t="shared" si="218"/>
        <v>0</v>
      </c>
      <c r="M4506" s="172">
        <v>127</v>
      </c>
      <c r="N4506" s="172">
        <v>64</v>
      </c>
      <c r="O4506" s="167" t="s">
        <v>133</v>
      </c>
      <c r="P4506" s="260" t="e">
        <f t="shared" si="216"/>
        <v>#NUM!</v>
      </c>
      <c r="S4506" s="272"/>
    </row>
    <row r="4507" spans="1:19">
      <c r="A4507" s="161" t="s">
        <v>5618</v>
      </c>
      <c r="C4507" s="161" t="s">
        <v>133</v>
      </c>
      <c r="F4507" s="163" t="s">
        <v>133</v>
      </c>
      <c r="G4507" s="266" t="s">
        <v>133</v>
      </c>
      <c r="H4507" s="163" t="s">
        <v>133</v>
      </c>
      <c r="I4507" s="163" t="s">
        <v>133</v>
      </c>
      <c r="J4507" s="163" t="s">
        <v>133</v>
      </c>
      <c r="K4507" s="164">
        <f t="shared" si="217"/>
        <v>0</v>
      </c>
      <c r="L4507" s="165">
        <f t="shared" si="218"/>
        <v>0</v>
      </c>
      <c r="M4507" s="172">
        <v>127</v>
      </c>
      <c r="N4507" s="172">
        <v>64</v>
      </c>
      <c r="O4507" s="167" t="s">
        <v>133</v>
      </c>
      <c r="P4507" s="260" t="e">
        <f t="shared" si="216"/>
        <v>#NUM!</v>
      </c>
      <c r="S4507" s="272"/>
    </row>
    <row r="4508" spans="1:19">
      <c r="A4508" s="161" t="s">
        <v>5619</v>
      </c>
      <c r="C4508" s="161" t="s">
        <v>133</v>
      </c>
      <c r="F4508" s="163" t="s">
        <v>133</v>
      </c>
      <c r="G4508" s="266" t="s">
        <v>133</v>
      </c>
      <c r="H4508" s="163" t="s">
        <v>133</v>
      </c>
      <c r="I4508" s="163" t="s">
        <v>133</v>
      </c>
      <c r="J4508" s="163" t="s">
        <v>133</v>
      </c>
      <c r="K4508" s="164">
        <f t="shared" si="217"/>
        <v>0</v>
      </c>
      <c r="L4508" s="165">
        <f t="shared" si="218"/>
        <v>0</v>
      </c>
      <c r="M4508" s="172">
        <v>127</v>
      </c>
      <c r="N4508" s="172">
        <v>64</v>
      </c>
      <c r="O4508" s="167" t="s">
        <v>133</v>
      </c>
      <c r="P4508" s="260" t="e">
        <f t="shared" si="216"/>
        <v>#NUM!</v>
      </c>
      <c r="S4508" s="272"/>
    </row>
    <row r="4509" spans="1:19">
      <c r="A4509" s="161" t="s">
        <v>5620</v>
      </c>
      <c r="C4509" s="161" t="s">
        <v>133</v>
      </c>
      <c r="F4509" s="163" t="s">
        <v>133</v>
      </c>
      <c r="G4509" s="266" t="s">
        <v>133</v>
      </c>
      <c r="H4509" s="163" t="s">
        <v>133</v>
      </c>
      <c r="I4509" s="163" t="s">
        <v>133</v>
      </c>
      <c r="J4509" s="163" t="s">
        <v>133</v>
      </c>
      <c r="K4509" s="164">
        <f t="shared" si="217"/>
        <v>0</v>
      </c>
      <c r="L4509" s="165">
        <f t="shared" si="218"/>
        <v>0</v>
      </c>
      <c r="M4509" s="172">
        <v>127</v>
      </c>
      <c r="N4509" s="172">
        <v>64</v>
      </c>
      <c r="O4509" s="167" t="s">
        <v>133</v>
      </c>
      <c r="P4509" s="260" t="e">
        <f t="shared" si="216"/>
        <v>#NUM!</v>
      </c>
      <c r="S4509" s="272"/>
    </row>
    <row r="4510" spans="1:19">
      <c r="A4510" s="161" t="s">
        <v>5621</v>
      </c>
      <c r="C4510" s="161" t="s">
        <v>133</v>
      </c>
      <c r="F4510" s="163" t="s">
        <v>133</v>
      </c>
      <c r="G4510" s="266" t="s">
        <v>133</v>
      </c>
      <c r="H4510" s="163" t="s">
        <v>133</v>
      </c>
      <c r="I4510" s="163" t="s">
        <v>133</v>
      </c>
      <c r="J4510" s="163" t="s">
        <v>133</v>
      </c>
      <c r="K4510" s="164">
        <f t="shared" si="217"/>
        <v>0</v>
      </c>
      <c r="L4510" s="165">
        <f t="shared" si="218"/>
        <v>0</v>
      </c>
      <c r="M4510" s="172">
        <v>127</v>
      </c>
      <c r="N4510" s="172">
        <v>64</v>
      </c>
      <c r="O4510" s="167" t="s">
        <v>133</v>
      </c>
      <c r="P4510" s="260" t="e">
        <f t="shared" si="216"/>
        <v>#NUM!</v>
      </c>
      <c r="S4510" s="272"/>
    </row>
    <row r="4511" spans="1:19">
      <c r="A4511" s="161" t="s">
        <v>5622</v>
      </c>
      <c r="C4511" s="161" t="s">
        <v>133</v>
      </c>
      <c r="F4511" s="163" t="s">
        <v>133</v>
      </c>
      <c r="G4511" s="266" t="s">
        <v>133</v>
      </c>
      <c r="H4511" s="163" t="s">
        <v>133</v>
      </c>
      <c r="I4511" s="163" t="s">
        <v>133</v>
      </c>
      <c r="J4511" s="163" t="s">
        <v>133</v>
      </c>
      <c r="K4511" s="164">
        <f t="shared" si="217"/>
        <v>0</v>
      </c>
      <c r="L4511" s="165">
        <f t="shared" si="218"/>
        <v>0</v>
      </c>
      <c r="M4511" s="172">
        <v>127</v>
      </c>
      <c r="N4511" s="172">
        <v>64</v>
      </c>
      <c r="O4511" s="167" t="s">
        <v>133</v>
      </c>
      <c r="P4511" s="260" t="e">
        <f t="shared" si="216"/>
        <v>#NUM!</v>
      </c>
      <c r="S4511" s="272"/>
    </row>
    <row r="4512" spans="1:19">
      <c r="A4512" s="161" t="s">
        <v>5623</v>
      </c>
      <c r="C4512" s="161" t="s">
        <v>133</v>
      </c>
      <c r="F4512" s="163" t="s">
        <v>133</v>
      </c>
      <c r="G4512" s="266" t="s">
        <v>133</v>
      </c>
      <c r="H4512" s="163" t="s">
        <v>133</v>
      </c>
      <c r="I4512" s="163" t="s">
        <v>133</v>
      </c>
      <c r="J4512" s="163" t="s">
        <v>133</v>
      </c>
      <c r="K4512" s="164">
        <f t="shared" si="217"/>
        <v>0</v>
      </c>
      <c r="L4512" s="165">
        <f t="shared" si="218"/>
        <v>0</v>
      </c>
      <c r="M4512" s="172">
        <v>127</v>
      </c>
      <c r="N4512" s="172">
        <v>64</v>
      </c>
      <c r="O4512" s="167" t="s">
        <v>133</v>
      </c>
      <c r="P4512" s="260" t="e">
        <f t="shared" si="216"/>
        <v>#NUM!</v>
      </c>
      <c r="S4512" s="272"/>
    </row>
    <row r="4513" spans="1:19">
      <c r="A4513" s="161" t="s">
        <v>5624</v>
      </c>
      <c r="C4513" s="161" t="s">
        <v>133</v>
      </c>
      <c r="F4513" s="163" t="s">
        <v>133</v>
      </c>
      <c r="G4513" s="266" t="s">
        <v>133</v>
      </c>
      <c r="H4513" s="163" t="s">
        <v>133</v>
      </c>
      <c r="I4513" s="163" t="s">
        <v>133</v>
      </c>
      <c r="J4513" s="163" t="s">
        <v>133</v>
      </c>
      <c r="K4513" s="164">
        <f t="shared" si="217"/>
        <v>0</v>
      </c>
      <c r="L4513" s="165">
        <f t="shared" si="218"/>
        <v>0</v>
      </c>
      <c r="M4513" s="172">
        <v>127</v>
      </c>
      <c r="N4513" s="172">
        <v>64</v>
      </c>
      <c r="O4513" s="167" t="s">
        <v>133</v>
      </c>
      <c r="P4513" s="260" t="e">
        <f t="shared" si="216"/>
        <v>#NUM!</v>
      </c>
      <c r="S4513" s="272"/>
    </row>
    <row r="4514" spans="1:19">
      <c r="A4514" s="161" t="s">
        <v>5625</v>
      </c>
      <c r="C4514" s="161" t="s">
        <v>133</v>
      </c>
      <c r="F4514" s="163" t="s">
        <v>133</v>
      </c>
      <c r="G4514" s="266" t="s">
        <v>133</v>
      </c>
      <c r="H4514" s="163" t="s">
        <v>133</v>
      </c>
      <c r="I4514" s="163" t="s">
        <v>133</v>
      </c>
      <c r="J4514" s="163" t="s">
        <v>133</v>
      </c>
      <c r="K4514" s="164">
        <f t="shared" si="217"/>
        <v>0</v>
      </c>
      <c r="L4514" s="165">
        <f t="shared" si="218"/>
        <v>0</v>
      </c>
      <c r="M4514" s="172">
        <v>127</v>
      </c>
      <c r="N4514" s="172">
        <v>64</v>
      </c>
      <c r="O4514" s="167" t="s">
        <v>133</v>
      </c>
      <c r="P4514" s="260" t="e">
        <f t="shared" si="216"/>
        <v>#NUM!</v>
      </c>
      <c r="S4514" s="272"/>
    </row>
    <row r="4515" spans="1:19">
      <c r="A4515" s="161" t="s">
        <v>5626</v>
      </c>
      <c r="C4515" s="161" t="s">
        <v>133</v>
      </c>
      <c r="F4515" s="163" t="s">
        <v>133</v>
      </c>
      <c r="G4515" s="266" t="s">
        <v>133</v>
      </c>
      <c r="H4515" s="163" t="s">
        <v>133</v>
      </c>
      <c r="I4515" s="163" t="s">
        <v>133</v>
      </c>
      <c r="J4515" s="163" t="s">
        <v>133</v>
      </c>
      <c r="K4515" s="164">
        <f t="shared" si="217"/>
        <v>0</v>
      </c>
      <c r="L4515" s="165">
        <f t="shared" si="218"/>
        <v>0</v>
      </c>
      <c r="M4515" s="172">
        <v>127</v>
      </c>
      <c r="N4515" s="172">
        <v>64</v>
      </c>
      <c r="O4515" s="167" t="s">
        <v>133</v>
      </c>
      <c r="P4515" s="260" t="e">
        <f t="shared" si="216"/>
        <v>#NUM!</v>
      </c>
      <c r="S4515" s="272"/>
    </row>
    <row r="4516" spans="1:19">
      <c r="A4516" s="161" t="s">
        <v>5627</v>
      </c>
      <c r="C4516" s="161" t="s">
        <v>133</v>
      </c>
      <c r="F4516" s="163" t="s">
        <v>133</v>
      </c>
      <c r="G4516" s="266" t="s">
        <v>133</v>
      </c>
      <c r="H4516" s="163" t="s">
        <v>133</v>
      </c>
      <c r="I4516" s="163" t="s">
        <v>133</v>
      </c>
      <c r="J4516" s="163" t="s">
        <v>133</v>
      </c>
      <c r="K4516" s="164">
        <f t="shared" si="217"/>
        <v>0</v>
      </c>
      <c r="L4516" s="165">
        <f t="shared" si="218"/>
        <v>0</v>
      </c>
      <c r="M4516" s="172">
        <v>127</v>
      </c>
      <c r="N4516" s="172">
        <v>64</v>
      </c>
      <c r="O4516" s="167" t="s">
        <v>133</v>
      </c>
      <c r="P4516" s="260" t="e">
        <f t="shared" si="216"/>
        <v>#NUM!</v>
      </c>
      <c r="S4516" s="272"/>
    </row>
    <row r="4517" spans="1:19">
      <c r="A4517" s="161" t="s">
        <v>5628</v>
      </c>
      <c r="C4517" s="161" t="s">
        <v>133</v>
      </c>
      <c r="F4517" s="163" t="s">
        <v>133</v>
      </c>
      <c r="G4517" s="266" t="s">
        <v>133</v>
      </c>
      <c r="H4517" s="163" t="s">
        <v>133</v>
      </c>
      <c r="I4517" s="163" t="s">
        <v>133</v>
      </c>
      <c r="J4517" s="163" t="s">
        <v>133</v>
      </c>
      <c r="K4517" s="164">
        <f t="shared" si="217"/>
        <v>0</v>
      </c>
      <c r="L4517" s="165">
        <f t="shared" si="218"/>
        <v>0</v>
      </c>
      <c r="M4517" s="172">
        <v>127</v>
      </c>
      <c r="N4517" s="172">
        <v>64</v>
      </c>
      <c r="O4517" s="167" t="s">
        <v>133</v>
      </c>
      <c r="P4517" s="260" t="e">
        <f t="shared" si="216"/>
        <v>#NUM!</v>
      </c>
      <c r="S4517" s="272"/>
    </row>
    <row r="4518" spans="1:19">
      <c r="A4518" s="161" t="s">
        <v>5629</v>
      </c>
      <c r="C4518" s="161" t="s">
        <v>133</v>
      </c>
      <c r="F4518" s="163" t="s">
        <v>133</v>
      </c>
      <c r="G4518" s="266" t="s">
        <v>133</v>
      </c>
      <c r="H4518" s="163" t="s">
        <v>133</v>
      </c>
      <c r="I4518" s="163" t="s">
        <v>133</v>
      </c>
      <c r="J4518" s="163" t="s">
        <v>133</v>
      </c>
      <c r="K4518" s="164">
        <f t="shared" si="217"/>
        <v>0</v>
      </c>
      <c r="L4518" s="165">
        <f t="shared" si="218"/>
        <v>0</v>
      </c>
      <c r="M4518" s="172">
        <v>127</v>
      </c>
      <c r="N4518" s="172">
        <v>64</v>
      </c>
      <c r="O4518" s="167" t="s">
        <v>133</v>
      </c>
      <c r="P4518" s="260" t="e">
        <f t="shared" si="216"/>
        <v>#NUM!</v>
      </c>
      <c r="S4518" s="272"/>
    </row>
    <row r="4519" spans="1:19">
      <c r="A4519" s="161" t="s">
        <v>5630</v>
      </c>
      <c r="C4519" s="161" t="s">
        <v>133</v>
      </c>
      <c r="F4519" s="163" t="s">
        <v>133</v>
      </c>
      <c r="G4519" s="266" t="s">
        <v>133</v>
      </c>
      <c r="H4519" s="163" t="s">
        <v>133</v>
      </c>
      <c r="I4519" s="163" t="s">
        <v>133</v>
      </c>
      <c r="J4519" s="163" t="s">
        <v>133</v>
      </c>
      <c r="K4519" s="164">
        <f t="shared" si="217"/>
        <v>0</v>
      </c>
      <c r="L4519" s="165">
        <f t="shared" si="218"/>
        <v>0</v>
      </c>
      <c r="M4519" s="172">
        <v>127</v>
      </c>
      <c r="N4519" s="172">
        <v>64</v>
      </c>
      <c r="O4519" s="167" t="s">
        <v>133</v>
      </c>
      <c r="P4519" s="260" t="e">
        <f t="shared" si="216"/>
        <v>#NUM!</v>
      </c>
      <c r="S4519" s="272"/>
    </row>
    <row r="4520" spans="1:19">
      <c r="A4520" s="161" t="s">
        <v>5631</v>
      </c>
      <c r="C4520" s="161" t="s">
        <v>133</v>
      </c>
      <c r="F4520" s="163" t="s">
        <v>133</v>
      </c>
      <c r="G4520" s="266" t="s">
        <v>133</v>
      </c>
      <c r="H4520" s="163" t="s">
        <v>133</v>
      </c>
      <c r="I4520" s="163" t="s">
        <v>133</v>
      </c>
      <c r="J4520" s="163" t="s">
        <v>133</v>
      </c>
      <c r="K4520" s="164">
        <f t="shared" si="217"/>
        <v>0</v>
      </c>
      <c r="L4520" s="165">
        <f t="shared" si="218"/>
        <v>0</v>
      </c>
      <c r="M4520" s="172">
        <v>127</v>
      </c>
      <c r="N4520" s="172">
        <v>64</v>
      </c>
      <c r="O4520" s="167" t="s">
        <v>133</v>
      </c>
      <c r="P4520" s="260" t="e">
        <f t="shared" si="216"/>
        <v>#NUM!</v>
      </c>
      <c r="S4520" s="272"/>
    </row>
    <row r="4521" spans="1:19">
      <c r="A4521" s="161" t="s">
        <v>5632</v>
      </c>
      <c r="C4521" s="161" t="s">
        <v>133</v>
      </c>
      <c r="F4521" s="163" t="s">
        <v>133</v>
      </c>
      <c r="G4521" s="266" t="s">
        <v>133</v>
      </c>
      <c r="H4521" s="163" t="s">
        <v>133</v>
      </c>
      <c r="I4521" s="163" t="s">
        <v>133</v>
      </c>
      <c r="J4521" s="163" t="s">
        <v>133</v>
      </c>
      <c r="K4521" s="164">
        <f t="shared" si="217"/>
        <v>0</v>
      </c>
      <c r="L4521" s="165">
        <f t="shared" si="218"/>
        <v>0</v>
      </c>
      <c r="M4521" s="172">
        <v>127</v>
      </c>
      <c r="N4521" s="172">
        <v>64</v>
      </c>
      <c r="O4521" s="167" t="s">
        <v>133</v>
      </c>
      <c r="P4521" s="260" t="e">
        <f t="shared" si="216"/>
        <v>#NUM!</v>
      </c>
      <c r="S4521" s="272"/>
    </row>
    <row r="4522" spans="1:19">
      <c r="A4522" s="161" t="s">
        <v>5633</v>
      </c>
      <c r="C4522" s="161" t="s">
        <v>133</v>
      </c>
      <c r="F4522" s="163" t="s">
        <v>133</v>
      </c>
      <c r="G4522" s="266" t="s">
        <v>133</v>
      </c>
      <c r="H4522" s="163" t="s">
        <v>133</v>
      </c>
      <c r="I4522" s="163" t="s">
        <v>133</v>
      </c>
      <c r="J4522" s="163" t="s">
        <v>133</v>
      </c>
      <c r="K4522" s="164">
        <f t="shared" si="217"/>
        <v>0</v>
      </c>
      <c r="L4522" s="165">
        <f t="shared" si="218"/>
        <v>0</v>
      </c>
      <c r="M4522" s="172">
        <v>127</v>
      </c>
      <c r="N4522" s="172">
        <v>64</v>
      </c>
      <c r="O4522" s="167" t="s">
        <v>133</v>
      </c>
      <c r="P4522" s="260" t="e">
        <f t="shared" si="216"/>
        <v>#NUM!</v>
      </c>
      <c r="S4522" s="272"/>
    </row>
    <row r="4523" spans="1:19">
      <c r="A4523" s="161" t="s">
        <v>5634</v>
      </c>
      <c r="C4523" s="161" t="s">
        <v>133</v>
      </c>
      <c r="F4523" s="163" t="s">
        <v>133</v>
      </c>
      <c r="G4523" s="266" t="s">
        <v>133</v>
      </c>
      <c r="H4523" s="163" t="s">
        <v>133</v>
      </c>
      <c r="I4523" s="163" t="s">
        <v>133</v>
      </c>
      <c r="J4523" s="163" t="s">
        <v>133</v>
      </c>
      <c r="K4523" s="164">
        <f t="shared" si="217"/>
        <v>0</v>
      </c>
      <c r="L4523" s="165">
        <f t="shared" si="218"/>
        <v>0</v>
      </c>
      <c r="M4523" s="172">
        <v>127</v>
      </c>
      <c r="N4523" s="172">
        <v>64</v>
      </c>
      <c r="O4523" s="167" t="s">
        <v>133</v>
      </c>
      <c r="P4523" s="260" t="e">
        <f t="shared" si="216"/>
        <v>#NUM!</v>
      </c>
      <c r="S4523" s="272"/>
    </row>
    <row r="4524" spans="1:19">
      <c r="A4524" s="161" t="s">
        <v>5635</v>
      </c>
      <c r="C4524" s="161" t="s">
        <v>133</v>
      </c>
      <c r="F4524" s="163" t="s">
        <v>133</v>
      </c>
      <c r="G4524" s="266" t="s">
        <v>133</v>
      </c>
      <c r="H4524" s="163" t="s">
        <v>133</v>
      </c>
      <c r="I4524" s="163" t="s">
        <v>133</v>
      </c>
      <c r="J4524" s="163" t="s">
        <v>133</v>
      </c>
      <c r="K4524" s="164">
        <f t="shared" si="217"/>
        <v>0</v>
      </c>
      <c r="L4524" s="165">
        <f t="shared" si="218"/>
        <v>0</v>
      </c>
      <c r="M4524" s="172">
        <v>127</v>
      </c>
      <c r="N4524" s="172">
        <v>64</v>
      </c>
      <c r="O4524" s="167" t="s">
        <v>133</v>
      </c>
      <c r="P4524" s="260" t="e">
        <f t="shared" si="216"/>
        <v>#NUM!</v>
      </c>
      <c r="S4524" s="272"/>
    </row>
    <row r="4525" spans="1:19">
      <c r="A4525" s="161" t="s">
        <v>5636</v>
      </c>
      <c r="C4525" s="161" t="s">
        <v>133</v>
      </c>
      <c r="F4525" s="163" t="s">
        <v>133</v>
      </c>
      <c r="G4525" s="266" t="s">
        <v>133</v>
      </c>
      <c r="H4525" s="163" t="s">
        <v>133</v>
      </c>
      <c r="I4525" s="163" t="s">
        <v>133</v>
      </c>
      <c r="J4525" s="163" t="s">
        <v>133</v>
      </c>
      <c r="K4525" s="164">
        <f t="shared" si="217"/>
        <v>0</v>
      </c>
      <c r="L4525" s="165">
        <f t="shared" si="218"/>
        <v>0</v>
      </c>
      <c r="M4525" s="172">
        <v>127</v>
      </c>
      <c r="N4525" s="172">
        <v>64</v>
      </c>
      <c r="O4525" s="167" t="s">
        <v>133</v>
      </c>
      <c r="P4525" s="260" t="e">
        <f t="shared" si="216"/>
        <v>#NUM!</v>
      </c>
      <c r="S4525" s="272"/>
    </row>
    <row r="4526" spans="1:19">
      <c r="A4526" s="161" t="s">
        <v>5637</v>
      </c>
      <c r="C4526" s="161" t="s">
        <v>133</v>
      </c>
      <c r="F4526" s="163" t="s">
        <v>133</v>
      </c>
      <c r="G4526" s="266" t="s">
        <v>133</v>
      </c>
      <c r="H4526" s="163" t="s">
        <v>133</v>
      </c>
      <c r="I4526" s="163" t="s">
        <v>133</v>
      </c>
      <c r="J4526" s="163" t="s">
        <v>133</v>
      </c>
      <c r="K4526" s="164">
        <f t="shared" si="217"/>
        <v>0</v>
      </c>
      <c r="L4526" s="165">
        <f t="shared" si="218"/>
        <v>0</v>
      </c>
      <c r="M4526" s="172">
        <v>127</v>
      </c>
      <c r="N4526" s="172">
        <v>64</v>
      </c>
      <c r="O4526" s="167" t="s">
        <v>133</v>
      </c>
      <c r="P4526" s="260" t="e">
        <f t="shared" si="216"/>
        <v>#NUM!</v>
      </c>
      <c r="S4526" s="272"/>
    </row>
    <row r="4527" spans="1:19">
      <c r="A4527" s="161" t="s">
        <v>5638</v>
      </c>
      <c r="C4527" s="161" t="s">
        <v>133</v>
      </c>
      <c r="F4527" s="163" t="s">
        <v>133</v>
      </c>
      <c r="G4527" s="266" t="s">
        <v>133</v>
      </c>
      <c r="H4527" s="163" t="s">
        <v>133</v>
      </c>
      <c r="I4527" s="163" t="s">
        <v>133</v>
      </c>
      <c r="J4527" s="163" t="s">
        <v>133</v>
      </c>
      <c r="K4527" s="164">
        <f t="shared" si="217"/>
        <v>0</v>
      </c>
      <c r="L4527" s="165">
        <f t="shared" si="218"/>
        <v>0</v>
      </c>
      <c r="M4527" s="172">
        <v>127</v>
      </c>
      <c r="N4527" s="172">
        <v>64</v>
      </c>
      <c r="O4527" s="167" t="s">
        <v>133</v>
      </c>
      <c r="P4527" s="260" t="e">
        <f t="shared" si="216"/>
        <v>#NUM!</v>
      </c>
      <c r="S4527" s="272"/>
    </row>
    <row r="4528" spans="1:19">
      <c r="A4528" s="161" t="s">
        <v>5639</v>
      </c>
      <c r="C4528" s="161" t="s">
        <v>133</v>
      </c>
      <c r="F4528" s="163" t="s">
        <v>133</v>
      </c>
      <c r="G4528" s="266" t="s">
        <v>133</v>
      </c>
      <c r="H4528" s="163" t="s">
        <v>133</v>
      </c>
      <c r="I4528" s="163" t="s">
        <v>133</v>
      </c>
      <c r="J4528" s="163" t="s">
        <v>133</v>
      </c>
      <c r="K4528" s="164">
        <f t="shared" si="217"/>
        <v>0</v>
      </c>
      <c r="L4528" s="165">
        <f t="shared" si="218"/>
        <v>0</v>
      </c>
      <c r="M4528" s="172">
        <v>127</v>
      </c>
      <c r="N4528" s="172">
        <v>64</v>
      </c>
      <c r="O4528" s="167" t="s">
        <v>133</v>
      </c>
      <c r="P4528" s="260" t="e">
        <f t="shared" si="216"/>
        <v>#NUM!</v>
      </c>
      <c r="S4528" s="272"/>
    </row>
    <row r="4529" spans="1:19">
      <c r="A4529" s="161" t="s">
        <v>5640</v>
      </c>
      <c r="C4529" s="161" t="s">
        <v>133</v>
      </c>
      <c r="F4529" s="163" t="s">
        <v>133</v>
      </c>
      <c r="G4529" s="266" t="s">
        <v>133</v>
      </c>
      <c r="H4529" s="163" t="s">
        <v>133</v>
      </c>
      <c r="I4529" s="163" t="s">
        <v>133</v>
      </c>
      <c r="J4529" s="163" t="s">
        <v>133</v>
      </c>
      <c r="K4529" s="164">
        <f t="shared" si="217"/>
        <v>0</v>
      </c>
      <c r="L4529" s="165">
        <f t="shared" si="218"/>
        <v>0</v>
      </c>
      <c r="M4529" s="172">
        <v>127</v>
      </c>
      <c r="N4529" s="172">
        <v>64</v>
      </c>
      <c r="O4529" s="167" t="s">
        <v>133</v>
      </c>
      <c r="P4529" s="260" t="e">
        <f t="shared" si="216"/>
        <v>#NUM!</v>
      </c>
      <c r="S4529" s="272"/>
    </row>
    <row r="4530" spans="1:19">
      <c r="A4530" s="161" t="s">
        <v>5641</v>
      </c>
      <c r="C4530" s="161" t="s">
        <v>133</v>
      </c>
      <c r="F4530" s="163" t="s">
        <v>133</v>
      </c>
      <c r="G4530" s="266" t="s">
        <v>133</v>
      </c>
      <c r="H4530" s="163" t="s">
        <v>133</v>
      </c>
      <c r="I4530" s="163" t="s">
        <v>133</v>
      </c>
      <c r="J4530" s="163" t="s">
        <v>133</v>
      </c>
      <c r="K4530" s="164">
        <f t="shared" si="217"/>
        <v>0</v>
      </c>
      <c r="L4530" s="165">
        <f t="shared" si="218"/>
        <v>0</v>
      </c>
      <c r="M4530" s="172">
        <v>127</v>
      </c>
      <c r="N4530" s="172">
        <v>64</v>
      </c>
      <c r="O4530" s="167" t="s">
        <v>133</v>
      </c>
      <c r="P4530" s="260" t="e">
        <f t="shared" si="216"/>
        <v>#NUM!</v>
      </c>
      <c r="S4530" s="272"/>
    </row>
    <row r="4531" spans="1:19">
      <c r="A4531" s="161" t="s">
        <v>5642</v>
      </c>
      <c r="C4531" s="161" t="s">
        <v>133</v>
      </c>
      <c r="F4531" s="163" t="s">
        <v>133</v>
      </c>
      <c r="G4531" s="266" t="s">
        <v>133</v>
      </c>
      <c r="H4531" s="163" t="s">
        <v>133</v>
      </c>
      <c r="I4531" s="163" t="s">
        <v>133</v>
      </c>
      <c r="J4531" s="163" t="s">
        <v>133</v>
      </c>
      <c r="K4531" s="164">
        <f t="shared" si="217"/>
        <v>0</v>
      </c>
      <c r="L4531" s="165">
        <f t="shared" si="218"/>
        <v>0</v>
      </c>
      <c r="M4531" s="172">
        <v>127</v>
      </c>
      <c r="N4531" s="172">
        <v>64</v>
      </c>
      <c r="O4531" s="167" t="s">
        <v>133</v>
      </c>
      <c r="P4531" s="260" t="e">
        <f t="shared" si="216"/>
        <v>#NUM!</v>
      </c>
      <c r="S4531" s="272"/>
    </row>
    <row r="4532" spans="1:19">
      <c r="A4532" s="161" t="s">
        <v>5643</v>
      </c>
      <c r="C4532" s="161" t="s">
        <v>133</v>
      </c>
      <c r="F4532" s="163" t="s">
        <v>133</v>
      </c>
      <c r="G4532" s="266" t="s">
        <v>133</v>
      </c>
      <c r="H4532" s="163" t="s">
        <v>133</v>
      </c>
      <c r="I4532" s="163" t="s">
        <v>133</v>
      </c>
      <c r="J4532" s="163" t="s">
        <v>133</v>
      </c>
      <c r="K4532" s="164">
        <f t="shared" si="217"/>
        <v>0</v>
      </c>
      <c r="L4532" s="165">
        <f t="shared" si="218"/>
        <v>0</v>
      </c>
      <c r="M4532" s="172">
        <v>127</v>
      </c>
      <c r="N4532" s="172">
        <v>64</v>
      </c>
      <c r="O4532" s="167" t="s">
        <v>133</v>
      </c>
      <c r="P4532" s="260" t="e">
        <f t="shared" si="216"/>
        <v>#NUM!</v>
      </c>
      <c r="S4532" s="272"/>
    </row>
    <row r="4533" spans="1:19">
      <c r="A4533" s="161" t="s">
        <v>5644</v>
      </c>
      <c r="C4533" s="161" t="s">
        <v>133</v>
      </c>
      <c r="F4533" s="163" t="s">
        <v>133</v>
      </c>
      <c r="G4533" s="266" t="s">
        <v>133</v>
      </c>
      <c r="H4533" s="163" t="s">
        <v>133</v>
      </c>
      <c r="I4533" s="163" t="s">
        <v>133</v>
      </c>
      <c r="J4533" s="163" t="s">
        <v>133</v>
      </c>
      <c r="K4533" s="164">
        <f t="shared" si="217"/>
        <v>0</v>
      </c>
      <c r="L4533" s="165">
        <f t="shared" si="218"/>
        <v>0</v>
      </c>
      <c r="M4533" s="172">
        <v>127</v>
      </c>
      <c r="N4533" s="172">
        <v>64</v>
      </c>
      <c r="O4533" s="167" t="s">
        <v>133</v>
      </c>
      <c r="P4533" s="260" t="e">
        <f t="shared" si="216"/>
        <v>#NUM!</v>
      </c>
      <c r="S4533" s="272"/>
    </row>
    <row r="4534" spans="1:19">
      <c r="A4534" s="161" t="s">
        <v>5645</v>
      </c>
      <c r="C4534" s="161" t="s">
        <v>133</v>
      </c>
      <c r="F4534" s="163" t="s">
        <v>133</v>
      </c>
      <c r="G4534" s="266" t="s">
        <v>133</v>
      </c>
      <c r="H4534" s="163" t="s">
        <v>133</v>
      </c>
      <c r="I4534" s="163" t="s">
        <v>133</v>
      </c>
      <c r="J4534" s="163" t="s">
        <v>133</v>
      </c>
      <c r="K4534" s="164">
        <f t="shared" si="217"/>
        <v>0</v>
      </c>
      <c r="L4534" s="165">
        <f t="shared" si="218"/>
        <v>0</v>
      </c>
      <c r="M4534" s="172">
        <v>127</v>
      </c>
      <c r="N4534" s="172">
        <v>64</v>
      </c>
      <c r="O4534" s="167" t="s">
        <v>133</v>
      </c>
      <c r="P4534" s="260" t="e">
        <f t="shared" si="216"/>
        <v>#NUM!</v>
      </c>
      <c r="S4534" s="272"/>
    </row>
    <row r="4535" spans="1:19">
      <c r="A4535" s="161" t="s">
        <v>5646</v>
      </c>
      <c r="C4535" s="161" t="s">
        <v>133</v>
      </c>
      <c r="F4535" s="163" t="s">
        <v>133</v>
      </c>
      <c r="G4535" s="266" t="s">
        <v>133</v>
      </c>
      <c r="H4535" s="163" t="s">
        <v>133</v>
      </c>
      <c r="I4535" s="163" t="s">
        <v>133</v>
      </c>
      <c r="J4535" s="163" t="s">
        <v>133</v>
      </c>
      <c r="K4535" s="164">
        <f t="shared" si="217"/>
        <v>0</v>
      </c>
      <c r="L4535" s="165">
        <f t="shared" si="218"/>
        <v>0</v>
      </c>
      <c r="M4535" s="172">
        <v>127</v>
      </c>
      <c r="N4535" s="172">
        <v>64</v>
      </c>
      <c r="O4535" s="167" t="s">
        <v>133</v>
      </c>
      <c r="P4535" s="260" t="e">
        <f t="shared" si="216"/>
        <v>#NUM!</v>
      </c>
      <c r="S4535" s="272"/>
    </row>
    <row r="4536" spans="1:19">
      <c r="A4536" s="161" t="s">
        <v>5647</v>
      </c>
      <c r="C4536" s="161" t="s">
        <v>133</v>
      </c>
      <c r="F4536" s="163" t="s">
        <v>133</v>
      </c>
      <c r="G4536" s="266" t="s">
        <v>133</v>
      </c>
      <c r="H4536" s="163" t="s">
        <v>133</v>
      </c>
      <c r="I4536" s="163" t="s">
        <v>133</v>
      </c>
      <c r="J4536" s="163" t="s">
        <v>133</v>
      </c>
      <c r="K4536" s="164">
        <f t="shared" si="217"/>
        <v>0</v>
      </c>
      <c r="L4536" s="165">
        <f t="shared" si="218"/>
        <v>0</v>
      </c>
      <c r="M4536" s="172">
        <v>127</v>
      </c>
      <c r="N4536" s="172">
        <v>64</v>
      </c>
      <c r="O4536" s="167" t="s">
        <v>133</v>
      </c>
      <c r="P4536" s="260" t="e">
        <f t="shared" si="216"/>
        <v>#NUM!</v>
      </c>
      <c r="S4536" s="272"/>
    </row>
    <row r="4537" spans="1:19">
      <c r="A4537" s="161" t="s">
        <v>5648</v>
      </c>
      <c r="C4537" s="161" t="s">
        <v>133</v>
      </c>
      <c r="F4537" s="163" t="s">
        <v>133</v>
      </c>
      <c r="G4537" s="266" t="s">
        <v>133</v>
      </c>
      <c r="H4537" s="163" t="s">
        <v>133</v>
      </c>
      <c r="I4537" s="163" t="s">
        <v>133</v>
      </c>
      <c r="J4537" s="163" t="s">
        <v>133</v>
      </c>
      <c r="K4537" s="164">
        <f t="shared" si="217"/>
        <v>0</v>
      </c>
      <c r="L4537" s="165">
        <f t="shared" si="218"/>
        <v>0</v>
      </c>
      <c r="M4537" s="172">
        <v>127</v>
      </c>
      <c r="N4537" s="172">
        <v>64</v>
      </c>
      <c r="O4537" s="167" t="s">
        <v>133</v>
      </c>
      <c r="P4537" s="260" t="e">
        <f t="shared" si="216"/>
        <v>#NUM!</v>
      </c>
      <c r="S4537" s="272"/>
    </row>
    <row r="4538" spans="1:19">
      <c r="A4538" s="161" t="s">
        <v>5649</v>
      </c>
      <c r="C4538" s="161" t="s">
        <v>133</v>
      </c>
      <c r="F4538" s="163" t="s">
        <v>133</v>
      </c>
      <c r="G4538" s="266" t="s">
        <v>133</v>
      </c>
      <c r="H4538" s="163" t="s">
        <v>133</v>
      </c>
      <c r="I4538" s="163" t="s">
        <v>133</v>
      </c>
      <c r="J4538" s="163" t="s">
        <v>133</v>
      </c>
      <c r="K4538" s="164">
        <f t="shared" si="217"/>
        <v>0</v>
      </c>
      <c r="L4538" s="165">
        <f t="shared" si="218"/>
        <v>0</v>
      </c>
      <c r="M4538" s="172">
        <v>127</v>
      </c>
      <c r="N4538" s="172">
        <v>64</v>
      </c>
      <c r="O4538" s="167" t="s">
        <v>133</v>
      </c>
      <c r="P4538" s="260" t="e">
        <f t="shared" si="216"/>
        <v>#NUM!</v>
      </c>
      <c r="S4538" s="272"/>
    </row>
    <row r="4539" spans="1:19">
      <c r="A4539" s="161" t="s">
        <v>5650</v>
      </c>
      <c r="C4539" s="161" t="s">
        <v>133</v>
      </c>
      <c r="F4539" s="163" t="s">
        <v>133</v>
      </c>
      <c r="G4539" s="266" t="s">
        <v>133</v>
      </c>
      <c r="H4539" s="163" t="s">
        <v>133</v>
      </c>
      <c r="I4539" s="163" t="s">
        <v>133</v>
      </c>
      <c r="J4539" s="163" t="s">
        <v>133</v>
      </c>
      <c r="K4539" s="164">
        <f t="shared" si="217"/>
        <v>0</v>
      </c>
      <c r="L4539" s="165">
        <f t="shared" si="218"/>
        <v>0</v>
      </c>
      <c r="M4539" s="172">
        <v>127</v>
      </c>
      <c r="N4539" s="172">
        <v>64</v>
      </c>
      <c r="O4539" s="167" t="s">
        <v>133</v>
      </c>
      <c r="P4539" s="260" t="e">
        <f t="shared" si="216"/>
        <v>#NUM!</v>
      </c>
      <c r="S4539" s="272"/>
    </row>
    <row r="4540" spans="1:19">
      <c r="A4540" s="161" t="s">
        <v>5651</v>
      </c>
      <c r="C4540" s="161" t="s">
        <v>133</v>
      </c>
      <c r="F4540" s="163" t="s">
        <v>133</v>
      </c>
      <c r="G4540" s="266" t="s">
        <v>133</v>
      </c>
      <c r="H4540" s="163" t="s">
        <v>133</v>
      </c>
      <c r="I4540" s="163" t="s">
        <v>133</v>
      </c>
      <c r="J4540" s="163" t="s">
        <v>133</v>
      </c>
      <c r="K4540" s="164">
        <f t="shared" si="217"/>
        <v>0</v>
      </c>
      <c r="L4540" s="165">
        <f t="shared" si="218"/>
        <v>0</v>
      </c>
      <c r="M4540" s="172">
        <v>127</v>
      </c>
      <c r="N4540" s="172">
        <v>64</v>
      </c>
      <c r="O4540" s="167" t="s">
        <v>133</v>
      </c>
      <c r="P4540" s="260" t="e">
        <f t="shared" si="216"/>
        <v>#NUM!</v>
      </c>
      <c r="S4540" s="272"/>
    </row>
    <row r="4541" spans="1:19">
      <c r="A4541" s="161" t="s">
        <v>5652</v>
      </c>
      <c r="C4541" s="161" t="s">
        <v>133</v>
      </c>
      <c r="F4541" s="163" t="s">
        <v>133</v>
      </c>
      <c r="G4541" s="266" t="s">
        <v>133</v>
      </c>
      <c r="H4541" s="163" t="s">
        <v>133</v>
      </c>
      <c r="I4541" s="163" t="s">
        <v>133</v>
      </c>
      <c r="J4541" s="163" t="s">
        <v>133</v>
      </c>
      <c r="K4541" s="164">
        <f t="shared" si="217"/>
        <v>0</v>
      </c>
      <c r="L4541" s="165">
        <f t="shared" si="218"/>
        <v>0</v>
      </c>
      <c r="M4541" s="172">
        <v>127</v>
      </c>
      <c r="N4541" s="172">
        <v>64</v>
      </c>
      <c r="O4541" s="167" t="s">
        <v>133</v>
      </c>
      <c r="P4541" s="260" t="e">
        <f t="shared" si="216"/>
        <v>#NUM!</v>
      </c>
      <c r="S4541" s="272"/>
    </row>
    <row r="4542" spans="1:19">
      <c r="A4542" s="161" t="s">
        <v>5653</v>
      </c>
      <c r="C4542" s="161" t="s">
        <v>133</v>
      </c>
      <c r="F4542" s="163" t="s">
        <v>133</v>
      </c>
      <c r="G4542" s="266" t="s">
        <v>133</v>
      </c>
      <c r="H4542" s="163" t="s">
        <v>133</v>
      </c>
      <c r="I4542" s="163" t="s">
        <v>133</v>
      </c>
      <c r="J4542" s="163" t="s">
        <v>133</v>
      </c>
      <c r="K4542" s="164">
        <f t="shared" si="217"/>
        <v>0</v>
      </c>
      <c r="L4542" s="165">
        <f t="shared" si="218"/>
        <v>0</v>
      </c>
      <c r="M4542" s="172">
        <v>127</v>
      </c>
      <c r="N4542" s="172">
        <v>64</v>
      </c>
      <c r="O4542" s="167" t="s">
        <v>133</v>
      </c>
      <c r="P4542" s="260" t="e">
        <f t="shared" si="216"/>
        <v>#NUM!</v>
      </c>
      <c r="S4542" s="272"/>
    </row>
    <row r="4543" spans="1:19">
      <c r="A4543" s="161" t="s">
        <v>5654</v>
      </c>
      <c r="C4543" s="161" t="s">
        <v>133</v>
      </c>
      <c r="F4543" s="163" t="s">
        <v>133</v>
      </c>
      <c r="G4543" s="266" t="s">
        <v>133</v>
      </c>
      <c r="H4543" s="163" t="s">
        <v>133</v>
      </c>
      <c r="I4543" s="163" t="s">
        <v>133</v>
      </c>
      <c r="J4543" s="163" t="s">
        <v>133</v>
      </c>
      <c r="K4543" s="164">
        <f t="shared" si="217"/>
        <v>0</v>
      </c>
      <c r="L4543" s="165">
        <f t="shared" si="218"/>
        <v>0</v>
      </c>
      <c r="M4543" s="172">
        <v>127</v>
      </c>
      <c r="N4543" s="172">
        <v>64</v>
      </c>
      <c r="O4543" s="167" t="s">
        <v>133</v>
      </c>
      <c r="P4543" s="260" t="e">
        <f t="shared" si="216"/>
        <v>#NUM!</v>
      </c>
      <c r="S4543" s="272"/>
    </row>
    <row r="4544" spans="1:19">
      <c r="A4544" s="161" t="s">
        <v>5655</v>
      </c>
      <c r="C4544" s="161" t="s">
        <v>133</v>
      </c>
      <c r="F4544" s="163" t="s">
        <v>133</v>
      </c>
      <c r="G4544" s="266" t="s">
        <v>133</v>
      </c>
      <c r="H4544" s="163" t="s">
        <v>133</v>
      </c>
      <c r="I4544" s="163" t="s">
        <v>133</v>
      </c>
      <c r="J4544" s="163" t="s">
        <v>133</v>
      </c>
      <c r="K4544" s="164">
        <f t="shared" si="217"/>
        <v>0</v>
      </c>
      <c r="L4544" s="165">
        <f t="shared" si="218"/>
        <v>0</v>
      </c>
      <c r="M4544" s="172">
        <v>127</v>
      </c>
      <c r="N4544" s="172">
        <v>64</v>
      </c>
      <c r="O4544" s="167" t="s">
        <v>133</v>
      </c>
      <c r="P4544" s="260" t="e">
        <f t="shared" si="216"/>
        <v>#NUM!</v>
      </c>
      <c r="S4544" s="272"/>
    </row>
    <row r="4545" spans="1:19">
      <c r="A4545" s="161" t="s">
        <v>5656</v>
      </c>
      <c r="C4545" s="161" t="s">
        <v>133</v>
      </c>
      <c r="F4545" s="163" t="s">
        <v>133</v>
      </c>
      <c r="G4545" s="266" t="s">
        <v>133</v>
      </c>
      <c r="H4545" s="163" t="s">
        <v>133</v>
      </c>
      <c r="I4545" s="163" t="s">
        <v>133</v>
      </c>
      <c r="J4545" s="163" t="s">
        <v>133</v>
      </c>
      <c r="K4545" s="164">
        <f t="shared" si="217"/>
        <v>0</v>
      </c>
      <c r="L4545" s="165">
        <f t="shared" si="218"/>
        <v>0</v>
      </c>
      <c r="M4545" s="172">
        <v>127</v>
      </c>
      <c r="N4545" s="172">
        <v>64</v>
      </c>
      <c r="O4545" s="167" t="s">
        <v>133</v>
      </c>
      <c r="P4545" s="260" t="e">
        <f t="shared" si="216"/>
        <v>#NUM!</v>
      </c>
      <c r="S4545" s="272"/>
    </row>
    <row r="4546" spans="1:19">
      <c r="A4546" s="161" t="s">
        <v>5657</v>
      </c>
      <c r="C4546" s="161" t="s">
        <v>133</v>
      </c>
      <c r="F4546" s="163" t="s">
        <v>133</v>
      </c>
      <c r="G4546" s="266" t="s">
        <v>133</v>
      </c>
      <c r="H4546" s="163" t="s">
        <v>133</v>
      </c>
      <c r="I4546" s="163" t="s">
        <v>133</v>
      </c>
      <c r="J4546" s="163" t="s">
        <v>133</v>
      </c>
      <c r="K4546" s="164">
        <f t="shared" si="217"/>
        <v>0</v>
      </c>
      <c r="L4546" s="165">
        <f t="shared" si="218"/>
        <v>0</v>
      </c>
      <c r="M4546" s="172">
        <v>127</v>
      </c>
      <c r="N4546" s="172">
        <v>64</v>
      </c>
      <c r="O4546" s="167" t="s">
        <v>133</v>
      </c>
      <c r="P4546" s="260" t="e">
        <f t="shared" si="216"/>
        <v>#NUM!</v>
      </c>
      <c r="S4546" s="272"/>
    </row>
    <row r="4547" spans="1:19">
      <c r="A4547" s="161" t="s">
        <v>5658</v>
      </c>
      <c r="C4547" s="161" t="s">
        <v>133</v>
      </c>
      <c r="F4547" s="163" t="s">
        <v>133</v>
      </c>
      <c r="G4547" s="266" t="s">
        <v>133</v>
      </c>
      <c r="H4547" s="163" t="s">
        <v>133</v>
      </c>
      <c r="I4547" s="163" t="s">
        <v>133</v>
      </c>
      <c r="J4547" s="163" t="s">
        <v>133</v>
      </c>
      <c r="K4547" s="164">
        <f t="shared" si="217"/>
        <v>0</v>
      </c>
      <c r="L4547" s="165">
        <f t="shared" si="218"/>
        <v>0</v>
      </c>
      <c r="M4547" s="172">
        <v>127</v>
      </c>
      <c r="N4547" s="172">
        <v>64</v>
      </c>
      <c r="O4547" s="167" t="s">
        <v>133</v>
      </c>
      <c r="P4547" s="260" t="e">
        <f t="shared" si="216"/>
        <v>#NUM!</v>
      </c>
      <c r="S4547" s="272"/>
    </row>
    <row r="4548" spans="1:19">
      <c r="A4548" s="161" t="s">
        <v>5659</v>
      </c>
      <c r="C4548" s="161" t="s">
        <v>133</v>
      </c>
      <c r="F4548" s="163" t="s">
        <v>133</v>
      </c>
      <c r="G4548" s="266" t="s">
        <v>133</v>
      </c>
      <c r="H4548" s="163" t="s">
        <v>133</v>
      </c>
      <c r="I4548" s="163" t="s">
        <v>133</v>
      </c>
      <c r="J4548" s="163" t="s">
        <v>133</v>
      </c>
      <c r="K4548" s="164">
        <f t="shared" si="217"/>
        <v>0</v>
      </c>
      <c r="L4548" s="165">
        <f t="shared" si="218"/>
        <v>0</v>
      </c>
      <c r="M4548" s="172">
        <v>127</v>
      </c>
      <c r="N4548" s="172">
        <v>64</v>
      </c>
      <c r="O4548" s="167" t="s">
        <v>133</v>
      </c>
      <c r="P4548" s="260" t="e">
        <f t="shared" si="216"/>
        <v>#NUM!</v>
      </c>
      <c r="S4548" s="272"/>
    </row>
    <row r="4549" spans="1:19">
      <c r="A4549" s="161" t="s">
        <v>5660</v>
      </c>
      <c r="C4549" s="161" t="s">
        <v>133</v>
      </c>
      <c r="F4549" s="163" t="s">
        <v>133</v>
      </c>
      <c r="G4549" s="266" t="s">
        <v>133</v>
      </c>
      <c r="H4549" s="163" t="s">
        <v>133</v>
      </c>
      <c r="I4549" s="163" t="s">
        <v>133</v>
      </c>
      <c r="J4549" s="163" t="s">
        <v>133</v>
      </c>
      <c r="K4549" s="164">
        <f t="shared" si="217"/>
        <v>0</v>
      </c>
      <c r="L4549" s="165">
        <f t="shared" si="218"/>
        <v>0</v>
      </c>
      <c r="M4549" s="172">
        <v>127</v>
      </c>
      <c r="N4549" s="172">
        <v>64</v>
      </c>
      <c r="O4549" s="167" t="s">
        <v>133</v>
      </c>
      <c r="P4549" s="260" t="e">
        <f t="shared" si="216"/>
        <v>#NUM!</v>
      </c>
      <c r="S4549" s="272"/>
    </row>
    <row r="4550" spans="1:19">
      <c r="A4550" s="161" t="s">
        <v>5661</v>
      </c>
      <c r="C4550" s="161" t="s">
        <v>133</v>
      </c>
      <c r="F4550" s="163" t="s">
        <v>133</v>
      </c>
      <c r="G4550" s="266" t="s">
        <v>133</v>
      </c>
      <c r="H4550" s="163" t="s">
        <v>133</v>
      </c>
      <c r="I4550" s="163" t="s">
        <v>133</v>
      </c>
      <c r="J4550" s="163" t="s">
        <v>133</v>
      </c>
      <c r="K4550" s="164">
        <f t="shared" si="217"/>
        <v>0</v>
      </c>
      <c r="L4550" s="165">
        <f t="shared" si="218"/>
        <v>0</v>
      </c>
      <c r="M4550" s="172">
        <v>127</v>
      </c>
      <c r="N4550" s="172">
        <v>64</v>
      </c>
      <c r="O4550" s="167" t="s">
        <v>133</v>
      </c>
      <c r="P4550" s="260" t="e">
        <f t="shared" si="216"/>
        <v>#NUM!</v>
      </c>
      <c r="S4550" s="272"/>
    </row>
    <row r="4551" spans="1:19">
      <c r="A4551" s="161" t="s">
        <v>5662</v>
      </c>
      <c r="C4551" s="161" t="s">
        <v>133</v>
      </c>
      <c r="F4551" s="163" t="s">
        <v>133</v>
      </c>
      <c r="G4551" s="266" t="s">
        <v>133</v>
      </c>
      <c r="H4551" s="163" t="s">
        <v>133</v>
      </c>
      <c r="I4551" s="163" t="s">
        <v>133</v>
      </c>
      <c r="J4551" s="163" t="s">
        <v>133</v>
      </c>
      <c r="K4551" s="164">
        <f t="shared" si="217"/>
        <v>0</v>
      </c>
      <c r="L4551" s="165">
        <f t="shared" si="218"/>
        <v>0</v>
      </c>
      <c r="M4551" s="172">
        <v>127</v>
      </c>
      <c r="N4551" s="172">
        <v>64</v>
      </c>
      <c r="O4551" s="167" t="s">
        <v>133</v>
      </c>
      <c r="P4551" s="260" t="e">
        <f t="shared" si="216"/>
        <v>#NUM!</v>
      </c>
      <c r="S4551" s="272"/>
    </row>
    <row r="4552" spans="1:19">
      <c r="A4552" s="161" t="s">
        <v>5663</v>
      </c>
      <c r="C4552" s="161" t="s">
        <v>133</v>
      </c>
      <c r="F4552" s="163" t="s">
        <v>133</v>
      </c>
      <c r="G4552" s="266" t="s">
        <v>133</v>
      </c>
      <c r="H4552" s="163" t="s">
        <v>133</v>
      </c>
      <c r="I4552" s="163" t="s">
        <v>133</v>
      </c>
      <c r="J4552" s="163" t="s">
        <v>133</v>
      </c>
      <c r="K4552" s="164">
        <f t="shared" si="217"/>
        <v>0</v>
      </c>
      <c r="L4552" s="165">
        <f t="shared" si="218"/>
        <v>0</v>
      </c>
      <c r="M4552" s="172">
        <v>127</v>
      </c>
      <c r="N4552" s="172">
        <v>64</v>
      </c>
      <c r="O4552" s="167" t="s">
        <v>133</v>
      </c>
      <c r="P4552" s="260" t="e">
        <f t="shared" si="216"/>
        <v>#NUM!</v>
      </c>
      <c r="S4552" s="272"/>
    </row>
    <row r="4553" spans="1:19">
      <c r="A4553" s="161" t="s">
        <v>5664</v>
      </c>
      <c r="C4553" s="161" t="s">
        <v>133</v>
      </c>
      <c r="F4553" s="163" t="s">
        <v>133</v>
      </c>
      <c r="G4553" s="266" t="s">
        <v>133</v>
      </c>
      <c r="H4553" s="163" t="s">
        <v>133</v>
      </c>
      <c r="I4553" s="163" t="s">
        <v>133</v>
      </c>
      <c r="J4553" s="163" t="s">
        <v>133</v>
      </c>
      <c r="K4553" s="164">
        <f t="shared" si="217"/>
        <v>0</v>
      </c>
      <c r="L4553" s="165">
        <f t="shared" si="218"/>
        <v>0</v>
      </c>
      <c r="M4553" s="172">
        <v>127</v>
      </c>
      <c r="N4553" s="172">
        <v>64</v>
      </c>
      <c r="O4553" s="167" t="s">
        <v>133</v>
      </c>
      <c r="P4553" s="260" t="e">
        <f t="shared" si="216"/>
        <v>#NUM!</v>
      </c>
      <c r="S4553" s="272"/>
    </row>
    <row r="4554" spans="1:19">
      <c r="A4554" s="161" t="s">
        <v>5665</v>
      </c>
      <c r="C4554" s="161" t="s">
        <v>133</v>
      </c>
      <c r="F4554" s="163" t="s">
        <v>133</v>
      </c>
      <c r="G4554" s="266" t="s">
        <v>133</v>
      </c>
      <c r="H4554" s="163" t="s">
        <v>133</v>
      </c>
      <c r="I4554" s="163" t="s">
        <v>133</v>
      </c>
      <c r="J4554" s="163" t="s">
        <v>133</v>
      </c>
      <c r="K4554" s="164">
        <f t="shared" si="217"/>
        <v>0</v>
      </c>
      <c r="L4554" s="165">
        <f t="shared" si="218"/>
        <v>0</v>
      </c>
      <c r="M4554" s="172">
        <v>127</v>
      </c>
      <c r="N4554" s="172">
        <v>64</v>
      </c>
      <c r="O4554" s="167" t="s">
        <v>133</v>
      </c>
      <c r="P4554" s="260" t="e">
        <f t="shared" si="216"/>
        <v>#NUM!</v>
      </c>
      <c r="S4554" s="272"/>
    </row>
    <row r="4555" spans="1:19">
      <c r="A4555" s="161" t="s">
        <v>5666</v>
      </c>
      <c r="C4555" s="161" t="s">
        <v>133</v>
      </c>
      <c r="F4555" s="163" t="s">
        <v>133</v>
      </c>
      <c r="G4555" s="266" t="s">
        <v>133</v>
      </c>
      <c r="H4555" s="163" t="s">
        <v>133</v>
      </c>
      <c r="I4555" s="163" t="s">
        <v>133</v>
      </c>
      <c r="J4555" s="163" t="s">
        <v>133</v>
      </c>
      <c r="K4555" s="164">
        <f t="shared" si="217"/>
        <v>0</v>
      </c>
      <c r="L4555" s="165">
        <f t="shared" si="218"/>
        <v>0</v>
      </c>
      <c r="M4555" s="172">
        <v>127</v>
      </c>
      <c r="N4555" s="172">
        <v>64</v>
      </c>
      <c r="O4555" s="167" t="s">
        <v>133</v>
      </c>
      <c r="P4555" s="260" t="e">
        <f t="shared" si="216"/>
        <v>#NUM!</v>
      </c>
      <c r="S4555" s="272"/>
    </row>
    <row r="4556" spans="1:19">
      <c r="A4556" s="161" t="s">
        <v>5667</v>
      </c>
      <c r="C4556" s="161" t="s">
        <v>133</v>
      </c>
      <c r="F4556" s="163" t="s">
        <v>133</v>
      </c>
      <c r="G4556" s="266" t="s">
        <v>133</v>
      </c>
      <c r="H4556" s="163" t="s">
        <v>133</v>
      </c>
      <c r="I4556" s="163" t="s">
        <v>133</v>
      </c>
      <c r="J4556" s="163" t="s">
        <v>133</v>
      </c>
      <c r="K4556" s="164">
        <f t="shared" si="217"/>
        <v>0</v>
      </c>
      <c r="L4556" s="165">
        <f t="shared" si="218"/>
        <v>0</v>
      </c>
      <c r="M4556" s="172">
        <v>127</v>
      </c>
      <c r="N4556" s="172">
        <v>64</v>
      </c>
      <c r="O4556" s="167" t="s">
        <v>133</v>
      </c>
      <c r="P4556" s="260" t="e">
        <f t="shared" si="216"/>
        <v>#NUM!</v>
      </c>
      <c r="S4556" s="272"/>
    </row>
    <row r="4557" spans="1:19">
      <c r="A4557" s="161" t="s">
        <v>5668</v>
      </c>
      <c r="C4557" s="161" t="s">
        <v>133</v>
      </c>
      <c r="F4557" s="163" t="s">
        <v>133</v>
      </c>
      <c r="G4557" s="266" t="s">
        <v>133</v>
      </c>
      <c r="H4557" s="163" t="s">
        <v>133</v>
      </c>
      <c r="I4557" s="163" t="s">
        <v>133</v>
      </c>
      <c r="J4557" s="163" t="s">
        <v>133</v>
      </c>
      <c r="K4557" s="164">
        <f t="shared" si="217"/>
        <v>0</v>
      </c>
      <c r="L4557" s="165">
        <f t="shared" si="218"/>
        <v>0</v>
      </c>
      <c r="M4557" s="172">
        <v>127</v>
      </c>
      <c r="N4557" s="172">
        <v>64</v>
      </c>
      <c r="O4557" s="167" t="s">
        <v>133</v>
      </c>
      <c r="P4557" s="260" t="e">
        <f t="shared" si="216"/>
        <v>#NUM!</v>
      </c>
      <c r="S4557" s="272"/>
    </row>
    <row r="4558" spans="1:19">
      <c r="A4558" s="161" t="s">
        <v>5669</v>
      </c>
      <c r="C4558" s="161" t="s">
        <v>133</v>
      </c>
      <c r="F4558" s="163" t="s">
        <v>133</v>
      </c>
      <c r="G4558" s="266" t="s">
        <v>133</v>
      </c>
      <c r="H4558" s="163" t="s">
        <v>133</v>
      </c>
      <c r="I4558" s="163" t="s">
        <v>133</v>
      </c>
      <c r="J4558" s="163" t="s">
        <v>133</v>
      </c>
      <c r="K4558" s="164">
        <f t="shared" si="217"/>
        <v>0</v>
      </c>
      <c r="L4558" s="165">
        <f t="shared" si="218"/>
        <v>0</v>
      </c>
      <c r="M4558" s="172">
        <v>127</v>
      </c>
      <c r="N4558" s="172">
        <v>64</v>
      </c>
      <c r="O4558" s="167" t="s">
        <v>133</v>
      </c>
      <c r="P4558" s="260" t="e">
        <f t="shared" si="216"/>
        <v>#NUM!</v>
      </c>
      <c r="S4558" s="272"/>
    </row>
    <row r="4559" spans="1:19">
      <c r="A4559" s="161" t="s">
        <v>5670</v>
      </c>
      <c r="C4559" s="161" t="s">
        <v>133</v>
      </c>
      <c r="F4559" s="163" t="s">
        <v>133</v>
      </c>
      <c r="G4559" s="266" t="s">
        <v>133</v>
      </c>
      <c r="H4559" s="163" t="s">
        <v>133</v>
      </c>
      <c r="I4559" s="163" t="s">
        <v>133</v>
      </c>
      <c r="J4559" s="163" t="s">
        <v>133</v>
      </c>
      <c r="K4559" s="164">
        <f t="shared" si="217"/>
        <v>0</v>
      </c>
      <c r="L4559" s="165">
        <f t="shared" si="218"/>
        <v>0</v>
      </c>
      <c r="M4559" s="172">
        <v>127</v>
      </c>
      <c r="N4559" s="172">
        <v>64</v>
      </c>
      <c r="O4559" s="167" t="s">
        <v>133</v>
      </c>
      <c r="P4559" s="260" t="e">
        <f t="shared" ref="P4559:P4622" si="219">MEDIAN(Q4559:R4559)</f>
        <v>#NUM!</v>
      </c>
      <c r="S4559" s="272"/>
    </row>
    <row r="4560" spans="1:19">
      <c r="A4560" s="161" t="s">
        <v>5671</v>
      </c>
      <c r="C4560" s="161" t="s">
        <v>133</v>
      </c>
      <c r="F4560" s="163" t="s">
        <v>133</v>
      </c>
      <c r="G4560" s="266" t="s">
        <v>133</v>
      </c>
      <c r="H4560" s="163" t="s">
        <v>133</v>
      </c>
      <c r="I4560" s="163" t="s">
        <v>133</v>
      </c>
      <c r="J4560" s="163" t="s">
        <v>133</v>
      </c>
      <c r="K4560" s="164">
        <f t="shared" ref="K4560:K4623" si="220">IF(OR(D4560="n/a",D4560="nd"),0,D4560)+IF(OR(I4560="n/a",I4560="nd"),0,I4560)</f>
        <v>0</v>
      </c>
      <c r="L4560" s="165">
        <f t="shared" ref="L4560:L4623" si="221">SQRT(SUMSQ(IF(OR(E4560="n/a",E4560="nd"),0,E4560),IF(OR(F4560="n/a",F4560="nd"),0,F4560),IF(OR(J4560="n/a",J4560="nd"),0,J4560)))</f>
        <v>0</v>
      </c>
      <c r="M4560" s="172">
        <v>127</v>
      </c>
      <c r="N4560" s="172">
        <v>64</v>
      </c>
      <c r="O4560" s="167" t="s">
        <v>133</v>
      </c>
      <c r="P4560" s="260" t="e">
        <f t="shared" si="219"/>
        <v>#NUM!</v>
      </c>
      <c r="S4560" s="272"/>
    </row>
    <row r="4561" spans="1:19">
      <c r="A4561" s="161" t="s">
        <v>5672</v>
      </c>
      <c r="C4561" s="161" t="s">
        <v>133</v>
      </c>
      <c r="F4561" s="163" t="s">
        <v>133</v>
      </c>
      <c r="G4561" s="266" t="s">
        <v>133</v>
      </c>
      <c r="H4561" s="163" t="s">
        <v>133</v>
      </c>
      <c r="I4561" s="163" t="s">
        <v>133</v>
      </c>
      <c r="J4561" s="163" t="s">
        <v>133</v>
      </c>
      <c r="K4561" s="164">
        <f t="shared" si="220"/>
        <v>0</v>
      </c>
      <c r="L4561" s="165">
        <f t="shared" si="221"/>
        <v>0</v>
      </c>
      <c r="M4561" s="172">
        <v>127</v>
      </c>
      <c r="N4561" s="172">
        <v>64</v>
      </c>
      <c r="O4561" s="167" t="s">
        <v>133</v>
      </c>
      <c r="P4561" s="260" t="e">
        <f t="shared" si="219"/>
        <v>#NUM!</v>
      </c>
      <c r="S4561" s="272"/>
    </row>
    <row r="4562" spans="1:19">
      <c r="A4562" s="161" t="s">
        <v>5673</v>
      </c>
      <c r="C4562" s="161" t="s">
        <v>133</v>
      </c>
      <c r="F4562" s="163" t="s">
        <v>133</v>
      </c>
      <c r="G4562" s="266" t="s">
        <v>133</v>
      </c>
      <c r="H4562" s="163" t="s">
        <v>133</v>
      </c>
      <c r="I4562" s="163" t="s">
        <v>133</v>
      </c>
      <c r="J4562" s="163" t="s">
        <v>133</v>
      </c>
      <c r="K4562" s="164">
        <f t="shared" si="220"/>
        <v>0</v>
      </c>
      <c r="L4562" s="165">
        <f t="shared" si="221"/>
        <v>0</v>
      </c>
      <c r="M4562" s="172">
        <v>127</v>
      </c>
      <c r="N4562" s="172">
        <v>64</v>
      </c>
      <c r="O4562" s="167" t="s">
        <v>133</v>
      </c>
      <c r="P4562" s="260" t="e">
        <f t="shared" si="219"/>
        <v>#NUM!</v>
      </c>
      <c r="S4562" s="272"/>
    </row>
    <row r="4563" spans="1:19">
      <c r="A4563" s="161" t="s">
        <v>5674</v>
      </c>
      <c r="C4563" s="161" t="s">
        <v>133</v>
      </c>
      <c r="F4563" s="163" t="s">
        <v>133</v>
      </c>
      <c r="G4563" s="266" t="s">
        <v>133</v>
      </c>
      <c r="H4563" s="163" t="s">
        <v>133</v>
      </c>
      <c r="I4563" s="163" t="s">
        <v>133</v>
      </c>
      <c r="J4563" s="163" t="s">
        <v>133</v>
      </c>
      <c r="K4563" s="164">
        <f t="shared" si="220"/>
        <v>0</v>
      </c>
      <c r="L4563" s="165">
        <f t="shared" si="221"/>
        <v>0</v>
      </c>
      <c r="M4563" s="172">
        <v>127</v>
      </c>
      <c r="N4563" s="172">
        <v>64</v>
      </c>
      <c r="O4563" s="167" t="s">
        <v>133</v>
      </c>
      <c r="P4563" s="260" t="e">
        <f t="shared" si="219"/>
        <v>#NUM!</v>
      </c>
      <c r="S4563" s="272"/>
    </row>
    <row r="4564" spans="1:19">
      <c r="A4564" s="161" t="s">
        <v>5675</v>
      </c>
      <c r="C4564" s="161" t="s">
        <v>133</v>
      </c>
      <c r="F4564" s="163" t="s">
        <v>133</v>
      </c>
      <c r="G4564" s="266" t="s">
        <v>133</v>
      </c>
      <c r="H4564" s="163" t="s">
        <v>133</v>
      </c>
      <c r="I4564" s="163" t="s">
        <v>133</v>
      </c>
      <c r="J4564" s="163" t="s">
        <v>133</v>
      </c>
      <c r="K4564" s="164">
        <f t="shared" si="220"/>
        <v>0</v>
      </c>
      <c r="L4564" s="165">
        <f t="shared" si="221"/>
        <v>0</v>
      </c>
      <c r="M4564" s="172">
        <v>127</v>
      </c>
      <c r="N4564" s="172">
        <v>64</v>
      </c>
      <c r="O4564" s="167" t="s">
        <v>133</v>
      </c>
      <c r="P4564" s="260" t="e">
        <f t="shared" si="219"/>
        <v>#NUM!</v>
      </c>
      <c r="S4564" s="272"/>
    </row>
    <row r="4565" spans="1:19">
      <c r="A4565" s="161" t="s">
        <v>5676</v>
      </c>
      <c r="C4565" s="161" t="s">
        <v>133</v>
      </c>
      <c r="F4565" s="163" t="s">
        <v>133</v>
      </c>
      <c r="G4565" s="266" t="s">
        <v>133</v>
      </c>
      <c r="H4565" s="163" t="s">
        <v>133</v>
      </c>
      <c r="I4565" s="163" t="s">
        <v>133</v>
      </c>
      <c r="J4565" s="163" t="s">
        <v>133</v>
      </c>
      <c r="K4565" s="164">
        <f t="shared" si="220"/>
        <v>0</v>
      </c>
      <c r="L4565" s="165">
        <f t="shared" si="221"/>
        <v>0</v>
      </c>
      <c r="M4565" s="172">
        <v>127</v>
      </c>
      <c r="N4565" s="172">
        <v>64</v>
      </c>
      <c r="O4565" s="167" t="s">
        <v>133</v>
      </c>
      <c r="P4565" s="260" t="e">
        <f t="shared" si="219"/>
        <v>#NUM!</v>
      </c>
      <c r="S4565" s="272"/>
    </row>
    <row r="4566" spans="1:19">
      <c r="A4566" s="161" t="s">
        <v>5677</v>
      </c>
      <c r="C4566" s="161" t="s">
        <v>133</v>
      </c>
      <c r="F4566" s="163" t="s">
        <v>133</v>
      </c>
      <c r="G4566" s="266" t="s">
        <v>133</v>
      </c>
      <c r="H4566" s="163" t="s">
        <v>133</v>
      </c>
      <c r="I4566" s="163" t="s">
        <v>133</v>
      </c>
      <c r="J4566" s="163" t="s">
        <v>133</v>
      </c>
      <c r="K4566" s="164">
        <f t="shared" si="220"/>
        <v>0</v>
      </c>
      <c r="L4566" s="165">
        <f t="shared" si="221"/>
        <v>0</v>
      </c>
      <c r="M4566" s="172">
        <v>127</v>
      </c>
      <c r="N4566" s="172">
        <v>64</v>
      </c>
      <c r="O4566" s="167" t="s">
        <v>133</v>
      </c>
      <c r="P4566" s="260" t="e">
        <f t="shared" si="219"/>
        <v>#NUM!</v>
      </c>
      <c r="S4566" s="272"/>
    </row>
    <row r="4567" spans="1:19">
      <c r="A4567" s="161" t="s">
        <v>5678</v>
      </c>
      <c r="C4567" s="161" t="s">
        <v>133</v>
      </c>
      <c r="F4567" s="163" t="s">
        <v>133</v>
      </c>
      <c r="G4567" s="266" t="s">
        <v>133</v>
      </c>
      <c r="H4567" s="163" t="s">
        <v>133</v>
      </c>
      <c r="I4567" s="163" t="s">
        <v>133</v>
      </c>
      <c r="J4567" s="163" t="s">
        <v>133</v>
      </c>
      <c r="K4567" s="164">
        <f t="shared" si="220"/>
        <v>0</v>
      </c>
      <c r="L4567" s="165">
        <f t="shared" si="221"/>
        <v>0</v>
      </c>
      <c r="M4567" s="172">
        <v>127</v>
      </c>
      <c r="N4567" s="172">
        <v>64</v>
      </c>
      <c r="O4567" s="167" t="s">
        <v>133</v>
      </c>
      <c r="P4567" s="260" t="e">
        <f t="shared" si="219"/>
        <v>#NUM!</v>
      </c>
      <c r="S4567" s="272"/>
    </row>
    <row r="4568" spans="1:19">
      <c r="A4568" s="161" t="s">
        <v>5679</v>
      </c>
      <c r="C4568" s="161" t="s">
        <v>133</v>
      </c>
      <c r="F4568" s="163" t="s">
        <v>133</v>
      </c>
      <c r="G4568" s="266" t="s">
        <v>133</v>
      </c>
      <c r="H4568" s="163" t="s">
        <v>133</v>
      </c>
      <c r="I4568" s="163" t="s">
        <v>133</v>
      </c>
      <c r="J4568" s="163" t="s">
        <v>133</v>
      </c>
      <c r="K4568" s="164">
        <f t="shared" si="220"/>
        <v>0</v>
      </c>
      <c r="L4568" s="165">
        <f t="shared" si="221"/>
        <v>0</v>
      </c>
      <c r="M4568" s="172">
        <v>127</v>
      </c>
      <c r="N4568" s="172">
        <v>64</v>
      </c>
      <c r="O4568" s="167" t="s">
        <v>133</v>
      </c>
      <c r="P4568" s="260" t="e">
        <f t="shared" si="219"/>
        <v>#NUM!</v>
      </c>
      <c r="S4568" s="272"/>
    </row>
    <row r="4569" spans="1:19">
      <c r="A4569" s="161" t="s">
        <v>5680</v>
      </c>
      <c r="C4569" s="161" t="s">
        <v>133</v>
      </c>
      <c r="F4569" s="163" t="s">
        <v>133</v>
      </c>
      <c r="G4569" s="266" t="s">
        <v>133</v>
      </c>
      <c r="H4569" s="163" t="s">
        <v>133</v>
      </c>
      <c r="I4569" s="163" t="s">
        <v>133</v>
      </c>
      <c r="J4569" s="163" t="s">
        <v>133</v>
      </c>
      <c r="K4569" s="164">
        <f t="shared" si="220"/>
        <v>0</v>
      </c>
      <c r="L4569" s="165">
        <f t="shared" si="221"/>
        <v>0</v>
      </c>
      <c r="M4569" s="172">
        <v>127</v>
      </c>
      <c r="N4569" s="172">
        <v>64</v>
      </c>
      <c r="O4569" s="167" t="s">
        <v>133</v>
      </c>
      <c r="P4569" s="260" t="e">
        <f t="shared" si="219"/>
        <v>#NUM!</v>
      </c>
      <c r="S4569" s="272"/>
    </row>
    <row r="4570" spans="1:19">
      <c r="A4570" s="161" t="s">
        <v>5681</v>
      </c>
      <c r="C4570" s="161" t="s">
        <v>133</v>
      </c>
      <c r="F4570" s="163" t="s">
        <v>133</v>
      </c>
      <c r="G4570" s="266" t="s">
        <v>133</v>
      </c>
      <c r="H4570" s="163" t="s">
        <v>133</v>
      </c>
      <c r="I4570" s="163" t="s">
        <v>133</v>
      </c>
      <c r="J4570" s="163" t="s">
        <v>133</v>
      </c>
      <c r="K4570" s="164">
        <f t="shared" si="220"/>
        <v>0</v>
      </c>
      <c r="L4570" s="165">
        <f t="shared" si="221"/>
        <v>0</v>
      </c>
      <c r="M4570" s="172">
        <v>127</v>
      </c>
      <c r="N4570" s="172">
        <v>64</v>
      </c>
      <c r="O4570" s="167" t="s">
        <v>133</v>
      </c>
      <c r="P4570" s="260" t="e">
        <f t="shared" si="219"/>
        <v>#NUM!</v>
      </c>
      <c r="S4570" s="272"/>
    </row>
    <row r="4571" spans="1:19">
      <c r="A4571" s="161" t="s">
        <v>5682</v>
      </c>
      <c r="C4571" s="161" t="s">
        <v>133</v>
      </c>
      <c r="F4571" s="163" t="s">
        <v>133</v>
      </c>
      <c r="G4571" s="266" t="s">
        <v>133</v>
      </c>
      <c r="H4571" s="163" t="s">
        <v>133</v>
      </c>
      <c r="I4571" s="163" t="s">
        <v>133</v>
      </c>
      <c r="J4571" s="163" t="s">
        <v>133</v>
      </c>
      <c r="K4571" s="164">
        <f t="shared" si="220"/>
        <v>0</v>
      </c>
      <c r="L4571" s="165">
        <f t="shared" si="221"/>
        <v>0</v>
      </c>
      <c r="M4571" s="172">
        <v>127</v>
      </c>
      <c r="N4571" s="172">
        <v>64</v>
      </c>
      <c r="O4571" s="167" t="s">
        <v>133</v>
      </c>
      <c r="P4571" s="260" t="e">
        <f t="shared" si="219"/>
        <v>#NUM!</v>
      </c>
      <c r="S4571" s="272"/>
    </row>
    <row r="4572" spans="1:19">
      <c r="A4572" s="161" t="s">
        <v>5683</v>
      </c>
      <c r="C4572" s="161" t="s">
        <v>133</v>
      </c>
      <c r="F4572" s="163" t="s">
        <v>133</v>
      </c>
      <c r="G4572" s="266" t="s">
        <v>133</v>
      </c>
      <c r="H4572" s="163" t="s">
        <v>133</v>
      </c>
      <c r="I4572" s="163" t="s">
        <v>133</v>
      </c>
      <c r="J4572" s="163" t="s">
        <v>133</v>
      </c>
      <c r="K4572" s="164">
        <f t="shared" si="220"/>
        <v>0</v>
      </c>
      <c r="L4572" s="165">
        <f t="shared" si="221"/>
        <v>0</v>
      </c>
      <c r="M4572" s="172">
        <v>127</v>
      </c>
      <c r="N4572" s="172">
        <v>64</v>
      </c>
      <c r="O4572" s="167" t="s">
        <v>133</v>
      </c>
      <c r="P4572" s="260" t="e">
        <f t="shared" si="219"/>
        <v>#NUM!</v>
      </c>
      <c r="S4572" s="272"/>
    </row>
    <row r="4573" spans="1:19">
      <c r="A4573" s="161" t="s">
        <v>5684</v>
      </c>
      <c r="C4573" s="161" t="s">
        <v>133</v>
      </c>
      <c r="F4573" s="163" t="s">
        <v>133</v>
      </c>
      <c r="G4573" s="266" t="s">
        <v>133</v>
      </c>
      <c r="H4573" s="163" t="s">
        <v>133</v>
      </c>
      <c r="I4573" s="163" t="s">
        <v>133</v>
      </c>
      <c r="J4573" s="163" t="s">
        <v>133</v>
      </c>
      <c r="K4573" s="164">
        <f t="shared" si="220"/>
        <v>0</v>
      </c>
      <c r="L4573" s="165">
        <f t="shared" si="221"/>
        <v>0</v>
      </c>
      <c r="M4573" s="172">
        <v>127</v>
      </c>
      <c r="N4573" s="172">
        <v>64</v>
      </c>
      <c r="O4573" s="167" t="s">
        <v>133</v>
      </c>
      <c r="P4573" s="260" t="e">
        <f t="shared" si="219"/>
        <v>#NUM!</v>
      </c>
      <c r="S4573" s="272"/>
    </row>
    <row r="4574" spans="1:19">
      <c r="A4574" s="161" t="s">
        <v>5685</v>
      </c>
      <c r="C4574" s="161" t="s">
        <v>133</v>
      </c>
      <c r="F4574" s="163" t="s">
        <v>133</v>
      </c>
      <c r="G4574" s="266" t="s">
        <v>133</v>
      </c>
      <c r="H4574" s="163" t="s">
        <v>133</v>
      </c>
      <c r="I4574" s="163" t="s">
        <v>133</v>
      </c>
      <c r="J4574" s="163" t="s">
        <v>133</v>
      </c>
      <c r="K4574" s="164">
        <f t="shared" si="220"/>
        <v>0</v>
      </c>
      <c r="L4574" s="165">
        <f t="shared" si="221"/>
        <v>0</v>
      </c>
      <c r="M4574" s="172">
        <v>127</v>
      </c>
      <c r="N4574" s="172">
        <v>64</v>
      </c>
      <c r="O4574" s="167" t="s">
        <v>133</v>
      </c>
      <c r="P4574" s="260" t="e">
        <f t="shared" si="219"/>
        <v>#NUM!</v>
      </c>
      <c r="S4574" s="272"/>
    </row>
    <row r="4575" spans="1:19">
      <c r="A4575" s="161" t="s">
        <v>5686</v>
      </c>
      <c r="C4575" s="161" t="s">
        <v>133</v>
      </c>
      <c r="F4575" s="163" t="s">
        <v>133</v>
      </c>
      <c r="G4575" s="266" t="s">
        <v>133</v>
      </c>
      <c r="H4575" s="163" t="s">
        <v>133</v>
      </c>
      <c r="I4575" s="163" t="s">
        <v>133</v>
      </c>
      <c r="J4575" s="163" t="s">
        <v>133</v>
      </c>
      <c r="K4575" s="164">
        <f t="shared" si="220"/>
        <v>0</v>
      </c>
      <c r="L4575" s="165">
        <f t="shared" si="221"/>
        <v>0</v>
      </c>
      <c r="M4575" s="172">
        <v>127</v>
      </c>
      <c r="N4575" s="172">
        <v>64</v>
      </c>
      <c r="O4575" s="167" t="s">
        <v>133</v>
      </c>
      <c r="P4575" s="260" t="e">
        <f t="shared" si="219"/>
        <v>#NUM!</v>
      </c>
      <c r="S4575" s="272"/>
    </row>
    <row r="4576" spans="1:19">
      <c r="A4576" s="161" t="s">
        <v>5687</v>
      </c>
      <c r="C4576" s="161" t="s">
        <v>133</v>
      </c>
      <c r="F4576" s="163" t="s">
        <v>133</v>
      </c>
      <c r="G4576" s="266" t="s">
        <v>133</v>
      </c>
      <c r="H4576" s="163" t="s">
        <v>133</v>
      </c>
      <c r="I4576" s="163" t="s">
        <v>133</v>
      </c>
      <c r="J4576" s="163" t="s">
        <v>133</v>
      </c>
      <c r="K4576" s="164">
        <f t="shared" si="220"/>
        <v>0</v>
      </c>
      <c r="L4576" s="165">
        <f t="shared" si="221"/>
        <v>0</v>
      </c>
      <c r="M4576" s="172">
        <v>127</v>
      </c>
      <c r="N4576" s="172">
        <v>64</v>
      </c>
      <c r="O4576" s="167" t="s">
        <v>133</v>
      </c>
      <c r="P4576" s="260" t="e">
        <f t="shared" si="219"/>
        <v>#NUM!</v>
      </c>
      <c r="S4576" s="272"/>
    </row>
    <row r="4577" spans="1:19">
      <c r="A4577" s="161" t="s">
        <v>5688</v>
      </c>
      <c r="C4577" s="161" t="s">
        <v>133</v>
      </c>
      <c r="F4577" s="163" t="s">
        <v>133</v>
      </c>
      <c r="G4577" s="266" t="s">
        <v>133</v>
      </c>
      <c r="H4577" s="163" t="s">
        <v>133</v>
      </c>
      <c r="I4577" s="163" t="s">
        <v>133</v>
      </c>
      <c r="J4577" s="163" t="s">
        <v>133</v>
      </c>
      <c r="K4577" s="164">
        <f t="shared" si="220"/>
        <v>0</v>
      </c>
      <c r="L4577" s="165">
        <f t="shared" si="221"/>
        <v>0</v>
      </c>
      <c r="M4577" s="172">
        <v>127</v>
      </c>
      <c r="N4577" s="172">
        <v>64</v>
      </c>
      <c r="O4577" s="167" t="s">
        <v>133</v>
      </c>
      <c r="P4577" s="260" t="e">
        <f t="shared" si="219"/>
        <v>#NUM!</v>
      </c>
      <c r="S4577" s="272"/>
    </row>
    <row r="4578" spans="1:19">
      <c r="A4578" s="161" t="s">
        <v>5689</v>
      </c>
      <c r="C4578" s="161" t="s">
        <v>133</v>
      </c>
      <c r="F4578" s="163" t="s">
        <v>133</v>
      </c>
      <c r="G4578" s="266" t="s">
        <v>133</v>
      </c>
      <c r="H4578" s="163" t="s">
        <v>133</v>
      </c>
      <c r="I4578" s="163" t="s">
        <v>133</v>
      </c>
      <c r="J4578" s="163" t="s">
        <v>133</v>
      </c>
      <c r="K4578" s="164">
        <f t="shared" si="220"/>
        <v>0</v>
      </c>
      <c r="L4578" s="165">
        <f t="shared" si="221"/>
        <v>0</v>
      </c>
      <c r="M4578" s="172">
        <v>127</v>
      </c>
      <c r="N4578" s="172">
        <v>64</v>
      </c>
      <c r="O4578" s="167" t="s">
        <v>133</v>
      </c>
      <c r="P4578" s="260" t="e">
        <f t="shared" si="219"/>
        <v>#NUM!</v>
      </c>
      <c r="S4578" s="272"/>
    </row>
    <row r="4579" spans="1:19">
      <c r="A4579" s="161" t="s">
        <v>5690</v>
      </c>
      <c r="C4579" s="161" t="s">
        <v>133</v>
      </c>
      <c r="F4579" s="163" t="s">
        <v>133</v>
      </c>
      <c r="G4579" s="266" t="s">
        <v>133</v>
      </c>
      <c r="H4579" s="163" t="s">
        <v>133</v>
      </c>
      <c r="I4579" s="163" t="s">
        <v>133</v>
      </c>
      <c r="J4579" s="163" t="s">
        <v>133</v>
      </c>
      <c r="K4579" s="164">
        <f t="shared" si="220"/>
        <v>0</v>
      </c>
      <c r="L4579" s="165">
        <f t="shared" si="221"/>
        <v>0</v>
      </c>
      <c r="M4579" s="172">
        <v>127</v>
      </c>
      <c r="N4579" s="172">
        <v>64</v>
      </c>
      <c r="O4579" s="167" t="s">
        <v>133</v>
      </c>
      <c r="P4579" s="260" t="e">
        <f t="shared" si="219"/>
        <v>#NUM!</v>
      </c>
      <c r="S4579" s="272"/>
    </row>
    <row r="4580" spans="1:19">
      <c r="A4580" s="161" t="s">
        <v>5691</v>
      </c>
      <c r="C4580" s="161" t="s">
        <v>133</v>
      </c>
      <c r="F4580" s="163" t="s">
        <v>133</v>
      </c>
      <c r="G4580" s="266" t="s">
        <v>133</v>
      </c>
      <c r="H4580" s="163" t="s">
        <v>133</v>
      </c>
      <c r="I4580" s="163" t="s">
        <v>133</v>
      </c>
      <c r="J4580" s="163" t="s">
        <v>133</v>
      </c>
      <c r="K4580" s="164">
        <f t="shared" si="220"/>
        <v>0</v>
      </c>
      <c r="L4580" s="165">
        <f t="shared" si="221"/>
        <v>0</v>
      </c>
      <c r="M4580" s="172">
        <v>127</v>
      </c>
      <c r="N4580" s="172">
        <v>64</v>
      </c>
      <c r="O4580" s="167" t="s">
        <v>133</v>
      </c>
      <c r="P4580" s="260" t="e">
        <f t="shared" si="219"/>
        <v>#NUM!</v>
      </c>
      <c r="S4580" s="272"/>
    </row>
    <row r="4581" spans="1:19">
      <c r="A4581" s="161" t="s">
        <v>5692</v>
      </c>
      <c r="C4581" s="161" t="s">
        <v>133</v>
      </c>
      <c r="F4581" s="163" t="s">
        <v>133</v>
      </c>
      <c r="G4581" s="266" t="s">
        <v>133</v>
      </c>
      <c r="H4581" s="163" t="s">
        <v>133</v>
      </c>
      <c r="I4581" s="163" t="s">
        <v>133</v>
      </c>
      <c r="J4581" s="163" t="s">
        <v>133</v>
      </c>
      <c r="K4581" s="164">
        <f t="shared" si="220"/>
        <v>0</v>
      </c>
      <c r="L4581" s="165">
        <f t="shared" si="221"/>
        <v>0</v>
      </c>
      <c r="M4581" s="172">
        <v>127</v>
      </c>
      <c r="N4581" s="172">
        <v>64</v>
      </c>
      <c r="O4581" s="167" t="s">
        <v>133</v>
      </c>
      <c r="P4581" s="260" t="e">
        <f t="shared" si="219"/>
        <v>#NUM!</v>
      </c>
      <c r="S4581" s="272"/>
    </row>
    <row r="4582" spans="1:19">
      <c r="A4582" s="161" t="s">
        <v>5693</v>
      </c>
      <c r="C4582" s="161" t="s">
        <v>133</v>
      </c>
      <c r="F4582" s="163" t="s">
        <v>133</v>
      </c>
      <c r="G4582" s="266" t="s">
        <v>133</v>
      </c>
      <c r="H4582" s="163" t="s">
        <v>133</v>
      </c>
      <c r="I4582" s="163" t="s">
        <v>133</v>
      </c>
      <c r="J4582" s="163" t="s">
        <v>133</v>
      </c>
      <c r="K4582" s="164">
        <f t="shared" si="220"/>
        <v>0</v>
      </c>
      <c r="L4582" s="165">
        <f t="shared" si="221"/>
        <v>0</v>
      </c>
      <c r="M4582" s="172">
        <v>127</v>
      </c>
      <c r="N4582" s="172">
        <v>64</v>
      </c>
      <c r="O4582" s="167" t="s">
        <v>133</v>
      </c>
      <c r="P4582" s="260" t="e">
        <f t="shared" si="219"/>
        <v>#NUM!</v>
      </c>
      <c r="S4582" s="272"/>
    </row>
    <row r="4583" spans="1:19">
      <c r="A4583" s="161" t="s">
        <v>5694</v>
      </c>
      <c r="C4583" s="161" t="s">
        <v>133</v>
      </c>
      <c r="F4583" s="163" t="s">
        <v>133</v>
      </c>
      <c r="G4583" s="266" t="s">
        <v>133</v>
      </c>
      <c r="H4583" s="163" t="s">
        <v>133</v>
      </c>
      <c r="I4583" s="163" t="s">
        <v>133</v>
      </c>
      <c r="J4583" s="163" t="s">
        <v>133</v>
      </c>
      <c r="K4583" s="164">
        <f t="shared" si="220"/>
        <v>0</v>
      </c>
      <c r="L4583" s="165">
        <f t="shared" si="221"/>
        <v>0</v>
      </c>
      <c r="M4583" s="172">
        <v>127</v>
      </c>
      <c r="N4583" s="172">
        <v>64</v>
      </c>
      <c r="O4583" s="167" t="s">
        <v>133</v>
      </c>
      <c r="P4583" s="260" t="e">
        <f t="shared" si="219"/>
        <v>#NUM!</v>
      </c>
      <c r="S4583" s="272"/>
    </row>
    <row r="4584" spans="1:19">
      <c r="A4584" s="161" t="s">
        <v>5695</v>
      </c>
      <c r="C4584" s="161" t="s">
        <v>133</v>
      </c>
      <c r="F4584" s="163" t="s">
        <v>133</v>
      </c>
      <c r="G4584" s="266" t="s">
        <v>133</v>
      </c>
      <c r="H4584" s="163" t="s">
        <v>133</v>
      </c>
      <c r="I4584" s="163" t="s">
        <v>133</v>
      </c>
      <c r="J4584" s="163" t="s">
        <v>133</v>
      </c>
      <c r="K4584" s="164">
        <f t="shared" si="220"/>
        <v>0</v>
      </c>
      <c r="L4584" s="165">
        <f t="shared" si="221"/>
        <v>0</v>
      </c>
      <c r="M4584" s="172">
        <v>127</v>
      </c>
      <c r="N4584" s="172">
        <v>64</v>
      </c>
      <c r="O4584" s="167" t="s">
        <v>133</v>
      </c>
      <c r="P4584" s="260" t="e">
        <f t="shared" si="219"/>
        <v>#NUM!</v>
      </c>
      <c r="S4584" s="272"/>
    </row>
    <row r="4585" spans="1:19">
      <c r="A4585" s="161" t="s">
        <v>5696</v>
      </c>
      <c r="C4585" s="161" t="s">
        <v>133</v>
      </c>
      <c r="F4585" s="163" t="s">
        <v>133</v>
      </c>
      <c r="G4585" s="266" t="s">
        <v>133</v>
      </c>
      <c r="H4585" s="163" t="s">
        <v>133</v>
      </c>
      <c r="I4585" s="163" t="s">
        <v>133</v>
      </c>
      <c r="J4585" s="163" t="s">
        <v>133</v>
      </c>
      <c r="K4585" s="164">
        <f t="shared" si="220"/>
        <v>0</v>
      </c>
      <c r="L4585" s="165">
        <f t="shared" si="221"/>
        <v>0</v>
      </c>
      <c r="M4585" s="172">
        <v>127</v>
      </c>
      <c r="N4585" s="172">
        <v>64</v>
      </c>
      <c r="O4585" s="167" t="s">
        <v>133</v>
      </c>
      <c r="P4585" s="260" t="e">
        <f t="shared" si="219"/>
        <v>#NUM!</v>
      </c>
      <c r="S4585" s="272"/>
    </row>
    <row r="4586" spans="1:19">
      <c r="A4586" s="161" t="s">
        <v>5697</v>
      </c>
      <c r="C4586" s="161" t="s">
        <v>133</v>
      </c>
      <c r="F4586" s="163" t="s">
        <v>133</v>
      </c>
      <c r="G4586" s="266" t="s">
        <v>133</v>
      </c>
      <c r="H4586" s="163" t="s">
        <v>133</v>
      </c>
      <c r="I4586" s="163" t="s">
        <v>133</v>
      </c>
      <c r="J4586" s="163" t="s">
        <v>133</v>
      </c>
      <c r="K4586" s="164">
        <f t="shared" si="220"/>
        <v>0</v>
      </c>
      <c r="L4586" s="165">
        <f t="shared" si="221"/>
        <v>0</v>
      </c>
      <c r="M4586" s="172">
        <v>127</v>
      </c>
      <c r="N4586" s="172">
        <v>64</v>
      </c>
      <c r="O4586" s="167" t="s">
        <v>133</v>
      </c>
      <c r="P4586" s="260" t="e">
        <f t="shared" si="219"/>
        <v>#NUM!</v>
      </c>
      <c r="S4586" s="272"/>
    </row>
    <row r="4587" spans="1:19">
      <c r="A4587" s="161" t="s">
        <v>5698</v>
      </c>
      <c r="C4587" s="161" t="s">
        <v>133</v>
      </c>
      <c r="F4587" s="163" t="s">
        <v>133</v>
      </c>
      <c r="G4587" s="266" t="s">
        <v>133</v>
      </c>
      <c r="H4587" s="163" t="s">
        <v>133</v>
      </c>
      <c r="I4587" s="163" t="s">
        <v>133</v>
      </c>
      <c r="J4587" s="163" t="s">
        <v>133</v>
      </c>
      <c r="K4587" s="164">
        <f t="shared" si="220"/>
        <v>0</v>
      </c>
      <c r="L4587" s="165">
        <f t="shared" si="221"/>
        <v>0</v>
      </c>
      <c r="M4587" s="172">
        <v>127</v>
      </c>
      <c r="N4587" s="172">
        <v>64</v>
      </c>
      <c r="O4587" s="167" t="s">
        <v>133</v>
      </c>
      <c r="P4587" s="260" t="e">
        <f t="shared" si="219"/>
        <v>#NUM!</v>
      </c>
      <c r="S4587" s="272"/>
    </row>
    <row r="4588" spans="1:19">
      <c r="A4588" s="161" t="s">
        <v>5699</v>
      </c>
      <c r="C4588" s="161" t="s">
        <v>133</v>
      </c>
      <c r="F4588" s="163" t="s">
        <v>133</v>
      </c>
      <c r="G4588" s="266" t="s">
        <v>133</v>
      </c>
      <c r="H4588" s="163" t="s">
        <v>133</v>
      </c>
      <c r="I4588" s="163" t="s">
        <v>133</v>
      </c>
      <c r="J4588" s="163" t="s">
        <v>133</v>
      </c>
      <c r="K4588" s="164">
        <f t="shared" si="220"/>
        <v>0</v>
      </c>
      <c r="L4588" s="165">
        <f t="shared" si="221"/>
        <v>0</v>
      </c>
      <c r="M4588" s="172">
        <v>127</v>
      </c>
      <c r="N4588" s="172">
        <v>64</v>
      </c>
      <c r="O4588" s="167" t="s">
        <v>133</v>
      </c>
      <c r="P4588" s="260" t="e">
        <f t="shared" si="219"/>
        <v>#NUM!</v>
      </c>
      <c r="S4588" s="272"/>
    </row>
    <row r="4589" spans="1:19">
      <c r="A4589" s="161" t="s">
        <v>5700</v>
      </c>
      <c r="C4589" s="161" t="s">
        <v>133</v>
      </c>
      <c r="F4589" s="163" t="s">
        <v>133</v>
      </c>
      <c r="G4589" s="266" t="s">
        <v>133</v>
      </c>
      <c r="H4589" s="163" t="s">
        <v>133</v>
      </c>
      <c r="I4589" s="163" t="s">
        <v>133</v>
      </c>
      <c r="J4589" s="163" t="s">
        <v>133</v>
      </c>
      <c r="K4589" s="164">
        <f t="shared" si="220"/>
        <v>0</v>
      </c>
      <c r="L4589" s="165">
        <f t="shared" si="221"/>
        <v>0</v>
      </c>
      <c r="M4589" s="172">
        <v>127</v>
      </c>
      <c r="N4589" s="172">
        <v>64</v>
      </c>
      <c r="O4589" s="167" t="s">
        <v>133</v>
      </c>
      <c r="P4589" s="260" t="e">
        <f t="shared" si="219"/>
        <v>#NUM!</v>
      </c>
      <c r="S4589" s="272"/>
    </row>
    <row r="4590" spans="1:19">
      <c r="A4590" s="161" t="s">
        <v>5701</v>
      </c>
      <c r="C4590" s="161" t="s">
        <v>133</v>
      </c>
      <c r="F4590" s="163" t="s">
        <v>133</v>
      </c>
      <c r="G4590" s="266" t="s">
        <v>133</v>
      </c>
      <c r="H4590" s="163" t="s">
        <v>133</v>
      </c>
      <c r="I4590" s="163" t="s">
        <v>133</v>
      </c>
      <c r="J4590" s="163" t="s">
        <v>133</v>
      </c>
      <c r="K4590" s="164">
        <f t="shared" si="220"/>
        <v>0</v>
      </c>
      <c r="L4590" s="165">
        <f t="shared" si="221"/>
        <v>0</v>
      </c>
      <c r="M4590" s="172">
        <v>127</v>
      </c>
      <c r="N4590" s="172">
        <v>64</v>
      </c>
      <c r="O4590" s="167" t="s">
        <v>133</v>
      </c>
      <c r="P4590" s="260" t="e">
        <f t="shared" si="219"/>
        <v>#NUM!</v>
      </c>
      <c r="S4590" s="272"/>
    </row>
    <row r="4591" spans="1:19">
      <c r="A4591" s="161" t="s">
        <v>5702</v>
      </c>
      <c r="C4591" s="161" t="s">
        <v>133</v>
      </c>
      <c r="F4591" s="163" t="s">
        <v>133</v>
      </c>
      <c r="G4591" s="266" t="s">
        <v>133</v>
      </c>
      <c r="H4591" s="163" t="s">
        <v>133</v>
      </c>
      <c r="I4591" s="163" t="s">
        <v>133</v>
      </c>
      <c r="J4591" s="163" t="s">
        <v>133</v>
      </c>
      <c r="K4591" s="164">
        <f t="shared" si="220"/>
        <v>0</v>
      </c>
      <c r="L4591" s="165">
        <f t="shared" si="221"/>
        <v>0</v>
      </c>
      <c r="M4591" s="172">
        <v>127</v>
      </c>
      <c r="N4591" s="172">
        <v>64</v>
      </c>
      <c r="O4591" s="167" t="s">
        <v>133</v>
      </c>
      <c r="P4591" s="260" t="e">
        <f t="shared" si="219"/>
        <v>#NUM!</v>
      </c>
      <c r="S4591" s="272"/>
    </row>
    <row r="4592" spans="1:19">
      <c r="A4592" s="161" t="s">
        <v>5703</v>
      </c>
      <c r="C4592" s="161" t="s">
        <v>133</v>
      </c>
      <c r="F4592" s="163" t="s">
        <v>133</v>
      </c>
      <c r="G4592" s="266" t="s">
        <v>133</v>
      </c>
      <c r="H4592" s="163" t="s">
        <v>133</v>
      </c>
      <c r="I4592" s="163" t="s">
        <v>133</v>
      </c>
      <c r="J4592" s="163" t="s">
        <v>133</v>
      </c>
      <c r="K4592" s="164">
        <f t="shared" si="220"/>
        <v>0</v>
      </c>
      <c r="L4592" s="165">
        <f t="shared" si="221"/>
        <v>0</v>
      </c>
      <c r="M4592" s="172">
        <v>127</v>
      </c>
      <c r="N4592" s="172">
        <v>64</v>
      </c>
      <c r="O4592" s="167" t="s">
        <v>133</v>
      </c>
      <c r="P4592" s="260" t="e">
        <f t="shared" si="219"/>
        <v>#NUM!</v>
      </c>
      <c r="S4592" s="272"/>
    </row>
    <row r="4593" spans="1:19">
      <c r="A4593" s="161" t="s">
        <v>5704</v>
      </c>
      <c r="C4593" s="161" t="s">
        <v>133</v>
      </c>
      <c r="F4593" s="163" t="s">
        <v>133</v>
      </c>
      <c r="G4593" s="266" t="s">
        <v>133</v>
      </c>
      <c r="H4593" s="163" t="s">
        <v>133</v>
      </c>
      <c r="I4593" s="163" t="s">
        <v>133</v>
      </c>
      <c r="J4593" s="163" t="s">
        <v>133</v>
      </c>
      <c r="K4593" s="164">
        <f t="shared" si="220"/>
        <v>0</v>
      </c>
      <c r="L4593" s="165">
        <f t="shared" si="221"/>
        <v>0</v>
      </c>
      <c r="M4593" s="172">
        <v>127</v>
      </c>
      <c r="N4593" s="172">
        <v>64</v>
      </c>
      <c r="O4593" s="167" t="s">
        <v>133</v>
      </c>
      <c r="P4593" s="260" t="e">
        <f t="shared" si="219"/>
        <v>#NUM!</v>
      </c>
      <c r="S4593" s="272"/>
    </row>
    <row r="4594" spans="1:19">
      <c r="A4594" s="161" t="s">
        <v>5705</v>
      </c>
      <c r="C4594" s="161" t="s">
        <v>133</v>
      </c>
      <c r="F4594" s="163" t="s">
        <v>133</v>
      </c>
      <c r="G4594" s="266" t="s">
        <v>133</v>
      </c>
      <c r="H4594" s="163" t="s">
        <v>133</v>
      </c>
      <c r="I4594" s="163" t="s">
        <v>133</v>
      </c>
      <c r="J4594" s="163" t="s">
        <v>133</v>
      </c>
      <c r="K4594" s="164">
        <f t="shared" si="220"/>
        <v>0</v>
      </c>
      <c r="L4594" s="165">
        <f t="shared" si="221"/>
        <v>0</v>
      </c>
      <c r="M4594" s="172">
        <v>127</v>
      </c>
      <c r="N4594" s="172">
        <v>64</v>
      </c>
      <c r="O4594" s="167" t="s">
        <v>133</v>
      </c>
      <c r="P4594" s="260" t="e">
        <f t="shared" si="219"/>
        <v>#NUM!</v>
      </c>
      <c r="S4594" s="272"/>
    </row>
    <row r="4595" spans="1:19">
      <c r="A4595" s="161" t="s">
        <v>5706</v>
      </c>
      <c r="C4595" s="161" t="s">
        <v>133</v>
      </c>
      <c r="F4595" s="163" t="s">
        <v>133</v>
      </c>
      <c r="G4595" s="266" t="s">
        <v>133</v>
      </c>
      <c r="H4595" s="163" t="s">
        <v>133</v>
      </c>
      <c r="I4595" s="163" t="s">
        <v>133</v>
      </c>
      <c r="J4595" s="163" t="s">
        <v>133</v>
      </c>
      <c r="K4595" s="164">
        <f t="shared" si="220"/>
        <v>0</v>
      </c>
      <c r="L4595" s="165">
        <f t="shared" si="221"/>
        <v>0</v>
      </c>
      <c r="M4595" s="172">
        <v>127</v>
      </c>
      <c r="N4595" s="172">
        <v>64</v>
      </c>
      <c r="O4595" s="167" t="s">
        <v>133</v>
      </c>
      <c r="P4595" s="260" t="e">
        <f t="shared" si="219"/>
        <v>#NUM!</v>
      </c>
      <c r="S4595" s="272"/>
    </row>
    <row r="4596" spans="1:19">
      <c r="A4596" s="161" t="s">
        <v>5707</v>
      </c>
      <c r="C4596" s="161" t="s">
        <v>133</v>
      </c>
      <c r="F4596" s="163" t="s">
        <v>133</v>
      </c>
      <c r="G4596" s="266" t="s">
        <v>133</v>
      </c>
      <c r="H4596" s="163" t="s">
        <v>133</v>
      </c>
      <c r="I4596" s="163" t="s">
        <v>133</v>
      </c>
      <c r="J4596" s="163" t="s">
        <v>133</v>
      </c>
      <c r="K4596" s="164">
        <f t="shared" si="220"/>
        <v>0</v>
      </c>
      <c r="L4596" s="165">
        <f t="shared" si="221"/>
        <v>0</v>
      </c>
      <c r="M4596" s="172">
        <v>127</v>
      </c>
      <c r="N4596" s="172">
        <v>64</v>
      </c>
      <c r="O4596" s="167" t="s">
        <v>133</v>
      </c>
      <c r="P4596" s="260" t="e">
        <f t="shared" si="219"/>
        <v>#NUM!</v>
      </c>
      <c r="S4596" s="272"/>
    </row>
    <row r="4597" spans="1:19">
      <c r="A4597" s="161" t="s">
        <v>5708</v>
      </c>
      <c r="C4597" s="161" t="s">
        <v>133</v>
      </c>
      <c r="F4597" s="163" t="s">
        <v>133</v>
      </c>
      <c r="G4597" s="266" t="s">
        <v>133</v>
      </c>
      <c r="H4597" s="163" t="s">
        <v>133</v>
      </c>
      <c r="I4597" s="163" t="s">
        <v>133</v>
      </c>
      <c r="J4597" s="163" t="s">
        <v>133</v>
      </c>
      <c r="K4597" s="164">
        <f t="shared" si="220"/>
        <v>0</v>
      </c>
      <c r="L4597" s="165">
        <f t="shared" si="221"/>
        <v>0</v>
      </c>
      <c r="M4597" s="172">
        <v>127</v>
      </c>
      <c r="N4597" s="172">
        <v>64</v>
      </c>
      <c r="O4597" s="167" t="s">
        <v>133</v>
      </c>
      <c r="P4597" s="260" t="e">
        <f t="shared" si="219"/>
        <v>#NUM!</v>
      </c>
      <c r="S4597" s="272"/>
    </row>
    <row r="4598" spans="1:19">
      <c r="A4598" s="161" t="s">
        <v>5709</v>
      </c>
      <c r="C4598" s="161" t="s">
        <v>133</v>
      </c>
      <c r="F4598" s="163" t="s">
        <v>133</v>
      </c>
      <c r="G4598" s="266" t="s">
        <v>133</v>
      </c>
      <c r="H4598" s="163" t="s">
        <v>133</v>
      </c>
      <c r="I4598" s="163" t="s">
        <v>133</v>
      </c>
      <c r="J4598" s="163" t="s">
        <v>133</v>
      </c>
      <c r="K4598" s="164">
        <f t="shared" si="220"/>
        <v>0</v>
      </c>
      <c r="L4598" s="165">
        <f t="shared" si="221"/>
        <v>0</v>
      </c>
      <c r="M4598" s="172">
        <v>127</v>
      </c>
      <c r="N4598" s="172">
        <v>64</v>
      </c>
      <c r="O4598" s="167" t="s">
        <v>133</v>
      </c>
      <c r="P4598" s="260" t="e">
        <f t="shared" si="219"/>
        <v>#NUM!</v>
      </c>
      <c r="S4598" s="272"/>
    </row>
    <row r="4599" spans="1:19">
      <c r="A4599" s="161" t="s">
        <v>5710</v>
      </c>
      <c r="C4599" s="161" t="s">
        <v>133</v>
      </c>
      <c r="F4599" s="163" t="s">
        <v>133</v>
      </c>
      <c r="G4599" s="266" t="s">
        <v>133</v>
      </c>
      <c r="H4599" s="163" t="s">
        <v>133</v>
      </c>
      <c r="I4599" s="163" t="s">
        <v>133</v>
      </c>
      <c r="J4599" s="163" t="s">
        <v>133</v>
      </c>
      <c r="K4599" s="164">
        <f t="shared" si="220"/>
        <v>0</v>
      </c>
      <c r="L4599" s="165">
        <f t="shared" si="221"/>
        <v>0</v>
      </c>
      <c r="M4599" s="172">
        <v>127</v>
      </c>
      <c r="N4599" s="172">
        <v>64</v>
      </c>
      <c r="O4599" s="167" t="s">
        <v>133</v>
      </c>
      <c r="P4599" s="260" t="e">
        <f t="shared" si="219"/>
        <v>#NUM!</v>
      </c>
      <c r="S4599" s="272"/>
    </row>
    <row r="4600" spans="1:19">
      <c r="A4600" s="161" t="s">
        <v>5711</v>
      </c>
      <c r="C4600" s="161" t="s">
        <v>133</v>
      </c>
      <c r="F4600" s="163" t="s">
        <v>133</v>
      </c>
      <c r="G4600" s="266" t="s">
        <v>133</v>
      </c>
      <c r="H4600" s="163" t="s">
        <v>133</v>
      </c>
      <c r="I4600" s="163" t="s">
        <v>133</v>
      </c>
      <c r="J4600" s="163" t="s">
        <v>133</v>
      </c>
      <c r="K4600" s="164">
        <f t="shared" si="220"/>
        <v>0</v>
      </c>
      <c r="L4600" s="165">
        <f t="shared" si="221"/>
        <v>0</v>
      </c>
      <c r="M4600" s="172">
        <v>127</v>
      </c>
      <c r="N4600" s="172">
        <v>64</v>
      </c>
      <c r="O4600" s="167" t="s">
        <v>133</v>
      </c>
      <c r="P4600" s="260" t="e">
        <f t="shared" si="219"/>
        <v>#NUM!</v>
      </c>
      <c r="S4600" s="272"/>
    </row>
    <row r="4601" spans="1:19">
      <c r="A4601" s="161" t="s">
        <v>5712</v>
      </c>
      <c r="C4601" s="161" t="s">
        <v>133</v>
      </c>
      <c r="F4601" s="163" t="s">
        <v>133</v>
      </c>
      <c r="G4601" s="266" t="s">
        <v>133</v>
      </c>
      <c r="H4601" s="163" t="s">
        <v>133</v>
      </c>
      <c r="I4601" s="163" t="s">
        <v>133</v>
      </c>
      <c r="J4601" s="163" t="s">
        <v>133</v>
      </c>
      <c r="K4601" s="164">
        <f t="shared" si="220"/>
        <v>0</v>
      </c>
      <c r="L4601" s="165">
        <f t="shared" si="221"/>
        <v>0</v>
      </c>
      <c r="M4601" s="172">
        <v>127</v>
      </c>
      <c r="N4601" s="172">
        <v>64</v>
      </c>
      <c r="O4601" s="167" t="s">
        <v>133</v>
      </c>
      <c r="P4601" s="260" t="e">
        <f t="shared" si="219"/>
        <v>#NUM!</v>
      </c>
      <c r="S4601" s="272"/>
    </row>
    <row r="4602" spans="1:19">
      <c r="A4602" s="161" t="s">
        <v>5713</v>
      </c>
      <c r="C4602" s="161" t="s">
        <v>133</v>
      </c>
      <c r="F4602" s="163" t="s">
        <v>133</v>
      </c>
      <c r="G4602" s="266" t="s">
        <v>133</v>
      </c>
      <c r="H4602" s="163" t="s">
        <v>133</v>
      </c>
      <c r="I4602" s="163" t="s">
        <v>133</v>
      </c>
      <c r="J4602" s="163" t="s">
        <v>133</v>
      </c>
      <c r="K4602" s="164">
        <f t="shared" si="220"/>
        <v>0</v>
      </c>
      <c r="L4602" s="165">
        <f t="shared" si="221"/>
        <v>0</v>
      </c>
      <c r="M4602" s="172">
        <v>127</v>
      </c>
      <c r="N4602" s="172">
        <v>64</v>
      </c>
      <c r="O4602" s="167" t="s">
        <v>133</v>
      </c>
      <c r="P4602" s="260" t="e">
        <f t="shared" si="219"/>
        <v>#NUM!</v>
      </c>
      <c r="S4602" s="272"/>
    </row>
    <row r="4603" spans="1:19">
      <c r="A4603" s="161" t="s">
        <v>5714</v>
      </c>
      <c r="C4603" s="161" t="s">
        <v>133</v>
      </c>
      <c r="F4603" s="163" t="s">
        <v>133</v>
      </c>
      <c r="G4603" s="266" t="s">
        <v>133</v>
      </c>
      <c r="H4603" s="163" t="s">
        <v>133</v>
      </c>
      <c r="I4603" s="163" t="s">
        <v>133</v>
      </c>
      <c r="J4603" s="163" t="s">
        <v>133</v>
      </c>
      <c r="K4603" s="164">
        <f t="shared" si="220"/>
        <v>0</v>
      </c>
      <c r="L4603" s="165">
        <f t="shared" si="221"/>
        <v>0</v>
      </c>
      <c r="M4603" s="172">
        <v>127</v>
      </c>
      <c r="N4603" s="172">
        <v>64</v>
      </c>
      <c r="O4603" s="167" t="s">
        <v>133</v>
      </c>
      <c r="P4603" s="260" t="e">
        <f t="shared" si="219"/>
        <v>#NUM!</v>
      </c>
      <c r="S4603" s="272"/>
    </row>
    <row r="4604" spans="1:19">
      <c r="A4604" s="161" t="s">
        <v>5715</v>
      </c>
      <c r="C4604" s="161" t="s">
        <v>133</v>
      </c>
      <c r="F4604" s="163" t="s">
        <v>133</v>
      </c>
      <c r="G4604" s="266" t="s">
        <v>133</v>
      </c>
      <c r="H4604" s="163" t="s">
        <v>133</v>
      </c>
      <c r="I4604" s="163" t="s">
        <v>133</v>
      </c>
      <c r="J4604" s="163" t="s">
        <v>133</v>
      </c>
      <c r="K4604" s="164">
        <f t="shared" si="220"/>
        <v>0</v>
      </c>
      <c r="L4604" s="165">
        <f t="shared" si="221"/>
        <v>0</v>
      </c>
      <c r="M4604" s="172">
        <v>127</v>
      </c>
      <c r="N4604" s="172">
        <v>64</v>
      </c>
      <c r="O4604" s="167" t="s">
        <v>133</v>
      </c>
      <c r="P4604" s="260" t="e">
        <f t="shared" si="219"/>
        <v>#NUM!</v>
      </c>
      <c r="S4604" s="272"/>
    </row>
    <row r="4605" spans="1:19">
      <c r="A4605" s="161" t="s">
        <v>5716</v>
      </c>
      <c r="C4605" s="161" t="s">
        <v>133</v>
      </c>
      <c r="F4605" s="163" t="s">
        <v>133</v>
      </c>
      <c r="G4605" s="266" t="s">
        <v>133</v>
      </c>
      <c r="H4605" s="163" t="s">
        <v>133</v>
      </c>
      <c r="I4605" s="163" t="s">
        <v>133</v>
      </c>
      <c r="J4605" s="163" t="s">
        <v>133</v>
      </c>
      <c r="K4605" s="164">
        <f t="shared" si="220"/>
        <v>0</v>
      </c>
      <c r="L4605" s="165">
        <f t="shared" si="221"/>
        <v>0</v>
      </c>
      <c r="M4605" s="172">
        <v>127</v>
      </c>
      <c r="N4605" s="172">
        <v>64</v>
      </c>
      <c r="O4605" s="167" t="s">
        <v>133</v>
      </c>
      <c r="P4605" s="260" t="e">
        <f t="shared" si="219"/>
        <v>#NUM!</v>
      </c>
      <c r="S4605" s="272"/>
    </row>
    <row r="4606" spans="1:19">
      <c r="A4606" s="161" t="s">
        <v>5717</v>
      </c>
      <c r="C4606" s="161" t="s">
        <v>133</v>
      </c>
      <c r="F4606" s="163" t="s">
        <v>133</v>
      </c>
      <c r="G4606" s="266" t="s">
        <v>133</v>
      </c>
      <c r="H4606" s="163" t="s">
        <v>133</v>
      </c>
      <c r="I4606" s="163" t="s">
        <v>133</v>
      </c>
      <c r="J4606" s="163" t="s">
        <v>133</v>
      </c>
      <c r="K4606" s="164">
        <f t="shared" si="220"/>
        <v>0</v>
      </c>
      <c r="L4606" s="165">
        <f t="shared" si="221"/>
        <v>0</v>
      </c>
      <c r="M4606" s="172">
        <v>127</v>
      </c>
      <c r="N4606" s="172">
        <v>64</v>
      </c>
      <c r="O4606" s="167" t="s">
        <v>133</v>
      </c>
      <c r="P4606" s="260" t="e">
        <f t="shared" si="219"/>
        <v>#NUM!</v>
      </c>
      <c r="S4606" s="272"/>
    </row>
    <row r="4607" spans="1:19">
      <c r="A4607" s="161" t="s">
        <v>5718</v>
      </c>
      <c r="C4607" s="161" t="s">
        <v>133</v>
      </c>
      <c r="F4607" s="163" t="s">
        <v>133</v>
      </c>
      <c r="G4607" s="266" t="s">
        <v>133</v>
      </c>
      <c r="H4607" s="163" t="s">
        <v>133</v>
      </c>
      <c r="I4607" s="163" t="s">
        <v>133</v>
      </c>
      <c r="J4607" s="163" t="s">
        <v>133</v>
      </c>
      <c r="K4607" s="164">
        <f t="shared" si="220"/>
        <v>0</v>
      </c>
      <c r="L4607" s="165">
        <f t="shared" si="221"/>
        <v>0</v>
      </c>
      <c r="M4607" s="172">
        <v>127</v>
      </c>
      <c r="N4607" s="172">
        <v>64</v>
      </c>
      <c r="O4607" s="167" t="s">
        <v>133</v>
      </c>
      <c r="P4607" s="260" t="e">
        <f t="shared" si="219"/>
        <v>#NUM!</v>
      </c>
      <c r="S4607" s="272"/>
    </row>
    <row r="4608" spans="1:19">
      <c r="A4608" s="161" t="s">
        <v>5719</v>
      </c>
      <c r="C4608" s="161" t="s">
        <v>133</v>
      </c>
      <c r="F4608" s="163" t="s">
        <v>133</v>
      </c>
      <c r="G4608" s="266" t="s">
        <v>133</v>
      </c>
      <c r="H4608" s="163" t="s">
        <v>133</v>
      </c>
      <c r="I4608" s="163" t="s">
        <v>133</v>
      </c>
      <c r="J4608" s="163" t="s">
        <v>133</v>
      </c>
      <c r="K4608" s="164">
        <f t="shared" si="220"/>
        <v>0</v>
      </c>
      <c r="L4608" s="165">
        <f t="shared" si="221"/>
        <v>0</v>
      </c>
      <c r="M4608" s="172">
        <v>127</v>
      </c>
      <c r="N4608" s="172">
        <v>64</v>
      </c>
      <c r="O4608" s="167" t="s">
        <v>133</v>
      </c>
      <c r="P4608" s="260" t="e">
        <f t="shared" si="219"/>
        <v>#NUM!</v>
      </c>
      <c r="S4608" s="272"/>
    </row>
    <row r="4609" spans="1:19">
      <c r="A4609" s="161" t="s">
        <v>5720</v>
      </c>
      <c r="C4609" s="161" t="s">
        <v>133</v>
      </c>
      <c r="F4609" s="163" t="s">
        <v>133</v>
      </c>
      <c r="G4609" s="266" t="s">
        <v>133</v>
      </c>
      <c r="H4609" s="163" t="s">
        <v>133</v>
      </c>
      <c r="I4609" s="163" t="s">
        <v>133</v>
      </c>
      <c r="J4609" s="163" t="s">
        <v>133</v>
      </c>
      <c r="K4609" s="164">
        <f t="shared" si="220"/>
        <v>0</v>
      </c>
      <c r="L4609" s="165">
        <f t="shared" si="221"/>
        <v>0</v>
      </c>
      <c r="M4609" s="172">
        <v>127</v>
      </c>
      <c r="N4609" s="172">
        <v>64</v>
      </c>
      <c r="O4609" s="167" t="s">
        <v>133</v>
      </c>
      <c r="P4609" s="260" t="e">
        <f t="shared" si="219"/>
        <v>#NUM!</v>
      </c>
      <c r="S4609" s="272"/>
    </row>
    <row r="4610" spans="1:19">
      <c r="A4610" s="161" t="s">
        <v>5721</v>
      </c>
      <c r="C4610" s="161" t="s">
        <v>133</v>
      </c>
      <c r="F4610" s="163" t="s">
        <v>133</v>
      </c>
      <c r="G4610" s="266" t="s">
        <v>133</v>
      </c>
      <c r="H4610" s="163" t="s">
        <v>133</v>
      </c>
      <c r="I4610" s="163" t="s">
        <v>133</v>
      </c>
      <c r="J4610" s="163" t="s">
        <v>133</v>
      </c>
      <c r="K4610" s="164">
        <f t="shared" si="220"/>
        <v>0</v>
      </c>
      <c r="L4610" s="165">
        <f t="shared" si="221"/>
        <v>0</v>
      </c>
      <c r="M4610" s="172">
        <v>127</v>
      </c>
      <c r="N4610" s="172">
        <v>64</v>
      </c>
      <c r="O4610" s="167" t="s">
        <v>133</v>
      </c>
      <c r="P4610" s="260" t="e">
        <f t="shared" si="219"/>
        <v>#NUM!</v>
      </c>
      <c r="S4610" s="272"/>
    </row>
    <row r="4611" spans="1:19">
      <c r="A4611" s="161" t="s">
        <v>5722</v>
      </c>
      <c r="C4611" s="161" t="s">
        <v>133</v>
      </c>
      <c r="F4611" s="163" t="s">
        <v>133</v>
      </c>
      <c r="G4611" s="266" t="s">
        <v>133</v>
      </c>
      <c r="H4611" s="163" t="s">
        <v>133</v>
      </c>
      <c r="I4611" s="163" t="s">
        <v>133</v>
      </c>
      <c r="J4611" s="163" t="s">
        <v>133</v>
      </c>
      <c r="K4611" s="164">
        <f t="shared" si="220"/>
        <v>0</v>
      </c>
      <c r="L4611" s="165">
        <f t="shared" si="221"/>
        <v>0</v>
      </c>
      <c r="M4611" s="172">
        <v>127</v>
      </c>
      <c r="N4611" s="172">
        <v>64</v>
      </c>
      <c r="O4611" s="167" t="s">
        <v>133</v>
      </c>
      <c r="P4611" s="260" t="e">
        <f t="shared" si="219"/>
        <v>#NUM!</v>
      </c>
      <c r="S4611" s="272"/>
    </row>
    <row r="4612" spans="1:19">
      <c r="A4612" s="161" t="s">
        <v>5723</v>
      </c>
      <c r="C4612" s="161" t="s">
        <v>133</v>
      </c>
      <c r="F4612" s="163" t="s">
        <v>133</v>
      </c>
      <c r="G4612" s="266" t="s">
        <v>133</v>
      </c>
      <c r="H4612" s="163" t="s">
        <v>133</v>
      </c>
      <c r="I4612" s="163" t="s">
        <v>133</v>
      </c>
      <c r="J4612" s="163" t="s">
        <v>133</v>
      </c>
      <c r="K4612" s="164">
        <f t="shared" si="220"/>
        <v>0</v>
      </c>
      <c r="L4612" s="165">
        <f t="shared" si="221"/>
        <v>0</v>
      </c>
      <c r="M4612" s="172">
        <v>127</v>
      </c>
      <c r="N4612" s="172">
        <v>64</v>
      </c>
      <c r="O4612" s="167" t="s">
        <v>133</v>
      </c>
      <c r="P4612" s="260" t="e">
        <f t="shared" si="219"/>
        <v>#NUM!</v>
      </c>
      <c r="S4612" s="272"/>
    </row>
    <row r="4613" spans="1:19">
      <c r="A4613" s="161" t="s">
        <v>5724</v>
      </c>
      <c r="C4613" s="161" t="s">
        <v>133</v>
      </c>
      <c r="F4613" s="163" t="s">
        <v>133</v>
      </c>
      <c r="G4613" s="266" t="s">
        <v>133</v>
      </c>
      <c r="H4613" s="163" t="s">
        <v>133</v>
      </c>
      <c r="I4613" s="163" t="s">
        <v>133</v>
      </c>
      <c r="J4613" s="163" t="s">
        <v>133</v>
      </c>
      <c r="K4613" s="164">
        <f t="shared" si="220"/>
        <v>0</v>
      </c>
      <c r="L4613" s="165">
        <f t="shared" si="221"/>
        <v>0</v>
      </c>
      <c r="M4613" s="172">
        <v>127</v>
      </c>
      <c r="N4613" s="172">
        <v>64</v>
      </c>
      <c r="O4613" s="167" t="s">
        <v>133</v>
      </c>
      <c r="P4613" s="260" t="e">
        <f t="shared" si="219"/>
        <v>#NUM!</v>
      </c>
      <c r="S4613" s="272"/>
    </row>
    <row r="4614" spans="1:19">
      <c r="A4614" s="161" t="s">
        <v>5725</v>
      </c>
      <c r="C4614" s="161" t="s">
        <v>133</v>
      </c>
      <c r="F4614" s="163" t="s">
        <v>133</v>
      </c>
      <c r="G4614" s="266" t="s">
        <v>133</v>
      </c>
      <c r="H4614" s="163" t="s">
        <v>133</v>
      </c>
      <c r="I4614" s="163" t="s">
        <v>133</v>
      </c>
      <c r="J4614" s="163" t="s">
        <v>133</v>
      </c>
      <c r="K4614" s="164">
        <f t="shared" si="220"/>
        <v>0</v>
      </c>
      <c r="L4614" s="165">
        <f t="shared" si="221"/>
        <v>0</v>
      </c>
      <c r="M4614" s="172">
        <v>127</v>
      </c>
      <c r="N4614" s="172">
        <v>64</v>
      </c>
      <c r="O4614" s="167" t="s">
        <v>133</v>
      </c>
      <c r="P4614" s="260" t="e">
        <f t="shared" si="219"/>
        <v>#NUM!</v>
      </c>
      <c r="S4614" s="272"/>
    </row>
    <row r="4615" spans="1:19">
      <c r="A4615" s="161" t="s">
        <v>5726</v>
      </c>
      <c r="C4615" s="161" t="s">
        <v>133</v>
      </c>
      <c r="F4615" s="163" t="s">
        <v>133</v>
      </c>
      <c r="G4615" s="266" t="s">
        <v>133</v>
      </c>
      <c r="H4615" s="163" t="s">
        <v>133</v>
      </c>
      <c r="I4615" s="163" t="s">
        <v>133</v>
      </c>
      <c r="J4615" s="163" t="s">
        <v>133</v>
      </c>
      <c r="K4615" s="164">
        <f t="shared" si="220"/>
        <v>0</v>
      </c>
      <c r="L4615" s="165">
        <f t="shared" si="221"/>
        <v>0</v>
      </c>
      <c r="M4615" s="172">
        <v>127</v>
      </c>
      <c r="N4615" s="172">
        <v>64</v>
      </c>
      <c r="O4615" s="167" t="s">
        <v>133</v>
      </c>
      <c r="P4615" s="260" t="e">
        <f t="shared" si="219"/>
        <v>#NUM!</v>
      </c>
      <c r="S4615" s="272"/>
    </row>
    <row r="4616" spans="1:19">
      <c r="A4616" s="161" t="s">
        <v>5727</v>
      </c>
      <c r="C4616" s="161" t="s">
        <v>133</v>
      </c>
      <c r="F4616" s="163" t="s">
        <v>133</v>
      </c>
      <c r="G4616" s="266" t="s">
        <v>133</v>
      </c>
      <c r="H4616" s="163" t="s">
        <v>133</v>
      </c>
      <c r="I4616" s="163" t="s">
        <v>133</v>
      </c>
      <c r="J4616" s="163" t="s">
        <v>133</v>
      </c>
      <c r="K4616" s="164">
        <f t="shared" si="220"/>
        <v>0</v>
      </c>
      <c r="L4616" s="165">
        <f t="shared" si="221"/>
        <v>0</v>
      </c>
      <c r="M4616" s="172">
        <v>127</v>
      </c>
      <c r="N4616" s="172">
        <v>64</v>
      </c>
      <c r="O4616" s="167" t="s">
        <v>133</v>
      </c>
      <c r="P4616" s="260" t="e">
        <f t="shared" si="219"/>
        <v>#NUM!</v>
      </c>
      <c r="S4616" s="272"/>
    </row>
    <row r="4617" spans="1:19">
      <c r="A4617" s="161" t="s">
        <v>5728</v>
      </c>
      <c r="C4617" s="161" t="s">
        <v>133</v>
      </c>
      <c r="F4617" s="163" t="s">
        <v>133</v>
      </c>
      <c r="G4617" s="266" t="s">
        <v>133</v>
      </c>
      <c r="H4617" s="163" t="s">
        <v>133</v>
      </c>
      <c r="I4617" s="163" t="s">
        <v>133</v>
      </c>
      <c r="J4617" s="163" t="s">
        <v>133</v>
      </c>
      <c r="K4617" s="164">
        <f t="shared" si="220"/>
        <v>0</v>
      </c>
      <c r="L4617" s="165">
        <f t="shared" si="221"/>
        <v>0</v>
      </c>
      <c r="M4617" s="172">
        <v>127</v>
      </c>
      <c r="N4617" s="172">
        <v>64</v>
      </c>
      <c r="O4617" s="167" t="s">
        <v>133</v>
      </c>
      <c r="P4617" s="260" t="e">
        <f t="shared" si="219"/>
        <v>#NUM!</v>
      </c>
      <c r="S4617" s="272"/>
    </row>
    <row r="4618" spans="1:19">
      <c r="A4618" s="161" t="s">
        <v>5729</v>
      </c>
      <c r="C4618" s="161" t="s">
        <v>133</v>
      </c>
      <c r="F4618" s="163" t="s">
        <v>133</v>
      </c>
      <c r="G4618" s="266" t="s">
        <v>133</v>
      </c>
      <c r="H4618" s="163" t="s">
        <v>133</v>
      </c>
      <c r="I4618" s="163" t="s">
        <v>133</v>
      </c>
      <c r="J4618" s="163" t="s">
        <v>133</v>
      </c>
      <c r="K4618" s="164">
        <f t="shared" si="220"/>
        <v>0</v>
      </c>
      <c r="L4618" s="165">
        <f t="shared" si="221"/>
        <v>0</v>
      </c>
      <c r="M4618" s="172">
        <v>127</v>
      </c>
      <c r="N4618" s="172">
        <v>64</v>
      </c>
      <c r="O4618" s="167" t="s">
        <v>133</v>
      </c>
      <c r="P4618" s="260" t="e">
        <f t="shared" si="219"/>
        <v>#NUM!</v>
      </c>
      <c r="S4618" s="272"/>
    </row>
    <row r="4619" spans="1:19">
      <c r="A4619" s="161" t="s">
        <v>5730</v>
      </c>
      <c r="C4619" s="161" t="s">
        <v>133</v>
      </c>
      <c r="F4619" s="163" t="s">
        <v>133</v>
      </c>
      <c r="G4619" s="266" t="s">
        <v>133</v>
      </c>
      <c r="H4619" s="163" t="s">
        <v>133</v>
      </c>
      <c r="I4619" s="163" t="s">
        <v>133</v>
      </c>
      <c r="J4619" s="163" t="s">
        <v>133</v>
      </c>
      <c r="K4619" s="164">
        <f t="shared" si="220"/>
        <v>0</v>
      </c>
      <c r="L4619" s="165">
        <f t="shared" si="221"/>
        <v>0</v>
      </c>
      <c r="M4619" s="172">
        <v>127</v>
      </c>
      <c r="N4619" s="172">
        <v>64</v>
      </c>
      <c r="O4619" s="167" t="s">
        <v>133</v>
      </c>
      <c r="P4619" s="260" t="e">
        <f t="shared" si="219"/>
        <v>#NUM!</v>
      </c>
      <c r="S4619" s="272"/>
    </row>
    <row r="4620" spans="1:19">
      <c r="A4620" s="161" t="s">
        <v>5731</v>
      </c>
      <c r="C4620" s="161" t="s">
        <v>133</v>
      </c>
      <c r="F4620" s="163" t="s">
        <v>133</v>
      </c>
      <c r="G4620" s="266" t="s">
        <v>133</v>
      </c>
      <c r="H4620" s="163" t="s">
        <v>133</v>
      </c>
      <c r="I4620" s="163" t="s">
        <v>133</v>
      </c>
      <c r="J4620" s="163" t="s">
        <v>133</v>
      </c>
      <c r="K4620" s="164">
        <f t="shared" si="220"/>
        <v>0</v>
      </c>
      <c r="L4620" s="165">
        <f t="shared" si="221"/>
        <v>0</v>
      </c>
      <c r="M4620" s="172">
        <v>127</v>
      </c>
      <c r="N4620" s="172">
        <v>64</v>
      </c>
      <c r="O4620" s="167" t="s">
        <v>133</v>
      </c>
      <c r="P4620" s="260" t="e">
        <f t="shared" si="219"/>
        <v>#NUM!</v>
      </c>
      <c r="S4620" s="272"/>
    </row>
    <row r="4621" spans="1:19">
      <c r="A4621" s="161" t="s">
        <v>5732</v>
      </c>
      <c r="C4621" s="161" t="s">
        <v>133</v>
      </c>
      <c r="F4621" s="163" t="s">
        <v>133</v>
      </c>
      <c r="G4621" s="266" t="s">
        <v>133</v>
      </c>
      <c r="H4621" s="163" t="s">
        <v>133</v>
      </c>
      <c r="I4621" s="163" t="s">
        <v>133</v>
      </c>
      <c r="J4621" s="163" t="s">
        <v>133</v>
      </c>
      <c r="K4621" s="164">
        <f t="shared" si="220"/>
        <v>0</v>
      </c>
      <c r="L4621" s="165">
        <f t="shared" si="221"/>
        <v>0</v>
      </c>
      <c r="M4621" s="172">
        <v>127</v>
      </c>
      <c r="N4621" s="172">
        <v>64</v>
      </c>
      <c r="O4621" s="167" t="s">
        <v>133</v>
      </c>
      <c r="P4621" s="260" t="e">
        <f t="shared" si="219"/>
        <v>#NUM!</v>
      </c>
      <c r="S4621" s="272"/>
    </row>
    <row r="4622" spans="1:19">
      <c r="A4622" s="161" t="s">
        <v>5733</v>
      </c>
      <c r="C4622" s="161" t="s">
        <v>133</v>
      </c>
      <c r="F4622" s="163" t="s">
        <v>133</v>
      </c>
      <c r="G4622" s="266" t="s">
        <v>133</v>
      </c>
      <c r="H4622" s="163" t="s">
        <v>133</v>
      </c>
      <c r="I4622" s="163" t="s">
        <v>133</v>
      </c>
      <c r="J4622" s="163" t="s">
        <v>133</v>
      </c>
      <c r="K4622" s="164">
        <f t="shared" si="220"/>
        <v>0</v>
      </c>
      <c r="L4622" s="165">
        <f t="shared" si="221"/>
        <v>0</v>
      </c>
      <c r="M4622" s="172">
        <v>127</v>
      </c>
      <c r="N4622" s="172">
        <v>64</v>
      </c>
      <c r="O4622" s="167" t="s">
        <v>133</v>
      </c>
      <c r="P4622" s="260" t="e">
        <f t="shared" si="219"/>
        <v>#NUM!</v>
      </c>
      <c r="S4622" s="272"/>
    </row>
    <row r="4623" spans="1:19">
      <c r="A4623" s="161" t="s">
        <v>5734</v>
      </c>
      <c r="C4623" s="161" t="s">
        <v>133</v>
      </c>
      <c r="F4623" s="163" t="s">
        <v>133</v>
      </c>
      <c r="G4623" s="266" t="s">
        <v>133</v>
      </c>
      <c r="H4623" s="163" t="s">
        <v>133</v>
      </c>
      <c r="I4623" s="163" t="s">
        <v>133</v>
      </c>
      <c r="J4623" s="163" t="s">
        <v>133</v>
      </c>
      <c r="K4623" s="164">
        <f t="shared" si="220"/>
        <v>0</v>
      </c>
      <c r="L4623" s="165">
        <f t="shared" si="221"/>
        <v>0</v>
      </c>
      <c r="M4623" s="172">
        <v>127</v>
      </c>
      <c r="N4623" s="172">
        <v>64</v>
      </c>
      <c r="O4623" s="167" t="s">
        <v>133</v>
      </c>
      <c r="P4623" s="260" t="e">
        <f t="shared" ref="P4623:P4686" si="222">MEDIAN(Q4623:R4623)</f>
        <v>#NUM!</v>
      </c>
      <c r="S4623" s="272"/>
    </row>
    <row r="4624" spans="1:19">
      <c r="A4624" s="161" t="s">
        <v>5735</v>
      </c>
      <c r="C4624" s="161" t="s">
        <v>133</v>
      </c>
      <c r="F4624" s="163" t="s">
        <v>133</v>
      </c>
      <c r="G4624" s="266" t="s">
        <v>133</v>
      </c>
      <c r="H4624" s="163" t="s">
        <v>133</v>
      </c>
      <c r="I4624" s="163" t="s">
        <v>133</v>
      </c>
      <c r="J4624" s="163" t="s">
        <v>133</v>
      </c>
      <c r="K4624" s="164">
        <f t="shared" ref="K4624:K4687" si="223">IF(OR(D4624="n/a",D4624="nd"),0,D4624)+IF(OR(I4624="n/a",I4624="nd"),0,I4624)</f>
        <v>0</v>
      </c>
      <c r="L4624" s="165">
        <f t="shared" ref="L4624:L4687" si="224">SQRT(SUMSQ(IF(OR(E4624="n/a",E4624="nd"),0,E4624),IF(OR(F4624="n/a",F4624="nd"),0,F4624),IF(OR(J4624="n/a",J4624="nd"),0,J4624)))</f>
        <v>0</v>
      </c>
      <c r="M4624" s="172">
        <v>127</v>
      </c>
      <c r="N4624" s="172">
        <v>64</v>
      </c>
      <c r="O4624" s="167" t="s">
        <v>133</v>
      </c>
      <c r="P4624" s="260" t="e">
        <f t="shared" si="222"/>
        <v>#NUM!</v>
      </c>
      <c r="S4624" s="272"/>
    </row>
    <row r="4625" spans="1:19">
      <c r="A4625" s="161" t="s">
        <v>5736</v>
      </c>
      <c r="C4625" s="161" t="s">
        <v>133</v>
      </c>
      <c r="F4625" s="163" t="s">
        <v>133</v>
      </c>
      <c r="G4625" s="266" t="s">
        <v>133</v>
      </c>
      <c r="H4625" s="163" t="s">
        <v>133</v>
      </c>
      <c r="I4625" s="163" t="s">
        <v>133</v>
      </c>
      <c r="J4625" s="163" t="s">
        <v>133</v>
      </c>
      <c r="K4625" s="164">
        <f t="shared" si="223"/>
        <v>0</v>
      </c>
      <c r="L4625" s="165">
        <f t="shared" si="224"/>
        <v>0</v>
      </c>
      <c r="M4625" s="172">
        <v>127</v>
      </c>
      <c r="N4625" s="172">
        <v>64</v>
      </c>
      <c r="O4625" s="167" t="s">
        <v>133</v>
      </c>
      <c r="P4625" s="260" t="e">
        <f t="shared" si="222"/>
        <v>#NUM!</v>
      </c>
      <c r="S4625" s="272"/>
    </row>
    <row r="4626" spans="1:19">
      <c r="A4626" s="161" t="s">
        <v>5737</v>
      </c>
      <c r="C4626" s="161" t="s">
        <v>133</v>
      </c>
      <c r="F4626" s="163" t="s">
        <v>133</v>
      </c>
      <c r="G4626" s="266" t="s">
        <v>133</v>
      </c>
      <c r="H4626" s="163" t="s">
        <v>133</v>
      </c>
      <c r="I4626" s="163" t="s">
        <v>133</v>
      </c>
      <c r="J4626" s="163" t="s">
        <v>133</v>
      </c>
      <c r="K4626" s="164">
        <f t="shared" si="223"/>
        <v>0</v>
      </c>
      <c r="L4626" s="165">
        <f t="shared" si="224"/>
        <v>0</v>
      </c>
      <c r="M4626" s="172">
        <v>127</v>
      </c>
      <c r="N4626" s="172">
        <v>64</v>
      </c>
      <c r="O4626" s="167" t="s">
        <v>133</v>
      </c>
      <c r="P4626" s="260" t="e">
        <f t="shared" si="222"/>
        <v>#NUM!</v>
      </c>
      <c r="S4626" s="272"/>
    </row>
    <row r="4627" spans="1:19">
      <c r="A4627" s="161" t="s">
        <v>5738</v>
      </c>
      <c r="C4627" s="161" t="s">
        <v>133</v>
      </c>
      <c r="F4627" s="163" t="s">
        <v>133</v>
      </c>
      <c r="G4627" s="266" t="s">
        <v>133</v>
      </c>
      <c r="H4627" s="163" t="s">
        <v>133</v>
      </c>
      <c r="I4627" s="163" t="s">
        <v>133</v>
      </c>
      <c r="J4627" s="163" t="s">
        <v>133</v>
      </c>
      <c r="K4627" s="164">
        <f t="shared" si="223"/>
        <v>0</v>
      </c>
      <c r="L4627" s="165">
        <f t="shared" si="224"/>
        <v>0</v>
      </c>
      <c r="M4627" s="172">
        <v>127</v>
      </c>
      <c r="N4627" s="172">
        <v>64</v>
      </c>
      <c r="O4627" s="167" t="s">
        <v>133</v>
      </c>
      <c r="P4627" s="260" t="e">
        <f t="shared" si="222"/>
        <v>#NUM!</v>
      </c>
      <c r="S4627" s="272"/>
    </row>
    <row r="4628" spans="1:19">
      <c r="A4628" s="161" t="s">
        <v>5739</v>
      </c>
      <c r="C4628" s="161" t="s">
        <v>133</v>
      </c>
      <c r="F4628" s="163" t="s">
        <v>133</v>
      </c>
      <c r="G4628" s="266" t="s">
        <v>133</v>
      </c>
      <c r="H4628" s="163" t="s">
        <v>133</v>
      </c>
      <c r="I4628" s="163" t="s">
        <v>133</v>
      </c>
      <c r="J4628" s="163" t="s">
        <v>133</v>
      </c>
      <c r="K4628" s="164">
        <f t="shared" si="223"/>
        <v>0</v>
      </c>
      <c r="L4628" s="165">
        <f t="shared" si="224"/>
        <v>0</v>
      </c>
      <c r="M4628" s="172">
        <v>127</v>
      </c>
      <c r="N4628" s="172">
        <v>64</v>
      </c>
      <c r="O4628" s="167" t="s">
        <v>133</v>
      </c>
      <c r="P4628" s="260" t="e">
        <f t="shared" si="222"/>
        <v>#NUM!</v>
      </c>
      <c r="S4628" s="272"/>
    </row>
    <row r="4629" spans="1:19">
      <c r="A4629" s="161" t="s">
        <v>5740</v>
      </c>
      <c r="C4629" s="161" t="s">
        <v>133</v>
      </c>
      <c r="F4629" s="163" t="s">
        <v>133</v>
      </c>
      <c r="G4629" s="266" t="s">
        <v>133</v>
      </c>
      <c r="H4629" s="163" t="s">
        <v>133</v>
      </c>
      <c r="I4629" s="163" t="s">
        <v>133</v>
      </c>
      <c r="J4629" s="163" t="s">
        <v>133</v>
      </c>
      <c r="K4629" s="164">
        <f t="shared" si="223"/>
        <v>0</v>
      </c>
      <c r="L4629" s="165">
        <f t="shared" si="224"/>
        <v>0</v>
      </c>
      <c r="M4629" s="172">
        <v>127</v>
      </c>
      <c r="N4629" s="172">
        <v>64</v>
      </c>
      <c r="O4629" s="167" t="s">
        <v>133</v>
      </c>
      <c r="P4629" s="260" t="e">
        <f t="shared" si="222"/>
        <v>#NUM!</v>
      </c>
      <c r="S4629" s="272"/>
    </row>
    <row r="4630" spans="1:19">
      <c r="A4630" s="161" t="s">
        <v>5741</v>
      </c>
      <c r="C4630" s="161" t="s">
        <v>133</v>
      </c>
      <c r="F4630" s="163" t="s">
        <v>133</v>
      </c>
      <c r="G4630" s="266" t="s">
        <v>133</v>
      </c>
      <c r="H4630" s="163" t="s">
        <v>133</v>
      </c>
      <c r="I4630" s="163" t="s">
        <v>133</v>
      </c>
      <c r="J4630" s="163" t="s">
        <v>133</v>
      </c>
      <c r="K4630" s="164">
        <f t="shared" si="223"/>
        <v>0</v>
      </c>
      <c r="L4630" s="165">
        <f t="shared" si="224"/>
        <v>0</v>
      </c>
      <c r="M4630" s="172">
        <v>127</v>
      </c>
      <c r="N4630" s="172">
        <v>64</v>
      </c>
      <c r="O4630" s="167" t="s">
        <v>133</v>
      </c>
      <c r="P4630" s="260" t="e">
        <f t="shared" si="222"/>
        <v>#NUM!</v>
      </c>
      <c r="S4630" s="272"/>
    </row>
    <row r="4631" spans="1:19">
      <c r="A4631" s="161" t="s">
        <v>5742</v>
      </c>
      <c r="C4631" s="161" t="s">
        <v>133</v>
      </c>
      <c r="F4631" s="163" t="s">
        <v>133</v>
      </c>
      <c r="G4631" s="266" t="s">
        <v>133</v>
      </c>
      <c r="H4631" s="163" t="s">
        <v>133</v>
      </c>
      <c r="I4631" s="163" t="s">
        <v>133</v>
      </c>
      <c r="J4631" s="163" t="s">
        <v>133</v>
      </c>
      <c r="K4631" s="164">
        <f t="shared" si="223"/>
        <v>0</v>
      </c>
      <c r="L4631" s="165">
        <f t="shared" si="224"/>
        <v>0</v>
      </c>
      <c r="M4631" s="172">
        <v>127</v>
      </c>
      <c r="N4631" s="172">
        <v>64</v>
      </c>
      <c r="O4631" s="167" t="s">
        <v>133</v>
      </c>
      <c r="P4631" s="260" t="e">
        <f t="shared" si="222"/>
        <v>#NUM!</v>
      </c>
      <c r="S4631" s="272"/>
    </row>
    <row r="4632" spans="1:19">
      <c r="A4632" s="161" t="s">
        <v>5743</v>
      </c>
      <c r="C4632" s="161" t="s">
        <v>133</v>
      </c>
      <c r="F4632" s="163" t="s">
        <v>133</v>
      </c>
      <c r="G4632" s="266" t="s">
        <v>133</v>
      </c>
      <c r="H4632" s="163" t="s">
        <v>133</v>
      </c>
      <c r="I4632" s="163" t="s">
        <v>133</v>
      </c>
      <c r="J4632" s="163" t="s">
        <v>133</v>
      </c>
      <c r="K4632" s="164">
        <f t="shared" si="223"/>
        <v>0</v>
      </c>
      <c r="L4632" s="165">
        <f t="shared" si="224"/>
        <v>0</v>
      </c>
      <c r="M4632" s="172">
        <v>127</v>
      </c>
      <c r="N4632" s="172">
        <v>64</v>
      </c>
      <c r="O4632" s="167" t="s">
        <v>133</v>
      </c>
      <c r="P4632" s="260" t="e">
        <f t="shared" si="222"/>
        <v>#NUM!</v>
      </c>
      <c r="S4632" s="272"/>
    </row>
    <row r="4633" spans="1:19">
      <c r="A4633" s="161" t="s">
        <v>5744</v>
      </c>
      <c r="C4633" s="161" t="s">
        <v>133</v>
      </c>
      <c r="F4633" s="163" t="s">
        <v>133</v>
      </c>
      <c r="G4633" s="266" t="s">
        <v>133</v>
      </c>
      <c r="H4633" s="163" t="s">
        <v>133</v>
      </c>
      <c r="I4633" s="163" t="s">
        <v>133</v>
      </c>
      <c r="J4633" s="163" t="s">
        <v>133</v>
      </c>
      <c r="K4633" s="164">
        <f t="shared" si="223"/>
        <v>0</v>
      </c>
      <c r="L4633" s="165">
        <f t="shared" si="224"/>
        <v>0</v>
      </c>
      <c r="M4633" s="172">
        <v>127</v>
      </c>
      <c r="N4633" s="172">
        <v>64</v>
      </c>
      <c r="O4633" s="167" t="s">
        <v>133</v>
      </c>
      <c r="P4633" s="260" t="e">
        <f t="shared" si="222"/>
        <v>#NUM!</v>
      </c>
      <c r="S4633" s="272"/>
    </row>
    <row r="4634" spans="1:19">
      <c r="A4634" s="161" t="s">
        <v>5745</v>
      </c>
      <c r="C4634" s="161" t="s">
        <v>133</v>
      </c>
      <c r="F4634" s="163" t="s">
        <v>133</v>
      </c>
      <c r="G4634" s="266" t="s">
        <v>133</v>
      </c>
      <c r="H4634" s="163" t="s">
        <v>133</v>
      </c>
      <c r="I4634" s="163" t="s">
        <v>133</v>
      </c>
      <c r="J4634" s="163" t="s">
        <v>133</v>
      </c>
      <c r="K4634" s="164">
        <f t="shared" si="223"/>
        <v>0</v>
      </c>
      <c r="L4634" s="165">
        <f t="shared" si="224"/>
        <v>0</v>
      </c>
      <c r="M4634" s="172">
        <v>127</v>
      </c>
      <c r="N4634" s="172">
        <v>64</v>
      </c>
      <c r="O4634" s="167" t="s">
        <v>133</v>
      </c>
      <c r="P4634" s="260" t="e">
        <f t="shared" si="222"/>
        <v>#NUM!</v>
      </c>
      <c r="S4634" s="272"/>
    </row>
    <row r="4635" spans="1:19">
      <c r="A4635" s="161" t="s">
        <v>5746</v>
      </c>
      <c r="C4635" s="161" t="s">
        <v>133</v>
      </c>
      <c r="F4635" s="163" t="s">
        <v>133</v>
      </c>
      <c r="G4635" s="266" t="s">
        <v>133</v>
      </c>
      <c r="H4635" s="163" t="s">
        <v>133</v>
      </c>
      <c r="I4635" s="163" t="s">
        <v>133</v>
      </c>
      <c r="J4635" s="163" t="s">
        <v>133</v>
      </c>
      <c r="K4635" s="164">
        <f t="shared" si="223"/>
        <v>0</v>
      </c>
      <c r="L4635" s="165">
        <f t="shared" si="224"/>
        <v>0</v>
      </c>
      <c r="M4635" s="172">
        <v>127</v>
      </c>
      <c r="N4635" s="172">
        <v>64</v>
      </c>
      <c r="O4635" s="167" t="s">
        <v>133</v>
      </c>
      <c r="P4635" s="260" t="e">
        <f t="shared" si="222"/>
        <v>#NUM!</v>
      </c>
      <c r="S4635" s="272"/>
    </row>
    <row r="4636" spans="1:19">
      <c r="A4636" s="161" t="s">
        <v>5747</v>
      </c>
      <c r="C4636" s="161" t="s">
        <v>133</v>
      </c>
      <c r="F4636" s="163" t="s">
        <v>133</v>
      </c>
      <c r="G4636" s="266" t="s">
        <v>133</v>
      </c>
      <c r="H4636" s="163" t="s">
        <v>133</v>
      </c>
      <c r="I4636" s="163" t="s">
        <v>133</v>
      </c>
      <c r="J4636" s="163" t="s">
        <v>133</v>
      </c>
      <c r="K4636" s="164">
        <f t="shared" si="223"/>
        <v>0</v>
      </c>
      <c r="L4636" s="165">
        <f t="shared" si="224"/>
        <v>0</v>
      </c>
      <c r="M4636" s="172">
        <v>127</v>
      </c>
      <c r="N4636" s="172">
        <v>64</v>
      </c>
      <c r="O4636" s="167" t="s">
        <v>133</v>
      </c>
      <c r="P4636" s="260" t="e">
        <f t="shared" si="222"/>
        <v>#NUM!</v>
      </c>
      <c r="S4636" s="272"/>
    </row>
    <row r="4637" spans="1:19">
      <c r="A4637" s="161" t="s">
        <v>5748</v>
      </c>
      <c r="C4637" s="161" t="s">
        <v>133</v>
      </c>
      <c r="F4637" s="163" t="s">
        <v>133</v>
      </c>
      <c r="G4637" s="266" t="s">
        <v>133</v>
      </c>
      <c r="H4637" s="163" t="s">
        <v>133</v>
      </c>
      <c r="I4637" s="163" t="s">
        <v>133</v>
      </c>
      <c r="J4637" s="163" t="s">
        <v>133</v>
      </c>
      <c r="K4637" s="164">
        <f t="shared" si="223"/>
        <v>0</v>
      </c>
      <c r="L4637" s="165">
        <f t="shared" si="224"/>
        <v>0</v>
      </c>
      <c r="M4637" s="172">
        <v>127</v>
      </c>
      <c r="N4637" s="172">
        <v>64</v>
      </c>
      <c r="O4637" s="167" t="s">
        <v>133</v>
      </c>
      <c r="P4637" s="260" t="e">
        <f t="shared" si="222"/>
        <v>#NUM!</v>
      </c>
      <c r="S4637" s="272"/>
    </row>
    <row r="4638" spans="1:19">
      <c r="A4638" s="161" t="s">
        <v>5749</v>
      </c>
      <c r="C4638" s="161" t="s">
        <v>133</v>
      </c>
      <c r="F4638" s="163" t="s">
        <v>133</v>
      </c>
      <c r="G4638" s="266" t="s">
        <v>133</v>
      </c>
      <c r="H4638" s="163" t="s">
        <v>133</v>
      </c>
      <c r="I4638" s="163" t="s">
        <v>133</v>
      </c>
      <c r="J4638" s="163" t="s">
        <v>133</v>
      </c>
      <c r="K4638" s="164">
        <f t="shared" si="223"/>
        <v>0</v>
      </c>
      <c r="L4638" s="165">
        <f t="shared" si="224"/>
        <v>0</v>
      </c>
      <c r="M4638" s="172">
        <v>127</v>
      </c>
      <c r="N4638" s="172">
        <v>64</v>
      </c>
      <c r="O4638" s="167" t="s">
        <v>133</v>
      </c>
      <c r="P4638" s="260" t="e">
        <f t="shared" si="222"/>
        <v>#NUM!</v>
      </c>
      <c r="S4638" s="272"/>
    </row>
    <row r="4639" spans="1:19">
      <c r="A4639" s="161" t="s">
        <v>5750</v>
      </c>
      <c r="C4639" s="161" t="s">
        <v>133</v>
      </c>
      <c r="F4639" s="163" t="s">
        <v>133</v>
      </c>
      <c r="G4639" s="266" t="s">
        <v>133</v>
      </c>
      <c r="H4639" s="163" t="s">
        <v>133</v>
      </c>
      <c r="I4639" s="163" t="s">
        <v>133</v>
      </c>
      <c r="J4639" s="163" t="s">
        <v>133</v>
      </c>
      <c r="K4639" s="164">
        <f t="shared" si="223"/>
        <v>0</v>
      </c>
      <c r="L4639" s="165">
        <f t="shared" si="224"/>
        <v>0</v>
      </c>
      <c r="M4639" s="172">
        <v>127</v>
      </c>
      <c r="N4639" s="172">
        <v>64</v>
      </c>
      <c r="O4639" s="167" t="s">
        <v>133</v>
      </c>
      <c r="P4639" s="260" t="e">
        <f t="shared" si="222"/>
        <v>#NUM!</v>
      </c>
      <c r="S4639" s="272"/>
    </row>
    <row r="4640" spans="1:19">
      <c r="A4640" s="161" t="s">
        <v>5751</v>
      </c>
      <c r="C4640" s="161" t="s">
        <v>133</v>
      </c>
      <c r="F4640" s="163" t="s">
        <v>133</v>
      </c>
      <c r="G4640" s="266" t="s">
        <v>133</v>
      </c>
      <c r="H4640" s="163" t="s">
        <v>133</v>
      </c>
      <c r="I4640" s="163" t="s">
        <v>133</v>
      </c>
      <c r="J4640" s="163" t="s">
        <v>133</v>
      </c>
      <c r="K4640" s="164">
        <f t="shared" si="223"/>
        <v>0</v>
      </c>
      <c r="L4640" s="165">
        <f t="shared" si="224"/>
        <v>0</v>
      </c>
      <c r="M4640" s="172">
        <v>127</v>
      </c>
      <c r="N4640" s="172">
        <v>64</v>
      </c>
      <c r="O4640" s="167" t="s">
        <v>133</v>
      </c>
      <c r="P4640" s="260" t="e">
        <f t="shared" si="222"/>
        <v>#NUM!</v>
      </c>
      <c r="S4640" s="272"/>
    </row>
    <row r="4641" spans="1:19">
      <c r="A4641" s="161" t="s">
        <v>5752</v>
      </c>
      <c r="C4641" s="161" t="s">
        <v>133</v>
      </c>
      <c r="F4641" s="163" t="s">
        <v>133</v>
      </c>
      <c r="G4641" s="266" t="s">
        <v>133</v>
      </c>
      <c r="H4641" s="163" t="s">
        <v>133</v>
      </c>
      <c r="I4641" s="163" t="s">
        <v>133</v>
      </c>
      <c r="J4641" s="163" t="s">
        <v>133</v>
      </c>
      <c r="K4641" s="164">
        <f t="shared" si="223"/>
        <v>0</v>
      </c>
      <c r="L4641" s="165">
        <f t="shared" si="224"/>
        <v>0</v>
      </c>
      <c r="M4641" s="172">
        <v>127</v>
      </c>
      <c r="N4641" s="172">
        <v>64</v>
      </c>
      <c r="O4641" s="167" t="s">
        <v>133</v>
      </c>
      <c r="P4641" s="260" t="e">
        <f t="shared" si="222"/>
        <v>#NUM!</v>
      </c>
      <c r="S4641" s="272"/>
    </row>
    <row r="4642" spans="1:19">
      <c r="A4642" s="161" t="s">
        <v>5753</v>
      </c>
      <c r="C4642" s="161" t="s">
        <v>133</v>
      </c>
      <c r="F4642" s="163" t="s">
        <v>133</v>
      </c>
      <c r="G4642" s="266" t="s">
        <v>133</v>
      </c>
      <c r="H4642" s="163" t="s">
        <v>133</v>
      </c>
      <c r="I4642" s="163" t="s">
        <v>133</v>
      </c>
      <c r="J4642" s="163" t="s">
        <v>133</v>
      </c>
      <c r="K4642" s="164">
        <f t="shared" si="223"/>
        <v>0</v>
      </c>
      <c r="L4642" s="165">
        <f t="shared" si="224"/>
        <v>0</v>
      </c>
      <c r="M4642" s="172">
        <v>127</v>
      </c>
      <c r="N4642" s="172">
        <v>64</v>
      </c>
      <c r="O4642" s="167" t="s">
        <v>133</v>
      </c>
      <c r="P4642" s="260" t="e">
        <f t="shared" si="222"/>
        <v>#NUM!</v>
      </c>
      <c r="S4642" s="272"/>
    </row>
    <row r="4643" spans="1:19">
      <c r="A4643" s="161" t="s">
        <v>5754</v>
      </c>
      <c r="C4643" s="161" t="s">
        <v>133</v>
      </c>
      <c r="F4643" s="163" t="s">
        <v>133</v>
      </c>
      <c r="G4643" s="266" t="s">
        <v>133</v>
      </c>
      <c r="H4643" s="163" t="s">
        <v>133</v>
      </c>
      <c r="I4643" s="163" t="s">
        <v>133</v>
      </c>
      <c r="J4643" s="163" t="s">
        <v>133</v>
      </c>
      <c r="K4643" s="164">
        <f t="shared" si="223"/>
        <v>0</v>
      </c>
      <c r="L4643" s="165">
        <f t="shared" si="224"/>
        <v>0</v>
      </c>
      <c r="M4643" s="172">
        <v>127</v>
      </c>
      <c r="N4643" s="172">
        <v>64</v>
      </c>
      <c r="O4643" s="167" t="s">
        <v>133</v>
      </c>
      <c r="P4643" s="260" t="e">
        <f t="shared" si="222"/>
        <v>#NUM!</v>
      </c>
      <c r="S4643" s="272"/>
    </row>
    <row r="4644" spans="1:19">
      <c r="A4644" s="161" t="s">
        <v>5755</v>
      </c>
      <c r="C4644" s="161" t="s">
        <v>133</v>
      </c>
      <c r="F4644" s="163" t="s">
        <v>133</v>
      </c>
      <c r="G4644" s="266" t="s">
        <v>133</v>
      </c>
      <c r="H4644" s="163" t="s">
        <v>133</v>
      </c>
      <c r="I4644" s="163" t="s">
        <v>133</v>
      </c>
      <c r="J4644" s="163" t="s">
        <v>133</v>
      </c>
      <c r="K4644" s="164">
        <f t="shared" si="223"/>
        <v>0</v>
      </c>
      <c r="L4644" s="165">
        <f t="shared" si="224"/>
        <v>0</v>
      </c>
      <c r="M4644" s="172">
        <v>127</v>
      </c>
      <c r="N4644" s="172">
        <v>64</v>
      </c>
      <c r="O4644" s="167" t="s">
        <v>133</v>
      </c>
      <c r="P4644" s="260" t="e">
        <f t="shared" si="222"/>
        <v>#NUM!</v>
      </c>
      <c r="S4644" s="272"/>
    </row>
    <row r="4645" spans="1:19">
      <c r="A4645" s="161" t="s">
        <v>5756</v>
      </c>
      <c r="C4645" s="161" t="s">
        <v>133</v>
      </c>
      <c r="F4645" s="163" t="s">
        <v>133</v>
      </c>
      <c r="G4645" s="266" t="s">
        <v>133</v>
      </c>
      <c r="H4645" s="163" t="s">
        <v>133</v>
      </c>
      <c r="I4645" s="163" t="s">
        <v>133</v>
      </c>
      <c r="J4645" s="163" t="s">
        <v>133</v>
      </c>
      <c r="K4645" s="164">
        <f t="shared" si="223"/>
        <v>0</v>
      </c>
      <c r="L4645" s="165">
        <f t="shared" si="224"/>
        <v>0</v>
      </c>
      <c r="M4645" s="172">
        <v>127</v>
      </c>
      <c r="N4645" s="172">
        <v>64</v>
      </c>
      <c r="O4645" s="167" t="s">
        <v>133</v>
      </c>
      <c r="P4645" s="260" t="e">
        <f t="shared" si="222"/>
        <v>#NUM!</v>
      </c>
      <c r="S4645" s="272"/>
    </row>
    <row r="4646" spans="1:19">
      <c r="A4646" s="161" t="s">
        <v>5757</v>
      </c>
      <c r="C4646" s="161" t="s">
        <v>133</v>
      </c>
      <c r="F4646" s="163" t="s">
        <v>133</v>
      </c>
      <c r="G4646" s="266" t="s">
        <v>133</v>
      </c>
      <c r="H4646" s="163" t="s">
        <v>133</v>
      </c>
      <c r="I4646" s="163" t="s">
        <v>133</v>
      </c>
      <c r="J4646" s="163" t="s">
        <v>133</v>
      </c>
      <c r="K4646" s="164">
        <f t="shared" si="223"/>
        <v>0</v>
      </c>
      <c r="L4646" s="165">
        <f t="shared" si="224"/>
        <v>0</v>
      </c>
      <c r="M4646" s="172">
        <v>127</v>
      </c>
      <c r="N4646" s="172">
        <v>64</v>
      </c>
      <c r="O4646" s="167" t="s">
        <v>133</v>
      </c>
      <c r="P4646" s="260" t="e">
        <f t="shared" si="222"/>
        <v>#NUM!</v>
      </c>
      <c r="S4646" s="272"/>
    </row>
    <row r="4647" spans="1:19">
      <c r="A4647" s="161" t="s">
        <v>5758</v>
      </c>
      <c r="C4647" s="161" t="s">
        <v>133</v>
      </c>
      <c r="F4647" s="163" t="s">
        <v>133</v>
      </c>
      <c r="G4647" s="266" t="s">
        <v>133</v>
      </c>
      <c r="H4647" s="163" t="s">
        <v>133</v>
      </c>
      <c r="I4647" s="163" t="s">
        <v>133</v>
      </c>
      <c r="J4647" s="163" t="s">
        <v>133</v>
      </c>
      <c r="K4647" s="164">
        <f t="shared" si="223"/>
        <v>0</v>
      </c>
      <c r="L4647" s="165">
        <f t="shared" si="224"/>
        <v>0</v>
      </c>
      <c r="M4647" s="172">
        <v>127</v>
      </c>
      <c r="N4647" s="172">
        <v>64</v>
      </c>
      <c r="O4647" s="167" t="s">
        <v>133</v>
      </c>
      <c r="P4647" s="260" t="e">
        <f t="shared" si="222"/>
        <v>#NUM!</v>
      </c>
      <c r="S4647" s="272"/>
    </row>
    <row r="4648" spans="1:19">
      <c r="A4648" s="161" t="s">
        <v>5759</v>
      </c>
      <c r="C4648" s="161" t="s">
        <v>133</v>
      </c>
      <c r="F4648" s="163" t="s">
        <v>133</v>
      </c>
      <c r="G4648" s="266" t="s">
        <v>133</v>
      </c>
      <c r="H4648" s="163" t="s">
        <v>133</v>
      </c>
      <c r="I4648" s="163" t="s">
        <v>133</v>
      </c>
      <c r="J4648" s="163" t="s">
        <v>133</v>
      </c>
      <c r="K4648" s="164">
        <f t="shared" si="223"/>
        <v>0</v>
      </c>
      <c r="L4648" s="165">
        <f t="shared" si="224"/>
        <v>0</v>
      </c>
      <c r="M4648" s="172">
        <v>127</v>
      </c>
      <c r="N4648" s="172">
        <v>64</v>
      </c>
      <c r="O4648" s="167" t="s">
        <v>133</v>
      </c>
      <c r="P4648" s="260" t="e">
        <f t="shared" si="222"/>
        <v>#NUM!</v>
      </c>
      <c r="S4648" s="272"/>
    </row>
    <row r="4649" spans="1:19">
      <c r="A4649" s="161" t="s">
        <v>5760</v>
      </c>
      <c r="C4649" s="161" t="s">
        <v>133</v>
      </c>
      <c r="F4649" s="163" t="s">
        <v>133</v>
      </c>
      <c r="G4649" s="266" t="s">
        <v>133</v>
      </c>
      <c r="H4649" s="163" t="s">
        <v>133</v>
      </c>
      <c r="I4649" s="163" t="s">
        <v>133</v>
      </c>
      <c r="J4649" s="163" t="s">
        <v>133</v>
      </c>
      <c r="K4649" s="164">
        <f t="shared" si="223"/>
        <v>0</v>
      </c>
      <c r="L4649" s="165">
        <f t="shared" si="224"/>
        <v>0</v>
      </c>
      <c r="M4649" s="172">
        <v>127</v>
      </c>
      <c r="N4649" s="172">
        <v>64</v>
      </c>
      <c r="O4649" s="167" t="s">
        <v>133</v>
      </c>
      <c r="P4649" s="260" t="e">
        <f t="shared" si="222"/>
        <v>#NUM!</v>
      </c>
      <c r="S4649" s="272"/>
    </row>
    <row r="4650" spans="1:19">
      <c r="A4650" s="161" t="s">
        <v>5761</v>
      </c>
      <c r="C4650" s="161" t="s">
        <v>133</v>
      </c>
      <c r="F4650" s="163" t="s">
        <v>133</v>
      </c>
      <c r="G4650" s="266" t="s">
        <v>133</v>
      </c>
      <c r="H4650" s="163" t="s">
        <v>133</v>
      </c>
      <c r="I4650" s="163" t="s">
        <v>133</v>
      </c>
      <c r="J4650" s="163" t="s">
        <v>133</v>
      </c>
      <c r="K4650" s="164">
        <f t="shared" si="223"/>
        <v>0</v>
      </c>
      <c r="L4650" s="165">
        <f t="shared" si="224"/>
        <v>0</v>
      </c>
      <c r="M4650" s="172">
        <v>127</v>
      </c>
      <c r="N4650" s="172">
        <v>64</v>
      </c>
      <c r="O4650" s="167" t="s">
        <v>133</v>
      </c>
      <c r="P4650" s="260" t="e">
        <f t="shared" si="222"/>
        <v>#NUM!</v>
      </c>
      <c r="S4650" s="272"/>
    </row>
    <row r="4651" spans="1:19">
      <c r="A4651" s="161" t="s">
        <v>5762</v>
      </c>
      <c r="C4651" s="161" t="s">
        <v>133</v>
      </c>
      <c r="F4651" s="163" t="s">
        <v>133</v>
      </c>
      <c r="G4651" s="266" t="s">
        <v>133</v>
      </c>
      <c r="H4651" s="163" t="s">
        <v>133</v>
      </c>
      <c r="I4651" s="163" t="s">
        <v>133</v>
      </c>
      <c r="J4651" s="163" t="s">
        <v>133</v>
      </c>
      <c r="K4651" s="164">
        <f t="shared" si="223"/>
        <v>0</v>
      </c>
      <c r="L4651" s="165">
        <f t="shared" si="224"/>
        <v>0</v>
      </c>
      <c r="M4651" s="172">
        <v>127</v>
      </c>
      <c r="N4651" s="172">
        <v>64</v>
      </c>
      <c r="O4651" s="167" t="s">
        <v>133</v>
      </c>
      <c r="P4651" s="260" t="e">
        <f t="shared" si="222"/>
        <v>#NUM!</v>
      </c>
      <c r="S4651" s="272"/>
    </row>
    <row r="4652" spans="1:19">
      <c r="A4652" s="161" t="s">
        <v>5763</v>
      </c>
      <c r="C4652" s="161" t="s">
        <v>133</v>
      </c>
      <c r="F4652" s="163" t="s">
        <v>133</v>
      </c>
      <c r="G4652" s="266" t="s">
        <v>133</v>
      </c>
      <c r="H4652" s="163" t="s">
        <v>133</v>
      </c>
      <c r="I4652" s="163" t="s">
        <v>133</v>
      </c>
      <c r="J4652" s="163" t="s">
        <v>133</v>
      </c>
      <c r="K4652" s="164">
        <f t="shared" si="223"/>
        <v>0</v>
      </c>
      <c r="L4652" s="165">
        <f t="shared" si="224"/>
        <v>0</v>
      </c>
      <c r="M4652" s="172">
        <v>127</v>
      </c>
      <c r="N4652" s="172">
        <v>64</v>
      </c>
      <c r="O4652" s="167" t="s">
        <v>133</v>
      </c>
      <c r="P4652" s="260" t="e">
        <f t="shared" si="222"/>
        <v>#NUM!</v>
      </c>
      <c r="S4652" s="272"/>
    </row>
    <row r="4653" spans="1:19">
      <c r="A4653" s="161" t="s">
        <v>5764</v>
      </c>
      <c r="C4653" s="161" t="s">
        <v>133</v>
      </c>
      <c r="F4653" s="163" t="s">
        <v>133</v>
      </c>
      <c r="G4653" s="266" t="s">
        <v>133</v>
      </c>
      <c r="H4653" s="163" t="s">
        <v>133</v>
      </c>
      <c r="I4653" s="163" t="s">
        <v>133</v>
      </c>
      <c r="J4653" s="163" t="s">
        <v>133</v>
      </c>
      <c r="K4653" s="164">
        <f t="shared" si="223"/>
        <v>0</v>
      </c>
      <c r="L4653" s="165">
        <f t="shared" si="224"/>
        <v>0</v>
      </c>
      <c r="M4653" s="172">
        <v>127</v>
      </c>
      <c r="N4653" s="172">
        <v>64</v>
      </c>
      <c r="O4653" s="167" t="s">
        <v>133</v>
      </c>
      <c r="P4653" s="260" t="e">
        <f t="shared" si="222"/>
        <v>#NUM!</v>
      </c>
      <c r="S4653" s="272"/>
    </row>
    <row r="4654" spans="1:19">
      <c r="A4654" s="161" t="s">
        <v>5765</v>
      </c>
      <c r="C4654" s="161" t="s">
        <v>133</v>
      </c>
      <c r="F4654" s="163" t="s">
        <v>133</v>
      </c>
      <c r="G4654" s="266" t="s">
        <v>133</v>
      </c>
      <c r="H4654" s="163" t="s">
        <v>133</v>
      </c>
      <c r="I4654" s="163" t="s">
        <v>133</v>
      </c>
      <c r="J4654" s="163" t="s">
        <v>133</v>
      </c>
      <c r="K4654" s="164">
        <f t="shared" si="223"/>
        <v>0</v>
      </c>
      <c r="L4654" s="165">
        <f t="shared" si="224"/>
        <v>0</v>
      </c>
      <c r="M4654" s="172">
        <v>127</v>
      </c>
      <c r="N4654" s="172">
        <v>64</v>
      </c>
      <c r="O4654" s="167" t="s">
        <v>133</v>
      </c>
      <c r="P4654" s="260" t="e">
        <f t="shared" si="222"/>
        <v>#NUM!</v>
      </c>
      <c r="S4654" s="272"/>
    </row>
    <row r="4655" spans="1:19">
      <c r="A4655" s="161" t="s">
        <v>5766</v>
      </c>
      <c r="C4655" s="161" t="s">
        <v>133</v>
      </c>
      <c r="F4655" s="163" t="s">
        <v>133</v>
      </c>
      <c r="G4655" s="266" t="s">
        <v>133</v>
      </c>
      <c r="H4655" s="163" t="s">
        <v>133</v>
      </c>
      <c r="I4655" s="163" t="s">
        <v>133</v>
      </c>
      <c r="J4655" s="163" t="s">
        <v>133</v>
      </c>
      <c r="K4655" s="164">
        <f t="shared" si="223"/>
        <v>0</v>
      </c>
      <c r="L4655" s="165">
        <f t="shared" si="224"/>
        <v>0</v>
      </c>
      <c r="M4655" s="172">
        <v>127</v>
      </c>
      <c r="N4655" s="172">
        <v>64</v>
      </c>
      <c r="O4655" s="167" t="s">
        <v>133</v>
      </c>
      <c r="P4655" s="260" t="e">
        <f t="shared" si="222"/>
        <v>#NUM!</v>
      </c>
      <c r="S4655" s="272"/>
    </row>
    <row r="4656" spans="1:19">
      <c r="A4656" s="161" t="s">
        <v>5767</v>
      </c>
      <c r="C4656" s="161" t="s">
        <v>133</v>
      </c>
      <c r="F4656" s="163" t="s">
        <v>133</v>
      </c>
      <c r="G4656" s="266" t="s">
        <v>133</v>
      </c>
      <c r="H4656" s="163" t="s">
        <v>133</v>
      </c>
      <c r="I4656" s="163" t="s">
        <v>133</v>
      </c>
      <c r="J4656" s="163" t="s">
        <v>133</v>
      </c>
      <c r="K4656" s="164">
        <f t="shared" si="223"/>
        <v>0</v>
      </c>
      <c r="L4656" s="165">
        <f t="shared" si="224"/>
        <v>0</v>
      </c>
      <c r="M4656" s="172">
        <v>127</v>
      </c>
      <c r="N4656" s="172">
        <v>64</v>
      </c>
      <c r="O4656" s="167" t="s">
        <v>133</v>
      </c>
      <c r="P4656" s="260" t="e">
        <f t="shared" si="222"/>
        <v>#NUM!</v>
      </c>
      <c r="S4656" s="272"/>
    </row>
    <row r="4657" spans="1:19">
      <c r="A4657" s="161" t="s">
        <v>5768</v>
      </c>
      <c r="C4657" s="161" t="s">
        <v>133</v>
      </c>
      <c r="F4657" s="163" t="s">
        <v>133</v>
      </c>
      <c r="G4657" s="266" t="s">
        <v>133</v>
      </c>
      <c r="H4657" s="163" t="s">
        <v>133</v>
      </c>
      <c r="I4657" s="163" t="s">
        <v>133</v>
      </c>
      <c r="J4657" s="163" t="s">
        <v>133</v>
      </c>
      <c r="K4657" s="164">
        <f t="shared" si="223"/>
        <v>0</v>
      </c>
      <c r="L4657" s="165">
        <f t="shared" si="224"/>
        <v>0</v>
      </c>
      <c r="M4657" s="172">
        <v>127</v>
      </c>
      <c r="N4657" s="172">
        <v>64</v>
      </c>
      <c r="O4657" s="167" t="s">
        <v>133</v>
      </c>
      <c r="P4657" s="260" t="e">
        <f t="shared" si="222"/>
        <v>#NUM!</v>
      </c>
      <c r="S4657" s="272"/>
    </row>
    <row r="4658" spans="1:19">
      <c r="A4658" s="161" t="s">
        <v>5769</v>
      </c>
      <c r="C4658" s="161" t="s">
        <v>133</v>
      </c>
      <c r="F4658" s="163" t="s">
        <v>133</v>
      </c>
      <c r="G4658" s="266" t="s">
        <v>133</v>
      </c>
      <c r="H4658" s="163" t="s">
        <v>133</v>
      </c>
      <c r="I4658" s="163" t="s">
        <v>133</v>
      </c>
      <c r="J4658" s="163" t="s">
        <v>133</v>
      </c>
      <c r="K4658" s="164">
        <f t="shared" si="223"/>
        <v>0</v>
      </c>
      <c r="L4658" s="165">
        <f t="shared" si="224"/>
        <v>0</v>
      </c>
      <c r="M4658" s="172">
        <v>127</v>
      </c>
      <c r="N4658" s="172">
        <v>64</v>
      </c>
      <c r="O4658" s="167" t="s">
        <v>133</v>
      </c>
      <c r="P4658" s="260" t="e">
        <f t="shared" si="222"/>
        <v>#NUM!</v>
      </c>
      <c r="S4658" s="272"/>
    </row>
    <row r="4659" spans="1:19">
      <c r="A4659" s="161" t="s">
        <v>5770</v>
      </c>
      <c r="C4659" s="161" t="s">
        <v>133</v>
      </c>
      <c r="F4659" s="163" t="s">
        <v>133</v>
      </c>
      <c r="G4659" s="266" t="s">
        <v>133</v>
      </c>
      <c r="H4659" s="163" t="s">
        <v>133</v>
      </c>
      <c r="I4659" s="163" t="s">
        <v>133</v>
      </c>
      <c r="J4659" s="163" t="s">
        <v>133</v>
      </c>
      <c r="K4659" s="164">
        <f t="shared" si="223"/>
        <v>0</v>
      </c>
      <c r="L4659" s="165">
        <f t="shared" si="224"/>
        <v>0</v>
      </c>
      <c r="M4659" s="172">
        <v>127</v>
      </c>
      <c r="N4659" s="172">
        <v>64</v>
      </c>
      <c r="O4659" s="167" t="s">
        <v>133</v>
      </c>
      <c r="P4659" s="260" t="e">
        <f t="shared" si="222"/>
        <v>#NUM!</v>
      </c>
      <c r="S4659" s="272"/>
    </row>
    <row r="4660" spans="1:19">
      <c r="A4660" s="161" t="s">
        <v>5771</v>
      </c>
      <c r="C4660" s="161" t="s">
        <v>133</v>
      </c>
      <c r="F4660" s="163" t="s">
        <v>133</v>
      </c>
      <c r="G4660" s="266" t="s">
        <v>133</v>
      </c>
      <c r="H4660" s="163" t="s">
        <v>133</v>
      </c>
      <c r="I4660" s="163" t="s">
        <v>133</v>
      </c>
      <c r="J4660" s="163" t="s">
        <v>133</v>
      </c>
      <c r="K4660" s="164">
        <f t="shared" si="223"/>
        <v>0</v>
      </c>
      <c r="L4660" s="165">
        <f t="shared" si="224"/>
        <v>0</v>
      </c>
      <c r="M4660" s="172">
        <v>127</v>
      </c>
      <c r="N4660" s="172">
        <v>64</v>
      </c>
      <c r="O4660" s="167" t="s">
        <v>133</v>
      </c>
      <c r="P4660" s="260" t="e">
        <f t="shared" si="222"/>
        <v>#NUM!</v>
      </c>
      <c r="S4660" s="272"/>
    </row>
    <row r="4661" spans="1:19">
      <c r="A4661" s="161" t="s">
        <v>5772</v>
      </c>
      <c r="C4661" s="161" t="s">
        <v>133</v>
      </c>
      <c r="F4661" s="163" t="s">
        <v>133</v>
      </c>
      <c r="G4661" s="266" t="s">
        <v>133</v>
      </c>
      <c r="H4661" s="163" t="s">
        <v>133</v>
      </c>
      <c r="I4661" s="163" t="s">
        <v>133</v>
      </c>
      <c r="J4661" s="163" t="s">
        <v>133</v>
      </c>
      <c r="K4661" s="164">
        <f t="shared" si="223"/>
        <v>0</v>
      </c>
      <c r="L4661" s="165">
        <f t="shared" si="224"/>
        <v>0</v>
      </c>
      <c r="M4661" s="172">
        <v>127</v>
      </c>
      <c r="N4661" s="172">
        <v>64</v>
      </c>
      <c r="O4661" s="167" t="s">
        <v>133</v>
      </c>
      <c r="P4661" s="260" t="e">
        <f t="shared" si="222"/>
        <v>#NUM!</v>
      </c>
      <c r="S4661" s="272"/>
    </row>
    <row r="4662" spans="1:19">
      <c r="A4662" s="161" t="s">
        <v>5773</v>
      </c>
      <c r="C4662" s="161" t="s">
        <v>133</v>
      </c>
      <c r="F4662" s="163" t="s">
        <v>133</v>
      </c>
      <c r="G4662" s="266" t="s">
        <v>133</v>
      </c>
      <c r="H4662" s="163" t="s">
        <v>133</v>
      </c>
      <c r="I4662" s="163" t="s">
        <v>133</v>
      </c>
      <c r="J4662" s="163" t="s">
        <v>133</v>
      </c>
      <c r="K4662" s="164">
        <f t="shared" si="223"/>
        <v>0</v>
      </c>
      <c r="L4662" s="165">
        <f t="shared" si="224"/>
        <v>0</v>
      </c>
      <c r="M4662" s="172">
        <v>127</v>
      </c>
      <c r="N4662" s="172">
        <v>64</v>
      </c>
      <c r="O4662" s="167" t="s">
        <v>133</v>
      </c>
      <c r="P4662" s="260" t="e">
        <f t="shared" si="222"/>
        <v>#NUM!</v>
      </c>
      <c r="S4662" s="272"/>
    </row>
    <row r="4663" spans="1:19">
      <c r="A4663" s="161" t="s">
        <v>5774</v>
      </c>
      <c r="C4663" s="161" t="s">
        <v>133</v>
      </c>
      <c r="F4663" s="163" t="s">
        <v>133</v>
      </c>
      <c r="G4663" s="266" t="s">
        <v>133</v>
      </c>
      <c r="H4663" s="163" t="s">
        <v>133</v>
      </c>
      <c r="I4663" s="163" t="s">
        <v>133</v>
      </c>
      <c r="J4663" s="163" t="s">
        <v>133</v>
      </c>
      <c r="K4663" s="164">
        <f t="shared" si="223"/>
        <v>0</v>
      </c>
      <c r="L4663" s="165">
        <f t="shared" si="224"/>
        <v>0</v>
      </c>
      <c r="M4663" s="172">
        <v>127</v>
      </c>
      <c r="N4663" s="172">
        <v>64</v>
      </c>
      <c r="O4663" s="167" t="s">
        <v>133</v>
      </c>
      <c r="P4663" s="260" t="e">
        <f t="shared" si="222"/>
        <v>#NUM!</v>
      </c>
      <c r="S4663" s="272"/>
    </row>
    <row r="4664" spans="1:19">
      <c r="A4664" s="161" t="s">
        <v>5775</v>
      </c>
      <c r="C4664" s="161" t="s">
        <v>133</v>
      </c>
      <c r="F4664" s="163" t="s">
        <v>133</v>
      </c>
      <c r="G4664" s="266" t="s">
        <v>133</v>
      </c>
      <c r="H4664" s="163" t="s">
        <v>133</v>
      </c>
      <c r="I4664" s="163" t="s">
        <v>133</v>
      </c>
      <c r="J4664" s="163" t="s">
        <v>133</v>
      </c>
      <c r="K4664" s="164">
        <f t="shared" si="223"/>
        <v>0</v>
      </c>
      <c r="L4664" s="165">
        <f t="shared" si="224"/>
        <v>0</v>
      </c>
      <c r="M4664" s="172">
        <v>127</v>
      </c>
      <c r="N4664" s="172">
        <v>64</v>
      </c>
      <c r="O4664" s="167" t="s">
        <v>133</v>
      </c>
      <c r="P4664" s="260" t="e">
        <f t="shared" si="222"/>
        <v>#NUM!</v>
      </c>
      <c r="S4664" s="272"/>
    </row>
    <row r="4665" spans="1:19">
      <c r="A4665" s="161" t="s">
        <v>5776</v>
      </c>
      <c r="C4665" s="161" t="s">
        <v>133</v>
      </c>
      <c r="F4665" s="163" t="s">
        <v>133</v>
      </c>
      <c r="G4665" s="266" t="s">
        <v>133</v>
      </c>
      <c r="H4665" s="163" t="s">
        <v>133</v>
      </c>
      <c r="I4665" s="163" t="s">
        <v>133</v>
      </c>
      <c r="J4665" s="163" t="s">
        <v>133</v>
      </c>
      <c r="K4665" s="164">
        <f t="shared" si="223"/>
        <v>0</v>
      </c>
      <c r="L4665" s="165">
        <f t="shared" si="224"/>
        <v>0</v>
      </c>
      <c r="M4665" s="172">
        <v>127</v>
      </c>
      <c r="N4665" s="172">
        <v>64</v>
      </c>
      <c r="O4665" s="167" t="s">
        <v>133</v>
      </c>
      <c r="P4665" s="260" t="e">
        <f t="shared" si="222"/>
        <v>#NUM!</v>
      </c>
      <c r="S4665" s="272"/>
    </row>
    <row r="4666" spans="1:19">
      <c r="A4666" s="161" t="s">
        <v>5777</v>
      </c>
      <c r="C4666" s="161" t="s">
        <v>133</v>
      </c>
      <c r="F4666" s="163" t="s">
        <v>133</v>
      </c>
      <c r="G4666" s="266" t="s">
        <v>133</v>
      </c>
      <c r="H4666" s="163" t="s">
        <v>133</v>
      </c>
      <c r="I4666" s="163" t="s">
        <v>133</v>
      </c>
      <c r="J4666" s="163" t="s">
        <v>133</v>
      </c>
      <c r="K4666" s="164">
        <f t="shared" si="223"/>
        <v>0</v>
      </c>
      <c r="L4666" s="165">
        <f t="shared" si="224"/>
        <v>0</v>
      </c>
      <c r="M4666" s="172">
        <v>127</v>
      </c>
      <c r="N4666" s="172">
        <v>64</v>
      </c>
      <c r="O4666" s="167" t="s">
        <v>133</v>
      </c>
      <c r="P4666" s="260" t="e">
        <f t="shared" si="222"/>
        <v>#NUM!</v>
      </c>
      <c r="S4666" s="272"/>
    </row>
    <row r="4667" spans="1:19">
      <c r="A4667" s="161" t="s">
        <v>5778</v>
      </c>
      <c r="C4667" s="161" t="s">
        <v>133</v>
      </c>
      <c r="F4667" s="163" t="s">
        <v>133</v>
      </c>
      <c r="G4667" s="266" t="s">
        <v>133</v>
      </c>
      <c r="H4667" s="163" t="s">
        <v>133</v>
      </c>
      <c r="I4667" s="163" t="s">
        <v>133</v>
      </c>
      <c r="J4667" s="163" t="s">
        <v>133</v>
      </c>
      <c r="K4667" s="164">
        <f t="shared" si="223"/>
        <v>0</v>
      </c>
      <c r="L4667" s="165">
        <f t="shared" si="224"/>
        <v>0</v>
      </c>
      <c r="M4667" s="172">
        <v>127</v>
      </c>
      <c r="N4667" s="172">
        <v>64</v>
      </c>
      <c r="O4667" s="167" t="s">
        <v>133</v>
      </c>
      <c r="P4667" s="260" t="e">
        <f t="shared" si="222"/>
        <v>#NUM!</v>
      </c>
      <c r="S4667" s="272"/>
    </row>
    <row r="4668" spans="1:19">
      <c r="A4668" s="161" t="s">
        <v>5779</v>
      </c>
      <c r="C4668" s="161" t="s">
        <v>133</v>
      </c>
      <c r="F4668" s="163" t="s">
        <v>133</v>
      </c>
      <c r="G4668" s="266" t="s">
        <v>133</v>
      </c>
      <c r="H4668" s="163" t="s">
        <v>133</v>
      </c>
      <c r="I4668" s="163" t="s">
        <v>133</v>
      </c>
      <c r="J4668" s="163" t="s">
        <v>133</v>
      </c>
      <c r="K4668" s="164">
        <f t="shared" si="223"/>
        <v>0</v>
      </c>
      <c r="L4668" s="165">
        <f t="shared" si="224"/>
        <v>0</v>
      </c>
      <c r="M4668" s="172">
        <v>127</v>
      </c>
      <c r="N4668" s="172">
        <v>64</v>
      </c>
      <c r="O4668" s="167" t="s">
        <v>133</v>
      </c>
      <c r="P4668" s="260" t="e">
        <f t="shared" si="222"/>
        <v>#NUM!</v>
      </c>
      <c r="S4668" s="272"/>
    </row>
    <row r="4669" spans="1:19">
      <c r="A4669" s="161" t="s">
        <v>5780</v>
      </c>
      <c r="C4669" s="161" t="s">
        <v>133</v>
      </c>
      <c r="F4669" s="163" t="s">
        <v>133</v>
      </c>
      <c r="G4669" s="266" t="s">
        <v>133</v>
      </c>
      <c r="H4669" s="163" t="s">
        <v>133</v>
      </c>
      <c r="I4669" s="163" t="s">
        <v>133</v>
      </c>
      <c r="J4669" s="163" t="s">
        <v>133</v>
      </c>
      <c r="K4669" s="164">
        <f t="shared" si="223"/>
        <v>0</v>
      </c>
      <c r="L4669" s="165">
        <f t="shared" si="224"/>
        <v>0</v>
      </c>
      <c r="M4669" s="172">
        <v>127</v>
      </c>
      <c r="N4669" s="172">
        <v>64</v>
      </c>
      <c r="O4669" s="167" t="s">
        <v>133</v>
      </c>
      <c r="P4669" s="260" t="e">
        <f t="shared" si="222"/>
        <v>#NUM!</v>
      </c>
      <c r="S4669" s="272"/>
    </row>
    <row r="4670" spans="1:19">
      <c r="A4670" s="161" t="s">
        <v>5781</v>
      </c>
      <c r="C4670" s="161" t="s">
        <v>133</v>
      </c>
      <c r="F4670" s="163" t="s">
        <v>133</v>
      </c>
      <c r="G4670" s="266" t="s">
        <v>133</v>
      </c>
      <c r="H4670" s="163" t="s">
        <v>133</v>
      </c>
      <c r="I4670" s="163" t="s">
        <v>133</v>
      </c>
      <c r="J4670" s="163" t="s">
        <v>133</v>
      </c>
      <c r="K4670" s="164">
        <f t="shared" si="223"/>
        <v>0</v>
      </c>
      <c r="L4670" s="165">
        <f t="shared" si="224"/>
        <v>0</v>
      </c>
      <c r="M4670" s="172">
        <v>127</v>
      </c>
      <c r="N4670" s="172">
        <v>64</v>
      </c>
      <c r="O4670" s="167" t="s">
        <v>133</v>
      </c>
      <c r="P4670" s="260" t="e">
        <f t="shared" si="222"/>
        <v>#NUM!</v>
      </c>
      <c r="S4670" s="272"/>
    </row>
    <row r="4671" spans="1:19">
      <c r="A4671" s="161" t="s">
        <v>5782</v>
      </c>
      <c r="C4671" s="161" t="s">
        <v>133</v>
      </c>
      <c r="F4671" s="163" t="s">
        <v>133</v>
      </c>
      <c r="G4671" s="266" t="s">
        <v>133</v>
      </c>
      <c r="H4671" s="163" t="s">
        <v>133</v>
      </c>
      <c r="I4671" s="163" t="s">
        <v>133</v>
      </c>
      <c r="J4671" s="163" t="s">
        <v>133</v>
      </c>
      <c r="K4671" s="164">
        <f t="shared" si="223"/>
        <v>0</v>
      </c>
      <c r="L4671" s="165">
        <f t="shared" si="224"/>
        <v>0</v>
      </c>
      <c r="M4671" s="172">
        <v>127</v>
      </c>
      <c r="N4671" s="172">
        <v>64</v>
      </c>
      <c r="O4671" s="167" t="s">
        <v>133</v>
      </c>
      <c r="P4671" s="260" t="e">
        <f t="shared" si="222"/>
        <v>#NUM!</v>
      </c>
      <c r="S4671" s="272"/>
    </row>
    <row r="4672" spans="1:19">
      <c r="A4672" s="161" t="s">
        <v>5783</v>
      </c>
      <c r="C4672" s="161" t="s">
        <v>133</v>
      </c>
      <c r="F4672" s="163" t="s">
        <v>133</v>
      </c>
      <c r="G4672" s="266" t="s">
        <v>133</v>
      </c>
      <c r="H4672" s="163" t="s">
        <v>133</v>
      </c>
      <c r="I4672" s="163" t="s">
        <v>133</v>
      </c>
      <c r="J4672" s="163" t="s">
        <v>133</v>
      </c>
      <c r="K4672" s="164">
        <f t="shared" si="223"/>
        <v>0</v>
      </c>
      <c r="L4672" s="165">
        <f t="shared" si="224"/>
        <v>0</v>
      </c>
      <c r="M4672" s="172">
        <v>127</v>
      </c>
      <c r="N4672" s="172">
        <v>64</v>
      </c>
      <c r="O4672" s="167" t="s">
        <v>133</v>
      </c>
      <c r="P4672" s="260" t="e">
        <f t="shared" si="222"/>
        <v>#NUM!</v>
      </c>
      <c r="S4672" s="272"/>
    </row>
    <row r="4673" spans="1:19">
      <c r="A4673" s="161" t="s">
        <v>5784</v>
      </c>
      <c r="C4673" s="161" t="s">
        <v>133</v>
      </c>
      <c r="F4673" s="163" t="s">
        <v>133</v>
      </c>
      <c r="G4673" s="266" t="s">
        <v>133</v>
      </c>
      <c r="H4673" s="163" t="s">
        <v>133</v>
      </c>
      <c r="I4673" s="163" t="s">
        <v>133</v>
      </c>
      <c r="J4673" s="163" t="s">
        <v>133</v>
      </c>
      <c r="K4673" s="164">
        <f t="shared" si="223"/>
        <v>0</v>
      </c>
      <c r="L4673" s="165">
        <f t="shared" si="224"/>
        <v>0</v>
      </c>
      <c r="M4673" s="172">
        <v>127</v>
      </c>
      <c r="N4673" s="172">
        <v>64</v>
      </c>
      <c r="O4673" s="167" t="s">
        <v>133</v>
      </c>
      <c r="P4673" s="260" t="e">
        <f t="shared" si="222"/>
        <v>#NUM!</v>
      </c>
      <c r="S4673" s="272"/>
    </row>
    <row r="4674" spans="1:19">
      <c r="A4674" s="161" t="s">
        <v>5785</v>
      </c>
      <c r="C4674" s="161" t="s">
        <v>133</v>
      </c>
      <c r="F4674" s="163" t="s">
        <v>133</v>
      </c>
      <c r="G4674" s="266" t="s">
        <v>133</v>
      </c>
      <c r="H4674" s="163" t="s">
        <v>133</v>
      </c>
      <c r="I4674" s="163" t="s">
        <v>133</v>
      </c>
      <c r="J4674" s="163" t="s">
        <v>133</v>
      </c>
      <c r="K4674" s="164">
        <f t="shared" si="223"/>
        <v>0</v>
      </c>
      <c r="L4674" s="165">
        <f t="shared" si="224"/>
        <v>0</v>
      </c>
      <c r="M4674" s="172">
        <v>127</v>
      </c>
      <c r="N4674" s="172">
        <v>64</v>
      </c>
      <c r="O4674" s="167" t="s">
        <v>133</v>
      </c>
      <c r="P4674" s="260" t="e">
        <f t="shared" si="222"/>
        <v>#NUM!</v>
      </c>
      <c r="S4674" s="272"/>
    </row>
    <row r="4675" spans="1:19">
      <c r="A4675" s="161" t="s">
        <v>5786</v>
      </c>
      <c r="C4675" s="161" t="s">
        <v>133</v>
      </c>
      <c r="F4675" s="163" t="s">
        <v>133</v>
      </c>
      <c r="G4675" s="266" t="s">
        <v>133</v>
      </c>
      <c r="H4675" s="163" t="s">
        <v>133</v>
      </c>
      <c r="I4675" s="163" t="s">
        <v>133</v>
      </c>
      <c r="J4675" s="163" t="s">
        <v>133</v>
      </c>
      <c r="K4675" s="164">
        <f t="shared" si="223"/>
        <v>0</v>
      </c>
      <c r="L4675" s="165">
        <f t="shared" si="224"/>
        <v>0</v>
      </c>
      <c r="M4675" s="172">
        <v>127</v>
      </c>
      <c r="N4675" s="172">
        <v>64</v>
      </c>
      <c r="O4675" s="167" t="s">
        <v>133</v>
      </c>
      <c r="P4675" s="260" t="e">
        <f t="shared" si="222"/>
        <v>#NUM!</v>
      </c>
      <c r="S4675" s="272"/>
    </row>
    <row r="4676" spans="1:19">
      <c r="A4676" s="161" t="s">
        <v>5787</v>
      </c>
      <c r="C4676" s="161" t="s">
        <v>133</v>
      </c>
      <c r="F4676" s="163" t="s">
        <v>133</v>
      </c>
      <c r="G4676" s="266" t="s">
        <v>133</v>
      </c>
      <c r="H4676" s="163" t="s">
        <v>133</v>
      </c>
      <c r="I4676" s="163" t="s">
        <v>133</v>
      </c>
      <c r="J4676" s="163" t="s">
        <v>133</v>
      </c>
      <c r="K4676" s="164">
        <f t="shared" si="223"/>
        <v>0</v>
      </c>
      <c r="L4676" s="165">
        <f t="shared" si="224"/>
        <v>0</v>
      </c>
      <c r="M4676" s="172">
        <v>127</v>
      </c>
      <c r="N4676" s="172">
        <v>64</v>
      </c>
      <c r="O4676" s="167" t="s">
        <v>133</v>
      </c>
      <c r="P4676" s="260" t="e">
        <f t="shared" si="222"/>
        <v>#NUM!</v>
      </c>
      <c r="S4676" s="272"/>
    </row>
    <row r="4677" spans="1:19">
      <c r="A4677" s="161" t="s">
        <v>5788</v>
      </c>
      <c r="C4677" s="161" t="s">
        <v>133</v>
      </c>
      <c r="F4677" s="163" t="s">
        <v>133</v>
      </c>
      <c r="G4677" s="266" t="s">
        <v>133</v>
      </c>
      <c r="H4677" s="163" t="s">
        <v>133</v>
      </c>
      <c r="I4677" s="163" t="s">
        <v>133</v>
      </c>
      <c r="J4677" s="163" t="s">
        <v>133</v>
      </c>
      <c r="K4677" s="164">
        <f t="shared" si="223"/>
        <v>0</v>
      </c>
      <c r="L4677" s="165">
        <f t="shared" si="224"/>
        <v>0</v>
      </c>
      <c r="M4677" s="172">
        <v>127</v>
      </c>
      <c r="N4677" s="172">
        <v>64</v>
      </c>
      <c r="O4677" s="167" t="s">
        <v>133</v>
      </c>
      <c r="P4677" s="260" t="e">
        <f t="shared" si="222"/>
        <v>#NUM!</v>
      </c>
      <c r="S4677" s="272"/>
    </row>
    <row r="4678" spans="1:19">
      <c r="A4678" s="161" t="s">
        <v>5789</v>
      </c>
      <c r="C4678" s="161" t="s">
        <v>133</v>
      </c>
      <c r="F4678" s="163" t="s">
        <v>133</v>
      </c>
      <c r="G4678" s="266" t="s">
        <v>133</v>
      </c>
      <c r="H4678" s="163" t="s">
        <v>133</v>
      </c>
      <c r="I4678" s="163" t="s">
        <v>133</v>
      </c>
      <c r="J4678" s="163" t="s">
        <v>133</v>
      </c>
      <c r="K4678" s="164">
        <f t="shared" si="223"/>
        <v>0</v>
      </c>
      <c r="L4678" s="165">
        <f t="shared" si="224"/>
        <v>0</v>
      </c>
      <c r="M4678" s="172">
        <v>127</v>
      </c>
      <c r="N4678" s="172">
        <v>64</v>
      </c>
      <c r="O4678" s="167" t="s">
        <v>133</v>
      </c>
      <c r="P4678" s="260" t="e">
        <f t="shared" si="222"/>
        <v>#NUM!</v>
      </c>
      <c r="S4678" s="272"/>
    </row>
    <row r="4679" spans="1:19">
      <c r="A4679" s="161" t="s">
        <v>5790</v>
      </c>
      <c r="C4679" s="161" t="s">
        <v>133</v>
      </c>
      <c r="F4679" s="163" t="s">
        <v>133</v>
      </c>
      <c r="G4679" s="266" t="s">
        <v>133</v>
      </c>
      <c r="H4679" s="163" t="s">
        <v>133</v>
      </c>
      <c r="I4679" s="163" t="s">
        <v>133</v>
      </c>
      <c r="J4679" s="163" t="s">
        <v>133</v>
      </c>
      <c r="K4679" s="164">
        <f t="shared" si="223"/>
        <v>0</v>
      </c>
      <c r="L4679" s="165">
        <f t="shared" si="224"/>
        <v>0</v>
      </c>
      <c r="M4679" s="172">
        <v>127</v>
      </c>
      <c r="N4679" s="172">
        <v>64</v>
      </c>
      <c r="O4679" s="167" t="s">
        <v>133</v>
      </c>
      <c r="P4679" s="260" t="e">
        <f t="shared" si="222"/>
        <v>#NUM!</v>
      </c>
      <c r="S4679" s="272"/>
    </row>
    <row r="4680" spans="1:19">
      <c r="A4680" s="161" t="s">
        <v>5791</v>
      </c>
      <c r="C4680" s="161" t="s">
        <v>133</v>
      </c>
      <c r="F4680" s="163" t="s">
        <v>133</v>
      </c>
      <c r="G4680" s="266" t="s">
        <v>133</v>
      </c>
      <c r="H4680" s="163" t="s">
        <v>133</v>
      </c>
      <c r="I4680" s="163" t="s">
        <v>133</v>
      </c>
      <c r="J4680" s="163" t="s">
        <v>133</v>
      </c>
      <c r="K4680" s="164">
        <f t="shared" si="223"/>
        <v>0</v>
      </c>
      <c r="L4680" s="165">
        <f t="shared" si="224"/>
        <v>0</v>
      </c>
      <c r="M4680" s="172">
        <v>127</v>
      </c>
      <c r="N4680" s="172">
        <v>64</v>
      </c>
      <c r="O4680" s="167" t="s">
        <v>133</v>
      </c>
      <c r="P4680" s="260" t="e">
        <f t="shared" si="222"/>
        <v>#NUM!</v>
      </c>
      <c r="S4680" s="272"/>
    </row>
    <row r="4681" spans="1:19">
      <c r="A4681" s="161" t="s">
        <v>5792</v>
      </c>
      <c r="C4681" s="161" t="s">
        <v>133</v>
      </c>
      <c r="F4681" s="163" t="s">
        <v>133</v>
      </c>
      <c r="G4681" s="266" t="s">
        <v>133</v>
      </c>
      <c r="H4681" s="163" t="s">
        <v>133</v>
      </c>
      <c r="I4681" s="163" t="s">
        <v>133</v>
      </c>
      <c r="J4681" s="163" t="s">
        <v>133</v>
      </c>
      <c r="K4681" s="164">
        <f t="shared" si="223"/>
        <v>0</v>
      </c>
      <c r="L4681" s="165">
        <f t="shared" si="224"/>
        <v>0</v>
      </c>
      <c r="M4681" s="172">
        <v>127</v>
      </c>
      <c r="N4681" s="172">
        <v>64</v>
      </c>
      <c r="O4681" s="167" t="s">
        <v>133</v>
      </c>
      <c r="P4681" s="260" t="e">
        <f t="shared" si="222"/>
        <v>#NUM!</v>
      </c>
      <c r="S4681" s="272"/>
    </row>
    <row r="4682" spans="1:19">
      <c r="A4682" s="161" t="s">
        <v>5793</v>
      </c>
      <c r="C4682" s="161" t="s">
        <v>133</v>
      </c>
      <c r="F4682" s="163" t="s">
        <v>133</v>
      </c>
      <c r="G4682" s="266" t="s">
        <v>133</v>
      </c>
      <c r="H4682" s="163" t="s">
        <v>133</v>
      </c>
      <c r="I4682" s="163" t="s">
        <v>133</v>
      </c>
      <c r="J4682" s="163" t="s">
        <v>133</v>
      </c>
      <c r="K4682" s="164">
        <f t="shared" si="223"/>
        <v>0</v>
      </c>
      <c r="L4682" s="165">
        <f t="shared" si="224"/>
        <v>0</v>
      </c>
      <c r="M4682" s="172">
        <v>127</v>
      </c>
      <c r="N4682" s="172">
        <v>64</v>
      </c>
      <c r="O4682" s="167" t="s">
        <v>133</v>
      </c>
      <c r="P4682" s="260" t="e">
        <f t="shared" si="222"/>
        <v>#NUM!</v>
      </c>
      <c r="S4682" s="272"/>
    </row>
    <row r="4683" spans="1:19">
      <c r="A4683" s="161" t="s">
        <v>5794</v>
      </c>
      <c r="C4683" s="161" t="s">
        <v>133</v>
      </c>
      <c r="F4683" s="163" t="s">
        <v>133</v>
      </c>
      <c r="G4683" s="266" t="s">
        <v>133</v>
      </c>
      <c r="H4683" s="163" t="s">
        <v>133</v>
      </c>
      <c r="I4683" s="163" t="s">
        <v>133</v>
      </c>
      <c r="J4683" s="163" t="s">
        <v>133</v>
      </c>
      <c r="K4683" s="164">
        <f t="shared" si="223"/>
        <v>0</v>
      </c>
      <c r="L4683" s="165">
        <f t="shared" si="224"/>
        <v>0</v>
      </c>
      <c r="M4683" s="172">
        <v>127</v>
      </c>
      <c r="N4683" s="172">
        <v>64</v>
      </c>
      <c r="O4683" s="167" t="s">
        <v>133</v>
      </c>
      <c r="P4683" s="260" t="e">
        <f t="shared" si="222"/>
        <v>#NUM!</v>
      </c>
      <c r="S4683" s="272"/>
    </row>
    <row r="4684" spans="1:19">
      <c r="A4684" s="161" t="s">
        <v>5795</v>
      </c>
      <c r="C4684" s="161" t="s">
        <v>133</v>
      </c>
      <c r="F4684" s="163" t="s">
        <v>133</v>
      </c>
      <c r="G4684" s="266" t="s">
        <v>133</v>
      </c>
      <c r="H4684" s="163" t="s">
        <v>133</v>
      </c>
      <c r="I4684" s="163" t="s">
        <v>133</v>
      </c>
      <c r="J4684" s="163" t="s">
        <v>133</v>
      </c>
      <c r="K4684" s="164">
        <f t="shared" si="223"/>
        <v>0</v>
      </c>
      <c r="L4684" s="165">
        <f t="shared" si="224"/>
        <v>0</v>
      </c>
      <c r="M4684" s="172">
        <v>127</v>
      </c>
      <c r="N4684" s="172">
        <v>64</v>
      </c>
      <c r="O4684" s="167" t="s">
        <v>133</v>
      </c>
      <c r="P4684" s="260" t="e">
        <f t="shared" si="222"/>
        <v>#NUM!</v>
      </c>
      <c r="S4684" s="272"/>
    </row>
    <row r="4685" spans="1:19">
      <c r="A4685" s="161" t="s">
        <v>5796</v>
      </c>
      <c r="C4685" s="161" t="s">
        <v>133</v>
      </c>
      <c r="F4685" s="163" t="s">
        <v>133</v>
      </c>
      <c r="G4685" s="266" t="s">
        <v>133</v>
      </c>
      <c r="H4685" s="163" t="s">
        <v>133</v>
      </c>
      <c r="I4685" s="163" t="s">
        <v>133</v>
      </c>
      <c r="J4685" s="163" t="s">
        <v>133</v>
      </c>
      <c r="K4685" s="164">
        <f t="shared" si="223"/>
        <v>0</v>
      </c>
      <c r="L4685" s="165">
        <f t="shared" si="224"/>
        <v>0</v>
      </c>
      <c r="M4685" s="172">
        <v>127</v>
      </c>
      <c r="N4685" s="172">
        <v>64</v>
      </c>
      <c r="O4685" s="167" t="s">
        <v>133</v>
      </c>
      <c r="P4685" s="260" t="e">
        <f t="shared" si="222"/>
        <v>#NUM!</v>
      </c>
      <c r="S4685" s="272"/>
    </row>
    <row r="4686" spans="1:19">
      <c r="A4686" s="161" t="s">
        <v>5797</v>
      </c>
      <c r="C4686" s="161" t="s">
        <v>133</v>
      </c>
      <c r="F4686" s="163" t="s">
        <v>133</v>
      </c>
      <c r="G4686" s="266" t="s">
        <v>133</v>
      </c>
      <c r="H4686" s="163" t="s">
        <v>133</v>
      </c>
      <c r="I4686" s="163" t="s">
        <v>133</v>
      </c>
      <c r="J4686" s="163" t="s">
        <v>133</v>
      </c>
      <c r="K4686" s="164">
        <f t="shared" si="223"/>
        <v>0</v>
      </c>
      <c r="L4686" s="165">
        <f t="shared" si="224"/>
        <v>0</v>
      </c>
      <c r="M4686" s="172">
        <v>127</v>
      </c>
      <c r="N4686" s="172">
        <v>64</v>
      </c>
      <c r="O4686" s="167" t="s">
        <v>133</v>
      </c>
      <c r="P4686" s="260" t="e">
        <f t="shared" si="222"/>
        <v>#NUM!</v>
      </c>
      <c r="S4686" s="272"/>
    </row>
    <row r="4687" spans="1:19">
      <c r="A4687" s="161" t="s">
        <v>5798</v>
      </c>
      <c r="C4687" s="161" t="s">
        <v>133</v>
      </c>
      <c r="F4687" s="163" t="s">
        <v>133</v>
      </c>
      <c r="G4687" s="266" t="s">
        <v>133</v>
      </c>
      <c r="H4687" s="163" t="s">
        <v>133</v>
      </c>
      <c r="I4687" s="163" t="s">
        <v>133</v>
      </c>
      <c r="J4687" s="163" t="s">
        <v>133</v>
      </c>
      <c r="K4687" s="164">
        <f t="shared" si="223"/>
        <v>0</v>
      </c>
      <c r="L4687" s="165">
        <f t="shared" si="224"/>
        <v>0</v>
      </c>
      <c r="M4687" s="172">
        <v>127</v>
      </c>
      <c r="N4687" s="172">
        <v>64</v>
      </c>
      <c r="O4687" s="167" t="s">
        <v>133</v>
      </c>
      <c r="P4687" s="260" t="e">
        <f t="shared" ref="P4687:P4750" si="225">MEDIAN(Q4687:R4687)</f>
        <v>#NUM!</v>
      </c>
      <c r="S4687" s="272"/>
    </row>
    <row r="4688" spans="1:19">
      <c r="A4688" s="161" t="s">
        <v>5799</v>
      </c>
      <c r="C4688" s="161" t="s">
        <v>133</v>
      </c>
      <c r="F4688" s="163" t="s">
        <v>133</v>
      </c>
      <c r="G4688" s="266" t="s">
        <v>133</v>
      </c>
      <c r="H4688" s="163" t="s">
        <v>133</v>
      </c>
      <c r="I4688" s="163" t="s">
        <v>133</v>
      </c>
      <c r="J4688" s="163" t="s">
        <v>133</v>
      </c>
      <c r="K4688" s="164">
        <f t="shared" ref="K4688:K4751" si="226">IF(OR(D4688="n/a",D4688="nd"),0,D4688)+IF(OR(I4688="n/a",I4688="nd"),0,I4688)</f>
        <v>0</v>
      </c>
      <c r="L4688" s="165">
        <f t="shared" ref="L4688:L4751" si="227">SQRT(SUMSQ(IF(OR(E4688="n/a",E4688="nd"),0,E4688),IF(OR(F4688="n/a",F4688="nd"),0,F4688),IF(OR(J4688="n/a",J4688="nd"),0,J4688)))</f>
        <v>0</v>
      </c>
      <c r="M4688" s="172">
        <v>127</v>
      </c>
      <c r="N4688" s="172">
        <v>64</v>
      </c>
      <c r="O4688" s="167" t="s">
        <v>133</v>
      </c>
      <c r="P4688" s="260" t="e">
        <f t="shared" si="225"/>
        <v>#NUM!</v>
      </c>
      <c r="S4688" s="272"/>
    </row>
    <row r="4689" spans="1:19">
      <c r="A4689" s="161" t="s">
        <v>5800</v>
      </c>
      <c r="C4689" s="161" t="s">
        <v>133</v>
      </c>
      <c r="F4689" s="163" t="s">
        <v>133</v>
      </c>
      <c r="G4689" s="266" t="s">
        <v>133</v>
      </c>
      <c r="H4689" s="163" t="s">
        <v>133</v>
      </c>
      <c r="I4689" s="163" t="s">
        <v>133</v>
      </c>
      <c r="J4689" s="163" t="s">
        <v>133</v>
      </c>
      <c r="K4689" s="164">
        <f t="shared" si="226"/>
        <v>0</v>
      </c>
      <c r="L4689" s="165">
        <f t="shared" si="227"/>
        <v>0</v>
      </c>
      <c r="M4689" s="172">
        <v>127</v>
      </c>
      <c r="N4689" s="172">
        <v>64</v>
      </c>
      <c r="O4689" s="167" t="s">
        <v>133</v>
      </c>
      <c r="P4689" s="260" t="e">
        <f t="shared" si="225"/>
        <v>#NUM!</v>
      </c>
      <c r="S4689" s="272"/>
    </row>
    <row r="4690" spans="1:19">
      <c r="A4690" s="161" t="s">
        <v>5801</v>
      </c>
      <c r="C4690" s="161" t="s">
        <v>133</v>
      </c>
      <c r="F4690" s="163" t="s">
        <v>133</v>
      </c>
      <c r="G4690" s="266" t="s">
        <v>133</v>
      </c>
      <c r="H4690" s="163" t="s">
        <v>133</v>
      </c>
      <c r="I4690" s="163" t="s">
        <v>133</v>
      </c>
      <c r="J4690" s="163" t="s">
        <v>133</v>
      </c>
      <c r="K4690" s="164">
        <f t="shared" si="226"/>
        <v>0</v>
      </c>
      <c r="L4690" s="165">
        <f t="shared" si="227"/>
        <v>0</v>
      </c>
      <c r="M4690" s="172">
        <v>127</v>
      </c>
      <c r="N4690" s="172">
        <v>64</v>
      </c>
      <c r="O4690" s="167" t="s">
        <v>133</v>
      </c>
      <c r="P4690" s="260" t="e">
        <f t="shared" si="225"/>
        <v>#NUM!</v>
      </c>
      <c r="S4690" s="272"/>
    </row>
    <row r="4691" spans="1:19">
      <c r="A4691" s="161" t="s">
        <v>5802</v>
      </c>
      <c r="C4691" s="161" t="s">
        <v>133</v>
      </c>
      <c r="F4691" s="163" t="s">
        <v>133</v>
      </c>
      <c r="G4691" s="266" t="s">
        <v>133</v>
      </c>
      <c r="H4691" s="163" t="s">
        <v>133</v>
      </c>
      <c r="I4691" s="163" t="s">
        <v>133</v>
      </c>
      <c r="J4691" s="163" t="s">
        <v>133</v>
      </c>
      <c r="K4691" s="164">
        <f t="shared" si="226"/>
        <v>0</v>
      </c>
      <c r="L4691" s="165">
        <f t="shared" si="227"/>
        <v>0</v>
      </c>
      <c r="M4691" s="172">
        <v>127</v>
      </c>
      <c r="N4691" s="172">
        <v>64</v>
      </c>
      <c r="O4691" s="167" t="s">
        <v>133</v>
      </c>
      <c r="P4691" s="260" t="e">
        <f t="shared" si="225"/>
        <v>#NUM!</v>
      </c>
      <c r="S4691" s="272"/>
    </row>
    <row r="4692" spans="1:19">
      <c r="A4692" s="161" t="s">
        <v>5803</v>
      </c>
      <c r="C4692" s="161" t="s">
        <v>133</v>
      </c>
      <c r="F4692" s="163" t="s">
        <v>133</v>
      </c>
      <c r="G4692" s="266" t="s">
        <v>133</v>
      </c>
      <c r="H4692" s="163" t="s">
        <v>133</v>
      </c>
      <c r="I4692" s="163" t="s">
        <v>133</v>
      </c>
      <c r="J4692" s="163" t="s">
        <v>133</v>
      </c>
      <c r="K4692" s="164">
        <f t="shared" si="226"/>
        <v>0</v>
      </c>
      <c r="L4692" s="165">
        <f t="shared" si="227"/>
        <v>0</v>
      </c>
      <c r="M4692" s="172">
        <v>127</v>
      </c>
      <c r="N4692" s="172">
        <v>64</v>
      </c>
      <c r="O4692" s="167" t="s">
        <v>133</v>
      </c>
      <c r="P4692" s="260" t="e">
        <f t="shared" si="225"/>
        <v>#NUM!</v>
      </c>
      <c r="S4692" s="272"/>
    </row>
    <row r="4693" spans="1:19">
      <c r="A4693" s="161" t="s">
        <v>5804</v>
      </c>
      <c r="C4693" s="161" t="s">
        <v>133</v>
      </c>
      <c r="F4693" s="163" t="s">
        <v>133</v>
      </c>
      <c r="G4693" s="266" t="s">
        <v>133</v>
      </c>
      <c r="H4693" s="163" t="s">
        <v>133</v>
      </c>
      <c r="I4693" s="163" t="s">
        <v>133</v>
      </c>
      <c r="J4693" s="163" t="s">
        <v>133</v>
      </c>
      <c r="K4693" s="164">
        <f t="shared" si="226"/>
        <v>0</v>
      </c>
      <c r="L4693" s="165">
        <f t="shared" si="227"/>
        <v>0</v>
      </c>
      <c r="M4693" s="172">
        <v>127</v>
      </c>
      <c r="N4693" s="172">
        <v>64</v>
      </c>
      <c r="O4693" s="167" t="s">
        <v>133</v>
      </c>
      <c r="P4693" s="260" t="e">
        <f t="shared" si="225"/>
        <v>#NUM!</v>
      </c>
      <c r="S4693" s="272"/>
    </row>
    <row r="4694" spans="1:19">
      <c r="A4694" s="161" t="s">
        <v>5805</v>
      </c>
      <c r="C4694" s="161" t="s">
        <v>133</v>
      </c>
      <c r="F4694" s="163" t="s">
        <v>133</v>
      </c>
      <c r="G4694" s="266" t="s">
        <v>133</v>
      </c>
      <c r="H4694" s="163" t="s">
        <v>133</v>
      </c>
      <c r="I4694" s="163" t="s">
        <v>133</v>
      </c>
      <c r="J4694" s="163" t="s">
        <v>133</v>
      </c>
      <c r="K4694" s="164">
        <f t="shared" si="226"/>
        <v>0</v>
      </c>
      <c r="L4694" s="165">
        <f t="shared" si="227"/>
        <v>0</v>
      </c>
      <c r="M4694" s="172">
        <v>127</v>
      </c>
      <c r="N4694" s="172">
        <v>64</v>
      </c>
      <c r="O4694" s="167" t="s">
        <v>133</v>
      </c>
      <c r="P4694" s="260" t="e">
        <f t="shared" si="225"/>
        <v>#NUM!</v>
      </c>
      <c r="S4694" s="272"/>
    </row>
    <row r="4695" spans="1:19">
      <c r="A4695" s="161" t="s">
        <v>5806</v>
      </c>
      <c r="C4695" s="161" t="s">
        <v>133</v>
      </c>
      <c r="F4695" s="163" t="s">
        <v>133</v>
      </c>
      <c r="G4695" s="266" t="s">
        <v>133</v>
      </c>
      <c r="H4695" s="163" t="s">
        <v>133</v>
      </c>
      <c r="I4695" s="163" t="s">
        <v>133</v>
      </c>
      <c r="J4695" s="163" t="s">
        <v>133</v>
      </c>
      <c r="K4695" s="164">
        <f t="shared" si="226"/>
        <v>0</v>
      </c>
      <c r="L4695" s="165">
        <f t="shared" si="227"/>
        <v>0</v>
      </c>
      <c r="M4695" s="172">
        <v>127</v>
      </c>
      <c r="N4695" s="172">
        <v>64</v>
      </c>
      <c r="O4695" s="167" t="s">
        <v>133</v>
      </c>
      <c r="P4695" s="260" t="e">
        <f t="shared" si="225"/>
        <v>#NUM!</v>
      </c>
      <c r="S4695" s="272"/>
    </row>
    <row r="4696" spans="1:19">
      <c r="A4696" s="161" t="s">
        <v>5807</v>
      </c>
      <c r="C4696" s="161" t="s">
        <v>133</v>
      </c>
      <c r="F4696" s="163" t="s">
        <v>133</v>
      </c>
      <c r="G4696" s="266" t="s">
        <v>133</v>
      </c>
      <c r="H4696" s="163" t="s">
        <v>133</v>
      </c>
      <c r="I4696" s="163" t="s">
        <v>133</v>
      </c>
      <c r="J4696" s="163" t="s">
        <v>133</v>
      </c>
      <c r="K4696" s="164">
        <f t="shared" si="226"/>
        <v>0</v>
      </c>
      <c r="L4696" s="165">
        <f t="shared" si="227"/>
        <v>0</v>
      </c>
      <c r="M4696" s="172">
        <v>127</v>
      </c>
      <c r="N4696" s="172">
        <v>64</v>
      </c>
      <c r="O4696" s="167" t="s">
        <v>133</v>
      </c>
      <c r="P4696" s="260" t="e">
        <f t="shared" si="225"/>
        <v>#NUM!</v>
      </c>
      <c r="S4696" s="272"/>
    </row>
    <row r="4697" spans="1:19">
      <c r="A4697" s="161" t="s">
        <v>5808</v>
      </c>
      <c r="C4697" s="161" t="s">
        <v>133</v>
      </c>
      <c r="F4697" s="163" t="s">
        <v>133</v>
      </c>
      <c r="G4697" s="266" t="s">
        <v>133</v>
      </c>
      <c r="H4697" s="163" t="s">
        <v>133</v>
      </c>
      <c r="I4697" s="163" t="s">
        <v>133</v>
      </c>
      <c r="J4697" s="163" t="s">
        <v>133</v>
      </c>
      <c r="K4697" s="164">
        <f t="shared" si="226"/>
        <v>0</v>
      </c>
      <c r="L4697" s="165">
        <f t="shared" si="227"/>
        <v>0</v>
      </c>
      <c r="M4697" s="172">
        <v>127</v>
      </c>
      <c r="N4697" s="172">
        <v>64</v>
      </c>
      <c r="O4697" s="167" t="s">
        <v>133</v>
      </c>
      <c r="P4697" s="260" t="e">
        <f t="shared" si="225"/>
        <v>#NUM!</v>
      </c>
      <c r="S4697" s="272"/>
    </row>
    <row r="4698" spans="1:19">
      <c r="A4698" s="161" t="s">
        <v>5809</v>
      </c>
      <c r="C4698" s="161" t="s">
        <v>133</v>
      </c>
      <c r="F4698" s="163" t="s">
        <v>133</v>
      </c>
      <c r="G4698" s="266" t="s">
        <v>133</v>
      </c>
      <c r="H4698" s="163" t="s">
        <v>133</v>
      </c>
      <c r="I4698" s="163" t="s">
        <v>133</v>
      </c>
      <c r="J4698" s="163" t="s">
        <v>133</v>
      </c>
      <c r="K4698" s="164">
        <f t="shared" si="226"/>
        <v>0</v>
      </c>
      <c r="L4698" s="165">
        <f t="shared" si="227"/>
        <v>0</v>
      </c>
      <c r="M4698" s="172">
        <v>127</v>
      </c>
      <c r="N4698" s="172">
        <v>64</v>
      </c>
      <c r="O4698" s="167" t="s">
        <v>133</v>
      </c>
      <c r="P4698" s="260" t="e">
        <f t="shared" si="225"/>
        <v>#NUM!</v>
      </c>
      <c r="S4698" s="272"/>
    </row>
    <row r="4699" spans="1:19">
      <c r="A4699" s="161" t="s">
        <v>5810</v>
      </c>
      <c r="C4699" s="161" t="s">
        <v>133</v>
      </c>
      <c r="F4699" s="163" t="s">
        <v>133</v>
      </c>
      <c r="G4699" s="266" t="s">
        <v>133</v>
      </c>
      <c r="H4699" s="163" t="s">
        <v>133</v>
      </c>
      <c r="I4699" s="163" t="s">
        <v>133</v>
      </c>
      <c r="J4699" s="163" t="s">
        <v>133</v>
      </c>
      <c r="K4699" s="164">
        <f t="shared" si="226"/>
        <v>0</v>
      </c>
      <c r="L4699" s="165">
        <f t="shared" si="227"/>
        <v>0</v>
      </c>
      <c r="M4699" s="172">
        <v>127</v>
      </c>
      <c r="N4699" s="172">
        <v>64</v>
      </c>
      <c r="O4699" s="167" t="s">
        <v>133</v>
      </c>
      <c r="P4699" s="260" t="e">
        <f t="shared" si="225"/>
        <v>#NUM!</v>
      </c>
      <c r="S4699" s="272"/>
    </row>
    <row r="4700" spans="1:19">
      <c r="A4700" s="161" t="s">
        <v>5811</v>
      </c>
      <c r="C4700" s="161" t="s">
        <v>133</v>
      </c>
      <c r="F4700" s="163" t="s">
        <v>133</v>
      </c>
      <c r="G4700" s="266" t="s">
        <v>133</v>
      </c>
      <c r="H4700" s="163" t="s">
        <v>133</v>
      </c>
      <c r="I4700" s="163" t="s">
        <v>133</v>
      </c>
      <c r="J4700" s="163" t="s">
        <v>133</v>
      </c>
      <c r="K4700" s="164">
        <f t="shared" si="226"/>
        <v>0</v>
      </c>
      <c r="L4700" s="165">
        <f t="shared" si="227"/>
        <v>0</v>
      </c>
      <c r="M4700" s="172">
        <v>127</v>
      </c>
      <c r="N4700" s="172">
        <v>64</v>
      </c>
      <c r="O4700" s="167" t="s">
        <v>133</v>
      </c>
      <c r="P4700" s="260" t="e">
        <f t="shared" si="225"/>
        <v>#NUM!</v>
      </c>
      <c r="S4700" s="272"/>
    </row>
    <row r="4701" spans="1:19">
      <c r="A4701" s="161" t="s">
        <v>5812</v>
      </c>
      <c r="C4701" s="161" t="s">
        <v>133</v>
      </c>
      <c r="F4701" s="163" t="s">
        <v>133</v>
      </c>
      <c r="G4701" s="266" t="s">
        <v>133</v>
      </c>
      <c r="H4701" s="163" t="s">
        <v>133</v>
      </c>
      <c r="I4701" s="163" t="s">
        <v>133</v>
      </c>
      <c r="J4701" s="163" t="s">
        <v>133</v>
      </c>
      <c r="K4701" s="164">
        <f t="shared" si="226"/>
        <v>0</v>
      </c>
      <c r="L4701" s="165">
        <f t="shared" si="227"/>
        <v>0</v>
      </c>
      <c r="M4701" s="172">
        <v>127</v>
      </c>
      <c r="N4701" s="172">
        <v>64</v>
      </c>
      <c r="O4701" s="167" t="s">
        <v>133</v>
      </c>
      <c r="P4701" s="260" t="e">
        <f t="shared" si="225"/>
        <v>#NUM!</v>
      </c>
      <c r="S4701" s="272"/>
    </row>
    <row r="4702" spans="1:19">
      <c r="A4702" s="161" t="s">
        <v>5813</v>
      </c>
      <c r="C4702" s="161" t="s">
        <v>133</v>
      </c>
      <c r="F4702" s="163" t="s">
        <v>133</v>
      </c>
      <c r="G4702" s="266" t="s">
        <v>133</v>
      </c>
      <c r="H4702" s="163" t="s">
        <v>133</v>
      </c>
      <c r="I4702" s="163" t="s">
        <v>133</v>
      </c>
      <c r="J4702" s="163" t="s">
        <v>133</v>
      </c>
      <c r="K4702" s="164">
        <f t="shared" si="226"/>
        <v>0</v>
      </c>
      <c r="L4702" s="165">
        <f t="shared" si="227"/>
        <v>0</v>
      </c>
      <c r="M4702" s="172">
        <v>127</v>
      </c>
      <c r="N4702" s="172">
        <v>64</v>
      </c>
      <c r="O4702" s="167" t="s">
        <v>133</v>
      </c>
      <c r="P4702" s="260" t="e">
        <f t="shared" si="225"/>
        <v>#NUM!</v>
      </c>
      <c r="S4702" s="272"/>
    </row>
    <row r="4703" spans="1:19">
      <c r="A4703" s="161" t="s">
        <v>5814</v>
      </c>
      <c r="C4703" s="161" t="s">
        <v>133</v>
      </c>
      <c r="F4703" s="163" t="s">
        <v>133</v>
      </c>
      <c r="G4703" s="266" t="s">
        <v>133</v>
      </c>
      <c r="H4703" s="163" t="s">
        <v>133</v>
      </c>
      <c r="I4703" s="163" t="s">
        <v>133</v>
      </c>
      <c r="J4703" s="163" t="s">
        <v>133</v>
      </c>
      <c r="K4703" s="164">
        <f t="shared" si="226"/>
        <v>0</v>
      </c>
      <c r="L4703" s="165">
        <f t="shared" si="227"/>
        <v>0</v>
      </c>
      <c r="M4703" s="172">
        <v>127</v>
      </c>
      <c r="N4703" s="172">
        <v>64</v>
      </c>
      <c r="O4703" s="167" t="s">
        <v>133</v>
      </c>
      <c r="P4703" s="260" t="e">
        <f t="shared" si="225"/>
        <v>#NUM!</v>
      </c>
      <c r="S4703" s="272"/>
    </row>
    <row r="4704" spans="1:19">
      <c r="A4704" s="161" t="s">
        <v>5815</v>
      </c>
      <c r="C4704" s="161" t="s">
        <v>133</v>
      </c>
      <c r="F4704" s="163" t="s">
        <v>133</v>
      </c>
      <c r="G4704" s="266" t="s">
        <v>133</v>
      </c>
      <c r="H4704" s="163" t="s">
        <v>133</v>
      </c>
      <c r="I4704" s="163" t="s">
        <v>133</v>
      </c>
      <c r="J4704" s="163" t="s">
        <v>133</v>
      </c>
      <c r="K4704" s="164">
        <f t="shared" si="226"/>
        <v>0</v>
      </c>
      <c r="L4704" s="165">
        <f t="shared" si="227"/>
        <v>0</v>
      </c>
      <c r="M4704" s="172">
        <v>127</v>
      </c>
      <c r="N4704" s="172">
        <v>64</v>
      </c>
      <c r="O4704" s="167" t="s">
        <v>133</v>
      </c>
      <c r="P4704" s="260" t="e">
        <f t="shared" si="225"/>
        <v>#NUM!</v>
      </c>
      <c r="S4704" s="272"/>
    </row>
    <row r="4705" spans="1:19">
      <c r="A4705" s="161" t="s">
        <v>5816</v>
      </c>
      <c r="C4705" s="161" t="s">
        <v>133</v>
      </c>
      <c r="F4705" s="163" t="s">
        <v>133</v>
      </c>
      <c r="G4705" s="266" t="s">
        <v>133</v>
      </c>
      <c r="H4705" s="163" t="s">
        <v>133</v>
      </c>
      <c r="I4705" s="163" t="s">
        <v>133</v>
      </c>
      <c r="J4705" s="163" t="s">
        <v>133</v>
      </c>
      <c r="K4705" s="164">
        <f t="shared" si="226"/>
        <v>0</v>
      </c>
      <c r="L4705" s="165">
        <f t="shared" si="227"/>
        <v>0</v>
      </c>
      <c r="M4705" s="172">
        <v>127</v>
      </c>
      <c r="N4705" s="172">
        <v>64</v>
      </c>
      <c r="O4705" s="167" t="s">
        <v>133</v>
      </c>
      <c r="P4705" s="260" t="e">
        <f t="shared" si="225"/>
        <v>#NUM!</v>
      </c>
      <c r="S4705" s="272"/>
    </row>
    <row r="4706" spans="1:19">
      <c r="A4706" s="161" t="s">
        <v>5817</v>
      </c>
      <c r="C4706" s="161" t="s">
        <v>133</v>
      </c>
      <c r="F4706" s="163" t="s">
        <v>133</v>
      </c>
      <c r="G4706" s="266" t="s">
        <v>133</v>
      </c>
      <c r="H4706" s="163" t="s">
        <v>133</v>
      </c>
      <c r="I4706" s="163" t="s">
        <v>133</v>
      </c>
      <c r="J4706" s="163" t="s">
        <v>133</v>
      </c>
      <c r="K4706" s="164">
        <f t="shared" si="226"/>
        <v>0</v>
      </c>
      <c r="L4706" s="165">
        <f t="shared" si="227"/>
        <v>0</v>
      </c>
      <c r="M4706" s="172">
        <v>127</v>
      </c>
      <c r="N4706" s="172">
        <v>64</v>
      </c>
      <c r="O4706" s="167" t="s">
        <v>133</v>
      </c>
      <c r="P4706" s="260" t="e">
        <f t="shared" si="225"/>
        <v>#NUM!</v>
      </c>
      <c r="S4706" s="272"/>
    </row>
    <row r="4707" spans="1:19">
      <c r="A4707" s="161" t="s">
        <v>5818</v>
      </c>
      <c r="C4707" s="161" t="s">
        <v>133</v>
      </c>
      <c r="F4707" s="163" t="s">
        <v>133</v>
      </c>
      <c r="G4707" s="266" t="s">
        <v>133</v>
      </c>
      <c r="H4707" s="163" t="s">
        <v>133</v>
      </c>
      <c r="I4707" s="163" t="s">
        <v>133</v>
      </c>
      <c r="J4707" s="163" t="s">
        <v>133</v>
      </c>
      <c r="K4707" s="164">
        <f t="shared" si="226"/>
        <v>0</v>
      </c>
      <c r="L4707" s="165">
        <f t="shared" si="227"/>
        <v>0</v>
      </c>
      <c r="M4707" s="172">
        <v>127</v>
      </c>
      <c r="N4707" s="172">
        <v>64</v>
      </c>
      <c r="O4707" s="167" t="s">
        <v>133</v>
      </c>
      <c r="P4707" s="260" t="e">
        <f t="shared" si="225"/>
        <v>#NUM!</v>
      </c>
      <c r="S4707" s="272"/>
    </row>
    <row r="4708" spans="1:19">
      <c r="A4708" s="161" t="s">
        <v>5819</v>
      </c>
      <c r="C4708" s="161" t="s">
        <v>133</v>
      </c>
      <c r="F4708" s="163" t="s">
        <v>133</v>
      </c>
      <c r="G4708" s="266" t="s">
        <v>133</v>
      </c>
      <c r="H4708" s="163" t="s">
        <v>133</v>
      </c>
      <c r="I4708" s="163" t="s">
        <v>133</v>
      </c>
      <c r="J4708" s="163" t="s">
        <v>133</v>
      </c>
      <c r="K4708" s="164">
        <f t="shared" si="226"/>
        <v>0</v>
      </c>
      <c r="L4708" s="165">
        <f t="shared" si="227"/>
        <v>0</v>
      </c>
      <c r="M4708" s="172">
        <v>127</v>
      </c>
      <c r="N4708" s="172">
        <v>64</v>
      </c>
      <c r="O4708" s="167" t="s">
        <v>133</v>
      </c>
      <c r="P4708" s="260" t="e">
        <f t="shared" si="225"/>
        <v>#NUM!</v>
      </c>
      <c r="S4708" s="272"/>
    </row>
    <row r="4709" spans="1:19">
      <c r="A4709" s="161" t="s">
        <v>5820</v>
      </c>
      <c r="C4709" s="161" t="s">
        <v>133</v>
      </c>
      <c r="F4709" s="163" t="s">
        <v>133</v>
      </c>
      <c r="G4709" s="266" t="s">
        <v>133</v>
      </c>
      <c r="H4709" s="163" t="s">
        <v>133</v>
      </c>
      <c r="I4709" s="163" t="s">
        <v>133</v>
      </c>
      <c r="J4709" s="163" t="s">
        <v>133</v>
      </c>
      <c r="K4709" s="164">
        <f t="shared" si="226"/>
        <v>0</v>
      </c>
      <c r="L4709" s="165">
        <f t="shared" si="227"/>
        <v>0</v>
      </c>
      <c r="M4709" s="172">
        <v>127</v>
      </c>
      <c r="N4709" s="172">
        <v>64</v>
      </c>
      <c r="O4709" s="167" t="s">
        <v>133</v>
      </c>
      <c r="P4709" s="260" t="e">
        <f t="shared" si="225"/>
        <v>#NUM!</v>
      </c>
      <c r="S4709" s="272"/>
    </row>
    <row r="4710" spans="1:19">
      <c r="A4710" s="161" t="s">
        <v>5821</v>
      </c>
      <c r="C4710" s="161" t="s">
        <v>133</v>
      </c>
      <c r="F4710" s="163" t="s">
        <v>133</v>
      </c>
      <c r="G4710" s="266" t="s">
        <v>133</v>
      </c>
      <c r="H4710" s="163" t="s">
        <v>133</v>
      </c>
      <c r="I4710" s="163" t="s">
        <v>133</v>
      </c>
      <c r="J4710" s="163" t="s">
        <v>133</v>
      </c>
      <c r="K4710" s="164">
        <f t="shared" si="226"/>
        <v>0</v>
      </c>
      <c r="L4710" s="165">
        <f t="shared" si="227"/>
        <v>0</v>
      </c>
      <c r="M4710" s="172">
        <v>127</v>
      </c>
      <c r="N4710" s="172">
        <v>64</v>
      </c>
      <c r="O4710" s="167" t="s">
        <v>133</v>
      </c>
      <c r="P4710" s="260" t="e">
        <f t="shared" si="225"/>
        <v>#NUM!</v>
      </c>
      <c r="S4710" s="272"/>
    </row>
    <row r="4711" spans="1:19">
      <c r="A4711" s="161" t="s">
        <v>5822</v>
      </c>
      <c r="C4711" s="161" t="s">
        <v>133</v>
      </c>
      <c r="F4711" s="163" t="s">
        <v>133</v>
      </c>
      <c r="G4711" s="266" t="s">
        <v>133</v>
      </c>
      <c r="H4711" s="163" t="s">
        <v>133</v>
      </c>
      <c r="I4711" s="163" t="s">
        <v>133</v>
      </c>
      <c r="J4711" s="163" t="s">
        <v>133</v>
      </c>
      <c r="K4711" s="164">
        <f t="shared" si="226"/>
        <v>0</v>
      </c>
      <c r="L4711" s="165">
        <f t="shared" si="227"/>
        <v>0</v>
      </c>
      <c r="M4711" s="172">
        <v>127</v>
      </c>
      <c r="N4711" s="172">
        <v>64</v>
      </c>
      <c r="O4711" s="167" t="s">
        <v>133</v>
      </c>
      <c r="P4711" s="260" t="e">
        <f t="shared" si="225"/>
        <v>#NUM!</v>
      </c>
      <c r="S4711" s="272"/>
    </row>
    <row r="4712" spans="1:19">
      <c r="A4712" s="161" t="s">
        <v>5823</v>
      </c>
      <c r="C4712" s="161" t="s">
        <v>133</v>
      </c>
      <c r="F4712" s="163" t="s">
        <v>133</v>
      </c>
      <c r="G4712" s="266" t="s">
        <v>133</v>
      </c>
      <c r="H4712" s="163" t="s">
        <v>133</v>
      </c>
      <c r="I4712" s="163" t="s">
        <v>133</v>
      </c>
      <c r="J4712" s="163" t="s">
        <v>133</v>
      </c>
      <c r="K4712" s="164">
        <f t="shared" si="226"/>
        <v>0</v>
      </c>
      <c r="L4712" s="165">
        <f t="shared" si="227"/>
        <v>0</v>
      </c>
      <c r="M4712" s="172">
        <v>127</v>
      </c>
      <c r="N4712" s="172">
        <v>64</v>
      </c>
      <c r="O4712" s="167" t="s">
        <v>133</v>
      </c>
      <c r="P4712" s="260" t="e">
        <f t="shared" si="225"/>
        <v>#NUM!</v>
      </c>
      <c r="S4712" s="272"/>
    </row>
    <row r="4713" spans="1:19">
      <c r="A4713" s="161" t="s">
        <v>5824</v>
      </c>
      <c r="C4713" s="161" t="s">
        <v>133</v>
      </c>
      <c r="F4713" s="163" t="s">
        <v>133</v>
      </c>
      <c r="G4713" s="266" t="s">
        <v>133</v>
      </c>
      <c r="H4713" s="163" t="s">
        <v>133</v>
      </c>
      <c r="I4713" s="163" t="s">
        <v>133</v>
      </c>
      <c r="J4713" s="163" t="s">
        <v>133</v>
      </c>
      <c r="K4713" s="164">
        <f t="shared" si="226"/>
        <v>0</v>
      </c>
      <c r="L4713" s="165">
        <f t="shared" si="227"/>
        <v>0</v>
      </c>
      <c r="M4713" s="172">
        <v>127</v>
      </c>
      <c r="N4713" s="172">
        <v>64</v>
      </c>
      <c r="O4713" s="167" t="s">
        <v>133</v>
      </c>
      <c r="P4713" s="260" t="e">
        <f t="shared" si="225"/>
        <v>#NUM!</v>
      </c>
      <c r="S4713" s="272"/>
    </row>
    <row r="4714" spans="1:19">
      <c r="A4714" s="161" t="s">
        <v>5825</v>
      </c>
      <c r="C4714" s="161" t="s">
        <v>133</v>
      </c>
      <c r="F4714" s="163" t="s">
        <v>133</v>
      </c>
      <c r="G4714" s="266" t="s">
        <v>133</v>
      </c>
      <c r="H4714" s="163" t="s">
        <v>133</v>
      </c>
      <c r="I4714" s="163" t="s">
        <v>133</v>
      </c>
      <c r="J4714" s="163" t="s">
        <v>133</v>
      </c>
      <c r="K4714" s="164">
        <f t="shared" si="226"/>
        <v>0</v>
      </c>
      <c r="L4714" s="165">
        <f t="shared" si="227"/>
        <v>0</v>
      </c>
      <c r="M4714" s="172">
        <v>127</v>
      </c>
      <c r="N4714" s="172">
        <v>64</v>
      </c>
      <c r="O4714" s="167" t="s">
        <v>133</v>
      </c>
      <c r="P4714" s="260" t="e">
        <f t="shared" si="225"/>
        <v>#NUM!</v>
      </c>
      <c r="S4714" s="272"/>
    </row>
    <row r="4715" spans="1:19">
      <c r="A4715" s="161" t="s">
        <v>5826</v>
      </c>
      <c r="C4715" s="161" t="s">
        <v>133</v>
      </c>
      <c r="F4715" s="163" t="s">
        <v>133</v>
      </c>
      <c r="G4715" s="266" t="s">
        <v>133</v>
      </c>
      <c r="H4715" s="163" t="s">
        <v>133</v>
      </c>
      <c r="I4715" s="163" t="s">
        <v>133</v>
      </c>
      <c r="J4715" s="163" t="s">
        <v>133</v>
      </c>
      <c r="K4715" s="164">
        <f t="shared" si="226"/>
        <v>0</v>
      </c>
      <c r="L4715" s="165">
        <f t="shared" si="227"/>
        <v>0</v>
      </c>
      <c r="M4715" s="172">
        <v>127</v>
      </c>
      <c r="N4715" s="172">
        <v>64</v>
      </c>
      <c r="O4715" s="167" t="s">
        <v>133</v>
      </c>
      <c r="P4715" s="260" t="e">
        <f t="shared" si="225"/>
        <v>#NUM!</v>
      </c>
      <c r="S4715" s="272"/>
    </row>
    <row r="4716" spans="1:19">
      <c r="A4716" s="161" t="s">
        <v>5827</v>
      </c>
      <c r="C4716" s="161" t="s">
        <v>133</v>
      </c>
      <c r="F4716" s="163" t="s">
        <v>133</v>
      </c>
      <c r="G4716" s="266" t="s">
        <v>133</v>
      </c>
      <c r="H4716" s="163" t="s">
        <v>133</v>
      </c>
      <c r="I4716" s="163" t="s">
        <v>133</v>
      </c>
      <c r="J4716" s="163" t="s">
        <v>133</v>
      </c>
      <c r="K4716" s="164">
        <f t="shared" si="226"/>
        <v>0</v>
      </c>
      <c r="L4716" s="165">
        <f t="shared" si="227"/>
        <v>0</v>
      </c>
      <c r="M4716" s="172">
        <v>127</v>
      </c>
      <c r="N4716" s="172">
        <v>64</v>
      </c>
      <c r="O4716" s="167" t="s">
        <v>133</v>
      </c>
      <c r="P4716" s="260" t="e">
        <f t="shared" si="225"/>
        <v>#NUM!</v>
      </c>
      <c r="S4716" s="272"/>
    </row>
    <row r="4717" spans="1:19">
      <c r="A4717" s="161" t="s">
        <v>5828</v>
      </c>
      <c r="C4717" s="161" t="s">
        <v>133</v>
      </c>
      <c r="F4717" s="163" t="s">
        <v>133</v>
      </c>
      <c r="G4717" s="266" t="s">
        <v>133</v>
      </c>
      <c r="H4717" s="163" t="s">
        <v>133</v>
      </c>
      <c r="I4717" s="163" t="s">
        <v>133</v>
      </c>
      <c r="J4717" s="163" t="s">
        <v>133</v>
      </c>
      <c r="K4717" s="164">
        <f t="shared" si="226"/>
        <v>0</v>
      </c>
      <c r="L4717" s="165">
        <f t="shared" si="227"/>
        <v>0</v>
      </c>
      <c r="M4717" s="172">
        <v>127</v>
      </c>
      <c r="N4717" s="172">
        <v>64</v>
      </c>
      <c r="O4717" s="167" t="s">
        <v>133</v>
      </c>
      <c r="P4717" s="260" t="e">
        <f t="shared" si="225"/>
        <v>#NUM!</v>
      </c>
      <c r="S4717" s="272"/>
    </row>
    <row r="4718" spans="1:19">
      <c r="A4718" s="161" t="s">
        <v>5829</v>
      </c>
      <c r="C4718" s="161" t="s">
        <v>133</v>
      </c>
      <c r="F4718" s="163" t="s">
        <v>133</v>
      </c>
      <c r="G4718" s="266" t="s">
        <v>133</v>
      </c>
      <c r="H4718" s="163" t="s">
        <v>133</v>
      </c>
      <c r="I4718" s="163" t="s">
        <v>133</v>
      </c>
      <c r="J4718" s="163" t="s">
        <v>133</v>
      </c>
      <c r="K4718" s="164">
        <f t="shared" si="226"/>
        <v>0</v>
      </c>
      <c r="L4718" s="165">
        <f t="shared" si="227"/>
        <v>0</v>
      </c>
      <c r="M4718" s="172">
        <v>127</v>
      </c>
      <c r="N4718" s="172">
        <v>64</v>
      </c>
      <c r="O4718" s="167" t="s">
        <v>133</v>
      </c>
      <c r="P4718" s="260" t="e">
        <f t="shared" si="225"/>
        <v>#NUM!</v>
      </c>
      <c r="S4718" s="272"/>
    </row>
    <row r="4719" spans="1:19">
      <c r="A4719" s="161" t="s">
        <v>5830</v>
      </c>
      <c r="C4719" s="161" t="s">
        <v>133</v>
      </c>
      <c r="F4719" s="163" t="s">
        <v>133</v>
      </c>
      <c r="G4719" s="266" t="s">
        <v>133</v>
      </c>
      <c r="H4719" s="163" t="s">
        <v>133</v>
      </c>
      <c r="I4719" s="163" t="s">
        <v>133</v>
      </c>
      <c r="J4719" s="163" t="s">
        <v>133</v>
      </c>
      <c r="K4719" s="164">
        <f t="shared" si="226"/>
        <v>0</v>
      </c>
      <c r="L4719" s="165">
        <f t="shared" si="227"/>
        <v>0</v>
      </c>
      <c r="M4719" s="172">
        <v>127</v>
      </c>
      <c r="N4719" s="172">
        <v>64</v>
      </c>
      <c r="O4719" s="167" t="s">
        <v>133</v>
      </c>
      <c r="P4719" s="260" t="e">
        <f t="shared" si="225"/>
        <v>#NUM!</v>
      </c>
      <c r="S4719" s="272"/>
    </row>
    <row r="4720" spans="1:19">
      <c r="A4720" s="161" t="s">
        <v>5831</v>
      </c>
      <c r="C4720" s="161" t="s">
        <v>133</v>
      </c>
      <c r="F4720" s="163" t="s">
        <v>133</v>
      </c>
      <c r="G4720" s="266" t="s">
        <v>133</v>
      </c>
      <c r="H4720" s="163" t="s">
        <v>133</v>
      </c>
      <c r="I4720" s="163" t="s">
        <v>133</v>
      </c>
      <c r="J4720" s="163" t="s">
        <v>133</v>
      </c>
      <c r="K4720" s="164">
        <f t="shared" si="226"/>
        <v>0</v>
      </c>
      <c r="L4720" s="165">
        <f t="shared" si="227"/>
        <v>0</v>
      </c>
      <c r="M4720" s="172">
        <v>127</v>
      </c>
      <c r="N4720" s="172">
        <v>64</v>
      </c>
      <c r="O4720" s="167" t="s">
        <v>133</v>
      </c>
      <c r="P4720" s="260" t="e">
        <f t="shared" si="225"/>
        <v>#NUM!</v>
      </c>
      <c r="S4720" s="272"/>
    </row>
    <row r="4721" spans="1:19">
      <c r="A4721" s="161" t="s">
        <v>5832</v>
      </c>
      <c r="C4721" s="161" t="s">
        <v>133</v>
      </c>
      <c r="F4721" s="163" t="s">
        <v>133</v>
      </c>
      <c r="G4721" s="266" t="s">
        <v>133</v>
      </c>
      <c r="H4721" s="163" t="s">
        <v>133</v>
      </c>
      <c r="I4721" s="163" t="s">
        <v>133</v>
      </c>
      <c r="J4721" s="163" t="s">
        <v>133</v>
      </c>
      <c r="K4721" s="164">
        <f t="shared" si="226"/>
        <v>0</v>
      </c>
      <c r="L4721" s="165">
        <f t="shared" si="227"/>
        <v>0</v>
      </c>
      <c r="M4721" s="172">
        <v>127</v>
      </c>
      <c r="N4721" s="172">
        <v>64</v>
      </c>
      <c r="O4721" s="167" t="s">
        <v>133</v>
      </c>
      <c r="P4721" s="260" t="e">
        <f t="shared" si="225"/>
        <v>#NUM!</v>
      </c>
      <c r="S4721" s="272"/>
    </row>
    <row r="4722" spans="1:19">
      <c r="A4722" s="161" t="s">
        <v>5833</v>
      </c>
      <c r="C4722" s="161" t="s">
        <v>133</v>
      </c>
      <c r="F4722" s="163" t="s">
        <v>133</v>
      </c>
      <c r="G4722" s="266" t="s">
        <v>133</v>
      </c>
      <c r="H4722" s="163" t="s">
        <v>133</v>
      </c>
      <c r="I4722" s="163" t="s">
        <v>133</v>
      </c>
      <c r="J4722" s="163" t="s">
        <v>133</v>
      </c>
      <c r="K4722" s="164">
        <f t="shared" si="226"/>
        <v>0</v>
      </c>
      <c r="L4722" s="165">
        <f t="shared" si="227"/>
        <v>0</v>
      </c>
      <c r="M4722" s="172">
        <v>127</v>
      </c>
      <c r="N4722" s="172">
        <v>64</v>
      </c>
      <c r="O4722" s="167" t="s">
        <v>133</v>
      </c>
      <c r="P4722" s="260" t="e">
        <f t="shared" si="225"/>
        <v>#NUM!</v>
      </c>
      <c r="S4722" s="272"/>
    </row>
    <row r="4723" spans="1:19">
      <c r="A4723" s="161" t="s">
        <v>5834</v>
      </c>
      <c r="C4723" s="161" t="s">
        <v>133</v>
      </c>
      <c r="F4723" s="163" t="s">
        <v>133</v>
      </c>
      <c r="G4723" s="266" t="s">
        <v>133</v>
      </c>
      <c r="H4723" s="163" t="s">
        <v>133</v>
      </c>
      <c r="I4723" s="163" t="s">
        <v>133</v>
      </c>
      <c r="J4723" s="163" t="s">
        <v>133</v>
      </c>
      <c r="K4723" s="164">
        <f t="shared" si="226"/>
        <v>0</v>
      </c>
      <c r="L4723" s="165">
        <f t="shared" si="227"/>
        <v>0</v>
      </c>
      <c r="M4723" s="172">
        <v>127</v>
      </c>
      <c r="N4723" s="172">
        <v>64</v>
      </c>
      <c r="O4723" s="167" t="s">
        <v>133</v>
      </c>
      <c r="P4723" s="260" t="e">
        <f t="shared" si="225"/>
        <v>#NUM!</v>
      </c>
      <c r="S4723" s="272"/>
    </row>
    <row r="4724" spans="1:19">
      <c r="A4724" s="161" t="s">
        <v>5835</v>
      </c>
      <c r="C4724" s="161" t="s">
        <v>133</v>
      </c>
      <c r="F4724" s="163" t="s">
        <v>133</v>
      </c>
      <c r="G4724" s="266" t="s">
        <v>133</v>
      </c>
      <c r="H4724" s="163" t="s">
        <v>133</v>
      </c>
      <c r="I4724" s="163" t="s">
        <v>133</v>
      </c>
      <c r="J4724" s="163" t="s">
        <v>133</v>
      </c>
      <c r="K4724" s="164">
        <f t="shared" si="226"/>
        <v>0</v>
      </c>
      <c r="L4724" s="165">
        <f t="shared" si="227"/>
        <v>0</v>
      </c>
      <c r="M4724" s="172">
        <v>127</v>
      </c>
      <c r="N4724" s="172">
        <v>64</v>
      </c>
      <c r="O4724" s="167" t="s">
        <v>133</v>
      </c>
      <c r="P4724" s="260" t="e">
        <f t="shared" si="225"/>
        <v>#NUM!</v>
      </c>
      <c r="S4724" s="272"/>
    </row>
    <row r="4725" spans="1:19">
      <c r="A4725" s="161" t="s">
        <v>5836</v>
      </c>
      <c r="C4725" s="161" t="s">
        <v>133</v>
      </c>
      <c r="F4725" s="163" t="s">
        <v>133</v>
      </c>
      <c r="G4725" s="266" t="s">
        <v>133</v>
      </c>
      <c r="H4725" s="163" t="s">
        <v>133</v>
      </c>
      <c r="I4725" s="163" t="s">
        <v>133</v>
      </c>
      <c r="J4725" s="163" t="s">
        <v>133</v>
      </c>
      <c r="K4725" s="164">
        <f t="shared" si="226"/>
        <v>0</v>
      </c>
      <c r="L4725" s="165">
        <f t="shared" si="227"/>
        <v>0</v>
      </c>
      <c r="M4725" s="172">
        <v>127</v>
      </c>
      <c r="N4725" s="172">
        <v>64</v>
      </c>
      <c r="O4725" s="167" t="s">
        <v>133</v>
      </c>
      <c r="P4725" s="260" t="e">
        <f t="shared" si="225"/>
        <v>#NUM!</v>
      </c>
      <c r="S4725" s="272"/>
    </row>
    <row r="4726" spans="1:19">
      <c r="A4726" s="161" t="s">
        <v>5837</v>
      </c>
      <c r="C4726" s="161" t="s">
        <v>133</v>
      </c>
      <c r="F4726" s="163" t="s">
        <v>133</v>
      </c>
      <c r="G4726" s="266" t="s">
        <v>133</v>
      </c>
      <c r="H4726" s="163" t="s">
        <v>133</v>
      </c>
      <c r="I4726" s="163" t="s">
        <v>133</v>
      </c>
      <c r="J4726" s="163" t="s">
        <v>133</v>
      </c>
      <c r="K4726" s="164">
        <f t="shared" si="226"/>
        <v>0</v>
      </c>
      <c r="L4726" s="165">
        <f t="shared" si="227"/>
        <v>0</v>
      </c>
      <c r="M4726" s="172">
        <v>127</v>
      </c>
      <c r="N4726" s="172">
        <v>64</v>
      </c>
      <c r="O4726" s="167" t="s">
        <v>133</v>
      </c>
      <c r="P4726" s="260" t="e">
        <f t="shared" si="225"/>
        <v>#NUM!</v>
      </c>
      <c r="S4726" s="272"/>
    </row>
    <row r="4727" spans="1:19">
      <c r="A4727" s="161" t="s">
        <v>5838</v>
      </c>
      <c r="C4727" s="161" t="s">
        <v>133</v>
      </c>
      <c r="F4727" s="163" t="s">
        <v>133</v>
      </c>
      <c r="G4727" s="266" t="s">
        <v>133</v>
      </c>
      <c r="H4727" s="163" t="s">
        <v>133</v>
      </c>
      <c r="I4727" s="163" t="s">
        <v>133</v>
      </c>
      <c r="J4727" s="163" t="s">
        <v>133</v>
      </c>
      <c r="K4727" s="164">
        <f t="shared" si="226"/>
        <v>0</v>
      </c>
      <c r="L4727" s="165">
        <f t="shared" si="227"/>
        <v>0</v>
      </c>
      <c r="M4727" s="172">
        <v>127</v>
      </c>
      <c r="N4727" s="172">
        <v>64</v>
      </c>
      <c r="O4727" s="167" t="s">
        <v>133</v>
      </c>
      <c r="P4727" s="260" t="e">
        <f t="shared" si="225"/>
        <v>#NUM!</v>
      </c>
      <c r="S4727" s="272"/>
    </row>
    <row r="4728" spans="1:19">
      <c r="A4728" s="161" t="s">
        <v>5839</v>
      </c>
      <c r="C4728" s="161" t="s">
        <v>133</v>
      </c>
      <c r="F4728" s="163" t="s">
        <v>133</v>
      </c>
      <c r="G4728" s="266" t="s">
        <v>133</v>
      </c>
      <c r="H4728" s="163" t="s">
        <v>133</v>
      </c>
      <c r="I4728" s="163" t="s">
        <v>133</v>
      </c>
      <c r="J4728" s="163" t="s">
        <v>133</v>
      </c>
      <c r="K4728" s="164">
        <f t="shared" si="226"/>
        <v>0</v>
      </c>
      <c r="L4728" s="165">
        <f t="shared" si="227"/>
        <v>0</v>
      </c>
      <c r="M4728" s="172">
        <v>127</v>
      </c>
      <c r="N4728" s="172">
        <v>64</v>
      </c>
      <c r="O4728" s="167" t="s">
        <v>133</v>
      </c>
      <c r="P4728" s="260" t="e">
        <f t="shared" si="225"/>
        <v>#NUM!</v>
      </c>
      <c r="S4728" s="272"/>
    </row>
    <row r="4729" spans="1:19">
      <c r="A4729" s="161" t="s">
        <v>5840</v>
      </c>
      <c r="C4729" s="161" t="s">
        <v>133</v>
      </c>
      <c r="F4729" s="163" t="s">
        <v>133</v>
      </c>
      <c r="G4729" s="266" t="s">
        <v>133</v>
      </c>
      <c r="H4729" s="163" t="s">
        <v>133</v>
      </c>
      <c r="I4729" s="163" t="s">
        <v>133</v>
      </c>
      <c r="J4729" s="163" t="s">
        <v>133</v>
      </c>
      <c r="K4729" s="164">
        <f t="shared" si="226"/>
        <v>0</v>
      </c>
      <c r="L4729" s="165">
        <f t="shared" si="227"/>
        <v>0</v>
      </c>
      <c r="M4729" s="172">
        <v>127</v>
      </c>
      <c r="N4729" s="172">
        <v>64</v>
      </c>
      <c r="O4729" s="167" t="s">
        <v>133</v>
      </c>
      <c r="P4729" s="260" t="e">
        <f t="shared" si="225"/>
        <v>#NUM!</v>
      </c>
      <c r="S4729" s="272"/>
    </row>
    <row r="4730" spans="1:19">
      <c r="A4730" s="161" t="s">
        <v>5841</v>
      </c>
      <c r="C4730" s="161" t="s">
        <v>133</v>
      </c>
      <c r="F4730" s="163" t="s">
        <v>133</v>
      </c>
      <c r="G4730" s="266" t="s">
        <v>133</v>
      </c>
      <c r="H4730" s="163" t="s">
        <v>133</v>
      </c>
      <c r="I4730" s="163" t="s">
        <v>133</v>
      </c>
      <c r="J4730" s="163" t="s">
        <v>133</v>
      </c>
      <c r="K4730" s="164">
        <f t="shared" si="226"/>
        <v>0</v>
      </c>
      <c r="L4730" s="165">
        <f t="shared" si="227"/>
        <v>0</v>
      </c>
      <c r="M4730" s="172">
        <v>127</v>
      </c>
      <c r="N4730" s="172">
        <v>64</v>
      </c>
      <c r="O4730" s="167" t="s">
        <v>133</v>
      </c>
      <c r="P4730" s="260" t="e">
        <f t="shared" si="225"/>
        <v>#NUM!</v>
      </c>
      <c r="S4730" s="272"/>
    </row>
    <row r="4731" spans="1:19">
      <c r="A4731" s="161" t="s">
        <v>5842</v>
      </c>
      <c r="C4731" s="161" t="s">
        <v>133</v>
      </c>
      <c r="F4731" s="163" t="s">
        <v>133</v>
      </c>
      <c r="G4731" s="266" t="s">
        <v>133</v>
      </c>
      <c r="H4731" s="163" t="s">
        <v>133</v>
      </c>
      <c r="I4731" s="163" t="s">
        <v>133</v>
      </c>
      <c r="J4731" s="163" t="s">
        <v>133</v>
      </c>
      <c r="K4731" s="164">
        <f t="shared" si="226"/>
        <v>0</v>
      </c>
      <c r="L4731" s="165">
        <f t="shared" si="227"/>
        <v>0</v>
      </c>
      <c r="M4731" s="172">
        <v>127</v>
      </c>
      <c r="N4731" s="172">
        <v>64</v>
      </c>
      <c r="O4731" s="167" t="s">
        <v>133</v>
      </c>
      <c r="P4731" s="260" t="e">
        <f t="shared" si="225"/>
        <v>#NUM!</v>
      </c>
      <c r="S4731" s="272"/>
    </row>
    <row r="4732" spans="1:19">
      <c r="A4732" s="161" t="s">
        <v>5843</v>
      </c>
      <c r="C4732" s="161" t="s">
        <v>133</v>
      </c>
      <c r="F4732" s="163" t="s">
        <v>133</v>
      </c>
      <c r="G4732" s="266" t="s">
        <v>133</v>
      </c>
      <c r="H4732" s="163" t="s">
        <v>133</v>
      </c>
      <c r="I4732" s="163" t="s">
        <v>133</v>
      </c>
      <c r="J4732" s="163" t="s">
        <v>133</v>
      </c>
      <c r="K4732" s="164">
        <f t="shared" si="226"/>
        <v>0</v>
      </c>
      <c r="L4732" s="165">
        <f t="shared" si="227"/>
        <v>0</v>
      </c>
      <c r="M4732" s="172">
        <v>127</v>
      </c>
      <c r="N4732" s="172">
        <v>64</v>
      </c>
      <c r="O4732" s="167" t="s">
        <v>133</v>
      </c>
      <c r="P4732" s="260" t="e">
        <f t="shared" si="225"/>
        <v>#NUM!</v>
      </c>
      <c r="S4732" s="272"/>
    </row>
    <row r="4733" spans="1:19">
      <c r="A4733" s="161" t="s">
        <v>5844</v>
      </c>
      <c r="C4733" s="161" t="s">
        <v>133</v>
      </c>
      <c r="F4733" s="163" t="s">
        <v>133</v>
      </c>
      <c r="G4733" s="266" t="s">
        <v>133</v>
      </c>
      <c r="H4733" s="163" t="s">
        <v>133</v>
      </c>
      <c r="I4733" s="163" t="s">
        <v>133</v>
      </c>
      <c r="J4733" s="163" t="s">
        <v>133</v>
      </c>
      <c r="K4733" s="164">
        <f t="shared" si="226"/>
        <v>0</v>
      </c>
      <c r="L4733" s="165">
        <f t="shared" si="227"/>
        <v>0</v>
      </c>
      <c r="M4733" s="172">
        <v>127</v>
      </c>
      <c r="N4733" s="172">
        <v>64</v>
      </c>
      <c r="O4733" s="167" t="s">
        <v>133</v>
      </c>
      <c r="P4733" s="260" t="e">
        <f t="shared" si="225"/>
        <v>#NUM!</v>
      </c>
      <c r="S4733" s="272"/>
    </row>
    <row r="4734" spans="1:19">
      <c r="A4734" s="161" t="s">
        <v>5845</v>
      </c>
      <c r="C4734" s="161" t="s">
        <v>133</v>
      </c>
      <c r="F4734" s="163" t="s">
        <v>133</v>
      </c>
      <c r="G4734" s="266" t="s">
        <v>133</v>
      </c>
      <c r="H4734" s="163" t="s">
        <v>133</v>
      </c>
      <c r="I4734" s="163" t="s">
        <v>133</v>
      </c>
      <c r="J4734" s="163" t="s">
        <v>133</v>
      </c>
      <c r="K4734" s="164">
        <f t="shared" si="226"/>
        <v>0</v>
      </c>
      <c r="L4734" s="165">
        <f t="shared" si="227"/>
        <v>0</v>
      </c>
      <c r="M4734" s="172">
        <v>127</v>
      </c>
      <c r="N4734" s="172">
        <v>64</v>
      </c>
      <c r="O4734" s="167" t="s">
        <v>133</v>
      </c>
      <c r="P4734" s="260" t="e">
        <f t="shared" si="225"/>
        <v>#NUM!</v>
      </c>
      <c r="S4734" s="272"/>
    </row>
    <row r="4735" spans="1:19">
      <c r="A4735" s="161" t="s">
        <v>5846</v>
      </c>
      <c r="C4735" s="161" t="s">
        <v>133</v>
      </c>
      <c r="F4735" s="163" t="s">
        <v>133</v>
      </c>
      <c r="G4735" s="266" t="s">
        <v>133</v>
      </c>
      <c r="H4735" s="163" t="s">
        <v>133</v>
      </c>
      <c r="I4735" s="163" t="s">
        <v>133</v>
      </c>
      <c r="J4735" s="163" t="s">
        <v>133</v>
      </c>
      <c r="K4735" s="164">
        <f t="shared" si="226"/>
        <v>0</v>
      </c>
      <c r="L4735" s="165">
        <f t="shared" si="227"/>
        <v>0</v>
      </c>
      <c r="M4735" s="172">
        <v>127</v>
      </c>
      <c r="N4735" s="172">
        <v>64</v>
      </c>
      <c r="O4735" s="167" t="s">
        <v>133</v>
      </c>
      <c r="P4735" s="260" t="e">
        <f t="shared" si="225"/>
        <v>#NUM!</v>
      </c>
      <c r="S4735" s="272"/>
    </row>
    <row r="4736" spans="1:19">
      <c r="A4736" s="161" t="s">
        <v>5847</v>
      </c>
      <c r="C4736" s="161" t="s">
        <v>133</v>
      </c>
      <c r="F4736" s="163" t="s">
        <v>133</v>
      </c>
      <c r="G4736" s="266" t="s">
        <v>133</v>
      </c>
      <c r="H4736" s="163" t="s">
        <v>133</v>
      </c>
      <c r="I4736" s="163" t="s">
        <v>133</v>
      </c>
      <c r="J4736" s="163" t="s">
        <v>133</v>
      </c>
      <c r="K4736" s="164">
        <f t="shared" si="226"/>
        <v>0</v>
      </c>
      <c r="L4736" s="165">
        <f t="shared" si="227"/>
        <v>0</v>
      </c>
      <c r="M4736" s="172">
        <v>127</v>
      </c>
      <c r="N4736" s="172">
        <v>64</v>
      </c>
      <c r="O4736" s="167" t="s">
        <v>133</v>
      </c>
      <c r="P4736" s="260" t="e">
        <f t="shared" si="225"/>
        <v>#NUM!</v>
      </c>
      <c r="S4736" s="272"/>
    </row>
    <row r="4737" spans="1:19">
      <c r="A4737" s="161" t="s">
        <v>5848</v>
      </c>
      <c r="C4737" s="161" t="s">
        <v>133</v>
      </c>
      <c r="F4737" s="163" t="s">
        <v>133</v>
      </c>
      <c r="G4737" s="266" t="s">
        <v>133</v>
      </c>
      <c r="H4737" s="163" t="s">
        <v>133</v>
      </c>
      <c r="I4737" s="163" t="s">
        <v>133</v>
      </c>
      <c r="J4737" s="163" t="s">
        <v>133</v>
      </c>
      <c r="K4737" s="164">
        <f t="shared" si="226"/>
        <v>0</v>
      </c>
      <c r="L4737" s="165">
        <f t="shared" si="227"/>
        <v>0</v>
      </c>
      <c r="M4737" s="172">
        <v>127</v>
      </c>
      <c r="N4737" s="172">
        <v>64</v>
      </c>
      <c r="O4737" s="167" t="s">
        <v>133</v>
      </c>
      <c r="P4737" s="260" t="e">
        <f t="shared" si="225"/>
        <v>#NUM!</v>
      </c>
      <c r="S4737" s="272"/>
    </row>
    <row r="4738" spans="1:19">
      <c r="A4738" s="161" t="s">
        <v>5849</v>
      </c>
      <c r="C4738" s="161" t="s">
        <v>133</v>
      </c>
      <c r="F4738" s="163" t="s">
        <v>133</v>
      </c>
      <c r="G4738" s="266" t="s">
        <v>133</v>
      </c>
      <c r="H4738" s="163" t="s">
        <v>133</v>
      </c>
      <c r="I4738" s="163" t="s">
        <v>133</v>
      </c>
      <c r="J4738" s="163" t="s">
        <v>133</v>
      </c>
      <c r="K4738" s="164">
        <f t="shared" si="226"/>
        <v>0</v>
      </c>
      <c r="L4738" s="165">
        <f t="shared" si="227"/>
        <v>0</v>
      </c>
      <c r="M4738" s="172">
        <v>127</v>
      </c>
      <c r="N4738" s="172">
        <v>64</v>
      </c>
      <c r="O4738" s="167" t="s">
        <v>133</v>
      </c>
      <c r="P4738" s="260" t="e">
        <f t="shared" si="225"/>
        <v>#NUM!</v>
      </c>
      <c r="S4738" s="272"/>
    </row>
    <row r="4739" spans="1:19">
      <c r="A4739" s="161" t="s">
        <v>5850</v>
      </c>
      <c r="C4739" s="161" t="s">
        <v>133</v>
      </c>
      <c r="F4739" s="163" t="s">
        <v>133</v>
      </c>
      <c r="G4739" s="266" t="s">
        <v>133</v>
      </c>
      <c r="H4739" s="163" t="s">
        <v>133</v>
      </c>
      <c r="I4739" s="163" t="s">
        <v>133</v>
      </c>
      <c r="J4739" s="163" t="s">
        <v>133</v>
      </c>
      <c r="K4739" s="164">
        <f t="shared" si="226"/>
        <v>0</v>
      </c>
      <c r="L4739" s="165">
        <f t="shared" si="227"/>
        <v>0</v>
      </c>
      <c r="M4739" s="172">
        <v>127</v>
      </c>
      <c r="N4739" s="172">
        <v>64</v>
      </c>
      <c r="O4739" s="167" t="s">
        <v>133</v>
      </c>
      <c r="P4739" s="260" t="e">
        <f t="shared" si="225"/>
        <v>#NUM!</v>
      </c>
      <c r="S4739" s="272"/>
    </row>
    <row r="4740" spans="1:19">
      <c r="A4740" s="161" t="s">
        <v>5851</v>
      </c>
      <c r="C4740" s="161" t="s">
        <v>133</v>
      </c>
      <c r="F4740" s="163" t="s">
        <v>133</v>
      </c>
      <c r="G4740" s="266" t="s">
        <v>133</v>
      </c>
      <c r="H4740" s="163" t="s">
        <v>133</v>
      </c>
      <c r="I4740" s="163" t="s">
        <v>133</v>
      </c>
      <c r="J4740" s="163" t="s">
        <v>133</v>
      </c>
      <c r="K4740" s="164">
        <f t="shared" si="226"/>
        <v>0</v>
      </c>
      <c r="L4740" s="165">
        <f t="shared" si="227"/>
        <v>0</v>
      </c>
      <c r="M4740" s="172">
        <v>127</v>
      </c>
      <c r="N4740" s="172">
        <v>64</v>
      </c>
      <c r="O4740" s="167" t="s">
        <v>133</v>
      </c>
      <c r="P4740" s="260" t="e">
        <f t="shared" si="225"/>
        <v>#NUM!</v>
      </c>
      <c r="S4740" s="272"/>
    </row>
    <row r="4741" spans="1:19">
      <c r="A4741" s="161" t="s">
        <v>5852</v>
      </c>
      <c r="C4741" s="161" t="s">
        <v>133</v>
      </c>
      <c r="F4741" s="163" t="s">
        <v>133</v>
      </c>
      <c r="G4741" s="266" t="s">
        <v>133</v>
      </c>
      <c r="H4741" s="163" t="s">
        <v>133</v>
      </c>
      <c r="I4741" s="163" t="s">
        <v>133</v>
      </c>
      <c r="J4741" s="163" t="s">
        <v>133</v>
      </c>
      <c r="K4741" s="164">
        <f t="shared" si="226"/>
        <v>0</v>
      </c>
      <c r="L4741" s="165">
        <f t="shared" si="227"/>
        <v>0</v>
      </c>
      <c r="M4741" s="172">
        <v>127</v>
      </c>
      <c r="N4741" s="172">
        <v>64</v>
      </c>
      <c r="O4741" s="167" t="s">
        <v>133</v>
      </c>
      <c r="P4741" s="260" t="e">
        <f t="shared" si="225"/>
        <v>#NUM!</v>
      </c>
      <c r="S4741" s="272"/>
    </row>
    <row r="4742" spans="1:19">
      <c r="A4742" s="161" t="s">
        <v>5853</v>
      </c>
      <c r="C4742" s="161" t="s">
        <v>133</v>
      </c>
      <c r="F4742" s="163" t="s">
        <v>133</v>
      </c>
      <c r="G4742" s="266" t="s">
        <v>133</v>
      </c>
      <c r="H4742" s="163" t="s">
        <v>133</v>
      </c>
      <c r="I4742" s="163" t="s">
        <v>133</v>
      </c>
      <c r="J4742" s="163" t="s">
        <v>133</v>
      </c>
      <c r="K4742" s="164">
        <f t="shared" si="226"/>
        <v>0</v>
      </c>
      <c r="L4742" s="165">
        <f t="shared" si="227"/>
        <v>0</v>
      </c>
      <c r="M4742" s="172">
        <v>127</v>
      </c>
      <c r="N4742" s="172">
        <v>64</v>
      </c>
      <c r="O4742" s="167" t="s">
        <v>133</v>
      </c>
      <c r="P4742" s="260" t="e">
        <f t="shared" si="225"/>
        <v>#NUM!</v>
      </c>
      <c r="S4742" s="272"/>
    </row>
    <row r="4743" spans="1:19">
      <c r="A4743" s="161" t="s">
        <v>5854</v>
      </c>
      <c r="C4743" s="161" t="s">
        <v>133</v>
      </c>
      <c r="F4743" s="163" t="s">
        <v>133</v>
      </c>
      <c r="G4743" s="266" t="s">
        <v>133</v>
      </c>
      <c r="H4743" s="163" t="s">
        <v>133</v>
      </c>
      <c r="I4743" s="163" t="s">
        <v>133</v>
      </c>
      <c r="J4743" s="163" t="s">
        <v>133</v>
      </c>
      <c r="K4743" s="164">
        <f t="shared" si="226"/>
        <v>0</v>
      </c>
      <c r="L4743" s="165">
        <f t="shared" si="227"/>
        <v>0</v>
      </c>
      <c r="M4743" s="172">
        <v>127</v>
      </c>
      <c r="N4743" s="172">
        <v>64</v>
      </c>
      <c r="O4743" s="167" t="s">
        <v>133</v>
      </c>
      <c r="P4743" s="260" t="e">
        <f t="shared" si="225"/>
        <v>#NUM!</v>
      </c>
      <c r="S4743" s="272"/>
    </row>
    <row r="4744" spans="1:19">
      <c r="A4744" s="161" t="s">
        <v>5855</v>
      </c>
      <c r="C4744" s="161" t="s">
        <v>133</v>
      </c>
      <c r="F4744" s="163" t="s">
        <v>133</v>
      </c>
      <c r="G4744" s="266" t="s">
        <v>133</v>
      </c>
      <c r="H4744" s="163" t="s">
        <v>133</v>
      </c>
      <c r="I4744" s="163" t="s">
        <v>133</v>
      </c>
      <c r="J4744" s="163" t="s">
        <v>133</v>
      </c>
      <c r="K4744" s="164">
        <f t="shared" si="226"/>
        <v>0</v>
      </c>
      <c r="L4744" s="165">
        <f t="shared" si="227"/>
        <v>0</v>
      </c>
      <c r="M4744" s="172">
        <v>127</v>
      </c>
      <c r="N4744" s="172">
        <v>64</v>
      </c>
      <c r="O4744" s="167" t="s">
        <v>133</v>
      </c>
      <c r="P4744" s="260" t="e">
        <f t="shared" si="225"/>
        <v>#NUM!</v>
      </c>
      <c r="S4744" s="272"/>
    </row>
    <row r="4745" spans="1:19">
      <c r="A4745" s="161" t="s">
        <v>5856</v>
      </c>
      <c r="C4745" s="161" t="s">
        <v>133</v>
      </c>
      <c r="F4745" s="163" t="s">
        <v>133</v>
      </c>
      <c r="G4745" s="266" t="s">
        <v>133</v>
      </c>
      <c r="H4745" s="163" t="s">
        <v>133</v>
      </c>
      <c r="I4745" s="163" t="s">
        <v>133</v>
      </c>
      <c r="J4745" s="163" t="s">
        <v>133</v>
      </c>
      <c r="K4745" s="164">
        <f t="shared" si="226"/>
        <v>0</v>
      </c>
      <c r="L4745" s="165">
        <f t="shared" si="227"/>
        <v>0</v>
      </c>
      <c r="M4745" s="172">
        <v>127</v>
      </c>
      <c r="N4745" s="172">
        <v>64</v>
      </c>
      <c r="O4745" s="167" t="s">
        <v>133</v>
      </c>
      <c r="P4745" s="260" t="e">
        <f t="shared" si="225"/>
        <v>#NUM!</v>
      </c>
      <c r="S4745" s="272"/>
    </row>
    <row r="4746" spans="1:19">
      <c r="A4746" s="161" t="s">
        <v>5857</v>
      </c>
      <c r="C4746" s="161" t="s">
        <v>133</v>
      </c>
      <c r="F4746" s="163" t="s">
        <v>133</v>
      </c>
      <c r="G4746" s="266" t="s">
        <v>133</v>
      </c>
      <c r="H4746" s="163" t="s">
        <v>133</v>
      </c>
      <c r="I4746" s="163" t="s">
        <v>133</v>
      </c>
      <c r="J4746" s="163" t="s">
        <v>133</v>
      </c>
      <c r="K4746" s="164">
        <f t="shared" si="226"/>
        <v>0</v>
      </c>
      <c r="L4746" s="165">
        <f t="shared" si="227"/>
        <v>0</v>
      </c>
      <c r="M4746" s="172">
        <v>127</v>
      </c>
      <c r="N4746" s="172">
        <v>64</v>
      </c>
      <c r="O4746" s="167" t="s">
        <v>133</v>
      </c>
      <c r="P4746" s="260" t="e">
        <f t="shared" si="225"/>
        <v>#NUM!</v>
      </c>
      <c r="S4746" s="272"/>
    </row>
    <row r="4747" spans="1:19">
      <c r="A4747" s="161" t="s">
        <v>5858</v>
      </c>
      <c r="C4747" s="161" t="s">
        <v>133</v>
      </c>
      <c r="F4747" s="163" t="s">
        <v>133</v>
      </c>
      <c r="G4747" s="266" t="s">
        <v>133</v>
      </c>
      <c r="H4747" s="163" t="s">
        <v>133</v>
      </c>
      <c r="I4747" s="163" t="s">
        <v>133</v>
      </c>
      <c r="J4747" s="163" t="s">
        <v>133</v>
      </c>
      <c r="K4747" s="164">
        <f t="shared" si="226"/>
        <v>0</v>
      </c>
      <c r="L4747" s="165">
        <f t="shared" si="227"/>
        <v>0</v>
      </c>
      <c r="M4747" s="172">
        <v>127</v>
      </c>
      <c r="N4747" s="172">
        <v>64</v>
      </c>
      <c r="O4747" s="167" t="s">
        <v>133</v>
      </c>
      <c r="P4747" s="260" t="e">
        <f t="shared" si="225"/>
        <v>#NUM!</v>
      </c>
      <c r="S4747" s="272"/>
    </row>
    <row r="4748" spans="1:19">
      <c r="A4748" s="161" t="s">
        <v>5859</v>
      </c>
      <c r="C4748" s="161" t="s">
        <v>133</v>
      </c>
      <c r="F4748" s="163" t="s">
        <v>133</v>
      </c>
      <c r="G4748" s="266" t="s">
        <v>133</v>
      </c>
      <c r="H4748" s="163" t="s">
        <v>133</v>
      </c>
      <c r="I4748" s="163" t="s">
        <v>133</v>
      </c>
      <c r="J4748" s="163" t="s">
        <v>133</v>
      </c>
      <c r="K4748" s="164">
        <f t="shared" si="226"/>
        <v>0</v>
      </c>
      <c r="L4748" s="165">
        <f t="shared" si="227"/>
        <v>0</v>
      </c>
      <c r="M4748" s="172">
        <v>127</v>
      </c>
      <c r="N4748" s="172">
        <v>64</v>
      </c>
      <c r="O4748" s="167" t="s">
        <v>133</v>
      </c>
      <c r="P4748" s="260" t="e">
        <f t="shared" si="225"/>
        <v>#NUM!</v>
      </c>
      <c r="S4748" s="272"/>
    </row>
    <row r="4749" spans="1:19">
      <c r="A4749" s="161" t="s">
        <v>5860</v>
      </c>
      <c r="C4749" s="161" t="s">
        <v>133</v>
      </c>
      <c r="F4749" s="163" t="s">
        <v>133</v>
      </c>
      <c r="G4749" s="266" t="s">
        <v>133</v>
      </c>
      <c r="H4749" s="163" t="s">
        <v>133</v>
      </c>
      <c r="I4749" s="163" t="s">
        <v>133</v>
      </c>
      <c r="J4749" s="163" t="s">
        <v>133</v>
      </c>
      <c r="K4749" s="164">
        <f t="shared" si="226"/>
        <v>0</v>
      </c>
      <c r="L4749" s="165">
        <f t="shared" si="227"/>
        <v>0</v>
      </c>
      <c r="M4749" s="172">
        <v>127</v>
      </c>
      <c r="N4749" s="172">
        <v>64</v>
      </c>
      <c r="O4749" s="167" t="s">
        <v>133</v>
      </c>
      <c r="P4749" s="260" t="e">
        <f t="shared" si="225"/>
        <v>#NUM!</v>
      </c>
      <c r="S4749" s="272"/>
    </row>
    <row r="4750" spans="1:19">
      <c r="A4750" s="161" t="s">
        <v>5861</v>
      </c>
      <c r="C4750" s="161" t="s">
        <v>133</v>
      </c>
      <c r="F4750" s="163" t="s">
        <v>133</v>
      </c>
      <c r="G4750" s="266" t="s">
        <v>133</v>
      </c>
      <c r="H4750" s="163" t="s">
        <v>133</v>
      </c>
      <c r="I4750" s="163" t="s">
        <v>133</v>
      </c>
      <c r="J4750" s="163" t="s">
        <v>133</v>
      </c>
      <c r="K4750" s="164">
        <f t="shared" si="226"/>
        <v>0</v>
      </c>
      <c r="L4750" s="165">
        <f t="shared" si="227"/>
        <v>0</v>
      </c>
      <c r="M4750" s="172">
        <v>127</v>
      </c>
      <c r="N4750" s="172">
        <v>64</v>
      </c>
      <c r="O4750" s="167" t="s">
        <v>133</v>
      </c>
      <c r="P4750" s="260" t="e">
        <f t="shared" si="225"/>
        <v>#NUM!</v>
      </c>
      <c r="S4750" s="272"/>
    </row>
    <row r="4751" spans="1:19">
      <c r="A4751" s="161" t="s">
        <v>5862</v>
      </c>
      <c r="C4751" s="161" t="s">
        <v>133</v>
      </c>
      <c r="F4751" s="163" t="s">
        <v>133</v>
      </c>
      <c r="G4751" s="266" t="s">
        <v>133</v>
      </c>
      <c r="H4751" s="163" t="s">
        <v>133</v>
      </c>
      <c r="I4751" s="163" t="s">
        <v>133</v>
      </c>
      <c r="J4751" s="163" t="s">
        <v>133</v>
      </c>
      <c r="K4751" s="164">
        <f t="shared" si="226"/>
        <v>0</v>
      </c>
      <c r="L4751" s="165">
        <f t="shared" si="227"/>
        <v>0</v>
      </c>
      <c r="M4751" s="172">
        <v>127</v>
      </c>
      <c r="N4751" s="172">
        <v>64</v>
      </c>
      <c r="O4751" s="167" t="s">
        <v>133</v>
      </c>
      <c r="P4751" s="260" t="e">
        <f t="shared" ref="P4751:P4814" si="228">MEDIAN(Q4751:R4751)</f>
        <v>#NUM!</v>
      </c>
      <c r="S4751" s="272"/>
    </row>
    <row r="4752" spans="1:19">
      <c r="A4752" s="161" t="s">
        <v>5863</v>
      </c>
      <c r="C4752" s="161" t="s">
        <v>133</v>
      </c>
      <c r="F4752" s="163" t="s">
        <v>133</v>
      </c>
      <c r="G4752" s="266" t="s">
        <v>133</v>
      </c>
      <c r="H4752" s="163" t="s">
        <v>133</v>
      </c>
      <c r="I4752" s="163" t="s">
        <v>133</v>
      </c>
      <c r="J4752" s="163" t="s">
        <v>133</v>
      </c>
      <c r="K4752" s="164">
        <f t="shared" ref="K4752:K4815" si="229">IF(OR(D4752="n/a",D4752="nd"),0,D4752)+IF(OR(I4752="n/a",I4752="nd"),0,I4752)</f>
        <v>0</v>
      </c>
      <c r="L4752" s="165">
        <f t="shared" ref="L4752:L4815" si="230">SQRT(SUMSQ(IF(OR(E4752="n/a",E4752="nd"),0,E4752),IF(OR(F4752="n/a",F4752="nd"),0,F4752),IF(OR(J4752="n/a",J4752="nd"),0,J4752)))</f>
        <v>0</v>
      </c>
      <c r="M4752" s="172">
        <v>127</v>
      </c>
      <c r="N4752" s="172">
        <v>64</v>
      </c>
      <c r="O4752" s="167" t="s">
        <v>133</v>
      </c>
      <c r="P4752" s="260" t="e">
        <f t="shared" si="228"/>
        <v>#NUM!</v>
      </c>
      <c r="S4752" s="272"/>
    </row>
    <row r="4753" spans="1:19">
      <c r="A4753" s="161" t="s">
        <v>5864</v>
      </c>
      <c r="C4753" s="161" t="s">
        <v>133</v>
      </c>
      <c r="F4753" s="163" t="s">
        <v>133</v>
      </c>
      <c r="G4753" s="266" t="s">
        <v>133</v>
      </c>
      <c r="H4753" s="163" t="s">
        <v>133</v>
      </c>
      <c r="I4753" s="163" t="s">
        <v>133</v>
      </c>
      <c r="J4753" s="163" t="s">
        <v>133</v>
      </c>
      <c r="K4753" s="164">
        <f t="shared" si="229"/>
        <v>0</v>
      </c>
      <c r="L4753" s="165">
        <f t="shared" si="230"/>
        <v>0</v>
      </c>
      <c r="M4753" s="172">
        <v>127</v>
      </c>
      <c r="N4753" s="172">
        <v>64</v>
      </c>
      <c r="O4753" s="167" t="s">
        <v>133</v>
      </c>
      <c r="P4753" s="260" t="e">
        <f t="shared" si="228"/>
        <v>#NUM!</v>
      </c>
      <c r="S4753" s="272"/>
    </row>
    <row r="4754" spans="1:19">
      <c r="A4754" s="161" t="s">
        <v>5865</v>
      </c>
      <c r="C4754" s="161" t="s">
        <v>133</v>
      </c>
      <c r="F4754" s="163" t="s">
        <v>133</v>
      </c>
      <c r="G4754" s="266" t="s">
        <v>133</v>
      </c>
      <c r="H4754" s="163" t="s">
        <v>133</v>
      </c>
      <c r="I4754" s="163" t="s">
        <v>133</v>
      </c>
      <c r="J4754" s="163" t="s">
        <v>133</v>
      </c>
      <c r="K4754" s="164">
        <f t="shared" si="229"/>
        <v>0</v>
      </c>
      <c r="L4754" s="165">
        <f t="shared" si="230"/>
        <v>0</v>
      </c>
      <c r="M4754" s="172">
        <v>127</v>
      </c>
      <c r="N4754" s="172">
        <v>64</v>
      </c>
      <c r="O4754" s="167" t="s">
        <v>133</v>
      </c>
      <c r="P4754" s="260" t="e">
        <f t="shared" si="228"/>
        <v>#NUM!</v>
      </c>
      <c r="S4754" s="272"/>
    </row>
    <row r="4755" spans="1:19">
      <c r="A4755" s="161" t="s">
        <v>5866</v>
      </c>
      <c r="C4755" s="161" t="s">
        <v>133</v>
      </c>
      <c r="F4755" s="163" t="s">
        <v>133</v>
      </c>
      <c r="G4755" s="266" t="s">
        <v>133</v>
      </c>
      <c r="H4755" s="163" t="s">
        <v>133</v>
      </c>
      <c r="I4755" s="163" t="s">
        <v>133</v>
      </c>
      <c r="J4755" s="163" t="s">
        <v>133</v>
      </c>
      <c r="K4755" s="164">
        <f t="shared" si="229"/>
        <v>0</v>
      </c>
      <c r="L4755" s="165">
        <f t="shared" si="230"/>
        <v>0</v>
      </c>
      <c r="M4755" s="172">
        <v>127</v>
      </c>
      <c r="N4755" s="172">
        <v>64</v>
      </c>
      <c r="O4755" s="167" t="s">
        <v>133</v>
      </c>
      <c r="P4755" s="260" t="e">
        <f t="shared" si="228"/>
        <v>#NUM!</v>
      </c>
      <c r="S4755" s="272"/>
    </row>
    <row r="4756" spans="1:19">
      <c r="A4756" s="161" t="s">
        <v>5867</v>
      </c>
      <c r="C4756" s="161" t="s">
        <v>133</v>
      </c>
      <c r="F4756" s="163" t="s">
        <v>133</v>
      </c>
      <c r="G4756" s="266" t="s">
        <v>133</v>
      </c>
      <c r="H4756" s="163" t="s">
        <v>133</v>
      </c>
      <c r="I4756" s="163" t="s">
        <v>133</v>
      </c>
      <c r="J4756" s="163" t="s">
        <v>133</v>
      </c>
      <c r="K4756" s="164">
        <f t="shared" si="229"/>
        <v>0</v>
      </c>
      <c r="L4756" s="165">
        <f t="shared" si="230"/>
        <v>0</v>
      </c>
      <c r="M4756" s="172">
        <v>127</v>
      </c>
      <c r="N4756" s="172">
        <v>64</v>
      </c>
      <c r="O4756" s="167" t="s">
        <v>133</v>
      </c>
      <c r="P4756" s="260" t="e">
        <f t="shared" si="228"/>
        <v>#NUM!</v>
      </c>
      <c r="S4756" s="272"/>
    </row>
    <row r="4757" spans="1:19">
      <c r="A4757" s="161" t="s">
        <v>5868</v>
      </c>
      <c r="C4757" s="161" t="s">
        <v>133</v>
      </c>
      <c r="F4757" s="163" t="s">
        <v>133</v>
      </c>
      <c r="G4757" s="266" t="s">
        <v>133</v>
      </c>
      <c r="H4757" s="163" t="s">
        <v>133</v>
      </c>
      <c r="I4757" s="163" t="s">
        <v>133</v>
      </c>
      <c r="J4757" s="163" t="s">
        <v>133</v>
      </c>
      <c r="K4757" s="164">
        <f t="shared" si="229"/>
        <v>0</v>
      </c>
      <c r="L4757" s="165">
        <f t="shared" si="230"/>
        <v>0</v>
      </c>
      <c r="M4757" s="172">
        <v>127</v>
      </c>
      <c r="N4757" s="172">
        <v>64</v>
      </c>
      <c r="O4757" s="167" t="s">
        <v>133</v>
      </c>
      <c r="P4757" s="260" t="e">
        <f t="shared" si="228"/>
        <v>#NUM!</v>
      </c>
      <c r="S4757" s="272"/>
    </row>
    <row r="4758" spans="1:19">
      <c r="A4758" s="161" t="s">
        <v>5869</v>
      </c>
      <c r="C4758" s="161" t="s">
        <v>133</v>
      </c>
      <c r="F4758" s="163" t="s">
        <v>133</v>
      </c>
      <c r="G4758" s="266" t="s">
        <v>133</v>
      </c>
      <c r="H4758" s="163" t="s">
        <v>133</v>
      </c>
      <c r="I4758" s="163" t="s">
        <v>133</v>
      </c>
      <c r="J4758" s="163" t="s">
        <v>133</v>
      </c>
      <c r="K4758" s="164">
        <f t="shared" si="229"/>
        <v>0</v>
      </c>
      <c r="L4758" s="165">
        <f t="shared" si="230"/>
        <v>0</v>
      </c>
      <c r="M4758" s="172">
        <v>127</v>
      </c>
      <c r="N4758" s="172">
        <v>64</v>
      </c>
      <c r="O4758" s="167" t="s">
        <v>133</v>
      </c>
      <c r="P4758" s="260" t="e">
        <f t="shared" si="228"/>
        <v>#NUM!</v>
      </c>
      <c r="S4758" s="272"/>
    </row>
    <row r="4759" spans="1:19">
      <c r="A4759" s="161" t="s">
        <v>5870</v>
      </c>
      <c r="C4759" s="161" t="s">
        <v>133</v>
      </c>
      <c r="F4759" s="163" t="s">
        <v>133</v>
      </c>
      <c r="G4759" s="266" t="s">
        <v>133</v>
      </c>
      <c r="H4759" s="163" t="s">
        <v>133</v>
      </c>
      <c r="I4759" s="163" t="s">
        <v>133</v>
      </c>
      <c r="J4759" s="163" t="s">
        <v>133</v>
      </c>
      <c r="K4759" s="164">
        <f t="shared" si="229"/>
        <v>0</v>
      </c>
      <c r="L4759" s="165">
        <f t="shared" si="230"/>
        <v>0</v>
      </c>
      <c r="M4759" s="172">
        <v>127</v>
      </c>
      <c r="N4759" s="172">
        <v>64</v>
      </c>
      <c r="O4759" s="167" t="s">
        <v>133</v>
      </c>
      <c r="P4759" s="260" t="e">
        <f t="shared" si="228"/>
        <v>#NUM!</v>
      </c>
      <c r="S4759" s="272"/>
    </row>
    <row r="4760" spans="1:19">
      <c r="A4760" s="161" t="s">
        <v>5871</v>
      </c>
      <c r="C4760" s="161" t="s">
        <v>133</v>
      </c>
      <c r="F4760" s="163" t="s">
        <v>133</v>
      </c>
      <c r="G4760" s="266" t="s">
        <v>133</v>
      </c>
      <c r="H4760" s="163" t="s">
        <v>133</v>
      </c>
      <c r="I4760" s="163" t="s">
        <v>133</v>
      </c>
      <c r="J4760" s="163" t="s">
        <v>133</v>
      </c>
      <c r="K4760" s="164">
        <f t="shared" si="229"/>
        <v>0</v>
      </c>
      <c r="L4760" s="165">
        <f t="shared" si="230"/>
        <v>0</v>
      </c>
      <c r="M4760" s="172">
        <v>127</v>
      </c>
      <c r="N4760" s="172">
        <v>64</v>
      </c>
      <c r="O4760" s="167" t="s">
        <v>133</v>
      </c>
      <c r="P4760" s="260" t="e">
        <f t="shared" si="228"/>
        <v>#NUM!</v>
      </c>
      <c r="S4760" s="272"/>
    </row>
    <row r="4761" spans="1:19">
      <c r="A4761" s="161" t="s">
        <v>5872</v>
      </c>
      <c r="C4761" s="161" t="s">
        <v>133</v>
      </c>
      <c r="F4761" s="163" t="s">
        <v>133</v>
      </c>
      <c r="G4761" s="266" t="s">
        <v>133</v>
      </c>
      <c r="H4761" s="163" t="s">
        <v>133</v>
      </c>
      <c r="I4761" s="163" t="s">
        <v>133</v>
      </c>
      <c r="J4761" s="163" t="s">
        <v>133</v>
      </c>
      <c r="K4761" s="164">
        <f t="shared" si="229"/>
        <v>0</v>
      </c>
      <c r="L4761" s="165">
        <f t="shared" si="230"/>
        <v>0</v>
      </c>
      <c r="M4761" s="172">
        <v>127</v>
      </c>
      <c r="N4761" s="172">
        <v>64</v>
      </c>
      <c r="O4761" s="167" t="s">
        <v>133</v>
      </c>
      <c r="P4761" s="260" t="e">
        <f t="shared" si="228"/>
        <v>#NUM!</v>
      </c>
      <c r="S4761" s="272"/>
    </row>
    <row r="4762" spans="1:19">
      <c r="A4762" s="161" t="s">
        <v>5873</v>
      </c>
      <c r="C4762" s="161" t="s">
        <v>133</v>
      </c>
      <c r="F4762" s="163" t="s">
        <v>133</v>
      </c>
      <c r="G4762" s="266" t="s">
        <v>133</v>
      </c>
      <c r="H4762" s="163" t="s">
        <v>133</v>
      </c>
      <c r="I4762" s="163" t="s">
        <v>133</v>
      </c>
      <c r="J4762" s="163" t="s">
        <v>133</v>
      </c>
      <c r="K4762" s="164">
        <f t="shared" si="229"/>
        <v>0</v>
      </c>
      <c r="L4762" s="165">
        <f t="shared" si="230"/>
        <v>0</v>
      </c>
      <c r="M4762" s="172">
        <v>127</v>
      </c>
      <c r="N4762" s="172">
        <v>64</v>
      </c>
      <c r="O4762" s="167" t="s">
        <v>133</v>
      </c>
      <c r="P4762" s="260" t="e">
        <f t="shared" si="228"/>
        <v>#NUM!</v>
      </c>
      <c r="S4762" s="272"/>
    </row>
    <row r="4763" spans="1:19">
      <c r="A4763" s="161" t="s">
        <v>5874</v>
      </c>
      <c r="C4763" s="161" t="s">
        <v>133</v>
      </c>
      <c r="F4763" s="163" t="s">
        <v>133</v>
      </c>
      <c r="G4763" s="266" t="s">
        <v>133</v>
      </c>
      <c r="H4763" s="163" t="s">
        <v>133</v>
      </c>
      <c r="I4763" s="163" t="s">
        <v>133</v>
      </c>
      <c r="J4763" s="163" t="s">
        <v>133</v>
      </c>
      <c r="K4763" s="164">
        <f t="shared" si="229"/>
        <v>0</v>
      </c>
      <c r="L4763" s="165">
        <f t="shared" si="230"/>
        <v>0</v>
      </c>
      <c r="M4763" s="172">
        <v>127</v>
      </c>
      <c r="N4763" s="172">
        <v>64</v>
      </c>
      <c r="O4763" s="167" t="s">
        <v>133</v>
      </c>
      <c r="P4763" s="260" t="e">
        <f t="shared" si="228"/>
        <v>#NUM!</v>
      </c>
      <c r="S4763" s="272"/>
    </row>
    <row r="4764" spans="1:19">
      <c r="A4764" s="161" t="s">
        <v>5875</v>
      </c>
      <c r="C4764" s="161" t="s">
        <v>133</v>
      </c>
      <c r="F4764" s="163" t="s">
        <v>133</v>
      </c>
      <c r="G4764" s="266" t="s">
        <v>133</v>
      </c>
      <c r="H4764" s="163" t="s">
        <v>133</v>
      </c>
      <c r="I4764" s="163" t="s">
        <v>133</v>
      </c>
      <c r="J4764" s="163" t="s">
        <v>133</v>
      </c>
      <c r="K4764" s="164">
        <f t="shared" si="229"/>
        <v>0</v>
      </c>
      <c r="L4764" s="165">
        <f t="shared" si="230"/>
        <v>0</v>
      </c>
      <c r="M4764" s="172">
        <v>127</v>
      </c>
      <c r="N4764" s="172">
        <v>64</v>
      </c>
      <c r="O4764" s="167" t="s">
        <v>133</v>
      </c>
      <c r="P4764" s="260" t="e">
        <f t="shared" si="228"/>
        <v>#NUM!</v>
      </c>
      <c r="S4764" s="272"/>
    </row>
    <row r="4765" spans="1:19">
      <c r="A4765" s="161" t="s">
        <v>5876</v>
      </c>
      <c r="C4765" s="161" t="s">
        <v>133</v>
      </c>
      <c r="F4765" s="163" t="s">
        <v>133</v>
      </c>
      <c r="G4765" s="266" t="s">
        <v>133</v>
      </c>
      <c r="H4765" s="163" t="s">
        <v>133</v>
      </c>
      <c r="I4765" s="163" t="s">
        <v>133</v>
      </c>
      <c r="J4765" s="163" t="s">
        <v>133</v>
      </c>
      <c r="K4765" s="164">
        <f t="shared" si="229"/>
        <v>0</v>
      </c>
      <c r="L4765" s="165">
        <f t="shared" si="230"/>
        <v>0</v>
      </c>
      <c r="M4765" s="172">
        <v>127</v>
      </c>
      <c r="N4765" s="172">
        <v>64</v>
      </c>
      <c r="O4765" s="167" t="s">
        <v>133</v>
      </c>
      <c r="P4765" s="260" t="e">
        <f t="shared" si="228"/>
        <v>#NUM!</v>
      </c>
      <c r="S4765" s="272"/>
    </row>
    <row r="4766" spans="1:19">
      <c r="A4766" s="161" t="s">
        <v>5877</v>
      </c>
      <c r="C4766" s="161" t="s">
        <v>133</v>
      </c>
      <c r="F4766" s="163" t="s">
        <v>133</v>
      </c>
      <c r="G4766" s="266" t="s">
        <v>133</v>
      </c>
      <c r="H4766" s="163" t="s">
        <v>133</v>
      </c>
      <c r="I4766" s="163" t="s">
        <v>133</v>
      </c>
      <c r="J4766" s="163" t="s">
        <v>133</v>
      </c>
      <c r="K4766" s="164">
        <f t="shared" si="229"/>
        <v>0</v>
      </c>
      <c r="L4766" s="165">
        <f t="shared" si="230"/>
        <v>0</v>
      </c>
      <c r="M4766" s="172">
        <v>127</v>
      </c>
      <c r="N4766" s="172">
        <v>64</v>
      </c>
      <c r="O4766" s="167" t="s">
        <v>133</v>
      </c>
      <c r="P4766" s="260" t="e">
        <f t="shared" si="228"/>
        <v>#NUM!</v>
      </c>
      <c r="S4766" s="272"/>
    </row>
    <row r="4767" spans="1:19">
      <c r="A4767" s="161" t="s">
        <v>5878</v>
      </c>
      <c r="C4767" s="161" t="s">
        <v>133</v>
      </c>
      <c r="F4767" s="163" t="s">
        <v>133</v>
      </c>
      <c r="G4767" s="266" t="s">
        <v>133</v>
      </c>
      <c r="H4767" s="163" t="s">
        <v>133</v>
      </c>
      <c r="I4767" s="163" t="s">
        <v>133</v>
      </c>
      <c r="J4767" s="163" t="s">
        <v>133</v>
      </c>
      <c r="K4767" s="164">
        <f t="shared" si="229"/>
        <v>0</v>
      </c>
      <c r="L4767" s="165">
        <f t="shared" si="230"/>
        <v>0</v>
      </c>
      <c r="M4767" s="172">
        <v>127</v>
      </c>
      <c r="N4767" s="172">
        <v>64</v>
      </c>
      <c r="O4767" s="167" t="s">
        <v>133</v>
      </c>
      <c r="P4767" s="260" t="e">
        <f t="shared" si="228"/>
        <v>#NUM!</v>
      </c>
      <c r="S4767" s="272"/>
    </row>
    <row r="4768" spans="1:19">
      <c r="A4768" s="161" t="s">
        <v>5879</v>
      </c>
      <c r="C4768" s="161" t="s">
        <v>133</v>
      </c>
      <c r="F4768" s="163" t="s">
        <v>133</v>
      </c>
      <c r="G4768" s="266" t="s">
        <v>133</v>
      </c>
      <c r="H4768" s="163" t="s">
        <v>133</v>
      </c>
      <c r="I4768" s="163" t="s">
        <v>133</v>
      </c>
      <c r="J4768" s="163" t="s">
        <v>133</v>
      </c>
      <c r="K4768" s="164">
        <f t="shared" si="229"/>
        <v>0</v>
      </c>
      <c r="L4768" s="165">
        <f t="shared" si="230"/>
        <v>0</v>
      </c>
      <c r="M4768" s="172">
        <v>127</v>
      </c>
      <c r="N4768" s="172">
        <v>64</v>
      </c>
      <c r="O4768" s="167" t="s">
        <v>133</v>
      </c>
      <c r="P4768" s="260" t="e">
        <f t="shared" si="228"/>
        <v>#NUM!</v>
      </c>
      <c r="S4768" s="272"/>
    </row>
    <row r="4769" spans="1:19">
      <c r="A4769" s="161" t="s">
        <v>5880</v>
      </c>
      <c r="C4769" s="161" t="s">
        <v>133</v>
      </c>
      <c r="F4769" s="163" t="s">
        <v>133</v>
      </c>
      <c r="G4769" s="266" t="s">
        <v>133</v>
      </c>
      <c r="H4769" s="163" t="s">
        <v>133</v>
      </c>
      <c r="I4769" s="163" t="s">
        <v>133</v>
      </c>
      <c r="J4769" s="163" t="s">
        <v>133</v>
      </c>
      <c r="K4769" s="164">
        <f t="shared" si="229"/>
        <v>0</v>
      </c>
      <c r="L4769" s="165">
        <f t="shared" si="230"/>
        <v>0</v>
      </c>
      <c r="M4769" s="172">
        <v>127</v>
      </c>
      <c r="N4769" s="172">
        <v>64</v>
      </c>
      <c r="O4769" s="167" t="s">
        <v>133</v>
      </c>
      <c r="P4769" s="260" t="e">
        <f t="shared" si="228"/>
        <v>#NUM!</v>
      </c>
      <c r="S4769" s="272"/>
    </row>
    <row r="4770" spans="1:19">
      <c r="A4770" s="161" t="s">
        <v>5881</v>
      </c>
      <c r="C4770" s="161" t="s">
        <v>133</v>
      </c>
      <c r="F4770" s="163" t="s">
        <v>133</v>
      </c>
      <c r="G4770" s="266" t="s">
        <v>133</v>
      </c>
      <c r="H4770" s="163" t="s">
        <v>133</v>
      </c>
      <c r="I4770" s="163" t="s">
        <v>133</v>
      </c>
      <c r="J4770" s="163" t="s">
        <v>133</v>
      </c>
      <c r="K4770" s="164">
        <f t="shared" si="229"/>
        <v>0</v>
      </c>
      <c r="L4770" s="165">
        <f t="shared" si="230"/>
        <v>0</v>
      </c>
      <c r="M4770" s="172">
        <v>127</v>
      </c>
      <c r="N4770" s="172">
        <v>64</v>
      </c>
      <c r="O4770" s="167" t="s">
        <v>133</v>
      </c>
      <c r="P4770" s="260" t="e">
        <f t="shared" si="228"/>
        <v>#NUM!</v>
      </c>
      <c r="S4770" s="272"/>
    </row>
    <row r="4771" spans="1:19">
      <c r="A4771" s="161" t="s">
        <v>5882</v>
      </c>
      <c r="C4771" s="161" t="s">
        <v>133</v>
      </c>
      <c r="F4771" s="163" t="s">
        <v>133</v>
      </c>
      <c r="G4771" s="266" t="s">
        <v>133</v>
      </c>
      <c r="H4771" s="163" t="s">
        <v>133</v>
      </c>
      <c r="I4771" s="163" t="s">
        <v>133</v>
      </c>
      <c r="J4771" s="163" t="s">
        <v>133</v>
      </c>
      <c r="K4771" s="164">
        <f t="shared" si="229"/>
        <v>0</v>
      </c>
      <c r="L4771" s="165">
        <f t="shared" si="230"/>
        <v>0</v>
      </c>
      <c r="M4771" s="172">
        <v>127</v>
      </c>
      <c r="N4771" s="172">
        <v>64</v>
      </c>
      <c r="O4771" s="167" t="s">
        <v>133</v>
      </c>
      <c r="P4771" s="260" t="e">
        <f t="shared" si="228"/>
        <v>#NUM!</v>
      </c>
      <c r="S4771" s="272"/>
    </row>
    <row r="4772" spans="1:19">
      <c r="A4772" s="161" t="s">
        <v>5883</v>
      </c>
      <c r="C4772" s="161" t="s">
        <v>133</v>
      </c>
      <c r="F4772" s="163" t="s">
        <v>133</v>
      </c>
      <c r="G4772" s="266" t="s">
        <v>133</v>
      </c>
      <c r="H4772" s="163" t="s">
        <v>133</v>
      </c>
      <c r="I4772" s="163" t="s">
        <v>133</v>
      </c>
      <c r="J4772" s="163" t="s">
        <v>133</v>
      </c>
      <c r="K4772" s="164">
        <f t="shared" si="229"/>
        <v>0</v>
      </c>
      <c r="L4772" s="165">
        <f t="shared" si="230"/>
        <v>0</v>
      </c>
      <c r="M4772" s="172">
        <v>127</v>
      </c>
      <c r="N4772" s="172">
        <v>64</v>
      </c>
      <c r="O4772" s="167" t="s">
        <v>133</v>
      </c>
      <c r="P4772" s="260" t="e">
        <f t="shared" si="228"/>
        <v>#NUM!</v>
      </c>
      <c r="S4772" s="272"/>
    </row>
    <row r="4773" spans="1:19">
      <c r="A4773" s="161" t="s">
        <v>5884</v>
      </c>
      <c r="C4773" s="161" t="s">
        <v>133</v>
      </c>
      <c r="F4773" s="163" t="s">
        <v>133</v>
      </c>
      <c r="G4773" s="266" t="s">
        <v>133</v>
      </c>
      <c r="H4773" s="163" t="s">
        <v>133</v>
      </c>
      <c r="I4773" s="163" t="s">
        <v>133</v>
      </c>
      <c r="J4773" s="163" t="s">
        <v>133</v>
      </c>
      <c r="K4773" s="164">
        <f t="shared" si="229"/>
        <v>0</v>
      </c>
      <c r="L4773" s="165">
        <f t="shared" si="230"/>
        <v>0</v>
      </c>
      <c r="M4773" s="172">
        <v>127</v>
      </c>
      <c r="N4773" s="172">
        <v>64</v>
      </c>
      <c r="O4773" s="167" t="s">
        <v>133</v>
      </c>
      <c r="P4773" s="260" t="e">
        <f t="shared" si="228"/>
        <v>#NUM!</v>
      </c>
      <c r="S4773" s="272"/>
    </row>
    <row r="4774" spans="1:19">
      <c r="A4774" s="161" t="s">
        <v>5885</v>
      </c>
      <c r="C4774" s="161" t="s">
        <v>133</v>
      </c>
      <c r="F4774" s="163" t="s">
        <v>133</v>
      </c>
      <c r="G4774" s="266" t="s">
        <v>133</v>
      </c>
      <c r="H4774" s="163" t="s">
        <v>133</v>
      </c>
      <c r="I4774" s="163" t="s">
        <v>133</v>
      </c>
      <c r="J4774" s="163" t="s">
        <v>133</v>
      </c>
      <c r="K4774" s="164">
        <f t="shared" si="229"/>
        <v>0</v>
      </c>
      <c r="L4774" s="165">
        <f t="shared" si="230"/>
        <v>0</v>
      </c>
      <c r="M4774" s="172">
        <v>127</v>
      </c>
      <c r="N4774" s="172">
        <v>64</v>
      </c>
      <c r="O4774" s="167" t="s">
        <v>133</v>
      </c>
      <c r="P4774" s="260" t="e">
        <f t="shared" si="228"/>
        <v>#NUM!</v>
      </c>
      <c r="S4774" s="272"/>
    </row>
    <row r="4775" spans="1:19">
      <c r="A4775" s="161" t="s">
        <v>5886</v>
      </c>
      <c r="C4775" s="161" t="s">
        <v>133</v>
      </c>
      <c r="F4775" s="163" t="s">
        <v>133</v>
      </c>
      <c r="G4775" s="266" t="s">
        <v>133</v>
      </c>
      <c r="H4775" s="163" t="s">
        <v>133</v>
      </c>
      <c r="I4775" s="163" t="s">
        <v>133</v>
      </c>
      <c r="J4775" s="163" t="s">
        <v>133</v>
      </c>
      <c r="K4775" s="164">
        <f t="shared" si="229"/>
        <v>0</v>
      </c>
      <c r="L4775" s="165">
        <f t="shared" si="230"/>
        <v>0</v>
      </c>
      <c r="M4775" s="172">
        <v>127</v>
      </c>
      <c r="N4775" s="172">
        <v>64</v>
      </c>
      <c r="O4775" s="167" t="s">
        <v>133</v>
      </c>
      <c r="P4775" s="260" t="e">
        <f t="shared" si="228"/>
        <v>#NUM!</v>
      </c>
      <c r="S4775" s="272"/>
    </row>
    <row r="4776" spans="1:19">
      <c r="A4776" s="161" t="s">
        <v>5887</v>
      </c>
      <c r="C4776" s="161" t="s">
        <v>133</v>
      </c>
      <c r="F4776" s="163" t="s">
        <v>133</v>
      </c>
      <c r="G4776" s="266" t="s">
        <v>133</v>
      </c>
      <c r="H4776" s="163" t="s">
        <v>133</v>
      </c>
      <c r="I4776" s="163" t="s">
        <v>133</v>
      </c>
      <c r="J4776" s="163" t="s">
        <v>133</v>
      </c>
      <c r="K4776" s="164">
        <f t="shared" si="229"/>
        <v>0</v>
      </c>
      <c r="L4776" s="165">
        <f t="shared" si="230"/>
        <v>0</v>
      </c>
      <c r="M4776" s="172">
        <v>127</v>
      </c>
      <c r="N4776" s="172">
        <v>64</v>
      </c>
      <c r="O4776" s="167" t="s">
        <v>133</v>
      </c>
      <c r="P4776" s="260" t="e">
        <f t="shared" si="228"/>
        <v>#NUM!</v>
      </c>
      <c r="S4776" s="272"/>
    </row>
    <row r="4777" spans="1:19">
      <c r="A4777" s="161" t="s">
        <v>5888</v>
      </c>
      <c r="C4777" s="161" t="s">
        <v>133</v>
      </c>
      <c r="F4777" s="163" t="s">
        <v>133</v>
      </c>
      <c r="G4777" s="266" t="s">
        <v>133</v>
      </c>
      <c r="H4777" s="163" t="s">
        <v>133</v>
      </c>
      <c r="I4777" s="163" t="s">
        <v>133</v>
      </c>
      <c r="J4777" s="163" t="s">
        <v>133</v>
      </c>
      <c r="K4777" s="164">
        <f t="shared" si="229"/>
        <v>0</v>
      </c>
      <c r="L4777" s="165">
        <f t="shared" si="230"/>
        <v>0</v>
      </c>
      <c r="M4777" s="172">
        <v>127</v>
      </c>
      <c r="N4777" s="172">
        <v>64</v>
      </c>
      <c r="O4777" s="167" t="s">
        <v>133</v>
      </c>
      <c r="P4777" s="260" t="e">
        <f t="shared" si="228"/>
        <v>#NUM!</v>
      </c>
      <c r="S4777" s="272"/>
    </row>
    <row r="4778" spans="1:19">
      <c r="A4778" s="161" t="s">
        <v>5889</v>
      </c>
      <c r="C4778" s="161" t="s">
        <v>133</v>
      </c>
      <c r="F4778" s="163" t="s">
        <v>133</v>
      </c>
      <c r="G4778" s="266" t="s">
        <v>133</v>
      </c>
      <c r="H4778" s="163" t="s">
        <v>133</v>
      </c>
      <c r="I4778" s="163" t="s">
        <v>133</v>
      </c>
      <c r="J4778" s="163" t="s">
        <v>133</v>
      </c>
      <c r="K4778" s="164">
        <f t="shared" si="229"/>
        <v>0</v>
      </c>
      <c r="L4778" s="165">
        <f t="shared" si="230"/>
        <v>0</v>
      </c>
      <c r="M4778" s="172">
        <v>127</v>
      </c>
      <c r="N4778" s="172">
        <v>64</v>
      </c>
      <c r="O4778" s="167" t="s">
        <v>133</v>
      </c>
      <c r="P4778" s="260" t="e">
        <f t="shared" si="228"/>
        <v>#NUM!</v>
      </c>
      <c r="S4778" s="272"/>
    </row>
    <row r="4779" spans="1:19">
      <c r="A4779" s="161" t="s">
        <v>5890</v>
      </c>
      <c r="C4779" s="161" t="s">
        <v>133</v>
      </c>
      <c r="F4779" s="163" t="s">
        <v>133</v>
      </c>
      <c r="G4779" s="266" t="s">
        <v>133</v>
      </c>
      <c r="H4779" s="163" t="s">
        <v>133</v>
      </c>
      <c r="I4779" s="163" t="s">
        <v>133</v>
      </c>
      <c r="J4779" s="163" t="s">
        <v>133</v>
      </c>
      <c r="K4779" s="164">
        <f t="shared" si="229"/>
        <v>0</v>
      </c>
      <c r="L4779" s="165">
        <f t="shared" si="230"/>
        <v>0</v>
      </c>
      <c r="M4779" s="172">
        <v>127</v>
      </c>
      <c r="N4779" s="172">
        <v>64</v>
      </c>
      <c r="O4779" s="167" t="s">
        <v>133</v>
      </c>
      <c r="P4779" s="260" t="e">
        <f t="shared" si="228"/>
        <v>#NUM!</v>
      </c>
      <c r="S4779" s="272"/>
    </row>
    <row r="4780" spans="1:19">
      <c r="A4780" s="161" t="s">
        <v>5891</v>
      </c>
      <c r="C4780" s="161" t="s">
        <v>133</v>
      </c>
      <c r="F4780" s="163" t="s">
        <v>133</v>
      </c>
      <c r="G4780" s="266" t="s">
        <v>133</v>
      </c>
      <c r="H4780" s="163" t="s">
        <v>133</v>
      </c>
      <c r="I4780" s="163" t="s">
        <v>133</v>
      </c>
      <c r="J4780" s="163" t="s">
        <v>133</v>
      </c>
      <c r="K4780" s="164">
        <f t="shared" si="229"/>
        <v>0</v>
      </c>
      <c r="L4780" s="165">
        <f t="shared" si="230"/>
        <v>0</v>
      </c>
      <c r="M4780" s="172">
        <v>127</v>
      </c>
      <c r="N4780" s="172">
        <v>64</v>
      </c>
      <c r="O4780" s="167" t="s">
        <v>133</v>
      </c>
      <c r="P4780" s="260" t="e">
        <f t="shared" si="228"/>
        <v>#NUM!</v>
      </c>
      <c r="S4780" s="272"/>
    </row>
    <row r="4781" spans="1:19">
      <c r="A4781" s="161" t="s">
        <v>5892</v>
      </c>
      <c r="C4781" s="161" t="s">
        <v>133</v>
      </c>
      <c r="F4781" s="163" t="s">
        <v>133</v>
      </c>
      <c r="G4781" s="266" t="s">
        <v>133</v>
      </c>
      <c r="H4781" s="163" t="s">
        <v>133</v>
      </c>
      <c r="I4781" s="163" t="s">
        <v>133</v>
      </c>
      <c r="J4781" s="163" t="s">
        <v>133</v>
      </c>
      <c r="K4781" s="164">
        <f t="shared" si="229"/>
        <v>0</v>
      </c>
      <c r="L4781" s="165">
        <f t="shared" si="230"/>
        <v>0</v>
      </c>
      <c r="M4781" s="172">
        <v>127</v>
      </c>
      <c r="N4781" s="172">
        <v>64</v>
      </c>
      <c r="O4781" s="167" t="s">
        <v>133</v>
      </c>
      <c r="P4781" s="260" t="e">
        <f t="shared" si="228"/>
        <v>#NUM!</v>
      </c>
      <c r="S4781" s="272"/>
    </row>
    <row r="4782" spans="1:19">
      <c r="A4782" s="161" t="s">
        <v>5893</v>
      </c>
      <c r="C4782" s="161" t="s">
        <v>133</v>
      </c>
      <c r="F4782" s="163" t="s">
        <v>133</v>
      </c>
      <c r="G4782" s="266" t="s">
        <v>133</v>
      </c>
      <c r="H4782" s="163" t="s">
        <v>133</v>
      </c>
      <c r="I4782" s="163" t="s">
        <v>133</v>
      </c>
      <c r="J4782" s="163" t="s">
        <v>133</v>
      </c>
      <c r="K4782" s="164">
        <f t="shared" si="229"/>
        <v>0</v>
      </c>
      <c r="L4782" s="165">
        <f t="shared" si="230"/>
        <v>0</v>
      </c>
      <c r="M4782" s="172">
        <v>127</v>
      </c>
      <c r="N4782" s="172">
        <v>64</v>
      </c>
      <c r="O4782" s="167" t="s">
        <v>133</v>
      </c>
      <c r="P4782" s="260" t="e">
        <f t="shared" si="228"/>
        <v>#NUM!</v>
      </c>
      <c r="S4782" s="272"/>
    </row>
    <row r="4783" spans="1:19">
      <c r="A4783" s="161" t="s">
        <v>5894</v>
      </c>
      <c r="C4783" s="161" t="s">
        <v>133</v>
      </c>
      <c r="F4783" s="163" t="s">
        <v>133</v>
      </c>
      <c r="G4783" s="266" t="s">
        <v>133</v>
      </c>
      <c r="H4783" s="163" t="s">
        <v>133</v>
      </c>
      <c r="I4783" s="163" t="s">
        <v>133</v>
      </c>
      <c r="J4783" s="163" t="s">
        <v>133</v>
      </c>
      <c r="K4783" s="164">
        <f t="shared" si="229"/>
        <v>0</v>
      </c>
      <c r="L4783" s="165">
        <f t="shared" si="230"/>
        <v>0</v>
      </c>
      <c r="M4783" s="172">
        <v>127</v>
      </c>
      <c r="N4783" s="172">
        <v>64</v>
      </c>
      <c r="O4783" s="167" t="s">
        <v>133</v>
      </c>
      <c r="P4783" s="260" t="e">
        <f t="shared" si="228"/>
        <v>#NUM!</v>
      </c>
      <c r="S4783" s="272"/>
    </row>
    <row r="4784" spans="1:19">
      <c r="A4784" s="161" t="s">
        <v>5895</v>
      </c>
      <c r="C4784" s="161" t="s">
        <v>133</v>
      </c>
      <c r="F4784" s="163" t="s">
        <v>133</v>
      </c>
      <c r="G4784" s="266" t="s">
        <v>133</v>
      </c>
      <c r="H4784" s="163" t="s">
        <v>133</v>
      </c>
      <c r="I4784" s="163" t="s">
        <v>133</v>
      </c>
      <c r="J4784" s="163" t="s">
        <v>133</v>
      </c>
      <c r="K4784" s="164">
        <f t="shared" si="229"/>
        <v>0</v>
      </c>
      <c r="L4784" s="165">
        <f t="shared" si="230"/>
        <v>0</v>
      </c>
      <c r="M4784" s="172">
        <v>127</v>
      </c>
      <c r="N4784" s="172">
        <v>64</v>
      </c>
      <c r="O4784" s="167" t="s">
        <v>133</v>
      </c>
      <c r="P4784" s="260" t="e">
        <f t="shared" si="228"/>
        <v>#NUM!</v>
      </c>
      <c r="S4784" s="272"/>
    </row>
    <row r="4785" spans="1:19">
      <c r="A4785" s="161" t="s">
        <v>5896</v>
      </c>
      <c r="C4785" s="161" t="s">
        <v>133</v>
      </c>
      <c r="F4785" s="163" t="s">
        <v>133</v>
      </c>
      <c r="G4785" s="266" t="s">
        <v>133</v>
      </c>
      <c r="H4785" s="163" t="s">
        <v>133</v>
      </c>
      <c r="I4785" s="163" t="s">
        <v>133</v>
      </c>
      <c r="J4785" s="163" t="s">
        <v>133</v>
      </c>
      <c r="K4785" s="164">
        <f t="shared" si="229"/>
        <v>0</v>
      </c>
      <c r="L4785" s="165">
        <f t="shared" si="230"/>
        <v>0</v>
      </c>
      <c r="M4785" s="172">
        <v>127</v>
      </c>
      <c r="N4785" s="172">
        <v>64</v>
      </c>
      <c r="O4785" s="167" t="s">
        <v>133</v>
      </c>
      <c r="P4785" s="260" t="e">
        <f t="shared" si="228"/>
        <v>#NUM!</v>
      </c>
      <c r="S4785" s="272"/>
    </row>
    <row r="4786" spans="1:19">
      <c r="A4786" s="161" t="s">
        <v>5897</v>
      </c>
      <c r="C4786" s="161" t="s">
        <v>133</v>
      </c>
      <c r="F4786" s="163" t="s">
        <v>133</v>
      </c>
      <c r="G4786" s="266" t="s">
        <v>133</v>
      </c>
      <c r="H4786" s="163" t="s">
        <v>133</v>
      </c>
      <c r="I4786" s="163" t="s">
        <v>133</v>
      </c>
      <c r="J4786" s="163" t="s">
        <v>133</v>
      </c>
      <c r="K4786" s="164">
        <f t="shared" si="229"/>
        <v>0</v>
      </c>
      <c r="L4786" s="165">
        <f t="shared" si="230"/>
        <v>0</v>
      </c>
      <c r="M4786" s="172">
        <v>127</v>
      </c>
      <c r="N4786" s="172">
        <v>64</v>
      </c>
      <c r="O4786" s="167" t="s">
        <v>133</v>
      </c>
      <c r="P4786" s="260" t="e">
        <f t="shared" si="228"/>
        <v>#NUM!</v>
      </c>
      <c r="S4786" s="272"/>
    </row>
    <row r="4787" spans="1:19">
      <c r="A4787" s="161" t="s">
        <v>5898</v>
      </c>
      <c r="C4787" s="161" t="s">
        <v>133</v>
      </c>
      <c r="F4787" s="163" t="s">
        <v>133</v>
      </c>
      <c r="G4787" s="266" t="s">
        <v>133</v>
      </c>
      <c r="H4787" s="163" t="s">
        <v>133</v>
      </c>
      <c r="I4787" s="163" t="s">
        <v>133</v>
      </c>
      <c r="J4787" s="163" t="s">
        <v>133</v>
      </c>
      <c r="K4787" s="164">
        <f t="shared" si="229"/>
        <v>0</v>
      </c>
      <c r="L4787" s="165">
        <f t="shared" si="230"/>
        <v>0</v>
      </c>
      <c r="M4787" s="172">
        <v>127</v>
      </c>
      <c r="N4787" s="172">
        <v>64</v>
      </c>
      <c r="O4787" s="167" t="s">
        <v>133</v>
      </c>
      <c r="P4787" s="260" t="e">
        <f t="shared" si="228"/>
        <v>#NUM!</v>
      </c>
      <c r="S4787" s="272"/>
    </row>
    <row r="4788" spans="1:19">
      <c r="A4788" s="161" t="s">
        <v>5899</v>
      </c>
      <c r="C4788" s="161" t="s">
        <v>133</v>
      </c>
      <c r="F4788" s="163" t="s">
        <v>133</v>
      </c>
      <c r="G4788" s="266" t="s">
        <v>133</v>
      </c>
      <c r="H4788" s="163" t="s">
        <v>133</v>
      </c>
      <c r="I4788" s="163" t="s">
        <v>133</v>
      </c>
      <c r="J4788" s="163" t="s">
        <v>133</v>
      </c>
      <c r="K4788" s="164">
        <f t="shared" si="229"/>
        <v>0</v>
      </c>
      <c r="L4788" s="165">
        <f t="shared" si="230"/>
        <v>0</v>
      </c>
      <c r="M4788" s="172">
        <v>127</v>
      </c>
      <c r="N4788" s="172">
        <v>64</v>
      </c>
      <c r="O4788" s="167" t="s">
        <v>133</v>
      </c>
      <c r="P4788" s="260" t="e">
        <f t="shared" si="228"/>
        <v>#NUM!</v>
      </c>
      <c r="S4788" s="272"/>
    </row>
    <row r="4789" spans="1:19">
      <c r="A4789" s="161" t="s">
        <v>5900</v>
      </c>
      <c r="C4789" s="161" t="s">
        <v>133</v>
      </c>
      <c r="F4789" s="163" t="s">
        <v>133</v>
      </c>
      <c r="G4789" s="266" t="s">
        <v>133</v>
      </c>
      <c r="H4789" s="163" t="s">
        <v>133</v>
      </c>
      <c r="I4789" s="163" t="s">
        <v>133</v>
      </c>
      <c r="J4789" s="163" t="s">
        <v>133</v>
      </c>
      <c r="K4789" s="164">
        <f t="shared" si="229"/>
        <v>0</v>
      </c>
      <c r="L4789" s="165">
        <f t="shared" si="230"/>
        <v>0</v>
      </c>
      <c r="M4789" s="172">
        <v>127</v>
      </c>
      <c r="N4789" s="172">
        <v>64</v>
      </c>
      <c r="O4789" s="167" t="s">
        <v>133</v>
      </c>
      <c r="P4789" s="260" t="e">
        <f t="shared" si="228"/>
        <v>#NUM!</v>
      </c>
      <c r="S4789" s="272"/>
    </row>
    <row r="4790" spans="1:19">
      <c r="A4790" s="161" t="s">
        <v>5901</v>
      </c>
      <c r="C4790" s="161" t="s">
        <v>133</v>
      </c>
      <c r="F4790" s="163" t="s">
        <v>133</v>
      </c>
      <c r="G4790" s="266" t="s">
        <v>133</v>
      </c>
      <c r="H4790" s="163" t="s">
        <v>133</v>
      </c>
      <c r="I4790" s="163" t="s">
        <v>133</v>
      </c>
      <c r="J4790" s="163" t="s">
        <v>133</v>
      </c>
      <c r="K4790" s="164">
        <f t="shared" si="229"/>
        <v>0</v>
      </c>
      <c r="L4790" s="165">
        <f t="shared" si="230"/>
        <v>0</v>
      </c>
      <c r="M4790" s="172">
        <v>127</v>
      </c>
      <c r="N4790" s="172">
        <v>64</v>
      </c>
      <c r="O4790" s="167" t="s">
        <v>133</v>
      </c>
      <c r="P4790" s="260" t="e">
        <f t="shared" si="228"/>
        <v>#NUM!</v>
      </c>
      <c r="S4790" s="272"/>
    </row>
    <row r="4791" spans="1:19">
      <c r="A4791" s="161" t="s">
        <v>5902</v>
      </c>
      <c r="C4791" s="161" t="s">
        <v>133</v>
      </c>
      <c r="F4791" s="163" t="s">
        <v>133</v>
      </c>
      <c r="G4791" s="266" t="s">
        <v>133</v>
      </c>
      <c r="H4791" s="163" t="s">
        <v>133</v>
      </c>
      <c r="I4791" s="163" t="s">
        <v>133</v>
      </c>
      <c r="J4791" s="163" t="s">
        <v>133</v>
      </c>
      <c r="K4791" s="164">
        <f t="shared" si="229"/>
        <v>0</v>
      </c>
      <c r="L4791" s="165">
        <f t="shared" si="230"/>
        <v>0</v>
      </c>
      <c r="M4791" s="172">
        <v>127</v>
      </c>
      <c r="N4791" s="172">
        <v>64</v>
      </c>
      <c r="O4791" s="167" t="s">
        <v>133</v>
      </c>
      <c r="P4791" s="260" t="e">
        <f t="shared" si="228"/>
        <v>#NUM!</v>
      </c>
      <c r="S4791" s="272"/>
    </row>
    <row r="4792" spans="1:19">
      <c r="A4792" s="161" t="s">
        <v>5903</v>
      </c>
      <c r="C4792" s="161" t="s">
        <v>133</v>
      </c>
      <c r="F4792" s="163" t="s">
        <v>133</v>
      </c>
      <c r="G4792" s="266" t="s">
        <v>133</v>
      </c>
      <c r="H4792" s="163" t="s">
        <v>133</v>
      </c>
      <c r="I4792" s="163" t="s">
        <v>133</v>
      </c>
      <c r="J4792" s="163" t="s">
        <v>133</v>
      </c>
      <c r="K4792" s="164">
        <f t="shared" si="229"/>
        <v>0</v>
      </c>
      <c r="L4792" s="165">
        <f t="shared" si="230"/>
        <v>0</v>
      </c>
      <c r="M4792" s="172">
        <v>127</v>
      </c>
      <c r="N4792" s="172">
        <v>64</v>
      </c>
      <c r="O4792" s="167" t="s">
        <v>133</v>
      </c>
      <c r="P4792" s="260" t="e">
        <f t="shared" si="228"/>
        <v>#NUM!</v>
      </c>
      <c r="S4792" s="272"/>
    </row>
    <row r="4793" spans="1:19">
      <c r="A4793" s="161" t="s">
        <v>5904</v>
      </c>
      <c r="C4793" s="161" t="s">
        <v>133</v>
      </c>
      <c r="F4793" s="163" t="s">
        <v>133</v>
      </c>
      <c r="G4793" s="266" t="s">
        <v>133</v>
      </c>
      <c r="H4793" s="163" t="s">
        <v>133</v>
      </c>
      <c r="I4793" s="163" t="s">
        <v>133</v>
      </c>
      <c r="J4793" s="163" t="s">
        <v>133</v>
      </c>
      <c r="K4793" s="164">
        <f t="shared" si="229"/>
        <v>0</v>
      </c>
      <c r="L4793" s="165">
        <f t="shared" si="230"/>
        <v>0</v>
      </c>
      <c r="M4793" s="172">
        <v>127</v>
      </c>
      <c r="N4793" s="172">
        <v>64</v>
      </c>
      <c r="O4793" s="167" t="s">
        <v>133</v>
      </c>
      <c r="P4793" s="260" t="e">
        <f t="shared" si="228"/>
        <v>#NUM!</v>
      </c>
      <c r="S4793" s="272"/>
    </row>
    <row r="4794" spans="1:19">
      <c r="A4794" s="161" t="s">
        <v>5905</v>
      </c>
      <c r="C4794" s="161" t="s">
        <v>133</v>
      </c>
      <c r="F4794" s="163" t="s">
        <v>133</v>
      </c>
      <c r="G4794" s="266" t="s">
        <v>133</v>
      </c>
      <c r="H4794" s="163" t="s">
        <v>133</v>
      </c>
      <c r="I4794" s="163" t="s">
        <v>133</v>
      </c>
      <c r="J4794" s="163" t="s">
        <v>133</v>
      </c>
      <c r="K4794" s="164">
        <f t="shared" si="229"/>
        <v>0</v>
      </c>
      <c r="L4794" s="165">
        <f t="shared" si="230"/>
        <v>0</v>
      </c>
      <c r="M4794" s="172">
        <v>127</v>
      </c>
      <c r="N4794" s="172">
        <v>64</v>
      </c>
      <c r="O4794" s="167" t="s">
        <v>133</v>
      </c>
      <c r="P4794" s="260" t="e">
        <f t="shared" si="228"/>
        <v>#NUM!</v>
      </c>
      <c r="S4794" s="272"/>
    </row>
    <row r="4795" spans="1:19">
      <c r="A4795" s="161" t="s">
        <v>5906</v>
      </c>
      <c r="C4795" s="161" t="s">
        <v>133</v>
      </c>
      <c r="F4795" s="163" t="s">
        <v>133</v>
      </c>
      <c r="G4795" s="266" t="s">
        <v>133</v>
      </c>
      <c r="H4795" s="163" t="s">
        <v>133</v>
      </c>
      <c r="I4795" s="163" t="s">
        <v>133</v>
      </c>
      <c r="J4795" s="163" t="s">
        <v>133</v>
      </c>
      <c r="K4795" s="164">
        <f t="shared" si="229"/>
        <v>0</v>
      </c>
      <c r="L4795" s="165">
        <f t="shared" si="230"/>
        <v>0</v>
      </c>
      <c r="M4795" s="172">
        <v>127</v>
      </c>
      <c r="N4795" s="172">
        <v>64</v>
      </c>
      <c r="O4795" s="167" t="s">
        <v>133</v>
      </c>
      <c r="P4795" s="260" t="e">
        <f t="shared" si="228"/>
        <v>#NUM!</v>
      </c>
      <c r="S4795" s="272"/>
    </row>
    <row r="4796" spans="1:19">
      <c r="A4796" s="161" t="s">
        <v>5907</v>
      </c>
      <c r="C4796" s="161" t="s">
        <v>133</v>
      </c>
      <c r="F4796" s="163" t="s">
        <v>133</v>
      </c>
      <c r="G4796" s="266" t="s">
        <v>133</v>
      </c>
      <c r="H4796" s="163" t="s">
        <v>133</v>
      </c>
      <c r="I4796" s="163" t="s">
        <v>133</v>
      </c>
      <c r="J4796" s="163" t="s">
        <v>133</v>
      </c>
      <c r="K4796" s="164">
        <f t="shared" si="229"/>
        <v>0</v>
      </c>
      <c r="L4796" s="165">
        <f t="shared" si="230"/>
        <v>0</v>
      </c>
      <c r="M4796" s="172">
        <v>127</v>
      </c>
      <c r="N4796" s="172">
        <v>64</v>
      </c>
      <c r="O4796" s="167" t="s">
        <v>133</v>
      </c>
      <c r="P4796" s="260" t="e">
        <f t="shared" si="228"/>
        <v>#NUM!</v>
      </c>
      <c r="S4796" s="272"/>
    </row>
    <row r="4797" spans="1:19">
      <c r="A4797" s="161" t="s">
        <v>5908</v>
      </c>
      <c r="C4797" s="161" t="s">
        <v>133</v>
      </c>
      <c r="F4797" s="163" t="s">
        <v>133</v>
      </c>
      <c r="G4797" s="266" t="s">
        <v>133</v>
      </c>
      <c r="H4797" s="163" t="s">
        <v>133</v>
      </c>
      <c r="I4797" s="163" t="s">
        <v>133</v>
      </c>
      <c r="J4797" s="163" t="s">
        <v>133</v>
      </c>
      <c r="K4797" s="164">
        <f t="shared" si="229"/>
        <v>0</v>
      </c>
      <c r="L4797" s="165">
        <f t="shared" si="230"/>
        <v>0</v>
      </c>
      <c r="M4797" s="172">
        <v>127</v>
      </c>
      <c r="N4797" s="172">
        <v>64</v>
      </c>
      <c r="O4797" s="167" t="s">
        <v>133</v>
      </c>
      <c r="P4797" s="260" t="e">
        <f t="shared" si="228"/>
        <v>#NUM!</v>
      </c>
      <c r="S4797" s="272"/>
    </row>
    <row r="4798" spans="1:19">
      <c r="A4798" s="161" t="s">
        <v>5909</v>
      </c>
      <c r="C4798" s="161" t="s">
        <v>133</v>
      </c>
      <c r="F4798" s="163" t="s">
        <v>133</v>
      </c>
      <c r="G4798" s="266" t="s">
        <v>133</v>
      </c>
      <c r="H4798" s="163" t="s">
        <v>133</v>
      </c>
      <c r="I4798" s="163" t="s">
        <v>133</v>
      </c>
      <c r="J4798" s="163" t="s">
        <v>133</v>
      </c>
      <c r="K4798" s="164">
        <f t="shared" si="229"/>
        <v>0</v>
      </c>
      <c r="L4798" s="165">
        <f t="shared" si="230"/>
        <v>0</v>
      </c>
      <c r="M4798" s="172">
        <v>127</v>
      </c>
      <c r="N4798" s="172">
        <v>64</v>
      </c>
      <c r="O4798" s="167" t="s">
        <v>133</v>
      </c>
      <c r="P4798" s="260" t="e">
        <f t="shared" si="228"/>
        <v>#NUM!</v>
      </c>
      <c r="S4798" s="272"/>
    </row>
    <row r="4799" spans="1:19">
      <c r="A4799" s="161" t="s">
        <v>5910</v>
      </c>
      <c r="C4799" s="161" t="s">
        <v>133</v>
      </c>
      <c r="F4799" s="163" t="s">
        <v>133</v>
      </c>
      <c r="G4799" s="266" t="s">
        <v>133</v>
      </c>
      <c r="H4799" s="163" t="s">
        <v>133</v>
      </c>
      <c r="I4799" s="163" t="s">
        <v>133</v>
      </c>
      <c r="J4799" s="163" t="s">
        <v>133</v>
      </c>
      <c r="K4799" s="164">
        <f t="shared" si="229"/>
        <v>0</v>
      </c>
      <c r="L4799" s="165">
        <f t="shared" si="230"/>
        <v>0</v>
      </c>
      <c r="M4799" s="172">
        <v>127</v>
      </c>
      <c r="N4799" s="172">
        <v>64</v>
      </c>
      <c r="O4799" s="167" t="s">
        <v>133</v>
      </c>
      <c r="P4799" s="260" t="e">
        <f t="shared" si="228"/>
        <v>#NUM!</v>
      </c>
      <c r="S4799" s="272"/>
    </row>
    <row r="4800" spans="1:19">
      <c r="A4800" s="161" t="s">
        <v>5911</v>
      </c>
      <c r="C4800" s="161" t="s">
        <v>133</v>
      </c>
      <c r="F4800" s="163" t="s">
        <v>133</v>
      </c>
      <c r="G4800" s="266" t="s">
        <v>133</v>
      </c>
      <c r="H4800" s="163" t="s">
        <v>133</v>
      </c>
      <c r="I4800" s="163" t="s">
        <v>133</v>
      </c>
      <c r="J4800" s="163" t="s">
        <v>133</v>
      </c>
      <c r="K4800" s="164">
        <f t="shared" si="229"/>
        <v>0</v>
      </c>
      <c r="L4800" s="165">
        <f t="shared" si="230"/>
        <v>0</v>
      </c>
      <c r="M4800" s="172">
        <v>127</v>
      </c>
      <c r="N4800" s="172">
        <v>64</v>
      </c>
      <c r="O4800" s="167" t="s">
        <v>133</v>
      </c>
      <c r="P4800" s="260" t="e">
        <f t="shared" si="228"/>
        <v>#NUM!</v>
      </c>
      <c r="S4800" s="272"/>
    </row>
    <row r="4801" spans="1:19">
      <c r="A4801" s="161" t="s">
        <v>5912</v>
      </c>
      <c r="C4801" s="161" t="s">
        <v>133</v>
      </c>
      <c r="F4801" s="163" t="s">
        <v>133</v>
      </c>
      <c r="G4801" s="266" t="s">
        <v>133</v>
      </c>
      <c r="H4801" s="163" t="s">
        <v>133</v>
      </c>
      <c r="I4801" s="163" t="s">
        <v>133</v>
      </c>
      <c r="J4801" s="163" t="s">
        <v>133</v>
      </c>
      <c r="K4801" s="164">
        <f t="shared" si="229"/>
        <v>0</v>
      </c>
      <c r="L4801" s="165">
        <f t="shared" si="230"/>
        <v>0</v>
      </c>
      <c r="M4801" s="172">
        <v>127</v>
      </c>
      <c r="N4801" s="172">
        <v>64</v>
      </c>
      <c r="O4801" s="167" t="s">
        <v>133</v>
      </c>
      <c r="P4801" s="260" t="e">
        <f t="shared" si="228"/>
        <v>#NUM!</v>
      </c>
      <c r="S4801" s="272"/>
    </row>
    <row r="4802" spans="1:19">
      <c r="A4802" s="161" t="s">
        <v>5913</v>
      </c>
      <c r="C4802" s="161" t="s">
        <v>133</v>
      </c>
      <c r="F4802" s="163" t="s">
        <v>133</v>
      </c>
      <c r="G4802" s="266" t="s">
        <v>133</v>
      </c>
      <c r="H4802" s="163" t="s">
        <v>133</v>
      </c>
      <c r="I4802" s="163" t="s">
        <v>133</v>
      </c>
      <c r="J4802" s="163" t="s">
        <v>133</v>
      </c>
      <c r="K4802" s="164">
        <f t="shared" si="229"/>
        <v>0</v>
      </c>
      <c r="L4802" s="165">
        <f t="shared" si="230"/>
        <v>0</v>
      </c>
      <c r="M4802" s="172">
        <v>127</v>
      </c>
      <c r="N4802" s="172">
        <v>64</v>
      </c>
      <c r="O4802" s="167" t="s">
        <v>133</v>
      </c>
      <c r="P4802" s="260" t="e">
        <f t="shared" si="228"/>
        <v>#NUM!</v>
      </c>
      <c r="S4802" s="272"/>
    </row>
    <row r="4803" spans="1:19">
      <c r="A4803" s="161" t="s">
        <v>5914</v>
      </c>
      <c r="C4803" s="161" t="s">
        <v>133</v>
      </c>
      <c r="F4803" s="163" t="s">
        <v>133</v>
      </c>
      <c r="G4803" s="266" t="s">
        <v>133</v>
      </c>
      <c r="H4803" s="163" t="s">
        <v>133</v>
      </c>
      <c r="I4803" s="163" t="s">
        <v>133</v>
      </c>
      <c r="J4803" s="163" t="s">
        <v>133</v>
      </c>
      <c r="K4803" s="164">
        <f t="shared" si="229"/>
        <v>0</v>
      </c>
      <c r="L4803" s="165">
        <f t="shared" si="230"/>
        <v>0</v>
      </c>
      <c r="M4803" s="172">
        <v>127</v>
      </c>
      <c r="N4803" s="172">
        <v>64</v>
      </c>
      <c r="O4803" s="167" t="s">
        <v>133</v>
      </c>
      <c r="P4803" s="260" t="e">
        <f t="shared" si="228"/>
        <v>#NUM!</v>
      </c>
      <c r="S4803" s="272"/>
    </row>
    <row r="4804" spans="1:19">
      <c r="A4804" s="161" t="s">
        <v>5915</v>
      </c>
      <c r="C4804" s="161" t="s">
        <v>133</v>
      </c>
      <c r="F4804" s="163" t="s">
        <v>133</v>
      </c>
      <c r="G4804" s="266" t="s">
        <v>133</v>
      </c>
      <c r="H4804" s="163" t="s">
        <v>133</v>
      </c>
      <c r="I4804" s="163" t="s">
        <v>133</v>
      </c>
      <c r="J4804" s="163" t="s">
        <v>133</v>
      </c>
      <c r="K4804" s="164">
        <f t="shared" si="229"/>
        <v>0</v>
      </c>
      <c r="L4804" s="165">
        <f t="shared" si="230"/>
        <v>0</v>
      </c>
      <c r="M4804" s="172">
        <v>127</v>
      </c>
      <c r="N4804" s="172">
        <v>64</v>
      </c>
      <c r="O4804" s="167" t="s">
        <v>133</v>
      </c>
      <c r="P4804" s="260" t="e">
        <f t="shared" si="228"/>
        <v>#NUM!</v>
      </c>
      <c r="S4804" s="272"/>
    </row>
    <row r="4805" spans="1:19">
      <c r="A4805" s="161" t="s">
        <v>5916</v>
      </c>
      <c r="C4805" s="161" t="s">
        <v>133</v>
      </c>
      <c r="F4805" s="163" t="s">
        <v>133</v>
      </c>
      <c r="G4805" s="266" t="s">
        <v>133</v>
      </c>
      <c r="H4805" s="163" t="s">
        <v>133</v>
      </c>
      <c r="I4805" s="163" t="s">
        <v>133</v>
      </c>
      <c r="J4805" s="163" t="s">
        <v>133</v>
      </c>
      <c r="K4805" s="164">
        <f t="shared" si="229"/>
        <v>0</v>
      </c>
      <c r="L4805" s="165">
        <f t="shared" si="230"/>
        <v>0</v>
      </c>
      <c r="M4805" s="172">
        <v>127</v>
      </c>
      <c r="N4805" s="172">
        <v>64</v>
      </c>
      <c r="O4805" s="167" t="s">
        <v>133</v>
      </c>
      <c r="P4805" s="260" t="e">
        <f t="shared" si="228"/>
        <v>#NUM!</v>
      </c>
      <c r="S4805" s="272"/>
    </row>
    <row r="4806" spans="1:19">
      <c r="A4806" s="161" t="s">
        <v>5917</v>
      </c>
      <c r="C4806" s="161" t="s">
        <v>133</v>
      </c>
      <c r="F4806" s="163" t="s">
        <v>133</v>
      </c>
      <c r="G4806" s="266" t="s">
        <v>133</v>
      </c>
      <c r="H4806" s="163" t="s">
        <v>133</v>
      </c>
      <c r="I4806" s="163" t="s">
        <v>133</v>
      </c>
      <c r="J4806" s="163" t="s">
        <v>133</v>
      </c>
      <c r="K4806" s="164">
        <f t="shared" si="229"/>
        <v>0</v>
      </c>
      <c r="L4806" s="165">
        <f t="shared" si="230"/>
        <v>0</v>
      </c>
      <c r="M4806" s="172">
        <v>127</v>
      </c>
      <c r="N4806" s="172">
        <v>64</v>
      </c>
      <c r="O4806" s="167" t="s">
        <v>133</v>
      </c>
      <c r="P4806" s="260" t="e">
        <f t="shared" si="228"/>
        <v>#NUM!</v>
      </c>
      <c r="S4806" s="272"/>
    </row>
    <row r="4807" spans="1:19">
      <c r="A4807" s="161" t="s">
        <v>5918</v>
      </c>
      <c r="C4807" s="161" t="s">
        <v>133</v>
      </c>
      <c r="F4807" s="163" t="s">
        <v>133</v>
      </c>
      <c r="G4807" s="266" t="s">
        <v>133</v>
      </c>
      <c r="H4807" s="163" t="s">
        <v>133</v>
      </c>
      <c r="I4807" s="163" t="s">
        <v>133</v>
      </c>
      <c r="J4807" s="163" t="s">
        <v>133</v>
      </c>
      <c r="K4807" s="164">
        <f t="shared" si="229"/>
        <v>0</v>
      </c>
      <c r="L4807" s="165">
        <f t="shared" si="230"/>
        <v>0</v>
      </c>
      <c r="M4807" s="172">
        <v>127</v>
      </c>
      <c r="N4807" s="172">
        <v>64</v>
      </c>
      <c r="O4807" s="167" t="s">
        <v>133</v>
      </c>
      <c r="P4807" s="260" t="e">
        <f t="shared" si="228"/>
        <v>#NUM!</v>
      </c>
      <c r="S4807" s="272"/>
    </row>
    <row r="4808" spans="1:19">
      <c r="A4808" s="161" t="s">
        <v>5919</v>
      </c>
      <c r="C4808" s="161" t="s">
        <v>133</v>
      </c>
      <c r="F4808" s="163" t="s">
        <v>133</v>
      </c>
      <c r="G4808" s="266" t="s">
        <v>133</v>
      </c>
      <c r="H4808" s="163" t="s">
        <v>133</v>
      </c>
      <c r="I4808" s="163" t="s">
        <v>133</v>
      </c>
      <c r="J4808" s="163" t="s">
        <v>133</v>
      </c>
      <c r="K4808" s="164">
        <f t="shared" si="229"/>
        <v>0</v>
      </c>
      <c r="L4808" s="165">
        <f t="shared" si="230"/>
        <v>0</v>
      </c>
      <c r="M4808" s="172">
        <v>127</v>
      </c>
      <c r="N4808" s="172">
        <v>64</v>
      </c>
      <c r="O4808" s="167" t="s">
        <v>133</v>
      </c>
      <c r="P4808" s="260" t="e">
        <f t="shared" si="228"/>
        <v>#NUM!</v>
      </c>
      <c r="S4808" s="272"/>
    </row>
    <row r="4809" spans="1:19">
      <c r="A4809" s="161" t="s">
        <v>5920</v>
      </c>
      <c r="C4809" s="161" t="s">
        <v>133</v>
      </c>
      <c r="F4809" s="163" t="s">
        <v>133</v>
      </c>
      <c r="G4809" s="266" t="s">
        <v>133</v>
      </c>
      <c r="H4809" s="163" t="s">
        <v>133</v>
      </c>
      <c r="I4809" s="163" t="s">
        <v>133</v>
      </c>
      <c r="J4809" s="163" t="s">
        <v>133</v>
      </c>
      <c r="K4809" s="164">
        <f t="shared" si="229"/>
        <v>0</v>
      </c>
      <c r="L4809" s="165">
        <f t="shared" si="230"/>
        <v>0</v>
      </c>
      <c r="M4809" s="172">
        <v>127</v>
      </c>
      <c r="N4809" s="172">
        <v>64</v>
      </c>
      <c r="O4809" s="167" t="s">
        <v>133</v>
      </c>
      <c r="P4809" s="260" t="e">
        <f t="shared" si="228"/>
        <v>#NUM!</v>
      </c>
      <c r="S4809" s="272"/>
    </row>
    <row r="4810" spans="1:19">
      <c r="A4810" s="161" t="s">
        <v>5921</v>
      </c>
      <c r="C4810" s="161" t="s">
        <v>133</v>
      </c>
      <c r="F4810" s="163" t="s">
        <v>133</v>
      </c>
      <c r="G4810" s="266" t="s">
        <v>133</v>
      </c>
      <c r="H4810" s="163" t="s">
        <v>133</v>
      </c>
      <c r="I4810" s="163" t="s">
        <v>133</v>
      </c>
      <c r="J4810" s="163" t="s">
        <v>133</v>
      </c>
      <c r="K4810" s="164">
        <f t="shared" si="229"/>
        <v>0</v>
      </c>
      <c r="L4810" s="165">
        <f t="shared" si="230"/>
        <v>0</v>
      </c>
      <c r="M4810" s="172">
        <v>127</v>
      </c>
      <c r="N4810" s="172">
        <v>64</v>
      </c>
      <c r="O4810" s="167" t="s">
        <v>133</v>
      </c>
      <c r="P4810" s="260" t="e">
        <f t="shared" si="228"/>
        <v>#NUM!</v>
      </c>
      <c r="S4810" s="272"/>
    </row>
    <row r="4811" spans="1:19">
      <c r="A4811" s="161" t="s">
        <v>5922</v>
      </c>
      <c r="C4811" s="161" t="s">
        <v>133</v>
      </c>
      <c r="F4811" s="163" t="s">
        <v>133</v>
      </c>
      <c r="G4811" s="266" t="s">
        <v>133</v>
      </c>
      <c r="H4811" s="163" t="s">
        <v>133</v>
      </c>
      <c r="I4811" s="163" t="s">
        <v>133</v>
      </c>
      <c r="J4811" s="163" t="s">
        <v>133</v>
      </c>
      <c r="K4811" s="164">
        <f t="shared" si="229"/>
        <v>0</v>
      </c>
      <c r="L4811" s="165">
        <f t="shared" si="230"/>
        <v>0</v>
      </c>
      <c r="M4811" s="172">
        <v>127</v>
      </c>
      <c r="N4811" s="172">
        <v>64</v>
      </c>
      <c r="O4811" s="167" t="s">
        <v>133</v>
      </c>
      <c r="P4811" s="260" t="e">
        <f t="shared" si="228"/>
        <v>#NUM!</v>
      </c>
      <c r="S4811" s="272"/>
    </row>
    <row r="4812" spans="1:19">
      <c r="A4812" s="161" t="s">
        <v>5923</v>
      </c>
      <c r="C4812" s="161" t="s">
        <v>133</v>
      </c>
      <c r="F4812" s="163" t="s">
        <v>133</v>
      </c>
      <c r="G4812" s="266" t="s">
        <v>133</v>
      </c>
      <c r="H4812" s="163" t="s">
        <v>133</v>
      </c>
      <c r="I4812" s="163" t="s">
        <v>133</v>
      </c>
      <c r="J4812" s="163" t="s">
        <v>133</v>
      </c>
      <c r="K4812" s="164">
        <f t="shared" si="229"/>
        <v>0</v>
      </c>
      <c r="L4812" s="165">
        <f t="shared" si="230"/>
        <v>0</v>
      </c>
      <c r="M4812" s="172">
        <v>127</v>
      </c>
      <c r="N4812" s="172">
        <v>64</v>
      </c>
      <c r="O4812" s="167" t="s">
        <v>133</v>
      </c>
      <c r="P4812" s="260" t="e">
        <f t="shared" si="228"/>
        <v>#NUM!</v>
      </c>
      <c r="S4812" s="272"/>
    </row>
    <row r="4813" spans="1:19">
      <c r="A4813" s="161" t="s">
        <v>5924</v>
      </c>
      <c r="C4813" s="161" t="s">
        <v>133</v>
      </c>
      <c r="F4813" s="163" t="s">
        <v>133</v>
      </c>
      <c r="G4813" s="266" t="s">
        <v>133</v>
      </c>
      <c r="H4813" s="163" t="s">
        <v>133</v>
      </c>
      <c r="I4813" s="163" t="s">
        <v>133</v>
      </c>
      <c r="J4813" s="163" t="s">
        <v>133</v>
      </c>
      <c r="K4813" s="164">
        <f t="shared" si="229"/>
        <v>0</v>
      </c>
      <c r="L4813" s="165">
        <f t="shared" si="230"/>
        <v>0</v>
      </c>
      <c r="M4813" s="172">
        <v>127</v>
      </c>
      <c r="N4813" s="172">
        <v>64</v>
      </c>
      <c r="O4813" s="167" t="s">
        <v>133</v>
      </c>
      <c r="P4813" s="260" t="e">
        <f t="shared" si="228"/>
        <v>#NUM!</v>
      </c>
      <c r="S4813" s="272"/>
    </row>
    <row r="4814" spans="1:19">
      <c r="A4814" s="161" t="s">
        <v>5925</v>
      </c>
      <c r="C4814" s="161" t="s">
        <v>133</v>
      </c>
      <c r="F4814" s="163" t="s">
        <v>133</v>
      </c>
      <c r="G4814" s="266" t="s">
        <v>133</v>
      </c>
      <c r="H4814" s="163" t="s">
        <v>133</v>
      </c>
      <c r="I4814" s="163" t="s">
        <v>133</v>
      </c>
      <c r="J4814" s="163" t="s">
        <v>133</v>
      </c>
      <c r="K4814" s="164">
        <f t="shared" si="229"/>
        <v>0</v>
      </c>
      <c r="L4814" s="165">
        <f t="shared" si="230"/>
        <v>0</v>
      </c>
      <c r="M4814" s="172">
        <v>127</v>
      </c>
      <c r="N4814" s="172">
        <v>64</v>
      </c>
      <c r="O4814" s="167" t="s">
        <v>133</v>
      </c>
      <c r="P4814" s="260" t="e">
        <f t="shared" si="228"/>
        <v>#NUM!</v>
      </c>
      <c r="S4814" s="272"/>
    </row>
    <row r="4815" spans="1:19">
      <c r="A4815" s="161" t="s">
        <v>5926</v>
      </c>
      <c r="C4815" s="161" t="s">
        <v>133</v>
      </c>
      <c r="F4815" s="163" t="s">
        <v>133</v>
      </c>
      <c r="G4815" s="266" t="s">
        <v>133</v>
      </c>
      <c r="H4815" s="163" t="s">
        <v>133</v>
      </c>
      <c r="I4815" s="163" t="s">
        <v>133</v>
      </c>
      <c r="J4815" s="163" t="s">
        <v>133</v>
      </c>
      <c r="K4815" s="164">
        <f t="shared" si="229"/>
        <v>0</v>
      </c>
      <c r="L4815" s="165">
        <f t="shared" si="230"/>
        <v>0</v>
      </c>
      <c r="M4815" s="172">
        <v>127</v>
      </c>
      <c r="N4815" s="172">
        <v>64</v>
      </c>
      <c r="O4815" s="167" t="s">
        <v>133</v>
      </c>
      <c r="P4815" s="260" t="e">
        <f t="shared" ref="P4815:P4878" si="231">MEDIAN(Q4815:R4815)</f>
        <v>#NUM!</v>
      </c>
      <c r="S4815" s="272"/>
    </row>
    <row r="4816" spans="1:19">
      <c r="A4816" s="161" t="s">
        <v>5927</v>
      </c>
      <c r="C4816" s="161" t="s">
        <v>133</v>
      </c>
      <c r="F4816" s="163" t="s">
        <v>133</v>
      </c>
      <c r="G4816" s="266" t="s">
        <v>133</v>
      </c>
      <c r="H4816" s="163" t="s">
        <v>133</v>
      </c>
      <c r="I4816" s="163" t="s">
        <v>133</v>
      </c>
      <c r="J4816" s="163" t="s">
        <v>133</v>
      </c>
      <c r="K4816" s="164">
        <f t="shared" ref="K4816:K4879" si="232">IF(OR(D4816="n/a",D4816="nd"),0,D4816)+IF(OR(I4816="n/a",I4816="nd"),0,I4816)</f>
        <v>0</v>
      </c>
      <c r="L4816" s="165">
        <f t="shared" ref="L4816:L4879" si="233">SQRT(SUMSQ(IF(OR(E4816="n/a",E4816="nd"),0,E4816),IF(OR(F4816="n/a",F4816="nd"),0,F4816),IF(OR(J4816="n/a",J4816="nd"),0,J4816)))</f>
        <v>0</v>
      </c>
      <c r="M4816" s="172">
        <v>127</v>
      </c>
      <c r="N4816" s="172">
        <v>64</v>
      </c>
      <c r="O4816" s="167" t="s">
        <v>133</v>
      </c>
      <c r="P4816" s="260" t="e">
        <f t="shared" si="231"/>
        <v>#NUM!</v>
      </c>
      <c r="S4816" s="272"/>
    </row>
    <row r="4817" spans="1:19">
      <c r="A4817" s="161" t="s">
        <v>5928</v>
      </c>
      <c r="C4817" s="161" t="s">
        <v>133</v>
      </c>
      <c r="F4817" s="163" t="s">
        <v>133</v>
      </c>
      <c r="G4817" s="266" t="s">
        <v>133</v>
      </c>
      <c r="H4817" s="163" t="s">
        <v>133</v>
      </c>
      <c r="I4817" s="163" t="s">
        <v>133</v>
      </c>
      <c r="J4817" s="163" t="s">
        <v>133</v>
      </c>
      <c r="K4817" s="164">
        <f t="shared" si="232"/>
        <v>0</v>
      </c>
      <c r="L4817" s="165">
        <f t="shared" si="233"/>
        <v>0</v>
      </c>
      <c r="M4817" s="172">
        <v>127</v>
      </c>
      <c r="N4817" s="172">
        <v>64</v>
      </c>
      <c r="O4817" s="167" t="s">
        <v>133</v>
      </c>
      <c r="P4817" s="260" t="e">
        <f t="shared" si="231"/>
        <v>#NUM!</v>
      </c>
      <c r="S4817" s="272"/>
    </row>
    <row r="4818" spans="1:19">
      <c r="A4818" s="161" t="s">
        <v>5929</v>
      </c>
      <c r="C4818" s="161" t="s">
        <v>133</v>
      </c>
      <c r="F4818" s="163" t="s">
        <v>133</v>
      </c>
      <c r="G4818" s="266" t="s">
        <v>133</v>
      </c>
      <c r="H4818" s="163" t="s">
        <v>133</v>
      </c>
      <c r="I4818" s="163" t="s">
        <v>133</v>
      </c>
      <c r="J4818" s="163" t="s">
        <v>133</v>
      </c>
      <c r="K4818" s="164">
        <f t="shared" si="232"/>
        <v>0</v>
      </c>
      <c r="L4818" s="165">
        <f t="shared" si="233"/>
        <v>0</v>
      </c>
      <c r="M4818" s="172">
        <v>127</v>
      </c>
      <c r="N4818" s="172">
        <v>64</v>
      </c>
      <c r="O4818" s="167" t="s">
        <v>133</v>
      </c>
      <c r="P4818" s="260" t="e">
        <f t="shared" si="231"/>
        <v>#NUM!</v>
      </c>
      <c r="S4818" s="272"/>
    </row>
    <row r="4819" spans="1:19">
      <c r="A4819" s="161" t="s">
        <v>5930</v>
      </c>
      <c r="C4819" s="161" t="s">
        <v>133</v>
      </c>
      <c r="F4819" s="163" t="s">
        <v>133</v>
      </c>
      <c r="G4819" s="266" t="s">
        <v>133</v>
      </c>
      <c r="H4819" s="163" t="s">
        <v>133</v>
      </c>
      <c r="I4819" s="163" t="s">
        <v>133</v>
      </c>
      <c r="J4819" s="163" t="s">
        <v>133</v>
      </c>
      <c r="K4819" s="164">
        <f t="shared" si="232"/>
        <v>0</v>
      </c>
      <c r="L4819" s="165">
        <f t="shared" si="233"/>
        <v>0</v>
      </c>
      <c r="M4819" s="172">
        <v>127</v>
      </c>
      <c r="N4819" s="172">
        <v>64</v>
      </c>
      <c r="O4819" s="167" t="s">
        <v>133</v>
      </c>
      <c r="P4819" s="260" t="e">
        <f t="shared" si="231"/>
        <v>#NUM!</v>
      </c>
      <c r="S4819" s="272"/>
    </row>
    <row r="4820" spans="1:19">
      <c r="A4820" s="161" t="s">
        <v>5931</v>
      </c>
      <c r="C4820" s="161" t="s">
        <v>133</v>
      </c>
      <c r="F4820" s="163" t="s">
        <v>133</v>
      </c>
      <c r="G4820" s="266" t="s">
        <v>133</v>
      </c>
      <c r="H4820" s="163" t="s">
        <v>133</v>
      </c>
      <c r="I4820" s="163" t="s">
        <v>133</v>
      </c>
      <c r="J4820" s="163" t="s">
        <v>133</v>
      </c>
      <c r="K4820" s="164">
        <f t="shared" si="232"/>
        <v>0</v>
      </c>
      <c r="L4820" s="165">
        <f t="shared" si="233"/>
        <v>0</v>
      </c>
      <c r="M4820" s="172">
        <v>127</v>
      </c>
      <c r="N4820" s="172">
        <v>64</v>
      </c>
      <c r="O4820" s="167" t="s">
        <v>133</v>
      </c>
      <c r="P4820" s="260" t="e">
        <f t="shared" si="231"/>
        <v>#NUM!</v>
      </c>
      <c r="S4820" s="272"/>
    </row>
    <row r="4821" spans="1:19">
      <c r="A4821" s="161" t="s">
        <v>5932</v>
      </c>
      <c r="C4821" s="161" t="s">
        <v>133</v>
      </c>
      <c r="F4821" s="163" t="s">
        <v>133</v>
      </c>
      <c r="G4821" s="266" t="s">
        <v>133</v>
      </c>
      <c r="H4821" s="163" t="s">
        <v>133</v>
      </c>
      <c r="I4821" s="163" t="s">
        <v>133</v>
      </c>
      <c r="J4821" s="163" t="s">
        <v>133</v>
      </c>
      <c r="K4821" s="164">
        <f t="shared" si="232"/>
        <v>0</v>
      </c>
      <c r="L4821" s="165">
        <f t="shared" si="233"/>
        <v>0</v>
      </c>
      <c r="M4821" s="172">
        <v>127</v>
      </c>
      <c r="N4821" s="172">
        <v>64</v>
      </c>
      <c r="O4821" s="167" t="s">
        <v>133</v>
      </c>
      <c r="P4821" s="260" t="e">
        <f t="shared" si="231"/>
        <v>#NUM!</v>
      </c>
      <c r="S4821" s="272"/>
    </row>
    <row r="4822" spans="1:19">
      <c r="A4822" s="161" t="s">
        <v>5933</v>
      </c>
      <c r="C4822" s="161" t="s">
        <v>133</v>
      </c>
      <c r="F4822" s="163" t="s">
        <v>133</v>
      </c>
      <c r="G4822" s="266" t="s">
        <v>133</v>
      </c>
      <c r="H4822" s="163" t="s">
        <v>133</v>
      </c>
      <c r="I4822" s="163" t="s">
        <v>133</v>
      </c>
      <c r="J4822" s="163" t="s">
        <v>133</v>
      </c>
      <c r="K4822" s="164">
        <f t="shared" si="232"/>
        <v>0</v>
      </c>
      <c r="L4822" s="165">
        <f t="shared" si="233"/>
        <v>0</v>
      </c>
      <c r="M4822" s="172">
        <v>127</v>
      </c>
      <c r="N4822" s="172">
        <v>64</v>
      </c>
      <c r="O4822" s="167" t="s">
        <v>133</v>
      </c>
      <c r="P4822" s="260" t="e">
        <f t="shared" si="231"/>
        <v>#NUM!</v>
      </c>
      <c r="S4822" s="272"/>
    </row>
    <row r="4823" spans="1:19">
      <c r="A4823" s="161" t="s">
        <v>5934</v>
      </c>
      <c r="C4823" s="161" t="s">
        <v>133</v>
      </c>
      <c r="F4823" s="163" t="s">
        <v>133</v>
      </c>
      <c r="G4823" s="266" t="s">
        <v>133</v>
      </c>
      <c r="H4823" s="163" t="s">
        <v>133</v>
      </c>
      <c r="I4823" s="163" t="s">
        <v>133</v>
      </c>
      <c r="J4823" s="163" t="s">
        <v>133</v>
      </c>
      <c r="K4823" s="164">
        <f t="shared" si="232"/>
        <v>0</v>
      </c>
      <c r="L4823" s="165">
        <f t="shared" si="233"/>
        <v>0</v>
      </c>
      <c r="M4823" s="172">
        <v>127</v>
      </c>
      <c r="N4823" s="172">
        <v>64</v>
      </c>
      <c r="O4823" s="167" t="s">
        <v>133</v>
      </c>
      <c r="P4823" s="260" t="e">
        <f t="shared" si="231"/>
        <v>#NUM!</v>
      </c>
      <c r="S4823" s="272"/>
    </row>
    <row r="4824" spans="1:19">
      <c r="A4824" s="161" t="s">
        <v>5935</v>
      </c>
      <c r="C4824" s="161" t="s">
        <v>133</v>
      </c>
      <c r="F4824" s="163" t="s">
        <v>133</v>
      </c>
      <c r="G4824" s="266" t="s">
        <v>133</v>
      </c>
      <c r="H4824" s="163" t="s">
        <v>133</v>
      </c>
      <c r="I4824" s="163" t="s">
        <v>133</v>
      </c>
      <c r="J4824" s="163" t="s">
        <v>133</v>
      </c>
      <c r="K4824" s="164">
        <f t="shared" si="232"/>
        <v>0</v>
      </c>
      <c r="L4824" s="165">
        <f t="shared" si="233"/>
        <v>0</v>
      </c>
      <c r="M4824" s="172">
        <v>127</v>
      </c>
      <c r="N4824" s="172">
        <v>64</v>
      </c>
      <c r="O4824" s="167" t="s">
        <v>133</v>
      </c>
      <c r="P4824" s="260" t="e">
        <f t="shared" si="231"/>
        <v>#NUM!</v>
      </c>
      <c r="S4824" s="272"/>
    </row>
    <row r="4825" spans="1:19">
      <c r="A4825" s="161" t="s">
        <v>5936</v>
      </c>
      <c r="C4825" s="161" t="s">
        <v>133</v>
      </c>
      <c r="F4825" s="163" t="s">
        <v>133</v>
      </c>
      <c r="G4825" s="266" t="s">
        <v>133</v>
      </c>
      <c r="H4825" s="163" t="s">
        <v>133</v>
      </c>
      <c r="I4825" s="163" t="s">
        <v>133</v>
      </c>
      <c r="J4825" s="163" t="s">
        <v>133</v>
      </c>
      <c r="K4825" s="164">
        <f t="shared" si="232"/>
        <v>0</v>
      </c>
      <c r="L4825" s="165">
        <f t="shared" si="233"/>
        <v>0</v>
      </c>
      <c r="M4825" s="172">
        <v>127</v>
      </c>
      <c r="N4825" s="172">
        <v>64</v>
      </c>
      <c r="O4825" s="167" t="s">
        <v>133</v>
      </c>
      <c r="P4825" s="260" t="e">
        <f t="shared" si="231"/>
        <v>#NUM!</v>
      </c>
      <c r="S4825" s="272"/>
    </row>
    <row r="4826" spans="1:19">
      <c r="A4826" s="161" t="s">
        <v>5937</v>
      </c>
      <c r="C4826" s="161" t="s">
        <v>133</v>
      </c>
      <c r="F4826" s="163" t="s">
        <v>133</v>
      </c>
      <c r="G4826" s="266" t="s">
        <v>133</v>
      </c>
      <c r="H4826" s="163" t="s">
        <v>133</v>
      </c>
      <c r="I4826" s="163" t="s">
        <v>133</v>
      </c>
      <c r="J4826" s="163" t="s">
        <v>133</v>
      </c>
      <c r="K4826" s="164">
        <f t="shared" si="232"/>
        <v>0</v>
      </c>
      <c r="L4826" s="165">
        <f t="shared" si="233"/>
        <v>0</v>
      </c>
      <c r="M4826" s="172">
        <v>127</v>
      </c>
      <c r="N4826" s="172">
        <v>64</v>
      </c>
      <c r="O4826" s="167" t="s">
        <v>133</v>
      </c>
      <c r="P4826" s="260" t="e">
        <f t="shared" si="231"/>
        <v>#NUM!</v>
      </c>
      <c r="S4826" s="272"/>
    </row>
    <row r="4827" spans="1:19">
      <c r="A4827" s="161" t="s">
        <v>5938</v>
      </c>
      <c r="C4827" s="161" t="s">
        <v>133</v>
      </c>
      <c r="F4827" s="163" t="s">
        <v>133</v>
      </c>
      <c r="G4827" s="266" t="s">
        <v>133</v>
      </c>
      <c r="H4827" s="163" t="s">
        <v>133</v>
      </c>
      <c r="I4827" s="163" t="s">
        <v>133</v>
      </c>
      <c r="J4827" s="163" t="s">
        <v>133</v>
      </c>
      <c r="K4827" s="164">
        <f t="shared" si="232"/>
        <v>0</v>
      </c>
      <c r="L4827" s="165">
        <f t="shared" si="233"/>
        <v>0</v>
      </c>
      <c r="M4827" s="172">
        <v>127</v>
      </c>
      <c r="N4827" s="172">
        <v>64</v>
      </c>
      <c r="O4827" s="167" t="s">
        <v>133</v>
      </c>
      <c r="P4827" s="260" t="e">
        <f t="shared" si="231"/>
        <v>#NUM!</v>
      </c>
      <c r="S4827" s="272"/>
    </row>
    <row r="4828" spans="1:19">
      <c r="A4828" s="161" t="s">
        <v>5939</v>
      </c>
      <c r="C4828" s="161" t="s">
        <v>133</v>
      </c>
      <c r="F4828" s="163" t="s">
        <v>133</v>
      </c>
      <c r="G4828" s="266" t="s">
        <v>133</v>
      </c>
      <c r="H4828" s="163" t="s">
        <v>133</v>
      </c>
      <c r="I4828" s="163" t="s">
        <v>133</v>
      </c>
      <c r="J4828" s="163" t="s">
        <v>133</v>
      </c>
      <c r="K4828" s="164">
        <f t="shared" si="232"/>
        <v>0</v>
      </c>
      <c r="L4828" s="165">
        <f t="shared" si="233"/>
        <v>0</v>
      </c>
      <c r="M4828" s="172">
        <v>127</v>
      </c>
      <c r="N4828" s="172">
        <v>64</v>
      </c>
      <c r="O4828" s="167" t="s">
        <v>133</v>
      </c>
      <c r="P4828" s="260" t="e">
        <f t="shared" si="231"/>
        <v>#NUM!</v>
      </c>
      <c r="S4828" s="272"/>
    </row>
    <row r="4829" spans="1:19">
      <c r="A4829" s="161" t="s">
        <v>5940</v>
      </c>
      <c r="C4829" s="161" t="s">
        <v>133</v>
      </c>
      <c r="F4829" s="163" t="s">
        <v>133</v>
      </c>
      <c r="G4829" s="266" t="s">
        <v>133</v>
      </c>
      <c r="H4829" s="163" t="s">
        <v>133</v>
      </c>
      <c r="I4829" s="163" t="s">
        <v>133</v>
      </c>
      <c r="J4829" s="163" t="s">
        <v>133</v>
      </c>
      <c r="K4829" s="164">
        <f t="shared" si="232"/>
        <v>0</v>
      </c>
      <c r="L4829" s="165">
        <f t="shared" si="233"/>
        <v>0</v>
      </c>
      <c r="M4829" s="172">
        <v>127</v>
      </c>
      <c r="N4829" s="172">
        <v>64</v>
      </c>
      <c r="O4829" s="167" t="s">
        <v>133</v>
      </c>
      <c r="P4829" s="260" t="e">
        <f t="shared" si="231"/>
        <v>#NUM!</v>
      </c>
      <c r="S4829" s="272"/>
    </row>
    <row r="4830" spans="1:19">
      <c r="A4830" s="161" t="s">
        <v>5941</v>
      </c>
      <c r="C4830" s="161" t="s">
        <v>133</v>
      </c>
      <c r="F4830" s="163" t="s">
        <v>133</v>
      </c>
      <c r="G4830" s="266" t="s">
        <v>133</v>
      </c>
      <c r="H4830" s="163" t="s">
        <v>133</v>
      </c>
      <c r="I4830" s="163" t="s">
        <v>133</v>
      </c>
      <c r="J4830" s="163" t="s">
        <v>133</v>
      </c>
      <c r="K4830" s="164">
        <f t="shared" si="232"/>
        <v>0</v>
      </c>
      <c r="L4830" s="165">
        <f t="shared" si="233"/>
        <v>0</v>
      </c>
      <c r="M4830" s="172">
        <v>127</v>
      </c>
      <c r="N4830" s="172">
        <v>64</v>
      </c>
      <c r="O4830" s="167" t="s">
        <v>133</v>
      </c>
      <c r="P4830" s="260" t="e">
        <f t="shared" si="231"/>
        <v>#NUM!</v>
      </c>
      <c r="S4830" s="272"/>
    </row>
    <row r="4831" spans="1:19">
      <c r="A4831" s="161" t="s">
        <v>5942</v>
      </c>
      <c r="C4831" s="161" t="s">
        <v>133</v>
      </c>
      <c r="F4831" s="163" t="s">
        <v>133</v>
      </c>
      <c r="G4831" s="266" t="s">
        <v>133</v>
      </c>
      <c r="H4831" s="163" t="s">
        <v>133</v>
      </c>
      <c r="I4831" s="163" t="s">
        <v>133</v>
      </c>
      <c r="J4831" s="163" t="s">
        <v>133</v>
      </c>
      <c r="K4831" s="164">
        <f t="shared" si="232"/>
        <v>0</v>
      </c>
      <c r="L4831" s="165">
        <f t="shared" si="233"/>
        <v>0</v>
      </c>
      <c r="M4831" s="172">
        <v>127</v>
      </c>
      <c r="N4831" s="172">
        <v>64</v>
      </c>
      <c r="O4831" s="167" t="s">
        <v>133</v>
      </c>
      <c r="P4831" s="260" t="e">
        <f t="shared" si="231"/>
        <v>#NUM!</v>
      </c>
      <c r="S4831" s="272"/>
    </row>
    <row r="4832" spans="1:19">
      <c r="A4832" s="161" t="s">
        <v>5943</v>
      </c>
      <c r="C4832" s="161" t="s">
        <v>133</v>
      </c>
      <c r="F4832" s="163" t="s">
        <v>133</v>
      </c>
      <c r="G4832" s="266" t="s">
        <v>133</v>
      </c>
      <c r="H4832" s="163" t="s">
        <v>133</v>
      </c>
      <c r="I4832" s="163" t="s">
        <v>133</v>
      </c>
      <c r="J4832" s="163" t="s">
        <v>133</v>
      </c>
      <c r="K4832" s="164">
        <f t="shared" si="232"/>
        <v>0</v>
      </c>
      <c r="L4832" s="165">
        <f t="shared" si="233"/>
        <v>0</v>
      </c>
      <c r="M4832" s="172">
        <v>127</v>
      </c>
      <c r="N4832" s="172">
        <v>64</v>
      </c>
      <c r="O4832" s="167" t="s">
        <v>133</v>
      </c>
      <c r="P4832" s="260" t="e">
        <f t="shared" si="231"/>
        <v>#NUM!</v>
      </c>
      <c r="S4832" s="272"/>
    </row>
    <row r="4833" spans="1:19">
      <c r="A4833" s="161" t="s">
        <v>5944</v>
      </c>
      <c r="C4833" s="161" t="s">
        <v>133</v>
      </c>
      <c r="F4833" s="163" t="s">
        <v>133</v>
      </c>
      <c r="G4833" s="266" t="s">
        <v>133</v>
      </c>
      <c r="H4833" s="163" t="s">
        <v>133</v>
      </c>
      <c r="I4833" s="163" t="s">
        <v>133</v>
      </c>
      <c r="J4833" s="163" t="s">
        <v>133</v>
      </c>
      <c r="K4833" s="164">
        <f t="shared" si="232"/>
        <v>0</v>
      </c>
      <c r="L4833" s="165">
        <f t="shared" si="233"/>
        <v>0</v>
      </c>
      <c r="M4833" s="172">
        <v>127</v>
      </c>
      <c r="N4833" s="172">
        <v>64</v>
      </c>
      <c r="O4833" s="167" t="s">
        <v>133</v>
      </c>
      <c r="P4833" s="260" t="e">
        <f t="shared" si="231"/>
        <v>#NUM!</v>
      </c>
      <c r="S4833" s="272"/>
    </row>
    <row r="4834" spans="1:19">
      <c r="A4834" s="161" t="s">
        <v>5945</v>
      </c>
      <c r="C4834" s="161" t="s">
        <v>133</v>
      </c>
      <c r="F4834" s="163" t="s">
        <v>133</v>
      </c>
      <c r="G4834" s="266" t="s">
        <v>133</v>
      </c>
      <c r="H4834" s="163" t="s">
        <v>133</v>
      </c>
      <c r="I4834" s="163" t="s">
        <v>133</v>
      </c>
      <c r="J4834" s="163" t="s">
        <v>133</v>
      </c>
      <c r="K4834" s="164">
        <f t="shared" si="232"/>
        <v>0</v>
      </c>
      <c r="L4834" s="165">
        <f t="shared" si="233"/>
        <v>0</v>
      </c>
      <c r="M4834" s="172">
        <v>127</v>
      </c>
      <c r="N4834" s="172">
        <v>64</v>
      </c>
      <c r="O4834" s="167" t="s">
        <v>133</v>
      </c>
      <c r="P4834" s="260" t="e">
        <f t="shared" si="231"/>
        <v>#NUM!</v>
      </c>
      <c r="S4834" s="272"/>
    </row>
    <row r="4835" spans="1:19">
      <c r="A4835" s="161" t="s">
        <v>5946</v>
      </c>
      <c r="C4835" s="161" t="s">
        <v>133</v>
      </c>
      <c r="F4835" s="163" t="s">
        <v>133</v>
      </c>
      <c r="G4835" s="266" t="s">
        <v>133</v>
      </c>
      <c r="H4835" s="163" t="s">
        <v>133</v>
      </c>
      <c r="I4835" s="163" t="s">
        <v>133</v>
      </c>
      <c r="J4835" s="163" t="s">
        <v>133</v>
      </c>
      <c r="K4835" s="164">
        <f t="shared" si="232"/>
        <v>0</v>
      </c>
      <c r="L4835" s="165">
        <f t="shared" si="233"/>
        <v>0</v>
      </c>
      <c r="M4835" s="172">
        <v>127</v>
      </c>
      <c r="N4835" s="172">
        <v>64</v>
      </c>
      <c r="O4835" s="167" t="s">
        <v>133</v>
      </c>
      <c r="P4835" s="260" t="e">
        <f t="shared" si="231"/>
        <v>#NUM!</v>
      </c>
      <c r="S4835" s="272"/>
    </row>
    <row r="4836" spans="1:19">
      <c r="A4836" s="161" t="s">
        <v>5947</v>
      </c>
      <c r="C4836" s="161" t="s">
        <v>133</v>
      </c>
      <c r="F4836" s="163" t="s">
        <v>133</v>
      </c>
      <c r="G4836" s="266" t="s">
        <v>133</v>
      </c>
      <c r="H4836" s="163" t="s">
        <v>133</v>
      </c>
      <c r="I4836" s="163" t="s">
        <v>133</v>
      </c>
      <c r="J4836" s="163" t="s">
        <v>133</v>
      </c>
      <c r="K4836" s="164">
        <f t="shared" si="232"/>
        <v>0</v>
      </c>
      <c r="L4836" s="165">
        <f t="shared" si="233"/>
        <v>0</v>
      </c>
      <c r="M4836" s="172">
        <v>127</v>
      </c>
      <c r="N4836" s="172">
        <v>64</v>
      </c>
      <c r="O4836" s="167" t="s">
        <v>133</v>
      </c>
      <c r="P4836" s="260" t="e">
        <f t="shared" si="231"/>
        <v>#NUM!</v>
      </c>
      <c r="S4836" s="272"/>
    </row>
    <row r="4837" spans="1:19">
      <c r="A4837" s="161" t="s">
        <v>5948</v>
      </c>
      <c r="C4837" s="161" t="s">
        <v>133</v>
      </c>
      <c r="F4837" s="163" t="s">
        <v>133</v>
      </c>
      <c r="G4837" s="266" t="s">
        <v>133</v>
      </c>
      <c r="H4837" s="163" t="s">
        <v>133</v>
      </c>
      <c r="I4837" s="163" t="s">
        <v>133</v>
      </c>
      <c r="J4837" s="163" t="s">
        <v>133</v>
      </c>
      <c r="K4837" s="164">
        <f t="shared" si="232"/>
        <v>0</v>
      </c>
      <c r="L4837" s="165">
        <f t="shared" si="233"/>
        <v>0</v>
      </c>
      <c r="M4837" s="172">
        <v>127</v>
      </c>
      <c r="N4837" s="172">
        <v>64</v>
      </c>
      <c r="O4837" s="167" t="s">
        <v>133</v>
      </c>
      <c r="P4837" s="260" t="e">
        <f t="shared" si="231"/>
        <v>#NUM!</v>
      </c>
      <c r="S4837" s="272"/>
    </row>
    <row r="4838" spans="1:19">
      <c r="A4838" s="161" t="s">
        <v>5949</v>
      </c>
      <c r="C4838" s="161" t="s">
        <v>133</v>
      </c>
      <c r="F4838" s="163" t="s">
        <v>133</v>
      </c>
      <c r="G4838" s="266" t="s">
        <v>133</v>
      </c>
      <c r="H4838" s="163" t="s">
        <v>133</v>
      </c>
      <c r="I4838" s="163" t="s">
        <v>133</v>
      </c>
      <c r="J4838" s="163" t="s">
        <v>133</v>
      </c>
      <c r="K4838" s="164">
        <f t="shared" si="232"/>
        <v>0</v>
      </c>
      <c r="L4838" s="165">
        <f t="shared" si="233"/>
        <v>0</v>
      </c>
      <c r="M4838" s="172">
        <v>127</v>
      </c>
      <c r="N4838" s="172">
        <v>64</v>
      </c>
      <c r="O4838" s="167" t="s">
        <v>133</v>
      </c>
      <c r="P4838" s="260" t="e">
        <f t="shared" si="231"/>
        <v>#NUM!</v>
      </c>
      <c r="S4838" s="272"/>
    </row>
    <row r="4839" spans="1:19">
      <c r="A4839" s="161" t="s">
        <v>5950</v>
      </c>
      <c r="C4839" s="161" t="s">
        <v>133</v>
      </c>
      <c r="F4839" s="163" t="s">
        <v>133</v>
      </c>
      <c r="G4839" s="266" t="s">
        <v>133</v>
      </c>
      <c r="H4839" s="163" t="s">
        <v>133</v>
      </c>
      <c r="I4839" s="163" t="s">
        <v>133</v>
      </c>
      <c r="J4839" s="163" t="s">
        <v>133</v>
      </c>
      <c r="K4839" s="164">
        <f t="shared" si="232"/>
        <v>0</v>
      </c>
      <c r="L4839" s="165">
        <f t="shared" si="233"/>
        <v>0</v>
      </c>
      <c r="M4839" s="172">
        <v>127</v>
      </c>
      <c r="N4839" s="172">
        <v>64</v>
      </c>
      <c r="O4839" s="167" t="s">
        <v>133</v>
      </c>
      <c r="P4839" s="260" t="e">
        <f t="shared" si="231"/>
        <v>#NUM!</v>
      </c>
      <c r="S4839" s="272"/>
    </row>
    <row r="4840" spans="1:19">
      <c r="A4840" s="161" t="s">
        <v>5951</v>
      </c>
      <c r="C4840" s="161" t="s">
        <v>133</v>
      </c>
      <c r="F4840" s="163" t="s">
        <v>133</v>
      </c>
      <c r="G4840" s="266" t="s">
        <v>133</v>
      </c>
      <c r="H4840" s="163" t="s">
        <v>133</v>
      </c>
      <c r="I4840" s="163" t="s">
        <v>133</v>
      </c>
      <c r="J4840" s="163" t="s">
        <v>133</v>
      </c>
      <c r="K4840" s="164">
        <f t="shared" si="232"/>
        <v>0</v>
      </c>
      <c r="L4840" s="165">
        <f t="shared" si="233"/>
        <v>0</v>
      </c>
      <c r="M4840" s="172">
        <v>127</v>
      </c>
      <c r="N4840" s="172">
        <v>64</v>
      </c>
      <c r="O4840" s="167" t="s">
        <v>133</v>
      </c>
      <c r="P4840" s="260" t="e">
        <f t="shared" si="231"/>
        <v>#NUM!</v>
      </c>
      <c r="S4840" s="272"/>
    </row>
    <row r="4841" spans="1:19">
      <c r="A4841" s="161" t="s">
        <v>5952</v>
      </c>
      <c r="C4841" s="161" t="s">
        <v>133</v>
      </c>
      <c r="F4841" s="163" t="s">
        <v>133</v>
      </c>
      <c r="G4841" s="266" t="s">
        <v>133</v>
      </c>
      <c r="H4841" s="163" t="s">
        <v>133</v>
      </c>
      <c r="I4841" s="163" t="s">
        <v>133</v>
      </c>
      <c r="J4841" s="163" t="s">
        <v>133</v>
      </c>
      <c r="K4841" s="164">
        <f t="shared" si="232"/>
        <v>0</v>
      </c>
      <c r="L4841" s="165">
        <f t="shared" si="233"/>
        <v>0</v>
      </c>
      <c r="M4841" s="172">
        <v>127</v>
      </c>
      <c r="N4841" s="172">
        <v>64</v>
      </c>
      <c r="O4841" s="167" t="s">
        <v>133</v>
      </c>
      <c r="P4841" s="260" t="e">
        <f t="shared" si="231"/>
        <v>#NUM!</v>
      </c>
      <c r="S4841" s="272"/>
    </row>
    <row r="4842" spans="1:19">
      <c r="A4842" s="161" t="s">
        <v>5953</v>
      </c>
      <c r="C4842" s="161" t="s">
        <v>133</v>
      </c>
      <c r="F4842" s="163" t="s">
        <v>133</v>
      </c>
      <c r="G4842" s="266" t="s">
        <v>133</v>
      </c>
      <c r="H4842" s="163" t="s">
        <v>133</v>
      </c>
      <c r="I4842" s="163" t="s">
        <v>133</v>
      </c>
      <c r="J4842" s="163" t="s">
        <v>133</v>
      </c>
      <c r="K4842" s="164">
        <f t="shared" si="232"/>
        <v>0</v>
      </c>
      <c r="L4842" s="165">
        <f t="shared" si="233"/>
        <v>0</v>
      </c>
      <c r="M4842" s="172">
        <v>127</v>
      </c>
      <c r="N4842" s="172">
        <v>64</v>
      </c>
      <c r="O4842" s="167" t="s">
        <v>133</v>
      </c>
      <c r="P4842" s="260" t="e">
        <f t="shared" si="231"/>
        <v>#NUM!</v>
      </c>
      <c r="S4842" s="272"/>
    </row>
    <row r="4843" spans="1:19">
      <c r="A4843" s="161" t="s">
        <v>5954</v>
      </c>
      <c r="C4843" s="161" t="s">
        <v>133</v>
      </c>
      <c r="F4843" s="163" t="s">
        <v>133</v>
      </c>
      <c r="G4843" s="266" t="s">
        <v>133</v>
      </c>
      <c r="H4843" s="163" t="s">
        <v>133</v>
      </c>
      <c r="I4843" s="163" t="s">
        <v>133</v>
      </c>
      <c r="J4843" s="163" t="s">
        <v>133</v>
      </c>
      <c r="K4843" s="164">
        <f t="shared" si="232"/>
        <v>0</v>
      </c>
      <c r="L4843" s="165">
        <f t="shared" si="233"/>
        <v>0</v>
      </c>
      <c r="M4843" s="172">
        <v>127</v>
      </c>
      <c r="N4843" s="172">
        <v>64</v>
      </c>
      <c r="O4843" s="167" t="s">
        <v>133</v>
      </c>
      <c r="P4843" s="260" t="e">
        <f t="shared" si="231"/>
        <v>#NUM!</v>
      </c>
      <c r="S4843" s="272"/>
    </row>
    <row r="4844" spans="1:19">
      <c r="A4844" s="161" t="s">
        <v>5955</v>
      </c>
      <c r="C4844" s="161" t="s">
        <v>133</v>
      </c>
      <c r="F4844" s="163" t="s">
        <v>133</v>
      </c>
      <c r="G4844" s="266" t="s">
        <v>133</v>
      </c>
      <c r="H4844" s="163" t="s">
        <v>133</v>
      </c>
      <c r="I4844" s="163" t="s">
        <v>133</v>
      </c>
      <c r="J4844" s="163" t="s">
        <v>133</v>
      </c>
      <c r="K4844" s="164">
        <f t="shared" si="232"/>
        <v>0</v>
      </c>
      <c r="L4844" s="165">
        <f t="shared" si="233"/>
        <v>0</v>
      </c>
      <c r="M4844" s="172">
        <v>127</v>
      </c>
      <c r="N4844" s="172">
        <v>64</v>
      </c>
      <c r="O4844" s="167" t="s">
        <v>133</v>
      </c>
      <c r="P4844" s="260" t="e">
        <f t="shared" si="231"/>
        <v>#NUM!</v>
      </c>
      <c r="S4844" s="272"/>
    </row>
    <row r="4845" spans="1:19">
      <c r="A4845" s="161" t="s">
        <v>5956</v>
      </c>
      <c r="C4845" s="161" t="s">
        <v>133</v>
      </c>
      <c r="F4845" s="163" t="s">
        <v>133</v>
      </c>
      <c r="G4845" s="266" t="s">
        <v>133</v>
      </c>
      <c r="H4845" s="163" t="s">
        <v>133</v>
      </c>
      <c r="I4845" s="163" t="s">
        <v>133</v>
      </c>
      <c r="J4845" s="163" t="s">
        <v>133</v>
      </c>
      <c r="K4845" s="164">
        <f t="shared" si="232"/>
        <v>0</v>
      </c>
      <c r="L4845" s="165">
        <f t="shared" si="233"/>
        <v>0</v>
      </c>
      <c r="M4845" s="172">
        <v>127</v>
      </c>
      <c r="N4845" s="172">
        <v>64</v>
      </c>
      <c r="O4845" s="167" t="s">
        <v>133</v>
      </c>
      <c r="P4845" s="260" t="e">
        <f t="shared" si="231"/>
        <v>#NUM!</v>
      </c>
      <c r="S4845" s="272"/>
    </row>
    <row r="4846" spans="1:19">
      <c r="A4846" s="161" t="s">
        <v>5957</v>
      </c>
      <c r="C4846" s="161" t="s">
        <v>133</v>
      </c>
      <c r="F4846" s="163" t="s">
        <v>133</v>
      </c>
      <c r="G4846" s="266" t="s">
        <v>133</v>
      </c>
      <c r="H4846" s="163" t="s">
        <v>133</v>
      </c>
      <c r="I4846" s="163" t="s">
        <v>133</v>
      </c>
      <c r="J4846" s="163" t="s">
        <v>133</v>
      </c>
      <c r="K4846" s="164">
        <f t="shared" si="232"/>
        <v>0</v>
      </c>
      <c r="L4846" s="165">
        <f t="shared" si="233"/>
        <v>0</v>
      </c>
      <c r="M4846" s="172">
        <v>127</v>
      </c>
      <c r="N4846" s="172">
        <v>64</v>
      </c>
      <c r="O4846" s="167" t="s">
        <v>133</v>
      </c>
      <c r="P4846" s="260" t="e">
        <f t="shared" si="231"/>
        <v>#NUM!</v>
      </c>
      <c r="S4846" s="272"/>
    </row>
    <row r="4847" spans="1:19">
      <c r="A4847" s="161" t="s">
        <v>5958</v>
      </c>
      <c r="C4847" s="161" t="s">
        <v>133</v>
      </c>
      <c r="F4847" s="163" t="s">
        <v>133</v>
      </c>
      <c r="G4847" s="266" t="s">
        <v>133</v>
      </c>
      <c r="H4847" s="163" t="s">
        <v>133</v>
      </c>
      <c r="I4847" s="163" t="s">
        <v>133</v>
      </c>
      <c r="J4847" s="163" t="s">
        <v>133</v>
      </c>
      <c r="K4847" s="164">
        <f t="shared" si="232"/>
        <v>0</v>
      </c>
      <c r="L4847" s="165">
        <f t="shared" si="233"/>
        <v>0</v>
      </c>
      <c r="M4847" s="172">
        <v>127</v>
      </c>
      <c r="N4847" s="172">
        <v>64</v>
      </c>
      <c r="O4847" s="167" t="s">
        <v>133</v>
      </c>
      <c r="P4847" s="260" t="e">
        <f t="shared" si="231"/>
        <v>#NUM!</v>
      </c>
      <c r="S4847" s="272"/>
    </row>
    <row r="4848" spans="1:19">
      <c r="A4848" s="161" t="s">
        <v>5959</v>
      </c>
      <c r="C4848" s="161" t="s">
        <v>133</v>
      </c>
      <c r="F4848" s="163" t="s">
        <v>133</v>
      </c>
      <c r="G4848" s="266" t="s">
        <v>133</v>
      </c>
      <c r="H4848" s="163" t="s">
        <v>133</v>
      </c>
      <c r="I4848" s="163" t="s">
        <v>133</v>
      </c>
      <c r="J4848" s="163" t="s">
        <v>133</v>
      </c>
      <c r="K4848" s="164">
        <f t="shared" si="232"/>
        <v>0</v>
      </c>
      <c r="L4848" s="165">
        <f t="shared" si="233"/>
        <v>0</v>
      </c>
      <c r="M4848" s="172">
        <v>127</v>
      </c>
      <c r="N4848" s="172">
        <v>64</v>
      </c>
      <c r="O4848" s="167" t="s">
        <v>133</v>
      </c>
      <c r="P4848" s="260" t="e">
        <f t="shared" si="231"/>
        <v>#NUM!</v>
      </c>
      <c r="S4848" s="272"/>
    </row>
    <row r="4849" spans="1:19">
      <c r="A4849" s="161" t="s">
        <v>5960</v>
      </c>
      <c r="C4849" s="161" t="s">
        <v>133</v>
      </c>
      <c r="F4849" s="163" t="s">
        <v>133</v>
      </c>
      <c r="G4849" s="266" t="s">
        <v>133</v>
      </c>
      <c r="H4849" s="163" t="s">
        <v>133</v>
      </c>
      <c r="I4849" s="163" t="s">
        <v>133</v>
      </c>
      <c r="J4849" s="163" t="s">
        <v>133</v>
      </c>
      <c r="K4849" s="164">
        <f t="shared" si="232"/>
        <v>0</v>
      </c>
      <c r="L4849" s="165">
        <f t="shared" si="233"/>
        <v>0</v>
      </c>
      <c r="M4849" s="172">
        <v>127</v>
      </c>
      <c r="N4849" s="172">
        <v>64</v>
      </c>
      <c r="O4849" s="167" t="s">
        <v>133</v>
      </c>
      <c r="P4849" s="260" t="e">
        <f t="shared" si="231"/>
        <v>#NUM!</v>
      </c>
      <c r="S4849" s="272"/>
    </row>
    <row r="4850" spans="1:19">
      <c r="A4850" s="161" t="s">
        <v>5961</v>
      </c>
      <c r="C4850" s="161" t="s">
        <v>133</v>
      </c>
      <c r="F4850" s="163" t="s">
        <v>133</v>
      </c>
      <c r="G4850" s="266" t="s">
        <v>133</v>
      </c>
      <c r="H4850" s="163" t="s">
        <v>133</v>
      </c>
      <c r="I4850" s="163" t="s">
        <v>133</v>
      </c>
      <c r="J4850" s="163" t="s">
        <v>133</v>
      </c>
      <c r="K4850" s="164">
        <f t="shared" si="232"/>
        <v>0</v>
      </c>
      <c r="L4850" s="165">
        <f t="shared" si="233"/>
        <v>0</v>
      </c>
      <c r="M4850" s="172">
        <v>127</v>
      </c>
      <c r="N4850" s="172">
        <v>64</v>
      </c>
      <c r="O4850" s="167" t="s">
        <v>133</v>
      </c>
      <c r="P4850" s="260" t="e">
        <f t="shared" si="231"/>
        <v>#NUM!</v>
      </c>
      <c r="S4850" s="272"/>
    </row>
    <row r="4851" spans="1:19">
      <c r="A4851" s="161" t="s">
        <v>5962</v>
      </c>
      <c r="C4851" s="161" t="s">
        <v>133</v>
      </c>
      <c r="F4851" s="163" t="s">
        <v>133</v>
      </c>
      <c r="G4851" s="266" t="s">
        <v>133</v>
      </c>
      <c r="H4851" s="163" t="s">
        <v>133</v>
      </c>
      <c r="I4851" s="163" t="s">
        <v>133</v>
      </c>
      <c r="J4851" s="163" t="s">
        <v>133</v>
      </c>
      <c r="K4851" s="164">
        <f t="shared" si="232"/>
        <v>0</v>
      </c>
      <c r="L4851" s="165">
        <f t="shared" si="233"/>
        <v>0</v>
      </c>
      <c r="M4851" s="172">
        <v>127</v>
      </c>
      <c r="N4851" s="172">
        <v>64</v>
      </c>
      <c r="O4851" s="167" t="s">
        <v>133</v>
      </c>
      <c r="P4851" s="260" t="e">
        <f t="shared" si="231"/>
        <v>#NUM!</v>
      </c>
      <c r="S4851" s="272"/>
    </row>
    <row r="4852" spans="1:19">
      <c r="A4852" s="161" t="s">
        <v>5963</v>
      </c>
      <c r="C4852" s="161" t="s">
        <v>133</v>
      </c>
      <c r="F4852" s="163" t="s">
        <v>133</v>
      </c>
      <c r="G4852" s="266" t="s">
        <v>133</v>
      </c>
      <c r="H4852" s="163" t="s">
        <v>133</v>
      </c>
      <c r="I4852" s="163" t="s">
        <v>133</v>
      </c>
      <c r="J4852" s="163" t="s">
        <v>133</v>
      </c>
      <c r="K4852" s="164">
        <f t="shared" si="232"/>
        <v>0</v>
      </c>
      <c r="L4852" s="165">
        <f t="shared" si="233"/>
        <v>0</v>
      </c>
      <c r="M4852" s="172">
        <v>127</v>
      </c>
      <c r="N4852" s="172">
        <v>64</v>
      </c>
      <c r="O4852" s="167" t="s">
        <v>133</v>
      </c>
      <c r="P4852" s="260" t="e">
        <f t="shared" si="231"/>
        <v>#NUM!</v>
      </c>
      <c r="S4852" s="272"/>
    </row>
    <row r="4853" spans="1:19">
      <c r="A4853" s="161" t="s">
        <v>5964</v>
      </c>
      <c r="C4853" s="161" t="s">
        <v>133</v>
      </c>
      <c r="F4853" s="163" t="s">
        <v>133</v>
      </c>
      <c r="G4853" s="266" t="s">
        <v>133</v>
      </c>
      <c r="H4853" s="163" t="s">
        <v>133</v>
      </c>
      <c r="I4853" s="163" t="s">
        <v>133</v>
      </c>
      <c r="J4853" s="163" t="s">
        <v>133</v>
      </c>
      <c r="K4853" s="164">
        <f t="shared" si="232"/>
        <v>0</v>
      </c>
      <c r="L4853" s="165">
        <f t="shared" si="233"/>
        <v>0</v>
      </c>
      <c r="M4853" s="172">
        <v>127</v>
      </c>
      <c r="N4853" s="172">
        <v>64</v>
      </c>
      <c r="O4853" s="167" t="s">
        <v>133</v>
      </c>
      <c r="P4853" s="260" t="e">
        <f t="shared" si="231"/>
        <v>#NUM!</v>
      </c>
      <c r="S4853" s="272"/>
    </row>
    <row r="4854" spans="1:19">
      <c r="A4854" s="161" t="s">
        <v>5965</v>
      </c>
      <c r="C4854" s="161" t="s">
        <v>133</v>
      </c>
      <c r="F4854" s="163" t="s">
        <v>133</v>
      </c>
      <c r="G4854" s="266" t="s">
        <v>133</v>
      </c>
      <c r="H4854" s="163" t="s">
        <v>133</v>
      </c>
      <c r="I4854" s="163" t="s">
        <v>133</v>
      </c>
      <c r="J4854" s="163" t="s">
        <v>133</v>
      </c>
      <c r="K4854" s="164">
        <f t="shared" si="232"/>
        <v>0</v>
      </c>
      <c r="L4854" s="165">
        <f t="shared" si="233"/>
        <v>0</v>
      </c>
      <c r="M4854" s="172">
        <v>127</v>
      </c>
      <c r="N4854" s="172">
        <v>64</v>
      </c>
      <c r="O4854" s="167" t="s">
        <v>133</v>
      </c>
      <c r="P4854" s="260" t="e">
        <f t="shared" si="231"/>
        <v>#NUM!</v>
      </c>
      <c r="S4854" s="272"/>
    </row>
    <row r="4855" spans="1:19">
      <c r="A4855" s="161" t="s">
        <v>5966</v>
      </c>
      <c r="C4855" s="161" t="s">
        <v>133</v>
      </c>
      <c r="F4855" s="163" t="s">
        <v>133</v>
      </c>
      <c r="G4855" s="266" t="s">
        <v>133</v>
      </c>
      <c r="H4855" s="163" t="s">
        <v>133</v>
      </c>
      <c r="I4855" s="163" t="s">
        <v>133</v>
      </c>
      <c r="J4855" s="163" t="s">
        <v>133</v>
      </c>
      <c r="K4855" s="164">
        <f t="shared" si="232"/>
        <v>0</v>
      </c>
      <c r="L4855" s="165">
        <f t="shared" si="233"/>
        <v>0</v>
      </c>
      <c r="M4855" s="172">
        <v>127</v>
      </c>
      <c r="N4855" s="172">
        <v>64</v>
      </c>
      <c r="O4855" s="167" t="s">
        <v>133</v>
      </c>
      <c r="P4855" s="260" t="e">
        <f t="shared" si="231"/>
        <v>#NUM!</v>
      </c>
      <c r="S4855" s="272"/>
    </row>
    <row r="4856" spans="1:19">
      <c r="A4856" s="161" t="s">
        <v>5967</v>
      </c>
      <c r="C4856" s="161" t="s">
        <v>133</v>
      </c>
      <c r="F4856" s="163" t="s">
        <v>133</v>
      </c>
      <c r="G4856" s="266" t="s">
        <v>133</v>
      </c>
      <c r="H4856" s="163" t="s">
        <v>133</v>
      </c>
      <c r="I4856" s="163" t="s">
        <v>133</v>
      </c>
      <c r="J4856" s="163" t="s">
        <v>133</v>
      </c>
      <c r="K4856" s="164">
        <f t="shared" si="232"/>
        <v>0</v>
      </c>
      <c r="L4856" s="165">
        <f t="shared" si="233"/>
        <v>0</v>
      </c>
      <c r="M4856" s="172">
        <v>127</v>
      </c>
      <c r="N4856" s="172">
        <v>64</v>
      </c>
      <c r="O4856" s="167" t="s">
        <v>133</v>
      </c>
      <c r="P4856" s="260" t="e">
        <f t="shared" si="231"/>
        <v>#NUM!</v>
      </c>
      <c r="S4856" s="272"/>
    </row>
    <row r="4857" spans="1:19">
      <c r="A4857" s="161" t="s">
        <v>5968</v>
      </c>
      <c r="C4857" s="161" t="s">
        <v>133</v>
      </c>
      <c r="F4857" s="163" t="s">
        <v>133</v>
      </c>
      <c r="G4857" s="266" t="s">
        <v>133</v>
      </c>
      <c r="H4857" s="163" t="s">
        <v>133</v>
      </c>
      <c r="I4857" s="163" t="s">
        <v>133</v>
      </c>
      <c r="J4857" s="163" t="s">
        <v>133</v>
      </c>
      <c r="K4857" s="164">
        <f t="shared" si="232"/>
        <v>0</v>
      </c>
      <c r="L4857" s="165">
        <f t="shared" si="233"/>
        <v>0</v>
      </c>
      <c r="M4857" s="172">
        <v>127</v>
      </c>
      <c r="N4857" s="172">
        <v>64</v>
      </c>
      <c r="O4857" s="167" t="s">
        <v>133</v>
      </c>
      <c r="P4857" s="260" t="e">
        <f t="shared" si="231"/>
        <v>#NUM!</v>
      </c>
      <c r="S4857" s="272"/>
    </row>
    <row r="4858" spans="1:19">
      <c r="A4858" s="161" t="s">
        <v>5969</v>
      </c>
      <c r="C4858" s="161" t="s">
        <v>133</v>
      </c>
      <c r="F4858" s="163" t="s">
        <v>133</v>
      </c>
      <c r="G4858" s="266" t="s">
        <v>133</v>
      </c>
      <c r="H4858" s="163" t="s">
        <v>133</v>
      </c>
      <c r="I4858" s="163" t="s">
        <v>133</v>
      </c>
      <c r="J4858" s="163" t="s">
        <v>133</v>
      </c>
      <c r="K4858" s="164">
        <f t="shared" si="232"/>
        <v>0</v>
      </c>
      <c r="L4858" s="165">
        <f t="shared" si="233"/>
        <v>0</v>
      </c>
      <c r="M4858" s="172">
        <v>127</v>
      </c>
      <c r="N4858" s="172">
        <v>64</v>
      </c>
      <c r="O4858" s="167" t="s">
        <v>133</v>
      </c>
      <c r="P4858" s="260" t="e">
        <f t="shared" si="231"/>
        <v>#NUM!</v>
      </c>
      <c r="S4858" s="272"/>
    </row>
    <row r="4859" spans="1:19">
      <c r="A4859" s="161" t="s">
        <v>5970</v>
      </c>
      <c r="C4859" s="161" t="s">
        <v>133</v>
      </c>
      <c r="F4859" s="163" t="s">
        <v>133</v>
      </c>
      <c r="G4859" s="266" t="s">
        <v>133</v>
      </c>
      <c r="H4859" s="163" t="s">
        <v>133</v>
      </c>
      <c r="I4859" s="163" t="s">
        <v>133</v>
      </c>
      <c r="J4859" s="163" t="s">
        <v>133</v>
      </c>
      <c r="K4859" s="164">
        <f t="shared" si="232"/>
        <v>0</v>
      </c>
      <c r="L4859" s="165">
        <f t="shared" si="233"/>
        <v>0</v>
      </c>
      <c r="M4859" s="172">
        <v>127</v>
      </c>
      <c r="N4859" s="172">
        <v>64</v>
      </c>
      <c r="O4859" s="167" t="s">
        <v>133</v>
      </c>
      <c r="P4859" s="260" t="e">
        <f t="shared" si="231"/>
        <v>#NUM!</v>
      </c>
      <c r="S4859" s="272"/>
    </row>
    <row r="4860" spans="1:19">
      <c r="A4860" s="161" t="s">
        <v>5971</v>
      </c>
      <c r="C4860" s="161" t="s">
        <v>133</v>
      </c>
      <c r="F4860" s="163" t="s">
        <v>133</v>
      </c>
      <c r="G4860" s="266" t="s">
        <v>133</v>
      </c>
      <c r="H4860" s="163" t="s">
        <v>133</v>
      </c>
      <c r="I4860" s="163" t="s">
        <v>133</v>
      </c>
      <c r="J4860" s="163" t="s">
        <v>133</v>
      </c>
      <c r="K4860" s="164">
        <f t="shared" si="232"/>
        <v>0</v>
      </c>
      <c r="L4860" s="165">
        <f t="shared" si="233"/>
        <v>0</v>
      </c>
      <c r="M4860" s="172">
        <v>127</v>
      </c>
      <c r="N4860" s="172">
        <v>64</v>
      </c>
      <c r="O4860" s="167" t="s">
        <v>133</v>
      </c>
      <c r="P4860" s="260" t="e">
        <f t="shared" si="231"/>
        <v>#NUM!</v>
      </c>
      <c r="S4860" s="272"/>
    </row>
    <row r="4861" spans="1:19">
      <c r="A4861" s="161" t="s">
        <v>5972</v>
      </c>
      <c r="C4861" s="161" t="s">
        <v>133</v>
      </c>
      <c r="F4861" s="163" t="s">
        <v>133</v>
      </c>
      <c r="G4861" s="266" t="s">
        <v>133</v>
      </c>
      <c r="H4861" s="163" t="s">
        <v>133</v>
      </c>
      <c r="I4861" s="163" t="s">
        <v>133</v>
      </c>
      <c r="J4861" s="163" t="s">
        <v>133</v>
      </c>
      <c r="K4861" s="164">
        <f t="shared" si="232"/>
        <v>0</v>
      </c>
      <c r="L4861" s="165">
        <f t="shared" si="233"/>
        <v>0</v>
      </c>
      <c r="M4861" s="172">
        <v>127</v>
      </c>
      <c r="N4861" s="172">
        <v>64</v>
      </c>
      <c r="O4861" s="167" t="s">
        <v>133</v>
      </c>
      <c r="P4861" s="260" t="e">
        <f t="shared" si="231"/>
        <v>#NUM!</v>
      </c>
      <c r="S4861" s="272"/>
    </row>
    <row r="4862" spans="1:19">
      <c r="A4862" s="161" t="s">
        <v>5973</v>
      </c>
      <c r="C4862" s="161" t="s">
        <v>133</v>
      </c>
      <c r="F4862" s="163" t="s">
        <v>133</v>
      </c>
      <c r="G4862" s="266" t="s">
        <v>133</v>
      </c>
      <c r="H4862" s="163" t="s">
        <v>133</v>
      </c>
      <c r="I4862" s="163" t="s">
        <v>133</v>
      </c>
      <c r="J4862" s="163" t="s">
        <v>133</v>
      </c>
      <c r="K4862" s="164">
        <f t="shared" si="232"/>
        <v>0</v>
      </c>
      <c r="L4862" s="165">
        <f t="shared" si="233"/>
        <v>0</v>
      </c>
      <c r="M4862" s="172">
        <v>127</v>
      </c>
      <c r="N4862" s="172">
        <v>64</v>
      </c>
      <c r="O4862" s="167" t="s">
        <v>133</v>
      </c>
      <c r="P4862" s="260" t="e">
        <f t="shared" si="231"/>
        <v>#NUM!</v>
      </c>
      <c r="S4862" s="272"/>
    </row>
    <row r="4863" spans="1:19">
      <c r="A4863" s="161" t="s">
        <v>5974</v>
      </c>
      <c r="C4863" s="161" t="s">
        <v>133</v>
      </c>
      <c r="F4863" s="163" t="s">
        <v>133</v>
      </c>
      <c r="G4863" s="266" t="s">
        <v>133</v>
      </c>
      <c r="H4863" s="163" t="s">
        <v>133</v>
      </c>
      <c r="I4863" s="163" t="s">
        <v>133</v>
      </c>
      <c r="J4863" s="163" t="s">
        <v>133</v>
      </c>
      <c r="K4863" s="164">
        <f t="shared" si="232"/>
        <v>0</v>
      </c>
      <c r="L4863" s="165">
        <f t="shared" si="233"/>
        <v>0</v>
      </c>
      <c r="M4863" s="172">
        <v>127</v>
      </c>
      <c r="N4863" s="172">
        <v>64</v>
      </c>
      <c r="O4863" s="167" t="s">
        <v>133</v>
      </c>
      <c r="P4863" s="260" t="e">
        <f t="shared" si="231"/>
        <v>#NUM!</v>
      </c>
      <c r="S4863" s="272"/>
    </row>
    <row r="4864" spans="1:19">
      <c r="A4864" s="161" t="s">
        <v>5975</v>
      </c>
      <c r="C4864" s="161" t="s">
        <v>133</v>
      </c>
      <c r="F4864" s="163" t="s">
        <v>133</v>
      </c>
      <c r="G4864" s="266" t="s">
        <v>133</v>
      </c>
      <c r="H4864" s="163" t="s">
        <v>133</v>
      </c>
      <c r="I4864" s="163" t="s">
        <v>133</v>
      </c>
      <c r="J4864" s="163" t="s">
        <v>133</v>
      </c>
      <c r="K4864" s="164">
        <f t="shared" si="232"/>
        <v>0</v>
      </c>
      <c r="L4864" s="165">
        <f t="shared" si="233"/>
        <v>0</v>
      </c>
      <c r="M4864" s="172">
        <v>127</v>
      </c>
      <c r="N4864" s="172">
        <v>64</v>
      </c>
      <c r="O4864" s="167" t="s">
        <v>133</v>
      </c>
      <c r="P4864" s="260" t="e">
        <f t="shared" si="231"/>
        <v>#NUM!</v>
      </c>
      <c r="S4864" s="272"/>
    </row>
    <row r="4865" spans="1:19">
      <c r="A4865" s="161" t="s">
        <v>5976</v>
      </c>
      <c r="C4865" s="161" t="s">
        <v>133</v>
      </c>
      <c r="F4865" s="163" t="s">
        <v>133</v>
      </c>
      <c r="G4865" s="266" t="s">
        <v>133</v>
      </c>
      <c r="H4865" s="163" t="s">
        <v>133</v>
      </c>
      <c r="I4865" s="163" t="s">
        <v>133</v>
      </c>
      <c r="J4865" s="163" t="s">
        <v>133</v>
      </c>
      <c r="K4865" s="164">
        <f t="shared" si="232"/>
        <v>0</v>
      </c>
      <c r="L4865" s="165">
        <f t="shared" si="233"/>
        <v>0</v>
      </c>
      <c r="M4865" s="172">
        <v>127</v>
      </c>
      <c r="N4865" s="172">
        <v>64</v>
      </c>
      <c r="O4865" s="167" t="s">
        <v>133</v>
      </c>
      <c r="P4865" s="260" t="e">
        <f t="shared" si="231"/>
        <v>#NUM!</v>
      </c>
      <c r="S4865" s="272"/>
    </row>
    <row r="4866" spans="1:19">
      <c r="A4866" s="161" t="s">
        <v>5977</v>
      </c>
      <c r="C4866" s="161" t="s">
        <v>133</v>
      </c>
      <c r="F4866" s="163" t="s">
        <v>133</v>
      </c>
      <c r="G4866" s="266" t="s">
        <v>133</v>
      </c>
      <c r="H4866" s="163" t="s">
        <v>133</v>
      </c>
      <c r="I4866" s="163" t="s">
        <v>133</v>
      </c>
      <c r="J4866" s="163" t="s">
        <v>133</v>
      </c>
      <c r="K4866" s="164">
        <f t="shared" si="232"/>
        <v>0</v>
      </c>
      <c r="L4866" s="165">
        <f t="shared" si="233"/>
        <v>0</v>
      </c>
      <c r="M4866" s="172">
        <v>127</v>
      </c>
      <c r="N4866" s="172">
        <v>64</v>
      </c>
      <c r="O4866" s="167" t="s">
        <v>133</v>
      </c>
      <c r="P4866" s="260" t="e">
        <f t="shared" si="231"/>
        <v>#NUM!</v>
      </c>
      <c r="S4866" s="272"/>
    </row>
    <row r="4867" spans="1:19">
      <c r="A4867" s="161" t="s">
        <v>5978</v>
      </c>
      <c r="C4867" s="161" t="s">
        <v>133</v>
      </c>
      <c r="F4867" s="163" t="s">
        <v>133</v>
      </c>
      <c r="G4867" s="266" t="s">
        <v>133</v>
      </c>
      <c r="H4867" s="163" t="s">
        <v>133</v>
      </c>
      <c r="I4867" s="163" t="s">
        <v>133</v>
      </c>
      <c r="J4867" s="163" t="s">
        <v>133</v>
      </c>
      <c r="K4867" s="164">
        <f t="shared" si="232"/>
        <v>0</v>
      </c>
      <c r="L4867" s="165">
        <f t="shared" si="233"/>
        <v>0</v>
      </c>
      <c r="M4867" s="172">
        <v>127</v>
      </c>
      <c r="N4867" s="172">
        <v>64</v>
      </c>
      <c r="O4867" s="167" t="s">
        <v>133</v>
      </c>
      <c r="P4867" s="260" t="e">
        <f t="shared" si="231"/>
        <v>#NUM!</v>
      </c>
      <c r="S4867" s="272"/>
    </row>
    <row r="4868" spans="1:19">
      <c r="A4868" s="161" t="s">
        <v>5979</v>
      </c>
      <c r="C4868" s="161" t="s">
        <v>133</v>
      </c>
      <c r="F4868" s="163" t="s">
        <v>133</v>
      </c>
      <c r="G4868" s="266" t="s">
        <v>133</v>
      </c>
      <c r="H4868" s="163" t="s">
        <v>133</v>
      </c>
      <c r="I4868" s="163" t="s">
        <v>133</v>
      </c>
      <c r="J4868" s="163" t="s">
        <v>133</v>
      </c>
      <c r="K4868" s="164">
        <f t="shared" si="232"/>
        <v>0</v>
      </c>
      <c r="L4868" s="165">
        <f t="shared" si="233"/>
        <v>0</v>
      </c>
      <c r="M4868" s="172">
        <v>127</v>
      </c>
      <c r="N4868" s="172">
        <v>64</v>
      </c>
      <c r="O4868" s="167" t="s">
        <v>133</v>
      </c>
      <c r="P4868" s="260" t="e">
        <f t="shared" si="231"/>
        <v>#NUM!</v>
      </c>
      <c r="S4868" s="272"/>
    </row>
    <row r="4869" spans="1:19">
      <c r="A4869" s="161" t="s">
        <v>5980</v>
      </c>
      <c r="C4869" s="161" t="s">
        <v>133</v>
      </c>
      <c r="F4869" s="163" t="s">
        <v>133</v>
      </c>
      <c r="G4869" s="266" t="s">
        <v>133</v>
      </c>
      <c r="H4869" s="163" t="s">
        <v>133</v>
      </c>
      <c r="I4869" s="163" t="s">
        <v>133</v>
      </c>
      <c r="J4869" s="163" t="s">
        <v>133</v>
      </c>
      <c r="K4869" s="164">
        <f t="shared" si="232"/>
        <v>0</v>
      </c>
      <c r="L4869" s="165">
        <f t="shared" si="233"/>
        <v>0</v>
      </c>
      <c r="M4869" s="172">
        <v>127</v>
      </c>
      <c r="N4869" s="172">
        <v>64</v>
      </c>
      <c r="O4869" s="167" t="s">
        <v>133</v>
      </c>
      <c r="P4869" s="260" t="e">
        <f t="shared" si="231"/>
        <v>#NUM!</v>
      </c>
      <c r="S4869" s="272"/>
    </row>
    <row r="4870" spans="1:19">
      <c r="A4870" s="161" t="s">
        <v>5981</v>
      </c>
      <c r="C4870" s="161" t="s">
        <v>133</v>
      </c>
      <c r="F4870" s="163" t="s">
        <v>133</v>
      </c>
      <c r="G4870" s="266" t="s">
        <v>133</v>
      </c>
      <c r="H4870" s="163" t="s">
        <v>133</v>
      </c>
      <c r="I4870" s="163" t="s">
        <v>133</v>
      </c>
      <c r="J4870" s="163" t="s">
        <v>133</v>
      </c>
      <c r="K4870" s="164">
        <f t="shared" si="232"/>
        <v>0</v>
      </c>
      <c r="L4870" s="165">
        <f t="shared" si="233"/>
        <v>0</v>
      </c>
      <c r="M4870" s="172">
        <v>127</v>
      </c>
      <c r="N4870" s="172">
        <v>64</v>
      </c>
      <c r="O4870" s="167" t="s">
        <v>133</v>
      </c>
      <c r="P4870" s="260" t="e">
        <f t="shared" si="231"/>
        <v>#NUM!</v>
      </c>
      <c r="S4870" s="272"/>
    </row>
    <row r="4871" spans="1:19">
      <c r="A4871" s="161" t="s">
        <v>5982</v>
      </c>
      <c r="C4871" s="161" t="s">
        <v>133</v>
      </c>
      <c r="F4871" s="163" t="s">
        <v>133</v>
      </c>
      <c r="G4871" s="266" t="s">
        <v>133</v>
      </c>
      <c r="H4871" s="163" t="s">
        <v>133</v>
      </c>
      <c r="I4871" s="163" t="s">
        <v>133</v>
      </c>
      <c r="J4871" s="163" t="s">
        <v>133</v>
      </c>
      <c r="K4871" s="164">
        <f t="shared" si="232"/>
        <v>0</v>
      </c>
      <c r="L4871" s="165">
        <f t="shared" si="233"/>
        <v>0</v>
      </c>
      <c r="M4871" s="172">
        <v>127</v>
      </c>
      <c r="N4871" s="172">
        <v>64</v>
      </c>
      <c r="O4871" s="167" t="s">
        <v>133</v>
      </c>
      <c r="P4871" s="260" t="e">
        <f t="shared" si="231"/>
        <v>#NUM!</v>
      </c>
      <c r="S4871" s="272"/>
    </row>
    <row r="4872" spans="1:19">
      <c r="A4872" s="161" t="s">
        <v>5983</v>
      </c>
      <c r="C4872" s="161" t="s">
        <v>133</v>
      </c>
      <c r="F4872" s="163" t="s">
        <v>133</v>
      </c>
      <c r="G4872" s="266" t="s">
        <v>133</v>
      </c>
      <c r="H4872" s="163" t="s">
        <v>133</v>
      </c>
      <c r="I4872" s="163" t="s">
        <v>133</v>
      </c>
      <c r="J4872" s="163" t="s">
        <v>133</v>
      </c>
      <c r="K4872" s="164">
        <f t="shared" si="232"/>
        <v>0</v>
      </c>
      <c r="L4872" s="165">
        <f t="shared" si="233"/>
        <v>0</v>
      </c>
      <c r="M4872" s="172">
        <v>127</v>
      </c>
      <c r="N4872" s="172">
        <v>64</v>
      </c>
      <c r="O4872" s="167" t="s">
        <v>133</v>
      </c>
      <c r="P4872" s="260" t="e">
        <f t="shared" si="231"/>
        <v>#NUM!</v>
      </c>
      <c r="S4872" s="272"/>
    </row>
    <row r="4873" spans="1:19">
      <c r="A4873" s="161" t="s">
        <v>5984</v>
      </c>
      <c r="C4873" s="161" t="s">
        <v>133</v>
      </c>
      <c r="F4873" s="163" t="s">
        <v>133</v>
      </c>
      <c r="G4873" s="266" t="s">
        <v>133</v>
      </c>
      <c r="H4873" s="163" t="s">
        <v>133</v>
      </c>
      <c r="I4873" s="163" t="s">
        <v>133</v>
      </c>
      <c r="J4873" s="163" t="s">
        <v>133</v>
      </c>
      <c r="K4873" s="164">
        <f t="shared" si="232"/>
        <v>0</v>
      </c>
      <c r="L4873" s="165">
        <f t="shared" si="233"/>
        <v>0</v>
      </c>
      <c r="M4873" s="172">
        <v>127</v>
      </c>
      <c r="N4873" s="172">
        <v>64</v>
      </c>
      <c r="O4873" s="167" t="s">
        <v>133</v>
      </c>
      <c r="P4873" s="260" t="e">
        <f t="shared" si="231"/>
        <v>#NUM!</v>
      </c>
      <c r="S4873" s="272"/>
    </row>
    <row r="4874" spans="1:19">
      <c r="A4874" s="161" t="s">
        <v>5985</v>
      </c>
      <c r="C4874" s="161" t="s">
        <v>133</v>
      </c>
      <c r="F4874" s="163" t="s">
        <v>133</v>
      </c>
      <c r="G4874" s="266" t="s">
        <v>133</v>
      </c>
      <c r="H4874" s="163" t="s">
        <v>133</v>
      </c>
      <c r="I4874" s="163" t="s">
        <v>133</v>
      </c>
      <c r="J4874" s="163" t="s">
        <v>133</v>
      </c>
      <c r="K4874" s="164">
        <f t="shared" si="232"/>
        <v>0</v>
      </c>
      <c r="L4874" s="165">
        <f t="shared" si="233"/>
        <v>0</v>
      </c>
      <c r="M4874" s="172">
        <v>127</v>
      </c>
      <c r="N4874" s="172">
        <v>64</v>
      </c>
      <c r="O4874" s="167" t="s">
        <v>133</v>
      </c>
      <c r="P4874" s="260" t="e">
        <f t="shared" si="231"/>
        <v>#NUM!</v>
      </c>
      <c r="S4874" s="272"/>
    </row>
    <row r="4875" spans="1:19">
      <c r="A4875" s="161" t="s">
        <v>5986</v>
      </c>
      <c r="C4875" s="161" t="s">
        <v>133</v>
      </c>
      <c r="F4875" s="163" t="s">
        <v>133</v>
      </c>
      <c r="G4875" s="266" t="s">
        <v>133</v>
      </c>
      <c r="H4875" s="163" t="s">
        <v>133</v>
      </c>
      <c r="I4875" s="163" t="s">
        <v>133</v>
      </c>
      <c r="J4875" s="163" t="s">
        <v>133</v>
      </c>
      <c r="K4875" s="164">
        <f t="shared" si="232"/>
        <v>0</v>
      </c>
      <c r="L4875" s="165">
        <f t="shared" si="233"/>
        <v>0</v>
      </c>
      <c r="M4875" s="172">
        <v>127</v>
      </c>
      <c r="N4875" s="172">
        <v>64</v>
      </c>
      <c r="O4875" s="167" t="s">
        <v>133</v>
      </c>
      <c r="P4875" s="260" t="e">
        <f t="shared" si="231"/>
        <v>#NUM!</v>
      </c>
      <c r="S4875" s="272"/>
    </row>
    <row r="4876" spans="1:19">
      <c r="A4876" s="161" t="s">
        <v>5987</v>
      </c>
      <c r="C4876" s="161" t="s">
        <v>133</v>
      </c>
      <c r="F4876" s="163" t="s">
        <v>133</v>
      </c>
      <c r="G4876" s="266" t="s">
        <v>133</v>
      </c>
      <c r="H4876" s="163" t="s">
        <v>133</v>
      </c>
      <c r="I4876" s="163" t="s">
        <v>133</v>
      </c>
      <c r="J4876" s="163" t="s">
        <v>133</v>
      </c>
      <c r="K4876" s="164">
        <f t="shared" si="232"/>
        <v>0</v>
      </c>
      <c r="L4876" s="165">
        <f t="shared" si="233"/>
        <v>0</v>
      </c>
      <c r="M4876" s="172">
        <v>127</v>
      </c>
      <c r="N4876" s="172">
        <v>64</v>
      </c>
      <c r="O4876" s="167" t="s">
        <v>133</v>
      </c>
      <c r="P4876" s="260" t="e">
        <f t="shared" si="231"/>
        <v>#NUM!</v>
      </c>
      <c r="S4876" s="272"/>
    </row>
    <row r="4877" spans="1:19">
      <c r="A4877" s="161" t="s">
        <v>5988</v>
      </c>
      <c r="C4877" s="161" t="s">
        <v>133</v>
      </c>
      <c r="F4877" s="163" t="s">
        <v>133</v>
      </c>
      <c r="G4877" s="266" t="s">
        <v>133</v>
      </c>
      <c r="H4877" s="163" t="s">
        <v>133</v>
      </c>
      <c r="I4877" s="163" t="s">
        <v>133</v>
      </c>
      <c r="J4877" s="163" t="s">
        <v>133</v>
      </c>
      <c r="K4877" s="164">
        <f t="shared" si="232"/>
        <v>0</v>
      </c>
      <c r="L4877" s="165">
        <f t="shared" si="233"/>
        <v>0</v>
      </c>
      <c r="M4877" s="172">
        <v>127</v>
      </c>
      <c r="N4877" s="172">
        <v>64</v>
      </c>
      <c r="O4877" s="167" t="s">
        <v>133</v>
      </c>
      <c r="P4877" s="260" t="e">
        <f t="shared" si="231"/>
        <v>#NUM!</v>
      </c>
      <c r="S4877" s="272"/>
    </row>
    <row r="4878" spans="1:19">
      <c r="A4878" s="161" t="s">
        <v>5989</v>
      </c>
      <c r="C4878" s="161" t="s">
        <v>133</v>
      </c>
      <c r="F4878" s="163" t="s">
        <v>133</v>
      </c>
      <c r="G4878" s="266" t="s">
        <v>133</v>
      </c>
      <c r="H4878" s="163" t="s">
        <v>133</v>
      </c>
      <c r="I4878" s="163" t="s">
        <v>133</v>
      </c>
      <c r="J4878" s="163" t="s">
        <v>133</v>
      </c>
      <c r="K4878" s="164">
        <f t="shared" si="232"/>
        <v>0</v>
      </c>
      <c r="L4878" s="165">
        <f t="shared" si="233"/>
        <v>0</v>
      </c>
      <c r="M4878" s="172">
        <v>127</v>
      </c>
      <c r="N4878" s="172">
        <v>64</v>
      </c>
      <c r="O4878" s="167" t="s">
        <v>133</v>
      </c>
      <c r="P4878" s="260" t="e">
        <f t="shared" si="231"/>
        <v>#NUM!</v>
      </c>
      <c r="S4878" s="272"/>
    </row>
    <row r="4879" spans="1:19">
      <c r="A4879" s="161" t="s">
        <v>5990</v>
      </c>
      <c r="C4879" s="161" t="s">
        <v>133</v>
      </c>
      <c r="F4879" s="163" t="s">
        <v>133</v>
      </c>
      <c r="G4879" s="266" t="s">
        <v>133</v>
      </c>
      <c r="H4879" s="163" t="s">
        <v>133</v>
      </c>
      <c r="I4879" s="163" t="s">
        <v>133</v>
      </c>
      <c r="J4879" s="163" t="s">
        <v>133</v>
      </c>
      <c r="K4879" s="164">
        <f t="shared" si="232"/>
        <v>0</v>
      </c>
      <c r="L4879" s="165">
        <f t="shared" si="233"/>
        <v>0</v>
      </c>
      <c r="M4879" s="172">
        <v>127</v>
      </c>
      <c r="N4879" s="172">
        <v>64</v>
      </c>
      <c r="O4879" s="167" t="s">
        <v>133</v>
      </c>
      <c r="P4879" s="260" t="e">
        <f t="shared" ref="P4879:P4942" si="234">MEDIAN(Q4879:R4879)</f>
        <v>#NUM!</v>
      </c>
      <c r="S4879" s="272"/>
    </row>
    <row r="4880" spans="1:19">
      <c r="A4880" s="161" t="s">
        <v>5991</v>
      </c>
      <c r="C4880" s="161" t="s">
        <v>133</v>
      </c>
      <c r="F4880" s="163" t="s">
        <v>133</v>
      </c>
      <c r="G4880" s="266" t="s">
        <v>133</v>
      </c>
      <c r="H4880" s="163" t="s">
        <v>133</v>
      </c>
      <c r="I4880" s="163" t="s">
        <v>133</v>
      </c>
      <c r="J4880" s="163" t="s">
        <v>133</v>
      </c>
      <c r="K4880" s="164">
        <f t="shared" ref="K4880:K4943" si="235">IF(OR(D4880="n/a",D4880="nd"),0,D4880)+IF(OR(I4880="n/a",I4880="nd"),0,I4880)</f>
        <v>0</v>
      </c>
      <c r="L4880" s="165">
        <f t="shared" ref="L4880:L4943" si="236">SQRT(SUMSQ(IF(OR(E4880="n/a",E4880="nd"),0,E4880),IF(OR(F4880="n/a",F4880="nd"),0,F4880),IF(OR(J4880="n/a",J4880="nd"),0,J4880)))</f>
        <v>0</v>
      </c>
      <c r="M4880" s="172">
        <v>127</v>
      </c>
      <c r="N4880" s="172">
        <v>64</v>
      </c>
      <c r="O4880" s="167" t="s">
        <v>133</v>
      </c>
      <c r="P4880" s="260" t="e">
        <f t="shared" si="234"/>
        <v>#NUM!</v>
      </c>
      <c r="S4880" s="272"/>
    </row>
    <row r="4881" spans="1:19">
      <c r="A4881" s="161" t="s">
        <v>5992</v>
      </c>
      <c r="C4881" s="161" t="s">
        <v>133</v>
      </c>
      <c r="F4881" s="163" t="s">
        <v>133</v>
      </c>
      <c r="G4881" s="266" t="s">
        <v>133</v>
      </c>
      <c r="H4881" s="163" t="s">
        <v>133</v>
      </c>
      <c r="I4881" s="163" t="s">
        <v>133</v>
      </c>
      <c r="J4881" s="163" t="s">
        <v>133</v>
      </c>
      <c r="K4881" s="164">
        <f t="shared" si="235"/>
        <v>0</v>
      </c>
      <c r="L4881" s="165">
        <f t="shared" si="236"/>
        <v>0</v>
      </c>
      <c r="M4881" s="172">
        <v>127</v>
      </c>
      <c r="N4881" s="172">
        <v>64</v>
      </c>
      <c r="O4881" s="167" t="s">
        <v>133</v>
      </c>
      <c r="P4881" s="260" t="e">
        <f t="shared" si="234"/>
        <v>#NUM!</v>
      </c>
      <c r="S4881" s="272"/>
    </row>
    <row r="4882" spans="1:19">
      <c r="A4882" s="161" t="s">
        <v>5993</v>
      </c>
      <c r="C4882" s="161" t="s">
        <v>133</v>
      </c>
      <c r="F4882" s="163" t="s">
        <v>133</v>
      </c>
      <c r="G4882" s="266" t="s">
        <v>133</v>
      </c>
      <c r="H4882" s="163" t="s">
        <v>133</v>
      </c>
      <c r="I4882" s="163" t="s">
        <v>133</v>
      </c>
      <c r="J4882" s="163" t="s">
        <v>133</v>
      </c>
      <c r="K4882" s="164">
        <f t="shared" si="235"/>
        <v>0</v>
      </c>
      <c r="L4882" s="165">
        <f t="shared" si="236"/>
        <v>0</v>
      </c>
      <c r="M4882" s="172">
        <v>127</v>
      </c>
      <c r="N4882" s="172">
        <v>64</v>
      </c>
      <c r="O4882" s="167" t="s">
        <v>133</v>
      </c>
      <c r="P4882" s="260" t="e">
        <f t="shared" si="234"/>
        <v>#NUM!</v>
      </c>
      <c r="S4882" s="272"/>
    </row>
    <row r="4883" spans="1:19">
      <c r="A4883" s="161" t="s">
        <v>5994</v>
      </c>
      <c r="C4883" s="161" t="s">
        <v>133</v>
      </c>
      <c r="F4883" s="163" t="s">
        <v>133</v>
      </c>
      <c r="G4883" s="266" t="s">
        <v>133</v>
      </c>
      <c r="H4883" s="163" t="s">
        <v>133</v>
      </c>
      <c r="I4883" s="163" t="s">
        <v>133</v>
      </c>
      <c r="J4883" s="163" t="s">
        <v>133</v>
      </c>
      <c r="K4883" s="164">
        <f t="shared" si="235"/>
        <v>0</v>
      </c>
      <c r="L4883" s="165">
        <f t="shared" si="236"/>
        <v>0</v>
      </c>
      <c r="M4883" s="172">
        <v>127</v>
      </c>
      <c r="N4883" s="172">
        <v>64</v>
      </c>
      <c r="O4883" s="167" t="s">
        <v>133</v>
      </c>
      <c r="P4883" s="260" t="e">
        <f t="shared" si="234"/>
        <v>#NUM!</v>
      </c>
      <c r="S4883" s="272"/>
    </row>
    <row r="4884" spans="1:19">
      <c r="A4884" s="161" t="s">
        <v>5995</v>
      </c>
      <c r="C4884" s="161" t="s">
        <v>133</v>
      </c>
      <c r="F4884" s="163" t="s">
        <v>133</v>
      </c>
      <c r="G4884" s="266" t="s">
        <v>133</v>
      </c>
      <c r="H4884" s="163" t="s">
        <v>133</v>
      </c>
      <c r="I4884" s="163" t="s">
        <v>133</v>
      </c>
      <c r="J4884" s="163" t="s">
        <v>133</v>
      </c>
      <c r="K4884" s="164">
        <f t="shared" si="235"/>
        <v>0</v>
      </c>
      <c r="L4884" s="165">
        <f t="shared" si="236"/>
        <v>0</v>
      </c>
      <c r="M4884" s="172">
        <v>127</v>
      </c>
      <c r="N4884" s="172">
        <v>64</v>
      </c>
      <c r="O4884" s="167" t="s">
        <v>133</v>
      </c>
      <c r="P4884" s="260" t="e">
        <f t="shared" si="234"/>
        <v>#NUM!</v>
      </c>
      <c r="S4884" s="272"/>
    </row>
    <row r="4885" spans="1:19">
      <c r="A4885" s="161" t="s">
        <v>5996</v>
      </c>
      <c r="C4885" s="161" t="s">
        <v>133</v>
      </c>
      <c r="F4885" s="163" t="s">
        <v>133</v>
      </c>
      <c r="G4885" s="266" t="s">
        <v>133</v>
      </c>
      <c r="H4885" s="163" t="s">
        <v>133</v>
      </c>
      <c r="I4885" s="163" t="s">
        <v>133</v>
      </c>
      <c r="J4885" s="163" t="s">
        <v>133</v>
      </c>
      <c r="K4885" s="164">
        <f t="shared" si="235"/>
        <v>0</v>
      </c>
      <c r="L4885" s="165">
        <f t="shared" si="236"/>
        <v>0</v>
      </c>
      <c r="M4885" s="172">
        <v>127</v>
      </c>
      <c r="N4885" s="172">
        <v>64</v>
      </c>
      <c r="O4885" s="167" t="s">
        <v>133</v>
      </c>
      <c r="P4885" s="260" t="e">
        <f t="shared" si="234"/>
        <v>#NUM!</v>
      </c>
      <c r="S4885" s="272"/>
    </row>
    <row r="4886" spans="1:19">
      <c r="A4886" s="161" t="s">
        <v>5997</v>
      </c>
      <c r="C4886" s="161" t="s">
        <v>133</v>
      </c>
      <c r="F4886" s="163" t="s">
        <v>133</v>
      </c>
      <c r="G4886" s="266" t="s">
        <v>133</v>
      </c>
      <c r="H4886" s="163" t="s">
        <v>133</v>
      </c>
      <c r="I4886" s="163" t="s">
        <v>133</v>
      </c>
      <c r="J4886" s="163" t="s">
        <v>133</v>
      </c>
      <c r="K4886" s="164">
        <f t="shared" si="235"/>
        <v>0</v>
      </c>
      <c r="L4886" s="165">
        <f t="shared" si="236"/>
        <v>0</v>
      </c>
      <c r="M4886" s="172">
        <v>127</v>
      </c>
      <c r="N4886" s="172">
        <v>64</v>
      </c>
      <c r="O4886" s="167" t="s">
        <v>133</v>
      </c>
      <c r="P4886" s="260" t="e">
        <f t="shared" si="234"/>
        <v>#NUM!</v>
      </c>
      <c r="S4886" s="272"/>
    </row>
    <row r="4887" spans="1:19">
      <c r="A4887" s="161" t="s">
        <v>5998</v>
      </c>
      <c r="C4887" s="161" t="s">
        <v>133</v>
      </c>
      <c r="F4887" s="163" t="s">
        <v>133</v>
      </c>
      <c r="G4887" s="266" t="s">
        <v>133</v>
      </c>
      <c r="H4887" s="163" t="s">
        <v>133</v>
      </c>
      <c r="I4887" s="163" t="s">
        <v>133</v>
      </c>
      <c r="J4887" s="163" t="s">
        <v>133</v>
      </c>
      <c r="K4887" s="164">
        <f t="shared" si="235"/>
        <v>0</v>
      </c>
      <c r="L4887" s="165">
        <f t="shared" si="236"/>
        <v>0</v>
      </c>
      <c r="M4887" s="172">
        <v>127</v>
      </c>
      <c r="N4887" s="172">
        <v>64</v>
      </c>
      <c r="O4887" s="167" t="s">
        <v>133</v>
      </c>
      <c r="P4887" s="260" t="e">
        <f t="shared" si="234"/>
        <v>#NUM!</v>
      </c>
      <c r="S4887" s="272"/>
    </row>
    <row r="4888" spans="1:19">
      <c r="A4888" s="161" t="s">
        <v>5999</v>
      </c>
      <c r="C4888" s="161" t="s">
        <v>133</v>
      </c>
      <c r="F4888" s="163" t="s">
        <v>133</v>
      </c>
      <c r="G4888" s="266" t="s">
        <v>133</v>
      </c>
      <c r="H4888" s="163" t="s">
        <v>133</v>
      </c>
      <c r="I4888" s="163" t="s">
        <v>133</v>
      </c>
      <c r="J4888" s="163" t="s">
        <v>133</v>
      </c>
      <c r="K4888" s="164">
        <f t="shared" si="235"/>
        <v>0</v>
      </c>
      <c r="L4888" s="165">
        <f t="shared" si="236"/>
        <v>0</v>
      </c>
      <c r="M4888" s="172">
        <v>127</v>
      </c>
      <c r="N4888" s="172">
        <v>64</v>
      </c>
      <c r="O4888" s="167" t="s">
        <v>133</v>
      </c>
      <c r="P4888" s="260" t="e">
        <f t="shared" si="234"/>
        <v>#NUM!</v>
      </c>
      <c r="S4888" s="272"/>
    </row>
    <row r="4889" spans="1:19">
      <c r="A4889" s="161" t="s">
        <v>6000</v>
      </c>
      <c r="C4889" s="161" t="s">
        <v>133</v>
      </c>
      <c r="F4889" s="163" t="s">
        <v>133</v>
      </c>
      <c r="G4889" s="266" t="s">
        <v>133</v>
      </c>
      <c r="H4889" s="163" t="s">
        <v>133</v>
      </c>
      <c r="I4889" s="163" t="s">
        <v>133</v>
      </c>
      <c r="J4889" s="163" t="s">
        <v>133</v>
      </c>
      <c r="K4889" s="164">
        <f t="shared" si="235"/>
        <v>0</v>
      </c>
      <c r="L4889" s="165">
        <f t="shared" si="236"/>
        <v>0</v>
      </c>
      <c r="M4889" s="172">
        <v>127</v>
      </c>
      <c r="N4889" s="172">
        <v>64</v>
      </c>
      <c r="O4889" s="167" t="s">
        <v>133</v>
      </c>
      <c r="P4889" s="260" t="e">
        <f t="shared" si="234"/>
        <v>#NUM!</v>
      </c>
      <c r="S4889" s="272"/>
    </row>
    <row r="4890" spans="1:19">
      <c r="A4890" s="161" t="s">
        <v>6001</v>
      </c>
      <c r="C4890" s="161" t="s">
        <v>133</v>
      </c>
      <c r="F4890" s="163" t="s">
        <v>133</v>
      </c>
      <c r="G4890" s="266" t="s">
        <v>133</v>
      </c>
      <c r="H4890" s="163" t="s">
        <v>133</v>
      </c>
      <c r="I4890" s="163" t="s">
        <v>133</v>
      </c>
      <c r="J4890" s="163" t="s">
        <v>133</v>
      </c>
      <c r="K4890" s="164">
        <f t="shared" si="235"/>
        <v>0</v>
      </c>
      <c r="L4890" s="165">
        <f t="shared" si="236"/>
        <v>0</v>
      </c>
      <c r="M4890" s="172">
        <v>127</v>
      </c>
      <c r="N4890" s="172">
        <v>64</v>
      </c>
      <c r="O4890" s="167" t="s">
        <v>133</v>
      </c>
      <c r="P4890" s="260" t="e">
        <f t="shared" si="234"/>
        <v>#NUM!</v>
      </c>
      <c r="S4890" s="272"/>
    </row>
    <row r="4891" spans="1:19">
      <c r="A4891" s="161" t="s">
        <v>6002</v>
      </c>
      <c r="C4891" s="161" t="s">
        <v>133</v>
      </c>
      <c r="F4891" s="163" t="s">
        <v>133</v>
      </c>
      <c r="G4891" s="266" t="s">
        <v>133</v>
      </c>
      <c r="H4891" s="163" t="s">
        <v>133</v>
      </c>
      <c r="I4891" s="163" t="s">
        <v>133</v>
      </c>
      <c r="J4891" s="163" t="s">
        <v>133</v>
      </c>
      <c r="K4891" s="164">
        <f t="shared" si="235"/>
        <v>0</v>
      </c>
      <c r="L4891" s="165">
        <f t="shared" si="236"/>
        <v>0</v>
      </c>
      <c r="M4891" s="172">
        <v>127</v>
      </c>
      <c r="N4891" s="172">
        <v>64</v>
      </c>
      <c r="O4891" s="167" t="s">
        <v>133</v>
      </c>
      <c r="P4891" s="260" t="e">
        <f t="shared" si="234"/>
        <v>#NUM!</v>
      </c>
      <c r="S4891" s="272"/>
    </row>
    <row r="4892" spans="1:19">
      <c r="A4892" s="161" t="s">
        <v>6003</v>
      </c>
      <c r="C4892" s="161" t="s">
        <v>133</v>
      </c>
      <c r="F4892" s="163" t="s">
        <v>133</v>
      </c>
      <c r="G4892" s="266" t="s">
        <v>133</v>
      </c>
      <c r="H4892" s="163" t="s">
        <v>133</v>
      </c>
      <c r="I4892" s="163" t="s">
        <v>133</v>
      </c>
      <c r="J4892" s="163" t="s">
        <v>133</v>
      </c>
      <c r="K4892" s="164">
        <f t="shared" si="235"/>
        <v>0</v>
      </c>
      <c r="L4892" s="165">
        <f t="shared" si="236"/>
        <v>0</v>
      </c>
      <c r="M4892" s="172">
        <v>127</v>
      </c>
      <c r="N4892" s="172">
        <v>64</v>
      </c>
      <c r="O4892" s="167" t="s">
        <v>133</v>
      </c>
      <c r="P4892" s="260" t="e">
        <f t="shared" si="234"/>
        <v>#NUM!</v>
      </c>
      <c r="S4892" s="272"/>
    </row>
    <row r="4893" spans="1:19">
      <c r="A4893" s="161" t="s">
        <v>6004</v>
      </c>
      <c r="C4893" s="161" t="s">
        <v>133</v>
      </c>
      <c r="F4893" s="163" t="s">
        <v>133</v>
      </c>
      <c r="G4893" s="266" t="s">
        <v>133</v>
      </c>
      <c r="H4893" s="163" t="s">
        <v>133</v>
      </c>
      <c r="I4893" s="163" t="s">
        <v>133</v>
      </c>
      <c r="J4893" s="163" t="s">
        <v>133</v>
      </c>
      <c r="K4893" s="164">
        <f t="shared" si="235"/>
        <v>0</v>
      </c>
      <c r="L4893" s="165">
        <f t="shared" si="236"/>
        <v>0</v>
      </c>
      <c r="M4893" s="172">
        <v>127</v>
      </c>
      <c r="N4893" s="172">
        <v>64</v>
      </c>
      <c r="O4893" s="167" t="s">
        <v>133</v>
      </c>
      <c r="P4893" s="260" t="e">
        <f t="shared" si="234"/>
        <v>#NUM!</v>
      </c>
      <c r="S4893" s="272"/>
    </row>
    <row r="4894" spans="1:19">
      <c r="A4894" s="161" t="s">
        <v>6005</v>
      </c>
      <c r="C4894" s="161" t="s">
        <v>133</v>
      </c>
      <c r="F4894" s="163" t="s">
        <v>133</v>
      </c>
      <c r="G4894" s="266" t="s">
        <v>133</v>
      </c>
      <c r="H4894" s="163" t="s">
        <v>133</v>
      </c>
      <c r="I4894" s="163" t="s">
        <v>133</v>
      </c>
      <c r="J4894" s="163" t="s">
        <v>133</v>
      </c>
      <c r="K4894" s="164">
        <f t="shared" si="235"/>
        <v>0</v>
      </c>
      <c r="L4894" s="165">
        <f t="shared" si="236"/>
        <v>0</v>
      </c>
      <c r="M4894" s="172">
        <v>127</v>
      </c>
      <c r="N4894" s="172">
        <v>64</v>
      </c>
      <c r="O4894" s="167" t="s">
        <v>133</v>
      </c>
      <c r="P4894" s="260" t="e">
        <f t="shared" si="234"/>
        <v>#NUM!</v>
      </c>
      <c r="S4894" s="272"/>
    </row>
    <row r="4895" spans="1:19">
      <c r="A4895" s="161" t="s">
        <v>6006</v>
      </c>
      <c r="C4895" s="161" t="s">
        <v>133</v>
      </c>
      <c r="F4895" s="163" t="s">
        <v>133</v>
      </c>
      <c r="G4895" s="266" t="s">
        <v>133</v>
      </c>
      <c r="H4895" s="163" t="s">
        <v>133</v>
      </c>
      <c r="I4895" s="163" t="s">
        <v>133</v>
      </c>
      <c r="J4895" s="163" t="s">
        <v>133</v>
      </c>
      <c r="K4895" s="164">
        <f t="shared" si="235"/>
        <v>0</v>
      </c>
      <c r="L4895" s="165">
        <f t="shared" si="236"/>
        <v>0</v>
      </c>
      <c r="M4895" s="172">
        <v>127</v>
      </c>
      <c r="N4895" s="172">
        <v>64</v>
      </c>
      <c r="O4895" s="167" t="s">
        <v>133</v>
      </c>
      <c r="P4895" s="260" t="e">
        <f t="shared" si="234"/>
        <v>#NUM!</v>
      </c>
      <c r="S4895" s="272"/>
    </row>
    <row r="4896" spans="1:19">
      <c r="A4896" s="161" t="s">
        <v>6007</v>
      </c>
      <c r="C4896" s="161" t="s">
        <v>133</v>
      </c>
      <c r="F4896" s="163" t="s">
        <v>133</v>
      </c>
      <c r="G4896" s="266" t="s">
        <v>133</v>
      </c>
      <c r="H4896" s="163" t="s">
        <v>133</v>
      </c>
      <c r="I4896" s="163" t="s">
        <v>133</v>
      </c>
      <c r="J4896" s="163" t="s">
        <v>133</v>
      </c>
      <c r="K4896" s="164">
        <f t="shared" si="235"/>
        <v>0</v>
      </c>
      <c r="L4896" s="165">
        <f t="shared" si="236"/>
        <v>0</v>
      </c>
      <c r="M4896" s="172">
        <v>127</v>
      </c>
      <c r="N4896" s="172">
        <v>64</v>
      </c>
      <c r="O4896" s="167" t="s">
        <v>133</v>
      </c>
      <c r="P4896" s="260" t="e">
        <f t="shared" si="234"/>
        <v>#NUM!</v>
      </c>
      <c r="S4896" s="272"/>
    </row>
    <row r="4897" spans="1:19">
      <c r="A4897" s="161" t="s">
        <v>6008</v>
      </c>
      <c r="C4897" s="161" t="s">
        <v>133</v>
      </c>
      <c r="F4897" s="163" t="s">
        <v>133</v>
      </c>
      <c r="G4897" s="266" t="s">
        <v>133</v>
      </c>
      <c r="H4897" s="163" t="s">
        <v>133</v>
      </c>
      <c r="I4897" s="163" t="s">
        <v>133</v>
      </c>
      <c r="J4897" s="163" t="s">
        <v>133</v>
      </c>
      <c r="K4897" s="164">
        <f t="shared" si="235"/>
        <v>0</v>
      </c>
      <c r="L4897" s="165">
        <f t="shared" si="236"/>
        <v>0</v>
      </c>
      <c r="M4897" s="172">
        <v>127</v>
      </c>
      <c r="N4897" s="172">
        <v>64</v>
      </c>
      <c r="O4897" s="167" t="s">
        <v>133</v>
      </c>
      <c r="P4897" s="260" t="e">
        <f t="shared" si="234"/>
        <v>#NUM!</v>
      </c>
      <c r="S4897" s="272"/>
    </row>
    <row r="4898" spans="1:19">
      <c r="A4898" s="161" t="s">
        <v>6009</v>
      </c>
      <c r="C4898" s="161" t="s">
        <v>133</v>
      </c>
      <c r="F4898" s="163" t="s">
        <v>133</v>
      </c>
      <c r="G4898" s="266" t="s">
        <v>133</v>
      </c>
      <c r="H4898" s="163" t="s">
        <v>133</v>
      </c>
      <c r="I4898" s="163" t="s">
        <v>133</v>
      </c>
      <c r="J4898" s="163" t="s">
        <v>133</v>
      </c>
      <c r="K4898" s="164">
        <f t="shared" si="235"/>
        <v>0</v>
      </c>
      <c r="L4898" s="165">
        <f t="shared" si="236"/>
        <v>0</v>
      </c>
      <c r="M4898" s="172">
        <v>127</v>
      </c>
      <c r="N4898" s="172">
        <v>64</v>
      </c>
      <c r="O4898" s="167" t="s">
        <v>133</v>
      </c>
      <c r="P4898" s="260" t="e">
        <f t="shared" si="234"/>
        <v>#NUM!</v>
      </c>
      <c r="S4898" s="272"/>
    </row>
    <row r="4899" spans="1:19">
      <c r="A4899" s="161" t="s">
        <v>6010</v>
      </c>
      <c r="C4899" s="161" t="s">
        <v>133</v>
      </c>
      <c r="F4899" s="163" t="s">
        <v>133</v>
      </c>
      <c r="G4899" s="266" t="s">
        <v>133</v>
      </c>
      <c r="H4899" s="163" t="s">
        <v>133</v>
      </c>
      <c r="I4899" s="163" t="s">
        <v>133</v>
      </c>
      <c r="J4899" s="163" t="s">
        <v>133</v>
      </c>
      <c r="K4899" s="164">
        <f t="shared" si="235"/>
        <v>0</v>
      </c>
      <c r="L4899" s="165">
        <f t="shared" si="236"/>
        <v>0</v>
      </c>
      <c r="M4899" s="172">
        <v>127</v>
      </c>
      <c r="N4899" s="172">
        <v>64</v>
      </c>
      <c r="O4899" s="167" t="s">
        <v>133</v>
      </c>
      <c r="P4899" s="260" t="e">
        <f t="shared" si="234"/>
        <v>#NUM!</v>
      </c>
      <c r="S4899" s="272"/>
    </row>
    <row r="4900" spans="1:19">
      <c r="A4900" s="161" t="s">
        <v>6011</v>
      </c>
      <c r="C4900" s="161" t="s">
        <v>133</v>
      </c>
      <c r="F4900" s="163" t="s">
        <v>133</v>
      </c>
      <c r="G4900" s="266" t="s">
        <v>133</v>
      </c>
      <c r="H4900" s="163" t="s">
        <v>133</v>
      </c>
      <c r="I4900" s="163" t="s">
        <v>133</v>
      </c>
      <c r="J4900" s="163" t="s">
        <v>133</v>
      </c>
      <c r="K4900" s="164">
        <f t="shared" si="235"/>
        <v>0</v>
      </c>
      <c r="L4900" s="165">
        <f t="shared" si="236"/>
        <v>0</v>
      </c>
      <c r="M4900" s="172">
        <v>127</v>
      </c>
      <c r="N4900" s="172">
        <v>64</v>
      </c>
      <c r="O4900" s="167" t="s">
        <v>133</v>
      </c>
      <c r="P4900" s="260" t="e">
        <f t="shared" si="234"/>
        <v>#NUM!</v>
      </c>
      <c r="S4900" s="272"/>
    </row>
    <row r="4901" spans="1:19">
      <c r="A4901" s="161" t="s">
        <v>6012</v>
      </c>
      <c r="C4901" s="161" t="s">
        <v>133</v>
      </c>
      <c r="F4901" s="163" t="s">
        <v>133</v>
      </c>
      <c r="G4901" s="266" t="s">
        <v>133</v>
      </c>
      <c r="H4901" s="163" t="s">
        <v>133</v>
      </c>
      <c r="I4901" s="163" t="s">
        <v>133</v>
      </c>
      <c r="J4901" s="163" t="s">
        <v>133</v>
      </c>
      <c r="K4901" s="164">
        <f t="shared" si="235"/>
        <v>0</v>
      </c>
      <c r="L4901" s="165">
        <f t="shared" si="236"/>
        <v>0</v>
      </c>
      <c r="M4901" s="172">
        <v>127</v>
      </c>
      <c r="N4901" s="172">
        <v>64</v>
      </c>
      <c r="O4901" s="167" t="s">
        <v>133</v>
      </c>
      <c r="P4901" s="260" t="e">
        <f t="shared" si="234"/>
        <v>#NUM!</v>
      </c>
      <c r="S4901" s="272"/>
    </row>
    <row r="4902" spans="1:19">
      <c r="A4902" s="161" t="s">
        <v>6013</v>
      </c>
      <c r="C4902" s="161" t="s">
        <v>133</v>
      </c>
      <c r="F4902" s="163" t="s">
        <v>133</v>
      </c>
      <c r="G4902" s="266" t="s">
        <v>133</v>
      </c>
      <c r="H4902" s="163" t="s">
        <v>133</v>
      </c>
      <c r="I4902" s="163" t="s">
        <v>133</v>
      </c>
      <c r="J4902" s="163" t="s">
        <v>133</v>
      </c>
      <c r="K4902" s="164">
        <f t="shared" si="235"/>
        <v>0</v>
      </c>
      <c r="L4902" s="165">
        <f t="shared" si="236"/>
        <v>0</v>
      </c>
      <c r="M4902" s="172">
        <v>127</v>
      </c>
      <c r="N4902" s="172">
        <v>64</v>
      </c>
      <c r="O4902" s="167" t="s">
        <v>133</v>
      </c>
      <c r="P4902" s="260" t="e">
        <f t="shared" si="234"/>
        <v>#NUM!</v>
      </c>
      <c r="S4902" s="272"/>
    </row>
    <row r="4903" spans="1:19">
      <c r="A4903" s="161" t="s">
        <v>6014</v>
      </c>
      <c r="C4903" s="161" t="s">
        <v>133</v>
      </c>
      <c r="F4903" s="163" t="s">
        <v>133</v>
      </c>
      <c r="G4903" s="266" t="s">
        <v>133</v>
      </c>
      <c r="H4903" s="163" t="s">
        <v>133</v>
      </c>
      <c r="I4903" s="163" t="s">
        <v>133</v>
      </c>
      <c r="J4903" s="163" t="s">
        <v>133</v>
      </c>
      <c r="K4903" s="164">
        <f t="shared" si="235"/>
        <v>0</v>
      </c>
      <c r="L4903" s="165">
        <f t="shared" si="236"/>
        <v>0</v>
      </c>
      <c r="M4903" s="172">
        <v>127</v>
      </c>
      <c r="N4903" s="172">
        <v>64</v>
      </c>
      <c r="O4903" s="167" t="s">
        <v>133</v>
      </c>
      <c r="P4903" s="260" t="e">
        <f t="shared" si="234"/>
        <v>#NUM!</v>
      </c>
      <c r="S4903" s="272"/>
    </row>
    <row r="4904" spans="1:19">
      <c r="A4904" s="161" t="s">
        <v>6015</v>
      </c>
      <c r="C4904" s="161" t="s">
        <v>133</v>
      </c>
      <c r="F4904" s="163" t="s">
        <v>133</v>
      </c>
      <c r="G4904" s="266" t="s">
        <v>133</v>
      </c>
      <c r="H4904" s="163" t="s">
        <v>133</v>
      </c>
      <c r="I4904" s="163" t="s">
        <v>133</v>
      </c>
      <c r="J4904" s="163" t="s">
        <v>133</v>
      </c>
      <c r="K4904" s="164">
        <f t="shared" si="235"/>
        <v>0</v>
      </c>
      <c r="L4904" s="165">
        <f t="shared" si="236"/>
        <v>0</v>
      </c>
      <c r="M4904" s="172">
        <v>127</v>
      </c>
      <c r="N4904" s="172">
        <v>64</v>
      </c>
      <c r="O4904" s="167" t="s">
        <v>133</v>
      </c>
      <c r="P4904" s="260" t="e">
        <f t="shared" si="234"/>
        <v>#NUM!</v>
      </c>
      <c r="S4904" s="272"/>
    </row>
    <row r="4905" spans="1:19">
      <c r="A4905" s="161" t="s">
        <v>6016</v>
      </c>
      <c r="C4905" s="161" t="s">
        <v>133</v>
      </c>
      <c r="F4905" s="163" t="s">
        <v>133</v>
      </c>
      <c r="G4905" s="266" t="s">
        <v>133</v>
      </c>
      <c r="H4905" s="163" t="s">
        <v>133</v>
      </c>
      <c r="I4905" s="163" t="s">
        <v>133</v>
      </c>
      <c r="J4905" s="163" t="s">
        <v>133</v>
      </c>
      <c r="K4905" s="164">
        <f t="shared" si="235"/>
        <v>0</v>
      </c>
      <c r="L4905" s="165">
        <f t="shared" si="236"/>
        <v>0</v>
      </c>
      <c r="M4905" s="172">
        <v>127</v>
      </c>
      <c r="N4905" s="172">
        <v>64</v>
      </c>
      <c r="O4905" s="167" t="s">
        <v>133</v>
      </c>
      <c r="P4905" s="260" t="e">
        <f t="shared" si="234"/>
        <v>#NUM!</v>
      </c>
      <c r="S4905" s="272"/>
    </row>
    <row r="4906" spans="1:19">
      <c r="A4906" s="161" t="s">
        <v>6017</v>
      </c>
      <c r="C4906" s="161" t="s">
        <v>133</v>
      </c>
      <c r="F4906" s="163" t="s">
        <v>133</v>
      </c>
      <c r="G4906" s="266" t="s">
        <v>133</v>
      </c>
      <c r="H4906" s="163" t="s">
        <v>133</v>
      </c>
      <c r="I4906" s="163" t="s">
        <v>133</v>
      </c>
      <c r="J4906" s="163" t="s">
        <v>133</v>
      </c>
      <c r="K4906" s="164">
        <f t="shared" si="235"/>
        <v>0</v>
      </c>
      <c r="L4906" s="165">
        <f t="shared" si="236"/>
        <v>0</v>
      </c>
      <c r="M4906" s="172">
        <v>127</v>
      </c>
      <c r="N4906" s="172">
        <v>64</v>
      </c>
      <c r="O4906" s="167" t="s">
        <v>133</v>
      </c>
      <c r="P4906" s="260" t="e">
        <f t="shared" si="234"/>
        <v>#NUM!</v>
      </c>
      <c r="S4906" s="272"/>
    </row>
    <row r="4907" spans="1:19">
      <c r="A4907" s="161" t="s">
        <v>6018</v>
      </c>
      <c r="C4907" s="161" t="s">
        <v>133</v>
      </c>
      <c r="F4907" s="163" t="s">
        <v>133</v>
      </c>
      <c r="G4907" s="266" t="s">
        <v>133</v>
      </c>
      <c r="H4907" s="163" t="s">
        <v>133</v>
      </c>
      <c r="I4907" s="163" t="s">
        <v>133</v>
      </c>
      <c r="J4907" s="163" t="s">
        <v>133</v>
      </c>
      <c r="K4907" s="164">
        <f t="shared" si="235"/>
        <v>0</v>
      </c>
      <c r="L4907" s="165">
        <f t="shared" si="236"/>
        <v>0</v>
      </c>
      <c r="M4907" s="172">
        <v>127</v>
      </c>
      <c r="N4907" s="172">
        <v>64</v>
      </c>
      <c r="O4907" s="167" t="s">
        <v>133</v>
      </c>
      <c r="P4907" s="260" t="e">
        <f t="shared" si="234"/>
        <v>#NUM!</v>
      </c>
      <c r="S4907" s="272"/>
    </row>
    <row r="4908" spans="1:19">
      <c r="A4908" s="161" t="s">
        <v>6019</v>
      </c>
      <c r="C4908" s="161" t="s">
        <v>133</v>
      </c>
      <c r="F4908" s="163" t="s">
        <v>133</v>
      </c>
      <c r="G4908" s="266" t="s">
        <v>133</v>
      </c>
      <c r="H4908" s="163" t="s">
        <v>133</v>
      </c>
      <c r="I4908" s="163" t="s">
        <v>133</v>
      </c>
      <c r="J4908" s="163" t="s">
        <v>133</v>
      </c>
      <c r="K4908" s="164">
        <f t="shared" si="235"/>
        <v>0</v>
      </c>
      <c r="L4908" s="165">
        <f t="shared" si="236"/>
        <v>0</v>
      </c>
      <c r="M4908" s="172">
        <v>127</v>
      </c>
      <c r="N4908" s="172">
        <v>64</v>
      </c>
      <c r="O4908" s="167" t="s">
        <v>133</v>
      </c>
      <c r="P4908" s="260" t="e">
        <f t="shared" si="234"/>
        <v>#NUM!</v>
      </c>
      <c r="S4908" s="272"/>
    </row>
    <row r="4909" spans="1:19">
      <c r="A4909" s="161" t="s">
        <v>6020</v>
      </c>
      <c r="C4909" s="161" t="s">
        <v>133</v>
      </c>
      <c r="F4909" s="163" t="s">
        <v>133</v>
      </c>
      <c r="G4909" s="266" t="s">
        <v>133</v>
      </c>
      <c r="H4909" s="163" t="s">
        <v>133</v>
      </c>
      <c r="I4909" s="163" t="s">
        <v>133</v>
      </c>
      <c r="J4909" s="163" t="s">
        <v>133</v>
      </c>
      <c r="K4909" s="164">
        <f t="shared" si="235"/>
        <v>0</v>
      </c>
      <c r="L4909" s="165">
        <f t="shared" si="236"/>
        <v>0</v>
      </c>
      <c r="M4909" s="172">
        <v>127</v>
      </c>
      <c r="N4909" s="172">
        <v>64</v>
      </c>
      <c r="O4909" s="167" t="s">
        <v>133</v>
      </c>
      <c r="P4909" s="260" t="e">
        <f t="shared" si="234"/>
        <v>#NUM!</v>
      </c>
      <c r="S4909" s="272"/>
    </row>
    <row r="4910" spans="1:19">
      <c r="A4910" s="161" t="s">
        <v>6021</v>
      </c>
      <c r="C4910" s="161" t="s">
        <v>133</v>
      </c>
      <c r="F4910" s="163" t="s">
        <v>133</v>
      </c>
      <c r="G4910" s="266" t="s">
        <v>133</v>
      </c>
      <c r="H4910" s="163" t="s">
        <v>133</v>
      </c>
      <c r="I4910" s="163" t="s">
        <v>133</v>
      </c>
      <c r="J4910" s="163" t="s">
        <v>133</v>
      </c>
      <c r="K4910" s="164">
        <f t="shared" si="235"/>
        <v>0</v>
      </c>
      <c r="L4910" s="165">
        <f t="shared" si="236"/>
        <v>0</v>
      </c>
      <c r="M4910" s="172">
        <v>127</v>
      </c>
      <c r="N4910" s="172">
        <v>64</v>
      </c>
      <c r="O4910" s="167" t="s">
        <v>133</v>
      </c>
      <c r="P4910" s="260" t="e">
        <f t="shared" si="234"/>
        <v>#NUM!</v>
      </c>
      <c r="S4910" s="272"/>
    </row>
    <row r="4911" spans="1:19">
      <c r="A4911" s="161" t="s">
        <v>6022</v>
      </c>
      <c r="C4911" s="161" t="s">
        <v>133</v>
      </c>
      <c r="F4911" s="163" t="s">
        <v>133</v>
      </c>
      <c r="G4911" s="266" t="s">
        <v>133</v>
      </c>
      <c r="H4911" s="163" t="s">
        <v>133</v>
      </c>
      <c r="I4911" s="163" t="s">
        <v>133</v>
      </c>
      <c r="J4911" s="163" t="s">
        <v>133</v>
      </c>
      <c r="K4911" s="164">
        <f t="shared" si="235"/>
        <v>0</v>
      </c>
      <c r="L4911" s="165">
        <f t="shared" si="236"/>
        <v>0</v>
      </c>
      <c r="M4911" s="172">
        <v>127</v>
      </c>
      <c r="N4911" s="172">
        <v>64</v>
      </c>
      <c r="O4911" s="167" t="s">
        <v>133</v>
      </c>
      <c r="P4911" s="260" t="e">
        <f t="shared" si="234"/>
        <v>#NUM!</v>
      </c>
      <c r="S4911" s="272"/>
    </row>
    <row r="4912" spans="1:19">
      <c r="A4912" s="161" t="s">
        <v>6023</v>
      </c>
      <c r="C4912" s="161" t="s">
        <v>133</v>
      </c>
      <c r="F4912" s="163" t="s">
        <v>133</v>
      </c>
      <c r="G4912" s="266" t="s">
        <v>133</v>
      </c>
      <c r="H4912" s="163" t="s">
        <v>133</v>
      </c>
      <c r="I4912" s="163" t="s">
        <v>133</v>
      </c>
      <c r="J4912" s="163" t="s">
        <v>133</v>
      </c>
      <c r="K4912" s="164">
        <f t="shared" si="235"/>
        <v>0</v>
      </c>
      <c r="L4912" s="165">
        <f t="shared" si="236"/>
        <v>0</v>
      </c>
      <c r="M4912" s="172">
        <v>127</v>
      </c>
      <c r="N4912" s="172">
        <v>64</v>
      </c>
      <c r="O4912" s="167" t="s">
        <v>133</v>
      </c>
      <c r="P4912" s="260" t="e">
        <f t="shared" si="234"/>
        <v>#NUM!</v>
      </c>
      <c r="S4912" s="272"/>
    </row>
    <row r="4913" spans="1:19">
      <c r="A4913" s="161" t="s">
        <v>6024</v>
      </c>
      <c r="C4913" s="161" t="s">
        <v>133</v>
      </c>
      <c r="F4913" s="163" t="s">
        <v>133</v>
      </c>
      <c r="G4913" s="266" t="s">
        <v>133</v>
      </c>
      <c r="H4913" s="163" t="s">
        <v>133</v>
      </c>
      <c r="I4913" s="163" t="s">
        <v>133</v>
      </c>
      <c r="J4913" s="163" t="s">
        <v>133</v>
      </c>
      <c r="K4913" s="164">
        <f t="shared" si="235"/>
        <v>0</v>
      </c>
      <c r="L4913" s="165">
        <f t="shared" si="236"/>
        <v>0</v>
      </c>
      <c r="M4913" s="172">
        <v>127</v>
      </c>
      <c r="N4913" s="172">
        <v>64</v>
      </c>
      <c r="O4913" s="167" t="s">
        <v>133</v>
      </c>
      <c r="P4913" s="260" t="e">
        <f t="shared" si="234"/>
        <v>#NUM!</v>
      </c>
      <c r="S4913" s="272"/>
    </row>
    <row r="4914" spans="1:19">
      <c r="A4914" s="161" t="s">
        <v>6025</v>
      </c>
      <c r="C4914" s="161" t="s">
        <v>133</v>
      </c>
      <c r="F4914" s="163" t="s">
        <v>133</v>
      </c>
      <c r="G4914" s="266" t="s">
        <v>133</v>
      </c>
      <c r="H4914" s="163" t="s">
        <v>133</v>
      </c>
      <c r="I4914" s="163" t="s">
        <v>133</v>
      </c>
      <c r="J4914" s="163" t="s">
        <v>133</v>
      </c>
      <c r="K4914" s="164">
        <f t="shared" si="235"/>
        <v>0</v>
      </c>
      <c r="L4914" s="165">
        <f t="shared" si="236"/>
        <v>0</v>
      </c>
      <c r="M4914" s="172">
        <v>127</v>
      </c>
      <c r="N4914" s="172">
        <v>64</v>
      </c>
      <c r="O4914" s="167" t="s">
        <v>133</v>
      </c>
      <c r="P4914" s="260" t="e">
        <f t="shared" si="234"/>
        <v>#NUM!</v>
      </c>
      <c r="S4914" s="272"/>
    </row>
    <row r="4915" spans="1:19">
      <c r="A4915" s="161" t="s">
        <v>6026</v>
      </c>
      <c r="C4915" s="161" t="s">
        <v>133</v>
      </c>
      <c r="F4915" s="163" t="s">
        <v>133</v>
      </c>
      <c r="G4915" s="266" t="s">
        <v>133</v>
      </c>
      <c r="H4915" s="163" t="s">
        <v>133</v>
      </c>
      <c r="I4915" s="163" t="s">
        <v>133</v>
      </c>
      <c r="J4915" s="163" t="s">
        <v>133</v>
      </c>
      <c r="K4915" s="164">
        <f t="shared" si="235"/>
        <v>0</v>
      </c>
      <c r="L4915" s="165">
        <f t="shared" si="236"/>
        <v>0</v>
      </c>
      <c r="M4915" s="172">
        <v>127</v>
      </c>
      <c r="N4915" s="172">
        <v>64</v>
      </c>
      <c r="O4915" s="167" t="s">
        <v>133</v>
      </c>
      <c r="P4915" s="260" t="e">
        <f t="shared" si="234"/>
        <v>#NUM!</v>
      </c>
      <c r="S4915" s="272"/>
    </row>
    <row r="4916" spans="1:19">
      <c r="A4916" s="161" t="s">
        <v>6027</v>
      </c>
      <c r="C4916" s="161" t="s">
        <v>133</v>
      </c>
      <c r="F4916" s="163" t="s">
        <v>133</v>
      </c>
      <c r="G4916" s="266" t="s">
        <v>133</v>
      </c>
      <c r="H4916" s="163" t="s">
        <v>133</v>
      </c>
      <c r="I4916" s="163" t="s">
        <v>133</v>
      </c>
      <c r="J4916" s="163" t="s">
        <v>133</v>
      </c>
      <c r="K4916" s="164">
        <f t="shared" si="235"/>
        <v>0</v>
      </c>
      <c r="L4916" s="165">
        <f t="shared" si="236"/>
        <v>0</v>
      </c>
      <c r="M4916" s="172">
        <v>127</v>
      </c>
      <c r="N4916" s="172">
        <v>64</v>
      </c>
      <c r="O4916" s="167" t="s">
        <v>133</v>
      </c>
      <c r="P4916" s="260" t="e">
        <f t="shared" si="234"/>
        <v>#NUM!</v>
      </c>
      <c r="S4916" s="272"/>
    </row>
    <row r="4917" spans="1:19">
      <c r="A4917" s="161" t="s">
        <v>6028</v>
      </c>
      <c r="C4917" s="161" t="s">
        <v>133</v>
      </c>
      <c r="F4917" s="163" t="s">
        <v>133</v>
      </c>
      <c r="G4917" s="266" t="s">
        <v>133</v>
      </c>
      <c r="H4917" s="163" t="s">
        <v>133</v>
      </c>
      <c r="I4917" s="163" t="s">
        <v>133</v>
      </c>
      <c r="J4917" s="163" t="s">
        <v>133</v>
      </c>
      <c r="K4917" s="164">
        <f t="shared" si="235"/>
        <v>0</v>
      </c>
      <c r="L4917" s="165">
        <f t="shared" si="236"/>
        <v>0</v>
      </c>
      <c r="M4917" s="172">
        <v>127</v>
      </c>
      <c r="N4917" s="172">
        <v>64</v>
      </c>
      <c r="O4917" s="167" t="s">
        <v>133</v>
      </c>
      <c r="P4917" s="260" t="e">
        <f t="shared" si="234"/>
        <v>#NUM!</v>
      </c>
      <c r="S4917" s="272"/>
    </row>
    <row r="4918" spans="1:19">
      <c r="A4918" s="161" t="s">
        <v>6029</v>
      </c>
      <c r="C4918" s="161" t="s">
        <v>133</v>
      </c>
      <c r="F4918" s="163" t="s">
        <v>133</v>
      </c>
      <c r="G4918" s="266" t="s">
        <v>133</v>
      </c>
      <c r="H4918" s="163" t="s">
        <v>133</v>
      </c>
      <c r="I4918" s="163" t="s">
        <v>133</v>
      </c>
      <c r="J4918" s="163" t="s">
        <v>133</v>
      </c>
      <c r="K4918" s="164">
        <f t="shared" si="235"/>
        <v>0</v>
      </c>
      <c r="L4918" s="165">
        <f t="shared" si="236"/>
        <v>0</v>
      </c>
      <c r="M4918" s="172">
        <v>127</v>
      </c>
      <c r="N4918" s="172">
        <v>64</v>
      </c>
      <c r="O4918" s="167" t="s">
        <v>133</v>
      </c>
      <c r="P4918" s="260" t="e">
        <f t="shared" si="234"/>
        <v>#NUM!</v>
      </c>
      <c r="S4918" s="272"/>
    </row>
    <row r="4919" spans="1:19">
      <c r="A4919" s="161" t="s">
        <v>6030</v>
      </c>
      <c r="C4919" s="161" t="s">
        <v>133</v>
      </c>
      <c r="F4919" s="163" t="s">
        <v>133</v>
      </c>
      <c r="G4919" s="266" t="s">
        <v>133</v>
      </c>
      <c r="H4919" s="163" t="s">
        <v>133</v>
      </c>
      <c r="I4919" s="163" t="s">
        <v>133</v>
      </c>
      <c r="J4919" s="163" t="s">
        <v>133</v>
      </c>
      <c r="K4919" s="164">
        <f t="shared" si="235"/>
        <v>0</v>
      </c>
      <c r="L4919" s="165">
        <f t="shared" si="236"/>
        <v>0</v>
      </c>
      <c r="M4919" s="172">
        <v>127</v>
      </c>
      <c r="N4919" s="172">
        <v>64</v>
      </c>
      <c r="O4919" s="167" t="s">
        <v>133</v>
      </c>
      <c r="P4919" s="260" t="e">
        <f t="shared" si="234"/>
        <v>#NUM!</v>
      </c>
      <c r="S4919" s="272"/>
    </row>
    <row r="4920" spans="1:19">
      <c r="A4920" s="161" t="s">
        <v>6031</v>
      </c>
      <c r="C4920" s="161" t="s">
        <v>133</v>
      </c>
      <c r="F4920" s="163" t="s">
        <v>133</v>
      </c>
      <c r="G4920" s="266" t="s">
        <v>133</v>
      </c>
      <c r="H4920" s="163" t="s">
        <v>133</v>
      </c>
      <c r="I4920" s="163" t="s">
        <v>133</v>
      </c>
      <c r="J4920" s="163" t="s">
        <v>133</v>
      </c>
      <c r="K4920" s="164">
        <f t="shared" si="235"/>
        <v>0</v>
      </c>
      <c r="L4920" s="165">
        <f t="shared" si="236"/>
        <v>0</v>
      </c>
      <c r="M4920" s="172">
        <v>127</v>
      </c>
      <c r="N4920" s="172">
        <v>64</v>
      </c>
      <c r="O4920" s="167" t="s">
        <v>133</v>
      </c>
      <c r="P4920" s="260" t="e">
        <f t="shared" si="234"/>
        <v>#NUM!</v>
      </c>
      <c r="S4920" s="272"/>
    </row>
    <row r="4921" spans="1:19">
      <c r="A4921" s="161" t="s">
        <v>6032</v>
      </c>
      <c r="C4921" s="161" t="s">
        <v>133</v>
      </c>
      <c r="F4921" s="163" t="s">
        <v>133</v>
      </c>
      <c r="G4921" s="266" t="s">
        <v>133</v>
      </c>
      <c r="H4921" s="163" t="s">
        <v>133</v>
      </c>
      <c r="I4921" s="163" t="s">
        <v>133</v>
      </c>
      <c r="J4921" s="163" t="s">
        <v>133</v>
      </c>
      <c r="K4921" s="164">
        <f t="shared" si="235"/>
        <v>0</v>
      </c>
      <c r="L4921" s="165">
        <f t="shared" si="236"/>
        <v>0</v>
      </c>
      <c r="M4921" s="172">
        <v>127</v>
      </c>
      <c r="N4921" s="172">
        <v>64</v>
      </c>
      <c r="O4921" s="167" t="s">
        <v>133</v>
      </c>
      <c r="P4921" s="260" t="e">
        <f t="shared" si="234"/>
        <v>#NUM!</v>
      </c>
      <c r="S4921" s="272"/>
    </row>
    <row r="4922" spans="1:19">
      <c r="A4922" s="161" t="s">
        <v>6033</v>
      </c>
      <c r="C4922" s="161" t="s">
        <v>133</v>
      </c>
      <c r="F4922" s="163" t="s">
        <v>133</v>
      </c>
      <c r="G4922" s="266" t="s">
        <v>133</v>
      </c>
      <c r="H4922" s="163" t="s">
        <v>133</v>
      </c>
      <c r="I4922" s="163" t="s">
        <v>133</v>
      </c>
      <c r="J4922" s="163" t="s">
        <v>133</v>
      </c>
      <c r="K4922" s="164">
        <f t="shared" si="235"/>
        <v>0</v>
      </c>
      <c r="L4922" s="165">
        <f t="shared" si="236"/>
        <v>0</v>
      </c>
      <c r="M4922" s="172">
        <v>127</v>
      </c>
      <c r="N4922" s="172">
        <v>64</v>
      </c>
      <c r="O4922" s="167" t="s">
        <v>133</v>
      </c>
      <c r="P4922" s="260" t="e">
        <f t="shared" si="234"/>
        <v>#NUM!</v>
      </c>
      <c r="S4922" s="272"/>
    </row>
    <row r="4923" spans="1:19">
      <c r="A4923" s="161" t="s">
        <v>6034</v>
      </c>
      <c r="C4923" s="161" t="s">
        <v>133</v>
      </c>
      <c r="F4923" s="163" t="s">
        <v>133</v>
      </c>
      <c r="G4923" s="266" t="s">
        <v>133</v>
      </c>
      <c r="H4923" s="163" t="s">
        <v>133</v>
      </c>
      <c r="I4923" s="163" t="s">
        <v>133</v>
      </c>
      <c r="J4923" s="163" t="s">
        <v>133</v>
      </c>
      <c r="K4923" s="164">
        <f t="shared" si="235"/>
        <v>0</v>
      </c>
      <c r="L4923" s="165">
        <f t="shared" si="236"/>
        <v>0</v>
      </c>
      <c r="M4923" s="172">
        <v>127</v>
      </c>
      <c r="N4923" s="172">
        <v>64</v>
      </c>
      <c r="O4923" s="167" t="s">
        <v>133</v>
      </c>
      <c r="P4923" s="260" t="e">
        <f t="shared" si="234"/>
        <v>#NUM!</v>
      </c>
      <c r="S4923" s="272"/>
    </row>
    <row r="4924" spans="1:19">
      <c r="A4924" s="161" t="s">
        <v>6035</v>
      </c>
      <c r="C4924" s="161" t="s">
        <v>133</v>
      </c>
      <c r="F4924" s="163" t="s">
        <v>133</v>
      </c>
      <c r="G4924" s="266" t="s">
        <v>133</v>
      </c>
      <c r="H4924" s="163" t="s">
        <v>133</v>
      </c>
      <c r="I4924" s="163" t="s">
        <v>133</v>
      </c>
      <c r="J4924" s="163" t="s">
        <v>133</v>
      </c>
      <c r="K4924" s="164">
        <f t="shared" si="235"/>
        <v>0</v>
      </c>
      <c r="L4924" s="165">
        <f t="shared" si="236"/>
        <v>0</v>
      </c>
      <c r="M4924" s="172">
        <v>127</v>
      </c>
      <c r="N4924" s="172">
        <v>64</v>
      </c>
      <c r="O4924" s="167" t="s">
        <v>133</v>
      </c>
      <c r="P4924" s="260" t="e">
        <f t="shared" si="234"/>
        <v>#NUM!</v>
      </c>
      <c r="S4924" s="272"/>
    </row>
    <row r="4925" spans="1:19">
      <c r="A4925" s="161" t="s">
        <v>6036</v>
      </c>
      <c r="C4925" s="161" t="s">
        <v>133</v>
      </c>
      <c r="F4925" s="163" t="s">
        <v>133</v>
      </c>
      <c r="G4925" s="266" t="s">
        <v>133</v>
      </c>
      <c r="H4925" s="163" t="s">
        <v>133</v>
      </c>
      <c r="I4925" s="163" t="s">
        <v>133</v>
      </c>
      <c r="J4925" s="163" t="s">
        <v>133</v>
      </c>
      <c r="K4925" s="164">
        <f t="shared" si="235"/>
        <v>0</v>
      </c>
      <c r="L4925" s="165">
        <f t="shared" si="236"/>
        <v>0</v>
      </c>
      <c r="M4925" s="172">
        <v>127</v>
      </c>
      <c r="N4925" s="172">
        <v>64</v>
      </c>
      <c r="O4925" s="167" t="s">
        <v>133</v>
      </c>
      <c r="P4925" s="260" t="e">
        <f t="shared" si="234"/>
        <v>#NUM!</v>
      </c>
      <c r="S4925" s="272"/>
    </row>
    <row r="4926" spans="1:19">
      <c r="A4926" s="161" t="s">
        <v>6037</v>
      </c>
      <c r="C4926" s="161" t="s">
        <v>133</v>
      </c>
      <c r="F4926" s="163" t="s">
        <v>133</v>
      </c>
      <c r="G4926" s="266" t="s">
        <v>133</v>
      </c>
      <c r="H4926" s="163" t="s">
        <v>133</v>
      </c>
      <c r="I4926" s="163" t="s">
        <v>133</v>
      </c>
      <c r="J4926" s="163" t="s">
        <v>133</v>
      </c>
      <c r="K4926" s="164">
        <f t="shared" si="235"/>
        <v>0</v>
      </c>
      <c r="L4926" s="165">
        <f t="shared" si="236"/>
        <v>0</v>
      </c>
      <c r="M4926" s="172">
        <v>127</v>
      </c>
      <c r="N4926" s="172">
        <v>64</v>
      </c>
      <c r="O4926" s="167" t="s">
        <v>133</v>
      </c>
      <c r="P4926" s="260" t="e">
        <f t="shared" si="234"/>
        <v>#NUM!</v>
      </c>
      <c r="S4926" s="272"/>
    </row>
    <row r="4927" spans="1:19">
      <c r="A4927" s="161" t="s">
        <v>6038</v>
      </c>
      <c r="C4927" s="161" t="s">
        <v>133</v>
      </c>
      <c r="F4927" s="163" t="s">
        <v>133</v>
      </c>
      <c r="G4927" s="266" t="s">
        <v>133</v>
      </c>
      <c r="H4927" s="163" t="s">
        <v>133</v>
      </c>
      <c r="I4927" s="163" t="s">
        <v>133</v>
      </c>
      <c r="J4927" s="163" t="s">
        <v>133</v>
      </c>
      <c r="K4927" s="164">
        <f t="shared" si="235"/>
        <v>0</v>
      </c>
      <c r="L4927" s="165">
        <f t="shared" si="236"/>
        <v>0</v>
      </c>
      <c r="M4927" s="172">
        <v>127</v>
      </c>
      <c r="N4927" s="172">
        <v>64</v>
      </c>
      <c r="O4927" s="167" t="s">
        <v>133</v>
      </c>
      <c r="P4927" s="260" t="e">
        <f t="shared" si="234"/>
        <v>#NUM!</v>
      </c>
      <c r="S4927" s="272"/>
    </row>
    <row r="4928" spans="1:19">
      <c r="A4928" s="161" t="s">
        <v>6039</v>
      </c>
      <c r="C4928" s="161" t="s">
        <v>133</v>
      </c>
      <c r="F4928" s="163" t="s">
        <v>133</v>
      </c>
      <c r="G4928" s="266" t="s">
        <v>133</v>
      </c>
      <c r="H4928" s="163" t="s">
        <v>133</v>
      </c>
      <c r="I4928" s="163" t="s">
        <v>133</v>
      </c>
      <c r="J4928" s="163" t="s">
        <v>133</v>
      </c>
      <c r="K4928" s="164">
        <f t="shared" si="235"/>
        <v>0</v>
      </c>
      <c r="L4928" s="165">
        <f t="shared" si="236"/>
        <v>0</v>
      </c>
      <c r="M4928" s="172">
        <v>127</v>
      </c>
      <c r="N4928" s="172">
        <v>64</v>
      </c>
      <c r="O4928" s="167" t="s">
        <v>133</v>
      </c>
      <c r="P4928" s="260" t="e">
        <f t="shared" si="234"/>
        <v>#NUM!</v>
      </c>
      <c r="S4928" s="272"/>
    </row>
    <row r="4929" spans="1:19">
      <c r="A4929" s="161" t="s">
        <v>6040</v>
      </c>
      <c r="C4929" s="161" t="s">
        <v>133</v>
      </c>
      <c r="F4929" s="163" t="s">
        <v>133</v>
      </c>
      <c r="G4929" s="266" t="s">
        <v>133</v>
      </c>
      <c r="H4929" s="163" t="s">
        <v>133</v>
      </c>
      <c r="I4929" s="163" t="s">
        <v>133</v>
      </c>
      <c r="J4929" s="163" t="s">
        <v>133</v>
      </c>
      <c r="K4929" s="164">
        <f t="shared" si="235"/>
        <v>0</v>
      </c>
      <c r="L4929" s="165">
        <f t="shared" si="236"/>
        <v>0</v>
      </c>
      <c r="M4929" s="172">
        <v>127</v>
      </c>
      <c r="N4929" s="172">
        <v>64</v>
      </c>
      <c r="O4929" s="167" t="s">
        <v>133</v>
      </c>
      <c r="P4929" s="260" t="e">
        <f t="shared" si="234"/>
        <v>#NUM!</v>
      </c>
      <c r="S4929" s="272"/>
    </row>
    <row r="4930" spans="1:19">
      <c r="A4930" s="161" t="s">
        <v>6162</v>
      </c>
      <c r="C4930" s="161" t="s">
        <v>133</v>
      </c>
      <c r="F4930" s="163" t="s">
        <v>133</v>
      </c>
      <c r="G4930" s="266" t="s">
        <v>133</v>
      </c>
      <c r="H4930" s="163" t="s">
        <v>133</v>
      </c>
      <c r="I4930" s="163" t="s">
        <v>133</v>
      </c>
      <c r="J4930" s="163" t="s">
        <v>133</v>
      </c>
      <c r="K4930" s="164">
        <f t="shared" si="235"/>
        <v>0</v>
      </c>
      <c r="L4930" s="165">
        <f t="shared" si="236"/>
        <v>0</v>
      </c>
      <c r="M4930" s="172">
        <v>127</v>
      </c>
      <c r="N4930" s="172">
        <v>64</v>
      </c>
      <c r="O4930" s="167" t="s">
        <v>133</v>
      </c>
      <c r="P4930" s="260" t="e">
        <f t="shared" si="234"/>
        <v>#NUM!</v>
      </c>
      <c r="S4930" s="272"/>
    </row>
    <row r="4931" spans="1:19">
      <c r="A4931" s="161" t="s">
        <v>6163</v>
      </c>
      <c r="C4931" s="161" t="s">
        <v>133</v>
      </c>
      <c r="F4931" s="163" t="s">
        <v>133</v>
      </c>
      <c r="G4931" s="266" t="s">
        <v>133</v>
      </c>
      <c r="H4931" s="163" t="s">
        <v>133</v>
      </c>
      <c r="I4931" s="163" t="s">
        <v>133</v>
      </c>
      <c r="J4931" s="163" t="s">
        <v>133</v>
      </c>
      <c r="K4931" s="164">
        <f t="shared" si="235"/>
        <v>0</v>
      </c>
      <c r="L4931" s="165">
        <f t="shared" si="236"/>
        <v>0</v>
      </c>
      <c r="M4931" s="172">
        <v>127</v>
      </c>
      <c r="N4931" s="172">
        <v>64</v>
      </c>
      <c r="O4931" s="167" t="s">
        <v>133</v>
      </c>
      <c r="P4931" s="260" t="e">
        <f t="shared" si="234"/>
        <v>#NUM!</v>
      </c>
      <c r="S4931" s="272"/>
    </row>
    <row r="4932" spans="1:19">
      <c r="A4932" s="161" t="s">
        <v>6164</v>
      </c>
      <c r="C4932" s="161" t="s">
        <v>133</v>
      </c>
      <c r="F4932" s="163" t="s">
        <v>133</v>
      </c>
      <c r="G4932" s="266" t="s">
        <v>133</v>
      </c>
      <c r="H4932" s="163" t="s">
        <v>133</v>
      </c>
      <c r="I4932" s="163" t="s">
        <v>133</v>
      </c>
      <c r="J4932" s="163" t="s">
        <v>133</v>
      </c>
      <c r="K4932" s="164">
        <f t="shared" si="235"/>
        <v>0</v>
      </c>
      <c r="L4932" s="165">
        <f t="shared" si="236"/>
        <v>0</v>
      </c>
      <c r="M4932" s="172">
        <v>127</v>
      </c>
      <c r="N4932" s="172">
        <v>64</v>
      </c>
      <c r="O4932" s="167" t="s">
        <v>133</v>
      </c>
      <c r="P4932" s="260" t="e">
        <f t="shared" si="234"/>
        <v>#NUM!</v>
      </c>
      <c r="S4932" s="272"/>
    </row>
    <row r="4933" spans="1:19">
      <c r="A4933" s="161" t="s">
        <v>6165</v>
      </c>
      <c r="C4933" s="161" t="s">
        <v>133</v>
      </c>
      <c r="F4933" s="163" t="s">
        <v>133</v>
      </c>
      <c r="G4933" s="266" t="s">
        <v>133</v>
      </c>
      <c r="H4933" s="163" t="s">
        <v>133</v>
      </c>
      <c r="I4933" s="163" t="s">
        <v>133</v>
      </c>
      <c r="J4933" s="163" t="s">
        <v>133</v>
      </c>
      <c r="K4933" s="164">
        <f t="shared" si="235"/>
        <v>0</v>
      </c>
      <c r="L4933" s="165">
        <f t="shared" si="236"/>
        <v>0</v>
      </c>
      <c r="M4933" s="172">
        <v>127</v>
      </c>
      <c r="N4933" s="172">
        <v>64</v>
      </c>
      <c r="O4933" s="167" t="s">
        <v>133</v>
      </c>
      <c r="P4933" s="260" t="e">
        <f t="shared" si="234"/>
        <v>#NUM!</v>
      </c>
      <c r="S4933" s="272"/>
    </row>
    <row r="4934" spans="1:19">
      <c r="A4934" s="161" t="s">
        <v>6166</v>
      </c>
      <c r="C4934" s="161" t="s">
        <v>133</v>
      </c>
      <c r="F4934" s="163" t="s">
        <v>133</v>
      </c>
      <c r="G4934" s="266" t="s">
        <v>133</v>
      </c>
      <c r="H4934" s="163" t="s">
        <v>133</v>
      </c>
      <c r="I4934" s="163" t="s">
        <v>133</v>
      </c>
      <c r="J4934" s="163" t="s">
        <v>133</v>
      </c>
      <c r="K4934" s="164">
        <f t="shared" si="235"/>
        <v>0</v>
      </c>
      <c r="L4934" s="165">
        <f t="shared" si="236"/>
        <v>0</v>
      </c>
      <c r="M4934" s="172">
        <v>127</v>
      </c>
      <c r="N4934" s="172">
        <v>64</v>
      </c>
      <c r="O4934" s="167" t="s">
        <v>133</v>
      </c>
      <c r="P4934" s="260" t="e">
        <f t="shared" si="234"/>
        <v>#NUM!</v>
      </c>
      <c r="S4934" s="272"/>
    </row>
    <row r="4935" spans="1:19">
      <c r="A4935" s="161" t="s">
        <v>6167</v>
      </c>
      <c r="C4935" s="161" t="s">
        <v>133</v>
      </c>
      <c r="F4935" s="163" t="s">
        <v>133</v>
      </c>
      <c r="G4935" s="266" t="s">
        <v>133</v>
      </c>
      <c r="H4935" s="163" t="s">
        <v>133</v>
      </c>
      <c r="I4935" s="163" t="s">
        <v>133</v>
      </c>
      <c r="J4935" s="163" t="s">
        <v>133</v>
      </c>
      <c r="K4935" s="164">
        <f t="shared" si="235"/>
        <v>0</v>
      </c>
      <c r="L4935" s="165">
        <f t="shared" si="236"/>
        <v>0</v>
      </c>
      <c r="M4935" s="172">
        <v>127</v>
      </c>
      <c r="N4935" s="172">
        <v>64</v>
      </c>
      <c r="O4935" s="167" t="s">
        <v>133</v>
      </c>
      <c r="P4935" s="260" t="e">
        <f t="shared" si="234"/>
        <v>#NUM!</v>
      </c>
      <c r="S4935" s="272"/>
    </row>
    <row r="4936" spans="1:19">
      <c r="A4936" s="161" t="s">
        <v>6168</v>
      </c>
      <c r="C4936" s="161" t="s">
        <v>133</v>
      </c>
      <c r="F4936" s="163" t="s">
        <v>133</v>
      </c>
      <c r="G4936" s="266" t="s">
        <v>133</v>
      </c>
      <c r="H4936" s="163" t="s">
        <v>133</v>
      </c>
      <c r="I4936" s="163" t="s">
        <v>133</v>
      </c>
      <c r="J4936" s="163" t="s">
        <v>133</v>
      </c>
      <c r="K4936" s="164">
        <f t="shared" si="235"/>
        <v>0</v>
      </c>
      <c r="L4936" s="165">
        <f t="shared" si="236"/>
        <v>0</v>
      </c>
      <c r="M4936" s="172">
        <v>127</v>
      </c>
      <c r="N4936" s="172">
        <v>64</v>
      </c>
      <c r="O4936" s="167" t="s">
        <v>133</v>
      </c>
      <c r="P4936" s="260" t="e">
        <f t="shared" si="234"/>
        <v>#NUM!</v>
      </c>
      <c r="S4936" s="272"/>
    </row>
    <row r="4937" spans="1:19">
      <c r="A4937" s="161" t="s">
        <v>6169</v>
      </c>
      <c r="C4937" s="161" t="s">
        <v>133</v>
      </c>
      <c r="F4937" s="163" t="s">
        <v>133</v>
      </c>
      <c r="G4937" s="266" t="s">
        <v>133</v>
      </c>
      <c r="H4937" s="163" t="s">
        <v>133</v>
      </c>
      <c r="I4937" s="163" t="s">
        <v>133</v>
      </c>
      <c r="J4937" s="163" t="s">
        <v>133</v>
      </c>
      <c r="K4937" s="164">
        <f t="shared" si="235"/>
        <v>0</v>
      </c>
      <c r="L4937" s="165">
        <f t="shared" si="236"/>
        <v>0</v>
      </c>
      <c r="M4937" s="172">
        <v>127</v>
      </c>
      <c r="N4937" s="172">
        <v>64</v>
      </c>
      <c r="O4937" s="167" t="s">
        <v>133</v>
      </c>
      <c r="P4937" s="260" t="e">
        <f t="shared" si="234"/>
        <v>#NUM!</v>
      </c>
      <c r="S4937" s="272"/>
    </row>
    <row r="4938" spans="1:19">
      <c r="A4938" s="161" t="s">
        <v>6170</v>
      </c>
      <c r="C4938" s="161" t="s">
        <v>133</v>
      </c>
      <c r="F4938" s="163" t="s">
        <v>133</v>
      </c>
      <c r="G4938" s="266" t="s">
        <v>133</v>
      </c>
      <c r="H4938" s="163" t="s">
        <v>133</v>
      </c>
      <c r="I4938" s="163" t="s">
        <v>133</v>
      </c>
      <c r="J4938" s="163" t="s">
        <v>133</v>
      </c>
      <c r="K4938" s="164">
        <f t="shared" si="235"/>
        <v>0</v>
      </c>
      <c r="L4938" s="165">
        <f t="shared" si="236"/>
        <v>0</v>
      </c>
      <c r="M4938" s="172">
        <v>127</v>
      </c>
      <c r="N4938" s="172">
        <v>64</v>
      </c>
      <c r="O4938" s="167" t="s">
        <v>133</v>
      </c>
      <c r="P4938" s="260" t="e">
        <f t="shared" si="234"/>
        <v>#NUM!</v>
      </c>
      <c r="S4938" s="272"/>
    </row>
    <row r="4939" spans="1:19">
      <c r="A4939" s="161" t="s">
        <v>6171</v>
      </c>
      <c r="C4939" s="161" t="s">
        <v>133</v>
      </c>
      <c r="F4939" s="163" t="s">
        <v>133</v>
      </c>
      <c r="G4939" s="266" t="s">
        <v>133</v>
      </c>
      <c r="H4939" s="163" t="s">
        <v>133</v>
      </c>
      <c r="I4939" s="163" t="s">
        <v>133</v>
      </c>
      <c r="J4939" s="163" t="s">
        <v>133</v>
      </c>
      <c r="K4939" s="164">
        <f t="shared" si="235"/>
        <v>0</v>
      </c>
      <c r="L4939" s="165">
        <f t="shared" si="236"/>
        <v>0</v>
      </c>
      <c r="M4939" s="172">
        <v>127</v>
      </c>
      <c r="N4939" s="172">
        <v>64</v>
      </c>
      <c r="O4939" s="167" t="s">
        <v>133</v>
      </c>
      <c r="P4939" s="260" t="e">
        <f t="shared" si="234"/>
        <v>#NUM!</v>
      </c>
      <c r="S4939" s="272"/>
    </row>
    <row r="4940" spans="1:19">
      <c r="A4940" s="161" t="s">
        <v>6172</v>
      </c>
      <c r="C4940" s="161" t="s">
        <v>133</v>
      </c>
      <c r="F4940" s="163" t="s">
        <v>133</v>
      </c>
      <c r="G4940" s="266" t="s">
        <v>133</v>
      </c>
      <c r="H4940" s="163" t="s">
        <v>133</v>
      </c>
      <c r="I4940" s="163" t="s">
        <v>133</v>
      </c>
      <c r="J4940" s="163" t="s">
        <v>133</v>
      </c>
      <c r="K4940" s="164">
        <f t="shared" si="235"/>
        <v>0</v>
      </c>
      <c r="L4940" s="165">
        <f t="shared" si="236"/>
        <v>0</v>
      </c>
      <c r="M4940" s="172">
        <v>127</v>
      </c>
      <c r="N4940" s="172">
        <v>64</v>
      </c>
      <c r="O4940" s="167" t="s">
        <v>133</v>
      </c>
      <c r="P4940" s="260" t="e">
        <f t="shared" si="234"/>
        <v>#NUM!</v>
      </c>
      <c r="S4940" s="272"/>
    </row>
    <row r="4941" spans="1:19">
      <c r="A4941" s="161" t="s">
        <v>6173</v>
      </c>
      <c r="C4941" s="161" t="s">
        <v>133</v>
      </c>
      <c r="F4941" s="163" t="s">
        <v>133</v>
      </c>
      <c r="G4941" s="266" t="s">
        <v>133</v>
      </c>
      <c r="H4941" s="163" t="s">
        <v>133</v>
      </c>
      <c r="I4941" s="163" t="s">
        <v>133</v>
      </c>
      <c r="J4941" s="163" t="s">
        <v>133</v>
      </c>
      <c r="K4941" s="164">
        <f t="shared" si="235"/>
        <v>0</v>
      </c>
      <c r="L4941" s="165">
        <f t="shared" si="236"/>
        <v>0</v>
      </c>
      <c r="M4941" s="172">
        <v>127</v>
      </c>
      <c r="N4941" s="172">
        <v>64</v>
      </c>
      <c r="O4941" s="167" t="s">
        <v>133</v>
      </c>
      <c r="P4941" s="260" t="e">
        <f t="shared" si="234"/>
        <v>#NUM!</v>
      </c>
      <c r="S4941" s="272"/>
    </row>
    <row r="4942" spans="1:19">
      <c r="A4942" s="161" t="s">
        <v>6174</v>
      </c>
      <c r="C4942" s="161" t="s">
        <v>133</v>
      </c>
      <c r="F4942" s="163" t="s">
        <v>133</v>
      </c>
      <c r="G4942" s="266" t="s">
        <v>133</v>
      </c>
      <c r="H4942" s="163" t="s">
        <v>133</v>
      </c>
      <c r="I4942" s="163" t="s">
        <v>133</v>
      </c>
      <c r="J4942" s="163" t="s">
        <v>133</v>
      </c>
      <c r="K4942" s="164">
        <f t="shared" si="235"/>
        <v>0</v>
      </c>
      <c r="L4942" s="165">
        <f t="shared" si="236"/>
        <v>0</v>
      </c>
      <c r="M4942" s="172">
        <v>127</v>
      </c>
      <c r="N4942" s="172">
        <v>64</v>
      </c>
      <c r="O4942" s="167" t="s">
        <v>133</v>
      </c>
      <c r="P4942" s="260" t="e">
        <f t="shared" si="234"/>
        <v>#NUM!</v>
      </c>
      <c r="S4942" s="272"/>
    </row>
    <row r="4943" spans="1:19">
      <c r="A4943" s="161" t="s">
        <v>6175</v>
      </c>
      <c r="C4943" s="161" t="s">
        <v>133</v>
      </c>
      <c r="F4943" s="163" t="s">
        <v>133</v>
      </c>
      <c r="G4943" s="266" t="s">
        <v>133</v>
      </c>
      <c r="H4943" s="163" t="s">
        <v>133</v>
      </c>
      <c r="I4943" s="163" t="s">
        <v>133</v>
      </c>
      <c r="J4943" s="163" t="s">
        <v>133</v>
      </c>
      <c r="K4943" s="164">
        <f t="shared" si="235"/>
        <v>0</v>
      </c>
      <c r="L4943" s="165">
        <f t="shared" si="236"/>
        <v>0</v>
      </c>
      <c r="M4943" s="172">
        <v>127</v>
      </c>
      <c r="N4943" s="172">
        <v>64</v>
      </c>
      <c r="O4943" s="167" t="s">
        <v>133</v>
      </c>
      <c r="P4943" s="260" t="e">
        <f t="shared" ref="P4943:P5006" si="237">MEDIAN(Q4943:R4943)</f>
        <v>#NUM!</v>
      </c>
      <c r="S4943" s="272"/>
    </row>
    <row r="4944" spans="1:19">
      <c r="A4944" s="161" t="s">
        <v>6176</v>
      </c>
      <c r="C4944" s="161" t="s">
        <v>133</v>
      </c>
      <c r="F4944" s="163" t="s">
        <v>133</v>
      </c>
      <c r="G4944" s="266" t="s">
        <v>133</v>
      </c>
      <c r="H4944" s="163" t="s">
        <v>133</v>
      </c>
      <c r="I4944" s="163" t="s">
        <v>133</v>
      </c>
      <c r="J4944" s="163" t="s">
        <v>133</v>
      </c>
      <c r="K4944" s="164">
        <f t="shared" ref="K4944:K5007" si="238">IF(OR(D4944="n/a",D4944="nd"),0,D4944)+IF(OR(I4944="n/a",I4944="nd"),0,I4944)</f>
        <v>0</v>
      </c>
      <c r="L4944" s="165">
        <f t="shared" ref="L4944:L5007" si="239">SQRT(SUMSQ(IF(OR(E4944="n/a",E4944="nd"),0,E4944),IF(OR(F4944="n/a",F4944="nd"),0,F4944),IF(OR(J4944="n/a",J4944="nd"),0,J4944)))</f>
        <v>0</v>
      </c>
      <c r="M4944" s="172">
        <v>127</v>
      </c>
      <c r="N4944" s="172">
        <v>64</v>
      </c>
      <c r="O4944" s="167" t="s">
        <v>133</v>
      </c>
      <c r="P4944" s="260" t="e">
        <f t="shared" si="237"/>
        <v>#NUM!</v>
      </c>
      <c r="S4944" s="272"/>
    </row>
    <row r="4945" spans="1:19">
      <c r="A4945" s="161" t="s">
        <v>6177</v>
      </c>
      <c r="C4945" s="161" t="s">
        <v>133</v>
      </c>
      <c r="F4945" s="163" t="s">
        <v>133</v>
      </c>
      <c r="G4945" s="266" t="s">
        <v>133</v>
      </c>
      <c r="H4945" s="163" t="s">
        <v>133</v>
      </c>
      <c r="I4945" s="163" t="s">
        <v>133</v>
      </c>
      <c r="J4945" s="163" t="s">
        <v>133</v>
      </c>
      <c r="K4945" s="164">
        <f t="shared" si="238"/>
        <v>0</v>
      </c>
      <c r="L4945" s="165">
        <f t="shared" si="239"/>
        <v>0</v>
      </c>
      <c r="M4945" s="172">
        <v>127</v>
      </c>
      <c r="N4945" s="172">
        <v>64</v>
      </c>
      <c r="O4945" s="167" t="s">
        <v>133</v>
      </c>
      <c r="P4945" s="260" t="e">
        <f t="shared" si="237"/>
        <v>#NUM!</v>
      </c>
      <c r="S4945" s="272"/>
    </row>
    <row r="4946" spans="1:19">
      <c r="A4946" s="161" t="s">
        <v>6178</v>
      </c>
      <c r="C4946" s="161" t="s">
        <v>133</v>
      </c>
      <c r="F4946" s="163" t="s">
        <v>133</v>
      </c>
      <c r="G4946" s="266" t="s">
        <v>133</v>
      </c>
      <c r="H4946" s="163" t="s">
        <v>133</v>
      </c>
      <c r="I4946" s="163" t="s">
        <v>133</v>
      </c>
      <c r="J4946" s="163" t="s">
        <v>133</v>
      </c>
      <c r="K4946" s="164">
        <f t="shared" si="238"/>
        <v>0</v>
      </c>
      <c r="L4946" s="165">
        <f t="shared" si="239"/>
        <v>0</v>
      </c>
      <c r="M4946" s="172">
        <v>127</v>
      </c>
      <c r="N4946" s="172">
        <v>64</v>
      </c>
      <c r="O4946" s="167" t="s">
        <v>133</v>
      </c>
      <c r="P4946" s="260" t="e">
        <f t="shared" si="237"/>
        <v>#NUM!</v>
      </c>
      <c r="S4946" s="272"/>
    </row>
    <row r="4947" spans="1:19">
      <c r="A4947" s="161" t="s">
        <v>6179</v>
      </c>
      <c r="C4947" s="161" t="s">
        <v>133</v>
      </c>
      <c r="F4947" s="163" t="s">
        <v>133</v>
      </c>
      <c r="G4947" s="266" t="s">
        <v>133</v>
      </c>
      <c r="H4947" s="163" t="s">
        <v>133</v>
      </c>
      <c r="I4947" s="163" t="s">
        <v>133</v>
      </c>
      <c r="J4947" s="163" t="s">
        <v>133</v>
      </c>
      <c r="K4947" s="164">
        <f t="shared" si="238"/>
        <v>0</v>
      </c>
      <c r="L4947" s="165">
        <f t="shared" si="239"/>
        <v>0</v>
      </c>
      <c r="M4947" s="172">
        <v>127</v>
      </c>
      <c r="N4947" s="172">
        <v>64</v>
      </c>
      <c r="O4947" s="167" t="s">
        <v>133</v>
      </c>
      <c r="P4947" s="260" t="e">
        <f t="shared" si="237"/>
        <v>#NUM!</v>
      </c>
      <c r="S4947" s="272"/>
    </row>
    <row r="4948" spans="1:19">
      <c r="A4948" s="161" t="s">
        <v>6180</v>
      </c>
      <c r="C4948" s="161" t="s">
        <v>133</v>
      </c>
      <c r="F4948" s="163" t="s">
        <v>133</v>
      </c>
      <c r="G4948" s="266" t="s">
        <v>133</v>
      </c>
      <c r="H4948" s="163" t="s">
        <v>133</v>
      </c>
      <c r="I4948" s="163" t="s">
        <v>133</v>
      </c>
      <c r="J4948" s="163" t="s">
        <v>133</v>
      </c>
      <c r="K4948" s="164">
        <f t="shared" si="238"/>
        <v>0</v>
      </c>
      <c r="L4948" s="165">
        <f t="shared" si="239"/>
        <v>0</v>
      </c>
      <c r="M4948" s="172">
        <v>127</v>
      </c>
      <c r="N4948" s="172">
        <v>64</v>
      </c>
      <c r="O4948" s="167" t="s">
        <v>133</v>
      </c>
      <c r="P4948" s="260" t="e">
        <f t="shared" si="237"/>
        <v>#NUM!</v>
      </c>
      <c r="S4948" s="272"/>
    </row>
    <row r="4949" spans="1:19">
      <c r="A4949" s="161" t="s">
        <v>6181</v>
      </c>
      <c r="C4949" s="161" t="s">
        <v>133</v>
      </c>
      <c r="F4949" s="163" t="s">
        <v>133</v>
      </c>
      <c r="G4949" s="266" t="s">
        <v>133</v>
      </c>
      <c r="H4949" s="163" t="s">
        <v>133</v>
      </c>
      <c r="I4949" s="163" t="s">
        <v>133</v>
      </c>
      <c r="J4949" s="163" t="s">
        <v>133</v>
      </c>
      <c r="K4949" s="164">
        <f t="shared" si="238"/>
        <v>0</v>
      </c>
      <c r="L4949" s="165">
        <f t="shared" si="239"/>
        <v>0</v>
      </c>
      <c r="M4949" s="172">
        <v>127</v>
      </c>
      <c r="N4949" s="172">
        <v>64</v>
      </c>
      <c r="O4949" s="167" t="s">
        <v>133</v>
      </c>
      <c r="P4949" s="260" t="e">
        <f t="shared" si="237"/>
        <v>#NUM!</v>
      </c>
      <c r="S4949" s="272"/>
    </row>
    <row r="4950" spans="1:19">
      <c r="A4950" s="161" t="s">
        <v>6182</v>
      </c>
      <c r="C4950" s="161" t="s">
        <v>133</v>
      </c>
      <c r="F4950" s="163" t="s">
        <v>133</v>
      </c>
      <c r="G4950" s="266" t="s">
        <v>133</v>
      </c>
      <c r="H4950" s="163" t="s">
        <v>133</v>
      </c>
      <c r="I4950" s="163" t="s">
        <v>133</v>
      </c>
      <c r="J4950" s="163" t="s">
        <v>133</v>
      </c>
      <c r="K4950" s="164">
        <f t="shared" si="238"/>
        <v>0</v>
      </c>
      <c r="L4950" s="165">
        <f t="shared" si="239"/>
        <v>0</v>
      </c>
      <c r="M4950" s="172">
        <v>127</v>
      </c>
      <c r="N4950" s="172">
        <v>64</v>
      </c>
      <c r="O4950" s="167" t="s">
        <v>133</v>
      </c>
      <c r="P4950" s="260" t="e">
        <f t="shared" si="237"/>
        <v>#NUM!</v>
      </c>
      <c r="S4950" s="272"/>
    </row>
    <row r="4951" spans="1:19">
      <c r="A4951" s="161" t="s">
        <v>6183</v>
      </c>
      <c r="C4951" s="161" t="s">
        <v>133</v>
      </c>
      <c r="F4951" s="163" t="s">
        <v>133</v>
      </c>
      <c r="G4951" s="266" t="s">
        <v>133</v>
      </c>
      <c r="H4951" s="163" t="s">
        <v>133</v>
      </c>
      <c r="I4951" s="163" t="s">
        <v>133</v>
      </c>
      <c r="J4951" s="163" t="s">
        <v>133</v>
      </c>
      <c r="K4951" s="164">
        <f t="shared" si="238"/>
        <v>0</v>
      </c>
      <c r="L4951" s="165">
        <f t="shared" si="239"/>
        <v>0</v>
      </c>
      <c r="M4951" s="172">
        <v>127</v>
      </c>
      <c r="N4951" s="172">
        <v>64</v>
      </c>
      <c r="O4951" s="167" t="s">
        <v>133</v>
      </c>
      <c r="P4951" s="260" t="e">
        <f t="shared" si="237"/>
        <v>#NUM!</v>
      </c>
      <c r="S4951" s="272"/>
    </row>
    <row r="4952" spans="1:19">
      <c r="A4952" s="161" t="s">
        <v>6184</v>
      </c>
      <c r="C4952" s="161" t="s">
        <v>133</v>
      </c>
      <c r="F4952" s="163" t="s">
        <v>133</v>
      </c>
      <c r="G4952" s="266" t="s">
        <v>133</v>
      </c>
      <c r="H4952" s="163" t="s">
        <v>133</v>
      </c>
      <c r="I4952" s="163" t="s">
        <v>133</v>
      </c>
      <c r="J4952" s="163" t="s">
        <v>133</v>
      </c>
      <c r="K4952" s="164">
        <f t="shared" si="238"/>
        <v>0</v>
      </c>
      <c r="L4952" s="165">
        <f t="shared" si="239"/>
        <v>0</v>
      </c>
      <c r="M4952" s="172">
        <v>127</v>
      </c>
      <c r="N4952" s="172">
        <v>64</v>
      </c>
      <c r="O4952" s="167" t="s">
        <v>133</v>
      </c>
      <c r="P4952" s="260" t="e">
        <f t="shared" si="237"/>
        <v>#NUM!</v>
      </c>
      <c r="S4952" s="272"/>
    </row>
    <row r="4953" spans="1:19">
      <c r="A4953" s="161" t="s">
        <v>6185</v>
      </c>
      <c r="C4953" s="161" t="s">
        <v>133</v>
      </c>
      <c r="F4953" s="163" t="s">
        <v>133</v>
      </c>
      <c r="G4953" s="266" t="s">
        <v>133</v>
      </c>
      <c r="H4953" s="163" t="s">
        <v>133</v>
      </c>
      <c r="I4953" s="163" t="s">
        <v>133</v>
      </c>
      <c r="J4953" s="163" t="s">
        <v>133</v>
      </c>
      <c r="K4953" s="164">
        <f t="shared" si="238"/>
        <v>0</v>
      </c>
      <c r="L4953" s="165">
        <f t="shared" si="239"/>
        <v>0</v>
      </c>
      <c r="M4953" s="172">
        <v>127</v>
      </c>
      <c r="N4953" s="172">
        <v>64</v>
      </c>
      <c r="O4953" s="167" t="s">
        <v>133</v>
      </c>
      <c r="P4953" s="260" t="e">
        <f t="shared" si="237"/>
        <v>#NUM!</v>
      </c>
      <c r="S4953" s="272"/>
    </row>
    <row r="4954" spans="1:19">
      <c r="A4954" s="161" t="s">
        <v>6186</v>
      </c>
      <c r="C4954" s="161" t="s">
        <v>133</v>
      </c>
      <c r="F4954" s="163" t="s">
        <v>133</v>
      </c>
      <c r="G4954" s="266" t="s">
        <v>133</v>
      </c>
      <c r="H4954" s="163" t="s">
        <v>133</v>
      </c>
      <c r="I4954" s="163" t="s">
        <v>133</v>
      </c>
      <c r="J4954" s="163" t="s">
        <v>133</v>
      </c>
      <c r="K4954" s="164">
        <f t="shared" si="238"/>
        <v>0</v>
      </c>
      <c r="L4954" s="165">
        <f t="shared" si="239"/>
        <v>0</v>
      </c>
      <c r="M4954" s="172">
        <v>127</v>
      </c>
      <c r="N4954" s="172">
        <v>64</v>
      </c>
      <c r="O4954" s="167" t="s">
        <v>133</v>
      </c>
      <c r="P4954" s="260" t="e">
        <f t="shared" si="237"/>
        <v>#NUM!</v>
      </c>
      <c r="S4954" s="272"/>
    </row>
    <row r="4955" spans="1:19">
      <c r="A4955" s="161" t="s">
        <v>6187</v>
      </c>
      <c r="C4955" s="161" t="s">
        <v>133</v>
      </c>
      <c r="F4955" s="163" t="s">
        <v>133</v>
      </c>
      <c r="G4955" s="266" t="s">
        <v>133</v>
      </c>
      <c r="H4955" s="163" t="s">
        <v>133</v>
      </c>
      <c r="I4955" s="163" t="s">
        <v>133</v>
      </c>
      <c r="J4955" s="163" t="s">
        <v>133</v>
      </c>
      <c r="K4955" s="164">
        <f t="shared" si="238"/>
        <v>0</v>
      </c>
      <c r="L4955" s="165">
        <f t="shared" si="239"/>
        <v>0</v>
      </c>
      <c r="M4955" s="172">
        <v>127</v>
      </c>
      <c r="N4955" s="172">
        <v>64</v>
      </c>
      <c r="O4955" s="167" t="s">
        <v>133</v>
      </c>
      <c r="P4955" s="260" t="e">
        <f t="shared" si="237"/>
        <v>#NUM!</v>
      </c>
      <c r="S4955" s="272"/>
    </row>
    <row r="4956" spans="1:19">
      <c r="A4956" s="161" t="s">
        <v>6188</v>
      </c>
      <c r="C4956" s="161" t="s">
        <v>133</v>
      </c>
      <c r="F4956" s="163" t="s">
        <v>133</v>
      </c>
      <c r="G4956" s="266" t="s">
        <v>133</v>
      </c>
      <c r="H4956" s="163" t="s">
        <v>133</v>
      </c>
      <c r="I4956" s="163" t="s">
        <v>133</v>
      </c>
      <c r="J4956" s="163" t="s">
        <v>133</v>
      </c>
      <c r="K4956" s="164">
        <f t="shared" si="238"/>
        <v>0</v>
      </c>
      <c r="L4956" s="165">
        <f t="shared" si="239"/>
        <v>0</v>
      </c>
      <c r="M4956" s="172">
        <v>127</v>
      </c>
      <c r="N4956" s="172">
        <v>64</v>
      </c>
      <c r="O4956" s="167" t="s">
        <v>133</v>
      </c>
      <c r="P4956" s="260" t="e">
        <f t="shared" si="237"/>
        <v>#NUM!</v>
      </c>
      <c r="S4956" s="272"/>
    </row>
    <row r="4957" spans="1:19">
      <c r="A4957" s="161" t="s">
        <v>6189</v>
      </c>
      <c r="C4957" s="161" t="s">
        <v>133</v>
      </c>
      <c r="F4957" s="163" t="s">
        <v>133</v>
      </c>
      <c r="G4957" s="266" t="s">
        <v>133</v>
      </c>
      <c r="H4957" s="163" t="s">
        <v>133</v>
      </c>
      <c r="I4957" s="163" t="s">
        <v>133</v>
      </c>
      <c r="J4957" s="163" t="s">
        <v>133</v>
      </c>
      <c r="K4957" s="164">
        <f t="shared" si="238"/>
        <v>0</v>
      </c>
      <c r="L4957" s="165">
        <f t="shared" si="239"/>
        <v>0</v>
      </c>
      <c r="M4957" s="172">
        <v>127</v>
      </c>
      <c r="N4957" s="172">
        <v>64</v>
      </c>
      <c r="O4957" s="167" t="s">
        <v>133</v>
      </c>
      <c r="P4957" s="260" t="e">
        <f t="shared" si="237"/>
        <v>#NUM!</v>
      </c>
      <c r="S4957" s="272"/>
    </row>
    <row r="4958" spans="1:19">
      <c r="A4958" s="161" t="s">
        <v>6190</v>
      </c>
      <c r="C4958" s="161" t="s">
        <v>133</v>
      </c>
      <c r="F4958" s="163" t="s">
        <v>133</v>
      </c>
      <c r="G4958" s="266" t="s">
        <v>133</v>
      </c>
      <c r="H4958" s="163" t="s">
        <v>133</v>
      </c>
      <c r="I4958" s="163" t="s">
        <v>133</v>
      </c>
      <c r="J4958" s="163" t="s">
        <v>133</v>
      </c>
      <c r="K4958" s="164">
        <f t="shared" si="238"/>
        <v>0</v>
      </c>
      <c r="L4958" s="165">
        <f t="shared" si="239"/>
        <v>0</v>
      </c>
      <c r="M4958" s="172">
        <v>127</v>
      </c>
      <c r="N4958" s="172">
        <v>64</v>
      </c>
      <c r="O4958" s="167" t="s">
        <v>133</v>
      </c>
      <c r="P4958" s="260" t="e">
        <f t="shared" si="237"/>
        <v>#NUM!</v>
      </c>
      <c r="S4958" s="272"/>
    </row>
    <row r="4959" spans="1:19">
      <c r="A4959" s="161" t="s">
        <v>6191</v>
      </c>
      <c r="C4959" s="161" t="s">
        <v>133</v>
      </c>
      <c r="F4959" s="163" t="s">
        <v>133</v>
      </c>
      <c r="G4959" s="266" t="s">
        <v>133</v>
      </c>
      <c r="H4959" s="163" t="s">
        <v>133</v>
      </c>
      <c r="I4959" s="163" t="s">
        <v>133</v>
      </c>
      <c r="J4959" s="163" t="s">
        <v>133</v>
      </c>
      <c r="K4959" s="164">
        <f t="shared" si="238"/>
        <v>0</v>
      </c>
      <c r="L4959" s="165">
        <f t="shared" si="239"/>
        <v>0</v>
      </c>
      <c r="M4959" s="172">
        <v>127</v>
      </c>
      <c r="N4959" s="172">
        <v>64</v>
      </c>
      <c r="O4959" s="167" t="s">
        <v>133</v>
      </c>
      <c r="P4959" s="260" t="e">
        <f t="shared" si="237"/>
        <v>#NUM!</v>
      </c>
      <c r="S4959" s="272"/>
    </row>
    <row r="4960" spans="1:19">
      <c r="A4960" s="161" t="s">
        <v>6192</v>
      </c>
      <c r="C4960" s="161" t="s">
        <v>133</v>
      </c>
      <c r="F4960" s="163" t="s">
        <v>133</v>
      </c>
      <c r="G4960" s="266" t="s">
        <v>133</v>
      </c>
      <c r="H4960" s="163" t="s">
        <v>133</v>
      </c>
      <c r="I4960" s="163" t="s">
        <v>133</v>
      </c>
      <c r="J4960" s="163" t="s">
        <v>133</v>
      </c>
      <c r="K4960" s="164">
        <f t="shared" si="238"/>
        <v>0</v>
      </c>
      <c r="L4960" s="165">
        <f t="shared" si="239"/>
        <v>0</v>
      </c>
      <c r="M4960" s="172">
        <v>127</v>
      </c>
      <c r="N4960" s="172">
        <v>64</v>
      </c>
      <c r="O4960" s="167" t="s">
        <v>133</v>
      </c>
      <c r="P4960" s="260" t="e">
        <f t="shared" si="237"/>
        <v>#NUM!</v>
      </c>
      <c r="S4960" s="272"/>
    </row>
    <row r="4961" spans="1:19">
      <c r="A4961" s="161" t="s">
        <v>6193</v>
      </c>
      <c r="C4961" s="161" t="s">
        <v>133</v>
      </c>
      <c r="F4961" s="163" t="s">
        <v>133</v>
      </c>
      <c r="G4961" s="266" t="s">
        <v>133</v>
      </c>
      <c r="H4961" s="163" t="s">
        <v>133</v>
      </c>
      <c r="I4961" s="163" t="s">
        <v>133</v>
      </c>
      <c r="J4961" s="163" t="s">
        <v>133</v>
      </c>
      <c r="K4961" s="164">
        <f t="shared" si="238"/>
        <v>0</v>
      </c>
      <c r="L4961" s="165">
        <f t="shared" si="239"/>
        <v>0</v>
      </c>
      <c r="M4961" s="172">
        <v>127</v>
      </c>
      <c r="N4961" s="172">
        <v>64</v>
      </c>
      <c r="O4961" s="167" t="s">
        <v>133</v>
      </c>
      <c r="P4961" s="260" t="e">
        <f t="shared" si="237"/>
        <v>#NUM!</v>
      </c>
      <c r="S4961" s="272"/>
    </row>
    <row r="4962" spans="1:19">
      <c r="A4962" s="161" t="s">
        <v>6194</v>
      </c>
      <c r="C4962" s="161" t="s">
        <v>133</v>
      </c>
      <c r="F4962" s="163" t="s">
        <v>133</v>
      </c>
      <c r="G4962" s="266" t="s">
        <v>133</v>
      </c>
      <c r="H4962" s="163" t="s">
        <v>133</v>
      </c>
      <c r="I4962" s="163" t="s">
        <v>133</v>
      </c>
      <c r="J4962" s="163" t="s">
        <v>133</v>
      </c>
      <c r="K4962" s="164">
        <f t="shared" si="238"/>
        <v>0</v>
      </c>
      <c r="L4962" s="165">
        <f t="shared" si="239"/>
        <v>0</v>
      </c>
      <c r="M4962" s="172">
        <v>127</v>
      </c>
      <c r="N4962" s="172">
        <v>64</v>
      </c>
      <c r="O4962" s="167" t="s">
        <v>133</v>
      </c>
      <c r="P4962" s="260" t="e">
        <f t="shared" si="237"/>
        <v>#NUM!</v>
      </c>
      <c r="S4962" s="272"/>
    </row>
    <row r="4963" spans="1:19">
      <c r="A4963" s="161" t="s">
        <v>6195</v>
      </c>
      <c r="C4963" s="161" t="s">
        <v>133</v>
      </c>
      <c r="F4963" s="163" t="s">
        <v>133</v>
      </c>
      <c r="G4963" s="266" t="s">
        <v>133</v>
      </c>
      <c r="H4963" s="163" t="s">
        <v>133</v>
      </c>
      <c r="I4963" s="163" t="s">
        <v>133</v>
      </c>
      <c r="J4963" s="163" t="s">
        <v>133</v>
      </c>
      <c r="K4963" s="164">
        <f t="shared" si="238"/>
        <v>0</v>
      </c>
      <c r="L4963" s="165">
        <f t="shared" si="239"/>
        <v>0</v>
      </c>
      <c r="M4963" s="172">
        <v>127</v>
      </c>
      <c r="N4963" s="172">
        <v>64</v>
      </c>
      <c r="O4963" s="167" t="s">
        <v>133</v>
      </c>
      <c r="P4963" s="260" t="e">
        <f t="shared" si="237"/>
        <v>#NUM!</v>
      </c>
      <c r="S4963" s="272"/>
    </row>
    <row r="4964" spans="1:19">
      <c r="A4964" s="161" t="s">
        <v>6196</v>
      </c>
      <c r="C4964" s="161" t="s">
        <v>133</v>
      </c>
      <c r="F4964" s="163" t="s">
        <v>133</v>
      </c>
      <c r="G4964" s="266" t="s">
        <v>133</v>
      </c>
      <c r="H4964" s="163" t="s">
        <v>133</v>
      </c>
      <c r="I4964" s="163" t="s">
        <v>133</v>
      </c>
      <c r="J4964" s="163" t="s">
        <v>133</v>
      </c>
      <c r="K4964" s="164">
        <f t="shared" si="238"/>
        <v>0</v>
      </c>
      <c r="L4964" s="165">
        <f t="shared" si="239"/>
        <v>0</v>
      </c>
      <c r="M4964" s="172">
        <v>127</v>
      </c>
      <c r="N4964" s="172">
        <v>64</v>
      </c>
      <c r="O4964" s="167" t="s">
        <v>133</v>
      </c>
      <c r="P4964" s="260" t="e">
        <f t="shared" si="237"/>
        <v>#NUM!</v>
      </c>
      <c r="S4964" s="272"/>
    </row>
    <row r="4965" spans="1:19">
      <c r="A4965" s="161" t="s">
        <v>6197</v>
      </c>
      <c r="C4965" s="161" t="s">
        <v>133</v>
      </c>
      <c r="F4965" s="163" t="s">
        <v>133</v>
      </c>
      <c r="G4965" s="266" t="s">
        <v>133</v>
      </c>
      <c r="H4965" s="163" t="s">
        <v>133</v>
      </c>
      <c r="I4965" s="163" t="s">
        <v>133</v>
      </c>
      <c r="J4965" s="163" t="s">
        <v>133</v>
      </c>
      <c r="K4965" s="164">
        <f t="shared" si="238"/>
        <v>0</v>
      </c>
      <c r="L4965" s="165">
        <f t="shared" si="239"/>
        <v>0</v>
      </c>
      <c r="M4965" s="172">
        <v>127</v>
      </c>
      <c r="N4965" s="172">
        <v>64</v>
      </c>
      <c r="O4965" s="167" t="s">
        <v>133</v>
      </c>
      <c r="P4965" s="260" t="e">
        <f t="shared" si="237"/>
        <v>#NUM!</v>
      </c>
      <c r="S4965" s="272"/>
    </row>
    <row r="4966" spans="1:19">
      <c r="A4966" s="161" t="s">
        <v>6198</v>
      </c>
      <c r="C4966" s="161" t="s">
        <v>133</v>
      </c>
      <c r="F4966" s="163" t="s">
        <v>133</v>
      </c>
      <c r="G4966" s="266" t="s">
        <v>133</v>
      </c>
      <c r="H4966" s="163" t="s">
        <v>133</v>
      </c>
      <c r="I4966" s="163" t="s">
        <v>133</v>
      </c>
      <c r="J4966" s="163" t="s">
        <v>133</v>
      </c>
      <c r="K4966" s="164">
        <f t="shared" si="238"/>
        <v>0</v>
      </c>
      <c r="L4966" s="165">
        <f t="shared" si="239"/>
        <v>0</v>
      </c>
      <c r="M4966" s="172">
        <v>127</v>
      </c>
      <c r="N4966" s="172">
        <v>64</v>
      </c>
      <c r="O4966" s="167" t="s">
        <v>133</v>
      </c>
      <c r="P4966" s="260" t="e">
        <f t="shared" si="237"/>
        <v>#NUM!</v>
      </c>
      <c r="S4966" s="272"/>
    </row>
    <row r="4967" spans="1:19">
      <c r="A4967" s="161" t="s">
        <v>6199</v>
      </c>
      <c r="C4967" s="161" t="s">
        <v>133</v>
      </c>
      <c r="F4967" s="163" t="s">
        <v>133</v>
      </c>
      <c r="G4967" s="266" t="s">
        <v>133</v>
      </c>
      <c r="H4967" s="163" t="s">
        <v>133</v>
      </c>
      <c r="I4967" s="163" t="s">
        <v>133</v>
      </c>
      <c r="J4967" s="163" t="s">
        <v>133</v>
      </c>
      <c r="K4967" s="164">
        <f t="shared" si="238"/>
        <v>0</v>
      </c>
      <c r="L4967" s="165">
        <f t="shared" si="239"/>
        <v>0</v>
      </c>
      <c r="M4967" s="172">
        <v>127</v>
      </c>
      <c r="N4967" s="172">
        <v>64</v>
      </c>
      <c r="O4967" s="167" t="s">
        <v>133</v>
      </c>
      <c r="P4967" s="260" t="e">
        <f t="shared" si="237"/>
        <v>#NUM!</v>
      </c>
      <c r="S4967" s="272"/>
    </row>
    <row r="4968" spans="1:19">
      <c r="A4968" s="161" t="s">
        <v>6200</v>
      </c>
      <c r="C4968" s="161" t="s">
        <v>133</v>
      </c>
      <c r="F4968" s="163" t="s">
        <v>133</v>
      </c>
      <c r="G4968" s="266" t="s">
        <v>133</v>
      </c>
      <c r="H4968" s="163" t="s">
        <v>133</v>
      </c>
      <c r="I4968" s="163" t="s">
        <v>133</v>
      </c>
      <c r="J4968" s="163" t="s">
        <v>133</v>
      </c>
      <c r="K4968" s="164">
        <f t="shared" si="238"/>
        <v>0</v>
      </c>
      <c r="L4968" s="165">
        <f t="shared" si="239"/>
        <v>0</v>
      </c>
      <c r="M4968" s="172">
        <v>127</v>
      </c>
      <c r="N4968" s="172">
        <v>64</v>
      </c>
      <c r="O4968" s="167" t="s">
        <v>133</v>
      </c>
      <c r="P4968" s="260" t="e">
        <f t="shared" si="237"/>
        <v>#NUM!</v>
      </c>
      <c r="S4968" s="272"/>
    </row>
    <row r="4969" spans="1:19">
      <c r="A4969" s="161" t="s">
        <v>6201</v>
      </c>
      <c r="C4969" s="161" t="s">
        <v>133</v>
      </c>
      <c r="F4969" s="163" t="s">
        <v>133</v>
      </c>
      <c r="G4969" s="266" t="s">
        <v>133</v>
      </c>
      <c r="H4969" s="163" t="s">
        <v>133</v>
      </c>
      <c r="I4969" s="163" t="s">
        <v>133</v>
      </c>
      <c r="J4969" s="163" t="s">
        <v>133</v>
      </c>
      <c r="K4969" s="164">
        <f t="shared" si="238"/>
        <v>0</v>
      </c>
      <c r="L4969" s="165">
        <f t="shared" si="239"/>
        <v>0</v>
      </c>
      <c r="M4969" s="172">
        <v>127</v>
      </c>
      <c r="N4969" s="172">
        <v>64</v>
      </c>
      <c r="O4969" s="167" t="s">
        <v>133</v>
      </c>
      <c r="P4969" s="260" t="e">
        <f t="shared" si="237"/>
        <v>#NUM!</v>
      </c>
      <c r="S4969" s="272"/>
    </row>
    <row r="4970" spans="1:19">
      <c r="A4970" s="161" t="s">
        <v>6202</v>
      </c>
      <c r="C4970" s="161" t="s">
        <v>133</v>
      </c>
      <c r="F4970" s="163" t="s">
        <v>133</v>
      </c>
      <c r="G4970" s="266" t="s">
        <v>133</v>
      </c>
      <c r="H4970" s="163" t="s">
        <v>133</v>
      </c>
      <c r="I4970" s="163" t="s">
        <v>133</v>
      </c>
      <c r="J4970" s="163" t="s">
        <v>133</v>
      </c>
      <c r="K4970" s="164">
        <f t="shared" si="238"/>
        <v>0</v>
      </c>
      <c r="L4970" s="165">
        <f t="shared" si="239"/>
        <v>0</v>
      </c>
      <c r="M4970" s="172">
        <v>127</v>
      </c>
      <c r="N4970" s="172">
        <v>64</v>
      </c>
      <c r="O4970" s="167" t="s">
        <v>133</v>
      </c>
      <c r="P4970" s="260" t="e">
        <f t="shared" si="237"/>
        <v>#NUM!</v>
      </c>
      <c r="S4970" s="272"/>
    </row>
    <row r="4971" spans="1:19">
      <c r="A4971" s="161" t="s">
        <v>6203</v>
      </c>
      <c r="C4971" s="161" t="s">
        <v>133</v>
      </c>
      <c r="F4971" s="163" t="s">
        <v>133</v>
      </c>
      <c r="G4971" s="266" t="s">
        <v>133</v>
      </c>
      <c r="H4971" s="163" t="s">
        <v>133</v>
      </c>
      <c r="I4971" s="163" t="s">
        <v>133</v>
      </c>
      <c r="J4971" s="163" t="s">
        <v>133</v>
      </c>
      <c r="K4971" s="164">
        <f t="shared" si="238"/>
        <v>0</v>
      </c>
      <c r="L4971" s="165">
        <f t="shared" si="239"/>
        <v>0</v>
      </c>
      <c r="M4971" s="172">
        <v>127</v>
      </c>
      <c r="N4971" s="172">
        <v>64</v>
      </c>
      <c r="O4971" s="167" t="s">
        <v>133</v>
      </c>
      <c r="P4971" s="260" t="e">
        <f t="shared" si="237"/>
        <v>#NUM!</v>
      </c>
      <c r="S4971" s="272"/>
    </row>
    <row r="4972" spans="1:19">
      <c r="A4972" s="161" t="s">
        <v>6204</v>
      </c>
      <c r="C4972" s="161" t="s">
        <v>133</v>
      </c>
      <c r="F4972" s="163" t="s">
        <v>133</v>
      </c>
      <c r="G4972" s="266" t="s">
        <v>133</v>
      </c>
      <c r="H4972" s="163" t="s">
        <v>133</v>
      </c>
      <c r="I4972" s="163" t="s">
        <v>133</v>
      </c>
      <c r="J4972" s="163" t="s">
        <v>133</v>
      </c>
      <c r="K4972" s="164">
        <f t="shared" si="238"/>
        <v>0</v>
      </c>
      <c r="L4972" s="165">
        <f t="shared" si="239"/>
        <v>0</v>
      </c>
      <c r="M4972" s="172">
        <v>127</v>
      </c>
      <c r="N4972" s="172">
        <v>64</v>
      </c>
      <c r="O4972" s="167" t="s">
        <v>133</v>
      </c>
      <c r="P4972" s="260" t="e">
        <f t="shared" si="237"/>
        <v>#NUM!</v>
      </c>
      <c r="S4972" s="272"/>
    </row>
    <row r="4973" spans="1:19">
      <c r="A4973" s="161" t="s">
        <v>6205</v>
      </c>
      <c r="C4973" s="161" t="s">
        <v>133</v>
      </c>
      <c r="F4973" s="163" t="s">
        <v>133</v>
      </c>
      <c r="G4973" s="266" t="s">
        <v>133</v>
      </c>
      <c r="H4973" s="163" t="s">
        <v>133</v>
      </c>
      <c r="I4973" s="163" t="s">
        <v>133</v>
      </c>
      <c r="J4973" s="163" t="s">
        <v>133</v>
      </c>
      <c r="K4973" s="164">
        <f t="shared" si="238"/>
        <v>0</v>
      </c>
      <c r="L4973" s="165">
        <f t="shared" si="239"/>
        <v>0</v>
      </c>
      <c r="M4973" s="172">
        <v>127</v>
      </c>
      <c r="N4973" s="172">
        <v>64</v>
      </c>
      <c r="O4973" s="167" t="s">
        <v>133</v>
      </c>
      <c r="P4973" s="260" t="e">
        <f t="shared" si="237"/>
        <v>#NUM!</v>
      </c>
      <c r="S4973" s="272"/>
    </row>
    <row r="4974" spans="1:19">
      <c r="A4974" s="161" t="s">
        <v>6206</v>
      </c>
      <c r="C4974" s="161" t="s">
        <v>133</v>
      </c>
      <c r="F4974" s="163" t="s">
        <v>133</v>
      </c>
      <c r="G4974" s="266" t="s">
        <v>133</v>
      </c>
      <c r="H4974" s="163" t="s">
        <v>133</v>
      </c>
      <c r="I4974" s="163" t="s">
        <v>133</v>
      </c>
      <c r="J4974" s="163" t="s">
        <v>133</v>
      </c>
      <c r="K4974" s="164">
        <f t="shared" si="238"/>
        <v>0</v>
      </c>
      <c r="L4974" s="165">
        <f t="shared" si="239"/>
        <v>0</v>
      </c>
      <c r="M4974" s="172">
        <v>127</v>
      </c>
      <c r="N4974" s="172">
        <v>64</v>
      </c>
      <c r="O4974" s="167" t="s">
        <v>133</v>
      </c>
      <c r="P4974" s="260" t="e">
        <f t="shared" si="237"/>
        <v>#NUM!</v>
      </c>
      <c r="S4974" s="272"/>
    </row>
    <row r="4975" spans="1:19">
      <c r="A4975" s="161" t="s">
        <v>6207</v>
      </c>
      <c r="C4975" s="161" t="s">
        <v>133</v>
      </c>
      <c r="F4975" s="163" t="s">
        <v>133</v>
      </c>
      <c r="G4975" s="266" t="s">
        <v>133</v>
      </c>
      <c r="H4975" s="163" t="s">
        <v>133</v>
      </c>
      <c r="I4975" s="163" t="s">
        <v>133</v>
      </c>
      <c r="J4975" s="163" t="s">
        <v>133</v>
      </c>
      <c r="K4975" s="164">
        <f t="shared" si="238"/>
        <v>0</v>
      </c>
      <c r="L4975" s="165">
        <f t="shared" si="239"/>
        <v>0</v>
      </c>
      <c r="M4975" s="172">
        <v>127</v>
      </c>
      <c r="N4975" s="172">
        <v>64</v>
      </c>
      <c r="O4975" s="167" t="s">
        <v>133</v>
      </c>
      <c r="P4975" s="260" t="e">
        <f t="shared" si="237"/>
        <v>#NUM!</v>
      </c>
      <c r="S4975" s="272"/>
    </row>
    <row r="4976" spans="1:19">
      <c r="A4976" s="161" t="s">
        <v>6208</v>
      </c>
      <c r="C4976" s="161" t="s">
        <v>133</v>
      </c>
      <c r="F4976" s="163" t="s">
        <v>133</v>
      </c>
      <c r="G4976" s="266" t="s">
        <v>133</v>
      </c>
      <c r="H4976" s="163" t="s">
        <v>133</v>
      </c>
      <c r="I4976" s="163" t="s">
        <v>133</v>
      </c>
      <c r="J4976" s="163" t="s">
        <v>133</v>
      </c>
      <c r="K4976" s="164">
        <f t="shared" si="238"/>
        <v>0</v>
      </c>
      <c r="L4976" s="165">
        <f t="shared" si="239"/>
        <v>0</v>
      </c>
      <c r="M4976" s="172">
        <v>127</v>
      </c>
      <c r="N4976" s="172">
        <v>64</v>
      </c>
      <c r="O4976" s="167" t="s">
        <v>133</v>
      </c>
      <c r="P4976" s="260" t="e">
        <f t="shared" si="237"/>
        <v>#NUM!</v>
      </c>
      <c r="S4976" s="272"/>
    </row>
    <row r="4977" spans="1:19">
      <c r="A4977" s="161" t="s">
        <v>6209</v>
      </c>
      <c r="C4977" s="161" t="s">
        <v>133</v>
      </c>
      <c r="F4977" s="163" t="s">
        <v>133</v>
      </c>
      <c r="G4977" s="266" t="s">
        <v>133</v>
      </c>
      <c r="H4977" s="163" t="s">
        <v>133</v>
      </c>
      <c r="I4977" s="163" t="s">
        <v>133</v>
      </c>
      <c r="J4977" s="163" t="s">
        <v>133</v>
      </c>
      <c r="K4977" s="164">
        <f t="shared" si="238"/>
        <v>0</v>
      </c>
      <c r="L4977" s="165">
        <f t="shared" si="239"/>
        <v>0</v>
      </c>
      <c r="M4977" s="172">
        <v>127</v>
      </c>
      <c r="N4977" s="172">
        <v>64</v>
      </c>
      <c r="O4977" s="167" t="s">
        <v>133</v>
      </c>
      <c r="P4977" s="260" t="e">
        <f t="shared" si="237"/>
        <v>#NUM!</v>
      </c>
      <c r="S4977" s="272"/>
    </row>
    <row r="4978" spans="1:19">
      <c r="A4978" s="161" t="s">
        <v>6210</v>
      </c>
      <c r="C4978" s="161" t="s">
        <v>133</v>
      </c>
      <c r="F4978" s="163" t="s">
        <v>133</v>
      </c>
      <c r="G4978" s="266" t="s">
        <v>133</v>
      </c>
      <c r="H4978" s="163" t="s">
        <v>133</v>
      </c>
      <c r="I4978" s="163" t="s">
        <v>133</v>
      </c>
      <c r="J4978" s="163" t="s">
        <v>133</v>
      </c>
      <c r="K4978" s="164">
        <f t="shared" si="238"/>
        <v>0</v>
      </c>
      <c r="L4978" s="165">
        <f t="shared" si="239"/>
        <v>0</v>
      </c>
      <c r="M4978" s="172">
        <v>127</v>
      </c>
      <c r="N4978" s="172">
        <v>64</v>
      </c>
      <c r="O4978" s="167" t="s">
        <v>133</v>
      </c>
      <c r="P4978" s="260" t="e">
        <f t="shared" si="237"/>
        <v>#NUM!</v>
      </c>
      <c r="S4978" s="272"/>
    </row>
    <row r="4979" spans="1:19">
      <c r="A4979" s="161" t="s">
        <v>6211</v>
      </c>
      <c r="C4979" s="161" t="s">
        <v>133</v>
      </c>
      <c r="F4979" s="163" t="s">
        <v>133</v>
      </c>
      <c r="G4979" s="266" t="s">
        <v>133</v>
      </c>
      <c r="H4979" s="163" t="s">
        <v>133</v>
      </c>
      <c r="I4979" s="163" t="s">
        <v>133</v>
      </c>
      <c r="J4979" s="163" t="s">
        <v>133</v>
      </c>
      <c r="K4979" s="164">
        <f t="shared" si="238"/>
        <v>0</v>
      </c>
      <c r="L4979" s="165">
        <f t="shared" si="239"/>
        <v>0</v>
      </c>
      <c r="M4979" s="172">
        <v>127</v>
      </c>
      <c r="N4979" s="172">
        <v>64</v>
      </c>
      <c r="O4979" s="167" t="s">
        <v>133</v>
      </c>
      <c r="P4979" s="260" t="e">
        <f t="shared" si="237"/>
        <v>#NUM!</v>
      </c>
      <c r="S4979" s="272"/>
    </row>
    <row r="4980" spans="1:19">
      <c r="A4980" s="161" t="s">
        <v>6212</v>
      </c>
      <c r="C4980" s="161" t="s">
        <v>133</v>
      </c>
      <c r="F4980" s="163" t="s">
        <v>133</v>
      </c>
      <c r="G4980" s="266" t="s">
        <v>133</v>
      </c>
      <c r="H4980" s="163" t="s">
        <v>133</v>
      </c>
      <c r="I4980" s="163" t="s">
        <v>133</v>
      </c>
      <c r="J4980" s="163" t="s">
        <v>133</v>
      </c>
      <c r="K4980" s="164">
        <f t="shared" si="238"/>
        <v>0</v>
      </c>
      <c r="L4980" s="165">
        <f t="shared" si="239"/>
        <v>0</v>
      </c>
      <c r="M4980" s="172">
        <v>127</v>
      </c>
      <c r="N4980" s="172">
        <v>64</v>
      </c>
      <c r="O4980" s="167" t="s">
        <v>133</v>
      </c>
      <c r="P4980" s="260" t="e">
        <f t="shared" si="237"/>
        <v>#NUM!</v>
      </c>
      <c r="S4980" s="272"/>
    </row>
    <row r="4981" spans="1:19">
      <c r="A4981" s="161" t="s">
        <v>6213</v>
      </c>
      <c r="C4981" s="161" t="s">
        <v>133</v>
      </c>
      <c r="F4981" s="163" t="s">
        <v>133</v>
      </c>
      <c r="G4981" s="266" t="s">
        <v>133</v>
      </c>
      <c r="H4981" s="163" t="s">
        <v>133</v>
      </c>
      <c r="I4981" s="163" t="s">
        <v>133</v>
      </c>
      <c r="J4981" s="163" t="s">
        <v>133</v>
      </c>
      <c r="K4981" s="164">
        <f t="shared" si="238"/>
        <v>0</v>
      </c>
      <c r="L4981" s="165">
        <f t="shared" si="239"/>
        <v>0</v>
      </c>
      <c r="M4981" s="172">
        <v>127</v>
      </c>
      <c r="N4981" s="172">
        <v>64</v>
      </c>
      <c r="O4981" s="167" t="s">
        <v>133</v>
      </c>
      <c r="P4981" s="260" t="e">
        <f t="shared" si="237"/>
        <v>#NUM!</v>
      </c>
      <c r="S4981" s="272"/>
    </row>
    <row r="4982" spans="1:19">
      <c r="A4982" s="161" t="s">
        <v>6214</v>
      </c>
      <c r="C4982" s="161" t="s">
        <v>133</v>
      </c>
      <c r="F4982" s="163" t="s">
        <v>133</v>
      </c>
      <c r="G4982" s="266" t="s">
        <v>133</v>
      </c>
      <c r="H4982" s="163" t="s">
        <v>133</v>
      </c>
      <c r="I4982" s="163" t="s">
        <v>133</v>
      </c>
      <c r="J4982" s="163" t="s">
        <v>133</v>
      </c>
      <c r="K4982" s="164">
        <f t="shared" si="238"/>
        <v>0</v>
      </c>
      <c r="L4982" s="165">
        <f t="shared" si="239"/>
        <v>0</v>
      </c>
      <c r="M4982" s="172">
        <v>127</v>
      </c>
      <c r="N4982" s="172">
        <v>64</v>
      </c>
      <c r="O4982" s="167" t="s">
        <v>133</v>
      </c>
      <c r="P4982" s="260" t="e">
        <f t="shared" si="237"/>
        <v>#NUM!</v>
      </c>
      <c r="S4982" s="272"/>
    </row>
    <row r="4983" spans="1:19">
      <c r="A4983" s="161" t="s">
        <v>6215</v>
      </c>
      <c r="C4983" s="161" t="s">
        <v>133</v>
      </c>
      <c r="F4983" s="163" t="s">
        <v>133</v>
      </c>
      <c r="G4983" s="266" t="s">
        <v>133</v>
      </c>
      <c r="H4983" s="163" t="s">
        <v>133</v>
      </c>
      <c r="I4983" s="163" t="s">
        <v>133</v>
      </c>
      <c r="J4983" s="163" t="s">
        <v>133</v>
      </c>
      <c r="K4983" s="164">
        <f t="shared" si="238"/>
        <v>0</v>
      </c>
      <c r="L4983" s="165">
        <f t="shared" si="239"/>
        <v>0</v>
      </c>
      <c r="M4983" s="172">
        <v>127</v>
      </c>
      <c r="N4983" s="172">
        <v>64</v>
      </c>
      <c r="O4983" s="167" t="s">
        <v>133</v>
      </c>
      <c r="P4983" s="260" t="e">
        <f t="shared" si="237"/>
        <v>#NUM!</v>
      </c>
      <c r="S4983" s="272"/>
    </row>
    <row r="4984" spans="1:19">
      <c r="A4984" s="161" t="s">
        <v>6216</v>
      </c>
      <c r="C4984" s="161" t="s">
        <v>133</v>
      </c>
      <c r="F4984" s="163" t="s">
        <v>133</v>
      </c>
      <c r="G4984" s="266" t="s">
        <v>133</v>
      </c>
      <c r="H4984" s="163" t="s">
        <v>133</v>
      </c>
      <c r="I4984" s="163" t="s">
        <v>133</v>
      </c>
      <c r="J4984" s="163" t="s">
        <v>133</v>
      </c>
      <c r="K4984" s="164">
        <f t="shared" si="238"/>
        <v>0</v>
      </c>
      <c r="L4984" s="165">
        <f t="shared" si="239"/>
        <v>0</v>
      </c>
      <c r="M4984" s="172">
        <v>127</v>
      </c>
      <c r="N4984" s="172">
        <v>64</v>
      </c>
      <c r="O4984" s="167" t="s">
        <v>133</v>
      </c>
      <c r="P4984" s="260" t="e">
        <f t="shared" si="237"/>
        <v>#NUM!</v>
      </c>
      <c r="S4984" s="272"/>
    </row>
    <row r="4985" spans="1:19">
      <c r="A4985" s="161" t="s">
        <v>6217</v>
      </c>
      <c r="C4985" s="161" t="s">
        <v>133</v>
      </c>
      <c r="F4985" s="163" t="s">
        <v>133</v>
      </c>
      <c r="G4985" s="266" t="s">
        <v>133</v>
      </c>
      <c r="H4985" s="163" t="s">
        <v>133</v>
      </c>
      <c r="I4985" s="163" t="s">
        <v>133</v>
      </c>
      <c r="J4985" s="163" t="s">
        <v>133</v>
      </c>
      <c r="K4985" s="164">
        <f t="shared" si="238"/>
        <v>0</v>
      </c>
      <c r="L4985" s="165">
        <f t="shared" si="239"/>
        <v>0</v>
      </c>
      <c r="M4985" s="172">
        <v>127</v>
      </c>
      <c r="N4985" s="172">
        <v>64</v>
      </c>
      <c r="O4985" s="167" t="s">
        <v>133</v>
      </c>
      <c r="P4985" s="260" t="e">
        <f t="shared" si="237"/>
        <v>#NUM!</v>
      </c>
      <c r="S4985" s="272"/>
    </row>
    <row r="4986" spans="1:19">
      <c r="A4986" s="161" t="s">
        <v>6218</v>
      </c>
      <c r="C4986" s="161" t="s">
        <v>133</v>
      </c>
      <c r="F4986" s="163" t="s">
        <v>133</v>
      </c>
      <c r="G4986" s="266" t="s">
        <v>133</v>
      </c>
      <c r="H4986" s="163" t="s">
        <v>133</v>
      </c>
      <c r="I4986" s="163" t="s">
        <v>133</v>
      </c>
      <c r="J4986" s="163" t="s">
        <v>133</v>
      </c>
      <c r="K4986" s="164">
        <f t="shared" si="238"/>
        <v>0</v>
      </c>
      <c r="L4986" s="165">
        <f t="shared" si="239"/>
        <v>0</v>
      </c>
      <c r="M4986" s="172">
        <v>127</v>
      </c>
      <c r="N4986" s="172">
        <v>64</v>
      </c>
      <c r="O4986" s="167" t="s">
        <v>133</v>
      </c>
      <c r="P4986" s="260" t="e">
        <f t="shared" si="237"/>
        <v>#NUM!</v>
      </c>
      <c r="S4986" s="272"/>
    </row>
    <row r="4987" spans="1:19">
      <c r="A4987" s="161" t="s">
        <v>6219</v>
      </c>
      <c r="C4987" s="161" t="s">
        <v>133</v>
      </c>
      <c r="F4987" s="163" t="s">
        <v>133</v>
      </c>
      <c r="G4987" s="266" t="s">
        <v>133</v>
      </c>
      <c r="H4987" s="163" t="s">
        <v>133</v>
      </c>
      <c r="I4987" s="163" t="s">
        <v>133</v>
      </c>
      <c r="J4987" s="163" t="s">
        <v>133</v>
      </c>
      <c r="K4987" s="164">
        <f t="shared" si="238"/>
        <v>0</v>
      </c>
      <c r="L4987" s="165">
        <f t="shared" si="239"/>
        <v>0</v>
      </c>
      <c r="M4987" s="172">
        <v>127</v>
      </c>
      <c r="N4987" s="172">
        <v>64</v>
      </c>
      <c r="O4987" s="167" t="s">
        <v>133</v>
      </c>
      <c r="P4987" s="260" t="e">
        <f t="shared" si="237"/>
        <v>#NUM!</v>
      </c>
      <c r="S4987" s="272"/>
    </row>
    <row r="4988" spans="1:19">
      <c r="A4988" s="161" t="s">
        <v>6220</v>
      </c>
      <c r="C4988" s="161" t="s">
        <v>133</v>
      </c>
      <c r="F4988" s="163" t="s">
        <v>133</v>
      </c>
      <c r="G4988" s="266" t="s">
        <v>133</v>
      </c>
      <c r="H4988" s="163" t="s">
        <v>133</v>
      </c>
      <c r="I4988" s="163" t="s">
        <v>133</v>
      </c>
      <c r="J4988" s="163" t="s">
        <v>133</v>
      </c>
      <c r="K4988" s="164">
        <f t="shared" si="238"/>
        <v>0</v>
      </c>
      <c r="L4988" s="165">
        <f t="shared" si="239"/>
        <v>0</v>
      </c>
      <c r="M4988" s="172">
        <v>127</v>
      </c>
      <c r="N4988" s="172">
        <v>64</v>
      </c>
      <c r="O4988" s="167" t="s">
        <v>133</v>
      </c>
      <c r="P4988" s="260" t="e">
        <f t="shared" si="237"/>
        <v>#NUM!</v>
      </c>
      <c r="S4988" s="272"/>
    </row>
    <row r="4989" spans="1:19">
      <c r="A4989" s="161" t="s">
        <v>6221</v>
      </c>
      <c r="C4989" s="161" t="s">
        <v>133</v>
      </c>
      <c r="F4989" s="163" t="s">
        <v>133</v>
      </c>
      <c r="G4989" s="266" t="s">
        <v>133</v>
      </c>
      <c r="H4989" s="163" t="s">
        <v>133</v>
      </c>
      <c r="I4989" s="163" t="s">
        <v>133</v>
      </c>
      <c r="J4989" s="163" t="s">
        <v>133</v>
      </c>
      <c r="K4989" s="164">
        <f t="shared" si="238"/>
        <v>0</v>
      </c>
      <c r="L4989" s="165">
        <f t="shared" si="239"/>
        <v>0</v>
      </c>
      <c r="M4989" s="172">
        <v>127</v>
      </c>
      <c r="N4989" s="172">
        <v>64</v>
      </c>
      <c r="O4989" s="167" t="s">
        <v>133</v>
      </c>
      <c r="P4989" s="260" t="e">
        <f t="shared" si="237"/>
        <v>#NUM!</v>
      </c>
      <c r="S4989" s="272"/>
    </row>
    <row r="4990" spans="1:19">
      <c r="A4990" s="161" t="s">
        <v>6222</v>
      </c>
      <c r="C4990" s="161" t="s">
        <v>133</v>
      </c>
      <c r="F4990" s="163" t="s">
        <v>133</v>
      </c>
      <c r="G4990" s="266" t="s">
        <v>133</v>
      </c>
      <c r="H4990" s="163" t="s">
        <v>133</v>
      </c>
      <c r="I4990" s="163" t="s">
        <v>133</v>
      </c>
      <c r="J4990" s="163" t="s">
        <v>133</v>
      </c>
      <c r="K4990" s="164">
        <f t="shared" si="238"/>
        <v>0</v>
      </c>
      <c r="L4990" s="165">
        <f t="shared" si="239"/>
        <v>0</v>
      </c>
      <c r="M4990" s="172">
        <v>127</v>
      </c>
      <c r="N4990" s="172">
        <v>64</v>
      </c>
      <c r="O4990" s="167" t="s">
        <v>133</v>
      </c>
      <c r="P4990" s="260" t="e">
        <f t="shared" si="237"/>
        <v>#NUM!</v>
      </c>
      <c r="S4990" s="272"/>
    </row>
    <row r="4991" spans="1:19">
      <c r="A4991" s="161" t="s">
        <v>6223</v>
      </c>
      <c r="C4991" s="161" t="s">
        <v>133</v>
      </c>
      <c r="F4991" s="163" t="s">
        <v>133</v>
      </c>
      <c r="G4991" s="266" t="s">
        <v>133</v>
      </c>
      <c r="H4991" s="163" t="s">
        <v>133</v>
      </c>
      <c r="I4991" s="163" t="s">
        <v>133</v>
      </c>
      <c r="J4991" s="163" t="s">
        <v>133</v>
      </c>
      <c r="K4991" s="164">
        <f t="shared" si="238"/>
        <v>0</v>
      </c>
      <c r="L4991" s="165">
        <f t="shared" si="239"/>
        <v>0</v>
      </c>
      <c r="M4991" s="172">
        <v>127</v>
      </c>
      <c r="N4991" s="172">
        <v>64</v>
      </c>
      <c r="O4991" s="167" t="s">
        <v>133</v>
      </c>
      <c r="P4991" s="260" t="e">
        <f t="shared" si="237"/>
        <v>#NUM!</v>
      </c>
      <c r="S4991" s="272"/>
    </row>
    <row r="4992" spans="1:19">
      <c r="A4992" s="161" t="s">
        <v>6224</v>
      </c>
      <c r="C4992" s="161" t="s">
        <v>133</v>
      </c>
      <c r="F4992" s="163" t="s">
        <v>133</v>
      </c>
      <c r="G4992" s="266" t="s">
        <v>133</v>
      </c>
      <c r="H4992" s="163" t="s">
        <v>133</v>
      </c>
      <c r="I4992" s="163" t="s">
        <v>133</v>
      </c>
      <c r="J4992" s="163" t="s">
        <v>133</v>
      </c>
      <c r="K4992" s="164">
        <f t="shared" si="238"/>
        <v>0</v>
      </c>
      <c r="L4992" s="165">
        <f t="shared" si="239"/>
        <v>0</v>
      </c>
      <c r="M4992" s="172">
        <v>127</v>
      </c>
      <c r="N4992" s="172">
        <v>64</v>
      </c>
      <c r="O4992" s="167" t="s">
        <v>133</v>
      </c>
      <c r="P4992" s="260" t="e">
        <f t="shared" si="237"/>
        <v>#NUM!</v>
      </c>
      <c r="S4992" s="272"/>
    </row>
    <row r="4993" spans="1:19">
      <c r="A4993" s="161" t="s">
        <v>6225</v>
      </c>
      <c r="C4993" s="161" t="s">
        <v>133</v>
      </c>
      <c r="F4993" s="163" t="s">
        <v>133</v>
      </c>
      <c r="G4993" s="266" t="s">
        <v>133</v>
      </c>
      <c r="H4993" s="163" t="s">
        <v>133</v>
      </c>
      <c r="I4993" s="163" t="s">
        <v>133</v>
      </c>
      <c r="J4993" s="163" t="s">
        <v>133</v>
      </c>
      <c r="K4993" s="164">
        <f t="shared" si="238"/>
        <v>0</v>
      </c>
      <c r="L4993" s="165">
        <f t="shared" si="239"/>
        <v>0</v>
      </c>
      <c r="M4993" s="172">
        <v>127</v>
      </c>
      <c r="N4993" s="172">
        <v>64</v>
      </c>
      <c r="O4993" s="167" t="s">
        <v>133</v>
      </c>
      <c r="P4993" s="260" t="e">
        <f t="shared" si="237"/>
        <v>#NUM!</v>
      </c>
      <c r="S4993" s="272"/>
    </row>
    <row r="4994" spans="1:19">
      <c r="A4994" s="161" t="s">
        <v>6226</v>
      </c>
      <c r="C4994" s="161" t="s">
        <v>133</v>
      </c>
      <c r="F4994" s="163" t="s">
        <v>133</v>
      </c>
      <c r="G4994" s="266" t="s">
        <v>133</v>
      </c>
      <c r="H4994" s="163" t="s">
        <v>133</v>
      </c>
      <c r="I4994" s="163" t="s">
        <v>133</v>
      </c>
      <c r="J4994" s="163" t="s">
        <v>133</v>
      </c>
      <c r="K4994" s="164">
        <f t="shared" si="238"/>
        <v>0</v>
      </c>
      <c r="L4994" s="165">
        <f t="shared" si="239"/>
        <v>0</v>
      </c>
      <c r="M4994" s="172">
        <v>127</v>
      </c>
      <c r="N4994" s="172">
        <v>64</v>
      </c>
      <c r="O4994" s="167" t="s">
        <v>133</v>
      </c>
      <c r="P4994" s="260" t="e">
        <f t="shared" si="237"/>
        <v>#NUM!</v>
      </c>
      <c r="S4994" s="272"/>
    </row>
    <row r="4995" spans="1:19">
      <c r="A4995" s="161" t="s">
        <v>6227</v>
      </c>
      <c r="C4995" s="161" t="s">
        <v>133</v>
      </c>
      <c r="F4995" s="163" t="s">
        <v>133</v>
      </c>
      <c r="G4995" s="266" t="s">
        <v>133</v>
      </c>
      <c r="H4995" s="163" t="s">
        <v>133</v>
      </c>
      <c r="I4995" s="163" t="s">
        <v>133</v>
      </c>
      <c r="J4995" s="163" t="s">
        <v>133</v>
      </c>
      <c r="K4995" s="164">
        <f t="shared" si="238"/>
        <v>0</v>
      </c>
      <c r="L4995" s="165">
        <f t="shared" si="239"/>
        <v>0</v>
      </c>
      <c r="M4995" s="172">
        <v>127</v>
      </c>
      <c r="N4995" s="172">
        <v>64</v>
      </c>
      <c r="O4995" s="167" t="s">
        <v>133</v>
      </c>
      <c r="P4995" s="260" t="e">
        <f t="shared" si="237"/>
        <v>#NUM!</v>
      </c>
      <c r="S4995" s="272"/>
    </row>
    <row r="4996" spans="1:19">
      <c r="A4996" s="161" t="s">
        <v>6228</v>
      </c>
      <c r="C4996" s="161" t="s">
        <v>133</v>
      </c>
      <c r="F4996" s="163" t="s">
        <v>133</v>
      </c>
      <c r="G4996" s="266" t="s">
        <v>133</v>
      </c>
      <c r="H4996" s="163" t="s">
        <v>133</v>
      </c>
      <c r="I4996" s="163" t="s">
        <v>133</v>
      </c>
      <c r="J4996" s="163" t="s">
        <v>133</v>
      </c>
      <c r="K4996" s="164">
        <f t="shared" si="238"/>
        <v>0</v>
      </c>
      <c r="L4996" s="165">
        <f t="shared" si="239"/>
        <v>0</v>
      </c>
      <c r="M4996" s="172">
        <v>127</v>
      </c>
      <c r="N4996" s="172">
        <v>64</v>
      </c>
      <c r="O4996" s="167" t="s">
        <v>133</v>
      </c>
      <c r="P4996" s="260" t="e">
        <f t="shared" si="237"/>
        <v>#NUM!</v>
      </c>
      <c r="S4996" s="272"/>
    </row>
    <row r="4997" spans="1:19">
      <c r="A4997" s="161" t="s">
        <v>6229</v>
      </c>
      <c r="C4997" s="161" t="s">
        <v>133</v>
      </c>
      <c r="F4997" s="163" t="s">
        <v>133</v>
      </c>
      <c r="G4997" s="266" t="s">
        <v>133</v>
      </c>
      <c r="H4997" s="163" t="s">
        <v>133</v>
      </c>
      <c r="I4997" s="163" t="s">
        <v>133</v>
      </c>
      <c r="J4997" s="163" t="s">
        <v>133</v>
      </c>
      <c r="K4997" s="164">
        <f t="shared" si="238"/>
        <v>0</v>
      </c>
      <c r="L4997" s="165">
        <f t="shared" si="239"/>
        <v>0</v>
      </c>
      <c r="M4997" s="172">
        <v>127</v>
      </c>
      <c r="N4997" s="172">
        <v>64</v>
      </c>
      <c r="O4997" s="167" t="s">
        <v>133</v>
      </c>
      <c r="P4997" s="260" t="e">
        <f t="shared" si="237"/>
        <v>#NUM!</v>
      </c>
      <c r="S4997" s="272"/>
    </row>
    <row r="4998" spans="1:19">
      <c r="A4998" s="161" t="s">
        <v>6230</v>
      </c>
      <c r="C4998" s="161" t="s">
        <v>133</v>
      </c>
      <c r="F4998" s="163" t="s">
        <v>133</v>
      </c>
      <c r="G4998" s="266" t="s">
        <v>133</v>
      </c>
      <c r="H4998" s="163" t="s">
        <v>133</v>
      </c>
      <c r="I4998" s="163" t="s">
        <v>133</v>
      </c>
      <c r="J4998" s="163" t="s">
        <v>133</v>
      </c>
      <c r="K4998" s="164">
        <f t="shared" si="238"/>
        <v>0</v>
      </c>
      <c r="L4998" s="165">
        <f t="shared" si="239"/>
        <v>0</v>
      </c>
      <c r="M4998" s="172">
        <v>127</v>
      </c>
      <c r="N4998" s="172">
        <v>64</v>
      </c>
      <c r="O4998" s="167" t="s">
        <v>133</v>
      </c>
      <c r="P4998" s="260" t="e">
        <f t="shared" si="237"/>
        <v>#NUM!</v>
      </c>
      <c r="S4998" s="272"/>
    </row>
    <row r="4999" spans="1:19">
      <c r="A4999" s="161" t="s">
        <v>6231</v>
      </c>
      <c r="C4999" s="161" t="s">
        <v>133</v>
      </c>
      <c r="F4999" s="163" t="s">
        <v>133</v>
      </c>
      <c r="G4999" s="266" t="s">
        <v>133</v>
      </c>
      <c r="H4999" s="163" t="s">
        <v>133</v>
      </c>
      <c r="I4999" s="163" t="s">
        <v>133</v>
      </c>
      <c r="J4999" s="163" t="s">
        <v>133</v>
      </c>
      <c r="K4999" s="164">
        <f t="shared" si="238"/>
        <v>0</v>
      </c>
      <c r="L4999" s="165">
        <f t="shared" si="239"/>
        <v>0</v>
      </c>
      <c r="M4999" s="172">
        <v>127</v>
      </c>
      <c r="N4999" s="172">
        <v>64</v>
      </c>
      <c r="O4999" s="167" t="s">
        <v>133</v>
      </c>
      <c r="P4999" s="260" t="e">
        <f t="shared" si="237"/>
        <v>#NUM!</v>
      </c>
      <c r="S4999" s="272"/>
    </row>
    <row r="5000" spans="1:19">
      <c r="A5000" s="161" t="s">
        <v>6232</v>
      </c>
      <c r="C5000" s="161" t="s">
        <v>133</v>
      </c>
      <c r="F5000" s="163" t="s">
        <v>133</v>
      </c>
      <c r="G5000" s="266" t="s">
        <v>133</v>
      </c>
      <c r="H5000" s="163" t="s">
        <v>133</v>
      </c>
      <c r="I5000" s="163" t="s">
        <v>133</v>
      </c>
      <c r="J5000" s="163" t="s">
        <v>133</v>
      </c>
      <c r="K5000" s="164">
        <f t="shared" si="238"/>
        <v>0</v>
      </c>
      <c r="L5000" s="165">
        <f t="shared" si="239"/>
        <v>0</v>
      </c>
      <c r="M5000" s="172">
        <v>127</v>
      </c>
      <c r="N5000" s="172">
        <v>64</v>
      </c>
      <c r="O5000" s="167" t="s">
        <v>133</v>
      </c>
      <c r="P5000" s="260" t="e">
        <f t="shared" si="237"/>
        <v>#NUM!</v>
      </c>
      <c r="S5000" s="272"/>
    </row>
    <row r="5001" spans="1:19">
      <c r="A5001" s="161" t="s">
        <v>6233</v>
      </c>
      <c r="C5001" s="161" t="s">
        <v>133</v>
      </c>
      <c r="F5001" s="163" t="s">
        <v>133</v>
      </c>
      <c r="G5001" s="266" t="s">
        <v>133</v>
      </c>
      <c r="H5001" s="163" t="s">
        <v>133</v>
      </c>
      <c r="I5001" s="163" t="s">
        <v>133</v>
      </c>
      <c r="J5001" s="163" t="s">
        <v>133</v>
      </c>
      <c r="K5001" s="164">
        <f t="shared" si="238"/>
        <v>0</v>
      </c>
      <c r="L5001" s="165">
        <f t="shared" si="239"/>
        <v>0</v>
      </c>
      <c r="M5001" s="172">
        <v>127</v>
      </c>
      <c r="N5001" s="172">
        <v>64</v>
      </c>
      <c r="O5001" s="167" t="s">
        <v>133</v>
      </c>
      <c r="P5001" s="260" t="e">
        <f t="shared" si="237"/>
        <v>#NUM!</v>
      </c>
      <c r="S5001" s="272"/>
    </row>
    <row r="5002" spans="1:19">
      <c r="A5002" s="161" t="s">
        <v>6234</v>
      </c>
      <c r="C5002" s="161" t="s">
        <v>133</v>
      </c>
      <c r="F5002" s="163" t="s">
        <v>133</v>
      </c>
      <c r="G5002" s="266" t="s">
        <v>133</v>
      </c>
      <c r="H5002" s="163" t="s">
        <v>133</v>
      </c>
      <c r="I5002" s="163" t="s">
        <v>133</v>
      </c>
      <c r="J5002" s="163" t="s">
        <v>133</v>
      </c>
      <c r="K5002" s="164">
        <f t="shared" si="238"/>
        <v>0</v>
      </c>
      <c r="L5002" s="165">
        <f t="shared" si="239"/>
        <v>0</v>
      </c>
      <c r="M5002" s="172">
        <v>127</v>
      </c>
      <c r="N5002" s="172">
        <v>64</v>
      </c>
      <c r="O5002" s="167" t="s">
        <v>133</v>
      </c>
      <c r="P5002" s="260" t="e">
        <f t="shared" si="237"/>
        <v>#NUM!</v>
      </c>
      <c r="S5002" s="272"/>
    </row>
    <row r="5003" spans="1:19">
      <c r="A5003" s="161" t="s">
        <v>6235</v>
      </c>
      <c r="C5003" s="161" t="s">
        <v>133</v>
      </c>
      <c r="F5003" s="163" t="s">
        <v>133</v>
      </c>
      <c r="G5003" s="266" t="s">
        <v>133</v>
      </c>
      <c r="H5003" s="163" t="s">
        <v>133</v>
      </c>
      <c r="I5003" s="163" t="s">
        <v>133</v>
      </c>
      <c r="J5003" s="163" t="s">
        <v>133</v>
      </c>
      <c r="K5003" s="164">
        <f t="shared" si="238"/>
        <v>0</v>
      </c>
      <c r="L5003" s="165">
        <f t="shared" si="239"/>
        <v>0</v>
      </c>
      <c r="M5003" s="172">
        <v>127</v>
      </c>
      <c r="N5003" s="172">
        <v>64</v>
      </c>
      <c r="O5003" s="167" t="s">
        <v>133</v>
      </c>
      <c r="P5003" s="260" t="e">
        <f t="shared" si="237"/>
        <v>#NUM!</v>
      </c>
      <c r="S5003" s="272"/>
    </row>
    <row r="5004" spans="1:19">
      <c r="A5004" s="161" t="s">
        <v>6236</v>
      </c>
      <c r="C5004" s="161" t="s">
        <v>133</v>
      </c>
      <c r="F5004" s="163" t="s">
        <v>133</v>
      </c>
      <c r="G5004" s="266" t="s">
        <v>133</v>
      </c>
      <c r="H5004" s="163" t="s">
        <v>133</v>
      </c>
      <c r="I5004" s="163" t="s">
        <v>133</v>
      </c>
      <c r="J5004" s="163" t="s">
        <v>133</v>
      </c>
      <c r="K5004" s="164">
        <f t="shared" si="238"/>
        <v>0</v>
      </c>
      <c r="L5004" s="165">
        <f t="shared" si="239"/>
        <v>0</v>
      </c>
      <c r="M5004" s="172">
        <v>127</v>
      </c>
      <c r="N5004" s="172">
        <v>64</v>
      </c>
      <c r="O5004" s="167" t="s">
        <v>133</v>
      </c>
      <c r="P5004" s="260" t="e">
        <f t="shared" si="237"/>
        <v>#NUM!</v>
      </c>
      <c r="S5004" s="272"/>
    </row>
    <row r="5005" spans="1:19">
      <c r="A5005" s="161" t="s">
        <v>6237</v>
      </c>
      <c r="C5005" s="161" t="s">
        <v>133</v>
      </c>
      <c r="F5005" s="163" t="s">
        <v>133</v>
      </c>
      <c r="G5005" s="266" t="s">
        <v>133</v>
      </c>
      <c r="H5005" s="163" t="s">
        <v>133</v>
      </c>
      <c r="I5005" s="163" t="s">
        <v>133</v>
      </c>
      <c r="J5005" s="163" t="s">
        <v>133</v>
      </c>
      <c r="K5005" s="164">
        <f t="shared" si="238"/>
        <v>0</v>
      </c>
      <c r="L5005" s="165">
        <f t="shared" si="239"/>
        <v>0</v>
      </c>
      <c r="M5005" s="172">
        <v>127</v>
      </c>
      <c r="N5005" s="172">
        <v>64</v>
      </c>
      <c r="O5005" s="167" t="s">
        <v>133</v>
      </c>
      <c r="P5005" s="260" t="e">
        <f t="shared" si="237"/>
        <v>#NUM!</v>
      </c>
      <c r="S5005" s="272"/>
    </row>
    <row r="5006" spans="1:19">
      <c r="A5006" s="161" t="s">
        <v>6238</v>
      </c>
      <c r="C5006" s="161" t="s">
        <v>133</v>
      </c>
      <c r="F5006" s="163" t="s">
        <v>133</v>
      </c>
      <c r="G5006" s="266" t="s">
        <v>133</v>
      </c>
      <c r="H5006" s="163" t="s">
        <v>133</v>
      </c>
      <c r="I5006" s="163" t="s">
        <v>133</v>
      </c>
      <c r="J5006" s="163" t="s">
        <v>133</v>
      </c>
      <c r="K5006" s="164">
        <f t="shared" si="238"/>
        <v>0</v>
      </c>
      <c r="L5006" s="165">
        <f t="shared" si="239"/>
        <v>0</v>
      </c>
      <c r="M5006" s="172">
        <v>127</v>
      </c>
      <c r="N5006" s="172">
        <v>64</v>
      </c>
      <c r="O5006" s="167" t="s">
        <v>133</v>
      </c>
      <c r="P5006" s="260" t="e">
        <f t="shared" si="237"/>
        <v>#NUM!</v>
      </c>
      <c r="S5006" s="272"/>
    </row>
    <row r="5007" spans="1:19">
      <c r="A5007" s="161" t="s">
        <v>6239</v>
      </c>
      <c r="C5007" s="161" t="s">
        <v>133</v>
      </c>
      <c r="F5007" s="163" t="s">
        <v>133</v>
      </c>
      <c r="G5007" s="266" t="s">
        <v>133</v>
      </c>
      <c r="H5007" s="163" t="s">
        <v>133</v>
      </c>
      <c r="I5007" s="163" t="s">
        <v>133</v>
      </c>
      <c r="J5007" s="163" t="s">
        <v>133</v>
      </c>
      <c r="K5007" s="164">
        <f t="shared" si="238"/>
        <v>0</v>
      </c>
      <c r="L5007" s="165">
        <f t="shared" si="239"/>
        <v>0</v>
      </c>
      <c r="M5007" s="172">
        <v>127</v>
      </c>
      <c r="N5007" s="172">
        <v>64</v>
      </c>
      <c r="O5007" s="167" t="s">
        <v>133</v>
      </c>
      <c r="P5007" s="260" t="e">
        <f t="shared" ref="P5007:P5070" si="240">MEDIAN(Q5007:R5007)</f>
        <v>#NUM!</v>
      </c>
      <c r="S5007" s="272"/>
    </row>
    <row r="5008" spans="1:19">
      <c r="A5008" s="161" t="s">
        <v>6240</v>
      </c>
      <c r="C5008" s="161" t="s">
        <v>133</v>
      </c>
      <c r="F5008" s="163" t="s">
        <v>133</v>
      </c>
      <c r="G5008" s="266" t="s">
        <v>133</v>
      </c>
      <c r="H5008" s="163" t="s">
        <v>133</v>
      </c>
      <c r="I5008" s="163" t="s">
        <v>133</v>
      </c>
      <c r="J5008" s="163" t="s">
        <v>133</v>
      </c>
      <c r="K5008" s="164">
        <f t="shared" ref="K5008:K5071" si="241">IF(OR(D5008="n/a",D5008="nd"),0,D5008)+IF(OR(I5008="n/a",I5008="nd"),0,I5008)</f>
        <v>0</v>
      </c>
      <c r="L5008" s="165">
        <f t="shared" ref="L5008:L5071" si="242">SQRT(SUMSQ(IF(OR(E5008="n/a",E5008="nd"),0,E5008),IF(OR(F5008="n/a",F5008="nd"),0,F5008),IF(OR(J5008="n/a",J5008="nd"),0,J5008)))</f>
        <v>0</v>
      </c>
      <c r="M5008" s="172">
        <v>127</v>
      </c>
      <c r="N5008" s="172">
        <v>64</v>
      </c>
      <c r="O5008" s="167" t="s">
        <v>133</v>
      </c>
      <c r="P5008" s="260" t="e">
        <f t="shared" si="240"/>
        <v>#NUM!</v>
      </c>
      <c r="S5008" s="272"/>
    </row>
    <row r="5009" spans="1:19">
      <c r="A5009" s="161" t="s">
        <v>6241</v>
      </c>
      <c r="C5009" s="161" t="s">
        <v>133</v>
      </c>
      <c r="F5009" s="163" t="s">
        <v>133</v>
      </c>
      <c r="G5009" s="266" t="s">
        <v>133</v>
      </c>
      <c r="H5009" s="163" t="s">
        <v>133</v>
      </c>
      <c r="I5009" s="163" t="s">
        <v>133</v>
      </c>
      <c r="J5009" s="163" t="s">
        <v>133</v>
      </c>
      <c r="K5009" s="164">
        <f t="shared" si="241"/>
        <v>0</v>
      </c>
      <c r="L5009" s="165">
        <f t="shared" si="242"/>
        <v>0</v>
      </c>
      <c r="M5009" s="172">
        <v>127</v>
      </c>
      <c r="N5009" s="172">
        <v>64</v>
      </c>
      <c r="O5009" s="167" t="s">
        <v>133</v>
      </c>
      <c r="P5009" s="260" t="e">
        <f t="shared" si="240"/>
        <v>#NUM!</v>
      </c>
      <c r="S5009" s="272"/>
    </row>
    <row r="5010" spans="1:19">
      <c r="A5010" s="161" t="s">
        <v>6242</v>
      </c>
      <c r="C5010" s="161" t="s">
        <v>133</v>
      </c>
      <c r="F5010" s="163" t="s">
        <v>133</v>
      </c>
      <c r="G5010" s="266" t="s">
        <v>133</v>
      </c>
      <c r="H5010" s="163" t="s">
        <v>133</v>
      </c>
      <c r="I5010" s="163" t="s">
        <v>133</v>
      </c>
      <c r="J5010" s="163" t="s">
        <v>133</v>
      </c>
      <c r="K5010" s="164">
        <f t="shared" si="241"/>
        <v>0</v>
      </c>
      <c r="L5010" s="165">
        <f t="shared" si="242"/>
        <v>0</v>
      </c>
      <c r="M5010" s="172">
        <v>127</v>
      </c>
      <c r="N5010" s="172">
        <v>64</v>
      </c>
      <c r="O5010" s="167" t="s">
        <v>133</v>
      </c>
      <c r="P5010" s="260" t="e">
        <f t="shared" si="240"/>
        <v>#NUM!</v>
      </c>
      <c r="S5010" s="272"/>
    </row>
    <row r="5011" spans="1:19">
      <c r="A5011" s="161" t="s">
        <v>6243</v>
      </c>
      <c r="C5011" s="161" t="s">
        <v>133</v>
      </c>
      <c r="F5011" s="163" t="s">
        <v>133</v>
      </c>
      <c r="G5011" s="266" t="s">
        <v>133</v>
      </c>
      <c r="H5011" s="163" t="s">
        <v>133</v>
      </c>
      <c r="I5011" s="163" t="s">
        <v>133</v>
      </c>
      <c r="J5011" s="163" t="s">
        <v>133</v>
      </c>
      <c r="K5011" s="164">
        <f t="shared" si="241"/>
        <v>0</v>
      </c>
      <c r="L5011" s="165">
        <f t="shared" si="242"/>
        <v>0</v>
      </c>
      <c r="M5011" s="172">
        <v>127</v>
      </c>
      <c r="N5011" s="172">
        <v>64</v>
      </c>
      <c r="O5011" s="167" t="s">
        <v>133</v>
      </c>
      <c r="P5011" s="260" t="e">
        <f t="shared" si="240"/>
        <v>#NUM!</v>
      </c>
      <c r="S5011" s="272"/>
    </row>
    <row r="5012" spans="1:19">
      <c r="A5012" s="161" t="s">
        <v>6244</v>
      </c>
      <c r="C5012" s="161" t="s">
        <v>133</v>
      </c>
      <c r="F5012" s="163" t="s">
        <v>133</v>
      </c>
      <c r="G5012" s="266" t="s">
        <v>133</v>
      </c>
      <c r="H5012" s="163" t="s">
        <v>133</v>
      </c>
      <c r="I5012" s="163" t="s">
        <v>133</v>
      </c>
      <c r="J5012" s="163" t="s">
        <v>133</v>
      </c>
      <c r="K5012" s="164">
        <f t="shared" si="241"/>
        <v>0</v>
      </c>
      <c r="L5012" s="165">
        <f t="shared" si="242"/>
        <v>0</v>
      </c>
      <c r="M5012" s="172">
        <v>127</v>
      </c>
      <c r="N5012" s="172">
        <v>64</v>
      </c>
      <c r="O5012" s="167" t="s">
        <v>133</v>
      </c>
      <c r="P5012" s="260" t="e">
        <f t="shared" si="240"/>
        <v>#NUM!</v>
      </c>
      <c r="S5012" s="272"/>
    </row>
    <row r="5013" spans="1:19">
      <c r="A5013" s="161" t="s">
        <v>6245</v>
      </c>
      <c r="C5013" s="161" t="s">
        <v>133</v>
      </c>
      <c r="F5013" s="163" t="s">
        <v>133</v>
      </c>
      <c r="G5013" s="266" t="s">
        <v>133</v>
      </c>
      <c r="H5013" s="163" t="s">
        <v>133</v>
      </c>
      <c r="I5013" s="163" t="s">
        <v>133</v>
      </c>
      <c r="J5013" s="163" t="s">
        <v>133</v>
      </c>
      <c r="K5013" s="164">
        <f t="shared" si="241"/>
        <v>0</v>
      </c>
      <c r="L5013" s="165">
        <f t="shared" si="242"/>
        <v>0</v>
      </c>
      <c r="M5013" s="172">
        <v>127</v>
      </c>
      <c r="N5013" s="172">
        <v>64</v>
      </c>
      <c r="O5013" s="167" t="s">
        <v>133</v>
      </c>
      <c r="P5013" s="260" t="e">
        <f t="shared" si="240"/>
        <v>#NUM!</v>
      </c>
      <c r="S5013" s="272"/>
    </row>
    <row r="5014" spans="1:19">
      <c r="A5014" s="161" t="s">
        <v>6246</v>
      </c>
      <c r="C5014" s="161" t="s">
        <v>133</v>
      </c>
      <c r="F5014" s="163" t="s">
        <v>133</v>
      </c>
      <c r="G5014" s="266" t="s">
        <v>133</v>
      </c>
      <c r="H5014" s="163" t="s">
        <v>133</v>
      </c>
      <c r="I5014" s="163" t="s">
        <v>133</v>
      </c>
      <c r="J5014" s="163" t="s">
        <v>133</v>
      </c>
      <c r="K5014" s="164">
        <f t="shared" si="241"/>
        <v>0</v>
      </c>
      <c r="L5014" s="165">
        <f t="shared" si="242"/>
        <v>0</v>
      </c>
      <c r="M5014" s="172">
        <v>127</v>
      </c>
      <c r="N5014" s="172">
        <v>64</v>
      </c>
      <c r="O5014" s="167" t="s">
        <v>133</v>
      </c>
      <c r="P5014" s="260" t="e">
        <f t="shared" si="240"/>
        <v>#NUM!</v>
      </c>
      <c r="S5014" s="272"/>
    </row>
    <row r="5015" spans="1:19">
      <c r="A5015" s="161" t="s">
        <v>6247</v>
      </c>
      <c r="C5015" s="161" t="s">
        <v>133</v>
      </c>
      <c r="F5015" s="163" t="s">
        <v>133</v>
      </c>
      <c r="G5015" s="266" t="s">
        <v>133</v>
      </c>
      <c r="H5015" s="163" t="s">
        <v>133</v>
      </c>
      <c r="I5015" s="163" t="s">
        <v>133</v>
      </c>
      <c r="J5015" s="163" t="s">
        <v>133</v>
      </c>
      <c r="K5015" s="164">
        <f t="shared" si="241"/>
        <v>0</v>
      </c>
      <c r="L5015" s="165">
        <f t="shared" si="242"/>
        <v>0</v>
      </c>
      <c r="M5015" s="172">
        <v>127</v>
      </c>
      <c r="N5015" s="172">
        <v>64</v>
      </c>
      <c r="O5015" s="167" t="s">
        <v>133</v>
      </c>
      <c r="P5015" s="260" t="e">
        <f t="shared" si="240"/>
        <v>#NUM!</v>
      </c>
      <c r="S5015" s="272"/>
    </row>
    <row r="5016" spans="1:19">
      <c r="A5016" s="161" t="s">
        <v>6248</v>
      </c>
      <c r="C5016" s="161" t="s">
        <v>133</v>
      </c>
      <c r="F5016" s="163" t="s">
        <v>133</v>
      </c>
      <c r="G5016" s="266" t="s">
        <v>133</v>
      </c>
      <c r="H5016" s="163" t="s">
        <v>133</v>
      </c>
      <c r="I5016" s="163" t="s">
        <v>133</v>
      </c>
      <c r="J5016" s="163" t="s">
        <v>133</v>
      </c>
      <c r="K5016" s="164">
        <f t="shared" si="241"/>
        <v>0</v>
      </c>
      <c r="L5016" s="165">
        <f t="shared" si="242"/>
        <v>0</v>
      </c>
      <c r="M5016" s="172">
        <v>127</v>
      </c>
      <c r="N5016" s="172">
        <v>64</v>
      </c>
      <c r="O5016" s="167" t="s">
        <v>133</v>
      </c>
      <c r="P5016" s="260" t="e">
        <f t="shared" si="240"/>
        <v>#NUM!</v>
      </c>
      <c r="S5016" s="272"/>
    </row>
    <row r="5017" spans="1:19">
      <c r="A5017" s="161" t="s">
        <v>6249</v>
      </c>
      <c r="C5017" s="161" t="s">
        <v>133</v>
      </c>
      <c r="F5017" s="163" t="s">
        <v>133</v>
      </c>
      <c r="G5017" s="266" t="s">
        <v>133</v>
      </c>
      <c r="H5017" s="163" t="s">
        <v>133</v>
      </c>
      <c r="I5017" s="163" t="s">
        <v>133</v>
      </c>
      <c r="J5017" s="163" t="s">
        <v>133</v>
      </c>
      <c r="K5017" s="164">
        <f t="shared" si="241"/>
        <v>0</v>
      </c>
      <c r="L5017" s="165">
        <f t="shared" si="242"/>
        <v>0</v>
      </c>
      <c r="M5017" s="172">
        <v>127</v>
      </c>
      <c r="N5017" s="172">
        <v>64</v>
      </c>
      <c r="O5017" s="167" t="s">
        <v>133</v>
      </c>
      <c r="P5017" s="260" t="e">
        <f t="shared" si="240"/>
        <v>#NUM!</v>
      </c>
      <c r="S5017" s="272"/>
    </row>
    <row r="5018" spans="1:19">
      <c r="A5018" s="161" t="s">
        <v>6250</v>
      </c>
      <c r="C5018" s="161" t="s">
        <v>133</v>
      </c>
      <c r="F5018" s="163" t="s">
        <v>133</v>
      </c>
      <c r="G5018" s="266" t="s">
        <v>133</v>
      </c>
      <c r="H5018" s="163" t="s">
        <v>133</v>
      </c>
      <c r="I5018" s="163" t="s">
        <v>133</v>
      </c>
      <c r="J5018" s="163" t="s">
        <v>133</v>
      </c>
      <c r="K5018" s="164">
        <f t="shared" si="241"/>
        <v>0</v>
      </c>
      <c r="L5018" s="165">
        <f t="shared" si="242"/>
        <v>0</v>
      </c>
      <c r="M5018" s="172">
        <v>127</v>
      </c>
      <c r="N5018" s="172">
        <v>64</v>
      </c>
      <c r="O5018" s="167" t="s">
        <v>133</v>
      </c>
      <c r="P5018" s="260" t="e">
        <f t="shared" si="240"/>
        <v>#NUM!</v>
      </c>
      <c r="S5018" s="272"/>
    </row>
    <row r="5019" spans="1:19">
      <c r="A5019" s="161" t="s">
        <v>6251</v>
      </c>
      <c r="C5019" s="161" t="s">
        <v>133</v>
      </c>
      <c r="F5019" s="163" t="s">
        <v>133</v>
      </c>
      <c r="G5019" s="266" t="s">
        <v>133</v>
      </c>
      <c r="H5019" s="163" t="s">
        <v>133</v>
      </c>
      <c r="I5019" s="163" t="s">
        <v>133</v>
      </c>
      <c r="J5019" s="163" t="s">
        <v>133</v>
      </c>
      <c r="K5019" s="164">
        <f t="shared" si="241"/>
        <v>0</v>
      </c>
      <c r="L5019" s="165">
        <f t="shared" si="242"/>
        <v>0</v>
      </c>
      <c r="M5019" s="172">
        <v>127</v>
      </c>
      <c r="N5019" s="172">
        <v>64</v>
      </c>
      <c r="O5019" s="167" t="s">
        <v>133</v>
      </c>
      <c r="P5019" s="260" t="e">
        <f t="shared" si="240"/>
        <v>#NUM!</v>
      </c>
      <c r="S5019" s="272"/>
    </row>
    <row r="5020" spans="1:19">
      <c r="A5020" s="161" t="s">
        <v>6252</v>
      </c>
      <c r="C5020" s="161" t="s">
        <v>133</v>
      </c>
      <c r="F5020" s="163" t="s">
        <v>133</v>
      </c>
      <c r="G5020" s="266" t="s">
        <v>133</v>
      </c>
      <c r="H5020" s="163" t="s">
        <v>133</v>
      </c>
      <c r="I5020" s="163" t="s">
        <v>133</v>
      </c>
      <c r="J5020" s="163" t="s">
        <v>133</v>
      </c>
      <c r="K5020" s="164">
        <f t="shared" si="241"/>
        <v>0</v>
      </c>
      <c r="L5020" s="165">
        <f t="shared" si="242"/>
        <v>0</v>
      </c>
      <c r="M5020" s="172">
        <v>127</v>
      </c>
      <c r="N5020" s="172">
        <v>64</v>
      </c>
      <c r="O5020" s="167" t="s">
        <v>133</v>
      </c>
      <c r="P5020" s="260" t="e">
        <f t="shared" si="240"/>
        <v>#NUM!</v>
      </c>
      <c r="S5020" s="272"/>
    </row>
    <row r="5021" spans="1:19">
      <c r="A5021" s="161" t="s">
        <v>6253</v>
      </c>
      <c r="C5021" s="161" t="s">
        <v>133</v>
      </c>
      <c r="F5021" s="163" t="s">
        <v>133</v>
      </c>
      <c r="G5021" s="266" t="s">
        <v>133</v>
      </c>
      <c r="H5021" s="163" t="s">
        <v>133</v>
      </c>
      <c r="I5021" s="163" t="s">
        <v>133</v>
      </c>
      <c r="J5021" s="163" t="s">
        <v>133</v>
      </c>
      <c r="K5021" s="164">
        <f t="shared" si="241"/>
        <v>0</v>
      </c>
      <c r="L5021" s="165">
        <f t="shared" si="242"/>
        <v>0</v>
      </c>
      <c r="M5021" s="172">
        <v>127</v>
      </c>
      <c r="N5021" s="172">
        <v>64</v>
      </c>
      <c r="O5021" s="167" t="s">
        <v>133</v>
      </c>
      <c r="P5021" s="260" t="e">
        <f t="shared" si="240"/>
        <v>#NUM!</v>
      </c>
      <c r="S5021" s="272"/>
    </row>
    <row r="5022" spans="1:19">
      <c r="A5022" s="161" t="s">
        <v>6254</v>
      </c>
      <c r="C5022" s="161" t="s">
        <v>133</v>
      </c>
      <c r="F5022" s="163" t="s">
        <v>133</v>
      </c>
      <c r="G5022" s="266" t="s">
        <v>133</v>
      </c>
      <c r="H5022" s="163" t="s">
        <v>133</v>
      </c>
      <c r="I5022" s="163" t="s">
        <v>133</v>
      </c>
      <c r="J5022" s="163" t="s">
        <v>133</v>
      </c>
      <c r="K5022" s="164">
        <f t="shared" si="241"/>
        <v>0</v>
      </c>
      <c r="L5022" s="165">
        <f t="shared" si="242"/>
        <v>0</v>
      </c>
      <c r="M5022" s="172">
        <v>127</v>
      </c>
      <c r="N5022" s="172">
        <v>64</v>
      </c>
      <c r="O5022" s="167" t="s">
        <v>133</v>
      </c>
      <c r="P5022" s="260" t="e">
        <f t="shared" si="240"/>
        <v>#NUM!</v>
      </c>
      <c r="S5022" s="272"/>
    </row>
    <row r="5023" spans="1:19">
      <c r="A5023" s="161" t="s">
        <v>6255</v>
      </c>
      <c r="C5023" s="161" t="s">
        <v>133</v>
      </c>
      <c r="F5023" s="163" t="s">
        <v>133</v>
      </c>
      <c r="G5023" s="266" t="s">
        <v>133</v>
      </c>
      <c r="H5023" s="163" t="s">
        <v>133</v>
      </c>
      <c r="I5023" s="163" t="s">
        <v>133</v>
      </c>
      <c r="J5023" s="163" t="s">
        <v>133</v>
      </c>
      <c r="K5023" s="164">
        <f t="shared" si="241"/>
        <v>0</v>
      </c>
      <c r="L5023" s="165">
        <f t="shared" si="242"/>
        <v>0</v>
      </c>
      <c r="M5023" s="172">
        <v>127</v>
      </c>
      <c r="N5023" s="172">
        <v>64</v>
      </c>
      <c r="O5023" s="167" t="s">
        <v>133</v>
      </c>
      <c r="P5023" s="260" t="e">
        <f t="shared" si="240"/>
        <v>#NUM!</v>
      </c>
      <c r="S5023" s="272"/>
    </row>
    <row r="5024" spans="1:19">
      <c r="A5024" s="161" t="s">
        <v>6256</v>
      </c>
      <c r="C5024" s="161" t="s">
        <v>133</v>
      </c>
      <c r="F5024" s="163" t="s">
        <v>133</v>
      </c>
      <c r="G5024" s="266" t="s">
        <v>133</v>
      </c>
      <c r="H5024" s="163" t="s">
        <v>133</v>
      </c>
      <c r="I5024" s="163" t="s">
        <v>133</v>
      </c>
      <c r="J5024" s="163" t="s">
        <v>133</v>
      </c>
      <c r="K5024" s="164">
        <f t="shared" si="241"/>
        <v>0</v>
      </c>
      <c r="L5024" s="165">
        <f t="shared" si="242"/>
        <v>0</v>
      </c>
      <c r="M5024" s="172">
        <v>127</v>
      </c>
      <c r="N5024" s="172">
        <v>64</v>
      </c>
      <c r="O5024" s="167" t="s">
        <v>133</v>
      </c>
      <c r="P5024" s="260" t="e">
        <f t="shared" si="240"/>
        <v>#NUM!</v>
      </c>
      <c r="S5024" s="272"/>
    </row>
    <row r="5025" spans="1:19">
      <c r="A5025" s="161" t="s">
        <v>6257</v>
      </c>
      <c r="C5025" s="161" t="s">
        <v>133</v>
      </c>
      <c r="F5025" s="163" t="s">
        <v>133</v>
      </c>
      <c r="G5025" s="266" t="s">
        <v>133</v>
      </c>
      <c r="H5025" s="163" t="s">
        <v>133</v>
      </c>
      <c r="I5025" s="163" t="s">
        <v>133</v>
      </c>
      <c r="J5025" s="163" t="s">
        <v>133</v>
      </c>
      <c r="K5025" s="164">
        <f t="shared" si="241"/>
        <v>0</v>
      </c>
      <c r="L5025" s="165">
        <f t="shared" si="242"/>
        <v>0</v>
      </c>
      <c r="M5025" s="172">
        <v>127</v>
      </c>
      <c r="N5025" s="172">
        <v>64</v>
      </c>
      <c r="O5025" s="167" t="s">
        <v>133</v>
      </c>
      <c r="P5025" s="260" t="e">
        <f t="shared" si="240"/>
        <v>#NUM!</v>
      </c>
      <c r="S5025" s="272"/>
    </row>
    <row r="5026" spans="1:19">
      <c r="A5026" s="161" t="s">
        <v>6258</v>
      </c>
      <c r="C5026" s="161" t="s">
        <v>133</v>
      </c>
      <c r="F5026" s="163" t="s">
        <v>133</v>
      </c>
      <c r="G5026" s="266" t="s">
        <v>133</v>
      </c>
      <c r="H5026" s="163" t="s">
        <v>133</v>
      </c>
      <c r="I5026" s="163" t="s">
        <v>133</v>
      </c>
      <c r="J5026" s="163" t="s">
        <v>133</v>
      </c>
      <c r="K5026" s="164">
        <f t="shared" si="241"/>
        <v>0</v>
      </c>
      <c r="L5026" s="165">
        <f t="shared" si="242"/>
        <v>0</v>
      </c>
      <c r="M5026" s="172">
        <v>127</v>
      </c>
      <c r="N5026" s="172">
        <v>64</v>
      </c>
      <c r="O5026" s="167" t="s">
        <v>133</v>
      </c>
      <c r="P5026" s="260" t="e">
        <f t="shared" si="240"/>
        <v>#NUM!</v>
      </c>
      <c r="S5026" s="272"/>
    </row>
    <row r="5027" spans="1:19">
      <c r="A5027" s="161" t="s">
        <v>6259</v>
      </c>
      <c r="C5027" s="161" t="s">
        <v>133</v>
      </c>
      <c r="F5027" s="163" t="s">
        <v>133</v>
      </c>
      <c r="G5027" s="266" t="s">
        <v>133</v>
      </c>
      <c r="H5027" s="163" t="s">
        <v>133</v>
      </c>
      <c r="I5027" s="163" t="s">
        <v>133</v>
      </c>
      <c r="J5027" s="163" t="s">
        <v>133</v>
      </c>
      <c r="K5027" s="164">
        <f t="shared" si="241"/>
        <v>0</v>
      </c>
      <c r="L5027" s="165">
        <f t="shared" si="242"/>
        <v>0</v>
      </c>
      <c r="M5027" s="172">
        <v>127</v>
      </c>
      <c r="N5027" s="172">
        <v>64</v>
      </c>
      <c r="O5027" s="167" t="s">
        <v>133</v>
      </c>
      <c r="P5027" s="260" t="e">
        <f t="shared" si="240"/>
        <v>#NUM!</v>
      </c>
      <c r="S5027" s="272"/>
    </row>
    <row r="5028" spans="1:19">
      <c r="A5028" s="161" t="s">
        <v>6260</v>
      </c>
      <c r="C5028" s="161" t="s">
        <v>133</v>
      </c>
      <c r="F5028" s="163" t="s">
        <v>133</v>
      </c>
      <c r="G5028" s="266" t="s">
        <v>133</v>
      </c>
      <c r="H5028" s="163" t="s">
        <v>133</v>
      </c>
      <c r="I5028" s="163" t="s">
        <v>133</v>
      </c>
      <c r="J5028" s="163" t="s">
        <v>133</v>
      </c>
      <c r="K5028" s="164">
        <f t="shared" si="241"/>
        <v>0</v>
      </c>
      <c r="L5028" s="165">
        <f t="shared" si="242"/>
        <v>0</v>
      </c>
      <c r="M5028" s="172">
        <v>127</v>
      </c>
      <c r="N5028" s="172">
        <v>64</v>
      </c>
      <c r="O5028" s="167" t="s">
        <v>133</v>
      </c>
      <c r="P5028" s="260" t="e">
        <f t="shared" si="240"/>
        <v>#NUM!</v>
      </c>
      <c r="S5028" s="272"/>
    </row>
    <row r="5029" spans="1:19">
      <c r="A5029" s="161" t="s">
        <v>6261</v>
      </c>
      <c r="C5029" s="161" t="s">
        <v>133</v>
      </c>
      <c r="F5029" s="163" t="s">
        <v>133</v>
      </c>
      <c r="G5029" s="266" t="s">
        <v>133</v>
      </c>
      <c r="H5029" s="163" t="s">
        <v>133</v>
      </c>
      <c r="I5029" s="163" t="s">
        <v>133</v>
      </c>
      <c r="J5029" s="163" t="s">
        <v>133</v>
      </c>
      <c r="K5029" s="164">
        <f t="shared" si="241"/>
        <v>0</v>
      </c>
      <c r="L5029" s="165">
        <f t="shared" si="242"/>
        <v>0</v>
      </c>
      <c r="M5029" s="172">
        <v>127</v>
      </c>
      <c r="N5029" s="172">
        <v>64</v>
      </c>
      <c r="O5029" s="167" t="s">
        <v>133</v>
      </c>
      <c r="P5029" s="260" t="e">
        <f t="shared" si="240"/>
        <v>#NUM!</v>
      </c>
      <c r="S5029" s="272"/>
    </row>
    <row r="5030" spans="1:19">
      <c r="A5030" s="161" t="s">
        <v>6262</v>
      </c>
      <c r="C5030" s="161" t="s">
        <v>133</v>
      </c>
      <c r="F5030" s="163" t="s">
        <v>133</v>
      </c>
      <c r="G5030" s="266" t="s">
        <v>133</v>
      </c>
      <c r="H5030" s="163" t="s">
        <v>133</v>
      </c>
      <c r="I5030" s="163" t="s">
        <v>133</v>
      </c>
      <c r="J5030" s="163" t="s">
        <v>133</v>
      </c>
      <c r="K5030" s="164">
        <f t="shared" si="241"/>
        <v>0</v>
      </c>
      <c r="L5030" s="165">
        <f t="shared" si="242"/>
        <v>0</v>
      </c>
      <c r="M5030" s="172">
        <v>127</v>
      </c>
      <c r="N5030" s="172">
        <v>64</v>
      </c>
      <c r="O5030" s="167" t="s">
        <v>133</v>
      </c>
      <c r="P5030" s="260" t="e">
        <f t="shared" si="240"/>
        <v>#NUM!</v>
      </c>
      <c r="S5030" s="272"/>
    </row>
    <row r="5031" spans="1:19">
      <c r="A5031" s="161" t="s">
        <v>6263</v>
      </c>
      <c r="C5031" s="161" t="s">
        <v>133</v>
      </c>
      <c r="F5031" s="163" t="s">
        <v>133</v>
      </c>
      <c r="G5031" s="266" t="s">
        <v>133</v>
      </c>
      <c r="H5031" s="163" t="s">
        <v>133</v>
      </c>
      <c r="I5031" s="163" t="s">
        <v>133</v>
      </c>
      <c r="J5031" s="163" t="s">
        <v>133</v>
      </c>
      <c r="K5031" s="164">
        <f t="shared" si="241"/>
        <v>0</v>
      </c>
      <c r="L5031" s="165">
        <f t="shared" si="242"/>
        <v>0</v>
      </c>
      <c r="M5031" s="172">
        <v>127</v>
      </c>
      <c r="N5031" s="172">
        <v>64</v>
      </c>
      <c r="O5031" s="167" t="s">
        <v>133</v>
      </c>
      <c r="P5031" s="260" t="e">
        <f t="shared" si="240"/>
        <v>#NUM!</v>
      </c>
      <c r="S5031" s="272"/>
    </row>
    <row r="5032" spans="1:19">
      <c r="A5032" s="161" t="s">
        <v>6264</v>
      </c>
      <c r="C5032" s="161" t="s">
        <v>133</v>
      </c>
      <c r="F5032" s="163" t="s">
        <v>133</v>
      </c>
      <c r="G5032" s="266" t="s">
        <v>133</v>
      </c>
      <c r="H5032" s="163" t="s">
        <v>133</v>
      </c>
      <c r="I5032" s="163" t="s">
        <v>133</v>
      </c>
      <c r="J5032" s="163" t="s">
        <v>133</v>
      </c>
      <c r="K5032" s="164">
        <f t="shared" si="241"/>
        <v>0</v>
      </c>
      <c r="L5032" s="165">
        <f t="shared" si="242"/>
        <v>0</v>
      </c>
      <c r="M5032" s="172">
        <v>127</v>
      </c>
      <c r="N5032" s="172">
        <v>64</v>
      </c>
      <c r="O5032" s="167" t="s">
        <v>133</v>
      </c>
      <c r="P5032" s="260" t="e">
        <f t="shared" si="240"/>
        <v>#NUM!</v>
      </c>
      <c r="S5032" s="272"/>
    </row>
    <row r="5033" spans="1:19">
      <c r="A5033" s="161" t="s">
        <v>6265</v>
      </c>
      <c r="C5033" s="161" t="s">
        <v>133</v>
      </c>
      <c r="F5033" s="163" t="s">
        <v>133</v>
      </c>
      <c r="G5033" s="266" t="s">
        <v>133</v>
      </c>
      <c r="H5033" s="163" t="s">
        <v>133</v>
      </c>
      <c r="I5033" s="163" t="s">
        <v>133</v>
      </c>
      <c r="J5033" s="163" t="s">
        <v>133</v>
      </c>
      <c r="K5033" s="164">
        <f t="shared" si="241"/>
        <v>0</v>
      </c>
      <c r="L5033" s="165">
        <f t="shared" si="242"/>
        <v>0</v>
      </c>
      <c r="M5033" s="172">
        <v>127</v>
      </c>
      <c r="N5033" s="172">
        <v>64</v>
      </c>
      <c r="O5033" s="167" t="s">
        <v>133</v>
      </c>
      <c r="P5033" s="260" t="e">
        <f t="shared" si="240"/>
        <v>#NUM!</v>
      </c>
      <c r="S5033" s="272"/>
    </row>
    <row r="5034" spans="1:19">
      <c r="A5034" s="161" t="s">
        <v>6266</v>
      </c>
      <c r="C5034" s="161" t="s">
        <v>133</v>
      </c>
      <c r="F5034" s="163" t="s">
        <v>133</v>
      </c>
      <c r="G5034" s="266" t="s">
        <v>133</v>
      </c>
      <c r="H5034" s="163" t="s">
        <v>133</v>
      </c>
      <c r="I5034" s="163" t="s">
        <v>133</v>
      </c>
      <c r="J5034" s="163" t="s">
        <v>133</v>
      </c>
      <c r="K5034" s="164">
        <f t="shared" si="241"/>
        <v>0</v>
      </c>
      <c r="L5034" s="165">
        <f t="shared" si="242"/>
        <v>0</v>
      </c>
      <c r="M5034" s="172">
        <v>127</v>
      </c>
      <c r="N5034" s="172">
        <v>64</v>
      </c>
      <c r="O5034" s="167" t="s">
        <v>133</v>
      </c>
      <c r="P5034" s="260" t="e">
        <f t="shared" si="240"/>
        <v>#NUM!</v>
      </c>
      <c r="S5034" s="272"/>
    </row>
    <row r="5035" spans="1:19">
      <c r="A5035" s="161" t="s">
        <v>6267</v>
      </c>
      <c r="C5035" s="161" t="s">
        <v>133</v>
      </c>
      <c r="F5035" s="163" t="s">
        <v>133</v>
      </c>
      <c r="G5035" s="266" t="s">
        <v>133</v>
      </c>
      <c r="H5035" s="163" t="s">
        <v>133</v>
      </c>
      <c r="I5035" s="163" t="s">
        <v>133</v>
      </c>
      <c r="J5035" s="163" t="s">
        <v>133</v>
      </c>
      <c r="K5035" s="164">
        <f t="shared" si="241"/>
        <v>0</v>
      </c>
      <c r="L5035" s="165">
        <f t="shared" si="242"/>
        <v>0</v>
      </c>
      <c r="M5035" s="172">
        <v>127</v>
      </c>
      <c r="N5035" s="172">
        <v>64</v>
      </c>
      <c r="O5035" s="167" t="s">
        <v>133</v>
      </c>
      <c r="P5035" s="260" t="e">
        <f t="shared" si="240"/>
        <v>#NUM!</v>
      </c>
      <c r="S5035" s="272"/>
    </row>
    <row r="5036" spans="1:19">
      <c r="A5036" s="161" t="s">
        <v>6268</v>
      </c>
      <c r="C5036" s="161" t="s">
        <v>133</v>
      </c>
      <c r="F5036" s="163" t="s">
        <v>133</v>
      </c>
      <c r="G5036" s="266" t="s">
        <v>133</v>
      </c>
      <c r="H5036" s="163" t="s">
        <v>133</v>
      </c>
      <c r="I5036" s="163" t="s">
        <v>133</v>
      </c>
      <c r="J5036" s="163" t="s">
        <v>133</v>
      </c>
      <c r="K5036" s="164">
        <f t="shared" si="241"/>
        <v>0</v>
      </c>
      <c r="L5036" s="165">
        <f t="shared" si="242"/>
        <v>0</v>
      </c>
      <c r="M5036" s="172">
        <v>127</v>
      </c>
      <c r="N5036" s="172">
        <v>64</v>
      </c>
      <c r="O5036" s="167" t="s">
        <v>133</v>
      </c>
      <c r="P5036" s="260" t="e">
        <f t="shared" si="240"/>
        <v>#NUM!</v>
      </c>
      <c r="S5036" s="272"/>
    </row>
    <row r="5037" spans="1:19">
      <c r="A5037" s="161" t="s">
        <v>6269</v>
      </c>
      <c r="C5037" s="161" t="s">
        <v>133</v>
      </c>
      <c r="F5037" s="163" t="s">
        <v>133</v>
      </c>
      <c r="G5037" s="266" t="s">
        <v>133</v>
      </c>
      <c r="H5037" s="163" t="s">
        <v>133</v>
      </c>
      <c r="I5037" s="163" t="s">
        <v>133</v>
      </c>
      <c r="J5037" s="163" t="s">
        <v>133</v>
      </c>
      <c r="K5037" s="164">
        <f t="shared" si="241"/>
        <v>0</v>
      </c>
      <c r="L5037" s="165">
        <f t="shared" si="242"/>
        <v>0</v>
      </c>
      <c r="M5037" s="172">
        <v>127</v>
      </c>
      <c r="N5037" s="172">
        <v>64</v>
      </c>
      <c r="O5037" s="167" t="s">
        <v>133</v>
      </c>
      <c r="P5037" s="260" t="e">
        <f t="shared" si="240"/>
        <v>#NUM!</v>
      </c>
      <c r="S5037" s="272"/>
    </row>
    <row r="5038" spans="1:19">
      <c r="A5038" s="161" t="s">
        <v>6270</v>
      </c>
      <c r="C5038" s="161" t="s">
        <v>133</v>
      </c>
      <c r="F5038" s="163" t="s">
        <v>133</v>
      </c>
      <c r="G5038" s="266" t="s">
        <v>133</v>
      </c>
      <c r="H5038" s="163" t="s">
        <v>133</v>
      </c>
      <c r="I5038" s="163" t="s">
        <v>133</v>
      </c>
      <c r="J5038" s="163" t="s">
        <v>133</v>
      </c>
      <c r="K5038" s="164">
        <f t="shared" si="241"/>
        <v>0</v>
      </c>
      <c r="L5038" s="165">
        <f t="shared" si="242"/>
        <v>0</v>
      </c>
      <c r="M5038" s="172">
        <v>127</v>
      </c>
      <c r="N5038" s="172">
        <v>64</v>
      </c>
      <c r="O5038" s="167" t="s">
        <v>133</v>
      </c>
      <c r="P5038" s="260" t="e">
        <f t="shared" si="240"/>
        <v>#NUM!</v>
      </c>
      <c r="S5038" s="272"/>
    </row>
    <row r="5039" spans="1:19">
      <c r="A5039" s="161" t="s">
        <v>6271</v>
      </c>
      <c r="C5039" s="161" t="s">
        <v>133</v>
      </c>
      <c r="F5039" s="163" t="s">
        <v>133</v>
      </c>
      <c r="G5039" s="266" t="s">
        <v>133</v>
      </c>
      <c r="H5039" s="163" t="s">
        <v>133</v>
      </c>
      <c r="I5039" s="163" t="s">
        <v>133</v>
      </c>
      <c r="J5039" s="163" t="s">
        <v>133</v>
      </c>
      <c r="K5039" s="164">
        <f t="shared" si="241"/>
        <v>0</v>
      </c>
      <c r="L5039" s="165">
        <f t="shared" si="242"/>
        <v>0</v>
      </c>
      <c r="M5039" s="172">
        <v>127</v>
      </c>
      <c r="N5039" s="172">
        <v>64</v>
      </c>
      <c r="O5039" s="167" t="s">
        <v>133</v>
      </c>
      <c r="P5039" s="260" t="e">
        <f t="shared" si="240"/>
        <v>#NUM!</v>
      </c>
      <c r="S5039" s="272"/>
    </row>
    <row r="5040" spans="1:19">
      <c r="A5040" s="161" t="s">
        <v>6272</v>
      </c>
      <c r="C5040" s="161" t="s">
        <v>133</v>
      </c>
      <c r="F5040" s="163" t="s">
        <v>133</v>
      </c>
      <c r="G5040" s="266" t="s">
        <v>133</v>
      </c>
      <c r="H5040" s="163" t="s">
        <v>133</v>
      </c>
      <c r="I5040" s="163" t="s">
        <v>133</v>
      </c>
      <c r="J5040" s="163" t="s">
        <v>133</v>
      </c>
      <c r="K5040" s="164">
        <f t="shared" si="241"/>
        <v>0</v>
      </c>
      <c r="L5040" s="165">
        <f t="shared" si="242"/>
        <v>0</v>
      </c>
      <c r="M5040" s="172">
        <v>127</v>
      </c>
      <c r="N5040" s="172">
        <v>64</v>
      </c>
      <c r="O5040" s="167" t="s">
        <v>133</v>
      </c>
      <c r="P5040" s="260" t="e">
        <f t="shared" si="240"/>
        <v>#NUM!</v>
      </c>
      <c r="S5040" s="272"/>
    </row>
    <row r="5041" spans="1:19">
      <c r="A5041" s="161" t="s">
        <v>6273</v>
      </c>
      <c r="C5041" s="161" t="s">
        <v>133</v>
      </c>
      <c r="F5041" s="163" t="s">
        <v>133</v>
      </c>
      <c r="G5041" s="266" t="s">
        <v>133</v>
      </c>
      <c r="H5041" s="163" t="s">
        <v>133</v>
      </c>
      <c r="I5041" s="163" t="s">
        <v>133</v>
      </c>
      <c r="J5041" s="163" t="s">
        <v>133</v>
      </c>
      <c r="K5041" s="164">
        <f t="shared" si="241"/>
        <v>0</v>
      </c>
      <c r="L5041" s="165">
        <f t="shared" si="242"/>
        <v>0</v>
      </c>
      <c r="M5041" s="172">
        <v>127</v>
      </c>
      <c r="N5041" s="172">
        <v>64</v>
      </c>
      <c r="O5041" s="167" t="s">
        <v>133</v>
      </c>
      <c r="P5041" s="260" t="e">
        <f t="shared" si="240"/>
        <v>#NUM!</v>
      </c>
      <c r="S5041" s="272"/>
    </row>
    <row r="5042" spans="1:19">
      <c r="A5042" s="161" t="s">
        <v>6274</v>
      </c>
      <c r="C5042" s="161" t="s">
        <v>133</v>
      </c>
      <c r="F5042" s="163" t="s">
        <v>133</v>
      </c>
      <c r="G5042" s="266" t="s">
        <v>133</v>
      </c>
      <c r="H5042" s="163" t="s">
        <v>133</v>
      </c>
      <c r="I5042" s="163" t="s">
        <v>133</v>
      </c>
      <c r="J5042" s="163" t="s">
        <v>133</v>
      </c>
      <c r="K5042" s="164">
        <f t="shared" si="241"/>
        <v>0</v>
      </c>
      <c r="L5042" s="165">
        <f t="shared" si="242"/>
        <v>0</v>
      </c>
      <c r="M5042" s="172">
        <v>127</v>
      </c>
      <c r="N5042" s="172">
        <v>64</v>
      </c>
      <c r="O5042" s="167" t="s">
        <v>133</v>
      </c>
      <c r="P5042" s="260" t="e">
        <f t="shared" si="240"/>
        <v>#NUM!</v>
      </c>
      <c r="S5042" s="272"/>
    </row>
    <row r="5043" spans="1:19">
      <c r="A5043" s="161" t="s">
        <v>6275</v>
      </c>
      <c r="C5043" s="161" t="s">
        <v>133</v>
      </c>
      <c r="F5043" s="163" t="s">
        <v>133</v>
      </c>
      <c r="G5043" s="266" t="s">
        <v>133</v>
      </c>
      <c r="H5043" s="163" t="s">
        <v>133</v>
      </c>
      <c r="I5043" s="163" t="s">
        <v>133</v>
      </c>
      <c r="J5043" s="163" t="s">
        <v>133</v>
      </c>
      <c r="K5043" s="164">
        <f t="shared" si="241"/>
        <v>0</v>
      </c>
      <c r="L5043" s="165">
        <f t="shared" si="242"/>
        <v>0</v>
      </c>
      <c r="M5043" s="172">
        <v>127</v>
      </c>
      <c r="N5043" s="172">
        <v>64</v>
      </c>
      <c r="O5043" s="167" t="s">
        <v>133</v>
      </c>
      <c r="P5043" s="260" t="e">
        <f t="shared" si="240"/>
        <v>#NUM!</v>
      </c>
      <c r="S5043" s="272"/>
    </row>
    <row r="5044" spans="1:19">
      <c r="A5044" s="161" t="s">
        <v>6276</v>
      </c>
      <c r="C5044" s="161" t="s">
        <v>133</v>
      </c>
      <c r="F5044" s="163" t="s">
        <v>133</v>
      </c>
      <c r="G5044" s="266" t="s">
        <v>133</v>
      </c>
      <c r="H5044" s="163" t="s">
        <v>133</v>
      </c>
      <c r="I5044" s="163" t="s">
        <v>133</v>
      </c>
      <c r="J5044" s="163" t="s">
        <v>133</v>
      </c>
      <c r="K5044" s="164">
        <f t="shared" si="241"/>
        <v>0</v>
      </c>
      <c r="L5044" s="165">
        <f t="shared" si="242"/>
        <v>0</v>
      </c>
      <c r="M5044" s="172">
        <v>127</v>
      </c>
      <c r="N5044" s="172">
        <v>64</v>
      </c>
      <c r="O5044" s="167" t="s">
        <v>133</v>
      </c>
      <c r="P5044" s="260" t="e">
        <f t="shared" si="240"/>
        <v>#NUM!</v>
      </c>
      <c r="S5044" s="272"/>
    </row>
    <row r="5045" spans="1:19">
      <c r="A5045" s="161" t="s">
        <v>6277</v>
      </c>
      <c r="C5045" s="161" t="s">
        <v>133</v>
      </c>
      <c r="F5045" s="163" t="s">
        <v>133</v>
      </c>
      <c r="G5045" s="266" t="s">
        <v>133</v>
      </c>
      <c r="H5045" s="163" t="s">
        <v>133</v>
      </c>
      <c r="I5045" s="163" t="s">
        <v>133</v>
      </c>
      <c r="J5045" s="163" t="s">
        <v>133</v>
      </c>
      <c r="K5045" s="164">
        <f t="shared" si="241"/>
        <v>0</v>
      </c>
      <c r="L5045" s="165">
        <f t="shared" si="242"/>
        <v>0</v>
      </c>
      <c r="M5045" s="172">
        <v>127</v>
      </c>
      <c r="N5045" s="172">
        <v>64</v>
      </c>
      <c r="O5045" s="167" t="s">
        <v>133</v>
      </c>
      <c r="P5045" s="260" t="e">
        <f t="shared" si="240"/>
        <v>#NUM!</v>
      </c>
      <c r="S5045" s="272"/>
    </row>
    <row r="5046" spans="1:19">
      <c r="A5046" s="161" t="s">
        <v>6278</v>
      </c>
      <c r="C5046" s="161" t="s">
        <v>133</v>
      </c>
      <c r="F5046" s="163" t="s">
        <v>133</v>
      </c>
      <c r="G5046" s="266" t="s">
        <v>133</v>
      </c>
      <c r="H5046" s="163" t="s">
        <v>133</v>
      </c>
      <c r="I5046" s="163" t="s">
        <v>133</v>
      </c>
      <c r="J5046" s="163" t="s">
        <v>133</v>
      </c>
      <c r="K5046" s="164">
        <f t="shared" si="241"/>
        <v>0</v>
      </c>
      <c r="L5046" s="165">
        <f t="shared" si="242"/>
        <v>0</v>
      </c>
      <c r="M5046" s="172">
        <v>127</v>
      </c>
      <c r="N5046" s="172">
        <v>64</v>
      </c>
      <c r="O5046" s="167" t="s">
        <v>133</v>
      </c>
      <c r="P5046" s="260" t="e">
        <f t="shared" si="240"/>
        <v>#NUM!</v>
      </c>
      <c r="S5046" s="272"/>
    </row>
    <row r="5047" spans="1:19">
      <c r="A5047" s="161" t="s">
        <v>6279</v>
      </c>
      <c r="C5047" s="161" t="s">
        <v>133</v>
      </c>
      <c r="F5047" s="163" t="s">
        <v>133</v>
      </c>
      <c r="G5047" s="266" t="s">
        <v>133</v>
      </c>
      <c r="H5047" s="163" t="s">
        <v>133</v>
      </c>
      <c r="I5047" s="163" t="s">
        <v>133</v>
      </c>
      <c r="J5047" s="163" t="s">
        <v>133</v>
      </c>
      <c r="K5047" s="164">
        <f t="shared" si="241"/>
        <v>0</v>
      </c>
      <c r="L5047" s="165">
        <f t="shared" si="242"/>
        <v>0</v>
      </c>
      <c r="M5047" s="172">
        <v>127</v>
      </c>
      <c r="N5047" s="172">
        <v>64</v>
      </c>
      <c r="O5047" s="167" t="s">
        <v>133</v>
      </c>
      <c r="P5047" s="260" t="e">
        <f t="shared" si="240"/>
        <v>#NUM!</v>
      </c>
      <c r="S5047" s="272"/>
    </row>
    <row r="5048" spans="1:19">
      <c r="A5048" s="161" t="s">
        <v>6280</v>
      </c>
      <c r="C5048" s="161" t="s">
        <v>133</v>
      </c>
      <c r="F5048" s="163" t="s">
        <v>133</v>
      </c>
      <c r="G5048" s="266" t="s">
        <v>133</v>
      </c>
      <c r="H5048" s="163" t="s">
        <v>133</v>
      </c>
      <c r="I5048" s="163" t="s">
        <v>133</v>
      </c>
      <c r="J5048" s="163" t="s">
        <v>133</v>
      </c>
      <c r="K5048" s="164">
        <f t="shared" si="241"/>
        <v>0</v>
      </c>
      <c r="L5048" s="165">
        <f t="shared" si="242"/>
        <v>0</v>
      </c>
      <c r="M5048" s="172">
        <v>127</v>
      </c>
      <c r="N5048" s="172">
        <v>64</v>
      </c>
      <c r="O5048" s="167" t="s">
        <v>133</v>
      </c>
      <c r="P5048" s="260" t="e">
        <f t="shared" si="240"/>
        <v>#NUM!</v>
      </c>
      <c r="S5048" s="272"/>
    </row>
    <row r="5049" spans="1:19">
      <c r="A5049" s="161" t="s">
        <v>6281</v>
      </c>
      <c r="C5049" s="161" t="s">
        <v>133</v>
      </c>
      <c r="F5049" s="163" t="s">
        <v>133</v>
      </c>
      <c r="G5049" s="266" t="s">
        <v>133</v>
      </c>
      <c r="H5049" s="163" t="s">
        <v>133</v>
      </c>
      <c r="I5049" s="163" t="s">
        <v>133</v>
      </c>
      <c r="J5049" s="163" t="s">
        <v>133</v>
      </c>
      <c r="K5049" s="164">
        <f t="shared" si="241"/>
        <v>0</v>
      </c>
      <c r="L5049" s="165">
        <f t="shared" si="242"/>
        <v>0</v>
      </c>
      <c r="M5049" s="172">
        <v>127</v>
      </c>
      <c r="N5049" s="172">
        <v>64</v>
      </c>
      <c r="O5049" s="167" t="s">
        <v>133</v>
      </c>
      <c r="P5049" s="260" t="e">
        <f t="shared" si="240"/>
        <v>#NUM!</v>
      </c>
      <c r="S5049" s="272"/>
    </row>
    <row r="5050" spans="1:19">
      <c r="A5050" s="161" t="s">
        <v>6282</v>
      </c>
      <c r="C5050" s="161" t="s">
        <v>133</v>
      </c>
      <c r="F5050" s="163" t="s">
        <v>133</v>
      </c>
      <c r="G5050" s="266" t="s">
        <v>133</v>
      </c>
      <c r="H5050" s="163" t="s">
        <v>133</v>
      </c>
      <c r="I5050" s="163" t="s">
        <v>133</v>
      </c>
      <c r="J5050" s="163" t="s">
        <v>133</v>
      </c>
      <c r="K5050" s="164">
        <f t="shared" si="241"/>
        <v>0</v>
      </c>
      <c r="L5050" s="165">
        <f t="shared" si="242"/>
        <v>0</v>
      </c>
      <c r="M5050" s="172">
        <v>127</v>
      </c>
      <c r="N5050" s="172">
        <v>64</v>
      </c>
      <c r="O5050" s="167" t="s">
        <v>133</v>
      </c>
      <c r="P5050" s="260" t="e">
        <f t="shared" si="240"/>
        <v>#NUM!</v>
      </c>
      <c r="S5050" s="272"/>
    </row>
    <row r="5051" spans="1:19">
      <c r="A5051" s="161" t="s">
        <v>6283</v>
      </c>
      <c r="C5051" s="161" t="s">
        <v>133</v>
      </c>
      <c r="F5051" s="163" t="s">
        <v>133</v>
      </c>
      <c r="G5051" s="266" t="s">
        <v>133</v>
      </c>
      <c r="H5051" s="163" t="s">
        <v>133</v>
      </c>
      <c r="I5051" s="163" t="s">
        <v>133</v>
      </c>
      <c r="J5051" s="163" t="s">
        <v>133</v>
      </c>
      <c r="K5051" s="164">
        <f t="shared" si="241"/>
        <v>0</v>
      </c>
      <c r="L5051" s="165">
        <f t="shared" si="242"/>
        <v>0</v>
      </c>
      <c r="M5051" s="172">
        <v>127</v>
      </c>
      <c r="N5051" s="172">
        <v>64</v>
      </c>
      <c r="O5051" s="167" t="s">
        <v>133</v>
      </c>
      <c r="P5051" s="260" t="e">
        <f t="shared" si="240"/>
        <v>#NUM!</v>
      </c>
      <c r="S5051" s="272"/>
    </row>
    <row r="5052" spans="1:19">
      <c r="A5052" s="161" t="s">
        <v>6284</v>
      </c>
      <c r="C5052" s="161" t="s">
        <v>133</v>
      </c>
      <c r="F5052" s="163" t="s">
        <v>133</v>
      </c>
      <c r="G5052" s="266" t="s">
        <v>133</v>
      </c>
      <c r="H5052" s="163" t="s">
        <v>133</v>
      </c>
      <c r="I5052" s="163" t="s">
        <v>133</v>
      </c>
      <c r="J5052" s="163" t="s">
        <v>133</v>
      </c>
      <c r="K5052" s="164">
        <f t="shared" si="241"/>
        <v>0</v>
      </c>
      <c r="L5052" s="165">
        <f t="shared" si="242"/>
        <v>0</v>
      </c>
      <c r="M5052" s="172">
        <v>127</v>
      </c>
      <c r="N5052" s="172">
        <v>64</v>
      </c>
      <c r="O5052" s="167" t="s">
        <v>133</v>
      </c>
      <c r="P5052" s="260" t="e">
        <f t="shared" si="240"/>
        <v>#NUM!</v>
      </c>
      <c r="S5052" s="272"/>
    </row>
    <row r="5053" spans="1:19">
      <c r="A5053" s="161" t="s">
        <v>6285</v>
      </c>
      <c r="C5053" s="161" t="s">
        <v>133</v>
      </c>
      <c r="F5053" s="163" t="s">
        <v>133</v>
      </c>
      <c r="G5053" s="266" t="s">
        <v>133</v>
      </c>
      <c r="H5053" s="163" t="s">
        <v>133</v>
      </c>
      <c r="I5053" s="163" t="s">
        <v>133</v>
      </c>
      <c r="J5053" s="163" t="s">
        <v>133</v>
      </c>
      <c r="K5053" s="164">
        <f t="shared" si="241"/>
        <v>0</v>
      </c>
      <c r="L5053" s="165">
        <f t="shared" si="242"/>
        <v>0</v>
      </c>
      <c r="M5053" s="172">
        <v>127</v>
      </c>
      <c r="N5053" s="172">
        <v>64</v>
      </c>
      <c r="O5053" s="167" t="s">
        <v>133</v>
      </c>
      <c r="P5053" s="260" t="e">
        <f t="shared" si="240"/>
        <v>#NUM!</v>
      </c>
      <c r="S5053" s="272"/>
    </row>
    <row r="5054" spans="1:19">
      <c r="A5054" s="161" t="s">
        <v>6286</v>
      </c>
      <c r="C5054" s="161" t="s">
        <v>133</v>
      </c>
      <c r="F5054" s="163" t="s">
        <v>133</v>
      </c>
      <c r="G5054" s="266" t="s">
        <v>133</v>
      </c>
      <c r="H5054" s="163" t="s">
        <v>133</v>
      </c>
      <c r="I5054" s="163" t="s">
        <v>133</v>
      </c>
      <c r="J5054" s="163" t="s">
        <v>133</v>
      </c>
      <c r="K5054" s="164">
        <f t="shared" si="241"/>
        <v>0</v>
      </c>
      <c r="L5054" s="165">
        <f t="shared" si="242"/>
        <v>0</v>
      </c>
      <c r="M5054" s="172">
        <v>127</v>
      </c>
      <c r="N5054" s="172">
        <v>64</v>
      </c>
      <c r="O5054" s="167" t="s">
        <v>133</v>
      </c>
      <c r="P5054" s="260" t="e">
        <f t="shared" si="240"/>
        <v>#NUM!</v>
      </c>
      <c r="S5054" s="272"/>
    </row>
    <row r="5055" spans="1:19">
      <c r="A5055" s="161" t="s">
        <v>6287</v>
      </c>
      <c r="C5055" s="161" t="s">
        <v>133</v>
      </c>
      <c r="F5055" s="163" t="s">
        <v>133</v>
      </c>
      <c r="G5055" s="266" t="s">
        <v>133</v>
      </c>
      <c r="H5055" s="163" t="s">
        <v>133</v>
      </c>
      <c r="I5055" s="163" t="s">
        <v>133</v>
      </c>
      <c r="J5055" s="163" t="s">
        <v>133</v>
      </c>
      <c r="K5055" s="164">
        <f t="shared" si="241"/>
        <v>0</v>
      </c>
      <c r="L5055" s="165">
        <f t="shared" si="242"/>
        <v>0</v>
      </c>
      <c r="M5055" s="172">
        <v>127</v>
      </c>
      <c r="N5055" s="172">
        <v>64</v>
      </c>
      <c r="O5055" s="167" t="s">
        <v>133</v>
      </c>
      <c r="P5055" s="260" t="e">
        <f t="shared" si="240"/>
        <v>#NUM!</v>
      </c>
      <c r="S5055" s="272"/>
    </row>
    <row r="5056" spans="1:19">
      <c r="A5056" s="161" t="s">
        <v>6288</v>
      </c>
      <c r="C5056" s="161" t="s">
        <v>133</v>
      </c>
      <c r="F5056" s="163" t="s">
        <v>133</v>
      </c>
      <c r="G5056" s="266" t="s">
        <v>133</v>
      </c>
      <c r="H5056" s="163" t="s">
        <v>133</v>
      </c>
      <c r="I5056" s="163" t="s">
        <v>133</v>
      </c>
      <c r="J5056" s="163" t="s">
        <v>133</v>
      </c>
      <c r="K5056" s="164">
        <f t="shared" si="241"/>
        <v>0</v>
      </c>
      <c r="L5056" s="165">
        <f t="shared" si="242"/>
        <v>0</v>
      </c>
      <c r="M5056" s="172">
        <v>127</v>
      </c>
      <c r="N5056" s="172">
        <v>64</v>
      </c>
      <c r="O5056" s="167" t="s">
        <v>133</v>
      </c>
      <c r="P5056" s="260" t="e">
        <f t="shared" si="240"/>
        <v>#NUM!</v>
      </c>
      <c r="S5056" s="272"/>
    </row>
    <row r="5057" spans="1:19">
      <c r="A5057" s="161" t="s">
        <v>6289</v>
      </c>
      <c r="C5057" s="161" t="s">
        <v>133</v>
      </c>
      <c r="F5057" s="163" t="s">
        <v>133</v>
      </c>
      <c r="G5057" s="266" t="s">
        <v>133</v>
      </c>
      <c r="H5057" s="163" t="s">
        <v>133</v>
      </c>
      <c r="I5057" s="163" t="s">
        <v>133</v>
      </c>
      <c r="J5057" s="163" t="s">
        <v>133</v>
      </c>
      <c r="K5057" s="164">
        <f t="shared" si="241"/>
        <v>0</v>
      </c>
      <c r="L5057" s="165">
        <f t="shared" si="242"/>
        <v>0</v>
      </c>
      <c r="M5057" s="172">
        <v>127</v>
      </c>
      <c r="N5057" s="172">
        <v>64</v>
      </c>
      <c r="O5057" s="167" t="s">
        <v>133</v>
      </c>
      <c r="P5057" s="260" t="e">
        <f t="shared" si="240"/>
        <v>#NUM!</v>
      </c>
      <c r="S5057" s="272"/>
    </row>
    <row r="5058" spans="1:19">
      <c r="A5058" s="161" t="s">
        <v>6290</v>
      </c>
      <c r="C5058" s="161" t="s">
        <v>133</v>
      </c>
      <c r="F5058" s="163" t="s">
        <v>133</v>
      </c>
      <c r="G5058" s="266" t="s">
        <v>133</v>
      </c>
      <c r="H5058" s="163" t="s">
        <v>133</v>
      </c>
      <c r="I5058" s="163" t="s">
        <v>133</v>
      </c>
      <c r="J5058" s="163" t="s">
        <v>133</v>
      </c>
      <c r="K5058" s="164">
        <f t="shared" si="241"/>
        <v>0</v>
      </c>
      <c r="L5058" s="165">
        <f t="shared" si="242"/>
        <v>0</v>
      </c>
      <c r="M5058" s="172">
        <v>127</v>
      </c>
      <c r="N5058" s="172">
        <v>64</v>
      </c>
      <c r="O5058" s="167" t="s">
        <v>133</v>
      </c>
      <c r="P5058" s="260" t="e">
        <f t="shared" si="240"/>
        <v>#NUM!</v>
      </c>
      <c r="S5058" s="272"/>
    </row>
    <row r="5059" spans="1:19">
      <c r="A5059" s="161" t="s">
        <v>6291</v>
      </c>
      <c r="C5059" s="161" t="s">
        <v>133</v>
      </c>
      <c r="F5059" s="163" t="s">
        <v>133</v>
      </c>
      <c r="G5059" s="266" t="s">
        <v>133</v>
      </c>
      <c r="H5059" s="163" t="s">
        <v>133</v>
      </c>
      <c r="I5059" s="163" t="s">
        <v>133</v>
      </c>
      <c r="J5059" s="163" t="s">
        <v>133</v>
      </c>
      <c r="K5059" s="164">
        <f t="shared" si="241"/>
        <v>0</v>
      </c>
      <c r="L5059" s="165">
        <f t="shared" si="242"/>
        <v>0</v>
      </c>
      <c r="M5059" s="172">
        <v>127</v>
      </c>
      <c r="N5059" s="172">
        <v>64</v>
      </c>
      <c r="O5059" s="167" t="s">
        <v>133</v>
      </c>
      <c r="P5059" s="260" t="e">
        <f t="shared" si="240"/>
        <v>#NUM!</v>
      </c>
      <c r="S5059" s="272"/>
    </row>
    <row r="5060" spans="1:19">
      <c r="A5060" s="161" t="s">
        <v>6292</v>
      </c>
      <c r="C5060" s="161" t="s">
        <v>133</v>
      </c>
      <c r="F5060" s="163" t="s">
        <v>133</v>
      </c>
      <c r="G5060" s="266" t="s">
        <v>133</v>
      </c>
      <c r="H5060" s="163" t="s">
        <v>133</v>
      </c>
      <c r="I5060" s="163" t="s">
        <v>133</v>
      </c>
      <c r="J5060" s="163" t="s">
        <v>133</v>
      </c>
      <c r="K5060" s="164">
        <f t="shared" si="241"/>
        <v>0</v>
      </c>
      <c r="L5060" s="165">
        <f t="shared" si="242"/>
        <v>0</v>
      </c>
      <c r="M5060" s="172">
        <v>127</v>
      </c>
      <c r="N5060" s="172">
        <v>64</v>
      </c>
      <c r="O5060" s="167" t="s">
        <v>133</v>
      </c>
      <c r="P5060" s="260" t="e">
        <f t="shared" si="240"/>
        <v>#NUM!</v>
      </c>
      <c r="S5060" s="272"/>
    </row>
    <row r="5061" spans="1:19">
      <c r="A5061" s="161" t="s">
        <v>6293</v>
      </c>
      <c r="C5061" s="161" t="s">
        <v>133</v>
      </c>
      <c r="F5061" s="163" t="s">
        <v>133</v>
      </c>
      <c r="G5061" s="266" t="s">
        <v>133</v>
      </c>
      <c r="H5061" s="163" t="s">
        <v>133</v>
      </c>
      <c r="I5061" s="163" t="s">
        <v>133</v>
      </c>
      <c r="J5061" s="163" t="s">
        <v>133</v>
      </c>
      <c r="K5061" s="164">
        <f t="shared" si="241"/>
        <v>0</v>
      </c>
      <c r="L5061" s="165">
        <f t="shared" si="242"/>
        <v>0</v>
      </c>
      <c r="M5061" s="172">
        <v>127</v>
      </c>
      <c r="N5061" s="172">
        <v>64</v>
      </c>
      <c r="O5061" s="167" t="s">
        <v>133</v>
      </c>
      <c r="P5061" s="260" t="e">
        <f t="shared" si="240"/>
        <v>#NUM!</v>
      </c>
      <c r="S5061" s="272"/>
    </row>
    <row r="5062" spans="1:19">
      <c r="A5062" s="161" t="s">
        <v>6294</v>
      </c>
      <c r="C5062" s="161" t="s">
        <v>133</v>
      </c>
      <c r="F5062" s="163" t="s">
        <v>133</v>
      </c>
      <c r="G5062" s="266" t="s">
        <v>133</v>
      </c>
      <c r="H5062" s="163" t="s">
        <v>133</v>
      </c>
      <c r="I5062" s="163" t="s">
        <v>133</v>
      </c>
      <c r="J5062" s="163" t="s">
        <v>133</v>
      </c>
      <c r="K5062" s="164">
        <f t="shared" si="241"/>
        <v>0</v>
      </c>
      <c r="L5062" s="165">
        <f t="shared" si="242"/>
        <v>0</v>
      </c>
      <c r="M5062" s="172">
        <v>127</v>
      </c>
      <c r="N5062" s="172">
        <v>64</v>
      </c>
      <c r="O5062" s="167" t="s">
        <v>133</v>
      </c>
      <c r="P5062" s="260" t="e">
        <f t="shared" si="240"/>
        <v>#NUM!</v>
      </c>
      <c r="S5062" s="272"/>
    </row>
    <row r="5063" spans="1:19">
      <c r="A5063" s="161" t="s">
        <v>6295</v>
      </c>
      <c r="C5063" s="161" t="s">
        <v>133</v>
      </c>
      <c r="F5063" s="163" t="s">
        <v>133</v>
      </c>
      <c r="G5063" s="266" t="s">
        <v>133</v>
      </c>
      <c r="H5063" s="163" t="s">
        <v>133</v>
      </c>
      <c r="I5063" s="163" t="s">
        <v>133</v>
      </c>
      <c r="J5063" s="163" t="s">
        <v>133</v>
      </c>
      <c r="K5063" s="164">
        <f t="shared" si="241"/>
        <v>0</v>
      </c>
      <c r="L5063" s="165">
        <f t="shared" si="242"/>
        <v>0</v>
      </c>
      <c r="M5063" s="172">
        <v>127</v>
      </c>
      <c r="N5063" s="172">
        <v>64</v>
      </c>
      <c r="O5063" s="167" t="s">
        <v>133</v>
      </c>
      <c r="P5063" s="260" t="e">
        <f t="shared" si="240"/>
        <v>#NUM!</v>
      </c>
      <c r="S5063" s="272"/>
    </row>
    <row r="5064" spans="1:19">
      <c r="A5064" s="161" t="s">
        <v>6296</v>
      </c>
      <c r="C5064" s="161" t="s">
        <v>133</v>
      </c>
      <c r="F5064" s="163" t="s">
        <v>133</v>
      </c>
      <c r="G5064" s="266" t="s">
        <v>133</v>
      </c>
      <c r="H5064" s="163" t="s">
        <v>133</v>
      </c>
      <c r="I5064" s="163" t="s">
        <v>133</v>
      </c>
      <c r="J5064" s="163" t="s">
        <v>133</v>
      </c>
      <c r="K5064" s="164">
        <f t="shared" si="241"/>
        <v>0</v>
      </c>
      <c r="L5064" s="165">
        <f t="shared" si="242"/>
        <v>0</v>
      </c>
      <c r="M5064" s="172">
        <v>127</v>
      </c>
      <c r="N5064" s="172">
        <v>64</v>
      </c>
      <c r="O5064" s="167" t="s">
        <v>133</v>
      </c>
      <c r="P5064" s="260" t="e">
        <f t="shared" si="240"/>
        <v>#NUM!</v>
      </c>
      <c r="S5064" s="272"/>
    </row>
    <row r="5065" spans="1:19">
      <c r="A5065" s="161" t="s">
        <v>6297</v>
      </c>
      <c r="C5065" s="161" t="s">
        <v>133</v>
      </c>
      <c r="F5065" s="163" t="s">
        <v>133</v>
      </c>
      <c r="G5065" s="266" t="s">
        <v>133</v>
      </c>
      <c r="H5065" s="163" t="s">
        <v>133</v>
      </c>
      <c r="I5065" s="163" t="s">
        <v>133</v>
      </c>
      <c r="J5065" s="163" t="s">
        <v>133</v>
      </c>
      <c r="K5065" s="164">
        <f t="shared" si="241"/>
        <v>0</v>
      </c>
      <c r="L5065" s="165">
        <f t="shared" si="242"/>
        <v>0</v>
      </c>
      <c r="M5065" s="172">
        <v>127</v>
      </c>
      <c r="N5065" s="172">
        <v>64</v>
      </c>
      <c r="O5065" s="167" t="s">
        <v>133</v>
      </c>
      <c r="P5065" s="260" t="e">
        <f t="shared" si="240"/>
        <v>#NUM!</v>
      </c>
      <c r="S5065" s="272"/>
    </row>
    <row r="5066" spans="1:19">
      <c r="A5066" s="161" t="s">
        <v>6298</v>
      </c>
      <c r="C5066" s="161" t="s">
        <v>133</v>
      </c>
      <c r="F5066" s="163" t="s">
        <v>133</v>
      </c>
      <c r="G5066" s="266" t="s">
        <v>133</v>
      </c>
      <c r="H5066" s="163" t="s">
        <v>133</v>
      </c>
      <c r="I5066" s="163" t="s">
        <v>133</v>
      </c>
      <c r="J5066" s="163" t="s">
        <v>133</v>
      </c>
      <c r="K5066" s="164">
        <f t="shared" si="241"/>
        <v>0</v>
      </c>
      <c r="L5066" s="165">
        <f t="shared" si="242"/>
        <v>0</v>
      </c>
      <c r="M5066" s="172">
        <v>127</v>
      </c>
      <c r="N5066" s="172">
        <v>64</v>
      </c>
      <c r="O5066" s="167" t="s">
        <v>133</v>
      </c>
      <c r="P5066" s="260" t="e">
        <f t="shared" si="240"/>
        <v>#NUM!</v>
      </c>
      <c r="S5066" s="272"/>
    </row>
    <row r="5067" spans="1:19">
      <c r="A5067" s="161" t="s">
        <v>6299</v>
      </c>
      <c r="C5067" s="161" t="s">
        <v>133</v>
      </c>
      <c r="F5067" s="163" t="s">
        <v>133</v>
      </c>
      <c r="G5067" s="266" t="s">
        <v>133</v>
      </c>
      <c r="H5067" s="163" t="s">
        <v>133</v>
      </c>
      <c r="I5067" s="163" t="s">
        <v>133</v>
      </c>
      <c r="J5067" s="163" t="s">
        <v>133</v>
      </c>
      <c r="K5067" s="164">
        <f t="shared" si="241"/>
        <v>0</v>
      </c>
      <c r="L5067" s="165">
        <f t="shared" si="242"/>
        <v>0</v>
      </c>
      <c r="M5067" s="172">
        <v>127</v>
      </c>
      <c r="N5067" s="172">
        <v>64</v>
      </c>
      <c r="O5067" s="167" t="s">
        <v>133</v>
      </c>
      <c r="P5067" s="260" t="e">
        <f t="shared" si="240"/>
        <v>#NUM!</v>
      </c>
      <c r="S5067" s="272"/>
    </row>
    <row r="5068" spans="1:19">
      <c r="A5068" s="161" t="s">
        <v>6300</v>
      </c>
      <c r="C5068" s="161" t="s">
        <v>133</v>
      </c>
      <c r="F5068" s="163" t="s">
        <v>133</v>
      </c>
      <c r="G5068" s="266" t="s">
        <v>133</v>
      </c>
      <c r="H5068" s="163" t="s">
        <v>133</v>
      </c>
      <c r="I5068" s="163" t="s">
        <v>133</v>
      </c>
      <c r="J5068" s="163" t="s">
        <v>133</v>
      </c>
      <c r="K5068" s="164">
        <f t="shared" si="241"/>
        <v>0</v>
      </c>
      <c r="L5068" s="165">
        <f t="shared" si="242"/>
        <v>0</v>
      </c>
      <c r="M5068" s="172">
        <v>127</v>
      </c>
      <c r="N5068" s="172">
        <v>64</v>
      </c>
      <c r="O5068" s="167" t="s">
        <v>133</v>
      </c>
      <c r="P5068" s="260" t="e">
        <f t="shared" si="240"/>
        <v>#NUM!</v>
      </c>
      <c r="S5068" s="272"/>
    </row>
    <row r="5069" spans="1:19">
      <c r="A5069" s="161" t="s">
        <v>6301</v>
      </c>
      <c r="C5069" s="161" t="s">
        <v>133</v>
      </c>
      <c r="F5069" s="163" t="s">
        <v>133</v>
      </c>
      <c r="G5069" s="266" t="s">
        <v>133</v>
      </c>
      <c r="H5069" s="163" t="s">
        <v>133</v>
      </c>
      <c r="I5069" s="163" t="s">
        <v>133</v>
      </c>
      <c r="J5069" s="163" t="s">
        <v>133</v>
      </c>
      <c r="K5069" s="164">
        <f t="shared" si="241"/>
        <v>0</v>
      </c>
      <c r="L5069" s="165">
        <f t="shared" si="242"/>
        <v>0</v>
      </c>
      <c r="M5069" s="172">
        <v>127</v>
      </c>
      <c r="N5069" s="172">
        <v>64</v>
      </c>
      <c r="O5069" s="167" t="s">
        <v>133</v>
      </c>
      <c r="P5069" s="260" t="e">
        <f t="shared" si="240"/>
        <v>#NUM!</v>
      </c>
      <c r="S5069" s="272"/>
    </row>
    <row r="5070" spans="1:19">
      <c r="A5070" s="161" t="s">
        <v>6302</v>
      </c>
      <c r="C5070" s="161" t="s">
        <v>133</v>
      </c>
      <c r="F5070" s="163" t="s">
        <v>133</v>
      </c>
      <c r="G5070" s="266" t="s">
        <v>133</v>
      </c>
      <c r="H5070" s="163" t="s">
        <v>133</v>
      </c>
      <c r="I5070" s="163" t="s">
        <v>133</v>
      </c>
      <c r="J5070" s="163" t="s">
        <v>133</v>
      </c>
      <c r="K5070" s="164">
        <f t="shared" si="241"/>
        <v>0</v>
      </c>
      <c r="L5070" s="165">
        <f t="shared" si="242"/>
        <v>0</v>
      </c>
      <c r="M5070" s="172">
        <v>127</v>
      </c>
      <c r="N5070" s="172">
        <v>64</v>
      </c>
      <c r="O5070" s="167" t="s">
        <v>133</v>
      </c>
      <c r="P5070" s="260" t="e">
        <f t="shared" si="240"/>
        <v>#NUM!</v>
      </c>
      <c r="S5070" s="272"/>
    </row>
    <row r="5071" spans="1:19">
      <c r="A5071" s="161" t="s">
        <v>6303</v>
      </c>
      <c r="C5071" s="161" t="s">
        <v>133</v>
      </c>
      <c r="F5071" s="163" t="s">
        <v>133</v>
      </c>
      <c r="G5071" s="266" t="s">
        <v>133</v>
      </c>
      <c r="H5071" s="163" t="s">
        <v>133</v>
      </c>
      <c r="I5071" s="163" t="s">
        <v>133</v>
      </c>
      <c r="J5071" s="163" t="s">
        <v>133</v>
      </c>
      <c r="K5071" s="164">
        <f t="shared" si="241"/>
        <v>0</v>
      </c>
      <c r="L5071" s="165">
        <f t="shared" si="242"/>
        <v>0</v>
      </c>
      <c r="M5071" s="172">
        <v>127</v>
      </c>
      <c r="N5071" s="172">
        <v>64</v>
      </c>
      <c r="O5071" s="167" t="s">
        <v>133</v>
      </c>
      <c r="P5071" s="260" t="e">
        <f t="shared" ref="P5071:P5134" si="243">MEDIAN(Q5071:R5071)</f>
        <v>#NUM!</v>
      </c>
      <c r="S5071" s="272"/>
    </row>
    <row r="5072" spans="1:19">
      <c r="A5072" s="161" t="s">
        <v>6304</v>
      </c>
      <c r="C5072" s="161" t="s">
        <v>133</v>
      </c>
      <c r="F5072" s="163" t="s">
        <v>133</v>
      </c>
      <c r="G5072" s="266" t="s">
        <v>133</v>
      </c>
      <c r="H5072" s="163" t="s">
        <v>133</v>
      </c>
      <c r="I5072" s="163" t="s">
        <v>133</v>
      </c>
      <c r="J5072" s="163" t="s">
        <v>133</v>
      </c>
      <c r="K5072" s="164">
        <f t="shared" ref="K5072:K5135" si="244">IF(OR(D5072="n/a",D5072="nd"),0,D5072)+IF(OR(I5072="n/a",I5072="nd"),0,I5072)</f>
        <v>0</v>
      </c>
      <c r="L5072" s="165">
        <f t="shared" ref="L5072:L5135" si="245">SQRT(SUMSQ(IF(OR(E5072="n/a",E5072="nd"),0,E5072),IF(OR(F5072="n/a",F5072="nd"),0,F5072),IF(OR(J5072="n/a",J5072="nd"),0,J5072)))</f>
        <v>0</v>
      </c>
      <c r="M5072" s="172">
        <v>127</v>
      </c>
      <c r="N5072" s="172">
        <v>64</v>
      </c>
      <c r="O5072" s="167" t="s">
        <v>133</v>
      </c>
      <c r="P5072" s="260" t="e">
        <f t="shared" si="243"/>
        <v>#NUM!</v>
      </c>
      <c r="S5072" s="272"/>
    </row>
    <row r="5073" spans="1:19">
      <c r="A5073" s="161" t="s">
        <v>6305</v>
      </c>
      <c r="C5073" s="161" t="s">
        <v>133</v>
      </c>
      <c r="F5073" s="163" t="s">
        <v>133</v>
      </c>
      <c r="G5073" s="266" t="s">
        <v>133</v>
      </c>
      <c r="H5073" s="163" t="s">
        <v>133</v>
      </c>
      <c r="I5073" s="163" t="s">
        <v>133</v>
      </c>
      <c r="J5073" s="163" t="s">
        <v>133</v>
      </c>
      <c r="K5073" s="164">
        <f t="shared" si="244"/>
        <v>0</v>
      </c>
      <c r="L5073" s="165">
        <f t="shared" si="245"/>
        <v>0</v>
      </c>
      <c r="M5073" s="172">
        <v>127</v>
      </c>
      <c r="N5073" s="172">
        <v>64</v>
      </c>
      <c r="O5073" s="167" t="s">
        <v>133</v>
      </c>
      <c r="P5073" s="260" t="e">
        <f t="shared" si="243"/>
        <v>#NUM!</v>
      </c>
      <c r="S5073" s="272"/>
    </row>
    <row r="5074" spans="1:19">
      <c r="A5074" s="161" t="s">
        <v>6306</v>
      </c>
      <c r="C5074" s="161" t="s">
        <v>133</v>
      </c>
      <c r="F5074" s="163" t="s">
        <v>133</v>
      </c>
      <c r="G5074" s="266" t="s">
        <v>133</v>
      </c>
      <c r="H5074" s="163" t="s">
        <v>133</v>
      </c>
      <c r="I5074" s="163" t="s">
        <v>133</v>
      </c>
      <c r="J5074" s="163" t="s">
        <v>133</v>
      </c>
      <c r="K5074" s="164">
        <f t="shared" si="244"/>
        <v>0</v>
      </c>
      <c r="L5074" s="165">
        <f t="shared" si="245"/>
        <v>0</v>
      </c>
      <c r="M5074" s="172">
        <v>127</v>
      </c>
      <c r="N5074" s="172">
        <v>64</v>
      </c>
      <c r="O5074" s="167" t="s">
        <v>133</v>
      </c>
      <c r="P5074" s="260" t="e">
        <f t="shared" si="243"/>
        <v>#NUM!</v>
      </c>
      <c r="S5074" s="272"/>
    </row>
    <row r="5075" spans="1:19">
      <c r="A5075" s="161" t="s">
        <v>6307</v>
      </c>
      <c r="C5075" s="161" t="s">
        <v>133</v>
      </c>
      <c r="F5075" s="163" t="s">
        <v>133</v>
      </c>
      <c r="G5075" s="266" t="s">
        <v>133</v>
      </c>
      <c r="H5075" s="163" t="s">
        <v>133</v>
      </c>
      <c r="I5075" s="163" t="s">
        <v>133</v>
      </c>
      <c r="J5075" s="163" t="s">
        <v>133</v>
      </c>
      <c r="K5075" s="164">
        <f t="shared" si="244"/>
        <v>0</v>
      </c>
      <c r="L5075" s="165">
        <f t="shared" si="245"/>
        <v>0</v>
      </c>
      <c r="M5075" s="172">
        <v>127</v>
      </c>
      <c r="N5075" s="172">
        <v>64</v>
      </c>
      <c r="O5075" s="167" t="s">
        <v>133</v>
      </c>
      <c r="P5075" s="260" t="e">
        <f t="shared" si="243"/>
        <v>#NUM!</v>
      </c>
      <c r="S5075" s="272"/>
    </row>
    <row r="5076" spans="1:19">
      <c r="A5076" s="161" t="s">
        <v>6308</v>
      </c>
      <c r="C5076" s="161" t="s">
        <v>133</v>
      </c>
      <c r="F5076" s="163" t="s">
        <v>133</v>
      </c>
      <c r="G5076" s="266" t="s">
        <v>133</v>
      </c>
      <c r="H5076" s="163" t="s">
        <v>133</v>
      </c>
      <c r="I5076" s="163" t="s">
        <v>133</v>
      </c>
      <c r="J5076" s="163" t="s">
        <v>133</v>
      </c>
      <c r="K5076" s="164">
        <f t="shared" si="244"/>
        <v>0</v>
      </c>
      <c r="L5076" s="165">
        <f t="shared" si="245"/>
        <v>0</v>
      </c>
      <c r="M5076" s="172">
        <v>127</v>
      </c>
      <c r="N5076" s="172">
        <v>64</v>
      </c>
      <c r="O5076" s="167" t="s">
        <v>133</v>
      </c>
      <c r="P5076" s="260" t="e">
        <f t="shared" si="243"/>
        <v>#NUM!</v>
      </c>
      <c r="S5076" s="272"/>
    </row>
    <row r="5077" spans="1:19">
      <c r="A5077" s="161" t="s">
        <v>6309</v>
      </c>
      <c r="C5077" s="161" t="s">
        <v>133</v>
      </c>
      <c r="F5077" s="163" t="s">
        <v>133</v>
      </c>
      <c r="G5077" s="266" t="s">
        <v>133</v>
      </c>
      <c r="H5077" s="163" t="s">
        <v>133</v>
      </c>
      <c r="I5077" s="163" t="s">
        <v>133</v>
      </c>
      <c r="J5077" s="163" t="s">
        <v>133</v>
      </c>
      <c r="K5077" s="164">
        <f t="shared" si="244"/>
        <v>0</v>
      </c>
      <c r="L5077" s="165">
        <f t="shared" si="245"/>
        <v>0</v>
      </c>
      <c r="M5077" s="172">
        <v>127</v>
      </c>
      <c r="N5077" s="172">
        <v>64</v>
      </c>
      <c r="O5077" s="167" t="s">
        <v>133</v>
      </c>
      <c r="P5077" s="260" t="e">
        <f t="shared" si="243"/>
        <v>#NUM!</v>
      </c>
      <c r="S5077" s="272"/>
    </row>
    <row r="5078" spans="1:19">
      <c r="A5078" s="161" t="s">
        <v>6310</v>
      </c>
      <c r="C5078" s="161" t="s">
        <v>133</v>
      </c>
      <c r="F5078" s="163" t="s">
        <v>133</v>
      </c>
      <c r="G5078" s="266" t="s">
        <v>133</v>
      </c>
      <c r="H5078" s="163" t="s">
        <v>133</v>
      </c>
      <c r="I5078" s="163" t="s">
        <v>133</v>
      </c>
      <c r="J5078" s="163" t="s">
        <v>133</v>
      </c>
      <c r="K5078" s="164">
        <f t="shared" si="244"/>
        <v>0</v>
      </c>
      <c r="L5078" s="165">
        <f t="shared" si="245"/>
        <v>0</v>
      </c>
      <c r="M5078" s="172">
        <v>127</v>
      </c>
      <c r="N5078" s="172">
        <v>64</v>
      </c>
      <c r="O5078" s="167" t="s">
        <v>133</v>
      </c>
      <c r="P5078" s="260" t="e">
        <f t="shared" si="243"/>
        <v>#NUM!</v>
      </c>
      <c r="S5078" s="272"/>
    </row>
    <row r="5079" spans="1:19">
      <c r="A5079" s="161" t="s">
        <v>6311</v>
      </c>
      <c r="C5079" s="161" t="s">
        <v>133</v>
      </c>
      <c r="F5079" s="163" t="s">
        <v>133</v>
      </c>
      <c r="G5079" s="266" t="s">
        <v>133</v>
      </c>
      <c r="H5079" s="163" t="s">
        <v>133</v>
      </c>
      <c r="I5079" s="163" t="s">
        <v>133</v>
      </c>
      <c r="J5079" s="163" t="s">
        <v>133</v>
      </c>
      <c r="K5079" s="164">
        <f t="shared" si="244"/>
        <v>0</v>
      </c>
      <c r="L5079" s="165">
        <f t="shared" si="245"/>
        <v>0</v>
      </c>
      <c r="M5079" s="172">
        <v>127</v>
      </c>
      <c r="N5079" s="172">
        <v>64</v>
      </c>
      <c r="O5079" s="167" t="s">
        <v>133</v>
      </c>
      <c r="P5079" s="260" t="e">
        <f t="shared" si="243"/>
        <v>#NUM!</v>
      </c>
      <c r="S5079" s="272"/>
    </row>
    <row r="5080" spans="1:19">
      <c r="A5080" s="161" t="s">
        <v>6312</v>
      </c>
      <c r="C5080" s="161" t="s">
        <v>133</v>
      </c>
      <c r="F5080" s="163" t="s">
        <v>133</v>
      </c>
      <c r="G5080" s="266" t="s">
        <v>133</v>
      </c>
      <c r="H5080" s="163" t="s">
        <v>133</v>
      </c>
      <c r="I5080" s="163" t="s">
        <v>133</v>
      </c>
      <c r="J5080" s="163" t="s">
        <v>133</v>
      </c>
      <c r="K5080" s="164">
        <f t="shared" si="244"/>
        <v>0</v>
      </c>
      <c r="L5080" s="165">
        <f t="shared" si="245"/>
        <v>0</v>
      </c>
      <c r="M5080" s="172">
        <v>127</v>
      </c>
      <c r="N5080" s="172">
        <v>64</v>
      </c>
      <c r="O5080" s="167" t="s">
        <v>133</v>
      </c>
      <c r="P5080" s="260" t="e">
        <f t="shared" si="243"/>
        <v>#NUM!</v>
      </c>
      <c r="S5080" s="272"/>
    </row>
    <row r="5081" spans="1:19">
      <c r="A5081" s="161" t="s">
        <v>6313</v>
      </c>
      <c r="C5081" s="161" t="s">
        <v>133</v>
      </c>
      <c r="F5081" s="163" t="s">
        <v>133</v>
      </c>
      <c r="G5081" s="266" t="s">
        <v>133</v>
      </c>
      <c r="H5081" s="163" t="s">
        <v>133</v>
      </c>
      <c r="I5081" s="163" t="s">
        <v>133</v>
      </c>
      <c r="J5081" s="163" t="s">
        <v>133</v>
      </c>
      <c r="K5081" s="164">
        <f t="shared" si="244"/>
        <v>0</v>
      </c>
      <c r="L5081" s="165">
        <f t="shared" si="245"/>
        <v>0</v>
      </c>
      <c r="M5081" s="172">
        <v>127</v>
      </c>
      <c r="N5081" s="172">
        <v>64</v>
      </c>
      <c r="O5081" s="167" t="s">
        <v>133</v>
      </c>
      <c r="P5081" s="260" t="e">
        <f t="shared" si="243"/>
        <v>#NUM!</v>
      </c>
      <c r="S5081" s="272"/>
    </row>
    <row r="5082" spans="1:19">
      <c r="A5082" s="161" t="s">
        <v>6314</v>
      </c>
      <c r="C5082" s="161" t="s">
        <v>133</v>
      </c>
      <c r="F5082" s="163" t="s">
        <v>133</v>
      </c>
      <c r="G5082" s="266" t="s">
        <v>133</v>
      </c>
      <c r="H5082" s="163" t="s">
        <v>133</v>
      </c>
      <c r="I5082" s="163" t="s">
        <v>133</v>
      </c>
      <c r="J5082" s="163" t="s">
        <v>133</v>
      </c>
      <c r="K5082" s="164">
        <f t="shared" si="244"/>
        <v>0</v>
      </c>
      <c r="L5082" s="165">
        <f t="shared" si="245"/>
        <v>0</v>
      </c>
      <c r="M5082" s="172">
        <v>127</v>
      </c>
      <c r="N5082" s="172">
        <v>64</v>
      </c>
      <c r="O5082" s="167" t="s">
        <v>133</v>
      </c>
      <c r="P5082" s="260" t="e">
        <f t="shared" si="243"/>
        <v>#NUM!</v>
      </c>
      <c r="S5082" s="272"/>
    </row>
    <row r="5083" spans="1:19">
      <c r="A5083" s="161" t="s">
        <v>6315</v>
      </c>
      <c r="C5083" s="161" t="s">
        <v>133</v>
      </c>
      <c r="F5083" s="163" t="s">
        <v>133</v>
      </c>
      <c r="G5083" s="266" t="s">
        <v>133</v>
      </c>
      <c r="H5083" s="163" t="s">
        <v>133</v>
      </c>
      <c r="I5083" s="163" t="s">
        <v>133</v>
      </c>
      <c r="J5083" s="163" t="s">
        <v>133</v>
      </c>
      <c r="K5083" s="164">
        <f t="shared" si="244"/>
        <v>0</v>
      </c>
      <c r="L5083" s="165">
        <f t="shared" si="245"/>
        <v>0</v>
      </c>
      <c r="M5083" s="172">
        <v>127</v>
      </c>
      <c r="N5083" s="172">
        <v>64</v>
      </c>
      <c r="O5083" s="167" t="s">
        <v>133</v>
      </c>
      <c r="P5083" s="260" t="e">
        <f t="shared" si="243"/>
        <v>#NUM!</v>
      </c>
      <c r="S5083" s="272"/>
    </row>
    <row r="5084" spans="1:19">
      <c r="A5084" s="161" t="s">
        <v>6316</v>
      </c>
      <c r="C5084" s="161" t="s">
        <v>133</v>
      </c>
      <c r="F5084" s="163" t="s">
        <v>133</v>
      </c>
      <c r="G5084" s="266" t="s">
        <v>133</v>
      </c>
      <c r="H5084" s="163" t="s">
        <v>133</v>
      </c>
      <c r="I5084" s="163" t="s">
        <v>133</v>
      </c>
      <c r="J5084" s="163" t="s">
        <v>133</v>
      </c>
      <c r="K5084" s="164">
        <f t="shared" si="244"/>
        <v>0</v>
      </c>
      <c r="L5084" s="165">
        <f t="shared" si="245"/>
        <v>0</v>
      </c>
      <c r="M5084" s="172">
        <v>127</v>
      </c>
      <c r="N5084" s="172">
        <v>64</v>
      </c>
      <c r="O5084" s="167" t="s">
        <v>133</v>
      </c>
      <c r="P5084" s="260" t="e">
        <f t="shared" si="243"/>
        <v>#NUM!</v>
      </c>
      <c r="S5084" s="272"/>
    </row>
    <row r="5085" spans="1:19">
      <c r="A5085" s="161" t="s">
        <v>6317</v>
      </c>
      <c r="C5085" s="161" t="s">
        <v>133</v>
      </c>
      <c r="F5085" s="163" t="s">
        <v>133</v>
      </c>
      <c r="G5085" s="266" t="s">
        <v>133</v>
      </c>
      <c r="H5085" s="163" t="s">
        <v>133</v>
      </c>
      <c r="I5085" s="163" t="s">
        <v>133</v>
      </c>
      <c r="J5085" s="163" t="s">
        <v>133</v>
      </c>
      <c r="K5085" s="164">
        <f t="shared" si="244"/>
        <v>0</v>
      </c>
      <c r="L5085" s="165">
        <f t="shared" si="245"/>
        <v>0</v>
      </c>
      <c r="M5085" s="172">
        <v>127</v>
      </c>
      <c r="N5085" s="172">
        <v>64</v>
      </c>
      <c r="O5085" s="167" t="s">
        <v>133</v>
      </c>
      <c r="P5085" s="260" t="e">
        <f t="shared" si="243"/>
        <v>#NUM!</v>
      </c>
      <c r="S5085" s="272"/>
    </row>
    <row r="5086" spans="1:19">
      <c r="A5086" s="161" t="s">
        <v>6318</v>
      </c>
      <c r="C5086" s="161" t="s">
        <v>133</v>
      </c>
      <c r="F5086" s="163" t="s">
        <v>133</v>
      </c>
      <c r="G5086" s="266" t="s">
        <v>133</v>
      </c>
      <c r="H5086" s="163" t="s">
        <v>133</v>
      </c>
      <c r="I5086" s="163" t="s">
        <v>133</v>
      </c>
      <c r="J5086" s="163" t="s">
        <v>133</v>
      </c>
      <c r="K5086" s="164">
        <f t="shared" si="244"/>
        <v>0</v>
      </c>
      <c r="L5086" s="165">
        <f t="shared" si="245"/>
        <v>0</v>
      </c>
      <c r="M5086" s="172">
        <v>127</v>
      </c>
      <c r="N5086" s="172">
        <v>64</v>
      </c>
      <c r="O5086" s="167" t="s">
        <v>133</v>
      </c>
      <c r="P5086" s="260" t="e">
        <f t="shared" si="243"/>
        <v>#NUM!</v>
      </c>
      <c r="S5086" s="272"/>
    </row>
    <row r="5087" spans="1:19">
      <c r="A5087" s="161" t="s">
        <v>6319</v>
      </c>
      <c r="C5087" s="161" t="s">
        <v>133</v>
      </c>
      <c r="F5087" s="163" t="s">
        <v>133</v>
      </c>
      <c r="G5087" s="266" t="s">
        <v>133</v>
      </c>
      <c r="H5087" s="163" t="s">
        <v>133</v>
      </c>
      <c r="I5087" s="163" t="s">
        <v>133</v>
      </c>
      <c r="J5087" s="163" t="s">
        <v>133</v>
      </c>
      <c r="K5087" s="164">
        <f t="shared" si="244"/>
        <v>0</v>
      </c>
      <c r="L5087" s="165">
        <f t="shared" si="245"/>
        <v>0</v>
      </c>
      <c r="M5087" s="172">
        <v>127</v>
      </c>
      <c r="N5087" s="172">
        <v>64</v>
      </c>
      <c r="O5087" s="167" t="s">
        <v>133</v>
      </c>
      <c r="P5087" s="260" t="e">
        <f t="shared" si="243"/>
        <v>#NUM!</v>
      </c>
      <c r="S5087" s="272"/>
    </row>
    <row r="5088" spans="1:19">
      <c r="A5088" s="161" t="s">
        <v>6320</v>
      </c>
      <c r="C5088" s="161" t="s">
        <v>133</v>
      </c>
      <c r="F5088" s="163" t="s">
        <v>133</v>
      </c>
      <c r="G5088" s="266" t="s">
        <v>133</v>
      </c>
      <c r="H5088" s="163" t="s">
        <v>133</v>
      </c>
      <c r="I5088" s="163" t="s">
        <v>133</v>
      </c>
      <c r="J5088" s="163" t="s">
        <v>133</v>
      </c>
      <c r="K5088" s="164">
        <f t="shared" si="244"/>
        <v>0</v>
      </c>
      <c r="L5088" s="165">
        <f t="shared" si="245"/>
        <v>0</v>
      </c>
      <c r="M5088" s="172">
        <v>127</v>
      </c>
      <c r="N5088" s="172">
        <v>64</v>
      </c>
      <c r="O5088" s="167" t="s">
        <v>133</v>
      </c>
      <c r="P5088" s="260" t="e">
        <f t="shared" si="243"/>
        <v>#NUM!</v>
      </c>
      <c r="S5088" s="272"/>
    </row>
    <row r="5089" spans="1:19">
      <c r="A5089" s="161" t="s">
        <v>6321</v>
      </c>
      <c r="C5089" s="161" t="s">
        <v>133</v>
      </c>
      <c r="F5089" s="163" t="s">
        <v>133</v>
      </c>
      <c r="G5089" s="266" t="s">
        <v>133</v>
      </c>
      <c r="H5089" s="163" t="s">
        <v>133</v>
      </c>
      <c r="I5089" s="163" t="s">
        <v>133</v>
      </c>
      <c r="J5089" s="163" t="s">
        <v>133</v>
      </c>
      <c r="K5089" s="164">
        <f t="shared" si="244"/>
        <v>0</v>
      </c>
      <c r="L5089" s="165">
        <f t="shared" si="245"/>
        <v>0</v>
      </c>
      <c r="M5089" s="172">
        <v>127</v>
      </c>
      <c r="N5089" s="172">
        <v>64</v>
      </c>
      <c r="O5089" s="167" t="s">
        <v>133</v>
      </c>
      <c r="P5089" s="260" t="e">
        <f t="shared" si="243"/>
        <v>#NUM!</v>
      </c>
      <c r="S5089" s="272"/>
    </row>
    <row r="5090" spans="1:19">
      <c r="A5090" s="161" t="s">
        <v>6322</v>
      </c>
      <c r="C5090" s="161" t="s">
        <v>133</v>
      </c>
      <c r="F5090" s="163" t="s">
        <v>133</v>
      </c>
      <c r="G5090" s="266" t="s">
        <v>133</v>
      </c>
      <c r="H5090" s="163" t="s">
        <v>133</v>
      </c>
      <c r="I5090" s="163" t="s">
        <v>133</v>
      </c>
      <c r="J5090" s="163" t="s">
        <v>133</v>
      </c>
      <c r="K5090" s="164">
        <f t="shared" si="244"/>
        <v>0</v>
      </c>
      <c r="L5090" s="165">
        <f t="shared" si="245"/>
        <v>0</v>
      </c>
      <c r="M5090" s="172">
        <v>127</v>
      </c>
      <c r="N5090" s="172">
        <v>64</v>
      </c>
      <c r="O5090" s="167" t="s">
        <v>133</v>
      </c>
      <c r="P5090" s="260" t="e">
        <f t="shared" si="243"/>
        <v>#NUM!</v>
      </c>
      <c r="S5090" s="272"/>
    </row>
    <row r="5091" spans="1:19">
      <c r="A5091" s="161" t="s">
        <v>6323</v>
      </c>
      <c r="C5091" s="161" t="s">
        <v>133</v>
      </c>
      <c r="F5091" s="163" t="s">
        <v>133</v>
      </c>
      <c r="G5091" s="266" t="s">
        <v>133</v>
      </c>
      <c r="H5091" s="163" t="s">
        <v>133</v>
      </c>
      <c r="I5091" s="163" t="s">
        <v>133</v>
      </c>
      <c r="J5091" s="163" t="s">
        <v>133</v>
      </c>
      <c r="K5091" s="164">
        <f t="shared" si="244"/>
        <v>0</v>
      </c>
      <c r="L5091" s="165">
        <f t="shared" si="245"/>
        <v>0</v>
      </c>
      <c r="M5091" s="172">
        <v>127</v>
      </c>
      <c r="N5091" s="172">
        <v>64</v>
      </c>
      <c r="O5091" s="167" t="s">
        <v>133</v>
      </c>
      <c r="P5091" s="260" t="e">
        <f t="shared" si="243"/>
        <v>#NUM!</v>
      </c>
      <c r="S5091" s="272"/>
    </row>
    <row r="5092" spans="1:19">
      <c r="A5092" s="161" t="s">
        <v>6324</v>
      </c>
      <c r="C5092" s="161" t="s">
        <v>133</v>
      </c>
      <c r="F5092" s="163" t="s">
        <v>133</v>
      </c>
      <c r="G5092" s="266" t="s">
        <v>133</v>
      </c>
      <c r="H5092" s="163" t="s">
        <v>133</v>
      </c>
      <c r="I5092" s="163" t="s">
        <v>133</v>
      </c>
      <c r="J5092" s="163" t="s">
        <v>133</v>
      </c>
      <c r="K5092" s="164">
        <f t="shared" si="244"/>
        <v>0</v>
      </c>
      <c r="L5092" s="165">
        <f t="shared" si="245"/>
        <v>0</v>
      </c>
      <c r="M5092" s="172">
        <v>127</v>
      </c>
      <c r="N5092" s="172">
        <v>64</v>
      </c>
      <c r="O5092" s="167" t="s">
        <v>133</v>
      </c>
      <c r="P5092" s="260" t="e">
        <f t="shared" si="243"/>
        <v>#NUM!</v>
      </c>
      <c r="S5092" s="272"/>
    </row>
    <row r="5093" spans="1:19">
      <c r="A5093" s="161" t="s">
        <v>6325</v>
      </c>
      <c r="C5093" s="161" t="s">
        <v>133</v>
      </c>
      <c r="F5093" s="163" t="s">
        <v>133</v>
      </c>
      <c r="G5093" s="266" t="s">
        <v>133</v>
      </c>
      <c r="H5093" s="163" t="s">
        <v>133</v>
      </c>
      <c r="I5093" s="163" t="s">
        <v>133</v>
      </c>
      <c r="J5093" s="163" t="s">
        <v>133</v>
      </c>
      <c r="K5093" s="164">
        <f t="shared" si="244"/>
        <v>0</v>
      </c>
      <c r="L5093" s="165">
        <f t="shared" si="245"/>
        <v>0</v>
      </c>
      <c r="M5093" s="172">
        <v>127</v>
      </c>
      <c r="N5093" s="172">
        <v>64</v>
      </c>
      <c r="O5093" s="167" t="s">
        <v>133</v>
      </c>
      <c r="P5093" s="260" t="e">
        <f t="shared" si="243"/>
        <v>#NUM!</v>
      </c>
      <c r="S5093" s="272"/>
    </row>
    <row r="5094" spans="1:19">
      <c r="A5094" s="161" t="s">
        <v>6326</v>
      </c>
      <c r="C5094" s="161" t="s">
        <v>133</v>
      </c>
      <c r="F5094" s="163" t="s">
        <v>133</v>
      </c>
      <c r="G5094" s="266" t="s">
        <v>133</v>
      </c>
      <c r="H5094" s="163" t="s">
        <v>133</v>
      </c>
      <c r="I5094" s="163" t="s">
        <v>133</v>
      </c>
      <c r="J5094" s="163" t="s">
        <v>133</v>
      </c>
      <c r="K5094" s="164">
        <f t="shared" si="244"/>
        <v>0</v>
      </c>
      <c r="L5094" s="165">
        <f t="shared" si="245"/>
        <v>0</v>
      </c>
      <c r="M5094" s="172">
        <v>127</v>
      </c>
      <c r="N5094" s="172">
        <v>64</v>
      </c>
      <c r="O5094" s="167" t="s">
        <v>133</v>
      </c>
      <c r="P5094" s="260" t="e">
        <f t="shared" si="243"/>
        <v>#NUM!</v>
      </c>
      <c r="S5094" s="272"/>
    </row>
    <row r="5095" spans="1:19">
      <c r="A5095" s="161" t="s">
        <v>6327</v>
      </c>
      <c r="C5095" s="161" t="s">
        <v>133</v>
      </c>
      <c r="F5095" s="163" t="s">
        <v>133</v>
      </c>
      <c r="G5095" s="266" t="s">
        <v>133</v>
      </c>
      <c r="H5095" s="163" t="s">
        <v>133</v>
      </c>
      <c r="I5095" s="163" t="s">
        <v>133</v>
      </c>
      <c r="J5095" s="163" t="s">
        <v>133</v>
      </c>
      <c r="K5095" s="164">
        <f t="shared" si="244"/>
        <v>0</v>
      </c>
      <c r="L5095" s="165">
        <f t="shared" si="245"/>
        <v>0</v>
      </c>
      <c r="M5095" s="172">
        <v>127</v>
      </c>
      <c r="N5095" s="172">
        <v>64</v>
      </c>
      <c r="O5095" s="167" t="s">
        <v>133</v>
      </c>
      <c r="P5095" s="260" t="e">
        <f t="shared" si="243"/>
        <v>#NUM!</v>
      </c>
      <c r="S5095" s="272"/>
    </row>
    <row r="5096" spans="1:19">
      <c r="A5096" s="161" t="s">
        <v>6328</v>
      </c>
      <c r="C5096" s="161" t="s">
        <v>133</v>
      </c>
      <c r="F5096" s="163" t="s">
        <v>133</v>
      </c>
      <c r="G5096" s="266" t="s">
        <v>133</v>
      </c>
      <c r="H5096" s="163" t="s">
        <v>133</v>
      </c>
      <c r="I5096" s="163" t="s">
        <v>133</v>
      </c>
      <c r="J5096" s="163" t="s">
        <v>133</v>
      </c>
      <c r="K5096" s="164">
        <f t="shared" si="244"/>
        <v>0</v>
      </c>
      <c r="L5096" s="165">
        <f t="shared" si="245"/>
        <v>0</v>
      </c>
      <c r="M5096" s="172">
        <v>127</v>
      </c>
      <c r="N5096" s="172">
        <v>64</v>
      </c>
      <c r="O5096" s="167" t="s">
        <v>133</v>
      </c>
      <c r="P5096" s="260" t="e">
        <f t="shared" si="243"/>
        <v>#NUM!</v>
      </c>
      <c r="S5096" s="272"/>
    </row>
    <row r="5097" spans="1:19">
      <c r="A5097" s="161" t="s">
        <v>6329</v>
      </c>
      <c r="C5097" s="161" t="s">
        <v>133</v>
      </c>
      <c r="F5097" s="163" t="s">
        <v>133</v>
      </c>
      <c r="G5097" s="266" t="s">
        <v>133</v>
      </c>
      <c r="H5097" s="163" t="s">
        <v>133</v>
      </c>
      <c r="I5097" s="163" t="s">
        <v>133</v>
      </c>
      <c r="J5097" s="163" t="s">
        <v>133</v>
      </c>
      <c r="K5097" s="164">
        <f t="shared" si="244"/>
        <v>0</v>
      </c>
      <c r="L5097" s="165">
        <f t="shared" si="245"/>
        <v>0</v>
      </c>
      <c r="M5097" s="172">
        <v>127</v>
      </c>
      <c r="N5097" s="172">
        <v>64</v>
      </c>
      <c r="O5097" s="167" t="s">
        <v>133</v>
      </c>
      <c r="P5097" s="260" t="e">
        <f t="shared" si="243"/>
        <v>#NUM!</v>
      </c>
      <c r="S5097" s="272"/>
    </row>
    <row r="5098" spans="1:19">
      <c r="A5098" s="161" t="s">
        <v>6330</v>
      </c>
      <c r="C5098" s="161" t="s">
        <v>133</v>
      </c>
      <c r="F5098" s="163" t="s">
        <v>133</v>
      </c>
      <c r="G5098" s="266" t="s">
        <v>133</v>
      </c>
      <c r="H5098" s="163" t="s">
        <v>133</v>
      </c>
      <c r="I5098" s="163" t="s">
        <v>133</v>
      </c>
      <c r="J5098" s="163" t="s">
        <v>133</v>
      </c>
      <c r="K5098" s="164">
        <f t="shared" si="244"/>
        <v>0</v>
      </c>
      <c r="L5098" s="165">
        <f t="shared" si="245"/>
        <v>0</v>
      </c>
      <c r="M5098" s="172">
        <v>127</v>
      </c>
      <c r="N5098" s="172">
        <v>64</v>
      </c>
      <c r="O5098" s="167" t="s">
        <v>133</v>
      </c>
      <c r="P5098" s="260" t="e">
        <f t="shared" si="243"/>
        <v>#NUM!</v>
      </c>
      <c r="S5098" s="272"/>
    </row>
    <row r="5099" spans="1:19">
      <c r="A5099" s="161" t="s">
        <v>6331</v>
      </c>
      <c r="C5099" s="161" t="s">
        <v>133</v>
      </c>
      <c r="F5099" s="163" t="s">
        <v>133</v>
      </c>
      <c r="G5099" s="266" t="s">
        <v>133</v>
      </c>
      <c r="H5099" s="163" t="s">
        <v>133</v>
      </c>
      <c r="I5099" s="163" t="s">
        <v>133</v>
      </c>
      <c r="J5099" s="163" t="s">
        <v>133</v>
      </c>
      <c r="K5099" s="164">
        <f t="shared" si="244"/>
        <v>0</v>
      </c>
      <c r="L5099" s="165">
        <f t="shared" si="245"/>
        <v>0</v>
      </c>
      <c r="M5099" s="172">
        <v>127</v>
      </c>
      <c r="N5099" s="172">
        <v>64</v>
      </c>
      <c r="O5099" s="167" t="s">
        <v>133</v>
      </c>
      <c r="P5099" s="260" t="e">
        <f t="shared" si="243"/>
        <v>#NUM!</v>
      </c>
      <c r="S5099" s="272"/>
    </row>
    <row r="5100" spans="1:19">
      <c r="A5100" s="161" t="s">
        <v>6332</v>
      </c>
      <c r="C5100" s="161" t="s">
        <v>133</v>
      </c>
      <c r="F5100" s="163" t="s">
        <v>133</v>
      </c>
      <c r="G5100" s="266" t="s">
        <v>133</v>
      </c>
      <c r="H5100" s="163" t="s">
        <v>133</v>
      </c>
      <c r="I5100" s="163" t="s">
        <v>133</v>
      </c>
      <c r="J5100" s="163" t="s">
        <v>133</v>
      </c>
      <c r="K5100" s="164">
        <f t="shared" si="244"/>
        <v>0</v>
      </c>
      <c r="L5100" s="165">
        <f t="shared" si="245"/>
        <v>0</v>
      </c>
      <c r="M5100" s="172">
        <v>127</v>
      </c>
      <c r="N5100" s="172">
        <v>64</v>
      </c>
      <c r="O5100" s="167" t="s">
        <v>133</v>
      </c>
      <c r="P5100" s="260" t="e">
        <f t="shared" si="243"/>
        <v>#NUM!</v>
      </c>
      <c r="S5100" s="272"/>
    </row>
    <row r="5101" spans="1:19">
      <c r="A5101" s="161" t="s">
        <v>6333</v>
      </c>
      <c r="C5101" s="161" t="s">
        <v>133</v>
      </c>
      <c r="F5101" s="163" t="s">
        <v>133</v>
      </c>
      <c r="G5101" s="266" t="s">
        <v>133</v>
      </c>
      <c r="H5101" s="163" t="s">
        <v>133</v>
      </c>
      <c r="I5101" s="163" t="s">
        <v>133</v>
      </c>
      <c r="J5101" s="163" t="s">
        <v>133</v>
      </c>
      <c r="K5101" s="164">
        <f t="shared" si="244"/>
        <v>0</v>
      </c>
      <c r="L5101" s="165">
        <f t="shared" si="245"/>
        <v>0</v>
      </c>
      <c r="M5101" s="172">
        <v>127</v>
      </c>
      <c r="N5101" s="172">
        <v>64</v>
      </c>
      <c r="O5101" s="167" t="s">
        <v>133</v>
      </c>
      <c r="P5101" s="260" t="e">
        <f t="shared" si="243"/>
        <v>#NUM!</v>
      </c>
      <c r="S5101" s="272"/>
    </row>
    <row r="5102" spans="1:19">
      <c r="A5102" s="161" t="s">
        <v>6334</v>
      </c>
      <c r="C5102" s="161" t="s">
        <v>133</v>
      </c>
      <c r="F5102" s="163" t="s">
        <v>133</v>
      </c>
      <c r="G5102" s="266" t="s">
        <v>133</v>
      </c>
      <c r="H5102" s="163" t="s">
        <v>133</v>
      </c>
      <c r="I5102" s="163" t="s">
        <v>133</v>
      </c>
      <c r="J5102" s="163" t="s">
        <v>133</v>
      </c>
      <c r="K5102" s="164">
        <f t="shared" si="244"/>
        <v>0</v>
      </c>
      <c r="L5102" s="165">
        <f t="shared" si="245"/>
        <v>0</v>
      </c>
      <c r="M5102" s="172">
        <v>127</v>
      </c>
      <c r="N5102" s="172">
        <v>64</v>
      </c>
      <c r="O5102" s="167" t="s">
        <v>133</v>
      </c>
      <c r="P5102" s="260" t="e">
        <f t="shared" si="243"/>
        <v>#NUM!</v>
      </c>
      <c r="S5102" s="272"/>
    </row>
    <row r="5103" spans="1:19">
      <c r="A5103" s="161" t="s">
        <v>6335</v>
      </c>
      <c r="C5103" s="161" t="s">
        <v>133</v>
      </c>
      <c r="F5103" s="163" t="s">
        <v>133</v>
      </c>
      <c r="G5103" s="266" t="s">
        <v>133</v>
      </c>
      <c r="H5103" s="163" t="s">
        <v>133</v>
      </c>
      <c r="I5103" s="163" t="s">
        <v>133</v>
      </c>
      <c r="J5103" s="163" t="s">
        <v>133</v>
      </c>
      <c r="K5103" s="164">
        <f t="shared" si="244"/>
        <v>0</v>
      </c>
      <c r="L5103" s="165">
        <f t="shared" si="245"/>
        <v>0</v>
      </c>
      <c r="M5103" s="172">
        <v>127</v>
      </c>
      <c r="N5103" s="172">
        <v>64</v>
      </c>
      <c r="O5103" s="167" t="s">
        <v>133</v>
      </c>
      <c r="P5103" s="260" t="e">
        <f t="shared" si="243"/>
        <v>#NUM!</v>
      </c>
      <c r="S5103" s="272"/>
    </row>
    <row r="5104" spans="1:19">
      <c r="A5104" s="161" t="s">
        <v>6336</v>
      </c>
      <c r="C5104" s="161" t="s">
        <v>133</v>
      </c>
      <c r="F5104" s="163" t="s">
        <v>133</v>
      </c>
      <c r="G5104" s="266" t="s">
        <v>133</v>
      </c>
      <c r="H5104" s="163" t="s">
        <v>133</v>
      </c>
      <c r="I5104" s="163" t="s">
        <v>133</v>
      </c>
      <c r="J5104" s="163" t="s">
        <v>133</v>
      </c>
      <c r="K5104" s="164">
        <f t="shared" si="244"/>
        <v>0</v>
      </c>
      <c r="L5104" s="165">
        <f t="shared" si="245"/>
        <v>0</v>
      </c>
      <c r="M5104" s="172">
        <v>127</v>
      </c>
      <c r="N5104" s="172">
        <v>64</v>
      </c>
      <c r="O5104" s="167" t="s">
        <v>133</v>
      </c>
      <c r="P5104" s="260" t="e">
        <f t="shared" si="243"/>
        <v>#NUM!</v>
      </c>
      <c r="S5104" s="272"/>
    </row>
    <row r="5105" spans="1:19">
      <c r="A5105" s="161" t="s">
        <v>6337</v>
      </c>
      <c r="C5105" s="161" t="s">
        <v>133</v>
      </c>
      <c r="F5105" s="163" t="s">
        <v>133</v>
      </c>
      <c r="G5105" s="266" t="s">
        <v>133</v>
      </c>
      <c r="H5105" s="163" t="s">
        <v>133</v>
      </c>
      <c r="I5105" s="163" t="s">
        <v>133</v>
      </c>
      <c r="J5105" s="163" t="s">
        <v>133</v>
      </c>
      <c r="K5105" s="164">
        <f t="shared" si="244"/>
        <v>0</v>
      </c>
      <c r="L5105" s="165">
        <f t="shared" si="245"/>
        <v>0</v>
      </c>
      <c r="M5105" s="172">
        <v>127</v>
      </c>
      <c r="N5105" s="172">
        <v>64</v>
      </c>
      <c r="O5105" s="167" t="s">
        <v>133</v>
      </c>
      <c r="P5105" s="260" t="e">
        <f t="shared" si="243"/>
        <v>#NUM!</v>
      </c>
      <c r="S5105" s="272"/>
    </row>
    <row r="5106" spans="1:19">
      <c r="A5106" s="161" t="s">
        <v>6338</v>
      </c>
      <c r="C5106" s="161" t="s">
        <v>133</v>
      </c>
      <c r="F5106" s="163" t="s">
        <v>133</v>
      </c>
      <c r="G5106" s="266" t="s">
        <v>133</v>
      </c>
      <c r="H5106" s="163" t="s">
        <v>133</v>
      </c>
      <c r="I5106" s="163" t="s">
        <v>133</v>
      </c>
      <c r="J5106" s="163" t="s">
        <v>133</v>
      </c>
      <c r="K5106" s="164">
        <f t="shared" si="244"/>
        <v>0</v>
      </c>
      <c r="L5106" s="165">
        <f t="shared" si="245"/>
        <v>0</v>
      </c>
      <c r="M5106" s="172">
        <v>127</v>
      </c>
      <c r="N5106" s="172">
        <v>64</v>
      </c>
      <c r="O5106" s="167" t="s">
        <v>133</v>
      </c>
      <c r="P5106" s="260" t="e">
        <f t="shared" si="243"/>
        <v>#NUM!</v>
      </c>
      <c r="S5106" s="272"/>
    </row>
    <row r="5107" spans="1:19">
      <c r="A5107" s="161" t="s">
        <v>6339</v>
      </c>
      <c r="C5107" s="161" t="s">
        <v>133</v>
      </c>
      <c r="F5107" s="163" t="s">
        <v>133</v>
      </c>
      <c r="G5107" s="266" t="s">
        <v>133</v>
      </c>
      <c r="H5107" s="163" t="s">
        <v>133</v>
      </c>
      <c r="I5107" s="163" t="s">
        <v>133</v>
      </c>
      <c r="J5107" s="163" t="s">
        <v>133</v>
      </c>
      <c r="K5107" s="164">
        <f t="shared" si="244"/>
        <v>0</v>
      </c>
      <c r="L5107" s="165">
        <f t="shared" si="245"/>
        <v>0</v>
      </c>
      <c r="M5107" s="172">
        <v>127</v>
      </c>
      <c r="N5107" s="172">
        <v>64</v>
      </c>
      <c r="O5107" s="167" t="s">
        <v>133</v>
      </c>
      <c r="P5107" s="260" t="e">
        <f t="shared" si="243"/>
        <v>#NUM!</v>
      </c>
      <c r="S5107" s="272"/>
    </row>
    <row r="5108" spans="1:19">
      <c r="A5108" s="161" t="s">
        <v>6340</v>
      </c>
      <c r="C5108" s="161" t="s">
        <v>133</v>
      </c>
      <c r="F5108" s="163" t="s">
        <v>133</v>
      </c>
      <c r="G5108" s="266" t="s">
        <v>133</v>
      </c>
      <c r="H5108" s="163" t="s">
        <v>133</v>
      </c>
      <c r="I5108" s="163" t="s">
        <v>133</v>
      </c>
      <c r="J5108" s="163" t="s">
        <v>133</v>
      </c>
      <c r="K5108" s="164">
        <f t="shared" si="244"/>
        <v>0</v>
      </c>
      <c r="L5108" s="165">
        <f t="shared" si="245"/>
        <v>0</v>
      </c>
      <c r="M5108" s="172">
        <v>127</v>
      </c>
      <c r="N5108" s="172">
        <v>64</v>
      </c>
      <c r="O5108" s="167" t="s">
        <v>133</v>
      </c>
      <c r="P5108" s="260" t="e">
        <f t="shared" si="243"/>
        <v>#NUM!</v>
      </c>
      <c r="S5108" s="272"/>
    </row>
    <row r="5109" spans="1:19">
      <c r="A5109" s="161" t="s">
        <v>6341</v>
      </c>
      <c r="C5109" s="161" t="s">
        <v>133</v>
      </c>
      <c r="F5109" s="163" t="s">
        <v>133</v>
      </c>
      <c r="G5109" s="266" t="s">
        <v>133</v>
      </c>
      <c r="H5109" s="163" t="s">
        <v>133</v>
      </c>
      <c r="I5109" s="163" t="s">
        <v>133</v>
      </c>
      <c r="J5109" s="163" t="s">
        <v>133</v>
      </c>
      <c r="K5109" s="164">
        <f t="shared" si="244"/>
        <v>0</v>
      </c>
      <c r="L5109" s="165">
        <f t="shared" si="245"/>
        <v>0</v>
      </c>
      <c r="M5109" s="172">
        <v>127</v>
      </c>
      <c r="N5109" s="172">
        <v>64</v>
      </c>
      <c r="O5109" s="167" t="s">
        <v>133</v>
      </c>
      <c r="P5109" s="260" t="e">
        <f t="shared" si="243"/>
        <v>#NUM!</v>
      </c>
      <c r="S5109" s="272"/>
    </row>
    <row r="5110" spans="1:19">
      <c r="A5110" s="161" t="s">
        <v>6342</v>
      </c>
      <c r="C5110" s="161" t="s">
        <v>133</v>
      </c>
      <c r="F5110" s="163" t="s">
        <v>133</v>
      </c>
      <c r="G5110" s="266" t="s">
        <v>133</v>
      </c>
      <c r="H5110" s="163" t="s">
        <v>133</v>
      </c>
      <c r="I5110" s="163" t="s">
        <v>133</v>
      </c>
      <c r="J5110" s="163" t="s">
        <v>133</v>
      </c>
      <c r="K5110" s="164">
        <f t="shared" si="244"/>
        <v>0</v>
      </c>
      <c r="L5110" s="165">
        <f t="shared" si="245"/>
        <v>0</v>
      </c>
      <c r="M5110" s="172">
        <v>127</v>
      </c>
      <c r="N5110" s="172">
        <v>64</v>
      </c>
      <c r="O5110" s="167" t="s">
        <v>133</v>
      </c>
      <c r="P5110" s="260" t="e">
        <f t="shared" si="243"/>
        <v>#NUM!</v>
      </c>
      <c r="S5110" s="272"/>
    </row>
    <row r="5111" spans="1:19">
      <c r="A5111" s="161" t="s">
        <v>6343</v>
      </c>
      <c r="C5111" s="161" t="s">
        <v>133</v>
      </c>
      <c r="F5111" s="163" t="s">
        <v>133</v>
      </c>
      <c r="G5111" s="266" t="s">
        <v>133</v>
      </c>
      <c r="H5111" s="163" t="s">
        <v>133</v>
      </c>
      <c r="I5111" s="163" t="s">
        <v>133</v>
      </c>
      <c r="J5111" s="163" t="s">
        <v>133</v>
      </c>
      <c r="K5111" s="164">
        <f t="shared" si="244"/>
        <v>0</v>
      </c>
      <c r="L5111" s="165">
        <f t="shared" si="245"/>
        <v>0</v>
      </c>
      <c r="M5111" s="172">
        <v>127</v>
      </c>
      <c r="N5111" s="172">
        <v>64</v>
      </c>
      <c r="O5111" s="167" t="s">
        <v>133</v>
      </c>
      <c r="P5111" s="260" t="e">
        <f t="shared" si="243"/>
        <v>#NUM!</v>
      </c>
      <c r="S5111" s="272"/>
    </row>
    <row r="5112" spans="1:19">
      <c r="A5112" s="161" t="s">
        <v>6344</v>
      </c>
      <c r="C5112" s="161" t="s">
        <v>133</v>
      </c>
      <c r="F5112" s="163" t="s">
        <v>133</v>
      </c>
      <c r="G5112" s="266" t="s">
        <v>133</v>
      </c>
      <c r="H5112" s="163" t="s">
        <v>133</v>
      </c>
      <c r="I5112" s="163" t="s">
        <v>133</v>
      </c>
      <c r="J5112" s="163" t="s">
        <v>133</v>
      </c>
      <c r="K5112" s="164">
        <f t="shared" si="244"/>
        <v>0</v>
      </c>
      <c r="L5112" s="165">
        <f t="shared" si="245"/>
        <v>0</v>
      </c>
      <c r="M5112" s="172">
        <v>127</v>
      </c>
      <c r="N5112" s="172">
        <v>64</v>
      </c>
      <c r="O5112" s="167" t="s">
        <v>133</v>
      </c>
      <c r="P5112" s="260" t="e">
        <f t="shared" si="243"/>
        <v>#NUM!</v>
      </c>
      <c r="S5112" s="272"/>
    </row>
    <row r="5113" spans="1:19">
      <c r="A5113" s="161" t="s">
        <v>6345</v>
      </c>
      <c r="C5113" s="161" t="s">
        <v>133</v>
      </c>
      <c r="F5113" s="163" t="s">
        <v>133</v>
      </c>
      <c r="G5113" s="266" t="s">
        <v>133</v>
      </c>
      <c r="H5113" s="163" t="s">
        <v>133</v>
      </c>
      <c r="I5113" s="163" t="s">
        <v>133</v>
      </c>
      <c r="J5113" s="163" t="s">
        <v>133</v>
      </c>
      <c r="K5113" s="164">
        <f t="shared" si="244"/>
        <v>0</v>
      </c>
      <c r="L5113" s="165">
        <f t="shared" si="245"/>
        <v>0</v>
      </c>
      <c r="M5113" s="172">
        <v>127</v>
      </c>
      <c r="N5113" s="172">
        <v>64</v>
      </c>
      <c r="O5113" s="167" t="s">
        <v>133</v>
      </c>
      <c r="P5113" s="260" t="e">
        <f t="shared" si="243"/>
        <v>#NUM!</v>
      </c>
      <c r="S5113" s="272"/>
    </row>
    <row r="5114" spans="1:19">
      <c r="A5114" s="161" t="s">
        <v>6346</v>
      </c>
      <c r="C5114" s="161" t="s">
        <v>133</v>
      </c>
      <c r="F5114" s="163" t="s">
        <v>133</v>
      </c>
      <c r="G5114" s="266" t="s">
        <v>133</v>
      </c>
      <c r="H5114" s="163" t="s">
        <v>133</v>
      </c>
      <c r="I5114" s="163" t="s">
        <v>133</v>
      </c>
      <c r="J5114" s="163" t="s">
        <v>133</v>
      </c>
      <c r="K5114" s="164">
        <f t="shared" si="244"/>
        <v>0</v>
      </c>
      <c r="L5114" s="165">
        <f t="shared" si="245"/>
        <v>0</v>
      </c>
      <c r="M5114" s="172">
        <v>127</v>
      </c>
      <c r="N5114" s="172">
        <v>64</v>
      </c>
      <c r="O5114" s="167" t="s">
        <v>133</v>
      </c>
      <c r="P5114" s="260" t="e">
        <f t="shared" si="243"/>
        <v>#NUM!</v>
      </c>
      <c r="S5114" s="272"/>
    </row>
    <row r="5115" spans="1:19">
      <c r="A5115" s="161" t="s">
        <v>6347</v>
      </c>
      <c r="C5115" s="161" t="s">
        <v>133</v>
      </c>
      <c r="F5115" s="163" t="s">
        <v>133</v>
      </c>
      <c r="G5115" s="266" t="s">
        <v>133</v>
      </c>
      <c r="H5115" s="163" t="s">
        <v>133</v>
      </c>
      <c r="I5115" s="163" t="s">
        <v>133</v>
      </c>
      <c r="J5115" s="163" t="s">
        <v>133</v>
      </c>
      <c r="K5115" s="164">
        <f t="shared" si="244"/>
        <v>0</v>
      </c>
      <c r="L5115" s="165">
        <f t="shared" si="245"/>
        <v>0</v>
      </c>
      <c r="M5115" s="172">
        <v>127</v>
      </c>
      <c r="N5115" s="172">
        <v>64</v>
      </c>
      <c r="O5115" s="167" t="s">
        <v>133</v>
      </c>
      <c r="P5115" s="260" t="e">
        <f t="shared" si="243"/>
        <v>#NUM!</v>
      </c>
      <c r="S5115" s="272"/>
    </row>
    <row r="5116" spans="1:19">
      <c r="A5116" s="161" t="s">
        <v>6348</v>
      </c>
      <c r="C5116" s="161" t="s">
        <v>133</v>
      </c>
      <c r="F5116" s="163" t="s">
        <v>133</v>
      </c>
      <c r="G5116" s="266" t="s">
        <v>133</v>
      </c>
      <c r="H5116" s="163" t="s">
        <v>133</v>
      </c>
      <c r="I5116" s="163" t="s">
        <v>133</v>
      </c>
      <c r="J5116" s="163" t="s">
        <v>133</v>
      </c>
      <c r="K5116" s="164">
        <f t="shared" si="244"/>
        <v>0</v>
      </c>
      <c r="L5116" s="165">
        <f t="shared" si="245"/>
        <v>0</v>
      </c>
      <c r="M5116" s="172">
        <v>127</v>
      </c>
      <c r="N5116" s="172">
        <v>64</v>
      </c>
      <c r="O5116" s="167" t="s">
        <v>133</v>
      </c>
      <c r="P5116" s="260" t="e">
        <f t="shared" si="243"/>
        <v>#NUM!</v>
      </c>
      <c r="S5116" s="272"/>
    </row>
    <row r="5117" spans="1:19">
      <c r="A5117" s="161" t="s">
        <v>6349</v>
      </c>
      <c r="C5117" s="161" t="s">
        <v>133</v>
      </c>
      <c r="F5117" s="163" t="s">
        <v>133</v>
      </c>
      <c r="G5117" s="266" t="s">
        <v>133</v>
      </c>
      <c r="H5117" s="163" t="s">
        <v>133</v>
      </c>
      <c r="I5117" s="163" t="s">
        <v>133</v>
      </c>
      <c r="J5117" s="163" t="s">
        <v>133</v>
      </c>
      <c r="K5117" s="164">
        <f t="shared" si="244"/>
        <v>0</v>
      </c>
      <c r="L5117" s="165">
        <f t="shared" si="245"/>
        <v>0</v>
      </c>
      <c r="M5117" s="172">
        <v>127</v>
      </c>
      <c r="N5117" s="172">
        <v>64</v>
      </c>
      <c r="O5117" s="167" t="s">
        <v>133</v>
      </c>
      <c r="P5117" s="260" t="e">
        <f t="shared" si="243"/>
        <v>#NUM!</v>
      </c>
      <c r="S5117" s="272"/>
    </row>
    <row r="5118" spans="1:19">
      <c r="A5118" s="161" t="s">
        <v>6350</v>
      </c>
      <c r="C5118" s="161" t="s">
        <v>133</v>
      </c>
      <c r="F5118" s="163" t="s">
        <v>133</v>
      </c>
      <c r="G5118" s="266" t="s">
        <v>133</v>
      </c>
      <c r="H5118" s="163" t="s">
        <v>133</v>
      </c>
      <c r="I5118" s="163" t="s">
        <v>133</v>
      </c>
      <c r="J5118" s="163" t="s">
        <v>133</v>
      </c>
      <c r="K5118" s="164">
        <f t="shared" si="244"/>
        <v>0</v>
      </c>
      <c r="L5118" s="165">
        <f t="shared" si="245"/>
        <v>0</v>
      </c>
      <c r="M5118" s="172">
        <v>127</v>
      </c>
      <c r="N5118" s="172">
        <v>64</v>
      </c>
      <c r="O5118" s="167" t="s">
        <v>133</v>
      </c>
      <c r="P5118" s="260" t="e">
        <f t="shared" si="243"/>
        <v>#NUM!</v>
      </c>
      <c r="S5118" s="272"/>
    </row>
    <row r="5119" spans="1:19">
      <c r="A5119" s="161" t="s">
        <v>6351</v>
      </c>
      <c r="C5119" s="161" t="s">
        <v>133</v>
      </c>
      <c r="F5119" s="163" t="s">
        <v>133</v>
      </c>
      <c r="G5119" s="266" t="s">
        <v>133</v>
      </c>
      <c r="H5119" s="163" t="s">
        <v>133</v>
      </c>
      <c r="I5119" s="163" t="s">
        <v>133</v>
      </c>
      <c r="J5119" s="163" t="s">
        <v>133</v>
      </c>
      <c r="K5119" s="164">
        <f t="shared" si="244"/>
        <v>0</v>
      </c>
      <c r="L5119" s="165">
        <f t="shared" si="245"/>
        <v>0</v>
      </c>
      <c r="M5119" s="172">
        <v>127</v>
      </c>
      <c r="N5119" s="172">
        <v>64</v>
      </c>
      <c r="O5119" s="167" t="s">
        <v>133</v>
      </c>
      <c r="P5119" s="260" t="e">
        <f t="shared" si="243"/>
        <v>#NUM!</v>
      </c>
      <c r="S5119" s="272"/>
    </row>
    <row r="5120" spans="1:19">
      <c r="A5120" s="161" t="s">
        <v>6352</v>
      </c>
      <c r="C5120" s="161" t="s">
        <v>133</v>
      </c>
      <c r="F5120" s="163" t="s">
        <v>133</v>
      </c>
      <c r="G5120" s="266" t="s">
        <v>133</v>
      </c>
      <c r="H5120" s="163" t="s">
        <v>133</v>
      </c>
      <c r="I5120" s="163" t="s">
        <v>133</v>
      </c>
      <c r="J5120" s="163" t="s">
        <v>133</v>
      </c>
      <c r="K5120" s="164">
        <f t="shared" si="244"/>
        <v>0</v>
      </c>
      <c r="L5120" s="165">
        <f t="shared" si="245"/>
        <v>0</v>
      </c>
      <c r="M5120" s="172">
        <v>127</v>
      </c>
      <c r="N5120" s="172">
        <v>64</v>
      </c>
      <c r="O5120" s="167" t="s">
        <v>133</v>
      </c>
      <c r="P5120" s="260" t="e">
        <f t="shared" si="243"/>
        <v>#NUM!</v>
      </c>
      <c r="S5120" s="272"/>
    </row>
    <row r="5121" spans="1:19">
      <c r="A5121" s="161" t="s">
        <v>6353</v>
      </c>
      <c r="C5121" s="161" t="s">
        <v>133</v>
      </c>
      <c r="F5121" s="163" t="s">
        <v>133</v>
      </c>
      <c r="G5121" s="266" t="s">
        <v>133</v>
      </c>
      <c r="H5121" s="163" t="s">
        <v>133</v>
      </c>
      <c r="I5121" s="163" t="s">
        <v>133</v>
      </c>
      <c r="J5121" s="163" t="s">
        <v>133</v>
      </c>
      <c r="K5121" s="164">
        <f t="shared" si="244"/>
        <v>0</v>
      </c>
      <c r="L5121" s="165">
        <f t="shared" si="245"/>
        <v>0</v>
      </c>
      <c r="M5121" s="172">
        <v>127</v>
      </c>
      <c r="N5121" s="172">
        <v>64</v>
      </c>
      <c r="O5121" s="167" t="s">
        <v>133</v>
      </c>
      <c r="P5121" s="260" t="e">
        <f t="shared" si="243"/>
        <v>#NUM!</v>
      </c>
      <c r="S5121" s="272"/>
    </row>
    <row r="5122" spans="1:19">
      <c r="A5122" s="161" t="s">
        <v>6354</v>
      </c>
      <c r="C5122" s="161" t="s">
        <v>133</v>
      </c>
      <c r="F5122" s="163" t="s">
        <v>133</v>
      </c>
      <c r="G5122" s="266" t="s">
        <v>133</v>
      </c>
      <c r="H5122" s="163" t="s">
        <v>133</v>
      </c>
      <c r="I5122" s="163" t="s">
        <v>133</v>
      </c>
      <c r="J5122" s="163" t="s">
        <v>133</v>
      </c>
      <c r="K5122" s="164">
        <f t="shared" si="244"/>
        <v>0</v>
      </c>
      <c r="L5122" s="165">
        <f t="shared" si="245"/>
        <v>0</v>
      </c>
      <c r="M5122" s="172">
        <v>127</v>
      </c>
      <c r="N5122" s="172">
        <v>64</v>
      </c>
      <c r="O5122" s="167" t="s">
        <v>133</v>
      </c>
      <c r="P5122" s="260" t="e">
        <f t="shared" si="243"/>
        <v>#NUM!</v>
      </c>
      <c r="S5122" s="272"/>
    </row>
    <row r="5123" spans="1:19">
      <c r="A5123" s="161" t="s">
        <v>6355</v>
      </c>
      <c r="C5123" s="161" t="s">
        <v>133</v>
      </c>
      <c r="F5123" s="163" t="s">
        <v>133</v>
      </c>
      <c r="G5123" s="266" t="s">
        <v>133</v>
      </c>
      <c r="H5123" s="163" t="s">
        <v>133</v>
      </c>
      <c r="I5123" s="163" t="s">
        <v>133</v>
      </c>
      <c r="J5123" s="163" t="s">
        <v>133</v>
      </c>
      <c r="K5123" s="164">
        <f t="shared" si="244"/>
        <v>0</v>
      </c>
      <c r="L5123" s="165">
        <f t="shared" si="245"/>
        <v>0</v>
      </c>
      <c r="M5123" s="172">
        <v>127</v>
      </c>
      <c r="N5123" s="172">
        <v>64</v>
      </c>
      <c r="O5123" s="167" t="s">
        <v>133</v>
      </c>
      <c r="P5123" s="260" t="e">
        <f t="shared" si="243"/>
        <v>#NUM!</v>
      </c>
      <c r="S5123" s="272"/>
    </row>
    <row r="5124" spans="1:19">
      <c r="A5124" s="161" t="s">
        <v>6356</v>
      </c>
      <c r="C5124" s="161" t="s">
        <v>133</v>
      </c>
      <c r="F5124" s="163" t="s">
        <v>133</v>
      </c>
      <c r="G5124" s="266" t="s">
        <v>133</v>
      </c>
      <c r="H5124" s="163" t="s">
        <v>133</v>
      </c>
      <c r="I5124" s="163" t="s">
        <v>133</v>
      </c>
      <c r="J5124" s="163" t="s">
        <v>133</v>
      </c>
      <c r="K5124" s="164">
        <f t="shared" si="244"/>
        <v>0</v>
      </c>
      <c r="L5124" s="165">
        <f t="shared" si="245"/>
        <v>0</v>
      </c>
      <c r="M5124" s="172">
        <v>127</v>
      </c>
      <c r="N5124" s="172">
        <v>64</v>
      </c>
      <c r="O5124" s="167" t="s">
        <v>133</v>
      </c>
      <c r="P5124" s="260" t="e">
        <f t="shared" si="243"/>
        <v>#NUM!</v>
      </c>
      <c r="S5124" s="272"/>
    </row>
    <row r="5125" spans="1:19">
      <c r="A5125" s="161" t="s">
        <v>6357</v>
      </c>
      <c r="C5125" s="161" t="s">
        <v>133</v>
      </c>
      <c r="F5125" s="163" t="s">
        <v>133</v>
      </c>
      <c r="G5125" s="266" t="s">
        <v>133</v>
      </c>
      <c r="H5125" s="163" t="s">
        <v>133</v>
      </c>
      <c r="I5125" s="163" t="s">
        <v>133</v>
      </c>
      <c r="J5125" s="163" t="s">
        <v>133</v>
      </c>
      <c r="K5125" s="164">
        <f t="shared" si="244"/>
        <v>0</v>
      </c>
      <c r="L5125" s="165">
        <f t="shared" si="245"/>
        <v>0</v>
      </c>
      <c r="M5125" s="172">
        <v>127</v>
      </c>
      <c r="N5125" s="172">
        <v>64</v>
      </c>
      <c r="O5125" s="167" t="s">
        <v>133</v>
      </c>
      <c r="P5125" s="260" t="e">
        <f t="shared" si="243"/>
        <v>#NUM!</v>
      </c>
      <c r="S5125" s="272"/>
    </row>
    <row r="5126" spans="1:19">
      <c r="A5126" s="161" t="s">
        <v>6358</v>
      </c>
      <c r="C5126" s="161" t="s">
        <v>133</v>
      </c>
      <c r="F5126" s="163" t="s">
        <v>133</v>
      </c>
      <c r="G5126" s="266" t="s">
        <v>133</v>
      </c>
      <c r="H5126" s="163" t="s">
        <v>133</v>
      </c>
      <c r="I5126" s="163" t="s">
        <v>133</v>
      </c>
      <c r="J5126" s="163" t="s">
        <v>133</v>
      </c>
      <c r="K5126" s="164">
        <f t="shared" si="244"/>
        <v>0</v>
      </c>
      <c r="L5126" s="165">
        <f t="shared" si="245"/>
        <v>0</v>
      </c>
      <c r="M5126" s="172">
        <v>127</v>
      </c>
      <c r="N5126" s="172">
        <v>64</v>
      </c>
      <c r="O5126" s="167" t="s">
        <v>133</v>
      </c>
      <c r="P5126" s="260" t="e">
        <f t="shared" si="243"/>
        <v>#NUM!</v>
      </c>
      <c r="S5126" s="272"/>
    </row>
    <row r="5127" spans="1:19">
      <c r="A5127" s="161" t="s">
        <v>6359</v>
      </c>
      <c r="C5127" s="161" t="s">
        <v>133</v>
      </c>
      <c r="F5127" s="163" t="s">
        <v>133</v>
      </c>
      <c r="G5127" s="266" t="s">
        <v>133</v>
      </c>
      <c r="H5127" s="163" t="s">
        <v>133</v>
      </c>
      <c r="I5127" s="163" t="s">
        <v>133</v>
      </c>
      <c r="J5127" s="163" t="s">
        <v>133</v>
      </c>
      <c r="K5127" s="164">
        <f t="shared" si="244"/>
        <v>0</v>
      </c>
      <c r="L5127" s="165">
        <f t="shared" si="245"/>
        <v>0</v>
      </c>
      <c r="M5127" s="172">
        <v>127</v>
      </c>
      <c r="N5127" s="172">
        <v>64</v>
      </c>
      <c r="O5127" s="167" t="s">
        <v>133</v>
      </c>
      <c r="P5127" s="260" t="e">
        <f t="shared" si="243"/>
        <v>#NUM!</v>
      </c>
      <c r="S5127" s="272"/>
    </row>
    <row r="5128" spans="1:19">
      <c r="A5128" s="161" t="s">
        <v>6360</v>
      </c>
      <c r="C5128" s="161" t="s">
        <v>133</v>
      </c>
      <c r="F5128" s="163" t="s">
        <v>133</v>
      </c>
      <c r="G5128" s="266" t="s">
        <v>133</v>
      </c>
      <c r="H5128" s="163" t="s">
        <v>133</v>
      </c>
      <c r="I5128" s="163" t="s">
        <v>133</v>
      </c>
      <c r="J5128" s="163" t="s">
        <v>133</v>
      </c>
      <c r="K5128" s="164">
        <f t="shared" si="244"/>
        <v>0</v>
      </c>
      <c r="L5128" s="165">
        <f t="shared" si="245"/>
        <v>0</v>
      </c>
      <c r="M5128" s="172">
        <v>127</v>
      </c>
      <c r="N5128" s="172">
        <v>64</v>
      </c>
      <c r="O5128" s="167" t="s">
        <v>133</v>
      </c>
      <c r="P5128" s="260" t="e">
        <f t="shared" si="243"/>
        <v>#NUM!</v>
      </c>
      <c r="S5128" s="272"/>
    </row>
    <row r="5129" spans="1:19">
      <c r="A5129" s="161" t="s">
        <v>6361</v>
      </c>
      <c r="C5129" s="161" t="s">
        <v>133</v>
      </c>
      <c r="F5129" s="163" t="s">
        <v>133</v>
      </c>
      <c r="G5129" s="266" t="s">
        <v>133</v>
      </c>
      <c r="H5129" s="163" t="s">
        <v>133</v>
      </c>
      <c r="I5129" s="163" t="s">
        <v>133</v>
      </c>
      <c r="J5129" s="163" t="s">
        <v>133</v>
      </c>
      <c r="K5129" s="164">
        <f t="shared" si="244"/>
        <v>0</v>
      </c>
      <c r="L5129" s="165">
        <f t="shared" si="245"/>
        <v>0</v>
      </c>
      <c r="M5129" s="172">
        <v>127</v>
      </c>
      <c r="N5129" s="172">
        <v>64</v>
      </c>
      <c r="O5129" s="167" t="s">
        <v>133</v>
      </c>
      <c r="P5129" s="260" t="e">
        <f t="shared" si="243"/>
        <v>#NUM!</v>
      </c>
      <c r="S5129" s="272"/>
    </row>
    <row r="5130" spans="1:19">
      <c r="A5130" s="161" t="s">
        <v>6362</v>
      </c>
      <c r="C5130" s="161" t="s">
        <v>133</v>
      </c>
      <c r="F5130" s="163" t="s">
        <v>133</v>
      </c>
      <c r="G5130" s="266" t="s">
        <v>133</v>
      </c>
      <c r="H5130" s="163" t="s">
        <v>133</v>
      </c>
      <c r="I5130" s="163" t="s">
        <v>133</v>
      </c>
      <c r="J5130" s="163" t="s">
        <v>133</v>
      </c>
      <c r="K5130" s="164">
        <f t="shared" si="244"/>
        <v>0</v>
      </c>
      <c r="L5130" s="165">
        <f t="shared" si="245"/>
        <v>0</v>
      </c>
      <c r="M5130" s="172">
        <v>127</v>
      </c>
      <c r="N5130" s="172">
        <v>64</v>
      </c>
      <c r="O5130" s="167" t="s">
        <v>133</v>
      </c>
      <c r="P5130" s="260" t="e">
        <f t="shared" si="243"/>
        <v>#NUM!</v>
      </c>
      <c r="S5130" s="272"/>
    </row>
    <row r="5131" spans="1:19">
      <c r="A5131" s="161" t="s">
        <v>6363</v>
      </c>
      <c r="C5131" s="161" t="s">
        <v>133</v>
      </c>
      <c r="F5131" s="163" t="s">
        <v>133</v>
      </c>
      <c r="G5131" s="266" t="s">
        <v>133</v>
      </c>
      <c r="H5131" s="163" t="s">
        <v>133</v>
      </c>
      <c r="I5131" s="163" t="s">
        <v>133</v>
      </c>
      <c r="J5131" s="163" t="s">
        <v>133</v>
      </c>
      <c r="K5131" s="164">
        <f t="shared" si="244"/>
        <v>0</v>
      </c>
      <c r="L5131" s="165">
        <f t="shared" si="245"/>
        <v>0</v>
      </c>
      <c r="M5131" s="172">
        <v>127</v>
      </c>
      <c r="N5131" s="172">
        <v>64</v>
      </c>
      <c r="O5131" s="167" t="s">
        <v>133</v>
      </c>
      <c r="P5131" s="260" t="e">
        <f t="shared" si="243"/>
        <v>#NUM!</v>
      </c>
      <c r="S5131" s="272"/>
    </row>
    <row r="5132" spans="1:19">
      <c r="A5132" s="161" t="s">
        <v>6364</v>
      </c>
      <c r="C5132" s="161" t="s">
        <v>133</v>
      </c>
      <c r="F5132" s="163" t="s">
        <v>133</v>
      </c>
      <c r="G5132" s="266" t="s">
        <v>133</v>
      </c>
      <c r="H5132" s="163" t="s">
        <v>133</v>
      </c>
      <c r="I5132" s="163" t="s">
        <v>133</v>
      </c>
      <c r="J5132" s="163" t="s">
        <v>133</v>
      </c>
      <c r="K5132" s="164">
        <f t="shared" si="244"/>
        <v>0</v>
      </c>
      <c r="L5132" s="165">
        <f t="shared" si="245"/>
        <v>0</v>
      </c>
      <c r="M5132" s="172">
        <v>127</v>
      </c>
      <c r="N5132" s="172">
        <v>64</v>
      </c>
      <c r="O5132" s="167" t="s">
        <v>133</v>
      </c>
      <c r="P5132" s="260" t="e">
        <f t="shared" si="243"/>
        <v>#NUM!</v>
      </c>
      <c r="S5132" s="272"/>
    </row>
    <row r="5133" spans="1:19">
      <c r="A5133" s="161" t="s">
        <v>6365</v>
      </c>
      <c r="C5133" s="161" t="s">
        <v>133</v>
      </c>
      <c r="F5133" s="163" t="s">
        <v>133</v>
      </c>
      <c r="G5133" s="266" t="s">
        <v>133</v>
      </c>
      <c r="H5133" s="163" t="s">
        <v>133</v>
      </c>
      <c r="I5133" s="163" t="s">
        <v>133</v>
      </c>
      <c r="J5133" s="163" t="s">
        <v>133</v>
      </c>
      <c r="K5133" s="164">
        <f t="shared" si="244"/>
        <v>0</v>
      </c>
      <c r="L5133" s="165">
        <f t="shared" si="245"/>
        <v>0</v>
      </c>
      <c r="M5133" s="172">
        <v>127</v>
      </c>
      <c r="N5133" s="172">
        <v>64</v>
      </c>
      <c r="O5133" s="167" t="s">
        <v>133</v>
      </c>
      <c r="P5133" s="260" t="e">
        <f t="shared" si="243"/>
        <v>#NUM!</v>
      </c>
      <c r="S5133" s="272"/>
    </row>
    <row r="5134" spans="1:19">
      <c r="A5134" s="161" t="s">
        <v>6366</v>
      </c>
      <c r="C5134" s="161" t="s">
        <v>133</v>
      </c>
      <c r="F5134" s="163" t="s">
        <v>133</v>
      </c>
      <c r="G5134" s="266" t="s">
        <v>133</v>
      </c>
      <c r="H5134" s="163" t="s">
        <v>133</v>
      </c>
      <c r="I5134" s="163" t="s">
        <v>133</v>
      </c>
      <c r="J5134" s="163" t="s">
        <v>133</v>
      </c>
      <c r="K5134" s="164">
        <f t="shared" si="244"/>
        <v>0</v>
      </c>
      <c r="L5134" s="165">
        <f t="shared" si="245"/>
        <v>0</v>
      </c>
      <c r="M5134" s="172">
        <v>127</v>
      </c>
      <c r="N5134" s="172">
        <v>64</v>
      </c>
      <c r="O5134" s="167" t="s">
        <v>133</v>
      </c>
      <c r="P5134" s="260" t="e">
        <f t="shared" si="243"/>
        <v>#NUM!</v>
      </c>
      <c r="S5134" s="272"/>
    </row>
    <row r="5135" spans="1:19">
      <c r="A5135" s="161" t="s">
        <v>6367</v>
      </c>
      <c r="C5135" s="161" t="s">
        <v>133</v>
      </c>
      <c r="F5135" s="163" t="s">
        <v>133</v>
      </c>
      <c r="G5135" s="266" t="s">
        <v>133</v>
      </c>
      <c r="H5135" s="163" t="s">
        <v>133</v>
      </c>
      <c r="I5135" s="163" t="s">
        <v>133</v>
      </c>
      <c r="J5135" s="163" t="s">
        <v>133</v>
      </c>
      <c r="K5135" s="164">
        <f t="shared" si="244"/>
        <v>0</v>
      </c>
      <c r="L5135" s="165">
        <f t="shared" si="245"/>
        <v>0</v>
      </c>
      <c r="M5135" s="172">
        <v>127</v>
      </c>
      <c r="N5135" s="172">
        <v>64</v>
      </c>
      <c r="O5135" s="167" t="s">
        <v>133</v>
      </c>
      <c r="P5135" s="260" t="e">
        <f t="shared" ref="P5135:P5198" si="246">MEDIAN(Q5135:R5135)</f>
        <v>#NUM!</v>
      </c>
      <c r="S5135" s="272"/>
    </row>
    <row r="5136" spans="1:19">
      <c r="A5136" s="161" t="s">
        <v>6368</v>
      </c>
      <c r="C5136" s="161" t="s">
        <v>133</v>
      </c>
      <c r="F5136" s="163" t="s">
        <v>133</v>
      </c>
      <c r="G5136" s="266" t="s">
        <v>133</v>
      </c>
      <c r="H5136" s="163" t="s">
        <v>133</v>
      </c>
      <c r="I5136" s="163" t="s">
        <v>133</v>
      </c>
      <c r="J5136" s="163" t="s">
        <v>133</v>
      </c>
      <c r="K5136" s="164">
        <f t="shared" ref="K5136:K5199" si="247">IF(OR(D5136="n/a",D5136="nd"),0,D5136)+IF(OR(I5136="n/a",I5136="nd"),0,I5136)</f>
        <v>0</v>
      </c>
      <c r="L5136" s="165">
        <f t="shared" ref="L5136:L5199" si="248">SQRT(SUMSQ(IF(OR(E5136="n/a",E5136="nd"),0,E5136),IF(OR(F5136="n/a",F5136="nd"),0,F5136),IF(OR(J5136="n/a",J5136="nd"),0,J5136)))</f>
        <v>0</v>
      </c>
      <c r="M5136" s="172">
        <v>127</v>
      </c>
      <c r="N5136" s="172">
        <v>64</v>
      </c>
      <c r="O5136" s="167" t="s">
        <v>133</v>
      </c>
      <c r="P5136" s="260" t="e">
        <f t="shared" si="246"/>
        <v>#NUM!</v>
      </c>
      <c r="S5136" s="272"/>
    </row>
    <row r="5137" spans="1:19">
      <c r="A5137" s="161" t="s">
        <v>6369</v>
      </c>
      <c r="C5137" s="161" t="s">
        <v>133</v>
      </c>
      <c r="F5137" s="163" t="s">
        <v>133</v>
      </c>
      <c r="G5137" s="266" t="s">
        <v>133</v>
      </c>
      <c r="H5137" s="163" t="s">
        <v>133</v>
      </c>
      <c r="I5137" s="163" t="s">
        <v>133</v>
      </c>
      <c r="J5137" s="163" t="s">
        <v>133</v>
      </c>
      <c r="K5137" s="164">
        <f t="shared" si="247"/>
        <v>0</v>
      </c>
      <c r="L5137" s="165">
        <f t="shared" si="248"/>
        <v>0</v>
      </c>
      <c r="M5137" s="172">
        <v>127</v>
      </c>
      <c r="N5137" s="172">
        <v>64</v>
      </c>
      <c r="O5137" s="167" t="s">
        <v>133</v>
      </c>
      <c r="P5137" s="260" t="e">
        <f t="shared" si="246"/>
        <v>#NUM!</v>
      </c>
      <c r="S5137" s="272"/>
    </row>
    <row r="5138" spans="1:19">
      <c r="A5138" s="161" t="s">
        <v>6370</v>
      </c>
      <c r="C5138" s="161" t="s">
        <v>133</v>
      </c>
      <c r="F5138" s="163" t="s">
        <v>133</v>
      </c>
      <c r="G5138" s="266" t="s">
        <v>133</v>
      </c>
      <c r="H5138" s="163" t="s">
        <v>133</v>
      </c>
      <c r="I5138" s="163" t="s">
        <v>133</v>
      </c>
      <c r="J5138" s="163" t="s">
        <v>133</v>
      </c>
      <c r="K5138" s="164">
        <f t="shared" si="247"/>
        <v>0</v>
      </c>
      <c r="L5138" s="165">
        <f t="shared" si="248"/>
        <v>0</v>
      </c>
      <c r="M5138" s="172">
        <v>127</v>
      </c>
      <c r="N5138" s="172">
        <v>64</v>
      </c>
      <c r="O5138" s="167" t="s">
        <v>133</v>
      </c>
      <c r="P5138" s="260" t="e">
        <f t="shared" si="246"/>
        <v>#NUM!</v>
      </c>
      <c r="S5138" s="272"/>
    </row>
    <row r="5139" spans="1:19">
      <c r="A5139" s="161" t="s">
        <v>6371</v>
      </c>
      <c r="C5139" s="161" t="s">
        <v>133</v>
      </c>
      <c r="F5139" s="163" t="s">
        <v>133</v>
      </c>
      <c r="G5139" s="266" t="s">
        <v>133</v>
      </c>
      <c r="H5139" s="163" t="s">
        <v>133</v>
      </c>
      <c r="I5139" s="163" t="s">
        <v>133</v>
      </c>
      <c r="J5139" s="163" t="s">
        <v>133</v>
      </c>
      <c r="K5139" s="164">
        <f t="shared" si="247"/>
        <v>0</v>
      </c>
      <c r="L5139" s="165">
        <f t="shared" si="248"/>
        <v>0</v>
      </c>
      <c r="M5139" s="172">
        <v>127</v>
      </c>
      <c r="N5139" s="172">
        <v>64</v>
      </c>
      <c r="O5139" s="167" t="s">
        <v>133</v>
      </c>
      <c r="P5139" s="260" t="e">
        <f t="shared" si="246"/>
        <v>#NUM!</v>
      </c>
      <c r="S5139" s="272"/>
    </row>
    <row r="5140" spans="1:19">
      <c r="A5140" s="161" t="s">
        <v>6372</v>
      </c>
      <c r="C5140" s="161" t="s">
        <v>133</v>
      </c>
      <c r="F5140" s="163" t="s">
        <v>133</v>
      </c>
      <c r="G5140" s="266" t="s">
        <v>133</v>
      </c>
      <c r="H5140" s="163" t="s">
        <v>133</v>
      </c>
      <c r="I5140" s="163" t="s">
        <v>133</v>
      </c>
      <c r="J5140" s="163" t="s">
        <v>133</v>
      </c>
      <c r="K5140" s="164">
        <f t="shared" si="247"/>
        <v>0</v>
      </c>
      <c r="L5140" s="165">
        <f t="shared" si="248"/>
        <v>0</v>
      </c>
      <c r="M5140" s="172">
        <v>127</v>
      </c>
      <c r="N5140" s="172">
        <v>64</v>
      </c>
      <c r="O5140" s="167" t="s">
        <v>133</v>
      </c>
      <c r="P5140" s="260" t="e">
        <f t="shared" si="246"/>
        <v>#NUM!</v>
      </c>
      <c r="S5140" s="272"/>
    </row>
    <row r="5141" spans="1:19">
      <c r="A5141" s="161" t="s">
        <v>6373</v>
      </c>
      <c r="C5141" s="161" t="s">
        <v>133</v>
      </c>
      <c r="F5141" s="163" t="s">
        <v>133</v>
      </c>
      <c r="G5141" s="266" t="s">
        <v>133</v>
      </c>
      <c r="H5141" s="163" t="s">
        <v>133</v>
      </c>
      <c r="I5141" s="163" t="s">
        <v>133</v>
      </c>
      <c r="J5141" s="163" t="s">
        <v>133</v>
      </c>
      <c r="K5141" s="164">
        <f t="shared" si="247"/>
        <v>0</v>
      </c>
      <c r="L5141" s="165">
        <f t="shared" si="248"/>
        <v>0</v>
      </c>
      <c r="M5141" s="172">
        <v>127</v>
      </c>
      <c r="N5141" s="172">
        <v>64</v>
      </c>
      <c r="O5141" s="167" t="s">
        <v>133</v>
      </c>
      <c r="P5141" s="260" t="e">
        <f t="shared" si="246"/>
        <v>#NUM!</v>
      </c>
      <c r="S5141" s="272"/>
    </row>
    <row r="5142" spans="1:19">
      <c r="A5142" s="161" t="s">
        <v>6374</v>
      </c>
      <c r="C5142" s="161" t="s">
        <v>133</v>
      </c>
      <c r="F5142" s="163" t="s">
        <v>133</v>
      </c>
      <c r="G5142" s="266" t="s">
        <v>133</v>
      </c>
      <c r="H5142" s="163" t="s">
        <v>133</v>
      </c>
      <c r="I5142" s="163" t="s">
        <v>133</v>
      </c>
      <c r="J5142" s="163" t="s">
        <v>133</v>
      </c>
      <c r="K5142" s="164">
        <f t="shared" si="247"/>
        <v>0</v>
      </c>
      <c r="L5142" s="165">
        <f t="shared" si="248"/>
        <v>0</v>
      </c>
      <c r="M5142" s="172">
        <v>127</v>
      </c>
      <c r="N5142" s="172">
        <v>64</v>
      </c>
      <c r="O5142" s="167" t="s">
        <v>133</v>
      </c>
      <c r="P5142" s="260" t="e">
        <f t="shared" si="246"/>
        <v>#NUM!</v>
      </c>
      <c r="S5142" s="272"/>
    </row>
    <row r="5143" spans="1:19">
      <c r="A5143" s="161" t="s">
        <v>6375</v>
      </c>
      <c r="C5143" s="161" t="s">
        <v>133</v>
      </c>
      <c r="F5143" s="163" t="s">
        <v>133</v>
      </c>
      <c r="G5143" s="266" t="s">
        <v>133</v>
      </c>
      <c r="H5143" s="163" t="s">
        <v>133</v>
      </c>
      <c r="I5143" s="163" t="s">
        <v>133</v>
      </c>
      <c r="J5143" s="163" t="s">
        <v>133</v>
      </c>
      <c r="K5143" s="164">
        <f t="shared" si="247"/>
        <v>0</v>
      </c>
      <c r="L5143" s="165">
        <f t="shared" si="248"/>
        <v>0</v>
      </c>
      <c r="M5143" s="172">
        <v>127</v>
      </c>
      <c r="N5143" s="172">
        <v>64</v>
      </c>
      <c r="O5143" s="167" t="s">
        <v>133</v>
      </c>
      <c r="P5143" s="260" t="e">
        <f t="shared" si="246"/>
        <v>#NUM!</v>
      </c>
      <c r="S5143" s="272"/>
    </row>
    <row r="5144" spans="1:19">
      <c r="A5144" s="161" t="s">
        <v>6376</v>
      </c>
      <c r="C5144" s="161" t="s">
        <v>133</v>
      </c>
      <c r="F5144" s="163" t="s">
        <v>133</v>
      </c>
      <c r="G5144" s="266" t="s">
        <v>133</v>
      </c>
      <c r="H5144" s="163" t="s">
        <v>133</v>
      </c>
      <c r="I5144" s="163" t="s">
        <v>133</v>
      </c>
      <c r="J5144" s="163" t="s">
        <v>133</v>
      </c>
      <c r="K5144" s="164">
        <f t="shared" si="247"/>
        <v>0</v>
      </c>
      <c r="L5144" s="165">
        <f t="shared" si="248"/>
        <v>0</v>
      </c>
      <c r="M5144" s="172">
        <v>127</v>
      </c>
      <c r="N5144" s="172">
        <v>64</v>
      </c>
      <c r="O5144" s="167" t="s">
        <v>133</v>
      </c>
      <c r="P5144" s="260" t="e">
        <f t="shared" si="246"/>
        <v>#NUM!</v>
      </c>
      <c r="S5144" s="272"/>
    </row>
    <row r="5145" spans="1:19">
      <c r="A5145" s="161" t="s">
        <v>6377</v>
      </c>
      <c r="C5145" s="161" t="s">
        <v>133</v>
      </c>
      <c r="F5145" s="163" t="s">
        <v>133</v>
      </c>
      <c r="G5145" s="266" t="s">
        <v>133</v>
      </c>
      <c r="H5145" s="163" t="s">
        <v>133</v>
      </c>
      <c r="I5145" s="163" t="s">
        <v>133</v>
      </c>
      <c r="J5145" s="163" t="s">
        <v>133</v>
      </c>
      <c r="K5145" s="164">
        <f t="shared" si="247"/>
        <v>0</v>
      </c>
      <c r="L5145" s="165">
        <f t="shared" si="248"/>
        <v>0</v>
      </c>
      <c r="M5145" s="172">
        <v>127</v>
      </c>
      <c r="N5145" s="172">
        <v>64</v>
      </c>
      <c r="O5145" s="167" t="s">
        <v>133</v>
      </c>
      <c r="P5145" s="260" t="e">
        <f t="shared" si="246"/>
        <v>#NUM!</v>
      </c>
      <c r="S5145" s="272"/>
    </row>
    <row r="5146" spans="1:19">
      <c r="A5146" s="161" t="s">
        <v>6378</v>
      </c>
      <c r="C5146" s="161" t="s">
        <v>133</v>
      </c>
      <c r="F5146" s="163" t="s">
        <v>133</v>
      </c>
      <c r="G5146" s="266" t="s">
        <v>133</v>
      </c>
      <c r="H5146" s="163" t="s">
        <v>133</v>
      </c>
      <c r="I5146" s="163" t="s">
        <v>133</v>
      </c>
      <c r="J5146" s="163" t="s">
        <v>133</v>
      </c>
      <c r="K5146" s="164">
        <f t="shared" si="247"/>
        <v>0</v>
      </c>
      <c r="L5146" s="165">
        <f t="shared" si="248"/>
        <v>0</v>
      </c>
      <c r="M5146" s="172">
        <v>127</v>
      </c>
      <c r="N5146" s="172">
        <v>64</v>
      </c>
      <c r="O5146" s="167" t="s">
        <v>133</v>
      </c>
      <c r="P5146" s="260" t="e">
        <f t="shared" si="246"/>
        <v>#NUM!</v>
      </c>
      <c r="S5146" s="272"/>
    </row>
    <row r="5147" spans="1:19">
      <c r="A5147" s="161" t="s">
        <v>6379</v>
      </c>
      <c r="C5147" s="161" t="s">
        <v>133</v>
      </c>
      <c r="F5147" s="163" t="s">
        <v>133</v>
      </c>
      <c r="G5147" s="266" t="s">
        <v>133</v>
      </c>
      <c r="H5147" s="163" t="s">
        <v>133</v>
      </c>
      <c r="I5147" s="163" t="s">
        <v>133</v>
      </c>
      <c r="J5147" s="163" t="s">
        <v>133</v>
      </c>
      <c r="K5147" s="164">
        <f t="shared" si="247"/>
        <v>0</v>
      </c>
      <c r="L5147" s="165">
        <f t="shared" si="248"/>
        <v>0</v>
      </c>
      <c r="M5147" s="172">
        <v>127</v>
      </c>
      <c r="N5147" s="172">
        <v>64</v>
      </c>
      <c r="O5147" s="167" t="s">
        <v>133</v>
      </c>
      <c r="P5147" s="260" t="e">
        <f t="shared" si="246"/>
        <v>#NUM!</v>
      </c>
      <c r="S5147" s="272"/>
    </row>
    <row r="5148" spans="1:19">
      <c r="A5148" s="161" t="s">
        <v>6380</v>
      </c>
      <c r="C5148" s="161" t="s">
        <v>133</v>
      </c>
      <c r="F5148" s="163" t="s">
        <v>133</v>
      </c>
      <c r="G5148" s="266" t="s">
        <v>133</v>
      </c>
      <c r="H5148" s="163" t="s">
        <v>133</v>
      </c>
      <c r="I5148" s="163" t="s">
        <v>133</v>
      </c>
      <c r="J5148" s="163" t="s">
        <v>133</v>
      </c>
      <c r="K5148" s="164">
        <f t="shared" si="247"/>
        <v>0</v>
      </c>
      <c r="L5148" s="165">
        <f t="shared" si="248"/>
        <v>0</v>
      </c>
      <c r="M5148" s="172">
        <v>127</v>
      </c>
      <c r="N5148" s="172">
        <v>64</v>
      </c>
      <c r="O5148" s="167" t="s">
        <v>133</v>
      </c>
      <c r="P5148" s="260" t="e">
        <f t="shared" si="246"/>
        <v>#NUM!</v>
      </c>
      <c r="S5148" s="272"/>
    </row>
    <row r="5149" spans="1:19">
      <c r="A5149" s="161" t="s">
        <v>6381</v>
      </c>
      <c r="C5149" s="161" t="s">
        <v>133</v>
      </c>
      <c r="F5149" s="163" t="s">
        <v>133</v>
      </c>
      <c r="G5149" s="266" t="s">
        <v>133</v>
      </c>
      <c r="H5149" s="163" t="s">
        <v>133</v>
      </c>
      <c r="I5149" s="163" t="s">
        <v>133</v>
      </c>
      <c r="J5149" s="163" t="s">
        <v>133</v>
      </c>
      <c r="K5149" s="164">
        <f t="shared" si="247"/>
        <v>0</v>
      </c>
      <c r="L5149" s="165">
        <f t="shared" si="248"/>
        <v>0</v>
      </c>
      <c r="M5149" s="172">
        <v>127</v>
      </c>
      <c r="N5149" s="172">
        <v>64</v>
      </c>
      <c r="O5149" s="167" t="s">
        <v>133</v>
      </c>
      <c r="P5149" s="260" t="e">
        <f t="shared" si="246"/>
        <v>#NUM!</v>
      </c>
      <c r="S5149" s="272"/>
    </row>
    <row r="5150" spans="1:19">
      <c r="A5150" s="161" t="s">
        <v>6382</v>
      </c>
      <c r="C5150" s="161" t="s">
        <v>133</v>
      </c>
      <c r="F5150" s="163" t="s">
        <v>133</v>
      </c>
      <c r="G5150" s="266" t="s">
        <v>133</v>
      </c>
      <c r="H5150" s="163" t="s">
        <v>133</v>
      </c>
      <c r="I5150" s="163" t="s">
        <v>133</v>
      </c>
      <c r="J5150" s="163" t="s">
        <v>133</v>
      </c>
      <c r="K5150" s="164">
        <f t="shared" si="247"/>
        <v>0</v>
      </c>
      <c r="L5150" s="165">
        <f t="shared" si="248"/>
        <v>0</v>
      </c>
      <c r="M5150" s="172">
        <v>127</v>
      </c>
      <c r="N5150" s="172">
        <v>64</v>
      </c>
      <c r="O5150" s="167" t="s">
        <v>133</v>
      </c>
      <c r="P5150" s="260" t="e">
        <f t="shared" si="246"/>
        <v>#NUM!</v>
      </c>
      <c r="S5150" s="272"/>
    </row>
    <row r="5151" spans="1:19">
      <c r="A5151" s="161" t="s">
        <v>6383</v>
      </c>
      <c r="C5151" s="161" t="s">
        <v>133</v>
      </c>
      <c r="F5151" s="163" t="s">
        <v>133</v>
      </c>
      <c r="G5151" s="266" t="s">
        <v>133</v>
      </c>
      <c r="H5151" s="163" t="s">
        <v>133</v>
      </c>
      <c r="I5151" s="163" t="s">
        <v>133</v>
      </c>
      <c r="J5151" s="163" t="s">
        <v>133</v>
      </c>
      <c r="K5151" s="164">
        <f t="shared" si="247"/>
        <v>0</v>
      </c>
      <c r="L5151" s="165">
        <f t="shared" si="248"/>
        <v>0</v>
      </c>
      <c r="M5151" s="172">
        <v>127</v>
      </c>
      <c r="N5151" s="172">
        <v>64</v>
      </c>
      <c r="O5151" s="167" t="s">
        <v>133</v>
      </c>
      <c r="P5151" s="260" t="e">
        <f t="shared" si="246"/>
        <v>#NUM!</v>
      </c>
      <c r="S5151" s="272"/>
    </row>
    <row r="5152" spans="1:19">
      <c r="A5152" s="161" t="s">
        <v>6384</v>
      </c>
      <c r="C5152" s="161" t="s">
        <v>133</v>
      </c>
      <c r="F5152" s="163" t="s">
        <v>133</v>
      </c>
      <c r="G5152" s="266" t="s">
        <v>133</v>
      </c>
      <c r="H5152" s="163" t="s">
        <v>133</v>
      </c>
      <c r="I5152" s="163" t="s">
        <v>133</v>
      </c>
      <c r="J5152" s="163" t="s">
        <v>133</v>
      </c>
      <c r="K5152" s="164">
        <f t="shared" si="247"/>
        <v>0</v>
      </c>
      <c r="L5152" s="165">
        <f t="shared" si="248"/>
        <v>0</v>
      </c>
      <c r="M5152" s="172">
        <v>127</v>
      </c>
      <c r="N5152" s="172">
        <v>64</v>
      </c>
      <c r="O5152" s="167" t="s">
        <v>133</v>
      </c>
      <c r="P5152" s="260" t="e">
        <f t="shared" si="246"/>
        <v>#NUM!</v>
      </c>
      <c r="S5152" s="272"/>
    </row>
    <row r="5153" spans="1:19">
      <c r="A5153" s="161" t="s">
        <v>6385</v>
      </c>
      <c r="C5153" s="161" t="s">
        <v>133</v>
      </c>
      <c r="F5153" s="163" t="s">
        <v>133</v>
      </c>
      <c r="G5153" s="266" t="s">
        <v>133</v>
      </c>
      <c r="H5153" s="163" t="s">
        <v>133</v>
      </c>
      <c r="I5153" s="163" t="s">
        <v>133</v>
      </c>
      <c r="J5153" s="163" t="s">
        <v>133</v>
      </c>
      <c r="K5153" s="164">
        <f t="shared" si="247"/>
        <v>0</v>
      </c>
      <c r="L5153" s="165">
        <f t="shared" si="248"/>
        <v>0</v>
      </c>
      <c r="M5153" s="172">
        <v>127</v>
      </c>
      <c r="N5153" s="172">
        <v>64</v>
      </c>
      <c r="O5153" s="167" t="s">
        <v>133</v>
      </c>
      <c r="P5153" s="260" t="e">
        <f t="shared" si="246"/>
        <v>#NUM!</v>
      </c>
      <c r="S5153" s="272"/>
    </row>
    <row r="5154" spans="1:19">
      <c r="A5154" s="161" t="s">
        <v>6386</v>
      </c>
      <c r="C5154" s="161" t="s">
        <v>133</v>
      </c>
      <c r="F5154" s="163" t="s">
        <v>133</v>
      </c>
      <c r="G5154" s="266" t="s">
        <v>133</v>
      </c>
      <c r="H5154" s="163" t="s">
        <v>133</v>
      </c>
      <c r="I5154" s="163" t="s">
        <v>133</v>
      </c>
      <c r="J5154" s="163" t="s">
        <v>133</v>
      </c>
      <c r="K5154" s="164">
        <f t="shared" si="247"/>
        <v>0</v>
      </c>
      <c r="L5154" s="165">
        <f t="shared" si="248"/>
        <v>0</v>
      </c>
      <c r="M5154" s="172">
        <v>127</v>
      </c>
      <c r="N5154" s="172">
        <v>64</v>
      </c>
      <c r="O5154" s="167" t="s">
        <v>133</v>
      </c>
      <c r="P5154" s="260" t="e">
        <f t="shared" si="246"/>
        <v>#NUM!</v>
      </c>
      <c r="S5154" s="272"/>
    </row>
    <row r="5155" spans="1:19">
      <c r="A5155" s="161" t="s">
        <v>6387</v>
      </c>
      <c r="C5155" s="161" t="s">
        <v>133</v>
      </c>
      <c r="F5155" s="163" t="s">
        <v>133</v>
      </c>
      <c r="G5155" s="266" t="s">
        <v>133</v>
      </c>
      <c r="H5155" s="163" t="s">
        <v>133</v>
      </c>
      <c r="I5155" s="163" t="s">
        <v>133</v>
      </c>
      <c r="J5155" s="163" t="s">
        <v>133</v>
      </c>
      <c r="K5155" s="164">
        <f t="shared" si="247"/>
        <v>0</v>
      </c>
      <c r="L5155" s="165">
        <f t="shared" si="248"/>
        <v>0</v>
      </c>
      <c r="M5155" s="172">
        <v>127</v>
      </c>
      <c r="N5155" s="172">
        <v>64</v>
      </c>
      <c r="O5155" s="167" t="s">
        <v>133</v>
      </c>
      <c r="P5155" s="260" t="e">
        <f t="shared" si="246"/>
        <v>#NUM!</v>
      </c>
      <c r="S5155" s="272"/>
    </row>
    <row r="5156" spans="1:19">
      <c r="A5156" s="161" t="s">
        <v>6388</v>
      </c>
      <c r="C5156" s="161" t="s">
        <v>133</v>
      </c>
      <c r="F5156" s="163" t="s">
        <v>133</v>
      </c>
      <c r="G5156" s="266" t="s">
        <v>133</v>
      </c>
      <c r="H5156" s="163" t="s">
        <v>133</v>
      </c>
      <c r="I5156" s="163" t="s">
        <v>133</v>
      </c>
      <c r="J5156" s="163" t="s">
        <v>133</v>
      </c>
      <c r="K5156" s="164">
        <f t="shared" si="247"/>
        <v>0</v>
      </c>
      <c r="L5156" s="165">
        <f t="shared" si="248"/>
        <v>0</v>
      </c>
      <c r="M5156" s="172">
        <v>127</v>
      </c>
      <c r="N5156" s="172">
        <v>64</v>
      </c>
      <c r="O5156" s="167" t="s">
        <v>133</v>
      </c>
      <c r="P5156" s="260" t="e">
        <f t="shared" si="246"/>
        <v>#NUM!</v>
      </c>
      <c r="S5156" s="272"/>
    </row>
    <row r="5157" spans="1:19">
      <c r="A5157" s="161" t="s">
        <v>6389</v>
      </c>
      <c r="C5157" s="161" t="s">
        <v>133</v>
      </c>
      <c r="F5157" s="163" t="s">
        <v>133</v>
      </c>
      <c r="G5157" s="266" t="s">
        <v>133</v>
      </c>
      <c r="H5157" s="163" t="s">
        <v>133</v>
      </c>
      <c r="I5157" s="163" t="s">
        <v>133</v>
      </c>
      <c r="J5157" s="163" t="s">
        <v>133</v>
      </c>
      <c r="K5157" s="164">
        <f t="shared" si="247"/>
        <v>0</v>
      </c>
      <c r="L5157" s="165">
        <f t="shared" si="248"/>
        <v>0</v>
      </c>
      <c r="M5157" s="172">
        <v>127</v>
      </c>
      <c r="N5157" s="172">
        <v>64</v>
      </c>
      <c r="O5157" s="167" t="s">
        <v>133</v>
      </c>
      <c r="P5157" s="260" t="e">
        <f t="shared" si="246"/>
        <v>#NUM!</v>
      </c>
      <c r="S5157" s="272"/>
    </row>
    <row r="5158" spans="1:19">
      <c r="A5158" s="161" t="s">
        <v>6390</v>
      </c>
      <c r="C5158" s="161" t="s">
        <v>133</v>
      </c>
      <c r="F5158" s="163" t="s">
        <v>133</v>
      </c>
      <c r="G5158" s="266" t="s">
        <v>133</v>
      </c>
      <c r="H5158" s="163" t="s">
        <v>133</v>
      </c>
      <c r="I5158" s="163" t="s">
        <v>133</v>
      </c>
      <c r="J5158" s="163" t="s">
        <v>133</v>
      </c>
      <c r="K5158" s="164">
        <f t="shared" si="247"/>
        <v>0</v>
      </c>
      <c r="L5158" s="165">
        <f t="shared" si="248"/>
        <v>0</v>
      </c>
      <c r="M5158" s="172">
        <v>127</v>
      </c>
      <c r="N5158" s="172">
        <v>64</v>
      </c>
      <c r="O5158" s="167" t="s">
        <v>133</v>
      </c>
      <c r="P5158" s="260" t="e">
        <f t="shared" si="246"/>
        <v>#NUM!</v>
      </c>
      <c r="S5158" s="272"/>
    </row>
    <row r="5159" spans="1:19">
      <c r="A5159" s="161" t="s">
        <v>6391</v>
      </c>
      <c r="C5159" s="161" t="s">
        <v>133</v>
      </c>
      <c r="F5159" s="163" t="s">
        <v>133</v>
      </c>
      <c r="G5159" s="266" t="s">
        <v>133</v>
      </c>
      <c r="H5159" s="163" t="s">
        <v>133</v>
      </c>
      <c r="I5159" s="163" t="s">
        <v>133</v>
      </c>
      <c r="J5159" s="163" t="s">
        <v>133</v>
      </c>
      <c r="K5159" s="164">
        <f t="shared" si="247"/>
        <v>0</v>
      </c>
      <c r="L5159" s="165">
        <f t="shared" si="248"/>
        <v>0</v>
      </c>
      <c r="M5159" s="172">
        <v>127</v>
      </c>
      <c r="N5159" s="172">
        <v>64</v>
      </c>
      <c r="O5159" s="167" t="s">
        <v>133</v>
      </c>
      <c r="P5159" s="260" t="e">
        <f t="shared" si="246"/>
        <v>#NUM!</v>
      </c>
      <c r="S5159" s="272"/>
    </row>
    <row r="5160" spans="1:19">
      <c r="A5160" s="161" t="s">
        <v>6392</v>
      </c>
      <c r="C5160" s="161" t="s">
        <v>133</v>
      </c>
      <c r="F5160" s="163" t="s">
        <v>133</v>
      </c>
      <c r="G5160" s="266" t="s">
        <v>133</v>
      </c>
      <c r="H5160" s="163" t="s">
        <v>133</v>
      </c>
      <c r="I5160" s="163" t="s">
        <v>133</v>
      </c>
      <c r="J5160" s="163" t="s">
        <v>133</v>
      </c>
      <c r="K5160" s="164">
        <f t="shared" si="247"/>
        <v>0</v>
      </c>
      <c r="L5160" s="165">
        <f t="shared" si="248"/>
        <v>0</v>
      </c>
      <c r="M5160" s="172">
        <v>127</v>
      </c>
      <c r="N5160" s="172">
        <v>64</v>
      </c>
      <c r="O5160" s="167" t="s">
        <v>133</v>
      </c>
      <c r="P5160" s="260" t="e">
        <f t="shared" si="246"/>
        <v>#NUM!</v>
      </c>
      <c r="S5160" s="272"/>
    </row>
    <row r="5161" spans="1:19">
      <c r="A5161" s="161" t="s">
        <v>6393</v>
      </c>
      <c r="C5161" s="161" t="s">
        <v>133</v>
      </c>
      <c r="F5161" s="163" t="s">
        <v>133</v>
      </c>
      <c r="G5161" s="266" t="s">
        <v>133</v>
      </c>
      <c r="H5161" s="163" t="s">
        <v>133</v>
      </c>
      <c r="I5161" s="163" t="s">
        <v>133</v>
      </c>
      <c r="J5161" s="163" t="s">
        <v>133</v>
      </c>
      <c r="K5161" s="164">
        <f t="shared" si="247"/>
        <v>0</v>
      </c>
      <c r="L5161" s="165">
        <f t="shared" si="248"/>
        <v>0</v>
      </c>
      <c r="M5161" s="172">
        <v>127</v>
      </c>
      <c r="N5161" s="172">
        <v>64</v>
      </c>
      <c r="O5161" s="167" t="s">
        <v>133</v>
      </c>
      <c r="P5161" s="260" t="e">
        <f t="shared" si="246"/>
        <v>#NUM!</v>
      </c>
      <c r="S5161" s="272"/>
    </row>
    <row r="5162" spans="1:19">
      <c r="A5162" s="161" t="s">
        <v>6394</v>
      </c>
      <c r="C5162" s="161" t="s">
        <v>133</v>
      </c>
      <c r="F5162" s="163" t="s">
        <v>133</v>
      </c>
      <c r="G5162" s="266" t="s">
        <v>133</v>
      </c>
      <c r="H5162" s="163" t="s">
        <v>133</v>
      </c>
      <c r="I5162" s="163" t="s">
        <v>133</v>
      </c>
      <c r="J5162" s="163" t="s">
        <v>133</v>
      </c>
      <c r="K5162" s="164">
        <f t="shared" si="247"/>
        <v>0</v>
      </c>
      <c r="L5162" s="165">
        <f t="shared" si="248"/>
        <v>0</v>
      </c>
      <c r="M5162" s="172">
        <v>127</v>
      </c>
      <c r="N5162" s="172">
        <v>64</v>
      </c>
      <c r="O5162" s="167" t="s">
        <v>133</v>
      </c>
      <c r="P5162" s="260" t="e">
        <f t="shared" si="246"/>
        <v>#NUM!</v>
      </c>
      <c r="S5162" s="272"/>
    </row>
    <row r="5163" spans="1:19">
      <c r="A5163" s="161" t="s">
        <v>6395</v>
      </c>
      <c r="C5163" s="161" t="s">
        <v>133</v>
      </c>
      <c r="F5163" s="163" t="s">
        <v>133</v>
      </c>
      <c r="G5163" s="266" t="s">
        <v>133</v>
      </c>
      <c r="H5163" s="163" t="s">
        <v>133</v>
      </c>
      <c r="I5163" s="163" t="s">
        <v>133</v>
      </c>
      <c r="J5163" s="163" t="s">
        <v>133</v>
      </c>
      <c r="K5163" s="164">
        <f t="shared" si="247"/>
        <v>0</v>
      </c>
      <c r="L5163" s="165">
        <f t="shared" si="248"/>
        <v>0</v>
      </c>
      <c r="M5163" s="172">
        <v>127</v>
      </c>
      <c r="N5163" s="172">
        <v>64</v>
      </c>
      <c r="O5163" s="167" t="s">
        <v>133</v>
      </c>
      <c r="P5163" s="260" t="e">
        <f t="shared" si="246"/>
        <v>#NUM!</v>
      </c>
      <c r="S5163" s="272"/>
    </row>
    <row r="5164" spans="1:19">
      <c r="A5164" s="161" t="s">
        <v>6396</v>
      </c>
      <c r="C5164" s="161" t="s">
        <v>133</v>
      </c>
      <c r="F5164" s="163" t="s">
        <v>133</v>
      </c>
      <c r="G5164" s="266" t="s">
        <v>133</v>
      </c>
      <c r="H5164" s="163" t="s">
        <v>133</v>
      </c>
      <c r="I5164" s="163" t="s">
        <v>133</v>
      </c>
      <c r="J5164" s="163" t="s">
        <v>133</v>
      </c>
      <c r="K5164" s="164">
        <f t="shared" si="247"/>
        <v>0</v>
      </c>
      <c r="L5164" s="165">
        <f t="shared" si="248"/>
        <v>0</v>
      </c>
      <c r="M5164" s="172">
        <v>127</v>
      </c>
      <c r="N5164" s="172">
        <v>64</v>
      </c>
      <c r="O5164" s="167" t="s">
        <v>133</v>
      </c>
      <c r="P5164" s="260" t="e">
        <f t="shared" si="246"/>
        <v>#NUM!</v>
      </c>
      <c r="S5164" s="272"/>
    </row>
    <row r="5165" spans="1:19">
      <c r="A5165" s="161" t="s">
        <v>6397</v>
      </c>
      <c r="C5165" s="161" t="s">
        <v>133</v>
      </c>
      <c r="F5165" s="163" t="s">
        <v>133</v>
      </c>
      <c r="G5165" s="266" t="s">
        <v>133</v>
      </c>
      <c r="H5165" s="163" t="s">
        <v>133</v>
      </c>
      <c r="I5165" s="163" t="s">
        <v>133</v>
      </c>
      <c r="J5165" s="163" t="s">
        <v>133</v>
      </c>
      <c r="K5165" s="164">
        <f t="shared" si="247"/>
        <v>0</v>
      </c>
      <c r="L5165" s="165">
        <f t="shared" si="248"/>
        <v>0</v>
      </c>
      <c r="M5165" s="172">
        <v>127</v>
      </c>
      <c r="N5165" s="172">
        <v>64</v>
      </c>
      <c r="O5165" s="167" t="s">
        <v>133</v>
      </c>
      <c r="P5165" s="260" t="e">
        <f t="shared" si="246"/>
        <v>#NUM!</v>
      </c>
      <c r="S5165" s="272"/>
    </row>
    <row r="5166" spans="1:19">
      <c r="A5166" s="161" t="s">
        <v>6398</v>
      </c>
      <c r="C5166" s="161" t="s">
        <v>133</v>
      </c>
      <c r="F5166" s="163" t="s">
        <v>133</v>
      </c>
      <c r="G5166" s="266" t="s">
        <v>133</v>
      </c>
      <c r="H5166" s="163" t="s">
        <v>133</v>
      </c>
      <c r="I5166" s="163" t="s">
        <v>133</v>
      </c>
      <c r="J5166" s="163" t="s">
        <v>133</v>
      </c>
      <c r="K5166" s="164">
        <f t="shared" si="247"/>
        <v>0</v>
      </c>
      <c r="L5166" s="165">
        <f t="shared" si="248"/>
        <v>0</v>
      </c>
      <c r="M5166" s="172">
        <v>127</v>
      </c>
      <c r="N5166" s="172">
        <v>64</v>
      </c>
      <c r="O5166" s="167" t="s">
        <v>133</v>
      </c>
      <c r="P5166" s="260" t="e">
        <f t="shared" si="246"/>
        <v>#NUM!</v>
      </c>
      <c r="S5166" s="272"/>
    </row>
    <row r="5167" spans="1:19">
      <c r="A5167" s="161" t="s">
        <v>6399</v>
      </c>
      <c r="C5167" s="161" t="s">
        <v>133</v>
      </c>
      <c r="F5167" s="163" t="s">
        <v>133</v>
      </c>
      <c r="G5167" s="266" t="s">
        <v>133</v>
      </c>
      <c r="H5167" s="163" t="s">
        <v>133</v>
      </c>
      <c r="I5167" s="163" t="s">
        <v>133</v>
      </c>
      <c r="J5167" s="163" t="s">
        <v>133</v>
      </c>
      <c r="K5167" s="164">
        <f t="shared" si="247"/>
        <v>0</v>
      </c>
      <c r="L5167" s="165">
        <f t="shared" si="248"/>
        <v>0</v>
      </c>
      <c r="M5167" s="172">
        <v>127</v>
      </c>
      <c r="N5167" s="172">
        <v>64</v>
      </c>
      <c r="O5167" s="167" t="s">
        <v>133</v>
      </c>
      <c r="P5167" s="260" t="e">
        <f t="shared" si="246"/>
        <v>#NUM!</v>
      </c>
      <c r="S5167" s="272"/>
    </row>
    <row r="5168" spans="1:19">
      <c r="A5168" s="161" t="s">
        <v>6400</v>
      </c>
      <c r="C5168" s="161" t="s">
        <v>133</v>
      </c>
      <c r="F5168" s="163" t="s">
        <v>133</v>
      </c>
      <c r="G5168" s="266" t="s">
        <v>133</v>
      </c>
      <c r="H5168" s="163" t="s">
        <v>133</v>
      </c>
      <c r="I5168" s="163" t="s">
        <v>133</v>
      </c>
      <c r="J5168" s="163" t="s">
        <v>133</v>
      </c>
      <c r="K5168" s="164">
        <f t="shared" si="247"/>
        <v>0</v>
      </c>
      <c r="L5168" s="165">
        <f t="shared" si="248"/>
        <v>0</v>
      </c>
      <c r="M5168" s="172">
        <v>127</v>
      </c>
      <c r="N5168" s="172">
        <v>64</v>
      </c>
      <c r="O5168" s="167" t="s">
        <v>133</v>
      </c>
      <c r="P5168" s="260" t="e">
        <f t="shared" si="246"/>
        <v>#NUM!</v>
      </c>
      <c r="S5168" s="272"/>
    </row>
    <row r="5169" spans="1:19">
      <c r="A5169" s="161" t="s">
        <v>6401</v>
      </c>
      <c r="C5169" s="161" t="s">
        <v>133</v>
      </c>
      <c r="F5169" s="163" t="s">
        <v>133</v>
      </c>
      <c r="G5169" s="266" t="s">
        <v>133</v>
      </c>
      <c r="H5169" s="163" t="s">
        <v>133</v>
      </c>
      <c r="I5169" s="163" t="s">
        <v>133</v>
      </c>
      <c r="J5169" s="163" t="s">
        <v>133</v>
      </c>
      <c r="K5169" s="164">
        <f t="shared" si="247"/>
        <v>0</v>
      </c>
      <c r="L5169" s="165">
        <f t="shared" si="248"/>
        <v>0</v>
      </c>
      <c r="M5169" s="172">
        <v>127</v>
      </c>
      <c r="N5169" s="172">
        <v>64</v>
      </c>
      <c r="O5169" s="167" t="s">
        <v>133</v>
      </c>
      <c r="P5169" s="260" t="e">
        <f t="shared" si="246"/>
        <v>#NUM!</v>
      </c>
      <c r="S5169" s="272"/>
    </row>
    <row r="5170" spans="1:19">
      <c r="A5170" s="161" t="s">
        <v>6402</v>
      </c>
      <c r="C5170" s="161" t="s">
        <v>133</v>
      </c>
      <c r="F5170" s="163" t="s">
        <v>133</v>
      </c>
      <c r="G5170" s="266" t="s">
        <v>133</v>
      </c>
      <c r="H5170" s="163" t="s">
        <v>133</v>
      </c>
      <c r="I5170" s="163" t="s">
        <v>133</v>
      </c>
      <c r="J5170" s="163" t="s">
        <v>133</v>
      </c>
      <c r="K5170" s="164">
        <f t="shared" si="247"/>
        <v>0</v>
      </c>
      <c r="L5170" s="165">
        <f t="shared" si="248"/>
        <v>0</v>
      </c>
      <c r="M5170" s="172">
        <v>127</v>
      </c>
      <c r="N5170" s="172">
        <v>64</v>
      </c>
      <c r="O5170" s="167" t="s">
        <v>133</v>
      </c>
      <c r="P5170" s="260" t="e">
        <f t="shared" si="246"/>
        <v>#NUM!</v>
      </c>
      <c r="S5170" s="272"/>
    </row>
    <row r="5171" spans="1:19">
      <c r="A5171" s="161" t="s">
        <v>6403</v>
      </c>
      <c r="C5171" s="161" t="s">
        <v>133</v>
      </c>
      <c r="F5171" s="163" t="s">
        <v>133</v>
      </c>
      <c r="G5171" s="266" t="s">
        <v>133</v>
      </c>
      <c r="H5171" s="163" t="s">
        <v>133</v>
      </c>
      <c r="I5171" s="163" t="s">
        <v>133</v>
      </c>
      <c r="J5171" s="163" t="s">
        <v>133</v>
      </c>
      <c r="K5171" s="164">
        <f t="shared" si="247"/>
        <v>0</v>
      </c>
      <c r="L5171" s="165">
        <f t="shared" si="248"/>
        <v>0</v>
      </c>
      <c r="M5171" s="172">
        <v>127</v>
      </c>
      <c r="N5171" s="172">
        <v>64</v>
      </c>
      <c r="O5171" s="167" t="s">
        <v>133</v>
      </c>
      <c r="P5171" s="260" t="e">
        <f t="shared" si="246"/>
        <v>#NUM!</v>
      </c>
      <c r="S5171" s="272"/>
    </row>
    <row r="5172" spans="1:19">
      <c r="A5172" s="161" t="s">
        <v>6404</v>
      </c>
      <c r="C5172" s="161" t="s">
        <v>133</v>
      </c>
      <c r="F5172" s="163" t="s">
        <v>133</v>
      </c>
      <c r="G5172" s="266" t="s">
        <v>133</v>
      </c>
      <c r="H5172" s="163" t="s">
        <v>133</v>
      </c>
      <c r="I5172" s="163" t="s">
        <v>133</v>
      </c>
      <c r="J5172" s="163" t="s">
        <v>133</v>
      </c>
      <c r="K5172" s="164">
        <f t="shared" si="247"/>
        <v>0</v>
      </c>
      <c r="L5172" s="165">
        <f t="shared" si="248"/>
        <v>0</v>
      </c>
      <c r="M5172" s="172">
        <v>127</v>
      </c>
      <c r="N5172" s="172">
        <v>64</v>
      </c>
      <c r="O5172" s="167" t="s">
        <v>133</v>
      </c>
      <c r="P5172" s="260" t="e">
        <f t="shared" si="246"/>
        <v>#NUM!</v>
      </c>
      <c r="S5172" s="272"/>
    </row>
    <row r="5173" spans="1:19">
      <c r="A5173" s="161" t="s">
        <v>6405</v>
      </c>
      <c r="C5173" s="161" t="s">
        <v>133</v>
      </c>
      <c r="F5173" s="163" t="s">
        <v>133</v>
      </c>
      <c r="G5173" s="266" t="s">
        <v>133</v>
      </c>
      <c r="H5173" s="163" t="s">
        <v>133</v>
      </c>
      <c r="I5173" s="163" t="s">
        <v>133</v>
      </c>
      <c r="J5173" s="163" t="s">
        <v>133</v>
      </c>
      <c r="K5173" s="164">
        <f t="shared" si="247"/>
        <v>0</v>
      </c>
      <c r="L5173" s="165">
        <f t="shared" si="248"/>
        <v>0</v>
      </c>
      <c r="M5173" s="172">
        <v>127</v>
      </c>
      <c r="N5173" s="172">
        <v>64</v>
      </c>
      <c r="O5173" s="167" t="s">
        <v>133</v>
      </c>
      <c r="P5173" s="260" t="e">
        <f t="shared" si="246"/>
        <v>#NUM!</v>
      </c>
      <c r="S5173" s="272"/>
    </row>
    <row r="5174" spans="1:19">
      <c r="A5174" s="161" t="s">
        <v>6406</v>
      </c>
      <c r="C5174" s="161" t="s">
        <v>133</v>
      </c>
      <c r="F5174" s="163" t="s">
        <v>133</v>
      </c>
      <c r="G5174" s="266" t="s">
        <v>133</v>
      </c>
      <c r="H5174" s="163" t="s">
        <v>133</v>
      </c>
      <c r="I5174" s="163" t="s">
        <v>133</v>
      </c>
      <c r="J5174" s="163" t="s">
        <v>133</v>
      </c>
      <c r="K5174" s="164">
        <f t="shared" si="247"/>
        <v>0</v>
      </c>
      <c r="L5174" s="165">
        <f t="shared" si="248"/>
        <v>0</v>
      </c>
      <c r="M5174" s="172">
        <v>127</v>
      </c>
      <c r="N5174" s="172">
        <v>64</v>
      </c>
      <c r="O5174" s="167" t="s">
        <v>133</v>
      </c>
      <c r="P5174" s="260" t="e">
        <f t="shared" si="246"/>
        <v>#NUM!</v>
      </c>
      <c r="S5174" s="272"/>
    </row>
    <row r="5175" spans="1:19">
      <c r="A5175" s="161" t="s">
        <v>6407</v>
      </c>
      <c r="C5175" s="161" t="s">
        <v>133</v>
      </c>
      <c r="F5175" s="163" t="s">
        <v>133</v>
      </c>
      <c r="G5175" s="266" t="s">
        <v>133</v>
      </c>
      <c r="H5175" s="163" t="s">
        <v>133</v>
      </c>
      <c r="I5175" s="163" t="s">
        <v>133</v>
      </c>
      <c r="J5175" s="163" t="s">
        <v>133</v>
      </c>
      <c r="K5175" s="164">
        <f t="shared" si="247"/>
        <v>0</v>
      </c>
      <c r="L5175" s="165">
        <f t="shared" si="248"/>
        <v>0</v>
      </c>
      <c r="M5175" s="172">
        <v>127</v>
      </c>
      <c r="N5175" s="172">
        <v>64</v>
      </c>
      <c r="O5175" s="167" t="s">
        <v>133</v>
      </c>
      <c r="P5175" s="260" t="e">
        <f t="shared" si="246"/>
        <v>#NUM!</v>
      </c>
      <c r="S5175" s="272"/>
    </row>
    <row r="5176" spans="1:19">
      <c r="A5176" s="161" t="s">
        <v>6408</v>
      </c>
      <c r="C5176" s="161" t="s">
        <v>133</v>
      </c>
      <c r="F5176" s="163" t="s">
        <v>133</v>
      </c>
      <c r="G5176" s="266" t="s">
        <v>133</v>
      </c>
      <c r="H5176" s="163" t="s">
        <v>133</v>
      </c>
      <c r="I5176" s="163" t="s">
        <v>133</v>
      </c>
      <c r="J5176" s="163" t="s">
        <v>133</v>
      </c>
      <c r="K5176" s="164">
        <f t="shared" si="247"/>
        <v>0</v>
      </c>
      <c r="L5176" s="165">
        <f t="shared" si="248"/>
        <v>0</v>
      </c>
      <c r="M5176" s="172">
        <v>127</v>
      </c>
      <c r="N5176" s="172">
        <v>64</v>
      </c>
      <c r="O5176" s="167" t="s">
        <v>133</v>
      </c>
      <c r="P5176" s="260" t="e">
        <f t="shared" si="246"/>
        <v>#NUM!</v>
      </c>
      <c r="S5176" s="272"/>
    </row>
    <row r="5177" spans="1:19">
      <c r="A5177" s="161" t="s">
        <v>6409</v>
      </c>
      <c r="C5177" s="161" t="s">
        <v>133</v>
      </c>
      <c r="F5177" s="163" t="s">
        <v>133</v>
      </c>
      <c r="G5177" s="266" t="s">
        <v>133</v>
      </c>
      <c r="H5177" s="163" t="s">
        <v>133</v>
      </c>
      <c r="I5177" s="163" t="s">
        <v>133</v>
      </c>
      <c r="J5177" s="163" t="s">
        <v>133</v>
      </c>
      <c r="K5177" s="164">
        <f t="shared" si="247"/>
        <v>0</v>
      </c>
      <c r="L5177" s="165">
        <f t="shared" si="248"/>
        <v>0</v>
      </c>
      <c r="M5177" s="172">
        <v>127</v>
      </c>
      <c r="N5177" s="172">
        <v>64</v>
      </c>
      <c r="O5177" s="167" t="s">
        <v>133</v>
      </c>
      <c r="P5177" s="260" t="e">
        <f t="shared" si="246"/>
        <v>#NUM!</v>
      </c>
      <c r="S5177" s="272"/>
    </row>
    <row r="5178" spans="1:19">
      <c r="A5178" s="161" t="s">
        <v>6410</v>
      </c>
      <c r="C5178" s="161" t="s">
        <v>133</v>
      </c>
      <c r="F5178" s="163" t="s">
        <v>133</v>
      </c>
      <c r="G5178" s="266" t="s">
        <v>133</v>
      </c>
      <c r="H5178" s="163" t="s">
        <v>133</v>
      </c>
      <c r="I5178" s="163" t="s">
        <v>133</v>
      </c>
      <c r="J5178" s="163" t="s">
        <v>133</v>
      </c>
      <c r="K5178" s="164">
        <f t="shared" si="247"/>
        <v>0</v>
      </c>
      <c r="L5178" s="165">
        <f t="shared" si="248"/>
        <v>0</v>
      </c>
      <c r="M5178" s="172">
        <v>127</v>
      </c>
      <c r="N5178" s="172">
        <v>64</v>
      </c>
      <c r="O5178" s="167" t="s">
        <v>133</v>
      </c>
      <c r="P5178" s="260" t="e">
        <f t="shared" si="246"/>
        <v>#NUM!</v>
      </c>
      <c r="S5178" s="272"/>
    </row>
    <row r="5179" spans="1:19">
      <c r="A5179" s="161" t="s">
        <v>6411</v>
      </c>
      <c r="C5179" s="161" t="s">
        <v>133</v>
      </c>
      <c r="F5179" s="163" t="s">
        <v>133</v>
      </c>
      <c r="G5179" s="266" t="s">
        <v>133</v>
      </c>
      <c r="H5179" s="163" t="s">
        <v>133</v>
      </c>
      <c r="I5179" s="163" t="s">
        <v>133</v>
      </c>
      <c r="J5179" s="163" t="s">
        <v>133</v>
      </c>
      <c r="K5179" s="164">
        <f t="shared" si="247"/>
        <v>0</v>
      </c>
      <c r="L5179" s="165">
        <f t="shared" si="248"/>
        <v>0</v>
      </c>
      <c r="M5179" s="172">
        <v>127</v>
      </c>
      <c r="N5179" s="172">
        <v>64</v>
      </c>
      <c r="O5179" s="167" t="s">
        <v>133</v>
      </c>
      <c r="P5179" s="260" t="e">
        <f t="shared" si="246"/>
        <v>#NUM!</v>
      </c>
      <c r="S5179" s="272"/>
    </row>
    <row r="5180" spans="1:19">
      <c r="A5180" s="161" t="s">
        <v>6412</v>
      </c>
      <c r="C5180" s="161" t="s">
        <v>133</v>
      </c>
      <c r="F5180" s="163" t="s">
        <v>133</v>
      </c>
      <c r="G5180" s="266" t="s">
        <v>133</v>
      </c>
      <c r="H5180" s="163" t="s">
        <v>133</v>
      </c>
      <c r="I5180" s="163" t="s">
        <v>133</v>
      </c>
      <c r="J5180" s="163" t="s">
        <v>133</v>
      </c>
      <c r="K5180" s="164">
        <f t="shared" si="247"/>
        <v>0</v>
      </c>
      <c r="L5180" s="165">
        <f t="shared" si="248"/>
        <v>0</v>
      </c>
      <c r="M5180" s="172">
        <v>127</v>
      </c>
      <c r="N5180" s="172">
        <v>64</v>
      </c>
      <c r="O5180" s="167" t="s">
        <v>133</v>
      </c>
      <c r="P5180" s="260" t="e">
        <f t="shared" si="246"/>
        <v>#NUM!</v>
      </c>
      <c r="S5180" s="272"/>
    </row>
    <row r="5181" spans="1:19">
      <c r="A5181" s="161" t="s">
        <v>6413</v>
      </c>
      <c r="C5181" s="161" t="s">
        <v>133</v>
      </c>
      <c r="F5181" s="163" t="s">
        <v>133</v>
      </c>
      <c r="G5181" s="266" t="s">
        <v>133</v>
      </c>
      <c r="H5181" s="163" t="s">
        <v>133</v>
      </c>
      <c r="I5181" s="163" t="s">
        <v>133</v>
      </c>
      <c r="J5181" s="163" t="s">
        <v>133</v>
      </c>
      <c r="K5181" s="164">
        <f t="shared" si="247"/>
        <v>0</v>
      </c>
      <c r="L5181" s="165">
        <f t="shared" si="248"/>
        <v>0</v>
      </c>
      <c r="M5181" s="172">
        <v>127</v>
      </c>
      <c r="N5181" s="172">
        <v>64</v>
      </c>
      <c r="O5181" s="167" t="s">
        <v>133</v>
      </c>
      <c r="P5181" s="260" t="e">
        <f t="shared" si="246"/>
        <v>#NUM!</v>
      </c>
      <c r="S5181" s="272"/>
    </row>
    <row r="5182" spans="1:19">
      <c r="A5182" s="161" t="s">
        <v>6414</v>
      </c>
      <c r="C5182" s="161" t="s">
        <v>133</v>
      </c>
      <c r="F5182" s="163" t="s">
        <v>133</v>
      </c>
      <c r="G5182" s="266" t="s">
        <v>133</v>
      </c>
      <c r="H5182" s="163" t="s">
        <v>133</v>
      </c>
      <c r="I5182" s="163" t="s">
        <v>133</v>
      </c>
      <c r="J5182" s="163" t="s">
        <v>133</v>
      </c>
      <c r="K5182" s="164">
        <f t="shared" si="247"/>
        <v>0</v>
      </c>
      <c r="L5182" s="165">
        <f t="shared" si="248"/>
        <v>0</v>
      </c>
      <c r="M5182" s="172">
        <v>127</v>
      </c>
      <c r="N5182" s="172">
        <v>64</v>
      </c>
      <c r="O5182" s="167" t="s">
        <v>133</v>
      </c>
      <c r="P5182" s="260" t="e">
        <f t="shared" si="246"/>
        <v>#NUM!</v>
      </c>
      <c r="S5182" s="272"/>
    </row>
    <row r="5183" spans="1:19">
      <c r="A5183" s="161" t="s">
        <v>6415</v>
      </c>
      <c r="C5183" s="161" t="s">
        <v>133</v>
      </c>
      <c r="F5183" s="163" t="s">
        <v>133</v>
      </c>
      <c r="G5183" s="266" t="s">
        <v>133</v>
      </c>
      <c r="H5183" s="163" t="s">
        <v>133</v>
      </c>
      <c r="I5183" s="163" t="s">
        <v>133</v>
      </c>
      <c r="J5183" s="163" t="s">
        <v>133</v>
      </c>
      <c r="K5183" s="164">
        <f t="shared" si="247"/>
        <v>0</v>
      </c>
      <c r="L5183" s="165">
        <f t="shared" si="248"/>
        <v>0</v>
      </c>
      <c r="M5183" s="172">
        <v>127</v>
      </c>
      <c r="N5183" s="172">
        <v>64</v>
      </c>
      <c r="O5183" s="167" t="s">
        <v>133</v>
      </c>
      <c r="P5183" s="260" t="e">
        <f t="shared" si="246"/>
        <v>#NUM!</v>
      </c>
      <c r="S5183" s="272"/>
    </row>
    <row r="5184" spans="1:19">
      <c r="A5184" s="161" t="s">
        <v>6416</v>
      </c>
      <c r="C5184" s="161" t="s">
        <v>133</v>
      </c>
      <c r="F5184" s="163" t="s">
        <v>133</v>
      </c>
      <c r="G5184" s="266" t="s">
        <v>133</v>
      </c>
      <c r="H5184" s="163" t="s">
        <v>133</v>
      </c>
      <c r="I5184" s="163" t="s">
        <v>133</v>
      </c>
      <c r="J5184" s="163" t="s">
        <v>133</v>
      </c>
      <c r="K5184" s="164">
        <f t="shared" si="247"/>
        <v>0</v>
      </c>
      <c r="L5184" s="165">
        <f t="shared" si="248"/>
        <v>0</v>
      </c>
      <c r="M5184" s="172">
        <v>127</v>
      </c>
      <c r="N5184" s="172">
        <v>64</v>
      </c>
      <c r="O5184" s="167" t="s">
        <v>133</v>
      </c>
      <c r="P5184" s="260" t="e">
        <f t="shared" si="246"/>
        <v>#NUM!</v>
      </c>
      <c r="S5184" s="272"/>
    </row>
    <row r="5185" spans="1:19">
      <c r="A5185" s="161" t="s">
        <v>6417</v>
      </c>
      <c r="C5185" s="161" t="s">
        <v>133</v>
      </c>
      <c r="F5185" s="163" t="s">
        <v>133</v>
      </c>
      <c r="G5185" s="266" t="s">
        <v>133</v>
      </c>
      <c r="H5185" s="163" t="s">
        <v>133</v>
      </c>
      <c r="I5185" s="163" t="s">
        <v>133</v>
      </c>
      <c r="J5185" s="163" t="s">
        <v>133</v>
      </c>
      <c r="K5185" s="164">
        <f t="shared" si="247"/>
        <v>0</v>
      </c>
      <c r="L5185" s="165">
        <f t="shared" si="248"/>
        <v>0</v>
      </c>
      <c r="M5185" s="172">
        <v>127</v>
      </c>
      <c r="N5185" s="172">
        <v>64</v>
      </c>
      <c r="O5185" s="167" t="s">
        <v>133</v>
      </c>
      <c r="P5185" s="260" t="e">
        <f t="shared" si="246"/>
        <v>#NUM!</v>
      </c>
      <c r="S5185" s="272"/>
    </row>
    <row r="5186" spans="1:19">
      <c r="A5186" s="161" t="s">
        <v>6418</v>
      </c>
      <c r="C5186" s="161" t="s">
        <v>133</v>
      </c>
      <c r="F5186" s="163" t="s">
        <v>133</v>
      </c>
      <c r="G5186" s="266" t="s">
        <v>133</v>
      </c>
      <c r="H5186" s="163" t="s">
        <v>133</v>
      </c>
      <c r="I5186" s="163" t="s">
        <v>133</v>
      </c>
      <c r="J5186" s="163" t="s">
        <v>133</v>
      </c>
      <c r="K5186" s="164">
        <f t="shared" si="247"/>
        <v>0</v>
      </c>
      <c r="L5186" s="165">
        <f t="shared" si="248"/>
        <v>0</v>
      </c>
      <c r="M5186" s="172">
        <v>127</v>
      </c>
      <c r="N5186" s="172">
        <v>64</v>
      </c>
      <c r="O5186" s="167" t="s">
        <v>133</v>
      </c>
      <c r="P5186" s="260" t="e">
        <f t="shared" si="246"/>
        <v>#NUM!</v>
      </c>
      <c r="S5186" s="272"/>
    </row>
    <row r="5187" spans="1:19">
      <c r="A5187" s="161" t="s">
        <v>6419</v>
      </c>
      <c r="C5187" s="161" t="s">
        <v>133</v>
      </c>
      <c r="F5187" s="163" t="s">
        <v>133</v>
      </c>
      <c r="G5187" s="266" t="s">
        <v>133</v>
      </c>
      <c r="H5187" s="163" t="s">
        <v>133</v>
      </c>
      <c r="I5187" s="163" t="s">
        <v>133</v>
      </c>
      <c r="J5187" s="163" t="s">
        <v>133</v>
      </c>
      <c r="K5187" s="164">
        <f t="shared" si="247"/>
        <v>0</v>
      </c>
      <c r="L5187" s="165">
        <f t="shared" si="248"/>
        <v>0</v>
      </c>
      <c r="M5187" s="172">
        <v>127</v>
      </c>
      <c r="N5187" s="172">
        <v>64</v>
      </c>
      <c r="O5187" s="167" t="s">
        <v>133</v>
      </c>
      <c r="P5187" s="260" t="e">
        <f t="shared" si="246"/>
        <v>#NUM!</v>
      </c>
      <c r="S5187" s="272"/>
    </row>
    <row r="5188" spans="1:19">
      <c r="A5188" s="161" t="s">
        <v>6420</v>
      </c>
      <c r="C5188" s="161" t="s">
        <v>133</v>
      </c>
      <c r="F5188" s="163" t="s">
        <v>133</v>
      </c>
      <c r="G5188" s="266" t="s">
        <v>133</v>
      </c>
      <c r="H5188" s="163" t="s">
        <v>133</v>
      </c>
      <c r="I5188" s="163" t="s">
        <v>133</v>
      </c>
      <c r="J5188" s="163" t="s">
        <v>133</v>
      </c>
      <c r="K5188" s="164">
        <f t="shared" si="247"/>
        <v>0</v>
      </c>
      <c r="L5188" s="165">
        <f t="shared" si="248"/>
        <v>0</v>
      </c>
      <c r="M5188" s="172">
        <v>127</v>
      </c>
      <c r="N5188" s="172">
        <v>64</v>
      </c>
      <c r="O5188" s="167" t="s">
        <v>133</v>
      </c>
      <c r="P5188" s="260" t="e">
        <f t="shared" si="246"/>
        <v>#NUM!</v>
      </c>
      <c r="S5188" s="272"/>
    </row>
    <row r="5189" spans="1:19">
      <c r="A5189" s="161" t="s">
        <v>6421</v>
      </c>
      <c r="C5189" s="161" t="s">
        <v>133</v>
      </c>
      <c r="F5189" s="163" t="s">
        <v>133</v>
      </c>
      <c r="G5189" s="266" t="s">
        <v>133</v>
      </c>
      <c r="H5189" s="163" t="s">
        <v>133</v>
      </c>
      <c r="I5189" s="163" t="s">
        <v>133</v>
      </c>
      <c r="J5189" s="163" t="s">
        <v>133</v>
      </c>
      <c r="K5189" s="164">
        <f t="shared" si="247"/>
        <v>0</v>
      </c>
      <c r="L5189" s="165">
        <f t="shared" si="248"/>
        <v>0</v>
      </c>
      <c r="M5189" s="172">
        <v>127</v>
      </c>
      <c r="N5189" s="172">
        <v>64</v>
      </c>
      <c r="O5189" s="167" t="s">
        <v>133</v>
      </c>
      <c r="P5189" s="260" t="e">
        <f t="shared" si="246"/>
        <v>#NUM!</v>
      </c>
      <c r="S5189" s="272"/>
    </row>
    <row r="5190" spans="1:19">
      <c r="A5190" s="161" t="s">
        <v>6422</v>
      </c>
      <c r="C5190" s="161" t="s">
        <v>133</v>
      </c>
      <c r="F5190" s="163" t="s">
        <v>133</v>
      </c>
      <c r="G5190" s="266" t="s">
        <v>133</v>
      </c>
      <c r="H5190" s="163" t="s">
        <v>133</v>
      </c>
      <c r="I5190" s="163" t="s">
        <v>133</v>
      </c>
      <c r="J5190" s="163" t="s">
        <v>133</v>
      </c>
      <c r="K5190" s="164">
        <f t="shared" si="247"/>
        <v>0</v>
      </c>
      <c r="L5190" s="165">
        <f t="shared" si="248"/>
        <v>0</v>
      </c>
      <c r="M5190" s="172">
        <v>127</v>
      </c>
      <c r="N5190" s="172">
        <v>64</v>
      </c>
      <c r="O5190" s="167" t="s">
        <v>133</v>
      </c>
      <c r="P5190" s="260" t="e">
        <f t="shared" si="246"/>
        <v>#NUM!</v>
      </c>
      <c r="S5190" s="272"/>
    </row>
    <row r="5191" spans="1:19">
      <c r="A5191" s="161" t="s">
        <v>6423</v>
      </c>
      <c r="C5191" s="161" t="s">
        <v>133</v>
      </c>
      <c r="F5191" s="163" t="s">
        <v>133</v>
      </c>
      <c r="G5191" s="266" t="s">
        <v>133</v>
      </c>
      <c r="H5191" s="163" t="s">
        <v>133</v>
      </c>
      <c r="I5191" s="163" t="s">
        <v>133</v>
      </c>
      <c r="J5191" s="163" t="s">
        <v>133</v>
      </c>
      <c r="K5191" s="164">
        <f t="shared" si="247"/>
        <v>0</v>
      </c>
      <c r="L5191" s="165">
        <f t="shared" si="248"/>
        <v>0</v>
      </c>
      <c r="M5191" s="172">
        <v>127</v>
      </c>
      <c r="N5191" s="172">
        <v>64</v>
      </c>
      <c r="O5191" s="167" t="s">
        <v>133</v>
      </c>
      <c r="P5191" s="260" t="e">
        <f t="shared" si="246"/>
        <v>#NUM!</v>
      </c>
      <c r="S5191" s="272"/>
    </row>
    <row r="5192" spans="1:19">
      <c r="A5192" s="161" t="s">
        <v>6424</v>
      </c>
      <c r="C5192" s="161" t="s">
        <v>133</v>
      </c>
      <c r="F5192" s="163" t="s">
        <v>133</v>
      </c>
      <c r="G5192" s="266" t="s">
        <v>133</v>
      </c>
      <c r="H5192" s="163" t="s">
        <v>133</v>
      </c>
      <c r="I5192" s="163" t="s">
        <v>133</v>
      </c>
      <c r="J5192" s="163" t="s">
        <v>133</v>
      </c>
      <c r="K5192" s="164">
        <f t="shared" si="247"/>
        <v>0</v>
      </c>
      <c r="L5192" s="165">
        <f t="shared" si="248"/>
        <v>0</v>
      </c>
      <c r="M5192" s="172">
        <v>127</v>
      </c>
      <c r="N5192" s="172">
        <v>64</v>
      </c>
      <c r="O5192" s="167" t="s">
        <v>133</v>
      </c>
      <c r="P5192" s="260" t="e">
        <f t="shared" si="246"/>
        <v>#NUM!</v>
      </c>
      <c r="S5192" s="272"/>
    </row>
    <row r="5193" spans="1:19">
      <c r="A5193" s="161" t="s">
        <v>6425</v>
      </c>
      <c r="C5193" s="161" t="s">
        <v>133</v>
      </c>
      <c r="F5193" s="163" t="s">
        <v>133</v>
      </c>
      <c r="G5193" s="266" t="s">
        <v>133</v>
      </c>
      <c r="H5193" s="163" t="s">
        <v>133</v>
      </c>
      <c r="I5193" s="163" t="s">
        <v>133</v>
      </c>
      <c r="J5193" s="163" t="s">
        <v>133</v>
      </c>
      <c r="K5193" s="164">
        <f t="shared" si="247"/>
        <v>0</v>
      </c>
      <c r="L5193" s="165">
        <f t="shared" si="248"/>
        <v>0</v>
      </c>
      <c r="M5193" s="172">
        <v>127</v>
      </c>
      <c r="N5193" s="172">
        <v>64</v>
      </c>
      <c r="O5193" s="167" t="s">
        <v>133</v>
      </c>
      <c r="P5193" s="260" t="e">
        <f t="shared" si="246"/>
        <v>#NUM!</v>
      </c>
      <c r="S5193" s="272"/>
    </row>
    <row r="5194" spans="1:19">
      <c r="A5194" s="161" t="s">
        <v>6426</v>
      </c>
      <c r="C5194" s="161" t="s">
        <v>133</v>
      </c>
      <c r="F5194" s="163" t="s">
        <v>133</v>
      </c>
      <c r="G5194" s="266" t="s">
        <v>133</v>
      </c>
      <c r="H5194" s="163" t="s">
        <v>133</v>
      </c>
      <c r="I5194" s="163" t="s">
        <v>133</v>
      </c>
      <c r="J5194" s="163" t="s">
        <v>133</v>
      </c>
      <c r="K5194" s="164">
        <f t="shared" si="247"/>
        <v>0</v>
      </c>
      <c r="L5194" s="165">
        <f t="shared" si="248"/>
        <v>0</v>
      </c>
      <c r="M5194" s="172">
        <v>127</v>
      </c>
      <c r="N5194" s="172">
        <v>64</v>
      </c>
      <c r="O5194" s="167" t="s">
        <v>133</v>
      </c>
      <c r="P5194" s="260" t="e">
        <f t="shared" si="246"/>
        <v>#NUM!</v>
      </c>
      <c r="S5194" s="272"/>
    </row>
    <row r="5195" spans="1:19">
      <c r="A5195" s="161" t="s">
        <v>6427</v>
      </c>
      <c r="C5195" s="161" t="s">
        <v>133</v>
      </c>
      <c r="F5195" s="163" t="s">
        <v>133</v>
      </c>
      <c r="G5195" s="266" t="s">
        <v>133</v>
      </c>
      <c r="H5195" s="163" t="s">
        <v>133</v>
      </c>
      <c r="I5195" s="163" t="s">
        <v>133</v>
      </c>
      <c r="J5195" s="163" t="s">
        <v>133</v>
      </c>
      <c r="K5195" s="164">
        <f t="shared" si="247"/>
        <v>0</v>
      </c>
      <c r="L5195" s="165">
        <f t="shared" si="248"/>
        <v>0</v>
      </c>
      <c r="M5195" s="172">
        <v>127</v>
      </c>
      <c r="N5195" s="172">
        <v>64</v>
      </c>
      <c r="O5195" s="167" t="s">
        <v>133</v>
      </c>
      <c r="P5195" s="260" t="e">
        <f t="shared" si="246"/>
        <v>#NUM!</v>
      </c>
      <c r="S5195" s="272"/>
    </row>
    <row r="5196" spans="1:19">
      <c r="A5196" s="161" t="s">
        <v>6428</v>
      </c>
      <c r="C5196" s="161" t="s">
        <v>133</v>
      </c>
      <c r="F5196" s="163" t="s">
        <v>133</v>
      </c>
      <c r="G5196" s="266" t="s">
        <v>133</v>
      </c>
      <c r="H5196" s="163" t="s">
        <v>133</v>
      </c>
      <c r="I5196" s="163" t="s">
        <v>133</v>
      </c>
      <c r="J5196" s="163" t="s">
        <v>133</v>
      </c>
      <c r="K5196" s="164">
        <f t="shared" si="247"/>
        <v>0</v>
      </c>
      <c r="L5196" s="165">
        <f t="shared" si="248"/>
        <v>0</v>
      </c>
      <c r="M5196" s="172">
        <v>127</v>
      </c>
      <c r="N5196" s="172">
        <v>64</v>
      </c>
      <c r="O5196" s="167" t="s">
        <v>133</v>
      </c>
      <c r="P5196" s="260" t="e">
        <f t="shared" si="246"/>
        <v>#NUM!</v>
      </c>
      <c r="S5196" s="272"/>
    </row>
    <row r="5197" spans="1:19">
      <c r="A5197" s="161" t="s">
        <v>6429</v>
      </c>
      <c r="C5197" s="161" t="s">
        <v>133</v>
      </c>
      <c r="F5197" s="163" t="s">
        <v>133</v>
      </c>
      <c r="G5197" s="266" t="s">
        <v>133</v>
      </c>
      <c r="H5197" s="163" t="s">
        <v>133</v>
      </c>
      <c r="I5197" s="163" t="s">
        <v>133</v>
      </c>
      <c r="J5197" s="163" t="s">
        <v>133</v>
      </c>
      <c r="K5197" s="164">
        <f t="shared" si="247"/>
        <v>0</v>
      </c>
      <c r="L5197" s="165">
        <f t="shared" si="248"/>
        <v>0</v>
      </c>
      <c r="M5197" s="172">
        <v>127</v>
      </c>
      <c r="N5197" s="172">
        <v>64</v>
      </c>
      <c r="O5197" s="167" t="s">
        <v>133</v>
      </c>
      <c r="P5197" s="260" t="e">
        <f t="shared" si="246"/>
        <v>#NUM!</v>
      </c>
      <c r="S5197" s="272"/>
    </row>
    <row r="5198" spans="1:19">
      <c r="A5198" s="161" t="s">
        <v>6430</v>
      </c>
      <c r="C5198" s="161" t="s">
        <v>133</v>
      </c>
      <c r="F5198" s="163" t="s">
        <v>133</v>
      </c>
      <c r="G5198" s="266" t="s">
        <v>133</v>
      </c>
      <c r="H5198" s="163" t="s">
        <v>133</v>
      </c>
      <c r="I5198" s="163" t="s">
        <v>133</v>
      </c>
      <c r="J5198" s="163" t="s">
        <v>133</v>
      </c>
      <c r="K5198" s="164">
        <f t="shared" si="247"/>
        <v>0</v>
      </c>
      <c r="L5198" s="165">
        <f t="shared" si="248"/>
        <v>0</v>
      </c>
      <c r="M5198" s="172">
        <v>127</v>
      </c>
      <c r="N5198" s="172">
        <v>64</v>
      </c>
      <c r="O5198" s="167" t="s">
        <v>133</v>
      </c>
      <c r="P5198" s="260" t="e">
        <f t="shared" si="246"/>
        <v>#NUM!</v>
      </c>
      <c r="S5198" s="272"/>
    </row>
    <row r="5199" spans="1:19">
      <c r="A5199" s="161" t="s">
        <v>6431</v>
      </c>
      <c r="C5199" s="161" t="s">
        <v>133</v>
      </c>
      <c r="F5199" s="163" t="s">
        <v>133</v>
      </c>
      <c r="G5199" s="266" t="s">
        <v>133</v>
      </c>
      <c r="H5199" s="163" t="s">
        <v>133</v>
      </c>
      <c r="I5199" s="163" t="s">
        <v>133</v>
      </c>
      <c r="J5199" s="163" t="s">
        <v>133</v>
      </c>
      <c r="K5199" s="164">
        <f t="shared" si="247"/>
        <v>0</v>
      </c>
      <c r="L5199" s="165">
        <f t="shared" si="248"/>
        <v>0</v>
      </c>
      <c r="M5199" s="172">
        <v>127</v>
      </c>
      <c r="N5199" s="172">
        <v>64</v>
      </c>
      <c r="O5199" s="167" t="s">
        <v>133</v>
      </c>
      <c r="P5199" s="260" t="e">
        <f t="shared" ref="P5199:P5262" si="249">MEDIAN(Q5199:R5199)</f>
        <v>#NUM!</v>
      </c>
      <c r="S5199" s="272"/>
    </row>
    <row r="5200" spans="1:19">
      <c r="A5200" s="161" t="s">
        <v>6432</v>
      </c>
      <c r="C5200" s="161" t="s">
        <v>133</v>
      </c>
      <c r="F5200" s="163" t="s">
        <v>133</v>
      </c>
      <c r="G5200" s="266" t="s">
        <v>133</v>
      </c>
      <c r="H5200" s="163" t="s">
        <v>133</v>
      </c>
      <c r="I5200" s="163" t="s">
        <v>133</v>
      </c>
      <c r="J5200" s="163" t="s">
        <v>133</v>
      </c>
      <c r="K5200" s="164">
        <f t="shared" ref="K5200:K5263" si="250">IF(OR(D5200="n/a",D5200="nd"),0,D5200)+IF(OR(I5200="n/a",I5200="nd"),0,I5200)</f>
        <v>0</v>
      </c>
      <c r="L5200" s="165">
        <f t="shared" ref="L5200:L5263" si="251">SQRT(SUMSQ(IF(OR(E5200="n/a",E5200="nd"),0,E5200),IF(OR(F5200="n/a",F5200="nd"),0,F5200),IF(OR(J5200="n/a",J5200="nd"),0,J5200)))</f>
        <v>0</v>
      </c>
      <c r="M5200" s="172">
        <v>127</v>
      </c>
      <c r="N5200" s="172">
        <v>64</v>
      </c>
      <c r="O5200" s="167" t="s">
        <v>133</v>
      </c>
      <c r="P5200" s="260" t="e">
        <f t="shared" si="249"/>
        <v>#NUM!</v>
      </c>
      <c r="S5200" s="272"/>
    </row>
    <row r="5201" spans="1:19">
      <c r="A5201" s="161" t="s">
        <v>6433</v>
      </c>
      <c r="C5201" s="161" t="s">
        <v>133</v>
      </c>
      <c r="F5201" s="163" t="s">
        <v>133</v>
      </c>
      <c r="G5201" s="266" t="s">
        <v>133</v>
      </c>
      <c r="H5201" s="163" t="s">
        <v>133</v>
      </c>
      <c r="I5201" s="163" t="s">
        <v>133</v>
      </c>
      <c r="J5201" s="163" t="s">
        <v>133</v>
      </c>
      <c r="K5201" s="164">
        <f t="shared" si="250"/>
        <v>0</v>
      </c>
      <c r="L5201" s="165">
        <f t="shared" si="251"/>
        <v>0</v>
      </c>
      <c r="M5201" s="172">
        <v>127</v>
      </c>
      <c r="N5201" s="172">
        <v>64</v>
      </c>
      <c r="O5201" s="167" t="s">
        <v>133</v>
      </c>
      <c r="P5201" s="260" t="e">
        <f t="shared" si="249"/>
        <v>#NUM!</v>
      </c>
      <c r="S5201" s="272"/>
    </row>
    <row r="5202" spans="1:19">
      <c r="A5202" s="161" t="s">
        <v>6434</v>
      </c>
      <c r="C5202" s="161" t="s">
        <v>133</v>
      </c>
      <c r="F5202" s="163" t="s">
        <v>133</v>
      </c>
      <c r="G5202" s="266" t="s">
        <v>133</v>
      </c>
      <c r="H5202" s="163" t="s">
        <v>133</v>
      </c>
      <c r="I5202" s="163" t="s">
        <v>133</v>
      </c>
      <c r="J5202" s="163" t="s">
        <v>133</v>
      </c>
      <c r="K5202" s="164">
        <f t="shared" si="250"/>
        <v>0</v>
      </c>
      <c r="L5202" s="165">
        <f t="shared" si="251"/>
        <v>0</v>
      </c>
      <c r="M5202" s="172">
        <v>127</v>
      </c>
      <c r="N5202" s="172">
        <v>64</v>
      </c>
      <c r="O5202" s="167" t="s">
        <v>133</v>
      </c>
      <c r="P5202" s="260" t="e">
        <f t="shared" si="249"/>
        <v>#NUM!</v>
      </c>
      <c r="S5202" s="272"/>
    </row>
    <row r="5203" spans="1:19">
      <c r="A5203" s="161" t="s">
        <v>6435</v>
      </c>
      <c r="C5203" s="161" t="s">
        <v>133</v>
      </c>
      <c r="F5203" s="163" t="s">
        <v>133</v>
      </c>
      <c r="G5203" s="266" t="s">
        <v>133</v>
      </c>
      <c r="H5203" s="163" t="s">
        <v>133</v>
      </c>
      <c r="I5203" s="163" t="s">
        <v>133</v>
      </c>
      <c r="J5203" s="163" t="s">
        <v>133</v>
      </c>
      <c r="K5203" s="164">
        <f t="shared" si="250"/>
        <v>0</v>
      </c>
      <c r="L5203" s="165">
        <f t="shared" si="251"/>
        <v>0</v>
      </c>
      <c r="M5203" s="172">
        <v>127</v>
      </c>
      <c r="N5203" s="172">
        <v>64</v>
      </c>
      <c r="O5203" s="167" t="s">
        <v>133</v>
      </c>
      <c r="P5203" s="260" t="e">
        <f t="shared" si="249"/>
        <v>#NUM!</v>
      </c>
      <c r="S5203" s="272"/>
    </row>
    <row r="5204" spans="1:19">
      <c r="A5204" s="161" t="s">
        <v>6436</v>
      </c>
      <c r="C5204" s="161" t="s">
        <v>133</v>
      </c>
      <c r="F5204" s="163" t="s">
        <v>133</v>
      </c>
      <c r="G5204" s="266" t="s">
        <v>133</v>
      </c>
      <c r="H5204" s="163" t="s">
        <v>133</v>
      </c>
      <c r="I5204" s="163" t="s">
        <v>133</v>
      </c>
      <c r="J5204" s="163" t="s">
        <v>133</v>
      </c>
      <c r="K5204" s="164">
        <f t="shared" si="250"/>
        <v>0</v>
      </c>
      <c r="L5204" s="165">
        <f t="shared" si="251"/>
        <v>0</v>
      </c>
      <c r="M5204" s="172">
        <v>127</v>
      </c>
      <c r="N5204" s="172">
        <v>64</v>
      </c>
      <c r="O5204" s="167" t="s">
        <v>133</v>
      </c>
      <c r="P5204" s="260" t="e">
        <f t="shared" si="249"/>
        <v>#NUM!</v>
      </c>
      <c r="S5204" s="272"/>
    </row>
    <row r="5205" spans="1:19">
      <c r="A5205" s="161" t="s">
        <v>6437</v>
      </c>
      <c r="C5205" s="161" t="s">
        <v>133</v>
      </c>
      <c r="F5205" s="163" t="s">
        <v>133</v>
      </c>
      <c r="G5205" s="266" t="s">
        <v>133</v>
      </c>
      <c r="H5205" s="163" t="s">
        <v>133</v>
      </c>
      <c r="I5205" s="163" t="s">
        <v>133</v>
      </c>
      <c r="J5205" s="163" t="s">
        <v>133</v>
      </c>
      <c r="K5205" s="164">
        <f t="shared" si="250"/>
        <v>0</v>
      </c>
      <c r="L5205" s="165">
        <f t="shared" si="251"/>
        <v>0</v>
      </c>
      <c r="M5205" s="172">
        <v>127</v>
      </c>
      <c r="N5205" s="172">
        <v>64</v>
      </c>
      <c r="O5205" s="167" t="s">
        <v>133</v>
      </c>
      <c r="P5205" s="260" t="e">
        <f t="shared" si="249"/>
        <v>#NUM!</v>
      </c>
      <c r="S5205" s="272"/>
    </row>
    <row r="5206" spans="1:19">
      <c r="A5206" s="161" t="s">
        <v>6438</v>
      </c>
      <c r="C5206" s="161" t="s">
        <v>133</v>
      </c>
      <c r="F5206" s="163" t="s">
        <v>133</v>
      </c>
      <c r="G5206" s="266" t="s">
        <v>133</v>
      </c>
      <c r="H5206" s="163" t="s">
        <v>133</v>
      </c>
      <c r="I5206" s="163" t="s">
        <v>133</v>
      </c>
      <c r="J5206" s="163" t="s">
        <v>133</v>
      </c>
      <c r="K5206" s="164">
        <f t="shared" si="250"/>
        <v>0</v>
      </c>
      <c r="L5206" s="165">
        <f t="shared" si="251"/>
        <v>0</v>
      </c>
      <c r="M5206" s="172">
        <v>127</v>
      </c>
      <c r="N5206" s="172">
        <v>64</v>
      </c>
      <c r="O5206" s="167" t="s">
        <v>133</v>
      </c>
      <c r="P5206" s="260" t="e">
        <f t="shared" si="249"/>
        <v>#NUM!</v>
      </c>
      <c r="S5206" s="272"/>
    </row>
    <row r="5207" spans="1:19">
      <c r="A5207" s="161" t="s">
        <v>6439</v>
      </c>
      <c r="C5207" s="161" t="s">
        <v>133</v>
      </c>
      <c r="F5207" s="163" t="s">
        <v>133</v>
      </c>
      <c r="G5207" s="266" t="s">
        <v>133</v>
      </c>
      <c r="H5207" s="163" t="s">
        <v>133</v>
      </c>
      <c r="I5207" s="163" t="s">
        <v>133</v>
      </c>
      <c r="J5207" s="163" t="s">
        <v>133</v>
      </c>
      <c r="K5207" s="164">
        <f t="shared" si="250"/>
        <v>0</v>
      </c>
      <c r="L5207" s="165">
        <f t="shared" si="251"/>
        <v>0</v>
      </c>
      <c r="M5207" s="172">
        <v>127</v>
      </c>
      <c r="N5207" s="172">
        <v>64</v>
      </c>
      <c r="O5207" s="167" t="s">
        <v>133</v>
      </c>
      <c r="P5207" s="260" t="e">
        <f t="shared" si="249"/>
        <v>#NUM!</v>
      </c>
      <c r="S5207" s="272"/>
    </row>
    <row r="5208" spans="1:19">
      <c r="A5208" s="161" t="s">
        <v>6440</v>
      </c>
      <c r="C5208" s="161" t="s">
        <v>133</v>
      </c>
      <c r="F5208" s="163" t="s">
        <v>133</v>
      </c>
      <c r="G5208" s="266" t="s">
        <v>133</v>
      </c>
      <c r="H5208" s="163" t="s">
        <v>133</v>
      </c>
      <c r="I5208" s="163" t="s">
        <v>133</v>
      </c>
      <c r="J5208" s="163" t="s">
        <v>133</v>
      </c>
      <c r="K5208" s="164">
        <f t="shared" si="250"/>
        <v>0</v>
      </c>
      <c r="L5208" s="165">
        <f t="shared" si="251"/>
        <v>0</v>
      </c>
      <c r="M5208" s="172">
        <v>127</v>
      </c>
      <c r="N5208" s="172">
        <v>64</v>
      </c>
      <c r="O5208" s="167" t="s">
        <v>133</v>
      </c>
      <c r="P5208" s="260" t="e">
        <f t="shared" si="249"/>
        <v>#NUM!</v>
      </c>
      <c r="S5208" s="272"/>
    </row>
    <row r="5209" spans="1:19">
      <c r="A5209" s="161" t="s">
        <v>6441</v>
      </c>
      <c r="C5209" s="161" t="s">
        <v>133</v>
      </c>
      <c r="F5209" s="163" t="s">
        <v>133</v>
      </c>
      <c r="G5209" s="266" t="s">
        <v>133</v>
      </c>
      <c r="H5209" s="163" t="s">
        <v>133</v>
      </c>
      <c r="I5209" s="163" t="s">
        <v>133</v>
      </c>
      <c r="J5209" s="163" t="s">
        <v>133</v>
      </c>
      <c r="K5209" s="164">
        <f t="shared" si="250"/>
        <v>0</v>
      </c>
      <c r="L5209" s="165">
        <f t="shared" si="251"/>
        <v>0</v>
      </c>
      <c r="M5209" s="172">
        <v>127</v>
      </c>
      <c r="N5209" s="172">
        <v>64</v>
      </c>
      <c r="O5209" s="167" t="s">
        <v>133</v>
      </c>
      <c r="P5209" s="260" t="e">
        <f t="shared" si="249"/>
        <v>#NUM!</v>
      </c>
      <c r="S5209" s="272"/>
    </row>
    <row r="5210" spans="1:19">
      <c r="A5210" s="161" t="s">
        <v>6442</v>
      </c>
      <c r="C5210" s="161" t="s">
        <v>133</v>
      </c>
      <c r="F5210" s="163" t="s">
        <v>133</v>
      </c>
      <c r="G5210" s="266" t="s">
        <v>133</v>
      </c>
      <c r="H5210" s="163" t="s">
        <v>133</v>
      </c>
      <c r="I5210" s="163" t="s">
        <v>133</v>
      </c>
      <c r="J5210" s="163" t="s">
        <v>133</v>
      </c>
      <c r="K5210" s="164">
        <f t="shared" si="250"/>
        <v>0</v>
      </c>
      <c r="L5210" s="165">
        <f t="shared" si="251"/>
        <v>0</v>
      </c>
      <c r="M5210" s="172">
        <v>127</v>
      </c>
      <c r="N5210" s="172">
        <v>64</v>
      </c>
      <c r="O5210" s="167" t="s">
        <v>133</v>
      </c>
      <c r="P5210" s="260" t="e">
        <f t="shared" si="249"/>
        <v>#NUM!</v>
      </c>
      <c r="S5210" s="272"/>
    </row>
    <row r="5211" spans="1:19">
      <c r="A5211" s="161" t="s">
        <v>6443</v>
      </c>
      <c r="C5211" s="161" t="s">
        <v>133</v>
      </c>
      <c r="F5211" s="163" t="s">
        <v>133</v>
      </c>
      <c r="G5211" s="266" t="s">
        <v>133</v>
      </c>
      <c r="H5211" s="163" t="s">
        <v>133</v>
      </c>
      <c r="I5211" s="163" t="s">
        <v>133</v>
      </c>
      <c r="J5211" s="163" t="s">
        <v>133</v>
      </c>
      <c r="K5211" s="164">
        <f t="shared" si="250"/>
        <v>0</v>
      </c>
      <c r="L5211" s="165">
        <f t="shared" si="251"/>
        <v>0</v>
      </c>
      <c r="M5211" s="172">
        <v>127</v>
      </c>
      <c r="N5211" s="172">
        <v>64</v>
      </c>
      <c r="O5211" s="167" t="s">
        <v>133</v>
      </c>
      <c r="P5211" s="260" t="e">
        <f t="shared" si="249"/>
        <v>#NUM!</v>
      </c>
      <c r="S5211" s="272"/>
    </row>
    <row r="5212" spans="1:19">
      <c r="A5212" s="161" t="s">
        <v>6444</v>
      </c>
      <c r="C5212" s="161" t="s">
        <v>133</v>
      </c>
      <c r="F5212" s="163" t="s">
        <v>133</v>
      </c>
      <c r="G5212" s="266" t="s">
        <v>133</v>
      </c>
      <c r="H5212" s="163" t="s">
        <v>133</v>
      </c>
      <c r="I5212" s="163" t="s">
        <v>133</v>
      </c>
      <c r="J5212" s="163" t="s">
        <v>133</v>
      </c>
      <c r="K5212" s="164">
        <f t="shared" si="250"/>
        <v>0</v>
      </c>
      <c r="L5212" s="165">
        <f t="shared" si="251"/>
        <v>0</v>
      </c>
      <c r="M5212" s="172">
        <v>127</v>
      </c>
      <c r="N5212" s="172">
        <v>64</v>
      </c>
      <c r="O5212" s="167" t="s">
        <v>133</v>
      </c>
      <c r="P5212" s="260" t="e">
        <f t="shared" si="249"/>
        <v>#NUM!</v>
      </c>
      <c r="S5212" s="272"/>
    </row>
    <row r="5213" spans="1:19">
      <c r="A5213" s="161" t="s">
        <v>6445</v>
      </c>
      <c r="C5213" s="161" t="s">
        <v>133</v>
      </c>
      <c r="F5213" s="163" t="s">
        <v>133</v>
      </c>
      <c r="G5213" s="266" t="s">
        <v>133</v>
      </c>
      <c r="H5213" s="163" t="s">
        <v>133</v>
      </c>
      <c r="I5213" s="163" t="s">
        <v>133</v>
      </c>
      <c r="J5213" s="163" t="s">
        <v>133</v>
      </c>
      <c r="K5213" s="164">
        <f t="shared" si="250"/>
        <v>0</v>
      </c>
      <c r="L5213" s="165">
        <f t="shared" si="251"/>
        <v>0</v>
      </c>
      <c r="M5213" s="172">
        <v>127</v>
      </c>
      <c r="N5213" s="172">
        <v>64</v>
      </c>
      <c r="O5213" s="167" t="s">
        <v>133</v>
      </c>
      <c r="P5213" s="260" t="e">
        <f t="shared" si="249"/>
        <v>#NUM!</v>
      </c>
      <c r="S5213" s="272"/>
    </row>
    <row r="5214" spans="1:19">
      <c r="A5214" s="161" t="s">
        <v>6446</v>
      </c>
      <c r="C5214" s="161" t="s">
        <v>133</v>
      </c>
      <c r="F5214" s="163" t="s">
        <v>133</v>
      </c>
      <c r="G5214" s="266" t="s">
        <v>133</v>
      </c>
      <c r="H5214" s="163" t="s">
        <v>133</v>
      </c>
      <c r="I5214" s="163" t="s">
        <v>133</v>
      </c>
      <c r="J5214" s="163" t="s">
        <v>133</v>
      </c>
      <c r="K5214" s="164">
        <f t="shared" si="250"/>
        <v>0</v>
      </c>
      <c r="L5214" s="165">
        <f t="shared" si="251"/>
        <v>0</v>
      </c>
      <c r="M5214" s="172">
        <v>127</v>
      </c>
      <c r="N5214" s="172">
        <v>64</v>
      </c>
      <c r="O5214" s="167" t="s">
        <v>133</v>
      </c>
      <c r="P5214" s="260" t="e">
        <f t="shared" si="249"/>
        <v>#NUM!</v>
      </c>
      <c r="S5214" s="272"/>
    </row>
    <row r="5215" spans="1:19">
      <c r="A5215" s="161" t="s">
        <v>6447</v>
      </c>
      <c r="C5215" s="161" t="s">
        <v>133</v>
      </c>
      <c r="F5215" s="163" t="s">
        <v>133</v>
      </c>
      <c r="G5215" s="266" t="s">
        <v>133</v>
      </c>
      <c r="H5215" s="163" t="s">
        <v>133</v>
      </c>
      <c r="I5215" s="163" t="s">
        <v>133</v>
      </c>
      <c r="J5215" s="163" t="s">
        <v>133</v>
      </c>
      <c r="K5215" s="164">
        <f t="shared" si="250"/>
        <v>0</v>
      </c>
      <c r="L5215" s="165">
        <f t="shared" si="251"/>
        <v>0</v>
      </c>
      <c r="M5215" s="172">
        <v>127</v>
      </c>
      <c r="N5215" s="172">
        <v>64</v>
      </c>
      <c r="O5215" s="167" t="s">
        <v>133</v>
      </c>
      <c r="P5215" s="260" t="e">
        <f t="shared" si="249"/>
        <v>#NUM!</v>
      </c>
      <c r="S5215" s="272"/>
    </row>
    <row r="5216" spans="1:19">
      <c r="A5216" s="161" t="s">
        <v>6448</v>
      </c>
      <c r="C5216" s="161" t="s">
        <v>133</v>
      </c>
      <c r="F5216" s="163" t="s">
        <v>133</v>
      </c>
      <c r="G5216" s="266" t="s">
        <v>133</v>
      </c>
      <c r="H5216" s="163" t="s">
        <v>133</v>
      </c>
      <c r="I5216" s="163" t="s">
        <v>133</v>
      </c>
      <c r="J5216" s="163" t="s">
        <v>133</v>
      </c>
      <c r="K5216" s="164">
        <f t="shared" si="250"/>
        <v>0</v>
      </c>
      <c r="L5216" s="165">
        <f t="shared" si="251"/>
        <v>0</v>
      </c>
      <c r="M5216" s="172">
        <v>127</v>
      </c>
      <c r="N5216" s="172">
        <v>64</v>
      </c>
      <c r="O5216" s="167" t="s">
        <v>133</v>
      </c>
      <c r="P5216" s="260" t="e">
        <f t="shared" si="249"/>
        <v>#NUM!</v>
      </c>
      <c r="S5216" s="272"/>
    </row>
    <row r="5217" spans="1:19">
      <c r="A5217" s="161" t="s">
        <v>6449</v>
      </c>
      <c r="C5217" s="161" t="s">
        <v>133</v>
      </c>
      <c r="F5217" s="163" t="s">
        <v>133</v>
      </c>
      <c r="G5217" s="266" t="s">
        <v>133</v>
      </c>
      <c r="H5217" s="163" t="s">
        <v>133</v>
      </c>
      <c r="I5217" s="163" t="s">
        <v>133</v>
      </c>
      <c r="J5217" s="163" t="s">
        <v>133</v>
      </c>
      <c r="K5217" s="164">
        <f t="shared" si="250"/>
        <v>0</v>
      </c>
      <c r="L5217" s="165">
        <f t="shared" si="251"/>
        <v>0</v>
      </c>
      <c r="M5217" s="172">
        <v>127</v>
      </c>
      <c r="N5217" s="172">
        <v>64</v>
      </c>
      <c r="O5217" s="167" t="s">
        <v>133</v>
      </c>
      <c r="P5217" s="260" t="e">
        <f t="shared" si="249"/>
        <v>#NUM!</v>
      </c>
      <c r="S5217" s="272"/>
    </row>
    <row r="5218" spans="1:19">
      <c r="A5218" s="161" t="s">
        <v>6450</v>
      </c>
      <c r="C5218" s="161" t="s">
        <v>133</v>
      </c>
      <c r="F5218" s="163" t="s">
        <v>133</v>
      </c>
      <c r="G5218" s="266" t="s">
        <v>133</v>
      </c>
      <c r="H5218" s="163" t="s">
        <v>133</v>
      </c>
      <c r="I5218" s="163" t="s">
        <v>133</v>
      </c>
      <c r="J5218" s="163" t="s">
        <v>133</v>
      </c>
      <c r="K5218" s="164">
        <f t="shared" si="250"/>
        <v>0</v>
      </c>
      <c r="L5218" s="165">
        <f t="shared" si="251"/>
        <v>0</v>
      </c>
      <c r="M5218" s="172">
        <v>127</v>
      </c>
      <c r="N5218" s="172">
        <v>64</v>
      </c>
      <c r="O5218" s="167" t="s">
        <v>133</v>
      </c>
      <c r="P5218" s="260" t="e">
        <f t="shared" si="249"/>
        <v>#NUM!</v>
      </c>
      <c r="S5218" s="272"/>
    </row>
    <row r="5219" spans="1:19">
      <c r="A5219" s="161" t="s">
        <v>6451</v>
      </c>
      <c r="C5219" s="161" t="s">
        <v>133</v>
      </c>
      <c r="F5219" s="163" t="s">
        <v>133</v>
      </c>
      <c r="G5219" s="266" t="s">
        <v>133</v>
      </c>
      <c r="H5219" s="163" t="s">
        <v>133</v>
      </c>
      <c r="I5219" s="163" t="s">
        <v>133</v>
      </c>
      <c r="J5219" s="163" t="s">
        <v>133</v>
      </c>
      <c r="K5219" s="164">
        <f t="shared" si="250"/>
        <v>0</v>
      </c>
      <c r="L5219" s="165">
        <f t="shared" si="251"/>
        <v>0</v>
      </c>
      <c r="M5219" s="172">
        <v>127</v>
      </c>
      <c r="N5219" s="172">
        <v>64</v>
      </c>
      <c r="O5219" s="167" t="s">
        <v>133</v>
      </c>
      <c r="P5219" s="260" t="e">
        <f t="shared" si="249"/>
        <v>#NUM!</v>
      </c>
      <c r="S5219" s="272"/>
    </row>
    <row r="5220" spans="1:19">
      <c r="A5220" s="161" t="s">
        <v>6452</v>
      </c>
      <c r="C5220" s="161" t="s">
        <v>133</v>
      </c>
      <c r="F5220" s="163" t="s">
        <v>133</v>
      </c>
      <c r="G5220" s="266" t="s">
        <v>133</v>
      </c>
      <c r="H5220" s="163" t="s">
        <v>133</v>
      </c>
      <c r="I5220" s="163" t="s">
        <v>133</v>
      </c>
      <c r="J5220" s="163" t="s">
        <v>133</v>
      </c>
      <c r="K5220" s="164">
        <f t="shared" si="250"/>
        <v>0</v>
      </c>
      <c r="L5220" s="165">
        <f t="shared" si="251"/>
        <v>0</v>
      </c>
      <c r="M5220" s="172">
        <v>127</v>
      </c>
      <c r="N5220" s="172">
        <v>64</v>
      </c>
      <c r="O5220" s="167" t="s">
        <v>133</v>
      </c>
      <c r="P5220" s="260" t="e">
        <f t="shared" si="249"/>
        <v>#NUM!</v>
      </c>
      <c r="S5220" s="272"/>
    </row>
    <row r="5221" spans="1:19">
      <c r="A5221" s="161" t="s">
        <v>6453</v>
      </c>
      <c r="C5221" s="161" t="s">
        <v>133</v>
      </c>
      <c r="F5221" s="163" t="s">
        <v>133</v>
      </c>
      <c r="G5221" s="266" t="s">
        <v>133</v>
      </c>
      <c r="H5221" s="163" t="s">
        <v>133</v>
      </c>
      <c r="I5221" s="163" t="s">
        <v>133</v>
      </c>
      <c r="J5221" s="163" t="s">
        <v>133</v>
      </c>
      <c r="K5221" s="164">
        <f t="shared" si="250"/>
        <v>0</v>
      </c>
      <c r="L5221" s="165">
        <f t="shared" si="251"/>
        <v>0</v>
      </c>
      <c r="M5221" s="172">
        <v>127</v>
      </c>
      <c r="N5221" s="172">
        <v>64</v>
      </c>
      <c r="O5221" s="167" t="s">
        <v>133</v>
      </c>
      <c r="P5221" s="260" t="e">
        <f t="shared" si="249"/>
        <v>#NUM!</v>
      </c>
      <c r="S5221" s="272"/>
    </row>
    <row r="5222" spans="1:19">
      <c r="A5222" s="161" t="s">
        <v>6454</v>
      </c>
      <c r="C5222" s="161" t="s">
        <v>133</v>
      </c>
      <c r="F5222" s="163" t="s">
        <v>133</v>
      </c>
      <c r="G5222" s="266" t="s">
        <v>133</v>
      </c>
      <c r="H5222" s="163" t="s">
        <v>133</v>
      </c>
      <c r="I5222" s="163" t="s">
        <v>133</v>
      </c>
      <c r="J5222" s="163" t="s">
        <v>133</v>
      </c>
      <c r="K5222" s="164">
        <f t="shared" si="250"/>
        <v>0</v>
      </c>
      <c r="L5222" s="165">
        <f t="shared" si="251"/>
        <v>0</v>
      </c>
      <c r="M5222" s="172">
        <v>127</v>
      </c>
      <c r="N5222" s="172">
        <v>64</v>
      </c>
      <c r="O5222" s="167" t="s">
        <v>133</v>
      </c>
      <c r="P5222" s="260" t="e">
        <f t="shared" si="249"/>
        <v>#NUM!</v>
      </c>
      <c r="S5222" s="272"/>
    </row>
    <row r="5223" spans="1:19">
      <c r="A5223" s="161" t="s">
        <v>6455</v>
      </c>
      <c r="C5223" s="161" t="s">
        <v>133</v>
      </c>
      <c r="F5223" s="163" t="s">
        <v>133</v>
      </c>
      <c r="G5223" s="266" t="s">
        <v>133</v>
      </c>
      <c r="H5223" s="163" t="s">
        <v>133</v>
      </c>
      <c r="I5223" s="163" t="s">
        <v>133</v>
      </c>
      <c r="J5223" s="163" t="s">
        <v>133</v>
      </c>
      <c r="K5223" s="164">
        <f t="shared" si="250"/>
        <v>0</v>
      </c>
      <c r="L5223" s="165">
        <f t="shared" si="251"/>
        <v>0</v>
      </c>
      <c r="M5223" s="172">
        <v>127</v>
      </c>
      <c r="N5223" s="172">
        <v>64</v>
      </c>
      <c r="O5223" s="167" t="s">
        <v>133</v>
      </c>
      <c r="P5223" s="260" t="e">
        <f t="shared" si="249"/>
        <v>#NUM!</v>
      </c>
      <c r="S5223" s="272"/>
    </row>
    <row r="5224" spans="1:19">
      <c r="A5224" s="161" t="s">
        <v>6456</v>
      </c>
      <c r="C5224" s="161" t="s">
        <v>133</v>
      </c>
      <c r="F5224" s="163" t="s">
        <v>133</v>
      </c>
      <c r="G5224" s="266" t="s">
        <v>133</v>
      </c>
      <c r="H5224" s="163" t="s">
        <v>133</v>
      </c>
      <c r="I5224" s="163" t="s">
        <v>133</v>
      </c>
      <c r="J5224" s="163" t="s">
        <v>133</v>
      </c>
      <c r="K5224" s="164">
        <f t="shared" si="250"/>
        <v>0</v>
      </c>
      <c r="L5224" s="165">
        <f t="shared" si="251"/>
        <v>0</v>
      </c>
      <c r="M5224" s="172">
        <v>127</v>
      </c>
      <c r="N5224" s="172">
        <v>64</v>
      </c>
      <c r="O5224" s="167" t="s">
        <v>133</v>
      </c>
      <c r="P5224" s="260" t="e">
        <f t="shared" si="249"/>
        <v>#NUM!</v>
      </c>
      <c r="S5224" s="272"/>
    </row>
    <row r="5225" spans="1:19">
      <c r="A5225" s="161" t="s">
        <v>6457</v>
      </c>
      <c r="C5225" s="161" t="s">
        <v>133</v>
      </c>
      <c r="F5225" s="163" t="s">
        <v>133</v>
      </c>
      <c r="G5225" s="266" t="s">
        <v>133</v>
      </c>
      <c r="H5225" s="163" t="s">
        <v>133</v>
      </c>
      <c r="I5225" s="163" t="s">
        <v>133</v>
      </c>
      <c r="J5225" s="163" t="s">
        <v>133</v>
      </c>
      <c r="K5225" s="164">
        <f t="shared" si="250"/>
        <v>0</v>
      </c>
      <c r="L5225" s="165">
        <f t="shared" si="251"/>
        <v>0</v>
      </c>
      <c r="M5225" s="172">
        <v>127</v>
      </c>
      <c r="N5225" s="172">
        <v>64</v>
      </c>
      <c r="O5225" s="167" t="s">
        <v>133</v>
      </c>
      <c r="P5225" s="260" t="e">
        <f t="shared" si="249"/>
        <v>#NUM!</v>
      </c>
      <c r="S5225" s="272"/>
    </row>
    <row r="5226" spans="1:19">
      <c r="A5226" s="161" t="s">
        <v>6458</v>
      </c>
      <c r="C5226" s="161" t="s">
        <v>133</v>
      </c>
      <c r="F5226" s="163" t="s">
        <v>133</v>
      </c>
      <c r="G5226" s="266" t="s">
        <v>133</v>
      </c>
      <c r="H5226" s="163" t="s">
        <v>133</v>
      </c>
      <c r="I5226" s="163" t="s">
        <v>133</v>
      </c>
      <c r="J5226" s="163" t="s">
        <v>133</v>
      </c>
      <c r="K5226" s="164">
        <f t="shared" si="250"/>
        <v>0</v>
      </c>
      <c r="L5226" s="165">
        <f t="shared" si="251"/>
        <v>0</v>
      </c>
      <c r="M5226" s="172">
        <v>127</v>
      </c>
      <c r="N5226" s="172">
        <v>64</v>
      </c>
      <c r="O5226" s="167" t="s">
        <v>133</v>
      </c>
      <c r="P5226" s="260" t="e">
        <f t="shared" si="249"/>
        <v>#NUM!</v>
      </c>
      <c r="S5226" s="272"/>
    </row>
    <row r="5227" spans="1:19">
      <c r="A5227" s="161" t="s">
        <v>6459</v>
      </c>
      <c r="C5227" s="161" t="s">
        <v>133</v>
      </c>
      <c r="F5227" s="163" t="s">
        <v>133</v>
      </c>
      <c r="G5227" s="266" t="s">
        <v>133</v>
      </c>
      <c r="H5227" s="163" t="s">
        <v>133</v>
      </c>
      <c r="I5227" s="163" t="s">
        <v>133</v>
      </c>
      <c r="J5227" s="163" t="s">
        <v>133</v>
      </c>
      <c r="K5227" s="164">
        <f t="shared" si="250"/>
        <v>0</v>
      </c>
      <c r="L5227" s="165">
        <f t="shared" si="251"/>
        <v>0</v>
      </c>
      <c r="M5227" s="172">
        <v>127</v>
      </c>
      <c r="N5227" s="172">
        <v>64</v>
      </c>
      <c r="O5227" s="167" t="s">
        <v>133</v>
      </c>
      <c r="P5227" s="260" t="e">
        <f t="shared" si="249"/>
        <v>#NUM!</v>
      </c>
      <c r="S5227" s="272"/>
    </row>
    <row r="5228" spans="1:19">
      <c r="A5228" s="161" t="s">
        <v>6460</v>
      </c>
      <c r="C5228" s="161" t="s">
        <v>133</v>
      </c>
      <c r="F5228" s="163" t="s">
        <v>133</v>
      </c>
      <c r="G5228" s="266" t="s">
        <v>133</v>
      </c>
      <c r="H5228" s="163" t="s">
        <v>133</v>
      </c>
      <c r="I5228" s="163" t="s">
        <v>133</v>
      </c>
      <c r="J5228" s="163" t="s">
        <v>133</v>
      </c>
      <c r="K5228" s="164">
        <f t="shared" si="250"/>
        <v>0</v>
      </c>
      <c r="L5228" s="165">
        <f t="shared" si="251"/>
        <v>0</v>
      </c>
      <c r="M5228" s="172">
        <v>127</v>
      </c>
      <c r="N5228" s="172">
        <v>64</v>
      </c>
      <c r="O5228" s="167" t="s">
        <v>133</v>
      </c>
      <c r="P5228" s="260" t="e">
        <f t="shared" si="249"/>
        <v>#NUM!</v>
      </c>
      <c r="S5228" s="272"/>
    </row>
    <row r="5229" spans="1:19">
      <c r="A5229" s="161" t="s">
        <v>6461</v>
      </c>
      <c r="C5229" s="161" t="s">
        <v>133</v>
      </c>
      <c r="F5229" s="163" t="s">
        <v>133</v>
      </c>
      <c r="G5229" s="266" t="s">
        <v>133</v>
      </c>
      <c r="H5229" s="163" t="s">
        <v>133</v>
      </c>
      <c r="I5229" s="163" t="s">
        <v>133</v>
      </c>
      <c r="J5229" s="163" t="s">
        <v>133</v>
      </c>
      <c r="K5229" s="164">
        <f t="shared" si="250"/>
        <v>0</v>
      </c>
      <c r="L5229" s="165">
        <f t="shared" si="251"/>
        <v>0</v>
      </c>
      <c r="M5229" s="172">
        <v>127</v>
      </c>
      <c r="N5229" s="172">
        <v>64</v>
      </c>
      <c r="O5229" s="167" t="s">
        <v>133</v>
      </c>
      <c r="P5229" s="260" t="e">
        <f t="shared" si="249"/>
        <v>#NUM!</v>
      </c>
      <c r="S5229" s="272"/>
    </row>
    <row r="5230" spans="1:19">
      <c r="A5230" s="161" t="s">
        <v>6462</v>
      </c>
      <c r="C5230" s="161" t="s">
        <v>133</v>
      </c>
      <c r="F5230" s="163" t="s">
        <v>133</v>
      </c>
      <c r="G5230" s="266" t="s">
        <v>133</v>
      </c>
      <c r="H5230" s="163" t="s">
        <v>133</v>
      </c>
      <c r="I5230" s="163" t="s">
        <v>133</v>
      </c>
      <c r="J5230" s="163" t="s">
        <v>133</v>
      </c>
      <c r="K5230" s="164">
        <f t="shared" si="250"/>
        <v>0</v>
      </c>
      <c r="L5230" s="165">
        <f t="shared" si="251"/>
        <v>0</v>
      </c>
      <c r="M5230" s="172">
        <v>127</v>
      </c>
      <c r="N5230" s="172">
        <v>64</v>
      </c>
      <c r="O5230" s="167" t="s">
        <v>133</v>
      </c>
      <c r="P5230" s="260" t="e">
        <f t="shared" si="249"/>
        <v>#NUM!</v>
      </c>
      <c r="S5230" s="272"/>
    </row>
    <row r="5231" spans="1:19">
      <c r="A5231" s="161" t="s">
        <v>6463</v>
      </c>
      <c r="C5231" s="161" t="s">
        <v>133</v>
      </c>
      <c r="F5231" s="163" t="s">
        <v>133</v>
      </c>
      <c r="G5231" s="266" t="s">
        <v>133</v>
      </c>
      <c r="H5231" s="163" t="s">
        <v>133</v>
      </c>
      <c r="I5231" s="163" t="s">
        <v>133</v>
      </c>
      <c r="J5231" s="163" t="s">
        <v>133</v>
      </c>
      <c r="K5231" s="164">
        <f t="shared" si="250"/>
        <v>0</v>
      </c>
      <c r="L5231" s="165">
        <f t="shared" si="251"/>
        <v>0</v>
      </c>
      <c r="M5231" s="172">
        <v>127</v>
      </c>
      <c r="N5231" s="172">
        <v>64</v>
      </c>
      <c r="O5231" s="167" t="s">
        <v>133</v>
      </c>
      <c r="P5231" s="260" t="e">
        <f t="shared" si="249"/>
        <v>#NUM!</v>
      </c>
      <c r="S5231" s="272"/>
    </row>
    <row r="5232" spans="1:19">
      <c r="A5232" s="161" t="s">
        <v>6464</v>
      </c>
      <c r="C5232" s="161" t="s">
        <v>133</v>
      </c>
      <c r="F5232" s="163" t="s">
        <v>133</v>
      </c>
      <c r="G5232" s="266" t="s">
        <v>133</v>
      </c>
      <c r="H5232" s="163" t="s">
        <v>133</v>
      </c>
      <c r="I5232" s="163" t="s">
        <v>133</v>
      </c>
      <c r="J5232" s="163" t="s">
        <v>133</v>
      </c>
      <c r="K5232" s="164">
        <f t="shared" si="250"/>
        <v>0</v>
      </c>
      <c r="L5232" s="165">
        <f t="shared" si="251"/>
        <v>0</v>
      </c>
      <c r="M5232" s="172">
        <v>127</v>
      </c>
      <c r="N5232" s="172">
        <v>64</v>
      </c>
      <c r="O5232" s="167" t="s">
        <v>133</v>
      </c>
      <c r="P5232" s="260" t="e">
        <f t="shared" si="249"/>
        <v>#NUM!</v>
      </c>
      <c r="S5232" s="272"/>
    </row>
    <row r="5233" spans="1:19">
      <c r="A5233" s="161" t="s">
        <v>6465</v>
      </c>
      <c r="C5233" s="161" t="s">
        <v>133</v>
      </c>
      <c r="F5233" s="163" t="s">
        <v>133</v>
      </c>
      <c r="G5233" s="266" t="s">
        <v>133</v>
      </c>
      <c r="H5233" s="163" t="s">
        <v>133</v>
      </c>
      <c r="I5233" s="163" t="s">
        <v>133</v>
      </c>
      <c r="J5233" s="163" t="s">
        <v>133</v>
      </c>
      <c r="K5233" s="164">
        <f t="shared" si="250"/>
        <v>0</v>
      </c>
      <c r="L5233" s="165">
        <f t="shared" si="251"/>
        <v>0</v>
      </c>
      <c r="M5233" s="172">
        <v>127</v>
      </c>
      <c r="N5233" s="172">
        <v>64</v>
      </c>
      <c r="O5233" s="167" t="s">
        <v>133</v>
      </c>
      <c r="P5233" s="260" t="e">
        <f t="shared" si="249"/>
        <v>#NUM!</v>
      </c>
      <c r="S5233" s="272"/>
    </row>
    <row r="5234" spans="1:19">
      <c r="A5234" s="161" t="s">
        <v>6466</v>
      </c>
      <c r="C5234" s="161" t="s">
        <v>133</v>
      </c>
      <c r="F5234" s="163" t="s">
        <v>133</v>
      </c>
      <c r="G5234" s="266" t="s">
        <v>133</v>
      </c>
      <c r="H5234" s="163" t="s">
        <v>133</v>
      </c>
      <c r="I5234" s="163" t="s">
        <v>133</v>
      </c>
      <c r="J5234" s="163" t="s">
        <v>133</v>
      </c>
      <c r="K5234" s="164">
        <f t="shared" si="250"/>
        <v>0</v>
      </c>
      <c r="L5234" s="165">
        <f t="shared" si="251"/>
        <v>0</v>
      </c>
      <c r="M5234" s="172">
        <v>127</v>
      </c>
      <c r="N5234" s="172">
        <v>64</v>
      </c>
      <c r="O5234" s="167" t="s">
        <v>133</v>
      </c>
      <c r="P5234" s="260" t="e">
        <f t="shared" si="249"/>
        <v>#NUM!</v>
      </c>
      <c r="S5234" s="272"/>
    </row>
    <row r="5235" spans="1:19">
      <c r="A5235" s="161" t="s">
        <v>6467</v>
      </c>
      <c r="C5235" s="161" t="s">
        <v>133</v>
      </c>
      <c r="F5235" s="163" t="s">
        <v>133</v>
      </c>
      <c r="G5235" s="266" t="s">
        <v>133</v>
      </c>
      <c r="H5235" s="163" t="s">
        <v>133</v>
      </c>
      <c r="I5235" s="163" t="s">
        <v>133</v>
      </c>
      <c r="J5235" s="163" t="s">
        <v>133</v>
      </c>
      <c r="K5235" s="164">
        <f t="shared" si="250"/>
        <v>0</v>
      </c>
      <c r="L5235" s="165">
        <f t="shared" si="251"/>
        <v>0</v>
      </c>
      <c r="M5235" s="172">
        <v>127</v>
      </c>
      <c r="N5235" s="172">
        <v>64</v>
      </c>
      <c r="O5235" s="167" t="s">
        <v>133</v>
      </c>
      <c r="P5235" s="260" t="e">
        <f t="shared" si="249"/>
        <v>#NUM!</v>
      </c>
      <c r="S5235" s="272"/>
    </row>
    <row r="5236" spans="1:19">
      <c r="A5236" s="161" t="s">
        <v>6468</v>
      </c>
      <c r="C5236" s="161" t="s">
        <v>133</v>
      </c>
      <c r="F5236" s="163" t="s">
        <v>133</v>
      </c>
      <c r="G5236" s="266" t="s">
        <v>133</v>
      </c>
      <c r="H5236" s="163" t="s">
        <v>133</v>
      </c>
      <c r="I5236" s="163" t="s">
        <v>133</v>
      </c>
      <c r="J5236" s="163" t="s">
        <v>133</v>
      </c>
      <c r="K5236" s="164">
        <f t="shared" si="250"/>
        <v>0</v>
      </c>
      <c r="L5236" s="165">
        <f t="shared" si="251"/>
        <v>0</v>
      </c>
      <c r="M5236" s="172">
        <v>127</v>
      </c>
      <c r="N5236" s="172">
        <v>64</v>
      </c>
      <c r="O5236" s="167" t="s">
        <v>133</v>
      </c>
      <c r="P5236" s="260" t="e">
        <f t="shared" si="249"/>
        <v>#NUM!</v>
      </c>
      <c r="S5236" s="272"/>
    </row>
    <row r="5237" spans="1:19">
      <c r="A5237" s="161" t="s">
        <v>6469</v>
      </c>
      <c r="C5237" s="161" t="s">
        <v>133</v>
      </c>
      <c r="F5237" s="163" t="s">
        <v>133</v>
      </c>
      <c r="G5237" s="266" t="s">
        <v>133</v>
      </c>
      <c r="H5237" s="163" t="s">
        <v>133</v>
      </c>
      <c r="I5237" s="163" t="s">
        <v>133</v>
      </c>
      <c r="J5237" s="163" t="s">
        <v>133</v>
      </c>
      <c r="K5237" s="164">
        <f t="shared" si="250"/>
        <v>0</v>
      </c>
      <c r="L5237" s="165">
        <f t="shared" si="251"/>
        <v>0</v>
      </c>
      <c r="M5237" s="172">
        <v>127</v>
      </c>
      <c r="N5237" s="172">
        <v>64</v>
      </c>
      <c r="O5237" s="167" t="s">
        <v>133</v>
      </c>
      <c r="P5237" s="260" t="e">
        <f t="shared" si="249"/>
        <v>#NUM!</v>
      </c>
      <c r="S5237" s="272"/>
    </row>
    <row r="5238" spans="1:19">
      <c r="A5238" s="161" t="s">
        <v>6470</v>
      </c>
      <c r="C5238" s="161" t="s">
        <v>133</v>
      </c>
      <c r="F5238" s="163" t="s">
        <v>133</v>
      </c>
      <c r="G5238" s="266" t="s">
        <v>133</v>
      </c>
      <c r="H5238" s="163" t="s">
        <v>133</v>
      </c>
      <c r="I5238" s="163" t="s">
        <v>133</v>
      </c>
      <c r="J5238" s="163" t="s">
        <v>133</v>
      </c>
      <c r="K5238" s="164">
        <f t="shared" si="250"/>
        <v>0</v>
      </c>
      <c r="L5238" s="165">
        <f t="shared" si="251"/>
        <v>0</v>
      </c>
      <c r="M5238" s="172">
        <v>127</v>
      </c>
      <c r="N5238" s="172">
        <v>64</v>
      </c>
      <c r="O5238" s="167" t="s">
        <v>133</v>
      </c>
      <c r="P5238" s="260" t="e">
        <f t="shared" si="249"/>
        <v>#NUM!</v>
      </c>
      <c r="S5238" s="272"/>
    </row>
    <row r="5239" spans="1:19">
      <c r="A5239" s="161" t="s">
        <v>6471</v>
      </c>
      <c r="C5239" s="161" t="s">
        <v>133</v>
      </c>
      <c r="F5239" s="163" t="s">
        <v>133</v>
      </c>
      <c r="G5239" s="266" t="s">
        <v>133</v>
      </c>
      <c r="H5239" s="163" t="s">
        <v>133</v>
      </c>
      <c r="I5239" s="163" t="s">
        <v>133</v>
      </c>
      <c r="J5239" s="163" t="s">
        <v>133</v>
      </c>
      <c r="K5239" s="164">
        <f t="shared" si="250"/>
        <v>0</v>
      </c>
      <c r="L5239" s="165">
        <f t="shared" si="251"/>
        <v>0</v>
      </c>
      <c r="M5239" s="172">
        <v>127</v>
      </c>
      <c r="N5239" s="172">
        <v>64</v>
      </c>
      <c r="O5239" s="167" t="s">
        <v>133</v>
      </c>
      <c r="P5239" s="260" t="e">
        <f t="shared" si="249"/>
        <v>#NUM!</v>
      </c>
      <c r="S5239" s="272"/>
    </row>
    <row r="5240" spans="1:19">
      <c r="A5240" s="161" t="s">
        <v>6472</v>
      </c>
      <c r="C5240" s="161" t="s">
        <v>133</v>
      </c>
      <c r="F5240" s="163" t="s">
        <v>133</v>
      </c>
      <c r="G5240" s="266" t="s">
        <v>133</v>
      </c>
      <c r="H5240" s="163" t="s">
        <v>133</v>
      </c>
      <c r="I5240" s="163" t="s">
        <v>133</v>
      </c>
      <c r="J5240" s="163" t="s">
        <v>133</v>
      </c>
      <c r="K5240" s="164">
        <f t="shared" si="250"/>
        <v>0</v>
      </c>
      <c r="L5240" s="165">
        <f t="shared" si="251"/>
        <v>0</v>
      </c>
      <c r="M5240" s="172">
        <v>127</v>
      </c>
      <c r="N5240" s="172">
        <v>64</v>
      </c>
      <c r="O5240" s="167" t="s">
        <v>133</v>
      </c>
      <c r="P5240" s="260" t="e">
        <f t="shared" si="249"/>
        <v>#NUM!</v>
      </c>
      <c r="S5240" s="272"/>
    </row>
    <row r="5241" spans="1:19">
      <c r="A5241" s="161" t="s">
        <v>6473</v>
      </c>
      <c r="C5241" s="161" t="s">
        <v>133</v>
      </c>
      <c r="F5241" s="163" t="s">
        <v>133</v>
      </c>
      <c r="G5241" s="266" t="s">
        <v>133</v>
      </c>
      <c r="H5241" s="163" t="s">
        <v>133</v>
      </c>
      <c r="I5241" s="163" t="s">
        <v>133</v>
      </c>
      <c r="J5241" s="163" t="s">
        <v>133</v>
      </c>
      <c r="K5241" s="164">
        <f t="shared" si="250"/>
        <v>0</v>
      </c>
      <c r="L5241" s="165">
        <f t="shared" si="251"/>
        <v>0</v>
      </c>
      <c r="M5241" s="172">
        <v>127</v>
      </c>
      <c r="N5241" s="172">
        <v>64</v>
      </c>
      <c r="O5241" s="167" t="s">
        <v>133</v>
      </c>
      <c r="P5241" s="260" t="e">
        <f t="shared" si="249"/>
        <v>#NUM!</v>
      </c>
      <c r="S5241" s="272"/>
    </row>
    <row r="5242" spans="1:19">
      <c r="A5242" s="161" t="s">
        <v>6474</v>
      </c>
      <c r="C5242" s="161" t="s">
        <v>133</v>
      </c>
      <c r="F5242" s="163" t="s">
        <v>133</v>
      </c>
      <c r="G5242" s="266" t="s">
        <v>133</v>
      </c>
      <c r="H5242" s="163" t="s">
        <v>133</v>
      </c>
      <c r="I5242" s="163" t="s">
        <v>133</v>
      </c>
      <c r="J5242" s="163" t="s">
        <v>133</v>
      </c>
      <c r="K5242" s="164">
        <f t="shared" si="250"/>
        <v>0</v>
      </c>
      <c r="L5242" s="165">
        <f t="shared" si="251"/>
        <v>0</v>
      </c>
      <c r="M5242" s="172">
        <v>127</v>
      </c>
      <c r="N5242" s="172">
        <v>64</v>
      </c>
      <c r="O5242" s="167" t="s">
        <v>133</v>
      </c>
      <c r="P5242" s="260" t="e">
        <f t="shared" si="249"/>
        <v>#NUM!</v>
      </c>
      <c r="S5242" s="272"/>
    </row>
    <row r="5243" spans="1:19">
      <c r="A5243" s="161" t="s">
        <v>6475</v>
      </c>
      <c r="C5243" s="161" t="s">
        <v>133</v>
      </c>
      <c r="F5243" s="163" t="s">
        <v>133</v>
      </c>
      <c r="G5243" s="266" t="s">
        <v>133</v>
      </c>
      <c r="H5243" s="163" t="s">
        <v>133</v>
      </c>
      <c r="I5243" s="163" t="s">
        <v>133</v>
      </c>
      <c r="J5243" s="163" t="s">
        <v>133</v>
      </c>
      <c r="K5243" s="164">
        <f t="shared" si="250"/>
        <v>0</v>
      </c>
      <c r="L5243" s="165">
        <f t="shared" si="251"/>
        <v>0</v>
      </c>
      <c r="M5243" s="172">
        <v>127</v>
      </c>
      <c r="N5243" s="172">
        <v>64</v>
      </c>
      <c r="O5243" s="167" t="s">
        <v>133</v>
      </c>
      <c r="P5243" s="260" t="e">
        <f t="shared" si="249"/>
        <v>#NUM!</v>
      </c>
      <c r="S5243" s="272"/>
    </row>
    <row r="5244" spans="1:19">
      <c r="A5244" s="161" t="s">
        <v>6476</v>
      </c>
      <c r="C5244" s="161" t="s">
        <v>133</v>
      </c>
      <c r="F5244" s="163" t="s">
        <v>133</v>
      </c>
      <c r="G5244" s="266" t="s">
        <v>133</v>
      </c>
      <c r="H5244" s="163" t="s">
        <v>133</v>
      </c>
      <c r="I5244" s="163" t="s">
        <v>133</v>
      </c>
      <c r="J5244" s="163" t="s">
        <v>133</v>
      </c>
      <c r="K5244" s="164">
        <f t="shared" si="250"/>
        <v>0</v>
      </c>
      <c r="L5244" s="165">
        <f t="shared" si="251"/>
        <v>0</v>
      </c>
      <c r="M5244" s="172">
        <v>127</v>
      </c>
      <c r="N5244" s="172">
        <v>64</v>
      </c>
      <c r="O5244" s="167" t="s">
        <v>133</v>
      </c>
      <c r="P5244" s="260" t="e">
        <f t="shared" si="249"/>
        <v>#NUM!</v>
      </c>
      <c r="S5244" s="272"/>
    </row>
    <row r="5245" spans="1:19">
      <c r="A5245" s="161" t="s">
        <v>6477</v>
      </c>
      <c r="C5245" s="161" t="s">
        <v>133</v>
      </c>
      <c r="F5245" s="163" t="s">
        <v>133</v>
      </c>
      <c r="G5245" s="266" t="s">
        <v>133</v>
      </c>
      <c r="H5245" s="163" t="s">
        <v>133</v>
      </c>
      <c r="I5245" s="163" t="s">
        <v>133</v>
      </c>
      <c r="J5245" s="163" t="s">
        <v>133</v>
      </c>
      <c r="K5245" s="164">
        <f t="shared" si="250"/>
        <v>0</v>
      </c>
      <c r="L5245" s="165">
        <f t="shared" si="251"/>
        <v>0</v>
      </c>
      <c r="M5245" s="172">
        <v>127</v>
      </c>
      <c r="N5245" s="172">
        <v>64</v>
      </c>
      <c r="O5245" s="167" t="s">
        <v>133</v>
      </c>
      <c r="P5245" s="260" t="e">
        <f t="shared" si="249"/>
        <v>#NUM!</v>
      </c>
      <c r="S5245" s="272"/>
    </row>
    <row r="5246" spans="1:19">
      <c r="A5246" s="161" t="s">
        <v>6478</v>
      </c>
      <c r="C5246" s="161" t="s">
        <v>133</v>
      </c>
      <c r="F5246" s="163" t="s">
        <v>133</v>
      </c>
      <c r="G5246" s="266" t="s">
        <v>133</v>
      </c>
      <c r="H5246" s="163" t="s">
        <v>133</v>
      </c>
      <c r="I5246" s="163" t="s">
        <v>133</v>
      </c>
      <c r="J5246" s="163" t="s">
        <v>133</v>
      </c>
      <c r="K5246" s="164">
        <f t="shared" si="250"/>
        <v>0</v>
      </c>
      <c r="L5246" s="165">
        <f t="shared" si="251"/>
        <v>0</v>
      </c>
      <c r="M5246" s="172">
        <v>127</v>
      </c>
      <c r="N5246" s="172">
        <v>64</v>
      </c>
      <c r="O5246" s="167" t="s">
        <v>133</v>
      </c>
      <c r="P5246" s="260" t="e">
        <f t="shared" si="249"/>
        <v>#NUM!</v>
      </c>
      <c r="S5246" s="272"/>
    </row>
    <row r="5247" spans="1:19">
      <c r="A5247" s="161" t="s">
        <v>6479</v>
      </c>
      <c r="C5247" s="161" t="s">
        <v>133</v>
      </c>
      <c r="F5247" s="163" t="s">
        <v>133</v>
      </c>
      <c r="G5247" s="266" t="s">
        <v>133</v>
      </c>
      <c r="H5247" s="163" t="s">
        <v>133</v>
      </c>
      <c r="I5247" s="163" t="s">
        <v>133</v>
      </c>
      <c r="J5247" s="163" t="s">
        <v>133</v>
      </c>
      <c r="K5247" s="164">
        <f t="shared" si="250"/>
        <v>0</v>
      </c>
      <c r="L5247" s="165">
        <f t="shared" si="251"/>
        <v>0</v>
      </c>
      <c r="M5247" s="172">
        <v>127</v>
      </c>
      <c r="N5247" s="172">
        <v>64</v>
      </c>
      <c r="O5247" s="167" t="s">
        <v>133</v>
      </c>
      <c r="P5247" s="260" t="e">
        <f t="shared" si="249"/>
        <v>#NUM!</v>
      </c>
      <c r="S5247" s="272"/>
    </row>
    <row r="5248" spans="1:19">
      <c r="A5248" s="161" t="s">
        <v>6480</v>
      </c>
      <c r="C5248" s="161" t="s">
        <v>133</v>
      </c>
      <c r="F5248" s="163" t="s">
        <v>133</v>
      </c>
      <c r="G5248" s="266" t="s">
        <v>133</v>
      </c>
      <c r="H5248" s="163" t="s">
        <v>133</v>
      </c>
      <c r="I5248" s="163" t="s">
        <v>133</v>
      </c>
      <c r="J5248" s="163" t="s">
        <v>133</v>
      </c>
      <c r="K5248" s="164">
        <f t="shared" si="250"/>
        <v>0</v>
      </c>
      <c r="L5248" s="165">
        <f t="shared" si="251"/>
        <v>0</v>
      </c>
      <c r="M5248" s="172">
        <v>127</v>
      </c>
      <c r="N5248" s="172">
        <v>64</v>
      </c>
      <c r="O5248" s="167" t="s">
        <v>133</v>
      </c>
      <c r="P5248" s="260" t="e">
        <f t="shared" si="249"/>
        <v>#NUM!</v>
      </c>
      <c r="S5248" s="272"/>
    </row>
    <row r="5249" spans="1:19">
      <c r="A5249" s="161" t="s">
        <v>6481</v>
      </c>
      <c r="C5249" s="161" t="s">
        <v>133</v>
      </c>
      <c r="F5249" s="163" t="s">
        <v>133</v>
      </c>
      <c r="G5249" s="266" t="s">
        <v>133</v>
      </c>
      <c r="H5249" s="163" t="s">
        <v>133</v>
      </c>
      <c r="I5249" s="163" t="s">
        <v>133</v>
      </c>
      <c r="J5249" s="163" t="s">
        <v>133</v>
      </c>
      <c r="K5249" s="164">
        <f t="shared" si="250"/>
        <v>0</v>
      </c>
      <c r="L5249" s="165">
        <f t="shared" si="251"/>
        <v>0</v>
      </c>
      <c r="M5249" s="172">
        <v>127</v>
      </c>
      <c r="N5249" s="172">
        <v>64</v>
      </c>
      <c r="O5249" s="167" t="s">
        <v>133</v>
      </c>
      <c r="P5249" s="260" t="e">
        <f t="shared" si="249"/>
        <v>#NUM!</v>
      </c>
      <c r="S5249" s="272"/>
    </row>
    <row r="5250" spans="1:19">
      <c r="A5250" s="161" t="s">
        <v>6482</v>
      </c>
      <c r="C5250" s="161" t="s">
        <v>133</v>
      </c>
      <c r="F5250" s="163" t="s">
        <v>133</v>
      </c>
      <c r="G5250" s="266" t="s">
        <v>133</v>
      </c>
      <c r="H5250" s="163" t="s">
        <v>133</v>
      </c>
      <c r="I5250" s="163" t="s">
        <v>133</v>
      </c>
      <c r="J5250" s="163" t="s">
        <v>133</v>
      </c>
      <c r="K5250" s="164">
        <f t="shared" si="250"/>
        <v>0</v>
      </c>
      <c r="L5250" s="165">
        <f t="shared" si="251"/>
        <v>0</v>
      </c>
      <c r="M5250" s="172">
        <v>127</v>
      </c>
      <c r="N5250" s="172">
        <v>64</v>
      </c>
      <c r="O5250" s="167" t="s">
        <v>133</v>
      </c>
      <c r="P5250" s="260" t="e">
        <f t="shared" si="249"/>
        <v>#NUM!</v>
      </c>
      <c r="S5250" s="272"/>
    </row>
    <row r="5251" spans="1:19">
      <c r="A5251" s="161" t="s">
        <v>6483</v>
      </c>
      <c r="C5251" s="161" t="s">
        <v>133</v>
      </c>
      <c r="F5251" s="163" t="s">
        <v>133</v>
      </c>
      <c r="G5251" s="266" t="s">
        <v>133</v>
      </c>
      <c r="H5251" s="163" t="s">
        <v>133</v>
      </c>
      <c r="I5251" s="163" t="s">
        <v>133</v>
      </c>
      <c r="J5251" s="163" t="s">
        <v>133</v>
      </c>
      <c r="K5251" s="164">
        <f t="shared" si="250"/>
        <v>0</v>
      </c>
      <c r="L5251" s="165">
        <f t="shared" si="251"/>
        <v>0</v>
      </c>
      <c r="M5251" s="172">
        <v>127</v>
      </c>
      <c r="N5251" s="172">
        <v>64</v>
      </c>
      <c r="O5251" s="167" t="s">
        <v>133</v>
      </c>
      <c r="P5251" s="260" t="e">
        <f t="shared" si="249"/>
        <v>#NUM!</v>
      </c>
      <c r="S5251" s="272"/>
    </row>
    <row r="5252" spans="1:19">
      <c r="A5252" s="161" t="s">
        <v>6484</v>
      </c>
      <c r="C5252" s="161" t="s">
        <v>133</v>
      </c>
      <c r="F5252" s="163" t="s">
        <v>133</v>
      </c>
      <c r="G5252" s="266" t="s">
        <v>133</v>
      </c>
      <c r="H5252" s="163" t="s">
        <v>133</v>
      </c>
      <c r="I5252" s="163" t="s">
        <v>133</v>
      </c>
      <c r="J5252" s="163" t="s">
        <v>133</v>
      </c>
      <c r="K5252" s="164">
        <f t="shared" si="250"/>
        <v>0</v>
      </c>
      <c r="L5252" s="165">
        <f t="shared" si="251"/>
        <v>0</v>
      </c>
      <c r="M5252" s="172">
        <v>127</v>
      </c>
      <c r="N5252" s="172">
        <v>64</v>
      </c>
      <c r="O5252" s="167" t="s">
        <v>133</v>
      </c>
      <c r="P5252" s="260" t="e">
        <f t="shared" si="249"/>
        <v>#NUM!</v>
      </c>
      <c r="S5252" s="272"/>
    </row>
    <row r="5253" spans="1:19">
      <c r="A5253" s="161" t="s">
        <v>6485</v>
      </c>
      <c r="C5253" s="161" t="s">
        <v>133</v>
      </c>
      <c r="F5253" s="163" t="s">
        <v>133</v>
      </c>
      <c r="G5253" s="266" t="s">
        <v>133</v>
      </c>
      <c r="H5253" s="163" t="s">
        <v>133</v>
      </c>
      <c r="I5253" s="163" t="s">
        <v>133</v>
      </c>
      <c r="J5253" s="163" t="s">
        <v>133</v>
      </c>
      <c r="K5253" s="164">
        <f t="shared" si="250"/>
        <v>0</v>
      </c>
      <c r="L5253" s="165">
        <f t="shared" si="251"/>
        <v>0</v>
      </c>
      <c r="M5253" s="172">
        <v>127</v>
      </c>
      <c r="N5253" s="172">
        <v>64</v>
      </c>
      <c r="O5253" s="167" t="s">
        <v>133</v>
      </c>
      <c r="P5253" s="260" t="e">
        <f t="shared" si="249"/>
        <v>#NUM!</v>
      </c>
      <c r="S5253" s="272"/>
    </row>
    <row r="5254" spans="1:19">
      <c r="A5254" s="161" t="s">
        <v>6486</v>
      </c>
      <c r="C5254" s="161" t="s">
        <v>133</v>
      </c>
      <c r="F5254" s="163" t="s">
        <v>133</v>
      </c>
      <c r="G5254" s="266" t="s">
        <v>133</v>
      </c>
      <c r="H5254" s="163" t="s">
        <v>133</v>
      </c>
      <c r="I5254" s="163" t="s">
        <v>133</v>
      </c>
      <c r="J5254" s="163" t="s">
        <v>133</v>
      </c>
      <c r="K5254" s="164">
        <f t="shared" si="250"/>
        <v>0</v>
      </c>
      <c r="L5254" s="165">
        <f t="shared" si="251"/>
        <v>0</v>
      </c>
      <c r="M5254" s="172">
        <v>127</v>
      </c>
      <c r="N5254" s="172">
        <v>64</v>
      </c>
      <c r="O5254" s="167" t="s">
        <v>133</v>
      </c>
      <c r="P5254" s="260" t="e">
        <f t="shared" si="249"/>
        <v>#NUM!</v>
      </c>
      <c r="S5254" s="272"/>
    </row>
    <row r="5255" spans="1:19">
      <c r="A5255" s="161" t="s">
        <v>6487</v>
      </c>
      <c r="C5255" s="161" t="s">
        <v>133</v>
      </c>
      <c r="F5255" s="163" t="s">
        <v>133</v>
      </c>
      <c r="G5255" s="266" t="s">
        <v>133</v>
      </c>
      <c r="H5255" s="163" t="s">
        <v>133</v>
      </c>
      <c r="I5255" s="163" t="s">
        <v>133</v>
      </c>
      <c r="J5255" s="163" t="s">
        <v>133</v>
      </c>
      <c r="K5255" s="164">
        <f t="shared" si="250"/>
        <v>0</v>
      </c>
      <c r="L5255" s="165">
        <f t="shared" si="251"/>
        <v>0</v>
      </c>
      <c r="M5255" s="172">
        <v>127</v>
      </c>
      <c r="N5255" s="172">
        <v>64</v>
      </c>
      <c r="O5255" s="167" t="s">
        <v>133</v>
      </c>
      <c r="P5255" s="260" t="e">
        <f t="shared" si="249"/>
        <v>#NUM!</v>
      </c>
      <c r="S5255" s="272"/>
    </row>
    <row r="5256" spans="1:19">
      <c r="A5256" s="161" t="s">
        <v>6488</v>
      </c>
      <c r="C5256" s="161" t="s">
        <v>133</v>
      </c>
      <c r="F5256" s="163" t="s">
        <v>133</v>
      </c>
      <c r="G5256" s="266" t="s">
        <v>133</v>
      </c>
      <c r="H5256" s="163" t="s">
        <v>133</v>
      </c>
      <c r="I5256" s="163" t="s">
        <v>133</v>
      </c>
      <c r="J5256" s="163" t="s">
        <v>133</v>
      </c>
      <c r="K5256" s="164">
        <f t="shared" si="250"/>
        <v>0</v>
      </c>
      <c r="L5256" s="165">
        <f t="shared" si="251"/>
        <v>0</v>
      </c>
      <c r="M5256" s="172">
        <v>127</v>
      </c>
      <c r="N5256" s="172">
        <v>64</v>
      </c>
      <c r="O5256" s="167" t="s">
        <v>133</v>
      </c>
      <c r="P5256" s="260" t="e">
        <f t="shared" si="249"/>
        <v>#NUM!</v>
      </c>
      <c r="S5256" s="272"/>
    </row>
    <row r="5257" spans="1:19">
      <c r="A5257" s="161" t="s">
        <v>6489</v>
      </c>
      <c r="C5257" s="161" t="s">
        <v>133</v>
      </c>
      <c r="F5257" s="163" t="s">
        <v>133</v>
      </c>
      <c r="G5257" s="266" t="s">
        <v>133</v>
      </c>
      <c r="H5257" s="163" t="s">
        <v>133</v>
      </c>
      <c r="I5257" s="163" t="s">
        <v>133</v>
      </c>
      <c r="J5257" s="163" t="s">
        <v>133</v>
      </c>
      <c r="K5257" s="164">
        <f t="shared" si="250"/>
        <v>0</v>
      </c>
      <c r="L5257" s="165">
        <f t="shared" si="251"/>
        <v>0</v>
      </c>
      <c r="M5257" s="172">
        <v>127</v>
      </c>
      <c r="N5257" s="172">
        <v>64</v>
      </c>
      <c r="O5257" s="167" t="s">
        <v>133</v>
      </c>
      <c r="P5257" s="260" t="e">
        <f t="shared" si="249"/>
        <v>#NUM!</v>
      </c>
      <c r="S5257" s="272"/>
    </row>
    <row r="5258" spans="1:19">
      <c r="A5258" s="161" t="s">
        <v>6490</v>
      </c>
      <c r="C5258" s="161" t="s">
        <v>133</v>
      </c>
      <c r="F5258" s="163" t="s">
        <v>133</v>
      </c>
      <c r="G5258" s="266" t="s">
        <v>133</v>
      </c>
      <c r="H5258" s="163" t="s">
        <v>133</v>
      </c>
      <c r="I5258" s="163" t="s">
        <v>133</v>
      </c>
      <c r="J5258" s="163" t="s">
        <v>133</v>
      </c>
      <c r="K5258" s="164">
        <f t="shared" si="250"/>
        <v>0</v>
      </c>
      <c r="L5258" s="165">
        <f t="shared" si="251"/>
        <v>0</v>
      </c>
      <c r="M5258" s="172">
        <v>127</v>
      </c>
      <c r="N5258" s="172">
        <v>64</v>
      </c>
      <c r="O5258" s="167" t="s">
        <v>133</v>
      </c>
      <c r="P5258" s="260" t="e">
        <f t="shared" si="249"/>
        <v>#NUM!</v>
      </c>
      <c r="S5258" s="272"/>
    </row>
    <row r="5259" spans="1:19">
      <c r="A5259" s="161" t="s">
        <v>6491</v>
      </c>
      <c r="C5259" s="161" t="s">
        <v>133</v>
      </c>
      <c r="F5259" s="163" t="s">
        <v>133</v>
      </c>
      <c r="G5259" s="266" t="s">
        <v>133</v>
      </c>
      <c r="H5259" s="163" t="s">
        <v>133</v>
      </c>
      <c r="I5259" s="163" t="s">
        <v>133</v>
      </c>
      <c r="J5259" s="163" t="s">
        <v>133</v>
      </c>
      <c r="K5259" s="164">
        <f t="shared" si="250"/>
        <v>0</v>
      </c>
      <c r="L5259" s="165">
        <f t="shared" si="251"/>
        <v>0</v>
      </c>
      <c r="M5259" s="172">
        <v>127</v>
      </c>
      <c r="N5259" s="172">
        <v>64</v>
      </c>
      <c r="O5259" s="167" t="s">
        <v>133</v>
      </c>
      <c r="P5259" s="260" t="e">
        <f t="shared" si="249"/>
        <v>#NUM!</v>
      </c>
      <c r="S5259" s="272"/>
    </row>
    <row r="5260" spans="1:19">
      <c r="A5260" s="161" t="s">
        <v>6492</v>
      </c>
      <c r="C5260" s="161" t="s">
        <v>133</v>
      </c>
      <c r="F5260" s="163" t="s">
        <v>133</v>
      </c>
      <c r="G5260" s="266" t="s">
        <v>133</v>
      </c>
      <c r="H5260" s="163" t="s">
        <v>133</v>
      </c>
      <c r="I5260" s="163" t="s">
        <v>133</v>
      </c>
      <c r="J5260" s="163" t="s">
        <v>133</v>
      </c>
      <c r="K5260" s="164">
        <f t="shared" si="250"/>
        <v>0</v>
      </c>
      <c r="L5260" s="165">
        <f t="shared" si="251"/>
        <v>0</v>
      </c>
      <c r="M5260" s="172">
        <v>127</v>
      </c>
      <c r="N5260" s="172">
        <v>64</v>
      </c>
      <c r="O5260" s="167" t="s">
        <v>133</v>
      </c>
      <c r="P5260" s="260" t="e">
        <f t="shared" si="249"/>
        <v>#NUM!</v>
      </c>
      <c r="S5260" s="272"/>
    </row>
    <row r="5261" spans="1:19">
      <c r="A5261" s="161" t="s">
        <v>6493</v>
      </c>
      <c r="C5261" s="161" t="s">
        <v>133</v>
      </c>
      <c r="F5261" s="163" t="s">
        <v>133</v>
      </c>
      <c r="G5261" s="266" t="s">
        <v>133</v>
      </c>
      <c r="H5261" s="163" t="s">
        <v>133</v>
      </c>
      <c r="I5261" s="163" t="s">
        <v>133</v>
      </c>
      <c r="J5261" s="163" t="s">
        <v>133</v>
      </c>
      <c r="K5261" s="164">
        <f t="shared" si="250"/>
        <v>0</v>
      </c>
      <c r="L5261" s="165">
        <f t="shared" si="251"/>
        <v>0</v>
      </c>
      <c r="M5261" s="172">
        <v>127</v>
      </c>
      <c r="N5261" s="172">
        <v>64</v>
      </c>
      <c r="O5261" s="167" t="s">
        <v>133</v>
      </c>
      <c r="P5261" s="260" t="e">
        <f t="shared" si="249"/>
        <v>#NUM!</v>
      </c>
      <c r="S5261" s="272"/>
    </row>
    <row r="5262" spans="1:19">
      <c r="A5262" s="161" t="s">
        <v>6494</v>
      </c>
      <c r="C5262" s="161" t="s">
        <v>133</v>
      </c>
      <c r="F5262" s="163" t="s">
        <v>133</v>
      </c>
      <c r="G5262" s="266" t="s">
        <v>133</v>
      </c>
      <c r="H5262" s="163" t="s">
        <v>133</v>
      </c>
      <c r="I5262" s="163" t="s">
        <v>133</v>
      </c>
      <c r="J5262" s="163" t="s">
        <v>133</v>
      </c>
      <c r="K5262" s="164">
        <f t="shared" si="250"/>
        <v>0</v>
      </c>
      <c r="L5262" s="165">
        <f t="shared" si="251"/>
        <v>0</v>
      </c>
      <c r="M5262" s="172">
        <v>127</v>
      </c>
      <c r="N5262" s="172">
        <v>64</v>
      </c>
      <c r="O5262" s="167" t="s">
        <v>133</v>
      </c>
      <c r="P5262" s="260" t="e">
        <f t="shared" si="249"/>
        <v>#NUM!</v>
      </c>
      <c r="S5262" s="272"/>
    </row>
    <row r="5263" spans="1:19">
      <c r="A5263" s="161" t="s">
        <v>6495</v>
      </c>
      <c r="C5263" s="161" t="s">
        <v>133</v>
      </c>
      <c r="F5263" s="163" t="s">
        <v>133</v>
      </c>
      <c r="G5263" s="266" t="s">
        <v>133</v>
      </c>
      <c r="H5263" s="163" t="s">
        <v>133</v>
      </c>
      <c r="I5263" s="163" t="s">
        <v>133</v>
      </c>
      <c r="J5263" s="163" t="s">
        <v>133</v>
      </c>
      <c r="K5263" s="164">
        <f t="shared" si="250"/>
        <v>0</v>
      </c>
      <c r="L5263" s="165">
        <f t="shared" si="251"/>
        <v>0</v>
      </c>
      <c r="M5263" s="172">
        <v>127</v>
      </c>
      <c r="N5263" s="172">
        <v>64</v>
      </c>
      <c r="O5263" s="167" t="s">
        <v>133</v>
      </c>
      <c r="P5263" s="260" t="e">
        <f t="shared" ref="P5263:P5326" si="252">MEDIAN(Q5263:R5263)</f>
        <v>#NUM!</v>
      </c>
      <c r="S5263" s="272"/>
    </row>
    <row r="5264" spans="1:19">
      <c r="A5264" s="161" t="s">
        <v>6496</v>
      </c>
      <c r="C5264" s="161" t="s">
        <v>133</v>
      </c>
      <c r="F5264" s="163" t="s">
        <v>133</v>
      </c>
      <c r="G5264" s="266" t="s">
        <v>133</v>
      </c>
      <c r="H5264" s="163" t="s">
        <v>133</v>
      </c>
      <c r="I5264" s="163" t="s">
        <v>133</v>
      </c>
      <c r="J5264" s="163" t="s">
        <v>133</v>
      </c>
      <c r="K5264" s="164">
        <f t="shared" ref="K5264:K5327" si="253">IF(OR(D5264="n/a",D5264="nd"),0,D5264)+IF(OR(I5264="n/a",I5264="nd"),0,I5264)</f>
        <v>0</v>
      </c>
      <c r="L5264" s="165">
        <f t="shared" ref="L5264:L5327" si="254">SQRT(SUMSQ(IF(OR(E5264="n/a",E5264="nd"),0,E5264),IF(OR(F5264="n/a",F5264="nd"),0,F5264),IF(OR(J5264="n/a",J5264="nd"),0,J5264)))</f>
        <v>0</v>
      </c>
      <c r="M5264" s="172">
        <v>127</v>
      </c>
      <c r="N5264" s="172">
        <v>64</v>
      </c>
      <c r="O5264" s="167" t="s">
        <v>133</v>
      </c>
      <c r="P5264" s="260" t="e">
        <f t="shared" si="252"/>
        <v>#NUM!</v>
      </c>
      <c r="S5264" s="272"/>
    </row>
    <row r="5265" spans="1:19">
      <c r="A5265" s="161" t="s">
        <v>6497</v>
      </c>
      <c r="C5265" s="161" t="s">
        <v>133</v>
      </c>
      <c r="F5265" s="163" t="s">
        <v>133</v>
      </c>
      <c r="G5265" s="266" t="s">
        <v>133</v>
      </c>
      <c r="H5265" s="163" t="s">
        <v>133</v>
      </c>
      <c r="I5265" s="163" t="s">
        <v>133</v>
      </c>
      <c r="J5265" s="163" t="s">
        <v>133</v>
      </c>
      <c r="K5265" s="164">
        <f t="shared" si="253"/>
        <v>0</v>
      </c>
      <c r="L5265" s="165">
        <f t="shared" si="254"/>
        <v>0</v>
      </c>
      <c r="M5265" s="172">
        <v>127</v>
      </c>
      <c r="N5265" s="172">
        <v>64</v>
      </c>
      <c r="O5265" s="167" t="s">
        <v>133</v>
      </c>
      <c r="P5265" s="260" t="e">
        <f t="shared" si="252"/>
        <v>#NUM!</v>
      </c>
      <c r="S5265" s="272"/>
    </row>
    <row r="5266" spans="1:19">
      <c r="A5266" s="161" t="s">
        <v>6498</v>
      </c>
      <c r="C5266" s="161" t="s">
        <v>133</v>
      </c>
      <c r="F5266" s="163" t="s">
        <v>133</v>
      </c>
      <c r="G5266" s="266" t="s">
        <v>133</v>
      </c>
      <c r="H5266" s="163" t="s">
        <v>133</v>
      </c>
      <c r="I5266" s="163" t="s">
        <v>133</v>
      </c>
      <c r="J5266" s="163" t="s">
        <v>133</v>
      </c>
      <c r="K5266" s="164">
        <f t="shared" si="253"/>
        <v>0</v>
      </c>
      <c r="L5266" s="165">
        <f t="shared" si="254"/>
        <v>0</v>
      </c>
      <c r="M5266" s="172">
        <v>127</v>
      </c>
      <c r="N5266" s="172">
        <v>64</v>
      </c>
      <c r="O5266" s="167" t="s">
        <v>133</v>
      </c>
      <c r="P5266" s="260" t="e">
        <f t="shared" si="252"/>
        <v>#NUM!</v>
      </c>
      <c r="S5266" s="272"/>
    </row>
    <row r="5267" spans="1:19">
      <c r="A5267" s="161" t="s">
        <v>6499</v>
      </c>
      <c r="C5267" s="161" t="s">
        <v>133</v>
      </c>
      <c r="F5267" s="163" t="s">
        <v>133</v>
      </c>
      <c r="G5267" s="266" t="s">
        <v>133</v>
      </c>
      <c r="H5267" s="163" t="s">
        <v>133</v>
      </c>
      <c r="I5267" s="163" t="s">
        <v>133</v>
      </c>
      <c r="J5267" s="163" t="s">
        <v>133</v>
      </c>
      <c r="K5267" s="164">
        <f t="shared" si="253"/>
        <v>0</v>
      </c>
      <c r="L5267" s="165">
        <f t="shared" si="254"/>
        <v>0</v>
      </c>
      <c r="M5267" s="172">
        <v>127</v>
      </c>
      <c r="N5267" s="172">
        <v>64</v>
      </c>
      <c r="O5267" s="167" t="s">
        <v>133</v>
      </c>
      <c r="P5267" s="260" t="e">
        <f t="shared" si="252"/>
        <v>#NUM!</v>
      </c>
      <c r="S5267" s="272"/>
    </row>
    <row r="5268" spans="1:19">
      <c r="A5268" s="161" t="s">
        <v>6500</v>
      </c>
      <c r="C5268" s="161" t="s">
        <v>133</v>
      </c>
      <c r="F5268" s="163" t="s">
        <v>133</v>
      </c>
      <c r="G5268" s="266" t="s">
        <v>133</v>
      </c>
      <c r="H5268" s="163" t="s">
        <v>133</v>
      </c>
      <c r="I5268" s="163" t="s">
        <v>133</v>
      </c>
      <c r="J5268" s="163" t="s">
        <v>133</v>
      </c>
      <c r="K5268" s="164">
        <f t="shared" si="253"/>
        <v>0</v>
      </c>
      <c r="L5268" s="165">
        <f t="shared" si="254"/>
        <v>0</v>
      </c>
      <c r="M5268" s="172">
        <v>127</v>
      </c>
      <c r="N5268" s="172">
        <v>64</v>
      </c>
      <c r="O5268" s="167" t="s">
        <v>133</v>
      </c>
      <c r="P5268" s="260" t="e">
        <f t="shared" si="252"/>
        <v>#NUM!</v>
      </c>
      <c r="S5268" s="272"/>
    </row>
    <row r="5269" spans="1:19">
      <c r="A5269" s="161" t="s">
        <v>6501</v>
      </c>
      <c r="C5269" s="161" t="s">
        <v>133</v>
      </c>
      <c r="F5269" s="163" t="s">
        <v>133</v>
      </c>
      <c r="G5269" s="266" t="s">
        <v>133</v>
      </c>
      <c r="H5269" s="163" t="s">
        <v>133</v>
      </c>
      <c r="I5269" s="163" t="s">
        <v>133</v>
      </c>
      <c r="J5269" s="163" t="s">
        <v>133</v>
      </c>
      <c r="K5269" s="164">
        <f t="shared" si="253"/>
        <v>0</v>
      </c>
      <c r="L5269" s="165">
        <f t="shared" si="254"/>
        <v>0</v>
      </c>
      <c r="M5269" s="172">
        <v>127</v>
      </c>
      <c r="N5269" s="172">
        <v>64</v>
      </c>
      <c r="O5269" s="167" t="s">
        <v>133</v>
      </c>
      <c r="P5269" s="260" t="e">
        <f t="shared" si="252"/>
        <v>#NUM!</v>
      </c>
      <c r="S5269" s="272"/>
    </row>
    <row r="5270" spans="1:19">
      <c r="A5270" s="161" t="s">
        <v>6502</v>
      </c>
      <c r="C5270" s="161" t="s">
        <v>133</v>
      </c>
      <c r="F5270" s="163" t="s">
        <v>133</v>
      </c>
      <c r="G5270" s="266" t="s">
        <v>133</v>
      </c>
      <c r="H5270" s="163" t="s">
        <v>133</v>
      </c>
      <c r="I5270" s="163" t="s">
        <v>133</v>
      </c>
      <c r="J5270" s="163" t="s">
        <v>133</v>
      </c>
      <c r="K5270" s="164">
        <f t="shared" si="253"/>
        <v>0</v>
      </c>
      <c r="L5270" s="165">
        <f t="shared" si="254"/>
        <v>0</v>
      </c>
      <c r="M5270" s="172">
        <v>127</v>
      </c>
      <c r="N5270" s="172">
        <v>64</v>
      </c>
      <c r="O5270" s="167" t="s">
        <v>133</v>
      </c>
      <c r="P5270" s="260" t="e">
        <f t="shared" si="252"/>
        <v>#NUM!</v>
      </c>
      <c r="S5270" s="272"/>
    </row>
    <row r="5271" spans="1:19">
      <c r="A5271" s="161" t="s">
        <v>6503</v>
      </c>
      <c r="C5271" s="161" t="s">
        <v>133</v>
      </c>
      <c r="F5271" s="163" t="s">
        <v>133</v>
      </c>
      <c r="G5271" s="266" t="s">
        <v>133</v>
      </c>
      <c r="H5271" s="163" t="s">
        <v>133</v>
      </c>
      <c r="I5271" s="163" t="s">
        <v>133</v>
      </c>
      <c r="J5271" s="163" t="s">
        <v>133</v>
      </c>
      <c r="K5271" s="164">
        <f t="shared" si="253"/>
        <v>0</v>
      </c>
      <c r="L5271" s="165">
        <f t="shared" si="254"/>
        <v>0</v>
      </c>
      <c r="M5271" s="172">
        <v>127</v>
      </c>
      <c r="N5271" s="172">
        <v>64</v>
      </c>
      <c r="O5271" s="167" t="s">
        <v>133</v>
      </c>
      <c r="P5271" s="260" t="e">
        <f t="shared" si="252"/>
        <v>#NUM!</v>
      </c>
      <c r="S5271" s="272"/>
    </row>
    <row r="5272" spans="1:19">
      <c r="A5272" s="161" t="s">
        <v>6504</v>
      </c>
      <c r="C5272" s="161" t="s">
        <v>133</v>
      </c>
      <c r="F5272" s="163" t="s">
        <v>133</v>
      </c>
      <c r="G5272" s="266" t="s">
        <v>133</v>
      </c>
      <c r="H5272" s="163" t="s">
        <v>133</v>
      </c>
      <c r="I5272" s="163" t="s">
        <v>133</v>
      </c>
      <c r="J5272" s="163" t="s">
        <v>133</v>
      </c>
      <c r="K5272" s="164">
        <f t="shared" si="253"/>
        <v>0</v>
      </c>
      <c r="L5272" s="165">
        <f t="shared" si="254"/>
        <v>0</v>
      </c>
      <c r="M5272" s="172">
        <v>127</v>
      </c>
      <c r="N5272" s="172">
        <v>64</v>
      </c>
      <c r="O5272" s="167" t="s">
        <v>133</v>
      </c>
      <c r="P5272" s="260" t="e">
        <f t="shared" si="252"/>
        <v>#NUM!</v>
      </c>
      <c r="S5272" s="272"/>
    </row>
    <row r="5273" spans="1:19">
      <c r="A5273" s="161" t="s">
        <v>6505</v>
      </c>
      <c r="C5273" s="161" t="s">
        <v>133</v>
      </c>
      <c r="F5273" s="163" t="s">
        <v>133</v>
      </c>
      <c r="G5273" s="266" t="s">
        <v>133</v>
      </c>
      <c r="H5273" s="163" t="s">
        <v>133</v>
      </c>
      <c r="I5273" s="163" t="s">
        <v>133</v>
      </c>
      <c r="J5273" s="163" t="s">
        <v>133</v>
      </c>
      <c r="K5273" s="164">
        <f t="shared" si="253"/>
        <v>0</v>
      </c>
      <c r="L5273" s="165">
        <f t="shared" si="254"/>
        <v>0</v>
      </c>
      <c r="M5273" s="172">
        <v>127</v>
      </c>
      <c r="N5273" s="172">
        <v>64</v>
      </c>
      <c r="O5273" s="167" t="s">
        <v>133</v>
      </c>
      <c r="P5273" s="260" t="e">
        <f t="shared" si="252"/>
        <v>#NUM!</v>
      </c>
      <c r="S5273" s="272"/>
    </row>
    <row r="5274" spans="1:19">
      <c r="A5274" s="161" t="s">
        <v>6506</v>
      </c>
      <c r="C5274" s="161" t="s">
        <v>133</v>
      </c>
      <c r="F5274" s="163" t="s">
        <v>133</v>
      </c>
      <c r="G5274" s="266" t="s">
        <v>133</v>
      </c>
      <c r="H5274" s="163" t="s">
        <v>133</v>
      </c>
      <c r="I5274" s="163" t="s">
        <v>133</v>
      </c>
      <c r="J5274" s="163" t="s">
        <v>133</v>
      </c>
      <c r="K5274" s="164">
        <f t="shared" si="253"/>
        <v>0</v>
      </c>
      <c r="L5274" s="165">
        <f t="shared" si="254"/>
        <v>0</v>
      </c>
      <c r="M5274" s="172">
        <v>127</v>
      </c>
      <c r="N5274" s="172">
        <v>64</v>
      </c>
      <c r="O5274" s="167" t="s">
        <v>133</v>
      </c>
      <c r="P5274" s="260" t="e">
        <f t="shared" si="252"/>
        <v>#NUM!</v>
      </c>
      <c r="S5274" s="272"/>
    </row>
    <row r="5275" spans="1:19">
      <c r="A5275" s="161" t="s">
        <v>6507</v>
      </c>
      <c r="C5275" s="161" t="s">
        <v>133</v>
      </c>
      <c r="F5275" s="163" t="s">
        <v>133</v>
      </c>
      <c r="G5275" s="266" t="s">
        <v>133</v>
      </c>
      <c r="H5275" s="163" t="s">
        <v>133</v>
      </c>
      <c r="I5275" s="163" t="s">
        <v>133</v>
      </c>
      <c r="J5275" s="163" t="s">
        <v>133</v>
      </c>
      <c r="K5275" s="164">
        <f t="shared" si="253"/>
        <v>0</v>
      </c>
      <c r="L5275" s="165">
        <f t="shared" si="254"/>
        <v>0</v>
      </c>
      <c r="M5275" s="172">
        <v>127</v>
      </c>
      <c r="N5275" s="172">
        <v>64</v>
      </c>
      <c r="O5275" s="167" t="s">
        <v>133</v>
      </c>
      <c r="P5275" s="260" t="e">
        <f t="shared" si="252"/>
        <v>#NUM!</v>
      </c>
      <c r="S5275" s="272"/>
    </row>
    <row r="5276" spans="1:19">
      <c r="A5276" s="161" t="s">
        <v>6508</v>
      </c>
      <c r="C5276" s="161" t="s">
        <v>133</v>
      </c>
      <c r="F5276" s="163" t="s">
        <v>133</v>
      </c>
      <c r="G5276" s="266" t="s">
        <v>133</v>
      </c>
      <c r="H5276" s="163" t="s">
        <v>133</v>
      </c>
      <c r="I5276" s="163" t="s">
        <v>133</v>
      </c>
      <c r="J5276" s="163" t="s">
        <v>133</v>
      </c>
      <c r="K5276" s="164">
        <f t="shared" si="253"/>
        <v>0</v>
      </c>
      <c r="L5276" s="165">
        <f t="shared" si="254"/>
        <v>0</v>
      </c>
      <c r="M5276" s="172">
        <v>127</v>
      </c>
      <c r="N5276" s="172">
        <v>64</v>
      </c>
      <c r="O5276" s="167" t="s">
        <v>133</v>
      </c>
      <c r="P5276" s="260" t="e">
        <f t="shared" si="252"/>
        <v>#NUM!</v>
      </c>
      <c r="S5276" s="272"/>
    </row>
    <row r="5277" spans="1:19">
      <c r="A5277" s="161" t="s">
        <v>6509</v>
      </c>
      <c r="C5277" s="161" t="s">
        <v>133</v>
      </c>
      <c r="F5277" s="163" t="s">
        <v>133</v>
      </c>
      <c r="G5277" s="266" t="s">
        <v>133</v>
      </c>
      <c r="H5277" s="163" t="s">
        <v>133</v>
      </c>
      <c r="I5277" s="163" t="s">
        <v>133</v>
      </c>
      <c r="J5277" s="163" t="s">
        <v>133</v>
      </c>
      <c r="K5277" s="164">
        <f t="shared" si="253"/>
        <v>0</v>
      </c>
      <c r="L5277" s="165">
        <f t="shared" si="254"/>
        <v>0</v>
      </c>
      <c r="M5277" s="172">
        <v>127</v>
      </c>
      <c r="N5277" s="172">
        <v>64</v>
      </c>
      <c r="O5277" s="167" t="s">
        <v>133</v>
      </c>
      <c r="P5277" s="260" t="e">
        <f t="shared" si="252"/>
        <v>#NUM!</v>
      </c>
      <c r="S5277" s="272"/>
    </row>
    <row r="5278" spans="1:19">
      <c r="A5278" s="161" t="s">
        <v>6510</v>
      </c>
      <c r="C5278" s="161" t="s">
        <v>133</v>
      </c>
      <c r="F5278" s="163" t="s">
        <v>133</v>
      </c>
      <c r="G5278" s="266" t="s">
        <v>133</v>
      </c>
      <c r="H5278" s="163" t="s">
        <v>133</v>
      </c>
      <c r="I5278" s="163" t="s">
        <v>133</v>
      </c>
      <c r="J5278" s="163" t="s">
        <v>133</v>
      </c>
      <c r="K5278" s="164">
        <f t="shared" si="253"/>
        <v>0</v>
      </c>
      <c r="L5278" s="165">
        <f t="shared" si="254"/>
        <v>0</v>
      </c>
      <c r="M5278" s="172">
        <v>127</v>
      </c>
      <c r="N5278" s="172">
        <v>64</v>
      </c>
      <c r="O5278" s="167" t="s">
        <v>133</v>
      </c>
      <c r="P5278" s="260" t="e">
        <f t="shared" si="252"/>
        <v>#NUM!</v>
      </c>
      <c r="S5278" s="272"/>
    </row>
    <row r="5279" spans="1:19">
      <c r="A5279" s="161" t="s">
        <v>6511</v>
      </c>
      <c r="C5279" s="161" t="s">
        <v>133</v>
      </c>
      <c r="F5279" s="163" t="s">
        <v>133</v>
      </c>
      <c r="G5279" s="266" t="s">
        <v>133</v>
      </c>
      <c r="H5279" s="163" t="s">
        <v>133</v>
      </c>
      <c r="I5279" s="163" t="s">
        <v>133</v>
      </c>
      <c r="J5279" s="163" t="s">
        <v>133</v>
      </c>
      <c r="K5279" s="164">
        <f t="shared" si="253"/>
        <v>0</v>
      </c>
      <c r="L5279" s="165">
        <f t="shared" si="254"/>
        <v>0</v>
      </c>
      <c r="M5279" s="172">
        <v>127</v>
      </c>
      <c r="N5279" s="172">
        <v>64</v>
      </c>
      <c r="O5279" s="167" t="s">
        <v>133</v>
      </c>
      <c r="P5279" s="260" t="e">
        <f t="shared" si="252"/>
        <v>#NUM!</v>
      </c>
      <c r="S5279" s="272"/>
    </row>
    <row r="5280" spans="1:19">
      <c r="A5280" s="161" t="s">
        <v>6512</v>
      </c>
      <c r="C5280" s="161" t="s">
        <v>133</v>
      </c>
      <c r="F5280" s="163" t="s">
        <v>133</v>
      </c>
      <c r="G5280" s="266" t="s">
        <v>133</v>
      </c>
      <c r="H5280" s="163" t="s">
        <v>133</v>
      </c>
      <c r="I5280" s="163" t="s">
        <v>133</v>
      </c>
      <c r="J5280" s="163" t="s">
        <v>133</v>
      </c>
      <c r="K5280" s="164">
        <f t="shared" si="253"/>
        <v>0</v>
      </c>
      <c r="L5280" s="165">
        <f t="shared" si="254"/>
        <v>0</v>
      </c>
      <c r="M5280" s="172">
        <v>127</v>
      </c>
      <c r="N5280" s="172">
        <v>64</v>
      </c>
      <c r="O5280" s="167" t="s">
        <v>133</v>
      </c>
      <c r="P5280" s="260" t="e">
        <f t="shared" si="252"/>
        <v>#NUM!</v>
      </c>
      <c r="S5280" s="272"/>
    </row>
    <row r="5281" spans="1:19">
      <c r="A5281" s="161" t="s">
        <v>6513</v>
      </c>
      <c r="C5281" s="161" t="s">
        <v>133</v>
      </c>
      <c r="F5281" s="163" t="s">
        <v>133</v>
      </c>
      <c r="G5281" s="266" t="s">
        <v>133</v>
      </c>
      <c r="H5281" s="163" t="s">
        <v>133</v>
      </c>
      <c r="I5281" s="163" t="s">
        <v>133</v>
      </c>
      <c r="J5281" s="163" t="s">
        <v>133</v>
      </c>
      <c r="K5281" s="164">
        <f t="shared" si="253"/>
        <v>0</v>
      </c>
      <c r="L5281" s="165">
        <f t="shared" si="254"/>
        <v>0</v>
      </c>
      <c r="M5281" s="172">
        <v>127</v>
      </c>
      <c r="N5281" s="172">
        <v>64</v>
      </c>
      <c r="O5281" s="167" t="s">
        <v>133</v>
      </c>
      <c r="P5281" s="260" t="e">
        <f t="shared" si="252"/>
        <v>#NUM!</v>
      </c>
      <c r="S5281" s="272"/>
    </row>
    <row r="5282" spans="1:19">
      <c r="A5282" s="161" t="s">
        <v>6514</v>
      </c>
      <c r="C5282" s="161" t="s">
        <v>133</v>
      </c>
      <c r="F5282" s="163" t="s">
        <v>133</v>
      </c>
      <c r="G5282" s="266" t="s">
        <v>133</v>
      </c>
      <c r="H5282" s="163" t="s">
        <v>133</v>
      </c>
      <c r="I5282" s="163" t="s">
        <v>133</v>
      </c>
      <c r="J5282" s="163" t="s">
        <v>133</v>
      </c>
      <c r="K5282" s="164">
        <f t="shared" si="253"/>
        <v>0</v>
      </c>
      <c r="L5282" s="165">
        <f t="shared" si="254"/>
        <v>0</v>
      </c>
      <c r="M5282" s="172">
        <v>127</v>
      </c>
      <c r="N5282" s="172">
        <v>64</v>
      </c>
      <c r="O5282" s="167" t="s">
        <v>133</v>
      </c>
      <c r="P5282" s="260" t="e">
        <f t="shared" si="252"/>
        <v>#NUM!</v>
      </c>
      <c r="S5282" s="272"/>
    </row>
    <row r="5283" spans="1:19">
      <c r="A5283" s="161" t="s">
        <v>6515</v>
      </c>
      <c r="C5283" s="161" t="s">
        <v>133</v>
      </c>
      <c r="F5283" s="163" t="s">
        <v>133</v>
      </c>
      <c r="G5283" s="266" t="s">
        <v>133</v>
      </c>
      <c r="H5283" s="163" t="s">
        <v>133</v>
      </c>
      <c r="I5283" s="163" t="s">
        <v>133</v>
      </c>
      <c r="J5283" s="163" t="s">
        <v>133</v>
      </c>
      <c r="K5283" s="164">
        <f t="shared" si="253"/>
        <v>0</v>
      </c>
      <c r="L5283" s="165">
        <f t="shared" si="254"/>
        <v>0</v>
      </c>
      <c r="M5283" s="172">
        <v>127</v>
      </c>
      <c r="N5283" s="172">
        <v>64</v>
      </c>
      <c r="O5283" s="167" t="s">
        <v>133</v>
      </c>
      <c r="P5283" s="260" t="e">
        <f t="shared" si="252"/>
        <v>#NUM!</v>
      </c>
      <c r="S5283" s="272"/>
    </row>
    <row r="5284" spans="1:19">
      <c r="A5284" s="161" t="s">
        <v>6516</v>
      </c>
      <c r="C5284" s="161" t="s">
        <v>133</v>
      </c>
      <c r="F5284" s="163" t="s">
        <v>133</v>
      </c>
      <c r="G5284" s="266" t="s">
        <v>133</v>
      </c>
      <c r="H5284" s="163" t="s">
        <v>133</v>
      </c>
      <c r="I5284" s="163" t="s">
        <v>133</v>
      </c>
      <c r="J5284" s="163" t="s">
        <v>133</v>
      </c>
      <c r="K5284" s="164">
        <f t="shared" si="253"/>
        <v>0</v>
      </c>
      <c r="L5284" s="165">
        <f t="shared" si="254"/>
        <v>0</v>
      </c>
      <c r="M5284" s="172">
        <v>127</v>
      </c>
      <c r="N5284" s="172">
        <v>64</v>
      </c>
      <c r="O5284" s="167" t="s">
        <v>133</v>
      </c>
      <c r="P5284" s="260" t="e">
        <f t="shared" si="252"/>
        <v>#NUM!</v>
      </c>
      <c r="S5284" s="272"/>
    </row>
    <row r="5285" spans="1:19">
      <c r="A5285" s="161" t="s">
        <v>6517</v>
      </c>
      <c r="C5285" s="161" t="s">
        <v>133</v>
      </c>
      <c r="F5285" s="163" t="s">
        <v>133</v>
      </c>
      <c r="G5285" s="266" t="s">
        <v>133</v>
      </c>
      <c r="H5285" s="163" t="s">
        <v>133</v>
      </c>
      <c r="I5285" s="163" t="s">
        <v>133</v>
      </c>
      <c r="J5285" s="163" t="s">
        <v>133</v>
      </c>
      <c r="K5285" s="164">
        <f t="shared" si="253"/>
        <v>0</v>
      </c>
      <c r="L5285" s="165">
        <f t="shared" si="254"/>
        <v>0</v>
      </c>
      <c r="M5285" s="172">
        <v>127</v>
      </c>
      <c r="N5285" s="172">
        <v>64</v>
      </c>
      <c r="O5285" s="167" t="s">
        <v>133</v>
      </c>
      <c r="P5285" s="260" t="e">
        <f t="shared" si="252"/>
        <v>#NUM!</v>
      </c>
      <c r="S5285" s="272"/>
    </row>
    <row r="5286" spans="1:19">
      <c r="A5286" s="161" t="s">
        <v>6518</v>
      </c>
      <c r="C5286" s="161" t="s">
        <v>133</v>
      </c>
      <c r="F5286" s="163" t="s">
        <v>133</v>
      </c>
      <c r="G5286" s="266" t="s">
        <v>133</v>
      </c>
      <c r="H5286" s="163" t="s">
        <v>133</v>
      </c>
      <c r="I5286" s="163" t="s">
        <v>133</v>
      </c>
      <c r="J5286" s="163" t="s">
        <v>133</v>
      </c>
      <c r="K5286" s="164">
        <f t="shared" si="253"/>
        <v>0</v>
      </c>
      <c r="L5286" s="165">
        <f t="shared" si="254"/>
        <v>0</v>
      </c>
      <c r="M5286" s="172">
        <v>127</v>
      </c>
      <c r="N5286" s="172">
        <v>64</v>
      </c>
      <c r="O5286" s="167" t="s">
        <v>133</v>
      </c>
      <c r="P5286" s="260" t="e">
        <f t="shared" si="252"/>
        <v>#NUM!</v>
      </c>
      <c r="S5286" s="272"/>
    </row>
    <row r="5287" spans="1:19">
      <c r="A5287" s="161" t="s">
        <v>6519</v>
      </c>
      <c r="C5287" s="161" t="s">
        <v>133</v>
      </c>
      <c r="F5287" s="163" t="s">
        <v>133</v>
      </c>
      <c r="G5287" s="266" t="s">
        <v>133</v>
      </c>
      <c r="H5287" s="163" t="s">
        <v>133</v>
      </c>
      <c r="I5287" s="163" t="s">
        <v>133</v>
      </c>
      <c r="J5287" s="163" t="s">
        <v>133</v>
      </c>
      <c r="K5287" s="164">
        <f t="shared" si="253"/>
        <v>0</v>
      </c>
      <c r="L5287" s="165">
        <f t="shared" si="254"/>
        <v>0</v>
      </c>
      <c r="M5287" s="172">
        <v>127</v>
      </c>
      <c r="N5287" s="172">
        <v>64</v>
      </c>
      <c r="O5287" s="167" t="s">
        <v>133</v>
      </c>
      <c r="P5287" s="260" t="e">
        <f t="shared" si="252"/>
        <v>#NUM!</v>
      </c>
      <c r="S5287" s="272"/>
    </row>
    <row r="5288" spans="1:19">
      <c r="A5288" s="161" t="s">
        <v>6520</v>
      </c>
      <c r="C5288" s="161" t="s">
        <v>133</v>
      </c>
      <c r="F5288" s="163" t="s">
        <v>133</v>
      </c>
      <c r="G5288" s="266" t="s">
        <v>133</v>
      </c>
      <c r="H5288" s="163" t="s">
        <v>133</v>
      </c>
      <c r="I5288" s="163" t="s">
        <v>133</v>
      </c>
      <c r="J5288" s="163" t="s">
        <v>133</v>
      </c>
      <c r="K5288" s="164">
        <f t="shared" si="253"/>
        <v>0</v>
      </c>
      <c r="L5288" s="165">
        <f t="shared" si="254"/>
        <v>0</v>
      </c>
      <c r="M5288" s="172">
        <v>127</v>
      </c>
      <c r="N5288" s="172">
        <v>64</v>
      </c>
      <c r="O5288" s="167" t="s">
        <v>133</v>
      </c>
      <c r="P5288" s="260" t="e">
        <f t="shared" si="252"/>
        <v>#NUM!</v>
      </c>
      <c r="S5288" s="272"/>
    </row>
    <row r="5289" spans="1:19">
      <c r="A5289" s="161" t="s">
        <v>6521</v>
      </c>
      <c r="C5289" s="161" t="s">
        <v>133</v>
      </c>
      <c r="F5289" s="163" t="s">
        <v>133</v>
      </c>
      <c r="G5289" s="266" t="s">
        <v>133</v>
      </c>
      <c r="H5289" s="163" t="s">
        <v>133</v>
      </c>
      <c r="I5289" s="163" t="s">
        <v>133</v>
      </c>
      <c r="J5289" s="163" t="s">
        <v>133</v>
      </c>
      <c r="K5289" s="164">
        <f t="shared" si="253"/>
        <v>0</v>
      </c>
      <c r="L5289" s="165">
        <f t="shared" si="254"/>
        <v>0</v>
      </c>
      <c r="M5289" s="172">
        <v>127</v>
      </c>
      <c r="N5289" s="172">
        <v>64</v>
      </c>
      <c r="O5289" s="167" t="s">
        <v>133</v>
      </c>
      <c r="P5289" s="260" t="e">
        <f t="shared" si="252"/>
        <v>#NUM!</v>
      </c>
      <c r="S5289" s="272"/>
    </row>
    <row r="5290" spans="1:19">
      <c r="A5290" s="161" t="s">
        <v>6522</v>
      </c>
      <c r="C5290" s="161" t="s">
        <v>133</v>
      </c>
      <c r="F5290" s="163" t="s">
        <v>133</v>
      </c>
      <c r="G5290" s="266" t="s">
        <v>133</v>
      </c>
      <c r="H5290" s="163" t="s">
        <v>133</v>
      </c>
      <c r="I5290" s="163" t="s">
        <v>133</v>
      </c>
      <c r="J5290" s="163" t="s">
        <v>133</v>
      </c>
      <c r="K5290" s="164">
        <f t="shared" si="253"/>
        <v>0</v>
      </c>
      <c r="L5290" s="165">
        <f t="shared" si="254"/>
        <v>0</v>
      </c>
      <c r="M5290" s="172">
        <v>127</v>
      </c>
      <c r="N5290" s="172">
        <v>64</v>
      </c>
      <c r="O5290" s="167" t="s">
        <v>133</v>
      </c>
      <c r="P5290" s="260" t="e">
        <f t="shared" si="252"/>
        <v>#NUM!</v>
      </c>
      <c r="S5290" s="272"/>
    </row>
    <row r="5291" spans="1:19">
      <c r="A5291" s="161" t="s">
        <v>6523</v>
      </c>
      <c r="C5291" s="161" t="s">
        <v>133</v>
      </c>
      <c r="F5291" s="163" t="s">
        <v>133</v>
      </c>
      <c r="G5291" s="266" t="s">
        <v>133</v>
      </c>
      <c r="H5291" s="163" t="s">
        <v>133</v>
      </c>
      <c r="I5291" s="163" t="s">
        <v>133</v>
      </c>
      <c r="J5291" s="163" t="s">
        <v>133</v>
      </c>
      <c r="K5291" s="164">
        <f t="shared" si="253"/>
        <v>0</v>
      </c>
      <c r="L5291" s="165">
        <f t="shared" si="254"/>
        <v>0</v>
      </c>
      <c r="M5291" s="172">
        <v>127</v>
      </c>
      <c r="N5291" s="172">
        <v>64</v>
      </c>
      <c r="O5291" s="167" t="s">
        <v>133</v>
      </c>
      <c r="P5291" s="260" t="e">
        <f t="shared" si="252"/>
        <v>#NUM!</v>
      </c>
      <c r="S5291" s="272"/>
    </row>
    <row r="5292" spans="1:19">
      <c r="A5292" s="161" t="s">
        <v>6524</v>
      </c>
      <c r="C5292" s="161" t="s">
        <v>133</v>
      </c>
      <c r="F5292" s="163" t="s">
        <v>133</v>
      </c>
      <c r="G5292" s="266" t="s">
        <v>133</v>
      </c>
      <c r="H5292" s="163" t="s">
        <v>133</v>
      </c>
      <c r="I5292" s="163" t="s">
        <v>133</v>
      </c>
      <c r="J5292" s="163" t="s">
        <v>133</v>
      </c>
      <c r="K5292" s="164">
        <f t="shared" si="253"/>
        <v>0</v>
      </c>
      <c r="L5292" s="165">
        <f t="shared" si="254"/>
        <v>0</v>
      </c>
      <c r="M5292" s="172">
        <v>127</v>
      </c>
      <c r="N5292" s="172">
        <v>64</v>
      </c>
      <c r="O5292" s="167" t="s">
        <v>133</v>
      </c>
      <c r="P5292" s="260" t="e">
        <f t="shared" si="252"/>
        <v>#NUM!</v>
      </c>
      <c r="S5292" s="272"/>
    </row>
    <row r="5293" spans="1:19">
      <c r="A5293" s="161" t="s">
        <v>6525</v>
      </c>
      <c r="C5293" s="161" t="s">
        <v>133</v>
      </c>
      <c r="F5293" s="163" t="s">
        <v>133</v>
      </c>
      <c r="G5293" s="266" t="s">
        <v>133</v>
      </c>
      <c r="H5293" s="163" t="s">
        <v>133</v>
      </c>
      <c r="I5293" s="163" t="s">
        <v>133</v>
      </c>
      <c r="J5293" s="163" t="s">
        <v>133</v>
      </c>
      <c r="K5293" s="164">
        <f t="shared" si="253"/>
        <v>0</v>
      </c>
      <c r="L5293" s="165">
        <f t="shared" si="254"/>
        <v>0</v>
      </c>
      <c r="M5293" s="172">
        <v>127</v>
      </c>
      <c r="N5293" s="172">
        <v>64</v>
      </c>
      <c r="O5293" s="167" t="s">
        <v>133</v>
      </c>
      <c r="P5293" s="260" t="e">
        <f t="shared" si="252"/>
        <v>#NUM!</v>
      </c>
      <c r="S5293" s="272"/>
    </row>
    <row r="5294" spans="1:19">
      <c r="A5294" s="161" t="s">
        <v>6526</v>
      </c>
      <c r="C5294" s="161" t="s">
        <v>133</v>
      </c>
      <c r="F5294" s="163" t="s">
        <v>133</v>
      </c>
      <c r="G5294" s="266" t="s">
        <v>133</v>
      </c>
      <c r="H5294" s="163" t="s">
        <v>133</v>
      </c>
      <c r="I5294" s="163" t="s">
        <v>133</v>
      </c>
      <c r="J5294" s="163" t="s">
        <v>133</v>
      </c>
      <c r="K5294" s="164">
        <f t="shared" si="253"/>
        <v>0</v>
      </c>
      <c r="L5294" s="165">
        <f t="shared" si="254"/>
        <v>0</v>
      </c>
      <c r="M5294" s="172">
        <v>127</v>
      </c>
      <c r="N5294" s="172">
        <v>64</v>
      </c>
      <c r="O5294" s="167" t="s">
        <v>133</v>
      </c>
      <c r="P5294" s="260" t="e">
        <f t="shared" si="252"/>
        <v>#NUM!</v>
      </c>
      <c r="S5294" s="272"/>
    </row>
    <row r="5295" spans="1:19">
      <c r="A5295" s="161" t="s">
        <v>6527</v>
      </c>
      <c r="C5295" s="161" t="s">
        <v>133</v>
      </c>
      <c r="F5295" s="163" t="s">
        <v>133</v>
      </c>
      <c r="G5295" s="266" t="s">
        <v>133</v>
      </c>
      <c r="H5295" s="163" t="s">
        <v>133</v>
      </c>
      <c r="I5295" s="163" t="s">
        <v>133</v>
      </c>
      <c r="J5295" s="163" t="s">
        <v>133</v>
      </c>
      <c r="K5295" s="164">
        <f t="shared" si="253"/>
        <v>0</v>
      </c>
      <c r="L5295" s="165">
        <f t="shared" si="254"/>
        <v>0</v>
      </c>
      <c r="M5295" s="172">
        <v>127</v>
      </c>
      <c r="N5295" s="172">
        <v>64</v>
      </c>
      <c r="O5295" s="167" t="s">
        <v>133</v>
      </c>
      <c r="P5295" s="260" t="e">
        <f t="shared" si="252"/>
        <v>#NUM!</v>
      </c>
      <c r="S5295" s="272"/>
    </row>
    <row r="5296" spans="1:19">
      <c r="A5296" s="161" t="s">
        <v>6528</v>
      </c>
      <c r="C5296" s="161" t="s">
        <v>133</v>
      </c>
      <c r="F5296" s="163" t="s">
        <v>133</v>
      </c>
      <c r="G5296" s="266" t="s">
        <v>133</v>
      </c>
      <c r="H5296" s="163" t="s">
        <v>133</v>
      </c>
      <c r="I5296" s="163" t="s">
        <v>133</v>
      </c>
      <c r="J5296" s="163" t="s">
        <v>133</v>
      </c>
      <c r="K5296" s="164">
        <f t="shared" si="253"/>
        <v>0</v>
      </c>
      <c r="L5296" s="165">
        <f t="shared" si="254"/>
        <v>0</v>
      </c>
      <c r="M5296" s="172">
        <v>127</v>
      </c>
      <c r="N5296" s="172">
        <v>64</v>
      </c>
      <c r="O5296" s="167" t="s">
        <v>133</v>
      </c>
      <c r="P5296" s="260" t="e">
        <f t="shared" si="252"/>
        <v>#NUM!</v>
      </c>
      <c r="S5296" s="272"/>
    </row>
    <row r="5297" spans="1:19">
      <c r="A5297" s="161" t="s">
        <v>6529</v>
      </c>
      <c r="C5297" s="161" t="s">
        <v>133</v>
      </c>
      <c r="F5297" s="163" t="s">
        <v>133</v>
      </c>
      <c r="G5297" s="266" t="s">
        <v>133</v>
      </c>
      <c r="H5297" s="163" t="s">
        <v>133</v>
      </c>
      <c r="I5297" s="163" t="s">
        <v>133</v>
      </c>
      <c r="J5297" s="163" t="s">
        <v>133</v>
      </c>
      <c r="K5297" s="164">
        <f t="shared" si="253"/>
        <v>0</v>
      </c>
      <c r="L5297" s="165">
        <f t="shared" si="254"/>
        <v>0</v>
      </c>
      <c r="M5297" s="172">
        <v>127</v>
      </c>
      <c r="N5297" s="172">
        <v>64</v>
      </c>
      <c r="O5297" s="167" t="s">
        <v>133</v>
      </c>
      <c r="P5297" s="260" t="e">
        <f t="shared" si="252"/>
        <v>#NUM!</v>
      </c>
      <c r="S5297" s="272"/>
    </row>
    <row r="5298" spans="1:19">
      <c r="A5298" s="161" t="s">
        <v>6530</v>
      </c>
      <c r="C5298" s="161" t="s">
        <v>133</v>
      </c>
      <c r="F5298" s="163" t="s">
        <v>133</v>
      </c>
      <c r="G5298" s="266" t="s">
        <v>133</v>
      </c>
      <c r="H5298" s="163" t="s">
        <v>133</v>
      </c>
      <c r="I5298" s="163" t="s">
        <v>133</v>
      </c>
      <c r="J5298" s="163" t="s">
        <v>133</v>
      </c>
      <c r="K5298" s="164">
        <f t="shared" si="253"/>
        <v>0</v>
      </c>
      <c r="L5298" s="165">
        <f t="shared" si="254"/>
        <v>0</v>
      </c>
      <c r="M5298" s="172">
        <v>127</v>
      </c>
      <c r="N5298" s="172">
        <v>64</v>
      </c>
      <c r="O5298" s="167" t="s">
        <v>133</v>
      </c>
      <c r="P5298" s="260" t="e">
        <f t="shared" si="252"/>
        <v>#NUM!</v>
      </c>
      <c r="S5298" s="272"/>
    </row>
    <row r="5299" spans="1:19">
      <c r="A5299" s="161" t="s">
        <v>6531</v>
      </c>
      <c r="C5299" s="161" t="s">
        <v>133</v>
      </c>
      <c r="F5299" s="163" t="s">
        <v>133</v>
      </c>
      <c r="G5299" s="266" t="s">
        <v>133</v>
      </c>
      <c r="H5299" s="163" t="s">
        <v>133</v>
      </c>
      <c r="I5299" s="163" t="s">
        <v>133</v>
      </c>
      <c r="J5299" s="163" t="s">
        <v>133</v>
      </c>
      <c r="K5299" s="164">
        <f t="shared" si="253"/>
        <v>0</v>
      </c>
      <c r="L5299" s="165">
        <f t="shared" si="254"/>
        <v>0</v>
      </c>
      <c r="M5299" s="172">
        <v>127</v>
      </c>
      <c r="N5299" s="172">
        <v>64</v>
      </c>
      <c r="O5299" s="167" t="s">
        <v>133</v>
      </c>
      <c r="P5299" s="260" t="e">
        <f t="shared" si="252"/>
        <v>#NUM!</v>
      </c>
      <c r="S5299" s="272"/>
    </row>
    <row r="5300" spans="1:19">
      <c r="A5300" s="161" t="s">
        <v>6532</v>
      </c>
      <c r="C5300" s="161" t="s">
        <v>133</v>
      </c>
      <c r="F5300" s="163" t="s">
        <v>133</v>
      </c>
      <c r="G5300" s="266" t="s">
        <v>133</v>
      </c>
      <c r="H5300" s="163" t="s">
        <v>133</v>
      </c>
      <c r="I5300" s="163" t="s">
        <v>133</v>
      </c>
      <c r="J5300" s="163" t="s">
        <v>133</v>
      </c>
      <c r="K5300" s="164">
        <f t="shared" si="253"/>
        <v>0</v>
      </c>
      <c r="L5300" s="165">
        <f t="shared" si="254"/>
        <v>0</v>
      </c>
      <c r="M5300" s="172">
        <v>127</v>
      </c>
      <c r="N5300" s="172">
        <v>64</v>
      </c>
      <c r="O5300" s="167" t="s">
        <v>133</v>
      </c>
      <c r="P5300" s="260" t="e">
        <f t="shared" si="252"/>
        <v>#NUM!</v>
      </c>
      <c r="S5300" s="272"/>
    </row>
    <row r="5301" spans="1:19">
      <c r="A5301" s="161" t="s">
        <v>6533</v>
      </c>
      <c r="C5301" s="161" t="s">
        <v>133</v>
      </c>
      <c r="F5301" s="163" t="s">
        <v>133</v>
      </c>
      <c r="G5301" s="266" t="s">
        <v>133</v>
      </c>
      <c r="H5301" s="163" t="s">
        <v>133</v>
      </c>
      <c r="I5301" s="163" t="s">
        <v>133</v>
      </c>
      <c r="J5301" s="163" t="s">
        <v>133</v>
      </c>
      <c r="K5301" s="164">
        <f t="shared" si="253"/>
        <v>0</v>
      </c>
      <c r="L5301" s="165">
        <f t="shared" si="254"/>
        <v>0</v>
      </c>
      <c r="M5301" s="172">
        <v>127</v>
      </c>
      <c r="N5301" s="172">
        <v>64</v>
      </c>
      <c r="O5301" s="167" t="s">
        <v>133</v>
      </c>
      <c r="P5301" s="260" t="e">
        <f t="shared" si="252"/>
        <v>#NUM!</v>
      </c>
      <c r="S5301" s="272"/>
    </row>
    <row r="5302" spans="1:19">
      <c r="A5302" s="161" t="s">
        <v>6534</v>
      </c>
      <c r="C5302" s="161" t="s">
        <v>133</v>
      </c>
      <c r="F5302" s="163" t="s">
        <v>133</v>
      </c>
      <c r="G5302" s="266" t="s">
        <v>133</v>
      </c>
      <c r="H5302" s="163" t="s">
        <v>133</v>
      </c>
      <c r="I5302" s="163" t="s">
        <v>133</v>
      </c>
      <c r="J5302" s="163" t="s">
        <v>133</v>
      </c>
      <c r="K5302" s="164">
        <f t="shared" si="253"/>
        <v>0</v>
      </c>
      <c r="L5302" s="165">
        <f t="shared" si="254"/>
        <v>0</v>
      </c>
      <c r="M5302" s="172">
        <v>127</v>
      </c>
      <c r="N5302" s="172">
        <v>64</v>
      </c>
      <c r="O5302" s="167" t="s">
        <v>133</v>
      </c>
      <c r="P5302" s="260" t="e">
        <f t="shared" si="252"/>
        <v>#NUM!</v>
      </c>
      <c r="S5302" s="272"/>
    </row>
    <row r="5303" spans="1:19">
      <c r="A5303" s="161" t="s">
        <v>6535</v>
      </c>
      <c r="C5303" s="161" t="s">
        <v>133</v>
      </c>
      <c r="F5303" s="163" t="s">
        <v>133</v>
      </c>
      <c r="G5303" s="266" t="s">
        <v>133</v>
      </c>
      <c r="H5303" s="163" t="s">
        <v>133</v>
      </c>
      <c r="I5303" s="163" t="s">
        <v>133</v>
      </c>
      <c r="J5303" s="163" t="s">
        <v>133</v>
      </c>
      <c r="K5303" s="164">
        <f t="shared" si="253"/>
        <v>0</v>
      </c>
      <c r="L5303" s="165">
        <f t="shared" si="254"/>
        <v>0</v>
      </c>
      <c r="M5303" s="172">
        <v>127</v>
      </c>
      <c r="N5303" s="172">
        <v>64</v>
      </c>
      <c r="O5303" s="167" t="s">
        <v>133</v>
      </c>
      <c r="P5303" s="260" t="e">
        <f t="shared" si="252"/>
        <v>#NUM!</v>
      </c>
      <c r="S5303" s="272"/>
    </row>
    <row r="5304" spans="1:19">
      <c r="A5304" s="161" t="s">
        <v>6536</v>
      </c>
      <c r="C5304" s="161" t="s">
        <v>133</v>
      </c>
      <c r="F5304" s="163" t="s">
        <v>133</v>
      </c>
      <c r="G5304" s="266" t="s">
        <v>133</v>
      </c>
      <c r="H5304" s="163" t="s">
        <v>133</v>
      </c>
      <c r="I5304" s="163" t="s">
        <v>133</v>
      </c>
      <c r="J5304" s="163" t="s">
        <v>133</v>
      </c>
      <c r="K5304" s="164">
        <f t="shared" si="253"/>
        <v>0</v>
      </c>
      <c r="L5304" s="165">
        <f t="shared" si="254"/>
        <v>0</v>
      </c>
      <c r="M5304" s="172">
        <v>127</v>
      </c>
      <c r="N5304" s="172">
        <v>64</v>
      </c>
      <c r="O5304" s="167" t="s">
        <v>133</v>
      </c>
      <c r="P5304" s="260" t="e">
        <f t="shared" si="252"/>
        <v>#NUM!</v>
      </c>
      <c r="S5304" s="272"/>
    </row>
    <row r="5305" spans="1:19">
      <c r="A5305" s="161" t="s">
        <v>6537</v>
      </c>
      <c r="C5305" s="161" t="s">
        <v>133</v>
      </c>
      <c r="F5305" s="163" t="s">
        <v>133</v>
      </c>
      <c r="G5305" s="266" t="s">
        <v>133</v>
      </c>
      <c r="H5305" s="163" t="s">
        <v>133</v>
      </c>
      <c r="I5305" s="163" t="s">
        <v>133</v>
      </c>
      <c r="J5305" s="163" t="s">
        <v>133</v>
      </c>
      <c r="K5305" s="164">
        <f t="shared" si="253"/>
        <v>0</v>
      </c>
      <c r="L5305" s="165">
        <f t="shared" si="254"/>
        <v>0</v>
      </c>
      <c r="M5305" s="172">
        <v>127</v>
      </c>
      <c r="N5305" s="172">
        <v>64</v>
      </c>
      <c r="O5305" s="167" t="s">
        <v>133</v>
      </c>
      <c r="P5305" s="260" t="e">
        <f t="shared" si="252"/>
        <v>#NUM!</v>
      </c>
      <c r="S5305" s="272"/>
    </row>
    <row r="5306" spans="1:19">
      <c r="A5306" s="161" t="s">
        <v>6538</v>
      </c>
      <c r="C5306" s="161" t="s">
        <v>133</v>
      </c>
      <c r="F5306" s="163" t="s">
        <v>133</v>
      </c>
      <c r="G5306" s="266" t="s">
        <v>133</v>
      </c>
      <c r="H5306" s="163" t="s">
        <v>133</v>
      </c>
      <c r="I5306" s="163" t="s">
        <v>133</v>
      </c>
      <c r="J5306" s="163" t="s">
        <v>133</v>
      </c>
      <c r="K5306" s="164">
        <f t="shared" si="253"/>
        <v>0</v>
      </c>
      <c r="L5306" s="165">
        <f t="shared" si="254"/>
        <v>0</v>
      </c>
      <c r="M5306" s="172">
        <v>127</v>
      </c>
      <c r="N5306" s="172">
        <v>64</v>
      </c>
      <c r="O5306" s="167" t="s">
        <v>133</v>
      </c>
      <c r="P5306" s="260" t="e">
        <f t="shared" si="252"/>
        <v>#NUM!</v>
      </c>
      <c r="S5306" s="272"/>
    </row>
    <row r="5307" spans="1:19">
      <c r="A5307" s="161" t="s">
        <v>6539</v>
      </c>
      <c r="C5307" s="161" t="s">
        <v>133</v>
      </c>
      <c r="F5307" s="163" t="s">
        <v>133</v>
      </c>
      <c r="G5307" s="266" t="s">
        <v>133</v>
      </c>
      <c r="H5307" s="163" t="s">
        <v>133</v>
      </c>
      <c r="I5307" s="163" t="s">
        <v>133</v>
      </c>
      <c r="J5307" s="163" t="s">
        <v>133</v>
      </c>
      <c r="K5307" s="164">
        <f t="shared" si="253"/>
        <v>0</v>
      </c>
      <c r="L5307" s="165">
        <f t="shared" si="254"/>
        <v>0</v>
      </c>
      <c r="M5307" s="172">
        <v>127</v>
      </c>
      <c r="N5307" s="172">
        <v>64</v>
      </c>
      <c r="O5307" s="167" t="s">
        <v>133</v>
      </c>
      <c r="P5307" s="260" t="e">
        <f t="shared" si="252"/>
        <v>#NUM!</v>
      </c>
      <c r="S5307" s="272"/>
    </row>
    <row r="5308" spans="1:19">
      <c r="A5308" s="161" t="s">
        <v>6540</v>
      </c>
      <c r="C5308" s="161" t="s">
        <v>133</v>
      </c>
      <c r="F5308" s="163" t="s">
        <v>133</v>
      </c>
      <c r="G5308" s="266" t="s">
        <v>133</v>
      </c>
      <c r="H5308" s="163" t="s">
        <v>133</v>
      </c>
      <c r="I5308" s="163" t="s">
        <v>133</v>
      </c>
      <c r="J5308" s="163" t="s">
        <v>133</v>
      </c>
      <c r="K5308" s="164">
        <f t="shared" si="253"/>
        <v>0</v>
      </c>
      <c r="L5308" s="165">
        <f t="shared" si="254"/>
        <v>0</v>
      </c>
      <c r="M5308" s="172">
        <v>127</v>
      </c>
      <c r="N5308" s="172">
        <v>64</v>
      </c>
      <c r="O5308" s="167" t="s">
        <v>133</v>
      </c>
      <c r="P5308" s="260" t="e">
        <f t="shared" si="252"/>
        <v>#NUM!</v>
      </c>
      <c r="S5308" s="272"/>
    </row>
    <row r="5309" spans="1:19">
      <c r="A5309" s="161" t="s">
        <v>6541</v>
      </c>
      <c r="C5309" s="161" t="s">
        <v>133</v>
      </c>
      <c r="F5309" s="163" t="s">
        <v>133</v>
      </c>
      <c r="G5309" s="266" t="s">
        <v>133</v>
      </c>
      <c r="H5309" s="163" t="s">
        <v>133</v>
      </c>
      <c r="I5309" s="163" t="s">
        <v>133</v>
      </c>
      <c r="J5309" s="163" t="s">
        <v>133</v>
      </c>
      <c r="K5309" s="164">
        <f t="shared" si="253"/>
        <v>0</v>
      </c>
      <c r="L5309" s="165">
        <f t="shared" si="254"/>
        <v>0</v>
      </c>
      <c r="M5309" s="172">
        <v>127</v>
      </c>
      <c r="N5309" s="172">
        <v>64</v>
      </c>
      <c r="O5309" s="167" t="s">
        <v>133</v>
      </c>
      <c r="P5309" s="260" t="e">
        <f t="shared" si="252"/>
        <v>#NUM!</v>
      </c>
      <c r="S5309" s="272"/>
    </row>
    <row r="5310" spans="1:19">
      <c r="A5310" s="161" t="s">
        <v>6542</v>
      </c>
      <c r="C5310" s="161" t="s">
        <v>133</v>
      </c>
      <c r="F5310" s="163" t="s">
        <v>133</v>
      </c>
      <c r="G5310" s="266" t="s">
        <v>133</v>
      </c>
      <c r="H5310" s="163" t="s">
        <v>133</v>
      </c>
      <c r="I5310" s="163" t="s">
        <v>133</v>
      </c>
      <c r="J5310" s="163" t="s">
        <v>133</v>
      </c>
      <c r="K5310" s="164">
        <f t="shared" si="253"/>
        <v>0</v>
      </c>
      <c r="L5310" s="165">
        <f t="shared" si="254"/>
        <v>0</v>
      </c>
      <c r="M5310" s="172">
        <v>127</v>
      </c>
      <c r="N5310" s="172">
        <v>64</v>
      </c>
      <c r="O5310" s="167" t="s">
        <v>133</v>
      </c>
      <c r="P5310" s="260" t="e">
        <f t="shared" si="252"/>
        <v>#NUM!</v>
      </c>
      <c r="S5310" s="272"/>
    </row>
    <row r="5311" spans="1:19">
      <c r="A5311" s="161" t="s">
        <v>6543</v>
      </c>
      <c r="C5311" s="161" t="s">
        <v>133</v>
      </c>
      <c r="F5311" s="163" t="s">
        <v>133</v>
      </c>
      <c r="G5311" s="266" t="s">
        <v>133</v>
      </c>
      <c r="H5311" s="163" t="s">
        <v>133</v>
      </c>
      <c r="I5311" s="163" t="s">
        <v>133</v>
      </c>
      <c r="J5311" s="163" t="s">
        <v>133</v>
      </c>
      <c r="K5311" s="164">
        <f t="shared" si="253"/>
        <v>0</v>
      </c>
      <c r="L5311" s="165">
        <f t="shared" si="254"/>
        <v>0</v>
      </c>
      <c r="M5311" s="172">
        <v>127</v>
      </c>
      <c r="N5311" s="172">
        <v>64</v>
      </c>
      <c r="O5311" s="167" t="s">
        <v>133</v>
      </c>
      <c r="P5311" s="260" t="e">
        <f t="shared" si="252"/>
        <v>#NUM!</v>
      </c>
      <c r="S5311" s="272"/>
    </row>
    <row r="5312" spans="1:19">
      <c r="A5312" s="161" t="s">
        <v>6544</v>
      </c>
      <c r="C5312" s="161" t="s">
        <v>133</v>
      </c>
      <c r="F5312" s="163" t="s">
        <v>133</v>
      </c>
      <c r="G5312" s="266" t="s">
        <v>133</v>
      </c>
      <c r="H5312" s="163" t="s">
        <v>133</v>
      </c>
      <c r="I5312" s="163" t="s">
        <v>133</v>
      </c>
      <c r="J5312" s="163" t="s">
        <v>133</v>
      </c>
      <c r="K5312" s="164">
        <f t="shared" si="253"/>
        <v>0</v>
      </c>
      <c r="L5312" s="165">
        <f t="shared" si="254"/>
        <v>0</v>
      </c>
      <c r="M5312" s="172">
        <v>127</v>
      </c>
      <c r="N5312" s="172">
        <v>64</v>
      </c>
      <c r="O5312" s="167" t="s">
        <v>133</v>
      </c>
      <c r="P5312" s="260" t="e">
        <f t="shared" si="252"/>
        <v>#NUM!</v>
      </c>
      <c r="S5312" s="272"/>
    </row>
    <row r="5313" spans="1:19">
      <c r="A5313" s="161" t="s">
        <v>6545</v>
      </c>
      <c r="C5313" s="161" t="s">
        <v>133</v>
      </c>
      <c r="F5313" s="163" t="s">
        <v>133</v>
      </c>
      <c r="G5313" s="266" t="s">
        <v>133</v>
      </c>
      <c r="H5313" s="163" t="s">
        <v>133</v>
      </c>
      <c r="I5313" s="163" t="s">
        <v>133</v>
      </c>
      <c r="J5313" s="163" t="s">
        <v>133</v>
      </c>
      <c r="K5313" s="164">
        <f t="shared" si="253"/>
        <v>0</v>
      </c>
      <c r="L5313" s="165">
        <f t="shared" si="254"/>
        <v>0</v>
      </c>
      <c r="M5313" s="172">
        <v>127</v>
      </c>
      <c r="N5313" s="172">
        <v>64</v>
      </c>
      <c r="O5313" s="167" t="s">
        <v>133</v>
      </c>
      <c r="P5313" s="260" t="e">
        <f t="shared" si="252"/>
        <v>#NUM!</v>
      </c>
      <c r="S5313" s="272"/>
    </row>
    <row r="5314" spans="1:19">
      <c r="A5314" s="161" t="s">
        <v>6546</v>
      </c>
      <c r="C5314" s="161" t="s">
        <v>133</v>
      </c>
      <c r="F5314" s="163" t="s">
        <v>133</v>
      </c>
      <c r="G5314" s="266" t="s">
        <v>133</v>
      </c>
      <c r="H5314" s="163" t="s">
        <v>133</v>
      </c>
      <c r="I5314" s="163" t="s">
        <v>133</v>
      </c>
      <c r="J5314" s="163" t="s">
        <v>133</v>
      </c>
      <c r="K5314" s="164">
        <f t="shared" si="253"/>
        <v>0</v>
      </c>
      <c r="L5314" s="165">
        <f t="shared" si="254"/>
        <v>0</v>
      </c>
      <c r="M5314" s="172">
        <v>127</v>
      </c>
      <c r="N5314" s="172">
        <v>64</v>
      </c>
      <c r="O5314" s="167" t="s">
        <v>133</v>
      </c>
      <c r="P5314" s="260" t="e">
        <f t="shared" si="252"/>
        <v>#NUM!</v>
      </c>
      <c r="S5314" s="272"/>
    </row>
    <row r="5315" spans="1:19">
      <c r="A5315" s="161" t="s">
        <v>6547</v>
      </c>
      <c r="C5315" s="161" t="s">
        <v>133</v>
      </c>
      <c r="F5315" s="163" t="s">
        <v>133</v>
      </c>
      <c r="G5315" s="266" t="s">
        <v>133</v>
      </c>
      <c r="H5315" s="163" t="s">
        <v>133</v>
      </c>
      <c r="I5315" s="163" t="s">
        <v>133</v>
      </c>
      <c r="J5315" s="163" t="s">
        <v>133</v>
      </c>
      <c r="K5315" s="164">
        <f t="shared" si="253"/>
        <v>0</v>
      </c>
      <c r="L5315" s="165">
        <f t="shared" si="254"/>
        <v>0</v>
      </c>
      <c r="M5315" s="172">
        <v>127</v>
      </c>
      <c r="N5315" s="172">
        <v>64</v>
      </c>
      <c r="O5315" s="167" t="s">
        <v>133</v>
      </c>
      <c r="P5315" s="260" t="e">
        <f t="shared" si="252"/>
        <v>#NUM!</v>
      </c>
      <c r="S5315" s="272"/>
    </row>
    <row r="5316" spans="1:19">
      <c r="A5316" s="161" t="s">
        <v>6548</v>
      </c>
      <c r="C5316" s="161" t="s">
        <v>133</v>
      </c>
      <c r="F5316" s="163" t="s">
        <v>133</v>
      </c>
      <c r="G5316" s="266" t="s">
        <v>133</v>
      </c>
      <c r="H5316" s="163" t="s">
        <v>133</v>
      </c>
      <c r="I5316" s="163" t="s">
        <v>133</v>
      </c>
      <c r="J5316" s="163" t="s">
        <v>133</v>
      </c>
      <c r="K5316" s="164">
        <f t="shared" si="253"/>
        <v>0</v>
      </c>
      <c r="L5316" s="165">
        <f t="shared" si="254"/>
        <v>0</v>
      </c>
      <c r="M5316" s="172">
        <v>127</v>
      </c>
      <c r="N5316" s="172">
        <v>64</v>
      </c>
      <c r="O5316" s="167" t="s">
        <v>133</v>
      </c>
      <c r="P5316" s="260" t="e">
        <f t="shared" si="252"/>
        <v>#NUM!</v>
      </c>
      <c r="S5316" s="272"/>
    </row>
    <row r="5317" spans="1:19">
      <c r="A5317" s="161" t="s">
        <v>6549</v>
      </c>
      <c r="C5317" s="161" t="s">
        <v>133</v>
      </c>
      <c r="F5317" s="163" t="s">
        <v>133</v>
      </c>
      <c r="G5317" s="266" t="s">
        <v>133</v>
      </c>
      <c r="H5317" s="163" t="s">
        <v>133</v>
      </c>
      <c r="I5317" s="163" t="s">
        <v>133</v>
      </c>
      <c r="J5317" s="163" t="s">
        <v>133</v>
      </c>
      <c r="K5317" s="164">
        <f t="shared" si="253"/>
        <v>0</v>
      </c>
      <c r="L5317" s="165">
        <f t="shared" si="254"/>
        <v>0</v>
      </c>
      <c r="M5317" s="172">
        <v>127</v>
      </c>
      <c r="N5317" s="172">
        <v>64</v>
      </c>
      <c r="O5317" s="167" t="s">
        <v>133</v>
      </c>
      <c r="P5317" s="260" t="e">
        <f t="shared" si="252"/>
        <v>#NUM!</v>
      </c>
      <c r="S5317" s="272"/>
    </row>
    <row r="5318" spans="1:19">
      <c r="A5318" s="161" t="s">
        <v>6550</v>
      </c>
      <c r="C5318" s="161" t="s">
        <v>133</v>
      </c>
      <c r="F5318" s="163" t="s">
        <v>133</v>
      </c>
      <c r="G5318" s="266" t="s">
        <v>133</v>
      </c>
      <c r="H5318" s="163" t="s">
        <v>133</v>
      </c>
      <c r="I5318" s="163" t="s">
        <v>133</v>
      </c>
      <c r="J5318" s="163" t="s">
        <v>133</v>
      </c>
      <c r="K5318" s="164">
        <f t="shared" si="253"/>
        <v>0</v>
      </c>
      <c r="L5318" s="165">
        <f t="shared" si="254"/>
        <v>0</v>
      </c>
      <c r="M5318" s="172">
        <v>127</v>
      </c>
      <c r="N5318" s="172">
        <v>64</v>
      </c>
      <c r="O5318" s="167" t="s">
        <v>133</v>
      </c>
      <c r="P5318" s="260" t="e">
        <f t="shared" si="252"/>
        <v>#NUM!</v>
      </c>
      <c r="S5318" s="272"/>
    </row>
    <row r="5319" spans="1:19">
      <c r="A5319" s="161" t="s">
        <v>6551</v>
      </c>
      <c r="C5319" s="161" t="s">
        <v>133</v>
      </c>
      <c r="F5319" s="163" t="s">
        <v>133</v>
      </c>
      <c r="G5319" s="266" t="s">
        <v>133</v>
      </c>
      <c r="H5319" s="163" t="s">
        <v>133</v>
      </c>
      <c r="I5319" s="163" t="s">
        <v>133</v>
      </c>
      <c r="J5319" s="163" t="s">
        <v>133</v>
      </c>
      <c r="K5319" s="164">
        <f t="shared" si="253"/>
        <v>0</v>
      </c>
      <c r="L5319" s="165">
        <f t="shared" si="254"/>
        <v>0</v>
      </c>
      <c r="M5319" s="172">
        <v>127</v>
      </c>
      <c r="N5319" s="172">
        <v>64</v>
      </c>
      <c r="O5319" s="167" t="s">
        <v>133</v>
      </c>
      <c r="P5319" s="260" t="e">
        <f t="shared" si="252"/>
        <v>#NUM!</v>
      </c>
      <c r="S5319" s="272"/>
    </row>
    <row r="5320" spans="1:19">
      <c r="A5320" s="161" t="s">
        <v>6552</v>
      </c>
      <c r="C5320" s="161" t="s">
        <v>133</v>
      </c>
      <c r="F5320" s="163" t="s">
        <v>133</v>
      </c>
      <c r="G5320" s="266" t="s">
        <v>133</v>
      </c>
      <c r="H5320" s="163" t="s">
        <v>133</v>
      </c>
      <c r="I5320" s="163" t="s">
        <v>133</v>
      </c>
      <c r="J5320" s="163" t="s">
        <v>133</v>
      </c>
      <c r="K5320" s="164">
        <f t="shared" si="253"/>
        <v>0</v>
      </c>
      <c r="L5320" s="165">
        <f t="shared" si="254"/>
        <v>0</v>
      </c>
      <c r="M5320" s="172">
        <v>127</v>
      </c>
      <c r="N5320" s="172">
        <v>64</v>
      </c>
      <c r="O5320" s="167" t="s">
        <v>133</v>
      </c>
      <c r="P5320" s="260" t="e">
        <f t="shared" si="252"/>
        <v>#NUM!</v>
      </c>
      <c r="S5320" s="272"/>
    </row>
    <row r="5321" spans="1:19">
      <c r="A5321" s="161" t="s">
        <v>6553</v>
      </c>
      <c r="C5321" s="161" t="s">
        <v>133</v>
      </c>
      <c r="F5321" s="163" t="s">
        <v>133</v>
      </c>
      <c r="G5321" s="266" t="s">
        <v>133</v>
      </c>
      <c r="H5321" s="163" t="s">
        <v>133</v>
      </c>
      <c r="I5321" s="163" t="s">
        <v>133</v>
      </c>
      <c r="J5321" s="163" t="s">
        <v>133</v>
      </c>
      <c r="K5321" s="164">
        <f t="shared" si="253"/>
        <v>0</v>
      </c>
      <c r="L5321" s="165">
        <f t="shared" si="254"/>
        <v>0</v>
      </c>
      <c r="M5321" s="172">
        <v>127</v>
      </c>
      <c r="N5321" s="172">
        <v>64</v>
      </c>
      <c r="O5321" s="167" t="s">
        <v>133</v>
      </c>
      <c r="P5321" s="260" t="e">
        <f t="shared" si="252"/>
        <v>#NUM!</v>
      </c>
      <c r="S5321" s="272"/>
    </row>
    <row r="5322" spans="1:19">
      <c r="A5322" s="161" t="s">
        <v>6554</v>
      </c>
      <c r="C5322" s="161" t="s">
        <v>133</v>
      </c>
      <c r="F5322" s="163" t="s">
        <v>133</v>
      </c>
      <c r="G5322" s="266" t="s">
        <v>133</v>
      </c>
      <c r="H5322" s="163" t="s">
        <v>133</v>
      </c>
      <c r="I5322" s="163" t="s">
        <v>133</v>
      </c>
      <c r="J5322" s="163" t="s">
        <v>133</v>
      </c>
      <c r="K5322" s="164">
        <f t="shared" si="253"/>
        <v>0</v>
      </c>
      <c r="L5322" s="165">
        <f t="shared" si="254"/>
        <v>0</v>
      </c>
      <c r="M5322" s="172">
        <v>127</v>
      </c>
      <c r="N5322" s="172">
        <v>64</v>
      </c>
      <c r="O5322" s="167" t="s">
        <v>133</v>
      </c>
      <c r="P5322" s="260" t="e">
        <f t="shared" si="252"/>
        <v>#NUM!</v>
      </c>
      <c r="S5322" s="272"/>
    </row>
    <row r="5323" spans="1:19">
      <c r="A5323" s="161" t="s">
        <v>6555</v>
      </c>
      <c r="C5323" s="161" t="s">
        <v>133</v>
      </c>
      <c r="F5323" s="163" t="s">
        <v>133</v>
      </c>
      <c r="G5323" s="266" t="s">
        <v>133</v>
      </c>
      <c r="H5323" s="163" t="s">
        <v>133</v>
      </c>
      <c r="I5323" s="163" t="s">
        <v>133</v>
      </c>
      <c r="J5323" s="163" t="s">
        <v>133</v>
      </c>
      <c r="K5323" s="164">
        <f t="shared" si="253"/>
        <v>0</v>
      </c>
      <c r="L5323" s="165">
        <f t="shared" si="254"/>
        <v>0</v>
      </c>
      <c r="M5323" s="172">
        <v>127</v>
      </c>
      <c r="N5323" s="172">
        <v>64</v>
      </c>
      <c r="O5323" s="167" t="s">
        <v>133</v>
      </c>
      <c r="P5323" s="260" t="e">
        <f t="shared" si="252"/>
        <v>#NUM!</v>
      </c>
      <c r="S5323" s="272"/>
    </row>
    <row r="5324" spans="1:19">
      <c r="A5324" s="161" t="s">
        <v>6556</v>
      </c>
      <c r="C5324" s="161" t="s">
        <v>133</v>
      </c>
      <c r="F5324" s="163" t="s">
        <v>133</v>
      </c>
      <c r="G5324" s="266" t="s">
        <v>133</v>
      </c>
      <c r="H5324" s="163" t="s">
        <v>133</v>
      </c>
      <c r="I5324" s="163" t="s">
        <v>133</v>
      </c>
      <c r="J5324" s="163" t="s">
        <v>133</v>
      </c>
      <c r="K5324" s="164">
        <f t="shared" si="253"/>
        <v>0</v>
      </c>
      <c r="L5324" s="165">
        <f t="shared" si="254"/>
        <v>0</v>
      </c>
      <c r="M5324" s="172">
        <v>127</v>
      </c>
      <c r="N5324" s="172">
        <v>64</v>
      </c>
      <c r="O5324" s="167" t="s">
        <v>133</v>
      </c>
      <c r="P5324" s="260" t="e">
        <f t="shared" si="252"/>
        <v>#NUM!</v>
      </c>
      <c r="S5324" s="272"/>
    </row>
    <row r="5325" spans="1:19">
      <c r="A5325" s="161" t="s">
        <v>6557</v>
      </c>
      <c r="C5325" s="161" t="s">
        <v>133</v>
      </c>
      <c r="F5325" s="163" t="s">
        <v>133</v>
      </c>
      <c r="G5325" s="266" t="s">
        <v>133</v>
      </c>
      <c r="H5325" s="163" t="s">
        <v>133</v>
      </c>
      <c r="I5325" s="163" t="s">
        <v>133</v>
      </c>
      <c r="J5325" s="163" t="s">
        <v>133</v>
      </c>
      <c r="K5325" s="164">
        <f t="shared" si="253"/>
        <v>0</v>
      </c>
      <c r="L5325" s="165">
        <f t="shared" si="254"/>
        <v>0</v>
      </c>
      <c r="M5325" s="172">
        <v>127</v>
      </c>
      <c r="N5325" s="172">
        <v>64</v>
      </c>
      <c r="O5325" s="167" t="s">
        <v>133</v>
      </c>
      <c r="P5325" s="260" t="e">
        <f t="shared" si="252"/>
        <v>#NUM!</v>
      </c>
      <c r="S5325" s="272"/>
    </row>
    <row r="5326" spans="1:19">
      <c r="A5326" s="161" t="s">
        <v>6558</v>
      </c>
      <c r="C5326" s="161" t="s">
        <v>133</v>
      </c>
      <c r="F5326" s="163" t="s">
        <v>133</v>
      </c>
      <c r="G5326" s="266" t="s">
        <v>133</v>
      </c>
      <c r="H5326" s="163" t="s">
        <v>133</v>
      </c>
      <c r="I5326" s="163" t="s">
        <v>133</v>
      </c>
      <c r="J5326" s="163" t="s">
        <v>133</v>
      </c>
      <c r="K5326" s="164">
        <f t="shared" si="253"/>
        <v>0</v>
      </c>
      <c r="L5326" s="165">
        <f t="shared" si="254"/>
        <v>0</v>
      </c>
      <c r="M5326" s="172">
        <v>127</v>
      </c>
      <c r="N5326" s="172">
        <v>64</v>
      </c>
      <c r="O5326" s="167" t="s">
        <v>133</v>
      </c>
      <c r="P5326" s="260" t="e">
        <f t="shared" si="252"/>
        <v>#NUM!</v>
      </c>
      <c r="S5326" s="272"/>
    </row>
    <row r="5327" spans="1:19">
      <c r="A5327" s="161" t="s">
        <v>6559</v>
      </c>
      <c r="C5327" s="161" t="s">
        <v>133</v>
      </c>
      <c r="F5327" s="163" t="s">
        <v>133</v>
      </c>
      <c r="G5327" s="266" t="s">
        <v>133</v>
      </c>
      <c r="H5327" s="163" t="s">
        <v>133</v>
      </c>
      <c r="I5327" s="163" t="s">
        <v>133</v>
      </c>
      <c r="J5327" s="163" t="s">
        <v>133</v>
      </c>
      <c r="K5327" s="164">
        <f t="shared" si="253"/>
        <v>0</v>
      </c>
      <c r="L5327" s="165">
        <f t="shared" si="254"/>
        <v>0</v>
      </c>
      <c r="M5327" s="172">
        <v>127</v>
      </c>
      <c r="N5327" s="172">
        <v>64</v>
      </c>
      <c r="O5327" s="167" t="s">
        <v>133</v>
      </c>
      <c r="P5327" s="260" t="e">
        <f t="shared" ref="P5327:P5390" si="255">MEDIAN(Q5327:R5327)</f>
        <v>#NUM!</v>
      </c>
      <c r="S5327" s="272"/>
    </row>
    <row r="5328" spans="1:19">
      <c r="A5328" s="161" t="s">
        <v>6560</v>
      </c>
      <c r="C5328" s="161" t="s">
        <v>133</v>
      </c>
      <c r="F5328" s="163" t="s">
        <v>133</v>
      </c>
      <c r="G5328" s="266" t="s">
        <v>133</v>
      </c>
      <c r="H5328" s="163" t="s">
        <v>133</v>
      </c>
      <c r="I5328" s="163" t="s">
        <v>133</v>
      </c>
      <c r="J5328" s="163" t="s">
        <v>133</v>
      </c>
      <c r="K5328" s="164">
        <f t="shared" ref="K5328:K5391" si="256">IF(OR(D5328="n/a",D5328="nd"),0,D5328)+IF(OR(I5328="n/a",I5328="nd"),0,I5328)</f>
        <v>0</v>
      </c>
      <c r="L5328" s="165">
        <f t="shared" ref="L5328:L5391" si="257">SQRT(SUMSQ(IF(OR(E5328="n/a",E5328="nd"),0,E5328),IF(OR(F5328="n/a",F5328="nd"),0,F5328),IF(OR(J5328="n/a",J5328="nd"),0,J5328)))</f>
        <v>0</v>
      </c>
      <c r="M5328" s="172">
        <v>127</v>
      </c>
      <c r="N5328" s="172">
        <v>64</v>
      </c>
      <c r="O5328" s="167" t="s">
        <v>133</v>
      </c>
      <c r="P5328" s="260" t="e">
        <f t="shared" si="255"/>
        <v>#NUM!</v>
      </c>
      <c r="S5328" s="272"/>
    </row>
    <row r="5329" spans="1:19">
      <c r="A5329" s="161" t="s">
        <v>6561</v>
      </c>
      <c r="C5329" s="161" t="s">
        <v>133</v>
      </c>
      <c r="F5329" s="163" t="s">
        <v>133</v>
      </c>
      <c r="G5329" s="266" t="s">
        <v>133</v>
      </c>
      <c r="H5329" s="163" t="s">
        <v>133</v>
      </c>
      <c r="I5329" s="163" t="s">
        <v>133</v>
      </c>
      <c r="J5329" s="163" t="s">
        <v>133</v>
      </c>
      <c r="K5329" s="164">
        <f t="shared" si="256"/>
        <v>0</v>
      </c>
      <c r="L5329" s="165">
        <f t="shared" si="257"/>
        <v>0</v>
      </c>
      <c r="M5329" s="172">
        <v>127</v>
      </c>
      <c r="N5329" s="172">
        <v>64</v>
      </c>
      <c r="O5329" s="167" t="s">
        <v>133</v>
      </c>
      <c r="P5329" s="260" t="e">
        <f t="shared" si="255"/>
        <v>#NUM!</v>
      </c>
      <c r="S5329" s="272"/>
    </row>
    <row r="5330" spans="1:19">
      <c r="A5330" s="161" t="s">
        <v>6562</v>
      </c>
      <c r="C5330" s="161" t="s">
        <v>133</v>
      </c>
      <c r="F5330" s="163" t="s">
        <v>133</v>
      </c>
      <c r="G5330" s="266" t="s">
        <v>133</v>
      </c>
      <c r="H5330" s="163" t="s">
        <v>133</v>
      </c>
      <c r="I5330" s="163" t="s">
        <v>133</v>
      </c>
      <c r="J5330" s="163" t="s">
        <v>133</v>
      </c>
      <c r="K5330" s="164">
        <f t="shared" si="256"/>
        <v>0</v>
      </c>
      <c r="L5330" s="165">
        <f t="shared" si="257"/>
        <v>0</v>
      </c>
      <c r="M5330" s="172">
        <v>127</v>
      </c>
      <c r="N5330" s="172">
        <v>64</v>
      </c>
      <c r="O5330" s="167" t="s">
        <v>133</v>
      </c>
      <c r="P5330" s="260" t="e">
        <f t="shared" si="255"/>
        <v>#NUM!</v>
      </c>
      <c r="S5330" s="272"/>
    </row>
    <row r="5331" spans="1:19">
      <c r="A5331" s="161" t="s">
        <v>6563</v>
      </c>
      <c r="C5331" s="161" t="s">
        <v>133</v>
      </c>
      <c r="F5331" s="163" t="s">
        <v>133</v>
      </c>
      <c r="G5331" s="266" t="s">
        <v>133</v>
      </c>
      <c r="H5331" s="163" t="s">
        <v>133</v>
      </c>
      <c r="I5331" s="163" t="s">
        <v>133</v>
      </c>
      <c r="J5331" s="163" t="s">
        <v>133</v>
      </c>
      <c r="K5331" s="164">
        <f t="shared" si="256"/>
        <v>0</v>
      </c>
      <c r="L5331" s="165">
        <f t="shared" si="257"/>
        <v>0</v>
      </c>
      <c r="M5331" s="172">
        <v>127</v>
      </c>
      <c r="N5331" s="172">
        <v>64</v>
      </c>
      <c r="O5331" s="167" t="s">
        <v>133</v>
      </c>
      <c r="P5331" s="260" t="e">
        <f t="shared" si="255"/>
        <v>#NUM!</v>
      </c>
      <c r="S5331" s="272"/>
    </row>
    <row r="5332" spans="1:19">
      <c r="A5332" s="161" t="s">
        <v>6564</v>
      </c>
      <c r="C5332" s="161" t="s">
        <v>133</v>
      </c>
      <c r="F5332" s="163" t="s">
        <v>133</v>
      </c>
      <c r="G5332" s="266" t="s">
        <v>133</v>
      </c>
      <c r="H5332" s="163" t="s">
        <v>133</v>
      </c>
      <c r="I5332" s="163" t="s">
        <v>133</v>
      </c>
      <c r="J5332" s="163" t="s">
        <v>133</v>
      </c>
      <c r="K5332" s="164">
        <f t="shared" si="256"/>
        <v>0</v>
      </c>
      <c r="L5332" s="165">
        <f t="shared" si="257"/>
        <v>0</v>
      </c>
      <c r="M5332" s="172">
        <v>127</v>
      </c>
      <c r="N5332" s="172">
        <v>64</v>
      </c>
      <c r="O5332" s="167" t="s">
        <v>133</v>
      </c>
      <c r="P5332" s="260" t="e">
        <f t="shared" si="255"/>
        <v>#NUM!</v>
      </c>
      <c r="S5332" s="272"/>
    </row>
    <row r="5333" spans="1:19">
      <c r="A5333" s="161" t="s">
        <v>6565</v>
      </c>
      <c r="C5333" s="161" t="s">
        <v>133</v>
      </c>
      <c r="F5333" s="163" t="s">
        <v>133</v>
      </c>
      <c r="G5333" s="266" t="s">
        <v>133</v>
      </c>
      <c r="H5333" s="163" t="s">
        <v>133</v>
      </c>
      <c r="I5333" s="163" t="s">
        <v>133</v>
      </c>
      <c r="J5333" s="163" t="s">
        <v>133</v>
      </c>
      <c r="K5333" s="164">
        <f t="shared" si="256"/>
        <v>0</v>
      </c>
      <c r="L5333" s="165">
        <f t="shared" si="257"/>
        <v>0</v>
      </c>
      <c r="M5333" s="172">
        <v>127</v>
      </c>
      <c r="N5333" s="172">
        <v>64</v>
      </c>
      <c r="O5333" s="167" t="s">
        <v>133</v>
      </c>
      <c r="P5333" s="260" t="e">
        <f t="shared" si="255"/>
        <v>#NUM!</v>
      </c>
      <c r="S5333" s="272"/>
    </row>
    <row r="5334" spans="1:19">
      <c r="A5334" s="161" t="s">
        <v>6566</v>
      </c>
      <c r="C5334" s="161" t="s">
        <v>133</v>
      </c>
      <c r="F5334" s="163" t="s">
        <v>133</v>
      </c>
      <c r="G5334" s="266" t="s">
        <v>133</v>
      </c>
      <c r="H5334" s="163" t="s">
        <v>133</v>
      </c>
      <c r="I5334" s="163" t="s">
        <v>133</v>
      </c>
      <c r="J5334" s="163" t="s">
        <v>133</v>
      </c>
      <c r="K5334" s="164">
        <f t="shared" si="256"/>
        <v>0</v>
      </c>
      <c r="L5334" s="165">
        <f t="shared" si="257"/>
        <v>0</v>
      </c>
      <c r="M5334" s="172">
        <v>127</v>
      </c>
      <c r="N5334" s="172">
        <v>64</v>
      </c>
      <c r="O5334" s="167" t="s">
        <v>133</v>
      </c>
      <c r="P5334" s="260" t="e">
        <f t="shared" si="255"/>
        <v>#NUM!</v>
      </c>
      <c r="S5334" s="272"/>
    </row>
    <row r="5335" spans="1:19">
      <c r="A5335" s="161" t="s">
        <v>6567</v>
      </c>
      <c r="C5335" s="161" t="s">
        <v>133</v>
      </c>
      <c r="F5335" s="163" t="s">
        <v>133</v>
      </c>
      <c r="G5335" s="266" t="s">
        <v>133</v>
      </c>
      <c r="H5335" s="163" t="s">
        <v>133</v>
      </c>
      <c r="I5335" s="163" t="s">
        <v>133</v>
      </c>
      <c r="J5335" s="163" t="s">
        <v>133</v>
      </c>
      <c r="K5335" s="164">
        <f t="shared" si="256"/>
        <v>0</v>
      </c>
      <c r="L5335" s="165">
        <f t="shared" si="257"/>
        <v>0</v>
      </c>
      <c r="M5335" s="172">
        <v>127</v>
      </c>
      <c r="N5335" s="172">
        <v>64</v>
      </c>
      <c r="O5335" s="167" t="s">
        <v>133</v>
      </c>
      <c r="P5335" s="260" t="e">
        <f t="shared" si="255"/>
        <v>#NUM!</v>
      </c>
      <c r="S5335" s="272"/>
    </row>
    <row r="5336" spans="1:19">
      <c r="A5336" s="161" t="s">
        <v>6568</v>
      </c>
      <c r="C5336" s="161" t="s">
        <v>133</v>
      </c>
      <c r="F5336" s="163" t="s">
        <v>133</v>
      </c>
      <c r="G5336" s="266" t="s">
        <v>133</v>
      </c>
      <c r="H5336" s="163" t="s">
        <v>133</v>
      </c>
      <c r="I5336" s="163" t="s">
        <v>133</v>
      </c>
      <c r="J5336" s="163" t="s">
        <v>133</v>
      </c>
      <c r="K5336" s="164">
        <f t="shared" si="256"/>
        <v>0</v>
      </c>
      <c r="L5336" s="165">
        <f t="shared" si="257"/>
        <v>0</v>
      </c>
      <c r="M5336" s="172">
        <v>127</v>
      </c>
      <c r="N5336" s="172">
        <v>64</v>
      </c>
      <c r="O5336" s="167" t="s">
        <v>133</v>
      </c>
      <c r="P5336" s="260" t="e">
        <f t="shared" si="255"/>
        <v>#NUM!</v>
      </c>
      <c r="S5336" s="272"/>
    </row>
    <row r="5337" spans="1:19">
      <c r="A5337" s="161" t="s">
        <v>6569</v>
      </c>
      <c r="C5337" s="161" t="s">
        <v>133</v>
      </c>
      <c r="F5337" s="163" t="s">
        <v>133</v>
      </c>
      <c r="G5337" s="266" t="s">
        <v>133</v>
      </c>
      <c r="H5337" s="163" t="s">
        <v>133</v>
      </c>
      <c r="I5337" s="163" t="s">
        <v>133</v>
      </c>
      <c r="J5337" s="163" t="s">
        <v>133</v>
      </c>
      <c r="K5337" s="164">
        <f t="shared" si="256"/>
        <v>0</v>
      </c>
      <c r="L5337" s="165">
        <f t="shared" si="257"/>
        <v>0</v>
      </c>
      <c r="M5337" s="172">
        <v>127</v>
      </c>
      <c r="N5337" s="172">
        <v>64</v>
      </c>
      <c r="O5337" s="167" t="s">
        <v>133</v>
      </c>
      <c r="P5337" s="260" t="e">
        <f t="shared" si="255"/>
        <v>#NUM!</v>
      </c>
      <c r="S5337" s="272"/>
    </row>
    <row r="5338" spans="1:19">
      <c r="A5338" s="161" t="s">
        <v>6570</v>
      </c>
      <c r="C5338" s="161" t="s">
        <v>133</v>
      </c>
      <c r="F5338" s="163" t="s">
        <v>133</v>
      </c>
      <c r="G5338" s="266" t="s">
        <v>133</v>
      </c>
      <c r="H5338" s="163" t="s">
        <v>133</v>
      </c>
      <c r="I5338" s="163" t="s">
        <v>133</v>
      </c>
      <c r="J5338" s="163" t="s">
        <v>133</v>
      </c>
      <c r="K5338" s="164">
        <f t="shared" si="256"/>
        <v>0</v>
      </c>
      <c r="L5338" s="165">
        <f t="shared" si="257"/>
        <v>0</v>
      </c>
      <c r="M5338" s="172">
        <v>127</v>
      </c>
      <c r="N5338" s="172">
        <v>64</v>
      </c>
      <c r="O5338" s="167" t="s">
        <v>133</v>
      </c>
      <c r="P5338" s="260" t="e">
        <f t="shared" si="255"/>
        <v>#NUM!</v>
      </c>
      <c r="S5338" s="272"/>
    </row>
    <row r="5339" spans="1:19">
      <c r="A5339" s="161" t="s">
        <v>6571</v>
      </c>
      <c r="C5339" s="161" t="s">
        <v>133</v>
      </c>
      <c r="F5339" s="163" t="s">
        <v>133</v>
      </c>
      <c r="G5339" s="266" t="s">
        <v>133</v>
      </c>
      <c r="H5339" s="163" t="s">
        <v>133</v>
      </c>
      <c r="I5339" s="163" t="s">
        <v>133</v>
      </c>
      <c r="J5339" s="163" t="s">
        <v>133</v>
      </c>
      <c r="K5339" s="164">
        <f t="shared" si="256"/>
        <v>0</v>
      </c>
      <c r="L5339" s="165">
        <f t="shared" si="257"/>
        <v>0</v>
      </c>
      <c r="M5339" s="172">
        <v>127</v>
      </c>
      <c r="N5339" s="172">
        <v>64</v>
      </c>
      <c r="O5339" s="167" t="s">
        <v>133</v>
      </c>
      <c r="P5339" s="260" t="e">
        <f t="shared" si="255"/>
        <v>#NUM!</v>
      </c>
      <c r="S5339" s="272"/>
    </row>
    <row r="5340" spans="1:19">
      <c r="A5340" s="161" t="s">
        <v>6572</v>
      </c>
      <c r="C5340" s="161" t="s">
        <v>133</v>
      </c>
      <c r="F5340" s="163" t="s">
        <v>133</v>
      </c>
      <c r="G5340" s="266" t="s">
        <v>133</v>
      </c>
      <c r="H5340" s="163" t="s">
        <v>133</v>
      </c>
      <c r="I5340" s="163" t="s">
        <v>133</v>
      </c>
      <c r="J5340" s="163" t="s">
        <v>133</v>
      </c>
      <c r="K5340" s="164">
        <f t="shared" si="256"/>
        <v>0</v>
      </c>
      <c r="L5340" s="165">
        <f t="shared" si="257"/>
        <v>0</v>
      </c>
      <c r="M5340" s="172">
        <v>127</v>
      </c>
      <c r="N5340" s="172">
        <v>64</v>
      </c>
      <c r="O5340" s="167" t="s">
        <v>133</v>
      </c>
      <c r="P5340" s="260" t="e">
        <f t="shared" si="255"/>
        <v>#NUM!</v>
      </c>
      <c r="S5340" s="272"/>
    </row>
    <row r="5341" spans="1:19">
      <c r="A5341" s="161" t="s">
        <v>6573</v>
      </c>
      <c r="C5341" s="161" t="s">
        <v>133</v>
      </c>
      <c r="F5341" s="163" t="s">
        <v>133</v>
      </c>
      <c r="G5341" s="266" t="s">
        <v>133</v>
      </c>
      <c r="H5341" s="163" t="s">
        <v>133</v>
      </c>
      <c r="I5341" s="163" t="s">
        <v>133</v>
      </c>
      <c r="J5341" s="163" t="s">
        <v>133</v>
      </c>
      <c r="K5341" s="164">
        <f t="shared" si="256"/>
        <v>0</v>
      </c>
      <c r="L5341" s="165">
        <f t="shared" si="257"/>
        <v>0</v>
      </c>
      <c r="M5341" s="172">
        <v>127</v>
      </c>
      <c r="N5341" s="172">
        <v>64</v>
      </c>
      <c r="O5341" s="167" t="s">
        <v>133</v>
      </c>
      <c r="P5341" s="260" t="e">
        <f t="shared" si="255"/>
        <v>#NUM!</v>
      </c>
      <c r="S5341" s="272"/>
    </row>
    <row r="5342" spans="1:19">
      <c r="A5342" s="161" t="s">
        <v>6574</v>
      </c>
      <c r="C5342" s="161" t="s">
        <v>133</v>
      </c>
      <c r="F5342" s="163" t="s">
        <v>133</v>
      </c>
      <c r="G5342" s="266" t="s">
        <v>133</v>
      </c>
      <c r="H5342" s="163" t="s">
        <v>133</v>
      </c>
      <c r="I5342" s="163" t="s">
        <v>133</v>
      </c>
      <c r="J5342" s="163" t="s">
        <v>133</v>
      </c>
      <c r="K5342" s="164">
        <f t="shared" si="256"/>
        <v>0</v>
      </c>
      <c r="L5342" s="165">
        <f t="shared" si="257"/>
        <v>0</v>
      </c>
      <c r="M5342" s="172">
        <v>127</v>
      </c>
      <c r="N5342" s="172">
        <v>64</v>
      </c>
      <c r="O5342" s="167" t="s">
        <v>133</v>
      </c>
      <c r="P5342" s="260" t="e">
        <f t="shared" si="255"/>
        <v>#NUM!</v>
      </c>
      <c r="S5342" s="272"/>
    </row>
    <row r="5343" spans="1:19">
      <c r="A5343" s="161" t="s">
        <v>6575</v>
      </c>
      <c r="C5343" s="161" t="s">
        <v>133</v>
      </c>
      <c r="F5343" s="163" t="s">
        <v>133</v>
      </c>
      <c r="G5343" s="266" t="s">
        <v>133</v>
      </c>
      <c r="H5343" s="163" t="s">
        <v>133</v>
      </c>
      <c r="I5343" s="163" t="s">
        <v>133</v>
      </c>
      <c r="J5343" s="163" t="s">
        <v>133</v>
      </c>
      <c r="K5343" s="164">
        <f t="shared" si="256"/>
        <v>0</v>
      </c>
      <c r="L5343" s="165">
        <f t="shared" si="257"/>
        <v>0</v>
      </c>
      <c r="M5343" s="172">
        <v>127</v>
      </c>
      <c r="N5343" s="172">
        <v>64</v>
      </c>
      <c r="O5343" s="167" t="s">
        <v>133</v>
      </c>
      <c r="P5343" s="260" t="e">
        <f t="shared" si="255"/>
        <v>#NUM!</v>
      </c>
      <c r="S5343" s="272"/>
    </row>
    <row r="5344" spans="1:19">
      <c r="A5344" s="161" t="s">
        <v>6576</v>
      </c>
      <c r="C5344" s="161" t="s">
        <v>133</v>
      </c>
      <c r="F5344" s="163" t="s">
        <v>133</v>
      </c>
      <c r="G5344" s="266" t="s">
        <v>133</v>
      </c>
      <c r="H5344" s="163" t="s">
        <v>133</v>
      </c>
      <c r="I5344" s="163" t="s">
        <v>133</v>
      </c>
      <c r="J5344" s="163" t="s">
        <v>133</v>
      </c>
      <c r="K5344" s="164">
        <f t="shared" si="256"/>
        <v>0</v>
      </c>
      <c r="L5344" s="165">
        <f t="shared" si="257"/>
        <v>0</v>
      </c>
      <c r="M5344" s="172">
        <v>127</v>
      </c>
      <c r="N5344" s="172">
        <v>64</v>
      </c>
      <c r="O5344" s="167" t="s">
        <v>133</v>
      </c>
      <c r="P5344" s="260" t="e">
        <f t="shared" si="255"/>
        <v>#NUM!</v>
      </c>
      <c r="S5344" s="272"/>
    </row>
    <row r="5345" spans="1:19">
      <c r="A5345" s="161" t="s">
        <v>6577</v>
      </c>
      <c r="C5345" s="161" t="s">
        <v>133</v>
      </c>
      <c r="F5345" s="163" t="s">
        <v>133</v>
      </c>
      <c r="G5345" s="266" t="s">
        <v>133</v>
      </c>
      <c r="H5345" s="163" t="s">
        <v>133</v>
      </c>
      <c r="I5345" s="163" t="s">
        <v>133</v>
      </c>
      <c r="J5345" s="163" t="s">
        <v>133</v>
      </c>
      <c r="K5345" s="164">
        <f t="shared" si="256"/>
        <v>0</v>
      </c>
      <c r="L5345" s="165">
        <f t="shared" si="257"/>
        <v>0</v>
      </c>
      <c r="M5345" s="172">
        <v>127</v>
      </c>
      <c r="N5345" s="172">
        <v>64</v>
      </c>
      <c r="O5345" s="167" t="s">
        <v>133</v>
      </c>
      <c r="P5345" s="260" t="e">
        <f t="shared" si="255"/>
        <v>#NUM!</v>
      </c>
      <c r="S5345" s="272"/>
    </row>
    <row r="5346" spans="1:19">
      <c r="A5346" s="161" t="s">
        <v>6578</v>
      </c>
      <c r="C5346" s="161" t="s">
        <v>133</v>
      </c>
      <c r="F5346" s="163" t="s">
        <v>133</v>
      </c>
      <c r="G5346" s="266" t="s">
        <v>133</v>
      </c>
      <c r="H5346" s="163" t="s">
        <v>133</v>
      </c>
      <c r="I5346" s="163" t="s">
        <v>133</v>
      </c>
      <c r="J5346" s="163" t="s">
        <v>133</v>
      </c>
      <c r="K5346" s="164">
        <f t="shared" si="256"/>
        <v>0</v>
      </c>
      <c r="L5346" s="165">
        <f t="shared" si="257"/>
        <v>0</v>
      </c>
      <c r="M5346" s="172">
        <v>127</v>
      </c>
      <c r="N5346" s="172">
        <v>64</v>
      </c>
      <c r="O5346" s="167" t="s">
        <v>133</v>
      </c>
      <c r="P5346" s="260" t="e">
        <f t="shared" si="255"/>
        <v>#NUM!</v>
      </c>
      <c r="S5346" s="272"/>
    </row>
    <row r="5347" spans="1:19">
      <c r="A5347" s="161" t="s">
        <v>6579</v>
      </c>
      <c r="C5347" s="161" t="s">
        <v>133</v>
      </c>
      <c r="F5347" s="163" t="s">
        <v>133</v>
      </c>
      <c r="G5347" s="266" t="s">
        <v>133</v>
      </c>
      <c r="H5347" s="163" t="s">
        <v>133</v>
      </c>
      <c r="I5347" s="163" t="s">
        <v>133</v>
      </c>
      <c r="J5347" s="163" t="s">
        <v>133</v>
      </c>
      <c r="K5347" s="164">
        <f t="shared" si="256"/>
        <v>0</v>
      </c>
      <c r="L5347" s="165">
        <f t="shared" si="257"/>
        <v>0</v>
      </c>
      <c r="M5347" s="172">
        <v>127</v>
      </c>
      <c r="N5347" s="172">
        <v>64</v>
      </c>
      <c r="O5347" s="167" t="s">
        <v>133</v>
      </c>
      <c r="P5347" s="260" t="e">
        <f t="shared" si="255"/>
        <v>#NUM!</v>
      </c>
      <c r="S5347" s="272"/>
    </row>
    <row r="5348" spans="1:19">
      <c r="A5348" s="161" t="s">
        <v>6580</v>
      </c>
      <c r="C5348" s="161" t="s">
        <v>133</v>
      </c>
      <c r="F5348" s="163" t="s">
        <v>133</v>
      </c>
      <c r="G5348" s="266" t="s">
        <v>133</v>
      </c>
      <c r="H5348" s="163" t="s">
        <v>133</v>
      </c>
      <c r="I5348" s="163" t="s">
        <v>133</v>
      </c>
      <c r="J5348" s="163" t="s">
        <v>133</v>
      </c>
      <c r="K5348" s="164">
        <f t="shared" si="256"/>
        <v>0</v>
      </c>
      <c r="L5348" s="165">
        <f t="shared" si="257"/>
        <v>0</v>
      </c>
      <c r="M5348" s="172">
        <v>127</v>
      </c>
      <c r="N5348" s="172">
        <v>64</v>
      </c>
      <c r="O5348" s="167" t="s">
        <v>133</v>
      </c>
      <c r="P5348" s="260" t="e">
        <f t="shared" si="255"/>
        <v>#NUM!</v>
      </c>
      <c r="S5348" s="272"/>
    </row>
    <row r="5349" spans="1:19">
      <c r="A5349" s="161" t="s">
        <v>6581</v>
      </c>
      <c r="C5349" s="161" t="s">
        <v>133</v>
      </c>
      <c r="F5349" s="163" t="s">
        <v>133</v>
      </c>
      <c r="G5349" s="266" t="s">
        <v>133</v>
      </c>
      <c r="H5349" s="163" t="s">
        <v>133</v>
      </c>
      <c r="I5349" s="163" t="s">
        <v>133</v>
      </c>
      <c r="J5349" s="163" t="s">
        <v>133</v>
      </c>
      <c r="K5349" s="164">
        <f t="shared" si="256"/>
        <v>0</v>
      </c>
      <c r="L5349" s="165">
        <f t="shared" si="257"/>
        <v>0</v>
      </c>
      <c r="M5349" s="172">
        <v>127</v>
      </c>
      <c r="N5349" s="172">
        <v>64</v>
      </c>
      <c r="O5349" s="167" t="s">
        <v>133</v>
      </c>
      <c r="P5349" s="260" t="e">
        <f t="shared" si="255"/>
        <v>#NUM!</v>
      </c>
      <c r="S5349" s="272"/>
    </row>
    <row r="5350" spans="1:19">
      <c r="A5350" s="161" t="s">
        <v>6582</v>
      </c>
      <c r="C5350" s="161" t="s">
        <v>133</v>
      </c>
      <c r="F5350" s="163" t="s">
        <v>133</v>
      </c>
      <c r="G5350" s="266" t="s">
        <v>133</v>
      </c>
      <c r="H5350" s="163" t="s">
        <v>133</v>
      </c>
      <c r="I5350" s="163" t="s">
        <v>133</v>
      </c>
      <c r="J5350" s="163" t="s">
        <v>133</v>
      </c>
      <c r="K5350" s="164">
        <f t="shared" si="256"/>
        <v>0</v>
      </c>
      <c r="L5350" s="165">
        <f t="shared" si="257"/>
        <v>0</v>
      </c>
      <c r="M5350" s="172">
        <v>127</v>
      </c>
      <c r="N5350" s="172">
        <v>64</v>
      </c>
      <c r="O5350" s="167" t="s">
        <v>133</v>
      </c>
      <c r="P5350" s="260" t="e">
        <f t="shared" si="255"/>
        <v>#NUM!</v>
      </c>
      <c r="S5350" s="272"/>
    </row>
    <row r="5351" spans="1:19">
      <c r="A5351" s="161" t="s">
        <v>6583</v>
      </c>
      <c r="C5351" s="161" t="s">
        <v>133</v>
      </c>
      <c r="F5351" s="163" t="s">
        <v>133</v>
      </c>
      <c r="G5351" s="266" t="s">
        <v>133</v>
      </c>
      <c r="H5351" s="163" t="s">
        <v>133</v>
      </c>
      <c r="I5351" s="163" t="s">
        <v>133</v>
      </c>
      <c r="J5351" s="163" t="s">
        <v>133</v>
      </c>
      <c r="K5351" s="164">
        <f t="shared" si="256"/>
        <v>0</v>
      </c>
      <c r="L5351" s="165">
        <f t="shared" si="257"/>
        <v>0</v>
      </c>
      <c r="M5351" s="172">
        <v>127</v>
      </c>
      <c r="N5351" s="172">
        <v>64</v>
      </c>
      <c r="O5351" s="167" t="s">
        <v>133</v>
      </c>
      <c r="P5351" s="260" t="e">
        <f t="shared" si="255"/>
        <v>#NUM!</v>
      </c>
      <c r="S5351" s="272"/>
    </row>
    <row r="5352" spans="1:19">
      <c r="A5352" s="161" t="s">
        <v>6584</v>
      </c>
      <c r="C5352" s="161" t="s">
        <v>133</v>
      </c>
      <c r="F5352" s="163" t="s">
        <v>133</v>
      </c>
      <c r="G5352" s="266" t="s">
        <v>133</v>
      </c>
      <c r="H5352" s="163" t="s">
        <v>133</v>
      </c>
      <c r="I5352" s="163" t="s">
        <v>133</v>
      </c>
      <c r="J5352" s="163" t="s">
        <v>133</v>
      </c>
      <c r="K5352" s="164">
        <f t="shared" si="256"/>
        <v>0</v>
      </c>
      <c r="L5352" s="165">
        <f t="shared" si="257"/>
        <v>0</v>
      </c>
      <c r="M5352" s="172">
        <v>127</v>
      </c>
      <c r="N5352" s="172">
        <v>64</v>
      </c>
      <c r="O5352" s="167" t="s">
        <v>133</v>
      </c>
      <c r="P5352" s="260" t="e">
        <f t="shared" si="255"/>
        <v>#NUM!</v>
      </c>
      <c r="S5352" s="272"/>
    </row>
    <row r="5353" spans="1:19">
      <c r="A5353" s="161" t="s">
        <v>6585</v>
      </c>
      <c r="C5353" s="161" t="s">
        <v>133</v>
      </c>
      <c r="F5353" s="163" t="s">
        <v>133</v>
      </c>
      <c r="G5353" s="266" t="s">
        <v>133</v>
      </c>
      <c r="H5353" s="163" t="s">
        <v>133</v>
      </c>
      <c r="I5353" s="163" t="s">
        <v>133</v>
      </c>
      <c r="J5353" s="163" t="s">
        <v>133</v>
      </c>
      <c r="K5353" s="164">
        <f t="shared" si="256"/>
        <v>0</v>
      </c>
      <c r="L5353" s="165">
        <f t="shared" si="257"/>
        <v>0</v>
      </c>
      <c r="M5353" s="172">
        <v>127</v>
      </c>
      <c r="N5353" s="172">
        <v>64</v>
      </c>
      <c r="O5353" s="167" t="s">
        <v>133</v>
      </c>
      <c r="P5353" s="260" t="e">
        <f t="shared" si="255"/>
        <v>#NUM!</v>
      </c>
      <c r="S5353" s="272"/>
    </row>
    <row r="5354" spans="1:19">
      <c r="A5354" s="161" t="s">
        <v>6586</v>
      </c>
      <c r="C5354" s="161" t="s">
        <v>133</v>
      </c>
      <c r="F5354" s="163" t="s">
        <v>133</v>
      </c>
      <c r="G5354" s="266" t="s">
        <v>133</v>
      </c>
      <c r="H5354" s="163" t="s">
        <v>133</v>
      </c>
      <c r="I5354" s="163" t="s">
        <v>133</v>
      </c>
      <c r="J5354" s="163" t="s">
        <v>133</v>
      </c>
      <c r="K5354" s="164">
        <f t="shared" si="256"/>
        <v>0</v>
      </c>
      <c r="L5354" s="165">
        <f t="shared" si="257"/>
        <v>0</v>
      </c>
      <c r="M5354" s="172">
        <v>127</v>
      </c>
      <c r="N5354" s="172">
        <v>64</v>
      </c>
      <c r="O5354" s="167" t="s">
        <v>133</v>
      </c>
      <c r="P5354" s="260" t="e">
        <f t="shared" si="255"/>
        <v>#NUM!</v>
      </c>
      <c r="S5354" s="272"/>
    </row>
    <row r="5355" spans="1:19">
      <c r="A5355" s="161" t="s">
        <v>6587</v>
      </c>
      <c r="C5355" s="161" t="s">
        <v>133</v>
      </c>
      <c r="F5355" s="163" t="s">
        <v>133</v>
      </c>
      <c r="G5355" s="266" t="s">
        <v>133</v>
      </c>
      <c r="H5355" s="163" t="s">
        <v>133</v>
      </c>
      <c r="I5355" s="163" t="s">
        <v>133</v>
      </c>
      <c r="J5355" s="163" t="s">
        <v>133</v>
      </c>
      <c r="K5355" s="164">
        <f t="shared" si="256"/>
        <v>0</v>
      </c>
      <c r="L5355" s="165">
        <f t="shared" si="257"/>
        <v>0</v>
      </c>
      <c r="M5355" s="172">
        <v>127</v>
      </c>
      <c r="N5355" s="172">
        <v>64</v>
      </c>
      <c r="O5355" s="167" t="s">
        <v>133</v>
      </c>
      <c r="P5355" s="260" t="e">
        <f t="shared" si="255"/>
        <v>#NUM!</v>
      </c>
      <c r="S5355" s="272"/>
    </row>
    <row r="5356" spans="1:19">
      <c r="A5356" s="161" t="s">
        <v>6588</v>
      </c>
      <c r="C5356" s="161" t="s">
        <v>133</v>
      </c>
      <c r="F5356" s="163" t="s">
        <v>133</v>
      </c>
      <c r="G5356" s="266" t="s">
        <v>133</v>
      </c>
      <c r="H5356" s="163" t="s">
        <v>133</v>
      </c>
      <c r="I5356" s="163" t="s">
        <v>133</v>
      </c>
      <c r="J5356" s="163" t="s">
        <v>133</v>
      </c>
      <c r="K5356" s="164">
        <f t="shared" si="256"/>
        <v>0</v>
      </c>
      <c r="L5356" s="165">
        <f t="shared" si="257"/>
        <v>0</v>
      </c>
      <c r="M5356" s="172">
        <v>127</v>
      </c>
      <c r="N5356" s="172">
        <v>64</v>
      </c>
      <c r="O5356" s="167" t="s">
        <v>133</v>
      </c>
      <c r="P5356" s="260" t="e">
        <f t="shared" si="255"/>
        <v>#NUM!</v>
      </c>
      <c r="S5356" s="272"/>
    </row>
    <row r="5357" spans="1:19">
      <c r="A5357" s="161" t="s">
        <v>6589</v>
      </c>
      <c r="C5357" s="161" t="s">
        <v>133</v>
      </c>
      <c r="F5357" s="163" t="s">
        <v>133</v>
      </c>
      <c r="G5357" s="266" t="s">
        <v>133</v>
      </c>
      <c r="H5357" s="163" t="s">
        <v>133</v>
      </c>
      <c r="I5357" s="163" t="s">
        <v>133</v>
      </c>
      <c r="J5357" s="163" t="s">
        <v>133</v>
      </c>
      <c r="K5357" s="164">
        <f t="shared" si="256"/>
        <v>0</v>
      </c>
      <c r="L5357" s="165">
        <f t="shared" si="257"/>
        <v>0</v>
      </c>
      <c r="M5357" s="172">
        <v>127</v>
      </c>
      <c r="N5357" s="172">
        <v>64</v>
      </c>
      <c r="O5357" s="167" t="s">
        <v>133</v>
      </c>
      <c r="P5357" s="260" t="e">
        <f t="shared" si="255"/>
        <v>#NUM!</v>
      </c>
      <c r="S5357" s="272"/>
    </row>
    <row r="5358" spans="1:19">
      <c r="A5358" s="161" t="s">
        <v>6590</v>
      </c>
      <c r="C5358" s="161" t="s">
        <v>133</v>
      </c>
      <c r="F5358" s="163" t="s">
        <v>133</v>
      </c>
      <c r="G5358" s="266" t="s">
        <v>133</v>
      </c>
      <c r="H5358" s="163" t="s">
        <v>133</v>
      </c>
      <c r="I5358" s="163" t="s">
        <v>133</v>
      </c>
      <c r="J5358" s="163" t="s">
        <v>133</v>
      </c>
      <c r="K5358" s="164">
        <f t="shared" si="256"/>
        <v>0</v>
      </c>
      <c r="L5358" s="165">
        <f t="shared" si="257"/>
        <v>0</v>
      </c>
      <c r="M5358" s="172">
        <v>127</v>
      </c>
      <c r="N5358" s="172">
        <v>64</v>
      </c>
      <c r="O5358" s="167" t="s">
        <v>133</v>
      </c>
      <c r="P5358" s="260" t="e">
        <f t="shared" si="255"/>
        <v>#NUM!</v>
      </c>
      <c r="S5358" s="272"/>
    </row>
    <row r="5359" spans="1:19">
      <c r="A5359" s="161" t="s">
        <v>6591</v>
      </c>
      <c r="C5359" s="161" t="s">
        <v>133</v>
      </c>
      <c r="F5359" s="163" t="s">
        <v>133</v>
      </c>
      <c r="G5359" s="266" t="s">
        <v>133</v>
      </c>
      <c r="H5359" s="163" t="s">
        <v>133</v>
      </c>
      <c r="I5359" s="163" t="s">
        <v>133</v>
      </c>
      <c r="J5359" s="163" t="s">
        <v>133</v>
      </c>
      <c r="K5359" s="164">
        <f t="shared" si="256"/>
        <v>0</v>
      </c>
      <c r="L5359" s="165">
        <f t="shared" si="257"/>
        <v>0</v>
      </c>
      <c r="M5359" s="172">
        <v>127</v>
      </c>
      <c r="N5359" s="172">
        <v>64</v>
      </c>
      <c r="O5359" s="167" t="s">
        <v>133</v>
      </c>
      <c r="P5359" s="260" t="e">
        <f t="shared" si="255"/>
        <v>#NUM!</v>
      </c>
      <c r="S5359" s="272"/>
    </row>
    <row r="5360" spans="1:19">
      <c r="A5360" s="161" t="s">
        <v>6592</v>
      </c>
      <c r="C5360" s="161" t="s">
        <v>133</v>
      </c>
      <c r="F5360" s="163" t="s">
        <v>133</v>
      </c>
      <c r="G5360" s="266" t="s">
        <v>133</v>
      </c>
      <c r="H5360" s="163" t="s">
        <v>133</v>
      </c>
      <c r="I5360" s="163" t="s">
        <v>133</v>
      </c>
      <c r="J5360" s="163" t="s">
        <v>133</v>
      </c>
      <c r="K5360" s="164">
        <f t="shared" si="256"/>
        <v>0</v>
      </c>
      <c r="L5360" s="165">
        <f t="shared" si="257"/>
        <v>0</v>
      </c>
      <c r="M5360" s="172">
        <v>127</v>
      </c>
      <c r="N5360" s="172">
        <v>64</v>
      </c>
      <c r="O5360" s="167" t="s">
        <v>133</v>
      </c>
      <c r="P5360" s="260" t="e">
        <f t="shared" si="255"/>
        <v>#NUM!</v>
      </c>
      <c r="S5360" s="272"/>
    </row>
    <row r="5361" spans="1:19">
      <c r="A5361" s="161" t="s">
        <v>6593</v>
      </c>
      <c r="C5361" s="161" t="s">
        <v>133</v>
      </c>
      <c r="F5361" s="163" t="s">
        <v>133</v>
      </c>
      <c r="G5361" s="266" t="s">
        <v>133</v>
      </c>
      <c r="H5361" s="163" t="s">
        <v>133</v>
      </c>
      <c r="I5361" s="163" t="s">
        <v>133</v>
      </c>
      <c r="J5361" s="163" t="s">
        <v>133</v>
      </c>
      <c r="K5361" s="164">
        <f t="shared" si="256"/>
        <v>0</v>
      </c>
      <c r="L5361" s="165">
        <f t="shared" si="257"/>
        <v>0</v>
      </c>
      <c r="M5361" s="172">
        <v>127</v>
      </c>
      <c r="N5361" s="172">
        <v>64</v>
      </c>
      <c r="O5361" s="167" t="s">
        <v>133</v>
      </c>
      <c r="P5361" s="260" t="e">
        <f t="shared" si="255"/>
        <v>#NUM!</v>
      </c>
      <c r="S5361" s="272"/>
    </row>
    <row r="5362" spans="1:19">
      <c r="A5362" s="161" t="s">
        <v>6594</v>
      </c>
      <c r="C5362" s="161" t="s">
        <v>133</v>
      </c>
      <c r="F5362" s="163" t="s">
        <v>133</v>
      </c>
      <c r="G5362" s="266" t="s">
        <v>133</v>
      </c>
      <c r="H5362" s="163" t="s">
        <v>133</v>
      </c>
      <c r="I5362" s="163" t="s">
        <v>133</v>
      </c>
      <c r="J5362" s="163" t="s">
        <v>133</v>
      </c>
      <c r="K5362" s="164">
        <f t="shared" si="256"/>
        <v>0</v>
      </c>
      <c r="L5362" s="165">
        <f t="shared" si="257"/>
        <v>0</v>
      </c>
      <c r="M5362" s="172">
        <v>127</v>
      </c>
      <c r="N5362" s="172">
        <v>64</v>
      </c>
      <c r="O5362" s="167" t="s">
        <v>133</v>
      </c>
      <c r="P5362" s="260" t="e">
        <f t="shared" si="255"/>
        <v>#NUM!</v>
      </c>
      <c r="S5362" s="272"/>
    </row>
    <row r="5363" spans="1:19">
      <c r="A5363" s="161" t="s">
        <v>6595</v>
      </c>
      <c r="C5363" s="161" t="s">
        <v>133</v>
      </c>
      <c r="F5363" s="163" t="s">
        <v>133</v>
      </c>
      <c r="G5363" s="266" t="s">
        <v>133</v>
      </c>
      <c r="H5363" s="163" t="s">
        <v>133</v>
      </c>
      <c r="I5363" s="163" t="s">
        <v>133</v>
      </c>
      <c r="J5363" s="163" t="s">
        <v>133</v>
      </c>
      <c r="K5363" s="164">
        <f t="shared" si="256"/>
        <v>0</v>
      </c>
      <c r="L5363" s="165">
        <f t="shared" si="257"/>
        <v>0</v>
      </c>
      <c r="M5363" s="172">
        <v>127</v>
      </c>
      <c r="N5363" s="172">
        <v>64</v>
      </c>
      <c r="O5363" s="167" t="s">
        <v>133</v>
      </c>
      <c r="P5363" s="260" t="e">
        <f t="shared" si="255"/>
        <v>#NUM!</v>
      </c>
      <c r="S5363" s="272"/>
    </row>
    <row r="5364" spans="1:19">
      <c r="A5364" s="161" t="s">
        <v>6596</v>
      </c>
      <c r="C5364" s="161" t="s">
        <v>133</v>
      </c>
      <c r="F5364" s="163" t="s">
        <v>133</v>
      </c>
      <c r="G5364" s="266" t="s">
        <v>133</v>
      </c>
      <c r="H5364" s="163" t="s">
        <v>133</v>
      </c>
      <c r="I5364" s="163" t="s">
        <v>133</v>
      </c>
      <c r="J5364" s="163" t="s">
        <v>133</v>
      </c>
      <c r="K5364" s="164">
        <f t="shared" si="256"/>
        <v>0</v>
      </c>
      <c r="L5364" s="165">
        <f t="shared" si="257"/>
        <v>0</v>
      </c>
      <c r="M5364" s="172">
        <v>127</v>
      </c>
      <c r="N5364" s="172">
        <v>64</v>
      </c>
      <c r="O5364" s="167" t="s">
        <v>133</v>
      </c>
      <c r="P5364" s="260" t="e">
        <f t="shared" si="255"/>
        <v>#NUM!</v>
      </c>
      <c r="S5364" s="272"/>
    </row>
    <row r="5365" spans="1:19">
      <c r="A5365" s="161" t="s">
        <v>6597</v>
      </c>
      <c r="C5365" s="161" t="s">
        <v>133</v>
      </c>
      <c r="F5365" s="163" t="s">
        <v>133</v>
      </c>
      <c r="G5365" s="266" t="s">
        <v>133</v>
      </c>
      <c r="H5365" s="163" t="s">
        <v>133</v>
      </c>
      <c r="I5365" s="163" t="s">
        <v>133</v>
      </c>
      <c r="J5365" s="163" t="s">
        <v>133</v>
      </c>
      <c r="K5365" s="164">
        <f t="shared" si="256"/>
        <v>0</v>
      </c>
      <c r="L5365" s="165">
        <f t="shared" si="257"/>
        <v>0</v>
      </c>
      <c r="M5365" s="172">
        <v>127</v>
      </c>
      <c r="N5365" s="172">
        <v>64</v>
      </c>
      <c r="O5365" s="167" t="s">
        <v>133</v>
      </c>
      <c r="P5365" s="260" t="e">
        <f t="shared" si="255"/>
        <v>#NUM!</v>
      </c>
      <c r="S5365" s="272"/>
    </row>
    <row r="5366" spans="1:19">
      <c r="A5366" s="161" t="s">
        <v>6598</v>
      </c>
      <c r="C5366" s="161" t="s">
        <v>133</v>
      </c>
      <c r="F5366" s="163" t="s">
        <v>133</v>
      </c>
      <c r="G5366" s="266" t="s">
        <v>133</v>
      </c>
      <c r="H5366" s="163" t="s">
        <v>133</v>
      </c>
      <c r="I5366" s="163" t="s">
        <v>133</v>
      </c>
      <c r="J5366" s="163" t="s">
        <v>133</v>
      </c>
      <c r="K5366" s="164">
        <f t="shared" si="256"/>
        <v>0</v>
      </c>
      <c r="L5366" s="165">
        <f t="shared" si="257"/>
        <v>0</v>
      </c>
      <c r="M5366" s="172">
        <v>127</v>
      </c>
      <c r="N5366" s="172">
        <v>64</v>
      </c>
      <c r="O5366" s="167" t="s">
        <v>133</v>
      </c>
      <c r="P5366" s="260" t="e">
        <f t="shared" si="255"/>
        <v>#NUM!</v>
      </c>
      <c r="S5366" s="272"/>
    </row>
    <row r="5367" spans="1:19">
      <c r="A5367" s="161" t="s">
        <v>6599</v>
      </c>
      <c r="C5367" s="161" t="s">
        <v>133</v>
      </c>
      <c r="F5367" s="163" t="s">
        <v>133</v>
      </c>
      <c r="G5367" s="266" t="s">
        <v>133</v>
      </c>
      <c r="H5367" s="163" t="s">
        <v>133</v>
      </c>
      <c r="I5367" s="163" t="s">
        <v>133</v>
      </c>
      <c r="J5367" s="163" t="s">
        <v>133</v>
      </c>
      <c r="K5367" s="164">
        <f t="shared" si="256"/>
        <v>0</v>
      </c>
      <c r="L5367" s="165">
        <f t="shared" si="257"/>
        <v>0</v>
      </c>
      <c r="M5367" s="172">
        <v>127</v>
      </c>
      <c r="N5367" s="172">
        <v>64</v>
      </c>
      <c r="O5367" s="167" t="s">
        <v>133</v>
      </c>
      <c r="P5367" s="260" t="e">
        <f t="shared" si="255"/>
        <v>#NUM!</v>
      </c>
      <c r="S5367" s="272"/>
    </row>
    <row r="5368" spans="1:19">
      <c r="A5368" s="161" t="s">
        <v>6600</v>
      </c>
      <c r="C5368" s="161" t="s">
        <v>133</v>
      </c>
      <c r="F5368" s="163" t="s">
        <v>133</v>
      </c>
      <c r="G5368" s="266" t="s">
        <v>133</v>
      </c>
      <c r="H5368" s="163" t="s">
        <v>133</v>
      </c>
      <c r="I5368" s="163" t="s">
        <v>133</v>
      </c>
      <c r="J5368" s="163" t="s">
        <v>133</v>
      </c>
      <c r="K5368" s="164">
        <f t="shared" si="256"/>
        <v>0</v>
      </c>
      <c r="L5368" s="165">
        <f t="shared" si="257"/>
        <v>0</v>
      </c>
      <c r="M5368" s="172">
        <v>127</v>
      </c>
      <c r="N5368" s="172">
        <v>64</v>
      </c>
      <c r="O5368" s="167" t="s">
        <v>133</v>
      </c>
      <c r="P5368" s="260" t="e">
        <f t="shared" si="255"/>
        <v>#NUM!</v>
      </c>
      <c r="S5368" s="272"/>
    </row>
    <row r="5369" spans="1:19">
      <c r="A5369" s="161" t="s">
        <v>6601</v>
      </c>
      <c r="C5369" s="161" t="s">
        <v>133</v>
      </c>
      <c r="F5369" s="163" t="s">
        <v>133</v>
      </c>
      <c r="G5369" s="266" t="s">
        <v>133</v>
      </c>
      <c r="H5369" s="163" t="s">
        <v>133</v>
      </c>
      <c r="I5369" s="163" t="s">
        <v>133</v>
      </c>
      <c r="J5369" s="163" t="s">
        <v>133</v>
      </c>
      <c r="K5369" s="164">
        <f t="shared" si="256"/>
        <v>0</v>
      </c>
      <c r="L5369" s="165">
        <f t="shared" si="257"/>
        <v>0</v>
      </c>
      <c r="M5369" s="172">
        <v>127</v>
      </c>
      <c r="N5369" s="172">
        <v>64</v>
      </c>
      <c r="O5369" s="167" t="s">
        <v>133</v>
      </c>
      <c r="P5369" s="260" t="e">
        <f t="shared" si="255"/>
        <v>#NUM!</v>
      </c>
      <c r="S5369" s="272"/>
    </row>
    <row r="5370" spans="1:19">
      <c r="A5370" s="161" t="s">
        <v>6602</v>
      </c>
      <c r="C5370" s="161" t="s">
        <v>133</v>
      </c>
      <c r="F5370" s="163" t="s">
        <v>133</v>
      </c>
      <c r="G5370" s="266" t="s">
        <v>133</v>
      </c>
      <c r="H5370" s="163" t="s">
        <v>133</v>
      </c>
      <c r="I5370" s="163" t="s">
        <v>133</v>
      </c>
      <c r="J5370" s="163" t="s">
        <v>133</v>
      </c>
      <c r="K5370" s="164">
        <f t="shared" si="256"/>
        <v>0</v>
      </c>
      <c r="L5370" s="165">
        <f t="shared" si="257"/>
        <v>0</v>
      </c>
      <c r="M5370" s="172">
        <v>127</v>
      </c>
      <c r="N5370" s="172">
        <v>64</v>
      </c>
      <c r="O5370" s="167" t="s">
        <v>133</v>
      </c>
      <c r="P5370" s="260" t="e">
        <f t="shared" si="255"/>
        <v>#NUM!</v>
      </c>
      <c r="S5370" s="272"/>
    </row>
    <row r="5371" spans="1:19">
      <c r="A5371" s="161" t="s">
        <v>6603</v>
      </c>
      <c r="C5371" s="161" t="s">
        <v>133</v>
      </c>
      <c r="F5371" s="163" t="s">
        <v>133</v>
      </c>
      <c r="G5371" s="266" t="s">
        <v>133</v>
      </c>
      <c r="H5371" s="163" t="s">
        <v>133</v>
      </c>
      <c r="I5371" s="163" t="s">
        <v>133</v>
      </c>
      <c r="J5371" s="163" t="s">
        <v>133</v>
      </c>
      <c r="K5371" s="164">
        <f t="shared" si="256"/>
        <v>0</v>
      </c>
      <c r="L5371" s="165">
        <f t="shared" si="257"/>
        <v>0</v>
      </c>
      <c r="M5371" s="172">
        <v>127</v>
      </c>
      <c r="N5371" s="172">
        <v>64</v>
      </c>
      <c r="O5371" s="167" t="s">
        <v>133</v>
      </c>
      <c r="P5371" s="260" t="e">
        <f t="shared" si="255"/>
        <v>#NUM!</v>
      </c>
      <c r="S5371" s="272"/>
    </row>
    <row r="5372" spans="1:19">
      <c r="A5372" s="161" t="s">
        <v>6604</v>
      </c>
      <c r="C5372" s="161" t="s">
        <v>133</v>
      </c>
      <c r="F5372" s="163" t="s">
        <v>133</v>
      </c>
      <c r="G5372" s="266" t="s">
        <v>133</v>
      </c>
      <c r="H5372" s="163" t="s">
        <v>133</v>
      </c>
      <c r="I5372" s="163" t="s">
        <v>133</v>
      </c>
      <c r="J5372" s="163" t="s">
        <v>133</v>
      </c>
      <c r="K5372" s="164">
        <f t="shared" si="256"/>
        <v>0</v>
      </c>
      <c r="L5372" s="165">
        <f t="shared" si="257"/>
        <v>0</v>
      </c>
      <c r="M5372" s="172">
        <v>127</v>
      </c>
      <c r="N5372" s="172">
        <v>64</v>
      </c>
      <c r="O5372" s="167" t="s">
        <v>133</v>
      </c>
      <c r="P5372" s="260" t="e">
        <f t="shared" si="255"/>
        <v>#NUM!</v>
      </c>
      <c r="S5372" s="272"/>
    </row>
    <row r="5373" spans="1:19">
      <c r="A5373" s="161" t="s">
        <v>6605</v>
      </c>
      <c r="C5373" s="161" t="s">
        <v>133</v>
      </c>
      <c r="F5373" s="163" t="s">
        <v>133</v>
      </c>
      <c r="G5373" s="266" t="s">
        <v>133</v>
      </c>
      <c r="H5373" s="163" t="s">
        <v>133</v>
      </c>
      <c r="I5373" s="163" t="s">
        <v>133</v>
      </c>
      <c r="J5373" s="163" t="s">
        <v>133</v>
      </c>
      <c r="K5373" s="164">
        <f t="shared" si="256"/>
        <v>0</v>
      </c>
      <c r="L5373" s="165">
        <f t="shared" si="257"/>
        <v>0</v>
      </c>
      <c r="M5373" s="172">
        <v>127</v>
      </c>
      <c r="N5373" s="172">
        <v>64</v>
      </c>
      <c r="O5373" s="167" t="s">
        <v>133</v>
      </c>
      <c r="P5373" s="260" t="e">
        <f t="shared" si="255"/>
        <v>#NUM!</v>
      </c>
      <c r="S5373" s="272"/>
    </row>
    <row r="5374" spans="1:19">
      <c r="A5374" s="161" t="s">
        <v>6606</v>
      </c>
      <c r="C5374" s="161" t="s">
        <v>133</v>
      </c>
      <c r="F5374" s="163" t="s">
        <v>133</v>
      </c>
      <c r="G5374" s="266" t="s">
        <v>133</v>
      </c>
      <c r="H5374" s="163" t="s">
        <v>133</v>
      </c>
      <c r="I5374" s="163" t="s">
        <v>133</v>
      </c>
      <c r="J5374" s="163" t="s">
        <v>133</v>
      </c>
      <c r="K5374" s="164">
        <f t="shared" si="256"/>
        <v>0</v>
      </c>
      <c r="L5374" s="165">
        <f t="shared" si="257"/>
        <v>0</v>
      </c>
      <c r="M5374" s="172">
        <v>127</v>
      </c>
      <c r="N5374" s="172">
        <v>64</v>
      </c>
      <c r="O5374" s="167" t="s">
        <v>133</v>
      </c>
      <c r="P5374" s="260" t="e">
        <f t="shared" si="255"/>
        <v>#NUM!</v>
      </c>
      <c r="S5374" s="272"/>
    </row>
    <row r="5375" spans="1:19">
      <c r="A5375" s="161" t="s">
        <v>6607</v>
      </c>
      <c r="C5375" s="161" t="s">
        <v>133</v>
      </c>
      <c r="F5375" s="163" t="s">
        <v>133</v>
      </c>
      <c r="G5375" s="266" t="s">
        <v>133</v>
      </c>
      <c r="H5375" s="163" t="s">
        <v>133</v>
      </c>
      <c r="I5375" s="163" t="s">
        <v>133</v>
      </c>
      <c r="J5375" s="163" t="s">
        <v>133</v>
      </c>
      <c r="K5375" s="164">
        <f t="shared" si="256"/>
        <v>0</v>
      </c>
      <c r="L5375" s="165">
        <f t="shared" si="257"/>
        <v>0</v>
      </c>
      <c r="M5375" s="172">
        <v>127</v>
      </c>
      <c r="N5375" s="172">
        <v>64</v>
      </c>
      <c r="O5375" s="167" t="s">
        <v>133</v>
      </c>
      <c r="P5375" s="260" t="e">
        <f t="shared" si="255"/>
        <v>#NUM!</v>
      </c>
      <c r="S5375" s="272"/>
    </row>
    <row r="5376" spans="1:19">
      <c r="A5376" s="161" t="s">
        <v>6608</v>
      </c>
      <c r="C5376" s="161" t="s">
        <v>133</v>
      </c>
      <c r="F5376" s="163" t="s">
        <v>133</v>
      </c>
      <c r="G5376" s="266" t="s">
        <v>133</v>
      </c>
      <c r="H5376" s="163" t="s">
        <v>133</v>
      </c>
      <c r="I5376" s="163" t="s">
        <v>133</v>
      </c>
      <c r="J5376" s="163" t="s">
        <v>133</v>
      </c>
      <c r="K5376" s="164">
        <f t="shared" si="256"/>
        <v>0</v>
      </c>
      <c r="L5376" s="165">
        <f t="shared" si="257"/>
        <v>0</v>
      </c>
      <c r="M5376" s="172">
        <v>127</v>
      </c>
      <c r="N5376" s="172">
        <v>64</v>
      </c>
      <c r="O5376" s="167" t="s">
        <v>133</v>
      </c>
      <c r="P5376" s="260" t="e">
        <f t="shared" si="255"/>
        <v>#NUM!</v>
      </c>
      <c r="S5376" s="272"/>
    </row>
    <row r="5377" spans="1:19">
      <c r="A5377" s="161" t="s">
        <v>6609</v>
      </c>
      <c r="C5377" s="161" t="s">
        <v>133</v>
      </c>
      <c r="F5377" s="163" t="s">
        <v>133</v>
      </c>
      <c r="G5377" s="266" t="s">
        <v>133</v>
      </c>
      <c r="H5377" s="163" t="s">
        <v>133</v>
      </c>
      <c r="I5377" s="163" t="s">
        <v>133</v>
      </c>
      <c r="J5377" s="163" t="s">
        <v>133</v>
      </c>
      <c r="K5377" s="164">
        <f t="shared" si="256"/>
        <v>0</v>
      </c>
      <c r="L5377" s="165">
        <f t="shared" si="257"/>
        <v>0</v>
      </c>
      <c r="M5377" s="172">
        <v>127</v>
      </c>
      <c r="N5377" s="172">
        <v>64</v>
      </c>
      <c r="O5377" s="167" t="s">
        <v>133</v>
      </c>
      <c r="P5377" s="260" t="e">
        <f t="shared" si="255"/>
        <v>#NUM!</v>
      </c>
      <c r="S5377" s="272"/>
    </row>
    <row r="5378" spans="1:19">
      <c r="A5378" s="161" t="s">
        <v>6610</v>
      </c>
      <c r="C5378" s="161" t="s">
        <v>133</v>
      </c>
      <c r="F5378" s="163" t="s">
        <v>133</v>
      </c>
      <c r="G5378" s="266" t="s">
        <v>133</v>
      </c>
      <c r="H5378" s="163" t="s">
        <v>133</v>
      </c>
      <c r="I5378" s="163" t="s">
        <v>133</v>
      </c>
      <c r="J5378" s="163" t="s">
        <v>133</v>
      </c>
      <c r="K5378" s="164">
        <f t="shared" si="256"/>
        <v>0</v>
      </c>
      <c r="L5378" s="165">
        <f t="shared" si="257"/>
        <v>0</v>
      </c>
      <c r="M5378" s="172">
        <v>127</v>
      </c>
      <c r="N5378" s="172">
        <v>64</v>
      </c>
      <c r="O5378" s="167" t="s">
        <v>133</v>
      </c>
      <c r="P5378" s="260" t="e">
        <f t="shared" si="255"/>
        <v>#NUM!</v>
      </c>
      <c r="S5378" s="272"/>
    </row>
    <row r="5379" spans="1:19">
      <c r="A5379" s="161" t="s">
        <v>6611</v>
      </c>
      <c r="C5379" s="161" t="s">
        <v>133</v>
      </c>
      <c r="F5379" s="163" t="s">
        <v>133</v>
      </c>
      <c r="G5379" s="266" t="s">
        <v>133</v>
      </c>
      <c r="H5379" s="163" t="s">
        <v>133</v>
      </c>
      <c r="I5379" s="163" t="s">
        <v>133</v>
      </c>
      <c r="J5379" s="163" t="s">
        <v>133</v>
      </c>
      <c r="K5379" s="164">
        <f t="shared" si="256"/>
        <v>0</v>
      </c>
      <c r="L5379" s="165">
        <f t="shared" si="257"/>
        <v>0</v>
      </c>
      <c r="M5379" s="172">
        <v>127</v>
      </c>
      <c r="N5379" s="172">
        <v>64</v>
      </c>
      <c r="O5379" s="167" t="s">
        <v>133</v>
      </c>
      <c r="P5379" s="260" t="e">
        <f t="shared" si="255"/>
        <v>#NUM!</v>
      </c>
      <c r="S5379" s="272"/>
    </row>
    <row r="5380" spans="1:19">
      <c r="A5380" s="161" t="s">
        <v>6612</v>
      </c>
      <c r="C5380" s="161" t="s">
        <v>133</v>
      </c>
      <c r="F5380" s="163" t="s">
        <v>133</v>
      </c>
      <c r="G5380" s="266" t="s">
        <v>133</v>
      </c>
      <c r="H5380" s="163" t="s">
        <v>133</v>
      </c>
      <c r="I5380" s="163" t="s">
        <v>133</v>
      </c>
      <c r="J5380" s="163" t="s">
        <v>133</v>
      </c>
      <c r="K5380" s="164">
        <f t="shared" si="256"/>
        <v>0</v>
      </c>
      <c r="L5380" s="165">
        <f t="shared" si="257"/>
        <v>0</v>
      </c>
      <c r="M5380" s="172">
        <v>127</v>
      </c>
      <c r="N5380" s="172">
        <v>64</v>
      </c>
      <c r="O5380" s="167" t="s">
        <v>133</v>
      </c>
      <c r="P5380" s="260" t="e">
        <f t="shared" si="255"/>
        <v>#NUM!</v>
      </c>
      <c r="S5380" s="272"/>
    </row>
    <row r="5381" spans="1:19">
      <c r="A5381" s="161" t="s">
        <v>6613</v>
      </c>
      <c r="C5381" s="161" t="s">
        <v>133</v>
      </c>
      <c r="F5381" s="163" t="s">
        <v>133</v>
      </c>
      <c r="G5381" s="266" t="s">
        <v>133</v>
      </c>
      <c r="H5381" s="163" t="s">
        <v>133</v>
      </c>
      <c r="I5381" s="163" t="s">
        <v>133</v>
      </c>
      <c r="J5381" s="163" t="s">
        <v>133</v>
      </c>
      <c r="K5381" s="164">
        <f t="shared" si="256"/>
        <v>0</v>
      </c>
      <c r="L5381" s="165">
        <f t="shared" si="257"/>
        <v>0</v>
      </c>
      <c r="M5381" s="172">
        <v>127</v>
      </c>
      <c r="N5381" s="172">
        <v>64</v>
      </c>
      <c r="O5381" s="167" t="s">
        <v>133</v>
      </c>
      <c r="P5381" s="260" t="e">
        <f t="shared" si="255"/>
        <v>#NUM!</v>
      </c>
      <c r="S5381" s="272"/>
    </row>
    <row r="5382" spans="1:19">
      <c r="A5382" s="161" t="s">
        <v>6614</v>
      </c>
      <c r="C5382" s="161" t="s">
        <v>133</v>
      </c>
      <c r="F5382" s="163" t="s">
        <v>133</v>
      </c>
      <c r="G5382" s="266" t="s">
        <v>133</v>
      </c>
      <c r="H5382" s="163" t="s">
        <v>133</v>
      </c>
      <c r="I5382" s="163" t="s">
        <v>133</v>
      </c>
      <c r="J5382" s="163" t="s">
        <v>133</v>
      </c>
      <c r="K5382" s="164">
        <f t="shared" si="256"/>
        <v>0</v>
      </c>
      <c r="L5382" s="165">
        <f t="shared" si="257"/>
        <v>0</v>
      </c>
      <c r="M5382" s="172">
        <v>127</v>
      </c>
      <c r="N5382" s="172">
        <v>64</v>
      </c>
      <c r="O5382" s="167" t="s">
        <v>133</v>
      </c>
      <c r="P5382" s="260" t="e">
        <f t="shared" si="255"/>
        <v>#NUM!</v>
      </c>
      <c r="S5382" s="272"/>
    </row>
    <row r="5383" spans="1:19">
      <c r="A5383" s="161" t="s">
        <v>6615</v>
      </c>
      <c r="C5383" s="161" t="s">
        <v>133</v>
      </c>
      <c r="F5383" s="163" t="s">
        <v>133</v>
      </c>
      <c r="G5383" s="266" t="s">
        <v>133</v>
      </c>
      <c r="H5383" s="163" t="s">
        <v>133</v>
      </c>
      <c r="I5383" s="163" t="s">
        <v>133</v>
      </c>
      <c r="J5383" s="163" t="s">
        <v>133</v>
      </c>
      <c r="K5383" s="164">
        <f t="shared" si="256"/>
        <v>0</v>
      </c>
      <c r="L5383" s="165">
        <f t="shared" si="257"/>
        <v>0</v>
      </c>
      <c r="M5383" s="172">
        <v>127</v>
      </c>
      <c r="N5383" s="172">
        <v>64</v>
      </c>
      <c r="O5383" s="167" t="s">
        <v>133</v>
      </c>
      <c r="P5383" s="260" t="e">
        <f t="shared" si="255"/>
        <v>#NUM!</v>
      </c>
      <c r="S5383" s="272"/>
    </row>
    <row r="5384" spans="1:19">
      <c r="A5384" s="161" t="s">
        <v>6616</v>
      </c>
      <c r="C5384" s="161" t="s">
        <v>133</v>
      </c>
      <c r="F5384" s="163" t="s">
        <v>133</v>
      </c>
      <c r="G5384" s="266" t="s">
        <v>133</v>
      </c>
      <c r="H5384" s="163" t="s">
        <v>133</v>
      </c>
      <c r="I5384" s="163" t="s">
        <v>133</v>
      </c>
      <c r="J5384" s="163" t="s">
        <v>133</v>
      </c>
      <c r="K5384" s="164">
        <f t="shared" si="256"/>
        <v>0</v>
      </c>
      <c r="L5384" s="165">
        <f t="shared" si="257"/>
        <v>0</v>
      </c>
      <c r="M5384" s="172">
        <v>127</v>
      </c>
      <c r="N5384" s="172">
        <v>64</v>
      </c>
      <c r="O5384" s="167" t="s">
        <v>133</v>
      </c>
      <c r="P5384" s="260" t="e">
        <f t="shared" si="255"/>
        <v>#NUM!</v>
      </c>
      <c r="S5384" s="272"/>
    </row>
    <row r="5385" spans="1:19">
      <c r="A5385" s="161" t="s">
        <v>6617</v>
      </c>
      <c r="C5385" s="161" t="s">
        <v>133</v>
      </c>
      <c r="F5385" s="163" t="s">
        <v>133</v>
      </c>
      <c r="G5385" s="266" t="s">
        <v>133</v>
      </c>
      <c r="H5385" s="163" t="s">
        <v>133</v>
      </c>
      <c r="I5385" s="163" t="s">
        <v>133</v>
      </c>
      <c r="J5385" s="163" t="s">
        <v>133</v>
      </c>
      <c r="K5385" s="164">
        <f t="shared" si="256"/>
        <v>0</v>
      </c>
      <c r="L5385" s="165">
        <f t="shared" si="257"/>
        <v>0</v>
      </c>
      <c r="M5385" s="172">
        <v>127</v>
      </c>
      <c r="N5385" s="172">
        <v>64</v>
      </c>
      <c r="O5385" s="167" t="s">
        <v>133</v>
      </c>
      <c r="P5385" s="260" t="e">
        <f t="shared" si="255"/>
        <v>#NUM!</v>
      </c>
      <c r="S5385" s="272"/>
    </row>
    <row r="5386" spans="1:19">
      <c r="A5386" s="161" t="s">
        <v>6618</v>
      </c>
      <c r="C5386" s="161" t="s">
        <v>133</v>
      </c>
      <c r="F5386" s="163" t="s">
        <v>133</v>
      </c>
      <c r="G5386" s="266" t="s">
        <v>133</v>
      </c>
      <c r="H5386" s="163" t="s">
        <v>133</v>
      </c>
      <c r="I5386" s="163" t="s">
        <v>133</v>
      </c>
      <c r="J5386" s="163" t="s">
        <v>133</v>
      </c>
      <c r="K5386" s="164">
        <f t="shared" si="256"/>
        <v>0</v>
      </c>
      <c r="L5386" s="165">
        <f t="shared" si="257"/>
        <v>0</v>
      </c>
      <c r="M5386" s="172">
        <v>127</v>
      </c>
      <c r="N5386" s="172">
        <v>64</v>
      </c>
      <c r="O5386" s="167" t="s">
        <v>133</v>
      </c>
      <c r="P5386" s="260" t="e">
        <f t="shared" si="255"/>
        <v>#NUM!</v>
      </c>
      <c r="S5386" s="272"/>
    </row>
    <row r="5387" spans="1:19">
      <c r="A5387" s="161" t="s">
        <v>6619</v>
      </c>
      <c r="C5387" s="161" t="s">
        <v>133</v>
      </c>
      <c r="F5387" s="163" t="s">
        <v>133</v>
      </c>
      <c r="G5387" s="266" t="s">
        <v>133</v>
      </c>
      <c r="H5387" s="163" t="s">
        <v>133</v>
      </c>
      <c r="I5387" s="163" t="s">
        <v>133</v>
      </c>
      <c r="J5387" s="163" t="s">
        <v>133</v>
      </c>
      <c r="K5387" s="164">
        <f t="shared" si="256"/>
        <v>0</v>
      </c>
      <c r="L5387" s="165">
        <f t="shared" si="257"/>
        <v>0</v>
      </c>
      <c r="M5387" s="172">
        <v>127</v>
      </c>
      <c r="N5387" s="172">
        <v>64</v>
      </c>
      <c r="O5387" s="167" t="s">
        <v>133</v>
      </c>
      <c r="P5387" s="260" t="e">
        <f t="shared" si="255"/>
        <v>#NUM!</v>
      </c>
      <c r="S5387" s="272"/>
    </row>
    <row r="5388" spans="1:19">
      <c r="A5388" s="161" t="s">
        <v>6620</v>
      </c>
      <c r="C5388" s="161" t="s">
        <v>133</v>
      </c>
      <c r="F5388" s="163" t="s">
        <v>133</v>
      </c>
      <c r="G5388" s="266" t="s">
        <v>133</v>
      </c>
      <c r="H5388" s="163" t="s">
        <v>133</v>
      </c>
      <c r="I5388" s="163" t="s">
        <v>133</v>
      </c>
      <c r="J5388" s="163" t="s">
        <v>133</v>
      </c>
      <c r="K5388" s="164">
        <f t="shared" si="256"/>
        <v>0</v>
      </c>
      <c r="L5388" s="165">
        <f t="shared" si="257"/>
        <v>0</v>
      </c>
      <c r="M5388" s="172">
        <v>127</v>
      </c>
      <c r="N5388" s="172">
        <v>64</v>
      </c>
      <c r="O5388" s="167" t="s">
        <v>133</v>
      </c>
      <c r="P5388" s="260" t="e">
        <f t="shared" si="255"/>
        <v>#NUM!</v>
      </c>
      <c r="S5388" s="272"/>
    </row>
    <row r="5389" spans="1:19">
      <c r="A5389" s="161" t="s">
        <v>6621</v>
      </c>
      <c r="C5389" s="161" t="s">
        <v>133</v>
      </c>
      <c r="F5389" s="163" t="s">
        <v>133</v>
      </c>
      <c r="G5389" s="266" t="s">
        <v>133</v>
      </c>
      <c r="H5389" s="163" t="s">
        <v>133</v>
      </c>
      <c r="I5389" s="163" t="s">
        <v>133</v>
      </c>
      <c r="J5389" s="163" t="s">
        <v>133</v>
      </c>
      <c r="K5389" s="164">
        <f t="shared" si="256"/>
        <v>0</v>
      </c>
      <c r="L5389" s="165">
        <f t="shared" si="257"/>
        <v>0</v>
      </c>
      <c r="M5389" s="172">
        <v>127</v>
      </c>
      <c r="N5389" s="172">
        <v>64</v>
      </c>
      <c r="O5389" s="167" t="s">
        <v>133</v>
      </c>
      <c r="P5389" s="260" t="e">
        <f t="shared" si="255"/>
        <v>#NUM!</v>
      </c>
      <c r="S5389" s="272"/>
    </row>
    <row r="5390" spans="1:19">
      <c r="A5390" s="161" t="s">
        <v>6622</v>
      </c>
      <c r="C5390" s="161" t="s">
        <v>133</v>
      </c>
      <c r="F5390" s="163" t="s">
        <v>133</v>
      </c>
      <c r="G5390" s="266" t="s">
        <v>133</v>
      </c>
      <c r="H5390" s="163" t="s">
        <v>133</v>
      </c>
      <c r="I5390" s="163" t="s">
        <v>133</v>
      </c>
      <c r="J5390" s="163" t="s">
        <v>133</v>
      </c>
      <c r="K5390" s="164">
        <f t="shared" si="256"/>
        <v>0</v>
      </c>
      <c r="L5390" s="165">
        <f t="shared" si="257"/>
        <v>0</v>
      </c>
      <c r="M5390" s="172">
        <v>127</v>
      </c>
      <c r="N5390" s="172">
        <v>64</v>
      </c>
      <c r="O5390" s="167" t="s">
        <v>133</v>
      </c>
      <c r="P5390" s="260" t="e">
        <f t="shared" si="255"/>
        <v>#NUM!</v>
      </c>
      <c r="S5390" s="272"/>
    </row>
    <row r="5391" spans="1:19">
      <c r="A5391" s="161" t="s">
        <v>6623</v>
      </c>
      <c r="C5391" s="161" t="s">
        <v>133</v>
      </c>
      <c r="F5391" s="163" t="s">
        <v>133</v>
      </c>
      <c r="G5391" s="266" t="s">
        <v>133</v>
      </c>
      <c r="H5391" s="163" t="s">
        <v>133</v>
      </c>
      <c r="I5391" s="163" t="s">
        <v>133</v>
      </c>
      <c r="J5391" s="163" t="s">
        <v>133</v>
      </c>
      <c r="K5391" s="164">
        <f t="shared" si="256"/>
        <v>0</v>
      </c>
      <c r="L5391" s="165">
        <f t="shared" si="257"/>
        <v>0</v>
      </c>
      <c r="M5391" s="172">
        <v>127</v>
      </c>
      <c r="N5391" s="172">
        <v>64</v>
      </c>
      <c r="O5391" s="167" t="s">
        <v>133</v>
      </c>
      <c r="P5391" s="260" t="e">
        <f t="shared" ref="P5391:P5454" si="258">MEDIAN(Q5391:R5391)</f>
        <v>#NUM!</v>
      </c>
      <c r="S5391" s="272"/>
    </row>
    <row r="5392" spans="1:19">
      <c r="A5392" s="161" t="s">
        <v>6624</v>
      </c>
      <c r="C5392" s="161" t="s">
        <v>133</v>
      </c>
      <c r="F5392" s="163" t="s">
        <v>133</v>
      </c>
      <c r="G5392" s="266" t="s">
        <v>133</v>
      </c>
      <c r="H5392" s="163" t="s">
        <v>133</v>
      </c>
      <c r="I5392" s="163" t="s">
        <v>133</v>
      </c>
      <c r="J5392" s="163" t="s">
        <v>133</v>
      </c>
      <c r="K5392" s="164">
        <f t="shared" ref="K5392:K5455" si="259">IF(OR(D5392="n/a",D5392="nd"),0,D5392)+IF(OR(I5392="n/a",I5392="nd"),0,I5392)</f>
        <v>0</v>
      </c>
      <c r="L5392" s="165">
        <f t="shared" ref="L5392:L5455" si="260">SQRT(SUMSQ(IF(OR(E5392="n/a",E5392="nd"),0,E5392),IF(OR(F5392="n/a",F5392="nd"),0,F5392),IF(OR(J5392="n/a",J5392="nd"),0,J5392)))</f>
        <v>0</v>
      </c>
      <c r="M5392" s="172">
        <v>127</v>
      </c>
      <c r="N5392" s="172">
        <v>64</v>
      </c>
      <c r="O5392" s="167" t="s">
        <v>133</v>
      </c>
      <c r="P5392" s="260" t="e">
        <f t="shared" si="258"/>
        <v>#NUM!</v>
      </c>
      <c r="S5392" s="272"/>
    </row>
    <row r="5393" spans="1:19">
      <c r="A5393" s="161" t="s">
        <v>6625</v>
      </c>
      <c r="C5393" s="161" t="s">
        <v>133</v>
      </c>
      <c r="F5393" s="163" t="s">
        <v>133</v>
      </c>
      <c r="G5393" s="266" t="s">
        <v>133</v>
      </c>
      <c r="H5393" s="163" t="s">
        <v>133</v>
      </c>
      <c r="I5393" s="163" t="s">
        <v>133</v>
      </c>
      <c r="J5393" s="163" t="s">
        <v>133</v>
      </c>
      <c r="K5393" s="164">
        <f t="shared" si="259"/>
        <v>0</v>
      </c>
      <c r="L5393" s="165">
        <f t="shared" si="260"/>
        <v>0</v>
      </c>
      <c r="M5393" s="172">
        <v>127</v>
      </c>
      <c r="N5393" s="172">
        <v>64</v>
      </c>
      <c r="O5393" s="167" t="s">
        <v>133</v>
      </c>
      <c r="P5393" s="260" t="e">
        <f t="shared" si="258"/>
        <v>#NUM!</v>
      </c>
      <c r="S5393" s="272"/>
    </row>
    <row r="5394" spans="1:19">
      <c r="A5394" s="161" t="s">
        <v>6626</v>
      </c>
      <c r="C5394" s="161" t="s">
        <v>133</v>
      </c>
      <c r="F5394" s="163" t="s">
        <v>133</v>
      </c>
      <c r="G5394" s="266" t="s">
        <v>133</v>
      </c>
      <c r="H5394" s="163" t="s">
        <v>133</v>
      </c>
      <c r="I5394" s="163" t="s">
        <v>133</v>
      </c>
      <c r="J5394" s="163" t="s">
        <v>133</v>
      </c>
      <c r="K5394" s="164">
        <f t="shared" si="259"/>
        <v>0</v>
      </c>
      <c r="L5394" s="165">
        <f t="shared" si="260"/>
        <v>0</v>
      </c>
      <c r="M5394" s="172">
        <v>127</v>
      </c>
      <c r="N5394" s="172">
        <v>64</v>
      </c>
      <c r="O5394" s="167" t="s">
        <v>133</v>
      </c>
      <c r="P5394" s="260" t="e">
        <f t="shared" si="258"/>
        <v>#NUM!</v>
      </c>
      <c r="S5394" s="272"/>
    </row>
    <row r="5395" spans="1:19">
      <c r="A5395" s="161" t="s">
        <v>6627</v>
      </c>
      <c r="C5395" s="161" t="s">
        <v>133</v>
      </c>
      <c r="F5395" s="163" t="s">
        <v>133</v>
      </c>
      <c r="G5395" s="266" t="s">
        <v>133</v>
      </c>
      <c r="H5395" s="163" t="s">
        <v>133</v>
      </c>
      <c r="I5395" s="163" t="s">
        <v>133</v>
      </c>
      <c r="J5395" s="163" t="s">
        <v>133</v>
      </c>
      <c r="K5395" s="164">
        <f t="shared" si="259"/>
        <v>0</v>
      </c>
      <c r="L5395" s="165">
        <f t="shared" si="260"/>
        <v>0</v>
      </c>
      <c r="M5395" s="172">
        <v>127</v>
      </c>
      <c r="N5395" s="172">
        <v>64</v>
      </c>
      <c r="O5395" s="167" t="s">
        <v>133</v>
      </c>
      <c r="P5395" s="260" t="e">
        <f t="shared" si="258"/>
        <v>#NUM!</v>
      </c>
      <c r="S5395" s="272"/>
    </row>
    <row r="5396" spans="1:19">
      <c r="A5396" s="161" t="s">
        <v>6628</v>
      </c>
      <c r="C5396" s="161" t="s">
        <v>133</v>
      </c>
      <c r="F5396" s="163" t="s">
        <v>133</v>
      </c>
      <c r="G5396" s="266" t="s">
        <v>133</v>
      </c>
      <c r="H5396" s="163" t="s">
        <v>133</v>
      </c>
      <c r="I5396" s="163" t="s">
        <v>133</v>
      </c>
      <c r="J5396" s="163" t="s">
        <v>133</v>
      </c>
      <c r="K5396" s="164">
        <f t="shared" si="259"/>
        <v>0</v>
      </c>
      <c r="L5396" s="165">
        <f t="shared" si="260"/>
        <v>0</v>
      </c>
      <c r="M5396" s="172">
        <v>127</v>
      </c>
      <c r="N5396" s="172">
        <v>64</v>
      </c>
      <c r="O5396" s="167" t="s">
        <v>133</v>
      </c>
      <c r="P5396" s="260" t="e">
        <f t="shared" si="258"/>
        <v>#NUM!</v>
      </c>
      <c r="S5396" s="272"/>
    </row>
    <row r="5397" spans="1:19">
      <c r="A5397" s="161" t="s">
        <v>6629</v>
      </c>
      <c r="C5397" s="161" t="s">
        <v>133</v>
      </c>
      <c r="F5397" s="163" t="s">
        <v>133</v>
      </c>
      <c r="G5397" s="266" t="s">
        <v>133</v>
      </c>
      <c r="H5397" s="163" t="s">
        <v>133</v>
      </c>
      <c r="I5397" s="163" t="s">
        <v>133</v>
      </c>
      <c r="J5397" s="163" t="s">
        <v>133</v>
      </c>
      <c r="K5397" s="164">
        <f t="shared" si="259"/>
        <v>0</v>
      </c>
      <c r="L5397" s="165">
        <f t="shared" si="260"/>
        <v>0</v>
      </c>
      <c r="M5397" s="172">
        <v>127</v>
      </c>
      <c r="N5397" s="172">
        <v>64</v>
      </c>
      <c r="O5397" s="167" t="s">
        <v>133</v>
      </c>
      <c r="P5397" s="260" t="e">
        <f t="shared" si="258"/>
        <v>#NUM!</v>
      </c>
      <c r="S5397" s="272"/>
    </row>
    <row r="5398" spans="1:19">
      <c r="A5398" s="161" t="s">
        <v>6630</v>
      </c>
      <c r="C5398" s="161" t="s">
        <v>133</v>
      </c>
      <c r="F5398" s="163" t="s">
        <v>133</v>
      </c>
      <c r="G5398" s="266" t="s">
        <v>133</v>
      </c>
      <c r="H5398" s="163" t="s">
        <v>133</v>
      </c>
      <c r="I5398" s="163" t="s">
        <v>133</v>
      </c>
      <c r="J5398" s="163" t="s">
        <v>133</v>
      </c>
      <c r="K5398" s="164">
        <f t="shared" si="259"/>
        <v>0</v>
      </c>
      <c r="L5398" s="165">
        <f t="shared" si="260"/>
        <v>0</v>
      </c>
      <c r="M5398" s="172">
        <v>127</v>
      </c>
      <c r="N5398" s="172">
        <v>64</v>
      </c>
      <c r="O5398" s="167" t="s">
        <v>133</v>
      </c>
      <c r="P5398" s="260" t="e">
        <f t="shared" si="258"/>
        <v>#NUM!</v>
      </c>
      <c r="S5398" s="272"/>
    </row>
    <row r="5399" spans="1:19">
      <c r="A5399" s="161" t="s">
        <v>6631</v>
      </c>
      <c r="C5399" s="161" t="s">
        <v>133</v>
      </c>
      <c r="F5399" s="163" t="s">
        <v>133</v>
      </c>
      <c r="G5399" s="266" t="s">
        <v>133</v>
      </c>
      <c r="H5399" s="163" t="s">
        <v>133</v>
      </c>
      <c r="I5399" s="163" t="s">
        <v>133</v>
      </c>
      <c r="J5399" s="163" t="s">
        <v>133</v>
      </c>
      <c r="K5399" s="164">
        <f t="shared" si="259"/>
        <v>0</v>
      </c>
      <c r="L5399" s="165">
        <f t="shared" si="260"/>
        <v>0</v>
      </c>
      <c r="M5399" s="172">
        <v>127</v>
      </c>
      <c r="N5399" s="172">
        <v>64</v>
      </c>
      <c r="O5399" s="167" t="s">
        <v>133</v>
      </c>
      <c r="P5399" s="260" t="e">
        <f t="shared" si="258"/>
        <v>#NUM!</v>
      </c>
      <c r="S5399" s="272"/>
    </row>
    <row r="5400" spans="1:19">
      <c r="A5400" s="161" t="s">
        <v>6632</v>
      </c>
      <c r="C5400" s="161" t="s">
        <v>133</v>
      </c>
      <c r="F5400" s="163" t="s">
        <v>133</v>
      </c>
      <c r="G5400" s="266" t="s">
        <v>133</v>
      </c>
      <c r="H5400" s="163" t="s">
        <v>133</v>
      </c>
      <c r="I5400" s="163" t="s">
        <v>133</v>
      </c>
      <c r="J5400" s="163" t="s">
        <v>133</v>
      </c>
      <c r="K5400" s="164">
        <f t="shared" si="259"/>
        <v>0</v>
      </c>
      <c r="L5400" s="165">
        <f t="shared" si="260"/>
        <v>0</v>
      </c>
      <c r="M5400" s="172">
        <v>127</v>
      </c>
      <c r="N5400" s="172">
        <v>64</v>
      </c>
      <c r="O5400" s="167" t="s">
        <v>133</v>
      </c>
      <c r="P5400" s="260" t="e">
        <f t="shared" si="258"/>
        <v>#NUM!</v>
      </c>
      <c r="S5400" s="272"/>
    </row>
    <row r="5401" spans="1:19">
      <c r="A5401" s="161" t="s">
        <v>6633</v>
      </c>
      <c r="C5401" s="161" t="s">
        <v>133</v>
      </c>
      <c r="F5401" s="163" t="s">
        <v>133</v>
      </c>
      <c r="G5401" s="266" t="s">
        <v>133</v>
      </c>
      <c r="H5401" s="163" t="s">
        <v>133</v>
      </c>
      <c r="I5401" s="163" t="s">
        <v>133</v>
      </c>
      <c r="J5401" s="163" t="s">
        <v>133</v>
      </c>
      <c r="K5401" s="164">
        <f t="shared" si="259"/>
        <v>0</v>
      </c>
      <c r="L5401" s="165">
        <f t="shared" si="260"/>
        <v>0</v>
      </c>
      <c r="M5401" s="172">
        <v>127</v>
      </c>
      <c r="N5401" s="172">
        <v>64</v>
      </c>
      <c r="O5401" s="167" t="s">
        <v>133</v>
      </c>
      <c r="P5401" s="260" t="e">
        <f t="shared" si="258"/>
        <v>#NUM!</v>
      </c>
      <c r="S5401" s="272"/>
    </row>
    <row r="5402" spans="1:19">
      <c r="A5402" s="161" t="s">
        <v>6634</v>
      </c>
      <c r="C5402" s="161" t="s">
        <v>133</v>
      </c>
      <c r="F5402" s="163" t="s">
        <v>133</v>
      </c>
      <c r="G5402" s="266" t="s">
        <v>133</v>
      </c>
      <c r="H5402" s="163" t="s">
        <v>133</v>
      </c>
      <c r="I5402" s="163" t="s">
        <v>133</v>
      </c>
      <c r="J5402" s="163" t="s">
        <v>133</v>
      </c>
      <c r="K5402" s="164">
        <f t="shared" si="259"/>
        <v>0</v>
      </c>
      <c r="L5402" s="165">
        <f t="shared" si="260"/>
        <v>0</v>
      </c>
      <c r="M5402" s="172">
        <v>127</v>
      </c>
      <c r="N5402" s="172">
        <v>64</v>
      </c>
      <c r="O5402" s="167" t="s">
        <v>133</v>
      </c>
      <c r="P5402" s="260" t="e">
        <f t="shared" si="258"/>
        <v>#NUM!</v>
      </c>
      <c r="S5402" s="272"/>
    </row>
    <row r="5403" spans="1:19">
      <c r="A5403" s="161" t="s">
        <v>6635</v>
      </c>
      <c r="C5403" s="161" t="s">
        <v>133</v>
      </c>
      <c r="F5403" s="163" t="s">
        <v>133</v>
      </c>
      <c r="G5403" s="266" t="s">
        <v>133</v>
      </c>
      <c r="H5403" s="163" t="s">
        <v>133</v>
      </c>
      <c r="I5403" s="163" t="s">
        <v>133</v>
      </c>
      <c r="J5403" s="163" t="s">
        <v>133</v>
      </c>
      <c r="K5403" s="164">
        <f t="shared" si="259"/>
        <v>0</v>
      </c>
      <c r="L5403" s="165">
        <f t="shared" si="260"/>
        <v>0</v>
      </c>
      <c r="M5403" s="172">
        <v>127</v>
      </c>
      <c r="N5403" s="172">
        <v>64</v>
      </c>
      <c r="O5403" s="167" t="s">
        <v>133</v>
      </c>
      <c r="P5403" s="260" t="e">
        <f t="shared" si="258"/>
        <v>#NUM!</v>
      </c>
      <c r="S5403" s="272"/>
    </row>
    <row r="5404" spans="1:19">
      <c r="A5404" s="161" t="s">
        <v>6636</v>
      </c>
      <c r="C5404" s="161" t="s">
        <v>133</v>
      </c>
      <c r="F5404" s="163" t="s">
        <v>133</v>
      </c>
      <c r="G5404" s="266" t="s">
        <v>133</v>
      </c>
      <c r="H5404" s="163" t="s">
        <v>133</v>
      </c>
      <c r="I5404" s="163" t="s">
        <v>133</v>
      </c>
      <c r="J5404" s="163" t="s">
        <v>133</v>
      </c>
      <c r="K5404" s="164">
        <f t="shared" si="259"/>
        <v>0</v>
      </c>
      <c r="L5404" s="165">
        <f t="shared" si="260"/>
        <v>0</v>
      </c>
      <c r="M5404" s="172">
        <v>127</v>
      </c>
      <c r="N5404" s="172">
        <v>64</v>
      </c>
      <c r="O5404" s="167" t="s">
        <v>133</v>
      </c>
      <c r="P5404" s="260" t="e">
        <f t="shared" si="258"/>
        <v>#NUM!</v>
      </c>
      <c r="S5404" s="272"/>
    </row>
    <row r="5405" spans="1:19">
      <c r="A5405" s="161" t="s">
        <v>6637</v>
      </c>
      <c r="C5405" s="161" t="s">
        <v>133</v>
      </c>
      <c r="F5405" s="163" t="s">
        <v>133</v>
      </c>
      <c r="G5405" s="266" t="s">
        <v>133</v>
      </c>
      <c r="H5405" s="163" t="s">
        <v>133</v>
      </c>
      <c r="I5405" s="163" t="s">
        <v>133</v>
      </c>
      <c r="J5405" s="163" t="s">
        <v>133</v>
      </c>
      <c r="K5405" s="164">
        <f t="shared" si="259"/>
        <v>0</v>
      </c>
      <c r="L5405" s="165">
        <f t="shared" si="260"/>
        <v>0</v>
      </c>
      <c r="M5405" s="172">
        <v>127</v>
      </c>
      <c r="N5405" s="172">
        <v>64</v>
      </c>
      <c r="O5405" s="167" t="s">
        <v>133</v>
      </c>
      <c r="P5405" s="260" t="e">
        <f t="shared" si="258"/>
        <v>#NUM!</v>
      </c>
      <c r="S5405" s="272"/>
    </row>
    <row r="5406" spans="1:19">
      <c r="A5406" s="161" t="s">
        <v>6638</v>
      </c>
      <c r="C5406" s="161" t="s">
        <v>133</v>
      </c>
      <c r="F5406" s="163" t="s">
        <v>133</v>
      </c>
      <c r="G5406" s="266" t="s">
        <v>133</v>
      </c>
      <c r="H5406" s="163" t="s">
        <v>133</v>
      </c>
      <c r="I5406" s="163" t="s">
        <v>133</v>
      </c>
      <c r="J5406" s="163" t="s">
        <v>133</v>
      </c>
      <c r="K5406" s="164">
        <f t="shared" si="259"/>
        <v>0</v>
      </c>
      <c r="L5406" s="165">
        <f t="shared" si="260"/>
        <v>0</v>
      </c>
      <c r="M5406" s="172">
        <v>127</v>
      </c>
      <c r="N5406" s="172">
        <v>64</v>
      </c>
      <c r="O5406" s="167" t="s">
        <v>133</v>
      </c>
      <c r="P5406" s="260" t="e">
        <f t="shared" si="258"/>
        <v>#NUM!</v>
      </c>
      <c r="S5406" s="272"/>
    </row>
    <row r="5407" spans="1:19">
      <c r="A5407" s="161" t="s">
        <v>6639</v>
      </c>
      <c r="C5407" s="161" t="s">
        <v>133</v>
      </c>
      <c r="F5407" s="163" t="s">
        <v>133</v>
      </c>
      <c r="G5407" s="266" t="s">
        <v>133</v>
      </c>
      <c r="H5407" s="163" t="s">
        <v>133</v>
      </c>
      <c r="I5407" s="163" t="s">
        <v>133</v>
      </c>
      <c r="J5407" s="163" t="s">
        <v>133</v>
      </c>
      <c r="K5407" s="164">
        <f t="shared" si="259"/>
        <v>0</v>
      </c>
      <c r="L5407" s="165">
        <f t="shared" si="260"/>
        <v>0</v>
      </c>
      <c r="M5407" s="172">
        <v>127</v>
      </c>
      <c r="N5407" s="172">
        <v>64</v>
      </c>
      <c r="O5407" s="167" t="s">
        <v>133</v>
      </c>
      <c r="P5407" s="260" t="e">
        <f t="shared" si="258"/>
        <v>#NUM!</v>
      </c>
      <c r="S5407" s="272"/>
    </row>
    <row r="5408" spans="1:19">
      <c r="A5408" s="161" t="s">
        <v>6640</v>
      </c>
      <c r="C5408" s="161" t="s">
        <v>133</v>
      </c>
      <c r="F5408" s="163" t="s">
        <v>133</v>
      </c>
      <c r="G5408" s="266" t="s">
        <v>133</v>
      </c>
      <c r="H5408" s="163" t="s">
        <v>133</v>
      </c>
      <c r="I5408" s="163" t="s">
        <v>133</v>
      </c>
      <c r="J5408" s="163" t="s">
        <v>133</v>
      </c>
      <c r="K5408" s="164">
        <f t="shared" si="259"/>
        <v>0</v>
      </c>
      <c r="L5408" s="165">
        <f t="shared" si="260"/>
        <v>0</v>
      </c>
      <c r="M5408" s="172">
        <v>127</v>
      </c>
      <c r="N5408" s="172">
        <v>64</v>
      </c>
      <c r="O5408" s="167" t="s">
        <v>133</v>
      </c>
      <c r="P5408" s="260" t="e">
        <f t="shared" si="258"/>
        <v>#NUM!</v>
      </c>
      <c r="S5408" s="272"/>
    </row>
    <row r="5409" spans="1:19">
      <c r="A5409" s="161" t="s">
        <v>6641</v>
      </c>
      <c r="C5409" s="161" t="s">
        <v>133</v>
      </c>
      <c r="F5409" s="163" t="s">
        <v>133</v>
      </c>
      <c r="G5409" s="266" t="s">
        <v>133</v>
      </c>
      <c r="H5409" s="163" t="s">
        <v>133</v>
      </c>
      <c r="I5409" s="163" t="s">
        <v>133</v>
      </c>
      <c r="J5409" s="163" t="s">
        <v>133</v>
      </c>
      <c r="K5409" s="164">
        <f t="shared" si="259"/>
        <v>0</v>
      </c>
      <c r="L5409" s="165">
        <f t="shared" si="260"/>
        <v>0</v>
      </c>
      <c r="M5409" s="172">
        <v>127</v>
      </c>
      <c r="N5409" s="172">
        <v>64</v>
      </c>
      <c r="O5409" s="167" t="s">
        <v>133</v>
      </c>
      <c r="P5409" s="260" t="e">
        <f t="shared" si="258"/>
        <v>#NUM!</v>
      </c>
      <c r="S5409" s="272"/>
    </row>
    <row r="5410" spans="1:19">
      <c r="A5410" s="161" t="s">
        <v>6642</v>
      </c>
      <c r="C5410" s="161" t="s">
        <v>133</v>
      </c>
      <c r="F5410" s="163" t="s">
        <v>133</v>
      </c>
      <c r="G5410" s="266" t="s">
        <v>133</v>
      </c>
      <c r="H5410" s="163" t="s">
        <v>133</v>
      </c>
      <c r="I5410" s="163" t="s">
        <v>133</v>
      </c>
      <c r="J5410" s="163" t="s">
        <v>133</v>
      </c>
      <c r="K5410" s="164">
        <f t="shared" si="259"/>
        <v>0</v>
      </c>
      <c r="L5410" s="165">
        <f t="shared" si="260"/>
        <v>0</v>
      </c>
      <c r="M5410" s="172">
        <v>127</v>
      </c>
      <c r="N5410" s="172">
        <v>64</v>
      </c>
      <c r="O5410" s="167" t="s">
        <v>133</v>
      </c>
      <c r="P5410" s="260" t="e">
        <f t="shared" si="258"/>
        <v>#NUM!</v>
      </c>
      <c r="S5410" s="272"/>
    </row>
    <row r="5411" spans="1:19">
      <c r="A5411" s="161" t="s">
        <v>6643</v>
      </c>
      <c r="C5411" s="161" t="s">
        <v>133</v>
      </c>
      <c r="F5411" s="163" t="s">
        <v>133</v>
      </c>
      <c r="G5411" s="266" t="s">
        <v>133</v>
      </c>
      <c r="H5411" s="163" t="s">
        <v>133</v>
      </c>
      <c r="I5411" s="163" t="s">
        <v>133</v>
      </c>
      <c r="J5411" s="163" t="s">
        <v>133</v>
      </c>
      <c r="K5411" s="164">
        <f t="shared" si="259"/>
        <v>0</v>
      </c>
      <c r="L5411" s="165">
        <f t="shared" si="260"/>
        <v>0</v>
      </c>
      <c r="M5411" s="172">
        <v>127</v>
      </c>
      <c r="N5411" s="172">
        <v>64</v>
      </c>
      <c r="O5411" s="167" t="s">
        <v>133</v>
      </c>
      <c r="P5411" s="260" t="e">
        <f t="shared" si="258"/>
        <v>#NUM!</v>
      </c>
      <c r="S5411" s="272"/>
    </row>
    <row r="5412" spans="1:19">
      <c r="A5412" s="161" t="s">
        <v>6644</v>
      </c>
      <c r="C5412" s="161" t="s">
        <v>133</v>
      </c>
      <c r="F5412" s="163" t="s">
        <v>133</v>
      </c>
      <c r="G5412" s="266" t="s">
        <v>133</v>
      </c>
      <c r="H5412" s="163" t="s">
        <v>133</v>
      </c>
      <c r="I5412" s="163" t="s">
        <v>133</v>
      </c>
      <c r="J5412" s="163" t="s">
        <v>133</v>
      </c>
      <c r="K5412" s="164">
        <f t="shared" si="259"/>
        <v>0</v>
      </c>
      <c r="L5412" s="165">
        <f t="shared" si="260"/>
        <v>0</v>
      </c>
      <c r="M5412" s="172">
        <v>127</v>
      </c>
      <c r="N5412" s="172">
        <v>64</v>
      </c>
      <c r="O5412" s="167" t="s">
        <v>133</v>
      </c>
      <c r="P5412" s="260" t="e">
        <f t="shared" si="258"/>
        <v>#NUM!</v>
      </c>
      <c r="S5412" s="272"/>
    </row>
    <row r="5413" spans="1:19">
      <c r="A5413" s="161" t="s">
        <v>6645</v>
      </c>
      <c r="C5413" s="161" t="s">
        <v>133</v>
      </c>
      <c r="F5413" s="163" t="s">
        <v>133</v>
      </c>
      <c r="G5413" s="266" t="s">
        <v>133</v>
      </c>
      <c r="H5413" s="163" t="s">
        <v>133</v>
      </c>
      <c r="I5413" s="163" t="s">
        <v>133</v>
      </c>
      <c r="J5413" s="163" t="s">
        <v>133</v>
      </c>
      <c r="K5413" s="164">
        <f t="shared" si="259"/>
        <v>0</v>
      </c>
      <c r="L5413" s="165">
        <f t="shared" si="260"/>
        <v>0</v>
      </c>
      <c r="M5413" s="172">
        <v>127</v>
      </c>
      <c r="N5413" s="172">
        <v>64</v>
      </c>
      <c r="O5413" s="167" t="s">
        <v>133</v>
      </c>
      <c r="P5413" s="260" t="e">
        <f t="shared" si="258"/>
        <v>#NUM!</v>
      </c>
      <c r="S5413" s="272"/>
    </row>
    <row r="5414" spans="1:19">
      <c r="A5414" s="161" t="s">
        <v>6646</v>
      </c>
      <c r="C5414" s="161" t="s">
        <v>133</v>
      </c>
      <c r="F5414" s="163" t="s">
        <v>133</v>
      </c>
      <c r="G5414" s="266" t="s">
        <v>133</v>
      </c>
      <c r="H5414" s="163" t="s">
        <v>133</v>
      </c>
      <c r="I5414" s="163" t="s">
        <v>133</v>
      </c>
      <c r="J5414" s="163" t="s">
        <v>133</v>
      </c>
      <c r="K5414" s="164">
        <f t="shared" si="259"/>
        <v>0</v>
      </c>
      <c r="L5414" s="165">
        <f t="shared" si="260"/>
        <v>0</v>
      </c>
      <c r="M5414" s="172">
        <v>127</v>
      </c>
      <c r="N5414" s="172">
        <v>64</v>
      </c>
      <c r="O5414" s="167" t="s">
        <v>133</v>
      </c>
      <c r="P5414" s="260" t="e">
        <f t="shared" si="258"/>
        <v>#NUM!</v>
      </c>
      <c r="S5414" s="272"/>
    </row>
    <row r="5415" spans="1:19">
      <c r="A5415" s="161" t="s">
        <v>6647</v>
      </c>
      <c r="C5415" s="161" t="s">
        <v>133</v>
      </c>
      <c r="F5415" s="163" t="s">
        <v>133</v>
      </c>
      <c r="G5415" s="266" t="s">
        <v>133</v>
      </c>
      <c r="H5415" s="163" t="s">
        <v>133</v>
      </c>
      <c r="I5415" s="163" t="s">
        <v>133</v>
      </c>
      <c r="J5415" s="163" t="s">
        <v>133</v>
      </c>
      <c r="K5415" s="164">
        <f t="shared" si="259"/>
        <v>0</v>
      </c>
      <c r="L5415" s="165">
        <f t="shared" si="260"/>
        <v>0</v>
      </c>
      <c r="M5415" s="172">
        <v>127</v>
      </c>
      <c r="N5415" s="172">
        <v>64</v>
      </c>
      <c r="O5415" s="167" t="s">
        <v>133</v>
      </c>
      <c r="P5415" s="260" t="e">
        <f t="shared" si="258"/>
        <v>#NUM!</v>
      </c>
      <c r="S5415" s="272"/>
    </row>
    <row r="5416" spans="1:19">
      <c r="A5416" s="161" t="s">
        <v>6648</v>
      </c>
      <c r="C5416" s="161" t="s">
        <v>133</v>
      </c>
      <c r="F5416" s="163" t="s">
        <v>133</v>
      </c>
      <c r="G5416" s="266" t="s">
        <v>133</v>
      </c>
      <c r="H5416" s="163" t="s">
        <v>133</v>
      </c>
      <c r="I5416" s="163" t="s">
        <v>133</v>
      </c>
      <c r="J5416" s="163" t="s">
        <v>133</v>
      </c>
      <c r="K5416" s="164">
        <f t="shared" si="259"/>
        <v>0</v>
      </c>
      <c r="L5416" s="165">
        <f t="shared" si="260"/>
        <v>0</v>
      </c>
      <c r="M5416" s="172">
        <v>127</v>
      </c>
      <c r="N5416" s="172">
        <v>64</v>
      </c>
      <c r="O5416" s="167" t="s">
        <v>133</v>
      </c>
      <c r="P5416" s="260" t="e">
        <f t="shared" si="258"/>
        <v>#NUM!</v>
      </c>
      <c r="S5416" s="272"/>
    </row>
    <row r="5417" spans="1:19">
      <c r="A5417" s="161" t="s">
        <v>6649</v>
      </c>
      <c r="C5417" s="161" t="s">
        <v>133</v>
      </c>
      <c r="F5417" s="163" t="s">
        <v>133</v>
      </c>
      <c r="G5417" s="266" t="s">
        <v>133</v>
      </c>
      <c r="H5417" s="163" t="s">
        <v>133</v>
      </c>
      <c r="I5417" s="163" t="s">
        <v>133</v>
      </c>
      <c r="J5417" s="163" t="s">
        <v>133</v>
      </c>
      <c r="K5417" s="164">
        <f t="shared" si="259"/>
        <v>0</v>
      </c>
      <c r="L5417" s="165">
        <f t="shared" si="260"/>
        <v>0</v>
      </c>
      <c r="M5417" s="172">
        <v>127</v>
      </c>
      <c r="N5417" s="172">
        <v>64</v>
      </c>
      <c r="O5417" s="167" t="s">
        <v>133</v>
      </c>
      <c r="P5417" s="260" t="e">
        <f t="shared" si="258"/>
        <v>#NUM!</v>
      </c>
      <c r="S5417" s="272"/>
    </row>
    <row r="5418" spans="1:19">
      <c r="A5418" s="161" t="s">
        <v>6650</v>
      </c>
      <c r="C5418" s="161" t="s">
        <v>133</v>
      </c>
      <c r="F5418" s="163" t="s">
        <v>133</v>
      </c>
      <c r="G5418" s="266" t="s">
        <v>133</v>
      </c>
      <c r="H5418" s="163" t="s">
        <v>133</v>
      </c>
      <c r="I5418" s="163" t="s">
        <v>133</v>
      </c>
      <c r="J5418" s="163" t="s">
        <v>133</v>
      </c>
      <c r="K5418" s="164">
        <f t="shared" si="259"/>
        <v>0</v>
      </c>
      <c r="L5418" s="165">
        <f t="shared" si="260"/>
        <v>0</v>
      </c>
      <c r="M5418" s="172">
        <v>127</v>
      </c>
      <c r="N5418" s="172">
        <v>64</v>
      </c>
      <c r="O5418" s="167" t="s">
        <v>133</v>
      </c>
      <c r="P5418" s="260" t="e">
        <f t="shared" si="258"/>
        <v>#NUM!</v>
      </c>
      <c r="S5418" s="272"/>
    </row>
    <row r="5419" spans="1:19">
      <c r="A5419" s="161" t="s">
        <v>6651</v>
      </c>
      <c r="C5419" s="161" t="s">
        <v>133</v>
      </c>
      <c r="F5419" s="163" t="s">
        <v>133</v>
      </c>
      <c r="G5419" s="266" t="s">
        <v>133</v>
      </c>
      <c r="H5419" s="163" t="s">
        <v>133</v>
      </c>
      <c r="I5419" s="163" t="s">
        <v>133</v>
      </c>
      <c r="J5419" s="163" t="s">
        <v>133</v>
      </c>
      <c r="K5419" s="164">
        <f t="shared" si="259"/>
        <v>0</v>
      </c>
      <c r="L5419" s="165">
        <f t="shared" si="260"/>
        <v>0</v>
      </c>
      <c r="M5419" s="172">
        <v>127</v>
      </c>
      <c r="N5419" s="172">
        <v>64</v>
      </c>
      <c r="O5419" s="167" t="s">
        <v>133</v>
      </c>
      <c r="P5419" s="260" t="e">
        <f t="shared" si="258"/>
        <v>#NUM!</v>
      </c>
      <c r="S5419" s="272"/>
    </row>
    <row r="5420" spans="1:19">
      <c r="A5420" s="161" t="s">
        <v>6652</v>
      </c>
      <c r="C5420" s="161" t="s">
        <v>133</v>
      </c>
      <c r="F5420" s="163" t="s">
        <v>133</v>
      </c>
      <c r="G5420" s="266" t="s">
        <v>133</v>
      </c>
      <c r="H5420" s="163" t="s">
        <v>133</v>
      </c>
      <c r="I5420" s="163" t="s">
        <v>133</v>
      </c>
      <c r="J5420" s="163" t="s">
        <v>133</v>
      </c>
      <c r="K5420" s="164">
        <f t="shared" si="259"/>
        <v>0</v>
      </c>
      <c r="L5420" s="165">
        <f t="shared" si="260"/>
        <v>0</v>
      </c>
      <c r="M5420" s="172">
        <v>127</v>
      </c>
      <c r="N5420" s="172">
        <v>64</v>
      </c>
      <c r="O5420" s="167" t="s">
        <v>133</v>
      </c>
      <c r="P5420" s="260" t="e">
        <f t="shared" si="258"/>
        <v>#NUM!</v>
      </c>
      <c r="S5420" s="272"/>
    </row>
    <row r="5421" spans="1:19">
      <c r="A5421" s="161" t="s">
        <v>6653</v>
      </c>
      <c r="C5421" s="161" t="s">
        <v>133</v>
      </c>
      <c r="F5421" s="163" t="s">
        <v>133</v>
      </c>
      <c r="G5421" s="266" t="s">
        <v>133</v>
      </c>
      <c r="H5421" s="163" t="s">
        <v>133</v>
      </c>
      <c r="I5421" s="163" t="s">
        <v>133</v>
      </c>
      <c r="J5421" s="163" t="s">
        <v>133</v>
      </c>
      <c r="K5421" s="164">
        <f t="shared" si="259"/>
        <v>0</v>
      </c>
      <c r="L5421" s="165">
        <f t="shared" si="260"/>
        <v>0</v>
      </c>
      <c r="M5421" s="172">
        <v>127</v>
      </c>
      <c r="N5421" s="172">
        <v>64</v>
      </c>
      <c r="O5421" s="167" t="s">
        <v>133</v>
      </c>
      <c r="P5421" s="260" t="e">
        <f t="shared" si="258"/>
        <v>#NUM!</v>
      </c>
      <c r="S5421" s="272"/>
    </row>
    <row r="5422" spans="1:19">
      <c r="A5422" s="161" t="s">
        <v>6654</v>
      </c>
      <c r="C5422" s="161" t="s">
        <v>133</v>
      </c>
      <c r="F5422" s="163" t="s">
        <v>133</v>
      </c>
      <c r="G5422" s="266" t="s">
        <v>133</v>
      </c>
      <c r="H5422" s="163" t="s">
        <v>133</v>
      </c>
      <c r="I5422" s="163" t="s">
        <v>133</v>
      </c>
      <c r="J5422" s="163" t="s">
        <v>133</v>
      </c>
      <c r="K5422" s="164">
        <f t="shared" si="259"/>
        <v>0</v>
      </c>
      <c r="L5422" s="165">
        <f t="shared" si="260"/>
        <v>0</v>
      </c>
      <c r="M5422" s="172">
        <v>127</v>
      </c>
      <c r="N5422" s="172">
        <v>64</v>
      </c>
      <c r="O5422" s="167" t="s">
        <v>133</v>
      </c>
      <c r="P5422" s="260" t="e">
        <f t="shared" si="258"/>
        <v>#NUM!</v>
      </c>
      <c r="S5422" s="272"/>
    </row>
    <row r="5423" spans="1:19">
      <c r="A5423" s="161" t="s">
        <v>6655</v>
      </c>
      <c r="C5423" s="161" t="s">
        <v>133</v>
      </c>
      <c r="F5423" s="163" t="s">
        <v>133</v>
      </c>
      <c r="G5423" s="266" t="s">
        <v>133</v>
      </c>
      <c r="H5423" s="163" t="s">
        <v>133</v>
      </c>
      <c r="I5423" s="163" t="s">
        <v>133</v>
      </c>
      <c r="J5423" s="163" t="s">
        <v>133</v>
      </c>
      <c r="K5423" s="164">
        <f t="shared" si="259"/>
        <v>0</v>
      </c>
      <c r="L5423" s="165">
        <f t="shared" si="260"/>
        <v>0</v>
      </c>
      <c r="M5423" s="172">
        <v>127</v>
      </c>
      <c r="N5423" s="172">
        <v>64</v>
      </c>
      <c r="O5423" s="167" t="s">
        <v>133</v>
      </c>
      <c r="P5423" s="260" t="e">
        <f t="shared" si="258"/>
        <v>#NUM!</v>
      </c>
      <c r="S5423" s="272"/>
    </row>
    <row r="5424" spans="1:19">
      <c r="A5424" s="161" t="s">
        <v>6656</v>
      </c>
      <c r="C5424" s="161" t="s">
        <v>133</v>
      </c>
      <c r="F5424" s="163" t="s">
        <v>133</v>
      </c>
      <c r="G5424" s="266" t="s">
        <v>133</v>
      </c>
      <c r="H5424" s="163" t="s">
        <v>133</v>
      </c>
      <c r="I5424" s="163" t="s">
        <v>133</v>
      </c>
      <c r="J5424" s="163" t="s">
        <v>133</v>
      </c>
      <c r="K5424" s="164">
        <f t="shared" si="259"/>
        <v>0</v>
      </c>
      <c r="L5424" s="165">
        <f t="shared" si="260"/>
        <v>0</v>
      </c>
      <c r="M5424" s="172">
        <v>127</v>
      </c>
      <c r="N5424" s="172">
        <v>64</v>
      </c>
      <c r="O5424" s="167" t="s">
        <v>133</v>
      </c>
      <c r="P5424" s="260" t="e">
        <f t="shared" si="258"/>
        <v>#NUM!</v>
      </c>
      <c r="S5424" s="272"/>
    </row>
    <row r="5425" spans="1:19">
      <c r="A5425" s="161" t="s">
        <v>6657</v>
      </c>
      <c r="C5425" s="161" t="s">
        <v>133</v>
      </c>
      <c r="F5425" s="163" t="s">
        <v>133</v>
      </c>
      <c r="G5425" s="266" t="s">
        <v>133</v>
      </c>
      <c r="H5425" s="163" t="s">
        <v>133</v>
      </c>
      <c r="I5425" s="163" t="s">
        <v>133</v>
      </c>
      <c r="J5425" s="163" t="s">
        <v>133</v>
      </c>
      <c r="K5425" s="164">
        <f t="shared" si="259"/>
        <v>0</v>
      </c>
      <c r="L5425" s="165">
        <f t="shared" si="260"/>
        <v>0</v>
      </c>
      <c r="M5425" s="172">
        <v>127</v>
      </c>
      <c r="N5425" s="172">
        <v>64</v>
      </c>
      <c r="O5425" s="167" t="s">
        <v>133</v>
      </c>
      <c r="P5425" s="260" t="e">
        <f t="shared" si="258"/>
        <v>#NUM!</v>
      </c>
      <c r="S5425" s="272"/>
    </row>
    <row r="5426" spans="1:19">
      <c r="A5426" s="161" t="s">
        <v>6658</v>
      </c>
      <c r="C5426" s="161" t="s">
        <v>133</v>
      </c>
      <c r="F5426" s="163" t="s">
        <v>133</v>
      </c>
      <c r="G5426" s="266" t="s">
        <v>133</v>
      </c>
      <c r="H5426" s="163" t="s">
        <v>133</v>
      </c>
      <c r="I5426" s="163" t="s">
        <v>133</v>
      </c>
      <c r="J5426" s="163" t="s">
        <v>133</v>
      </c>
      <c r="K5426" s="164">
        <f t="shared" si="259"/>
        <v>0</v>
      </c>
      <c r="L5426" s="165">
        <f t="shared" si="260"/>
        <v>0</v>
      </c>
      <c r="M5426" s="172">
        <v>127</v>
      </c>
      <c r="N5426" s="172">
        <v>64</v>
      </c>
      <c r="O5426" s="167" t="s">
        <v>133</v>
      </c>
      <c r="P5426" s="260" t="e">
        <f t="shared" si="258"/>
        <v>#NUM!</v>
      </c>
      <c r="S5426" s="272"/>
    </row>
    <row r="5427" spans="1:19">
      <c r="A5427" s="161" t="s">
        <v>6659</v>
      </c>
      <c r="C5427" s="161" t="s">
        <v>133</v>
      </c>
      <c r="F5427" s="163" t="s">
        <v>133</v>
      </c>
      <c r="G5427" s="266" t="s">
        <v>133</v>
      </c>
      <c r="H5427" s="163" t="s">
        <v>133</v>
      </c>
      <c r="I5427" s="163" t="s">
        <v>133</v>
      </c>
      <c r="J5427" s="163" t="s">
        <v>133</v>
      </c>
      <c r="K5427" s="164">
        <f t="shared" si="259"/>
        <v>0</v>
      </c>
      <c r="L5427" s="165">
        <f t="shared" si="260"/>
        <v>0</v>
      </c>
      <c r="M5427" s="172">
        <v>127</v>
      </c>
      <c r="N5427" s="172">
        <v>64</v>
      </c>
      <c r="O5427" s="167" t="s">
        <v>133</v>
      </c>
      <c r="P5427" s="260" t="e">
        <f t="shared" si="258"/>
        <v>#NUM!</v>
      </c>
      <c r="S5427" s="272"/>
    </row>
    <row r="5428" spans="1:19">
      <c r="A5428" s="161" t="s">
        <v>6660</v>
      </c>
      <c r="C5428" s="161" t="s">
        <v>133</v>
      </c>
      <c r="F5428" s="163" t="s">
        <v>133</v>
      </c>
      <c r="G5428" s="266" t="s">
        <v>133</v>
      </c>
      <c r="H5428" s="163" t="s">
        <v>133</v>
      </c>
      <c r="I5428" s="163" t="s">
        <v>133</v>
      </c>
      <c r="J5428" s="163" t="s">
        <v>133</v>
      </c>
      <c r="K5428" s="164">
        <f t="shared" si="259"/>
        <v>0</v>
      </c>
      <c r="L5428" s="165">
        <f t="shared" si="260"/>
        <v>0</v>
      </c>
      <c r="M5428" s="172">
        <v>127</v>
      </c>
      <c r="N5428" s="172">
        <v>64</v>
      </c>
      <c r="O5428" s="167" t="s">
        <v>133</v>
      </c>
      <c r="P5428" s="260" t="e">
        <f t="shared" si="258"/>
        <v>#NUM!</v>
      </c>
      <c r="S5428" s="272"/>
    </row>
    <row r="5429" spans="1:19">
      <c r="A5429" s="161" t="s">
        <v>6661</v>
      </c>
      <c r="C5429" s="161" t="s">
        <v>133</v>
      </c>
      <c r="F5429" s="163" t="s">
        <v>133</v>
      </c>
      <c r="G5429" s="266" t="s">
        <v>133</v>
      </c>
      <c r="H5429" s="163" t="s">
        <v>133</v>
      </c>
      <c r="I5429" s="163" t="s">
        <v>133</v>
      </c>
      <c r="J5429" s="163" t="s">
        <v>133</v>
      </c>
      <c r="K5429" s="164">
        <f t="shared" si="259"/>
        <v>0</v>
      </c>
      <c r="L5429" s="165">
        <f t="shared" si="260"/>
        <v>0</v>
      </c>
      <c r="M5429" s="172">
        <v>127</v>
      </c>
      <c r="N5429" s="172">
        <v>64</v>
      </c>
      <c r="O5429" s="167" t="s">
        <v>133</v>
      </c>
      <c r="P5429" s="260" t="e">
        <f t="shared" si="258"/>
        <v>#NUM!</v>
      </c>
      <c r="S5429" s="272"/>
    </row>
    <row r="5430" spans="1:19">
      <c r="A5430" s="161" t="s">
        <v>6662</v>
      </c>
      <c r="C5430" s="161" t="s">
        <v>133</v>
      </c>
      <c r="F5430" s="163" t="s">
        <v>133</v>
      </c>
      <c r="G5430" s="266" t="s">
        <v>133</v>
      </c>
      <c r="H5430" s="163" t="s">
        <v>133</v>
      </c>
      <c r="I5430" s="163" t="s">
        <v>133</v>
      </c>
      <c r="J5430" s="163" t="s">
        <v>133</v>
      </c>
      <c r="K5430" s="164">
        <f t="shared" si="259"/>
        <v>0</v>
      </c>
      <c r="L5430" s="165">
        <f t="shared" si="260"/>
        <v>0</v>
      </c>
      <c r="M5430" s="172">
        <v>127</v>
      </c>
      <c r="N5430" s="172">
        <v>64</v>
      </c>
      <c r="O5430" s="167" t="s">
        <v>133</v>
      </c>
      <c r="P5430" s="260" t="e">
        <f t="shared" si="258"/>
        <v>#NUM!</v>
      </c>
      <c r="S5430" s="272"/>
    </row>
    <row r="5431" spans="1:19">
      <c r="A5431" s="161" t="s">
        <v>6663</v>
      </c>
      <c r="C5431" s="161" t="s">
        <v>133</v>
      </c>
      <c r="F5431" s="163" t="s">
        <v>133</v>
      </c>
      <c r="G5431" s="266" t="s">
        <v>133</v>
      </c>
      <c r="H5431" s="163" t="s">
        <v>133</v>
      </c>
      <c r="I5431" s="163" t="s">
        <v>133</v>
      </c>
      <c r="J5431" s="163" t="s">
        <v>133</v>
      </c>
      <c r="K5431" s="164">
        <f t="shared" si="259"/>
        <v>0</v>
      </c>
      <c r="L5431" s="165">
        <f t="shared" si="260"/>
        <v>0</v>
      </c>
      <c r="M5431" s="172">
        <v>127</v>
      </c>
      <c r="N5431" s="172">
        <v>64</v>
      </c>
      <c r="O5431" s="167" t="s">
        <v>133</v>
      </c>
      <c r="P5431" s="260" t="e">
        <f t="shared" si="258"/>
        <v>#NUM!</v>
      </c>
      <c r="S5431" s="272"/>
    </row>
    <row r="5432" spans="1:19">
      <c r="A5432" s="161" t="s">
        <v>6664</v>
      </c>
      <c r="C5432" s="161" t="s">
        <v>133</v>
      </c>
      <c r="F5432" s="163" t="s">
        <v>133</v>
      </c>
      <c r="G5432" s="266" t="s">
        <v>133</v>
      </c>
      <c r="H5432" s="163" t="s">
        <v>133</v>
      </c>
      <c r="I5432" s="163" t="s">
        <v>133</v>
      </c>
      <c r="J5432" s="163" t="s">
        <v>133</v>
      </c>
      <c r="K5432" s="164">
        <f t="shared" si="259"/>
        <v>0</v>
      </c>
      <c r="L5432" s="165">
        <f t="shared" si="260"/>
        <v>0</v>
      </c>
      <c r="M5432" s="172">
        <v>127</v>
      </c>
      <c r="N5432" s="172">
        <v>64</v>
      </c>
      <c r="O5432" s="167" t="s">
        <v>133</v>
      </c>
      <c r="P5432" s="260" t="e">
        <f t="shared" si="258"/>
        <v>#NUM!</v>
      </c>
      <c r="S5432" s="272"/>
    </row>
    <row r="5433" spans="1:19">
      <c r="A5433" s="161" t="s">
        <v>6665</v>
      </c>
      <c r="C5433" s="161" t="s">
        <v>133</v>
      </c>
      <c r="F5433" s="163" t="s">
        <v>133</v>
      </c>
      <c r="G5433" s="266" t="s">
        <v>133</v>
      </c>
      <c r="H5433" s="163" t="s">
        <v>133</v>
      </c>
      <c r="I5433" s="163" t="s">
        <v>133</v>
      </c>
      <c r="J5433" s="163" t="s">
        <v>133</v>
      </c>
      <c r="K5433" s="164">
        <f t="shared" si="259"/>
        <v>0</v>
      </c>
      <c r="L5433" s="165">
        <f t="shared" si="260"/>
        <v>0</v>
      </c>
      <c r="M5433" s="172">
        <v>127</v>
      </c>
      <c r="N5433" s="172">
        <v>64</v>
      </c>
      <c r="O5433" s="167" t="s">
        <v>133</v>
      </c>
      <c r="P5433" s="260" t="e">
        <f t="shared" si="258"/>
        <v>#NUM!</v>
      </c>
      <c r="S5433" s="272"/>
    </row>
    <row r="5434" spans="1:19">
      <c r="A5434" s="161" t="s">
        <v>6666</v>
      </c>
      <c r="C5434" s="161" t="s">
        <v>133</v>
      </c>
      <c r="F5434" s="163" t="s">
        <v>133</v>
      </c>
      <c r="G5434" s="266" t="s">
        <v>133</v>
      </c>
      <c r="H5434" s="163" t="s">
        <v>133</v>
      </c>
      <c r="I5434" s="163" t="s">
        <v>133</v>
      </c>
      <c r="J5434" s="163" t="s">
        <v>133</v>
      </c>
      <c r="K5434" s="164">
        <f t="shared" si="259"/>
        <v>0</v>
      </c>
      <c r="L5434" s="165">
        <f t="shared" si="260"/>
        <v>0</v>
      </c>
      <c r="M5434" s="172">
        <v>127</v>
      </c>
      <c r="N5434" s="172">
        <v>64</v>
      </c>
      <c r="O5434" s="167" t="s">
        <v>133</v>
      </c>
      <c r="P5434" s="260" t="e">
        <f t="shared" si="258"/>
        <v>#NUM!</v>
      </c>
      <c r="S5434" s="272"/>
    </row>
    <row r="5435" spans="1:19">
      <c r="A5435" s="161" t="s">
        <v>6667</v>
      </c>
      <c r="C5435" s="161" t="s">
        <v>133</v>
      </c>
      <c r="F5435" s="163" t="s">
        <v>133</v>
      </c>
      <c r="G5435" s="266" t="s">
        <v>133</v>
      </c>
      <c r="H5435" s="163" t="s">
        <v>133</v>
      </c>
      <c r="I5435" s="163" t="s">
        <v>133</v>
      </c>
      <c r="J5435" s="163" t="s">
        <v>133</v>
      </c>
      <c r="K5435" s="164">
        <f t="shared" si="259"/>
        <v>0</v>
      </c>
      <c r="L5435" s="165">
        <f t="shared" si="260"/>
        <v>0</v>
      </c>
      <c r="M5435" s="172">
        <v>127</v>
      </c>
      <c r="N5435" s="172">
        <v>64</v>
      </c>
      <c r="O5435" s="167" t="s">
        <v>133</v>
      </c>
      <c r="P5435" s="260" t="e">
        <f t="shared" si="258"/>
        <v>#NUM!</v>
      </c>
      <c r="S5435" s="272"/>
    </row>
    <row r="5436" spans="1:19">
      <c r="A5436" s="161" t="s">
        <v>6668</v>
      </c>
      <c r="C5436" s="161" t="s">
        <v>133</v>
      </c>
      <c r="F5436" s="163" t="s">
        <v>133</v>
      </c>
      <c r="G5436" s="266" t="s">
        <v>133</v>
      </c>
      <c r="H5436" s="163" t="s">
        <v>133</v>
      </c>
      <c r="I5436" s="163" t="s">
        <v>133</v>
      </c>
      <c r="J5436" s="163" t="s">
        <v>133</v>
      </c>
      <c r="K5436" s="164">
        <f t="shared" si="259"/>
        <v>0</v>
      </c>
      <c r="L5436" s="165">
        <f t="shared" si="260"/>
        <v>0</v>
      </c>
      <c r="M5436" s="172">
        <v>127</v>
      </c>
      <c r="N5436" s="172">
        <v>64</v>
      </c>
      <c r="O5436" s="167" t="s">
        <v>133</v>
      </c>
      <c r="P5436" s="260" t="e">
        <f t="shared" si="258"/>
        <v>#NUM!</v>
      </c>
      <c r="S5436" s="272"/>
    </row>
    <row r="5437" spans="1:19">
      <c r="A5437" s="161" t="s">
        <v>6669</v>
      </c>
      <c r="C5437" s="161" t="s">
        <v>133</v>
      </c>
      <c r="F5437" s="163" t="s">
        <v>133</v>
      </c>
      <c r="G5437" s="266" t="s">
        <v>133</v>
      </c>
      <c r="H5437" s="163" t="s">
        <v>133</v>
      </c>
      <c r="I5437" s="163" t="s">
        <v>133</v>
      </c>
      <c r="J5437" s="163" t="s">
        <v>133</v>
      </c>
      <c r="K5437" s="164">
        <f t="shared" si="259"/>
        <v>0</v>
      </c>
      <c r="L5437" s="165">
        <f t="shared" si="260"/>
        <v>0</v>
      </c>
      <c r="M5437" s="172">
        <v>127</v>
      </c>
      <c r="N5437" s="172">
        <v>64</v>
      </c>
      <c r="O5437" s="167" t="s">
        <v>133</v>
      </c>
      <c r="P5437" s="260" t="e">
        <f t="shared" si="258"/>
        <v>#NUM!</v>
      </c>
      <c r="S5437" s="272"/>
    </row>
    <row r="5438" spans="1:19">
      <c r="A5438" s="161" t="s">
        <v>6670</v>
      </c>
      <c r="C5438" s="161" t="s">
        <v>133</v>
      </c>
      <c r="F5438" s="163" t="s">
        <v>133</v>
      </c>
      <c r="G5438" s="266" t="s">
        <v>133</v>
      </c>
      <c r="H5438" s="163" t="s">
        <v>133</v>
      </c>
      <c r="I5438" s="163" t="s">
        <v>133</v>
      </c>
      <c r="J5438" s="163" t="s">
        <v>133</v>
      </c>
      <c r="K5438" s="164">
        <f t="shared" si="259"/>
        <v>0</v>
      </c>
      <c r="L5438" s="165">
        <f t="shared" si="260"/>
        <v>0</v>
      </c>
      <c r="M5438" s="172">
        <v>127</v>
      </c>
      <c r="N5438" s="172">
        <v>64</v>
      </c>
      <c r="O5438" s="167" t="s">
        <v>133</v>
      </c>
      <c r="P5438" s="260" t="e">
        <f t="shared" si="258"/>
        <v>#NUM!</v>
      </c>
      <c r="S5438" s="272"/>
    </row>
    <row r="5439" spans="1:19">
      <c r="A5439" s="161" t="s">
        <v>6671</v>
      </c>
      <c r="C5439" s="161" t="s">
        <v>133</v>
      </c>
      <c r="F5439" s="163" t="s">
        <v>133</v>
      </c>
      <c r="G5439" s="266" t="s">
        <v>133</v>
      </c>
      <c r="H5439" s="163" t="s">
        <v>133</v>
      </c>
      <c r="I5439" s="163" t="s">
        <v>133</v>
      </c>
      <c r="J5439" s="163" t="s">
        <v>133</v>
      </c>
      <c r="K5439" s="164">
        <f t="shared" si="259"/>
        <v>0</v>
      </c>
      <c r="L5439" s="165">
        <f t="shared" si="260"/>
        <v>0</v>
      </c>
      <c r="M5439" s="172">
        <v>127</v>
      </c>
      <c r="N5439" s="172">
        <v>64</v>
      </c>
      <c r="O5439" s="167" t="s">
        <v>133</v>
      </c>
      <c r="P5439" s="260" t="e">
        <f t="shared" si="258"/>
        <v>#NUM!</v>
      </c>
      <c r="S5439" s="272"/>
    </row>
    <row r="5440" spans="1:19">
      <c r="A5440" s="161" t="s">
        <v>6672</v>
      </c>
      <c r="C5440" s="161" t="s">
        <v>133</v>
      </c>
      <c r="F5440" s="163" t="s">
        <v>133</v>
      </c>
      <c r="G5440" s="266" t="s">
        <v>133</v>
      </c>
      <c r="H5440" s="163" t="s">
        <v>133</v>
      </c>
      <c r="I5440" s="163" t="s">
        <v>133</v>
      </c>
      <c r="J5440" s="163" t="s">
        <v>133</v>
      </c>
      <c r="K5440" s="164">
        <f t="shared" si="259"/>
        <v>0</v>
      </c>
      <c r="L5440" s="165">
        <f t="shared" si="260"/>
        <v>0</v>
      </c>
      <c r="M5440" s="172">
        <v>127</v>
      </c>
      <c r="N5440" s="172">
        <v>64</v>
      </c>
      <c r="O5440" s="167" t="s">
        <v>133</v>
      </c>
      <c r="P5440" s="260" t="e">
        <f t="shared" si="258"/>
        <v>#NUM!</v>
      </c>
      <c r="S5440" s="272"/>
    </row>
    <row r="5441" spans="1:19">
      <c r="A5441" s="161" t="s">
        <v>6673</v>
      </c>
      <c r="C5441" s="161" t="s">
        <v>133</v>
      </c>
      <c r="F5441" s="163" t="s">
        <v>133</v>
      </c>
      <c r="G5441" s="266" t="s">
        <v>133</v>
      </c>
      <c r="H5441" s="163" t="s">
        <v>133</v>
      </c>
      <c r="I5441" s="163" t="s">
        <v>133</v>
      </c>
      <c r="J5441" s="163" t="s">
        <v>133</v>
      </c>
      <c r="K5441" s="164">
        <f t="shared" si="259"/>
        <v>0</v>
      </c>
      <c r="L5441" s="165">
        <f t="shared" si="260"/>
        <v>0</v>
      </c>
      <c r="M5441" s="172">
        <v>127</v>
      </c>
      <c r="N5441" s="172">
        <v>64</v>
      </c>
      <c r="O5441" s="167" t="s">
        <v>133</v>
      </c>
      <c r="P5441" s="260" t="e">
        <f t="shared" si="258"/>
        <v>#NUM!</v>
      </c>
      <c r="S5441" s="272"/>
    </row>
    <row r="5442" spans="1:19">
      <c r="A5442" s="161" t="s">
        <v>6674</v>
      </c>
      <c r="C5442" s="161" t="s">
        <v>133</v>
      </c>
      <c r="F5442" s="163" t="s">
        <v>133</v>
      </c>
      <c r="G5442" s="266" t="s">
        <v>133</v>
      </c>
      <c r="H5442" s="163" t="s">
        <v>133</v>
      </c>
      <c r="I5442" s="163" t="s">
        <v>133</v>
      </c>
      <c r="J5442" s="163" t="s">
        <v>133</v>
      </c>
      <c r="K5442" s="164">
        <f t="shared" si="259"/>
        <v>0</v>
      </c>
      <c r="L5442" s="165">
        <f t="shared" si="260"/>
        <v>0</v>
      </c>
      <c r="M5442" s="172">
        <v>127</v>
      </c>
      <c r="N5442" s="172">
        <v>64</v>
      </c>
      <c r="O5442" s="167" t="s">
        <v>133</v>
      </c>
      <c r="P5442" s="260" t="e">
        <f t="shared" si="258"/>
        <v>#NUM!</v>
      </c>
      <c r="S5442" s="272"/>
    </row>
    <row r="5443" spans="1:19">
      <c r="A5443" s="161" t="s">
        <v>6675</v>
      </c>
      <c r="C5443" s="161" t="s">
        <v>133</v>
      </c>
      <c r="F5443" s="163" t="s">
        <v>133</v>
      </c>
      <c r="G5443" s="266" t="s">
        <v>133</v>
      </c>
      <c r="H5443" s="163" t="s">
        <v>133</v>
      </c>
      <c r="I5443" s="163" t="s">
        <v>133</v>
      </c>
      <c r="J5443" s="163" t="s">
        <v>133</v>
      </c>
      <c r="K5443" s="164">
        <f t="shared" si="259"/>
        <v>0</v>
      </c>
      <c r="L5443" s="165">
        <f t="shared" si="260"/>
        <v>0</v>
      </c>
      <c r="M5443" s="172">
        <v>127</v>
      </c>
      <c r="N5443" s="172">
        <v>64</v>
      </c>
      <c r="O5443" s="167" t="s">
        <v>133</v>
      </c>
      <c r="P5443" s="260" t="e">
        <f t="shared" si="258"/>
        <v>#NUM!</v>
      </c>
      <c r="S5443" s="272"/>
    </row>
    <row r="5444" spans="1:19">
      <c r="A5444" s="161" t="s">
        <v>6676</v>
      </c>
      <c r="C5444" s="161" t="s">
        <v>133</v>
      </c>
      <c r="F5444" s="163" t="s">
        <v>133</v>
      </c>
      <c r="G5444" s="266" t="s">
        <v>133</v>
      </c>
      <c r="H5444" s="163" t="s">
        <v>133</v>
      </c>
      <c r="I5444" s="163" t="s">
        <v>133</v>
      </c>
      <c r="J5444" s="163" t="s">
        <v>133</v>
      </c>
      <c r="K5444" s="164">
        <f t="shared" si="259"/>
        <v>0</v>
      </c>
      <c r="L5444" s="165">
        <f t="shared" si="260"/>
        <v>0</v>
      </c>
      <c r="M5444" s="172">
        <v>127</v>
      </c>
      <c r="N5444" s="172">
        <v>64</v>
      </c>
      <c r="O5444" s="167" t="s">
        <v>133</v>
      </c>
      <c r="P5444" s="260" t="e">
        <f t="shared" si="258"/>
        <v>#NUM!</v>
      </c>
      <c r="S5444" s="272"/>
    </row>
    <row r="5445" spans="1:19">
      <c r="A5445" s="161" t="s">
        <v>6677</v>
      </c>
      <c r="C5445" s="161" t="s">
        <v>133</v>
      </c>
      <c r="F5445" s="163" t="s">
        <v>133</v>
      </c>
      <c r="G5445" s="266" t="s">
        <v>133</v>
      </c>
      <c r="H5445" s="163" t="s">
        <v>133</v>
      </c>
      <c r="I5445" s="163" t="s">
        <v>133</v>
      </c>
      <c r="J5445" s="163" t="s">
        <v>133</v>
      </c>
      <c r="K5445" s="164">
        <f t="shared" si="259"/>
        <v>0</v>
      </c>
      <c r="L5445" s="165">
        <f t="shared" si="260"/>
        <v>0</v>
      </c>
      <c r="M5445" s="172">
        <v>127</v>
      </c>
      <c r="N5445" s="172">
        <v>64</v>
      </c>
      <c r="O5445" s="167" t="s">
        <v>133</v>
      </c>
      <c r="P5445" s="260" t="e">
        <f t="shared" si="258"/>
        <v>#NUM!</v>
      </c>
      <c r="S5445" s="272"/>
    </row>
    <row r="5446" spans="1:19">
      <c r="A5446" s="161" t="s">
        <v>6678</v>
      </c>
      <c r="C5446" s="161" t="s">
        <v>133</v>
      </c>
      <c r="F5446" s="163" t="s">
        <v>133</v>
      </c>
      <c r="G5446" s="266" t="s">
        <v>133</v>
      </c>
      <c r="H5446" s="163" t="s">
        <v>133</v>
      </c>
      <c r="I5446" s="163" t="s">
        <v>133</v>
      </c>
      <c r="J5446" s="163" t="s">
        <v>133</v>
      </c>
      <c r="K5446" s="164">
        <f t="shared" si="259"/>
        <v>0</v>
      </c>
      <c r="L5446" s="165">
        <f t="shared" si="260"/>
        <v>0</v>
      </c>
      <c r="M5446" s="172">
        <v>127</v>
      </c>
      <c r="N5446" s="172">
        <v>64</v>
      </c>
      <c r="O5446" s="167" t="s">
        <v>133</v>
      </c>
      <c r="P5446" s="260" t="e">
        <f t="shared" si="258"/>
        <v>#NUM!</v>
      </c>
      <c r="S5446" s="272"/>
    </row>
    <row r="5447" spans="1:19">
      <c r="A5447" s="161" t="s">
        <v>6679</v>
      </c>
      <c r="C5447" s="161" t="s">
        <v>133</v>
      </c>
      <c r="F5447" s="163" t="s">
        <v>133</v>
      </c>
      <c r="G5447" s="266" t="s">
        <v>133</v>
      </c>
      <c r="H5447" s="163" t="s">
        <v>133</v>
      </c>
      <c r="I5447" s="163" t="s">
        <v>133</v>
      </c>
      <c r="J5447" s="163" t="s">
        <v>133</v>
      </c>
      <c r="K5447" s="164">
        <f t="shared" si="259"/>
        <v>0</v>
      </c>
      <c r="L5447" s="165">
        <f t="shared" si="260"/>
        <v>0</v>
      </c>
      <c r="M5447" s="172">
        <v>127</v>
      </c>
      <c r="N5447" s="172">
        <v>64</v>
      </c>
      <c r="O5447" s="167" t="s">
        <v>133</v>
      </c>
      <c r="P5447" s="260" t="e">
        <f t="shared" si="258"/>
        <v>#NUM!</v>
      </c>
      <c r="S5447" s="272"/>
    </row>
    <row r="5448" spans="1:19">
      <c r="A5448" s="161" t="s">
        <v>6680</v>
      </c>
      <c r="C5448" s="161" t="s">
        <v>133</v>
      </c>
      <c r="F5448" s="163" t="s">
        <v>133</v>
      </c>
      <c r="G5448" s="266" t="s">
        <v>133</v>
      </c>
      <c r="H5448" s="163" t="s">
        <v>133</v>
      </c>
      <c r="I5448" s="163" t="s">
        <v>133</v>
      </c>
      <c r="J5448" s="163" t="s">
        <v>133</v>
      </c>
      <c r="K5448" s="164">
        <f t="shared" si="259"/>
        <v>0</v>
      </c>
      <c r="L5448" s="165">
        <f t="shared" si="260"/>
        <v>0</v>
      </c>
      <c r="M5448" s="172">
        <v>127</v>
      </c>
      <c r="N5448" s="172">
        <v>64</v>
      </c>
      <c r="O5448" s="167" t="s">
        <v>133</v>
      </c>
      <c r="P5448" s="260" t="e">
        <f t="shared" si="258"/>
        <v>#NUM!</v>
      </c>
      <c r="S5448" s="272"/>
    </row>
    <row r="5449" spans="1:19">
      <c r="A5449" s="161" t="s">
        <v>6681</v>
      </c>
      <c r="C5449" s="161" t="s">
        <v>133</v>
      </c>
      <c r="F5449" s="163" t="s">
        <v>133</v>
      </c>
      <c r="G5449" s="266" t="s">
        <v>133</v>
      </c>
      <c r="H5449" s="163" t="s">
        <v>133</v>
      </c>
      <c r="I5449" s="163" t="s">
        <v>133</v>
      </c>
      <c r="J5449" s="163" t="s">
        <v>133</v>
      </c>
      <c r="K5449" s="164">
        <f t="shared" si="259"/>
        <v>0</v>
      </c>
      <c r="L5449" s="165">
        <f t="shared" si="260"/>
        <v>0</v>
      </c>
      <c r="M5449" s="172">
        <v>127</v>
      </c>
      <c r="N5449" s="172">
        <v>64</v>
      </c>
      <c r="O5449" s="167" t="s">
        <v>133</v>
      </c>
      <c r="P5449" s="260" t="e">
        <f t="shared" si="258"/>
        <v>#NUM!</v>
      </c>
      <c r="S5449" s="272"/>
    </row>
    <row r="5450" spans="1:19">
      <c r="A5450" s="161" t="s">
        <v>6682</v>
      </c>
      <c r="C5450" s="161" t="s">
        <v>133</v>
      </c>
      <c r="F5450" s="163" t="s">
        <v>133</v>
      </c>
      <c r="G5450" s="266" t="s">
        <v>133</v>
      </c>
      <c r="H5450" s="163" t="s">
        <v>133</v>
      </c>
      <c r="I5450" s="163" t="s">
        <v>133</v>
      </c>
      <c r="J5450" s="163" t="s">
        <v>133</v>
      </c>
      <c r="K5450" s="164">
        <f t="shared" si="259"/>
        <v>0</v>
      </c>
      <c r="L5450" s="165">
        <f t="shared" si="260"/>
        <v>0</v>
      </c>
      <c r="M5450" s="172">
        <v>127</v>
      </c>
      <c r="N5450" s="172">
        <v>64</v>
      </c>
      <c r="O5450" s="167" t="s">
        <v>133</v>
      </c>
      <c r="P5450" s="260" t="e">
        <f t="shared" si="258"/>
        <v>#NUM!</v>
      </c>
      <c r="S5450" s="272"/>
    </row>
    <row r="5451" spans="1:19">
      <c r="A5451" s="161" t="s">
        <v>6683</v>
      </c>
      <c r="C5451" s="161" t="s">
        <v>133</v>
      </c>
      <c r="F5451" s="163" t="s">
        <v>133</v>
      </c>
      <c r="G5451" s="266" t="s">
        <v>133</v>
      </c>
      <c r="H5451" s="163" t="s">
        <v>133</v>
      </c>
      <c r="I5451" s="163" t="s">
        <v>133</v>
      </c>
      <c r="J5451" s="163" t="s">
        <v>133</v>
      </c>
      <c r="K5451" s="164">
        <f t="shared" si="259"/>
        <v>0</v>
      </c>
      <c r="L5451" s="165">
        <f t="shared" si="260"/>
        <v>0</v>
      </c>
      <c r="M5451" s="172">
        <v>127</v>
      </c>
      <c r="N5451" s="172">
        <v>64</v>
      </c>
      <c r="O5451" s="167" t="s">
        <v>133</v>
      </c>
      <c r="P5451" s="260" t="e">
        <f t="shared" si="258"/>
        <v>#NUM!</v>
      </c>
      <c r="S5451" s="272"/>
    </row>
    <row r="5452" spans="1:19">
      <c r="A5452" s="161" t="s">
        <v>6684</v>
      </c>
      <c r="C5452" s="161" t="s">
        <v>133</v>
      </c>
      <c r="F5452" s="163" t="s">
        <v>133</v>
      </c>
      <c r="G5452" s="266" t="s">
        <v>133</v>
      </c>
      <c r="H5452" s="163" t="s">
        <v>133</v>
      </c>
      <c r="I5452" s="163" t="s">
        <v>133</v>
      </c>
      <c r="J5452" s="163" t="s">
        <v>133</v>
      </c>
      <c r="K5452" s="164">
        <f t="shared" si="259"/>
        <v>0</v>
      </c>
      <c r="L5452" s="165">
        <f t="shared" si="260"/>
        <v>0</v>
      </c>
      <c r="M5452" s="172">
        <v>127</v>
      </c>
      <c r="N5452" s="172">
        <v>64</v>
      </c>
      <c r="O5452" s="167" t="s">
        <v>133</v>
      </c>
      <c r="P5452" s="260" t="e">
        <f t="shared" si="258"/>
        <v>#NUM!</v>
      </c>
      <c r="S5452" s="272"/>
    </row>
    <row r="5453" spans="1:19">
      <c r="A5453" s="161" t="s">
        <v>6685</v>
      </c>
      <c r="C5453" s="161" t="s">
        <v>133</v>
      </c>
      <c r="F5453" s="163" t="s">
        <v>133</v>
      </c>
      <c r="G5453" s="266" t="s">
        <v>133</v>
      </c>
      <c r="H5453" s="163" t="s">
        <v>133</v>
      </c>
      <c r="I5453" s="163" t="s">
        <v>133</v>
      </c>
      <c r="J5453" s="163" t="s">
        <v>133</v>
      </c>
      <c r="K5453" s="164">
        <f t="shared" si="259"/>
        <v>0</v>
      </c>
      <c r="L5453" s="165">
        <f t="shared" si="260"/>
        <v>0</v>
      </c>
      <c r="M5453" s="172">
        <v>127</v>
      </c>
      <c r="N5453" s="172">
        <v>64</v>
      </c>
      <c r="O5453" s="167" t="s">
        <v>133</v>
      </c>
      <c r="P5453" s="260" t="e">
        <f t="shared" si="258"/>
        <v>#NUM!</v>
      </c>
      <c r="S5453" s="272"/>
    </row>
    <row r="5454" spans="1:19">
      <c r="A5454" s="161" t="s">
        <v>6686</v>
      </c>
      <c r="C5454" s="161" t="s">
        <v>133</v>
      </c>
      <c r="F5454" s="163" t="s">
        <v>133</v>
      </c>
      <c r="G5454" s="266" t="s">
        <v>133</v>
      </c>
      <c r="H5454" s="163" t="s">
        <v>133</v>
      </c>
      <c r="I5454" s="163" t="s">
        <v>133</v>
      </c>
      <c r="J5454" s="163" t="s">
        <v>133</v>
      </c>
      <c r="K5454" s="164">
        <f t="shared" si="259"/>
        <v>0</v>
      </c>
      <c r="L5454" s="165">
        <f t="shared" si="260"/>
        <v>0</v>
      </c>
      <c r="M5454" s="172">
        <v>127</v>
      </c>
      <c r="N5454" s="172">
        <v>64</v>
      </c>
      <c r="O5454" s="167" t="s">
        <v>133</v>
      </c>
      <c r="P5454" s="260" t="e">
        <f t="shared" si="258"/>
        <v>#NUM!</v>
      </c>
      <c r="S5454" s="272"/>
    </row>
    <row r="5455" spans="1:19">
      <c r="A5455" s="161" t="s">
        <v>6687</v>
      </c>
      <c r="C5455" s="161" t="s">
        <v>133</v>
      </c>
      <c r="F5455" s="163" t="s">
        <v>133</v>
      </c>
      <c r="G5455" s="266" t="s">
        <v>133</v>
      </c>
      <c r="H5455" s="163" t="s">
        <v>133</v>
      </c>
      <c r="I5455" s="163" t="s">
        <v>133</v>
      </c>
      <c r="J5455" s="163" t="s">
        <v>133</v>
      </c>
      <c r="K5455" s="164">
        <f t="shared" si="259"/>
        <v>0</v>
      </c>
      <c r="L5455" s="165">
        <f t="shared" si="260"/>
        <v>0</v>
      </c>
      <c r="M5455" s="172">
        <v>127</v>
      </c>
      <c r="N5455" s="172">
        <v>64</v>
      </c>
      <c r="O5455" s="167" t="s">
        <v>133</v>
      </c>
      <c r="P5455" s="260" t="e">
        <f t="shared" ref="P5455:P5518" si="261">MEDIAN(Q5455:R5455)</f>
        <v>#NUM!</v>
      </c>
      <c r="S5455" s="272"/>
    </row>
    <row r="5456" spans="1:19">
      <c r="A5456" s="161" t="s">
        <v>6688</v>
      </c>
      <c r="C5456" s="161" t="s">
        <v>133</v>
      </c>
      <c r="F5456" s="163" t="s">
        <v>133</v>
      </c>
      <c r="G5456" s="266" t="s">
        <v>133</v>
      </c>
      <c r="H5456" s="163" t="s">
        <v>133</v>
      </c>
      <c r="I5456" s="163" t="s">
        <v>133</v>
      </c>
      <c r="J5456" s="163" t="s">
        <v>133</v>
      </c>
      <c r="K5456" s="164">
        <f t="shared" ref="K5456:K5519" si="262">IF(OR(D5456="n/a",D5456="nd"),0,D5456)+IF(OR(I5456="n/a",I5456="nd"),0,I5456)</f>
        <v>0</v>
      </c>
      <c r="L5456" s="165">
        <f t="shared" ref="L5456:L5519" si="263">SQRT(SUMSQ(IF(OR(E5456="n/a",E5456="nd"),0,E5456),IF(OR(F5456="n/a",F5456="nd"),0,F5456),IF(OR(J5456="n/a",J5456="nd"),0,J5456)))</f>
        <v>0</v>
      </c>
      <c r="M5456" s="172">
        <v>127</v>
      </c>
      <c r="N5456" s="172">
        <v>64</v>
      </c>
      <c r="O5456" s="167" t="s">
        <v>133</v>
      </c>
      <c r="P5456" s="260" t="e">
        <f t="shared" si="261"/>
        <v>#NUM!</v>
      </c>
      <c r="S5456" s="272"/>
    </row>
    <row r="5457" spans="1:19">
      <c r="A5457" s="161" t="s">
        <v>6689</v>
      </c>
      <c r="C5457" s="161" t="s">
        <v>133</v>
      </c>
      <c r="F5457" s="163" t="s">
        <v>133</v>
      </c>
      <c r="G5457" s="266" t="s">
        <v>133</v>
      </c>
      <c r="H5457" s="163" t="s">
        <v>133</v>
      </c>
      <c r="I5457" s="163" t="s">
        <v>133</v>
      </c>
      <c r="J5457" s="163" t="s">
        <v>133</v>
      </c>
      <c r="K5457" s="164">
        <f t="shared" si="262"/>
        <v>0</v>
      </c>
      <c r="L5457" s="165">
        <f t="shared" si="263"/>
        <v>0</v>
      </c>
      <c r="M5457" s="172">
        <v>127</v>
      </c>
      <c r="N5457" s="172">
        <v>64</v>
      </c>
      <c r="O5457" s="167" t="s">
        <v>133</v>
      </c>
      <c r="P5457" s="260" t="e">
        <f t="shared" si="261"/>
        <v>#NUM!</v>
      </c>
      <c r="S5457" s="272"/>
    </row>
    <row r="5458" spans="1:19">
      <c r="A5458" s="161" t="s">
        <v>6690</v>
      </c>
      <c r="C5458" s="161" t="s">
        <v>133</v>
      </c>
      <c r="F5458" s="163" t="s">
        <v>133</v>
      </c>
      <c r="G5458" s="266" t="s">
        <v>133</v>
      </c>
      <c r="H5458" s="163" t="s">
        <v>133</v>
      </c>
      <c r="I5458" s="163" t="s">
        <v>133</v>
      </c>
      <c r="J5458" s="163" t="s">
        <v>133</v>
      </c>
      <c r="K5458" s="164">
        <f t="shared" si="262"/>
        <v>0</v>
      </c>
      <c r="L5458" s="165">
        <f t="shared" si="263"/>
        <v>0</v>
      </c>
      <c r="M5458" s="172">
        <v>127</v>
      </c>
      <c r="N5458" s="172">
        <v>64</v>
      </c>
      <c r="O5458" s="167" t="s">
        <v>133</v>
      </c>
      <c r="P5458" s="260" t="e">
        <f t="shared" si="261"/>
        <v>#NUM!</v>
      </c>
      <c r="S5458" s="272"/>
    </row>
    <row r="5459" spans="1:19">
      <c r="A5459" s="161" t="s">
        <v>6691</v>
      </c>
      <c r="C5459" s="161" t="s">
        <v>133</v>
      </c>
      <c r="F5459" s="163" t="s">
        <v>133</v>
      </c>
      <c r="G5459" s="266" t="s">
        <v>133</v>
      </c>
      <c r="H5459" s="163" t="s">
        <v>133</v>
      </c>
      <c r="I5459" s="163" t="s">
        <v>133</v>
      </c>
      <c r="J5459" s="163" t="s">
        <v>133</v>
      </c>
      <c r="K5459" s="164">
        <f t="shared" si="262"/>
        <v>0</v>
      </c>
      <c r="L5459" s="165">
        <f t="shared" si="263"/>
        <v>0</v>
      </c>
      <c r="M5459" s="172">
        <v>127</v>
      </c>
      <c r="N5459" s="172">
        <v>64</v>
      </c>
      <c r="O5459" s="167" t="s">
        <v>133</v>
      </c>
      <c r="P5459" s="260" t="e">
        <f t="shared" si="261"/>
        <v>#NUM!</v>
      </c>
      <c r="S5459" s="272"/>
    </row>
    <row r="5460" spans="1:19">
      <c r="A5460" s="161" t="s">
        <v>6692</v>
      </c>
      <c r="C5460" s="161" t="s">
        <v>133</v>
      </c>
      <c r="F5460" s="163" t="s">
        <v>133</v>
      </c>
      <c r="G5460" s="266" t="s">
        <v>133</v>
      </c>
      <c r="H5460" s="163" t="s">
        <v>133</v>
      </c>
      <c r="I5460" s="163" t="s">
        <v>133</v>
      </c>
      <c r="J5460" s="163" t="s">
        <v>133</v>
      </c>
      <c r="K5460" s="164">
        <f t="shared" si="262"/>
        <v>0</v>
      </c>
      <c r="L5460" s="165">
        <f t="shared" si="263"/>
        <v>0</v>
      </c>
      <c r="M5460" s="172">
        <v>127</v>
      </c>
      <c r="N5460" s="172">
        <v>64</v>
      </c>
      <c r="O5460" s="167" t="s">
        <v>133</v>
      </c>
      <c r="P5460" s="260" t="e">
        <f t="shared" si="261"/>
        <v>#NUM!</v>
      </c>
      <c r="S5460" s="272"/>
    </row>
    <row r="5461" spans="1:19">
      <c r="A5461" s="161" t="s">
        <v>6693</v>
      </c>
      <c r="C5461" s="161" t="s">
        <v>133</v>
      </c>
      <c r="F5461" s="163" t="s">
        <v>133</v>
      </c>
      <c r="G5461" s="266" t="s">
        <v>133</v>
      </c>
      <c r="H5461" s="163" t="s">
        <v>133</v>
      </c>
      <c r="I5461" s="163" t="s">
        <v>133</v>
      </c>
      <c r="J5461" s="163" t="s">
        <v>133</v>
      </c>
      <c r="K5461" s="164">
        <f t="shared" si="262"/>
        <v>0</v>
      </c>
      <c r="L5461" s="165">
        <f t="shared" si="263"/>
        <v>0</v>
      </c>
      <c r="M5461" s="172">
        <v>127</v>
      </c>
      <c r="N5461" s="172">
        <v>64</v>
      </c>
      <c r="O5461" s="167" t="s">
        <v>133</v>
      </c>
      <c r="P5461" s="260" t="e">
        <f t="shared" si="261"/>
        <v>#NUM!</v>
      </c>
      <c r="S5461" s="272"/>
    </row>
    <row r="5462" spans="1:19">
      <c r="A5462" s="161" t="s">
        <v>6694</v>
      </c>
      <c r="C5462" s="161" t="s">
        <v>133</v>
      </c>
      <c r="F5462" s="163" t="s">
        <v>133</v>
      </c>
      <c r="G5462" s="266" t="s">
        <v>133</v>
      </c>
      <c r="H5462" s="163" t="s">
        <v>133</v>
      </c>
      <c r="I5462" s="163" t="s">
        <v>133</v>
      </c>
      <c r="J5462" s="163" t="s">
        <v>133</v>
      </c>
      <c r="K5462" s="164">
        <f t="shared" si="262"/>
        <v>0</v>
      </c>
      <c r="L5462" s="165">
        <f t="shared" si="263"/>
        <v>0</v>
      </c>
      <c r="M5462" s="172">
        <v>127</v>
      </c>
      <c r="N5462" s="172">
        <v>64</v>
      </c>
      <c r="O5462" s="167" t="s">
        <v>133</v>
      </c>
      <c r="P5462" s="260" t="e">
        <f t="shared" si="261"/>
        <v>#NUM!</v>
      </c>
      <c r="S5462" s="272"/>
    </row>
    <row r="5463" spans="1:19">
      <c r="A5463" s="161" t="s">
        <v>6695</v>
      </c>
      <c r="C5463" s="161" t="s">
        <v>133</v>
      </c>
      <c r="F5463" s="163" t="s">
        <v>133</v>
      </c>
      <c r="G5463" s="266" t="s">
        <v>133</v>
      </c>
      <c r="H5463" s="163" t="s">
        <v>133</v>
      </c>
      <c r="I5463" s="163" t="s">
        <v>133</v>
      </c>
      <c r="J5463" s="163" t="s">
        <v>133</v>
      </c>
      <c r="K5463" s="164">
        <f t="shared" si="262"/>
        <v>0</v>
      </c>
      <c r="L5463" s="165">
        <f t="shared" si="263"/>
        <v>0</v>
      </c>
      <c r="M5463" s="172">
        <v>127</v>
      </c>
      <c r="N5463" s="172">
        <v>64</v>
      </c>
      <c r="O5463" s="167" t="s">
        <v>133</v>
      </c>
      <c r="P5463" s="260" t="e">
        <f t="shared" si="261"/>
        <v>#NUM!</v>
      </c>
      <c r="S5463" s="272"/>
    </row>
    <row r="5464" spans="1:19">
      <c r="A5464" s="161" t="s">
        <v>6696</v>
      </c>
      <c r="C5464" s="161" t="s">
        <v>133</v>
      </c>
      <c r="F5464" s="163" t="s">
        <v>133</v>
      </c>
      <c r="G5464" s="266" t="s">
        <v>133</v>
      </c>
      <c r="H5464" s="163" t="s">
        <v>133</v>
      </c>
      <c r="I5464" s="163" t="s">
        <v>133</v>
      </c>
      <c r="J5464" s="163" t="s">
        <v>133</v>
      </c>
      <c r="K5464" s="164">
        <f t="shared" si="262"/>
        <v>0</v>
      </c>
      <c r="L5464" s="165">
        <f t="shared" si="263"/>
        <v>0</v>
      </c>
      <c r="M5464" s="172">
        <v>127</v>
      </c>
      <c r="N5464" s="172">
        <v>64</v>
      </c>
      <c r="O5464" s="167" t="s">
        <v>133</v>
      </c>
      <c r="P5464" s="260" t="e">
        <f t="shared" si="261"/>
        <v>#NUM!</v>
      </c>
      <c r="S5464" s="272"/>
    </row>
    <row r="5465" spans="1:19">
      <c r="A5465" s="161" t="s">
        <v>6697</v>
      </c>
      <c r="C5465" s="161" t="s">
        <v>133</v>
      </c>
      <c r="F5465" s="163" t="s">
        <v>133</v>
      </c>
      <c r="G5465" s="266" t="s">
        <v>133</v>
      </c>
      <c r="H5465" s="163" t="s">
        <v>133</v>
      </c>
      <c r="I5465" s="163" t="s">
        <v>133</v>
      </c>
      <c r="J5465" s="163" t="s">
        <v>133</v>
      </c>
      <c r="K5465" s="164">
        <f t="shared" si="262"/>
        <v>0</v>
      </c>
      <c r="L5465" s="165">
        <f t="shared" si="263"/>
        <v>0</v>
      </c>
      <c r="M5465" s="172">
        <v>127</v>
      </c>
      <c r="N5465" s="172">
        <v>64</v>
      </c>
      <c r="O5465" s="167" t="s">
        <v>133</v>
      </c>
      <c r="P5465" s="260" t="e">
        <f t="shared" si="261"/>
        <v>#NUM!</v>
      </c>
      <c r="S5465" s="272"/>
    </row>
    <row r="5466" spans="1:19">
      <c r="A5466" s="161" t="s">
        <v>6698</v>
      </c>
      <c r="C5466" s="161" t="s">
        <v>133</v>
      </c>
      <c r="F5466" s="163" t="s">
        <v>133</v>
      </c>
      <c r="G5466" s="266" t="s">
        <v>133</v>
      </c>
      <c r="H5466" s="163" t="s">
        <v>133</v>
      </c>
      <c r="I5466" s="163" t="s">
        <v>133</v>
      </c>
      <c r="J5466" s="163" t="s">
        <v>133</v>
      </c>
      <c r="K5466" s="164">
        <f t="shared" si="262"/>
        <v>0</v>
      </c>
      <c r="L5466" s="165">
        <f t="shared" si="263"/>
        <v>0</v>
      </c>
      <c r="M5466" s="172">
        <v>127</v>
      </c>
      <c r="N5466" s="172">
        <v>64</v>
      </c>
      <c r="O5466" s="167" t="s">
        <v>133</v>
      </c>
      <c r="P5466" s="260" t="e">
        <f t="shared" si="261"/>
        <v>#NUM!</v>
      </c>
      <c r="S5466" s="272"/>
    </row>
    <row r="5467" spans="1:19">
      <c r="A5467" s="161" t="s">
        <v>6699</v>
      </c>
      <c r="C5467" s="161" t="s">
        <v>133</v>
      </c>
      <c r="F5467" s="163" t="s">
        <v>133</v>
      </c>
      <c r="G5467" s="266" t="s">
        <v>133</v>
      </c>
      <c r="H5467" s="163" t="s">
        <v>133</v>
      </c>
      <c r="I5467" s="163" t="s">
        <v>133</v>
      </c>
      <c r="J5467" s="163" t="s">
        <v>133</v>
      </c>
      <c r="K5467" s="164">
        <f t="shared" si="262"/>
        <v>0</v>
      </c>
      <c r="L5467" s="165">
        <f t="shared" si="263"/>
        <v>0</v>
      </c>
      <c r="M5467" s="172">
        <v>127</v>
      </c>
      <c r="N5467" s="172">
        <v>64</v>
      </c>
      <c r="O5467" s="167" t="s">
        <v>133</v>
      </c>
      <c r="P5467" s="260" t="e">
        <f t="shared" si="261"/>
        <v>#NUM!</v>
      </c>
      <c r="S5467" s="272"/>
    </row>
    <row r="5468" spans="1:19">
      <c r="A5468" s="161" t="s">
        <v>6700</v>
      </c>
      <c r="C5468" s="161" t="s">
        <v>133</v>
      </c>
      <c r="F5468" s="163" t="s">
        <v>133</v>
      </c>
      <c r="G5468" s="266" t="s">
        <v>133</v>
      </c>
      <c r="H5468" s="163" t="s">
        <v>133</v>
      </c>
      <c r="I5468" s="163" t="s">
        <v>133</v>
      </c>
      <c r="J5468" s="163" t="s">
        <v>133</v>
      </c>
      <c r="K5468" s="164">
        <f t="shared" si="262"/>
        <v>0</v>
      </c>
      <c r="L5468" s="165">
        <f t="shared" si="263"/>
        <v>0</v>
      </c>
      <c r="M5468" s="172">
        <v>127</v>
      </c>
      <c r="N5468" s="172">
        <v>64</v>
      </c>
      <c r="O5468" s="167" t="s">
        <v>133</v>
      </c>
      <c r="P5468" s="260" t="e">
        <f t="shared" si="261"/>
        <v>#NUM!</v>
      </c>
      <c r="S5468" s="272"/>
    </row>
    <row r="5469" spans="1:19">
      <c r="A5469" s="161" t="s">
        <v>6701</v>
      </c>
      <c r="C5469" s="161" t="s">
        <v>133</v>
      </c>
      <c r="F5469" s="163" t="s">
        <v>133</v>
      </c>
      <c r="G5469" s="266" t="s">
        <v>133</v>
      </c>
      <c r="H5469" s="163" t="s">
        <v>133</v>
      </c>
      <c r="I5469" s="163" t="s">
        <v>133</v>
      </c>
      <c r="J5469" s="163" t="s">
        <v>133</v>
      </c>
      <c r="K5469" s="164">
        <f t="shared" si="262"/>
        <v>0</v>
      </c>
      <c r="L5469" s="165">
        <f t="shared" si="263"/>
        <v>0</v>
      </c>
      <c r="M5469" s="172">
        <v>127</v>
      </c>
      <c r="N5469" s="172">
        <v>64</v>
      </c>
      <c r="O5469" s="167" t="s">
        <v>133</v>
      </c>
      <c r="P5469" s="260" t="e">
        <f t="shared" si="261"/>
        <v>#NUM!</v>
      </c>
      <c r="S5469" s="272"/>
    </row>
    <row r="5470" spans="1:19">
      <c r="A5470" s="161" t="s">
        <v>6702</v>
      </c>
      <c r="C5470" s="161" t="s">
        <v>133</v>
      </c>
      <c r="F5470" s="163" t="s">
        <v>133</v>
      </c>
      <c r="G5470" s="266" t="s">
        <v>133</v>
      </c>
      <c r="H5470" s="163" t="s">
        <v>133</v>
      </c>
      <c r="I5470" s="163" t="s">
        <v>133</v>
      </c>
      <c r="J5470" s="163" t="s">
        <v>133</v>
      </c>
      <c r="K5470" s="164">
        <f t="shared" si="262"/>
        <v>0</v>
      </c>
      <c r="L5470" s="165">
        <f t="shared" si="263"/>
        <v>0</v>
      </c>
      <c r="M5470" s="172">
        <v>127</v>
      </c>
      <c r="N5470" s="172">
        <v>64</v>
      </c>
      <c r="O5470" s="167" t="s">
        <v>133</v>
      </c>
      <c r="P5470" s="260" t="e">
        <f t="shared" si="261"/>
        <v>#NUM!</v>
      </c>
      <c r="S5470" s="272"/>
    </row>
    <row r="5471" spans="1:19">
      <c r="A5471" s="161" t="s">
        <v>6703</v>
      </c>
      <c r="C5471" s="161" t="s">
        <v>133</v>
      </c>
      <c r="F5471" s="163" t="s">
        <v>133</v>
      </c>
      <c r="G5471" s="266" t="s">
        <v>133</v>
      </c>
      <c r="H5471" s="163" t="s">
        <v>133</v>
      </c>
      <c r="I5471" s="163" t="s">
        <v>133</v>
      </c>
      <c r="J5471" s="163" t="s">
        <v>133</v>
      </c>
      <c r="K5471" s="164">
        <f t="shared" si="262"/>
        <v>0</v>
      </c>
      <c r="L5471" s="165">
        <f t="shared" si="263"/>
        <v>0</v>
      </c>
      <c r="M5471" s="172">
        <v>127</v>
      </c>
      <c r="N5471" s="172">
        <v>64</v>
      </c>
      <c r="O5471" s="167" t="s">
        <v>133</v>
      </c>
      <c r="P5471" s="260" t="e">
        <f t="shared" si="261"/>
        <v>#NUM!</v>
      </c>
      <c r="S5471" s="272"/>
    </row>
    <row r="5472" spans="1:19">
      <c r="A5472" s="161" t="s">
        <v>6704</v>
      </c>
      <c r="C5472" s="161" t="s">
        <v>133</v>
      </c>
      <c r="F5472" s="163" t="s">
        <v>133</v>
      </c>
      <c r="G5472" s="266" t="s">
        <v>133</v>
      </c>
      <c r="H5472" s="163" t="s">
        <v>133</v>
      </c>
      <c r="I5472" s="163" t="s">
        <v>133</v>
      </c>
      <c r="J5472" s="163" t="s">
        <v>133</v>
      </c>
      <c r="K5472" s="164">
        <f t="shared" si="262"/>
        <v>0</v>
      </c>
      <c r="L5472" s="165">
        <f t="shared" si="263"/>
        <v>0</v>
      </c>
      <c r="M5472" s="172">
        <v>127</v>
      </c>
      <c r="N5472" s="172">
        <v>64</v>
      </c>
      <c r="O5472" s="167" t="s">
        <v>133</v>
      </c>
      <c r="P5472" s="260" t="e">
        <f t="shared" si="261"/>
        <v>#NUM!</v>
      </c>
      <c r="S5472" s="272"/>
    </row>
    <row r="5473" spans="1:19">
      <c r="A5473" s="161" t="s">
        <v>6705</v>
      </c>
      <c r="C5473" s="161" t="s">
        <v>133</v>
      </c>
      <c r="F5473" s="163" t="s">
        <v>133</v>
      </c>
      <c r="G5473" s="266" t="s">
        <v>133</v>
      </c>
      <c r="H5473" s="163" t="s">
        <v>133</v>
      </c>
      <c r="I5473" s="163" t="s">
        <v>133</v>
      </c>
      <c r="J5473" s="163" t="s">
        <v>133</v>
      </c>
      <c r="K5473" s="164">
        <f t="shared" si="262"/>
        <v>0</v>
      </c>
      <c r="L5473" s="165">
        <f t="shared" si="263"/>
        <v>0</v>
      </c>
      <c r="M5473" s="172">
        <v>127</v>
      </c>
      <c r="N5473" s="172">
        <v>64</v>
      </c>
      <c r="O5473" s="167" t="s">
        <v>133</v>
      </c>
      <c r="P5473" s="260" t="e">
        <f t="shared" si="261"/>
        <v>#NUM!</v>
      </c>
      <c r="S5473" s="272"/>
    </row>
    <row r="5474" spans="1:19">
      <c r="A5474" s="161" t="s">
        <v>6706</v>
      </c>
      <c r="C5474" s="161" t="s">
        <v>133</v>
      </c>
      <c r="F5474" s="163" t="s">
        <v>133</v>
      </c>
      <c r="G5474" s="266" t="s">
        <v>133</v>
      </c>
      <c r="H5474" s="163" t="s">
        <v>133</v>
      </c>
      <c r="I5474" s="163" t="s">
        <v>133</v>
      </c>
      <c r="J5474" s="163" t="s">
        <v>133</v>
      </c>
      <c r="K5474" s="164">
        <f t="shared" si="262"/>
        <v>0</v>
      </c>
      <c r="L5474" s="165">
        <f t="shared" si="263"/>
        <v>0</v>
      </c>
      <c r="M5474" s="172">
        <v>127</v>
      </c>
      <c r="N5474" s="172">
        <v>64</v>
      </c>
      <c r="O5474" s="167" t="s">
        <v>133</v>
      </c>
      <c r="P5474" s="260" t="e">
        <f t="shared" si="261"/>
        <v>#NUM!</v>
      </c>
      <c r="S5474" s="272"/>
    </row>
    <row r="5475" spans="1:19">
      <c r="A5475" s="161" t="s">
        <v>6707</v>
      </c>
      <c r="C5475" s="161" t="s">
        <v>133</v>
      </c>
      <c r="F5475" s="163" t="s">
        <v>133</v>
      </c>
      <c r="G5475" s="266" t="s">
        <v>133</v>
      </c>
      <c r="H5475" s="163" t="s">
        <v>133</v>
      </c>
      <c r="I5475" s="163" t="s">
        <v>133</v>
      </c>
      <c r="J5475" s="163" t="s">
        <v>133</v>
      </c>
      <c r="K5475" s="164">
        <f t="shared" si="262"/>
        <v>0</v>
      </c>
      <c r="L5475" s="165">
        <f t="shared" si="263"/>
        <v>0</v>
      </c>
      <c r="M5475" s="172">
        <v>127</v>
      </c>
      <c r="N5475" s="172">
        <v>64</v>
      </c>
      <c r="O5475" s="167" t="s">
        <v>133</v>
      </c>
      <c r="P5475" s="260" t="e">
        <f t="shared" si="261"/>
        <v>#NUM!</v>
      </c>
      <c r="S5475" s="272"/>
    </row>
    <row r="5476" spans="1:19">
      <c r="A5476" s="161" t="s">
        <v>6708</v>
      </c>
      <c r="C5476" s="161" t="s">
        <v>133</v>
      </c>
      <c r="F5476" s="163" t="s">
        <v>133</v>
      </c>
      <c r="G5476" s="266" t="s">
        <v>133</v>
      </c>
      <c r="H5476" s="163" t="s">
        <v>133</v>
      </c>
      <c r="I5476" s="163" t="s">
        <v>133</v>
      </c>
      <c r="J5476" s="163" t="s">
        <v>133</v>
      </c>
      <c r="K5476" s="164">
        <f t="shared" si="262"/>
        <v>0</v>
      </c>
      <c r="L5476" s="165">
        <f t="shared" si="263"/>
        <v>0</v>
      </c>
      <c r="M5476" s="172">
        <v>127</v>
      </c>
      <c r="N5476" s="172">
        <v>64</v>
      </c>
      <c r="O5476" s="167" t="s">
        <v>133</v>
      </c>
      <c r="P5476" s="260" t="e">
        <f t="shared" si="261"/>
        <v>#NUM!</v>
      </c>
      <c r="S5476" s="272"/>
    </row>
    <row r="5477" spans="1:19">
      <c r="A5477" s="161" t="s">
        <v>6709</v>
      </c>
      <c r="C5477" s="161" t="s">
        <v>133</v>
      </c>
      <c r="F5477" s="163" t="s">
        <v>133</v>
      </c>
      <c r="G5477" s="266" t="s">
        <v>133</v>
      </c>
      <c r="H5477" s="163" t="s">
        <v>133</v>
      </c>
      <c r="I5477" s="163" t="s">
        <v>133</v>
      </c>
      <c r="J5477" s="163" t="s">
        <v>133</v>
      </c>
      <c r="K5477" s="164">
        <f t="shared" si="262"/>
        <v>0</v>
      </c>
      <c r="L5477" s="165">
        <f t="shared" si="263"/>
        <v>0</v>
      </c>
      <c r="M5477" s="172">
        <v>127</v>
      </c>
      <c r="N5477" s="172">
        <v>64</v>
      </c>
      <c r="O5477" s="167" t="s">
        <v>133</v>
      </c>
      <c r="P5477" s="260" t="e">
        <f t="shared" si="261"/>
        <v>#NUM!</v>
      </c>
      <c r="S5477" s="272"/>
    </row>
    <row r="5478" spans="1:19">
      <c r="A5478" s="161" t="s">
        <v>6710</v>
      </c>
      <c r="C5478" s="161" t="s">
        <v>133</v>
      </c>
      <c r="F5478" s="163" t="s">
        <v>133</v>
      </c>
      <c r="G5478" s="266" t="s">
        <v>133</v>
      </c>
      <c r="H5478" s="163" t="s">
        <v>133</v>
      </c>
      <c r="I5478" s="163" t="s">
        <v>133</v>
      </c>
      <c r="J5478" s="163" t="s">
        <v>133</v>
      </c>
      <c r="K5478" s="164">
        <f t="shared" si="262"/>
        <v>0</v>
      </c>
      <c r="L5478" s="165">
        <f t="shared" si="263"/>
        <v>0</v>
      </c>
      <c r="M5478" s="172">
        <v>127</v>
      </c>
      <c r="N5478" s="172">
        <v>64</v>
      </c>
      <c r="O5478" s="167" t="s">
        <v>133</v>
      </c>
      <c r="P5478" s="260" t="e">
        <f t="shared" si="261"/>
        <v>#NUM!</v>
      </c>
      <c r="S5478" s="272"/>
    </row>
    <row r="5479" spans="1:19">
      <c r="A5479" s="161" t="s">
        <v>6711</v>
      </c>
      <c r="C5479" s="161" t="s">
        <v>133</v>
      </c>
      <c r="F5479" s="163" t="s">
        <v>133</v>
      </c>
      <c r="G5479" s="266" t="s">
        <v>133</v>
      </c>
      <c r="H5479" s="163" t="s">
        <v>133</v>
      </c>
      <c r="I5479" s="163" t="s">
        <v>133</v>
      </c>
      <c r="J5479" s="163" t="s">
        <v>133</v>
      </c>
      <c r="K5479" s="164">
        <f t="shared" si="262"/>
        <v>0</v>
      </c>
      <c r="L5479" s="165">
        <f t="shared" si="263"/>
        <v>0</v>
      </c>
      <c r="M5479" s="172">
        <v>127</v>
      </c>
      <c r="N5479" s="172">
        <v>64</v>
      </c>
      <c r="O5479" s="167" t="s">
        <v>133</v>
      </c>
      <c r="P5479" s="260" t="e">
        <f t="shared" si="261"/>
        <v>#NUM!</v>
      </c>
      <c r="S5479" s="272"/>
    </row>
    <row r="5480" spans="1:19">
      <c r="A5480" s="161" t="s">
        <v>6712</v>
      </c>
      <c r="C5480" s="161" t="s">
        <v>133</v>
      </c>
      <c r="F5480" s="163" t="s">
        <v>133</v>
      </c>
      <c r="G5480" s="266" t="s">
        <v>133</v>
      </c>
      <c r="H5480" s="163" t="s">
        <v>133</v>
      </c>
      <c r="I5480" s="163" t="s">
        <v>133</v>
      </c>
      <c r="J5480" s="163" t="s">
        <v>133</v>
      </c>
      <c r="K5480" s="164">
        <f t="shared" si="262"/>
        <v>0</v>
      </c>
      <c r="L5480" s="165">
        <f t="shared" si="263"/>
        <v>0</v>
      </c>
      <c r="M5480" s="172">
        <v>127</v>
      </c>
      <c r="N5480" s="172">
        <v>64</v>
      </c>
      <c r="O5480" s="167" t="s">
        <v>133</v>
      </c>
      <c r="P5480" s="260" t="e">
        <f t="shared" si="261"/>
        <v>#NUM!</v>
      </c>
      <c r="S5480" s="272"/>
    </row>
    <row r="5481" spans="1:19">
      <c r="A5481" s="161" t="s">
        <v>6713</v>
      </c>
      <c r="C5481" s="161" t="s">
        <v>133</v>
      </c>
      <c r="F5481" s="163" t="s">
        <v>133</v>
      </c>
      <c r="G5481" s="266" t="s">
        <v>133</v>
      </c>
      <c r="H5481" s="163" t="s">
        <v>133</v>
      </c>
      <c r="I5481" s="163" t="s">
        <v>133</v>
      </c>
      <c r="J5481" s="163" t="s">
        <v>133</v>
      </c>
      <c r="K5481" s="164">
        <f t="shared" si="262"/>
        <v>0</v>
      </c>
      <c r="L5481" s="165">
        <f t="shared" si="263"/>
        <v>0</v>
      </c>
      <c r="M5481" s="172">
        <v>127</v>
      </c>
      <c r="N5481" s="172">
        <v>64</v>
      </c>
      <c r="O5481" s="167" t="s">
        <v>133</v>
      </c>
      <c r="P5481" s="260" t="e">
        <f t="shared" si="261"/>
        <v>#NUM!</v>
      </c>
      <c r="S5481" s="272"/>
    </row>
    <row r="5482" spans="1:19">
      <c r="A5482" s="161" t="s">
        <v>6714</v>
      </c>
      <c r="C5482" s="161" t="s">
        <v>133</v>
      </c>
      <c r="F5482" s="163" t="s">
        <v>133</v>
      </c>
      <c r="G5482" s="266" t="s">
        <v>133</v>
      </c>
      <c r="H5482" s="163" t="s">
        <v>133</v>
      </c>
      <c r="I5482" s="163" t="s">
        <v>133</v>
      </c>
      <c r="J5482" s="163" t="s">
        <v>133</v>
      </c>
      <c r="K5482" s="164">
        <f t="shared" si="262"/>
        <v>0</v>
      </c>
      <c r="L5482" s="165">
        <f t="shared" si="263"/>
        <v>0</v>
      </c>
      <c r="M5482" s="172">
        <v>127</v>
      </c>
      <c r="N5482" s="172">
        <v>64</v>
      </c>
      <c r="O5482" s="167" t="s">
        <v>133</v>
      </c>
      <c r="P5482" s="260" t="e">
        <f t="shared" si="261"/>
        <v>#NUM!</v>
      </c>
      <c r="S5482" s="272"/>
    </row>
    <row r="5483" spans="1:19">
      <c r="A5483" s="161" t="s">
        <v>6715</v>
      </c>
      <c r="C5483" s="161" t="s">
        <v>133</v>
      </c>
      <c r="F5483" s="163" t="s">
        <v>133</v>
      </c>
      <c r="G5483" s="266" t="s">
        <v>133</v>
      </c>
      <c r="H5483" s="163" t="s">
        <v>133</v>
      </c>
      <c r="I5483" s="163" t="s">
        <v>133</v>
      </c>
      <c r="J5483" s="163" t="s">
        <v>133</v>
      </c>
      <c r="K5483" s="164">
        <f t="shared" si="262"/>
        <v>0</v>
      </c>
      <c r="L5483" s="165">
        <f t="shared" si="263"/>
        <v>0</v>
      </c>
      <c r="M5483" s="172">
        <v>127</v>
      </c>
      <c r="N5483" s="172">
        <v>64</v>
      </c>
      <c r="O5483" s="167" t="s">
        <v>133</v>
      </c>
      <c r="P5483" s="260" t="e">
        <f t="shared" si="261"/>
        <v>#NUM!</v>
      </c>
      <c r="S5483" s="272"/>
    </row>
    <row r="5484" spans="1:19">
      <c r="A5484" s="161" t="s">
        <v>6716</v>
      </c>
      <c r="C5484" s="161" t="s">
        <v>133</v>
      </c>
      <c r="F5484" s="163" t="s">
        <v>133</v>
      </c>
      <c r="G5484" s="266" t="s">
        <v>133</v>
      </c>
      <c r="H5484" s="163" t="s">
        <v>133</v>
      </c>
      <c r="I5484" s="163" t="s">
        <v>133</v>
      </c>
      <c r="J5484" s="163" t="s">
        <v>133</v>
      </c>
      <c r="K5484" s="164">
        <f t="shared" si="262"/>
        <v>0</v>
      </c>
      <c r="L5484" s="165">
        <f t="shared" si="263"/>
        <v>0</v>
      </c>
      <c r="M5484" s="172">
        <v>127</v>
      </c>
      <c r="N5484" s="172">
        <v>64</v>
      </c>
      <c r="O5484" s="167" t="s">
        <v>133</v>
      </c>
      <c r="P5484" s="260" t="e">
        <f t="shared" si="261"/>
        <v>#NUM!</v>
      </c>
      <c r="S5484" s="272"/>
    </row>
    <row r="5485" spans="1:19">
      <c r="A5485" s="161" t="s">
        <v>6717</v>
      </c>
      <c r="C5485" s="161" t="s">
        <v>133</v>
      </c>
      <c r="F5485" s="163" t="s">
        <v>133</v>
      </c>
      <c r="G5485" s="266" t="s">
        <v>133</v>
      </c>
      <c r="H5485" s="163" t="s">
        <v>133</v>
      </c>
      <c r="I5485" s="163" t="s">
        <v>133</v>
      </c>
      <c r="J5485" s="163" t="s">
        <v>133</v>
      </c>
      <c r="K5485" s="164">
        <f t="shared" si="262"/>
        <v>0</v>
      </c>
      <c r="L5485" s="165">
        <f t="shared" si="263"/>
        <v>0</v>
      </c>
      <c r="M5485" s="172">
        <v>127</v>
      </c>
      <c r="N5485" s="172">
        <v>64</v>
      </c>
      <c r="O5485" s="167" t="s">
        <v>133</v>
      </c>
      <c r="P5485" s="260" t="e">
        <f t="shared" si="261"/>
        <v>#NUM!</v>
      </c>
      <c r="S5485" s="272"/>
    </row>
    <row r="5486" spans="1:19">
      <c r="A5486" s="161" t="s">
        <v>6718</v>
      </c>
      <c r="C5486" s="161" t="s">
        <v>133</v>
      </c>
      <c r="F5486" s="163" t="s">
        <v>133</v>
      </c>
      <c r="G5486" s="266" t="s">
        <v>133</v>
      </c>
      <c r="H5486" s="163" t="s">
        <v>133</v>
      </c>
      <c r="I5486" s="163" t="s">
        <v>133</v>
      </c>
      <c r="J5486" s="163" t="s">
        <v>133</v>
      </c>
      <c r="K5486" s="164">
        <f t="shared" si="262"/>
        <v>0</v>
      </c>
      <c r="L5486" s="165">
        <f t="shared" si="263"/>
        <v>0</v>
      </c>
      <c r="M5486" s="172">
        <v>127</v>
      </c>
      <c r="N5486" s="172">
        <v>64</v>
      </c>
      <c r="O5486" s="167" t="s">
        <v>133</v>
      </c>
      <c r="P5486" s="260" t="e">
        <f t="shared" si="261"/>
        <v>#NUM!</v>
      </c>
      <c r="S5486" s="272"/>
    </row>
    <row r="5487" spans="1:19">
      <c r="A5487" s="161" t="s">
        <v>6719</v>
      </c>
      <c r="C5487" s="161" t="s">
        <v>133</v>
      </c>
      <c r="F5487" s="163" t="s">
        <v>133</v>
      </c>
      <c r="G5487" s="266" t="s">
        <v>133</v>
      </c>
      <c r="H5487" s="163" t="s">
        <v>133</v>
      </c>
      <c r="I5487" s="163" t="s">
        <v>133</v>
      </c>
      <c r="J5487" s="163" t="s">
        <v>133</v>
      </c>
      <c r="K5487" s="164">
        <f t="shared" si="262"/>
        <v>0</v>
      </c>
      <c r="L5487" s="165">
        <f t="shared" si="263"/>
        <v>0</v>
      </c>
      <c r="M5487" s="172">
        <v>127</v>
      </c>
      <c r="N5487" s="172">
        <v>64</v>
      </c>
      <c r="O5487" s="167" t="s">
        <v>133</v>
      </c>
      <c r="P5487" s="260" t="e">
        <f t="shared" si="261"/>
        <v>#NUM!</v>
      </c>
      <c r="S5487" s="272"/>
    </row>
    <row r="5488" spans="1:19">
      <c r="A5488" s="161" t="s">
        <v>6720</v>
      </c>
      <c r="C5488" s="161" t="s">
        <v>133</v>
      </c>
      <c r="F5488" s="163" t="s">
        <v>133</v>
      </c>
      <c r="G5488" s="266" t="s">
        <v>133</v>
      </c>
      <c r="H5488" s="163" t="s">
        <v>133</v>
      </c>
      <c r="I5488" s="163" t="s">
        <v>133</v>
      </c>
      <c r="J5488" s="163" t="s">
        <v>133</v>
      </c>
      <c r="K5488" s="164">
        <f t="shared" si="262"/>
        <v>0</v>
      </c>
      <c r="L5488" s="165">
        <f t="shared" si="263"/>
        <v>0</v>
      </c>
      <c r="M5488" s="172">
        <v>127</v>
      </c>
      <c r="N5488" s="172">
        <v>64</v>
      </c>
      <c r="O5488" s="167" t="s">
        <v>133</v>
      </c>
      <c r="P5488" s="260" t="e">
        <f t="shared" si="261"/>
        <v>#NUM!</v>
      </c>
      <c r="S5488" s="272"/>
    </row>
    <row r="5489" spans="1:19">
      <c r="A5489" s="161" t="s">
        <v>6721</v>
      </c>
      <c r="C5489" s="161" t="s">
        <v>133</v>
      </c>
      <c r="F5489" s="163" t="s">
        <v>133</v>
      </c>
      <c r="G5489" s="266" t="s">
        <v>133</v>
      </c>
      <c r="H5489" s="163" t="s">
        <v>133</v>
      </c>
      <c r="I5489" s="163" t="s">
        <v>133</v>
      </c>
      <c r="J5489" s="163" t="s">
        <v>133</v>
      </c>
      <c r="K5489" s="164">
        <f t="shared" si="262"/>
        <v>0</v>
      </c>
      <c r="L5489" s="165">
        <f t="shared" si="263"/>
        <v>0</v>
      </c>
      <c r="M5489" s="172">
        <v>127</v>
      </c>
      <c r="N5489" s="172">
        <v>64</v>
      </c>
      <c r="O5489" s="167" t="s">
        <v>133</v>
      </c>
      <c r="P5489" s="260" t="e">
        <f t="shared" si="261"/>
        <v>#NUM!</v>
      </c>
      <c r="S5489" s="272"/>
    </row>
    <row r="5490" spans="1:19">
      <c r="A5490" s="161" t="s">
        <v>6722</v>
      </c>
      <c r="C5490" s="161" t="s">
        <v>133</v>
      </c>
      <c r="F5490" s="163" t="s">
        <v>133</v>
      </c>
      <c r="G5490" s="266" t="s">
        <v>133</v>
      </c>
      <c r="H5490" s="163" t="s">
        <v>133</v>
      </c>
      <c r="I5490" s="163" t="s">
        <v>133</v>
      </c>
      <c r="J5490" s="163" t="s">
        <v>133</v>
      </c>
      <c r="K5490" s="164">
        <f t="shared" si="262"/>
        <v>0</v>
      </c>
      <c r="L5490" s="165">
        <f t="shared" si="263"/>
        <v>0</v>
      </c>
      <c r="M5490" s="172">
        <v>127</v>
      </c>
      <c r="N5490" s="172">
        <v>64</v>
      </c>
      <c r="O5490" s="167" t="s">
        <v>133</v>
      </c>
      <c r="P5490" s="260" t="e">
        <f t="shared" si="261"/>
        <v>#NUM!</v>
      </c>
      <c r="S5490" s="272"/>
    </row>
    <row r="5491" spans="1:19">
      <c r="A5491" s="161" t="s">
        <v>6723</v>
      </c>
      <c r="C5491" s="161" t="s">
        <v>133</v>
      </c>
      <c r="F5491" s="163" t="s">
        <v>133</v>
      </c>
      <c r="G5491" s="266" t="s">
        <v>133</v>
      </c>
      <c r="H5491" s="163" t="s">
        <v>133</v>
      </c>
      <c r="I5491" s="163" t="s">
        <v>133</v>
      </c>
      <c r="J5491" s="163" t="s">
        <v>133</v>
      </c>
      <c r="K5491" s="164">
        <f t="shared" si="262"/>
        <v>0</v>
      </c>
      <c r="L5491" s="165">
        <f t="shared" si="263"/>
        <v>0</v>
      </c>
      <c r="M5491" s="172">
        <v>127</v>
      </c>
      <c r="N5491" s="172">
        <v>64</v>
      </c>
      <c r="O5491" s="167" t="s">
        <v>133</v>
      </c>
      <c r="P5491" s="260" t="e">
        <f t="shared" si="261"/>
        <v>#NUM!</v>
      </c>
      <c r="S5491" s="272"/>
    </row>
    <row r="5492" spans="1:19">
      <c r="A5492" s="161" t="s">
        <v>6724</v>
      </c>
      <c r="C5492" s="161" t="s">
        <v>133</v>
      </c>
      <c r="F5492" s="163" t="s">
        <v>133</v>
      </c>
      <c r="G5492" s="266" t="s">
        <v>133</v>
      </c>
      <c r="H5492" s="163" t="s">
        <v>133</v>
      </c>
      <c r="I5492" s="163" t="s">
        <v>133</v>
      </c>
      <c r="J5492" s="163" t="s">
        <v>133</v>
      </c>
      <c r="K5492" s="164">
        <f t="shared" si="262"/>
        <v>0</v>
      </c>
      <c r="L5492" s="165">
        <f t="shared" si="263"/>
        <v>0</v>
      </c>
      <c r="M5492" s="172">
        <v>127</v>
      </c>
      <c r="N5492" s="172">
        <v>64</v>
      </c>
      <c r="O5492" s="167" t="s">
        <v>133</v>
      </c>
      <c r="P5492" s="260" t="e">
        <f t="shared" si="261"/>
        <v>#NUM!</v>
      </c>
      <c r="S5492" s="272"/>
    </row>
    <row r="5493" spans="1:19">
      <c r="A5493" s="161" t="s">
        <v>6725</v>
      </c>
      <c r="C5493" s="161" t="s">
        <v>133</v>
      </c>
      <c r="F5493" s="163" t="s">
        <v>133</v>
      </c>
      <c r="G5493" s="266" t="s">
        <v>133</v>
      </c>
      <c r="H5493" s="163" t="s">
        <v>133</v>
      </c>
      <c r="I5493" s="163" t="s">
        <v>133</v>
      </c>
      <c r="J5493" s="163" t="s">
        <v>133</v>
      </c>
      <c r="K5493" s="164">
        <f t="shared" si="262"/>
        <v>0</v>
      </c>
      <c r="L5493" s="165">
        <f t="shared" si="263"/>
        <v>0</v>
      </c>
      <c r="M5493" s="172">
        <v>127</v>
      </c>
      <c r="N5493" s="172">
        <v>64</v>
      </c>
      <c r="O5493" s="167" t="s">
        <v>133</v>
      </c>
      <c r="P5493" s="260" t="e">
        <f t="shared" si="261"/>
        <v>#NUM!</v>
      </c>
      <c r="S5493" s="272"/>
    </row>
    <row r="5494" spans="1:19">
      <c r="A5494" s="161" t="s">
        <v>6726</v>
      </c>
      <c r="C5494" s="161" t="s">
        <v>133</v>
      </c>
      <c r="F5494" s="163" t="s">
        <v>133</v>
      </c>
      <c r="G5494" s="266" t="s">
        <v>133</v>
      </c>
      <c r="H5494" s="163" t="s">
        <v>133</v>
      </c>
      <c r="I5494" s="163" t="s">
        <v>133</v>
      </c>
      <c r="J5494" s="163" t="s">
        <v>133</v>
      </c>
      <c r="K5494" s="164">
        <f t="shared" si="262"/>
        <v>0</v>
      </c>
      <c r="L5494" s="165">
        <f t="shared" si="263"/>
        <v>0</v>
      </c>
      <c r="M5494" s="172">
        <v>127</v>
      </c>
      <c r="N5494" s="172">
        <v>64</v>
      </c>
      <c r="O5494" s="167" t="s">
        <v>133</v>
      </c>
      <c r="P5494" s="260" t="e">
        <f t="shared" si="261"/>
        <v>#NUM!</v>
      </c>
      <c r="S5494" s="272"/>
    </row>
    <row r="5495" spans="1:19">
      <c r="A5495" s="161" t="s">
        <v>6727</v>
      </c>
      <c r="C5495" s="161" t="s">
        <v>133</v>
      </c>
      <c r="F5495" s="163" t="s">
        <v>133</v>
      </c>
      <c r="G5495" s="266" t="s">
        <v>133</v>
      </c>
      <c r="H5495" s="163" t="s">
        <v>133</v>
      </c>
      <c r="I5495" s="163" t="s">
        <v>133</v>
      </c>
      <c r="J5495" s="163" t="s">
        <v>133</v>
      </c>
      <c r="K5495" s="164">
        <f t="shared" si="262"/>
        <v>0</v>
      </c>
      <c r="L5495" s="165">
        <f t="shared" si="263"/>
        <v>0</v>
      </c>
      <c r="M5495" s="172">
        <v>127</v>
      </c>
      <c r="N5495" s="172">
        <v>64</v>
      </c>
      <c r="O5495" s="167" t="s">
        <v>133</v>
      </c>
      <c r="P5495" s="260" t="e">
        <f t="shared" si="261"/>
        <v>#NUM!</v>
      </c>
      <c r="S5495" s="272"/>
    </row>
    <row r="5496" spans="1:19">
      <c r="A5496" s="161" t="s">
        <v>6728</v>
      </c>
      <c r="C5496" s="161" t="s">
        <v>133</v>
      </c>
      <c r="F5496" s="163" t="s">
        <v>133</v>
      </c>
      <c r="G5496" s="266" t="s">
        <v>133</v>
      </c>
      <c r="H5496" s="163" t="s">
        <v>133</v>
      </c>
      <c r="I5496" s="163" t="s">
        <v>133</v>
      </c>
      <c r="J5496" s="163" t="s">
        <v>133</v>
      </c>
      <c r="K5496" s="164">
        <f t="shared" si="262"/>
        <v>0</v>
      </c>
      <c r="L5496" s="165">
        <f t="shared" si="263"/>
        <v>0</v>
      </c>
      <c r="M5496" s="172">
        <v>127</v>
      </c>
      <c r="N5496" s="172">
        <v>64</v>
      </c>
      <c r="O5496" s="167" t="s">
        <v>133</v>
      </c>
      <c r="P5496" s="260" t="e">
        <f t="shared" si="261"/>
        <v>#NUM!</v>
      </c>
      <c r="S5496" s="272"/>
    </row>
    <row r="5497" spans="1:19">
      <c r="A5497" s="161" t="s">
        <v>6729</v>
      </c>
      <c r="C5497" s="161" t="s">
        <v>133</v>
      </c>
      <c r="F5497" s="163" t="s">
        <v>133</v>
      </c>
      <c r="G5497" s="266" t="s">
        <v>133</v>
      </c>
      <c r="H5497" s="163" t="s">
        <v>133</v>
      </c>
      <c r="I5497" s="163" t="s">
        <v>133</v>
      </c>
      <c r="J5497" s="163" t="s">
        <v>133</v>
      </c>
      <c r="K5497" s="164">
        <f t="shared" si="262"/>
        <v>0</v>
      </c>
      <c r="L5497" s="165">
        <f t="shared" si="263"/>
        <v>0</v>
      </c>
      <c r="M5497" s="172">
        <v>127</v>
      </c>
      <c r="N5497" s="172">
        <v>64</v>
      </c>
      <c r="O5497" s="167" t="s">
        <v>133</v>
      </c>
      <c r="P5497" s="260" t="e">
        <f t="shared" si="261"/>
        <v>#NUM!</v>
      </c>
      <c r="S5497" s="272"/>
    </row>
    <row r="5498" spans="1:19">
      <c r="A5498" s="161" t="s">
        <v>6730</v>
      </c>
      <c r="C5498" s="161" t="s">
        <v>133</v>
      </c>
      <c r="F5498" s="163" t="s">
        <v>133</v>
      </c>
      <c r="G5498" s="266" t="s">
        <v>133</v>
      </c>
      <c r="H5498" s="163" t="s">
        <v>133</v>
      </c>
      <c r="I5498" s="163" t="s">
        <v>133</v>
      </c>
      <c r="J5498" s="163" t="s">
        <v>133</v>
      </c>
      <c r="K5498" s="164">
        <f t="shared" si="262"/>
        <v>0</v>
      </c>
      <c r="L5498" s="165">
        <f t="shared" si="263"/>
        <v>0</v>
      </c>
      <c r="M5498" s="172">
        <v>127</v>
      </c>
      <c r="N5498" s="172">
        <v>64</v>
      </c>
      <c r="O5498" s="167" t="s">
        <v>133</v>
      </c>
      <c r="P5498" s="260" t="e">
        <f t="shared" si="261"/>
        <v>#NUM!</v>
      </c>
      <c r="S5498" s="272"/>
    </row>
    <row r="5499" spans="1:19">
      <c r="A5499" s="161" t="s">
        <v>6731</v>
      </c>
      <c r="C5499" s="161" t="s">
        <v>133</v>
      </c>
      <c r="F5499" s="163" t="s">
        <v>133</v>
      </c>
      <c r="G5499" s="266" t="s">
        <v>133</v>
      </c>
      <c r="H5499" s="163" t="s">
        <v>133</v>
      </c>
      <c r="I5499" s="163" t="s">
        <v>133</v>
      </c>
      <c r="J5499" s="163" t="s">
        <v>133</v>
      </c>
      <c r="K5499" s="164">
        <f t="shared" si="262"/>
        <v>0</v>
      </c>
      <c r="L5499" s="165">
        <f t="shared" si="263"/>
        <v>0</v>
      </c>
      <c r="M5499" s="172">
        <v>127</v>
      </c>
      <c r="N5499" s="172">
        <v>64</v>
      </c>
      <c r="O5499" s="167" t="s">
        <v>133</v>
      </c>
      <c r="P5499" s="260" t="e">
        <f t="shared" si="261"/>
        <v>#NUM!</v>
      </c>
      <c r="S5499" s="272"/>
    </row>
    <row r="5500" spans="1:19">
      <c r="A5500" s="161" t="s">
        <v>6732</v>
      </c>
      <c r="C5500" s="161" t="s">
        <v>133</v>
      </c>
      <c r="F5500" s="163" t="s">
        <v>133</v>
      </c>
      <c r="G5500" s="266" t="s">
        <v>133</v>
      </c>
      <c r="H5500" s="163" t="s">
        <v>133</v>
      </c>
      <c r="I5500" s="163" t="s">
        <v>133</v>
      </c>
      <c r="J5500" s="163" t="s">
        <v>133</v>
      </c>
      <c r="K5500" s="164">
        <f t="shared" si="262"/>
        <v>0</v>
      </c>
      <c r="L5500" s="165">
        <f t="shared" si="263"/>
        <v>0</v>
      </c>
      <c r="M5500" s="172">
        <v>127</v>
      </c>
      <c r="N5500" s="172">
        <v>64</v>
      </c>
      <c r="O5500" s="167" t="s">
        <v>133</v>
      </c>
      <c r="P5500" s="260" t="e">
        <f t="shared" si="261"/>
        <v>#NUM!</v>
      </c>
      <c r="S5500" s="272"/>
    </row>
    <row r="5501" spans="1:19">
      <c r="A5501" s="161" t="s">
        <v>6733</v>
      </c>
      <c r="C5501" s="161" t="s">
        <v>133</v>
      </c>
      <c r="F5501" s="163" t="s">
        <v>133</v>
      </c>
      <c r="G5501" s="266" t="s">
        <v>133</v>
      </c>
      <c r="H5501" s="163" t="s">
        <v>133</v>
      </c>
      <c r="I5501" s="163" t="s">
        <v>133</v>
      </c>
      <c r="J5501" s="163" t="s">
        <v>133</v>
      </c>
      <c r="K5501" s="164">
        <f t="shared" si="262"/>
        <v>0</v>
      </c>
      <c r="L5501" s="165">
        <f t="shared" si="263"/>
        <v>0</v>
      </c>
      <c r="M5501" s="172">
        <v>127</v>
      </c>
      <c r="N5501" s="172">
        <v>64</v>
      </c>
      <c r="O5501" s="167" t="s">
        <v>133</v>
      </c>
      <c r="P5501" s="260" t="e">
        <f t="shared" si="261"/>
        <v>#NUM!</v>
      </c>
      <c r="S5501" s="272"/>
    </row>
    <row r="5502" spans="1:19">
      <c r="A5502" s="161" t="s">
        <v>6734</v>
      </c>
      <c r="C5502" s="161" t="s">
        <v>133</v>
      </c>
      <c r="F5502" s="163" t="s">
        <v>133</v>
      </c>
      <c r="G5502" s="266" t="s">
        <v>133</v>
      </c>
      <c r="H5502" s="163" t="s">
        <v>133</v>
      </c>
      <c r="I5502" s="163" t="s">
        <v>133</v>
      </c>
      <c r="J5502" s="163" t="s">
        <v>133</v>
      </c>
      <c r="K5502" s="164">
        <f t="shared" si="262"/>
        <v>0</v>
      </c>
      <c r="L5502" s="165">
        <f t="shared" si="263"/>
        <v>0</v>
      </c>
      <c r="M5502" s="172">
        <v>127</v>
      </c>
      <c r="N5502" s="172">
        <v>64</v>
      </c>
      <c r="O5502" s="167" t="s">
        <v>133</v>
      </c>
      <c r="P5502" s="260" t="e">
        <f t="shared" si="261"/>
        <v>#NUM!</v>
      </c>
      <c r="S5502" s="272"/>
    </row>
    <row r="5503" spans="1:19">
      <c r="A5503" s="161" t="s">
        <v>6735</v>
      </c>
      <c r="C5503" s="161" t="s">
        <v>133</v>
      </c>
      <c r="F5503" s="163" t="s">
        <v>133</v>
      </c>
      <c r="G5503" s="266" t="s">
        <v>133</v>
      </c>
      <c r="H5503" s="163" t="s">
        <v>133</v>
      </c>
      <c r="I5503" s="163" t="s">
        <v>133</v>
      </c>
      <c r="J5503" s="163" t="s">
        <v>133</v>
      </c>
      <c r="K5503" s="164">
        <f t="shared" si="262"/>
        <v>0</v>
      </c>
      <c r="L5503" s="165">
        <f t="shared" si="263"/>
        <v>0</v>
      </c>
      <c r="M5503" s="172">
        <v>127</v>
      </c>
      <c r="N5503" s="172">
        <v>64</v>
      </c>
      <c r="O5503" s="167" t="s">
        <v>133</v>
      </c>
      <c r="P5503" s="260" t="e">
        <f t="shared" si="261"/>
        <v>#NUM!</v>
      </c>
      <c r="S5503" s="272"/>
    </row>
    <row r="5504" spans="1:19">
      <c r="A5504" s="161" t="s">
        <v>6736</v>
      </c>
      <c r="C5504" s="161" t="s">
        <v>133</v>
      </c>
      <c r="F5504" s="163" t="s">
        <v>133</v>
      </c>
      <c r="G5504" s="266" t="s">
        <v>133</v>
      </c>
      <c r="H5504" s="163" t="s">
        <v>133</v>
      </c>
      <c r="I5504" s="163" t="s">
        <v>133</v>
      </c>
      <c r="J5504" s="163" t="s">
        <v>133</v>
      </c>
      <c r="K5504" s="164">
        <f t="shared" si="262"/>
        <v>0</v>
      </c>
      <c r="L5504" s="165">
        <f t="shared" si="263"/>
        <v>0</v>
      </c>
      <c r="M5504" s="172">
        <v>127</v>
      </c>
      <c r="N5504" s="172">
        <v>64</v>
      </c>
      <c r="O5504" s="167" t="s">
        <v>133</v>
      </c>
      <c r="P5504" s="260" t="e">
        <f t="shared" si="261"/>
        <v>#NUM!</v>
      </c>
      <c r="S5504" s="272"/>
    </row>
    <row r="5505" spans="1:19">
      <c r="A5505" s="161" t="s">
        <v>6737</v>
      </c>
      <c r="C5505" s="161" t="s">
        <v>133</v>
      </c>
      <c r="F5505" s="163" t="s">
        <v>133</v>
      </c>
      <c r="G5505" s="266" t="s">
        <v>133</v>
      </c>
      <c r="H5505" s="163" t="s">
        <v>133</v>
      </c>
      <c r="I5505" s="163" t="s">
        <v>133</v>
      </c>
      <c r="J5505" s="163" t="s">
        <v>133</v>
      </c>
      <c r="K5505" s="164">
        <f t="shared" si="262"/>
        <v>0</v>
      </c>
      <c r="L5505" s="165">
        <f t="shared" si="263"/>
        <v>0</v>
      </c>
      <c r="M5505" s="172">
        <v>127</v>
      </c>
      <c r="N5505" s="172">
        <v>64</v>
      </c>
      <c r="O5505" s="167" t="s">
        <v>133</v>
      </c>
      <c r="P5505" s="260" t="e">
        <f t="shared" si="261"/>
        <v>#NUM!</v>
      </c>
      <c r="S5505" s="272"/>
    </row>
    <row r="5506" spans="1:19">
      <c r="A5506" s="161" t="s">
        <v>6738</v>
      </c>
      <c r="C5506" s="161" t="s">
        <v>133</v>
      </c>
      <c r="F5506" s="163" t="s">
        <v>133</v>
      </c>
      <c r="G5506" s="266" t="s">
        <v>133</v>
      </c>
      <c r="H5506" s="163" t="s">
        <v>133</v>
      </c>
      <c r="I5506" s="163" t="s">
        <v>133</v>
      </c>
      <c r="J5506" s="163" t="s">
        <v>133</v>
      </c>
      <c r="K5506" s="164">
        <f t="shared" si="262"/>
        <v>0</v>
      </c>
      <c r="L5506" s="165">
        <f t="shared" si="263"/>
        <v>0</v>
      </c>
      <c r="M5506" s="172">
        <v>127</v>
      </c>
      <c r="N5506" s="172">
        <v>64</v>
      </c>
      <c r="O5506" s="167" t="s">
        <v>133</v>
      </c>
      <c r="P5506" s="260" t="e">
        <f t="shared" si="261"/>
        <v>#NUM!</v>
      </c>
      <c r="S5506" s="272"/>
    </row>
    <row r="5507" spans="1:19">
      <c r="A5507" s="161" t="s">
        <v>6739</v>
      </c>
      <c r="C5507" s="161" t="s">
        <v>133</v>
      </c>
      <c r="F5507" s="163" t="s">
        <v>133</v>
      </c>
      <c r="G5507" s="266" t="s">
        <v>133</v>
      </c>
      <c r="H5507" s="163" t="s">
        <v>133</v>
      </c>
      <c r="I5507" s="163" t="s">
        <v>133</v>
      </c>
      <c r="J5507" s="163" t="s">
        <v>133</v>
      </c>
      <c r="K5507" s="164">
        <f t="shared" si="262"/>
        <v>0</v>
      </c>
      <c r="L5507" s="165">
        <f t="shared" si="263"/>
        <v>0</v>
      </c>
      <c r="M5507" s="172">
        <v>127</v>
      </c>
      <c r="N5507" s="172">
        <v>64</v>
      </c>
      <c r="O5507" s="167" t="s">
        <v>133</v>
      </c>
      <c r="P5507" s="260" t="e">
        <f t="shared" si="261"/>
        <v>#NUM!</v>
      </c>
      <c r="S5507" s="272"/>
    </row>
    <row r="5508" spans="1:19">
      <c r="A5508" s="161" t="s">
        <v>6740</v>
      </c>
      <c r="C5508" s="161" t="s">
        <v>133</v>
      </c>
      <c r="F5508" s="163" t="s">
        <v>133</v>
      </c>
      <c r="G5508" s="266" t="s">
        <v>133</v>
      </c>
      <c r="H5508" s="163" t="s">
        <v>133</v>
      </c>
      <c r="I5508" s="163" t="s">
        <v>133</v>
      </c>
      <c r="J5508" s="163" t="s">
        <v>133</v>
      </c>
      <c r="K5508" s="164">
        <f t="shared" si="262"/>
        <v>0</v>
      </c>
      <c r="L5508" s="165">
        <f t="shared" si="263"/>
        <v>0</v>
      </c>
      <c r="M5508" s="172">
        <v>127</v>
      </c>
      <c r="N5508" s="172">
        <v>64</v>
      </c>
      <c r="O5508" s="167" t="s">
        <v>133</v>
      </c>
      <c r="P5508" s="260" t="e">
        <f t="shared" si="261"/>
        <v>#NUM!</v>
      </c>
      <c r="S5508" s="272"/>
    </row>
    <row r="5509" spans="1:19">
      <c r="A5509" s="161" t="s">
        <v>6741</v>
      </c>
      <c r="C5509" s="161" t="s">
        <v>133</v>
      </c>
      <c r="F5509" s="163" t="s">
        <v>133</v>
      </c>
      <c r="G5509" s="266" t="s">
        <v>133</v>
      </c>
      <c r="H5509" s="163" t="s">
        <v>133</v>
      </c>
      <c r="I5509" s="163" t="s">
        <v>133</v>
      </c>
      <c r="J5509" s="163" t="s">
        <v>133</v>
      </c>
      <c r="K5509" s="164">
        <f t="shared" si="262"/>
        <v>0</v>
      </c>
      <c r="L5509" s="165">
        <f t="shared" si="263"/>
        <v>0</v>
      </c>
      <c r="M5509" s="172">
        <v>127</v>
      </c>
      <c r="N5509" s="172">
        <v>64</v>
      </c>
      <c r="O5509" s="167" t="s">
        <v>133</v>
      </c>
      <c r="P5509" s="260" t="e">
        <f t="shared" si="261"/>
        <v>#NUM!</v>
      </c>
      <c r="S5509" s="272"/>
    </row>
    <row r="5510" spans="1:19">
      <c r="A5510" s="161" t="s">
        <v>6742</v>
      </c>
      <c r="C5510" s="161" t="s">
        <v>133</v>
      </c>
      <c r="F5510" s="163" t="s">
        <v>133</v>
      </c>
      <c r="G5510" s="266" t="s">
        <v>133</v>
      </c>
      <c r="H5510" s="163" t="s">
        <v>133</v>
      </c>
      <c r="I5510" s="163" t="s">
        <v>133</v>
      </c>
      <c r="J5510" s="163" t="s">
        <v>133</v>
      </c>
      <c r="K5510" s="164">
        <f t="shared" si="262"/>
        <v>0</v>
      </c>
      <c r="L5510" s="165">
        <f t="shared" si="263"/>
        <v>0</v>
      </c>
      <c r="M5510" s="172">
        <v>127</v>
      </c>
      <c r="N5510" s="172">
        <v>64</v>
      </c>
      <c r="O5510" s="167" t="s">
        <v>133</v>
      </c>
      <c r="P5510" s="260" t="e">
        <f t="shared" si="261"/>
        <v>#NUM!</v>
      </c>
      <c r="S5510" s="272"/>
    </row>
    <row r="5511" spans="1:19">
      <c r="A5511" s="161" t="s">
        <v>6743</v>
      </c>
      <c r="C5511" s="161" t="s">
        <v>133</v>
      </c>
      <c r="F5511" s="163" t="s">
        <v>133</v>
      </c>
      <c r="G5511" s="266" t="s">
        <v>133</v>
      </c>
      <c r="H5511" s="163" t="s">
        <v>133</v>
      </c>
      <c r="I5511" s="163" t="s">
        <v>133</v>
      </c>
      <c r="J5511" s="163" t="s">
        <v>133</v>
      </c>
      <c r="K5511" s="164">
        <f t="shared" si="262"/>
        <v>0</v>
      </c>
      <c r="L5511" s="165">
        <f t="shared" si="263"/>
        <v>0</v>
      </c>
      <c r="M5511" s="172">
        <v>127</v>
      </c>
      <c r="N5511" s="172">
        <v>64</v>
      </c>
      <c r="O5511" s="167" t="s">
        <v>133</v>
      </c>
      <c r="P5511" s="260" t="e">
        <f t="shared" si="261"/>
        <v>#NUM!</v>
      </c>
      <c r="S5511" s="272"/>
    </row>
    <row r="5512" spans="1:19">
      <c r="A5512" s="161" t="s">
        <v>6744</v>
      </c>
      <c r="C5512" s="161" t="s">
        <v>133</v>
      </c>
      <c r="F5512" s="163" t="s">
        <v>133</v>
      </c>
      <c r="G5512" s="266" t="s">
        <v>133</v>
      </c>
      <c r="H5512" s="163" t="s">
        <v>133</v>
      </c>
      <c r="I5512" s="163" t="s">
        <v>133</v>
      </c>
      <c r="J5512" s="163" t="s">
        <v>133</v>
      </c>
      <c r="K5512" s="164">
        <f t="shared" si="262"/>
        <v>0</v>
      </c>
      <c r="L5512" s="165">
        <f t="shared" si="263"/>
        <v>0</v>
      </c>
      <c r="M5512" s="172">
        <v>127</v>
      </c>
      <c r="N5512" s="172">
        <v>64</v>
      </c>
      <c r="O5512" s="167" t="s">
        <v>133</v>
      </c>
      <c r="P5512" s="260" t="e">
        <f t="shared" si="261"/>
        <v>#NUM!</v>
      </c>
      <c r="S5512" s="272"/>
    </row>
    <row r="5513" spans="1:19">
      <c r="A5513" s="161" t="s">
        <v>6745</v>
      </c>
      <c r="C5513" s="161" t="s">
        <v>133</v>
      </c>
      <c r="F5513" s="163" t="s">
        <v>133</v>
      </c>
      <c r="G5513" s="266" t="s">
        <v>133</v>
      </c>
      <c r="H5513" s="163" t="s">
        <v>133</v>
      </c>
      <c r="I5513" s="163" t="s">
        <v>133</v>
      </c>
      <c r="J5513" s="163" t="s">
        <v>133</v>
      </c>
      <c r="K5513" s="164">
        <f t="shared" si="262"/>
        <v>0</v>
      </c>
      <c r="L5513" s="165">
        <f t="shared" si="263"/>
        <v>0</v>
      </c>
      <c r="M5513" s="172">
        <v>127</v>
      </c>
      <c r="N5513" s="172">
        <v>64</v>
      </c>
      <c r="O5513" s="167" t="s">
        <v>133</v>
      </c>
      <c r="P5513" s="260" t="e">
        <f t="shared" si="261"/>
        <v>#NUM!</v>
      </c>
      <c r="S5513" s="272"/>
    </row>
    <row r="5514" spans="1:19">
      <c r="A5514" s="161" t="s">
        <v>6746</v>
      </c>
      <c r="C5514" s="161" t="s">
        <v>133</v>
      </c>
      <c r="F5514" s="163" t="s">
        <v>133</v>
      </c>
      <c r="G5514" s="266" t="s">
        <v>133</v>
      </c>
      <c r="H5514" s="163" t="s">
        <v>133</v>
      </c>
      <c r="I5514" s="163" t="s">
        <v>133</v>
      </c>
      <c r="J5514" s="163" t="s">
        <v>133</v>
      </c>
      <c r="K5514" s="164">
        <f t="shared" si="262"/>
        <v>0</v>
      </c>
      <c r="L5514" s="165">
        <f t="shared" si="263"/>
        <v>0</v>
      </c>
      <c r="M5514" s="172">
        <v>127</v>
      </c>
      <c r="N5514" s="172">
        <v>64</v>
      </c>
      <c r="O5514" s="167" t="s">
        <v>133</v>
      </c>
      <c r="P5514" s="260" t="e">
        <f t="shared" si="261"/>
        <v>#NUM!</v>
      </c>
      <c r="S5514" s="272"/>
    </row>
    <row r="5515" spans="1:19">
      <c r="A5515" s="161" t="s">
        <v>6747</v>
      </c>
      <c r="C5515" s="161" t="s">
        <v>133</v>
      </c>
      <c r="F5515" s="163" t="s">
        <v>133</v>
      </c>
      <c r="G5515" s="266" t="s">
        <v>133</v>
      </c>
      <c r="H5515" s="163" t="s">
        <v>133</v>
      </c>
      <c r="I5515" s="163" t="s">
        <v>133</v>
      </c>
      <c r="J5515" s="163" t="s">
        <v>133</v>
      </c>
      <c r="K5515" s="164">
        <f t="shared" si="262"/>
        <v>0</v>
      </c>
      <c r="L5515" s="165">
        <f t="shared" si="263"/>
        <v>0</v>
      </c>
      <c r="M5515" s="172">
        <v>127</v>
      </c>
      <c r="N5515" s="172">
        <v>64</v>
      </c>
      <c r="O5515" s="167" t="s">
        <v>133</v>
      </c>
      <c r="P5515" s="260" t="e">
        <f t="shared" si="261"/>
        <v>#NUM!</v>
      </c>
      <c r="S5515" s="272"/>
    </row>
    <row r="5516" spans="1:19">
      <c r="A5516" s="161" t="s">
        <v>6748</v>
      </c>
      <c r="C5516" s="161" t="s">
        <v>133</v>
      </c>
      <c r="F5516" s="163" t="s">
        <v>133</v>
      </c>
      <c r="G5516" s="266" t="s">
        <v>133</v>
      </c>
      <c r="H5516" s="163" t="s">
        <v>133</v>
      </c>
      <c r="I5516" s="163" t="s">
        <v>133</v>
      </c>
      <c r="J5516" s="163" t="s">
        <v>133</v>
      </c>
      <c r="K5516" s="164">
        <f t="shared" si="262"/>
        <v>0</v>
      </c>
      <c r="L5516" s="165">
        <f t="shared" si="263"/>
        <v>0</v>
      </c>
      <c r="M5516" s="172">
        <v>127</v>
      </c>
      <c r="N5516" s="172">
        <v>64</v>
      </c>
      <c r="O5516" s="167" t="s">
        <v>133</v>
      </c>
      <c r="P5516" s="260" t="e">
        <f t="shared" si="261"/>
        <v>#NUM!</v>
      </c>
      <c r="S5516" s="272"/>
    </row>
    <row r="5517" spans="1:19">
      <c r="A5517" s="161" t="s">
        <v>6749</v>
      </c>
      <c r="C5517" s="161" t="s">
        <v>133</v>
      </c>
      <c r="F5517" s="163" t="s">
        <v>133</v>
      </c>
      <c r="G5517" s="266" t="s">
        <v>133</v>
      </c>
      <c r="H5517" s="163" t="s">
        <v>133</v>
      </c>
      <c r="I5517" s="163" t="s">
        <v>133</v>
      </c>
      <c r="J5517" s="163" t="s">
        <v>133</v>
      </c>
      <c r="K5517" s="164">
        <f t="shared" si="262"/>
        <v>0</v>
      </c>
      <c r="L5517" s="165">
        <f t="shared" si="263"/>
        <v>0</v>
      </c>
      <c r="M5517" s="172">
        <v>127</v>
      </c>
      <c r="N5517" s="172">
        <v>64</v>
      </c>
      <c r="O5517" s="167" t="s">
        <v>133</v>
      </c>
      <c r="P5517" s="260" t="e">
        <f t="shared" si="261"/>
        <v>#NUM!</v>
      </c>
      <c r="S5517" s="272"/>
    </row>
    <row r="5518" spans="1:19">
      <c r="A5518" s="161" t="s">
        <v>6750</v>
      </c>
      <c r="C5518" s="161" t="s">
        <v>133</v>
      </c>
      <c r="F5518" s="163" t="s">
        <v>133</v>
      </c>
      <c r="G5518" s="266" t="s">
        <v>133</v>
      </c>
      <c r="H5518" s="163" t="s">
        <v>133</v>
      </c>
      <c r="I5518" s="163" t="s">
        <v>133</v>
      </c>
      <c r="J5518" s="163" t="s">
        <v>133</v>
      </c>
      <c r="K5518" s="164">
        <f t="shared" si="262"/>
        <v>0</v>
      </c>
      <c r="L5518" s="165">
        <f t="shared" si="263"/>
        <v>0</v>
      </c>
      <c r="M5518" s="172">
        <v>127</v>
      </c>
      <c r="N5518" s="172">
        <v>64</v>
      </c>
      <c r="O5518" s="167" t="s">
        <v>133</v>
      </c>
      <c r="P5518" s="260" t="e">
        <f t="shared" si="261"/>
        <v>#NUM!</v>
      </c>
      <c r="S5518" s="272"/>
    </row>
    <row r="5519" spans="1:19">
      <c r="A5519" s="161" t="s">
        <v>6751</v>
      </c>
      <c r="C5519" s="161" t="s">
        <v>133</v>
      </c>
      <c r="F5519" s="163" t="s">
        <v>133</v>
      </c>
      <c r="G5519" s="266" t="s">
        <v>133</v>
      </c>
      <c r="H5519" s="163" t="s">
        <v>133</v>
      </c>
      <c r="I5519" s="163" t="s">
        <v>133</v>
      </c>
      <c r="J5519" s="163" t="s">
        <v>133</v>
      </c>
      <c r="K5519" s="164">
        <f t="shared" si="262"/>
        <v>0</v>
      </c>
      <c r="L5519" s="165">
        <f t="shared" si="263"/>
        <v>0</v>
      </c>
      <c r="M5519" s="172">
        <v>127</v>
      </c>
      <c r="N5519" s="172">
        <v>64</v>
      </c>
      <c r="O5519" s="167" t="s">
        <v>133</v>
      </c>
      <c r="P5519" s="260" t="e">
        <f t="shared" ref="P5519:P5582" si="264">MEDIAN(Q5519:R5519)</f>
        <v>#NUM!</v>
      </c>
      <c r="S5519" s="272"/>
    </row>
    <row r="5520" spans="1:19">
      <c r="A5520" s="161" t="s">
        <v>6752</v>
      </c>
      <c r="C5520" s="161" t="s">
        <v>133</v>
      </c>
      <c r="F5520" s="163" t="s">
        <v>133</v>
      </c>
      <c r="G5520" s="266" t="s">
        <v>133</v>
      </c>
      <c r="H5520" s="163" t="s">
        <v>133</v>
      </c>
      <c r="I5520" s="163" t="s">
        <v>133</v>
      </c>
      <c r="J5520" s="163" t="s">
        <v>133</v>
      </c>
      <c r="K5520" s="164">
        <f t="shared" ref="K5520:K5583" si="265">IF(OR(D5520="n/a",D5520="nd"),0,D5520)+IF(OR(I5520="n/a",I5520="nd"),0,I5520)</f>
        <v>0</v>
      </c>
      <c r="L5520" s="165">
        <f t="shared" ref="L5520:L5583" si="266">SQRT(SUMSQ(IF(OR(E5520="n/a",E5520="nd"),0,E5520),IF(OR(F5520="n/a",F5520="nd"),0,F5520),IF(OR(J5520="n/a",J5520="nd"),0,J5520)))</f>
        <v>0</v>
      </c>
      <c r="M5520" s="172">
        <v>127</v>
      </c>
      <c r="N5520" s="172">
        <v>64</v>
      </c>
      <c r="O5520" s="167" t="s">
        <v>133</v>
      </c>
      <c r="P5520" s="260" t="e">
        <f t="shared" si="264"/>
        <v>#NUM!</v>
      </c>
      <c r="S5520" s="272"/>
    </row>
    <row r="5521" spans="1:19">
      <c r="A5521" s="161" t="s">
        <v>6753</v>
      </c>
      <c r="C5521" s="161" t="s">
        <v>133</v>
      </c>
      <c r="F5521" s="163" t="s">
        <v>133</v>
      </c>
      <c r="G5521" s="266" t="s">
        <v>133</v>
      </c>
      <c r="H5521" s="163" t="s">
        <v>133</v>
      </c>
      <c r="I5521" s="163" t="s">
        <v>133</v>
      </c>
      <c r="J5521" s="163" t="s">
        <v>133</v>
      </c>
      <c r="K5521" s="164">
        <f t="shared" si="265"/>
        <v>0</v>
      </c>
      <c r="L5521" s="165">
        <f t="shared" si="266"/>
        <v>0</v>
      </c>
      <c r="M5521" s="172">
        <v>127</v>
      </c>
      <c r="N5521" s="172">
        <v>64</v>
      </c>
      <c r="O5521" s="167" t="s">
        <v>133</v>
      </c>
      <c r="P5521" s="260" t="e">
        <f t="shared" si="264"/>
        <v>#NUM!</v>
      </c>
      <c r="S5521" s="272"/>
    </row>
    <row r="5522" spans="1:19">
      <c r="A5522" s="161" t="s">
        <v>6754</v>
      </c>
      <c r="C5522" s="161" t="s">
        <v>133</v>
      </c>
      <c r="F5522" s="163" t="s">
        <v>133</v>
      </c>
      <c r="G5522" s="266" t="s">
        <v>133</v>
      </c>
      <c r="H5522" s="163" t="s">
        <v>133</v>
      </c>
      <c r="I5522" s="163" t="s">
        <v>133</v>
      </c>
      <c r="J5522" s="163" t="s">
        <v>133</v>
      </c>
      <c r="K5522" s="164">
        <f t="shared" si="265"/>
        <v>0</v>
      </c>
      <c r="L5522" s="165">
        <f t="shared" si="266"/>
        <v>0</v>
      </c>
      <c r="M5522" s="172">
        <v>127</v>
      </c>
      <c r="N5522" s="172">
        <v>64</v>
      </c>
      <c r="O5522" s="167" t="s">
        <v>133</v>
      </c>
      <c r="P5522" s="260" t="e">
        <f t="shared" si="264"/>
        <v>#NUM!</v>
      </c>
      <c r="S5522" s="272"/>
    </row>
    <row r="5523" spans="1:19">
      <c r="A5523" s="161" t="s">
        <v>6755</v>
      </c>
      <c r="C5523" s="161" t="s">
        <v>133</v>
      </c>
      <c r="F5523" s="163" t="s">
        <v>133</v>
      </c>
      <c r="G5523" s="266" t="s">
        <v>133</v>
      </c>
      <c r="H5523" s="163" t="s">
        <v>133</v>
      </c>
      <c r="I5523" s="163" t="s">
        <v>133</v>
      </c>
      <c r="J5523" s="163" t="s">
        <v>133</v>
      </c>
      <c r="K5523" s="164">
        <f t="shared" si="265"/>
        <v>0</v>
      </c>
      <c r="L5523" s="165">
        <f t="shared" si="266"/>
        <v>0</v>
      </c>
      <c r="M5523" s="172">
        <v>127</v>
      </c>
      <c r="N5523" s="172">
        <v>64</v>
      </c>
      <c r="O5523" s="167" t="s">
        <v>133</v>
      </c>
      <c r="P5523" s="260" t="e">
        <f t="shared" si="264"/>
        <v>#NUM!</v>
      </c>
      <c r="S5523" s="272"/>
    </row>
    <row r="5524" spans="1:19">
      <c r="A5524" s="161" t="s">
        <v>6756</v>
      </c>
      <c r="C5524" s="161" t="s">
        <v>133</v>
      </c>
      <c r="F5524" s="163" t="s">
        <v>133</v>
      </c>
      <c r="G5524" s="266" t="s">
        <v>133</v>
      </c>
      <c r="H5524" s="163" t="s">
        <v>133</v>
      </c>
      <c r="I5524" s="163" t="s">
        <v>133</v>
      </c>
      <c r="J5524" s="163" t="s">
        <v>133</v>
      </c>
      <c r="K5524" s="164">
        <f t="shared" si="265"/>
        <v>0</v>
      </c>
      <c r="L5524" s="165">
        <f t="shared" si="266"/>
        <v>0</v>
      </c>
      <c r="M5524" s="172">
        <v>127</v>
      </c>
      <c r="N5524" s="172">
        <v>64</v>
      </c>
      <c r="O5524" s="167" t="s">
        <v>133</v>
      </c>
      <c r="P5524" s="260" t="e">
        <f t="shared" si="264"/>
        <v>#NUM!</v>
      </c>
      <c r="S5524" s="272"/>
    </row>
    <row r="5525" spans="1:19">
      <c r="A5525" s="161" t="s">
        <v>6757</v>
      </c>
      <c r="C5525" s="161" t="s">
        <v>133</v>
      </c>
      <c r="F5525" s="163" t="s">
        <v>133</v>
      </c>
      <c r="G5525" s="266" t="s">
        <v>133</v>
      </c>
      <c r="H5525" s="163" t="s">
        <v>133</v>
      </c>
      <c r="I5525" s="163" t="s">
        <v>133</v>
      </c>
      <c r="J5525" s="163" t="s">
        <v>133</v>
      </c>
      <c r="K5525" s="164">
        <f t="shared" si="265"/>
        <v>0</v>
      </c>
      <c r="L5525" s="165">
        <f t="shared" si="266"/>
        <v>0</v>
      </c>
      <c r="M5525" s="172">
        <v>127</v>
      </c>
      <c r="N5525" s="172">
        <v>64</v>
      </c>
      <c r="O5525" s="167" t="s">
        <v>133</v>
      </c>
      <c r="P5525" s="260" t="e">
        <f t="shared" si="264"/>
        <v>#NUM!</v>
      </c>
      <c r="S5525" s="272"/>
    </row>
    <row r="5526" spans="1:19">
      <c r="A5526" s="161" t="s">
        <v>6758</v>
      </c>
      <c r="C5526" s="161" t="s">
        <v>133</v>
      </c>
      <c r="F5526" s="163" t="s">
        <v>133</v>
      </c>
      <c r="G5526" s="266" t="s">
        <v>133</v>
      </c>
      <c r="H5526" s="163" t="s">
        <v>133</v>
      </c>
      <c r="I5526" s="163" t="s">
        <v>133</v>
      </c>
      <c r="J5526" s="163" t="s">
        <v>133</v>
      </c>
      <c r="K5526" s="164">
        <f t="shared" si="265"/>
        <v>0</v>
      </c>
      <c r="L5526" s="165">
        <f t="shared" si="266"/>
        <v>0</v>
      </c>
      <c r="M5526" s="172">
        <v>127</v>
      </c>
      <c r="N5526" s="172">
        <v>64</v>
      </c>
      <c r="O5526" s="167" t="s">
        <v>133</v>
      </c>
      <c r="P5526" s="260" t="e">
        <f t="shared" si="264"/>
        <v>#NUM!</v>
      </c>
      <c r="S5526" s="272"/>
    </row>
    <row r="5527" spans="1:19">
      <c r="A5527" s="161" t="s">
        <v>6759</v>
      </c>
      <c r="C5527" s="161" t="s">
        <v>133</v>
      </c>
      <c r="F5527" s="163" t="s">
        <v>133</v>
      </c>
      <c r="G5527" s="266" t="s">
        <v>133</v>
      </c>
      <c r="H5527" s="163" t="s">
        <v>133</v>
      </c>
      <c r="I5527" s="163" t="s">
        <v>133</v>
      </c>
      <c r="J5527" s="163" t="s">
        <v>133</v>
      </c>
      <c r="K5527" s="164">
        <f t="shared" si="265"/>
        <v>0</v>
      </c>
      <c r="L5527" s="165">
        <f t="shared" si="266"/>
        <v>0</v>
      </c>
      <c r="M5527" s="172">
        <v>127</v>
      </c>
      <c r="N5527" s="172">
        <v>64</v>
      </c>
      <c r="O5527" s="167" t="s">
        <v>133</v>
      </c>
      <c r="P5527" s="260" t="e">
        <f t="shared" si="264"/>
        <v>#NUM!</v>
      </c>
      <c r="S5527" s="272"/>
    </row>
    <row r="5528" spans="1:19">
      <c r="A5528" s="161" t="s">
        <v>6760</v>
      </c>
      <c r="C5528" s="161" t="s">
        <v>133</v>
      </c>
      <c r="F5528" s="163" t="s">
        <v>133</v>
      </c>
      <c r="G5528" s="266" t="s">
        <v>133</v>
      </c>
      <c r="H5528" s="163" t="s">
        <v>133</v>
      </c>
      <c r="I5528" s="163" t="s">
        <v>133</v>
      </c>
      <c r="J5528" s="163" t="s">
        <v>133</v>
      </c>
      <c r="K5528" s="164">
        <f t="shared" si="265"/>
        <v>0</v>
      </c>
      <c r="L5528" s="165">
        <f t="shared" si="266"/>
        <v>0</v>
      </c>
      <c r="M5528" s="172">
        <v>127</v>
      </c>
      <c r="N5528" s="172">
        <v>64</v>
      </c>
      <c r="O5528" s="167" t="s">
        <v>133</v>
      </c>
      <c r="P5528" s="260" t="e">
        <f t="shared" si="264"/>
        <v>#NUM!</v>
      </c>
      <c r="S5528" s="272"/>
    </row>
    <row r="5529" spans="1:19">
      <c r="A5529" s="161" t="s">
        <v>6761</v>
      </c>
      <c r="C5529" s="161" t="s">
        <v>133</v>
      </c>
      <c r="F5529" s="163" t="s">
        <v>133</v>
      </c>
      <c r="G5529" s="266" t="s">
        <v>133</v>
      </c>
      <c r="H5529" s="163" t="s">
        <v>133</v>
      </c>
      <c r="I5529" s="163" t="s">
        <v>133</v>
      </c>
      <c r="J5529" s="163" t="s">
        <v>133</v>
      </c>
      <c r="K5529" s="164">
        <f t="shared" si="265"/>
        <v>0</v>
      </c>
      <c r="L5529" s="165">
        <f t="shared" si="266"/>
        <v>0</v>
      </c>
      <c r="M5529" s="172">
        <v>127</v>
      </c>
      <c r="N5529" s="172">
        <v>64</v>
      </c>
      <c r="O5529" s="167" t="s">
        <v>133</v>
      </c>
      <c r="P5529" s="260" t="e">
        <f t="shared" si="264"/>
        <v>#NUM!</v>
      </c>
      <c r="S5529" s="272"/>
    </row>
    <row r="5530" spans="1:19">
      <c r="A5530" s="161" t="s">
        <v>6762</v>
      </c>
      <c r="C5530" s="161" t="s">
        <v>133</v>
      </c>
      <c r="F5530" s="163" t="s">
        <v>133</v>
      </c>
      <c r="G5530" s="266" t="s">
        <v>133</v>
      </c>
      <c r="H5530" s="163" t="s">
        <v>133</v>
      </c>
      <c r="I5530" s="163" t="s">
        <v>133</v>
      </c>
      <c r="J5530" s="163" t="s">
        <v>133</v>
      </c>
      <c r="K5530" s="164">
        <f t="shared" si="265"/>
        <v>0</v>
      </c>
      <c r="L5530" s="165">
        <f t="shared" si="266"/>
        <v>0</v>
      </c>
      <c r="M5530" s="172">
        <v>127</v>
      </c>
      <c r="N5530" s="172">
        <v>64</v>
      </c>
      <c r="O5530" s="167" t="s">
        <v>133</v>
      </c>
      <c r="P5530" s="260" t="e">
        <f t="shared" si="264"/>
        <v>#NUM!</v>
      </c>
      <c r="S5530" s="272"/>
    </row>
    <row r="5531" spans="1:19">
      <c r="A5531" s="161" t="s">
        <v>6763</v>
      </c>
      <c r="C5531" s="161" t="s">
        <v>133</v>
      </c>
      <c r="F5531" s="163" t="s">
        <v>133</v>
      </c>
      <c r="G5531" s="266" t="s">
        <v>133</v>
      </c>
      <c r="H5531" s="163" t="s">
        <v>133</v>
      </c>
      <c r="I5531" s="163" t="s">
        <v>133</v>
      </c>
      <c r="J5531" s="163" t="s">
        <v>133</v>
      </c>
      <c r="K5531" s="164">
        <f t="shared" si="265"/>
        <v>0</v>
      </c>
      <c r="L5531" s="165">
        <f t="shared" si="266"/>
        <v>0</v>
      </c>
      <c r="M5531" s="172">
        <v>127</v>
      </c>
      <c r="N5531" s="172">
        <v>64</v>
      </c>
      <c r="O5531" s="167" t="s">
        <v>133</v>
      </c>
      <c r="P5531" s="260" t="e">
        <f t="shared" si="264"/>
        <v>#NUM!</v>
      </c>
      <c r="S5531" s="272"/>
    </row>
    <row r="5532" spans="1:19">
      <c r="A5532" s="161" t="s">
        <v>6764</v>
      </c>
      <c r="C5532" s="161" t="s">
        <v>133</v>
      </c>
      <c r="F5532" s="163" t="s">
        <v>133</v>
      </c>
      <c r="G5532" s="266" t="s">
        <v>133</v>
      </c>
      <c r="H5532" s="163" t="s">
        <v>133</v>
      </c>
      <c r="I5532" s="163" t="s">
        <v>133</v>
      </c>
      <c r="J5532" s="163" t="s">
        <v>133</v>
      </c>
      <c r="K5532" s="164">
        <f t="shared" si="265"/>
        <v>0</v>
      </c>
      <c r="L5532" s="165">
        <f t="shared" si="266"/>
        <v>0</v>
      </c>
      <c r="M5532" s="172">
        <v>127</v>
      </c>
      <c r="N5532" s="172">
        <v>64</v>
      </c>
      <c r="O5532" s="167" t="s">
        <v>133</v>
      </c>
      <c r="P5532" s="260" t="e">
        <f t="shared" si="264"/>
        <v>#NUM!</v>
      </c>
      <c r="S5532" s="272"/>
    </row>
    <row r="5533" spans="1:19">
      <c r="A5533" s="161" t="s">
        <v>6765</v>
      </c>
      <c r="C5533" s="161" t="s">
        <v>133</v>
      </c>
      <c r="F5533" s="163" t="s">
        <v>133</v>
      </c>
      <c r="G5533" s="266" t="s">
        <v>133</v>
      </c>
      <c r="H5533" s="163" t="s">
        <v>133</v>
      </c>
      <c r="I5533" s="163" t="s">
        <v>133</v>
      </c>
      <c r="J5533" s="163" t="s">
        <v>133</v>
      </c>
      <c r="K5533" s="164">
        <f t="shared" si="265"/>
        <v>0</v>
      </c>
      <c r="L5533" s="165">
        <f t="shared" si="266"/>
        <v>0</v>
      </c>
      <c r="M5533" s="172">
        <v>127</v>
      </c>
      <c r="N5533" s="172">
        <v>64</v>
      </c>
      <c r="O5533" s="167" t="s">
        <v>133</v>
      </c>
      <c r="P5533" s="260" t="e">
        <f t="shared" si="264"/>
        <v>#NUM!</v>
      </c>
      <c r="S5533" s="272"/>
    </row>
    <row r="5534" spans="1:19">
      <c r="A5534" s="161" t="s">
        <v>6766</v>
      </c>
      <c r="C5534" s="161" t="s">
        <v>133</v>
      </c>
      <c r="F5534" s="163" t="s">
        <v>133</v>
      </c>
      <c r="G5534" s="266" t="s">
        <v>133</v>
      </c>
      <c r="H5534" s="163" t="s">
        <v>133</v>
      </c>
      <c r="I5534" s="163" t="s">
        <v>133</v>
      </c>
      <c r="J5534" s="163" t="s">
        <v>133</v>
      </c>
      <c r="K5534" s="164">
        <f t="shared" si="265"/>
        <v>0</v>
      </c>
      <c r="L5534" s="165">
        <f t="shared" si="266"/>
        <v>0</v>
      </c>
      <c r="M5534" s="172">
        <v>127</v>
      </c>
      <c r="N5534" s="172">
        <v>64</v>
      </c>
      <c r="O5534" s="167" t="s">
        <v>133</v>
      </c>
      <c r="P5534" s="260" t="e">
        <f t="shared" si="264"/>
        <v>#NUM!</v>
      </c>
      <c r="S5534" s="272"/>
    </row>
    <row r="5535" spans="1:19">
      <c r="A5535" s="161" t="s">
        <v>6767</v>
      </c>
      <c r="C5535" s="161" t="s">
        <v>133</v>
      </c>
      <c r="F5535" s="163" t="s">
        <v>133</v>
      </c>
      <c r="G5535" s="266" t="s">
        <v>133</v>
      </c>
      <c r="H5535" s="163" t="s">
        <v>133</v>
      </c>
      <c r="I5535" s="163" t="s">
        <v>133</v>
      </c>
      <c r="J5535" s="163" t="s">
        <v>133</v>
      </c>
      <c r="K5535" s="164">
        <f t="shared" si="265"/>
        <v>0</v>
      </c>
      <c r="L5535" s="165">
        <f t="shared" si="266"/>
        <v>0</v>
      </c>
      <c r="M5535" s="172">
        <v>127</v>
      </c>
      <c r="N5535" s="172">
        <v>64</v>
      </c>
      <c r="O5535" s="167" t="s">
        <v>133</v>
      </c>
      <c r="P5535" s="260" t="e">
        <f t="shared" si="264"/>
        <v>#NUM!</v>
      </c>
      <c r="S5535" s="272"/>
    </row>
    <row r="5536" spans="1:19">
      <c r="A5536" s="161" t="s">
        <v>6768</v>
      </c>
      <c r="C5536" s="161" t="s">
        <v>133</v>
      </c>
      <c r="F5536" s="163" t="s">
        <v>133</v>
      </c>
      <c r="G5536" s="266" t="s">
        <v>133</v>
      </c>
      <c r="H5536" s="163" t="s">
        <v>133</v>
      </c>
      <c r="I5536" s="163" t="s">
        <v>133</v>
      </c>
      <c r="J5536" s="163" t="s">
        <v>133</v>
      </c>
      <c r="K5536" s="164">
        <f t="shared" si="265"/>
        <v>0</v>
      </c>
      <c r="L5536" s="165">
        <f t="shared" si="266"/>
        <v>0</v>
      </c>
      <c r="M5536" s="172">
        <v>127</v>
      </c>
      <c r="N5536" s="172">
        <v>64</v>
      </c>
      <c r="O5536" s="167" t="s">
        <v>133</v>
      </c>
      <c r="P5536" s="260" t="e">
        <f t="shared" si="264"/>
        <v>#NUM!</v>
      </c>
      <c r="S5536" s="272"/>
    </row>
    <row r="5537" spans="1:19">
      <c r="A5537" s="161" t="s">
        <v>6769</v>
      </c>
      <c r="C5537" s="161" t="s">
        <v>133</v>
      </c>
      <c r="F5537" s="163" t="s">
        <v>133</v>
      </c>
      <c r="G5537" s="266" t="s">
        <v>133</v>
      </c>
      <c r="H5537" s="163" t="s">
        <v>133</v>
      </c>
      <c r="I5537" s="163" t="s">
        <v>133</v>
      </c>
      <c r="J5537" s="163" t="s">
        <v>133</v>
      </c>
      <c r="K5537" s="164">
        <f t="shared" si="265"/>
        <v>0</v>
      </c>
      <c r="L5537" s="165">
        <f t="shared" si="266"/>
        <v>0</v>
      </c>
      <c r="M5537" s="172">
        <v>127</v>
      </c>
      <c r="N5537" s="172">
        <v>64</v>
      </c>
      <c r="O5537" s="167" t="s">
        <v>133</v>
      </c>
      <c r="P5537" s="260" t="e">
        <f t="shared" si="264"/>
        <v>#NUM!</v>
      </c>
      <c r="S5537" s="272"/>
    </row>
    <row r="5538" spans="1:19">
      <c r="A5538" s="161" t="s">
        <v>6770</v>
      </c>
      <c r="C5538" s="161" t="s">
        <v>133</v>
      </c>
      <c r="F5538" s="163" t="s">
        <v>133</v>
      </c>
      <c r="G5538" s="266" t="s">
        <v>133</v>
      </c>
      <c r="H5538" s="163" t="s">
        <v>133</v>
      </c>
      <c r="I5538" s="163" t="s">
        <v>133</v>
      </c>
      <c r="J5538" s="163" t="s">
        <v>133</v>
      </c>
      <c r="K5538" s="164">
        <f t="shared" si="265"/>
        <v>0</v>
      </c>
      <c r="L5538" s="165">
        <f t="shared" si="266"/>
        <v>0</v>
      </c>
      <c r="M5538" s="172">
        <v>127</v>
      </c>
      <c r="N5538" s="172">
        <v>64</v>
      </c>
      <c r="O5538" s="167" t="s">
        <v>133</v>
      </c>
      <c r="P5538" s="260" t="e">
        <f t="shared" si="264"/>
        <v>#NUM!</v>
      </c>
      <c r="S5538" s="272"/>
    </row>
    <row r="5539" spans="1:19">
      <c r="A5539" s="161" t="s">
        <v>6771</v>
      </c>
      <c r="C5539" s="161" t="s">
        <v>133</v>
      </c>
      <c r="F5539" s="163" t="s">
        <v>133</v>
      </c>
      <c r="G5539" s="266" t="s">
        <v>133</v>
      </c>
      <c r="H5539" s="163" t="s">
        <v>133</v>
      </c>
      <c r="I5539" s="163" t="s">
        <v>133</v>
      </c>
      <c r="J5539" s="163" t="s">
        <v>133</v>
      </c>
      <c r="K5539" s="164">
        <f t="shared" si="265"/>
        <v>0</v>
      </c>
      <c r="L5539" s="165">
        <f t="shared" si="266"/>
        <v>0</v>
      </c>
      <c r="M5539" s="172">
        <v>127</v>
      </c>
      <c r="N5539" s="172">
        <v>64</v>
      </c>
      <c r="O5539" s="167" t="s">
        <v>133</v>
      </c>
      <c r="P5539" s="260" t="e">
        <f t="shared" si="264"/>
        <v>#NUM!</v>
      </c>
      <c r="S5539" s="272"/>
    </row>
    <row r="5540" spans="1:19">
      <c r="A5540" s="161" t="s">
        <v>6772</v>
      </c>
      <c r="C5540" s="161" t="s">
        <v>133</v>
      </c>
      <c r="F5540" s="163" t="s">
        <v>133</v>
      </c>
      <c r="G5540" s="266" t="s">
        <v>133</v>
      </c>
      <c r="H5540" s="163" t="s">
        <v>133</v>
      </c>
      <c r="I5540" s="163" t="s">
        <v>133</v>
      </c>
      <c r="J5540" s="163" t="s">
        <v>133</v>
      </c>
      <c r="K5540" s="164">
        <f t="shared" si="265"/>
        <v>0</v>
      </c>
      <c r="L5540" s="165">
        <f t="shared" si="266"/>
        <v>0</v>
      </c>
      <c r="M5540" s="172">
        <v>127</v>
      </c>
      <c r="N5540" s="172">
        <v>64</v>
      </c>
      <c r="O5540" s="167" t="s">
        <v>133</v>
      </c>
      <c r="P5540" s="260" t="e">
        <f t="shared" si="264"/>
        <v>#NUM!</v>
      </c>
      <c r="S5540" s="272"/>
    </row>
    <row r="5541" spans="1:19">
      <c r="A5541" s="161" t="s">
        <v>6773</v>
      </c>
      <c r="C5541" s="161" t="s">
        <v>133</v>
      </c>
      <c r="F5541" s="163" t="s">
        <v>133</v>
      </c>
      <c r="G5541" s="266" t="s">
        <v>133</v>
      </c>
      <c r="H5541" s="163" t="s">
        <v>133</v>
      </c>
      <c r="I5541" s="163" t="s">
        <v>133</v>
      </c>
      <c r="J5541" s="163" t="s">
        <v>133</v>
      </c>
      <c r="K5541" s="164">
        <f t="shared" si="265"/>
        <v>0</v>
      </c>
      <c r="L5541" s="165">
        <f t="shared" si="266"/>
        <v>0</v>
      </c>
      <c r="M5541" s="172">
        <v>127</v>
      </c>
      <c r="N5541" s="172">
        <v>64</v>
      </c>
      <c r="O5541" s="167" t="s">
        <v>133</v>
      </c>
      <c r="P5541" s="260" t="e">
        <f t="shared" si="264"/>
        <v>#NUM!</v>
      </c>
      <c r="S5541" s="272"/>
    </row>
    <row r="5542" spans="1:19">
      <c r="A5542" s="161" t="s">
        <v>6774</v>
      </c>
      <c r="C5542" s="161" t="s">
        <v>133</v>
      </c>
      <c r="F5542" s="163" t="s">
        <v>133</v>
      </c>
      <c r="G5542" s="266" t="s">
        <v>133</v>
      </c>
      <c r="H5542" s="163" t="s">
        <v>133</v>
      </c>
      <c r="I5542" s="163" t="s">
        <v>133</v>
      </c>
      <c r="J5542" s="163" t="s">
        <v>133</v>
      </c>
      <c r="K5542" s="164">
        <f t="shared" si="265"/>
        <v>0</v>
      </c>
      <c r="L5542" s="165">
        <f t="shared" si="266"/>
        <v>0</v>
      </c>
      <c r="M5542" s="172">
        <v>127</v>
      </c>
      <c r="N5542" s="172">
        <v>64</v>
      </c>
      <c r="O5542" s="167" t="s">
        <v>133</v>
      </c>
      <c r="P5542" s="260" t="e">
        <f t="shared" si="264"/>
        <v>#NUM!</v>
      </c>
      <c r="S5542" s="272"/>
    </row>
    <row r="5543" spans="1:19">
      <c r="A5543" s="161" t="s">
        <v>6775</v>
      </c>
      <c r="C5543" s="161" t="s">
        <v>133</v>
      </c>
      <c r="F5543" s="163" t="s">
        <v>133</v>
      </c>
      <c r="G5543" s="266" t="s">
        <v>133</v>
      </c>
      <c r="H5543" s="163" t="s">
        <v>133</v>
      </c>
      <c r="I5543" s="163" t="s">
        <v>133</v>
      </c>
      <c r="J5543" s="163" t="s">
        <v>133</v>
      </c>
      <c r="K5543" s="164">
        <f t="shared" si="265"/>
        <v>0</v>
      </c>
      <c r="L5543" s="165">
        <f t="shared" si="266"/>
        <v>0</v>
      </c>
      <c r="M5543" s="172">
        <v>127</v>
      </c>
      <c r="N5543" s="172">
        <v>64</v>
      </c>
      <c r="O5543" s="167" t="s">
        <v>133</v>
      </c>
      <c r="P5543" s="260" t="e">
        <f t="shared" si="264"/>
        <v>#NUM!</v>
      </c>
      <c r="S5543" s="272"/>
    </row>
    <row r="5544" spans="1:19">
      <c r="A5544" s="161" t="s">
        <v>6776</v>
      </c>
      <c r="C5544" s="161" t="s">
        <v>133</v>
      </c>
      <c r="F5544" s="163" t="s">
        <v>133</v>
      </c>
      <c r="G5544" s="266" t="s">
        <v>133</v>
      </c>
      <c r="H5544" s="163" t="s">
        <v>133</v>
      </c>
      <c r="I5544" s="163" t="s">
        <v>133</v>
      </c>
      <c r="J5544" s="163" t="s">
        <v>133</v>
      </c>
      <c r="K5544" s="164">
        <f t="shared" si="265"/>
        <v>0</v>
      </c>
      <c r="L5544" s="165">
        <f t="shared" si="266"/>
        <v>0</v>
      </c>
      <c r="M5544" s="172">
        <v>127</v>
      </c>
      <c r="N5544" s="172">
        <v>64</v>
      </c>
      <c r="O5544" s="167" t="s">
        <v>133</v>
      </c>
      <c r="P5544" s="260" t="e">
        <f t="shared" si="264"/>
        <v>#NUM!</v>
      </c>
      <c r="S5544" s="272"/>
    </row>
    <row r="5545" spans="1:19">
      <c r="A5545" s="161" t="s">
        <v>6777</v>
      </c>
      <c r="C5545" s="161" t="s">
        <v>133</v>
      </c>
      <c r="F5545" s="163" t="s">
        <v>133</v>
      </c>
      <c r="G5545" s="266" t="s">
        <v>133</v>
      </c>
      <c r="H5545" s="163" t="s">
        <v>133</v>
      </c>
      <c r="I5545" s="163" t="s">
        <v>133</v>
      </c>
      <c r="J5545" s="163" t="s">
        <v>133</v>
      </c>
      <c r="K5545" s="164">
        <f t="shared" si="265"/>
        <v>0</v>
      </c>
      <c r="L5545" s="165">
        <f t="shared" si="266"/>
        <v>0</v>
      </c>
      <c r="M5545" s="172">
        <v>127</v>
      </c>
      <c r="N5545" s="172">
        <v>64</v>
      </c>
      <c r="O5545" s="167" t="s">
        <v>133</v>
      </c>
      <c r="P5545" s="260" t="e">
        <f t="shared" si="264"/>
        <v>#NUM!</v>
      </c>
      <c r="S5545" s="272"/>
    </row>
    <row r="5546" spans="1:19">
      <c r="A5546" s="161" t="s">
        <v>6778</v>
      </c>
      <c r="C5546" s="161" t="s">
        <v>133</v>
      </c>
      <c r="F5546" s="163" t="s">
        <v>133</v>
      </c>
      <c r="G5546" s="266" t="s">
        <v>133</v>
      </c>
      <c r="H5546" s="163" t="s">
        <v>133</v>
      </c>
      <c r="I5546" s="163" t="s">
        <v>133</v>
      </c>
      <c r="J5546" s="163" t="s">
        <v>133</v>
      </c>
      <c r="K5546" s="164">
        <f t="shared" si="265"/>
        <v>0</v>
      </c>
      <c r="L5546" s="165">
        <f t="shared" si="266"/>
        <v>0</v>
      </c>
      <c r="M5546" s="172">
        <v>127</v>
      </c>
      <c r="N5546" s="172">
        <v>64</v>
      </c>
      <c r="O5546" s="167" t="s">
        <v>133</v>
      </c>
      <c r="P5546" s="260" t="e">
        <f t="shared" si="264"/>
        <v>#NUM!</v>
      </c>
      <c r="S5546" s="272"/>
    </row>
    <row r="5547" spans="1:19">
      <c r="A5547" s="161" t="s">
        <v>6779</v>
      </c>
      <c r="C5547" s="161" t="s">
        <v>133</v>
      </c>
      <c r="F5547" s="163" t="s">
        <v>133</v>
      </c>
      <c r="G5547" s="266" t="s">
        <v>133</v>
      </c>
      <c r="H5547" s="163" t="s">
        <v>133</v>
      </c>
      <c r="I5547" s="163" t="s">
        <v>133</v>
      </c>
      <c r="J5547" s="163" t="s">
        <v>133</v>
      </c>
      <c r="K5547" s="164">
        <f t="shared" si="265"/>
        <v>0</v>
      </c>
      <c r="L5547" s="165">
        <f t="shared" si="266"/>
        <v>0</v>
      </c>
      <c r="M5547" s="172">
        <v>127</v>
      </c>
      <c r="N5547" s="172">
        <v>64</v>
      </c>
      <c r="O5547" s="167" t="s">
        <v>133</v>
      </c>
      <c r="P5547" s="260" t="e">
        <f t="shared" si="264"/>
        <v>#NUM!</v>
      </c>
      <c r="S5547" s="272"/>
    </row>
    <row r="5548" spans="1:19">
      <c r="A5548" s="161" t="s">
        <v>6780</v>
      </c>
      <c r="C5548" s="161" t="s">
        <v>133</v>
      </c>
      <c r="F5548" s="163" t="s">
        <v>133</v>
      </c>
      <c r="G5548" s="266" t="s">
        <v>133</v>
      </c>
      <c r="H5548" s="163" t="s">
        <v>133</v>
      </c>
      <c r="I5548" s="163" t="s">
        <v>133</v>
      </c>
      <c r="J5548" s="163" t="s">
        <v>133</v>
      </c>
      <c r="K5548" s="164">
        <f t="shared" si="265"/>
        <v>0</v>
      </c>
      <c r="L5548" s="165">
        <f t="shared" si="266"/>
        <v>0</v>
      </c>
      <c r="M5548" s="172">
        <v>127</v>
      </c>
      <c r="N5548" s="172">
        <v>64</v>
      </c>
      <c r="O5548" s="167" t="s">
        <v>133</v>
      </c>
      <c r="P5548" s="260" t="e">
        <f t="shared" si="264"/>
        <v>#NUM!</v>
      </c>
      <c r="S5548" s="272"/>
    </row>
    <row r="5549" spans="1:19">
      <c r="A5549" s="161" t="s">
        <v>6781</v>
      </c>
      <c r="C5549" s="161" t="s">
        <v>133</v>
      </c>
      <c r="F5549" s="163" t="s">
        <v>133</v>
      </c>
      <c r="G5549" s="266" t="s">
        <v>133</v>
      </c>
      <c r="H5549" s="163" t="s">
        <v>133</v>
      </c>
      <c r="I5549" s="163" t="s">
        <v>133</v>
      </c>
      <c r="J5549" s="163" t="s">
        <v>133</v>
      </c>
      <c r="K5549" s="164">
        <f t="shared" si="265"/>
        <v>0</v>
      </c>
      <c r="L5549" s="165">
        <f t="shared" si="266"/>
        <v>0</v>
      </c>
      <c r="M5549" s="172">
        <v>127</v>
      </c>
      <c r="N5549" s="172">
        <v>64</v>
      </c>
      <c r="O5549" s="167" t="s">
        <v>133</v>
      </c>
      <c r="P5549" s="260" t="e">
        <f t="shared" si="264"/>
        <v>#NUM!</v>
      </c>
      <c r="S5549" s="272"/>
    </row>
    <row r="5550" spans="1:19">
      <c r="A5550" s="161" t="s">
        <v>6782</v>
      </c>
      <c r="C5550" s="161" t="s">
        <v>133</v>
      </c>
      <c r="F5550" s="163" t="s">
        <v>133</v>
      </c>
      <c r="G5550" s="266" t="s">
        <v>133</v>
      </c>
      <c r="H5550" s="163" t="s">
        <v>133</v>
      </c>
      <c r="I5550" s="163" t="s">
        <v>133</v>
      </c>
      <c r="J5550" s="163" t="s">
        <v>133</v>
      </c>
      <c r="K5550" s="164">
        <f t="shared" si="265"/>
        <v>0</v>
      </c>
      <c r="L5550" s="165">
        <f t="shared" si="266"/>
        <v>0</v>
      </c>
      <c r="M5550" s="172">
        <v>127</v>
      </c>
      <c r="N5550" s="172">
        <v>64</v>
      </c>
      <c r="O5550" s="167" t="s">
        <v>133</v>
      </c>
      <c r="P5550" s="260" t="e">
        <f t="shared" si="264"/>
        <v>#NUM!</v>
      </c>
      <c r="S5550" s="272"/>
    </row>
    <row r="5551" spans="1:19">
      <c r="A5551" s="161" t="s">
        <v>6783</v>
      </c>
      <c r="C5551" s="161" t="s">
        <v>133</v>
      </c>
      <c r="F5551" s="163" t="s">
        <v>133</v>
      </c>
      <c r="G5551" s="266" t="s">
        <v>133</v>
      </c>
      <c r="H5551" s="163" t="s">
        <v>133</v>
      </c>
      <c r="I5551" s="163" t="s">
        <v>133</v>
      </c>
      <c r="J5551" s="163" t="s">
        <v>133</v>
      </c>
      <c r="K5551" s="164">
        <f t="shared" si="265"/>
        <v>0</v>
      </c>
      <c r="L5551" s="165">
        <f t="shared" si="266"/>
        <v>0</v>
      </c>
      <c r="M5551" s="172">
        <v>127</v>
      </c>
      <c r="N5551" s="172">
        <v>64</v>
      </c>
      <c r="O5551" s="167" t="s">
        <v>133</v>
      </c>
      <c r="P5551" s="260" t="e">
        <f t="shared" si="264"/>
        <v>#NUM!</v>
      </c>
      <c r="S5551" s="272"/>
    </row>
    <row r="5552" spans="1:19">
      <c r="A5552" s="161" t="s">
        <v>6784</v>
      </c>
      <c r="C5552" s="161" t="s">
        <v>133</v>
      </c>
      <c r="F5552" s="163" t="s">
        <v>133</v>
      </c>
      <c r="G5552" s="266" t="s">
        <v>133</v>
      </c>
      <c r="H5552" s="163" t="s">
        <v>133</v>
      </c>
      <c r="I5552" s="163" t="s">
        <v>133</v>
      </c>
      <c r="J5552" s="163" t="s">
        <v>133</v>
      </c>
      <c r="K5552" s="164">
        <f t="shared" si="265"/>
        <v>0</v>
      </c>
      <c r="L5552" s="165">
        <f t="shared" si="266"/>
        <v>0</v>
      </c>
      <c r="M5552" s="172">
        <v>127</v>
      </c>
      <c r="N5552" s="172">
        <v>64</v>
      </c>
      <c r="O5552" s="167" t="s">
        <v>133</v>
      </c>
      <c r="P5552" s="260" t="e">
        <f t="shared" si="264"/>
        <v>#NUM!</v>
      </c>
      <c r="S5552" s="272"/>
    </row>
    <row r="5553" spans="1:19">
      <c r="A5553" s="161" t="s">
        <v>6785</v>
      </c>
      <c r="C5553" s="161" t="s">
        <v>133</v>
      </c>
      <c r="F5553" s="163" t="s">
        <v>133</v>
      </c>
      <c r="G5553" s="266" t="s">
        <v>133</v>
      </c>
      <c r="H5553" s="163" t="s">
        <v>133</v>
      </c>
      <c r="I5553" s="163" t="s">
        <v>133</v>
      </c>
      <c r="J5553" s="163" t="s">
        <v>133</v>
      </c>
      <c r="K5553" s="164">
        <f t="shared" si="265"/>
        <v>0</v>
      </c>
      <c r="L5553" s="165">
        <f t="shared" si="266"/>
        <v>0</v>
      </c>
      <c r="M5553" s="172">
        <v>127</v>
      </c>
      <c r="N5553" s="172">
        <v>64</v>
      </c>
      <c r="O5553" s="167" t="s">
        <v>133</v>
      </c>
      <c r="P5553" s="260" t="e">
        <f t="shared" si="264"/>
        <v>#NUM!</v>
      </c>
      <c r="S5553" s="272"/>
    </row>
    <row r="5554" spans="1:19">
      <c r="A5554" s="161" t="s">
        <v>6786</v>
      </c>
      <c r="C5554" s="161" t="s">
        <v>133</v>
      </c>
      <c r="F5554" s="163" t="s">
        <v>133</v>
      </c>
      <c r="G5554" s="266" t="s">
        <v>133</v>
      </c>
      <c r="H5554" s="163" t="s">
        <v>133</v>
      </c>
      <c r="I5554" s="163" t="s">
        <v>133</v>
      </c>
      <c r="J5554" s="163" t="s">
        <v>133</v>
      </c>
      <c r="K5554" s="164">
        <f t="shared" si="265"/>
        <v>0</v>
      </c>
      <c r="L5554" s="165">
        <f t="shared" si="266"/>
        <v>0</v>
      </c>
      <c r="M5554" s="172">
        <v>127</v>
      </c>
      <c r="N5554" s="172">
        <v>64</v>
      </c>
      <c r="O5554" s="167" t="s">
        <v>133</v>
      </c>
      <c r="P5554" s="260" t="e">
        <f t="shared" si="264"/>
        <v>#NUM!</v>
      </c>
      <c r="S5554" s="272"/>
    </row>
    <row r="5555" spans="1:19">
      <c r="A5555" s="161" t="s">
        <v>6787</v>
      </c>
      <c r="C5555" s="161" t="s">
        <v>133</v>
      </c>
      <c r="F5555" s="163" t="s">
        <v>133</v>
      </c>
      <c r="G5555" s="266" t="s">
        <v>133</v>
      </c>
      <c r="H5555" s="163" t="s">
        <v>133</v>
      </c>
      <c r="I5555" s="163" t="s">
        <v>133</v>
      </c>
      <c r="J5555" s="163" t="s">
        <v>133</v>
      </c>
      <c r="K5555" s="164">
        <f t="shared" si="265"/>
        <v>0</v>
      </c>
      <c r="L5555" s="165">
        <f t="shared" si="266"/>
        <v>0</v>
      </c>
      <c r="M5555" s="172">
        <v>127</v>
      </c>
      <c r="N5555" s="172">
        <v>64</v>
      </c>
      <c r="O5555" s="167" t="s">
        <v>133</v>
      </c>
      <c r="P5555" s="260" t="e">
        <f t="shared" si="264"/>
        <v>#NUM!</v>
      </c>
      <c r="S5555" s="272"/>
    </row>
    <row r="5556" spans="1:19">
      <c r="A5556" s="161" t="s">
        <v>6788</v>
      </c>
      <c r="C5556" s="161" t="s">
        <v>133</v>
      </c>
      <c r="F5556" s="163" t="s">
        <v>133</v>
      </c>
      <c r="G5556" s="266" t="s">
        <v>133</v>
      </c>
      <c r="H5556" s="163" t="s">
        <v>133</v>
      </c>
      <c r="I5556" s="163" t="s">
        <v>133</v>
      </c>
      <c r="J5556" s="163" t="s">
        <v>133</v>
      </c>
      <c r="K5556" s="164">
        <f t="shared" si="265"/>
        <v>0</v>
      </c>
      <c r="L5556" s="165">
        <f t="shared" si="266"/>
        <v>0</v>
      </c>
      <c r="M5556" s="172">
        <v>127</v>
      </c>
      <c r="N5556" s="172">
        <v>64</v>
      </c>
      <c r="O5556" s="167" t="s">
        <v>133</v>
      </c>
      <c r="P5556" s="260" t="e">
        <f t="shared" si="264"/>
        <v>#NUM!</v>
      </c>
      <c r="S5556" s="272"/>
    </row>
    <row r="5557" spans="1:19">
      <c r="A5557" s="161" t="s">
        <v>6789</v>
      </c>
      <c r="C5557" s="161" t="s">
        <v>133</v>
      </c>
      <c r="F5557" s="163" t="s">
        <v>133</v>
      </c>
      <c r="G5557" s="266" t="s">
        <v>133</v>
      </c>
      <c r="H5557" s="163" t="s">
        <v>133</v>
      </c>
      <c r="I5557" s="163" t="s">
        <v>133</v>
      </c>
      <c r="J5557" s="163" t="s">
        <v>133</v>
      </c>
      <c r="K5557" s="164">
        <f t="shared" si="265"/>
        <v>0</v>
      </c>
      <c r="L5557" s="165">
        <f t="shared" si="266"/>
        <v>0</v>
      </c>
      <c r="M5557" s="172">
        <v>127</v>
      </c>
      <c r="N5557" s="172">
        <v>64</v>
      </c>
      <c r="O5557" s="167" t="s">
        <v>133</v>
      </c>
      <c r="P5557" s="260" t="e">
        <f t="shared" si="264"/>
        <v>#NUM!</v>
      </c>
      <c r="S5557" s="272"/>
    </row>
    <row r="5558" spans="1:19">
      <c r="A5558" s="161" t="s">
        <v>6790</v>
      </c>
      <c r="C5558" s="161" t="s">
        <v>133</v>
      </c>
      <c r="F5558" s="163" t="s">
        <v>133</v>
      </c>
      <c r="G5558" s="266" t="s">
        <v>133</v>
      </c>
      <c r="H5558" s="163" t="s">
        <v>133</v>
      </c>
      <c r="I5558" s="163" t="s">
        <v>133</v>
      </c>
      <c r="J5558" s="163" t="s">
        <v>133</v>
      </c>
      <c r="K5558" s="164">
        <f t="shared" si="265"/>
        <v>0</v>
      </c>
      <c r="L5558" s="165">
        <f t="shared" si="266"/>
        <v>0</v>
      </c>
      <c r="M5558" s="172">
        <v>127</v>
      </c>
      <c r="N5558" s="172">
        <v>64</v>
      </c>
      <c r="O5558" s="167" t="s">
        <v>133</v>
      </c>
      <c r="P5558" s="260" t="e">
        <f t="shared" si="264"/>
        <v>#NUM!</v>
      </c>
      <c r="S5558" s="272"/>
    </row>
    <row r="5559" spans="1:19">
      <c r="A5559" s="161" t="s">
        <v>6791</v>
      </c>
      <c r="C5559" s="161" t="s">
        <v>133</v>
      </c>
      <c r="F5559" s="163" t="s">
        <v>133</v>
      </c>
      <c r="G5559" s="266" t="s">
        <v>133</v>
      </c>
      <c r="H5559" s="163" t="s">
        <v>133</v>
      </c>
      <c r="I5559" s="163" t="s">
        <v>133</v>
      </c>
      <c r="J5559" s="163" t="s">
        <v>133</v>
      </c>
      <c r="K5559" s="164">
        <f t="shared" si="265"/>
        <v>0</v>
      </c>
      <c r="L5559" s="165">
        <f t="shared" si="266"/>
        <v>0</v>
      </c>
      <c r="M5559" s="172">
        <v>127</v>
      </c>
      <c r="N5559" s="172">
        <v>64</v>
      </c>
      <c r="O5559" s="167" t="s">
        <v>133</v>
      </c>
      <c r="P5559" s="260" t="e">
        <f t="shared" si="264"/>
        <v>#NUM!</v>
      </c>
      <c r="S5559" s="272"/>
    </row>
    <row r="5560" spans="1:19">
      <c r="A5560" s="161" t="s">
        <v>6792</v>
      </c>
      <c r="C5560" s="161" t="s">
        <v>133</v>
      </c>
      <c r="F5560" s="163" t="s">
        <v>133</v>
      </c>
      <c r="G5560" s="266" t="s">
        <v>133</v>
      </c>
      <c r="H5560" s="163" t="s">
        <v>133</v>
      </c>
      <c r="I5560" s="163" t="s">
        <v>133</v>
      </c>
      <c r="J5560" s="163" t="s">
        <v>133</v>
      </c>
      <c r="K5560" s="164">
        <f t="shared" si="265"/>
        <v>0</v>
      </c>
      <c r="L5560" s="165">
        <f t="shared" si="266"/>
        <v>0</v>
      </c>
      <c r="M5560" s="172">
        <v>127</v>
      </c>
      <c r="N5560" s="172">
        <v>64</v>
      </c>
      <c r="O5560" s="167" t="s">
        <v>133</v>
      </c>
      <c r="P5560" s="260" t="e">
        <f t="shared" si="264"/>
        <v>#NUM!</v>
      </c>
      <c r="S5560" s="272"/>
    </row>
    <row r="5561" spans="1:19">
      <c r="A5561" s="161" t="s">
        <v>6793</v>
      </c>
      <c r="C5561" s="161" t="s">
        <v>133</v>
      </c>
      <c r="F5561" s="163" t="s">
        <v>133</v>
      </c>
      <c r="G5561" s="266" t="s">
        <v>133</v>
      </c>
      <c r="H5561" s="163" t="s">
        <v>133</v>
      </c>
      <c r="I5561" s="163" t="s">
        <v>133</v>
      </c>
      <c r="J5561" s="163" t="s">
        <v>133</v>
      </c>
      <c r="K5561" s="164">
        <f t="shared" si="265"/>
        <v>0</v>
      </c>
      <c r="L5561" s="165">
        <f t="shared" si="266"/>
        <v>0</v>
      </c>
      <c r="M5561" s="172">
        <v>127</v>
      </c>
      <c r="N5561" s="172">
        <v>64</v>
      </c>
      <c r="O5561" s="167" t="s">
        <v>133</v>
      </c>
      <c r="P5561" s="260" t="e">
        <f t="shared" si="264"/>
        <v>#NUM!</v>
      </c>
      <c r="S5561" s="272"/>
    </row>
    <row r="5562" spans="1:19">
      <c r="A5562" s="161" t="s">
        <v>6794</v>
      </c>
      <c r="C5562" s="161" t="s">
        <v>133</v>
      </c>
      <c r="F5562" s="163" t="s">
        <v>133</v>
      </c>
      <c r="G5562" s="266" t="s">
        <v>133</v>
      </c>
      <c r="H5562" s="163" t="s">
        <v>133</v>
      </c>
      <c r="I5562" s="163" t="s">
        <v>133</v>
      </c>
      <c r="J5562" s="163" t="s">
        <v>133</v>
      </c>
      <c r="K5562" s="164">
        <f t="shared" si="265"/>
        <v>0</v>
      </c>
      <c r="L5562" s="165">
        <f t="shared" si="266"/>
        <v>0</v>
      </c>
      <c r="M5562" s="172">
        <v>127</v>
      </c>
      <c r="N5562" s="172">
        <v>64</v>
      </c>
      <c r="O5562" s="167" t="s">
        <v>133</v>
      </c>
      <c r="P5562" s="260" t="e">
        <f t="shared" si="264"/>
        <v>#NUM!</v>
      </c>
      <c r="S5562" s="272"/>
    </row>
    <row r="5563" spans="1:19">
      <c r="A5563" s="161" t="s">
        <v>6795</v>
      </c>
      <c r="C5563" s="161" t="s">
        <v>133</v>
      </c>
      <c r="F5563" s="163" t="s">
        <v>133</v>
      </c>
      <c r="G5563" s="266" t="s">
        <v>133</v>
      </c>
      <c r="H5563" s="163" t="s">
        <v>133</v>
      </c>
      <c r="I5563" s="163" t="s">
        <v>133</v>
      </c>
      <c r="J5563" s="163" t="s">
        <v>133</v>
      </c>
      <c r="K5563" s="164">
        <f t="shared" si="265"/>
        <v>0</v>
      </c>
      <c r="L5563" s="165">
        <f t="shared" si="266"/>
        <v>0</v>
      </c>
      <c r="M5563" s="172">
        <v>127</v>
      </c>
      <c r="N5563" s="172">
        <v>64</v>
      </c>
      <c r="O5563" s="167" t="s">
        <v>133</v>
      </c>
      <c r="P5563" s="260" t="e">
        <f t="shared" si="264"/>
        <v>#NUM!</v>
      </c>
      <c r="S5563" s="272"/>
    </row>
    <row r="5564" spans="1:19">
      <c r="A5564" s="161" t="s">
        <v>6796</v>
      </c>
      <c r="C5564" s="161" t="s">
        <v>133</v>
      </c>
      <c r="F5564" s="163" t="s">
        <v>133</v>
      </c>
      <c r="G5564" s="266" t="s">
        <v>133</v>
      </c>
      <c r="H5564" s="163" t="s">
        <v>133</v>
      </c>
      <c r="I5564" s="163" t="s">
        <v>133</v>
      </c>
      <c r="J5564" s="163" t="s">
        <v>133</v>
      </c>
      <c r="K5564" s="164">
        <f t="shared" si="265"/>
        <v>0</v>
      </c>
      <c r="L5564" s="165">
        <f t="shared" si="266"/>
        <v>0</v>
      </c>
      <c r="M5564" s="172">
        <v>127</v>
      </c>
      <c r="N5564" s="172">
        <v>64</v>
      </c>
      <c r="O5564" s="167" t="s">
        <v>133</v>
      </c>
      <c r="P5564" s="260" t="e">
        <f t="shared" si="264"/>
        <v>#NUM!</v>
      </c>
      <c r="S5564" s="272"/>
    </row>
    <row r="5565" spans="1:19">
      <c r="A5565" s="161" t="s">
        <v>6797</v>
      </c>
      <c r="C5565" s="161" t="s">
        <v>133</v>
      </c>
      <c r="F5565" s="163" t="s">
        <v>133</v>
      </c>
      <c r="G5565" s="266" t="s">
        <v>133</v>
      </c>
      <c r="H5565" s="163" t="s">
        <v>133</v>
      </c>
      <c r="I5565" s="163" t="s">
        <v>133</v>
      </c>
      <c r="J5565" s="163" t="s">
        <v>133</v>
      </c>
      <c r="K5565" s="164">
        <f t="shared" si="265"/>
        <v>0</v>
      </c>
      <c r="L5565" s="165">
        <f t="shared" si="266"/>
        <v>0</v>
      </c>
      <c r="M5565" s="172">
        <v>127</v>
      </c>
      <c r="N5565" s="172">
        <v>64</v>
      </c>
      <c r="O5565" s="167" t="s">
        <v>133</v>
      </c>
      <c r="P5565" s="260" t="e">
        <f t="shared" si="264"/>
        <v>#NUM!</v>
      </c>
      <c r="S5565" s="272"/>
    </row>
    <row r="5566" spans="1:19">
      <c r="A5566" s="161" t="s">
        <v>6798</v>
      </c>
      <c r="C5566" s="161" t="s">
        <v>133</v>
      </c>
      <c r="F5566" s="163" t="s">
        <v>133</v>
      </c>
      <c r="G5566" s="266" t="s">
        <v>133</v>
      </c>
      <c r="H5566" s="163" t="s">
        <v>133</v>
      </c>
      <c r="I5566" s="163" t="s">
        <v>133</v>
      </c>
      <c r="J5566" s="163" t="s">
        <v>133</v>
      </c>
      <c r="K5566" s="164">
        <f t="shared" si="265"/>
        <v>0</v>
      </c>
      <c r="L5566" s="165">
        <f t="shared" si="266"/>
        <v>0</v>
      </c>
      <c r="M5566" s="172">
        <v>127</v>
      </c>
      <c r="N5566" s="172">
        <v>64</v>
      </c>
      <c r="O5566" s="167" t="s">
        <v>133</v>
      </c>
      <c r="P5566" s="260" t="e">
        <f t="shared" si="264"/>
        <v>#NUM!</v>
      </c>
      <c r="S5566" s="272"/>
    </row>
    <row r="5567" spans="1:19">
      <c r="A5567" s="161" t="s">
        <v>6799</v>
      </c>
      <c r="C5567" s="161" t="s">
        <v>133</v>
      </c>
      <c r="F5567" s="163" t="s">
        <v>133</v>
      </c>
      <c r="G5567" s="266" t="s">
        <v>133</v>
      </c>
      <c r="H5567" s="163" t="s">
        <v>133</v>
      </c>
      <c r="I5567" s="163" t="s">
        <v>133</v>
      </c>
      <c r="J5567" s="163" t="s">
        <v>133</v>
      </c>
      <c r="K5567" s="164">
        <f t="shared" si="265"/>
        <v>0</v>
      </c>
      <c r="L5567" s="165">
        <f t="shared" si="266"/>
        <v>0</v>
      </c>
      <c r="M5567" s="172">
        <v>127</v>
      </c>
      <c r="N5567" s="172">
        <v>64</v>
      </c>
      <c r="O5567" s="167" t="s">
        <v>133</v>
      </c>
      <c r="P5567" s="260" t="e">
        <f t="shared" si="264"/>
        <v>#NUM!</v>
      </c>
      <c r="S5567" s="272"/>
    </row>
    <row r="5568" spans="1:19">
      <c r="A5568" s="161" t="s">
        <v>6800</v>
      </c>
      <c r="C5568" s="161" t="s">
        <v>133</v>
      </c>
      <c r="F5568" s="163" t="s">
        <v>133</v>
      </c>
      <c r="G5568" s="266" t="s">
        <v>133</v>
      </c>
      <c r="H5568" s="163" t="s">
        <v>133</v>
      </c>
      <c r="I5568" s="163" t="s">
        <v>133</v>
      </c>
      <c r="J5568" s="163" t="s">
        <v>133</v>
      </c>
      <c r="K5568" s="164">
        <f t="shared" si="265"/>
        <v>0</v>
      </c>
      <c r="L5568" s="165">
        <f t="shared" si="266"/>
        <v>0</v>
      </c>
      <c r="M5568" s="172">
        <v>127</v>
      </c>
      <c r="N5568" s="172">
        <v>64</v>
      </c>
      <c r="O5568" s="167" t="s">
        <v>133</v>
      </c>
      <c r="P5568" s="260" t="e">
        <f t="shared" si="264"/>
        <v>#NUM!</v>
      </c>
      <c r="S5568" s="272"/>
    </row>
    <row r="5569" spans="1:19">
      <c r="A5569" s="161" t="s">
        <v>6801</v>
      </c>
      <c r="C5569" s="161" t="s">
        <v>133</v>
      </c>
      <c r="F5569" s="163" t="s">
        <v>133</v>
      </c>
      <c r="G5569" s="266" t="s">
        <v>133</v>
      </c>
      <c r="H5569" s="163" t="s">
        <v>133</v>
      </c>
      <c r="I5569" s="163" t="s">
        <v>133</v>
      </c>
      <c r="J5569" s="163" t="s">
        <v>133</v>
      </c>
      <c r="K5569" s="164">
        <f t="shared" si="265"/>
        <v>0</v>
      </c>
      <c r="L5569" s="165">
        <f t="shared" si="266"/>
        <v>0</v>
      </c>
      <c r="M5569" s="172">
        <v>127</v>
      </c>
      <c r="N5569" s="172">
        <v>64</v>
      </c>
      <c r="O5569" s="167" t="s">
        <v>133</v>
      </c>
      <c r="P5569" s="260" t="e">
        <f t="shared" si="264"/>
        <v>#NUM!</v>
      </c>
      <c r="S5569" s="272"/>
    </row>
    <row r="5570" spans="1:19">
      <c r="A5570" s="161" t="s">
        <v>6802</v>
      </c>
      <c r="C5570" s="161" t="s">
        <v>133</v>
      </c>
      <c r="F5570" s="163" t="s">
        <v>133</v>
      </c>
      <c r="G5570" s="266" t="s">
        <v>133</v>
      </c>
      <c r="H5570" s="163" t="s">
        <v>133</v>
      </c>
      <c r="I5570" s="163" t="s">
        <v>133</v>
      </c>
      <c r="J5570" s="163" t="s">
        <v>133</v>
      </c>
      <c r="K5570" s="164">
        <f t="shared" si="265"/>
        <v>0</v>
      </c>
      <c r="L5570" s="165">
        <f t="shared" si="266"/>
        <v>0</v>
      </c>
      <c r="M5570" s="172">
        <v>127</v>
      </c>
      <c r="N5570" s="172">
        <v>64</v>
      </c>
      <c r="O5570" s="167" t="s">
        <v>133</v>
      </c>
      <c r="P5570" s="260" t="e">
        <f t="shared" si="264"/>
        <v>#NUM!</v>
      </c>
      <c r="S5570" s="272"/>
    </row>
    <row r="5571" spans="1:19">
      <c r="A5571" s="161" t="s">
        <v>6803</v>
      </c>
      <c r="C5571" s="161" t="s">
        <v>133</v>
      </c>
      <c r="F5571" s="163" t="s">
        <v>133</v>
      </c>
      <c r="G5571" s="266" t="s">
        <v>133</v>
      </c>
      <c r="H5571" s="163" t="s">
        <v>133</v>
      </c>
      <c r="I5571" s="163" t="s">
        <v>133</v>
      </c>
      <c r="J5571" s="163" t="s">
        <v>133</v>
      </c>
      <c r="K5571" s="164">
        <f t="shared" si="265"/>
        <v>0</v>
      </c>
      <c r="L5571" s="165">
        <f t="shared" si="266"/>
        <v>0</v>
      </c>
      <c r="M5571" s="172">
        <v>127</v>
      </c>
      <c r="N5571" s="172">
        <v>64</v>
      </c>
      <c r="O5571" s="167" t="s">
        <v>133</v>
      </c>
      <c r="P5571" s="260" t="e">
        <f t="shared" si="264"/>
        <v>#NUM!</v>
      </c>
      <c r="S5571" s="272"/>
    </row>
    <row r="5572" spans="1:19">
      <c r="A5572" s="161" t="s">
        <v>6804</v>
      </c>
      <c r="C5572" s="161" t="s">
        <v>133</v>
      </c>
      <c r="F5572" s="163" t="s">
        <v>133</v>
      </c>
      <c r="G5572" s="266" t="s">
        <v>133</v>
      </c>
      <c r="H5572" s="163" t="s">
        <v>133</v>
      </c>
      <c r="I5572" s="163" t="s">
        <v>133</v>
      </c>
      <c r="J5572" s="163" t="s">
        <v>133</v>
      </c>
      <c r="K5572" s="164">
        <f t="shared" si="265"/>
        <v>0</v>
      </c>
      <c r="L5572" s="165">
        <f t="shared" si="266"/>
        <v>0</v>
      </c>
      <c r="M5572" s="172">
        <v>127</v>
      </c>
      <c r="N5572" s="172">
        <v>64</v>
      </c>
      <c r="O5572" s="167" t="s">
        <v>133</v>
      </c>
      <c r="P5572" s="260" t="e">
        <f t="shared" si="264"/>
        <v>#NUM!</v>
      </c>
      <c r="S5572" s="272"/>
    </row>
    <row r="5573" spans="1:19">
      <c r="A5573" s="161" t="s">
        <v>6805</v>
      </c>
      <c r="C5573" s="161" t="s">
        <v>133</v>
      </c>
      <c r="F5573" s="163" t="s">
        <v>133</v>
      </c>
      <c r="G5573" s="266" t="s">
        <v>133</v>
      </c>
      <c r="H5573" s="163" t="s">
        <v>133</v>
      </c>
      <c r="I5573" s="163" t="s">
        <v>133</v>
      </c>
      <c r="J5573" s="163" t="s">
        <v>133</v>
      </c>
      <c r="K5573" s="164">
        <f t="shared" si="265"/>
        <v>0</v>
      </c>
      <c r="L5573" s="165">
        <f t="shared" si="266"/>
        <v>0</v>
      </c>
      <c r="M5573" s="172">
        <v>127</v>
      </c>
      <c r="N5573" s="172">
        <v>64</v>
      </c>
      <c r="O5573" s="167" t="s">
        <v>133</v>
      </c>
      <c r="P5573" s="260" t="e">
        <f t="shared" si="264"/>
        <v>#NUM!</v>
      </c>
      <c r="S5573" s="272"/>
    </row>
    <row r="5574" spans="1:19">
      <c r="A5574" s="161" t="s">
        <v>6806</v>
      </c>
      <c r="C5574" s="161" t="s">
        <v>133</v>
      </c>
      <c r="F5574" s="163" t="s">
        <v>133</v>
      </c>
      <c r="G5574" s="266" t="s">
        <v>133</v>
      </c>
      <c r="H5574" s="163" t="s">
        <v>133</v>
      </c>
      <c r="I5574" s="163" t="s">
        <v>133</v>
      </c>
      <c r="J5574" s="163" t="s">
        <v>133</v>
      </c>
      <c r="K5574" s="164">
        <f t="shared" si="265"/>
        <v>0</v>
      </c>
      <c r="L5574" s="165">
        <f t="shared" si="266"/>
        <v>0</v>
      </c>
      <c r="M5574" s="172">
        <v>127</v>
      </c>
      <c r="N5574" s="172">
        <v>64</v>
      </c>
      <c r="O5574" s="167" t="s">
        <v>133</v>
      </c>
      <c r="P5574" s="260" t="e">
        <f t="shared" si="264"/>
        <v>#NUM!</v>
      </c>
      <c r="S5574" s="272"/>
    </row>
    <row r="5575" spans="1:19">
      <c r="A5575" s="161" t="s">
        <v>6807</v>
      </c>
      <c r="C5575" s="161" t="s">
        <v>133</v>
      </c>
      <c r="F5575" s="163" t="s">
        <v>133</v>
      </c>
      <c r="G5575" s="266" t="s">
        <v>133</v>
      </c>
      <c r="H5575" s="163" t="s">
        <v>133</v>
      </c>
      <c r="I5575" s="163" t="s">
        <v>133</v>
      </c>
      <c r="J5575" s="163" t="s">
        <v>133</v>
      </c>
      <c r="K5575" s="164">
        <f t="shared" si="265"/>
        <v>0</v>
      </c>
      <c r="L5575" s="165">
        <f t="shared" si="266"/>
        <v>0</v>
      </c>
      <c r="M5575" s="172">
        <v>127</v>
      </c>
      <c r="N5575" s="172">
        <v>64</v>
      </c>
      <c r="O5575" s="167" t="s">
        <v>133</v>
      </c>
      <c r="P5575" s="260" t="e">
        <f t="shared" si="264"/>
        <v>#NUM!</v>
      </c>
      <c r="S5575" s="272"/>
    </row>
    <row r="5576" spans="1:19">
      <c r="A5576" s="161" t="s">
        <v>6808</v>
      </c>
      <c r="C5576" s="161" t="s">
        <v>133</v>
      </c>
      <c r="F5576" s="163" t="s">
        <v>133</v>
      </c>
      <c r="G5576" s="266" t="s">
        <v>133</v>
      </c>
      <c r="H5576" s="163" t="s">
        <v>133</v>
      </c>
      <c r="I5576" s="163" t="s">
        <v>133</v>
      </c>
      <c r="J5576" s="163" t="s">
        <v>133</v>
      </c>
      <c r="K5576" s="164">
        <f t="shared" si="265"/>
        <v>0</v>
      </c>
      <c r="L5576" s="165">
        <f t="shared" si="266"/>
        <v>0</v>
      </c>
      <c r="M5576" s="172">
        <v>127</v>
      </c>
      <c r="N5576" s="172">
        <v>64</v>
      </c>
      <c r="O5576" s="167" t="s">
        <v>133</v>
      </c>
      <c r="P5576" s="260" t="e">
        <f t="shared" si="264"/>
        <v>#NUM!</v>
      </c>
      <c r="S5576" s="272"/>
    </row>
    <row r="5577" spans="1:19">
      <c r="A5577" s="161" t="s">
        <v>6809</v>
      </c>
      <c r="C5577" s="161" t="s">
        <v>133</v>
      </c>
      <c r="F5577" s="163" t="s">
        <v>133</v>
      </c>
      <c r="G5577" s="266" t="s">
        <v>133</v>
      </c>
      <c r="H5577" s="163" t="s">
        <v>133</v>
      </c>
      <c r="I5577" s="163" t="s">
        <v>133</v>
      </c>
      <c r="J5577" s="163" t="s">
        <v>133</v>
      </c>
      <c r="K5577" s="164">
        <f t="shared" si="265"/>
        <v>0</v>
      </c>
      <c r="L5577" s="165">
        <f t="shared" si="266"/>
        <v>0</v>
      </c>
      <c r="M5577" s="172">
        <v>127</v>
      </c>
      <c r="N5577" s="172">
        <v>64</v>
      </c>
      <c r="O5577" s="167" t="s">
        <v>133</v>
      </c>
      <c r="P5577" s="260" t="e">
        <f t="shared" si="264"/>
        <v>#NUM!</v>
      </c>
      <c r="S5577" s="272"/>
    </row>
    <row r="5578" spans="1:19">
      <c r="A5578" s="161" t="s">
        <v>6810</v>
      </c>
      <c r="C5578" s="161" t="s">
        <v>133</v>
      </c>
      <c r="F5578" s="163" t="s">
        <v>133</v>
      </c>
      <c r="G5578" s="266" t="s">
        <v>133</v>
      </c>
      <c r="H5578" s="163" t="s">
        <v>133</v>
      </c>
      <c r="I5578" s="163" t="s">
        <v>133</v>
      </c>
      <c r="J5578" s="163" t="s">
        <v>133</v>
      </c>
      <c r="K5578" s="164">
        <f t="shared" si="265"/>
        <v>0</v>
      </c>
      <c r="L5578" s="165">
        <f t="shared" si="266"/>
        <v>0</v>
      </c>
      <c r="M5578" s="172">
        <v>127</v>
      </c>
      <c r="N5578" s="172">
        <v>64</v>
      </c>
      <c r="O5578" s="167" t="s">
        <v>133</v>
      </c>
      <c r="P5578" s="260" t="e">
        <f t="shared" si="264"/>
        <v>#NUM!</v>
      </c>
      <c r="S5578" s="272"/>
    </row>
    <row r="5579" spans="1:19">
      <c r="A5579" s="161" t="s">
        <v>6811</v>
      </c>
      <c r="C5579" s="161" t="s">
        <v>133</v>
      </c>
      <c r="F5579" s="163" t="s">
        <v>133</v>
      </c>
      <c r="G5579" s="266" t="s">
        <v>133</v>
      </c>
      <c r="H5579" s="163" t="s">
        <v>133</v>
      </c>
      <c r="I5579" s="163" t="s">
        <v>133</v>
      </c>
      <c r="J5579" s="163" t="s">
        <v>133</v>
      </c>
      <c r="K5579" s="164">
        <f t="shared" si="265"/>
        <v>0</v>
      </c>
      <c r="L5579" s="165">
        <f t="shared" si="266"/>
        <v>0</v>
      </c>
      <c r="M5579" s="172">
        <v>127</v>
      </c>
      <c r="N5579" s="172">
        <v>64</v>
      </c>
      <c r="O5579" s="167" t="s">
        <v>133</v>
      </c>
      <c r="P5579" s="260" t="e">
        <f t="shared" si="264"/>
        <v>#NUM!</v>
      </c>
      <c r="S5579" s="272"/>
    </row>
    <row r="5580" spans="1:19">
      <c r="A5580" s="161" t="s">
        <v>6812</v>
      </c>
      <c r="C5580" s="161" t="s">
        <v>133</v>
      </c>
      <c r="F5580" s="163" t="s">
        <v>133</v>
      </c>
      <c r="G5580" s="266" t="s">
        <v>133</v>
      </c>
      <c r="H5580" s="163" t="s">
        <v>133</v>
      </c>
      <c r="I5580" s="163" t="s">
        <v>133</v>
      </c>
      <c r="J5580" s="163" t="s">
        <v>133</v>
      </c>
      <c r="K5580" s="164">
        <f t="shared" si="265"/>
        <v>0</v>
      </c>
      <c r="L5580" s="165">
        <f t="shared" si="266"/>
        <v>0</v>
      </c>
      <c r="M5580" s="172">
        <v>127</v>
      </c>
      <c r="N5580" s="172">
        <v>64</v>
      </c>
      <c r="O5580" s="167" t="s">
        <v>133</v>
      </c>
      <c r="P5580" s="260" t="e">
        <f t="shared" si="264"/>
        <v>#NUM!</v>
      </c>
      <c r="S5580" s="272"/>
    </row>
    <row r="5581" spans="1:19">
      <c r="A5581" s="161" t="s">
        <v>6813</v>
      </c>
      <c r="C5581" s="161" t="s">
        <v>133</v>
      </c>
      <c r="F5581" s="163" t="s">
        <v>133</v>
      </c>
      <c r="G5581" s="266" t="s">
        <v>133</v>
      </c>
      <c r="H5581" s="163" t="s">
        <v>133</v>
      </c>
      <c r="I5581" s="163" t="s">
        <v>133</v>
      </c>
      <c r="J5581" s="163" t="s">
        <v>133</v>
      </c>
      <c r="K5581" s="164">
        <f t="shared" si="265"/>
        <v>0</v>
      </c>
      <c r="L5581" s="165">
        <f t="shared" si="266"/>
        <v>0</v>
      </c>
      <c r="M5581" s="172">
        <v>127</v>
      </c>
      <c r="N5581" s="172">
        <v>64</v>
      </c>
      <c r="O5581" s="167" t="s">
        <v>133</v>
      </c>
      <c r="P5581" s="260" t="e">
        <f t="shared" si="264"/>
        <v>#NUM!</v>
      </c>
      <c r="S5581" s="272"/>
    </row>
    <row r="5582" spans="1:19">
      <c r="A5582" s="161" t="s">
        <v>6814</v>
      </c>
      <c r="C5582" s="161" t="s">
        <v>133</v>
      </c>
      <c r="F5582" s="163" t="s">
        <v>133</v>
      </c>
      <c r="G5582" s="266" t="s">
        <v>133</v>
      </c>
      <c r="H5582" s="163" t="s">
        <v>133</v>
      </c>
      <c r="I5582" s="163" t="s">
        <v>133</v>
      </c>
      <c r="J5582" s="163" t="s">
        <v>133</v>
      </c>
      <c r="K5582" s="164">
        <f t="shared" si="265"/>
        <v>0</v>
      </c>
      <c r="L5582" s="165">
        <f t="shared" si="266"/>
        <v>0</v>
      </c>
      <c r="M5582" s="172">
        <v>127</v>
      </c>
      <c r="N5582" s="172">
        <v>64</v>
      </c>
      <c r="O5582" s="167" t="s">
        <v>133</v>
      </c>
      <c r="P5582" s="260" t="e">
        <f t="shared" si="264"/>
        <v>#NUM!</v>
      </c>
      <c r="S5582" s="272"/>
    </row>
    <row r="5583" spans="1:19">
      <c r="A5583" s="161" t="s">
        <v>6815</v>
      </c>
      <c r="C5583" s="161" t="s">
        <v>133</v>
      </c>
      <c r="F5583" s="163" t="s">
        <v>133</v>
      </c>
      <c r="G5583" s="266" t="s">
        <v>133</v>
      </c>
      <c r="H5583" s="163" t="s">
        <v>133</v>
      </c>
      <c r="I5583" s="163" t="s">
        <v>133</v>
      </c>
      <c r="J5583" s="163" t="s">
        <v>133</v>
      </c>
      <c r="K5583" s="164">
        <f t="shared" si="265"/>
        <v>0</v>
      </c>
      <c r="L5583" s="165">
        <f t="shared" si="266"/>
        <v>0</v>
      </c>
      <c r="M5583" s="172">
        <v>127</v>
      </c>
      <c r="N5583" s="172">
        <v>64</v>
      </c>
      <c r="O5583" s="167" t="s">
        <v>133</v>
      </c>
      <c r="P5583" s="260" t="e">
        <f t="shared" ref="P5583:P5646" si="267">MEDIAN(Q5583:R5583)</f>
        <v>#NUM!</v>
      </c>
      <c r="S5583" s="272"/>
    </row>
    <row r="5584" spans="1:19">
      <c r="A5584" s="161" t="s">
        <v>6816</v>
      </c>
      <c r="C5584" s="161" t="s">
        <v>133</v>
      </c>
      <c r="F5584" s="163" t="s">
        <v>133</v>
      </c>
      <c r="G5584" s="266" t="s">
        <v>133</v>
      </c>
      <c r="H5584" s="163" t="s">
        <v>133</v>
      </c>
      <c r="I5584" s="163" t="s">
        <v>133</v>
      </c>
      <c r="J5584" s="163" t="s">
        <v>133</v>
      </c>
      <c r="K5584" s="164">
        <f t="shared" ref="K5584:K5647" si="268">IF(OR(D5584="n/a",D5584="nd"),0,D5584)+IF(OR(I5584="n/a",I5584="nd"),0,I5584)</f>
        <v>0</v>
      </c>
      <c r="L5584" s="165">
        <f t="shared" ref="L5584:L5647" si="269">SQRT(SUMSQ(IF(OR(E5584="n/a",E5584="nd"),0,E5584),IF(OR(F5584="n/a",F5584="nd"),0,F5584),IF(OR(J5584="n/a",J5584="nd"),0,J5584)))</f>
        <v>0</v>
      </c>
      <c r="M5584" s="172">
        <v>127</v>
      </c>
      <c r="N5584" s="172">
        <v>64</v>
      </c>
      <c r="O5584" s="167" t="s">
        <v>133</v>
      </c>
      <c r="P5584" s="260" t="e">
        <f t="shared" si="267"/>
        <v>#NUM!</v>
      </c>
      <c r="S5584" s="272"/>
    </row>
    <row r="5585" spans="1:19">
      <c r="A5585" s="161" t="s">
        <v>6817</v>
      </c>
      <c r="C5585" s="161" t="s">
        <v>133</v>
      </c>
      <c r="F5585" s="163" t="s">
        <v>133</v>
      </c>
      <c r="G5585" s="266" t="s">
        <v>133</v>
      </c>
      <c r="H5585" s="163" t="s">
        <v>133</v>
      </c>
      <c r="I5585" s="163" t="s">
        <v>133</v>
      </c>
      <c r="J5585" s="163" t="s">
        <v>133</v>
      </c>
      <c r="K5585" s="164">
        <f t="shared" si="268"/>
        <v>0</v>
      </c>
      <c r="L5585" s="165">
        <f t="shared" si="269"/>
        <v>0</v>
      </c>
      <c r="M5585" s="172">
        <v>127</v>
      </c>
      <c r="N5585" s="172">
        <v>64</v>
      </c>
      <c r="O5585" s="167" t="s">
        <v>133</v>
      </c>
      <c r="P5585" s="260" t="e">
        <f t="shared" si="267"/>
        <v>#NUM!</v>
      </c>
      <c r="S5585" s="272"/>
    </row>
    <row r="5586" spans="1:19">
      <c r="A5586" s="161" t="s">
        <v>6818</v>
      </c>
      <c r="C5586" s="161" t="s">
        <v>133</v>
      </c>
      <c r="F5586" s="163" t="s">
        <v>133</v>
      </c>
      <c r="G5586" s="266" t="s">
        <v>133</v>
      </c>
      <c r="H5586" s="163" t="s">
        <v>133</v>
      </c>
      <c r="I5586" s="163" t="s">
        <v>133</v>
      </c>
      <c r="J5586" s="163" t="s">
        <v>133</v>
      </c>
      <c r="K5586" s="164">
        <f t="shared" si="268"/>
        <v>0</v>
      </c>
      <c r="L5586" s="165">
        <f t="shared" si="269"/>
        <v>0</v>
      </c>
      <c r="M5586" s="172">
        <v>127</v>
      </c>
      <c r="N5586" s="172">
        <v>64</v>
      </c>
      <c r="O5586" s="167" t="s">
        <v>133</v>
      </c>
      <c r="P5586" s="260" t="e">
        <f t="shared" si="267"/>
        <v>#NUM!</v>
      </c>
      <c r="S5586" s="272"/>
    </row>
    <row r="5587" spans="1:19">
      <c r="A5587" s="161" t="s">
        <v>6819</v>
      </c>
      <c r="C5587" s="161" t="s">
        <v>133</v>
      </c>
      <c r="F5587" s="163" t="s">
        <v>133</v>
      </c>
      <c r="G5587" s="266" t="s">
        <v>133</v>
      </c>
      <c r="H5587" s="163" t="s">
        <v>133</v>
      </c>
      <c r="I5587" s="163" t="s">
        <v>133</v>
      </c>
      <c r="J5587" s="163" t="s">
        <v>133</v>
      </c>
      <c r="K5587" s="164">
        <f t="shared" si="268"/>
        <v>0</v>
      </c>
      <c r="L5587" s="165">
        <f t="shared" si="269"/>
        <v>0</v>
      </c>
      <c r="M5587" s="172">
        <v>127</v>
      </c>
      <c r="N5587" s="172">
        <v>64</v>
      </c>
      <c r="O5587" s="167" t="s">
        <v>133</v>
      </c>
      <c r="P5587" s="260" t="e">
        <f t="shared" si="267"/>
        <v>#NUM!</v>
      </c>
      <c r="S5587" s="272"/>
    </row>
    <row r="5588" spans="1:19">
      <c r="A5588" s="161" t="s">
        <v>6820</v>
      </c>
      <c r="C5588" s="161" t="s">
        <v>133</v>
      </c>
      <c r="F5588" s="163" t="s">
        <v>133</v>
      </c>
      <c r="G5588" s="266" t="s">
        <v>133</v>
      </c>
      <c r="H5588" s="163" t="s">
        <v>133</v>
      </c>
      <c r="I5588" s="163" t="s">
        <v>133</v>
      </c>
      <c r="J5588" s="163" t="s">
        <v>133</v>
      </c>
      <c r="K5588" s="164">
        <f t="shared" si="268"/>
        <v>0</v>
      </c>
      <c r="L5588" s="165">
        <f t="shared" si="269"/>
        <v>0</v>
      </c>
      <c r="M5588" s="172">
        <v>127</v>
      </c>
      <c r="N5588" s="172">
        <v>64</v>
      </c>
      <c r="O5588" s="167" t="s">
        <v>133</v>
      </c>
      <c r="P5588" s="260" t="e">
        <f t="shared" si="267"/>
        <v>#NUM!</v>
      </c>
      <c r="S5588" s="272"/>
    </row>
    <row r="5589" spans="1:19">
      <c r="A5589" s="161" t="s">
        <v>6821</v>
      </c>
      <c r="C5589" s="161" t="s">
        <v>133</v>
      </c>
      <c r="F5589" s="163" t="s">
        <v>133</v>
      </c>
      <c r="G5589" s="266" t="s">
        <v>133</v>
      </c>
      <c r="H5589" s="163" t="s">
        <v>133</v>
      </c>
      <c r="I5589" s="163" t="s">
        <v>133</v>
      </c>
      <c r="J5589" s="163" t="s">
        <v>133</v>
      </c>
      <c r="K5589" s="164">
        <f t="shared" si="268"/>
        <v>0</v>
      </c>
      <c r="L5589" s="165">
        <f t="shared" si="269"/>
        <v>0</v>
      </c>
      <c r="M5589" s="172">
        <v>127</v>
      </c>
      <c r="N5589" s="172">
        <v>64</v>
      </c>
      <c r="O5589" s="167" t="s">
        <v>133</v>
      </c>
      <c r="P5589" s="260" t="e">
        <f t="shared" si="267"/>
        <v>#NUM!</v>
      </c>
      <c r="S5589" s="272"/>
    </row>
    <row r="5590" spans="1:19">
      <c r="A5590" s="161" t="s">
        <v>6822</v>
      </c>
      <c r="C5590" s="161" t="s">
        <v>133</v>
      </c>
      <c r="F5590" s="163" t="s">
        <v>133</v>
      </c>
      <c r="G5590" s="266" t="s">
        <v>133</v>
      </c>
      <c r="H5590" s="163" t="s">
        <v>133</v>
      </c>
      <c r="I5590" s="163" t="s">
        <v>133</v>
      </c>
      <c r="J5590" s="163" t="s">
        <v>133</v>
      </c>
      <c r="K5590" s="164">
        <f t="shared" si="268"/>
        <v>0</v>
      </c>
      <c r="L5590" s="165">
        <f t="shared" si="269"/>
        <v>0</v>
      </c>
      <c r="M5590" s="172">
        <v>127</v>
      </c>
      <c r="N5590" s="172">
        <v>64</v>
      </c>
      <c r="O5590" s="167" t="s">
        <v>133</v>
      </c>
      <c r="P5590" s="260" t="e">
        <f t="shared" si="267"/>
        <v>#NUM!</v>
      </c>
      <c r="S5590" s="272"/>
    </row>
    <row r="5591" spans="1:19">
      <c r="A5591" s="161" t="s">
        <v>6823</v>
      </c>
      <c r="C5591" s="161" t="s">
        <v>133</v>
      </c>
      <c r="F5591" s="163" t="s">
        <v>133</v>
      </c>
      <c r="G5591" s="266" t="s">
        <v>133</v>
      </c>
      <c r="H5591" s="163" t="s">
        <v>133</v>
      </c>
      <c r="I5591" s="163" t="s">
        <v>133</v>
      </c>
      <c r="J5591" s="163" t="s">
        <v>133</v>
      </c>
      <c r="K5591" s="164">
        <f t="shared" si="268"/>
        <v>0</v>
      </c>
      <c r="L5591" s="165">
        <f t="shared" si="269"/>
        <v>0</v>
      </c>
      <c r="M5591" s="172">
        <v>127</v>
      </c>
      <c r="N5591" s="172">
        <v>64</v>
      </c>
      <c r="O5591" s="167" t="s">
        <v>133</v>
      </c>
      <c r="P5591" s="260" t="e">
        <f t="shared" si="267"/>
        <v>#NUM!</v>
      </c>
      <c r="S5591" s="272"/>
    </row>
    <row r="5592" spans="1:19">
      <c r="A5592" s="161" t="s">
        <v>6824</v>
      </c>
      <c r="C5592" s="161" t="s">
        <v>133</v>
      </c>
      <c r="F5592" s="163" t="s">
        <v>133</v>
      </c>
      <c r="G5592" s="266" t="s">
        <v>133</v>
      </c>
      <c r="H5592" s="163" t="s">
        <v>133</v>
      </c>
      <c r="I5592" s="163" t="s">
        <v>133</v>
      </c>
      <c r="J5592" s="163" t="s">
        <v>133</v>
      </c>
      <c r="K5592" s="164">
        <f t="shared" si="268"/>
        <v>0</v>
      </c>
      <c r="L5592" s="165">
        <f t="shared" si="269"/>
        <v>0</v>
      </c>
      <c r="M5592" s="172">
        <v>127</v>
      </c>
      <c r="N5592" s="172">
        <v>64</v>
      </c>
      <c r="O5592" s="167" t="s">
        <v>133</v>
      </c>
      <c r="P5592" s="260" t="e">
        <f t="shared" si="267"/>
        <v>#NUM!</v>
      </c>
      <c r="S5592" s="272"/>
    </row>
    <row r="5593" spans="1:19">
      <c r="A5593" s="161" t="s">
        <v>6825</v>
      </c>
      <c r="C5593" s="161" t="s">
        <v>133</v>
      </c>
      <c r="F5593" s="163" t="s">
        <v>133</v>
      </c>
      <c r="G5593" s="266" t="s">
        <v>133</v>
      </c>
      <c r="H5593" s="163" t="s">
        <v>133</v>
      </c>
      <c r="I5593" s="163" t="s">
        <v>133</v>
      </c>
      <c r="J5593" s="163" t="s">
        <v>133</v>
      </c>
      <c r="K5593" s="164">
        <f t="shared" si="268"/>
        <v>0</v>
      </c>
      <c r="L5593" s="165">
        <f t="shared" si="269"/>
        <v>0</v>
      </c>
      <c r="M5593" s="172">
        <v>127</v>
      </c>
      <c r="N5593" s="172">
        <v>64</v>
      </c>
      <c r="O5593" s="167" t="s">
        <v>133</v>
      </c>
      <c r="P5593" s="260" t="e">
        <f t="shared" si="267"/>
        <v>#NUM!</v>
      </c>
      <c r="S5593" s="272"/>
    </row>
    <row r="5594" spans="1:19">
      <c r="A5594" s="161" t="s">
        <v>6826</v>
      </c>
      <c r="C5594" s="161" t="s">
        <v>133</v>
      </c>
      <c r="F5594" s="163" t="s">
        <v>133</v>
      </c>
      <c r="G5594" s="266" t="s">
        <v>133</v>
      </c>
      <c r="H5594" s="163" t="s">
        <v>133</v>
      </c>
      <c r="I5594" s="163" t="s">
        <v>133</v>
      </c>
      <c r="J5594" s="163" t="s">
        <v>133</v>
      </c>
      <c r="K5594" s="164">
        <f t="shared" si="268"/>
        <v>0</v>
      </c>
      <c r="L5594" s="165">
        <f t="shared" si="269"/>
        <v>0</v>
      </c>
      <c r="M5594" s="172">
        <v>127</v>
      </c>
      <c r="N5594" s="172">
        <v>64</v>
      </c>
      <c r="O5594" s="167" t="s">
        <v>133</v>
      </c>
      <c r="P5594" s="260" t="e">
        <f t="shared" si="267"/>
        <v>#NUM!</v>
      </c>
      <c r="S5594" s="272"/>
    </row>
    <row r="5595" spans="1:19">
      <c r="A5595" s="161" t="s">
        <v>6827</v>
      </c>
      <c r="C5595" s="161" t="s">
        <v>133</v>
      </c>
      <c r="F5595" s="163" t="s">
        <v>133</v>
      </c>
      <c r="G5595" s="266" t="s">
        <v>133</v>
      </c>
      <c r="H5595" s="163" t="s">
        <v>133</v>
      </c>
      <c r="I5595" s="163" t="s">
        <v>133</v>
      </c>
      <c r="J5595" s="163" t="s">
        <v>133</v>
      </c>
      <c r="K5595" s="164">
        <f t="shared" si="268"/>
        <v>0</v>
      </c>
      <c r="L5595" s="165">
        <f t="shared" si="269"/>
        <v>0</v>
      </c>
      <c r="M5595" s="172">
        <v>127</v>
      </c>
      <c r="N5595" s="172">
        <v>64</v>
      </c>
      <c r="O5595" s="167" t="s">
        <v>133</v>
      </c>
      <c r="P5595" s="260" t="e">
        <f t="shared" si="267"/>
        <v>#NUM!</v>
      </c>
      <c r="S5595" s="272"/>
    </row>
    <row r="5596" spans="1:19">
      <c r="A5596" s="161" t="s">
        <v>6828</v>
      </c>
      <c r="C5596" s="161" t="s">
        <v>133</v>
      </c>
      <c r="F5596" s="163" t="s">
        <v>133</v>
      </c>
      <c r="G5596" s="266" t="s">
        <v>133</v>
      </c>
      <c r="H5596" s="163" t="s">
        <v>133</v>
      </c>
      <c r="I5596" s="163" t="s">
        <v>133</v>
      </c>
      <c r="J5596" s="163" t="s">
        <v>133</v>
      </c>
      <c r="K5596" s="164">
        <f t="shared" si="268"/>
        <v>0</v>
      </c>
      <c r="L5596" s="165">
        <f t="shared" si="269"/>
        <v>0</v>
      </c>
      <c r="M5596" s="172">
        <v>127</v>
      </c>
      <c r="N5596" s="172">
        <v>64</v>
      </c>
      <c r="O5596" s="167" t="s">
        <v>133</v>
      </c>
      <c r="P5596" s="260" t="e">
        <f t="shared" si="267"/>
        <v>#NUM!</v>
      </c>
      <c r="S5596" s="272"/>
    </row>
    <row r="5597" spans="1:19">
      <c r="A5597" s="161" t="s">
        <v>6829</v>
      </c>
      <c r="C5597" s="161" t="s">
        <v>133</v>
      </c>
      <c r="F5597" s="163" t="s">
        <v>133</v>
      </c>
      <c r="G5597" s="266" t="s">
        <v>133</v>
      </c>
      <c r="H5597" s="163" t="s">
        <v>133</v>
      </c>
      <c r="I5597" s="163" t="s">
        <v>133</v>
      </c>
      <c r="J5597" s="163" t="s">
        <v>133</v>
      </c>
      <c r="K5597" s="164">
        <f t="shared" si="268"/>
        <v>0</v>
      </c>
      <c r="L5597" s="165">
        <f t="shared" si="269"/>
        <v>0</v>
      </c>
      <c r="M5597" s="172">
        <v>127</v>
      </c>
      <c r="N5597" s="172">
        <v>64</v>
      </c>
      <c r="O5597" s="167" t="s">
        <v>133</v>
      </c>
      <c r="P5597" s="260" t="e">
        <f t="shared" si="267"/>
        <v>#NUM!</v>
      </c>
      <c r="S5597" s="272"/>
    </row>
    <row r="5598" spans="1:19">
      <c r="A5598" s="161" t="s">
        <v>6830</v>
      </c>
      <c r="C5598" s="161" t="s">
        <v>133</v>
      </c>
      <c r="F5598" s="163" t="s">
        <v>133</v>
      </c>
      <c r="G5598" s="266" t="s">
        <v>133</v>
      </c>
      <c r="H5598" s="163" t="s">
        <v>133</v>
      </c>
      <c r="I5598" s="163" t="s">
        <v>133</v>
      </c>
      <c r="J5598" s="163" t="s">
        <v>133</v>
      </c>
      <c r="K5598" s="164">
        <f t="shared" si="268"/>
        <v>0</v>
      </c>
      <c r="L5598" s="165">
        <f t="shared" si="269"/>
        <v>0</v>
      </c>
      <c r="M5598" s="172">
        <v>127</v>
      </c>
      <c r="N5598" s="172">
        <v>64</v>
      </c>
      <c r="O5598" s="167" t="s">
        <v>133</v>
      </c>
      <c r="P5598" s="260" t="e">
        <f t="shared" si="267"/>
        <v>#NUM!</v>
      </c>
      <c r="S5598" s="272"/>
    </row>
    <row r="5599" spans="1:19">
      <c r="A5599" s="161" t="s">
        <v>6831</v>
      </c>
      <c r="C5599" s="161" t="s">
        <v>133</v>
      </c>
      <c r="F5599" s="163" t="s">
        <v>133</v>
      </c>
      <c r="G5599" s="266" t="s">
        <v>133</v>
      </c>
      <c r="H5599" s="163" t="s">
        <v>133</v>
      </c>
      <c r="I5599" s="163" t="s">
        <v>133</v>
      </c>
      <c r="J5599" s="163" t="s">
        <v>133</v>
      </c>
      <c r="K5599" s="164">
        <f t="shared" si="268"/>
        <v>0</v>
      </c>
      <c r="L5599" s="165">
        <f t="shared" si="269"/>
        <v>0</v>
      </c>
      <c r="M5599" s="172">
        <v>127</v>
      </c>
      <c r="N5599" s="172">
        <v>64</v>
      </c>
      <c r="O5599" s="167" t="s">
        <v>133</v>
      </c>
      <c r="P5599" s="260" t="e">
        <f t="shared" si="267"/>
        <v>#NUM!</v>
      </c>
      <c r="S5599" s="272"/>
    </row>
    <row r="5600" spans="1:19">
      <c r="A5600" s="161" t="s">
        <v>6832</v>
      </c>
      <c r="C5600" s="161" t="s">
        <v>133</v>
      </c>
      <c r="F5600" s="163" t="s">
        <v>133</v>
      </c>
      <c r="G5600" s="266" t="s">
        <v>133</v>
      </c>
      <c r="H5600" s="163" t="s">
        <v>133</v>
      </c>
      <c r="I5600" s="163" t="s">
        <v>133</v>
      </c>
      <c r="J5600" s="163" t="s">
        <v>133</v>
      </c>
      <c r="K5600" s="164">
        <f t="shared" si="268"/>
        <v>0</v>
      </c>
      <c r="L5600" s="165">
        <f t="shared" si="269"/>
        <v>0</v>
      </c>
      <c r="M5600" s="172">
        <v>127</v>
      </c>
      <c r="N5600" s="172">
        <v>64</v>
      </c>
      <c r="O5600" s="167" t="s">
        <v>133</v>
      </c>
      <c r="P5600" s="260" t="e">
        <f t="shared" si="267"/>
        <v>#NUM!</v>
      </c>
      <c r="S5600" s="272"/>
    </row>
    <row r="5601" spans="1:19">
      <c r="A5601" s="161" t="s">
        <v>6833</v>
      </c>
      <c r="C5601" s="161" t="s">
        <v>133</v>
      </c>
      <c r="F5601" s="163" t="s">
        <v>133</v>
      </c>
      <c r="G5601" s="266" t="s">
        <v>133</v>
      </c>
      <c r="H5601" s="163" t="s">
        <v>133</v>
      </c>
      <c r="I5601" s="163" t="s">
        <v>133</v>
      </c>
      <c r="J5601" s="163" t="s">
        <v>133</v>
      </c>
      <c r="K5601" s="164">
        <f t="shared" si="268"/>
        <v>0</v>
      </c>
      <c r="L5601" s="165">
        <f t="shared" si="269"/>
        <v>0</v>
      </c>
      <c r="M5601" s="172">
        <v>127</v>
      </c>
      <c r="N5601" s="172">
        <v>64</v>
      </c>
      <c r="O5601" s="167" t="s">
        <v>133</v>
      </c>
      <c r="P5601" s="260" t="e">
        <f t="shared" si="267"/>
        <v>#NUM!</v>
      </c>
      <c r="S5601" s="272"/>
    </row>
    <row r="5602" spans="1:19">
      <c r="A5602" s="161" t="s">
        <v>6834</v>
      </c>
      <c r="C5602" s="161" t="s">
        <v>133</v>
      </c>
      <c r="F5602" s="163" t="s">
        <v>133</v>
      </c>
      <c r="G5602" s="266" t="s">
        <v>133</v>
      </c>
      <c r="H5602" s="163" t="s">
        <v>133</v>
      </c>
      <c r="I5602" s="163" t="s">
        <v>133</v>
      </c>
      <c r="J5602" s="163" t="s">
        <v>133</v>
      </c>
      <c r="K5602" s="164">
        <f t="shared" si="268"/>
        <v>0</v>
      </c>
      <c r="L5602" s="165">
        <f t="shared" si="269"/>
        <v>0</v>
      </c>
      <c r="M5602" s="172">
        <v>127</v>
      </c>
      <c r="N5602" s="172">
        <v>64</v>
      </c>
      <c r="O5602" s="167" t="s">
        <v>133</v>
      </c>
      <c r="P5602" s="260" t="e">
        <f t="shared" si="267"/>
        <v>#NUM!</v>
      </c>
      <c r="S5602" s="272"/>
    </row>
    <row r="5603" spans="1:19">
      <c r="A5603" s="161" t="s">
        <v>6835</v>
      </c>
      <c r="C5603" s="161" t="s">
        <v>133</v>
      </c>
      <c r="F5603" s="163" t="s">
        <v>133</v>
      </c>
      <c r="G5603" s="266" t="s">
        <v>133</v>
      </c>
      <c r="H5603" s="163" t="s">
        <v>133</v>
      </c>
      <c r="I5603" s="163" t="s">
        <v>133</v>
      </c>
      <c r="J5603" s="163" t="s">
        <v>133</v>
      </c>
      <c r="K5603" s="164">
        <f t="shared" si="268"/>
        <v>0</v>
      </c>
      <c r="L5603" s="165">
        <f t="shared" si="269"/>
        <v>0</v>
      </c>
      <c r="M5603" s="172">
        <v>127</v>
      </c>
      <c r="N5603" s="172">
        <v>64</v>
      </c>
      <c r="O5603" s="167" t="s">
        <v>133</v>
      </c>
      <c r="P5603" s="260" t="e">
        <f t="shared" si="267"/>
        <v>#NUM!</v>
      </c>
      <c r="S5603" s="272"/>
    </row>
    <row r="5604" spans="1:19">
      <c r="A5604" s="161" t="s">
        <v>6836</v>
      </c>
      <c r="C5604" s="161" t="s">
        <v>133</v>
      </c>
      <c r="F5604" s="163" t="s">
        <v>133</v>
      </c>
      <c r="G5604" s="266" t="s">
        <v>133</v>
      </c>
      <c r="H5604" s="163" t="s">
        <v>133</v>
      </c>
      <c r="I5604" s="163" t="s">
        <v>133</v>
      </c>
      <c r="J5604" s="163" t="s">
        <v>133</v>
      </c>
      <c r="K5604" s="164">
        <f t="shared" si="268"/>
        <v>0</v>
      </c>
      <c r="L5604" s="165">
        <f t="shared" si="269"/>
        <v>0</v>
      </c>
      <c r="M5604" s="172">
        <v>127</v>
      </c>
      <c r="N5604" s="172">
        <v>64</v>
      </c>
      <c r="O5604" s="167" t="s">
        <v>133</v>
      </c>
      <c r="P5604" s="260" t="e">
        <f t="shared" si="267"/>
        <v>#NUM!</v>
      </c>
      <c r="S5604" s="272"/>
    </row>
    <row r="5605" spans="1:19">
      <c r="A5605" s="161" t="s">
        <v>6837</v>
      </c>
      <c r="C5605" s="161" t="s">
        <v>133</v>
      </c>
      <c r="F5605" s="163" t="s">
        <v>133</v>
      </c>
      <c r="G5605" s="266" t="s">
        <v>133</v>
      </c>
      <c r="H5605" s="163" t="s">
        <v>133</v>
      </c>
      <c r="I5605" s="163" t="s">
        <v>133</v>
      </c>
      <c r="J5605" s="163" t="s">
        <v>133</v>
      </c>
      <c r="K5605" s="164">
        <f t="shared" si="268"/>
        <v>0</v>
      </c>
      <c r="L5605" s="165">
        <f t="shared" si="269"/>
        <v>0</v>
      </c>
      <c r="M5605" s="172">
        <v>127</v>
      </c>
      <c r="N5605" s="172">
        <v>64</v>
      </c>
      <c r="O5605" s="167" t="s">
        <v>133</v>
      </c>
      <c r="P5605" s="260" t="e">
        <f t="shared" si="267"/>
        <v>#NUM!</v>
      </c>
      <c r="S5605" s="272"/>
    </row>
    <row r="5606" spans="1:19">
      <c r="A5606" s="161" t="s">
        <v>6838</v>
      </c>
      <c r="C5606" s="161" t="s">
        <v>133</v>
      </c>
      <c r="F5606" s="163" t="s">
        <v>133</v>
      </c>
      <c r="G5606" s="266" t="s">
        <v>133</v>
      </c>
      <c r="H5606" s="163" t="s">
        <v>133</v>
      </c>
      <c r="I5606" s="163" t="s">
        <v>133</v>
      </c>
      <c r="J5606" s="163" t="s">
        <v>133</v>
      </c>
      <c r="K5606" s="164">
        <f t="shared" si="268"/>
        <v>0</v>
      </c>
      <c r="L5606" s="165">
        <f t="shared" si="269"/>
        <v>0</v>
      </c>
      <c r="M5606" s="172">
        <v>127</v>
      </c>
      <c r="N5606" s="172">
        <v>64</v>
      </c>
      <c r="O5606" s="167" t="s">
        <v>133</v>
      </c>
      <c r="P5606" s="260" t="e">
        <f t="shared" si="267"/>
        <v>#NUM!</v>
      </c>
      <c r="S5606" s="272"/>
    </row>
    <row r="5607" spans="1:19">
      <c r="A5607" s="161" t="s">
        <v>6839</v>
      </c>
      <c r="C5607" s="161" t="s">
        <v>133</v>
      </c>
      <c r="F5607" s="163" t="s">
        <v>133</v>
      </c>
      <c r="G5607" s="266" t="s">
        <v>133</v>
      </c>
      <c r="H5607" s="163" t="s">
        <v>133</v>
      </c>
      <c r="I5607" s="163" t="s">
        <v>133</v>
      </c>
      <c r="J5607" s="163" t="s">
        <v>133</v>
      </c>
      <c r="K5607" s="164">
        <f t="shared" si="268"/>
        <v>0</v>
      </c>
      <c r="L5607" s="165">
        <f t="shared" si="269"/>
        <v>0</v>
      </c>
      <c r="M5607" s="172">
        <v>127</v>
      </c>
      <c r="N5607" s="172">
        <v>64</v>
      </c>
      <c r="O5607" s="167" t="s">
        <v>133</v>
      </c>
      <c r="P5607" s="260" t="e">
        <f t="shared" si="267"/>
        <v>#NUM!</v>
      </c>
      <c r="S5607" s="272"/>
    </row>
    <row r="5608" spans="1:19">
      <c r="A5608" s="161" t="s">
        <v>6840</v>
      </c>
      <c r="C5608" s="161" t="s">
        <v>133</v>
      </c>
      <c r="F5608" s="163" t="s">
        <v>133</v>
      </c>
      <c r="G5608" s="266" t="s">
        <v>133</v>
      </c>
      <c r="H5608" s="163" t="s">
        <v>133</v>
      </c>
      <c r="I5608" s="163" t="s">
        <v>133</v>
      </c>
      <c r="J5608" s="163" t="s">
        <v>133</v>
      </c>
      <c r="K5608" s="164">
        <f t="shared" si="268"/>
        <v>0</v>
      </c>
      <c r="L5608" s="165">
        <f t="shared" si="269"/>
        <v>0</v>
      </c>
      <c r="M5608" s="172">
        <v>127</v>
      </c>
      <c r="N5608" s="172">
        <v>64</v>
      </c>
      <c r="O5608" s="167" t="s">
        <v>133</v>
      </c>
      <c r="P5608" s="260" t="e">
        <f t="shared" si="267"/>
        <v>#NUM!</v>
      </c>
      <c r="S5608" s="272"/>
    </row>
    <row r="5609" spans="1:19">
      <c r="A5609" s="161" t="s">
        <v>6841</v>
      </c>
      <c r="C5609" s="161" t="s">
        <v>133</v>
      </c>
      <c r="F5609" s="163" t="s">
        <v>133</v>
      </c>
      <c r="G5609" s="266" t="s">
        <v>133</v>
      </c>
      <c r="H5609" s="163" t="s">
        <v>133</v>
      </c>
      <c r="I5609" s="163" t="s">
        <v>133</v>
      </c>
      <c r="J5609" s="163" t="s">
        <v>133</v>
      </c>
      <c r="K5609" s="164">
        <f t="shared" si="268"/>
        <v>0</v>
      </c>
      <c r="L5609" s="165">
        <f t="shared" si="269"/>
        <v>0</v>
      </c>
      <c r="M5609" s="172">
        <v>127</v>
      </c>
      <c r="N5609" s="172">
        <v>64</v>
      </c>
      <c r="O5609" s="167" t="s">
        <v>133</v>
      </c>
      <c r="P5609" s="260" t="e">
        <f t="shared" si="267"/>
        <v>#NUM!</v>
      </c>
      <c r="S5609" s="272"/>
    </row>
    <row r="5610" spans="1:19">
      <c r="A5610" s="161" t="s">
        <v>6842</v>
      </c>
      <c r="C5610" s="161" t="s">
        <v>133</v>
      </c>
      <c r="F5610" s="163" t="s">
        <v>133</v>
      </c>
      <c r="G5610" s="266" t="s">
        <v>133</v>
      </c>
      <c r="H5610" s="163" t="s">
        <v>133</v>
      </c>
      <c r="I5610" s="163" t="s">
        <v>133</v>
      </c>
      <c r="J5610" s="163" t="s">
        <v>133</v>
      </c>
      <c r="K5610" s="164">
        <f t="shared" si="268"/>
        <v>0</v>
      </c>
      <c r="L5610" s="165">
        <f t="shared" si="269"/>
        <v>0</v>
      </c>
      <c r="M5610" s="172">
        <v>127</v>
      </c>
      <c r="N5610" s="172">
        <v>64</v>
      </c>
      <c r="O5610" s="167" t="s">
        <v>133</v>
      </c>
      <c r="P5610" s="260" t="e">
        <f t="shared" si="267"/>
        <v>#NUM!</v>
      </c>
      <c r="S5610" s="272"/>
    </row>
    <row r="5611" spans="1:19">
      <c r="A5611" s="161" t="s">
        <v>6843</v>
      </c>
      <c r="C5611" s="161" t="s">
        <v>133</v>
      </c>
      <c r="F5611" s="163" t="s">
        <v>133</v>
      </c>
      <c r="G5611" s="266" t="s">
        <v>133</v>
      </c>
      <c r="H5611" s="163" t="s">
        <v>133</v>
      </c>
      <c r="I5611" s="163" t="s">
        <v>133</v>
      </c>
      <c r="J5611" s="163" t="s">
        <v>133</v>
      </c>
      <c r="K5611" s="164">
        <f t="shared" si="268"/>
        <v>0</v>
      </c>
      <c r="L5611" s="165">
        <f t="shared" si="269"/>
        <v>0</v>
      </c>
      <c r="M5611" s="172">
        <v>127</v>
      </c>
      <c r="N5611" s="172">
        <v>64</v>
      </c>
      <c r="O5611" s="167" t="s">
        <v>133</v>
      </c>
      <c r="P5611" s="260" t="e">
        <f t="shared" si="267"/>
        <v>#NUM!</v>
      </c>
      <c r="S5611" s="272"/>
    </row>
    <row r="5612" spans="1:19">
      <c r="A5612" s="161" t="s">
        <v>6844</v>
      </c>
      <c r="C5612" s="161" t="s">
        <v>133</v>
      </c>
      <c r="F5612" s="163" t="s">
        <v>133</v>
      </c>
      <c r="G5612" s="266" t="s">
        <v>133</v>
      </c>
      <c r="H5612" s="163" t="s">
        <v>133</v>
      </c>
      <c r="I5612" s="163" t="s">
        <v>133</v>
      </c>
      <c r="J5612" s="163" t="s">
        <v>133</v>
      </c>
      <c r="K5612" s="164">
        <f t="shared" si="268"/>
        <v>0</v>
      </c>
      <c r="L5612" s="165">
        <f t="shared" si="269"/>
        <v>0</v>
      </c>
      <c r="M5612" s="172">
        <v>127</v>
      </c>
      <c r="N5612" s="172">
        <v>64</v>
      </c>
      <c r="O5612" s="167" t="s">
        <v>133</v>
      </c>
      <c r="P5612" s="260" t="e">
        <f t="shared" si="267"/>
        <v>#NUM!</v>
      </c>
      <c r="S5612" s="272"/>
    </row>
    <row r="5613" spans="1:19">
      <c r="A5613" s="161" t="s">
        <v>6845</v>
      </c>
      <c r="C5613" s="161" t="s">
        <v>133</v>
      </c>
      <c r="F5613" s="163" t="s">
        <v>133</v>
      </c>
      <c r="G5613" s="266" t="s">
        <v>133</v>
      </c>
      <c r="H5613" s="163" t="s">
        <v>133</v>
      </c>
      <c r="I5613" s="163" t="s">
        <v>133</v>
      </c>
      <c r="J5613" s="163" t="s">
        <v>133</v>
      </c>
      <c r="K5613" s="164">
        <f t="shared" si="268"/>
        <v>0</v>
      </c>
      <c r="L5613" s="165">
        <f t="shared" si="269"/>
        <v>0</v>
      </c>
      <c r="M5613" s="172">
        <v>127</v>
      </c>
      <c r="N5613" s="172">
        <v>64</v>
      </c>
      <c r="O5613" s="167" t="s">
        <v>133</v>
      </c>
      <c r="P5613" s="260" t="e">
        <f t="shared" si="267"/>
        <v>#NUM!</v>
      </c>
      <c r="S5613" s="272"/>
    </row>
    <row r="5614" spans="1:19">
      <c r="A5614" s="161" t="s">
        <v>6846</v>
      </c>
      <c r="C5614" s="161" t="s">
        <v>133</v>
      </c>
      <c r="F5614" s="163" t="s">
        <v>133</v>
      </c>
      <c r="G5614" s="266" t="s">
        <v>133</v>
      </c>
      <c r="H5614" s="163" t="s">
        <v>133</v>
      </c>
      <c r="I5614" s="163" t="s">
        <v>133</v>
      </c>
      <c r="J5614" s="163" t="s">
        <v>133</v>
      </c>
      <c r="K5614" s="164">
        <f t="shared" si="268"/>
        <v>0</v>
      </c>
      <c r="L5614" s="165">
        <f t="shared" si="269"/>
        <v>0</v>
      </c>
      <c r="M5614" s="172">
        <v>127</v>
      </c>
      <c r="N5614" s="172">
        <v>64</v>
      </c>
      <c r="O5614" s="167" t="s">
        <v>133</v>
      </c>
      <c r="P5614" s="260" t="e">
        <f t="shared" si="267"/>
        <v>#NUM!</v>
      </c>
      <c r="S5614" s="272"/>
    </row>
    <row r="5615" spans="1:19">
      <c r="A5615" s="161" t="s">
        <v>6847</v>
      </c>
      <c r="C5615" s="161" t="s">
        <v>133</v>
      </c>
      <c r="F5615" s="163" t="s">
        <v>133</v>
      </c>
      <c r="G5615" s="266" t="s">
        <v>133</v>
      </c>
      <c r="H5615" s="163" t="s">
        <v>133</v>
      </c>
      <c r="I5615" s="163" t="s">
        <v>133</v>
      </c>
      <c r="J5615" s="163" t="s">
        <v>133</v>
      </c>
      <c r="K5615" s="164">
        <f t="shared" si="268"/>
        <v>0</v>
      </c>
      <c r="L5615" s="165">
        <f t="shared" si="269"/>
        <v>0</v>
      </c>
      <c r="M5615" s="172">
        <v>127</v>
      </c>
      <c r="N5615" s="172">
        <v>64</v>
      </c>
      <c r="O5615" s="167" t="s">
        <v>133</v>
      </c>
      <c r="P5615" s="260" t="e">
        <f t="shared" si="267"/>
        <v>#NUM!</v>
      </c>
      <c r="S5615" s="272"/>
    </row>
    <row r="5616" spans="1:19">
      <c r="A5616" s="161" t="s">
        <v>6848</v>
      </c>
      <c r="C5616" s="161" t="s">
        <v>133</v>
      </c>
      <c r="F5616" s="163" t="s">
        <v>133</v>
      </c>
      <c r="G5616" s="266" t="s">
        <v>133</v>
      </c>
      <c r="H5616" s="163" t="s">
        <v>133</v>
      </c>
      <c r="I5616" s="163" t="s">
        <v>133</v>
      </c>
      <c r="J5616" s="163" t="s">
        <v>133</v>
      </c>
      <c r="K5616" s="164">
        <f t="shared" si="268"/>
        <v>0</v>
      </c>
      <c r="L5616" s="165">
        <f t="shared" si="269"/>
        <v>0</v>
      </c>
      <c r="M5616" s="172">
        <v>127</v>
      </c>
      <c r="N5616" s="172">
        <v>64</v>
      </c>
      <c r="O5616" s="167" t="s">
        <v>133</v>
      </c>
      <c r="P5616" s="260" t="e">
        <f t="shared" si="267"/>
        <v>#NUM!</v>
      </c>
      <c r="S5616" s="272"/>
    </row>
    <row r="5617" spans="1:19">
      <c r="A5617" s="161" t="s">
        <v>6849</v>
      </c>
      <c r="C5617" s="161" t="s">
        <v>133</v>
      </c>
      <c r="F5617" s="163" t="s">
        <v>133</v>
      </c>
      <c r="G5617" s="266" t="s">
        <v>133</v>
      </c>
      <c r="H5617" s="163" t="s">
        <v>133</v>
      </c>
      <c r="I5617" s="163" t="s">
        <v>133</v>
      </c>
      <c r="J5617" s="163" t="s">
        <v>133</v>
      </c>
      <c r="K5617" s="164">
        <f t="shared" si="268"/>
        <v>0</v>
      </c>
      <c r="L5617" s="165">
        <f t="shared" si="269"/>
        <v>0</v>
      </c>
      <c r="M5617" s="172">
        <v>127</v>
      </c>
      <c r="N5617" s="172">
        <v>64</v>
      </c>
      <c r="O5617" s="167" t="s">
        <v>133</v>
      </c>
      <c r="P5617" s="260" t="e">
        <f t="shared" si="267"/>
        <v>#NUM!</v>
      </c>
      <c r="S5617" s="272"/>
    </row>
    <row r="5618" spans="1:19">
      <c r="A5618" s="161" t="s">
        <v>6850</v>
      </c>
      <c r="C5618" s="161" t="s">
        <v>133</v>
      </c>
      <c r="F5618" s="163" t="s">
        <v>133</v>
      </c>
      <c r="G5618" s="266" t="s">
        <v>133</v>
      </c>
      <c r="H5618" s="163" t="s">
        <v>133</v>
      </c>
      <c r="I5618" s="163" t="s">
        <v>133</v>
      </c>
      <c r="J5618" s="163" t="s">
        <v>133</v>
      </c>
      <c r="K5618" s="164">
        <f t="shared" si="268"/>
        <v>0</v>
      </c>
      <c r="L5618" s="165">
        <f t="shared" si="269"/>
        <v>0</v>
      </c>
      <c r="M5618" s="172">
        <v>127</v>
      </c>
      <c r="N5618" s="172">
        <v>64</v>
      </c>
      <c r="O5618" s="167" t="s">
        <v>133</v>
      </c>
      <c r="P5618" s="260" t="e">
        <f t="shared" si="267"/>
        <v>#NUM!</v>
      </c>
      <c r="S5618" s="272"/>
    </row>
    <row r="5619" spans="1:19">
      <c r="A5619" s="161" t="s">
        <v>6851</v>
      </c>
      <c r="C5619" s="161" t="s">
        <v>133</v>
      </c>
      <c r="F5619" s="163" t="s">
        <v>133</v>
      </c>
      <c r="G5619" s="266" t="s">
        <v>133</v>
      </c>
      <c r="H5619" s="163" t="s">
        <v>133</v>
      </c>
      <c r="I5619" s="163" t="s">
        <v>133</v>
      </c>
      <c r="J5619" s="163" t="s">
        <v>133</v>
      </c>
      <c r="K5619" s="164">
        <f t="shared" si="268"/>
        <v>0</v>
      </c>
      <c r="L5619" s="165">
        <f t="shared" si="269"/>
        <v>0</v>
      </c>
      <c r="M5619" s="172">
        <v>127</v>
      </c>
      <c r="N5619" s="172">
        <v>64</v>
      </c>
      <c r="O5619" s="167" t="s">
        <v>133</v>
      </c>
      <c r="P5619" s="260" t="e">
        <f t="shared" si="267"/>
        <v>#NUM!</v>
      </c>
      <c r="S5619" s="272"/>
    </row>
    <row r="5620" spans="1:19">
      <c r="A5620" s="161" t="s">
        <v>6852</v>
      </c>
      <c r="C5620" s="161" t="s">
        <v>133</v>
      </c>
      <c r="F5620" s="163" t="s">
        <v>133</v>
      </c>
      <c r="G5620" s="266" t="s">
        <v>133</v>
      </c>
      <c r="H5620" s="163" t="s">
        <v>133</v>
      </c>
      <c r="I5620" s="163" t="s">
        <v>133</v>
      </c>
      <c r="J5620" s="163" t="s">
        <v>133</v>
      </c>
      <c r="K5620" s="164">
        <f t="shared" si="268"/>
        <v>0</v>
      </c>
      <c r="L5620" s="165">
        <f t="shared" si="269"/>
        <v>0</v>
      </c>
      <c r="M5620" s="172">
        <v>127</v>
      </c>
      <c r="N5620" s="172">
        <v>64</v>
      </c>
      <c r="O5620" s="167" t="s">
        <v>133</v>
      </c>
      <c r="P5620" s="260" t="e">
        <f t="shared" si="267"/>
        <v>#NUM!</v>
      </c>
      <c r="S5620" s="272"/>
    </row>
    <row r="5621" spans="1:19">
      <c r="A5621" s="161" t="s">
        <v>6853</v>
      </c>
      <c r="C5621" s="161" t="s">
        <v>133</v>
      </c>
      <c r="F5621" s="163" t="s">
        <v>133</v>
      </c>
      <c r="G5621" s="266" t="s">
        <v>133</v>
      </c>
      <c r="H5621" s="163" t="s">
        <v>133</v>
      </c>
      <c r="I5621" s="163" t="s">
        <v>133</v>
      </c>
      <c r="J5621" s="163" t="s">
        <v>133</v>
      </c>
      <c r="K5621" s="164">
        <f t="shared" si="268"/>
        <v>0</v>
      </c>
      <c r="L5621" s="165">
        <f t="shared" si="269"/>
        <v>0</v>
      </c>
      <c r="M5621" s="172">
        <v>127</v>
      </c>
      <c r="N5621" s="172">
        <v>64</v>
      </c>
      <c r="O5621" s="167" t="s">
        <v>133</v>
      </c>
      <c r="P5621" s="260" t="e">
        <f t="shared" si="267"/>
        <v>#NUM!</v>
      </c>
      <c r="S5621" s="272"/>
    </row>
    <row r="5622" spans="1:19">
      <c r="A5622" s="161" t="s">
        <v>6854</v>
      </c>
      <c r="C5622" s="161" t="s">
        <v>133</v>
      </c>
      <c r="F5622" s="163" t="s">
        <v>133</v>
      </c>
      <c r="G5622" s="266" t="s">
        <v>133</v>
      </c>
      <c r="H5622" s="163" t="s">
        <v>133</v>
      </c>
      <c r="I5622" s="163" t="s">
        <v>133</v>
      </c>
      <c r="J5622" s="163" t="s">
        <v>133</v>
      </c>
      <c r="K5622" s="164">
        <f t="shared" si="268"/>
        <v>0</v>
      </c>
      <c r="L5622" s="165">
        <f t="shared" si="269"/>
        <v>0</v>
      </c>
      <c r="M5622" s="172">
        <v>127</v>
      </c>
      <c r="N5622" s="172">
        <v>64</v>
      </c>
      <c r="O5622" s="167" t="s">
        <v>133</v>
      </c>
      <c r="P5622" s="260" t="e">
        <f t="shared" si="267"/>
        <v>#NUM!</v>
      </c>
      <c r="S5622" s="272"/>
    </row>
    <row r="5623" spans="1:19">
      <c r="A5623" s="161" t="s">
        <v>6855</v>
      </c>
      <c r="C5623" s="161" t="s">
        <v>133</v>
      </c>
      <c r="F5623" s="163" t="s">
        <v>133</v>
      </c>
      <c r="G5623" s="266" t="s">
        <v>133</v>
      </c>
      <c r="H5623" s="163" t="s">
        <v>133</v>
      </c>
      <c r="I5623" s="163" t="s">
        <v>133</v>
      </c>
      <c r="J5623" s="163" t="s">
        <v>133</v>
      </c>
      <c r="K5623" s="164">
        <f t="shared" si="268"/>
        <v>0</v>
      </c>
      <c r="L5623" s="165">
        <f t="shared" si="269"/>
        <v>0</v>
      </c>
      <c r="M5623" s="172">
        <v>127</v>
      </c>
      <c r="N5623" s="172">
        <v>64</v>
      </c>
      <c r="O5623" s="167" t="s">
        <v>133</v>
      </c>
      <c r="P5623" s="260" t="e">
        <f t="shared" si="267"/>
        <v>#NUM!</v>
      </c>
      <c r="S5623" s="272"/>
    </row>
    <row r="5624" spans="1:19">
      <c r="A5624" s="161" t="s">
        <v>6856</v>
      </c>
      <c r="C5624" s="161" t="s">
        <v>133</v>
      </c>
      <c r="F5624" s="163" t="s">
        <v>133</v>
      </c>
      <c r="G5624" s="266" t="s">
        <v>133</v>
      </c>
      <c r="H5624" s="163" t="s">
        <v>133</v>
      </c>
      <c r="I5624" s="163" t="s">
        <v>133</v>
      </c>
      <c r="J5624" s="163" t="s">
        <v>133</v>
      </c>
      <c r="K5624" s="164">
        <f t="shared" si="268"/>
        <v>0</v>
      </c>
      <c r="L5624" s="165">
        <f t="shared" si="269"/>
        <v>0</v>
      </c>
      <c r="M5624" s="172">
        <v>127</v>
      </c>
      <c r="N5624" s="172">
        <v>64</v>
      </c>
      <c r="O5624" s="167" t="s">
        <v>133</v>
      </c>
      <c r="P5624" s="260" t="e">
        <f t="shared" si="267"/>
        <v>#NUM!</v>
      </c>
      <c r="S5624" s="272"/>
    </row>
    <row r="5625" spans="1:19">
      <c r="A5625" s="161" t="s">
        <v>6857</v>
      </c>
      <c r="C5625" s="161" t="s">
        <v>133</v>
      </c>
      <c r="F5625" s="163" t="s">
        <v>133</v>
      </c>
      <c r="G5625" s="266" t="s">
        <v>133</v>
      </c>
      <c r="H5625" s="163" t="s">
        <v>133</v>
      </c>
      <c r="I5625" s="163" t="s">
        <v>133</v>
      </c>
      <c r="J5625" s="163" t="s">
        <v>133</v>
      </c>
      <c r="K5625" s="164">
        <f t="shared" si="268"/>
        <v>0</v>
      </c>
      <c r="L5625" s="165">
        <f t="shared" si="269"/>
        <v>0</v>
      </c>
      <c r="M5625" s="172">
        <v>127</v>
      </c>
      <c r="N5625" s="172">
        <v>64</v>
      </c>
      <c r="O5625" s="167" t="s">
        <v>133</v>
      </c>
      <c r="P5625" s="260" t="e">
        <f t="shared" si="267"/>
        <v>#NUM!</v>
      </c>
      <c r="S5625" s="272"/>
    </row>
    <row r="5626" spans="1:19">
      <c r="A5626" s="161" t="s">
        <v>6858</v>
      </c>
      <c r="C5626" s="161" t="s">
        <v>133</v>
      </c>
      <c r="F5626" s="163" t="s">
        <v>133</v>
      </c>
      <c r="G5626" s="266" t="s">
        <v>133</v>
      </c>
      <c r="H5626" s="163" t="s">
        <v>133</v>
      </c>
      <c r="I5626" s="163" t="s">
        <v>133</v>
      </c>
      <c r="J5626" s="163" t="s">
        <v>133</v>
      </c>
      <c r="K5626" s="164">
        <f t="shared" si="268"/>
        <v>0</v>
      </c>
      <c r="L5626" s="165">
        <f t="shared" si="269"/>
        <v>0</v>
      </c>
      <c r="M5626" s="172">
        <v>127</v>
      </c>
      <c r="N5626" s="172">
        <v>64</v>
      </c>
      <c r="O5626" s="167" t="s">
        <v>133</v>
      </c>
      <c r="P5626" s="260" t="e">
        <f t="shared" si="267"/>
        <v>#NUM!</v>
      </c>
      <c r="S5626" s="272"/>
    </row>
    <row r="5627" spans="1:19">
      <c r="A5627" s="161" t="s">
        <v>6859</v>
      </c>
      <c r="C5627" s="161" t="s">
        <v>133</v>
      </c>
      <c r="F5627" s="163" t="s">
        <v>133</v>
      </c>
      <c r="G5627" s="266" t="s">
        <v>133</v>
      </c>
      <c r="H5627" s="163" t="s">
        <v>133</v>
      </c>
      <c r="I5627" s="163" t="s">
        <v>133</v>
      </c>
      <c r="J5627" s="163" t="s">
        <v>133</v>
      </c>
      <c r="K5627" s="164">
        <f t="shared" si="268"/>
        <v>0</v>
      </c>
      <c r="L5627" s="165">
        <f t="shared" si="269"/>
        <v>0</v>
      </c>
      <c r="M5627" s="172">
        <v>127</v>
      </c>
      <c r="N5627" s="172">
        <v>64</v>
      </c>
      <c r="O5627" s="167" t="s">
        <v>133</v>
      </c>
      <c r="P5627" s="260" t="e">
        <f t="shared" si="267"/>
        <v>#NUM!</v>
      </c>
      <c r="S5627" s="272"/>
    </row>
    <row r="5628" spans="1:19">
      <c r="A5628" s="161" t="s">
        <v>6860</v>
      </c>
      <c r="C5628" s="161" t="s">
        <v>133</v>
      </c>
      <c r="F5628" s="163" t="s">
        <v>133</v>
      </c>
      <c r="G5628" s="266" t="s">
        <v>133</v>
      </c>
      <c r="H5628" s="163" t="s">
        <v>133</v>
      </c>
      <c r="I5628" s="163" t="s">
        <v>133</v>
      </c>
      <c r="J5628" s="163" t="s">
        <v>133</v>
      </c>
      <c r="K5628" s="164">
        <f t="shared" si="268"/>
        <v>0</v>
      </c>
      <c r="L5628" s="165">
        <f t="shared" si="269"/>
        <v>0</v>
      </c>
      <c r="M5628" s="172">
        <v>127</v>
      </c>
      <c r="N5628" s="172">
        <v>64</v>
      </c>
      <c r="O5628" s="167" t="s">
        <v>133</v>
      </c>
      <c r="P5628" s="260" t="e">
        <f t="shared" si="267"/>
        <v>#NUM!</v>
      </c>
      <c r="S5628" s="272"/>
    </row>
    <row r="5629" spans="1:19">
      <c r="A5629" s="161" t="s">
        <v>6861</v>
      </c>
      <c r="C5629" s="161" t="s">
        <v>133</v>
      </c>
      <c r="F5629" s="163" t="s">
        <v>133</v>
      </c>
      <c r="G5629" s="266" t="s">
        <v>133</v>
      </c>
      <c r="H5629" s="163" t="s">
        <v>133</v>
      </c>
      <c r="I5629" s="163" t="s">
        <v>133</v>
      </c>
      <c r="J5629" s="163" t="s">
        <v>133</v>
      </c>
      <c r="K5629" s="164">
        <f t="shared" si="268"/>
        <v>0</v>
      </c>
      <c r="L5629" s="165">
        <f t="shared" si="269"/>
        <v>0</v>
      </c>
      <c r="M5629" s="172">
        <v>127</v>
      </c>
      <c r="N5629" s="172">
        <v>64</v>
      </c>
      <c r="O5629" s="167" t="s">
        <v>133</v>
      </c>
      <c r="P5629" s="260" t="e">
        <f t="shared" si="267"/>
        <v>#NUM!</v>
      </c>
      <c r="S5629" s="272"/>
    </row>
    <row r="5630" spans="1:19">
      <c r="A5630" s="161" t="s">
        <v>6862</v>
      </c>
      <c r="C5630" s="161" t="s">
        <v>133</v>
      </c>
      <c r="F5630" s="163" t="s">
        <v>133</v>
      </c>
      <c r="G5630" s="266" t="s">
        <v>133</v>
      </c>
      <c r="H5630" s="163" t="s">
        <v>133</v>
      </c>
      <c r="I5630" s="163" t="s">
        <v>133</v>
      </c>
      <c r="J5630" s="163" t="s">
        <v>133</v>
      </c>
      <c r="K5630" s="164">
        <f t="shared" si="268"/>
        <v>0</v>
      </c>
      <c r="L5630" s="165">
        <f t="shared" si="269"/>
        <v>0</v>
      </c>
      <c r="M5630" s="172">
        <v>127</v>
      </c>
      <c r="N5630" s="172">
        <v>64</v>
      </c>
      <c r="O5630" s="167" t="s">
        <v>133</v>
      </c>
      <c r="P5630" s="260" t="e">
        <f t="shared" si="267"/>
        <v>#NUM!</v>
      </c>
      <c r="S5630" s="272"/>
    </row>
    <row r="5631" spans="1:19">
      <c r="A5631" s="161" t="s">
        <v>6863</v>
      </c>
      <c r="C5631" s="161" t="s">
        <v>133</v>
      </c>
      <c r="F5631" s="163" t="s">
        <v>133</v>
      </c>
      <c r="G5631" s="266" t="s">
        <v>133</v>
      </c>
      <c r="H5631" s="163" t="s">
        <v>133</v>
      </c>
      <c r="I5631" s="163" t="s">
        <v>133</v>
      </c>
      <c r="J5631" s="163" t="s">
        <v>133</v>
      </c>
      <c r="K5631" s="164">
        <f t="shared" si="268"/>
        <v>0</v>
      </c>
      <c r="L5631" s="165">
        <f t="shared" si="269"/>
        <v>0</v>
      </c>
      <c r="M5631" s="172">
        <v>127</v>
      </c>
      <c r="N5631" s="172">
        <v>64</v>
      </c>
      <c r="O5631" s="167" t="s">
        <v>133</v>
      </c>
      <c r="P5631" s="260" t="e">
        <f t="shared" si="267"/>
        <v>#NUM!</v>
      </c>
      <c r="S5631" s="272"/>
    </row>
    <row r="5632" spans="1:19">
      <c r="A5632" s="161" t="s">
        <v>6864</v>
      </c>
      <c r="C5632" s="161" t="s">
        <v>133</v>
      </c>
      <c r="F5632" s="163" t="s">
        <v>133</v>
      </c>
      <c r="G5632" s="266" t="s">
        <v>133</v>
      </c>
      <c r="H5632" s="163" t="s">
        <v>133</v>
      </c>
      <c r="I5632" s="163" t="s">
        <v>133</v>
      </c>
      <c r="J5632" s="163" t="s">
        <v>133</v>
      </c>
      <c r="K5632" s="164">
        <f t="shared" si="268"/>
        <v>0</v>
      </c>
      <c r="L5632" s="165">
        <f t="shared" si="269"/>
        <v>0</v>
      </c>
      <c r="M5632" s="172">
        <v>127</v>
      </c>
      <c r="N5632" s="172">
        <v>64</v>
      </c>
      <c r="O5632" s="167" t="s">
        <v>133</v>
      </c>
      <c r="P5632" s="260" t="e">
        <f t="shared" si="267"/>
        <v>#NUM!</v>
      </c>
      <c r="S5632" s="272"/>
    </row>
    <row r="5633" spans="1:19">
      <c r="A5633" s="161" t="s">
        <v>6865</v>
      </c>
      <c r="C5633" s="161" t="s">
        <v>133</v>
      </c>
      <c r="F5633" s="163" t="s">
        <v>133</v>
      </c>
      <c r="G5633" s="266" t="s">
        <v>133</v>
      </c>
      <c r="H5633" s="163" t="s">
        <v>133</v>
      </c>
      <c r="I5633" s="163" t="s">
        <v>133</v>
      </c>
      <c r="J5633" s="163" t="s">
        <v>133</v>
      </c>
      <c r="K5633" s="164">
        <f t="shared" si="268"/>
        <v>0</v>
      </c>
      <c r="L5633" s="165">
        <f t="shared" si="269"/>
        <v>0</v>
      </c>
      <c r="M5633" s="172">
        <v>127</v>
      </c>
      <c r="N5633" s="172">
        <v>64</v>
      </c>
      <c r="O5633" s="167" t="s">
        <v>133</v>
      </c>
      <c r="P5633" s="260" t="e">
        <f t="shared" si="267"/>
        <v>#NUM!</v>
      </c>
      <c r="S5633" s="272"/>
    </row>
    <row r="5634" spans="1:19">
      <c r="A5634" s="161" t="s">
        <v>6866</v>
      </c>
      <c r="C5634" s="161" t="s">
        <v>133</v>
      </c>
      <c r="F5634" s="163" t="s">
        <v>133</v>
      </c>
      <c r="G5634" s="266" t="s">
        <v>133</v>
      </c>
      <c r="H5634" s="163" t="s">
        <v>133</v>
      </c>
      <c r="I5634" s="163" t="s">
        <v>133</v>
      </c>
      <c r="J5634" s="163" t="s">
        <v>133</v>
      </c>
      <c r="K5634" s="164">
        <f t="shared" si="268"/>
        <v>0</v>
      </c>
      <c r="L5634" s="165">
        <f t="shared" si="269"/>
        <v>0</v>
      </c>
      <c r="M5634" s="172">
        <v>127</v>
      </c>
      <c r="N5634" s="172">
        <v>64</v>
      </c>
      <c r="O5634" s="167" t="s">
        <v>133</v>
      </c>
      <c r="P5634" s="260" t="e">
        <f t="shared" si="267"/>
        <v>#NUM!</v>
      </c>
      <c r="S5634" s="272"/>
    </row>
    <row r="5635" spans="1:19">
      <c r="A5635" s="161" t="s">
        <v>6867</v>
      </c>
      <c r="C5635" s="161" t="s">
        <v>133</v>
      </c>
      <c r="F5635" s="163" t="s">
        <v>133</v>
      </c>
      <c r="G5635" s="266" t="s">
        <v>133</v>
      </c>
      <c r="H5635" s="163" t="s">
        <v>133</v>
      </c>
      <c r="I5635" s="163" t="s">
        <v>133</v>
      </c>
      <c r="J5635" s="163" t="s">
        <v>133</v>
      </c>
      <c r="K5635" s="164">
        <f t="shared" si="268"/>
        <v>0</v>
      </c>
      <c r="L5635" s="165">
        <f t="shared" si="269"/>
        <v>0</v>
      </c>
      <c r="M5635" s="172">
        <v>127</v>
      </c>
      <c r="N5635" s="172">
        <v>64</v>
      </c>
      <c r="O5635" s="167" t="s">
        <v>133</v>
      </c>
      <c r="P5635" s="260" t="e">
        <f t="shared" si="267"/>
        <v>#NUM!</v>
      </c>
      <c r="S5635" s="272"/>
    </row>
    <row r="5636" spans="1:19">
      <c r="A5636" s="161" t="s">
        <v>6868</v>
      </c>
      <c r="C5636" s="161" t="s">
        <v>133</v>
      </c>
      <c r="F5636" s="163" t="s">
        <v>133</v>
      </c>
      <c r="G5636" s="266" t="s">
        <v>133</v>
      </c>
      <c r="H5636" s="163" t="s">
        <v>133</v>
      </c>
      <c r="I5636" s="163" t="s">
        <v>133</v>
      </c>
      <c r="J5636" s="163" t="s">
        <v>133</v>
      </c>
      <c r="K5636" s="164">
        <f t="shared" si="268"/>
        <v>0</v>
      </c>
      <c r="L5636" s="165">
        <f t="shared" si="269"/>
        <v>0</v>
      </c>
      <c r="M5636" s="172">
        <v>127</v>
      </c>
      <c r="N5636" s="172">
        <v>64</v>
      </c>
      <c r="O5636" s="167" t="s">
        <v>133</v>
      </c>
      <c r="P5636" s="260" t="e">
        <f t="shared" si="267"/>
        <v>#NUM!</v>
      </c>
      <c r="S5636" s="272"/>
    </row>
    <row r="5637" spans="1:19">
      <c r="A5637" s="161" t="s">
        <v>6869</v>
      </c>
      <c r="C5637" s="161" t="s">
        <v>133</v>
      </c>
      <c r="F5637" s="163" t="s">
        <v>133</v>
      </c>
      <c r="G5637" s="266" t="s">
        <v>133</v>
      </c>
      <c r="H5637" s="163" t="s">
        <v>133</v>
      </c>
      <c r="I5637" s="163" t="s">
        <v>133</v>
      </c>
      <c r="J5637" s="163" t="s">
        <v>133</v>
      </c>
      <c r="K5637" s="164">
        <f t="shared" si="268"/>
        <v>0</v>
      </c>
      <c r="L5637" s="165">
        <f t="shared" si="269"/>
        <v>0</v>
      </c>
      <c r="M5637" s="172">
        <v>127</v>
      </c>
      <c r="N5637" s="172">
        <v>64</v>
      </c>
      <c r="O5637" s="167" t="s">
        <v>133</v>
      </c>
      <c r="P5637" s="260" t="e">
        <f t="shared" si="267"/>
        <v>#NUM!</v>
      </c>
      <c r="S5637" s="272"/>
    </row>
    <row r="5638" spans="1:19">
      <c r="A5638" s="161" t="s">
        <v>6870</v>
      </c>
      <c r="C5638" s="161" t="s">
        <v>133</v>
      </c>
      <c r="F5638" s="163" t="s">
        <v>133</v>
      </c>
      <c r="G5638" s="266" t="s">
        <v>133</v>
      </c>
      <c r="H5638" s="163" t="s">
        <v>133</v>
      </c>
      <c r="I5638" s="163" t="s">
        <v>133</v>
      </c>
      <c r="J5638" s="163" t="s">
        <v>133</v>
      </c>
      <c r="K5638" s="164">
        <f t="shared" si="268"/>
        <v>0</v>
      </c>
      <c r="L5638" s="165">
        <f t="shared" si="269"/>
        <v>0</v>
      </c>
      <c r="M5638" s="172">
        <v>127</v>
      </c>
      <c r="N5638" s="172">
        <v>64</v>
      </c>
      <c r="O5638" s="167" t="s">
        <v>133</v>
      </c>
      <c r="P5638" s="260" t="e">
        <f t="shared" si="267"/>
        <v>#NUM!</v>
      </c>
      <c r="S5638" s="272"/>
    </row>
    <row r="5639" spans="1:19">
      <c r="A5639" s="161" t="s">
        <v>6871</v>
      </c>
      <c r="C5639" s="161" t="s">
        <v>133</v>
      </c>
      <c r="F5639" s="163" t="s">
        <v>133</v>
      </c>
      <c r="G5639" s="266" t="s">
        <v>133</v>
      </c>
      <c r="H5639" s="163" t="s">
        <v>133</v>
      </c>
      <c r="I5639" s="163" t="s">
        <v>133</v>
      </c>
      <c r="J5639" s="163" t="s">
        <v>133</v>
      </c>
      <c r="K5639" s="164">
        <f t="shared" si="268"/>
        <v>0</v>
      </c>
      <c r="L5639" s="165">
        <f t="shared" si="269"/>
        <v>0</v>
      </c>
      <c r="M5639" s="172">
        <v>127</v>
      </c>
      <c r="N5639" s="172">
        <v>64</v>
      </c>
      <c r="O5639" s="167" t="s">
        <v>133</v>
      </c>
      <c r="P5639" s="260" t="e">
        <f t="shared" si="267"/>
        <v>#NUM!</v>
      </c>
      <c r="S5639" s="272"/>
    </row>
    <row r="5640" spans="1:19">
      <c r="A5640" s="161" t="s">
        <v>6872</v>
      </c>
      <c r="C5640" s="161" t="s">
        <v>133</v>
      </c>
      <c r="F5640" s="163" t="s">
        <v>133</v>
      </c>
      <c r="G5640" s="266" t="s">
        <v>133</v>
      </c>
      <c r="H5640" s="163" t="s">
        <v>133</v>
      </c>
      <c r="I5640" s="163" t="s">
        <v>133</v>
      </c>
      <c r="J5640" s="163" t="s">
        <v>133</v>
      </c>
      <c r="K5640" s="164">
        <f t="shared" si="268"/>
        <v>0</v>
      </c>
      <c r="L5640" s="165">
        <f t="shared" si="269"/>
        <v>0</v>
      </c>
      <c r="M5640" s="172">
        <v>127</v>
      </c>
      <c r="N5640" s="172">
        <v>64</v>
      </c>
      <c r="O5640" s="167" t="s">
        <v>133</v>
      </c>
      <c r="P5640" s="260" t="e">
        <f t="shared" si="267"/>
        <v>#NUM!</v>
      </c>
      <c r="S5640" s="272"/>
    </row>
    <row r="5641" spans="1:19">
      <c r="A5641" s="161" t="s">
        <v>6873</v>
      </c>
      <c r="C5641" s="161" t="s">
        <v>133</v>
      </c>
      <c r="F5641" s="163" t="s">
        <v>133</v>
      </c>
      <c r="G5641" s="266" t="s">
        <v>133</v>
      </c>
      <c r="H5641" s="163" t="s">
        <v>133</v>
      </c>
      <c r="I5641" s="163" t="s">
        <v>133</v>
      </c>
      <c r="J5641" s="163" t="s">
        <v>133</v>
      </c>
      <c r="K5641" s="164">
        <f t="shared" si="268"/>
        <v>0</v>
      </c>
      <c r="L5641" s="165">
        <f t="shared" si="269"/>
        <v>0</v>
      </c>
      <c r="M5641" s="172">
        <v>127</v>
      </c>
      <c r="N5641" s="172">
        <v>64</v>
      </c>
      <c r="O5641" s="167" t="s">
        <v>133</v>
      </c>
      <c r="P5641" s="260" t="e">
        <f t="shared" si="267"/>
        <v>#NUM!</v>
      </c>
      <c r="S5641" s="272"/>
    </row>
    <row r="5642" spans="1:19">
      <c r="A5642" s="161" t="s">
        <v>6874</v>
      </c>
      <c r="C5642" s="161" t="s">
        <v>133</v>
      </c>
      <c r="F5642" s="163" t="s">
        <v>133</v>
      </c>
      <c r="G5642" s="266" t="s">
        <v>133</v>
      </c>
      <c r="H5642" s="163" t="s">
        <v>133</v>
      </c>
      <c r="I5642" s="163" t="s">
        <v>133</v>
      </c>
      <c r="J5642" s="163" t="s">
        <v>133</v>
      </c>
      <c r="K5642" s="164">
        <f t="shared" si="268"/>
        <v>0</v>
      </c>
      <c r="L5642" s="165">
        <f t="shared" si="269"/>
        <v>0</v>
      </c>
      <c r="M5642" s="172">
        <v>127</v>
      </c>
      <c r="N5642" s="172">
        <v>64</v>
      </c>
      <c r="O5642" s="167" t="s">
        <v>133</v>
      </c>
      <c r="P5642" s="260" t="e">
        <f t="shared" si="267"/>
        <v>#NUM!</v>
      </c>
      <c r="S5642" s="272"/>
    </row>
    <row r="5643" spans="1:19">
      <c r="A5643" s="161" t="s">
        <v>6875</v>
      </c>
      <c r="C5643" s="161" t="s">
        <v>133</v>
      </c>
      <c r="F5643" s="163" t="s">
        <v>133</v>
      </c>
      <c r="G5643" s="266" t="s">
        <v>133</v>
      </c>
      <c r="H5643" s="163" t="s">
        <v>133</v>
      </c>
      <c r="I5643" s="163" t="s">
        <v>133</v>
      </c>
      <c r="J5643" s="163" t="s">
        <v>133</v>
      </c>
      <c r="K5643" s="164">
        <f t="shared" si="268"/>
        <v>0</v>
      </c>
      <c r="L5643" s="165">
        <f t="shared" si="269"/>
        <v>0</v>
      </c>
      <c r="M5643" s="172">
        <v>127</v>
      </c>
      <c r="N5643" s="172">
        <v>64</v>
      </c>
      <c r="O5643" s="167" t="s">
        <v>133</v>
      </c>
      <c r="P5643" s="260" t="e">
        <f t="shared" si="267"/>
        <v>#NUM!</v>
      </c>
      <c r="S5643" s="272"/>
    </row>
    <row r="5644" spans="1:19">
      <c r="A5644" s="161" t="s">
        <v>6876</v>
      </c>
      <c r="C5644" s="161" t="s">
        <v>133</v>
      </c>
      <c r="F5644" s="163" t="s">
        <v>133</v>
      </c>
      <c r="G5644" s="266" t="s">
        <v>133</v>
      </c>
      <c r="H5644" s="163" t="s">
        <v>133</v>
      </c>
      <c r="I5644" s="163" t="s">
        <v>133</v>
      </c>
      <c r="J5644" s="163" t="s">
        <v>133</v>
      </c>
      <c r="K5644" s="164">
        <f t="shared" si="268"/>
        <v>0</v>
      </c>
      <c r="L5644" s="165">
        <f t="shared" si="269"/>
        <v>0</v>
      </c>
      <c r="M5644" s="172">
        <v>127</v>
      </c>
      <c r="N5644" s="172">
        <v>64</v>
      </c>
      <c r="O5644" s="167" t="s">
        <v>133</v>
      </c>
      <c r="P5644" s="260" t="e">
        <f t="shared" si="267"/>
        <v>#NUM!</v>
      </c>
      <c r="S5644" s="272"/>
    </row>
    <row r="5645" spans="1:19">
      <c r="A5645" s="161" t="s">
        <v>6877</v>
      </c>
      <c r="C5645" s="161" t="s">
        <v>133</v>
      </c>
      <c r="F5645" s="163" t="s">
        <v>133</v>
      </c>
      <c r="G5645" s="266" t="s">
        <v>133</v>
      </c>
      <c r="H5645" s="163" t="s">
        <v>133</v>
      </c>
      <c r="I5645" s="163" t="s">
        <v>133</v>
      </c>
      <c r="J5645" s="163" t="s">
        <v>133</v>
      </c>
      <c r="K5645" s="164">
        <f t="shared" si="268"/>
        <v>0</v>
      </c>
      <c r="L5645" s="165">
        <f t="shared" si="269"/>
        <v>0</v>
      </c>
      <c r="M5645" s="172">
        <v>127</v>
      </c>
      <c r="N5645" s="172">
        <v>64</v>
      </c>
      <c r="O5645" s="167" t="s">
        <v>133</v>
      </c>
      <c r="P5645" s="260" t="e">
        <f t="shared" si="267"/>
        <v>#NUM!</v>
      </c>
      <c r="S5645" s="272"/>
    </row>
    <row r="5646" spans="1:19">
      <c r="A5646" s="161" t="s">
        <v>6878</v>
      </c>
      <c r="C5646" s="161" t="s">
        <v>133</v>
      </c>
      <c r="F5646" s="163" t="s">
        <v>133</v>
      </c>
      <c r="G5646" s="266" t="s">
        <v>133</v>
      </c>
      <c r="H5646" s="163" t="s">
        <v>133</v>
      </c>
      <c r="I5646" s="163" t="s">
        <v>133</v>
      </c>
      <c r="J5646" s="163" t="s">
        <v>133</v>
      </c>
      <c r="K5646" s="164">
        <f t="shared" si="268"/>
        <v>0</v>
      </c>
      <c r="L5646" s="165">
        <f t="shared" si="269"/>
        <v>0</v>
      </c>
      <c r="M5646" s="172">
        <v>127</v>
      </c>
      <c r="N5646" s="172">
        <v>64</v>
      </c>
      <c r="O5646" s="167" t="s">
        <v>133</v>
      </c>
      <c r="P5646" s="260" t="e">
        <f t="shared" si="267"/>
        <v>#NUM!</v>
      </c>
      <c r="S5646" s="272"/>
    </row>
    <row r="5647" spans="1:19">
      <c r="A5647" s="161" t="s">
        <v>6879</v>
      </c>
      <c r="C5647" s="161" t="s">
        <v>133</v>
      </c>
      <c r="F5647" s="163" t="s">
        <v>133</v>
      </c>
      <c r="G5647" s="266" t="s">
        <v>133</v>
      </c>
      <c r="H5647" s="163" t="s">
        <v>133</v>
      </c>
      <c r="I5647" s="163" t="s">
        <v>133</v>
      </c>
      <c r="J5647" s="163" t="s">
        <v>133</v>
      </c>
      <c r="K5647" s="164">
        <f t="shared" si="268"/>
        <v>0</v>
      </c>
      <c r="L5647" s="165">
        <f t="shared" si="269"/>
        <v>0</v>
      </c>
      <c r="M5647" s="172">
        <v>127</v>
      </c>
      <c r="N5647" s="172">
        <v>64</v>
      </c>
      <c r="O5647" s="167" t="s">
        <v>133</v>
      </c>
      <c r="P5647" s="260" t="e">
        <f t="shared" ref="P5647:P5710" si="270">MEDIAN(Q5647:R5647)</f>
        <v>#NUM!</v>
      </c>
      <c r="S5647" s="272"/>
    </row>
    <row r="5648" spans="1:19">
      <c r="A5648" s="161" t="s">
        <v>6880</v>
      </c>
      <c r="C5648" s="161" t="s">
        <v>133</v>
      </c>
      <c r="F5648" s="163" t="s">
        <v>133</v>
      </c>
      <c r="G5648" s="266" t="s">
        <v>133</v>
      </c>
      <c r="H5648" s="163" t="s">
        <v>133</v>
      </c>
      <c r="I5648" s="163" t="s">
        <v>133</v>
      </c>
      <c r="J5648" s="163" t="s">
        <v>133</v>
      </c>
      <c r="K5648" s="164">
        <f t="shared" ref="K5648:K5711" si="271">IF(OR(D5648="n/a",D5648="nd"),0,D5648)+IF(OR(I5648="n/a",I5648="nd"),0,I5648)</f>
        <v>0</v>
      </c>
      <c r="L5648" s="165">
        <f t="shared" ref="L5648:L5711" si="272">SQRT(SUMSQ(IF(OR(E5648="n/a",E5648="nd"),0,E5648),IF(OR(F5648="n/a",F5648="nd"),0,F5648),IF(OR(J5648="n/a",J5648="nd"),0,J5648)))</f>
        <v>0</v>
      </c>
      <c r="M5648" s="172">
        <v>127</v>
      </c>
      <c r="N5648" s="172">
        <v>64</v>
      </c>
      <c r="O5648" s="167" t="s">
        <v>133</v>
      </c>
      <c r="P5648" s="260" t="e">
        <f t="shared" si="270"/>
        <v>#NUM!</v>
      </c>
      <c r="S5648" s="272"/>
    </row>
    <row r="5649" spans="1:19">
      <c r="A5649" s="161" t="s">
        <v>6881</v>
      </c>
      <c r="C5649" s="161" t="s">
        <v>133</v>
      </c>
      <c r="F5649" s="163" t="s">
        <v>133</v>
      </c>
      <c r="G5649" s="266" t="s">
        <v>133</v>
      </c>
      <c r="H5649" s="163" t="s">
        <v>133</v>
      </c>
      <c r="I5649" s="163" t="s">
        <v>133</v>
      </c>
      <c r="J5649" s="163" t="s">
        <v>133</v>
      </c>
      <c r="K5649" s="164">
        <f t="shared" si="271"/>
        <v>0</v>
      </c>
      <c r="L5649" s="165">
        <f t="shared" si="272"/>
        <v>0</v>
      </c>
      <c r="M5649" s="172">
        <v>127</v>
      </c>
      <c r="N5649" s="172">
        <v>64</v>
      </c>
      <c r="O5649" s="167" t="s">
        <v>133</v>
      </c>
      <c r="P5649" s="260" t="e">
        <f t="shared" si="270"/>
        <v>#NUM!</v>
      </c>
      <c r="S5649" s="272"/>
    </row>
    <row r="5650" spans="1:19">
      <c r="A5650" s="161" t="s">
        <v>6882</v>
      </c>
      <c r="C5650" s="161" t="s">
        <v>133</v>
      </c>
      <c r="F5650" s="163" t="s">
        <v>133</v>
      </c>
      <c r="G5650" s="266" t="s">
        <v>133</v>
      </c>
      <c r="H5650" s="163" t="s">
        <v>133</v>
      </c>
      <c r="I5650" s="163" t="s">
        <v>133</v>
      </c>
      <c r="J5650" s="163" t="s">
        <v>133</v>
      </c>
      <c r="K5650" s="164">
        <f t="shared" si="271"/>
        <v>0</v>
      </c>
      <c r="L5650" s="165">
        <f t="shared" si="272"/>
        <v>0</v>
      </c>
      <c r="M5650" s="172">
        <v>127</v>
      </c>
      <c r="N5650" s="172">
        <v>64</v>
      </c>
      <c r="O5650" s="167" t="s">
        <v>133</v>
      </c>
      <c r="P5650" s="260" t="e">
        <f t="shared" si="270"/>
        <v>#NUM!</v>
      </c>
      <c r="S5650" s="272"/>
    </row>
    <row r="5651" spans="1:19">
      <c r="A5651" s="161" t="s">
        <v>6883</v>
      </c>
      <c r="C5651" s="161" t="s">
        <v>133</v>
      </c>
      <c r="F5651" s="163" t="s">
        <v>133</v>
      </c>
      <c r="G5651" s="266" t="s">
        <v>133</v>
      </c>
      <c r="H5651" s="163" t="s">
        <v>133</v>
      </c>
      <c r="I5651" s="163" t="s">
        <v>133</v>
      </c>
      <c r="J5651" s="163" t="s">
        <v>133</v>
      </c>
      <c r="K5651" s="164">
        <f t="shared" si="271"/>
        <v>0</v>
      </c>
      <c r="L5651" s="165">
        <f t="shared" si="272"/>
        <v>0</v>
      </c>
      <c r="M5651" s="172">
        <v>127</v>
      </c>
      <c r="N5651" s="172">
        <v>64</v>
      </c>
      <c r="O5651" s="167" t="s">
        <v>133</v>
      </c>
      <c r="P5651" s="260" t="e">
        <f t="shared" si="270"/>
        <v>#NUM!</v>
      </c>
      <c r="S5651" s="272"/>
    </row>
    <row r="5652" spans="1:19">
      <c r="A5652" s="161" t="s">
        <v>6884</v>
      </c>
      <c r="C5652" s="161" t="s">
        <v>133</v>
      </c>
      <c r="F5652" s="163" t="s">
        <v>133</v>
      </c>
      <c r="G5652" s="266" t="s">
        <v>133</v>
      </c>
      <c r="H5652" s="163" t="s">
        <v>133</v>
      </c>
      <c r="I5652" s="163" t="s">
        <v>133</v>
      </c>
      <c r="J5652" s="163" t="s">
        <v>133</v>
      </c>
      <c r="K5652" s="164">
        <f t="shared" si="271"/>
        <v>0</v>
      </c>
      <c r="L5652" s="165">
        <f t="shared" si="272"/>
        <v>0</v>
      </c>
      <c r="M5652" s="172">
        <v>127</v>
      </c>
      <c r="N5652" s="172">
        <v>64</v>
      </c>
      <c r="O5652" s="167" t="s">
        <v>133</v>
      </c>
      <c r="P5652" s="260" t="e">
        <f t="shared" si="270"/>
        <v>#NUM!</v>
      </c>
      <c r="S5652" s="272"/>
    </row>
    <row r="5653" spans="1:19">
      <c r="A5653" s="161" t="s">
        <v>6885</v>
      </c>
      <c r="C5653" s="161" t="s">
        <v>133</v>
      </c>
      <c r="F5653" s="163" t="s">
        <v>133</v>
      </c>
      <c r="G5653" s="266" t="s">
        <v>133</v>
      </c>
      <c r="H5653" s="163" t="s">
        <v>133</v>
      </c>
      <c r="I5653" s="163" t="s">
        <v>133</v>
      </c>
      <c r="J5653" s="163" t="s">
        <v>133</v>
      </c>
      <c r="K5653" s="164">
        <f t="shared" si="271"/>
        <v>0</v>
      </c>
      <c r="L5653" s="165">
        <f t="shared" si="272"/>
        <v>0</v>
      </c>
      <c r="M5653" s="172">
        <v>127</v>
      </c>
      <c r="N5653" s="172">
        <v>64</v>
      </c>
      <c r="O5653" s="167" t="s">
        <v>133</v>
      </c>
      <c r="P5653" s="260" t="e">
        <f t="shared" si="270"/>
        <v>#NUM!</v>
      </c>
      <c r="S5653" s="272"/>
    </row>
    <row r="5654" spans="1:19">
      <c r="A5654" s="161" t="s">
        <v>6886</v>
      </c>
      <c r="C5654" s="161" t="s">
        <v>133</v>
      </c>
      <c r="F5654" s="163" t="s">
        <v>133</v>
      </c>
      <c r="G5654" s="266" t="s">
        <v>133</v>
      </c>
      <c r="H5654" s="163" t="s">
        <v>133</v>
      </c>
      <c r="I5654" s="163" t="s">
        <v>133</v>
      </c>
      <c r="J5654" s="163" t="s">
        <v>133</v>
      </c>
      <c r="K5654" s="164">
        <f t="shared" si="271"/>
        <v>0</v>
      </c>
      <c r="L5654" s="165">
        <f t="shared" si="272"/>
        <v>0</v>
      </c>
      <c r="M5654" s="172">
        <v>127</v>
      </c>
      <c r="N5654" s="172">
        <v>64</v>
      </c>
      <c r="O5654" s="167" t="s">
        <v>133</v>
      </c>
      <c r="P5654" s="260" t="e">
        <f t="shared" si="270"/>
        <v>#NUM!</v>
      </c>
      <c r="S5654" s="272"/>
    </row>
    <row r="5655" spans="1:19">
      <c r="A5655" s="161" t="s">
        <v>6887</v>
      </c>
      <c r="C5655" s="161" t="s">
        <v>133</v>
      </c>
      <c r="F5655" s="163" t="s">
        <v>133</v>
      </c>
      <c r="G5655" s="266" t="s">
        <v>133</v>
      </c>
      <c r="H5655" s="163" t="s">
        <v>133</v>
      </c>
      <c r="I5655" s="163" t="s">
        <v>133</v>
      </c>
      <c r="J5655" s="163" t="s">
        <v>133</v>
      </c>
      <c r="K5655" s="164">
        <f t="shared" si="271"/>
        <v>0</v>
      </c>
      <c r="L5655" s="165">
        <f t="shared" si="272"/>
        <v>0</v>
      </c>
      <c r="M5655" s="172">
        <v>127</v>
      </c>
      <c r="N5655" s="172">
        <v>64</v>
      </c>
      <c r="O5655" s="167" t="s">
        <v>133</v>
      </c>
      <c r="P5655" s="260" t="e">
        <f t="shared" si="270"/>
        <v>#NUM!</v>
      </c>
      <c r="S5655" s="272"/>
    </row>
    <row r="5656" spans="1:19">
      <c r="A5656" s="161" t="s">
        <v>6888</v>
      </c>
      <c r="C5656" s="161" t="s">
        <v>133</v>
      </c>
      <c r="F5656" s="163" t="s">
        <v>133</v>
      </c>
      <c r="G5656" s="266" t="s">
        <v>133</v>
      </c>
      <c r="H5656" s="163" t="s">
        <v>133</v>
      </c>
      <c r="I5656" s="163" t="s">
        <v>133</v>
      </c>
      <c r="J5656" s="163" t="s">
        <v>133</v>
      </c>
      <c r="K5656" s="164">
        <f t="shared" si="271"/>
        <v>0</v>
      </c>
      <c r="L5656" s="165">
        <f t="shared" si="272"/>
        <v>0</v>
      </c>
      <c r="M5656" s="172">
        <v>127</v>
      </c>
      <c r="N5656" s="172">
        <v>64</v>
      </c>
      <c r="O5656" s="167" t="s">
        <v>133</v>
      </c>
      <c r="P5656" s="260" t="e">
        <f t="shared" si="270"/>
        <v>#NUM!</v>
      </c>
      <c r="S5656" s="272"/>
    </row>
    <row r="5657" spans="1:19">
      <c r="A5657" s="161" t="s">
        <v>6889</v>
      </c>
      <c r="C5657" s="161" t="s">
        <v>133</v>
      </c>
      <c r="F5657" s="163" t="s">
        <v>133</v>
      </c>
      <c r="G5657" s="266" t="s">
        <v>133</v>
      </c>
      <c r="H5657" s="163" t="s">
        <v>133</v>
      </c>
      <c r="I5657" s="163" t="s">
        <v>133</v>
      </c>
      <c r="J5657" s="163" t="s">
        <v>133</v>
      </c>
      <c r="K5657" s="164">
        <f t="shared" si="271"/>
        <v>0</v>
      </c>
      <c r="L5657" s="165">
        <f t="shared" si="272"/>
        <v>0</v>
      </c>
      <c r="M5657" s="172">
        <v>127</v>
      </c>
      <c r="N5657" s="172">
        <v>64</v>
      </c>
      <c r="O5657" s="167" t="s">
        <v>133</v>
      </c>
      <c r="P5657" s="260" t="e">
        <f t="shared" si="270"/>
        <v>#NUM!</v>
      </c>
      <c r="S5657" s="272"/>
    </row>
    <row r="5658" spans="1:19">
      <c r="A5658" s="161" t="s">
        <v>6890</v>
      </c>
      <c r="C5658" s="161" t="s">
        <v>133</v>
      </c>
      <c r="F5658" s="163" t="s">
        <v>133</v>
      </c>
      <c r="G5658" s="266" t="s">
        <v>133</v>
      </c>
      <c r="H5658" s="163" t="s">
        <v>133</v>
      </c>
      <c r="I5658" s="163" t="s">
        <v>133</v>
      </c>
      <c r="J5658" s="163" t="s">
        <v>133</v>
      </c>
      <c r="K5658" s="164">
        <f t="shared" si="271"/>
        <v>0</v>
      </c>
      <c r="L5658" s="165">
        <f t="shared" si="272"/>
        <v>0</v>
      </c>
      <c r="M5658" s="172">
        <v>127</v>
      </c>
      <c r="N5658" s="172">
        <v>64</v>
      </c>
      <c r="O5658" s="167" t="s">
        <v>133</v>
      </c>
      <c r="P5658" s="260" t="e">
        <f t="shared" si="270"/>
        <v>#NUM!</v>
      </c>
      <c r="S5658" s="272"/>
    </row>
    <row r="5659" spans="1:19">
      <c r="A5659" s="161" t="s">
        <v>6891</v>
      </c>
      <c r="C5659" s="161" t="s">
        <v>133</v>
      </c>
      <c r="F5659" s="163" t="s">
        <v>133</v>
      </c>
      <c r="G5659" s="266" t="s">
        <v>133</v>
      </c>
      <c r="H5659" s="163" t="s">
        <v>133</v>
      </c>
      <c r="I5659" s="163" t="s">
        <v>133</v>
      </c>
      <c r="J5659" s="163" t="s">
        <v>133</v>
      </c>
      <c r="K5659" s="164">
        <f t="shared" si="271"/>
        <v>0</v>
      </c>
      <c r="L5659" s="165">
        <f t="shared" si="272"/>
        <v>0</v>
      </c>
      <c r="M5659" s="172">
        <v>127</v>
      </c>
      <c r="N5659" s="172">
        <v>64</v>
      </c>
      <c r="O5659" s="167" t="s">
        <v>133</v>
      </c>
      <c r="P5659" s="260" t="e">
        <f t="shared" si="270"/>
        <v>#NUM!</v>
      </c>
      <c r="S5659" s="272"/>
    </row>
    <row r="5660" spans="1:19">
      <c r="A5660" s="161" t="s">
        <v>6892</v>
      </c>
      <c r="C5660" s="161" t="s">
        <v>133</v>
      </c>
      <c r="F5660" s="163" t="s">
        <v>133</v>
      </c>
      <c r="G5660" s="266" t="s">
        <v>133</v>
      </c>
      <c r="H5660" s="163" t="s">
        <v>133</v>
      </c>
      <c r="I5660" s="163" t="s">
        <v>133</v>
      </c>
      <c r="J5660" s="163" t="s">
        <v>133</v>
      </c>
      <c r="K5660" s="164">
        <f t="shared" si="271"/>
        <v>0</v>
      </c>
      <c r="L5660" s="165">
        <f t="shared" si="272"/>
        <v>0</v>
      </c>
      <c r="M5660" s="172">
        <v>127</v>
      </c>
      <c r="N5660" s="172">
        <v>64</v>
      </c>
      <c r="O5660" s="167" t="s">
        <v>133</v>
      </c>
      <c r="P5660" s="260" t="e">
        <f t="shared" si="270"/>
        <v>#NUM!</v>
      </c>
      <c r="S5660" s="272"/>
    </row>
    <row r="5661" spans="1:19">
      <c r="A5661" s="161" t="s">
        <v>6893</v>
      </c>
      <c r="C5661" s="161" t="s">
        <v>133</v>
      </c>
      <c r="F5661" s="163" t="s">
        <v>133</v>
      </c>
      <c r="G5661" s="266" t="s">
        <v>133</v>
      </c>
      <c r="H5661" s="163" t="s">
        <v>133</v>
      </c>
      <c r="I5661" s="163" t="s">
        <v>133</v>
      </c>
      <c r="J5661" s="163" t="s">
        <v>133</v>
      </c>
      <c r="K5661" s="164">
        <f t="shared" si="271"/>
        <v>0</v>
      </c>
      <c r="L5661" s="165">
        <f t="shared" si="272"/>
        <v>0</v>
      </c>
      <c r="M5661" s="172">
        <v>127</v>
      </c>
      <c r="N5661" s="172">
        <v>64</v>
      </c>
      <c r="O5661" s="167" t="s">
        <v>133</v>
      </c>
      <c r="P5661" s="260" t="e">
        <f t="shared" si="270"/>
        <v>#NUM!</v>
      </c>
      <c r="S5661" s="272"/>
    </row>
    <row r="5662" spans="1:19">
      <c r="A5662" s="161" t="s">
        <v>6894</v>
      </c>
      <c r="C5662" s="161" t="s">
        <v>133</v>
      </c>
      <c r="F5662" s="163" t="s">
        <v>133</v>
      </c>
      <c r="G5662" s="266" t="s">
        <v>133</v>
      </c>
      <c r="H5662" s="163" t="s">
        <v>133</v>
      </c>
      <c r="I5662" s="163" t="s">
        <v>133</v>
      </c>
      <c r="J5662" s="163" t="s">
        <v>133</v>
      </c>
      <c r="K5662" s="164">
        <f t="shared" si="271"/>
        <v>0</v>
      </c>
      <c r="L5662" s="165">
        <f t="shared" si="272"/>
        <v>0</v>
      </c>
      <c r="M5662" s="172">
        <v>127</v>
      </c>
      <c r="N5662" s="172">
        <v>64</v>
      </c>
      <c r="O5662" s="167" t="s">
        <v>133</v>
      </c>
      <c r="P5662" s="260" t="e">
        <f t="shared" si="270"/>
        <v>#NUM!</v>
      </c>
      <c r="S5662" s="272"/>
    </row>
    <row r="5663" spans="1:19">
      <c r="A5663" s="161" t="s">
        <v>6895</v>
      </c>
      <c r="C5663" s="161" t="s">
        <v>133</v>
      </c>
      <c r="F5663" s="163" t="s">
        <v>133</v>
      </c>
      <c r="G5663" s="266" t="s">
        <v>133</v>
      </c>
      <c r="H5663" s="163" t="s">
        <v>133</v>
      </c>
      <c r="I5663" s="163" t="s">
        <v>133</v>
      </c>
      <c r="J5663" s="163" t="s">
        <v>133</v>
      </c>
      <c r="K5663" s="164">
        <f t="shared" si="271"/>
        <v>0</v>
      </c>
      <c r="L5663" s="165">
        <f t="shared" si="272"/>
        <v>0</v>
      </c>
      <c r="M5663" s="172">
        <v>127</v>
      </c>
      <c r="N5663" s="172">
        <v>64</v>
      </c>
      <c r="O5663" s="167" t="s">
        <v>133</v>
      </c>
      <c r="P5663" s="260" t="e">
        <f t="shared" si="270"/>
        <v>#NUM!</v>
      </c>
      <c r="S5663" s="272"/>
    </row>
    <row r="5664" spans="1:19">
      <c r="A5664" s="161" t="s">
        <v>6896</v>
      </c>
      <c r="C5664" s="161" t="s">
        <v>133</v>
      </c>
      <c r="F5664" s="163" t="s">
        <v>133</v>
      </c>
      <c r="G5664" s="266" t="s">
        <v>133</v>
      </c>
      <c r="H5664" s="163" t="s">
        <v>133</v>
      </c>
      <c r="I5664" s="163" t="s">
        <v>133</v>
      </c>
      <c r="J5664" s="163" t="s">
        <v>133</v>
      </c>
      <c r="K5664" s="164">
        <f t="shared" si="271"/>
        <v>0</v>
      </c>
      <c r="L5664" s="165">
        <f t="shared" si="272"/>
        <v>0</v>
      </c>
      <c r="M5664" s="172">
        <v>127</v>
      </c>
      <c r="N5664" s="172">
        <v>64</v>
      </c>
      <c r="O5664" s="167" t="s">
        <v>133</v>
      </c>
      <c r="P5664" s="260" t="e">
        <f t="shared" si="270"/>
        <v>#NUM!</v>
      </c>
      <c r="S5664" s="272"/>
    </row>
    <row r="5665" spans="1:19">
      <c r="A5665" s="161" t="s">
        <v>6897</v>
      </c>
      <c r="C5665" s="161" t="s">
        <v>133</v>
      </c>
      <c r="F5665" s="163" t="s">
        <v>133</v>
      </c>
      <c r="G5665" s="266" t="s">
        <v>133</v>
      </c>
      <c r="H5665" s="163" t="s">
        <v>133</v>
      </c>
      <c r="I5665" s="163" t="s">
        <v>133</v>
      </c>
      <c r="J5665" s="163" t="s">
        <v>133</v>
      </c>
      <c r="K5665" s="164">
        <f t="shared" si="271"/>
        <v>0</v>
      </c>
      <c r="L5665" s="165">
        <f t="shared" si="272"/>
        <v>0</v>
      </c>
      <c r="M5665" s="172">
        <v>127</v>
      </c>
      <c r="N5665" s="172">
        <v>64</v>
      </c>
      <c r="O5665" s="167" t="s">
        <v>133</v>
      </c>
      <c r="P5665" s="260" t="e">
        <f t="shared" si="270"/>
        <v>#NUM!</v>
      </c>
      <c r="S5665" s="272"/>
    </row>
    <row r="5666" spans="1:19">
      <c r="A5666" s="161" t="s">
        <v>6898</v>
      </c>
      <c r="C5666" s="161" t="s">
        <v>133</v>
      </c>
      <c r="F5666" s="163" t="s">
        <v>133</v>
      </c>
      <c r="G5666" s="266" t="s">
        <v>133</v>
      </c>
      <c r="H5666" s="163" t="s">
        <v>133</v>
      </c>
      <c r="I5666" s="163" t="s">
        <v>133</v>
      </c>
      <c r="J5666" s="163" t="s">
        <v>133</v>
      </c>
      <c r="K5666" s="164">
        <f t="shared" si="271"/>
        <v>0</v>
      </c>
      <c r="L5666" s="165">
        <f t="shared" si="272"/>
        <v>0</v>
      </c>
      <c r="M5666" s="172">
        <v>127</v>
      </c>
      <c r="N5666" s="172">
        <v>64</v>
      </c>
      <c r="O5666" s="167" t="s">
        <v>133</v>
      </c>
      <c r="P5666" s="260" t="e">
        <f t="shared" si="270"/>
        <v>#NUM!</v>
      </c>
      <c r="S5666" s="272"/>
    </row>
    <row r="5667" spans="1:19">
      <c r="A5667" s="161" t="s">
        <v>6899</v>
      </c>
      <c r="C5667" s="161" t="s">
        <v>133</v>
      </c>
      <c r="F5667" s="163" t="s">
        <v>133</v>
      </c>
      <c r="G5667" s="266" t="s">
        <v>133</v>
      </c>
      <c r="H5667" s="163" t="s">
        <v>133</v>
      </c>
      <c r="I5667" s="163" t="s">
        <v>133</v>
      </c>
      <c r="J5667" s="163" t="s">
        <v>133</v>
      </c>
      <c r="K5667" s="164">
        <f t="shared" si="271"/>
        <v>0</v>
      </c>
      <c r="L5667" s="165">
        <f t="shared" si="272"/>
        <v>0</v>
      </c>
      <c r="M5667" s="172">
        <v>127</v>
      </c>
      <c r="N5667" s="172">
        <v>64</v>
      </c>
      <c r="O5667" s="167" t="s">
        <v>133</v>
      </c>
      <c r="P5667" s="260" t="e">
        <f t="shared" si="270"/>
        <v>#NUM!</v>
      </c>
      <c r="S5667" s="272"/>
    </row>
    <row r="5668" spans="1:19">
      <c r="A5668" s="161" t="s">
        <v>6900</v>
      </c>
      <c r="C5668" s="161" t="s">
        <v>133</v>
      </c>
      <c r="F5668" s="163" t="s">
        <v>133</v>
      </c>
      <c r="G5668" s="266" t="s">
        <v>133</v>
      </c>
      <c r="H5668" s="163" t="s">
        <v>133</v>
      </c>
      <c r="I5668" s="163" t="s">
        <v>133</v>
      </c>
      <c r="J5668" s="163" t="s">
        <v>133</v>
      </c>
      <c r="K5668" s="164">
        <f t="shared" si="271"/>
        <v>0</v>
      </c>
      <c r="L5668" s="165">
        <f t="shared" si="272"/>
        <v>0</v>
      </c>
      <c r="M5668" s="172">
        <v>127</v>
      </c>
      <c r="N5668" s="172">
        <v>64</v>
      </c>
      <c r="O5668" s="167" t="s">
        <v>133</v>
      </c>
      <c r="P5668" s="260" t="e">
        <f t="shared" si="270"/>
        <v>#NUM!</v>
      </c>
      <c r="S5668" s="272"/>
    </row>
    <row r="5669" spans="1:19">
      <c r="A5669" s="161" t="s">
        <v>6901</v>
      </c>
      <c r="C5669" s="161" t="s">
        <v>133</v>
      </c>
      <c r="F5669" s="163" t="s">
        <v>133</v>
      </c>
      <c r="G5669" s="266" t="s">
        <v>133</v>
      </c>
      <c r="H5669" s="163" t="s">
        <v>133</v>
      </c>
      <c r="I5669" s="163" t="s">
        <v>133</v>
      </c>
      <c r="J5669" s="163" t="s">
        <v>133</v>
      </c>
      <c r="K5669" s="164">
        <f t="shared" si="271"/>
        <v>0</v>
      </c>
      <c r="L5669" s="165">
        <f t="shared" si="272"/>
        <v>0</v>
      </c>
      <c r="M5669" s="172">
        <v>127</v>
      </c>
      <c r="N5669" s="172">
        <v>64</v>
      </c>
      <c r="O5669" s="167" t="s">
        <v>133</v>
      </c>
      <c r="P5669" s="260" t="e">
        <f t="shared" si="270"/>
        <v>#NUM!</v>
      </c>
      <c r="S5669" s="272"/>
    </row>
    <row r="5670" spans="1:19">
      <c r="A5670" s="161" t="s">
        <v>6902</v>
      </c>
      <c r="C5670" s="161" t="s">
        <v>133</v>
      </c>
      <c r="F5670" s="163" t="s">
        <v>133</v>
      </c>
      <c r="G5670" s="266" t="s">
        <v>133</v>
      </c>
      <c r="H5670" s="163" t="s">
        <v>133</v>
      </c>
      <c r="I5670" s="163" t="s">
        <v>133</v>
      </c>
      <c r="J5670" s="163" t="s">
        <v>133</v>
      </c>
      <c r="K5670" s="164">
        <f t="shared" si="271"/>
        <v>0</v>
      </c>
      <c r="L5670" s="165">
        <f t="shared" si="272"/>
        <v>0</v>
      </c>
      <c r="M5670" s="172">
        <v>127</v>
      </c>
      <c r="N5670" s="172">
        <v>64</v>
      </c>
      <c r="O5670" s="167" t="s">
        <v>133</v>
      </c>
      <c r="P5670" s="260" t="e">
        <f t="shared" si="270"/>
        <v>#NUM!</v>
      </c>
      <c r="S5670" s="272"/>
    </row>
    <row r="5671" spans="1:19">
      <c r="A5671" s="161" t="s">
        <v>6903</v>
      </c>
      <c r="C5671" s="161" t="s">
        <v>133</v>
      </c>
      <c r="F5671" s="163" t="s">
        <v>133</v>
      </c>
      <c r="G5671" s="266" t="s">
        <v>133</v>
      </c>
      <c r="H5671" s="163" t="s">
        <v>133</v>
      </c>
      <c r="I5671" s="163" t="s">
        <v>133</v>
      </c>
      <c r="J5671" s="163" t="s">
        <v>133</v>
      </c>
      <c r="K5671" s="164">
        <f t="shared" si="271"/>
        <v>0</v>
      </c>
      <c r="L5671" s="165">
        <f t="shared" si="272"/>
        <v>0</v>
      </c>
      <c r="M5671" s="172">
        <v>127</v>
      </c>
      <c r="N5671" s="172">
        <v>64</v>
      </c>
      <c r="O5671" s="167" t="s">
        <v>133</v>
      </c>
      <c r="P5671" s="260" t="e">
        <f t="shared" si="270"/>
        <v>#NUM!</v>
      </c>
      <c r="S5671" s="272"/>
    </row>
    <row r="5672" spans="1:19">
      <c r="A5672" s="161" t="s">
        <v>6904</v>
      </c>
      <c r="C5672" s="161" t="s">
        <v>133</v>
      </c>
      <c r="F5672" s="163" t="s">
        <v>133</v>
      </c>
      <c r="G5672" s="266" t="s">
        <v>133</v>
      </c>
      <c r="H5672" s="163" t="s">
        <v>133</v>
      </c>
      <c r="I5672" s="163" t="s">
        <v>133</v>
      </c>
      <c r="J5672" s="163" t="s">
        <v>133</v>
      </c>
      <c r="K5672" s="164">
        <f t="shared" si="271"/>
        <v>0</v>
      </c>
      <c r="L5672" s="165">
        <f t="shared" si="272"/>
        <v>0</v>
      </c>
      <c r="M5672" s="172">
        <v>127</v>
      </c>
      <c r="N5672" s="172">
        <v>64</v>
      </c>
      <c r="O5672" s="167" t="s">
        <v>133</v>
      </c>
      <c r="P5672" s="260" t="e">
        <f t="shared" si="270"/>
        <v>#NUM!</v>
      </c>
      <c r="S5672" s="272"/>
    </row>
    <row r="5673" spans="1:19">
      <c r="A5673" s="161" t="s">
        <v>6905</v>
      </c>
      <c r="C5673" s="161" t="s">
        <v>133</v>
      </c>
      <c r="F5673" s="163" t="s">
        <v>133</v>
      </c>
      <c r="G5673" s="266" t="s">
        <v>133</v>
      </c>
      <c r="H5673" s="163" t="s">
        <v>133</v>
      </c>
      <c r="I5673" s="163" t="s">
        <v>133</v>
      </c>
      <c r="J5673" s="163" t="s">
        <v>133</v>
      </c>
      <c r="K5673" s="164">
        <f t="shared" si="271"/>
        <v>0</v>
      </c>
      <c r="L5673" s="165">
        <f t="shared" si="272"/>
        <v>0</v>
      </c>
      <c r="M5673" s="172">
        <v>127</v>
      </c>
      <c r="N5673" s="172">
        <v>64</v>
      </c>
      <c r="O5673" s="167" t="s">
        <v>133</v>
      </c>
      <c r="P5673" s="260" t="e">
        <f t="shared" si="270"/>
        <v>#NUM!</v>
      </c>
      <c r="S5673" s="272"/>
    </row>
    <row r="5674" spans="1:19">
      <c r="A5674" s="161" t="s">
        <v>6906</v>
      </c>
      <c r="C5674" s="161" t="s">
        <v>133</v>
      </c>
      <c r="F5674" s="163" t="s">
        <v>133</v>
      </c>
      <c r="G5674" s="266" t="s">
        <v>133</v>
      </c>
      <c r="H5674" s="163" t="s">
        <v>133</v>
      </c>
      <c r="I5674" s="163" t="s">
        <v>133</v>
      </c>
      <c r="J5674" s="163" t="s">
        <v>133</v>
      </c>
      <c r="K5674" s="164">
        <f t="shared" si="271"/>
        <v>0</v>
      </c>
      <c r="L5674" s="165">
        <f t="shared" si="272"/>
        <v>0</v>
      </c>
      <c r="M5674" s="172">
        <v>127</v>
      </c>
      <c r="N5674" s="172">
        <v>64</v>
      </c>
      <c r="O5674" s="167" t="s">
        <v>133</v>
      </c>
      <c r="P5674" s="260" t="e">
        <f t="shared" si="270"/>
        <v>#NUM!</v>
      </c>
      <c r="S5674" s="272"/>
    </row>
    <row r="5675" spans="1:19">
      <c r="A5675" s="161" t="s">
        <v>6907</v>
      </c>
      <c r="C5675" s="161" t="s">
        <v>133</v>
      </c>
      <c r="F5675" s="163" t="s">
        <v>133</v>
      </c>
      <c r="G5675" s="266" t="s">
        <v>133</v>
      </c>
      <c r="H5675" s="163" t="s">
        <v>133</v>
      </c>
      <c r="I5675" s="163" t="s">
        <v>133</v>
      </c>
      <c r="J5675" s="163" t="s">
        <v>133</v>
      </c>
      <c r="K5675" s="164">
        <f t="shared" si="271"/>
        <v>0</v>
      </c>
      <c r="L5675" s="165">
        <f t="shared" si="272"/>
        <v>0</v>
      </c>
      <c r="M5675" s="172">
        <v>127</v>
      </c>
      <c r="N5675" s="172">
        <v>64</v>
      </c>
      <c r="O5675" s="167" t="s">
        <v>133</v>
      </c>
      <c r="P5675" s="260" t="e">
        <f t="shared" si="270"/>
        <v>#NUM!</v>
      </c>
      <c r="S5675" s="272"/>
    </row>
    <row r="5676" spans="1:19">
      <c r="A5676" s="161" t="s">
        <v>6908</v>
      </c>
      <c r="C5676" s="161" t="s">
        <v>133</v>
      </c>
      <c r="F5676" s="163" t="s">
        <v>133</v>
      </c>
      <c r="G5676" s="266" t="s">
        <v>133</v>
      </c>
      <c r="H5676" s="163" t="s">
        <v>133</v>
      </c>
      <c r="I5676" s="163" t="s">
        <v>133</v>
      </c>
      <c r="J5676" s="163" t="s">
        <v>133</v>
      </c>
      <c r="K5676" s="164">
        <f t="shared" si="271"/>
        <v>0</v>
      </c>
      <c r="L5676" s="165">
        <f t="shared" si="272"/>
        <v>0</v>
      </c>
      <c r="M5676" s="172">
        <v>127</v>
      </c>
      <c r="N5676" s="172">
        <v>64</v>
      </c>
      <c r="O5676" s="167" t="s">
        <v>133</v>
      </c>
      <c r="P5676" s="260" t="e">
        <f t="shared" si="270"/>
        <v>#NUM!</v>
      </c>
      <c r="S5676" s="272"/>
    </row>
    <row r="5677" spans="1:19">
      <c r="A5677" s="161" t="s">
        <v>6909</v>
      </c>
      <c r="C5677" s="161" t="s">
        <v>133</v>
      </c>
      <c r="F5677" s="163" t="s">
        <v>133</v>
      </c>
      <c r="G5677" s="266" t="s">
        <v>133</v>
      </c>
      <c r="H5677" s="163" t="s">
        <v>133</v>
      </c>
      <c r="I5677" s="163" t="s">
        <v>133</v>
      </c>
      <c r="J5677" s="163" t="s">
        <v>133</v>
      </c>
      <c r="K5677" s="164">
        <f t="shared" si="271"/>
        <v>0</v>
      </c>
      <c r="L5677" s="165">
        <f t="shared" si="272"/>
        <v>0</v>
      </c>
      <c r="M5677" s="172">
        <v>127</v>
      </c>
      <c r="N5677" s="172">
        <v>64</v>
      </c>
      <c r="O5677" s="167" t="s">
        <v>133</v>
      </c>
      <c r="P5677" s="260" t="e">
        <f t="shared" si="270"/>
        <v>#NUM!</v>
      </c>
      <c r="S5677" s="272"/>
    </row>
    <row r="5678" spans="1:19">
      <c r="A5678" s="161" t="s">
        <v>6910</v>
      </c>
      <c r="C5678" s="161" t="s">
        <v>133</v>
      </c>
      <c r="F5678" s="163" t="s">
        <v>133</v>
      </c>
      <c r="G5678" s="266" t="s">
        <v>133</v>
      </c>
      <c r="H5678" s="163" t="s">
        <v>133</v>
      </c>
      <c r="I5678" s="163" t="s">
        <v>133</v>
      </c>
      <c r="J5678" s="163" t="s">
        <v>133</v>
      </c>
      <c r="K5678" s="164">
        <f t="shared" si="271"/>
        <v>0</v>
      </c>
      <c r="L5678" s="165">
        <f t="shared" si="272"/>
        <v>0</v>
      </c>
      <c r="M5678" s="172">
        <v>127</v>
      </c>
      <c r="N5678" s="172">
        <v>64</v>
      </c>
      <c r="O5678" s="167" t="s">
        <v>133</v>
      </c>
      <c r="P5678" s="260" t="e">
        <f t="shared" si="270"/>
        <v>#NUM!</v>
      </c>
      <c r="S5678" s="272"/>
    </row>
    <row r="5679" spans="1:19">
      <c r="A5679" s="161" t="s">
        <v>6911</v>
      </c>
      <c r="C5679" s="161" t="s">
        <v>133</v>
      </c>
      <c r="F5679" s="163" t="s">
        <v>133</v>
      </c>
      <c r="G5679" s="266" t="s">
        <v>133</v>
      </c>
      <c r="H5679" s="163" t="s">
        <v>133</v>
      </c>
      <c r="I5679" s="163" t="s">
        <v>133</v>
      </c>
      <c r="J5679" s="163" t="s">
        <v>133</v>
      </c>
      <c r="K5679" s="164">
        <f t="shared" si="271"/>
        <v>0</v>
      </c>
      <c r="L5679" s="165">
        <f t="shared" si="272"/>
        <v>0</v>
      </c>
      <c r="M5679" s="172">
        <v>127</v>
      </c>
      <c r="N5679" s="172">
        <v>64</v>
      </c>
      <c r="O5679" s="167" t="s">
        <v>133</v>
      </c>
      <c r="P5679" s="260" t="e">
        <f t="shared" si="270"/>
        <v>#NUM!</v>
      </c>
      <c r="S5679" s="272"/>
    </row>
    <row r="5680" spans="1:19">
      <c r="A5680" s="161" t="s">
        <v>6912</v>
      </c>
      <c r="C5680" s="161" t="s">
        <v>133</v>
      </c>
      <c r="F5680" s="163" t="s">
        <v>133</v>
      </c>
      <c r="G5680" s="266" t="s">
        <v>133</v>
      </c>
      <c r="H5680" s="163" t="s">
        <v>133</v>
      </c>
      <c r="I5680" s="163" t="s">
        <v>133</v>
      </c>
      <c r="J5680" s="163" t="s">
        <v>133</v>
      </c>
      <c r="K5680" s="164">
        <f t="shared" si="271"/>
        <v>0</v>
      </c>
      <c r="L5680" s="165">
        <f t="shared" si="272"/>
        <v>0</v>
      </c>
      <c r="M5680" s="172">
        <v>127</v>
      </c>
      <c r="N5680" s="172">
        <v>64</v>
      </c>
      <c r="O5680" s="167" t="s">
        <v>133</v>
      </c>
      <c r="P5680" s="260" t="e">
        <f t="shared" si="270"/>
        <v>#NUM!</v>
      </c>
      <c r="S5680" s="272"/>
    </row>
    <row r="5681" spans="1:19">
      <c r="A5681" s="161" t="s">
        <v>6913</v>
      </c>
      <c r="C5681" s="161" t="s">
        <v>133</v>
      </c>
      <c r="F5681" s="163" t="s">
        <v>133</v>
      </c>
      <c r="G5681" s="266" t="s">
        <v>133</v>
      </c>
      <c r="H5681" s="163" t="s">
        <v>133</v>
      </c>
      <c r="I5681" s="163" t="s">
        <v>133</v>
      </c>
      <c r="J5681" s="163" t="s">
        <v>133</v>
      </c>
      <c r="K5681" s="164">
        <f t="shared" si="271"/>
        <v>0</v>
      </c>
      <c r="L5681" s="165">
        <f t="shared" si="272"/>
        <v>0</v>
      </c>
      <c r="M5681" s="172">
        <v>127</v>
      </c>
      <c r="N5681" s="172">
        <v>64</v>
      </c>
      <c r="O5681" s="167" t="s">
        <v>133</v>
      </c>
      <c r="P5681" s="260" t="e">
        <f t="shared" si="270"/>
        <v>#NUM!</v>
      </c>
      <c r="S5681" s="272"/>
    </row>
    <row r="5682" spans="1:19">
      <c r="A5682" s="161" t="s">
        <v>6914</v>
      </c>
      <c r="C5682" s="161" t="s">
        <v>133</v>
      </c>
      <c r="F5682" s="163" t="s">
        <v>133</v>
      </c>
      <c r="G5682" s="266" t="s">
        <v>133</v>
      </c>
      <c r="H5682" s="163" t="s">
        <v>133</v>
      </c>
      <c r="I5682" s="163" t="s">
        <v>133</v>
      </c>
      <c r="J5682" s="163" t="s">
        <v>133</v>
      </c>
      <c r="K5682" s="164">
        <f t="shared" si="271"/>
        <v>0</v>
      </c>
      <c r="L5682" s="165">
        <f t="shared" si="272"/>
        <v>0</v>
      </c>
      <c r="M5682" s="172">
        <v>127</v>
      </c>
      <c r="N5682" s="172">
        <v>64</v>
      </c>
      <c r="O5682" s="167" t="s">
        <v>133</v>
      </c>
      <c r="P5682" s="260" t="e">
        <f t="shared" si="270"/>
        <v>#NUM!</v>
      </c>
      <c r="S5682" s="272"/>
    </row>
    <row r="5683" spans="1:19">
      <c r="A5683" s="161" t="s">
        <v>6915</v>
      </c>
      <c r="C5683" s="161" t="s">
        <v>133</v>
      </c>
      <c r="F5683" s="163" t="s">
        <v>133</v>
      </c>
      <c r="G5683" s="266" t="s">
        <v>133</v>
      </c>
      <c r="H5683" s="163" t="s">
        <v>133</v>
      </c>
      <c r="I5683" s="163" t="s">
        <v>133</v>
      </c>
      <c r="J5683" s="163" t="s">
        <v>133</v>
      </c>
      <c r="K5683" s="164">
        <f t="shared" si="271"/>
        <v>0</v>
      </c>
      <c r="L5683" s="165">
        <f t="shared" si="272"/>
        <v>0</v>
      </c>
      <c r="M5683" s="172">
        <v>127</v>
      </c>
      <c r="N5683" s="172">
        <v>64</v>
      </c>
      <c r="O5683" s="167" t="s">
        <v>133</v>
      </c>
      <c r="P5683" s="260" t="e">
        <f t="shared" si="270"/>
        <v>#NUM!</v>
      </c>
      <c r="S5683" s="272"/>
    </row>
    <row r="5684" spans="1:19">
      <c r="A5684" s="161" t="s">
        <v>6916</v>
      </c>
      <c r="C5684" s="161" t="s">
        <v>133</v>
      </c>
      <c r="F5684" s="163" t="s">
        <v>133</v>
      </c>
      <c r="G5684" s="266" t="s">
        <v>133</v>
      </c>
      <c r="H5684" s="163" t="s">
        <v>133</v>
      </c>
      <c r="I5684" s="163" t="s">
        <v>133</v>
      </c>
      <c r="J5684" s="163" t="s">
        <v>133</v>
      </c>
      <c r="K5684" s="164">
        <f t="shared" si="271"/>
        <v>0</v>
      </c>
      <c r="L5684" s="165">
        <f t="shared" si="272"/>
        <v>0</v>
      </c>
      <c r="M5684" s="172">
        <v>127</v>
      </c>
      <c r="N5684" s="172">
        <v>64</v>
      </c>
      <c r="O5684" s="167" t="s">
        <v>133</v>
      </c>
      <c r="P5684" s="260" t="e">
        <f t="shared" si="270"/>
        <v>#NUM!</v>
      </c>
      <c r="S5684" s="272"/>
    </row>
    <row r="5685" spans="1:19">
      <c r="A5685" s="161" t="s">
        <v>6917</v>
      </c>
      <c r="C5685" s="161" t="s">
        <v>133</v>
      </c>
      <c r="F5685" s="163" t="s">
        <v>133</v>
      </c>
      <c r="G5685" s="266" t="s">
        <v>133</v>
      </c>
      <c r="H5685" s="163" t="s">
        <v>133</v>
      </c>
      <c r="I5685" s="163" t="s">
        <v>133</v>
      </c>
      <c r="J5685" s="163" t="s">
        <v>133</v>
      </c>
      <c r="K5685" s="164">
        <f t="shared" si="271"/>
        <v>0</v>
      </c>
      <c r="L5685" s="165">
        <f t="shared" si="272"/>
        <v>0</v>
      </c>
      <c r="M5685" s="172">
        <v>127</v>
      </c>
      <c r="N5685" s="172">
        <v>64</v>
      </c>
      <c r="O5685" s="167" t="s">
        <v>133</v>
      </c>
      <c r="P5685" s="260" t="e">
        <f t="shared" si="270"/>
        <v>#NUM!</v>
      </c>
      <c r="S5685" s="272"/>
    </row>
    <row r="5686" spans="1:19">
      <c r="A5686" s="161" t="s">
        <v>6918</v>
      </c>
      <c r="C5686" s="161" t="s">
        <v>133</v>
      </c>
      <c r="F5686" s="163" t="s">
        <v>133</v>
      </c>
      <c r="G5686" s="266" t="s">
        <v>133</v>
      </c>
      <c r="H5686" s="163" t="s">
        <v>133</v>
      </c>
      <c r="I5686" s="163" t="s">
        <v>133</v>
      </c>
      <c r="J5686" s="163" t="s">
        <v>133</v>
      </c>
      <c r="K5686" s="164">
        <f t="shared" si="271"/>
        <v>0</v>
      </c>
      <c r="L5686" s="165">
        <f t="shared" si="272"/>
        <v>0</v>
      </c>
      <c r="M5686" s="172">
        <v>127</v>
      </c>
      <c r="N5686" s="172">
        <v>64</v>
      </c>
      <c r="O5686" s="167" t="s">
        <v>133</v>
      </c>
      <c r="P5686" s="260" t="e">
        <f t="shared" si="270"/>
        <v>#NUM!</v>
      </c>
      <c r="S5686" s="272"/>
    </row>
    <row r="5687" spans="1:19">
      <c r="A5687" s="161" t="s">
        <v>6919</v>
      </c>
      <c r="C5687" s="161" t="s">
        <v>133</v>
      </c>
      <c r="F5687" s="163" t="s">
        <v>133</v>
      </c>
      <c r="G5687" s="266" t="s">
        <v>133</v>
      </c>
      <c r="H5687" s="163" t="s">
        <v>133</v>
      </c>
      <c r="I5687" s="163" t="s">
        <v>133</v>
      </c>
      <c r="J5687" s="163" t="s">
        <v>133</v>
      </c>
      <c r="K5687" s="164">
        <f t="shared" si="271"/>
        <v>0</v>
      </c>
      <c r="L5687" s="165">
        <f t="shared" si="272"/>
        <v>0</v>
      </c>
      <c r="M5687" s="172">
        <v>127</v>
      </c>
      <c r="N5687" s="172">
        <v>64</v>
      </c>
      <c r="O5687" s="167" t="s">
        <v>133</v>
      </c>
      <c r="P5687" s="260" t="e">
        <f t="shared" si="270"/>
        <v>#NUM!</v>
      </c>
      <c r="S5687" s="272"/>
    </row>
    <row r="5688" spans="1:19">
      <c r="A5688" s="161" t="s">
        <v>6920</v>
      </c>
      <c r="C5688" s="161" t="s">
        <v>133</v>
      </c>
      <c r="F5688" s="163" t="s">
        <v>133</v>
      </c>
      <c r="G5688" s="266" t="s">
        <v>133</v>
      </c>
      <c r="H5688" s="163" t="s">
        <v>133</v>
      </c>
      <c r="I5688" s="163" t="s">
        <v>133</v>
      </c>
      <c r="J5688" s="163" t="s">
        <v>133</v>
      </c>
      <c r="K5688" s="164">
        <f t="shared" si="271"/>
        <v>0</v>
      </c>
      <c r="L5688" s="165">
        <f t="shared" si="272"/>
        <v>0</v>
      </c>
      <c r="M5688" s="172">
        <v>127</v>
      </c>
      <c r="N5688" s="172">
        <v>64</v>
      </c>
      <c r="O5688" s="167" t="s">
        <v>133</v>
      </c>
      <c r="P5688" s="260" t="e">
        <f t="shared" si="270"/>
        <v>#NUM!</v>
      </c>
      <c r="S5688" s="272"/>
    </row>
    <row r="5689" spans="1:19">
      <c r="A5689" s="161" t="s">
        <v>6921</v>
      </c>
      <c r="C5689" s="161" t="s">
        <v>133</v>
      </c>
      <c r="F5689" s="163" t="s">
        <v>133</v>
      </c>
      <c r="G5689" s="266" t="s">
        <v>133</v>
      </c>
      <c r="H5689" s="163" t="s">
        <v>133</v>
      </c>
      <c r="I5689" s="163" t="s">
        <v>133</v>
      </c>
      <c r="J5689" s="163" t="s">
        <v>133</v>
      </c>
      <c r="K5689" s="164">
        <f t="shared" si="271"/>
        <v>0</v>
      </c>
      <c r="L5689" s="165">
        <f t="shared" si="272"/>
        <v>0</v>
      </c>
      <c r="M5689" s="172">
        <v>127</v>
      </c>
      <c r="N5689" s="172">
        <v>64</v>
      </c>
      <c r="O5689" s="167" t="s">
        <v>133</v>
      </c>
      <c r="P5689" s="260" t="e">
        <f t="shared" si="270"/>
        <v>#NUM!</v>
      </c>
      <c r="S5689" s="272"/>
    </row>
    <row r="5690" spans="1:19">
      <c r="A5690" s="161" t="s">
        <v>6922</v>
      </c>
      <c r="C5690" s="161" t="s">
        <v>133</v>
      </c>
      <c r="F5690" s="163" t="s">
        <v>133</v>
      </c>
      <c r="G5690" s="266" t="s">
        <v>133</v>
      </c>
      <c r="H5690" s="163" t="s">
        <v>133</v>
      </c>
      <c r="I5690" s="163" t="s">
        <v>133</v>
      </c>
      <c r="J5690" s="163" t="s">
        <v>133</v>
      </c>
      <c r="K5690" s="164">
        <f t="shared" si="271"/>
        <v>0</v>
      </c>
      <c r="L5690" s="165">
        <f t="shared" si="272"/>
        <v>0</v>
      </c>
      <c r="M5690" s="172">
        <v>127</v>
      </c>
      <c r="N5690" s="172">
        <v>64</v>
      </c>
      <c r="O5690" s="167" t="s">
        <v>133</v>
      </c>
      <c r="P5690" s="260" t="e">
        <f t="shared" si="270"/>
        <v>#NUM!</v>
      </c>
      <c r="S5690" s="272"/>
    </row>
    <row r="5691" spans="1:19">
      <c r="A5691" s="161" t="s">
        <v>6923</v>
      </c>
      <c r="C5691" s="161" t="s">
        <v>133</v>
      </c>
      <c r="F5691" s="163" t="s">
        <v>133</v>
      </c>
      <c r="G5691" s="266" t="s">
        <v>133</v>
      </c>
      <c r="H5691" s="163" t="s">
        <v>133</v>
      </c>
      <c r="I5691" s="163" t="s">
        <v>133</v>
      </c>
      <c r="J5691" s="163" t="s">
        <v>133</v>
      </c>
      <c r="K5691" s="164">
        <f t="shared" si="271"/>
        <v>0</v>
      </c>
      <c r="L5691" s="165">
        <f t="shared" si="272"/>
        <v>0</v>
      </c>
      <c r="M5691" s="172">
        <v>127</v>
      </c>
      <c r="N5691" s="172">
        <v>64</v>
      </c>
      <c r="O5691" s="167" t="s">
        <v>133</v>
      </c>
      <c r="P5691" s="260" t="e">
        <f t="shared" si="270"/>
        <v>#NUM!</v>
      </c>
      <c r="S5691" s="272"/>
    </row>
    <row r="5692" spans="1:19">
      <c r="A5692" s="161" t="s">
        <v>6924</v>
      </c>
      <c r="C5692" s="161" t="s">
        <v>133</v>
      </c>
      <c r="F5692" s="163" t="s">
        <v>133</v>
      </c>
      <c r="G5692" s="266" t="s">
        <v>133</v>
      </c>
      <c r="H5692" s="163" t="s">
        <v>133</v>
      </c>
      <c r="I5692" s="163" t="s">
        <v>133</v>
      </c>
      <c r="J5692" s="163" t="s">
        <v>133</v>
      </c>
      <c r="K5692" s="164">
        <f t="shared" si="271"/>
        <v>0</v>
      </c>
      <c r="L5692" s="165">
        <f t="shared" si="272"/>
        <v>0</v>
      </c>
      <c r="M5692" s="172">
        <v>127</v>
      </c>
      <c r="N5692" s="172">
        <v>64</v>
      </c>
      <c r="O5692" s="167" t="s">
        <v>133</v>
      </c>
      <c r="P5692" s="260" t="e">
        <f t="shared" si="270"/>
        <v>#NUM!</v>
      </c>
      <c r="S5692" s="272"/>
    </row>
    <row r="5693" spans="1:19">
      <c r="A5693" s="161" t="s">
        <v>6925</v>
      </c>
      <c r="C5693" s="161" t="s">
        <v>133</v>
      </c>
      <c r="F5693" s="163" t="s">
        <v>133</v>
      </c>
      <c r="G5693" s="266" t="s">
        <v>133</v>
      </c>
      <c r="H5693" s="163" t="s">
        <v>133</v>
      </c>
      <c r="I5693" s="163" t="s">
        <v>133</v>
      </c>
      <c r="J5693" s="163" t="s">
        <v>133</v>
      </c>
      <c r="K5693" s="164">
        <f t="shared" si="271"/>
        <v>0</v>
      </c>
      <c r="L5693" s="165">
        <f t="shared" si="272"/>
        <v>0</v>
      </c>
      <c r="M5693" s="172">
        <v>127</v>
      </c>
      <c r="N5693" s="172">
        <v>64</v>
      </c>
      <c r="O5693" s="167" t="s">
        <v>133</v>
      </c>
      <c r="P5693" s="260" t="e">
        <f t="shared" si="270"/>
        <v>#NUM!</v>
      </c>
      <c r="S5693" s="272"/>
    </row>
    <row r="5694" spans="1:19">
      <c r="A5694" s="161" t="s">
        <v>6926</v>
      </c>
      <c r="C5694" s="161" t="s">
        <v>133</v>
      </c>
      <c r="F5694" s="163" t="s">
        <v>133</v>
      </c>
      <c r="G5694" s="266" t="s">
        <v>133</v>
      </c>
      <c r="H5694" s="163" t="s">
        <v>133</v>
      </c>
      <c r="I5694" s="163" t="s">
        <v>133</v>
      </c>
      <c r="J5694" s="163" t="s">
        <v>133</v>
      </c>
      <c r="K5694" s="164">
        <f t="shared" si="271"/>
        <v>0</v>
      </c>
      <c r="L5694" s="165">
        <f t="shared" si="272"/>
        <v>0</v>
      </c>
      <c r="M5694" s="172">
        <v>127</v>
      </c>
      <c r="N5694" s="172">
        <v>64</v>
      </c>
      <c r="O5694" s="167" t="s">
        <v>133</v>
      </c>
      <c r="P5694" s="260" t="e">
        <f t="shared" si="270"/>
        <v>#NUM!</v>
      </c>
      <c r="S5694" s="272"/>
    </row>
    <row r="5695" spans="1:19">
      <c r="A5695" s="161" t="s">
        <v>6927</v>
      </c>
      <c r="C5695" s="161" t="s">
        <v>133</v>
      </c>
      <c r="F5695" s="163" t="s">
        <v>133</v>
      </c>
      <c r="G5695" s="266" t="s">
        <v>133</v>
      </c>
      <c r="H5695" s="163" t="s">
        <v>133</v>
      </c>
      <c r="I5695" s="163" t="s">
        <v>133</v>
      </c>
      <c r="J5695" s="163" t="s">
        <v>133</v>
      </c>
      <c r="K5695" s="164">
        <f t="shared" si="271"/>
        <v>0</v>
      </c>
      <c r="L5695" s="165">
        <f t="shared" si="272"/>
        <v>0</v>
      </c>
      <c r="M5695" s="172">
        <v>127</v>
      </c>
      <c r="N5695" s="172">
        <v>64</v>
      </c>
      <c r="O5695" s="167" t="s">
        <v>133</v>
      </c>
      <c r="P5695" s="260" t="e">
        <f t="shared" si="270"/>
        <v>#NUM!</v>
      </c>
      <c r="S5695" s="272"/>
    </row>
    <row r="5696" spans="1:19">
      <c r="A5696" s="161" t="s">
        <v>6928</v>
      </c>
      <c r="C5696" s="161" t="s">
        <v>133</v>
      </c>
      <c r="F5696" s="163" t="s">
        <v>133</v>
      </c>
      <c r="G5696" s="266" t="s">
        <v>133</v>
      </c>
      <c r="H5696" s="163" t="s">
        <v>133</v>
      </c>
      <c r="I5696" s="163" t="s">
        <v>133</v>
      </c>
      <c r="J5696" s="163" t="s">
        <v>133</v>
      </c>
      <c r="K5696" s="164">
        <f t="shared" si="271"/>
        <v>0</v>
      </c>
      <c r="L5696" s="165">
        <f t="shared" si="272"/>
        <v>0</v>
      </c>
      <c r="M5696" s="172">
        <v>127</v>
      </c>
      <c r="N5696" s="172">
        <v>64</v>
      </c>
      <c r="O5696" s="167" t="s">
        <v>133</v>
      </c>
      <c r="P5696" s="260" t="e">
        <f t="shared" si="270"/>
        <v>#NUM!</v>
      </c>
      <c r="S5696" s="272"/>
    </row>
    <row r="5697" spans="1:19">
      <c r="A5697" s="161" t="s">
        <v>6929</v>
      </c>
      <c r="C5697" s="161" t="s">
        <v>133</v>
      </c>
      <c r="F5697" s="163" t="s">
        <v>133</v>
      </c>
      <c r="G5697" s="266" t="s">
        <v>133</v>
      </c>
      <c r="H5697" s="163" t="s">
        <v>133</v>
      </c>
      <c r="I5697" s="163" t="s">
        <v>133</v>
      </c>
      <c r="J5697" s="163" t="s">
        <v>133</v>
      </c>
      <c r="K5697" s="164">
        <f t="shared" si="271"/>
        <v>0</v>
      </c>
      <c r="L5697" s="165">
        <f t="shared" si="272"/>
        <v>0</v>
      </c>
      <c r="M5697" s="172">
        <v>127</v>
      </c>
      <c r="N5697" s="172">
        <v>64</v>
      </c>
      <c r="O5697" s="167" t="s">
        <v>133</v>
      </c>
      <c r="P5697" s="260" t="e">
        <f t="shared" si="270"/>
        <v>#NUM!</v>
      </c>
      <c r="S5697" s="272"/>
    </row>
    <row r="5698" spans="1:19">
      <c r="A5698" s="161" t="s">
        <v>6930</v>
      </c>
      <c r="C5698" s="161" t="s">
        <v>133</v>
      </c>
      <c r="F5698" s="163" t="s">
        <v>133</v>
      </c>
      <c r="G5698" s="266" t="s">
        <v>133</v>
      </c>
      <c r="H5698" s="163" t="s">
        <v>133</v>
      </c>
      <c r="I5698" s="163" t="s">
        <v>133</v>
      </c>
      <c r="J5698" s="163" t="s">
        <v>133</v>
      </c>
      <c r="K5698" s="164">
        <f t="shared" si="271"/>
        <v>0</v>
      </c>
      <c r="L5698" s="165">
        <f t="shared" si="272"/>
        <v>0</v>
      </c>
      <c r="M5698" s="172">
        <v>127</v>
      </c>
      <c r="N5698" s="172">
        <v>64</v>
      </c>
      <c r="O5698" s="167" t="s">
        <v>133</v>
      </c>
      <c r="P5698" s="260" t="e">
        <f t="shared" si="270"/>
        <v>#NUM!</v>
      </c>
      <c r="S5698" s="272"/>
    </row>
    <row r="5699" spans="1:19">
      <c r="A5699" s="161" t="s">
        <v>6931</v>
      </c>
      <c r="C5699" s="161" t="s">
        <v>133</v>
      </c>
      <c r="F5699" s="163" t="s">
        <v>133</v>
      </c>
      <c r="G5699" s="266" t="s">
        <v>133</v>
      </c>
      <c r="H5699" s="163" t="s">
        <v>133</v>
      </c>
      <c r="I5699" s="163" t="s">
        <v>133</v>
      </c>
      <c r="J5699" s="163" t="s">
        <v>133</v>
      </c>
      <c r="K5699" s="164">
        <f t="shared" si="271"/>
        <v>0</v>
      </c>
      <c r="L5699" s="165">
        <f t="shared" si="272"/>
        <v>0</v>
      </c>
      <c r="M5699" s="172">
        <v>127</v>
      </c>
      <c r="N5699" s="172">
        <v>64</v>
      </c>
      <c r="O5699" s="167" t="s">
        <v>133</v>
      </c>
      <c r="P5699" s="260" t="e">
        <f t="shared" si="270"/>
        <v>#NUM!</v>
      </c>
      <c r="S5699" s="272"/>
    </row>
    <row r="5700" spans="1:19">
      <c r="A5700" s="161" t="s">
        <v>6932</v>
      </c>
      <c r="C5700" s="161" t="s">
        <v>133</v>
      </c>
      <c r="F5700" s="163" t="s">
        <v>133</v>
      </c>
      <c r="G5700" s="266" t="s">
        <v>133</v>
      </c>
      <c r="H5700" s="163" t="s">
        <v>133</v>
      </c>
      <c r="I5700" s="163" t="s">
        <v>133</v>
      </c>
      <c r="J5700" s="163" t="s">
        <v>133</v>
      </c>
      <c r="K5700" s="164">
        <f t="shared" si="271"/>
        <v>0</v>
      </c>
      <c r="L5700" s="165">
        <f t="shared" si="272"/>
        <v>0</v>
      </c>
      <c r="M5700" s="172">
        <v>127</v>
      </c>
      <c r="N5700" s="172">
        <v>64</v>
      </c>
      <c r="O5700" s="167" t="s">
        <v>133</v>
      </c>
      <c r="P5700" s="260" t="e">
        <f t="shared" si="270"/>
        <v>#NUM!</v>
      </c>
      <c r="S5700" s="272"/>
    </row>
    <row r="5701" spans="1:19">
      <c r="A5701" s="161" t="s">
        <v>6933</v>
      </c>
      <c r="C5701" s="161" t="s">
        <v>133</v>
      </c>
      <c r="F5701" s="163" t="s">
        <v>133</v>
      </c>
      <c r="G5701" s="266" t="s">
        <v>133</v>
      </c>
      <c r="H5701" s="163" t="s">
        <v>133</v>
      </c>
      <c r="I5701" s="163" t="s">
        <v>133</v>
      </c>
      <c r="J5701" s="163" t="s">
        <v>133</v>
      </c>
      <c r="K5701" s="164">
        <f t="shared" si="271"/>
        <v>0</v>
      </c>
      <c r="L5701" s="165">
        <f t="shared" si="272"/>
        <v>0</v>
      </c>
      <c r="M5701" s="172">
        <v>127</v>
      </c>
      <c r="N5701" s="172">
        <v>64</v>
      </c>
      <c r="O5701" s="167" t="s">
        <v>133</v>
      </c>
      <c r="P5701" s="260" t="e">
        <f t="shared" si="270"/>
        <v>#NUM!</v>
      </c>
      <c r="S5701" s="272"/>
    </row>
    <row r="5702" spans="1:19">
      <c r="A5702" s="161" t="s">
        <v>6934</v>
      </c>
      <c r="C5702" s="161" t="s">
        <v>133</v>
      </c>
      <c r="F5702" s="163" t="s">
        <v>133</v>
      </c>
      <c r="G5702" s="266" t="s">
        <v>133</v>
      </c>
      <c r="H5702" s="163" t="s">
        <v>133</v>
      </c>
      <c r="I5702" s="163" t="s">
        <v>133</v>
      </c>
      <c r="J5702" s="163" t="s">
        <v>133</v>
      </c>
      <c r="K5702" s="164">
        <f t="shared" si="271"/>
        <v>0</v>
      </c>
      <c r="L5702" s="165">
        <f t="shared" si="272"/>
        <v>0</v>
      </c>
      <c r="M5702" s="172">
        <v>127</v>
      </c>
      <c r="N5702" s="172">
        <v>64</v>
      </c>
      <c r="O5702" s="167" t="s">
        <v>133</v>
      </c>
      <c r="P5702" s="260" t="e">
        <f t="shared" si="270"/>
        <v>#NUM!</v>
      </c>
      <c r="S5702" s="272"/>
    </row>
    <row r="5703" spans="1:19">
      <c r="A5703" s="161" t="s">
        <v>6935</v>
      </c>
      <c r="C5703" s="161" t="s">
        <v>133</v>
      </c>
      <c r="F5703" s="163" t="s">
        <v>133</v>
      </c>
      <c r="G5703" s="266" t="s">
        <v>133</v>
      </c>
      <c r="H5703" s="163" t="s">
        <v>133</v>
      </c>
      <c r="I5703" s="163" t="s">
        <v>133</v>
      </c>
      <c r="J5703" s="163" t="s">
        <v>133</v>
      </c>
      <c r="K5703" s="164">
        <f t="shared" si="271"/>
        <v>0</v>
      </c>
      <c r="L5703" s="165">
        <f t="shared" si="272"/>
        <v>0</v>
      </c>
      <c r="M5703" s="172">
        <v>127</v>
      </c>
      <c r="N5703" s="172">
        <v>64</v>
      </c>
      <c r="O5703" s="167" t="s">
        <v>133</v>
      </c>
      <c r="P5703" s="260" t="e">
        <f t="shared" si="270"/>
        <v>#NUM!</v>
      </c>
      <c r="S5703" s="272"/>
    </row>
    <row r="5704" spans="1:19">
      <c r="A5704" s="161" t="s">
        <v>6936</v>
      </c>
      <c r="C5704" s="161" t="s">
        <v>133</v>
      </c>
      <c r="F5704" s="163" t="s">
        <v>133</v>
      </c>
      <c r="G5704" s="266" t="s">
        <v>133</v>
      </c>
      <c r="H5704" s="163" t="s">
        <v>133</v>
      </c>
      <c r="I5704" s="163" t="s">
        <v>133</v>
      </c>
      <c r="J5704" s="163" t="s">
        <v>133</v>
      </c>
      <c r="K5704" s="164">
        <f t="shared" si="271"/>
        <v>0</v>
      </c>
      <c r="L5704" s="165">
        <f t="shared" si="272"/>
        <v>0</v>
      </c>
      <c r="M5704" s="172">
        <v>127</v>
      </c>
      <c r="N5704" s="172">
        <v>64</v>
      </c>
      <c r="O5704" s="167" t="s">
        <v>133</v>
      </c>
      <c r="P5704" s="260" t="e">
        <f t="shared" si="270"/>
        <v>#NUM!</v>
      </c>
      <c r="S5704" s="272"/>
    </row>
    <row r="5705" spans="1:19">
      <c r="A5705" s="161" t="s">
        <v>6937</v>
      </c>
      <c r="C5705" s="161" t="s">
        <v>133</v>
      </c>
      <c r="F5705" s="163" t="s">
        <v>133</v>
      </c>
      <c r="G5705" s="266" t="s">
        <v>133</v>
      </c>
      <c r="H5705" s="163" t="s">
        <v>133</v>
      </c>
      <c r="I5705" s="163" t="s">
        <v>133</v>
      </c>
      <c r="J5705" s="163" t="s">
        <v>133</v>
      </c>
      <c r="K5705" s="164">
        <f t="shared" si="271"/>
        <v>0</v>
      </c>
      <c r="L5705" s="165">
        <f t="shared" si="272"/>
        <v>0</v>
      </c>
      <c r="M5705" s="172">
        <v>127</v>
      </c>
      <c r="N5705" s="172">
        <v>64</v>
      </c>
      <c r="O5705" s="167" t="s">
        <v>133</v>
      </c>
      <c r="P5705" s="260" t="e">
        <f t="shared" si="270"/>
        <v>#NUM!</v>
      </c>
      <c r="S5705" s="272"/>
    </row>
    <row r="5706" spans="1:19">
      <c r="A5706" s="161" t="s">
        <v>6938</v>
      </c>
      <c r="C5706" s="161" t="s">
        <v>133</v>
      </c>
      <c r="F5706" s="163" t="s">
        <v>133</v>
      </c>
      <c r="G5706" s="266" t="s">
        <v>133</v>
      </c>
      <c r="H5706" s="163" t="s">
        <v>133</v>
      </c>
      <c r="I5706" s="163" t="s">
        <v>133</v>
      </c>
      <c r="J5706" s="163" t="s">
        <v>133</v>
      </c>
      <c r="K5706" s="164">
        <f t="shared" si="271"/>
        <v>0</v>
      </c>
      <c r="L5706" s="165">
        <f t="shared" si="272"/>
        <v>0</v>
      </c>
      <c r="M5706" s="172">
        <v>127</v>
      </c>
      <c r="N5706" s="172">
        <v>64</v>
      </c>
      <c r="O5706" s="167" t="s">
        <v>133</v>
      </c>
      <c r="P5706" s="260" t="e">
        <f t="shared" si="270"/>
        <v>#NUM!</v>
      </c>
      <c r="S5706" s="272"/>
    </row>
    <row r="5707" spans="1:19">
      <c r="A5707" s="161" t="s">
        <v>6939</v>
      </c>
      <c r="C5707" s="161" t="s">
        <v>133</v>
      </c>
      <c r="F5707" s="163" t="s">
        <v>133</v>
      </c>
      <c r="G5707" s="266" t="s">
        <v>133</v>
      </c>
      <c r="H5707" s="163" t="s">
        <v>133</v>
      </c>
      <c r="I5707" s="163" t="s">
        <v>133</v>
      </c>
      <c r="J5707" s="163" t="s">
        <v>133</v>
      </c>
      <c r="K5707" s="164">
        <f t="shared" si="271"/>
        <v>0</v>
      </c>
      <c r="L5707" s="165">
        <f t="shared" si="272"/>
        <v>0</v>
      </c>
      <c r="M5707" s="172">
        <v>127</v>
      </c>
      <c r="N5707" s="172">
        <v>64</v>
      </c>
      <c r="O5707" s="167" t="s">
        <v>133</v>
      </c>
      <c r="P5707" s="260" t="e">
        <f t="shared" si="270"/>
        <v>#NUM!</v>
      </c>
      <c r="S5707" s="272"/>
    </row>
    <row r="5708" spans="1:19">
      <c r="A5708" s="161" t="s">
        <v>6940</v>
      </c>
      <c r="C5708" s="161" t="s">
        <v>133</v>
      </c>
      <c r="F5708" s="163" t="s">
        <v>133</v>
      </c>
      <c r="G5708" s="266" t="s">
        <v>133</v>
      </c>
      <c r="H5708" s="163" t="s">
        <v>133</v>
      </c>
      <c r="I5708" s="163" t="s">
        <v>133</v>
      </c>
      <c r="J5708" s="163" t="s">
        <v>133</v>
      </c>
      <c r="K5708" s="164">
        <f t="shared" si="271"/>
        <v>0</v>
      </c>
      <c r="L5708" s="165">
        <f t="shared" si="272"/>
        <v>0</v>
      </c>
      <c r="M5708" s="172">
        <v>127</v>
      </c>
      <c r="N5708" s="172">
        <v>64</v>
      </c>
      <c r="O5708" s="167" t="s">
        <v>133</v>
      </c>
      <c r="P5708" s="260" t="e">
        <f t="shared" si="270"/>
        <v>#NUM!</v>
      </c>
      <c r="S5708" s="272"/>
    </row>
    <row r="5709" spans="1:19">
      <c r="A5709" s="161" t="s">
        <v>6941</v>
      </c>
      <c r="C5709" s="161" t="s">
        <v>133</v>
      </c>
      <c r="F5709" s="163" t="s">
        <v>133</v>
      </c>
      <c r="G5709" s="266" t="s">
        <v>133</v>
      </c>
      <c r="H5709" s="163" t="s">
        <v>133</v>
      </c>
      <c r="I5709" s="163" t="s">
        <v>133</v>
      </c>
      <c r="J5709" s="163" t="s">
        <v>133</v>
      </c>
      <c r="K5709" s="164">
        <f t="shared" si="271"/>
        <v>0</v>
      </c>
      <c r="L5709" s="165">
        <f t="shared" si="272"/>
        <v>0</v>
      </c>
      <c r="M5709" s="172">
        <v>127</v>
      </c>
      <c r="N5709" s="172">
        <v>64</v>
      </c>
      <c r="O5709" s="167" t="s">
        <v>133</v>
      </c>
      <c r="P5709" s="260" t="e">
        <f t="shared" si="270"/>
        <v>#NUM!</v>
      </c>
      <c r="S5709" s="272"/>
    </row>
    <row r="5710" spans="1:19">
      <c r="A5710" s="161" t="s">
        <v>6942</v>
      </c>
      <c r="C5710" s="161" t="s">
        <v>133</v>
      </c>
      <c r="F5710" s="163" t="s">
        <v>133</v>
      </c>
      <c r="G5710" s="266" t="s">
        <v>133</v>
      </c>
      <c r="H5710" s="163" t="s">
        <v>133</v>
      </c>
      <c r="I5710" s="163" t="s">
        <v>133</v>
      </c>
      <c r="J5710" s="163" t="s">
        <v>133</v>
      </c>
      <c r="K5710" s="164">
        <f t="shared" si="271"/>
        <v>0</v>
      </c>
      <c r="L5710" s="165">
        <f t="shared" si="272"/>
        <v>0</v>
      </c>
      <c r="M5710" s="172">
        <v>127</v>
      </c>
      <c r="N5710" s="172">
        <v>64</v>
      </c>
      <c r="O5710" s="167" t="s">
        <v>133</v>
      </c>
      <c r="P5710" s="260" t="e">
        <f t="shared" si="270"/>
        <v>#NUM!</v>
      </c>
      <c r="S5710" s="272"/>
    </row>
    <row r="5711" spans="1:19">
      <c r="A5711" s="161" t="s">
        <v>6943</v>
      </c>
      <c r="C5711" s="161" t="s">
        <v>133</v>
      </c>
      <c r="F5711" s="163" t="s">
        <v>133</v>
      </c>
      <c r="G5711" s="266" t="s">
        <v>133</v>
      </c>
      <c r="H5711" s="163" t="s">
        <v>133</v>
      </c>
      <c r="I5711" s="163" t="s">
        <v>133</v>
      </c>
      <c r="J5711" s="163" t="s">
        <v>133</v>
      </c>
      <c r="K5711" s="164">
        <f t="shared" si="271"/>
        <v>0</v>
      </c>
      <c r="L5711" s="165">
        <f t="shared" si="272"/>
        <v>0</v>
      </c>
      <c r="M5711" s="172">
        <v>127</v>
      </c>
      <c r="N5711" s="172">
        <v>64</v>
      </c>
      <c r="O5711" s="167" t="s">
        <v>133</v>
      </c>
      <c r="P5711" s="260" t="e">
        <f t="shared" ref="P5711:P5774" si="273">MEDIAN(Q5711:R5711)</f>
        <v>#NUM!</v>
      </c>
      <c r="S5711" s="272"/>
    </row>
    <row r="5712" spans="1:19">
      <c r="A5712" s="161" t="s">
        <v>6944</v>
      </c>
      <c r="C5712" s="161" t="s">
        <v>133</v>
      </c>
      <c r="F5712" s="163" t="s">
        <v>133</v>
      </c>
      <c r="G5712" s="266" t="s">
        <v>133</v>
      </c>
      <c r="H5712" s="163" t="s">
        <v>133</v>
      </c>
      <c r="I5712" s="163" t="s">
        <v>133</v>
      </c>
      <c r="J5712" s="163" t="s">
        <v>133</v>
      </c>
      <c r="K5712" s="164">
        <f t="shared" ref="K5712:K5775" si="274">IF(OR(D5712="n/a",D5712="nd"),0,D5712)+IF(OR(I5712="n/a",I5712="nd"),0,I5712)</f>
        <v>0</v>
      </c>
      <c r="L5712" s="165">
        <f t="shared" ref="L5712:L5775" si="275">SQRT(SUMSQ(IF(OR(E5712="n/a",E5712="nd"),0,E5712),IF(OR(F5712="n/a",F5712="nd"),0,F5712),IF(OR(J5712="n/a",J5712="nd"),0,J5712)))</f>
        <v>0</v>
      </c>
      <c r="M5712" s="172">
        <v>127</v>
      </c>
      <c r="N5712" s="172">
        <v>64</v>
      </c>
      <c r="O5712" s="167" t="s">
        <v>133</v>
      </c>
      <c r="P5712" s="260" t="e">
        <f t="shared" si="273"/>
        <v>#NUM!</v>
      </c>
      <c r="S5712" s="272"/>
    </row>
    <row r="5713" spans="1:19">
      <c r="A5713" s="161" t="s">
        <v>6945</v>
      </c>
      <c r="C5713" s="161" t="s">
        <v>133</v>
      </c>
      <c r="F5713" s="163" t="s">
        <v>133</v>
      </c>
      <c r="G5713" s="266" t="s">
        <v>133</v>
      </c>
      <c r="H5713" s="163" t="s">
        <v>133</v>
      </c>
      <c r="I5713" s="163" t="s">
        <v>133</v>
      </c>
      <c r="J5713" s="163" t="s">
        <v>133</v>
      </c>
      <c r="K5713" s="164">
        <f t="shared" si="274"/>
        <v>0</v>
      </c>
      <c r="L5713" s="165">
        <f t="shared" si="275"/>
        <v>0</v>
      </c>
      <c r="M5713" s="172">
        <v>127</v>
      </c>
      <c r="N5713" s="172">
        <v>64</v>
      </c>
      <c r="O5713" s="167" t="s">
        <v>133</v>
      </c>
      <c r="P5713" s="260" t="e">
        <f t="shared" si="273"/>
        <v>#NUM!</v>
      </c>
      <c r="S5713" s="272"/>
    </row>
    <row r="5714" spans="1:19">
      <c r="A5714" s="161" t="s">
        <v>6946</v>
      </c>
      <c r="C5714" s="161" t="s">
        <v>133</v>
      </c>
      <c r="F5714" s="163" t="s">
        <v>133</v>
      </c>
      <c r="G5714" s="266" t="s">
        <v>133</v>
      </c>
      <c r="H5714" s="163" t="s">
        <v>133</v>
      </c>
      <c r="I5714" s="163" t="s">
        <v>133</v>
      </c>
      <c r="J5714" s="163" t="s">
        <v>133</v>
      </c>
      <c r="K5714" s="164">
        <f t="shared" si="274"/>
        <v>0</v>
      </c>
      <c r="L5714" s="165">
        <f t="shared" si="275"/>
        <v>0</v>
      </c>
      <c r="M5714" s="172">
        <v>127</v>
      </c>
      <c r="N5714" s="172">
        <v>64</v>
      </c>
      <c r="O5714" s="167" t="s">
        <v>133</v>
      </c>
      <c r="P5714" s="260" t="e">
        <f t="shared" si="273"/>
        <v>#NUM!</v>
      </c>
      <c r="S5714" s="272"/>
    </row>
    <row r="5715" spans="1:19">
      <c r="A5715" s="161" t="s">
        <v>6947</v>
      </c>
      <c r="C5715" s="161" t="s">
        <v>133</v>
      </c>
      <c r="F5715" s="163" t="s">
        <v>133</v>
      </c>
      <c r="G5715" s="266" t="s">
        <v>133</v>
      </c>
      <c r="H5715" s="163" t="s">
        <v>133</v>
      </c>
      <c r="I5715" s="163" t="s">
        <v>133</v>
      </c>
      <c r="J5715" s="163" t="s">
        <v>133</v>
      </c>
      <c r="K5715" s="164">
        <f t="shared" si="274"/>
        <v>0</v>
      </c>
      <c r="L5715" s="165">
        <f t="shared" si="275"/>
        <v>0</v>
      </c>
      <c r="M5715" s="172">
        <v>127</v>
      </c>
      <c r="N5715" s="172">
        <v>64</v>
      </c>
      <c r="O5715" s="167" t="s">
        <v>133</v>
      </c>
      <c r="P5715" s="260" t="e">
        <f t="shared" si="273"/>
        <v>#NUM!</v>
      </c>
      <c r="S5715" s="272"/>
    </row>
    <row r="5716" spans="1:19">
      <c r="A5716" s="161" t="s">
        <v>6948</v>
      </c>
      <c r="C5716" s="161" t="s">
        <v>133</v>
      </c>
      <c r="F5716" s="163" t="s">
        <v>133</v>
      </c>
      <c r="G5716" s="266" t="s">
        <v>133</v>
      </c>
      <c r="H5716" s="163" t="s">
        <v>133</v>
      </c>
      <c r="I5716" s="163" t="s">
        <v>133</v>
      </c>
      <c r="J5716" s="163" t="s">
        <v>133</v>
      </c>
      <c r="K5716" s="164">
        <f t="shared" si="274"/>
        <v>0</v>
      </c>
      <c r="L5716" s="165">
        <f t="shared" si="275"/>
        <v>0</v>
      </c>
      <c r="M5716" s="172">
        <v>127</v>
      </c>
      <c r="N5716" s="172">
        <v>64</v>
      </c>
      <c r="O5716" s="167" t="s">
        <v>133</v>
      </c>
      <c r="P5716" s="260" t="e">
        <f t="shared" si="273"/>
        <v>#NUM!</v>
      </c>
      <c r="S5716" s="272"/>
    </row>
    <row r="5717" spans="1:19">
      <c r="A5717" s="161" t="s">
        <v>6949</v>
      </c>
      <c r="C5717" s="161" t="s">
        <v>133</v>
      </c>
      <c r="F5717" s="163" t="s">
        <v>133</v>
      </c>
      <c r="G5717" s="266" t="s">
        <v>133</v>
      </c>
      <c r="H5717" s="163" t="s">
        <v>133</v>
      </c>
      <c r="I5717" s="163" t="s">
        <v>133</v>
      </c>
      <c r="J5717" s="163" t="s">
        <v>133</v>
      </c>
      <c r="K5717" s="164">
        <f t="shared" si="274"/>
        <v>0</v>
      </c>
      <c r="L5717" s="165">
        <f t="shared" si="275"/>
        <v>0</v>
      </c>
      <c r="M5717" s="172">
        <v>127</v>
      </c>
      <c r="N5717" s="172">
        <v>64</v>
      </c>
      <c r="O5717" s="167" t="s">
        <v>133</v>
      </c>
      <c r="P5717" s="260" t="e">
        <f t="shared" si="273"/>
        <v>#NUM!</v>
      </c>
      <c r="S5717" s="272"/>
    </row>
    <row r="5718" spans="1:19">
      <c r="A5718" s="161" t="s">
        <v>6950</v>
      </c>
      <c r="C5718" s="161" t="s">
        <v>133</v>
      </c>
      <c r="F5718" s="163" t="s">
        <v>133</v>
      </c>
      <c r="G5718" s="266" t="s">
        <v>133</v>
      </c>
      <c r="H5718" s="163" t="s">
        <v>133</v>
      </c>
      <c r="I5718" s="163" t="s">
        <v>133</v>
      </c>
      <c r="J5718" s="163" t="s">
        <v>133</v>
      </c>
      <c r="K5718" s="164">
        <f t="shared" si="274"/>
        <v>0</v>
      </c>
      <c r="L5718" s="165">
        <f t="shared" si="275"/>
        <v>0</v>
      </c>
      <c r="M5718" s="172">
        <v>127</v>
      </c>
      <c r="N5718" s="172">
        <v>64</v>
      </c>
      <c r="O5718" s="167" t="s">
        <v>133</v>
      </c>
      <c r="P5718" s="260" t="e">
        <f t="shared" si="273"/>
        <v>#NUM!</v>
      </c>
      <c r="S5718" s="272"/>
    </row>
    <row r="5719" spans="1:19">
      <c r="A5719" s="161" t="s">
        <v>6951</v>
      </c>
      <c r="C5719" s="161" t="s">
        <v>133</v>
      </c>
      <c r="F5719" s="163" t="s">
        <v>133</v>
      </c>
      <c r="G5719" s="266" t="s">
        <v>133</v>
      </c>
      <c r="H5719" s="163" t="s">
        <v>133</v>
      </c>
      <c r="I5719" s="163" t="s">
        <v>133</v>
      </c>
      <c r="J5719" s="163" t="s">
        <v>133</v>
      </c>
      <c r="K5719" s="164">
        <f t="shared" si="274"/>
        <v>0</v>
      </c>
      <c r="L5719" s="165">
        <f t="shared" si="275"/>
        <v>0</v>
      </c>
      <c r="M5719" s="172">
        <v>127</v>
      </c>
      <c r="N5719" s="172">
        <v>64</v>
      </c>
      <c r="O5719" s="167" t="s">
        <v>133</v>
      </c>
      <c r="P5719" s="260" t="e">
        <f t="shared" si="273"/>
        <v>#NUM!</v>
      </c>
      <c r="S5719" s="272"/>
    </row>
    <row r="5720" spans="1:19">
      <c r="A5720" s="161" t="s">
        <v>6952</v>
      </c>
      <c r="C5720" s="161" t="s">
        <v>133</v>
      </c>
      <c r="F5720" s="163" t="s">
        <v>133</v>
      </c>
      <c r="G5720" s="266" t="s">
        <v>133</v>
      </c>
      <c r="H5720" s="163" t="s">
        <v>133</v>
      </c>
      <c r="I5720" s="163" t="s">
        <v>133</v>
      </c>
      <c r="J5720" s="163" t="s">
        <v>133</v>
      </c>
      <c r="K5720" s="164">
        <f t="shared" si="274"/>
        <v>0</v>
      </c>
      <c r="L5720" s="165">
        <f t="shared" si="275"/>
        <v>0</v>
      </c>
      <c r="M5720" s="172">
        <v>127</v>
      </c>
      <c r="N5720" s="172">
        <v>64</v>
      </c>
      <c r="O5720" s="167" t="s">
        <v>133</v>
      </c>
      <c r="P5720" s="260" t="e">
        <f t="shared" si="273"/>
        <v>#NUM!</v>
      </c>
      <c r="S5720" s="272"/>
    </row>
    <row r="5721" spans="1:19">
      <c r="A5721" s="161" t="s">
        <v>6953</v>
      </c>
      <c r="C5721" s="161" t="s">
        <v>133</v>
      </c>
      <c r="F5721" s="163" t="s">
        <v>133</v>
      </c>
      <c r="G5721" s="266" t="s">
        <v>133</v>
      </c>
      <c r="H5721" s="163" t="s">
        <v>133</v>
      </c>
      <c r="I5721" s="163" t="s">
        <v>133</v>
      </c>
      <c r="J5721" s="163" t="s">
        <v>133</v>
      </c>
      <c r="K5721" s="164">
        <f t="shared" si="274"/>
        <v>0</v>
      </c>
      <c r="L5721" s="165">
        <f t="shared" si="275"/>
        <v>0</v>
      </c>
      <c r="M5721" s="172">
        <v>127</v>
      </c>
      <c r="N5721" s="172">
        <v>64</v>
      </c>
      <c r="O5721" s="167" t="s">
        <v>133</v>
      </c>
      <c r="P5721" s="260" t="e">
        <f t="shared" si="273"/>
        <v>#NUM!</v>
      </c>
      <c r="S5721" s="272"/>
    </row>
    <row r="5722" spans="1:19">
      <c r="A5722" s="161" t="s">
        <v>6954</v>
      </c>
      <c r="C5722" s="161" t="s">
        <v>133</v>
      </c>
      <c r="F5722" s="163" t="s">
        <v>133</v>
      </c>
      <c r="G5722" s="266" t="s">
        <v>133</v>
      </c>
      <c r="H5722" s="163" t="s">
        <v>133</v>
      </c>
      <c r="I5722" s="163" t="s">
        <v>133</v>
      </c>
      <c r="J5722" s="163" t="s">
        <v>133</v>
      </c>
      <c r="K5722" s="164">
        <f t="shared" si="274"/>
        <v>0</v>
      </c>
      <c r="L5722" s="165">
        <f t="shared" si="275"/>
        <v>0</v>
      </c>
      <c r="M5722" s="172">
        <v>127</v>
      </c>
      <c r="N5722" s="172">
        <v>64</v>
      </c>
      <c r="O5722" s="167" t="s">
        <v>133</v>
      </c>
      <c r="P5722" s="260" t="e">
        <f t="shared" si="273"/>
        <v>#NUM!</v>
      </c>
      <c r="S5722" s="272"/>
    </row>
    <row r="5723" spans="1:19">
      <c r="A5723" s="161" t="s">
        <v>6955</v>
      </c>
      <c r="C5723" s="161" t="s">
        <v>133</v>
      </c>
      <c r="F5723" s="163" t="s">
        <v>133</v>
      </c>
      <c r="G5723" s="266" t="s">
        <v>133</v>
      </c>
      <c r="H5723" s="163" t="s">
        <v>133</v>
      </c>
      <c r="I5723" s="163" t="s">
        <v>133</v>
      </c>
      <c r="J5723" s="163" t="s">
        <v>133</v>
      </c>
      <c r="K5723" s="164">
        <f t="shared" si="274"/>
        <v>0</v>
      </c>
      <c r="L5723" s="165">
        <f t="shared" si="275"/>
        <v>0</v>
      </c>
      <c r="M5723" s="172">
        <v>127</v>
      </c>
      <c r="N5723" s="172">
        <v>64</v>
      </c>
      <c r="O5723" s="167" t="s">
        <v>133</v>
      </c>
      <c r="P5723" s="260" t="e">
        <f t="shared" si="273"/>
        <v>#NUM!</v>
      </c>
      <c r="S5723" s="272"/>
    </row>
    <row r="5724" spans="1:19">
      <c r="A5724" s="161" t="s">
        <v>6956</v>
      </c>
      <c r="C5724" s="161" t="s">
        <v>133</v>
      </c>
      <c r="F5724" s="163" t="s">
        <v>133</v>
      </c>
      <c r="G5724" s="266" t="s">
        <v>133</v>
      </c>
      <c r="H5724" s="163" t="s">
        <v>133</v>
      </c>
      <c r="I5724" s="163" t="s">
        <v>133</v>
      </c>
      <c r="J5724" s="163" t="s">
        <v>133</v>
      </c>
      <c r="K5724" s="164">
        <f t="shared" si="274"/>
        <v>0</v>
      </c>
      <c r="L5724" s="165">
        <f t="shared" si="275"/>
        <v>0</v>
      </c>
      <c r="M5724" s="172">
        <v>127</v>
      </c>
      <c r="N5724" s="172">
        <v>64</v>
      </c>
      <c r="O5724" s="167" t="s">
        <v>133</v>
      </c>
      <c r="P5724" s="260" t="e">
        <f t="shared" si="273"/>
        <v>#NUM!</v>
      </c>
      <c r="S5724" s="272"/>
    </row>
    <row r="5725" spans="1:19">
      <c r="A5725" s="161" t="s">
        <v>6957</v>
      </c>
      <c r="C5725" s="161" t="s">
        <v>133</v>
      </c>
      <c r="F5725" s="163" t="s">
        <v>133</v>
      </c>
      <c r="G5725" s="266" t="s">
        <v>133</v>
      </c>
      <c r="H5725" s="163" t="s">
        <v>133</v>
      </c>
      <c r="I5725" s="163" t="s">
        <v>133</v>
      </c>
      <c r="J5725" s="163" t="s">
        <v>133</v>
      </c>
      <c r="K5725" s="164">
        <f t="shared" si="274"/>
        <v>0</v>
      </c>
      <c r="L5725" s="165">
        <f t="shared" si="275"/>
        <v>0</v>
      </c>
      <c r="M5725" s="172">
        <v>127</v>
      </c>
      <c r="N5725" s="172">
        <v>64</v>
      </c>
      <c r="O5725" s="167" t="s">
        <v>133</v>
      </c>
      <c r="P5725" s="260" t="e">
        <f t="shared" si="273"/>
        <v>#NUM!</v>
      </c>
      <c r="S5725" s="272"/>
    </row>
    <row r="5726" spans="1:19">
      <c r="A5726" s="161" t="s">
        <v>6958</v>
      </c>
      <c r="C5726" s="161" t="s">
        <v>133</v>
      </c>
      <c r="F5726" s="163" t="s">
        <v>133</v>
      </c>
      <c r="G5726" s="266" t="s">
        <v>133</v>
      </c>
      <c r="H5726" s="163" t="s">
        <v>133</v>
      </c>
      <c r="I5726" s="163" t="s">
        <v>133</v>
      </c>
      <c r="J5726" s="163" t="s">
        <v>133</v>
      </c>
      <c r="K5726" s="164">
        <f t="shared" si="274"/>
        <v>0</v>
      </c>
      <c r="L5726" s="165">
        <f t="shared" si="275"/>
        <v>0</v>
      </c>
      <c r="M5726" s="172">
        <v>127</v>
      </c>
      <c r="N5726" s="172">
        <v>64</v>
      </c>
      <c r="O5726" s="167" t="s">
        <v>133</v>
      </c>
      <c r="P5726" s="260" t="e">
        <f t="shared" si="273"/>
        <v>#NUM!</v>
      </c>
      <c r="S5726" s="272"/>
    </row>
    <row r="5727" spans="1:19">
      <c r="A5727" s="161" t="s">
        <v>6959</v>
      </c>
      <c r="C5727" s="161" t="s">
        <v>133</v>
      </c>
      <c r="F5727" s="163" t="s">
        <v>133</v>
      </c>
      <c r="G5727" s="266" t="s">
        <v>133</v>
      </c>
      <c r="H5727" s="163" t="s">
        <v>133</v>
      </c>
      <c r="I5727" s="163" t="s">
        <v>133</v>
      </c>
      <c r="J5727" s="163" t="s">
        <v>133</v>
      </c>
      <c r="K5727" s="164">
        <f t="shared" si="274"/>
        <v>0</v>
      </c>
      <c r="L5727" s="165">
        <f t="shared" si="275"/>
        <v>0</v>
      </c>
      <c r="M5727" s="172">
        <v>127</v>
      </c>
      <c r="N5727" s="172">
        <v>64</v>
      </c>
      <c r="O5727" s="167" t="s">
        <v>133</v>
      </c>
      <c r="P5727" s="260" t="e">
        <f t="shared" si="273"/>
        <v>#NUM!</v>
      </c>
      <c r="S5727" s="272"/>
    </row>
    <row r="5728" spans="1:19">
      <c r="A5728" s="161" t="s">
        <v>6960</v>
      </c>
      <c r="C5728" s="161" t="s">
        <v>133</v>
      </c>
      <c r="F5728" s="163" t="s">
        <v>133</v>
      </c>
      <c r="G5728" s="266" t="s">
        <v>133</v>
      </c>
      <c r="H5728" s="163" t="s">
        <v>133</v>
      </c>
      <c r="I5728" s="163" t="s">
        <v>133</v>
      </c>
      <c r="J5728" s="163" t="s">
        <v>133</v>
      </c>
      <c r="K5728" s="164">
        <f t="shared" si="274"/>
        <v>0</v>
      </c>
      <c r="L5728" s="165">
        <f t="shared" si="275"/>
        <v>0</v>
      </c>
      <c r="M5728" s="172">
        <v>127</v>
      </c>
      <c r="N5728" s="172">
        <v>64</v>
      </c>
      <c r="O5728" s="167" t="s">
        <v>133</v>
      </c>
      <c r="P5728" s="260" t="e">
        <f t="shared" si="273"/>
        <v>#NUM!</v>
      </c>
      <c r="S5728" s="272"/>
    </row>
    <row r="5729" spans="1:19">
      <c r="A5729" s="161" t="s">
        <v>6961</v>
      </c>
      <c r="C5729" s="161" t="s">
        <v>133</v>
      </c>
      <c r="F5729" s="163" t="s">
        <v>133</v>
      </c>
      <c r="G5729" s="266" t="s">
        <v>133</v>
      </c>
      <c r="H5729" s="163" t="s">
        <v>133</v>
      </c>
      <c r="I5729" s="163" t="s">
        <v>133</v>
      </c>
      <c r="J5729" s="163" t="s">
        <v>133</v>
      </c>
      <c r="K5729" s="164">
        <f t="shared" si="274"/>
        <v>0</v>
      </c>
      <c r="L5729" s="165">
        <f t="shared" si="275"/>
        <v>0</v>
      </c>
      <c r="M5729" s="172">
        <v>127</v>
      </c>
      <c r="N5729" s="172">
        <v>64</v>
      </c>
      <c r="O5729" s="167" t="s">
        <v>133</v>
      </c>
      <c r="P5729" s="260" t="e">
        <f t="shared" si="273"/>
        <v>#NUM!</v>
      </c>
      <c r="S5729" s="272"/>
    </row>
    <row r="5730" spans="1:19">
      <c r="A5730" s="161" t="s">
        <v>6962</v>
      </c>
      <c r="C5730" s="161" t="s">
        <v>133</v>
      </c>
      <c r="F5730" s="163" t="s">
        <v>133</v>
      </c>
      <c r="G5730" s="266" t="s">
        <v>133</v>
      </c>
      <c r="H5730" s="163" t="s">
        <v>133</v>
      </c>
      <c r="I5730" s="163" t="s">
        <v>133</v>
      </c>
      <c r="J5730" s="163" t="s">
        <v>133</v>
      </c>
      <c r="K5730" s="164">
        <f t="shared" si="274"/>
        <v>0</v>
      </c>
      <c r="L5730" s="165">
        <f t="shared" si="275"/>
        <v>0</v>
      </c>
      <c r="M5730" s="172">
        <v>127</v>
      </c>
      <c r="N5730" s="172">
        <v>64</v>
      </c>
      <c r="O5730" s="167" t="s">
        <v>133</v>
      </c>
      <c r="P5730" s="260" t="e">
        <f t="shared" si="273"/>
        <v>#NUM!</v>
      </c>
      <c r="S5730" s="272"/>
    </row>
    <row r="5731" spans="1:19">
      <c r="A5731" s="161" t="s">
        <v>6963</v>
      </c>
      <c r="C5731" s="161" t="s">
        <v>133</v>
      </c>
      <c r="F5731" s="163" t="s">
        <v>133</v>
      </c>
      <c r="G5731" s="266" t="s">
        <v>133</v>
      </c>
      <c r="H5731" s="163" t="s">
        <v>133</v>
      </c>
      <c r="I5731" s="163" t="s">
        <v>133</v>
      </c>
      <c r="J5731" s="163" t="s">
        <v>133</v>
      </c>
      <c r="K5731" s="164">
        <f t="shared" si="274"/>
        <v>0</v>
      </c>
      <c r="L5731" s="165">
        <f t="shared" si="275"/>
        <v>0</v>
      </c>
      <c r="M5731" s="172">
        <v>127</v>
      </c>
      <c r="N5731" s="172">
        <v>64</v>
      </c>
      <c r="O5731" s="167" t="s">
        <v>133</v>
      </c>
      <c r="P5731" s="260" t="e">
        <f t="shared" si="273"/>
        <v>#NUM!</v>
      </c>
      <c r="S5731" s="272"/>
    </row>
    <row r="5732" spans="1:19">
      <c r="A5732" s="161" t="s">
        <v>6964</v>
      </c>
      <c r="C5732" s="161" t="s">
        <v>133</v>
      </c>
      <c r="F5732" s="163" t="s">
        <v>133</v>
      </c>
      <c r="G5732" s="266" t="s">
        <v>133</v>
      </c>
      <c r="H5732" s="163" t="s">
        <v>133</v>
      </c>
      <c r="I5732" s="163" t="s">
        <v>133</v>
      </c>
      <c r="J5732" s="163" t="s">
        <v>133</v>
      </c>
      <c r="K5732" s="164">
        <f t="shared" si="274"/>
        <v>0</v>
      </c>
      <c r="L5732" s="165">
        <f t="shared" si="275"/>
        <v>0</v>
      </c>
      <c r="M5732" s="172">
        <v>127</v>
      </c>
      <c r="N5732" s="172">
        <v>64</v>
      </c>
      <c r="O5732" s="167" t="s">
        <v>133</v>
      </c>
      <c r="P5732" s="260" t="e">
        <f t="shared" si="273"/>
        <v>#NUM!</v>
      </c>
      <c r="S5732" s="272"/>
    </row>
    <row r="5733" spans="1:19">
      <c r="A5733" s="161" t="s">
        <v>6965</v>
      </c>
      <c r="C5733" s="161" t="s">
        <v>133</v>
      </c>
      <c r="F5733" s="163" t="s">
        <v>133</v>
      </c>
      <c r="G5733" s="266" t="s">
        <v>133</v>
      </c>
      <c r="H5733" s="163" t="s">
        <v>133</v>
      </c>
      <c r="I5733" s="163" t="s">
        <v>133</v>
      </c>
      <c r="J5733" s="163" t="s">
        <v>133</v>
      </c>
      <c r="K5733" s="164">
        <f t="shared" si="274"/>
        <v>0</v>
      </c>
      <c r="L5733" s="165">
        <f t="shared" si="275"/>
        <v>0</v>
      </c>
      <c r="M5733" s="172">
        <v>127</v>
      </c>
      <c r="N5733" s="172">
        <v>64</v>
      </c>
      <c r="O5733" s="167" t="s">
        <v>133</v>
      </c>
      <c r="P5733" s="260" t="e">
        <f t="shared" si="273"/>
        <v>#NUM!</v>
      </c>
      <c r="S5733" s="272"/>
    </row>
    <row r="5734" spans="1:19">
      <c r="A5734" s="161" t="s">
        <v>6966</v>
      </c>
      <c r="C5734" s="161" t="s">
        <v>133</v>
      </c>
      <c r="F5734" s="163" t="s">
        <v>133</v>
      </c>
      <c r="G5734" s="266" t="s">
        <v>133</v>
      </c>
      <c r="H5734" s="163" t="s">
        <v>133</v>
      </c>
      <c r="I5734" s="163" t="s">
        <v>133</v>
      </c>
      <c r="J5734" s="163" t="s">
        <v>133</v>
      </c>
      <c r="K5734" s="164">
        <f t="shared" si="274"/>
        <v>0</v>
      </c>
      <c r="L5734" s="165">
        <f t="shared" si="275"/>
        <v>0</v>
      </c>
      <c r="M5734" s="172">
        <v>127</v>
      </c>
      <c r="N5734" s="172">
        <v>64</v>
      </c>
      <c r="O5734" s="167" t="s">
        <v>133</v>
      </c>
      <c r="P5734" s="260" t="e">
        <f t="shared" si="273"/>
        <v>#NUM!</v>
      </c>
      <c r="S5734" s="272"/>
    </row>
    <row r="5735" spans="1:19">
      <c r="A5735" s="161" t="s">
        <v>6967</v>
      </c>
      <c r="C5735" s="161" t="s">
        <v>133</v>
      </c>
      <c r="F5735" s="163" t="s">
        <v>133</v>
      </c>
      <c r="G5735" s="266" t="s">
        <v>133</v>
      </c>
      <c r="H5735" s="163" t="s">
        <v>133</v>
      </c>
      <c r="I5735" s="163" t="s">
        <v>133</v>
      </c>
      <c r="J5735" s="163" t="s">
        <v>133</v>
      </c>
      <c r="K5735" s="164">
        <f t="shared" si="274"/>
        <v>0</v>
      </c>
      <c r="L5735" s="165">
        <f t="shared" si="275"/>
        <v>0</v>
      </c>
      <c r="M5735" s="172">
        <v>127</v>
      </c>
      <c r="N5735" s="172">
        <v>64</v>
      </c>
      <c r="O5735" s="167" t="s">
        <v>133</v>
      </c>
      <c r="P5735" s="260" t="e">
        <f t="shared" si="273"/>
        <v>#NUM!</v>
      </c>
      <c r="S5735" s="272"/>
    </row>
    <row r="5736" spans="1:19">
      <c r="A5736" s="161" t="s">
        <v>6968</v>
      </c>
      <c r="C5736" s="161" t="s">
        <v>133</v>
      </c>
      <c r="F5736" s="163" t="s">
        <v>133</v>
      </c>
      <c r="G5736" s="266" t="s">
        <v>133</v>
      </c>
      <c r="H5736" s="163" t="s">
        <v>133</v>
      </c>
      <c r="I5736" s="163" t="s">
        <v>133</v>
      </c>
      <c r="J5736" s="163" t="s">
        <v>133</v>
      </c>
      <c r="K5736" s="164">
        <f t="shared" si="274"/>
        <v>0</v>
      </c>
      <c r="L5736" s="165">
        <f t="shared" si="275"/>
        <v>0</v>
      </c>
      <c r="M5736" s="172">
        <v>127</v>
      </c>
      <c r="N5736" s="172">
        <v>64</v>
      </c>
      <c r="O5736" s="167" t="s">
        <v>133</v>
      </c>
      <c r="P5736" s="260" t="e">
        <f t="shared" si="273"/>
        <v>#NUM!</v>
      </c>
      <c r="S5736" s="272"/>
    </row>
    <row r="5737" spans="1:19">
      <c r="A5737" s="161" t="s">
        <v>6969</v>
      </c>
      <c r="C5737" s="161" t="s">
        <v>133</v>
      </c>
      <c r="F5737" s="163" t="s">
        <v>133</v>
      </c>
      <c r="G5737" s="266" t="s">
        <v>133</v>
      </c>
      <c r="H5737" s="163" t="s">
        <v>133</v>
      </c>
      <c r="I5737" s="163" t="s">
        <v>133</v>
      </c>
      <c r="J5737" s="163" t="s">
        <v>133</v>
      </c>
      <c r="K5737" s="164">
        <f t="shared" si="274"/>
        <v>0</v>
      </c>
      <c r="L5737" s="165">
        <f t="shared" si="275"/>
        <v>0</v>
      </c>
      <c r="M5737" s="172">
        <v>127</v>
      </c>
      <c r="N5737" s="172">
        <v>64</v>
      </c>
      <c r="O5737" s="167" t="s">
        <v>133</v>
      </c>
      <c r="P5737" s="260" t="e">
        <f t="shared" si="273"/>
        <v>#NUM!</v>
      </c>
      <c r="S5737" s="272"/>
    </row>
    <row r="5738" spans="1:19">
      <c r="A5738" s="161" t="s">
        <v>6970</v>
      </c>
      <c r="C5738" s="161" t="s">
        <v>133</v>
      </c>
      <c r="F5738" s="163" t="s">
        <v>133</v>
      </c>
      <c r="G5738" s="266" t="s">
        <v>133</v>
      </c>
      <c r="H5738" s="163" t="s">
        <v>133</v>
      </c>
      <c r="I5738" s="163" t="s">
        <v>133</v>
      </c>
      <c r="J5738" s="163" t="s">
        <v>133</v>
      </c>
      <c r="K5738" s="164">
        <f t="shared" si="274"/>
        <v>0</v>
      </c>
      <c r="L5738" s="165">
        <f t="shared" si="275"/>
        <v>0</v>
      </c>
      <c r="M5738" s="172">
        <v>127</v>
      </c>
      <c r="N5738" s="172">
        <v>64</v>
      </c>
      <c r="O5738" s="167" t="s">
        <v>133</v>
      </c>
      <c r="P5738" s="260" t="e">
        <f t="shared" si="273"/>
        <v>#NUM!</v>
      </c>
      <c r="S5738" s="272"/>
    </row>
    <row r="5739" spans="1:19">
      <c r="A5739" s="161" t="s">
        <v>6971</v>
      </c>
      <c r="C5739" s="161" t="s">
        <v>133</v>
      </c>
      <c r="F5739" s="163" t="s">
        <v>133</v>
      </c>
      <c r="G5739" s="266" t="s">
        <v>133</v>
      </c>
      <c r="H5739" s="163" t="s">
        <v>133</v>
      </c>
      <c r="I5739" s="163" t="s">
        <v>133</v>
      </c>
      <c r="J5739" s="163" t="s">
        <v>133</v>
      </c>
      <c r="K5739" s="164">
        <f t="shared" si="274"/>
        <v>0</v>
      </c>
      <c r="L5739" s="165">
        <f t="shared" si="275"/>
        <v>0</v>
      </c>
      <c r="M5739" s="172">
        <v>127</v>
      </c>
      <c r="N5739" s="172">
        <v>64</v>
      </c>
      <c r="O5739" s="167" t="s">
        <v>133</v>
      </c>
      <c r="P5739" s="260" t="e">
        <f t="shared" si="273"/>
        <v>#NUM!</v>
      </c>
      <c r="S5739" s="272"/>
    </row>
    <row r="5740" spans="1:19">
      <c r="A5740" s="161" t="s">
        <v>6972</v>
      </c>
      <c r="C5740" s="161" t="s">
        <v>133</v>
      </c>
      <c r="F5740" s="163" t="s">
        <v>133</v>
      </c>
      <c r="G5740" s="266" t="s">
        <v>133</v>
      </c>
      <c r="H5740" s="163" t="s">
        <v>133</v>
      </c>
      <c r="I5740" s="163" t="s">
        <v>133</v>
      </c>
      <c r="J5740" s="163" t="s">
        <v>133</v>
      </c>
      <c r="K5740" s="164">
        <f t="shared" si="274"/>
        <v>0</v>
      </c>
      <c r="L5740" s="165">
        <f t="shared" si="275"/>
        <v>0</v>
      </c>
      <c r="M5740" s="172">
        <v>127</v>
      </c>
      <c r="N5740" s="172">
        <v>64</v>
      </c>
      <c r="O5740" s="167" t="s">
        <v>133</v>
      </c>
      <c r="P5740" s="260" t="e">
        <f t="shared" si="273"/>
        <v>#NUM!</v>
      </c>
      <c r="S5740" s="272"/>
    </row>
    <row r="5741" spans="1:19">
      <c r="A5741" s="161" t="s">
        <v>6973</v>
      </c>
      <c r="C5741" s="161" t="s">
        <v>133</v>
      </c>
      <c r="F5741" s="163" t="s">
        <v>133</v>
      </c>
      <c r="G5741" s="266" t="s">
        <v>133</v>
      </c>
      <c r="H5741" s="163" t="s">
        <v>133</v>
      </c>
      <c r="I5741" s="163" t="s">
        <v>133</v>
      </c>
      <c r="J5741" s="163" t="s">
        <v>133</v>
      </c>
      <c r="K5741" s="164">
        <f t="shared" si="274"/>
        <v>0</v>
      </c>
      <c r="L5741" s="165">
        <f t="shared" si="275"/>
        <v>0</v>
      </c>
      <c r="M5741" s="172">
        <v>127</v>
      </c>
      <c r="N5741" s="172">
        <v>64</v>
      </c>
      <c r="O5741" s="167" t="s">
        <v>133</v>
      </c>
      <c r="P5741" s="260" t="e">
        <f t="shared" si="273"/>
        <v>#NUM!</v>
      </c>
      <c r="S5741" s="272"/>
    </row>
    <row r="5742" spans="1:19">
      <c r="A5742" s="161" t="s">
        <v>6974</v>
      </c>
      <c r="C5742" s="161" t="s">
        <v>133</v>
      </c>
      <c r="F5742" s="163" t="s">
        <v>133</v>
      </c>
      <c r="G5742" s="266" t="s">
        <v>133</v>
      </c>
      <c r="H5742" s="163" t="s">
        <v>133</v>
      </c>
      <c r="I5742" s="163" t="s">
        <v>133</v>
      </c>
      <c r="J5742" s="163" t="s">
        <v>133</v>
      </c>
      <c r="K5742" s="164">
        <f t="shared" si="274"/>
        <v>0</v>
      </c>
      <c r="L5742" s="165">
        <f t="shared" si="275"/>
        <v>0</v>
      </c>
      <c r="M5742" s="172">
        <v>127</v>
      </c>
      <c r="N5742" s="172">
        <v>64</v>
      </c>
      <c r="O5742" s="167" t="s">
        <v>133</v>
      </c>
      <c r="P5742" s="260" t="e">
        <f t="shared" si="273"/>
        <v>#NUM!</v>
      </c>
      <c r="S5742" s="272"/>
    </row>
    <row r="5743" spans="1:19">
      <c r="A5743" s="161" t="s">
        <v>6975</v>
      </c>
      <c r="C5743" s="161" t="s">
        <v>133</v>
      </c>
      <c r="F5743" s="163" t="s">
        <v>133</v>
      </c>
      <c r="G5743" s="266" t="s">
        <v>133</v>
      </c>
      <c r="H5743" s="163" t="s">
        <v>133</v>
      </c>
      <c r="I5743" s="163" t="s">
        <v>133</v>
      </c>
      <c r="J5743" s="163" t="s">
        <v>133</v>
      </c>
      <c r="K5743" s="164">
        <f t="shared" si="274"/>
        <v>0</v>
      </c>
      <c r="L5743" s="165">
        <f t="shared" si="275"/>
        <v>0</v>
      </c>
      <c r="M5743" s="172">
        <v>127</v>
      </c>
      <c r="N5743" s="172">
        <v>64</v>
      </c>
      <c r="O5743" s="167" t="s">
        <v>133</v>
      </c>
      <c r="P5743" s="260" t="e">
        <f t="shared" si="273"/>
        <v>#NUM!</v>
      </c>
      <c r="S5743" s="272"/>
    </row>
    <row r="5744" spans="1:19">
      <c r="A5744" s="161" t="s">
        <v>6976</v>
      </c>
      <c r="C5744" s="161" t="s">
        <v>133</v>
      </c>
      <c r="F5744" s="163" t="s">
        <v>133</v>
      </c>
      <c r="G5744" s="266" t="s">
        <v>133</v>
      </c>
      <c r="H5744" s="163" t="s">
        <v>133</v>
      </c>
      <c r="I5744" s="163" t="s">
        <v>133</v>
      </c>
      <c r="J5744" s="163" t="s">
        <v>133</v>
      </c>
      <c r="K5744" s="164">
        <f t="shared" si="274"/>
        <v>0</v>
      </c>
      <c r="L5744" s="165">
        <f t="shared" si="275"/>
        <v>0</v>
      </c>
      <c r="M5744" s="172">
        <v>127</v>
      </c>
      <c r="N5744" s="172">
        <v>64</v>
      </c>
      <c r="O5744" s="167" t="s">
        <v>133</v>
      </c>
      <c r="P5744" s="260" t="e">
        <f t="shared" si="273"/>
        <v>#NUM!</v>
      </c>
      <c r="S5744" s="272"/>
    </row>
    <row r="5745" spans="1:19">
      <c r="A5745" s="161" t="s">
        <v>6977</v>
      </c>
      <c r="C5745" s="161" t="s">
        <v>133</v>
      </c>
      <c r="F5745" s="163" t="s">
        <v>133</v>
      </c>
      <c r="G5745" s="266" t="s">
        <v>133</v>
      </c>
      <c r="H5745" s="163" t="s">
        <v>133</v>
      </c>
      <c r="I5745" s="163" t="s">
        <v>133</v>
      </c>
      <c r="J5745" s="163" t="s">
        <v>133</v>
      </c>
      <c r="K5745" s="164">
        <f t="shared" si="274"/>
        <v>0</v>
      </c>
      <c r="L5745" s="165">
        <f t="shared" si="275"/>
        <v>0</v>
      </c>
      <c r="M5745" s="172">
        <v>127</v>
      </c>
      <c r="N5745" s="172">
        <v>64</v>
      </c>
      <c r="O5745" s="167" t="s">
        <v>133</v>
      </c>
      <c r="P5745" s="260" t="e">
        <f t="shared" si="273"/>
        <v>#NUM!</v>
      </c>
      <c r="S5745" s="272"/>
    </row>
    <row r="5746" spans="1:19">
      <c r="A5746" s="161" t="s">
        <v>6978</v>
      </c>
      <c r="C5746" s="161" t="s">
        <v>133</v>
      </c>
      <c r="F5746" s="163" t="s">
        <v>133</v>
      </c>
      <c r="G5746" s="266" t="s">
        <v>133</v>
      </c>
      <c r="H5746" s="163" t="s">
        <v>133</v>
      </c>
      <c r="I5746" s="163" t="s">
        <v>133</v>
      </c>
      <c r="J5746" s="163" t="s">
        <v>133</v>
      </c>
      <c r="K5746" s="164">
        <f t="shared" si="274"/>
        <v>0</v>
      </c>
      <c r="L5746" s="165">
        <f t="shared" si="275"/>
        <v>0</v>
      </c>
      <c r="M5746" s="172">
        <v>127</v>
      </c>
      <c r="N5746" s="172">
        <v>64</v>
      </c>
      <c r="O5746" s="167" t="s">
        <v>133</v>
      </c>
      <c r="P5746" s="260" t="e">
        <f t="shared" si="273"/>
        <v>#NUM!</v>
      </c>
      <c r="S5746" s="272"/>
    </row>
    <row r="5747" spans="1:19">
      <c r="A5747" s="161" t="s">
        <v>6979</v>
      </c>
      <c r="C5747" s="161" t="s">
        <v>133</v>
      </c>
      <c r="F5747" s="163" t="s">
        <v>133</v>
      </c>
      <c r="G5747" s="266" t="s">
        <v>133</v>
      </c>
      <c r="H5747" s="163" t="s">
        <v>133</v>
      </c>
      <c r="I5747" s="163" t="s">
        <v>133</v>
      </c>
      <c r="J5747" s="163" t="s">
        <v>133</v>
      </c>
      <c r="K5747" s="164">
        <f t="shared" si="274"/>
        <v>0</v>
      </c>
      <c r="L5747" s="165">
        <f t="shared" si="275"/>
        <v>0</v>
      </c>
      <c r="M5747" s="172">
        <v>127</v>
      </c>
      <c r="N5747" s="172">
        <v>64</v>
      </c>
      <c r="O5747" s="167" t="s">
        <v>133</v>
      </c>
      <c r="P5747" s="260" t="e">
        <f t="shared" si="273"/>
        <v>#NUM!</v>
      </c>
      <c r="S5747" s="272"/>
    </row>
    <row r="5748" spans="1:19">
      <c r="A5748" s="161" t="s">
        <v>6980</v>
      </c>
      <c r="C5748" s="161" t="s">
        <v>133</v>
      </c>
      <c r="F5748" s="163" t="s">
        <v>133</v>
      </c>
      <c r="G5748" s="266" t="s">
        <v>133</v>
      </c>
      <c r="H5748" s="163" t="s">
        <v>133</v>
      </c>
      <c r="I5748" s="163" t="s">
        <v>133</v>
      </c>
      <c r="J5748" s="163" t="s">
        <v>133</v>
      </c>
      <c r="K5748" s="164">
        <f t="shared" si="274"/>
        <v>0</v>
      </c>
      <c r="L5748" s="165">
        <f t="shared" si="275"/>
        <v>0</v>
      </c>
      <c r="M5748" s="172">
        <v>127</v>
      </c>
      <c r="N5748" s="172">
        <v>64</v>
      </c>
      <c r="O5748" s="167" t="s">
        <v>133</v>
      </c>
      <c r="P5748" s="260" t="e">
        <f t="shared" si="273"/>
        <v>#NUM!</v>
      </c>
      <c r="S5748" s="272"/>
    </row>
    <row r="5749" spans="1:19">
      <c r="A5749" s="161" t="s">
        <v>6981</v>
      </c>
      <c r="C5749" s="161" t="s">
        <v>133</v>
      </c>
      <c r="F5749" s="163" t="s">
        <v>133</v>
      </c>
      <c r="G5749" s="266" t="s">
        <v>133</v>
      </c>
      <c r="H5749" s="163" t="s">
        <v>133</v>
      </c>
      <c r="I5749" s="163" t="s">
        <v>133</v>
      </c>
      <c r="J5749" s="163" t="s">
        <v>133</v>
      </c>
      <c r="K5749" s="164">
        <f t="shared" si="274"/>
        <v>0</v>
      </c>
      <c r="L5749" s="165">
        <f t="shared" si="275"/>
        <v>0</v>
      </c>
      <c r="M5749" s="172">
        <v>127</v>
      </c>
      <c r="N5749" s="172">
        <v>64</v>
      </c>
      <c r="O5749" s="167" t="s">
        <v>133</v>
      </c>
      <c r="P5749" s="260" t="e">
        <f t="shared" si="273"/>
        <v>#NUM!</v>
      </c>
      <c r="S5749" s="272"/>
    </row>
    <row r="5750" spans="1:19">
      <c r="A5750" s="161" t="s">
        <v>6982</v>
      </c>
      <c r="C5750" s="161" t="s">
        <v>133</v>
      </c>
      <c r="F5750" s="163" t="s">
        <v>133</v>
      </c>
      <c r="G5750" s="266" t="s">
        <v>133</v>
      </c>
      <c r="H5750" s="163" t="s">
        <v>133</v>
      </c>
      <c r="I5750" s="163" t="s">
        <v>133</v>
      </c>
      <c r="J5750" s="163" t="s">
        <v>133</v>
      </c>
      <c r="K5750" s="164">
        <f t="shared" si="274"/>
        <v>0</v>
      </c>
      <c r="L5750" s="165">
        <f t="shared" si="275"/>
        <v>0</v>
      </c>
      <c r="M5750" s="172">
        <v>127</v>
      </c>
      <c r="N5750" s="172">
        <v>64</v>
      </c>
      <c r="O5750" s="167" t="s">
        <v>133</v>
      </c>
      <c r="P5750" s="260" t="e">
        <f t="shared" si="273"/>
        <v>#NUM!</v>
      </c>
      <c r="S5750" s="272"/>
    </row>
    <row r="5751" spans="1:19">
      <c r="A5751" s="161" t="s">
        <v>6983</v>
      </c>
      <c r="C5751" s="161" t="s">
        <v>133</v>
      </c>
      <c r="F5751" s="163" t="s">
        <v>133</v>
      </c>
      <c r="G5751" s="266" t="s">
        <v>133</v>
      </c>
      <c r="H5751" s="163" t="s">
        <v>133</v>
      </c>
      <c r="I5751" s="163" t="s">
        <v>133</v>
      </c>
      <c r="J5751" s="163" t="s">
        <v>133</v>
      </c>
      <c r="K5751" s="164">
        <f t="shared" si="274"/>
        <v>0</v>
      </c>
      <c r="L5751" s="165">
        <f t="shared" si="275"/>
        <v>0</v>
      </c>
      <c r="M5751" s="172">
        <v>127</v>
      </c>
      <c r="N5751" s="172">
        <v>64</v>
      </c>
      <c r="O5751" s="167" t="s">
        <v>133</v>
      </c>
      <c r="P5751" s="260" t="e">
        <f t="shared" si="273"/>
        <v>#NUM!</v>
      </c>
      <c r="S5751" s="272"/>
    </row>
    <row r="5752" spans="1:19">
      <c r="A5752" s="161" t="s">
        <v>6984</v>
      </c>
      <c r="C5752" s="161" t="s">
        <v>133</v>
      </c>
      <c r="F5752" s="163" t="s">
        <v>133</v>
      </c>
      <c r="G5752" s="266" t="s">
        <v>133</v>
      </c>
      <c r="H5752" s="163" t="s">
        <v>133</v>
      </c>
      <c r="I5752" s="163" t="s">
        <v>133</v>
      </c>
      <c r="J5752" s="163" t="s">
        <v>133</v>
      </c>
      <c r="K5752" s="164">
        <f t="shared" si="274"/>
        <v>0</v>
      </c>
      <c r="L5752" s="165">
        <f t="shared" si="275"/>
        <v>0</v>
      </c>
      <c r="M5752" s="172">
        <v>127</v>
      </c>
      <c r="N5752" s="172">
        <v>64</v>
      </c>
      <c r="O5752" s="167" t="s">
        <v>133</v>
      </c>
      <c r="P5752" s="260" t="e">
        <f t="shared" si="273"/>
        <v>#NUM!</v>
      </c>
      <c r="S5752" s="272"/>
    </row>
    <row r="5753" spans="1:19">
      <c r="A5753" s="161" t="s">
        <v>6985</v>
      </c>
      <c r="C5753" s="161" t="s">
        <v>133</v>
      </c>
      <c r="F5753" s="163" t="s">
        <v>133</v>
      </c>
      <c r="G5753" s="266" t="s">
        <v>133</v>
      </c>
      <c r="H5753" s="163" t="s">
        <v>133</v>
      </c>
      <c r="I5753" s="163" t="s">
        <v>133</v>
      </c>
      <c r="J5753" s="163" t="s">
        <v>133</v>
      </c>
      <c r="K5753" s="164">
        <f t="shared" si="274"/>
        <v>0</v>
      </c>
      <c r="L5753" s="165">
        <f t="shared" si="275"/>
        <v>0</v>
      </c>
      <c r="M5753" s="172">
        <v>127</v>
      </c>
      <c r="N5753" s="172">
        <v>64</v>
      </c>
      <c r="O5753" s="167" t="s">
        <v>133</v>
      </c>
      <c r="P5753" s="260" t="e">
        <f t="shared" si="273"/>
        <v>#NUM!</v>
      </c>
      <c r="S5753" s="272"/>
    </row>
    <row r="5754" spans="1:19">
      <c r="A5754" s="161" t="s">
        <v>6986</v>
      </c>
      <c r="C5754" s="161" t="s">
        <v>133</v>
      </c>
      <c r="F5754" s="163" t="s">
        <v>133</v>
      </c>
      <c r="G5754" s="266" t="s">
        <v>133</v>
      </c>
      <c r="H5754" s="163" t="s">
        <v>133</v>
      </c>
      <c r="I5754" s="163" t="s">
        <v>133</v>
      </c>
      <c r="J5754" s="163" t="s">
        <v>133</v>
      </c>
      <c r="K5754" s="164">
        <f t="shared" si="274"/>
        <v>0</v>
      </c>
      <c r="L5754" s="165">
        <f t="shared" si="275"/>
        <v>0</v>
      </c>
      <c r="M5754" s="172">
        <v>127</v>
      </c>
      <c r="N5754" s="172">
        <v>64</v>
      </c>
      <c r="O5754" s="167" t="s">
        <v>133</v>
      </c>
      <c r="P5754" s="260" t="e">
        <f t="shared" si="273"/>
        <v>#NUM!</v>
      </c>
      <c r="S5754" s="272"/>
    </row>
    <row r="5755" spans="1:19">
      <c r="A5755" s="161" t="s">
        <v>6987</v>
      </c>
      <c r="C5755" s="161" t="s">
        <v>133</v>
      </c>
      <c r="F5755" s="163" t="s">
        <v>133</v>
      </c>
      <c r="G5755" s="266" t="s">
        <v>133</v>
      </c>
      <c r="H5755" s="163" t="s">
        <v>133</v>
      </c>
      <c r="I5755" s="163" t="s">
        <v>133</v>
      </c>
      <c r="J5755" s="163" t="s">
        <v>133</v>
      </c>
      <c r="K5755" s="164">
        <f t="shared" si="274"/>
        <v>0</v>
      </c>
      <c r="L5755" s="165">
        <f t="shared" si="275"/>
        <v>0</v>
      </c>
      <c r="M5755" s="172">
        <v>127</v>
      </c>
      <c r="N5755" s="172">
        <v>64</v>
      </c>
      <c r="O5755" s="167" t="s">
        <v>133</v>
      </c>
      <c r="P5755" s="260" t="e">
        <f t="shared" si="273"/>
        <v>#NUM!</v>
      </c>
      <c r="S5755" s="272"/>
    </row>
    <row r="5756" spans="1:19">
      <c r="A5756" s="161" t="s">
        <v>6988</v>
      </c>
      <c r="C5756" s="161" t="s">
        <v>133</v>
      </c>
      <c r="F5756" s="163" t="s">
        <v>133</v>
      </c>
      <c r="G5756" s="266" t="s">
        <v>133</v>
      </c>
      <c r="H5756" s="163" t="s">
        <v>133</v>
      </c>
      <c r="I5756" s="163" t="s">
        <v>133</v>
      </c>
      <c r="J5756" s="163" t="s">
        <v>133</v>
      </c>
      <c r="K5756" s="164">
        <f t="shared" si="274"/>
        <v>0</v>
      </c>
      <c r="L5756" s="165">
        <f t="shared" si="275"/>
        <v>0</v>
      </c>
      <c r="M5756" s="172">
        <v>127</v>
      </c>
      <c r="N5756" s="172">
        <v>64</v>
      </c>
      <c r="O5756" s="167" t="s">
        <v>133</v>
      </c>
      <c r="P5756" s="260" t="e">
        <f t="shared" si="273"/>
        <v>#NUM!</v>
      </c>
      <c r="S5756" s="272"/>
    </row>
    <row r="5757" spans="1:19">
      <c r="A5757" s="161" t="s">
        <v>6989</v>
      </c>
      <c r="C5757" s="161" t="s">
        <v>133</v>
      </c>
      <c r="F5757" s="163" t="s">
        <v>133</v>
      </c>
      <c r="G5757" s="266" t="s">
        <v>133</v>
      </c>
      <c r="H5757" s="163" t="s">
        <v>133</v>
      </c>
      <c r="I5757" s="163" t="s">
        <v>133</v>
      </c>
      <c r="J5757" s="163" t="s">
        <v>133</v>
      </c>
      <c r="K5757" s="164">
        <f t="shared" si="274"/>
        <v>0</v>
      </c>
      <c r="L5757" s="165">
        <f t="shared" si="275"/>
        <v>0</v>
      </c>
      <c r="M5757" s="172">
        <v>127</v>
      </c>
      <c r="N5757" s="172">
        <v>64</v>
      </c>
      <c r="O5757" s="167" t="s">
        <v>133</v>
      </c>
      <c r="P5757" s="260" t="e">
        <f t="shared" si="273"/>
        <v>#NUM!</v>
      </c>
      <c r="S5757" s="272"/>
    </row>
    <row r="5758" spans="1:19">
      <c r="A5758" s="161" t="s">
        <v>6990</v>
      </c>
      <c r="C5758" s="161" t="s">
        <v>133</v>
      </c>
      <c r="F5758" s="163" t="s">
        <v>133</v>
      </c>
      <c r="G5758" s="266" t="s">
        <v>133</v>
      </c>
      <c r="H5758" s="163" t="s">
        <v>133</v>
      </c>
      <c r="I5758" s="163" t="s">
        <v>133</v>
      </c>
      <c r="J5758" s="163" t="s">
        <v>133</v>
      </c>
      <c r="K5758" s="164">
        <f t="shared" si="274"/>
        <v>0</v>
      </c>
      <c r="L5758" s="165">
        <f t="shared" si="275"/>
        <v>0</v>
      </c>
      <c r="M5758" s="172">
        <v>127</v>
      </c>
      <c r="N5758" s="172">
        <v>64</v>
      </c>
      <c r="O5758" s="167" t="s">
        <v>133</v>
      </c>
      <c r="P5758" s="260" t="e">
        <f t="shared" si="273"/>
        <v>#NUM!</v>
      </c>
      <c r="S5758" s="272"/>
    </row>
    <row r="5759" spans="1:19">
      <c r="A5759" s="161" t="s">
        <v>6991</v>
      </c>
      <c r="C5759" s="161" t="s">
        <v>133</v>
      </c>
      <c r="F5759" s="163" t="s">
        <v>133</v>
      </c>
      <c r="G5759" s="266" t="s">
        <v>133</v>
      </c>
      <c r="H5759" s="163" t="s">
        <v>133</v>
      </c>
      <c r="I5759" s="163" t="s">
        <v>133</v>
      </c>
      <c r="J5759" s="163" t="s">
        <v>133</v>
      </c>
      <c r="K5759" s="164">
        <f t="shared" si="274"/>
        <v>0</v>
      </c>
      <c r="L5759" s="165">
        <f t="shared" si="275"/>
        <v>0</v>
      </c>
      <c r="M5759" s="172">
        <v>127</v>
      </c>
      <c r="N5759" s="172">
        <v>64</v>
      </c>
      <c r="O5759" s="167" t="s">
        <v>133</v>
      </c>
      <c r="P5759" s="260" t="e">
        <f t="shared" si="273"/>
        <v>#NUM!</v>
      </c>
      <c r="S5759" s="272"/>
    </row>
    <row r="5760" spans="1:19">
      <c r="A5760" s="161" t="s">
        <v>6992</v>
      </c>
      <c r="C5760" s="161" t="s">
        <v>133</v>
      </c>
      <c r="F5760" s="163" t="s">
        <v>133</v>
      </c>
      <c r="G5760" s="266" t="s">
        <v>133</v>
      </c>
      <c r="H5760" s="163" t="s">
        <v>133</v>
      </c>
      <c r="I5760" s="163" t="s">
        <v>133</v>
      </c>
      <c r="J5760" s="163" t="s">
        <v>133</v>
      </c>
      <c r="K5760" s="164">
        <f t="shared" si="274"/>
        <v>0</v>
      </c>
      <c r="L5760" s="165">
        <f t="shared" si="275"/>
        <v>0</v>
      </c>
      <c r="M5760" s="172">
        <v>127</v>
      </c>
      <c r="N5760" s="172">
        <v>64</v>
      </c>
      <c r="O5760" s="167" t="s">
        <v>133</v>
      </c>
      <c r="P5760" s="260" t="e">
        <f t="shared" si="273"/>
        <v>#NUM!</v>
      </c>
      <c r="S5760" s="272"/>
    </row>
    <row r="5761" spans="1:19">
      <c r="A5761" s="161" t="s">
        <v>6993</v>
      </c>
      <c r="C5761" s="161" t="s">
        <v>133</v>
      </c>
      <c r="F5761" s="163" t="s">
        <v>133</v>
      </c>
      <c r="G5761" s="266" t="s">
        <v>133</v>
      </c>
      <c r="H5761" s="163" t="s">
        <v>133</v>
      </c>
      <c r="I5761" s="163" t="s">
        <v>133</v>
      </c>
      <c r="J5761" s="163" t="s">
        <v>133</v>
      </c>
      <c r="K5761" s="164">
        <f t="shared" si="274"/>
        <v>0</v>
      </c>
      <c r="L5761" s="165">
        <f t="shared" si="275"/>
        <v>0</v>
      </c>
      <c r="M5761" s="172">
        <v>127</v>
      </c>
      <c r="N5761" s="172">
        <v>64</v>
      </c>
      <c r="O5761" s="167" t="s">
        <v>133</v>
      </c>
      <c r="P5761" s="260" t="e">
        <f t="shared" si="273"/>
        <v>#NUM!</v>
      </c>
      <c r="S5761" s="272"/>
    </row>
    <row r="5762" spans="1:19">
      <c r="A5762" s="161" t="s">
        <v>6994</v>
      </c>
      <c r="C5762" s="161" t="s">
        <v>133</v>
      </c>
      <c r="F5762" s="163" t="s">
        <v>133</v>
      </c>
      <c r="G5762" s="266" t="s">
        <v>133</v>
      </c>
      <c r="H5762" s="163" t="s">
        <v>133</v>
      </c>
      <c r="I5762" s="163" t="s">
        <v>133</v>
      </c>
      <c r="J5762" s="163" t="s">
        <v>133</v>
      </c>
      <c r="K5762" s="164">
        <f t="shared" si="274"/>
        <v>0</v>
      </c>
      <c r="L5762" s="165">
        <f t="shared" si="275"/>
        <v>0</v>
      </c>
      <c r="M5762" s="172">
        <v>127</v>
      </c>
      <c r="N5762" s="172">
        <v>64</v>
      </c>
      <c r="O5762" s="167" t="s">
        <v>133</v>
      </c>
      <c r="P5762" s="260" t="e">
        <f t="shared" si="273"/>
        <v>#NUM!</v>
      </c>
      <c r="S5762" s="272"/>
    </row>
    <row r="5763" spans="1:19">
      <c r="A5763" s="161" t="s">
        <v>6995</v>
      </c>
      <c r="C5763" s="161" t="s">
        <v>133</v>
      </c>
      <c r="F5763" s="163" t="s">
        <v>133</v>
      </c>
      <c r="G5763" s="266" t="s">
        <v>133</v>
      </c>
      <c r="H5763" s="163" t="s">
        <v>133</v>
      </c>
      <c r="I5763" s="163" t="s">
        <v>133</v>
      </c>
      <c r="J5763" s="163" t="s">
        <v>133</v>
      </c>
      <c r="K5763" s="164">
        <f t="shared" si="274"/>
        <v>0</v>
      </c>
      <c r="L5763" s="165">
        <f t="shared" si="275"/>
        <v>0</v>
      </c>
      <c r="M5763" s="172">
        <v>127</v>
      </c>
      <c r="N5763" s="172">
        <v>64</v>
      </c>
      <c r="O5763" s="167" t="s">
        <v>133</v>
      </c>
      <c r="P5763" s="260" t="e">
        <f t="shared" si="273"/>
        <v>#NUM!</v>
      </c>
      <c r="S5763" s="272"/>
    </row>
    <row r="5764" spans="1:19">
      <c r="A5764" s="161" t="s">
        <v>6996</v>
      </c>
      <c r="C5764" s="161" t="s">
        <v>133</v>
      </c>
      <c r="F5764" s="163" t="s">
        <v>133</v>
      </c>
      <c r="G5764" s="266" t="s">
        <v>133</v>
      </c>
      <c r="H5764" s="163" t="s">
        <v>133</v>
      </c>
      <c r="I5764" s="163" t="s">
        <v>133</v>
      </c>
      <c r="J5764" s="163" t="s">
        <v>133</v>
      </c>
      <c r="K5764" s="164">
        <f t="shared" si="274"/>
        <v>0</v>
      </c>
      <c r="L5764" s="165">
        <f t="shared" si="275"/>
        <v>0</v>
      </c>
      <c r="M5764" s="172">
        <v>127</v>
      </c>
      <c r="N5764" s="172">
        <v>64</v>
      </c>
      <c r="O5764" s="167" t="s">
        <v>133</v>
      </c>
      <c r="P5764" s="260" t="e">
        <f t="shared" si="273"/>
        <v>#NUM!</v>
      </c>
      <c r="S5764" s="272"/>
    </row>
    <row r="5765" spans="1:19">
      <c r="A5765" s="161" t="s">
        <v>6997</v>
      </c>
      <c r="C5765" s="161" t="s">
        <v>133</v>
      </c>
      <c r="F5765" s="163" t="s">
        <v>133</v>
      </c>
      <c r="G5765" s="266" t="s">
        <v>133</v>
      </c>
      <c r="H5765" s="163" t="s">
        <v>133</v>
      </c>
      <c r="I5765" s="163" t="s">
        <v>133</v>
      </c>
      <c r="J5765" s="163" t="s">
        <v>133</v>
      </c>
      <c r="K5765" s="164">
        <f t="shared" si="274"/>
        <v>0</v>
      </c>
      <c r="L5765" s="165">
        <f t="shared" si="275"/>
        <v>0</v>
      </c>
      <c r="M5765" s="172">
        <v>127</v>
      </c>
      <c r="N5765" s="172">
        <v>64</v>
      </c>
      <c r="O5765" s="167" t="s">
        <v>133</v>
      </c>
      <c r="P5765" s="260" t="e">
        <f t="shared" si="273"/>
        <v>#NUM!</v>
      </c>
      <c r="S5765" s="272"/>
    </row>
    <row r="5766" spans="1:19">
      <c r="A5766" s="161" t="s">
        <v>6998</v>
      </c>
      <c r="C5766" s="161" t="s">
        <v>133</v>
      </c>
      <c r="F5766" s="163" t="s">
        <v>133</v>
      </c>
      <c r="G5766" s="266" t="s">
        <v>133</v>
      </c>
      <c r="H5766" s="163" t="s">
        <v>133</v>
      </c>
      <c r="I5766" s="163" t="s">
        <v>133</v>
      </c>
      <c r="J5766" s="163" t="s">
        <v>133</v>
      </c>
      <c r="K5766" s="164">
        <f t="shared" si="274"/>
        <v>0</v>
      </c>
      <c r="L5766" s="165">
        <f t="shared" si="275"/>
        <v>0</v>
      </c>
      <c r="M5766" s="172">
        <v>127</v>
      </c>
      <c r="N5766" s="172">
        <v>64</v>
      </c>
      <c r="O5766" s="167" t="s">
        <v>133</v>
      </c>
      <c r="P5766" s="260" t="e">
        <f t="shared" si="273"/>
        <v>#NUM!</v>
      </c>
      <c r="S5766" s="272"/>
    </row>
    <row r="5767" spans="1:19">
      <c r="A5767" s="161" t="s">
        <v>6999</v>
      </c>
      <c r="C5767" s="161" t="s">
        <v>133</v>
      </c>
      <c r="F5767" s="163" t="s">
        <v>133</v>
      </c>
      <c r="G5767" s="266" t="s">
        <v>133</v>
      </c>
      <c r="H5767" s="163" t="s">
        <v>133</v>
      </c>
      <c r="I5767" s="163" t="s">
        <v>133</v>
      </c>
      <c r="J5767" s="163" t="s">
        <v>133</v>
      </c>
      <c r="K5767" s="164">
        <f t="shared" si="274"/>
        <v>0</v>
      </c>
      <c r="L5767" s="165">
        <f t="shared" si="275"/>
        <v>0</v>
      </c>
      <c r="M5767" s="172">
        <v>127</v>
      </c>
      <c r="N5767" s="172">
        <v>64</v>
      </c>
      <c r="O5767" s="167" t="s">
        <v>133</v>
      </c>
      <c r="P5767" s="260" t="e">
        <f t="shared" si="273"/>
        <v>#NUM!</v>
      </c>
      <c r="S5767" s="272"/>
    </row>
    <row r="5768" spans="1:19">
      <c r="A5768" s="161" t="s">
        <v>7000</v>
      </c>
      <c r="C5768" s="161" t="s">
        <v>133</v>
      </c>
      <c r="F5768" s="163" t="s">
        <v>133</v>
      </c>
      <c r="G5768" s="266" t="s">
        <v>133</v>
      </c>
      <c r="H5768" s="163" t="s">
        <v>133</v>
      </c>
      <c r="I5768" s="163" t="s">
        <v>133</v>
      </c>
      <c r="J5768" s="163" t="s">
        <v>133</v>
      </c>
      <c r="K5768" s="164">
        <f t="shared" si="274"/>
        <v>0</v>
      </c>
      <c r="L5768" s="165">
        <f t="shared" si="275"/>
        <v>0</v>
      </c>
      <c r="M5768" s="172">
        <v>127</v>
      </c>
      <c r="N5768" s="172">
        <v>64</v>
      </c>
      <c r="O5768" s="167" t="s">
        <v>133</v>
      </c>
      <c r="P5768" s="260" t="e">
        <f t="shared" si="273"/>
        <v>#NUM!</v>
      </c>
      <c r="S5768" s="272"/>
    </row>
    <row r="5769" spans="1:19">
      <c r="A5769" s="161" t="s">
        <v>7001</v>
      </c>
      <c r="C5769" s="161" t="s">
        <v>133</v>
      </c>
      <c r="F5769" s="163" t="s">
        <v>133</v>
      </c>
      <c r="G5769" s="266" t="s">
        <v>133</v>
      </c>
      <c r="H5769" s="163" t="s">
        <v>133</v>
      </c>
      <c r="I5769" s="163" t="s">
        <v>133</v>
      </c>
      <c r="J5769" s="163" t="s">
        <v>133</v>
      </c>
      <c r="K5769" s="164">
        <f t="shared" si="274"/>
        <v>0</v>
      </c>
      <c r="L5769" s="165">
        <f t="shared" si="275"/>
        <v>0</v>
      </c>
      <c r="M5769" s="172">
        <v>127</v>
      </c>
      <c r="N5769" s="172">
        <v>64</v>
      </c>
      <c r="O5769" s="167" t="s">
        <v>133</v>
      </c>
      <c r="P5769" s="260" t="e">
        <f t="shared" si="273"/>
        <v>#NUM!</v>
      </c>
      <c r="S5769" s="272"/>
    </row>
    <row r="5770" spans="1:19">
      <c r="A5770" s="161" t="s">
        <v>7002</v>
      </c>
      <c r="C5770" s="161" t="s">
        <v>133</v>
      </c>
      <c r="F5770" s="163" t="s">
        <v>133</v>
      </c>
      <c r="G5770" s="266" t="s">
        <v>133</v>
      </c>
      <c r="H5770" s="163" t="s">
        <v>133</v>
      </c>
      <c r="I5770" s="163" t="s">
        <v>133</v>
      </c>
      <c r="J5770" s="163" t="s">
        <v>133</v>
      </c>
      <c r="K5770" s="164">
        <f t="shared" si="274"/>
        <v>0</v>
      </c>
      <c r="L5770" s="165">
        <f t="shared" si="275"/>
        <v>0</v>
      </c>
      <c r="M5770" s="172">
        <v>127</v>
      </c>
      <c r="N5770" s="172">
        <v>64</v>
      </c>
      <c r="O5770" s="167" t="s">
        <v>133</v>
      </c>
      <c r="P5770" s="260" t="e">
        <f t="shared" si="273"/>
        <v>#NUM!</v>
      </c>
      <c r="S5770" s="272"/>
    </row>
    <row r="5771" spans="1:19">
      <c r="A5771" s="161" t="s">
        <v>7003</v>
      </c>
      <c r="C5771" s="161" t="s">
        <v>133</v>
      </c>
      <c r="F5771" s="163" t="s">
        <v>133</v>
      </c>
      <c r="G5771" s="266" t="s">
        <v>133</v>
      </c>
      <c r="H5771" s="163" t="s">
        <v>133</v>
      </c>
      <c r="I5771" s="163" t="s">
        <v>133</v>
      </c>
      <c r="J5771" s="163" t="s">
        <v>133</v>
      </c>
      <c r="K5771" s="164">
        <f t="shared" si="274"/>
        <v>0</v>
      </c>
      <c r="L5771" s="165">
        <f t="shared" si="275"/>
        <v>0</v>
      </c>
      <c r="M5771" s="172">
        <v>127</v>
      </c>
      <c r="N5771" s="172">
        <v>64</v>
      </c>
      <c r="O5771" s="167" t="s">
        <v>133</v>
      </c>
      <c r="P5771" s="260" t="e">
        <f t="shared" si="273"/>
        <v>#NUM!</v>
      </c>
      <c r="S5771" s="272"/>
    </row>
    <row r="5772" spans="1:19">
      <c r="A5772" s="161" t="s">
        <v>7004</v>
      </c>
      <c r="C5772" s="161" t="s">
        <v>133</v>
      </c>
      <c r="F5772" s="163" t="s">
        <v>133</v>
      </c>
      <c r="G5772" s="266" t="s">
        <v>133</v>
      </c>
      <c r="H5772" s="163" t="s">
        <v>133</v>
      </c>
      <c r="I5772" s="163" t="s">
        <v>133</v>
      </c>
      <c r="J5772" s="163" t="s">
        <v>133</v>
      </c>
      <c r="K5772" s="164">
        <f t="shared" si="274"/>
        <v>0</v>
      </c>
      <c r="L5772" s="165">
        <f t="shared" si="275"/>
        <v>0</v>
      </c>
      <c r="M5772" s="172">
        <v>127</v>
      </c>
      <c r="N5772" s="172">
        <v>64</v>
      </c>
      <c r="O5772" s="167" t="s">
        <v>133</v>
      </c>
      <c r="P5772" s="260" t="e">
        <f t="shared" si="273"/>
        <v>#NUM!</v>
      </c>
      <c r="S5772" s="272"/>
    </row>
    <row r="5773" spans="1:19">
      <c r="A5773" s="161" t="s">
        <v>7005</v>
      </c>
      <c r="C5773" s="161" t="s">
        <v>133</v>
      </c>
      <c r="F5773" s="163" t="s">
        <v>133</v>
      </c>
      <c r="G5773" s="266" t="s">
        <v>133</v>
      </c>
      <c r="H5773" s="163" t="s">
        <v>133</v>
      </c>
      <c r="I5773" s="163" t="s">
        <v>133</v>
      </c>
      <c r="J5773" s="163" t="s">
        <v>133</v>
      </c>
      <c r="K5773" s="164">
        <f t="shared" si="274"/>
        <v>0</v>
      </c>
      <c r="L5773" s="165">
        <f t="shared" si="275"/>
        <v>0</v>
      </c>
      <c r="M5773" s="172">
        <v>127</v>
      </c>
      <c r="N5773" s="172">
        <v>64</v>
      </c>
      <c r="O5773" s="167" t="s">
        <v>133</v>
      </c>
      <c r="P5773" s="260" t="e">
        <f t="shared" si="273"/>
        <v>#NUM!</v>
      </c>
      <c r="S5773" s="272"/>
    </row>
    <row r="5774" spans="1:19">
      <c r="A5774" s="161" t="s">
        <v>7006</v>
      </c>
      <c r="C5774" s="161" t="s">
        <v>133</v>
      </c>
      <c r="F5774" s="163" t="s">
        <v>133</v>
      </c>
      <c r="G5774" s="266" t="s">
        <v>133</v>
      </c>
      <c r="H5774" s="163" t="s">
        <v>133</v>
      </c>
      <c r="I5774" s="163" t="s">
        <v>133</v>
      </c>
      <c r="J5774" s="163" t="s">
        <v>133</v>
      </c>
      <c r="K5774" s="164">
        <f t="shared" si="274"/>
        <v>0</v>
      </c>
      <c r="L5774" s="165">
        <f t="shared" si="275"/>
        <v>0</v>
      </c>
      <c r="M5774" s="172">
        <v>127</v>
      </c>
      <c r="N5774" s="172">
        <v>64</v>
      </c>
      <c r="O5774" s="167" t="s">
        <v>133</v>
      </c>
      <c r="P5774" s="260" t="e">
        <f t="shared" si="273"/>
        <v>#NUM!</v>
      </c>
      <c r="S5774" s="272"/>
    </row>
    <row r="5775" spans="1:19">
      <c r="A5775" s="161" t="s">
        <v>7007</v>
      </c>
      <c r="C5775" s="161" t="s">
        <v>133</v>
      </c>
      <c r="F5775" s="163" t="s">
        <v>133</v>
      </c>
      <c r="G5775" s="266" t="s">
        <v>133</v>
      </c>
      <c r="H5775" s="163" t="s">
        <v>133</v>
      </c>
      <c r="I5775" s="163" t="s">
        <v>133</v>
      </c>
      <c r="J5775" s="163" t="s">
        <v>133</v>
      </c>
      <c r="K5775" s="164">
        <f t="shared" si="274"/>
        <v>0</v>
      </c>
      <c r="L5775" s="165">
        <f t="shared" si="275"/>
        <v>0</v>
      </c>
      <c r="M5775" s="172">
        <v>127</v>
      </c>
      <c r="N5775" s="172">
        <v>64</v>
      </c>
      <c r="O5775" s="167" t="s">
        <v>133</v>
      </c>
      <c r="P5775" s="260" t="e">
        <f t="shared" ref="P5775:P5838" si="276">MEDIAN(Q5775:R5775)</f>
        <v>#NUM!</v>
      </c>
      <c r="S5775" s="272"/>
    </row>
    <row r="5776" spans="1:19">
      <c r="A5776" s="161" t="s">
        <v>7008</v>
      </c>
      <c r="C5776" s="161" t="s">
        <v>133</v>
      </c>
      <c r="F5776" s="163" t="s">
        <v>133</v>
      </c>
      <c r="G5776" s="266" t="s">
        <v>133</v>
      </c>
      <c r="H5776" s="163" t="s">
        <v>133</v>
      </c>
      <c r="I5776" s="163" t="s">
        <v>133</v>
      </c>
      <c r="J5776" s="163" t="s">
        <v>133</v>
      </c>
      <c r="K5776" s="164">
        <f t="shared" ref="K5776:K5839" si="277">IF(OR(D5776="n/a",D5776="nd"),0,D5776)+IF(OR(I5776="n/a",I5776="nd"),0,I5776)</f>
        <v>0</v>
      </c>
      <c r="L5776" s="165">
        <f t="shared" ref="L5776:L5839" si="278">SQRT(SUMSQ(IF(OR(E5776="n/a",E5776="nd"),0,E5776),IF(OR(F5776="n/a",F5776="nd"),0,F5776),IF(OR(J5776="n/a",J5776="nd"),0,J5776)))</f>
        <v>0</v>
      </c>
      <c r="M5776" s="172">
        <v>127</v>
      </c>
      <c r="N5776" s="172">
        <v>64</v>
      </c>
      <c r="O5776" s="167" t="s">
        <v>133</v>
      </c>
      <c r="P5776" s="260" t="e">
        <f t="shared" si="276"/>
        <v>#NUM!</v>
      </c>
      <c r="S5776" s="272"/>
    </row>
    <row r="5777" spans="1:19">
      <c r="A5777" s="161" t="s">
        <v>7009</v>
      </c>
      <c r="C5777" s="161" t="s">
        <v>133</v>
      </c>
      <c r="F5777" s="163" t="s">
        <v>133</v>
      </c>
      <c r="G5777" s="266" t="s">
        <v>133</v>
      </c>
      <c r="H5777" s="163" t="s">
        <v>133</v>
      </c>
      <c r="I5777" s="163" t="s">
        <v>133</v>
      </c>
      <c r="J5777" s="163" t="s">
        <v>133</v>
      </c>
      <c r="K5777" s="164">
        <f t="shared" si="277"/>
        <v>0</v>
      </c>
      <c r="L5777" s="165">
        <f t="shared" si="278"/>
        <v>0</v>
      </c>
      <c r="M5777" s="172">
        <v>127</v>
      </c>
      <c r="N5777" s="172">
        <v>64</v>
      </c>
      <c r="O5777" s="167" t="s">
        <v>133</v>
      </c>
      <c r="P5777" s="260" t="e">
        <f t="shared" si="276"/>
        <v>#NUM!</v>
      </c>
      <c r="S5777" s="272"/>
    </row>
    <row r="5778" spans="1:19">
      <c r="A5778" s="161" t="s">
        <v>7010</v>
      </c>
      <c r="C5778" s="161" t="s">
        <v>133</v>
      </c>
      <c r="F5778" s="163" t="s">
        <v>133</v>
      </c>
      <c r="G5778" s="266" t="s">
        <v>133</v>
      </c>
      <c r="H5778" s="163" t="s">
        <v>133</v>
      </c>
      <c r="I5778" s="163" t="s">
        <v>133</v>
      </c>
      <c r="J5778" s="163" t="s">
        <v>133</v>
      </c>
      <c r="K5778" s="164">
        <f t="shared" si="277"/>
        <v>0</v>
      </c>
      <c r="L5778" s="165">
        <f t="shared" si="278"/>
        <v>0</v>
      </c>
      <c r="M5778" s="172">
        <v>127</v>
      </c>
      <c r="N5778" s="172">
        <v>64</v>
      </c>
      <c r="O5778" s="167" t="s">
        <v>133</v>
      </c>
      <c r="P5778" s="260" t="e">
        <f t="shared" si="276"/>
        <v>#NUM!</v>
      </c>
      <c r="S5778" s="272"/>
    </row>
    <row r="5779" spans="1:19">
      <c r="A5779" s="161" t="s">
        <v>7011</v>
      </c>
      <c r="C5779" s="161" t="s">
        <v>133</v>
      </c>
      <c r="F5779" s="163" t="s">
        <v>133</v>
      </c>
      <c r="G5779" s="266" t="s">
        <v>133</v>
      </c>
      <c r="H5779" s="163" t="s">
        <v>133</v>
      </c>
      <c r="I5779" s="163" t="s">
        <v>133</v>
      </c>
      <c r="J5779" s="163" t="s">
        <v>133</v>
      </c>
      <c r="K5779" s="164">
        <f t="shared" si="277"/>
        <v>0</v>
      </c>
      <c r="L5779" s="165">
        <f t="shared" si="278"/>
        <v>0</v>
      </c>
      <c r="M5779" s="172">
        <v>127</v>
      </c>
      <c r="N5779" s="172">
        <v>64</v>
      </c>
      <c r="O5779" s="167" t="s">
        <v>133</v>
      </c>
      <c r="P5779" s="260" t="e">
        <f t="shared" si="276"/>
        <v>#NUM!</v>
      </c>
      <c r="S5779" s="272"/>
    </row>
    <row r="5780" spans="1:19">
      <c r="A5780" s="161" t="s">
        <v>7012</v>
      </c>
      <c r="C5780" s="161" t="s">
        <v>133</v>
      </c>
      <c r="F5780" s="163" t="s">
        <v>133</v>
      </c>
      <c r="G5780" s="266" t="s">
        <v>133</v>
      </c>
      <c r="H5780" s="163" t="s">
        <v>133</v>
      </c>
      <c r="I5780" s="163" t="s">
        <v>133</v>
      </c>
      <c r="J5780" s="163" t="s">
        <v>133</v>
      </c>
      <c r="K5780" s="164">
        <f t="shared" si="277"/>
        <v>0</v>
      </c>
      <c r="L5780" s="165">
        <f t="shared" si="278"/>
        <v>0</v>
      </c>
      <c r="M5780" s="172">
        <v>127</v>
      </c>
      <c r="N5780" s="172">
        <v>64</v>
      </c>
      <c r="O5780" s="167" t="s">
        <v>133</v>
      </c>
      <c r="P5780" s="260" t="e">
        <f t="shared" si="276"/>
        <v>#NUM!</v>
      </c>
      <c r="S5780" s="272"/>
    </row>
    <row r="5781" spans="1:19">
      <c r="A5781" s="161" t="s">
        <v>7013</v>
      </c>
      <c r="C5781" s="161" t="s">
        <v>133</v>
      </c>
      <c r="F5781" s="163" t="s">
        <v>133</v>
      </c>
      <c r="G5781" s="266" t="s">
        <v>133</v>
      </c>
      <c r="H5781" s="163" t="s">
        <v>133</v>
      </c>
      <c r="I5781" s="163" t="s">
        <v>133</v>
      </c>
      <c r="J5781" s="163" t="s">
        <v>133</v>
      </c>
      <c r="K5781" s="164">
        <f t="shared" si="277"/>
        <v>0</v>
      </c>
      <c r="L5781" s="165">
        <f t="shared" si="278"/>
        <v>0</v>
      </c>
      <c r="M5781" s="172">
        <v>127</v>
      </c>
      <c r="N5781" s="172">
        <v>64</v>
      </c>
      <c r="O5781" s="167" t="s">
        <v>133</v>
      </c>
      <c r="P5781" s="260" t="e">
        <f t="shared" si="276"/>
        <v>#NUM!</v>
      </c>
      <c r="S5781" s="272"/>
    </row>
    <row r="5782" spans="1:19">
      <c r="A5782" s="161" t="s">
        <v>7014</v>
      </c>
      <c r="C5782" s="161" t="s">
        <v>133</v>
      </c>
      <c r="F5782" s="163" t="s">
        <v>133</v>
      </c>
      <c r="G5782" s="266" t="s">
        <v>133</v>
      </c>
      <c r="H5782" s="163" t="s">
        <v>133</v>
      </c>
      <c r="I5782" s="163" t="s">
        <v>133</v>
      </c>
      <c r="J5782" s="163" t="s">
        <v>133</v>
      </c>
      <c r="K5782" s="164">
        <f t="shared" si="277"/>
        <v>0</v>
      </c>
      <c r="L5782" s="165">
        <f t="shared" si="278"/>
        <v>0</v>
      </c>
      <c r="M5782" s="172">
        <v>127</v>
      </c>
      <c r="N5782" s="172">
        <v>64</v>
      </c>
      <c r="O5782" s="167" t="s">
        <v>133</v>
      </c>
      <c r="P5782" s="260" t="e">
        <f t="shared" si="276"/>
        <v>#NUM!</v>
      </c>
      <c r="S5782" s="272"/>
    </row>
    <row r="5783" spans="1:19">
      <c r="A5783" s="161" t="s">
        <v>7015</v>
      </c>
      <c r="C5783" s="161" t="s">
        <v>133</v>
      </c>
      <c r="F5783" s="163" t="s">
        <v>133</v>
      </c>
      <c r="G5783" s="266" t="s">
        <v>133</v>
      </c>
      <c r="H5783" s="163" t="s">
        <v>133</v>
      </c>
      <c r="I5783" s="163" t="s">
        <v>133</v>
      </c>
      <c r="J5783" s="163" t="s">
        <v>133</v>
      </c>
      <c r="K5783" s="164">
        <f t="shared" si="277"/>
        <v>0</v>
      </c>
      <c r="L5783" s="165">
        <f t="shared" si="278"/>
        <v>0</v>
      </c>
      <c r="M5783" s="172">
        <v>127</v>
      </c>
      <c r="N5783" s="172">
        <v>64</v>
      </c>
      <c r="O5783" s="167" t="s">
        <v>133</v>
      </c>
      <c r="P5783" s="260" t="e">
        <f t="shared" si="276"/>
        <v>#NUM!</v>
      </c>
      <c r="S5783" s="272"/>
    </row>
    <row r="5784" spans="1:19">
      <c r="A5784" s="161" t="s">
        <v>7016</v>
      </c>
      <c r="C5784" s="161" t="s">
        <v>133</v>
      </c>
      <c r="F5784" s="163" t="s">
        <v>133</v>
      </c>
      <c r="G5784" s="266" t="s">
        <v>133</v>
      </c>
      <c r="H5784" s="163" t="s">
        <v>133</v>
      </c>
      <c r="I5784" s="163" t="s">
        <v>133</v>
      </c>
      <c r="J5784" s="163" t="s">
        <v>133</v>
      </c>
      <c r="K5784" s="164">
        <f t="shared" si="277"/>
        <v>0</v>
      </c>
      <c r="L5784" s="165">
        <f t="shared" si="278"/>
        <v>0</v>
      </c>
      <c r="M5784" s="172">
        <v>127</v>
      </c>
      <c r="N5784" s="172">
        <v>64</v>
      </c>
      <c r="O5784" s="167" t="s">
        <v>133</v>
      </c>
      <c r="P5784" s="260" t="e">
        <f t="shared" si="276"/>
        <v>#NUM!</v>
      </c>
      <c r="S5784" s="272"/>
    </row>
    <row r="5785" spans="1:19">
      <c r="A5785" s="161" t="s">
        <v>7017</v>
      </c>
      <c r="C5785" s="161" t="s">
        <v>133</v>
      </c>
      <c r="F5785" s="163" t="s">
        <v>133</v>
      </c>
      <c r="G5785" s="266" t="s">
        <v>133</v>
      </c>
      <c r="H5785" s="163" t="s">
        <v>133</v>
      </c>
      <c r="I5785" s="163" t="s">
        <v>133</v>
      </c>
      <c r="J5785" s="163" t="s">
        <v>133</v>
      </c>
      <c r="K5785" s="164">
        <f t="shared" si="277"/>
        <v>0</v>
      </c>
      <c r="L5785" s="165">
        <f t="shared" si="278"/>
        <v>0</v>
      </c>
      <c r="M5785" s="172">
        <v>127</v>
      </c>
      <c r="N5785" s="172">
        <v>64</v>
      </c>
      <c r="O5785" s="167" t="s">
        <v>133</v>
      </c>
      <c r="P5785" s="260" t="e">
        <f t="shared" si="276"/>
        <v>#NUM!</v>
      </c>
      <c r="S5785" s="272"/>
    </row>
    <row r="5786" spans="1:19">
      <c r="A5786" s="161" t="s">
        <v>7018</v>
      </c>
      <c r="C5786" s="161" t="s">
        <v>133</v>
      </c>
      <c r="F5786" s="163" t="s">
        <v>133</v>
      </c>
      <c r="G5786" s="266" t="s">
        <v>133</v>
      </c>
      <c r="H5786" s="163" t="s">
        <v>133</v>
      </c>
      <c r="I5786" s="163" t="s">
        <v>133</v>
      </c>
      <c r="J5786" s="163" t="s">
        <v>133</v>
      </c>
      <c r="K5786" s="164">
        <f t="shared" si="277"/>
        <v>0</v>
      </c>
      <c r="L5786" s="165">
        <f t="shared" si="278"/>
        <v>0</v>
      </c>
      <c r="M5786" s="172">
        <v>127</v>
      </c>
      <c r="N5786" s="172">
        <v>64</v>
      </c>
      <c r="O5786" s="167" t="s">
        <v>133</v>
      </c>
      <c r="P5786" s="260" t="e">
        <f t="shared" si="276"/>
        <v>#NUM!</v>
      </c>
      <c r="S5786" s="272"/>
    </row>
    <row r="5787" spans="1:19">
      <c r="A5787" s="161" t="s">
        <v>7019</v>
      </c>
      <c r="C5787" s="161" t="s">
        <v>133</v>
      </c>
      <c r="F5787" s="163" t="s">
        <v>133</v>
      </c>
      <c r="G5787" s="266" t="s">
        <v>133</v>
      </c>
      <c r="H5787" s="163" t="s">
        <v>133</v>
      </c>
      <c r="I5787" s="163" t="s">
        <v>133</v>
      </c>
      <c r="J5787" s="163" t="s">
        <v>133</v>
      </c>
      <c r="K5787" s="164">
        <f t="shared" si="277"/>
        <v>0</v>
      </c>
      <c r="L5787" s="165">
        <f t="shared" si="278"/>
        <v>0</v>
      </c>
      <c r="M5787" s="172">
        <v>127</v>
      </c>
      <c r="N5787" s="172">
        <v>64</v>
      </c>
      <c r="O5787" s="167" t="s">
        <v>133</v>
      </c>
      <c r="P5787" s="260" t="e">
        <f t="shared" si="276"/>
        <v>#NUM!</v>
      </c>
      <c r="S5787" s="272"/>
    </row>
    <row r="5788" spans="1:19">
      <c r="A5788" s="161" t="s">
        <v>7020</v>
      </c>
      <c r="C5788" s="161" t="s">
        <v>133</v>
      </c>
      <c r="F5788" s="163" t="s">
        <v>133</v>
      </c>
      <c r="G5788" s="266" t="s">
        <v>133</v>
      </c>
      <c r="H5788" s="163" t="s">
        <v>133</v>
      </c>
      <c r="I5788" s="163" t="s">
        <v>133</v>
      </c>
      <c r="J5788" s="163" t="s">
        <v>133</v>
      </c>
      <c r="K5788" s="164">
        <f t="shared" si="277"/>
        <v>0</v>
      </c>
      <c r="L5788" s="165">
        <f t="shared" si="278"/>
        <v>0</v>
      </c>
      <c r="M5788" s="172">
        <v>127</v>
      </c>
      <c r="N5788" s="172">
        <v>64</v>
      </c>
      <c r="O5788" s="167" t="s">
        <v>133</v>
      </c>
      <c r="P5788" s="260" t="e">
        <f t="shared" si="276"/>
        <v>#NUM!</v>
      </c>
      <c r="S5788" s="272"/>
    </row>
    <row r="5789" spans="1:19">
      <c r="A5789" s="161" t="s">
        <v>7021</v>
      </c>
      <c r="C5789" s="161" t="s">
        <v>133</v>
      </c>
      <c r="F5789" s="163" t="s">
        <v>133</v>
      </c>
      <c r="G5789" s="266" t="s">
        <v>133</v>
      </c>
      <c r="H5789" s="163" t="s">
        <v>133</v>
      </c>
      <c r="I5789" s="163" t="s">
        <v>133</v>
      </c>
      <c r="J5789" s="163" t="s">
        <v>133</v>
      </c>
      <c r="K5789" s="164">
        <f t="shared" si="277"/>
        <v>0</v>
      </c>
      <c r="L5789" s="165">
        <f t="shared" si="278"/>
        <v>0</v>
      </c>
      <c r="M5789" s="172">
        <v>127</v>
      </c>
      <c r="N5789" s="172">
        <v>64</v>
      </c>
      <c r="O5789" s="167" t="s">
        <v>133</v>
      </c>
      <c r="P5789" s="260" t="e">
        <f t="shared" si="276"/>
        <v>#NUM!</v>
      </c>
      <c r="S5789" s="272"/>
    </row>
    <row r="5790" spans="1:19">
      <c r="A5790" s="161" t="s">
        <v>7022</v>
      </c>
      <c r="C5790" s="161" t="s">
        <v>133</v>
      </c>
      <c r="F5790" s="163" t="s">
        <v>133</v>
      </c>
      <c r="G5790" s="266" t="s">
        <v>133</v>
      </c>
      <c r="H5790" s="163" t="s">
        <v>133</v>
      </c>
      <c r="I5790" s="163" t="s">
        <v>133</v>
      </c>
      <c r="J5790" s="163" t="s">
        <v>133</v>
      </c>
      <c r="K5790" s="164">
        <f t="shared" si="277"/>
        <v>0</v>
      </c>
      <c r="L5790" s="165">
        <f t="shared" si="278"/>
        <v>0</v>
      </c>
      <c r="M5790" s="172">
        <v>127</v>
      </c>
      <c r="N5790" s="172">
        <v>64</v>
      </c>
      <c r="O5790" s="167" t="s">
        <v>133</v>
      </c>
      <c r="P5790" s="260" t="e">
        <f t="shared" si="276"/>
        <v>#NUM!</v>
      </c>
      <c r="S5790" s="272"/>
    </row>
    <row r="5791" spans="1:19">
      <c r="A5791" s="161" t="s">
        <v>7023</v>
      </c>
      <c r="C5791" s="161" t="s">
        <v>133</v>
      </c>
      <c r="F5791" s="163" t="s">
        <v>133</v>
      </c>
      <c r="G5791" s="266" t="s">
        <v>133</v>
      </c>
      <c r="H5791" s="163" t="s">
        <v>133</v>
      </c>
      <c r="I5791" s="163" t="s">
        <v>133</v>
      </c>
      <c r="J5791" s="163" t="s">
        <v>133</v>
      </c>
      <c r="K5791" s="164">
        <f t="shared" si="277"/>
        <v>0</v>
      </c>
      <c r="L5791" s="165">
        <f t="shared" si="278"/>
        <v>0</v>
      </c>
      <c r="M5791" s="172">
        <v>127</v>
      </c>
      <c r="N5791" s="172">
        <v>64</v>
      </c>
      <c r="O5791" s="167" t="s">
        <v>133</v>
      </c>
      <c r="P5791" s="260" t="e">
        <f t="shared" si="276"/>
        <v>#NUM!</v>
      </c>
      <c r="S5791" s="272"/>
    </row>
    <row r="5792" spans="1:19">
      <c r="A5792" s="161" t="s">
        <v>7024</v>
      </c>
      <c r="C5792" s="161" t="s">
        <v>133</v>
      </c>
      <c r="F5792" s="163" t="s">
        <v>133</v>
      </c>
      <c r="G5792" s="266" t="s">
        <v>133</v>
      </c>
      <c r="H5792" s="163" t="s">
        <v>133</v>
      </c>
      <c r="I5792" s="163" t="s">
        <v>133</v>
      </c>
      <c r="J5792" s="163" t="s">
        <v>133</v>
      </c>
      <c r="K5792" s="164">
        <f t="shared" si="277"/>
        <v>0</v>
      </c>
      <c r="L5792" s="165">
        <f t="shared" si="278"/>
        <v>0</v>
      </c>
      <c r="M5792" s="172">
        <v>127</v>
      </c>
      <c r="N5792" s="172">
        <v>64</v>
      </c>
      <c r="O5792" s="167" t="s">
        <v>133</v>
      </c>
      <c r="P5792" s="260" t="e">
        <f t="shared" si="276"/>
        <v>#NUM!</v>
      </c>
      <c r="S5792" s="272"/>
    </row>
    <row r="5793" spans="1:19">
      <c r="A5793" s="161" t="s">
        <v>7025</v>
      </c>
      <c r="C5793" s="161" t="s">
        <v>133</v>
      </c>
      <c r="F5793" s="163" t="s">
        <v>133</v>
      </c>
      <c r="G5793" s="266" t="s">
        <v>133</v>
      </c>
      <c r="H5793" s="163" t="s">
        <v>133</v>
      </c>
      <c r="I5793" s="163" t="s">
        <v>133</v>
      </c>
      <c r="J5793" s="163" t="s">
        <v>133</v>
      </c>
      <c r="K5793" s="164">
        <f t="shared" si="277"/>
        <v>0</v>
      </c>
      <c r="L5793" s="165">
        <f t="shared" si="278"/>
        <v>0</v>
      </c>
      <c r="M5793" s="172">
        <v>127</v>
      </c>
      <c r="N5793" s="172">
        <v>64</v>
      </c>
      <c r="O5793" s="167" t="s">
        <v>133</v>
      </c>
      <c r="P5793" s="260" t="e">
        <f t="shared" si="276"/>
        <v>#NUM!</v>
      </c>
      <c r="S5793" s="272"/>
    </row>
    <row r="5794" spans="1:19">
      <c r="A5794" s="161" t="s">
        <v>7026</v>
      </c>
      <c r="C5794" s="161" t="s">
        <v>133</v>
      </c>
      <c r="F5794" s="163" t="s">
        <v>133</v>
      </c>
      <c r="G5794" s="266" t="s">
        <v>133</v>
      </c>
      <c r="H5794" s="163" t="s">
        <v>133</v>
      </c>
      <c r="I5794" s="163" t="s">
        <v>133</v>
      </c>
      <c r="J5794" s="163" t="s">
        <v>133</v>
      </c>
      <c r="K5794" s="164">
        <f t="shared" si="277"/>
        <v>0</v>
      </c>
      <c r="L5794" s="165">
        <f t="shared" si="278"/>
        <v>0</v>
      </c>
      <c r="M5794" s="172">
        <v>127</v>
      </c>
      <c r="N5794" s="172">
        <v>64</v>
      </c>
      <c r="O5794" s="167" t="s">
        <v>133</v>
      </c>
      <c r="P5794" s="260" t="e">
        <f t="shared" si="276"/>
        <v>#NUM!</v>
      </c>
      <c r="S5794" s="272"/>
    </row>
    <row r="5795" spans="1:19">
      <c r="A5795" s="161" t="s">
        <v>7027</v>
      </c>
      <c r="C5795" s="161" t="s">
        <v>133</v>
      </c>
      <c r="F5795" s="163" t="s">
        <v>133</v>
      </c>
      <c r="G5795" s="266" t="s">
        <v>133</v>
      </c>
      <c r="H5795" s="163" t="s">
        <v>133</v>
      </c>
      <c r="I5795" s="163" t="s">
        <v>133</v>
      </c>
      <c r="J5795" s="163" t="s">
        <v>133</v>
      </c>
      <c r="K5795" s="164">
        <f t="shared" si="277"/>
        <v>0</v>
      </c>
      <c r="L5795" s="165">
        <f t="shared" si="278"/>
        <v>0</v>
      </c>
      <c r="M5795" s="172">
        <v>127</v>
      </c>
      <c r="N5795" s="172">
        <v>64</v>
      </c>
      <c r="O5795" s="167" t="s">
        <v>133</v>
      </c>
      <c r="P5795" s="260" t="e">
        <f t="shared" si="276"/>
        <v>#NUM!</v>
      </c>
      <c r="S5795" s="272"/>
    </row>
    <row r="5796" spans="1:19">
      <c r="A5796" s="161" t="s">
        <v>7028</v>
      </c>
      <c r="C5796" s="161" t="s">
        <v>133</v>
      </c>
      <c r="F5796" s="163" t="s">
        <v>133</v>
      </c>
      <c r="G5796" s="266" t="s">
        <v>133</v>
      </c>
      <c r="H5796" s="163" t="s">
        <v>133</v>
      </c>
      <c r="I5796" s="163" t="s">
        <v>133</v>
      </c>
      <c r="J5796" s="163" t="s">
        <v>133</v>
      </c>
      <c r="K5796" s="164">
        <f t="shared" si="277"/>
        <v>0</v>
      </c>
      <c r="L5796" s="165">
        <f t="shared" si="278"/>
        <v>0</v>
      </c>
      <c r="M5796" s="172">
        <v>127</v>
      </c>
      <c r="N5796" s="172">
        <v>64</v>
      </c>
      <c r="O5796" s="167" t="s">
        <v>133</v>
      </c>
      <c r="P5796" s="260" t="e">
        <f t="shared" si="276"/>
        <v>#NUM!</v>
      </c>
      <c r="S5796" s="272"/>
    </row>
    <row r="5797" spans="1:19">
      <c r="A5797" s="161" t="s">
        <v>7029</v>
      </c>
      <c r="C5797" s="161" t="s">
        <v>133</v>
      </c>
      <c r="F5797" s="163" t="s">
        <v>133</v>
      </c>
      <c r="G5797" s="266" t="s">
        <v>133</v>
      </c>
      <c r="H5797" s="163" t="s">
        <v>133</v>
      </c>
      <c r="I5797" s="163" t="s">
        <v>133</v>
      </c>
      <c r="J5797" s="163" t="s">
        <v>133</v>
      </c>
      <c r="K5797" s="164">
        <f t="shared" si="277"/>
        <v>0</v>
      </c>
      <c r="L5797" s="165">
        <f t="shared" si="278"/>
        <v>0</v>
      </c>
      <c r="M5797" s="172">
        <v>127</v>
      </c>
      <c r="N5797" s="172">
        <v>64</v>
      </c>
      <c r="O5797" s="167" t="s">
        <v>133</v>
      </c>
      <c r="P5797" s="260" t="e">
        <f t="shared" si="276"/>
        <v>#NUM!</v>
      </c>
      <c r="S5797" s="272"/>
    </row>
    <row r="5798" spans="1:19">
      <c r="A5798" s="161" t="s">
        <v>7030</v>
      </c>
      <c r="C5798" s="161" t="s">
        <v>133</v>
      </c>
      <c r="F5798" s="163" t="s">
        <v>133</v>
      </c>
      <c r="G5798" s="266" t="s">
        <v>133</v>
      </c>
      <c r="H5798" s="163" t="s">
        <v>133</v>
      </c>
      <c r="I5798" s="163" t="s">
        <v>133</v>
      </c>
      <c r="J5798" s="163" t="s">
        <v>133</v>
      </c>
      <c r="K5798" s="164">
        <f t="shared" si="277"/>
        <v>0</v>
      </c>
      <c r="L5798" s="165">
        <f t="shared" si="278"/>
        <v>0</v>
      </c>
      <c r="M5798" s="172">
        <v>127</v>
      </c>
      <c r="N5798" s="172">
        <v>64</v>
      </c>
      <c r="O5798" s="167" t="s">
        <v>133</v>
      </c>
      <c r="P5798" s="260" t="e">
        <f t="shared" si="276"/>
        <v>#NUM!</v>
      </c>
      <c r="S5798" s="272"/>
    </row>
    <row r="5799" spans="1:19">
      <c r="A5799" s="161" t="s">
        <v>7031</v>
      </c>
      <c r="C5799" s="161" t="s">
        <v>133</v>
      </c>
      <c r="F5799" s="163" t="s">
        <v>133</v>
      </c>
      <c r="G5799" s="266" t="s">
        <v>133</v>
      </c>
      <c r="H5799" s="163" t="s">
        <v>133</v>
      </c>
      <c r="I5799" s="163" t="s">
        <v>133</v>
      </c>
      <c r="J5799" s="163" t="s">
        <v>133</v>
      </c>
      <c r="K5799" s="164">
        <f t="shared" si="277"/>
        <v>0</v>
      </c>
      <c r="L5799" s="165">
        <f t="shared" si="278"/>
        <v>0</v>
      </c>
      <c r="M5799" s="172">
        <v>127</v>
      </c>
      <c r="N5799" s="172">
        <v>64</v>
      </c>
      <c r="O5799" s="167" t="s">
        <v>133</v>
      </c>
      <c r="P5799" s="260" t="e">
        <f t="shared" si="276"/>
        <v>#NUM!</v>
      </c>
      <c r="S5799" s="272"/>
    </row>
    <row r="5800" spans="1:19">
      <c r="A5800" s="161" t="s">
        <v>7032</v>
      </c>
      <c r="C5800" s="161" t="s">
        <v>133</v>
      </c>
      <c r="F5800" s="163" t="s">
        <v>133</v>
      </c>
      <c r="G5800" s="266" t="s">
        <v>133</v>
      </c>
      <c r="H5800" s="163" t="s">
        <v>133</v>
      </c>
      <c r="I5800" s="163" t="s">
        <v>133</v>
      </c>
      <c r="J5800" s="163" t="s">
        <v>133</v>
      </c>
      <c r="K5800" s="164">
        <f t="shared" si="277"/>
        <v>0</v>
      </c>
      <c r="L5800" s="165">
        <f t="shared" si="278"/>
        <v>0</v>
      </c>
      <c r="M5800" s="172">
        <v>127</v>
      </c>
      <c r="N5800" s="172">
        <v>64</v>
      </c>
      <c r="O5800" s="167" t="s">
        <v>133</v>
      </c>
      <c r="P5800" s="260" t="e">
        <f t="shared" si="276"/>
        <v>#NUM!</v>
      </c>
      <c r="S5800" s="272"/>
    </row>
    <row r="5801" spans="1:19">
      <c r="A5801" s="161" t="s">
        <v>7033</v>
      </c>
      <c r="C5801" s="161" t="s">
        <v>133</v>
      </c>
      <c r="F5801" s="163" t="s">
        <v>133</v>
      </c>
      <c r="G5801" s="266" t="s">
        <v>133</v>
      </c>
      <c r="H5801" s="163" t="s">
        <v>133</v>
      </c>
      <c r="I5801" s="163" t="s">
        <v>133</v>
      </c>
      <c r="J5801" s="163" t="s">
        <v>133</v>
      </c>
      <c r="K5801" s="164">
        <f t="shared" si="277"/>
        <v>0</v>
      </c>
      <c r="L5801" s="165">
        <f t="shared" si="278"/>
        <v>0</v>
      </c>
      <c r="M5801" s="172">
        <v>127</v>
      </c>
      <c r="N5801" s="172">
        <v>64</v>
      </c>
      <c r="O5801" s="167" t="s">
        <v>133</v>
      </c>
      <c r="P5801" s="260" t="e">
        <f t="shared" si="276"/>
        <v>#NUM!</v>
      </c>
      <c r="S5801" s="272"/>
    </row>
    <row r="5802" spans="1:19">
      <c r="A5802" s="161" t="s">
        <v>7034</v>
      </c>
      <c r="C5802" s="161" t="s">
        <v>133</v>
      </c>
      <c r="F5802" s="163" t="s">
        <v>133</v>
      </c>
      <c r="G5802" s="266" t="s">
        <v>133</v>
      </c>
      <c r="H5802" s="163" t="s">
        <v>133</v>
      </c>
      <c r="I5802" s="163" t="s">
        <v>133</v>
      </c>
      <c r="J5802" s="163" t="s">
        <v>133</v>
      </c>
      <c r="K5802" s="164">
        <f t="shared" si="277"/>
        <v>0</v>
      </c>
      <c r="L5802" s="165">
        <f t="shared" si="278"/>
        <v>0</v>
      </c>
      <c r="M5802" s="172">
        <v>127</v>
      </c>
      <c r="N5802" s="172">
        <v>64</v>
      </c>
      <c r="O5802" s="167" t="s">
        <v>133</v>
      </c>
      <c r="P5802" s="260" t="e">
        <f t="shared" si="276"/>
        <v>#NUM!</v>
      </c>
      <c r="S5802" s="272"/>
    </row>
    <row r="5803" spans="1:19">
      <c r="A5803" s="161" t="s">
        <v>7035</v>
      </c>
      <c r="C5803" s="161" t="s">
        <v>133</v>
      </c>
      <c r="F5803" s="163" t="s">
        <v>133</v>
      </c>
      <c r="G5803" s="266" t="s">
        <v>133</v>
      </c>
      <c r="H5803" s="163" t="s">
        <v>133</v>
      </c>
      <c r="I5803" s="163" t="s">
        <v>133</v>
      </c>
      <c r="J5803" s="163" t="s">
        <v>133</v>
      </c>
      <c r="K5803" s="164">
        <f t="shared" si="277"/>
        <v>0</v>
      </c>
      <c r="L5803" s="165">
        <f t="shared" si="278"/>
        <v>0</v>
      </c>
      <c r="M5803" s="172">
        <v>127</v>
      </c>
      <c r="N5803" s="172">
        <v>64</v>
      </c>
      <c r="O5803" s="167" t="s">
        <v>133</v>
      </c>
      <c r="P5803" s="260" t="e">
        <f t="shared" si="276"/>
        <v>#NUM!</v>
      </c>
      <c r="S5803" s="272"/>
    </row>
    <row r="5804" spans="1:19">
      <c r="A5804" s="161" t="s">
        <v>7036</v>
      </c>
      <c r="C5804" s="161" t="s">
        <v>133</v>
      </c>
      <c r="F5804" s="163" t="s">
        <v>133</v>
      </c>
      <c r="G5804" s="266" t="s">
        <v>133</v>
      </c>
      <c r="H5804" s="163" t="s">
        <v>133</v>
      </c>
      <c r="I5804" s="163" t="s">
        <v>133</v>
      </c>
      <c r="J5804" s="163" t="s">
        <v>133</v>
      </c>
      <c r="K5804" s="164">
        <f t="shared" si="277"/>
        <v>0</v>
      </c>
      <c r="L5804" s="165">
        <f t="shared" si="278"/>
        <v>0</v>
      </c>
      <c r="M5804" s="172">
        <v>127</v>
      </c>
      <c r="N5804" s="172">
        <v>64</v>
      </c>
      <c r="O5804" s="167" t="s">
        <v>133</v>
      </c>
      <c r="P5804" s="260" t="e">
        <f t="shared" si="276"/>
        <v>#NUM!</v>
      </c>
      <c r="S5804" s="272"/>
    </row>
    <row r="5805" spans="1:19">
      <c r="A5805" s="161" t="s">
        <v>7037</v>
      </c>
      <c r="C5805" s="161" t="s">
        <v>133</v>
      </c>
      <c r="F5805" s="163" t="s">
        <v>133</v>
      </c>
      <c r="G5805" s="266" t="s">
        <v>133</v>
      </c>
      <c r="H5805" s="163" t="s">
        <v>133</v>
      </c>
      <c r="I5805" s="163" t="s">
        <v>133</v>
      </c>
      <c r="J5805" s="163" t="s">
        <v>133</v>
      </c>
      <c r="K5805" s="164">
        <f t="shared" si="277"/>
        <v>0</v>
      </c>
      <c r="L5805" s="165">
        <f t="shared" si="278"/>
        <v>0</v>
      </c>
      <c r="M5805" s="172">
        <v>127</v>
      </c>
      <c r="N5805" s="172">
        <v>64</v>
      </c>
      <c r="O5805" s="167" t="s">
        <v>133</v>
      </c>
      <c r="P5805" s="260" t="e">
        <f t="shared" si="276"/>
        <v>#NUM!</v>
      </c>
      <c r="S5805" s="272"/>
    </row>
    <row r="5806" spans="1:19">
      <c r="A5806" s="161" t="s">
        <v>7038</v>
      </c>
      <c r="C5806" s="161" t="s">
        <v>133</v>
      </c>
      <c r="F5806" s="163" t="s">
        <v>133</v>
      </c>
      <c r="G5806" s="266" t="s">
        <v>133</v>
      </c>
      <c r="H5806" s="163" t="s">
        <v>133</v>
      </c>
      <c r="I5806" s="163" t="s">
        <v>133</v>
      </c>
      <c r="J5806" s="163" t="s">
        <v>133</v>
      </c>
      <c r="K5806" s="164">
        <f t="shared" si="277"/>
        <v>0</v>
      </c>
      <c r="L5806" s="165">
        <f t="shared" si="278"/>
        <v>0</v>
      </c>
      <c r="M5806" s="172">
        <v>127</v>
      </c>
      <c r="N5806" s="172">
        <v>64</v>
      </c>
      <c r="O5806" s="167" t="s">
        <v>133</v>
      </c>
      <c r="P5806" s="260" t="e">
        <f t="shared" si="276"/>
        <v>#NUM!</v>
      </c>
      <c r="S5806" s="272"/>
    </row>
    <row r="5807" spans="1:19">
      <c r="A5807" s="161" t="s">
        <v>7039</v>
      </c>
      <c r="C5807" s="161" t="s">
        <v>133</v>
      </c>
      <c r="F5807" s="163" t="s">
        <v>133</v>
      </c>
      <c r="G5807" s="266" t="s">
        <v>133</v>
      </c>
      <c r="H5807" s="163" t="s">
        <v>133</v>
      </c>
      <c r="I5807" s="163" t="s">
        <v>133</v>
      </c>
      <c r="J5807" s="163" t="s">
        <v>133</v>
      </c>
      <c r="K5807" s="164">
        <f t="shared" si="277"/>
        <v>0</v>
      </c>
      <c r="L5807" s="165">
        <f t="shared" si="278"/>
        <v>0</v>
      </c>
      <c r="M5807" s="172">
        <v>127</v>
      </c>
      <c r="N5807" s="172">
        <v>64</v>
      </c>
      <c r="O5807" s="167" t="s">
        <v>133</v>
      </c>
      <c r="P5807" s="260" t="e">
        <f t="shared" si="276"/>
        <v>#NUM!</v>
      </c>
      <c r="S5807" s="272"/>
    </row>
    <row r="5808" spans="1:19">
      <c r="A5808" s="161" t="s">
        <v>7040</v>
      </c>
      <c r="C5808" s="161" t="s">
        <v>133</v>
      </c>
      <c r="F5808" s="163" t="s">
        <v>133</v>
      </c>
      <c r="G5808" s="266" t="s">
        <v>133</v>
      </c>
      <c r="H5808" s="163" t="s">
        <v>133</v>
      </c>
      <c r="I5808" s="163" t="s">
        <v>133</v>
      </c>
      <c r="J5808" s="163" t="s">
        <v>133</v>
      </c>
      <c r="K5808" s="164">
        <f t="shared" si="277"/>
        <v>0</v>
      </c>
      <c r="L5808" s="165">
        <f t="shared" si="278"/>
        <v>0</v>
      </c>
      <c r="M5808" s="172">
        <v>127</v>
      </c>
      <c r="N5808" s="172">
        <v>64</v>
      </c>
      <c r="O5808" s="167" t="s">
        <v>133</v>
      </c>
      <c r="P5808" s="260" t="e">
        <f t="shared" si="276"/>
        <v>#NUM!</v>
      </c>
      <c r="S5808" s="272"/>
    </row>
    <row r="5809" spans="1:19">
      <c r="A5809" s="161" t="s">
        <v>7041</v>
      </c>
      <c r="C5809" s="161" t="s">
        <v>133</v>
      </c>
      <c r="F5809" s="163" t="s">
        <v>133</v>
      </c>
      <c r="G5809" s="266" t="s">
        <v>133</v>
      </c>
      <c r="H5809" s="163" t="s">
        <v>133</v>
      </c>
      <c r="I5809" s="163" t="s">
        <v>133</v>
      </c>
      <c r="J5809" s="163" t="s">
        <v>133</v>
      </c>
      <c r="K5809" s="164">
        <f t="shared" si="277"/>
        <v>0</v>
      </c>
      <c r="L5809" s="165">
        <f t="shared" si="278"/>
        <v>0</v>
      </c>
      <c r="M5809" s="172">
        <v>127</v>
      </c>
      <c r="N5809" s="172">
        <v>64</v>
      </c>
      <c r="O5809" s="167" t="s">
        <v>133</v>
      </c>
      <c r="P5809" s="260" t="e">
        <f t="shared" si="276"/>
        <v>#NUM!</v>
      </c>
      <c r="S5809" s="272"/>
    </row>
    <row r="5810" spans="1:19">
      <c r="A5810" s="161" t="s">
        <v>7042</v>
      </c>
      <c r="C5810" s="161" t="s">
        <v>133</v>
      </c>
      <c r="F5810" s="163" t="s">
        <v>133</v>
      </c>
      <c r="G5810" s="266" t="s">
        <v>133</v>
      </c>
      <c r="H5810" s="163" t="s">
        <v>133</v>
      </c>
      <c r="I5810" s="163" t="s">
        <v>133</v>
      </c>
      <c r="J5810" s="163" t="s">
        <v>133</v>
      </c>
      <c r="K5810" s="164">
        <f t="shared" si="277"/>
        <v>0</v>
      </c>
      <c r="L5810" s="165">
        <f t="shared" si="278"/>
        <v>0</v>
      </c>
      <c r="M5810" s="172">
        <v>127</v>
      </c>
      <c r="N5810" s="172">
        <v>64</v>
      </c>
      <c r="O5810" s="167" t="s">
        <v>133</v>
      </c>
      <c r="P5810" s="260" t="e">
        <f t="shared" si="276"/>
        <v>#NUM!</v>
      </c>
      <c r="S5810" s="272"/>
    </row>
    <row r="5811" spans="1:19">
      <c r="A5811" s="161" t="s">
        <v>7043</v>
      </c>
      <c r="C5811" s="161" t="s">
        <v>133</v>
      </c>
      <c r="F5811" s="163" t="s">
        <v>133</v>
      </c>
      <c r="G5811" s="266" t="s">
        <v>133</v>
      </c>
      <c r="H5811" s="163" t="s">
        <v>133</v>
      </c>
      <c r="I5811" s="163" t="s">
        <v>133</v>
      </c>
      <c r="J5811" s="163" t="s">
        <v>133</v>
      </c>
      <c r="K5811" s="164">
        <f t="shared" si="277"/>
        <v>0</v>
      </c>
      <c r="L5811" s="165">
        <f t="shared" si="278"/>
        <v>0</v>
      </c>
      <c r="M5811" s="172">
        <v>127</v>
      </c>
      <c r="N5811" s="172">
        <v>64</v>
      </c>
      <c r="O5811" s="167" t="s">
        <v>133</v>
      </c>
      <c r="P5811" s="260" t="e">
        <f t="shared" si="276"/>
        <v>#NUM!</v>
      </c>
      <c r="S5811" s="272"/>
    </row>
    <row r="5812" spans="1:19">
      <c r="A5812" s="161" t="s">
        <v>7044</v>
      </c>
      <c r="C5812" s="161" t="s">
        <v>133</v>
      </c>
      <c r="F5812" s="163" t="s">
        <v>133</v>
      </c>
      <c r="G5812" s="266" t="s">
        <v>133</v>
      </c>
      <c r="H5812" s="163" t="s">
        <v>133</v>
      </c>
      <c r="I5812" s="163" t="s">
        <v>133</v>
      </c>
      <c r="J5812" s="163" t="s">
        <v>133</v>
      </c>
      <c r="K5812" s="164">
        <f t="shared" si="277"/>
        <v>0</v>
      </c>
      <c r="L5812" s="165">
        <f t="shared" si="278"/>
        <v>0</v>
      </c>
      <c r="M5812" s="172">
        <v>127</v>
      </c>
      <c r="N5812" s="172">
        <v>64</v>
      </c>
      <c r="O5812" s="167" t="s">
        <v>133</v>
      </c>
      <c r="P5812" s="260" t="e">
        <f t="shared" si="276"/>
        <v>#NUM!</v>
      </c>
      <c r="S5812" s="272"/>
    </row>
    <row r="5813" spans="1:19">
      <c r="A5813" s="161" t="s">
        <v>7045</v>
      </c>
      <c r="C5813" s="161" t="s">
        <v>133</v>
      </c>
      <c r="F5813" s="163" t="s">
        <v>133</v>
      </c>
      <c r="G5813" s="266" t="s">
        <v>133</v>
      </c>
      <c r="H5813" s="163" t="s">
        <v>133</v>
      </c>
      <c r="I5813" s="163" t="s">
        <v>133</v>
      </c>
      <c r="J5813" s="163" t="s">
        <v>133</v>
      </c>
      <c r="K5813" s="164">
        <f t="shared" si="277"/>
        <v>0</v>
      </c>
      <c r="L5813" s="165">
        <f t="shared" si="278"/>
        <v>0</v>
      </c>
      <c r="M5813" s="172">
        <v>127</v>
      </c>
      <c r="N5813" s="172">
        <v>64</v>
      </c>
      <c r="O5813" s="167" t="s">
        <v>133</v>
      </c>
      <c r="P5813" s="260" t="e">
        <f t="shared" si="276"/>
        <v>#NUM!</v>
      </c>
      <c r="S5813" s="272"/>
    </row>
    <row r="5814" spans="1:19">
      <c r="A5814" s="161" t="s">
        <v>7046</v>
      </c>
      <c r="C5814" s="161" t="s">
        <v>133</v>
      </c>
      <c r="F5814" s="163" t="s">
        <v>133</v>
      </c>
      <c r="G5814" s="266" t="s">
        <v>133</v>
      </c>
      <c r="H5814" s="163" t="s">
        <v>133</v>
      </c>
      <c r="I5814" s="163" t="s">
        <v>133</v>
      </c>
      <c r="J5814" s="163" t="s">
        <v>133</v>
      </c>
      <c r="K5814" s="164">
        <f t="shared" si="277"/>
        <v>0</v>
      </c>
      <c r="L5814" s="165">
        <f t="shared" si="278"/>
        <v>0</v>
      </c>
      <c r="M5814" s="172">
        <v>127</v>
      </c>
      <c r="N5814" s="172">
        <v>64</v>
      </c>
      <c r="O5814" s="167" t="s">
        <v>133</v>
      </c>
      <c r="P5814" s="260" t="e">
        <f t="shared" si="276"/>
        <v>#NUM!</v>
      </c>
      <c r="S5814" s="272"/>
    </row>
    <row r="5815" spans="1:19">
      <c r="A5815" s="161" t="s">
        <v>7047</v>
      </c>
      <c r="C5815" s="161" t="s">
        <v>133</v>
      </c>
      <c r="F5815" s="163" t="s">
        <v>133</v>
      </c>
      <c r="G5815" s="266" t="s">
        <v>133</v>
      </c>
      <c r="H5815" s="163" t="s">
        <v>133</v>
      </c>
      <c r="I5815" s="163" t="s">
        <v>133</v>
      </c>
      <c r="J5815" s="163" t="s">
        <v>133</v>
      </c>
      <c r="K5815" s="164">
        <f t="shared" si="277"/>
        <v>0</v>
      </c>
      <c r="L5815" s="165">
        <f t="shared" si="278"/>
        <v>0</v>
      </c>
      <c r="M5815" s="172">
        <v>127</v>
      </c>
      <c r="N5815" s="172">
        <v>64</v>
      </c>
      <c r="O5815" s="167" t="s">
        <v>133</v>
      </c>
      <c r="P5815" s="260" t="e">
        <f t="shared" si="276"/>
        <v>#NUM!</v>
      </c>
      <c r="S5815" s="272"/>
    </row>
    <row r="5816" spans="1:19">
      <c r="A5816" s="161" t="s">
        <v>7048</v>
      </c>
      <c r="C5816" s="161" t="s">
        <v>133</v>
      </c>
      <c r="F5816" s="163" t="s">
        <v>133</v>
      </c>
      <c r="G5816" s="266" t="s">
        <v>133</v>
      </c>
      <c r="H5816" s="163" t="s">
        <v>133</v>
      </c>
      <c r="I5816" s="163" t="s">
        <v>133</v>
      </c>
      <c r="J5816" s="163" t="s">
        <v>133</v>
      </c>
      <c r="K5816" s="164">
        <f t="shared" si="277"/>
        <v>0</v>
      </c>
      <c r="L5816" s="165">
        <f t="shared" si="278"/>
        <v>0</v>
      </c>
      <c r="M5816" s="172">
        <v>127</v>
      </c>
      <c r="N5816" s="172">
        <v>64</v>
      </c>
      <c r="O5816" s="167" t="s">
        <v>133</v>
      </c>
      <c r="P5816" s="260" t="e">
        <f t="shared" si="276"/>
        <v>#NUM!</v>
      </c>
      <c r="S5816" s="272"/>
    </row>
    <row r="5817" spans="1:19">
      <c r="A5817" s="161" t="s">
        <v>7049</v>
      </c>
      <c r="C5817" s="161" t="s">
        <v>133</v>
      </c>
      <c r="F5817" s="163" t="s">
        <v>133</v>
      </c>
      <c r="G5817" s="266" t="s">
        <v>133</v>
      </c>
      <c r="H5817" s="163" t="s">
        <v>133</v>
      </c>
      <c r="I5817" s="163" t="s">
        <v>133</v>
      </c>
      <c r="J5817" s="163" t="s">
        <v>133</v>
      </c>
      <c r="K5817" s="164">
        <f t="shared" si="277"/>
        <v>0</v>
      </c>
      <c r="L5817" s="165">
        <f t="shared" si="278"/>
        <v>0</v>
      </c>
      <c r="M5817" s="172">
        <v>127</v>
      </c>
      <c r="N5817" s="172">
        <v>64</v>
      </c>
      <c r="O5817" s="167" t="s">
        <v>133</v>
      </c>
      <c r="P5817" s="260" t="e">
        <f t="shared" si="276"/>
        <v>#NUM!</v>
      </c>
      <c r="S5817" s="272"/>
    </row>
    <row r="5818" spans="1:19">
      <c r="A5818" s="161" t="s">
        <v>7050</v>
      </c>
      <c r="C5818" s="161" t="s">
        <v>133</v>
      </c>
      <c r="F5818" s="163" t="s">
        <v>133</v>
      </c>
      <c r="G5818" s="266" t="s">
        <v>133</v>
      </c>
      <c r="H5818" s="163" t="s">
        <v>133</v>
      </c>
      <c r="I5818" s="163" t="s">
        <v>133</v>
      </c>
      <c r="J5818" s="163" t="s">
        <v>133</v>
      </c>
      <c r="K5818" s="164">
        <f t="shared" si="277"/>
        <v>0</v>
      </c>
      <c r="L5818" s="165">
        <f t="shared" si="278"/>
        <v>0</v>
      </c>
      <c r="M5818" s="172">
        <v>127</v>
      </c>
      <c r="N5818" s="172">
        <v>64</v>
      </c>
      <c r="O5818" s="167" t="s">
        <v>133</v>
      </c>
      <c r="P5818" s="260" t="e">
        <f t="shared" si="276"/>
        <v>#NUM!</v>
      </c>
      <c r="S5818" s="272"/>
    </row>
    <row r="5819" spans="1:19">
      <c r="A5819" s="161" t="s">
        <v>7051</v>
      </c>
      <c r="C5819" s="161" t="s">
        <v>133</v>
      </c>
      <c r="F5819" s="163" t="s">
        <v>133</v>
      </c>
      <c r="G5819" s="266" t="s">
        <v>133</v>
      </c>
      <c r="H5819" s="163" t="s">
        <v>133</v>
      </c>
      <c r="I5819" s="163" t="s">
        <v>133</v>
      </c>
      <c r="J5819" s="163" t="s">
        <v>133</v>
      </c>
      <c r="K5819" s="164">
        <f t="shared" si="277"/>
        <v>0</v>
      </c>
      <c r="L5819" s="165">
        <f t="shared" si="278"/>
        <v>0</v>
      </c>
      <c r="M5819" s="172">
        <v>127</v>
      </c>
      <c r="N5819" s="172">
        <v>64</v>
      </c>
      <c r="O5819" s="167" t="s">
        <v>133</v>
      </c>
      <c r="P5819" s="260" t="e">
        <f t="shared" si="276"/>
        <v>#NUM!</v>
      </c>
      <c r="S5819" s="272"/>
    </row>
    <row r="5820" spans="1:19">
      <c r="A5820" s="161" t="s">
        <v>7052</v>
      </c>
      <c r="C5820" s="161" t="s">
        <v>133</v>
      </c>
      <c r="F5820" s="163" t="s">
        <v>133</v>
      </c>
      <c r="G5820" s="266" t="s">
        <v>133</v>
      </c>
      <c r="H5820" s="163" t="s">
        <v>133</v>
      </c>
      <c r="I5820" s="163" t="s">
        <v>133</v>
      </c>
      <c r="J5820" s="163" t="s">
        <v>133</v>
      </c>
      <c r="K5820" s="164">
        <f t="shared" si="277"/>
        <v>0</v>
      </c>
      <c r="L5820" s="165">
        <f t="shared" si="278"/>
        <v>0</v>
      </c>
      <c r="M5820" s="172">
        <v>127</v>
      </c>
      <c r="N5820" s="172">
        <v>64</v>
      </c>
      <c r="O5820" s="167" t="s">
        <v>133</v>
      </c>
      <c r="P5820" s="260" t="e">
        <f t="shared" si="276"/>
        <v>#NUM!</v>
      </c>
      <c r="S5820" s="272"/>
    </row>
    <row r="5821" spans="1:19">
      <c r="A5821" s="161" t="s">
        <v>7053</v>
      </c>
      <c r="C5821" s="161" t="s">
        <v>133</v>
      </c>
      <c r="F5821" s="163" t="s">
        <v>133</v>
      </c>
      <c r="G5821" s="266" t="s">
        <v>133</v>
      </c>
      <c r="H5821" s="163" t="s">
        <v>133</v>
      </c>
      <c r="I5821" s="163" t="s">
        <v>133</v>
      </c>
      <c r="J5821" s="163" t="s">
        <v>133</v>
      </c>
      <c r="K5821" s="164">
        <f t="shared" si="277"/>
        <v>0</v>
      </c>
      <c r="L5821" s="165">
        <f t="shared" si="278"/>
        <v>0</v>
      </c>
      <c r="M5821" s="172">
        <v>127</v>
      </c>
      <c r="N5821" s="172">
        <v>64</v>
      </c>
      <c r="O5821" s="167" t="s">
        <v>133</v>
      </c>
      <c r="P5821" s="260" t="e">
        <f t="shared" si="276"/>
        <v>#NUM!</v>
      </c>
      <c r="S5821" s="272"/>
    </row>
    <row r="5822" spans="1:19">
      <c r="A5822" s="161" t="s">
        <v>7054</v>
      </c>
      <c r="C5822" s="161" t="s">
        <v>133</v>
      </c>
      <c r="F5822" s="163" t="s">
        <v>133</v>
      </c>
      <c r="G5822" s="266" t="s">
        <v>133</v>
      </c>
      <c r="H5822" s="163" t="s">
        <v>133</v>
      </c>
      <c r="I5822" s="163" t="s">
        <v>133</v>
      </c>
      <c r="J5822" s="163" t="s">
        <v>133</v>
      </c>
      <c r="K5822" s="164">
        <f t="shared" si="277"/>
        <v>0</v>
      </c>
      <c r="L5822" s="165">
        <f t="shared" si="278"/>
        <v>0</v>
      </c>
      <c r="M5822" s="172">
        <v>127</v>
      </c>
      <c r="N5822" s="172">
        <v>64</v>
      </c>
      <c r="O5822" s="167" t="s">
        <v>133</v>
      </c>
      <c r="P5822" s="260" t="e">
        <f t="shared" si="276"/>
        <v>#NUM!</v>
      </c>
      <c r="S5822" s="272"/>
    </row>
    <row r="5823" spans="1:19">
      <c r="A5823" s="161" t="s">
        <v>7055</v>
      </c>
      <c r="C5823" s="161" t="s">
        <v>133</v>
      </c>
      <c r="F5823" s="163" t="s">
        <v>133</v>
      </c>
      <c r="G5823" s="266" t="s">
        <v>133</v>
      </c>
      <c r="H5823" s="163" t="s">
        <v>133</v>
      </c>
      <c r="I5823" s="163" t="s">
        <v>133</v>
      </c>
      <c r="J5823" s="163" t="s">
        <v>133</v>
      </c>
      <c r="K5823" s="164">
        <f t="shared" si="277"/>
        <v>0</v>
      </c>
      <c r="L5823" s="165">
        <f t="shared" si="278"/>
        <v>0</v>
      </c>
      <c r="M5823" s="172">
        <v>127</v>
      </c>
      <c r="N5823" s="172">
        <v>64</v>
      </c>
      <c r="O5823" s="167" t="s">
        <v>133</v>
      </c>
      <c r="P5823" s="260" t="e">
        <f t="shared" si="276"/>
        <v>#NUM!</v>
      </c>
      <c r="S5823" s="272"/>
    </row>
    <row r="5824" spans="1:19">
      <c r="A5824" s="161" t="s">
        <v>7056</v>
      </c>
      <c r="C5824" s="161" t="s">
        <v>133</v>
      </c>
      <c r="F5824" s="163" t="s">
        <v>133</v>
      </c>
      <c r="G5824" s="266" t="s">
        <v>133</v>
      </c>
      <c r="H5824" s="163" t="s">
        <v>133</v>
      </c>
      <c r="I5824" s="163" t="s">
        <v>133</v>
      </c>
      <c r="J5824" s="163" t="s">
        <v>133</v>
      </c>
      <c r="K5824" s="164">
        <f t="shared" si="277"/>
        <v>0</v>
      </c>
      <c r="L5824" s="165">
        <f t="shared" si="278"/>
        <v>0</v>
      </c>
      <c r="M5824" s="172">
        <v>127</v>
      </c>
      <c r="N5824" s="172">
        <v>64</v>
      </c>
      <c r="O5824" s="167" t="s">
        <v>133</v>
      </c>
      <c r="P5824" s="260" t="e">
        <f t="shared" si="276"/>
        <v>#NUM!</v>
      </c>
      <c r="S5824" s="272"/>
    </row>
    <row r="5825" spans="1:19">
      <c r="A5825" s="161" t="s">
        <v>7057</v>
      </c>
      <c r="C5825" s="161" t="s">
        <v>133</v>
      </c>
      <c r="F5825" s="163" t="s">
        <v>133</v>
      </c>
      <c r="G5825" s="266" t="s">
        <v>133</v>
      </c>
      <c r="H5825" s="163" t="s">
        <v>133</v>
      </c>
      <c r="I5825" s="163" t="s">
        <v>133</v>
      </c>
      <c r="J5825" s="163" t="s">
        <v>133</v>
      </c>
      <c r="K5825" s="164">
        <f t="shared" si="277"/>
        <v>0</v>
      </c>
      <c r="L5825" s="165">
        <f t="shared" si="278"/>
        <v>0</v>
      </c>
      <c r="M5825" s="172">
        <v>127</v>
      </c>
      <c r="N5825" s="172">
        <v>64</v>
      </c>
      <c r="O5825" s="167" t="s">
        <v>133</v>
      </c>
      <c r="P5825" s="260" t="e">
        <f t="shared" si="276"/>
        <v>#NUM!</v>
      </c>
      <c r="S5825" s="272"/>
    </row>
    <row r="5826" spans="1:19">
      <c r="A5826" s="161" t="s">
        <v>7058</v>
      </c>
      <c r="C5826" s="161" t="s">
        <v>133</v>
      </c>
      <c r="F5826" s="163" t="s">
        <v>133</v>
      </c>
      <c r="G5826" s="266" t="s">
        <v>133</v>
      </c>
      <c r="H5826" s="163" t="s">
        <v>133</v>
      </c>
      <c r="I5826" s="163" t="s">
        <v>133</v>
      </c>
      <c r="J5826" s="163" t="s">
        <v>133</v>
      </c>
      <c r="K5826" s="164">
        <f t="shared" si="277"/>
        <v>0</v>
      </c>
      <c r="L5826" s="165">
        <f t="shared" si="278"/>
        <v>0</v>
      </c>
      <c r="M5826" s="172">
        <v>127</v>
      </c>
      <c r="N5826" s="172">
        <v>64</v>
      </c>
      <c r="O5826" s="167" t="s">
        <v>133</v>
      </c>
      <c r="P5826" s="260" t="e">
        <f t="shared" si="276"/>
        <v>#NUM!</v>
      </c>
      <c r="S5826" s="272"/>
    </row>
    <row r="5827" spans="1:19">
      <c r="A5827" s="161" t="s">
        <v>7059</v>
      </c>
      <c r="C5827" s="161" t="s">
        <v>133</v>
      </c>
      <c r="F5827" s="163" t="s">
        <v>133</v>
      </c>
      <c r="G5827" s="266" t="s">
        <v>133</v>
      </c>
      <c r="H5827" s="163" t="s">
        <v>133</v>
      </c>
      <c r="I5827" s="163" t="s">
        <v>133</v>
      </c>
      <c r="J5827" s="163" t="s">
        <v>133</v>
      </c>
      <c r="K5827" s="164">
        <f t="shared" si="277"/>
        <v>0</v>
      </c>
      <c r="L5827" s="165">
        <f t="shared" si="278"/>
        <v>0</v>
      </c>
      <c r="M5827" s="172">
        <v>127</v>
      </c>
      <c r="N5827" s="172">
        <v>64</v>
      </c>
      <c r="O5827" s="167" t="s">
        <v>133</v>
      </c>
      <c r="P5827" s="260" t="e">
        <f t="shared" si="276"/>
        <v>#NUM!</v>
      </c>
      <c r="S5827" s="272"/>
    </row>
    <row r="5828" spans="1:19">
      <c r="A5828" s="161" t="s">
        <v>7060</v>
      </c>
      <c r="C5828" s="161" t="s">
        <v>133</v>
      </c>
      <c r="F5828" s="163" t="s">
        <v>133</v>
      </c>
      <c r="G5828" s="266" t="s">
        <v>133</v>
      </c>
      <c r="H5828" s="163" t="s">
        <v>133</v>
      </c>
      <c r="I5828" s="163" t="s">
        <v>133</v>
      </c>
      <c r="J5828" s="163" t="s">
        <v>133</v>
      </c>
      <c r="K5828" s="164">
        <f t="shared" si="277"/>
        <v>0</v>
      </c>
      <c r="L5828" s="165">
        <f t="shared" si="278"/>
        <v>0</v>
      </c>
      <c r="M5828" s="172">
        <v>127</v>
      </c>
      <c r="N5828" s="172">
        <v>64</v>
      </c>
      <c r="O5828" s="167" t="s">
        <v>133</v>
      </c>
      <c r="P5828" s="260" t="e">
        <f t="shared" si="276"/>
        <v>#NUM!</v>
      </c>
      <c r="S5828" s="272"/>
    </row>
    <row r="5829" spans="1:19">
      <c r="A5829" s="161" t="s">
        <v>7061</v>
      </c>
      <c r="C5829" s="161" t="s">
        <v>133</v>
      </c>
      <c r="F5829" s="163" t="s">
        <v>133</v>
      </c>
      <c r="G5829" s="266" t="s">
        <v>133</v>
      </c>
      <c r="H5829" s="163" t="s">
        <v>133</v>
      </c>
      <c r="I5829" s="163" t="s">
        <v>133</v>
      </c>
      <c r="J5829" s="163" t="s">
        <v>133</v>
      </c>
      <c r="K5829" s="164">
        <f t="shared" si="277"/>
        <v>0</v>
      </c>
      <c r="L5829" s="165">
        <f t="shared" si="278"/>
        <v>0</v>
      </c>
      <c r="M5829" s="172">
        <v>127</v>
      </c>
      <c r="N5829" s="172">
        <v>64</v>
      </c>
      <c r="O5829" s="167" t="s">
        <v>133</v>
      </c>
      <c r="P5829" s="260" t="e">
        <f t="shared" si="276"/>
        <v>#NUM!</v>
      </c>
      <c r="S5829" s="272"/>
    </row>
    <row r="5830" spans="1:19">
      <c r="A5830" s="161" t="s">
        <v>7062</v>
      </c>
      <c r="C5830" s="161" t="s">
        <v>133</v>
      </c>
      <c r="F5830" s="163" t="s">
        <v>133</v>
      </c>
      <c r="G5830" s="266" t="s">
        <v>133</v>
      </c>
      <c r="H5830" s="163" t="s">
        <v>133</v>
      </c>
      <c r="I5830" s="163" t="s">
        <v>133</v>
      </c>
      <c r="J5830" s="163" t="s">
        <v>133</v>
      </c>
      <c r="K5830" s="164">
        <f t="shared" si="277"/>
        <v>0</v>
      </c>
      <c r="L5830" s="165">
        <f t="shared" si="278"/>
        <v>0</v>
      </c>
      <c r="M5830" s="172">
        <v>127</v>
      </c>
      <c r="N5830" s="172">
        <v>64</v>
      </c>
      <c r="O5830" s="167" t="s">
        <v>133</v>
      </c>
      <c r="P5830" s="260" t="e">
        <f t="shared" si="276"/>
        <v>#NUM!</v>
      </c>
      <c r="S5830" s="272"/>
    </row>
    <row r="5831" spans="1:19">
      <c r="A5831" s="161" t="s">
        <v>7063</v>
      </c>
      <c r="C5831" s="161" t="s">
        <v>133</v>
      </c>
      <c r="F5831" s="163" t="s">
        <v>133</v>
      </c>
      <c r="G5831" s="266" t="s">
        <v>133</v>
      </c>
      <c r="H5831" s="163" t="s">
        <v>133</v>
      </c>
      <c r="I5831" s="163" t="s">
        <v>133</v>
      </c>
      <c r="J5831" s="163" t="s">
        <v>133</v>
      </c>
      <c r="K5831" s="164">
        <f t="shared" si="277"/>
        <v>0</v>
      </c>
      <c r="L5831" s="165">
        <f t="shared" si="278"/>
        <v>0</v>
      </c>
      <c r="M5831" s="172">
        <v>127</v>
      </c>
      <c r="N5831" s="172">
        <v>64</v>
      </c>
      <c r="O5831" s="167" t="s">
        <v>133</v>
      </c>
      <c r="P5831" s="260" t="e">
        <f t="shared" si="276"/>
        <v>#NUM!</v>
      </c>
      <c r="S5831" s="272"/>
    </row>
    <row r="5832" spans="1:19">
      <c r="A5832" s="161" t="s">
        <v>7064</v>
      </c>
      <c r="C5832" s="161" t="s">
        <v>133</v>
      </c>
      <c r="F5832" s="163" t="s">
        <v>133</v>
      </c>
      <c r="G5832" s="266" t="s">
        <v>133</v>
      </c>
      <c r="H5832" s="163" t="s">
        <v>133</v>
      </c>
      <c r="I5832" s="163" t="s">
        <v>133</v>
      </c>
      <c r="J5832" s="163" t="s">
        <v>133</v>
      </c>
      <c r="K5832" s="164">
        <f t="shared" si="277"/>
        <v>0</v>
      </c>
      <c r="L5832" s="165">
        <f t="shared" si="278"/>
        <v>0</v>
      </c>
      <c r="M5832" s="172">
        <v>127</v>
      </c>
      <c r="N5832" s="172">
        <v>64</v>
      </c>
      <c r="O5832" s="167" t="s">
        <v>133</v>
      </c>
      <c r="P5832" s="260" t="e">
        <f t="shared" si="276"/>
        <v>#NUM!</v>
      </c>
      <c r="S5832" s="272"/>
    </row>
    <row r="5833" spans="1:19">
      <c r="A5833" s="161" t="s">
        <v>7065</v>
      </c>
      <c r="C5833" s="161" t="s">
        <v>133</v>
      </c>
      <c r="F5833" s="163" t="s">
        <v>133</v>
      </c>
      <c r="G5833" s="266" t="s">
        <v>133</v>
      </c>
      <c r="H5833" s="163" t="s">
        <v>133</v>
      </c>
      <c r="I5833" s="163" t="s">
        <v>133</v>
      </c>
      <c r="J5833" s="163" t="s">
        <v>133</v>
      </c>
      <c r="K5833" s="164">
        <f t="shared" si="277"/>
        <v>0</v>
      </c>
      <c r="L5833" s="165">
        <f t="shared" si="278"/>
        <v>0</v>
      </c>
      <c r="M5833" s="172">
        <v>127</v>
      </c>
      <c r="N5833" s="172">
        <v>64</v>
      </c>
      <c r="O5833" s="167" t="s">
        <v>133</v>
      </c>
      <c r="P5833" s="260" t="e">
        <f t="shared" si="276"/>
        <v>#NUM!</v>
      </c>
      <c r="S5833" s="272"/>
    </row>
    <row r="5834" spans="1:19">
      <c r="A5834" s="161" t="s">
        <v>7066</v>
      </c>
      <c r="C5834" s="161" t="s">
        <v>133</v>
      </c>
      <c r="F5834" s="163" t="s">
        <v>133</v>
      </c>
      <c r="G5834" s="266" t="s">
        <v>133</v>
      </c>
      <c r="H5834" s="163" t="s">
        <v>133</v>
      </c>
      <c r="I5834" s="163" t="s">
        <v>133</v>
      </c>
      <c r="J5834" s="163" t="s">
        <v>133</v>
      </c>
      <c r="K5834" s="164">
        <f t="shared" si="277"/>
        <v>0</v>
      </c>
      <c r="L5834" s="165">
        <f t="shared" si="278"/>
        <v>0</v>
      </c>
      <c r="M5834" s="172">
        <v>127</v>
      </c>
      <c r="N5834" s="172">
        <v>64</v>
      </c>
      <c r="O5834" s="167" t="s">
        <v>133</v>
      </c>
      <c r="P5834" s="260" t="e">
        <f t="shared" si="276"/>
        <v>#NUM!</v>
      </c>
      <c r="S5834" s="272"/>
    </row>
    <row r="5835" spans="1:19">
      <c r="A5835" s="161" t="s">
        <v>7067</v>
      </c>
      <c r="C5835" s="161" t="s">
        <v>133</v>
      </c>
      <c r="F5835" s="163" t="s">
        <v>133</v>
      </c>
      <c r="G5835" s="266" t="s">
        <v>133</v>
      </c>
      <c r="H5835" s="163" t="s">
        <v>133</v>
      </c>
      <c r="I5835" s="163" t="s">
        <v>133</v>
      </c>
      <c r="J5835" s="163" t="s">
        <v>133</v>
      </c>
      <c r="K5835" s="164">
        <f t="shared" si="277"/>
        <v>0</v>
      </c>
      <c r="L5835" s="165">
        <f t="shared" si="278"/>
        <v>0</v>
      </c>
      <c r="M5835" s="172">
        <v>127</v>
      </c>
      <c r="N5835" s="172">
        <v>64</v>
      </c>
      <c r="O5835" s="167" t="s">
        <v>133</v>
      </c>
      <c r="P5835" s="260" t="e">
        <f t="shared" si="276"/>
        <v>#NUM!</v>
      </c>
      <c r="S5835" s="272"/>
    </row>
    <row r="5836" spans="1:19">
      <c r="A5836" s="161" t="s">
        <v>7068</v>
      </c>
      <c r="C5836" s="161" t="s">
        <v>133</v>
      </c>
      <c r="F5836" s="163" t="s">
        <v>133</v>
      </c>
      <c r="G5836" s="266" t="s">
        <v>133</v>
      </c>
      <c r="H5836" s="163" t="s">
        <v>133</v>
      </c>
      <c r="I5836" s="163" t="s">
        <v>133</v>
      </c>
      <c r="J5836" s="163" t="s">
        <v>133</v>
      </c>
      <c r="K5836" s="164">
        <f t="shared" si="277"/>
        <v>0</v>
      </c>
      <c r="L5836" s="165">
        <f t="shared" si="278"/>
        <v>0</v>
      </c>
      <c r="M5836" s="172">
        <v>127</v>
      </c>
      <c r="N5836" s="172">
        <v>64</v>
      </c>
      <c r="O5836" s="167" t="s">
        <v>133</v>
      </c>
      <c r="P5836" s="260" t="e">
        <f t="shared" si="276"/>
        <v>#NUM!</v>
      </c>
      <c r="S5836" s="272"/>
    </row>
    <row r="5837" spans="1:19">
      <c r="A5837" s="161" t="s">
        <v>7069</v>
      </c>
      <c r="C5837" s="161" t="s">
        <v>133</v>
      </c>
      <c r="F5837" s="163" t="s">
        <v>133</v>
      </c>
      <c r="G5837" s="266" t="s">
        <v>133</v>
      </c>
      <c r="H5837" s="163" t="s">
        <v>133</v>
      </c>
      <c r="I5837" s="163" t="s">
        <v>133</v>
      </c>
      <c r="J5837" s="163" t="s">
        <v>133</v>
      </c>
      <c r="K5837" s="164">
        <f t="shared" si="277"/>
        <v>0</v>
      </c>
      <c r="L5837" s="165">
        <f t="shared" si="278"/>
        <v>0</v>
      </c>
      <c r="M5837" s="172">
        <v>127</v>
      </c>
      <c r="N5837" s="172">
        <v>64</v>
      </c>
      <c r="O5837" s="167" t="s">
        <v>133</v>
      </c>
      <c r="P5837" s="260" t="e">
        <f t="shared" si="276"/>
        <v>#NUM!</v>
      </c>
      <c r="S5837" s="272"/>
    </row>
    <row r="5838" spans="1:19">
      <c r="A5838" s="161" t="s">
        <v>7070</v>
      </c>
      <c r="C5838" s="161" t="s">
        <v>133</v>
      </c>
      <c r="F5838" s="163" t="s">
        <v>133</v>
      </c>
      <c r="G5838" s="266" t="s">
        <v>133</v>
      </c>
      <c r="H5838" s="163" t="s">
        <v>133</v>
      </c>
      <c r="I5838" s="163" t="s">
        <v>133</v>
      </c>
      <c r="J5838" s="163" t="s">
        <v>133</v>
      </c>
      <c r="K5838" s="164">
        <f t="shared" si="277"/>
        <v>0</v>
      </c>
      <c r="L5838" s="165">
        <f t="shared" si="278"/>
        <v>0</v>
      </c>
      <c r="M5838" s="172">
        <v>127</v>
      </c>
      <c r="N5838" s="172">
        <v>64</v>
      </c>
      <c r="O5838" s="167" t="s">
        <v>133</v>
      </c>
      <c r="P5838" s="260" t="e">
        <f t="shared" si="276"/>
        <v>#NUM!</v>
      </c>
      <c r="S5838" s="272"/>
    </row>
    <row r="5839" spans="1:19">
      <c r="A5839" s="161" t="s">
        <v>7071</v>
      </c>
      <c r="C5839" s="161" t="s">
        <v>133</v>
      </c>
      <c r="F5839" s="163" t="s">
        <v>133</v>
      </c>
      <c r="G5839" s="266" t="s">
        <v>133</v>
      </c>
      <c r="H5839" s="163" t="s">
        <v>133</v>
      </c>
      <c r="I5839" s="163" t="s">
        <v>133</v>
      </c>
      <c r="J5839" s="163" t="s">
        <v>133</v>
      </c>
      <c r="K5839" s="164">
        <f t="shared" si="277"/>
        <v>0</v>
      </c>
      <c r="L5839" s="165">
        <f t="shared" si="278"/>
        <v>0</v>
      </c>
      <c r="M5839" s="172">
        <v>127</v>
      </c>
      <c r="N5839" s="172">
        <v>64</v>
      </c>
      <c r="O5839" s="167" t="s">
        <v>133</v>
      </c>
      <c r="P5839" s="260" t="e">
        <f t="shared" ref="P5839:P5902" si="279">MEDIAN(Q5839:R5839)</f>
        <v>#NUM!</v>
      </c>
      <c r="S5839" s="272"/>
    </row>
    <row r="5840" spans="1:19">
      <c r="A5840" s="161" t="s">
        <v>7072</v>
      </c>
      <c r="C5840" s="161" t="s">
        <v>133</v>
      </c>
      <c r="F5840" s="163" t="s">
        <v>133</v>
      </c>
      <c r="G5840" s="266" t="s">
        <v>133</v>
      </c>
      <c r="H5840" s="163" t="s">
        <v>133</v>
      </c>
      <c r="I5840" s="163" t="s">
        <v>133</v>
      </c>
      <c r="J5840" s="163" t="s">
        <v>133</v>
      </c>
      <c r="K5840" s="164">
        <f t="shared" ref="K5840:K5903" si="280">IF(OR(D5840="n/a",D5840="nd"),0,D5840)+IF(OR(I5840="n/a",I5840="nd"),0,I5840)</f>
        <v>0</v>
      </c>
      <c r="L5840" s="165">
        <f t="shared" ref="L5840:L5903" si="281">SQRT(SUMSQ(IF(OR(E5840="n/a",E5840="nd"),0,E5840),IF(OR(F5840="n/a",F5840="nd"),0,F5840),IF(OR(J5840="n/a",J5840="nd"),0,J5840)))</f>
        <v>0</v>
      </c>
      <c r="M5840" s="172">
        <v>127</v>
      </c>
      <c r="N5840" s="172">
        <v>64</v>
      </c>
      <c r="O5840" s="167" t="s">
        <v>133</v>
      </c>
      <c r="P5840" s="260" t="e">
        <f t="shared" si="279"/>
        <v>#NUM!</v>
      </c>
      <c r="S5840" s="272"/>
    </row>
    <row r="5841" spans="1:19">
      <c r="A5841" s="161" t="s">
        <v>7073</v>
      </c>
      <c r="C5841" s="161" t="s">
        <v>133</v>
      </c>
      <c r="F5841" s="163" t="s">
        <v>133</v>
      </c>
      <c r="G5841" s="266" t="s">
        <v>133</v>
      </c>
      <c r="H5841" s="163" t="s">
        <v>133</v>
      </c>
      <c r="I5841" s="163" t="s">
        <v>133</v>
      </c>
      <c r="J5841" s="163" t="s">
        <v>133</v>
      </c>
      <c r="K5841" s="164">
        <f t="shared" si="280"/>
        <v>0</v>
      </c>
      <c r="L5841" s="165">
        <f t="shared" si="281"/>
        <v>0</v>
      </c>
      <c r="M5841" s="172">
        <v>127</v>
      </c>
      <c r="N5841" s="172">
        <v>64</v>
      </c>
      <c r="O5841" s="167" t="s">
        <v>133</v>
      </c>
      <c r="P5841" s="260" t="e">
        <f t="shared" si="279"/>
        <v>#NUM!</v>
      </c>
      <c r="S5841" s="272"/>
    </row>
    <row r="5842" spans="1:19">
      <c r="A5842" s="161" t="s">
        <v>7074</v>
      </c>
      <c r="C5842" s="161" t="s">
        <v>133</v>
      </c>
      <c r="F5842" s="163" t="s">
        <v>133</v>
      </c>
      <c r="G5842" s="266" t="s">
        <v>133</v>
      </c>
      <c r="H5842" s="163" t="s">
        <v>133</v>
      </c>
      <c r="I5842" s="163" t="s">
        <v>133</v>
      </c>
      <c r="J5842" s="163" t="s">
        <v>133</v>
      </c>
      <c r="K5842" s="164">
        <f t="shared" si="280"/>
        <v>0</v>
      </c>
      <c r="L5842" s="165">
        <f t="shared" si="281"/>
        <v>0</v>
      </c>
      <c r="M5842" s="172">
        <v>127</v>
      </c>
      <c r="N5842" s="172">
        <v>64</v>
      </c>
      <c r="O5842" s="167" t="s">
        <v>133</v>
      </c>
      <c r="P5842" s="260" t="e">
        <f t="shared" si="279"/>
        <v>#NUM!</v>
      </c>
      <c r="S5842" s="272"/>
    </row>
    <row r="5843" spans="1:19">
      <c r="A5843" s="161" t="s">
        <v>7075</v>
      </c>
      <c r="C5843" s="161" t="s">
        <v>133</v>
      </c>
      <c r="F5843" s="163" t="s">
        <v>133</v>
      </c>
      <c r="G5843" s="266" t="s">
        <v>133</v>
      </c>
      <c r="H5843" s="163" t="s">
        <v>133</v>
      </c>
      <c r="I5843" s="163" t="s">
        <v>133</v>
      </c>
      <c r="J5843" s="163" t="s">
        <v>133</v>
      </c>
      <c r="K5843" s="164">
        <f t="shared" si="280"/>
        <v>0</v>
      </c>
      <c r="L5843" s="165">
        <f t="shared" si="281"/>
        <v>0</v>
      </c>
      <c r="M5843" s="172">
        <v>127</v>
      </c>
      <c r="N5843" s="172">
        <v>64</v>
      </c>
      <c r="O5843" s="167" t="s">
        <v>133</v>
      </c>
      <c r="P5843" s="260" t="e">
        <f t="shared" si="279"/>
        <v>#NUM!</v>
      </c>
      <c r="S5843" s="272"/>
    </row>
    <row r="5844" spans="1:19">
      <c r="A5844" s="161" t="s">
        <v>7076</v>
      </c>
      <c r="C5844" s="161" t="s">
        <v>133</v>
      </c>
      <c r="F5844" s="163" t="s">
        <v>133</v>
      </c>
      <c r="G5844" s="266" t="s">
        <v>133</v>
      </c>
      <c r="H5844" s="163" t="s">
        <v>133</v>
      </c>
      <c r="I5844" s="163" t="s">
        <v>133</v>
      </c>
      <c r="J5844" s="163" t="s">
        <v>133</v>
      </c>
      <c r="K5844" s="164">
        <f t="shared" si="280"/>
        <v>0</v>
      </c>
      <c r="L5844" s="165">
        <f t="shared" si="281"/>
        <v>0</v>
      </c>
      <c r="M5844" s="172">
        <v>127</v>
      </c>
      <c r="N5844" s="172">
        <v>64</v>
      </c>
      <c r="O5844" s="167" t="s">
        <v>133</v>
      </c>
      <c r="P5844" s="260" t="e">
        <f t="shared" si="279"/>
        <v>#NUM!</v>
      </c>
      <c r="S5844" s="272"/>
    </row>
    <row r="5845" spans="1:19">
      <c r="A5845" s="161" t="s">
        <v>7077</v>
      </c>
      <c r="C5845" s="161" t="s">
        <v>133</v>
      </c>
      <c r="F5845" s="163" t="s">
        <v>133</v>
      </c>
      <c r="G5845" s="266" t="s">
        <v>133</v>
      </c>
      <c r="H5845" s="163" t="s">
        <v>133</v>
      </c>
      <c r="I5845" s="163" t="s">
        <v>133</v>
      </c>
      <c r="J5845" s="163" t="s">
        <v>133</v>
      </c>
      <c r="K5845" s="164">
        <f t="shared" si="280"/>
        <v>0</v>
      </c>
      <c r="L5845" s="165">
        <f t="shared" si="281"/>
        <v>0</v>
      </c>
      <c r="M5845" s="172">
        <v>127</v>
      </c>
      <c r="N5845" s="172">
        <v>64</v>
      </c>
      <c r="O5845" s="167" t="s">
        <v>133</v>
      </c>
      <c r="P5845" s="260" t="e">
        <f t="shared" si="279"/>
        <v>#NUM!</v>
      </c>
      <c r="S5845" s="272"/>
    </row>
    <row r="5846" spans="1:19">
      <c r="A5846" s="161" t="s">
        <v>7078</v>
      </c>
      <c r="C5846" s="161" t="s">
        <v>133</v>
      </c>
      <c r="F5846" s="163" t="s">
        <v>133</v>
      </c>
      <c r="G5846" s="266" t="s">
        <v>133</v>
      </c>
      <c r="H5846" s="163" t="s">
        <v>133</v>
      </c>
      <c r="I5846" s="163" t="s">
        <v>133</v>
      </c>
      <c r="J5846" s="163" t="s">
        <v>133</v>
      </c>
      <c r="K5846" s="164">
        <f t="shared" si="280"/>
        <v>0</v>
      </c>
      <c r="L5846" s="165">
        <f t="shared" si="281"/>
        <v>0</v>
      </c>
      <c r="M5846" s="172">
        <v>127</v>
      </c>
      <c r="N5846" s="172">
        <v>64</v>
      </c>
      <c r="O5846" s="167" t="s">
        <v>133</v>
      </c>
      <c r="P5846" s="260" t="e">
        <f t="shared" si="279"/>
        <v>#NUM!</v>
      </c>
      <c r="S5846" s="272"/>
    </row>
    <row r="5847" spans="1:19">
      <c r="A5847" s="161" t="s">
        <v>7079</v>
      </c>
      <c r="C5847" s="161" t="s">
        <v>133</v>
      </c>
      <c r="F5847" s="163" t="s">
        <v>133</v>
      </c>
      <c r="G5847" s="266" t="s">
        <v>133</v>
      </c>
      <c r="H5847" s="163" t="s">
        <v>133</v>
      </c>
      <c r="I5847" s="163" t="s">
        <v>133</v>
      </c>
      <c r="J5847" s="163" t="s">
        <v>133</v>
      </c>
      <c r="K5847" s="164">
        <f t="shared" si="280"/>
        <v>0</v>
      </c>
      <c r="L5847" s="165">
        <f t="shared" si="281"/>
        <v>0</v>
      </c>
      <c r="M5847" s="172">
        <v>127</v>
      </c>
      <c r="N5847" s="172">
        <v>64</v>
      </c>
      <c r="O5847" s="167" t="s">
        <v>133</v>
      </c>
      <c r="P5847" s="260" t="e">
        <f t="shared" si="279"/>
        <v>#NUM!</v>
      </c>
      <c r="S5847" s="272"/>
    </row>
    <row r="5848" spans="1:19">
      <c r="A5848" s="161" t="s">
        <v>7080</v>
      </c>
      <c r="C5848" s="161" t="s">
        <v>133</v>
      </c>
      <c r="F5848" s="163" t="s">
        <v>133</v>
      </c>
      <c r="G5848" s="266" t="s">
        <v>133</v>
      </c>
      <c r="H5848" s="163" t="s">
        <v>133</v>
      </c>
      <c r="I5848" s="163" t="s">
        <v>133</v>
      </c>
      <c r="J5848" s="163" t="s">
        <v>133</v>
      </c>
      <c r="K5848" s="164">
        <f t="shared" si="280"/>
        <v>0</v>
      </c>
      <c r="L5848" s="165">
        <f t="shared" si="281"/>
        <v>0</v>
      </c>
      <c r="M5848" s="172">
        <v>127</v>
      </c>
      <c r="N5848" s="172">
        <v>64</v>
      </c>
      <c r="O5848" s="167" t="s">
        <v>133</v>
      </c>
      <c r="P5848" s="260" t="e">
        <f t="shared" si="279"/>
        <v>#NUM!</v>
      </c>
      <c r="S5848" s="272"/>
    </row>
    <row r="5849" spans="1:19">
      <c r="A5849" s="161" t="s">
        <v>7081</v>
      </c>
      <c r="C5849" s="161" t="s">
        <v>133</v>
      </c>
      <c r="F5849" s="163" t="s">
        <v>133</v>
      </c>
      <c r="G5849" s="266" t="s">
        <v>133</v>
      </c>
      <c r="H5849" s="163" t="s">
        <v>133</v>
      </c>
      <c r="I5849" s="163" t="s">
        <v>133</v>
      </c>
      <c r="J5849" s="163" t="s">
        <v>133</v>
      </c>
      <c r="K5849" s="164">
        <f t="shared" si="280"/>
        <v>0</v>
      </c>
      <c r="L5849" s="165">
        <f t="shared" si="281"/>
        <v>0</v>
      </c>
      <c r="M5849" s="172">
        <v>127</v>
      </c>
      <c r="N5849" s="172">
        <v>64</v>
      </c>
      <c r="O5849" s="167" t="s">
        <v>133</v>
      </c>
      <c r="P5849" s="260" t="e">
        <f t="shared" si="279"/>
        <v>#NUM!</v>
      </c>
      <c r="S5849" s="272"/>
    </row>
    <row r="5850" spans="1:19">
      <c r="A5850" s="161" t="s">
        <v>7082</v>
      </c>
      <c r="C5850" s="161" t="s">
        <v>133</v>
      </c>
      <c r="F5850" s="163" t="s">
        <v>133</v>
      </c>
      <c r="G5850" s="266" t="s">
        <v>133</v>
      </c>
      <c r="H5850" s="163" t="s">
        <v>133</v>
      </c>
      <c r="I5850" s="163" t="s">
        <v>133</v>
      </c>
      <c r="J5850" s="163" t="s">
        <v>133</v>
      </c>
      <c r="K5850" s="164">
        <f t="shared" si="280"/>
        <v>0</v>
      </c>
      <c r="L5850" s="165">
        <f t="shared" si="281"/>
        <v>0</v>
      </c>
      <c r="M5850" s="172">
        <v>127</v>
      </c>
      <c r="N5850" s="172">
        <v>64</v>
      </c>
      <c r="O5850" s="167" t="s">
        <v>133</v>
      </c>
      <c r="P5850" s="260" t="e">
        <f t="shared" si="279"/>
        <v>#NUM!</v>
      </c>
      <c r="S5850" s="272"/>
    </row>
    <row r="5851" spans="1:19">
      <c r="A5851" s="161" t="s">
        <v>7083</v>
      </c>
      <c r="C5851" s="161" t="s">
        <v>133</v>
      </c>
      <c r="F5851" s="163" t="s">
        <v>133</v>
      </c>
      <c r="G5851" s="266" t="s">
        <v>133</v>
      </c>
      <c r="H5851" s="163" t="s">
        <v>133</v>
      </c>
      <c r="I5851" s="163" t="s">
        <v>133</v>
      </c>
      <c r="J5851" s="163" t="s">
        <v>133</v>
      </c>
      <c r="K5851" s="164">
        <f t="shared" si="280"/>
        <v>0</v>
      </c>
      <c r="L5851" s="165">
        <f t="shared" si="281"/>
        <v>0</v>
      </c>
      <c r="M5851" s="172">
        <v>127</v>
      </c>
      <c r="N5851" s="172">
        <v>64</v>
      </c>
      <c r="O5851" s="167" t="s">
        <v>133</v>
      </c>
      <c r="P5851" s="260" t="e">
        <f t="shared" si="279"/>
        <v>#NUM!</v>
      </c>
      <c r="S5851" s="272"/>
    </row>
    <row r="5852" spans="1:19">
      <c r="A5852" s="161" t="s">
        <v>7084</v>
      </c>
      <c r="C5852" s="161" t="s">
        <v>133</v>
      </c>
      <c r="F5852" s="163" t="s">
        <v>133</v>
      </c>
      <c r="G5852" s="266" t="s">
        <v>133</v>
      </c>
      <c r="H5852" s="163" t="s">
        <v>133</v>
      </c>
      <c r="I5852" s="163" t="s">
        <v>133</v>
      </c>
      <c r="J5852" s="163" t="s">
        <v>133</v>
      </c>
      <c r="K5852" s="164">
        <f t="shared" si="280"/>
        <v>0</v>
      </c>
      <c r="L5852" s="165">
        <f t="shared" si="281"/>
        <v>0</v>
      </c>
      <c r="M5852" s="172">
        <v>127</v>
      </c>
      <c r="N5852" s="172">
        <v>64</v>
      </c>
      <c r="O5852" s="167" t="s">
        <v>133</v>
      </c>
      <c r="P5852" s="260" t="e">
        <f t="shared" si="279"/>
        <v>#NUM!</v>
      </c>
      <c r="S5852" s="272"/>
    </row>
    <row r="5853" spans="1:19">
      <c r="A5853" s="161" t="s">
        <v>7085</v>
      </c>
      <c r="C5853" s="161" t="s">
        <v>133</v>
      </c>
      <c r="F5853" s="163" t="s">
        <v>133</v>
      </c>
      <c r="G5853" s="266" t="s">
        <v>133</v>
      </c>
      <c r="H5853" s="163" t="s">
        <v>133</v>
      </c>
      <c r="I5853" s="163" t="s">
        <v>133</v>
      </c>
      <c r="J5853" s="163" t="s">
        <v>133</v>
      </c>
      <c r="K5853" s="164">
        <f t="shared" si="280"/>
        <v>0</v>
      </c>
      <c r="L5853" s="165">
        <f t="shared" si="281"/>
        <v>0</v>
      </c>
      <c r="M5853" s="172">
        <v>127</v>
      </c>
      <c r="N5853" s="172">
        <v>64</v>
      </c>
      <c r="O5853" s="167" t="s">
        <v>133</v>
      </c>
      <c r="P5853" s="260" t="e">
        <f t="shared" si="279"/>
        <v>#NUM!</v>
      </c>
      <c r="S5853" s="272"/>
    </row>
    <row r="5854" spans="1:19">
      <c r="A5854" s="161" t="s">
        <v>7086</v>
      </c>
      <c r="C5854" s="161" t="s">
        <v>133</v>
      </c>
      <c r="F5854" s="163" t="s">
        <v>133</v>
      </c>
      <c r="G5854" s="266" t="s">
        <v>133</v>
      </c>
      <c r="H5854" s="163" t="s">
        <v>133</v>
      </c>
      <c r="I5854" s="163" t="s">
        <v>133</v>
      </c>
      <c r="J5854" s="163" t="s">
        <v>133</v>
      </c>
      <c r="K5854" s="164">
        <f t="shared" si="280"/>
        <v>0</v>
      </c>
      <c r="L5854" s="165">
        <f t="shared" si="281"/>
        <v>0</v>
      </c>
      <c r="M5854" s="172">
        <v>127</v>
      </c>
      <c r="N5854" s="172">
        <v>64</v>
      </c>
      <c r="O5854" s="167" t="s">
        <v>133</v>
      </c>
      <c r="P5854" s="260" t="e">
        <f t="shared" si="279"/>
        <v>#NUM!</v>
      </c>
      <c r="S5854" s="272"/>
    </row>
    <row r="5855" spans="1:19">
      <c r="A5855" s="161" t="s">
        <v>7087</v>
      </c>
      <c r="C5855" s="161" t="s">
        <v>133</v>
      </c>
      <c r="F5855" s="163" t="s">
        <v>133</v>
      </c>
      <c r="G5855" s="266" t="s">
        <v>133</v>
      </c>
      <c r="H5855" s="163" t="s">
        <v>133</v>
      </c>
      <c r="I5855" s="163" t="s">
        <v>133</v>
      </c>
      <c r="J5855" s="163" t="s">
        <v>133</v>
      </c>
      <c r="K5855" s="164">
        <f t="shared" si="280"/>
        <v>0</v>
      </c>
      <c r="L5855" s="165">
        <f t="shared" si="281"/>
        <v>0</v>
      </c>
      <c r="M5855" s="172">
        <v>127</v>
      </c>
      <c r="N5855" s="172">
        <v>64</v>
      </c>
      <c r="O5855" s="167" t="s">
        <v>133</v>
      </c>
      <c r="P5855" s="260" t="e">
        <f t="shared" si="279"/>
        <v>#NUM!</v>
      </c>
      <c r="S5855" s="272"/>
    </row>
    <row r="5856" spans="1:19">
      <c r="A5856" s="161" t="s">
        <v>7088</v>
      </c>
      <c r="C5856" s="161" t="s">
        <v>133</v>
      </c>
      <c r="F5856" s="163" t="s">
        <v>133</v>
      </c>
      <c r="G5856" s="266" t="s">
        <v>133</v>
      </c>
      <c r="H5856" s="163" t="s">
        <v>133</v>
      </c>
      <c r="I5856" s="163" t="s">
        <v>133</v>
      </c>
      <c r="J5856" s="163" t="s">
        <v>133</v>
      </c>
      <c r="K5856" s="164">
        <f t="shared" si="280"/>
        <v>0</v>
      </c>
      <c r="L5856" s="165">
        <f t="shared" si="281"/>
        <v>0</v>
      </c>
      <c r="M5856" s="172">
        <v>127</v>
      </c>
      <c r="N5856" s="172">
        <v>64</v>
      </c>
      <c r="O5856" s="167" t="s">
        <v>133</v>
      </c>
      <c r="P5856" s="260" t="e">
        <f t="shared" si="279"/>
        <v>#NUM!</v>
      </c>
      <c r="S5856" s="272"/>
    </row>
    <row r="5857" spans="1:19">
      <c r="A5857" s="161" t="s">
        <v>7089</v>
      </c>
      <c r="C5857" s="161" t="s">
        <v>133</v>
      </c>
      <c r="F5857" s="163" t="s">
        <v>133</v>
      </c>
      <c r="G5857" s="266" t="s">
        <v>133</v>
      </c>
      <c r="H5857" s="163" t="s">
        <v>133</v>
      </c>
      <c r="I5857" s="163" t="s">
        <v>133</v>
      </c>
      <c r="J5857" s="163" t="s">
        <v>133</v>
      </c>
      <c r="K5857" s="164">
        <f t="shared" si="280"/>
        <v>0</v>
      </c>
      <c r="L5857" s="165">
        <f t="shared" si="281"/>
        <v>0</v>
      </c>
      <c r="M5857" s="172">
        <v>127</v>
      </c>
      <c r="N5857" s="172">
        <v>64</v>
      </c>
      <c r="O5857" s="167" t="s">
        <v>133</v>
      </c>
      <c r="P5857" s="260" t="e">
        <f t="shared" si="279"/>
        <v>#NUM!</v>
      </c>
      <c r="S5857" s="272"/>
    </row>
    <row r="5858" spans="1:19">
      <c r="A5858" s="161" t="s">
        <v>7090</v>
      </c>
      <c r="C5858" s="161" t="s">
        <v>133</v>
      </c>
      <c r="F5858" s="163" t="s">
        <v>133</v>
      </c>
      <c r="G5858" s="266" t="s">
        <v>133</v>
      </c>
      <c r="H5858" s="163" t="s">
        <v>133</v>
      </c>
      <c r="I5858" s="163" t="s">
        <v>133</v>
      </c>
      <c r="J5858" s="163" t="s">
        <v>133</v>
      </c>
      <c r="K5858" s="164">
        <f t="shared" si="280"/>
        <v>0</v>
      </c>
      <c r="L5858" s="165">
        <f t="shared" si="281"/>
        <v>0</v>
      </c>
      <c r="M5858" s="172">
        <v>127</v>
      </c>
      <c r="N5858" s="172">
        <v>64</v>
      </c>
      <c r="O5858" s="167" t="s">
        <v>133</v>
      </c>
      <c r="P5858" s="260" t="e">
        <f t="shared" si="279"/>
        <v>#NUM!</v>
      </c>
      <c r="S5858" s="272"/>
    </row>
    <row r="5859" spans="1:19">
      <c r="A5859" s="161" t="s">
        <v>7091</v>
      </c>
      <c r="C5859" s="161" t="s">
        <v>133</v>
      </c>
      <c r="F5859" s="163" t="s">
        <v>133</v>
      </c>
      <c r="G5859" s="266" t="s">
        <v>133</v>
      </c>
      <c r="H5859" s="163" t="s">
        <v>133</v>
      </c>
      <c r="I5859" s="163" t="s">
        <v>133</v>
      </c>
      <c r="J5859" s="163" t="s">
        <v>133</v>
      </c>
      <c r="K5859" s="164">
        <f t="shared" si="280"/>
        <v>0</v>
      </c>
      <c r="L5859" s="165">
        <f t="shared" si="281"/>
        <v>0</v>
      </c>
      <c r="M5859" s="172">
        <v>127</v>
      </c>
      <c r="N5859" s="172">
        <v>64</v>
      </c>
      <c r="O5859" s="167" t="s">
        <v>133</v>
      </c>
      <c r="P5859" s="260" t="e">
        <f t="shared" si="279"/>
        <v>#NUM!</v>
      </c>
      <c r="S5859" s="272"/>
    </row>
    <row r="5860" spans="1:19">
      <c r="A5860" s="161" t="s">
        <v>7092</v>
      </c>
      <c r="C5860" s="161" t="s">
        <v>133</v>
      </c>
      <c r="F5860" s="163" t="s">
        <v>133</v>
      </c>
      <c r="G5860" s="266" t="s">
        <v>133</v>
      </c>
      <c r="H5860" s="163" t="s">
        <v>133</v>
      </c>
      <c r="I5860" s="163" t="s">
        <v>133</v>
      </c>
      <c r="J5860" s="163" t="s">
        <v>133</v>
      </c>
      <c r="K5860" s="164">
        <f t="shared" si="280"/>
        <v>0</v>
      </c>
      <c r="L5860" s="165">
        <f t="shared" si="281"/>
        <v>0</v>
      </c>
      <c r="M5860" s="172">
        <v>127</v>
      </c>
      <c r="N5860" s="172">
        <v>64</v>
      </c>
      <c r="O5860" s="167" t="s">
        <v>133</v>
      </c>
      <c r="P5860" s="260" t="e">
        <f t="shared" si="279"/>
        <v>#NUM!</v>
      </c>
      <c r="S5860" s="272"/>
    </row>
    <row r="5861" spans="1:19">
      <c r="A5861" s="161" t="s">
        <v>7093</v>
      </c>
      <c r="C5861" s="161" t="s">
        <v>133</v>
      </c>
      <c r="F5861" s="163" t="s">
        <v>133</v>
      </c>
      <c r="G5861" s="266" t="s">
        <v>133</v>
      </c>
      <c r="H5861" s="163" t="s">
        <v>133</v>
      </c>
      <c r="I5861" s="163" t="s">
        <v>133</v>
      </c>
      <c r="J5861" s="163" t="s">
        <v>133</v>
      </c>
      <c r="K5861" s="164">
        <f t="shared" si="280"/>
        <v>0</v>
      </c>
      <c r="L5861" s="165">
        <f t="shared" si="281"/>
        <v>0</v>
      </c>
      <c r="M5861" s="172">
        <v>127</v>
      </c>
      <c r="N5861" s="172">
        <v>64</v>
      </c>
      <c r="O5861" s="167" t="s">
        <v>133</v>
      </c>
      <c r="P5861" s="260" t="e">
        <f t="shared" si="279"/>
        <v>#NUM!</v>
      </c>
      <c r="S5861" s="272"/>
    </row>
    <row r="5862" spans="1:19">
      <c r="A5862" s="161" t="s">
        <v>7094</v>
      </c>
      <c r="C5862" s="161" t="s">
        <v>133</v>
      </c>
      <c r="F5862" s="163" t="s">
        <v>133</v>
      </c>
      <c r="G5862" s="266" t="s">
        <v>133</v>
      </c>
      <c r="H5862" s="163" t="s">
        <v>133</v>
      </c>
      <c r="I5862" s="163" t="s">
        <v>133</v>
      </c>
      <c r="J5862" s="163" t="s">
        <v>133</v>
      </c>
      <c r="K5862" s="164">
        <f t="shared" si="280"/>
        <v>0</v>
      </c>
      <c r="L5862" s="165">
        <f t="shared" si="281"/>
        <v>0</v>
      </c>
      <c r="M5862" s="172">
        <v>127</v>
      </c>
      <c r="N5862" s="172">
        <v>64</v>
      </c>
      <c r="O5862" s="167" t="s">
        <v>133</v>
      </c>
      <c r="P5862" s="260" t="e">
        <f t="shared" si="279"/>
        <v>#NUM!</v>
      </c>
      <c r="S5862" s="272"/>
    </row>
    <row r="5863" spans="1:19">
      <c r="A5863" s="161" t="s">
        <v>7095</v>
      </c>
      <c r="C5863" s="161" t="s">
        <v>133</v>
      </c>
      <c r="F5863" s="163" t="s">
        <v>133</v>
      </c>
      <c r="G5863" s="266" t="s">
        <v>133</v>
      </c>
      <c r="H5863" s="163" t="s">
        <v>133</v>
      </c>
      <c r="I5863" s="163" t="s">
        <v>133</v>
      </c>
      <c r="J5863" s="163" t="s">
        <v>133</v>
      </c>
      <c r="K5863" s="164">
        <f t="shared" si="280"/>
        <v>0</v>
      </c>
      <c r="L5863" s="165">
        <f t="shared" si="281"/>
        <v>0</v>
      </c>
      <c r="M5863" s="172">
        <v>127</v>
      </c>
      <c r="N5863" s="172">
        <v>64</v>
      </c>
      <c r="O5863" s="167" t="s">
        <v>133</v>
      </c>
      <c r="P5863" s="260" t="e">
        <f t="shared" si="279"/>
        <v>#NUM!</v>
      </c>
      <c r="S5863" s="272"/>
    </row>
    <row r="5864" spans="1:19">
      <c r="A5864" s="161" t="s">
        <v>7096</v>
      </c>
      <c r="C5864" s="161" t="s">
        <v>133</v>
      </c>
      <c r="F5864" s="163" t="s">
        <v>133</v>
      </c>
      <c r="G5864" s="266" t="s">
        <v>133</v>
      </c>
      <c r="H5864" s="163" t="s">
        <v>133</v>
      </c>
      <c r="I5864" s="163" t="s">
        <v>133</v>
      </c>
      <c r="J5864" s="163" t="s">
        <v>133</v>
      </c>
      <c r="K5864" s="164">
        <f t="shared" si="280"/>
        <v>0</v>
      </c>
      <c r="L5864" s="165">
        <f t="shared" si="281"/>
        <v>0</v>
      </c>
      <c r="M5864" s="172">
        <v>127</v>
      </c>
      <c r="N5864" s="172">
        <v>64</v>
      </c>
      <c r="O5864" s="167" t="s">
        <v>133</v>
      </c>
      <c r="P5864" s="260" t="e">
        <f t="shared" si="279"/>
        <v>#NUM!</v>
      </c>
      <c r="S5864" s="272"/>
    </row>
    <row r="5865" spans="1:19">
      <c r="A5865" s="161" t="s">
        <v>7097</v>
      </c>
      <c r="C5865" s="161" t="s">
        <v>133</v>
      </c>
      <c r="F5865" s="163" t="s">
        <v>133</v>
      </c>
      <c r="G5865" s="266" t="s">
        <v>133</v>
      </c>
      <c r="H5865" s="163" t="s">
        <v>133</v>
      </c>
      <c r="I5865" s="163" t="s">
        <v>133</v>
      </c>
      <c r="J5865" s="163" t="s">
        <v>133</v>
      </c>
      <c r="K5865" s="164">
        <f t="shared" si="280"/>
        <v>0</v>
      </c>
      <c r="L5865" s="165">
        <f t="shared" si="281"/>
        <v>0</v>
      </c>
      <c r="M5865" s="172">
        <v>127</v>
      </c>
      <c r="N5865" s="172">
        <v>64</v>
      </c>
      <c r="O5865" s="167" t="s">
        <v>133</v>
      </c>
      <c r="P5865" s="260" t="e">
        <f t="shared" si="279"/>
        <v>#NUM!</v>
      </c>
      <c r="S5865" s="272"/>
    </row>
    <row r="5866" spans="1:19">
      <c r="A5866" s="161" t="s">
        <v>7098</v>
      </c>
      <c r="C5866" s="161" t="s">
        <v>133</v>
      </c>
      <c r="F5866" s="163" t="s">
        <v>133</v>
      </c>
      <c r="G5866" s="266" t="s">
        <v>133</v>
      </c>
      <c r="H5866" s="163" t="s">
        <v>133</v>
      </c>
      <c r="I5866" s="163" t="s">
        <v>133</v>
      </c>
      <c r="J5866" s="163" t="s">
        <v>133</v>
      </c>
      <c r="K5866" s="164">
        <f t="shared" si="280"/>
        <v>0</v>
      </c>
      <c r="L5866" s="165">
        <f t="shared" si="281"/>
        <v>0</v>
      </c>
      <c r="M5866" s="172">
        <v>127</v>
      </c>
      <c r="N5866" s="172">
        <v>64</v>
      </c>
      <c r="O5866" s="167" t="s">
        <v>133</v>
      </c>
      <c r="P5866" s="260" t="e">
        <f t="shared" si="279"/>
        <v>#NUM!</v>
      </c>
      <c r="S5866" s="272"/>
    </row>
    <row r="5867" spans="1:19">
      <c r="A5867" s="161" t="s">
        <v>7099</v>
      </c>
      <c r="C5867" s="161" t="s">
        <v>133</v>
      </c>
      <c r="F5867" s="163" t="s">
        <v>133</v>
      </c>
      <c r="G5867" s="266" t="s">
        <v>133</v>
      </c>
      <c r="H5867" s="163" t="s">
        <v>133</v>
      </c>
      <c r="I5867" s="163" t="s">
        <v>133</v>
      </c>
      <c r="J5867" s="163" t="s">
        <v>133</v>
      </c>
      <c r="K5867" s="164">
        <f t="shared" si="280"/>
        <v>0</v>
      </c>
      <c r="L5867" s="165">
        <f t="shared" si="281"/>
        <v>0</v>
      </c>
      <c r="M5867" s="172">
        <v>127</v>
      </c>
      <c r="N5867" s="172">
        <v>64</v>
      </c>
      <c r="O5867" s="167" t="s">
        <v>133</v>
      </c>
      <c r="P5867" s="260" t="e">
        <f t="shared" si="279"/>
        <v>#NUM!</v>
      </c>
      <c r="S5867" s="272"/>
    </row>
    <row r="5868" spans="1:19">
      <c r="A5868" s="161" t="s">
        <v>7100</v>
      </c>
      <c r="C5868" s="161" t="s">
        <v>133</v>
      </c>
      <c r="F5868" s="163" t="s">
        <v>133</v>
      </c>
      <c r="G5868" s="266" t="s">
        <v>133</v>
      </c>
      <c r="H5868" s="163" t="s">
        <v>133</v>
      </c>
      <c r="I5868" s="163" t="s">
        <v>133</v>
      </c>
      <c r="J5868" s="163" t="s">
        <v>133</v>
      </c>
      <c r="K5868" s="164">
        <f t="shared" si="280"/>
        <v>0</v>
      </c>
      <c r="L5868" s="165">
        <f t="shared" si="281"/>
        <v>0</v>
      </c>
      <c r="M5868" s="172">
        <v>127</v>
      </c>
      <c r="N5868" s="172">
        <v>64</v>
      </c>
      <c r="O5868" s="167" t="s">
        <v>133</v>
      </c>
      <c r="P5868" s="260" t="e">
        <f t="shared" si="279"/>
        <v>#NUM!</v>
      </c>
      <c r="S5868" s="272"/>
    </row>
    <row r="5869" spans="1:19">
      <c r="A5869" s="161" t="s">
        <v>7101</v>
      </c>
      <c r="C5869" s="161" t="s">
        <v>133</v>
      </c>
      <c r="F5869" s="163" t="s">
        <v>133</v>
      </c>
      <c r="G5869" s="266" t="s">
        <v>133</v>
      </c>
      <c r="H5869" s="163" t="s">
        <v>133</v>
      </c>
      <c r="I5869" s="163" t="s">
        <v>133</v>
      </c>
      <c r="J5869" s="163" t="s">
        <v>133</v>
      </c>
      <c r="K5869" s="164">
        <f t="shared" si="280"/>
        <v>0</v>
      </c>
      <c r="L5869" s="165">
        <f t="shared" si="281"/>
        <v>0</v>
      </c>
      <c r="M5869" s="172">
        <v>127</v>
      </c>
      <c r="N5869" s="172">
        <v>64</v>
      </c>
      <c r="O5869" s="167" t="s">
        <v>133</v>
      </c>
      <c r="P5869" s="260" t="e">
        <f t="shared" si="279"/>
        <v>#NUM!</v>
      </c>
      <c r="S5869" s="272"/>
    </row>
    <row r="5870" spans="1:19">
      <c r="A5870" s="161" t="s">
        <v>7102</v>
      </c>
      <c r="C5870" s="161" t="s">
        <v>133</v>
      </c>
      <c r="F5870" s="163" t="s">
        <v>133</v>
      </c>
      <c r="G5870" s="266" t="s">
        <v>133</v>
      </c>
      <c r="H5870" s="163" t="s">
        <v>133</v>
      </c>
      <c r="I5870" s="163" t="s">
        <v>133</v>
      </c>
      <c r="J5870" s="163" t="s">
        <v>133</v>
      </c>
      <c r="K5870" s="164">
        <f t="shared" si="280"/>
        <v>0</v>
      </c>
      <c r="L5870" s="165">
        <f t="shared" si="281"/>
        <v>0</v>
      </c>
      <c r="M5870" s="172">
        <v>127</v>
      </c>
      <c r="N5870" s="172">
        <v>64</v>
      </c>
      <c r="O5870" s="167" t="s">
        <v>133</v>
      </c>
      <c r="P5870" s="260" t="e">
        <f t="shared" si="279"/>
        <v>#NUM!</v>
      </c>
      <c r="S5870" s="272"/>
    </row>
    <row r="5871" spans="1:19">
      <c r="A5871" s="161" t="s">
        <v>7103</v>
      </c>
      <c r="C5871" s="161" t="s">
        <v>133</v>
      </c>
      <c r="F5871" s="163" t="s">
        <v>133</v>
      </c>
      <c r="G5871" s="266" t="s">
        <v>133</v>
      </c>
      <c r="H5871" s="163" t="s">
        <v>133</v>
      </c>
      <c r="I5871" s="163" t="s">
        <v>133</v>
      </c>
      <c r="J5871" s="163" t="s">
        <v>133</v>
      </c>
      <c r="K5871" s="164">
        <f t="shared" si="280"/>
        <v>0</v>
      </c>
      <c r="L5871" s="165">
        <f t="shared" si="281"/>
        <v>0</v>
      </c>
      <c r="M5871" s="172">
        <v>127</v>
      </c>
      <c r="N5871" s="172">
        <v>64</v>
      </c>
      <c r="O5871" s="167" t="s">
        <v>133</v>
      </c>
      <c r="P5871" s="260" t="e">
        <f t="shared" si="279"/>
        <v>#NUM!</v>
      </c>
      <c r="S5871" s="272"/>
    </row>
    <row r="5872" spans="1:19">
      <c r="A5872" s="161" t="s">
        <v>7104</v>
      </c>
      <c r="C5872" s="161" t="s">
        <v>133</v>
      </c>
      <c r="F5872" s="163" t="s">
        <v>133</v>
      </c>
      <c r="G5872" s="266" t="s">
        <v>133</v>
      </c>
      <c r="H5872" s="163" t="s">
        <v>133</v>
      </c>
      <c r="I5872" s="163" t="s">
        <v>133</v>
      </c>
      <c r="J5872" s="163" t="s">
        <v>133</v>
      </c>
      <c r="K5872" s="164">
        <f t="shared" si="280"/>
        <v>0</v>
      </c>
      <c r="L5872" s="165">
        <f t="shared" si="281"/>
        <v>0</v>
      </c>
      <c r="M5872" s="172">
        <v>127</v>
      </c>
      <c r="N5872" s="172">
        <v>64</v>
      </c>
      <c r="O5872" s="167" t="s">
        <v>133</v>
      </c>
      <c r="P5872" s="260" t="e">
        <f t="shared" si="279"/>
        <v>#NUM!</v>
      </c>
      <c r="S5872" s="272"/>
    </row>
    <row r="5873" spans="1:19">
      <c r="A5873" s="161" t="s">
        <v>7105</v>
      </c>
      <c r="C5873" s="161" t="s">
        <v>133</v>
      </c>
      <c r="F5873" s="163" t="s">
        <v>133</v>
      </c>
      <c r="G5873" s="266" t="s">
        <v>133</v>
      </c>
      <c r="H5873" s="163" t="s">
        <v>133</v>
      </c>
      <c r="I5873" s="163" t="s">
        <v>133</v>
      </c>
      <c r="J5873" s="163" t="s">
        <v>133</v>
      </c>
      <c r="K5873" s="164">
        <f t="shared" si="280"/>
        <v>0</v>
      </c>
      <c r="L5873" s="165">
        <f t="shared" si="281"/>
        <v>0</v>
      </c>
      <c r="M5873" s="172">
        <v>127</v>
      </c>
      <c r="N5873" s="172">
        <v>64</v>
      </c>
      <c r="O5873" s="167" t="s">
        <v>133</v>
      </c>
      <c r="P5873" s="260" t="e">
        <f t="shared" si="279"/>
        <v>#NUM!</v>
      </c>
      <c r="S5873" s="272"/>
    </row>
    <row r="5874" spans="1:19">
      <c r="A5874" s="161" t="s">
        <v>7106</v>
      </c>
      <c r="C5874" s="161" t="s">
        <v>133</v>
      </c>
      <c r="F5874" s="163" t="s">
        <v>133</v>
      </c>
      <c r="G5874" s="266" t="s">
        <v>133</v>
      </c>
      <c r="H5874" s="163" t="s">
        <v>133</v>
      </c>
      <c r="I5874" s="163" t="s">
        <v>133</v>
      </c>
      <c r="J5874" s="163" t="s">
        <v>133</v>
      </c>
      <c r="K5874" s="164">
        <f t="shared" si="280"/>
        <v>0</v>
      </c>
      <c r="L5874" s="165">
        <f t="shared" si="281"/>
        <v>0</v>
      </c>
      <c r="M5874" s="172">
        <v>127</v>
      </c>
      <c r="N5874" s="172">
        <v>64</v>
      </c>
      <c r="O5874" s="167" t="s">
        <v>133</v>
      </c>
      <c r="P5874" s="260" t="e">
        <f t="shared" si="279"/>
        <v>#NUM!</v>
      </c>
      <c r="S5874" s="272"/>
    </row>
    <row r="5875" spans="1:19">
      <c r="A5875" s="161" t="s">
        <v>7107</v>
      </c>
      <c r="C5875" s="161" t="s">
        <v>133</v>
      </c>
      <c r="F5875" s="163" t="s">
        <v>133</v>
      </c>
      <c r="G5875" s="266" t="s">
        <v>133</v>
      </c>
      <c r="H5875" s="163" t="s">
        <v>133</v>
      </c>
      <c r="I5875" s="163" t="s">
        <v>133</v>
      </c>
      <c r="J5875" s="163" t="s">
        <v>133</v>
      </c>
      <c r="K5875" s="164">
        <f t="shared" si="280"/>
        <v>0</v>
      </c>
      <c r="L5875" s="165">
        <f t="shared" si="281"/>
        <v>0</v>
      </c>
      <c r="M5875" s="172">
        <v>127</v>
      </c>
      <c r="N5875" s="172">
        <v>64</v>
      </c>
      <c r="O5875" s="167" t="s">
        <v>133</v>
      </c>
      <c r="P5875" s="260" t="e">
        <f t="shared" si="279"/>
        <v>#NUM!</v>
      </c>
      <c r="S5875" s="272"/>
    </row>
    <row r="5876" spans="1:19">
      <c r="A5876" s="161" t="s">
        <v>7108</v>
      </c>
      <c r="C5876" s="161" t="s">
        <v>133</v>
      </c>
      <c r="F5876" s="163" t="s">
        <v>133</v>
      </c>
      <c r="G5876" s="266" t="s">
        <v>133</v>
      </c>
      <c r="H5876" s="163" t="s">
        <v>133</v>
      </c>
      <c r="I5876" s="163" t="s">
        <v>133</v>
      </c>
      <c r="J5876" s="163" t="s">
        <v>133</v>
      </c>
      <c r="K5876" s="164">
        <f t="shared" si="280"/>
        <v>0</v>
      </c>
      <c r="L5876" s="165">
        <f t="shared" si="281"/>
        <v>0</v>
      </c>
      <c r="M5876" s="172">
        <v>127</v>
      </c>
      <c r="N5876" s="172">
        <v>64</v>
      </c>
      <c r="O5876" s="167" t="s">
        <v>133</v>
      </c>
      <c r="P5876" s="260" t="e">
        <f t="shared" si="279"/>
        <v>#NUM!</v>
      </c>
      <c r="S5876" s="272"/>
    </row>
    <row r="5877" spans="1:19">
      <c r="A5877" s="161" t="s">
        <v>7109</v>
      </c>
      <c r="C5877" s="161" t="s">
        <v>133</v>
      </c>
      <c r="F5877" s="163" t="s">
        <v>133</v>
      </c>
      <c r="G5877" s="266" t="s">
        <v>133</v>
      </c>
      <c r="H5877" s="163" t="s">
        <v>133</v>
      </c>
      <c r="I5877" s="163" t="s">
        <v>133</v>
      </c>
      <c r="J5877" s="163" t="s">
        <v>133</v>
      </c>
      <c r="K5877" s="164">
        <f t="shared" si="280"/>
        <v>0</v>
      </c>
      <c r="L5877" s="165">
        <f t="shared" si="281"/>
        <v>0</v>
      </c>
      <c r="M5877" s="172">
        <v>127</v>
      </c>
      <c r="N5877" s="172">
        <v>64</v>
      </c>
      <c r="O5877" s="167" t="s">
        <v>133</v>
      </c>
      <c r="P5877" s="260" t="e">
        <f t="shared" si="279"/>
        <v>#NUM!</v>
      </c>
      <c r="S5877" s="272"/>
    </row>
    <row r="5878" spans="1:19">
      <c r="A5878" s="161" t="s">
        <v>7110</v>
      </c>
      <c r="C5878" s="161" t="s">
        <v>133</v>
      </c>
      <c r="F5878" s="163" t="s">
        <v>133</v>
      </c>
      <c r="G5878" s="266" t="s">
        <v>133</v>
      </c>
      <c r="H5878" s="163" t="s">
        <v>133</v>
      </c>
      <c r="I5878" s="163" t="s">
        <v>133</v>
      </c>
      <c r="J5878" s="163" t="s">
        <v>133</v>
      </c>
      <c r="K5878" s="164">
        <f t="shared" si="280"/>
        <v>0</v>
      </c>
      <c r="L5878" s="165">
        <f t="shared" si="281"/>
        <v>0</v>
      </c>
      <c r="M5878" s="172">
        <v>127</v>
      </c>
      <c r="N5878" s="172">
        <v>64</v>
      </c>
      <c r="O5878" s="167" t="s">
        <v>133</v>
      </c>
      <c r="P5878" s="260" t="e">
        <f t="shared" si="279"/>
        <v>#NUM!</v>
      </c>
      <c r="S5878" s="272"/>
    </row>
    <row r="5879" spans="1:19">
      <c r="A5879" s="161" t="s">
        <v>7111</v>
      </c>
      <c r="C5879" s="161" t="s">
        <v>133</v>
      </c>
      <c r="F5879" s="163" t="s">
        <v>133</v>
      </c>
      <c r="G5879" s="266" t="s">
        <v>133</v>
      </c>
      <c r="H5879" s="163" t="s">
        <v>133</v>
      </c>
      <c r="I5879" s="163" t="s">
        <v>133</v>
      </c>
      <c r="J5879" s="163" t="s">
        <v>133</v>
      </c>
      <c r="K5879" s="164">
        <f t="shared" si="280"/>
        <v>0</v>
      </c>
      <c r="L5879" s="165">
        <f t="shared" si="281"/>
        <v>0</v>
      </c>
      <c r="M5879" s="172">
        <v>127</v>
      </c>
      <c r="N5879" s="172">
        <v>64</v>
      </c>
      <c r="O5879" s="167" t="s">
        <v>133</v>
      </c>
      <c r="P5879" s="260" t="e">
        <f t="shared" si="279"/>
        <v>#NUM!</v>
      </c>
      <c r="S5879" s="272"/>
    </row>
    <row r="5880" spans="1:19">
      <c r="A5880" s="161" t="s">
        <v>7112</v>
      </c>
      <c r="C5880" s="161" t="s">
        <v>133</v>
      </c>
      <c r="F5880" s="163" t="s">
        <v>133</v>
      </c>
      <c r="G5880" s="266" t="s">
        <v>133</v>
      </c>
      <c r="H5880" s="163" t="s">
        <v>133</v>
      </c>
      <c r="I5880" s="163" t="s">
        <v>133</v>
      </c>
      <c r="J5880" s="163" t="s">
        <v>133</v>
      </c>
      <c r="K5880" s="164">
        <f t="shared" si="280"/>
        <v>0</v>
      </c>
      <c r="L5880" s="165">
        <f t="shared" si="281"/>
        <v>0</v>
      </c>
      <c r="M5880" s="172">
        <v>127</v>
      </c>
      <c r="N5880" s="172">
        <v>64</v>
      </c>
      <c r="O5880" s="167" t="s">
        <v>133</v>
      </c>
      <c r="P5880" s="260" t="e">
        <f t="shared" si="279"/>
        <v>#NUM!</v>
      </c>
      <c r="S5880" s="272"/>
    </row>
    <row r="5881" spans="1:19">
      <c r="A5881" s="161" t="s">
        <v>7113</v>
      </c>
      <c r="C5881" s="161" t="s">
        <v>133</v>
      </c>
      <c r="F5881" s="163" t="s">
        <v>133</v>
      </c>
      <c r="G5881" s="266" t="s">
        <v>133</v>
      </c>
      <c r="H5881" s="163" t="s">
        <v>133</v>
      </c>
      <c r="I5881" s="163" t="s">
        <v>133</v>
      </c>
      <c r="J5881" s="163" t="s">
        <v>133</v>
      </c>
      <c r="K5881" s="164">
        <f t="shared" si="280"/>
        <v>0</v>
      </c>
      <c r="L5881" s="165">
        <f t="shared" si="281"/>
        <v>0</v>
      </c>
      <c r="M5881" s="172">
        <v>127</v>
      </c>
      <c r="N5881" s="172">
        <v>64</v>
      </c>
      <c r="O5881" s="167" t="s">
        <v>133</v>
      </c>
      <c r="P5881" s="260" t="e">
        <f t="shared" si="279"/>
        <v>#NUM!</v>
      </c>
      <c r="S5881" s="272"/>
    </row>
    <row r="5882" spans="1:19">
      <c r="A5882" s="161" t="s">
        <v>7114</v>
      </c>
      <c r="C5882" s="161" t="s">
        <v>133</v>
      </c>
      <c r="F5882" s="163" t="s">
        <v>133</v>
      </c>
      <c r="G5882" s="266" t="s">
        <v>133</v>
      </c>
      <c r="H5882" s="163" t="s">
        <v>133</v>
      </c>
      <c r="I5882" s="163" t="s">
        <v>133</v>
      </c>
      <c r="J5882" s="163" t="s">
        <v>133</v>
      </c>
      <c r="K5882" s="164">
        <f t="shared" si="280"/>
        <v>0</v>
      </c>
      <c r="L5882" s="165">
        <f t="shared" si="281"/>
        <v>0</v>
      </c>
      <c r="M5882" s="172">
        <v>127</v>
      </c>
      <c r="N5882" s="172">
        <v>64</v>
      </c>
      <c r="O5882" s="167" t="s">
        <v>133</v>
      </c>
      <c r="P5882" s="260" t="e">
        <f t="shared" si="279"/>
        <v>#NUM!</v>
      </c>
      <c r="S5882" s="272"/>
    </row>
    <row r="5883" spans="1:19">
      <c r="A5883" s="161" t="s">
        <v>7115</v>
      </c>
      <c r="C5883" s="161" t="s">
        <v>133</v>
      </c>
      <c r="F5883" s="163" t="s">
        <v>133</v>
      </c>
      <c r="G5883" s="266" t="s">
        <v>133</v>
      </c>
      <c r="H5883" s="163" t="s">
        <v>133</v>
      </c>
      <c r="I5883" s="163" t="s">
        <v>133</v>
      </c>
      <c r="J5883" s="163" t="s">
        <v>133</v>
      </c>
      <c r="K5883" s="164">
        <f t="shared" si="280"/>
        <v>0</v>
      </c>
      <c r="L5883" s="165">
        <f t="shared" si="281"/>
        <v>0</v>
      </c>
      <c r="M5883" s="172">
        <v>127</v>
      </c>
      <c r="N5883" s="172">
        <v>64</v>
      </c>
      <c r="O5883" s="167" t="s">
        <v>133</v>
      </c>
      <c r="P5883" s="260" t="e">
        <f t="shared" si="279"/>
        <v>#NUM!</v>
      </c>
      <c r="S5883" s="272"/>
    </row>
    <row r="5884" spans="1:19">
      <c r="A5884" s="161" t="s">
        <v>7116</v>
      </c>
      <c r="C5884" s="161" t="s">
        <v>133</v>
      </c>
      <c r="F5884" s="163" t="s">
        <v>133</v>
      </c>
      <c r="G5884" s="266" t="s">
        <v>133</v>
      </c>
      <c r="H5884" s="163" t="s">
        <v>133</v>
      </c>
      <c r="I5884" s="163" t="s">
        <v>133</v>
      </c>
      <c r="J5884" s="163" t="s">
        <v>133</v>
      </c>
      <c r="K5884" s="164">
        <f t="shared" si="280"/>
        <v>0</v>
      </c>
      <c r="L5884" s="165">
        <f t="shared" si="281"/>
        <v>0</v>
      </c>
      <c r="M5884" s="172">
        <v>127</v>
      </c>
      <c r="N5884" s="172">
        <v>64</v>
      </c>
      <c r="O5884" s="167" t="s">
        <v>133</v>
      </c>
      <c r="P5884" s="260" t="e">
        <f t="shared" si="279"/>
        <v>#NUM!</v>
      </c>
      <c r="S5884" s="272"/>
    </row>
    <row r="5885" spans="1:19">
      <c r="A5885" s="161" t="s">
        <v>7117</v>
      </c>
      <c r="C5885" s="161" t="s">
        <v>133</v>
      </c>
      <c r="F5885" s="163" t="s">
        <v>133</v>
      </c>
      <c r="G5885" s="266" t="s">
        <v>133</v>
      </c>
      <c r="H5885" s="163" t="s">
        <v>133</v>
      </c>
      <c r="I5885" s="163" t="s">
        <v>133</v>
      </c>
      <c r="J5885" s="163" t="s">
        <v>133</v>
      </c>
      <c r="K5885" s="164">
        <f t="shared" si="280"/>
        <v>0</v>
      </c>
      <c r="L5885" s="165">
        <f t="shared" si="281"/>
        <v>0</v>
      </c>
      <c r="M5885" s="172">
        <v>127</v>
      </c>
      <c r="N5885" s="172">
        <v>64</v>
      </c>
      <c r="O5885" s="167" t="s">
        <v>133</v>
      </c>
      <c r="P5885" s="260" t="e">
        <f t="shared" si="279"/>
        <v>#NUM!</v>
      </c>
      <c r="S5885" s="272"/>
    </row>
    <row r="5886" spans="1:19">
      <c r="A5886" s="161" t="s">
        <v>7118</v>
      </c>
      <c r="C5886" s="161" t="s">
        <v>133</v>
      </c>
      <c r="F5886" s="163" t="s">
        <v>133</v>
      </c>
      <c r="G5886" s="266" t="s">
        <v>133</v>
      </c>
      <c r="H5886" s="163" t="s">
        <v>133</v>
      </c>
      <c r="I5886" s="163" t="s">
        <v>133</v>
      </c>
      <c r="J5886" s="163" t="s">
        <v>133</v>
      </c>
      <c r="K5886" s="164">
        <f t="shared" si="280"/>
        <v>0</v>
      </c>
      <c r="L5886" s="165">
        <f t="shared" si="281"/>
        <v>0</v>
      </c>
      <c r="M5886" s="172">
        <v>127</v>
      </c>
      <c r="N5886" s="172">
        <v>64</v>
      </c>
      <c r="O5886" s="167" t="s">
        <v>133</v>
      </c>
      <c r="P5886" s="260" t="e">
        <f t="shared" si="279"/>
        <v>#NUM!</v>
      </c>
      <c r="S5886" s="272"/>
    </row>
    <row r="5887" spans="1:19">
      <c r="A5887" s="161" t="s">
        <v>7119</v>
      </c>
      <c r="C5887" s="161" t="s">
        <v>133</v>
      </c>
      <c r="F5887" s="163" t="s">
        <v>133</v>
      </c>
      <c r="G5887" s="266" t="s">
        <v>133</v>
      </c>
      <c r="H5887" s="163" t="s">
        <v>133</v>
      </c>
      <c r="I5887" s="163" t="s">
        <v>133</v>
      </c>
      <c r="J5887" s="163" t="s">
        <v>133</v>
      </c>
      <c r="K5887" s="164">
        <f t="shared" si="280"/>
        <v>0</v>
      </c>
      <c r="L5887" s="165">
        <f t="shared" si="281"/>
        <v>0</v>
      </c>
      <c r="M5887" s="172">
        <v>127</v>
      </c>
      <c r="N5887" s="172">
        <v>64</v>
      </c>
      <c r="O5887" s="167" t="s">
        <v>133</v>
      </c>
      <c r="P5887" s="260" t="e">
        <f t="shared" si="279"/>
        <v>#NUM!</v>
      </c>
      <c r="S5887" s="272"/>
    </row>
    <row r="5888" spans="1:19">
      <c r="A5888" s="161" t="s">
        <v>7120</v>
      </c>
      <c r="C5888" s="161" t="s">
        <v>133</v>
      </c>
      <c r="F5888" s="163" t="s">
        <v>133</v>
      </c>
      <c r="G5888" s="266" t="s">
        <v>133</v>
      </c>
      <c r="H5888" s="163" t="s">
        <v>133</v>
      </c>
      <c r="I5888" s="163" t="s">
        <v>133</v>
      </c>
      <c r="J5888" s="163" t="s">
        <v>133</v>
      </c>
      <c r="K5888" s="164">
        <f t="shared" si="280"/>
        <v>0</v>
      </c>
      <c r="L5888" s="165">
        <f t="shared" si="281"/>
        <v>0</v>
      </c>
      <c r="M5888" s="172">
        <v>127</v>
      </c>
      <c r="N5888" s="172">
        <v>64</v>
      </c>
      <c r="O5888" s="167" t="s">
        <v>133</v>
      </c>
      <c r="P5888" s="260" t="e">
        <f t="shared" si="279"/>
        <v>#NUM!</v>
      </c>
      <c r="S5888" s="272"/>
    </row>
    <row r="5889" spans="1:19">
      <c r="A5889" s="161" t="s">
        <v>7121</v>
      </c>
      <c r="C5889" s="161" t="s">
        <v>133</v>
      </c>
      <c r="F5889" s="163" t="s">
        <v>133</v>
      </c>
      <c r="G5889" s="266" t="s">
        <v>133</v>
      </c>
      <c r="H5889" s="163" t="s">
        <v>133</v>
      </c>
      <c r="I5889" s="163" t="s">
        <v>133</v>
      </c>
      <c r="J5889" s="163" t="s">
        <v>133</v>
      </c>
      <c r="K5889" s="164">
        <f t="shared" si="280"/>
        <v>0</v>
      </c>
      <c r="L5889" s="165">
        <f t="shared" si="281"/>
        <v>0</v>
      </c>
      <c r="M5889" s="172">
        <v>127</v>
      </c>
      <c r="N5889" s="172">
        <v>64</v>
      </c>
      <c r="O5889" s="167" t="s">
        <v>133</v>
      </c>
      <c r="P5889" s="260" t="e">
        <f t="shared" si="279"/>
        <v>#NUM!</v>
      </c>
      <c r="S5889" s="272"/>
    </row>
    <row r="5890" spans="1:19">
      <c r="A5890" s="161" t="s">
        <v>7122</v>
      </c>
      <c r="C5890" s="161" t="s">
        <v>133</v>
      </c>
      <c r="F5890" s="163" t="s">
        <v>133</v>
      </c>
      <c r="G5890" s="266" t="s">
        <v>133</v>
      </c>
      <c r="H5890" s="163" t="s">
        <v>133</v>
      </c>
      <c r="I5890" s="163" t="s">
        <v>133</v>
      </c>
      <c r="J5890" s="163" t="s">
        <v>133</v>
      </c>
      <c r="K5890" s="164">
        <f t="shared" si="280"/>
        <v>0</v>
      </c>
      <c r="L5890" s="165">
        <f t="shared" si="281"/>
        <v>0</v>
      </c>
      <c r="M5890" s="172">
        <v>127</v>
      </c>
      <c r="N5890" s="172">
        <v>64</v>
      </c>
      <c r="O5890" s="167" t="s">
        <v>133</v>
      </c>
      <c r="P5890" s="260" t="e">
        <f t="shared" si="279"/>
        <v>#NUM!</v>
      </c>
      <c r="S5890" s="272"/>
    </row>
    <row r="5891" spans="1:19">
      <c r="A5891" s="161" t="s">
        <v>7123</v>
      </c>
      <c r="C5891" s="161" t="s">
        <v>133</v>
      </c>
      <c r="F5891" s="163" t="s">
        <v>133</v>
      </c>
      <c r="G5891" s="266" t="s">
        <v>133</v>
      </c>
      <c r="H5891" s="163" t="s">
        <v>133</v>
      </c>
      <c r="I5891" s="163" t="s">
        <v>133</v>
      </c>
      <c r="J5891" s="163" t="s">
        <v>133</v>
      </c>
      <c r="K5891" s="164">
        <f t="shared" si="280"/>
        <v>0</v>
      </c>
      <c r="L5891" s="165">
        <f t="shared" si="281"/>
        <v>0</v>
      </c>
      <c r="M5891" s="172">
        <v>127</v>
      </c>
      <c r="N5891" s="172">
        <v>64</v>
      </c>
      <c r="O5891" s="167" t="s">
        <v>133</v>
      </c>
      <c r="P5891" s="260" t="e">
        <f t="shared" si="279"/>
        <v>#NUM!</v>
      </c>
      <c r="S5891" s="272"/>
    </row>
    <row r="5892" spans="1:19">
      <c r="A5892" s="161" t="s">
        <v>7124</v>
      </c>
      <c r="C5892" s="161" t="s">
        <v>133</v>
      </c>
      <c r="F5892" s="163" t="s">
        <v>133</v>
      </c>
      <c r="G5892" s="266" t="s">
        <v>133</v>
      </c>
      <c r="H5892" s="163" t="s">
        <v>133</v>
      </c>
      <c r="I5892" s="163" t="s">
        <v>133</v>
      </c>
      <c r="J5892" s="163" t="s">
        <v>133</v>
      </c>
      <c r="K5892" s="164">
        <f t="shared" si="280"/>
        <v>0</v>
      </c>
      <c r="L5892" s="165">
        <f t="shared" si="281"/>
        <v>0</v>
      </c>
      <c r="M5892" s="172">
        <v>127</v>
      </c>
      <c r="N5892" s="172">
        <v>64</v>
      </c>
      <c r="O5892" s="167" t="s">
        <v>133</v>
      </c>
      <c r="P5892" s="260" t="e">
        <f t="shared" si="279"/>
        <v>#NUM!</v>
      </c>
      <c r="S5892" s="272"/>
    </row>
    <row r="5893" spans="1:19">
      <c r="A5893" s="161" t="s">
        <v>7125</v>
      </c>
      <c r="C5893" s="161" t="s">
        <v>133</v>
      </c>
      <c r="F5893" s="163" t="s">
        <v>133</v>
      </c>
      <c r="G5893" s="266" t="s">
        <v>133</v>
      </c>
      <c r="H5893" s="163" t="s">
        <v>133</v>
      </c>
      <c r="I5893" s="163" t="s">
        <v>133</v>
      </c>
      <c r="J5893" s="163" t="s">
        <v>133</v>
      </c>
      <c r="K5893" s="164">
        <f t="shared" si="280"/>
        <v>0</v>
      </c>
      <c r="L5893" s="165">
        <f t="shared" si="281"/>
        <v>0</v>
      </c>
      <c r="M5893" s="172">
        <v>127</v>
      </c>
      <c r="N5893" s="172">
        <v>64</v>
      </c>
      <c r="O5893" s="167" t="s">
        <v>133</v>
      </c>
      <c r="P5893" s="260" t="e">
        <f t="shared" si="279"/>
        <v>#NUM!</v>
      </c>
      <c r="S5893" s="272"/>
    </row>
    <row r="5894" spans="1:19">
      <c r="A5894" s="161" t="s">
        <v>7126</v>
      </c>
      <c r="C5894" s="161" t="s">
        <v>133</v>
      </c>
      <c r="F5894" s="163" t="s">
        <v>133</v>
      </c>
      <c r="G5894" s="266" t="s">
        <v>133</v>
      </c>
      <c r="H5894" s="163" t="s">
        <v>133</v>
      </c>
      <c r="I5894" s="163" t="s">
        <v>133</v>
      </c>
      <c r="J5894" s="163" t="s">
        <v>133</v>
      </c>
      <c r="K5894" s="164">
        <f t="shared" si="280"/>
        <v>0</v>
      </c>
      <c r="L5894" s="165">
        <f t="shared" si="281"/>
        <v>0</v>
      </c>
      <c r="M5894" s="172">
        <v>127</v>
      </c>
      <c r="N5894" s="172">
        <v>64</v>
      </c>
      <c r="O5894" s="167" t="s">
        <v>133</v>
      </c>
      <c r="P5894" s="260" t="e">
        <f t="shared" si="279"/>
        <v>#NUM!</v>
      </c>
      <c r="S5894" s="272"/>
    </row>
    <row r="5895" spans="1:19">
      <c r="A5895" s="161" t="s">
        <v>7127</v>
      </c>
      <c r="C5895" s="161" t="s">
        <v>133</v>
      </c>
      <c r="F5895" s="163" t="s">
        <v>133</v>
      </c>
      <c r="G5895" s="266" t="s">
        <v>133</v>
      </c>
      <c r="H5895" s="163" t="s">
        <v>133</v>
      </c>
      <c r="I5895" s="163" t="s">
        <v>133</v>
      </c>
      <c r="J5895" s="163" t="s">
        <v>133</v>
      </c>
      <c r="K5895" s="164">
        <f t="shared" si="280"/>
        <v>0</v>
      </c>
      <c r="L5895" s="165">
        <f t="shared" si="281"/>
        <v>0</v>
      </c>
      <c r="M5895" s="172">
        <v>127</v>
      </c>
      <c r="N5895" s="172">
        <v>64</v>
      </c>
      <c r="O5895" s="167" t="s">
        <v>133</v>
      </c>
      <c r="P5895" s="260" t="e">
        <f t="shared" si="279"/>
        <v>#NUM!</v>
      </c>
      <c r="S5895" s="272"/>
    </row>
    <row r="5896" spans="1:19">
      <c r="A5896" s="161" t="s">
        <v>7128</v>
      </c>
      <c r="C5896" s="161" t="s">
        <v>133</v>
      </c>
      <c r="F5896" s="163" t="s">
        <v>133</v>
      </c>
      <c r="G5896" s="266" t="s">
        <v>133</v>
      </c>
      <c r="H5896" s="163" t="s">
        <v>133</v>
      </c>
      <c r="I5896" s="163" t="s">
        <v>133</v>
      </c>
      <c r="J5896" s="163" t="s">
        <v>133</v>
      </c>
      <c r="K5896" s="164">
        <f t="shared" si="280"/>
        <v>0</v>
      </c>
      <c r="L5896" s="165">
        <f t="shared" si="281"/>
        <v>0</v>
      </c>
      <c r="M5896" s="172">
        <v>127</v>
      </c>
      <c r="N5896" s="172">
        <v>64</v>
      </c>
      <c r="O5896" s="167" t="s">
        <v>133</v>
      </c>
      <c r="P5896" s="260" t="e">
        <f t="shared" si="279"/>
        <v>#NUM!</v>
      </c>
      <c r="S5896" s="272"/>
    </row>
    <row r="5897" spans="1:19">
      <c r="A5897" s="161" t="s">
        <v>7129</v>
      </c>
      <c r="C5897" s="161" t="s">
        <v>133</v>
      </c>
      <c r="F5897" s="163" t="s">
        <v>133</v>
      </c>
      <c r="G5897" s="266" t="s">
        <v>133</v>
      </c>
      <c r="H5897" s="163" t="s">
        <v>133</v>
      </c>
      <c r="I5897" s="163" t="s">
        <v>133</v>
      </c>
      <c r="J5897" s="163" t="s">
        <v>133</v>
      </c>
      <c r="K5897" s="164">
        <f t="shared" si="280"/>
        <v>0</v>
      </c>
      <c r="L5897" s="165">
        <f t="shared" si="281"/>
        <v>0</v>
      </c>
      <c r="M5897" s="172">
        <v>127</v>
      </c>
      <c r="N5897" s="172">
        <v>64</v>
      </c>
      <c r="O5897" s="167" t="s">
        <v>133</v>
      </c>
      <c r="P5897" s="260" t="e">
        <f t="shared" si="279"/>
        <v>#NUM!</v>
      </c>
      <c r="S5897" s="272"/>
    </row>
    <row r="5898" spans="1:19">
      <c r="A5898" s="161" t="s">
        <v>7130</v>
      </c>
      <c r="C5898" s="161" t="s">
        <v>133</v>
      </c>
      <c r="F5898" s="163" t="s">
        <v>133</v>
      </c>
      <c r="G5898" s="266" t="s">
        <v>133</v>
      </c>
      <c r="H5898" s="163" t="s">
        <v>133</v>
      </c>
      <c r="I5898" s="163" t="s">
        <v>133</v>
      </c>
      <c r="J5898" s="163" t="s">
        <v>133</v>
      </c>
      <c r="K5898" s="164">
        <f t="shared" si="280"/>
        <v>0</v>
      </c>
      <c r="L5898" s="165">
        <f t="shared" si="281"/>
        <v>0</v>
      </c>
      <c r="M5898" s="172">
        <v>127</v>
      </c>
      <c r="N5898" s="172">
        <v>64</v>
      </c>
      <c r="O5898" s="167" t="s">
        <v>133</v>
      </c>
      <c r="P5898" s="260" t="e">
        <f t="shared" si="279"/>
        <v>#NUM!</v>
      </c>
      <c r="S5898" s="272"/>
    </row>
    <row r="5899" spans="1:19">
      <c r="A5899" s="161" t="s">
        <v>7131</v>
      </c>
      <c r="C5899" s="161" t="s">
        <v>133</v>
      </c>
      <c r="F5899" s="163" t="s">
        <v>133</v>
      </c>
      <c r="G5899" s="266" t="s">
        <v>133</v>
      </c>
      <c r="H5899" s="163" t="s">
        <v>133</v>
      </c>
      <c r="I5899" s="163" t="s">
        <v>133</v>
      </c>
      <c r="J5899" s="163" t="s">
        <v>133</v>
      </c>
      <c r="K5899" s="164">
        <f t="shared" si="280"/>
        <v>0</v>
      </c>
      <c r="L5899" s="165">
        <f t="shared" si="281"/>
        <v>0</v>
      </c>
      <c r="M5899" s="172">
        <v>127</v>
      </c>
      <c r="N5899" s="172">
        <v>64</v>
      </c>
      <c r="O5899" s="167" t="s">
        <v>133</v>
      </c>
      <c r="P5899" s="260" t="e">
        <f t="shared" si="279"/>
        <v>#NUM!</v>
      </c>
      <c r="S5899" s="272"/>
    </row>
    <row r="5900" spans="1:19">
      <c r="A5900" s="161" t="s">
        <v>7132</v>
      </c>
      <c r="C5900" s="161" t="s">
        <v>133</v>
      </c>
      <c r="F5900" s="163" t="s">
        <v>133</v>
      </c>
      <c r="G5900" s="266" t="s">
        <v>133</v>
      </c>
      <c r="H5900" s="163" t="s">
        <v>133</v>
      </c>
      <c r="I5900" s="163" t="s">
        <v>133</v>
      </c>
      <c r="J5900" s="163" t="s">
        <v>133</v>
      </c>
      <c r="K5900" s="164">
        <f t="shared" si="280"/>
        <v>0</v>
      </c>
      <c r="L5900" s="165">
        <f t="shared" si="281"/>
        <v>0</v>
      </c>
      <c r="M5900" s="172">
        <v>127</v>
      </c>
      <c r="N5900" s="172">
        <v>64</v>
      </c>
      <c r="O5900" s="167" t="s">
        <v>133</v>
      </c>
      <c r="P5900" s="260" t="e">
        <f t="shared" si="279"/>
        <v>#NUM!</v>
      </c>
      <c r="S5900" s="272"/>
    </row>
    <row r="5901" spans="1:19">
      <c r="A5901" s="161" t="s">
        <v>7133</v>
      </c>
      <c r="C5901" s="161" t="s">
        <v>133</v>
      </c>
      <c r="F5901" s="163" t="s">
        <v>133</v>
      </c>
      <c r="G5901" s="266" t="s">
        <v>133</v>
      </c>
      <c r="H5901" s="163" t="s">
        <v>133</v>
      </c>
      <c r="I5901" s="163" t="s">
        <v>133</v>
      </c>
      <c r="J5901" s="163" t="s">
        <v>133</v>
      </c>
      <c r="K5901" s="164">
        <f t="shared" si="280"/>
        <v>0</v>
      </c>
      <c r="L5901" s="165">
        <f t="shared" si="281"/>
        <v>0</v>
      </c>
      <c r="M5901" s="172">
        <v>127</v>
      </c>
      <c r="N5901" s="172">
        <v>64</v>
      </c>
      <c r="O5901" s="167" t="s">
        <v>133</v>
      </c>
      <c r="P5901" s="260" t="e">
        <f t="shared" si="279"/>
        <v>#NUM!</v>
      </c>
      <c r="S5901" s="272"/>
    </row>
    <row r="5902" spans="1:19">
      <c r="A5902" s="161" t="s">
        <v>7134</v>
      </c>
      <c r="C5902" s="161" t="s">
        <v>133</v>
      </c>
      <c r="F5902" s="163" t="s">
        <v>133</v>
      </c>
      <c r="G5902" s="266" t="s">
        <v>133</v>
      </c>
      <c r="H5902" s="163" t="s">
        <v>133</v>
      </c>
      <c r="I5902" s="163" t="s">
        <v>133</v>
      </c>
      <c r="J5902" s="163" t="s">
        <v>133</v>
      </c>
      <c r="K5902" s="164">
        <f t="shared" si="280"/>
        <v>0</v>
      </c>
      <c r="L5902" s="165">
        <f t="shared" si="281"/>
        <v>0</v>
      </c>
      <c r="M5902" s="172">
        <v>127</v>
      </c>
      <c r="N5902" s="172">
        <v>64</v>
      </c>
      <c r="O5902" s="167" t="s">
        <v>133</v>
      </c>
      <c r="P5902" s="260" t="e">
        <f t="shared" si="279"/>
        <v>#NUM!</v>
      </c>
      <c r="S5902" s="272"/>
    </row>
    <row r="5903" spans="1:19">
      <c r="A5903" s="161" t="s">
        <v>7135</v>
      </c>
      <c r="C5903" s="161" t="s">
        <v>133</v>
      </c>
      <c r="F5903" s="163" t="s">
        <v>133</v>
      </c>
      <c r="G5903" s="266" t="s">
        <v>133</v>
      </c>
      <c r="H5903" s="163" t="s">
        <v>133</v>
      </c>
      <c r="I5903" s="163" t="s">
        <v>133</v>
      </c>
      <c r="J5903" s="163" t="s">
        <v>133</v>
      </c>
      <c r="K5903" s="164">
        <f t="shared" si="280"/>
        <v>0</v>
      </c>
      <c r="L5903" s="165">
        <f t="shared" si="281"/>
        <v>0</v>
      </c>
      <c r="M5903" s="172">
        <v>127</v>
      </c>
      <c r="N5903" s="172">
        <v>64</v>
      </c>
      <c r="O5903" s="167" t="s">
        <v>133</v>
      </c>
      <c r="P5903" s="260" t="e">
        <f t="shared" ref="P5903:P5966" si="282">MEDIAN(Q5903:R5903)</f>
        <v>#NUM!</v>
      </c>
      <c r="S5903" s="272"/>
    </row>
    <row r="5904" spans="1:19">
      <c r="A5904" s="161" t="s">
        <v>7136</v>
      </c>
      <c r="C5904" s="161" t="s">
        <v>133</v>
      </c>
      <c r="F5904" s="163" t="s">
        <v>133</v>
      </c>
      <c r="G5904" s="266" t="s">
        <v>133</v>
      </c>
      <c r="H5904" s="163" t="s">
        <v>133</v>
      </c>
      <c r="I5904" s="163" t="s">
        <v>133</v>
      </c>
      <c r="J5904" s="163" t="s">
        <v>133</v>
      </c>
      <c r="K5904" s="164">
        <f t="shared" ref="K5904:K5967" si="283">IF(OR(D5904="n/a",D5904="nd"),0,D5904)+IF(OR(I5904="n/a",I5904="nd"),0,I5904)</f>
        <v>0</v>
      </c>
      <c r="L5904" s="165">
        <f t="shared" ref="L5904:L5967" si="284">SQRT(SUMSQ(IF(OR(E5904="n/a",E5904="nd"),0,E5904),IF(OR(F5904="n/a",F5904="nd"),0,F5904),IF(OR(J5904="n/a",J5904="nd"),0,J5904)))</f>
        <v>0</v>
      </c>
      <c r="M5904" s="172">
        <v>127</v>
      </c>
      <c r="N5904" s="172">
        <v>64</v>
      </c>
      <c r="O5904" s="167" t="s">
        <v>133</v>
      </c>
      <c r="P5904" s="260" t="e">
        <f t="shared" si="282"/>
        <v>#NUM!</v>
      </c>
      <c r="S5904" s="272"/>
    </row>
    <row r="5905" spans="1:19">
      <c r="A5905" s="161" t="s">
        <v>7137</v>
      </c>
      <c r="C5905" s="161" t="s">
        <v>133</v>
      </c>
      <c r="F5905" s="163" t="s">
        <v>133</v>
      </c>
      <c r="G5905" s="266" t="s">
        <v>133</v>
      </c>
      <c r="H5905" s="163" t="s">
        <v>133</v>
      </c>
      <c r="I5905" s="163" t="s">
        <v>133</v>
      </c>
      <c r="J5905" s="163" t="s">
        <v>133</v>
      </c>
      <c r="K5905" s="164">
        <f t="shared" si="283"/>
        <v>0</v>
      </c>
      <c r="L5905" s="165">
        <f t="shared" si="284"/>
        <v>0</v>
      </c>
      <c r="M5905" s="172">
        <v>127</v>
      </c>
      <c r="N5905" s="172">
        <v>64</v>
      </c>
      <c r="O5905" s="167" t="s">
        <v>133</v>
      </c>
      <c r="P5905" s="260" t="e">
        <f t="shared" si="282"/>
        <v>#NUM!</v>
      </c>
      <c r="S5905" s="272"/>
    </row>
    <row r="5906" spans="1:19">
      <c r="A5906" s="161" t="s">
        <v>7138</v>
      </c>
      <c r="C5906" s="161" t="s">
        <v>133</v>
      </c>
      <c r="F5906" s="163" t="s">
        <v>133</v>
      </c>
      <c r="G5906" s="266" t="s">
        <v>133</v>
      </c>
      <c r="H5906" s="163" t="s">
        <v>133</v>
      </c>
      <c r="I5906" s="163" t="s">
        <v>133</v>
      </c>
      <c r="J5906" s="163" t="s">
        <v>133</v>
      </c>
      <c r="K5906" s="164">
        <f t="shared" si="283"/>
        <v>0</v>
      </c>
      <c r="L5906" s="165">
        <f t="shared" si="284"/>
        <v>0</v>
      </c>
      <c r="M5906" s="172">
        <v>127</v>
      </c>
      <c r="N5906" s="172">
        <v>64</v>
      </c>
      <c r="O5906" s="167" t="s">
        <v>133</v>
      </c>
      <c r="P5906" s="260" t="e">
        <f t="shared" si="282"/>
        <v>#NUM!</v>
      </c>
      <c r="S5906" s="272"/>
    </row>
    <row r="5907" spans="1:19">
      <c r="A5907" s="161" t="s">
        <v>7139</v>
      </c>
      <c r="C5907" s="161" t="s">
        <v>133</v>
      </c>
      <c r="F5907" s="163" t="s">
        <v>133</v>
      </c>
      <c r="G5907" s="266" t="s">
        <v>133</v>
      </c>
      <c r="H5907" s="163" t="s">
        <v>133</v>
      </c>
      <c r="I5907" s="163" t="s">
        <v>133</v>
      </c>
      <c r="J5907" s="163" t="s">
        <v>133</v>
      </c>
      <c r="K5907" s="164">
        <f t="shared" si="283"/>
        <v>0</v>
      </c>
      <c r="L5907" s="165">
        <f t="shared" si="284"/>
        <v>0</v>
      </c>
      <c r="M5907" s="172">
        <v>127</v>
      </c>
      <c r="N5907" s="172">
        <v>64</v>
      </c>
      <c r="O5907" s="167" t="s">
        <v>133</v>
      </c>
      <c r="P5907" s="260" t="e">
        <f t="shared" si="282"/>
        <v>#NUM!</v>
      </c>
      <c r="S5907" s="272"/>
    </row>
    <row r="5908" spans="1:19">
      <c r="A5908" s="161" t="s">
        <v>7140</v>
      </c>
      <c r="C5908" s="161" t="s">
        <v>133</v>
      </c>
      <c r="F5908" s="163" t="s">
        <v>133</v>
      </c>
      <c r="G5908" s="266" t="s">
        <v>133</v>
      </c>
      <c r="H5908" s="163" t="s">
        <v>133</v>
      </c>
      <c r="I5908" s="163" t="s">
        <v>133</v>
      </c>
      <c r="J5908" s="163" t="s">
        <v>133</v>
      </c>
      <c r="K5908" s="164">
        <f t="shared" si="283"/>
        <v>0</v>
      </c>
      <c r="L5908" s="165">
        <f t="shared" si="284"/>
        <v>0</v>
      </c>
      <c r="M5908" s="172">
        <v>127</v>
      </c>
      <c r="N5908" s="172">
        <v>64</v>
      </c>
      <c r="O5908" s="167" t="s">
        <v>133</v>
      </c>
      <c r="P5908" s="260" t="e">
        <f t="shared" si="282"/>
        <v>#NUM!</v>
      </c>
      <c r="S5908" s="272"/>
    </row>
    <row r="5909" spans="1:19">
      <c r="A5909" s="161" t="s">
        <v>7141</v>
      </c>
      <c r="C5909" s="161" t="s">
        <v>133</v>
      </c>
      <c r="F5909" s="163" t="s">
        <v>133</v>
      </c>
      <c r="G5909" s="266" t="s">
        <v>133</v>
      </c>
      <c r="H5909" s="163" t="s">
        <v>133</v>
      </c>
      <c r="I5909" s="163" t="s">
        <v>133</v>
      </c>
      <c r="J5909" s="163" t="s">
        <v>133</v>
      </c>
      <c r="K5909" s="164">
        <f t="shared" si="283"/>
        <v>0</v>
      </c>
      <c r="L5909" s="165">
        <f t="shared" si="284"/>
        <v>0</v>
      </c>
      <c r="M5909" s="172">
        <v>127</v>
      </c>
      <c r="N5909" s="172">
        <v>64</v>
      </c>
      <c r="O5909" s="167" t="s">
        <v>133</v>
      </c>
      <c r="P5909" s="260" t="e">
        <f t="shared" si="282"/>
        <v>#NUM!</v>
      </c>
      <c r="S5909" s="272"/>
    </row>
    <row r="5910" spans="1:19">
      <c r="A5910" s="161" t="s">
        <v>7142</v>
      </c>
      <c r="C5910" s="161" t="s">
        <v>133</v>
      </c>
      <c r="F5910" s="163" t="s">
        <v>133</v>
      </c>
      <c r="G5910" s="266" t="s">
        <v>133</v>
      </c>
      <c r="H5910" s="163" t="s">
        <v>133</v>
      </c>
      <c r="I5910" s="163" t="s">
        <v>133</v>
      </c>
      <c r="J5910" s="163" t="s">
        <v>133</v>
      </c>
      <c r="K5910" s="164">
        <f t="shared" si="283"/>
        <v>0</v>
      </c>
      <c r="L5910" s="165">
        <f t="shared" si="284"/>
        <v>0</v>
      </c>
      <c r="M5910" s="172">
        <v>127</v>
      </c>
      <c r="N5910" s="172">
        <v>64</v>
      </c>
      <c r="O5910" s="167" t="s">
        <v>133</v>
      </c>
      <c r="P5910" s="260" t="e">
        <f t="shared" si="282"/>
        <v>#NUM!</v>
      </c>
      <c r="S5910" s="272"/>
    </row>
    <row r="5911" spans="1:19">
      <c r="A5911" s="161" t="s">
        <v>7143</v>
      </c>
      <c r="C5911" s="161" t="s">
        <v>133</v>
      </c>
      <c r="F5911" s="163" t="s">
        <v>133</v>
      </c>
      <c r="G5911" s="266" t="s">
        <v>133</v>
      </c>
      <c r="H5911" s="163" t="s">
        <v>133</v>
      </c>
      <c r="I5911" s="163" t="s">
        <v>133</v>
      </c>
      <c r="J5911" s="163" t="s">
        <v>133</v>
      </c>
      <c r="K5911" s="164">
        <f t="shared" si="283"/>
        <v>0</v>
      </c>
      <c r="L5911" s="165">
        <f t="shared" si="284"/>
        <v>0</v>
      </c>
      <c r="M5911" s="172">
        <v>127</v>
      </c>
      <c r="N5911" s="172">
        <v>64</v>
      </c>
      <c r="O5911" s="167" t="s">
        <v>133</v>
      </c>
      <c r="P5911" s="260" t="e">
        <f t="shared" si="282"/>
        <v>#NUM!</v>
      </c>
      <c r="S5911" s="272"/>
    </row>
    <row r="5912" spans="1:19">
      <c r="A5912" s="161" t="s">
        <v>7144</v>
      </c>
      <c r="C5912" s="161" t="s">
        <v>133</v>
      </c>
      <c r="F5912" s="163" t="s">
        <v>133</v>
      </c>
      <c r="G5912" s="266" t="s">
        <v>133</v>
      </c>
      <c r="H5912" s="163" t="s">
        <v>133</v>
      </c>
      <c r="I5912" s="163" t="s">
        <v>133</v>
      </c>
      <c r="J5912" s="163" t="s">
        <v>133</v>
      </c>
      <c r="K5912" s="164">
        <f t="shared" si="283"/>
        <v>0</v>
      </c>
      <c r="L5912" s="165">
        <f t="shared" si="284"/>
        <v>0</v>
      </c>
      <c r="M5912" s="172">
        <v>127</v>
      </c>
      <c r="N5912" s="172">
        <v>64</v>
      </c>
      <c r="O5912" s="167" t="s">
        <v>133</v>
      </c>
      <c r="P5912" s="260" t="e">
        <f t="shared" si="282"/>
        <v>#NUM!</v>
      </c>
      <c r="S5912" s="272"/>
    </row>
    <row r="5913" spans="1:19">
      <c r="A5913" s="161" t="s">
        <v>7145</v>
      </c>
      <c r="C5913" s="161" t="s">
        <v>133</v>
      </c>
      <c r="F5913" s="163" t="s">
        <v>133</v>
      </c>
      <c r="G5913" s="266" t="s">
        <v>133</v>
      </c>
      <c r="H5913" s="163" t="s">
        <v>133</v>
      </c>
      <c r="I5913" s="163" t="s">
        <v>133</v>
      </c>
      <c r="J5913" s="163" t="s">
        <v>133</v>
      </c>
      <c r="K5913" s="164">
        <f t="shared" si="283"/>
        <v>0</v>
      </c>
      <c r="L5913" s="165">
        <f t="shared" si="284"/>
        <v>0</v>
      </c>
      <c r="M5913" s="172">
        <v>127</v>
      </c>
      <c r="N5913" s="172">
        <v>64</v>
      </c>
      <c r="O5913" s="167" t="s">
        <v>133</v>
      </c>
      <c r="P5913" s="260" t="e">
        <f t="shared" si="282"/>
        <v>#NUM!</v>
      </c>
      <c r="S5913" s="272"/>
    </row>
    <row r="5914" spans="1:19">
      <c r="A5914" s="161" t="s">
        <v>7146</v>
      </c>
      <c r="C5914" s="161" t="s">
        <v>133</v>
      </c>
      <c r="F5914" s="163" t="s">
        <v>133</v>
      </c>
      <c r="G5914" s="266" t="s">
        <v>133</v>
      </c>
      <c r="H5914" s="163" t="s">
        <v>133</v>
      </c>
      <c r="I5914" s="163" t="s">
        <v>133</v>
      </c>
      <c r="J5914" s="163" t="s">
        <v>133</v>
      </c>
      <c r="K5914" s="164">
        <f t="shared" si="283"/>
        <v>0</v>
      </c>
      <c r="L5914" s="165">
        <f t="shared" si="284"/>
        <v>0</v>
      </c>
      <c r="M5914" s="172">
        <v>127</v>
      </c>
      <c r="N5914" s="172">
        <v>64</v>
      </c>
      <c r="O5914" s="167" t="s">
        <v>133</v>
      </c>
      <c r="P5914" s="260" t="e">
        <f t="shared" si="282"/>
        <v>#NUM!</v>
      </c>
      <c r="S5914" s="272"/>
    </row>
    <row r="5915" spans="1:19">
      <c r="A5915" s="161" t="s">
        <v>7147</v>
      </c>
      <c r="C5915" s="161" t="s">
        <v>133</v>
      </c>
      <c r="F5915" s="163" t="s">
        <v>133</v>
      </c>
      <c r="G5915" s="266" t="s">
        <v>133</v>
      </c>
      <c r="H5915" s="163" t="s">
        <v>133</v>
      </c>
      <c r="I5915" s="163" t="s">
        <v>133</v>
      </c>
      <c r="J5915" s="163" t="s">
        <v>133</v>
      </c>
      <c r="K5915" s="164">
        <f t="shared" si="283"/>
        <v>0</v>
      </c>
      <c r="L5915" s="165">
        <f t="shared" si="284"/>
        <v>0</v>
      </c>
      <c r="M5915" s="172">
        <v>127</v>
      </c>
      <c r="N5915" s="172">
        <v>64</v>
      </c>
      <c r="O5915" s="167" t="s">
        <v>133</v>
      </c>
      <c r="P5915" s="260" t="e">
        <f t="shared" si="282"/>
        <v>#NUM!</v>
      </c>
      <c r="S5915" s="272"/>
    </row>
    <row r="5916" spans="1:19">
      <c r="A5916" s="161" t="s">
        <v>7148</v>
      </c>
      <c r="C5916" s="161" t="s">
        <v>133</v>
      </c>
      <c r="F5916" s="163" t="s">
        <v>133</v>
      </c>
      <c r="G5916" s="266" t="s">
        <v>133</v>
      </c>
      <c r="H5916" s="163" t="s">
        <v>133</v>
      </c>
      <c r="I5916" s="163" t="s">
        <v>133</v>
      </c>
      <c r="J5916" s="163" t="s">
        <v>133</v>
      </c>
      <c r="K5916" s="164">
        <f t="shared" si="283"/>
        <v>0</v>
      </c>
      <c r="L5916" s="165">
        <f t="shared" si="284"/>
        <v>0</v>
      </c>
      <c r="M5916" s="172">
        <v>127</v>
      </c>
      <c r="N5916" s="172">
        <v>64</v>
      </c>
      <c r="O5916" s="167" t="s">
        <v>133</v>
      </c>
      <c r="P5916" s="260" t="e">
        <f t="shared" si="282"/>
        <v>#NUM!</v>
      </c>
      <c r="S5916" s="272"/>
    </row>
    <row r="5917" spans="1:19">
      <c r="A5917" s="161" t="s">
        <v>7149</v>
      </c>
      <c r="C5917" s="161" t="s">
        <v>133</v>
      </c>
      <c r="F5917" s="163" t="s">
        <v>133</v>
      </c>
      <c r="G5917" s="266" t="s">
        <v>133</v>
      </c>
      <c r="H5917" s="163" t="s">
        <v>133</v>
      </c>
      <c r="I5917" s="163" t="s">
        <v>133</v>
      </c>
      <c r="J5917" s="163" t="s">
        <v>133</v>
      </c>
      <c r="K5917" s="164">
        <f t="shared" si="283"/>
        <v>0</v>
      </c>
      <c r="L5917" s="165">
        <f t="shared" si="284"/>
        <v>0</v>
      </c>
      <c r="M5917" s="172">
        <v>127</v>
      </c>
      <c r="N5917" s="172">
        <v>64</v>
      </c>
      <c r="O5917" s="167" t="s">
        <v>133</v>
      </c>
      <c r="P5917" s="260" t="e">
        <f t="shared" si="282"/>
        <v>#NUM!</v>
      </c>
      <c r="S5917" s="272"/>
    </row>
    <row r="5918" spans="1:19">
      <c r="A5918" s="161" t="s">
        <v>7150</v>
      </c>
      <c r="C5918" s="161" t="s">
        <v>133</v>
      </c>
      <c r="F5918" s="163" t="s">
        <v>133</v>
      </c>
      <c r="G5918" s="266" t="s">
        <v>133</v>
      </c>
      <c r="H5918" s="163" t="s">
        <v>133</v>
      </c>
      <c r="I5918" s="163" t="s">
        <v>133</v>
      </c>
      <c r="J5918" s="163" t="s">
        <v>133</v>
      </c>
      <c r="K5918" s="164">
        <f t="shared" si="283"/>
        <v>0</v>
      </c>
      <c r="L5918" s="165">
        <f t="shared" si="284"/>
        <v>0</v>
      </c>
      <c r="M5918" s="172">
        <v>127</v>
      </c>
      <c r="N5918" s="172">
        <v>64</v>
      </c>
      <c r="O5918" s="167" t="s">
        <v>133</v>
      </c>
      <c r="P5918" s="260" t="e">
        <f t="shared" si="282"/>
        <v>#NUM!</v>
      </c>
      <c r="S5918" s="272"/>
    </row>
    <row r="5919" spans="1:19">
      <c r="A5919" s="161" t="s">
        <v>7151</v>
      </c>
      <c r="C5919" s="161" t="s">
        <v>133</v>
      </c>
      <c r="F5919" s="163" t="s">
        <v>133</v>
      </c>
      <c r="G5919" s="266" t="s">
        <v>133</v>
      </c>
      <c r="H5919" s="163" t="s">
        <v>133</v>
      </c>
      <c r="I5919" s="163" t="s">
        <v>133</v>
      </c>
      <c r="J5919" s="163" t="s">
        <v>133</v>
      </c>
      <c r="K5919" s="164">
        <f t="shared" si="283"/>
        <v>0</v>
      </c>
      <c r="L5919" s="165">
        <f t="shared" si="284"/>
        <v>0</v>
      </c>
      <c r="M5919" s="172">
        <v>127</v>
      </c>
      <c r="N5919" s="172">
        <v>64</v>
      </c>
      <c r="O5919" s="167" t="s">
        <v>133</v>
      </c>
      <c r="P5919" s="260" t="e">
        <f t="shared" si="282"/>
        <v>#NUM!</v>
      </c>
      <c r="S5919" s="272"/>
    </row>
    <row r="5920" spans="1:19">
      <c r="A5920" s="161" t="s">
        <v>7152</v>
      </c>
      <c r="C5920" s="161" t="s">
        <v>133</v>
      </c>
      <c r="F5920" s="163" t="s">
        <v>133</v>
      </c>
      <c r="G5920" s="266" t="s">
        <v>133</v>
      </c>
      <c r="H5920" s="163" t="s">
        <v>133</v>
      </c>
      <c r="I5920" s="163" t="s">
        <v>133</v>
      </c>
      <c r="J5920" s="163" t="s">
        <v>133</v>
      </c>
      <c r="K5920" s="164">
        <f t="shared" si="283"/>
        <v>0</v>
      </c>
      <c r="L5920" s="165">
        <f t="shared" si="284"/>
        <v>0</v>
      </c>
      <c r="M5920" s="172">
        <v>127</v>
      </c>
      <c r="N5920" s="172">
        <v>64</v>
      </c>
      <c r="O5920" s="167" t="s">
        <v>133</v>
      </c>
      <c r="P5920" s="260" t="e">
        <f t="shared" si="282"/>
        <v>#NUM!</v>
      </c>
      <c r="S5920" s="272"/>
    </row>
    <row r="5921" spans="1:19">
      <c r="A5921" s="161" t="s">
        <v>7153</v>
      </c>
      <c r="C5921" s="161" t="s">
        <v>133</v>
      </c>
      <c r="F5921" s="163" t="s">
        <v>133</v>
      </c>
      <c r="G5921" s="266" t="s">
        <v>133</v>
      </c>
      <c r="H5921" s="163" t="s">
        <v>133</v>
      </c>
      <c r="I5921" s="163" t="s">
        <v>133</v>
      </c>
      <c r="J5921" s="163" t="s">
        <v>133</v>
      </c>
      <c r="K5921" s="164">
        <f t="shared" si="283"/>
        <v>0</v>
      </c>
      <c r="L5921" s="165">
        <f t="shared" si="284"/>
        <v>0</v>
      </c>
      <c r="M5921" s="172">
        <v>127</v>
      </c>
      <c r="N5921" s="172">
        <v>64</v>
      </c>
      <c r="O5921" s="167" t="s">
        <v>133</v>
      </c>
      <c r="P5921" s="260" t="e">
        <f t="shared" si="282"/>
        <v>#NUM!</v>
      </c>
      <c r="S5921" s="272"/>
    </row>
    <row r="5922" spans="1:19">
      <c r="A5922" s="161" t="s">
        <v>7154</v>
      </c>
      <c r="C5922" s="161" t="s">
        <v>133</v>
      </c>
      <c r="F5922" s="163" t="s">
        <v>133</v>
      </c>
      <c r="G5922" s="266" t="s">
        <v>133</v>
      </c>
      <c r="H5922" s="163" t="s">
        <v>133</v>
      </c>
      <c r="I5922" s="163" t="s">
        <v>133</v>
      </c>
      <c r="J5922" s="163" t="s">
        <v>133</v>
      </c>
      <c r="K5922" s="164">
        <f t="shared" si="283"/>
        <v>0</v>
      </c>
      <c r="L5922" s="165">
        <f t="shared" si="284"/>
        <v>0</v>
      </c>
      <c r="M5922" s="172">
        <v>127</v>
      </c>
      <c r="N5922" s="172">
        <v>64</v>
      </c>
      <c r="O5922" s="167" t="s">
        <v>133</v>
      </c>
      <c r="P5922" s="260" t="e">
        <f t="shared" si="282"/>
        <v>#NUM!</v>
      </c>
      <c r="S5922" s="272"/>
    </row>
    <row r="5923" spans="1:19">
      <c r="A5923" s="161" t="s">
        <v>7155</v>
      </c>
      <c r="C5923" s="161" t="s">
        <v>133</v>
      </c>
      <c r="F5923" s="163" t="s">
        <v>133</v>
      </c>
      <c r="G5923" s="266" t="s">
        <v>133</v>
      </c>
      <c r="H5923" s="163" t="s">
        <v>133</v>
      </c>
      <c r="I5923" s="163" t="s">
        <v>133</v>
      </c>
      <c r="J5923" s="163" t="s">
        <v>133</v>
      </c>
      <c r="K5923" s="164">
        <f t="shared" si="283"/>
        <v>0</v>
      </c>
      <c r="L5923" s="165">
        <f t="shared" si="284"/>
        <v>0</v>
      </c>
      <c r="M5923" s="172">
        <v>127</v>
      </c>
      <c r="N5923" s="172">
        <v>64</v>
      </c>
      <c r="O5923" s="167" t="s">
        <v>133</v>
      </c>
      <c r="P5923" s="260" t="e">
        <f t="shared" si="282"/>
        <v>#NUM!</v>
      </c>
      <c r="S5923" s="272"/>
    </row>
    <row r="5924" spans="1:19">
      <c r="A5924" s="161" t="s">
        <v>7156</v>
      </c>
      <c r="C5924" s="161" t="s">
        <v>133</v>
      </c>
      <c r="F5924" s="163" t="s">
        <v>133</v>
      </c>
      <c r="G5924" s="266" t="s">
        <v>133</v>
      </c>
      <c r="H5924" s="163" t="s">
        <v>133</v>
      </c>
      <c r="I5924" s="163" t="s">
        <v>133</v>
      </c>
      <c r="J5924" s="163" t="s">
        <v>133</v>
      </c>
      <c r="K5924" s="164">
        <f t="shared" si="283"/>
        <v>0</v>
      </c>
      <c r="L5924" s="165">
        <f t="shared" si="284"/>
        <v>0</v>
      </c>
      <c r="M5924" s="172">
        <v>127</v>
      </c>
      <c r="N5924" s="172">
        <v>64</v>
      </c>
      <c r="O5924" s="167" t="s">
        <v>133</v>
      </c>
      <c r="P5924" s="260" t="e">
        <f t="shared" si="282"/>
        <v>#NUM!</v>
      </c>
      <c r="S5924" s="272"/>
    </row>
    <row r="5925" spans="1:19">
      <c r="A5925" s="161" t="s">
        <v>7157</v>
      </c>
      <c r="C5925" s="161" t="s">
        <v>133</v>
      </c>
      <c r="F5925" s="163" t="s">
        <v>133</v>
      </c>
      <c r="G5925" s="266" t="s">
        <v>133</v>
      </c>
      <c r="H5925" s="163" t="s">
        <v>133</v>
      </c>
      <c r="I5925" s="163" t="s">
        <v>133</v>
      </c>
      <c r="J5925" s="163" t="s">
        <v>133</v>
      </c>
      <c r="K5925" s="164">
        <f t="shared" si="283"/>
        <v>0</v>
      </c>
      <c r="L5925" s="165">
        <f t="shared" si="284"/>
        <v>0</v>
      </c>
      <c r="M5925" s="172">
        <v>127</v>
      </c>
      <c r="N5925" s="172">
        <v>64</v>
      </c>
      <c r="O5925" s="167" t="s">
        <v>133</v>
      </c>
      <c r="P5925" s="260" t="e">
        <f t="shared" si="282"/>
        <v>#NUM!</v>
      </c>
      <c r="S5925" s="272"/>
    </row>
    <row r="5926" spans="1:19">
      <c r="A5926" s="161" t="s">
        <v>7158</v>
      </c>
      <c r="C5926" s="161" t="s">
        <v>133</v>
      </c>
      <c r="F5926" s="163" t="s">
        <v>133</v>
      </c>
      <c r="G5926" s="266" t="s">
        <v>133</v>
      </c>
      <c r="H5926" s="163" t="s">
        <v>133</v>
      </c>
      <c r="I5926" s="163" t="s">
        <v>133</v>
      </c>
      <c r="J5926" s="163" t="s">
        <v>133</v>
      </c>
      <c r="K5926" s="164">
        <f t="shared" si="283"/>
        <v>0</v>
      </c>
      <c r="L5926" s="165">
        <f t="shared" si="284"/>
        <v>0</v>
      </c>
      <c r="M5926" s="172">
        <v>127</v>
      </c>
      <c r="N5926" s="172">
        <v>64</v>
      </c>
      <c r="O5926" s="167" t="s">
        <v>133</v>
      </c>
      <c r="P5926" s="260" t="e">
        <f t="shared" si="282"/>
        <v>#NUM!</v>
      </c>
      <c r="S5926" s="272"/>
    </row>
    <row r="5927" spans="1:19">
      <c r="A5927" s="161" t="s">
        <v>7159</v>
      </c>
      <c r="C5927" s="161" t="s">
        <v>133</v>
      </c>
      <c r="F5927" s="163" t="s">
        <v>133</v>
      </c>
      <c r="G5927" s="266" t="s">
        <v>133</v>
      </c>
      <c r="H5927" s="163" t="s">
        <v>133</v>
      </c>
      <c r="I5927" s="163" t="s">
        <v>133</v>
      </c>
      <c r="J5927" s="163" t="s">
        <v>133</v>
      </c>
      <c r="K5927" s="164">
        <f t="shared" si="283"/>
        <v>0</v>
      </c>
      <c r="L5927" s="165">
        <f t="shared" si="284"/>
        <v>0</v>
      </c>
      <c r="M5927" s="172">
        <v>127</v>
      </c>
      <c r="N5927" s="172">
        <v>64</v>
      </c>
      <c r="O5927" s="167" t="s">
        <v>133</v>
      </c>
      <c r="P5927" s="260" t="e">
        <f t="shared" si="282"/>
        <v>#NUM!</v>
      </c>
      <c r="S5927" s="272"/>
    </row>
    <row r="5928" spans="1:19">
      <c r="A5928" s="161" t="s">
        <v>7160</v>
      </c>
      <c r="C5928" s="161" t="s">
        <v>133</v>
      </c>
      <c r="F5928" s="163" t="s">
        <v>133</v>
      </c>
      <c r="G5928" s="266" t="s">
        <v>133</v>
      </c>
      <c r="H5928" s="163" t="s">
        <v>133</v>
      </c>
      <c r="I5928" s="163" t="s">
        <v>133</v>
      </c>
      <c r="J5928" s="163" t="s">
        <v>133</v>
      </c>
      <c r="K5928" s="164">
        <f t="shared" si="283"/>
        <v>0</v>
      </c>
      <c r="L5928" s="165">
        <f t="shared" si="284"/>
        <v>0</v>
      </c>
      <c r="M5928" s="172">
        <v>127</v>
      </c>
      <c r="N5928" s="172">
        <v>64</v>
      </c>
      <c r="O5928" s="167" t="s">
        <v>133</v>
      </c>
      <c r="P5928" s="260" t="e">
        <f t="shared" si="282"/>
        <v>#NUM!</v>
      </c>
      <c r="S5928" s="272"/>
    </row>
    <row r="5929" spans="1:19">
      <c r="A5929" s="161" t="s">
        <v>7161</v>
      </c>
      <c r="C5929" s="161" t="s">
        <v>133</v>
      </c>
      <c r="F5929" s="163" t="s">
        <v>133</v>
      </c>
      <c r="G5929" s="266" t="s">
        <v>133</v>
      </c>
      <c r="H5929" s="163" t="s">
        <v>133</v>
      </c>
      <c r="I5929" s="163" t="s">
        <v>133</v>
      </c>
      <c r="J5929" s="163" t="s">
        <v>133</v>
      </c>
      <c r="K5929" s="164">
        <f t="shared" si="283"/>
        <v>0</v>
      </c>
      <c r="L5929" s="165">
        <f t="shared" si="284"/>
        <v>0</v>
      </c>
      <c r="M5929" s="172">
        <v>127</v>
      </c>
      <c r="N5929" s="172">
        <v>64</v>
      </c>
      <c r="O5929" s="167" t="s">
        <v>133</v>
      </c>
      <c r="P5929" s="260" t="e">
        <f t="shared" si="282"/>
        <v>#NUM!</v>
      </c>
      <c r="S5929" s="272"/>
    </row>
    <row r="5930" spans="1:19">
      <c r="A5930" s="161" t="s">
        <v>7162</v>
      </c>
      <c r="C5930" s="161" t="s">
        <v>133</v>
      </c>
      <c r="F5930" s="163" t="s">
        <v>133</v>
      </c>
      <c r="G5930" s="266" t="s">
        <v>133</v>
      </c>
      <c r="H5930" s="163" t="s">
        <v>133</v>
      </c>
      <c r="I5930" s="163" t="s">
        <v>133</v>
      </c>
      <c r="J5930" s="163" t="s">
        <v>133</v>
      </c>
      <c r="K5930" s="164">
        <f t="shared" si="283"/>
        <v>0</v>
      </c>
      <c r="L5930" s="165">
        <f t="shared" si="284"/>
        <v>0</v>
      </c>
      <c r="M5930" s="172">
        <v>127</v>
      </c>
      <c r="N5930" s="172">
        <v>64</v>
      </c>
      <c r="O5930" s="167" t="s">
        <v>133</v>
      </c>
      <c r="P5930" s="260" t="e">
        <f t="shared" si="282"/>
        <v>#NUM!</v>
      </c>
      <c r="S5930" s="272"/>
    </row>
    <row r="5931" spans="1:19">
      <c r="A5931" s="161" t="s">
        <v>7163</v>
      </c>
      <c r="C5931" s="161" t="s">
        <v>133</v>
      </c>
      <c r="F5931" s="163" t="s">
        <v>133</v>
      </c>
      <c r="G5931" s="266" t="s">
        <v>133</v>
      </c>
      <c r="H5931" s="163" t="s">
        <v>133</v>
      </c>
      <c r="I5931" s="163" t="s">
        <v>133</v>
      </c>
      <c r="J5931" s="163" t="s">
        <v>133</v>
      </c>
      <c r="K5931" s="164">
        <f t="shared" si="283"/>
        <v>0</v>
      </c>
      <c r="L5931" s="165">
        <f t="shared" si="284"/>
        <v>0</v>
      </c>
      <c r="M5931" s="172">
        <v>127</v>
      </c>
      <c r="N5931" s="172">
        <v>64</v>
      </c>
      <c r="O5931" s="167" t="s">
        <v>133</v>
      </c>
      <c r="P5931" s="260" t="e">
        <f t="shared" si="282"/>
        <v>#NUM!</v>
      </c>
      <c r="S5931" s="272"/>
    </row>
    <row r="5932" spans="1:19">
      <c r="A5932" s="161" t="s">
        <v>7164</v>
      </c>
      <c r="C5932" s="161" t="s">
        <v>133</v>
      </c>
      <c r="F5932" s="163" t="s">
        <v>133</v>
      </c>
      <c r="G5932" s="266" t="s">
        <v>133</v>
      </c>
      <c r="H5932" s="163" t="s">
        <v>133</v>
      </c>
      <c r="I5932" s="163" t="s">
        <v>133</v>
      </c>
      <c r="J5932" s="163" t="s">
        <v>133</v>
      </c>
      <c r="K5932" s="164">
        <f t="shared" si="283"/>
        <v>0</v>
      </c>
      <c r="L5932" s="165">
        <f t="shared" si="284"/>
        <v>0</v>
      </c>
      <c r="M5932" s="172">
        <v>127</v>
      </c>
      <c r="N5932" s="172">
        <v>64</v>
      </c>
      <c r="O5932" s="167" t="s">
        <v>133</v>
      </c>
      <c r="P5932" s="260" t="e">
        <f t="shared" si="282"/>
        <v>#NUM!</v>
      </c>
      <c r="S5932" s="272"/>
    </row>
    <row r="5933" spans="1:19">
      <c r="A5933" s="161" t="s">
        <v>7165</v>
      </c>
      <c r="C5933" s="161" t="s">
        <v>133</v>
      </c>
      <c r="F5933" s="163" t="s">
        <v>133</v>
      </c>
      <c r="G5933" s="266" t="s">
        <v>133</v>
      </c>
      <c r="H5933" s="163" t="s">
        <v>133</v>
      </c>
      <c r="I5933" s="163" t="s">
        <v>133</v>
      </c>
      <c r="J5933" s="163" t="s">
        <v>133</v>
      </c>
      <c r="K5933" s="164">
        <f t="shared" si="283"/>
        <v>0</v>
      </c>
      <c r="L5933" s="165">
        <f t="shared" si="284"/>
        <v>0</v>
      </c>
      <c r="M5933" s="172">
        <v>127</v>
      </c>
      <c r="N5933" s="172">
        <v>64</v>
      </c>
      <c r="O5933" s="167" t="s">
        <v>133</v>
      </c>
      <c r="P5933" s="260" t="e">
        <f t="shared" si="282"/>
        <v>#NUM!</v>
      </c>
      <c r="S5933" s="272"/>
    </row>
    <row r="5934" spans="1:19">
      <c r="A5934" s="161" t="s">
        <v>7166</v>
      </c>
      <c r="C5934" s="161" t="s">
        <v>133</v>
      </c>
      <c r="F5934" s="163" t="s">
        <v>133</v>
      </c>
      <c r="G5934" s="266" t="s">
        <v>133</v>
      </c>
      <c r="H5934" s="163" t="s">
        <v>133</v>
      </c>
      <c r="I5934" s="163" t="s">
        <v>133</v>
      </c>
      <c r="J5934" s="163" t="s">
        <v>133</v>
      </c>
      <c r="K5934" s="164">
        <f t="shared" si="283"/>
        <v>0</v>
      </c>
      <c r="L5934" s="165">
        <f t="shared" si="284"/>
        <v>0</v>
      </c>
      <c r="M5934" s="172">
        <v>127</v>
      </c>
      <c r="N5934" s="172">
        <v>64</v>
      </c>
      <c r="O5934" s="167" t="s">
        <v>133</v>
      </c>
      <c r="P5934" s="260" t="e">
        <f t="shared" si="282"/>
        <v>#NUM!</v>
      </c>
      <c r="S5934" s="272"/>
    </row>
    <row r="5935" spans="1:19">
      <c r="A5935" s="161" t="s">
        <v>7167</v>
      </c>
      <c r="C5935" s="161" t="s">
        <v>133</v>
      </c>
      <c r="F5935" s="163" t="s">
        <v>133</v>
      </c>
      <c r="G5935" s="266" t="s">
        <v>133</v>
      </c>
      <c r="H5935" s="163" t="s">
        <v>133</v>
      </c>
      <c r="I5935" s="163" t="s">
        <v>133</v>
      </c>
      <c r="J5935" s="163" t="s">
        <v>133</v>
      </c>
      <c r="K5935" s="164">
        <f t="shared" si="283"/>
        <v>0</v>
      </c>
      <c r="L5935" s="165">
        <f t="shared" si="284"/>
        <v>0</v>
      </c>
      <c r="M5935" s="172">
        <v>127</v>
      </c>
      <c r="N5935" s="172">
        <v>64</v>
      </c>
      <c r="O5935" s="167" t="s">
        <v>133</v>
      </c>
      <c r="P5935" s="260" t="e">
        <f t="shared" si="282"/>
        <v>#NUM!</v>
      </c>
      <c r="S5935" s="272"/>
    </row>
    <row r="5936" spans="1:19">
      <c r="A5936" s="161" t="s">
        <v>7168</v>
      </c>
      <c r="C5936" s="161" t="s">
        <v>133</v>
      </c>
      <c r="F5936" s="163" t="s">
        <v>133</v>
      </c>
      <c r="G5936" s="266" t="s">
        <v>133</v>
      </c>
      <c r="H5936" s="163" t="s">
        <v>133</v>
      </c>
      <c r="I5936" s="163" t="s">
        <v>133</v>
      </c>
      <c r="J5936" s="163" t="s">
        <v>133</v>
      </c>
      <c r="K5936" s="164">
        <f t="shared" si="283"/>
        <v>0</v>
      </c>
      <c r="L5936" s="165">
        <f t="shared" si="284"/>
        <v>0</v>
      </c>
      <c r="M5936" s="172">
        <v>127</v>
      </c>
      <c r="N5936" s="172">
        <v>64</v>
      </c>
      <c r="O5936" s="167" t="s">
        <v>133</v>
      </c>
      <c r="P5936" s="260" t="e">
        <f t="shared" si="282"/>
        <v>#NUM!</v>
      </c>
      <c r="S5936" s="272"/>
    </row>
    <row r="5937" spans="1:19">
      <c r="A5937" s="161" t="s">
        <v>7169</v>
      </c>
      <c r="C5937" s="161" t="s">
        <v>133</v>
      </c>
      <c r="F5937" s="163" t="s">
        <v>133</v>
      </c>
      <c r="G5937" s="266" t="s">
        <v>133</v>
      </c>
      <c r="H5937" s="163" t="s">
        <v>133</v>
      </c>
      <c r="I5937" s="163" t="s">
        <v>133</v>
      </c>
      <c r="J5937" s="163" t="s">
        <v>133</v>
      </c>
      <c r="K5937" s="164">
        <f t="shared" si="283"/>
        <v>0</v>
      </c>
      <c r="L5937" s="165">
        <f t="shared" si="284"/>
        <v>0</v>
      </c>
      <c r="M5937" s="172">
        <v>127</v>
      </c>
      <c r="N5937" s="172">
        <v>64</v>
      </c>
      <c r="O5937" s="167" t="s">
        <v>133</v>
      </c>
      <c r="P5937" s="260" t="e">
        <f t="shared" si="282"/>
        <v>#NUM!</v>
      </c>
      <c r="S5937" s="272"/>
    </row>
    <row r="5938" spans="1:19">
      <c r="A5938" s="161" t="s">
        <v>7170</v>
      </c>
      <c r="C5938" s="161" t="s">
        <v>133</v>
      </c>
      <c r="F5938" s="163" t="s">
        <v>133</v>
      </c>
      <c r="G5938" s="266" t="s">
        <v>133</v>
      </c>
      <c r="H5938" s="163" t="s">
        <v>133</v>
      </c>
      <c r="I5938" s="163" t="s">
        <v>133</v>
      </c>
      <c r="J5938" s="163" t="s">
        <v>133</v>
      </c>
      <c r="K5938" s="164">
        <f t="shared" si="283"/>
        <v>0</v>
      </c>
      <c r="L5938" s="165">
        <f t="shared" si="284"/>
        <v>0</v>
      </c>
      <c r="M5938" s="172">
        <v>127</v>
      </c>
      <c r="N5938" s="172">
        <v>64</v>
      </c>
      <c r="O5938" s="167" t="s">
        <v>133</v>
      </c>
      <c r="P5938" s="260" t="e">
        <f t="shared" si="282"/>
        <v>#NUM!</v>
      </c>
      <c r="S5938" s="272"/>
    </row>
    <row r="5939" spans="1:19">
      <c r="A5939" s="161" t="s">
        <v>7171</v>
      </c>
      <c r="C5939" s="161" t="s">
        <v>133</v>
      </c>
      <c r="F5939" s="163" t="s">
        <v>133</v>
      </c>
      <c r="G5939" s="266" t="s">
        <v>133</v>
      </c>
      <c r="H5939" s="163" t="s">
        <v>133</v>
      </c>
      <c r="I5939" s="163" t="s">
        <v>133</v>
      </c>
      <c r="J5939" s="163" t="s">
        <v>133</v>
      </c>
      <c r="K5939" s="164">
        <f t="shared" si="283"/>
        <v>0</v>
      </c>
      <c r="L5939" s="165">
        <f t="shared" si="284"/>
        <v>0</v>
      </c>
      <c r="M5939" s="172">
        <v>127</v>
      </c>
      <c r="N5939" s="172">
        <v>64</v>
      </c>
      <c r="O5939" s="167" t="s">
        <v>133</v>
      </c>
      <c r="P5939" s="260" t="e">
        <f t="shared" si="282"/>
        <v>#NUM!</v>
      </c>
      <c r="S5939" s="272"/>
    </row>
    <row r="5940" spans="1:19">
      <c r="A5940" s="161" t="s">
        <v>7172</v>
      </c>
      <c r="C5940" s="161" t="s">
        <v>133</v>
      </c>
      <c r="F5940" s="163" t="s">
        <v>133</v>
      </c>
      <c r="G5940" s="266" t="s">
        <v>133</v>
      </c>
      <c r="H5940" s="163" t="s">
        <v>133</v>
      </c>
      <c r="I5940" s="163" t="s">
        <v>133</v>
      </c>
      <c r="J5940" s="163" t="s">
        <v>133</v>
      </c>
      <c r="K5940" s="164">
        <f t="shared" si="283"/>
        <v>0</v>
      </c>
      <c r="L5940" s="165">
        <f t="shared" si="284"/>
        <v>0</v>
      </c>
      <c r="M5940" s="172">
        <v>127</v>
      </c>
      <c r="N5940" s="172">
        <v>64</v>
      </c>
      <c r="O5940" s="167" t="s">
        <v>133</v>
      </c>
      <c r="P5940" s="260" t="e">
        <f t="shared" si="282"/>
        <v>#NUM!</v>
      </c>
      <c r="S5940" s="272"/>
    </row>
    <row r="5941" spans="1:19">
      <c r="A5941" s="161" t="s">
        <v>7173</v>
      </c>
      <c r="C5941" s="161" t="s">
        <v>133</v>
      </c>
      <c r="F5941" s="163" t="s">
        <v>133</v>
      </c>
      <c r="G5941" s="266" t="s">
        <v>133</v>
      </c>
      <c r="H5941" s="163" t="s">
        <v>133</v>
      </c>
      <c r="I5941" s="163" t="s">
        <v>133</v>
      </c>
      <c r="J5941" s="163" t="s">
        <v>133</v>
      </c>
      <c r="K5941" s="164">
        <f t="shared" si="283"/>
        <v>0</v>
      </c>
      <c r="L5941" s="165">
        <f t="shared" si="284"/>
        <v>0</v>
      </c>
      <c r="M5941" s="172">
        <v>127</v>
      </c>
      <c r="N5941" s="172">
        <v>64</v>
      </c>
      <c r="O5941" s="167" t="s">
        <v>133</v>
      </c>
      <c r="P5941" s="260" t="e">
        <f t="shared" si="282"/>
        <v>#NUM!</v>
      </c>
      <c r="S5941" s="272"/>
    </row>
    <row r="5942" spans="1:19">
      <c r="A5942" s="161" t="s">
        <v>7174</v>
      </c>
      <c r="C5942" s="161" t="s">
        <v>133</v>
      </c>
      <c r="F5942" s="163" t="s">
        <v>133</v>
      </c>
      <c r="G5942" s="266" t="s">
        <v>133</v>
      </c>
      <c r="H5942" s="163" t="s">
        <v>133</v>
      </c>
      <c r="I5942" s="163" t="s">
        <v>133</v>
      </c>
      <c r="J5942" s="163" t="s">
        <v>133</v>
      </c>
      <c r="K5942" s="164">
        <f t="shared" si="283"/>
        <v>0</v>
      </c>
      <c r="L5942" s="165">
        <f t="shared" si="284"/>
        <v>0</v>
      </c>
      <c r="M5942" s="172">
        <v>127</v>
      </c>
      <c r="N5942" s="172">
        <v>64</v>
      </c>
      <c r="O5942" s="167" t="s">
        <v>133</v>
      </c>
      <c r="P5942" s="260" t="e">
        <f t="shared" si="282"/>
        <v>#NUM!</v>
      </c>
      <c r="S5942" s="272"/>
    </row>
    <row r="5943" spans="1:19">
      <c r="A5943" s="161" t="s">
        <v>7175</v>
      </c>
      <c r="C5943" s="161" t="s">
        <v>133</v>
      </c>
      <c r="F5943" s="163" t="s">
        <v>133</v>
      </c>
      <c r="G5943" s="266" t="s">
        <v>133</v>
      </c>
      <c r="H5943" s="163" t="s">
        <v>133</v>
      </c>
      <c r="I5943" s="163" t="s">
        <v>133</v>
      </c>
      <c r="J5943" s="163" t="s">
        <v>133</v>
      </c>
      <c r="K5943" s="164">
        <f t="shared" si="283"/>
        <v>0</v>
      </c>
      <c r="L5943" s="165">
        <f t="shared" si="284"/>
        <v>0</v>
      </c>
      <c r="M5943" s="172">
        <v>127</v>
      </c>
      <c r="N5943" s="172">
        <v>64</v>
      </c>
      <c r="O5943" s="167" t="s">
        <v>133</v>
      </c>
      <c r="P5943" s="260" t="e">
        <f t="shared" si="282"/>
        <v>#NUM!</v>
      </c>
      <c r="S5943" s="272"/>
    </row>
    <row r="5944" spans="1:19">
      <c r="A5944" s="161" t="s">
        <v>7176</v>
      </c>
      <c r="C5944" s="161" t="s">
        <v>133</v>
      </c>
      <c r="F5944" s="163" t="s">
        <v>133</v>
      </c>
      <c r="G5944" s="266" t="s">
        <v>133</v>
      </c>
      <c r="H5944" s="163" t="s">
        <v>133</v>
      </c>
      <c r="I5944" s="163" t="s">
        <v>133</v>
      </c>
      <c r="J5944" s="163" t="s">
        <v>133</v>
      </c>
      <c r="K5944" s="164">
        <f t="shared" si="283"/>
        <v>0</v>
      </c>
      <c r="L5944" s="165">
        <f t="shared" si="284"/>
        <v>0</v>
      </c>
      <c r="M5944" s="172">
        <v>127</v>
      </c>
      <c r="N5944" s="172">
        <v>64</v>
      </c>
      <c r="O5944" s="167" t="s">
        <v>133</v>
      </c>
      <c r="P5944" s="260" t="e">
        <f t="shared" si="282"/>
        <v>#NUM!</v>
      </c>
      <c r="S5944" s="272"/>
    </row>
    <row r="5945" spans="1:19">
      <c r="A5945" s="161" t="s">
        <v>7177</v>
      </c>
      <c r="C5945" s="161" t="s">
        <v>133</v>
      </c>
      <c r="F5945" s="163" t="s">
        <v>133</v>
      </c>
      <c r="G5945" s="266" t="s">
        <v>133</v>
      </c>
      <c r="H5945" s="163" t="s">
        <v>133</v>
      </c>
      <c r="I5945" s="163" t="s">
        <v>133</v>
      </c>
      <c r="J5945" s="163" t="s">
        <v>133</v>
      </c>
      <c r="K5945" s="164">
        <f t="shared" si="283"/>
        <v>0</v>
      </c>
      <c r="L5945" s="165">
        <f t="shared" si="284"/>
        <v>0</v>
      </c>
      <c r="M5945" s="172">
        <v>127</v>
      </c>
      <c r="N5945" s="172">
        <v>64</v>
      </c>
      <c r="O5945" s="167" t="s">
        <v>133</v>
      </c>
      <c r="P5945" s="260" t="e">
        <f t="shared" si="282"/>
        <v>#NUM!</v>
      </c>
      <c r="S5945" s="272"/>
    </row>
    <row r="5946" spans="1:19">
      <c r="A5946" s="161" t="s">
        <v>7178</v>
      </c>
      <c r="C5946" s="161" t="s">
        <v>133</v>
      </c>
      <c r="F5946" s="163" t="s">
        <v>133</v>
      </c>
      <c r="G5946" s="266" t="s">
        <v>133</v>
      </c>
      <c r="H5946" s="163" t="s">
        <v>133</v>
      </c>
      <c r="I5946" s="163" t="s">
        <v>133</v>
      </c>
      <c r="J5946" s="163" t="s">
        <v>133</v>
      </c>
      <c r="K5946" s="164">
        <f t="shared" si="283"/>
        <v>0</v>
      </c>
      <c r="L5946" s="165">
        <f t="shared" si="284"/>
        <v>0</v>
      </c>
      <c r="M5946" s="172">
        <v>127</v>
      </c>
      <c r="N5946" s="172">
        <v>64</v>
      </c>
      <c r="O5946" s="167" t="s">
        <v>133</v>
      </c>
      <c r="P5946" s="260" t="e">
        <f t="shared" si="282"/>
        <v>#NUM!</v>
      </c>
      <c r="S5946" s="272"/>
    </row>
    <row r="5947" spans="1:19">
      <c r="A5947" s="161" t="s">
        <v>7179</v>
      </c>
      <c r="C5947" s="161" t="s">
        <v>133</v>
      </c>
      <c r="F5947" s="163" t="s">
        <v>133</v>
      </c>
      <c r="G5947" s="266" t="s">
        <v>133</v>
      </c>
      <c r="H5947" s="163" t="s">
        <v>133</v>
      </c>
      <c r="I5947" s="163" t="s">
        <v>133</v>
      </c>
      <c r="J5947" s="163" t="s">
        <v>133</v>
      </c>
      <c r="K5947" s="164">
        <f t="shared" si="283"/>
        <v>0</v>
      </c>
      <c r="L5947" s="165">
        <f t="shared" si="284"/>
        <v>0</v>
      </c>
      <c r="M5947" s="172">
        <v>127</v>
      </c>
      <c r="N5947" s="172">
        <v>64</v>
      </c>
      <c r="O5947" s="167" t="s">
        <v>133</v>
      </c>
      <c r="P5947" s="260" t="e">
        <f t="shared" si="282"/>
        <v>#NUM!</v>
      </c>
      <c r="S5947" s="272"/>
    </row>
    <row r="5948" spans="1:19">
      <c r="A5948" s="161" t="s">
        <v>7180</v>
      </c>
      <c r="C5948" s="161" t="s">
        <v>133</v>
      </c>
      <c r="F5948" s="163" t="s">
        <v>133</v>
      </c>
      <c r="G5948" s="266" t="s">
        <v>133</v>
      </c>
      <c r="H5948" s="163" t="s">
        <v>133</v>
      </c>
      <c r="I5948" s="163" t="s">
        <v>133</v>
      </c>
      <c r="J5948" s="163" t="s">
        <v>133</v>
      </c>
      <c r="K5948" s="164">
        <f t="shared" si="283"/>
        <v>0</v>
      </c>
      <c r="L5948" s="165">
        <f t="shared" si="284"/>
        <v>0</v>
      </c>
      <c r="M5948" s="172">
        <v>127</v>
      </c>
      <c r="N5948" s="172">
        <v>64</v>
      </c>
      <c r="O5948" s="167" t="s">
        <v>133</v>
      </c>
      <c r="P5948" s="260" t="e">
        <f t="shared" si="282"/>
        <v>#NUM!</v>
      </c>
      <c r="S5948" s="272"/>
    </row>
    <row r="5949" spans="1:19">
      <c r="A5949" s="161" t="s">
        <v>7181</v>
      </c>
      <c r="C5949" s="161" t="s">
        <v>133</v>
      </c>
      <c r="F5949" s="163" t="s">
        <v>133</v>
      </c>
      <c r="G5949" s="266" t="s">
        <v>133</v>
      </c>
      <c r="H5949" s="163" t="s">
        <v>133</v>
      </c>
      <c r="I5949" s="163" t="s">
        <v>133</v>
      </c>
      <c r="J5949" s="163" t="s">
        <v>133</v>
      </c>
      <c r="K5949" s="164">
        <f t="shared" si="283"/>
        <v>0</v>
      </c>
      <c r="L5949" s="165">
        <f t="shared" si="284"/>
        <v>0</v>
      </c>
      <c r="M5949" s="172">
        <v>127</v>
      </c>
      <c r="N5949" s="172">
        <v>64</v>
      </c>
      <c r="O5949" s="167" t="s">
        <v>133</v>
      </c>
      <c r="P5949" s="260" t="e">
        <f t="shared" si="282"/>
        <v>#NUM!</v>
      </c>
      <c r="S5949" s="272"/>
    </row>
    <row r="5950" spans="1:19">
      <c r="A5950" s="161" t="s">
        <v>7182</v>
      </c>
      <c r="C5950" s="161" t="s">
        <v>133</v>
      </c>
      <c r="F5950" s="163" t="s">
        <v>133</v>
      </c>
      <c r="G5950" s="266" t="s">
        <v>133</v>
      </c>
      <c r="H5950" s="163" t="s">
        <v>133</v>
      </c>
      <c r="I5950" s="163" t="s">
        <v>133</v>
      </c>
      <c r="J5950" s="163" t="s">
        <v>133</v>
      </c>
      <c r="K5950" s="164">
        <f t="shared" si="283"/>
        <v>0</v>
      </c>
      <c r="L5950" s="165">
        <f t="shared" si="284"/>
        <v>0</v>
      </c>
      <c r="M5950" s="172">
        <v>127</v>
      </c>
      <c r="N5950" s="172">
        <v>64</v>
      </c>
      <c r="O5950" s="167" t="s">
        <v>133</v>
      </c>
      <c r="P5950" s="260" t="e">
        <f t="shared" si="282"/>
        <v>#NUM!</v>
      </c>
      <c r="S5950" s="272"/>
    </row>
    <row r="5951" spans="1:19">
      <c r="A5951" s="161" t="s">
        <v>7183</v>
      </c>
      <c r="C5951" s="161" t="s">
        <v>133</v>
      </c>
      <c r="F5951" s="163" t="s">
        <v>133</v>
      </c>
      <c r="G5951" s="266" t="s">
        <v>133</v>
      </c>
      <c r="H5951" s="163" t="s">
        <v>133</v>
      </c>
      <c r="I5951" s="163" t="s">
        <v>133</v>
      </c>
      <c r="J5951" s="163" t="s">
        <v>133</v>
      </c>
      <c r="K5951" s="164">
        <f t="shared" si="283"/>
        <v>0</v>
      </c>
      <c r="L5951" s="165">
        <f t="shared" si="284"/>
        <v>0</v>
      </c>
      <c r="M5951" s="172">
        <v>127</v>
      </c>
      <c r="N5951" s="172">
        <v>64</v>
      </c>
      <c r="O5951" s="167" t="s">
        <v>133</v>
      </c>
      <c r="P5951" s="260" t="e">
        <f t="shared" si="282"/>
        <v>#NUM!</v>
      </c>
      <c r="S5951" s="272"/>
    </row>
    <row r="5952" spans="1:19">
      <c r="A5952" s="161" t="s">
        <v>7184</v>
      </c>
      <c r="C5952" s="161" t="s">
        <v>133</v>
      </c>
      <c r="F5952" s="163" t="s">
        <v>133</v>
      </c>
      <c r="G5952" s="266" t="s">
        <v>133</v>
      </c>
      <c r="H5952" s="163" t="s">
        <v>133</v>
      </c>
      <c r="I5952" s="163" t="s">
        <v>133</v>
      </c>
      <c r="J5952" s="163" t="s">
        <v>133</v>
      </c>
      <c r="K5952" s="164">
        <f t="shared" si="283"/>
        <v>0</v>
      </c>
      <c r="L5952" s="165">
        <f t="shared" si="284"/>
        <v>0</v>
      </c>
      <c r="M5952" s="172">
        <v>127</v>
      </c>
      <c r="N5952" s="172">
        <v>64</v>
      </c>
      <c r="O5952" s="167" t="s">
        <v>133</v>
      </c>
      <c r="P5952" s="260" t="e">
        <f t="shared" si="282"/>
        <v>#NUM!</v>
      </c>
      <c r="S5952" s="272"/>
    </row>
    <row r="5953" spans="1:19">
      <c r="A5953" s="161" t="s">
        <v>7185</v>
      </c>
      <c r="C5953" s="161" t="s">
        <v>133</v>
      </c>
      <c r="F5953" s="163" t="s">
        <v>133</v>
      </c>
      <c r="G5953" s="266" t="s">
        <v>133</v>
      </c>
      <c r="H5953" s="163" t="s">
        <v>133</v>
      </c>
      <c r="I5953" s="163" t="s">
        <v>133</v>
      </c>
      <c r="J5953" s="163" t="s">
        <v>133</v>
      </c>
      <c r="K5953" s="164">
        <f t="shared" si="283"/>
        <v>0</v>
      </c>
      <c r="L5953" s="165">
        <f t="shared" si="284"/>
        <v>0</v>
      </c>
      <c r="M5953" s="172">
        <v>127</v>
      </c>
      <c r="N5953" s="172">
        <v>64</v>
      </c>
      <c r="O5953" s="167" t="s">
        <v>133</v>
      </c>
      <c r="P5953" s="260" t="e">
        <f t="shared" si="282"/>
        <v>#NUM!</v>
      </c>
      <c r="S5953" s="272"/>
    </row>
    <row r="5954" spans="1:19">
      <c r="A5954" s="161" t="s">
        <v>7186</v>
      </c>
      <c r="C5954" s="161" t="s">
        <v>133</v>
      </c>
      <c r="F5954" s="163" t="s">
        <v>133</v>
      </c>
      <c r="G5954" s="266" t="s">
        <v>133</v>
      </c>
      <c r="H5954" s="163" t="s">
        <v>133</v>
      </c>
      <c r="I5954" s="163" t="s">
        <v>133</v>
      </c>
      <c r="J5954" s="163" t="s">
        <v>133</v>
      </c>
      <c r="K5954" s="164">
        <f t="shared" si="283"/>
        <v>0</v>
      </c>
      <c r="L5954" s="165">
        <f t="shared" si="284"/>
        <v>0</v>
      </c>
      <c r="M5954" s="172">
        <v>127</v>
      </c>
      <c r="N5954" s="172">
        <v>64</v>
      </c>
      <c r="O5954" s="167" t="s">
        <v>133</v>
      </c>
      <c r="P5954" s="260" t="e">
        <f t="shared" si="282"/>
        <v>#NUM!</v>
      </c>
      <c r="S5954" s="272"/>
    </row>
    <row r="5955" spans="1:19">
      <c r="A5955" s="161" t="s">
        <v>7187</v>
      </c>
      <c r="C5955" s="161" t="s">
        <v>133</v>
      </c>
      <c r="F5955" s="163" t="s">
        <v>133</v>
      </c>
      <c r="G5955" s="266" t="s">
        <v>133</v>
      </c>
      <c r="H5955" s="163" t="s">
        <v>133</v>
      </c>
      <c r="I5955" s="163" t="s">
        <v>133</v>
      </c>
      <c r="J5955" s="163" t="s">
        <v>133</v>
      </c>
      <c r="K5955" s="164">
        <f t="shared" si="283"/>
        <v>0</v>
      </c>
      <c r="L5955" s="165">
        <f t="shared" si="284"/>
        <v>0</v>
      </c>
      <c r="M5955" s="172">
        <v>127</v>
      </c>
      <c r="N5955" s="172">
        <v>64</v>
      </c>
      <c r="O5955" s="167" t="s">
        <v>133</v>
      </c>
      <c r="P5955" s="260" t="e">
        <f t="shared" si="282"/>
        <v>#NUM!</v>
      </c>
      <c r="S5955" s="272"/>
    </row>
    <row r="5956" spans="1:19">
      <c r="A5956" s="161" t="s">
        <v>7188</v>
      </c>
      <c r="C5956" s="161" t="s">
        <v>133</v>
      </c>
      <c r="F5956" s="163" t="s">
        <v>133</v>
      </c>
      <c r="G5956" s="266" t="s">
        <v>133</v>
      </c>
      <c r="H5956" s="163" t="s">
        <v>133</v>
      </c>
      <c r="I5956" s="163" t="s">
        <v>133</v>
      </c>
      <c r="J5956" s="163" t="s">
        <v>133</v>
      </c>
      <c r="K5956" s="164">
        <f t="shared" si="283"/>
        <v>0</v>
      </c>
      <c r="L5956" s="165">
        <f t="shared" si="284"/>
        <v>0</v>
      </c>
      <c r="M5956" s="172">
        <v>127</v>
      </c>
      <c r="N5956" s="172">
        <v>64</v>
      </c>
      <c r="O5956" s="167" t="s">
        <v>133</v>
      </c>
      <c r="P5956" s="260" t="e">
        <f t="shared" si="282"/>
        <v>#NUM!</v>
      </c>
      <c r="S5956" s="272"/>
    </row>
    <row r="5957" spans="1:19">
      <c r="A5957" s="161" t="s">
        <v>7189</v>
      </c>
      <c r="C5957" s="161" t="s">
        <v>133</v>
      </c>
      <c r="F5957" s="163" t="s">
        <v>133</v>
      </c>
      <c r="G5957" s="266" t="s">
        <v>133</v>
      </c>
      <c r="H5957" s="163" t="s">
        <v>133</v>
      </c>
      <c r="I5957" s="163" t="s">
        <v>133</v>
      </c>
      <c r="J5957" s="163" t="s">
        <v>133</v>
      </c>
      <c r="K5957" s="164">
        <f t="shared" si="283"/>
        <v>0</v>
      </c>
      <c r="L5957" s="165">
        <f t="shared" si="284"/>
        <v>0</v>
      </c>
      <c r="M5957" s="172">
        <v>127</v>
      </c>
      <c r="N5957" s="172">
        <v>64</v>
      </c>
      <c r="O5957" s="167" t="s">
        <v>133</v>
      </c>
      <c r="P5957" s="260" t="e">
        <f t="shared" si="282"/>
        <v>#NUM!</v>
      </c>
      <c r="S5957" s="272"/>
    </row>
    <row r="5958" spans="1:19">
      <c r="A5958" s="161" t="s">
        <v>7190</v>
      </c>
      <c r="C5958" s="161" t="s">
        <v>133</v>
      </c>
      <c r="F5958" s="163" t="s">
        <v>133</v>
      </c>
      <c r="G5958" s="266" t="s">
        <v>133</v>
      </c>
      <c r="H5958" s="163" t="s">
        <v>133</v>
      </c>
      <c r="I5958" s="163" t="s">
        <v>133</v>
      </c>
      <c r="J5958" s="163" t="s">
        <v>133</v>
      </c>
      <c r="K5958" s="164">
        <f t="shared" si="283"/>
        <v>0</v>
      </c>
      <c r="L5958" s="165">
        <f t="shared" si="284"/>
        <v>0</v>
      </c>
      <c r="M5958" s="172">
        <v>127</v>
      </c>
      <c r="N5958" s="172">
        <v>64</v>
      </c>
      <c r="O5958" s="167" t="s">
        <v>133</v>
      </c>
      <c r="P5958" s="260" t="e">
        <f t="shared" si="282"/>
        <v>#NUM!</v>
      </c>
      <c r="S5958" s="272"/>
    </row>
    <row r="5959" spans="1:19">
      <c r="A5959" s="161" t="s">
        <v>7191</v>
      </c>
      <c r="C5959" s="161" t="s">
        <v>133</v>
      </c>
      <c r="F5959" s="163" t="s">
        <v>133</v>
      </c>
      <c r="G5959" s="266" t="s">
        <v>133</v>
      </c>
      <c r="H5959" s="163" t="s">
        <v>133</v>
      </c>
      <c r="I5959" s="163" t="s">
        <v>133</v>
      </c>
      <c r="J5959" s="163" t="s">
        <v>133</v>
      </c>
      <c r="K5959" s="164">
        <f t="shared" si="283"/>
        <v>0</v>
      </c>
      <c r="L5959" s="165">
        <f t="shared" si="284"/>
        <v>0</v>
      </c>
      <c r="M5959" s="172">
        <v>127</v>
      </c>
      <c r="N5959" s="172">
        <v>64</v>
      </c>
      <c r="O5959" s="167" t="s">
        <v>133</v>
      </c>
      <c r="P5959" s="260" t="e">
        <f t="shared" si="282"/>
        <v>#NUM!</v>
      </c>
      <c r="S5959" s="272"/>
    </row>
    <row r="5960" spans="1:19">
      <c r="A5960" s="161" t="s">
        <v>7192</v>
      </c>
      <c r="C5960" s="161" t="s">
        <v>133</v>
      </c>
      <c r="F5960" s="163" t="s">
        <v>133</v>
      </c>
      <c r="G5960" s="266" t="s">
        <v>133</v>
      </c>
      <c r="H5960" s="163" t="s">
        <v>133</v>
      </c>
      <c r="I5960" s="163" t="s">
        <v>133</v>
      </c>
      <c r="J5960" s="163" t="s">
        <v>133</v>
      </c>
      <c r="K5960" s="164">
        <f t="shared" si="283"/>
        <v>0</v>
      </c>
      <c r="L5960" s="165">
        <f t="shared" si="284"/>
        <v>0</v>
      </c>
      <c r="M5960" s="172">
        <v>127</v>
      </c>
      <c r="N5960" s="172">
        <v>64</v>
      </c>
      <c r="O5960" s="167" t="s">
        <v>133</v>
      </c>
      <c r="P5960" s="260" t="e">
        <f t="shared" si="282"/>
        <v>#NUM!</v>
      </c>
      <c r="S5960" s="272"/>
    </row>
    <row r="5961" spans="1:19">
      <c r="A5961" s="161" t="s">
        <v>7193</v>
      </c>
      <c r="C5961" s="161" t="s">
        <v>133</v>
      </c>
      <c r="F5961" s="163" t="s">
        <v>133</v>
      </c>
      <c r="G5961" s="266" t="s">
        <v>133</v>
      </c>
      <c r="H5961" s="163" t="s">
        <v>133</v>
      </c>
      <c r="I5961" s="163" t="s">
        <v>133</v>
      </c>
      <c r="J5961" s="163" t="s">
        <v>133</v>
      </c>
      <c r="K5961" s="164">
        <f t="shared" si="283"/>
        <v>0</v>
      </c>
      <c r="L5961" s="165">
        <f t="shared" si="284"/>
        <v>0</v>
      </c>
      <c r="M5961" s="172">
        <v>127</v>
      </c>
      <c r="N5961" s="172">
        <v>64</v>
      </c>
      <c r="O5961" s="167" t="s">
        <v>133</v>
      </c>
      <c r="P5961" s="260" t="e">
        <f t="shared" si="282"/>
        <v>#NUM!</v>
      </c>
      <c r="S5961" s="272"/>
    </row>
    <row r="5962" spans="1:19">
      <c r="A5962" s="161" t="s">
        <v>7194</v>
      </c>
      <c r="C5962" s="161" t="s">
        <v>133</v>
      </c>
      <c r="F5962" s="163" t="s">
        <v>133</v>
      </c>
      <c r="G5962" s="266" t="s">
        <v>133</v>
      </c>
      <c r="H5962" s="163" t="s">
        <v>133</v>
      </c>
      <c r="I5962" s="163" t="s">
        <v>133</v>
      </c>
      <c r="J5962" s="163" t="s">
        <v>133</v>
      </c>
      <c r="K5962" s="164">
        <f t="shared" si="283"/>
        <v>0</v>
      </c>
      <c r="L5962" s="165">
        <f t="shared" si="284"/>
        <v>0</v>
      </c>
      <c r="M5962" s="172">
        <v>127</v>
      </c>
      <c r="N5962" s="172">
        <v>64</v>
      </c>
      <c r="O5962" s="167" t="s">
        <v>133</v>
      </c>
      <c r="P5962" s="260" t="e">
        <f t="shared" si="282"/>
        <v>#NUM!</v>
      </c>
      <c r="S5962" s="272"/>
    </row>
    <row r="5963" spans="1:19">
      <c r="A5963" s="161" t="s">
        <v>7195</v>
      </c>
      <c r="C5963" s="161" t="s">
        <v>133</v>
      </c>
      <c r="F5963" s="163" t="s">
        <v>133</v>
      </c>
      <c r="G5963" s="266" t="s">
        <v>133</v>
      </c>
      <c r="H5963" s="163" t="s">
        <v>133</v>
      </c>
      <c r="I5963" s="163" t="s">
        <v>133</v>
      </c>
      <c r="J5963" s="163" t="s">
        <v>133</v>
      </c>
      <c r="K5963" s="164">
        <f t="shared" si="283"/>
        <v>0</v>
      </c>
      <c r="L5963" s="165">
        <f t="shared" si="284"/>
        <v>0</v>
      </c>
      <c r="M5963" s="172">
        <v>127</v>
      </c>
      <c r="N5963" s="172">
        <v>64</v>
      </c>
      <c r="O5963" s="167" t="s">
        <v>133</v>
      </c>
      <c r="P5963" s="260" t="e">
        <f t="shared" si="282"/>
        <v>#NUM!</v>
      </c>
      <c r="S5963" s="272"/>
    </row>
    <row r="5964" spans="1:19">
      <c r="A5964" s="161" t="s">
        <v>7196</v>
      </c>
      <c r="C5964" s="161" t="s">
        <v>133</v>
      </c>
      <c r="F5964" s="163" t="s">
        <v>133</v>
      </c>
      <c r="G5964" s="266" t="s">
        <v>133</v>
      </c>
      <c r="H5964" s="163" t="s">
        <v>133</v>
      </c>
      <c r="I5964" s="163" t="s">
        <v>133</v>
      </c>
      <c r="J5964" s="163" t="s">
        <v>133</v>
      </c>
      <c r="K5964" s="164">
        <f t="shared" si="283"/>
        <v>0</v>
      </c>
      <c r="L5964" s="165">
        <f t="shared" si="284"/>
        <v>0</v>
      </c>
      <c r="M5964" s="172">
        <v>127</v>
      </c>
      <c r="N5964" s="172">
        <v>64</v>
      </c>
      <c r="O5964" s="167" t="s">
        <v>133</v>
      </c>
      <c r="P5964" s="260" t="e">
        <f t="shared" si="282"/>
        <v>#NUM!</v>
      </c>
      <c r="S5964" s="272"/>
    </row>
    <row r="5965" spans="1:19">
      <c r="A5965" s="161" t="s">
        <v>7197</v>
      </c>
      <c r="C5965" s="161" t="s">
        <v>133</v>
      </c>
      <c r="F5965" s="163" t="s">
        <v>133</v>
      </c>
      <c r="G5965" s="266" t="s">
        <v>133</v>
      </c>
      <c r="H5965" s="163" t="s">
        <v>133</v>
      </c>
      <c r="I5965" s="163" t="s">
        <v>133</v>
      </c>
      <c r="J5965" s="163" t="s">
        <v>133</v>
      </c>
      <c r="K5965" s="164">
        <f t="shared" si="283"/>
        <v>0</v>
      </c>
      <c r="L5965" s="165">
        <f t="shared" si="284"/>
        <v>0</v>
      </c>
      <c r="M5965" s="172">
        <v>127</v>
      </c>
      <c r="N5965" s="172">
        <v>64</v>
      </c>
      <c r="O5965" s="167" t="s">
        <v>133</v>
      </c>
      <c r="P5965" s="260" t="e">
        <f t="shared" si="282"/>
        <v>#NUM!</v>
      </c>
      <c r="S5965" s="272"/>
    </row>
    <row r="5966" spans="1:19">
      <c r="A5966" s="161" t="s">
        <v>7198</v>
      </c>
      <c r="C5966" s="161" t="s">
        <v>133</v>
      </c>
      <c r="F5966" s="163" t="s">
        <v>133</v>
      </c>
      <c r="G5966" s="266" t="s">
        <v>133</v>
      </c>
      <c r="H5966" s="163" t="s">
        <v>133</v>
      </c>
      <c r="I5966" s="163" t="s">
        <v>133</v>
      </c>
      <c r="J5966" s="163" t="s">
        <v>133</v>
      </c>
      <c r="K5966" s="164">
        <f t="shared" si="283"/>
        <v>0</v>
      </c>
      <c r="L5966" s="165">
        <f t="shared" si="284"/>
        <v>0</v>
      </c>
      <c r="M5966" s="172">
        <v>127</v>
      </c>
      <c r="N5966" s="172">
        <v>64</v>
      </c>
      <c r="O5966" s="167" t="s">
        <v>133</v>
      </c>
      <c r="P5966" s="260" t="e">
        <f t="shared" si="282"/>
        <v>#NUM!</v>
      </c>
      <c r="S5966" s="272"/>
    </row>
    <row r="5967" spans="1:19">
      <c r="A5967" s="161" t="s">
        <v>7199</v>
      </c>
      <c r="C5967" s="161" t="s">
        <v>133</v>
      </c>
      <c r="F5967" s="163" t="s">
        <v>133</v>
      </c>
      <c r="G5967" s="266" t="s">
        <v>133</v>
      </c>
      <c r="H5967" s="163" t="s">
        <v>133</v>
      </c>
      <c r="I5967" s="163" t="s">
        <v>133</v>
      </c>
      <c r="J5967" s="163" t="s">
        <v>133</v>
      </c>
      <c r="K5967" s="164">
        <f t="shared" si="283"/>
        <v>0</v>
      </c>
      <c r="L5967" s="165">
        <f t="shared" si="284"/>
        <v>0</v>
      </c>
      <c r="M5967" s="172">
        <v>127</v>
      </c>
      <c r="N5967" s="172">
        <v>64</v>
      </c>
      <c r="O5967" s="167" t="s">
        <v>133</v>
      </c>
      <c r="P5967" s="260" t="e">
        <f t="shared" ref="P5967:P6030" si="285">MEDIAN(Q5967:R5967)</f>
        <v>#NUM!</v>
      </c>
      <c r="S5967" s="272"/>
    </row>
    <row r="5968" spans="1:19">
      <c r="A5968" s="161" t="s">
        <v>7200</v>
      </c>
      <c r="C5968" s="161" t="s">
        <v>133</v>
      </c>
      <c r="F5968" s="163" t="s">
        <v>133</v>
      </c>
      <c r="G5968" s="266" t="s">
        <v>133</v>
      </c>
      <c r="H5968" s="163" t="s">
        <v>133</v>
      </c>
      <c r="I5968" s="163" t="s">
        <v>133</v>
      </c>
      <c r="J5968" s="163" t="s">
        <v>133</v>
      </c>
      <c r="K5968" s="164">
        <f t="shared" ref="K5968:K6031" si="286">IF(OR(D5968="n/a",D5968="nd"),0,D5968)+IF(OR(I5968="n/a",I5968="nd"),0,I5968)</f>
        <v>0</v>
      </c>
      <c r="L5968" s="165">
        <f t="shared" ref="L5968:L6031" si="287">SQRT(SUMSQ(IF(OR(E5968="n/a",E5968="nd"),0,E5968),IF(OR(F5968="n/a",F5968="nd"),0,F5968),IF(OR(J5968="n/a",J5968="nd"),0,J5968)))</f>
        <v>0</v>
      </c>
      <c r="M5968" s="172">
        <v>127</v>
      </c>
      <c r="N5968" s="172">
        <v>64</v>
      </c>
      <c r="O5968" s="167" t="s">
        <v>133</v>
      </c>
      <c r="P5968" s="260" t="e">
        <f t="shared" si="285"/>
        <v>#NUM!</v>
      </c>
      <c r="S5968" s="272"/>
    </row>
    <row r="5969" spans="1:19">
      <c r="A5969" s="161" t="s">
        <v>7201</v>
      </c>
      <c r="C5969" s="161" t="s">
        <v>133</v>
      </c>
      <c r="F5969" s="163" t="s">
        <v>133</v>
      </c>
      <c r="G5969" s="266" t="s">
        <v>133</v>
      </c>
      <c r="H5969" s="163" t="s">
        <v>133</v>
      </c>
      <c r="I5969" s="163" t="s">
        <v>133</v>
      </c>
      <c r="J5969" s="163" t="s">
        <v>133</v>
      </c>
      <c r="K5969" s="164">
        <f t="shared" si="286"/>
        <v>0</v>
      </c>
      <c r="L5969" s="165">
        <f t="shared" si="287"/>
        <v>0</v>
      </c>
      <c r="M5969" s="172">
        <v>127</v>
      </c>
      <c r="N5969" s="172">
        <v>64</v>
      </c>
      <c r="O5969" s="167" t="s">
        <v>133</v>
      </c>
      <c r="P5969" s="260" t="e">
        <f t="shared" si="285"/>
        <v>#NUM!</v>
      </c>
      <c r="S5969" s="272"/>
    </row>
    <row r="5970" spans="1:19">
      <c r="A5970" s="161" t="s">
        <v>7202</v>
      </c>
      <c r="C5970" s="161" t="s">
        <v>133</v>
      </c>
      <c r="F5970" s="163" t="s">
        <v>133</v>
      </c>
      <c r="G5970" s="266" t="s">
        <v>133</v>
      </c>
      <c r="H5970" s="163" t="s">
        <v>133</v>
      </c>
      <c r="I5970" s="163" t="s">
        <v>133</v>
      </c>
      <c r="J5970" s="163" t="s">
        <v>133</v>
      </c>
      <c r="K5970" s="164">
        <f t="shared" si="286"/>
        <v>0</v>
      </c>
      <c r="L5970" s="165">
        <f t="shared" si="287"/>
        <v>0</v>
      </c>
      <c r="M5970" s="172">
        <v>127</v>
      </c>
      <c r="N5970" s="172">
        <v>64</v>
      </c>
      <c r="O5970" s="167" t="s">
        <v>133</v>
      </c>
      <c r="P5970" s="260" t="e">
        <f t="shared" si="285"/>
        <v>#NUM!</v>
      </c>
      <c r="S5970" s="272"/>
    </row>
    <row r="5971" spans="1:19">
      <c r="A5971" s="161" t="s">
        <v>7203</v>
      </c>
      <c r="C5971" s="161" t="s">
        <v>133</v>
      </c>
      <c r="F5971" s="163" t="s">
        <v>133</v>
      </c>
      <c r="G5971" s="266" t="s">
        <v>133</v>
      </c>
      <c r="H5971" s="163" t="s">
        <v>133</v>
      </c>
      <c r="I5971" s="163" t="s">
        <v>133</v>
      </c>
      <c r="J5971" s="163" t="s">
        <v>133</v>
      </c>
      <c r="K5971" s="164">
        <f t="shared" si="286"/>
        <v>0</v>
      </c>
      <c r="L5971" s="165">
        <f t="shared" si="287"/>
        <v>0</v>
      </c>
      <c r="M5971" s="172">
        <v>127</v>
      </c>
      <c r="N5971" s="172">
        <v>64</v>
      </c>
      <c r="O5971" s="167" t="s">
        <v>133</v>
      </c>
      <c r="P5971" s="260" t="e">
        <f t="shared" si="285"/>
        <v>#NUM!</v>
      </c>
      <c r="S5971" s="272"/>
    </row>
    <row r="5972" spans="1:19">
      <c r="A5972" s="161" t="s">
        <v>7204</v>
      </c>
      <c r="C5972" s="161" t="s">
        <v>133</v>
      </c>
      <c r="F5972" s="163" t="s">
        <v>133</v>
      </c>
      <c r="G5972" s="266" t="s">
        <v>133</v>
      </c>
      <c r="H5972" s="163" t="s">
        <v>133</v>
      </c>
      <c r="I5972" s="163" t="s">
        <v>133</v>
      </c>
      <c r="J5972" s="163" t="s">
        <v>133</v>
      </c>
      <c r="K5972" s="164">
        <f t="shared" si="286"/>
        <v>0</v>
      </c>
      <c r="L5972" s="165">
        <f t="shared" si="287"/>
        <v>0</v>
      </c>
      <c r="M5972" s="172">
        <v>127</v>
      </c>
      <c r="N5972" s="172">
        <v>64</v>
      </c>
      <c r="O5972" s="167" t="s">
        <v>133</v>
      </c>
      <c r="P5972" s="260" t="e">
        <f t="shared" si="285"/>
        <v>#NUM!</v>
      </c>
      <c r="S5972" s="272"/>
    </row>
    <row r="5973" spans="1:19">
      <c r="A5973" s="161" t="s">
        <v>7205</v>
      </c>
      <c r="C5973" s="161" t="s">
        <v>133</v>
      </c>
      <c r="F5973" s="163" t="s">
        <v>133</v>
      </c>
      <c r="G5973" s="266" t="s">
        <v>133</v>
      </c>
      <c r="H5973" s="163" t="s">
        <v>133</v>
      </c>
      <c r="I5973" s="163" t="s">
        <v>133</v>
      </c>
      <c r="J5973" s="163" t="s">
        <v>133</v>
      </c>
      <c r="K5973" s="164">
        <f t="shared" si="286"/>
        <v>0</v>
      </c>
      <c r="L5973" s="165">
        <f t="shared" si="287"/>
        <v>0</v>
      </c>
      <c r="M5973" s="172">
        <v>127</v>
      </c>
      <c r="N5973" s="172">
        <v>64</v>
      </c>
      <c r="O5973" s="167" t="s">
        <v>133</v>
      </c>
      <c r="P5973" s="260" t="e">
        <f t="shared" si="285"/>
        <v>#NUM!</v>
      </c>
      <c r="S5973" s="272"/>
    </row>
    <row r="5974" spans="1:19">
      <c r="A5974" s="161" t="s">
        <v>7206</v>
      </c>
      <c r="C5974" s="161" t="s">
        <v>133</v>
      </c>
      <c r="F5974" s="163" t="s">
        <v>133</v>
      </c>
      <c r="G5974" s="266" t="s">
        <v>133</v>
      </c>
      <c r="H5974" s="163" t="s">
        <v>133</v>
      </c>
      <c r="I5974" s="163" t="s">
        <v>133</v>
      </c>
      <c r="J5974" s="163" t="s">
        <v>133</v>
      </c>
      <c r="K5974" s="164">
        <f t="shared" si="286"/>
        <v>0</v>
      </c>
      <c r="L5974" s="165">
        <f t="shared" si="287"/>
        <v>0</v>
      </c>
      <c r="M5974" s="172">
        <v>127</v>
      </c>
      <c r="N5974" s="172">
        <v>64</v>
      </c>
      <c r="O5974" s="167" t="s">
        <v>133</v>
      </c>
      <c r="P5974" s="260" t="e">
        <f t="shared" si="285"/>
        <v>#NUM!</v>
      </c>
      <c r="S5974" s="272"/>
    </row>
    <row r="5975" spans="1:19">
      <c r="A5975" s="161" t="s">
        <v>7207</v>
      </c>
      <c r="C5975" s="161" t="s">
        <v>133</v>
      </c>
      <c r="F5975" s="163" t="s">
        <v>133</v>
      </c>
      <c r="G5975" s="266" t="s">
        <v>133</v>
      </c>
      <c r="H5975" s="163" t="s">
        <v>133</v>
      </c>
      <c r="I5975" s="163" t="s">
        <v>133</v>
      </c>
      <c r="J5975" s="163" t="s">
        <v>133</v>
      </c>
      <c r="K5975" s="164">
        <f t="shared" si="286"/>
        <v>0</v>
      </c>
      <c r="L5975" s="165">
        <f t="shared" si="287"/>
        <v>0</v>
      </c>
      <c r="M5975" s="172">
        <v>127</v>
      </c>
      <c r="N5975" s="172">
        <v>64</v>
      </c>
      <c r="O5975" s="167" t="s">
        <v>133</v>
      </c>
      <c r="P5975" s="260" t="e">
        <f t="shared" si="285"/>
        <v>#NUM!</v>
      </c>
      <c r="S5975" s="272"/>
    </row>
    <row r="5976" spans="1:19">
      <c r="A5976" s="161" t="s">
        <v>7208</v>
      </c>
      <c r="C5976" s="161" t="s">
        <v>133</v>
      </c>
      <c r="F5976" s="163" t="s">
        <v>133</v>
      </c>
      <c r="G5976" s="266" t="s">
        <v>133</v>
      </c>
      <c r="H5976" s="163" t="s">
        <v>133</v>
      </c>
      <c r="I5976" s="163" t="s">
        <v>133</v>
      </c>
      <c r="J5976" s="163" t="s">
        <v>133</v>
      </c>
      <c r="K5976" s="164">
        <f t="shared" si="286"/>
        <v>0</v>
      </c>
      <c r="L5976" s="165">
        <f t="shared" si="287"/>
        <v>0</v>
      </c>
      <c r="M5976" s="172">
        <v>127</v>
      </c>
      <c r="N5976" s="172">
        <v>64</v>
      </c>
      <c r="O5976" s="167" t="s">
        <v>133</v>
      </c>
      <c r="P5976" s="260" t="e">
        <f t="shared" si="285"/>
        <v>#NUM!</v>
      </c>
      <c r="S5976" s="272"/>
    </row>
    <row r="5977" spans="1:19">
      <c r="A5977" s="161" t="s">
        <v>7209</v>
      </c>
      <c r="C5977" s="161" t="s">
        <v>133</v>
      </c>
      <c r="F5977" s="163" t="s">
        <v>133</v>
      </c>
      <c r="G5977" s="266" t="s">
        <v>133</v>
      </c>
      <c r="H5977" s="163" t="s">
        <v>133</v>
      </c>
      <c r="I5977" s="163" t="s">
        <v>133</v>
      </c>
      <c r="J5977" s="163" t="s">
        <v>133</v>
      </c>
      <c r="K5977" s="164">
        <f t="shared" si="286"/>
        <v>0</v>
      </c>
      <c r="L5977" s="165">
        <f t="shared" si="287"/>
        <v>0</v>
      </c>
      <c r="M5977" s="172">
        <v>127</v>
      </c>
      <c r="N5977" s="172">
        <v>64</v>
      </c>
      <c r="O5977" s="167" t="s">
        <v>133</v>
      </c>
      <c r="P5977" s="260" t="e">
        <f t="shared" si="285"/>
        <v>#NUM!</v>
      </c>
      <c r="S5977" s="272"/>
    </row>
    <row r="5978" spans="1:19">
      <c r="A5978" s="161" t="s">
        <v>7210</v>
      </c>
      <c r="C5978" s="161" t="s">
        <v>133</v>
      </c>
      <c r="F5978" s="163" t="s">
        <v>133</v>
      </c>
      <c r="G5978" s="266" t="s">
        <v>133</v>
      </c>
      <c r="H5978" s="163" t="s">
        <v>133</v>
      </c>
      <c r="I5978" s="163" t="s">
        <v>133</v>
      </c>
      <c r="J5978" s="163" t="s">
        <v>133</v>
      </c>
      <c r="K5978" s="164">
        <f t="shared" si="286"/>
        <v>0</v>
      </c>
      <c r="L5978" s="165">
        <f t="shared" si="287"/>
        <v>0</v>
      </c>
      <c r="M5978" s="172">
        <v>127</v>
      </c>
      <c r="N5978" s="172">
        <v>64</v>
      </c>
      <c r="O5978" s="167" t="s">
        <v>133</v>
      </c>
      <c r="P5978" s="260" t="e">
        <f t="shared" si="285"/>
        <v>#NUM!</v>
      </c>
      <c r="S5978" s="272"/>
    </row>
    <row r="5979" spans="1:19">
      <c r="A5979" s="161" t="s">
        <v>7211</v>
      </c>
      <c r="C5979" s="161" t="s">
        <v>133</v>
      </c>
      <c r="F5979" s="163" t="s">
        <v>133</v>
      </c>
      <c r="G5979" s="266" t="s">
        <v>133</v>
      </c>
      <c r="H5979" s="163" t="s">
        <v>133</v>
      </c>
      <c r="I5979" s="163" t="s">
        <v>133</v>
      </c>
      <c r="J5979" s="163" t="s">
        <v>133</v>
      </c>
      <c r="K5979" s="164">
        <f t="shared" si="286"/>
        <v>0</v>
      </c>
      <c r="L5979" s="165">
        <f t="shared" si="287"/>
        <v>0</v>
      </c>
      <c r="M5979" s="172">
        <v>127</v>
      </c>
      <c r="N5979" s="172">
        <v>64</v>
      </c>
      <c r="O5979" s="167" t="s">
        <v>133</v>
      </c>
      <c r="P5979" s="260" t="e">
        <f t="shared" si="285"/>
        <v>#NUM!</v>
      </c>
      <c r="S5979" s="272"/>
    </row>
    <row r="5980" spans="1:19">
      <c r="A5980" s="161" t="s">
        <v>7212</v>
      </c>
      <c r="C5980" s="161" t="s">
        <v>133</v>
      </c>
      <c r="F5980" s="163" t="s">
        <v>133</v>
      </c>
      <c r="G5980" s="266" t="s">
        <v>133</v>
      </c>
      <c r="H5980" s="163" t="s">
        <v>133</v>
      </c>
      <c r="I5980" s="163" t="s">
        <v>133</v>
      </c>
      <c r="J5980" s="163" t="s">
        <v>133</v>
      </c>
      <c r="K5980" s="164">
        <f t="shared" si="286"/>
        <v>0</v>
      </c>
      <c r="L5980" s="165">
        <f t="shared" si="287"/>
        <v>0</v>
      </c>
      <c r="M5980" s="172">
        <v>127</v>
      </c>
      <c r="N5980" s="172">
        <v>64</v>
      </c>
      <c r="O5980" s="167" t="s">
        <v>133</v>
      </c>
      <c r="P5980" s="260" t="e">
        <f t="shared" si="285"/>
        <v>#NUM!</v>
      </c>
      <c r="S5980" s="272"/>
    </row>
    <row r="5981" spans="1:19">
      <c r="A5981" s="161" t="s">
        <v>7213</v>
      </c>
      <c r="C5981" s="161" t="s">
        <v>133</v>
      </c>
      <c r="F5981" s="163" t="s">
        <v>133</v>
      </c>
      <c r="G5981" s="266" t="s">
        <v>133</v>
      </c>
      <c r="H5981" s="163" t="s">
        <v>133</v>
      </c>
      <c r="I5981" s="163" t="s">
        <v>133</v>
      </c>
      <c r="J5981" s="163" t="s">
        <v>133</v>
      </c>
      <c r="K5981" s="164">
        <f t="shared" si="286"/>
        <v>0</v>
      </c>
      <c r="L5981" s="165">
        <f t="shared" si="287"/>
        <v>0</v>
      </c>
      <c r="M5981" s="172">
        <v>127</v>
      </c>
      <c r="N5981" s="172">
        <v>64</v>
      </c>
      <c r="O5981" s="167" t="s">
        <v>133</v>
      </c>
      <c r="P5981" s="260" t="e">
        <f t="shared" si="285"/>
        <v>#NUM!</v>
      </c>
      <c r="S5981" s="272"/>
    </row>
    <row r="5982" spans="1:19">
      <c r="A5982" s="161" t="s">
        <v>7214</v>
      </c>
      <c r="C5982" s="161" t="s">
        <v>133</v>
      </c>
      <c r="F5982" s="163" t="s">
        <v>133</v>
      </c>
      <c r="G5982" s="266" t="s">
        <v>133</v>
      </c>
      <c r="H5982" s="163" t="s">
        <v>133</v>
      </c>
      <c r="I5982" s="163" t="s">
        <v>133</v>
      </c>
      <c r="J5982" s="163" t="s">
        <v>133</v>
      </c>
      <c r="K5982" s="164">
        <f t="shared" si="286"/>
        <v>0</v>
      </c>
      <c r="L5982" s="165">
        <f t="shared" si="287"/>
        <v>0</v>
      </c>
      <c r="M5982" s="172">
        <v>127</v>
      </c>
      <c r="N5982" s="172">
        <v>64</v>
      </c>
      <c r="O5982" s="167" t="s">
        <v>133</v>
      </c>
      <c r="P5982" s="260" t="e">
        <f t="shared" si="285"/>
        <v>#NUM!</v>
      </c>
      <c r="S5982" s="272"/>
    </row>
    <row r="5983" spans="1:19">
      <c r="A5983" s="161" t="s">
        <v>7215</v>
      </c>
      <c r="C5983" s="161" t="s">
        <v>133</v>
      </c>
      <c r="F5983" s="163" t="s">
        <v>133</v>
      </c>
      <c r="G5983" s="266" t="s">
        <v>133</v>
      </c>
      <c r="H5983" s="163" t="s">
        <v>133</v>
      </c>
      <c r="I5983" s="163" t="s">
        <v>133</v>
      </c>
      <c r="J5983" s="163" t="s">
        <v>133</v>
      </c>
      <c r="K5983" s="164">
        <f t="shared" si="286"/>
        <v>0</v>
      </c>
      <c r="L5983" s="165">
        <f t="shared" si="287"/>
        <v>0</v>
      </c>
      <c r="M5983" s="172">
        <v>127</v>
      </c>
      <c r="N5983" s="172">
        <v>64</v>
      </c>
      <c r="O5983" s="167" t="s">
        <v>133</v>
      </c>
      <c r="P5983" s="260" t="e">
        <f t="shared" si="285"/>
        <v>#NUM!</v>
      </c>
      <c r="S5983" s="272"/>
    </row>
    <row r="5984" spans="1:19">
      <c r="A5984" s="161" t="s">
        <v>7216</v>
      </c>
      <c r="C5984" s="161" t="s">
        <v>133</v>
      </c>
      <c r="F5984" s="163" t="s">
        <v>133</v>
      </c>
      <c r="G5984" s="266" t="s">
        <v>133</v>
      </c>
      <c r="H5984" s="163" t="s">
        <v>133</v>
      </c>
      <c r="I5984" s="163" t="s">
        <v>133</v>
      </c>
      <c r="J5984" s="163" t="s">
        <v>133</v>
      </c>
      <c r="K5984" s="164">
        <f t="shared" si="286"/>
        <v>0</v>
      </c>
      <c r="L5984" s="165">
        <f t="shared" si="287"/>
        <v>0</v>
      </c>
      <c r="M5984" s="172">
        <v>127</v>
      </c>
      <c r="N5984" s="172">
        <v>64</v>
      </c>
      <c r="O5984" s="167" t="s">
        <v>133</v>
      </c>
      <c r="P5984" s="260" t="e">
        <f t="shared" si="285"/>
        <v>#NUM!</v>
      </c>
      <c r="S5984" s="272"/>
    </row>
    <row r="5985" spans="1:19">
      <c r="A5985" s="161" t="s">
        <v>7217</v>
      </c>
      <c r="C5985" s="161" t="s">
        <v>133</v>
      </c>
      <c r="F5985" s="163" t="s">
        <v>133</v>
      </c>
      <c r="G5985" s="266" t="s">
        <v>133</v>
      </c>
      <c r="H5985" s="163" t="s">
        <v>133</v>
      </c>
      <c r="I5985" s="163" t="s">
        <v>133</v>
      </c>
      <c r="J5985" s="163" t="s">
        <v>133</v>
      </c>
      <c r="K5985" s="164">
        <f t="shared" si="286"/>
        <v>0</v>
      </c>
      <c r="L5985" s="165">
        <f t="shared" si="287"/>
        <v>0</v>
      </c>
      <c r="M5985" s="172">
        <v>127</v>
      </c>
      <c r="N5985" s="172">
        <v>64</v>
      </c>
      <c r="O5985" s="167" t="s">
        <v>133</v>
      </c>
      <c r="P5985" s="260" t="e">
        <f t="shared" si="285"/>
        <v>#NUM!</v>
      </c>
      <c r="S5985" s="272"/>
    </row>
    <row r="5986" spans="1:19">
      <c r="A5986" s="161" t="s">
        <v>7218</v>
      </c>
      <c r="C5986" s="161" t="s">
        <v>133</v>
      </c>
      <c r="F5986" s="163" t="s">
        <v>133</v>
      </c>
      <c r="G5986" s="266" t="s">
        <v>133</v>
      </c>
      <c r="H5986" s="163" t="s">
        <v>133</v>
      </c>
      <c r="I5986" s="163" t="s">
        <v>133</v>
      </c>
      <c r="J5986" s="163" t="s">
        <v>133</v>
      </c>
      <c r="K5986" s="164">
        <f t="shared" si="286"/>
        <v>0</v>
      </c>
      <c r="L5986" s="165">
        <f t="shared" si="287"/>
        <v>0</v>
      </c>
      <c r="M5986" s="172">
        <v>127</v>
      </c>
      <c r="N5986" s="172">
        <v>64</v>
      </c>
      <c r="O5986" s="167" t="s">
        <v>133</v>
      </c>
      <c r="P5986" s="260" t="e">
        <f t="shared" si="285"/>
        <v>#NUM!</v>
      </c>
      <c r="S5986" s="272"/>
    </row>
    <row r="5987" spans="1:19">
      <c r="A5987" s="161" t="s">
        <v>7219</v>
      </c>
      <c r="C5987" s="161" t="s">
        <v>133</v>
      </c>
      <c r="F5987" s="163" t="s">
        <v>133</v>
      </c>
      <c r="G5987" s="266" t="s">
        <v>133</v>
      </c>
      <c r="H5987" s="163" t="s">
        <v>133</v>
      </c>
      <c r="I5987" s="163" t="s">
        <v>133</v>
      </c>
      <c r="J5987" s="163" t="s">
        <v>133</v>
      </c>
      <c r="K5987" s="164">
        <f t="shared" si="286"/>
        <v>0</v>
      </c>
      <c r="L5987" s="165">
        <f t="shared" si="287"/>
        <v>0</v>
      </c>
      <c r="M5987" s="172">
        <v>127</v>
      </c>
      <c r="N5987" s="172">
        <v>64</v>
      </c>
      <c r="O5987" s="167" t="s">
        <v>133</v>
      </c>
      <c r="P5987" s="260" t="e">
        <f t="shared" si="285"/>
        <v>#NUM!</v>
      </c>
      <c r="S5987" s="272"/>
    </row>
    <row r="5988" spans="1:19">
      <c r="A5988" s="161" t="s">
        <v>7220</v>
      </c>
      <c r="C5988" s="161" t="s">
        <v>133</v>
      </c>
      <c r="F5988" s="163" t="s">
        <v>133</v>
      </c>
      <c r="G5988" s="266" t="s">
        <v>133</v>
      </c>
      <c r="H5988" s="163" t="s">
        <v>133</v>
      </c>
      <c r="I5988" s="163" t="s">
        <v>133</v>
      </c>
      <c r="J5988" s="163" t="s">
        <v>133</v>
      </c>
      <c r="K5988" s="164">
        <f t="shared" si="286"/>
        <v>0</v>
      </c>
      <c r="L5988" s="165">
        <f t="shared" si="287"/>
        <v>0</v>
      </c>
      <c r="M5988" s="172">
        <v>127</v>
      </c>
      <c r="N5988" s="172">
        <v>64</v>
      </c>
      <c r="O5988" s="167" t="s">
        <v>133</v>
      </c>
      <c r="P5988" s="260" t="e">
        <f t="shared" si="285"/>
        <v>#NUM!</v>
      </c>
      <c r="S5988" s="272"/>
    </row>
    <row r="5989" spans="1:19">
      <c r="A5989" s="161" t="s">
        <v>7221</v>
      </c>
      <c r="C5989" s="161" t="s">
        <v>133</v>
      </c>
      <c r="F5989" s="163" t="s">
        <v>133</v>
      </c>
      <c r="G5989" s="266" t="s">
        <v>133</v>
      </c>
      <c r="H5989" s="163" t="s">
        <v>133</v>
      </c>
      <c r="I5989" s="163" t="s">
        <v>133</v>
      </c>
      <c r="J5989" s="163" t="s">
        <v>133</v>
      </c>
      <c r="K5989" s="164">
        <f t="shared" si="286"/>
        <v>0</v>
      </c>
      <c r="L5989" s="165">
        <f t="shared" si="287"/>
        <v>0</v>
      </c>
      <c r="M5989" s="172">
        <v>127</v>
      </c>
      <c r="N5989" s="172">
        <v>64</v>
      </c>
      <c r="O5989" s="167" t="s">
        <v>133</v>
      </c>
      <c r="P5989" s="260" t="e">
        <f t="shared" si="285"/>
        <v>#NUM!</v>
      </c>
      <c r="S5989" s="272"/>
    </row>
    <row r="5990" spans="1:19">
      <c r="A5990" s="161" t="s">
        <v>7222</v>
      </c>
      <c r="C5990" s="161" t="s">
        <v>133</v>
      </c>
      <c r="F5990" s="163" t="s">
        <v>133</v>
      </c>
      <c r="G5990" s="266" t="s">
        <v>133</v>
      </c>
      <c r="H5990" s="163" t="s">
        <v>133</v>
      </c>
      <c r="I5990" s="163" t="s">
        <v>133</v>
      </c>
      <c r="J5990" s="163" t="s">
        <v>133</v>
      </c>
      <c r="K5990" s="164">
        <f t="shared" si="286"/>
        <v>0</v>
      </c>
      <c r="L5990" s="165">
        <f t="shared" si="287"/>
        <v>0</v>
      </c>
      <c r="M5990" s="172">
        <v>127</v>
      </c>
      <c r="N5990" s="172">
        <v>64</v>
      </c>
      <c r="O5990" s="167" t="s">
        <v>133</v>
      </c>
      <c r="P5990" s="260" t="e">
        <f t="shared" si="285"/>
        <v>#NUM!</v>
      </c>
      <c r="S5990" s="272"/>
    </row>
    <row r="5991" spans="1:19">
      <c r="A5991" s="161" t="s">
        <v>7223</v>
      </c>
      <c r="C5991" s="161" t="s">
        <v>133</v>
      </c>
      <c r="F5991" s="163" t="s">
        <v>133</v>
      </c>
      <c r="G5991" s="266" t="s">
        <v>133</v>
      </c>
      <c r="H5991" s="163" t="s">
        <v>133</v>
      </c>
      <c r="I5991" s="163" t="s">
        <v>133</v>
      </c>
      <c r="J5991" s="163" t="s">
        <v>133</v>
      </c>
      <c r="K5991" s="164">
        <f t="shared" si="286"/>
        <v>0</v>
      </c>
      <c r="L5991" s="165">
        <f t="shared" si="287"/>
        <v>0</v>
      </c>
      <c r="M5991" s="172">
        <v>127</v>
      </c>
      <c r="N5991" s="172">
        <v>64</v>
      </c>
      <c r="O5991" s="167" t="s">
        <v>133</v>
      </c>
      <c r="P5991" s="260" t="e">
        <f t="shared" si="285"/>
        <v>#NUM!</v>
      </c>
      <c r="S5991" s="272"/>
    </row>
    <row r="5992" spans="1:19">
      <c r="A5992" s="161" t="s">
        <v>7224</v>
      </c>
      <c r="C5992" s="161" t="s">
        <v>133</v>
      </c>
      <c r="F5992" s="163" t="s">
        <v>133</v>
      </c>
      <c r="G5992" s="266" t="s">
        <v>133</v>
      </c>
      <c r="H5992" s="163" t="s">
        <v>133</v>
      </c>
      <c r="I5992" s="163" t="s">
        <v>133</v>
      </c>
      <c r="J5992" s="163" t="s">
        <v>133</v>
      </c>
      <c r="K5992" s="164">
        <f t="shared" si="286"/>
        <v>0</v>
      </c>
      <c r="L5992" s="165">
        <f t="shared" si="287"/>
        <v>0</v>
      </c>
      <c r="M5992" s="172">
        <v>127</v>
      </c>
      <c r="N5992" s="172">
        <v>64</v>
      </c>
      <c r="O5992" s="167" t="s">
        <v>133</v>
      </c>
      <c r="P5992" s="260" t="e">
        <f t="shared" si="285"/>
        <v>#NUM!</v>
      </c>
      <c r="S5992" s="272"/>
    </row>
    <row r="5993" spans="1:19">
      <c r="A5993" s="161" t="s">
        <v>7225</v>
      </c>
      <c r="C5993" s="161" t="s">
        <v>133</v>
      </c>
      <c r="F5993" s="163" t="s">
        <v>133</v>
      </c>
      <c r="G5993" s="266" t="s">
        <v>133</v>
      </c>
      <c r="H5993" s="163" t="s">
        <v>133</v>
      </c>
      <c r="I5993" s="163" t="s">
        <v>133</v>
      </c>
      <c r="J5993" s="163" t="s">
        <v>133</v>
      </c>
      <c r="K5993" s="164">
        <f t="shared" si="286"/>
        <v>0</v>
      </c>
      <c r="L5993" s="165">
        <f t="shared" si="287"/>
        <v>0</v>
      </c>
      <c r="M5993" s="172">
        <v>127</v>
      </c>
      <c r="N5993" s="172">
        <v>64</v>
      </c>
      <c r="O5993" s="167" t="s">
        <v>133</v>
      </c>
      <c r="P5993" s="260" t="e">
        <f t="shared" si="285"/>
        <v>#NUM!</v>
      </c>
      <c r="S5993" s="272"/>
    </row>
    <row r="5994" spans="1:19">
      <c r="A5994" s="161" t="s">
        <v>7226</v>
      </c>
      <c r="C5994" s="161" t="s">
        <v>133</v>
      </c>
      <c r="F5994" s="163" t="s">
        <v>133</v>
      </c>
      <c r="G5994" s="266" t="s">
        <v>133</v>
      </c>
      <c r="H5994" s="163" t="s">
        <v>133</v>
      </c>
      <c r="I5994" s="163" t="s">
        <v>133</v>
      </c>
      <c r="J5994" s="163" t="s">
        <v>133</v>
      </c>
      <c r="K5994" s="164">
        <f t="shared" si="286"/>
        <v>0</v>
      </c>
      <c r="L5994" s="165">
        <f t="shared" si="287"/>
        <v>0</v>
      </c>
      <c r="M5994" s="172">
        <v>127</v>
      </c>
      <c r="N5994" s="172">
        <v>64</v>
      </c>
      <c r="O5994" s="167" t="s">
        <v>133</v>
      </c>
      <c r="P5994" s="260" t="e">
        <f t="shared" si="285"/>
        <v>#NUM!</v>
      </c>
      <c r="S5994" s="272"/>
    </row>
    <row r="5995" spans="1:19">
      <c r="A5995" s="161" t="s">
        <v>7227</v>
      </c>
      <c r="C5995" s="161" t="s">
        <v>133</v>
      </c>
      <c r="F5995" s="163" t="s">
        <v>133</v>
      </c>
      <c r="G5995" s="266" t="s">
        <v>133</v>
      </c>
      <c r="H5995" s="163" t="s">
        <v>133</v>
      </c>
      <c r="I5995" s="163" t="s">
        <v>133</v>
      </c>
      <c r="J5995" s="163" t="s">
        <v>133</v>
      </c>
      <c r="K5995" s="164">
        <f t="shared" si="286"/>
        <v>0</v>
      </c>
      <c r="L5995" s="165">
        <f t="shared" si="287"/>
        <v>0</v>
      </c>
      <c r="M5995" s="172">
        <v>127</v>
      </c>
      <c r="N5995" s="172">
        <v>64</v>
      </c>
      <c r="O5995" s="167" t="s">
        <v>133</v>
      </c>
      <c r="P5995" s="260" t="e">
        <f t="shared" si="285"/>
        <v>#NUM!</v>
      </c>
      <c r="S5995" s="272"/>
    </row>
    <row r="5996" spans="1:19">
      <c r="A5996" s="161" t="s">
        <v>7228</v>
      </c>
      <c r="C5996" s="161" t="s">
        <v>133</v>
      </c>
      <c r="F5996" s="163" t="s">
        <v>133</v>
      </c>
      <c r="G5996" s="266" t="s">
        <v>133</v>
      </c>
      <c r="H5996" s="163" t="s">
        <v>133</v>
      </c>
      <c r="I5996" s="163" t="s">
        <v>133</v>
      </c>
      <c r="J5996" s="163" t="s">
        <v>133</v>
      </c>
      <c r="K5996" s="164">
        <f t="shared" si="286"/>
        <v>0</v>
      </c>
      <c r="L5996" s="165">
        <f t="shared" si="287"/>
        <v>0</v>
      </c>
      <c r="M5996" s="172">
        <v>127</v>
      </c>
      <c r="N5996" s="172">
        <v>64</v>
      </c>
      <c r="O5996" s="167" t="s">
        <v>133</v>
      </c>
      <c r="P5996" s="260" t="e">
        <f t="shared" si="285"/>
        <v>#NUM!</v>
      </c>
      <c r="S5996" s="272"/>
    </row>
    <row r="5997" spans="1:19">
      <c r="A5997" s="161" t="s">
        <v>7229</v>
      </c>
      <c r="C5997" s="161" t="s">
        <v>133</v>
      </c>
      <c r="F5997" s="163" t="s">
        <v>133</v>
      </c>
      <c r="G5997" s="266" t="s">
        <v>133</v>
      </c>
      <c r="H5997" s="163" t="s">
        <v>133</v>
      </c>
      <c r="I5997" s="163" t="s">
        <v>133</v>
      </c>
      <c r="J5997" s="163" t="s">
        <v>133</v>
      </c>
      <c r="K5997" s="164">
        <f t="shared" si="286"/>
        <v>0</v>
      </c>
      <c r="L5997" s="165">
        <f t="shared" si="287"/>
        <v>0</v>
      </c>
      <c r="M5997" s="172">
        <v>127</v>
      </c>
      <c r="N5997" s="172">
        <v>64</v>
      </c>
      <c r="O5997" s="167" t="s">
        <v>133</v>
      </c>
      <c r="P5997" s="260" t="e">
        <f t="shared" si="285"/>
        <v>#NUM!</v>
      </c>
      <c r="S5997" s="272"/>
    </row>
    <row r="5998" spans="1:19">
      <c r="A5998" s="161" t="s">
        <v>7230</v>
      </c>
      <c r="C5998" s="161" t="s">
        <v>133</v>
      </c>
      <c r="F5998" s="163" t="s">
        <v>133</v>
      </c>
      <c r="G5998" s="266" t="s">
        <v>133</v>
      </c>
      <c r="H5998" s="163" t="s">
        <v>133</v>
      </c>
      <c r="I5998" s="163" t="s">
        <v>133</v>
      </c>
      <c r="J5998" s="163" t="s">
        <v>133</v>
      </c>
      <c r="K5998" s="164">
        <f t="shared" si="286"/>
        <v>0</v>
      </c>
      <c r="L5998" s="165">
        <f t="shared" si="287"/>
        <v>0</v>
      </c>
      <c r="M5998" s="172">
        <v>127</v>
      </c>
      <c r="N5998" s="172">
        <v>64</v>
      </c>
      <c r="O5998" s="167" t="s">
        <v>133</v>
      </c>
      <c r="P5998" s="260" t="e">
        <f t="shared" si="285"/>
        <v>#NUM!</v>
      </c>
      <c r="S5998" s="272"/>
    </row>
    <row r="5999" spans="1:19">
      <c r="A5999" s="161" t="s">
        <v>7231</v>
      </c>
      <c r="C5999" s="161" t="s">
        <v>133</v>
      </c>
      <c r="F5999" s="163" t="s">
        <v>133</v>
      </c>
      <c r="G5999" s="266" t="s">
        <v>133</v>
      </c>
      <c r="H5999" s="163" t="s">
        <v>133</v>
      </c>
      <c r="I5999" s="163" t="s">
        <v>133</v>
      </c>
      <c r="J5999" s="163" t="s">
        <v>133</v>
      </c>
      <c r="K5999" s="164">
        <f t="shared" si="286"/>
        <v>0</v>
      </c>
      <c r="L5999" s="165">
        <f t="shared" si="287"/>
        <v>0</v>
      </c>
      <c r="M5999" s="172">
        <v>127</v>
      </c>
      <c r="N5999" s="172">
        <v>64</v>
      </c>
      <c r="O5999" s="167" t="s">
        <v>133</v>
      </c>
      <c r="P5999" s="260" t="e">
        <f t="shared" si="285"/>
        <v>#NUM!</v>
      </c>
      <c r="S5999" s="272"/>
    </row>
    <row r="6000" spans="1:19">
      <c r="A6000" s="161" t="s">
        <v>7232</v>
      </c>
      <c r="C6000" s="161" t="s">
        <v>133</v>
      </c>
      <c r="F6000" s="163" t="s">
        <v>133</v>
      </c>
      <c r="G6000" s="266" t="s">
        <v>133</v>
      </c>
      <c r="H6000" s="163" t="s">
        <v>133</v>
      </c>
      <c r="I6000" s="163" t="s">
        <v>133</v>
      </c>
      <c r="J6000" s="163" t="s">
        <v>133</v>
      </c>
      <c r="K6000" s="164">
        <f t="shared" si="286"/>
        <v>0</v>
      </c>
      <c r="L6000" s="165">
        <f t="shared" si="287"/>
        <v>0</v>
      </c>
      <c r="M6000" s="172">
        <v>127</v>
      </c>
      <c r="N6000" s="172">
        <v>64</v>
      </c>
      <c r="O6000" s="167" t="s">
        <v>133</v>
      </c>
      <c r="P6000" s="260" t="e">
        <f t="shared" si="285"/>
        <v>#NUM!</v>
      </c>
      <c r="S6000" s="272"/>
    </row>
    <row r="6001" spans="1:19">
      <c r="A6001" s="161" t="s">
        <v>7233</v>
      </c>
      <c r="C6001" s="161" t="s">
        <v>133</v>
      </c>
      <c r="F6001" s="163" t="s">
        <v>133</v>
      </c>
      <c r="G6001" s="266" t="s">
        <v>133</v>
      </c>
      <c r="H6001" s="163" t="s">
        <v>133</v>
      </c>
      <c r="I6001" s="163" t="s">
        <v>133</v>
      </c>
      <c r="J6001" s="163" t="s">
        <v>133</v>
      </c>
      <c r="K6001" s="164">
        <f t="shared" si="286"/>
        <v>0</v>
      </c>
      <c r="L6001" s="165">
        <f t="shared" si="287"/>
        <v>0</v>
      </c>
      <c r="M6001" s="172">
        <v>127</v>
      </c>
      <c r="N6001" s="172">
        <v>64</v>
      </c>
      <c r="O6001" s="167" t="s">
        <v>133</v>
      </c>
      <c r="P6001" s="260" t="e">
        <f t="shared" si="285"/>
        <v>#NUM!</v>
      </c>
      <c r="S6001" s="272"/>
    </row>
    <row r="6002" spans="1:19">
      <c r="A6002" s="161" t="s">
        <v>7234</v>
      </c>
      <c r="C6002" s="161" t="s">
        <v>133</v>
      </c>
      <c r="F6002" s="163" t="s">
        <v>133</v>
      </c>
      <c r="G6002" s="266" t="s">
        <v>133</v>
      </c>
      <c r="H6002" s="163" t="s">
        <v>133</v>
      </c>
      <c r="I6002" s="163" t="s">
        <v>133</v>
      </c>
      <c r="J6002" s="163" t="s">
        <v>133</v>
      </c>
      <c r="K6002" s="164">
        <f t="shared" si="286"/>
        <v>0</v>
      </c>
      <c r="L6002" s="165">
        <f t="shared" si="287"/>
        <v>0</v>
      </c>
      <c r="M6002" s="172">
        <v>127</v>
      </c>
      <c r="N6002" s="172">
        <v>64</v>
      </c>
      <c r="O6002" s="167" t="s">
        <v>133</v>
      </c>
      <c r="P6002" s="260" t="e">
        <f t="shared" si="285"/>
        <v>#NUM!</v>
      </c>
      <c r="S6002" s="272"/>
    </row>
    <row r="6003" spans="1:19">
      <c r="A6003" s="161" t="s">
        <v>7235</v>
      </c>
      <c r="C6003" s="161" t="s">
        <v>133</v>
      </c>
      <c r="F6003" s="163" t="s">
        <v>133</v>
      </c>
      <c r="G6003" s="266" t="s">
        <v>133</v>
      </c>
      <c r="H6003" s="163" t="s">
        <v>133</v>
      </c>
      <c r="I6003" s="163" t="s">
        <v>133</v>
      </c>
      <c r="J6003" s="163" t="s">
        <v>133</v>
      </c>
      <c r="K6003" s="164">
        <f t="shared" si="286"/>
        <v>0</v>
      </c>
      <c r="L6003" s="165">
        <f t="shared" si="287"/>
        <v>0</v>
      </c>
      <c r="M6003" s="172">
        <v>127</v>
      </c>
      <c r="N6003" s="172">
        <v>64</v>
      </c>
      <c r="O6003" s="167" t="s">
        <v>133</v>
      </c>
      <c r="P6003" s="260" t="e">
        <f t="shared" si="285"/>
        <v>#NUM!</v>
      </c>
      <c r="S6003" s="272"/>
    </row>
    <row r="6004" spans="1:19">
      <c r="A6004" s="161" t="s">
        <v>7236</v>
      </c>
      <c r="C6004" s="161" t="s">
        <v>133</v>
      </c>
      <c r="F6004" s="163" t="s">
        <v>133</v>
      </c>
      <c r="G6004" s="266" t="s">
        <v>133</v>
      </c>
      <c r="H6004" s="163" t="s">
        <v>133</v>
      </c>
      <c r="I6004" s="163" t="s">
        <v>133</v>
      </c>
      <c r="J6004" s="163" t="s">
        <v>133</v>
      </c>
      <c r="K6004" s="164">
        <f t="shared" si="286"/>
        <v>0</v>
      </c>
      <c r="L6004" s="165">
        <f t="shared" si="287"/>
        <v>0</v>
      </c>
      <c r="M6004" s="172">
        <v>127</v>
      </c>
      <c r="N6004" s="172">
        <v>64</v>
      </c>
      <c r="O6004" s="167" t="s">
        <v>133</v>
      </c>
      <c r="P6004" s="260" t="e">
        <f t="shared" si="285"/>
        <v>#NUM!</v>
      </c>
      <c r="S6004" s="272"/>
    </row>
    <row r="6005" spans="1:19">
      <c r="A6005" s="161" t="s">
        <v>7237</v>
      </c>
      <c r="C6005" s="161" t="s">
        <v>133</v>
      </c>
      <c r="F6005" s="163" t="s">
        <v>133</v>
      </c>
      <c r="G6005" s="266" t="s">
        <v>133</v>
      </c>
      <c r="H6005" s="163" t="s">
        <v>133</v>
      </c>
      <c r="I6005" s="163" t="s">
        <v>133</v>
      </c>
      <c r="J6005" s="163" t="s">
        <v>133</v>
      </c>
      <c r="K6005" s="164">
        <f t="shared" si="286"/>
        <v>0</v>
      </c>
      <c r="L6005" s="165">
        <f t="shared" si="287"/>
        <v>0</v>
      </c>
      <c r="M6005" s="172">
        <v>127</v>
      </c>
      <c r="N6005" s="172">
        <v>64</v>
      </c>
      <c r="O6005" s="167" t="s">
        <v>133</v>
      </c>
      <c r="P6005" s="260" t="e">
        <f t="shared" si="285"/>
        <v>#NUM!</v>
      </c>
      <c r="S6005" s="272"/>
    </row>
    <row r="6006" spans="1:19">
      <c r="A6006" s="161" t="s">
        <v>7238</v>
      </c>
      <c r="C6006" s="161" t="s">
        <v>133</v>
      </c>
      <c r="F6006" s="163" t="s">
        <v>133</v>
      </c>
      <c r="G6006" s="266" t="s">
        <v>133</v>
      </c>
      <c r="H6006" s="163" t="s">
        <v>133</v>
      </c>
      <c r="I6006" s="163" t="s">
        <v>133</v>
      </c>
      <c r="J6006" s="163" t="s">
        <v>133</v>
      </c>
      <c r="K6006" s="164">
        <f t="shared" si="286"/>
        <v>0</v>
      </c>
      <c r="L6006" s="165">
        <f t="shared" si="287"/>
        <v>0</v>
      </c>
      <c r="M6006" s="172">
        <v>127</v>
      </c>
      <c r="N6006" s="172">
        <v>64</v>
      </c>
      <c r="O6006" s="167" t="s">
        <v>133</v>
      </c>
      <c r="P6006" s="260" t="e">
        <f t="shared" si="285"/>
        <v>#NUM!</v>
      </c>
      <c r="S6006" s="272"/>
    </row>
    <row r="6007" spans="1:19">
      <c r="A6007" s="161" t="s">
        <v>7239</v>
      </c>
      <c r="C6007" s="161" t="s">
        <v>133</v>
      </c>
      <c r="F6007" s="163" t="s">
        <v>133</v>
      </c>
      <c r="G6007" s="266" t="s">
        <v>133</v>
      </c>
      <c r="H6007" s="163" t="s">
        <v>133</v>
      </c>
      <c r="I6007" s="163" t="s">
        <v>133</v>
      </c>
      <c r="J6007" s="163" t="s">
        <v>133</v>
      </c>
      <c r="K6007" s="164">
        <f t="shared" si="286"/>
        <v>0</v>
      </c>
      <c r="L6007" s="165">
        <f t="shared" si="287"/>
        <v>0</v>
      </c>
      <c r="M6007" s="172">
        <v>127</v>
      </c>
      <c r="N6007" s="172">
        <v>64</v>
      </c>
      <c r="O6007" s="167" t="s">
        <v>133</v>
      </c>
      <c r="P6007" s="260" t="e">
        <f t="shared" si="285"/>
        <v>#NUM!</v>
      </c>
      <c r="S6007" s="272"/>
    </row>
    <row r="6008" spans="1:19">
      <c r="A6008" s="161" t="s">
        <v>7240</v>
      </c>
      <c r="C6008" s="161" t="s">
        <v>133</v>
      </c>
      <c r="F6008" s="163" t="s">
        <v>133</v>
      </c>
      <c r="G6008" s="266" t="s">
        <v>133</v>
      </c>
      <c r="H6008" s="163" t="s">
        <v>133</v>
      </c>
      <c r="I6008" s="163" t="s">
        <v>133</v>
      </c>
      <c r="J6008" s="163" t="s">
        <v>133</v>
      </c>
      <c r="K6008" s="164">
        <f t="shared" si="286"/>
        <v>0</v>
      </c>
      <c r="L6008" s="165">
        <f t="shared" si="287"/>
        <v>0</v>
      </c>
      <c r="M6008" s="172">
        <v>127</v>
      </c>
      <c r="N6008" s="172">
        <v>64</v>
      </c>
      <c r="O6008" s="167" t="s">
        <v>133</v>
      </c>
      <c r="P6008" s="260" t="e">
        <f t="shared" si="285"/>
        <v>#NUM!</v>
      </c>
      <c r="S6008" s="272"/>
    </row>
    <row r="6009" spans="1:19">
      <c r="A6009" s="161" t="s">
        <v>7241</v>
      </c>
      <c r="C6009" s="161" t="s">
        <v>133</v>
      </c>
      <c r="F6009" s="163" t="s">
        <v>133</v>
      </c>
      <c r="G6009" s="266" t="s">
        <v>133</v>
      </c>
      <c r="H6009" s="163" t="s">
        <v>133</v>
      </c>
      <c r="I6009" s="163" t="s">
        <v>133</v>
      </c>
      <c r="J6009" s="163" t="s">
        <v>133</v>
      </c>
      <c r="K6009" s="164">
        <f t="shared" si="286"/>
        <v>0</v>
      </c>
      <c r="L6009" s="165">
        <f t="shared" si="287"/>
        <v>0</v>
      </c>
      <c r="M6009" s="172">
        <v>127</v>
      </c>
      <c r="N6009" s="172">
        <v>64</v>
      </c>
      <c r="O6009" s="167" t="s">
        <v>133</v>
      </c>
      <c r="P6009" s="260" t="e">
        <f t="shared" si="285"/>
        <v>#NUM!</v>
      </c>
      <c r="S6009" s="272"/>
    </row>
    <row r="6010" spans="1:19">
      <c r="A6010" s="161" t="s">
        <v>7242</v>
      </c>
      <c r="C6010" s="161" t="s">
        <v>133</v>
      </c>
      <c r="F6010" s="163" t="s">
        <v>133</v>
      </c>
      <c r="G6010" s="266" t="s">
        <v>133</v>
      </c>
      <c r="H6010" s="163" t="s">
        <v>133</v>
      </c>
      <c r="I6010" s="163" t="s">
        <v>133</v>
      </c>
      <c r="J6010" s="163" t="s">
        <v>133</v>
      </c>
      <c r="K6010" s="164">
        <f t="shared" si="286"/>
        <v>0</v>
      </c>
      <c r="L6010" s="165">
        <f t="shared" si="287"/>
        <v>0</v>
      </c>
      <c r="M6010" s="172">
        <v>127</v>
      </c>
      <c r="N6010" s="172">
        <v>64</v>
      </c>
      <c r="O6010" s="167" t="s">
        <v>133</v>
      </c>
      <c r="P6010" s="260" t="e">
        <f t="shared" si="285"/>
        <v>#NUM!</v>
      </c>
      <c r="S6010" s="272"/>
    </row>
    <row r="6011" spans="1:19">
      <c r="A6011" s="161" t="s">
        <v>7243</v>
      </c>
      <c r="C6011" s="161" t="s">
        <v>133</v>
      </c>
      <c r="F6011" s="163" t="s">
        <v>133</v>
      </c>
      <c r="G6011" s="266" t="s">
        <v>133</v>
      </c>
      <c r="H6011" s="163" t="s">
        <v>133</v>
      </c>
      <c r="I6011" s="163" t="s">
        <v>133</v>
      </c>
      <c r="J6011" s="163" t="s">
        <v>133</v>
      </c>
      <c r="K6011" s="164">
        <f t="shared" si="286"/>
        <v>0</v>
      </c>
      <c r="L6011" s="165">
        <f t="shared" si="287"/>
        <v>0</v>
      </c>
      <c r="M6011" s="172">
        <v>127</v>
      </c>
      <c r="N6011" s="172">
        <v>64</v>
      </c>
      <c r="O6011" s="167" t="s">
        <v>133</v>
      </c>
      <c r="P6011" s="260" t="e">
        <f t="shared" si="285"/>
        <v>#NUM!</v>
      </c>
      <c r="S6011" s="272"/>
    </row>
    <row r="6012" spans="1:19">
      <c r="A6012" s="161" t="s">
        <v>7244</v>
      </c>
      <c r="C6012" s="161" t="s">
        <v>133</v>
      </c>
      <c r="F6012" s="163" t="s">
        <v>133</v>
      </c>
      <c r="G6012" s="266" t="s">
        <v>133</v>
      </c>
      <c r="H6012" s="163" t="s">
        <v>133</v>
      </c>
      <c r="I6012" s="163" t="s">
        <v>133</v>
      </c>
      <c r="J6012" s="163" t="s">
        <v>133</v>
      </c>
      <c r="K6012" s="164">
        <f t="shared" si="286"/>
        <v>0</v>
      </c>
      <c r="L6012" s="165">
        <f t="shared" si="287"/>
        <v>0</v>
      </c>
      <c r="M6012" s="172">
        <v>127</v>
      </c>
      <c r="N6012" s="172">
        <v>64</v>
      </c>
      <c r="O6012" s="167" t="s">
        <v>133</v>
      </c>
      <c r="P6012" s="260" t="e">
        <f t="shared" si="285"/>
        <v>#NUM!</v>
      </c>
      <c r="S6012" s="272"/>
    </row>
    <row r="6013" spans="1:19">
      <c r="A6013" s="161" t="s">
        <v>7245</v>
      </c>
      <c r="C6013" s="161" t="s">
        <v>133</v>
      </c>
      <c r="F6013" s="163" t="s">
        <v>133</v>
      </c>
      <c r="G6013" s="266" t="s">
        <v>133</v>
      </c>
      <c r="H6013" s="163" t="s">
        <v>133</v>
      </c>
      <c r="I6013" s="163" t="s">
        <v>133</v>
      </c>
      <c r="J6013" s="163" t="s">
        <v>133</v>
      </c>
      <c r="K6013" s="164">
        <f t="shared" si="286"/>
        <v>0</v>
      </c>
      <c r="L6013" s="165">
        <f t="shared" si="287"/>
        <v>0</v>
      </c>
      <c r="M6013" s="172">
        <v>127</v>
      </c>
      <c r="N6013" s="172">
        <v>64</v>
      </c>
      <c r="O6013" s="167" t="s">
        <v>133</v>
      </c>
      <c r="P6013" s="260" t="e">
        <f t="shared" si="285"/>
        <v>#NUM!</v>
      </c>
      <c r="S6013" s="272"/>
    </row>
    <row r="6014" spans="1:19">
      <c r="A6014" s="161" t="s">
        <v>7246</v>
      </c>
      <c r="C6014" s="161" t="s">
        <v>133</v>
      </c>
      <c r="F6014" s="163" t="s">
        <v>133</v>
      </c>
      <c r="G6014" s="266" t="s">
        <v>133</v>
      </c>
      <c r="H6014" s="163" t="s">
        <v>133</v>
      </c>
      <c r="I6014" s="163" t="s">
        <v>133</v>
      </c>
      <c r="J6014" s="163" t="s">
        <v>133</v>
      </c>
      <c r="K6014" s="164">
        <f t="shared" si="286"/>
        <v>0</v>
      </c>
      <c r="L6014" s="165">
        <f t="shared" si="287"/>
        <v>0</v>
      </c>
      <c r="M6014" s="172">
        <v>127</v>
      </c>
      <c r="N6014" s="172">
        <v>64</v>
      </c>
      <c r="O6014" s="167" t="s">
        <v>133</v>
      </c>
      <c r="P6014" s="260" t="e">
        <f t="shared" si="285"/>
        <v>#NUM!</v>
      </c>
      <c r="S6014" s="272"/>
    </row>
    <row r="6015" spans="1:19">
      <c r="A6015" s="161" t="s">
        <v>7247</v>
      </c>
      <c r="C6015" s="161" t="s">
        <v>133</v>
      </c>
      <c r="F6015" s="163" t="s">
        <v>133</v>
      </c>
      <c r="G6015" s="266" t="s">
        <v>133</v>
      </c>
      <c r="H6015" s="163" t="s">
        <v>133</v>
      </c>
      <c r="I6015" s="163" t="s">
        <v>133</v>
      </c>
      <c r="J6015" s="163" t="s">
        <v>133</v>
      </c>
      <c r="K6015" s="164">
        <f t="shared" si="286"/>
        <v>0</v>
      </c>
      <c r="L6015" s="165">
        <f t="shared" si="287"/>
        <v>0</v>
      </c>
      <c r="M6015" s="172">
        <v>127</v>
      </c>
      <c r="N6015" s="172">
        <v>64</v>
      </c>
      <c r="O6015" s="167" t="s">
        <v>133</v>
      </c>
      <c r="P6015" s="260" t="e">
        <f t="shared" si="285"/>
        <v>#NUM!</v>
      </c>
      <c r="S6015" s="272"/>
    </row>
    <row r="6016" spans="1:19">
      <c r="A6016" s="161" t="s">
        <v>7248</v>
      </c>
      <c r="C6016" s="161" t="s">
        <v>133</v>
      </c>
      <c r="F6016" s="163" t="s">
        <v>133</v>
      </c>
      <c r="G6016" s="266" t="s">
        <v>133</v>
      </c>
      <c r="H6016" s="163" t="s">
        <v>133</v>
      </c>
      <c r="I6016" s="163" t="s">
        <v>133</v>
      </c>
      <c r="J6016" s="163" t="s">
        <v>133</v>
      </c>
      <c r="K6016" s="164">
        <f t="shared" si="286"/>
        <v>0</v>
      </c>
      <c r="L6016" s="165">
        <f t="shared" si="287"/>
        <v>0</v>
      </c>
      <c r="M6016" s="172">
        <v>127</v>
      </c>
      <c r="N6016" s="172">
        <v>64</v>
      </c>
      <c r="O6016" s="167" t="s">
        <v>133</v>
      </c>
      <c r="P6016" s="260" t="e">
        <f t="shared" si="285"/>
        <v>#NUM!</v>
      </c>
      <c r="S6016" s="272"/>
    </row>
    <row r="6017" spans="1:19">
      <c r="A6017" s="161" t="s">
        <v>7249</v>
      </c>
      <c r="C6017" s="161" t="s">
        <v>133</v>
      </c>
      <c r="F6017" s="163" t="s">
        <v>133</v>
      </c>
      <c r="G6017" s="266" t="s">
        <v>133</v>
      </c>
      <c r="H6017" s="163" t="s">
        <v>133</v>
      </c>
      <c r="I6017" s="163" t="s">
        <v>133</v>
      </c>
      <c r="J6017" s="163" t="s">
        <v>133</v>
      </c>
      <c r="K6017" s="164">
        <f t="shared" si="286"/>
        <v>0</v>
      </c>
      <c r="L6017" s="165">
        <f t="shared" si="287"/>
        <v>0</v>
      </c>
      <c r="M6017" s="172">
        <v>127</v>
      </c>
      <c r="N6017" s="172">
        <v>64</v>
      </c>
      <c r="O6017" s="167" t="s">
        <v>133</v>
      </c>
      <c r="P6017" s="260" t="e">
        <f t="shared" si="285"/>
        <v>#NUM!</v>
      </c>
      <c r="S6017" s="272"/>
    </row>
    <row r="6018" spans="1:19">
      <c r="A6018" s="161" t="s">
        <v>7250</v>
      </c>
      <c r="C6018" s="161" t="s">
        <v>133</v>
      </c>
      <c r="F6018" s="163" t="s">
        <v>133</v>
      </c>
      <c r="G6018" s="266" t="s">
        <v>133</v>
      </c>
      <c r="H6018" s="163" t="s">
        <v>133</v>
      </c>
      <c r="I6018" s="163" t="s">
        <v>133</v>
      </c>
      <c r="J6018" s="163" t="s">
        <v>133</v>
      </c>
      <c r="K6018" s="164">
        <f t="shared" si="286"/>
        <v>0</v>
      </c>
      <c r="L6018" s="165">
        <f t="shared" si="287"/>
        <v>0</v>
      </c>
      <c r="M6018" s="172">
        <v>127</v>
      </c>
      <c r="N6018" s="172">
        <v>64</v>
      </c>
      <c r="O6018" s="167" t="s">
        <v>133</v>
      </c>
      <c r="P6018" s="260" t="e">
        <f t="shared" si="285"/>
        <v>#NUM!</v>
      </c>
      <c r="S6018" s="272"/>
    </row>
    <row r="6019" spans="1:19">
      <c r="A6019" s="161" t="s">
        <v>7251</v>
      </c>
      <c r="C6019" s="161" t="s">
        <v>133</v>
      </c>
      <c r="F6019" s="163" t="s">
        <v>133</v>
      </c>
      <c r="G6019" s="266" t="s">
        <v>133</v>
      </c>
      <c r="H6019" s="163" t="s">
        <v>133</v>
      </c>
      <c r="I6019" s="163" t="s">
        <v>133</v>
      </c>
      <c r="J6019" s="163" t="s">
        <v>133</v>
      </c>
      <c r="K6019" s="164">
        <f t="shared" si="286"/>
        <v>0</v>
      </c>
      <c r="L6019" s="165">
        <f t="shared" si="287"/>
        <v>0</v>
      </c>
      <c r="M6019" s="172">
        <v>127</v>
      </c>
      <c r="N6019" s="172">
        <v>64</v>
      </c>
      <c r="O6019" s="167" t="s">
        <v>133</v>
      </c>
      <c r="P6019" s="260" t="e">
        <f t="shared" si="285"/>
        <v>#NUM!</v>
      </c>
      <c r="S6019" s="272"/>
    </row>
    <row r="6020" spans="1:19">
      <c r="A6020" s="161" t="s">
        <v>7252</v>
      </c>
      <c r="C6020" s="161" t="s">
        <v>133</v>
      </c>
      <c r="F6020" s="163" t="s">
        <v>133</v>
      </c>
      <c r="G6020" s="266" t="s">
        <v>133</v>
      </c>
      <c r="H6020" s="163" t="s">
        <v>133</v>
      </c>
      <c r="I6020" s="163" t="s">
        <v>133</v>
      </c>
      <c r="J6020" s="163" t="s">
        <v>133</v>
      </c>
      <c r="K6020" s="164">
        <f t="shared" si="286"/>
        <v>0</v>
      </c>
      <c r="L6020" s="165">
        <f t="shared" si="287"/>
        <v>0</v>
      </c>
      <c r="M6020" s="172">
        <v>127</v>
      </c>
      <c r="N6020" s="172">
        <v>64</v>
      </c>
      <c r="O6020" s="167" t="s">
        <v>133</v>
      </c>
      <c r="P6020" s="260" t="e">
        <f t="shared" si="285"/>
        <v>#NUM!</v>
      </c>
      <c r="S6020" s="272"/>
    </row>
    <row r="6021" spans="1:19">
      <c r="A6021" s="161" t="s">
        <v>7253</v>
      </c>
      <c r="C6021" s="161" t="s">
        <v>133</v>
      </c>
      <c r="F6021" s="163" t="s">
        <v>133</v>
      </c>
      <c r="G6021" s="266" t="s">
        <v>133</v>
      </c>
      <c r="H6021" s="163" t="s">
        <v>133</v>
      </c>
      <c r="I6021" s="163" t="s">
        <v>133</v>
      </c>
      <c r="J6021" s="163" t="s">
        <v>133</v>
      </c>
      <c r="K6021" s="164">
        <f t="shared" si="286"/>
        <v>0</v>
      </c>
      <c r="L6021" s="165">
        <f t="shared" si="287"/>
        <v>0</v>
      </c>
      <c r="M6021" s="172">
        <v>127</v>
      </c>
      <c r="N6021" s="172">
        <v>64</v>
      </c>
      <c r="O6021" s="167" t="s">
        <v>133</v>
      </c>
      <c r="P6021" s="260" t="e">
        <f t="shared" si="285"/>
        <v>#NUM!</v>
      </c>
      <c r="S6021" s="272"/>
    </row>
    <row r="6022" spans="1:19">
      <c r="A6022" s="161" t="s">
        <v>7254</v>
      </c>
      <c r="C6022" s="161" t="s">
        <v>133</v>
      </c>
      <c r="F6022" s="163" t="s">
        <v>133</v>
      </c>
      <c r="G6022" s="266" t="s">
        <v>133</v>
      </c>
      <c r="H6022" s="163" t="s">
        <v>133</v>
      </c>
      <c r="I6022" s="163" t="s">
        <v>133</v>
      </c>
      <c r="J6022" s="163" t="s">
        <v>133</v>
      </c>
      <c r="K6022" s="164">
        <f t="shared" si="286"/>
        <v>0</v>
      </c>
      <c r="L6022" s="165">
        <f t="shared" si="287"/>
        <v>0</v>
      </c>
      <c r="M6022" s="172">
        <v>127</v>
      </c>
      <c r="N6022" s="172">
        <v>64</v>
      </c>
      <c r="O6022" s="167" t="s">
        <v>133</v>
      </c>
      <c r="P6022" s="260" t="e">
        <f t="shared" si="285"/>
        <v>#NUM!</v>
      </c>
      <c r="S6022" s="272"/>
    </row>
    <row r="6023" spans="1:19">
      <c r="A6023" s="161" t="s">
        <v>7255</v>
      </c>
      <c r="C6023" s="161" t="s">
        <v>133</v>
      </c>
      <c r="F6023" s="163" t="s">
        <v>133</v>
      </c>
      <c r="G6023" s="266" t="s">
        <v>133</v>
      </c>
      <c r="H6023" s="163" t="s">
        <v>133</v>
      </c>
      <c r="I6023" s="163" t="s">
        <v>133</v>
      </c>
      <c r="J6023" s="163" t="s">
        <v>133</v>
      </c>
      <c r="K6023" s="164">
        <f t="shared" si="286"/>
        <v>0</v>
      </c>
      <c r="L6023" s="165">
        <f t="shared" si="287"/>
        <v>0</v>
      </c>
      <c r="M6023" s="172">
        <v>127</v>
      </c>
      <c r="N6023" s="172">
        <v>64</v>
      </c>
      <c r="O6023" s="167" t="s">
        <v>133</v>
      </c>
      <c r="P6023" s="260" t="e">
        <f t="shared" si="285"/>
        <v>#NUM!</v>
      </c>
      <c r="S6023" s="272"/>
    </row>
    <row r="6024" spans="1:19">
      <c r="A6024" s="161" t="s">
        <v>7256</v>
      </c>
      <c r="C6024" s="161" t="s">
        <v>133</v>
      </c>
      <c r="F6024" s="163" t="s">
        <v>133</v>
      </c>
      <c r="G6024" s="266" t="s">
        <v>133</v>
      </c>
      <c r="H6024" s="163" t="s">
        <v>133</v>
      </c>
      <c r="I6024" s="163" t="s">
        <v>133</v>
      </c>
      <c r="J6024" s="163" t="s">
        <v>133</v>
      </c>
      <c r="K6024" s="164">
        <f t="shared" si="286"/>
        <v>0</v>
      </c>
      <c r="L6024" s="165">
        <f t="shared" si="287"/>
        <v>0</v>
      </c>
      <c r="M6024" s="172">
        <v>127</v>
      </c>
      <c r="N6024" s="172">
        <v>64</v>
      </c>
      <c r="O6024" s="167" t="s">
        <v>133</v>
      </c>
      <c r="P6024" s="260" t="e">
        <f t="shared" si="285"/>
        <v>#NUM!</v>
      </c>
      <c r="S6024" s="272"/>
    </row>
    <row r="6025" spans="1:19">
      <c r="A6025" s="161" t="s">
        <v>7257</v>
      </c>
      <c r="C6025" s="161" t="s">
        <v>133</v>
      </c>
      <c r="F6025" s="163" t="s">
        <v>133</v>
      </c>
      <c r="G6025" s="266" t="s">
        <v>133</v>
      </c>
      <c r="H6025" s="163" t="s">
        <v>133</v>
      </c>
      <c r="I6025" s="163" t="s">
        <v>133</v>
      </c>
      <c r="J6025" s="163" t="s">
        <v>133</v>
      </c>
      <c r="K6025" s="164">
        <f t="shared" si="286"/>
        <v>0</v>
      </c>
      <c r="L6025" s="165">
        <f t="shared" si="287"/>
        <v>0</v>
      </c>
      <c r="M6025" s="172">
        <v>127</v>
      </c>
      <c r="N6025" s="172">
        <v>64</v>
      </c>
      <c r="O6025" s="167" t="s">
        <v>133</v>
      </c>
      <c r="P6025" s="260" t="e">
        <f t="shared" si="285"/>
        <v>#NUM!</v>
      </c>
      <c r="S6025" s="272"/>
    </row>
    <row r="6026" spans="1:19">
      <c r="A6026" s="161" t="s">
        <v>7258</v>
      </c>
      <c r="C6026" s="161" t="s">
        <v>133</v>
      </c>
      <c r="F6026" s="163" t="s">
        <v>133</v>
      </c>
      <c r="G6026" s="266" t="s">
        <v>133</v>
      </c>
      <c r="H6026" s="163" t="s">
        <v>133</v>
      </c>
      <c r="I6026" s="163" t="s">
        <v>133</v>
      </c>
      <c r="J6026" s="163" t="s">
        <v>133</v>
      </c>
      <c r="K6026" s="164">
        <f t="shared" si="286"/>
        <v>0</v>
      </c>
      <c r="L6026" s="165">
        <f t="shared" si="287"/>
        <v>0</v>
      </c>
      <c r="M6026" s="172">
        <v>127</v>
      </c>
      <c r="N6026" s="172">
        <v>64</v>
      </c>
      <c r="O6026" s="167" t="s">
        <v>133</v>
      </c>
      <c r="P6026" s="260" t="e">
        <f t="shared" si="285"/>
        <v>#NUM!</v>
      </c>
      <c r="S6026" s="272"/>
    </row>
    <row r="6027" spans="1:19">
      <c r="A6027" s="161" t="s">
        <v>7259</v>
      </c>
      <c r="C6027" s="161" t="s">
        <v>133</v>
      </c>
      <c r="F6027" s="163" t="s">
        <v>133</v>
      </c>
      <c r="G6027" s="266" t="s">
        <v>133</v>
      </c>
      <c r="H6027" s="163" t="s">
        <v>133</v>
      </c>
      <c r="I6027" s="163" t="s">
        <v>133</v>
      </c>
      <c r="J6027" s="163" t="s">
        <v>133</v>
      </c>
      <c r="K6027" s="164">
        <f t="shared" si="286"/>
        <v>0</v>
      </c>
      <c r="L6027" s="165">
        <f t="shared" si="287"/>
        <v>0</v>
      </c>
      <c r="M6027" s="172">
        <v>127</v>
      </c>
      <c r="N6027" s="172">
        <v>64</v>
      </c>
      <c r="O6027" s="167" t="s">
        <v>133</v>
      </c>
      <c r="P6027" s="260" t="e">
        <f t="shared" si="285"/>
        <v>#NUM!</v>
      </c>
      <c r="S6027" s="272"/>
    </row>
    <row r="6028" spans="1:19">
      <c r="A6028" s="161" t="s">
        <v>7260</v>
      </c>
      <c r="C6028" s="161" t="s">
        <v>133</v>
      </c>
      <c r="F6028" s="163" t="s">
        <v>133</v>
      </c>
      <c r="G6028" s="266" t="s">
        <v>133</v>
      </c>
      <c r="H6028" s="163" t="s">
        <v>133</v>
      </c>
      <c r="I6028" s="163" t="s">
        <v>133</v>
      </c>
      <c r="J6028" s="163" t="s">
        <v>133</v>
      </c>
      <c r="K6028" s="164">
        <f t="shared" si="286"/>
        <v>0</v>
      </c>
      <c r="L6028" s="165">
        <f t="shared" si="287"/>
        <v>0</v>
      </c>
      <c r="M6028" s="172">
        <v>127</v>
      </c>
      <c r="N6028" s="172">
        <v>64</v>
      </c>
      <c r="O6028" s="167" t="s">
        <v>133</v>
      </c>
      <c r="P6028" s="260" t="e">
        <f t="shared" si="285"/>
        <v>#NUM!</v>
      </c>
      <c r="S6028" s="272"/>
    </row>
    <row r="6029" spans="1:19">
      <c r="A6029" s="161" t="s">
        <v>7261</v>
      </c>
      <c r="C6029" s="161" t="s">
        <v>133</v>
      </c>
      <c r="F6029" s="163" t="s">
        <v>133</v>
      </c>
      <c r="G6029" s="266" t="s">
        <v>133</v>
      </c>
      <c r="H6029" s="163" t="s">
        <v>133</v>
      </c>
      <c r="I6029" s="163" t="s">
        <v>133</v>
      </c>
      <c r="J6029" s="163" t="s">
        <v>133</v>
      </c>
      <c r="K6029" s="164">
        <f t="shared" si="286"/>
        <v>0</v>
      </c>
      <c r="L6029" s="165">
        <f t="shared" si="287"/>
        <v>0</v>
      </c>
      <c r="M6029" s="172">
        <v>127</v>
      </c>
      <c r="N6029" s="172">
        <v>64</v>
      </c>
      <c r="O6029" s="167" t="s">
        <v>133</v>
      </c>
      <c r="P6029" s="260" t="e">
        <f t="shared" si="285"/>
        <v>#NUM!</v>
      </c>
      <c r="S6029" s="272"/>
    </row>
    <row r="6030" spans="1:19">
      <c r="A6030" s="161" t="s">
        <v>7262</v>
      </c>
      <c r="C6030" s="161" t="s">
        <v>133</v>
      </c>
      <c r="F6030" s="163" t="s">
        <v>133</v>
      </c>
      <c r="G6030" s="266" t="s">
        <v>133</v>
      </c>
      <c r="H6030" s="163" t="s">
        <v>133</v>
      </c>
      <c r="I6030" s="163" t="s">
        <v>133</v>
      </c>
      <c r="J6030" s="163" t="s">
        <v>133</v>
      </c>
      <c r="K6030" s="164">
        <f t="shared" si="286"/>
        <v>0</v>
      </c>
      <c r="L6030" s="165">
        <f t="shared" si="287"/>
        <v>0</v>
      </c>
      <c r="M6030" s="172">
        <v>127</v>
      </c>
      <c r="N6030" s="172">
        <v>64</v>
      </c>
      <c r="O6030" s="167" t="s">
        <v>133</v>
      </c>
      <c r="P6030" s="260" t="e">
        <f t="shared" si="285"/>
        <v>#NUM!</v>
      </c>
      <c r="S6030" s="272"/>
    </row>
    <row r="6031" spans="1:19">
      <c r="A6031" s="161" t="s">
        <v>7263</v>
      </c>
      <c r="C6031" s="161" t="s">
        <v>133</v>
      </c>
      <c r="F6031" s="163" t="s">
        <v>133</v>
      </c>
      <c r="G6031" s="266" t="s">
        <v>133</v>
      </c>
      <c r="H6031" s="163" t="s">
        <v>133</v>
      </c>
      <c r="I6031" s="163" t="s">
        <v>133</v>
      </c>
      <c r="J6031" s="163" t="s">
        <v>133</v>
      </c>
      <c r="K6031" s="164">
        <f t="shared" si="286"/>
        <v>0</v>
      </c>
      <c r="L6031" s="165">
        <f t="shared" si="287"/>
        <v>0</v>
      </c>
      <c r="M6031" s="172">
        <v>127</v>
      </c>
      <c r="N6031" s="172">
        <v>64</v>
      </c>
      <c r="O6031" s="167" t="s">
        <v>133</v>
      </c>
      <c r="P6031" s="260" t="e">
        <f t="shared" ref="P6031:P6094" si="288">MEDIAN(Q6031:R6031)</f>
        <v>#NUM!</v>
      </c>
      <c r="S6031" s="272"/>
    </row>
    <row r="6032" spans="1:19">
      <c r="A6032" s="161" t="s">
        <v>7264</v>
      </c>
      <c r="C6032" s="161" t="s">
        <v>133</v>
      </c>
      <c r="F6032" s="163" t="s">
        <v>133</v>
      </c>
      <c r="G6032" s="266" t="s">
        <v>133</v>
      </c>
      <c r="H6032" s="163" t="s">
        <v>133</v>
      </c>
      <c r="I6032" s="163" t="s">
        <v>133</v>
      </c>
      <c r="J6032" s="163" t="s">
        <v>133</v>
      </c>
      <c r="K6032" s="164">
        <f t="shared" ref="K6032:K6095" si="289">IF(OR(D6032="n/a",D6032="nd"),0,D6032)+IF(OR(I6032="n/a",I6032="nd"),0,I6032)</f>
        <v>0</v>
      </c>
      <c r="L6032" s="165">
        <f t="shared" ref="L6032:L6095" si="290">SQRT(SUMSQ(IF(OR(E6032="n/a",E6032="nd"),0,E6032),IF(OR(F6032="n/a",F6032="nd"),0,F6032),IF(OR(J6032="n/a",J6032="nd"),0,J6032)))</f>
        <v>0</v>
      </c>
      <c r="M6032" s="172">
        <v>127</v>
      </c>
      <c r="N6032" s="172">
        <v>64</v>
      </c>
      <c r="O6032" s="167" t="s">
        <v>133</v>
      </c>
      <c r="P6032" s="260" t="e">
        <f t="shared" si="288"/>
        <v>#NUM!</v>
      </c>
      <c r="S6032" s="272"/>
    </row>
    <row r="6033" spans="1:19">
      <c r="A6033" s="161" t="s">
        <v>7265</v>
      </c>
      <c r="C6033" s="161" t="s">
        <v>133</v>
      </c>
      <c r="F6033" s="163" t="s">
        <v>133</v>
      </c>
      <c r="G6033" s="266" t="s">
        <v>133</v>
      </c>
      <c r="H6033" s="163" t="s">
        <v>133</v>
      </c>
      <c r="I6033" s="163" t="s">
        <v>133</v>
      </c>
      <c r="J6033" s="163" t="s">
        <v>133</v>
      </c>
      <c r="K6033" s="164">
        <f t="shared" si="289"/>
        <v>0</v>
      </c>
      <c r="L6033" s="165">
        <f t="shared" si="290"/>
        <v>0</v>
      </c>
      <c r="M6033" s="172">
        <v>127</v>
      </c>
      <c r="N6033" s="172">
        <v>64</v>
      </c>
      <c r="O6033" s="167" t="s">
        <v>133</v>
      </c>
      <c r="P6033" s="260" t="e">
        <f t="shared" si="288"/>
        <v>#NUM!</v>
      </c>
      <c r="S6033" s="272"/>
    </row>
    <row r="6034" spans="1:19">
      <c r="A6034" s="161" t="s">
        <v>7266</v>
      </c>
      <c r="C6034" s="161" t="s">
        <v>133</v>
      </c>
      <c r="F6034" s="163" t="s">
        <v>133</v>
      </c>
      <c r="G6034" s="266" t="s">
        <v>133</v>
      </c>
      <c r="H6034" s="163" t="s">
        <v>133</v>
      </c>
      <c r="I6034" s="163" t="s">
        <v>133</v>
      </c>
      <c r="J6034" s="163" t="s">
        <v>133</v>
      </c>
      <c r="K6034" s="164">
        <f t="shared" si="289"/>
        <v>0</v>
      </c>
      <c r="L6034" s="165">
        <f t="shared" si="290"/>
        <v>0</v>
      </c>
      <c r="M6034" s="172">
        <v>127</v>
      </c>
      <c r="N6034" s="172">
        <v>64</v>
      </c>
      <c r="O6034" s="167" t="s">
        <v>133</v>
      </c>
      <c r="P6034" s="260" t="e">
        <f t="shared" si="288"/>
        <v>#NUM!</v>
      </c>
      <c r="S6034" s="272"/>
    </row>
    <row r="6035" spans="1:19">
      <c r="A6035" s="161" t="s">
        <v>7267</v>
      </c>
      <c r="C6035" s="161" t="s">
        <v>133</v>
      </c>
      <c r="F6035" s="163" t="s">
        <v>133</v>
      </c>
      <c r="G6035" s="266" t="s">
        <v>133</v>
      </c>
      <c r="H6035" s="163" t="s">
        <v>133</v>
      </c>
      <c r="I6035" s="163" t="s">
        <v>133</v>
      </c>
      <c r="J6035" s="163" t="s">
        <v>133</v>
      </c>
      <c r="K6035" s="164">
        <f t="shared" si="289"/>
        <v>0</v>
      </c>
      <c r="L6035" s="165">
        <f t="shared" si="290"/>
        <v>0</v>
      </c>
      <c r="M6035" s="172">
        <v>127</v>
      </c>
      <c r="N6035" s="172">
        <v>64</v>
      </c>
      <c r="O6035" s="167" t="s">
        <v>133</v>
      </c>
      <c r="P6035" s="260" t="e">
        <f t="shared" si="288"/>
        <v>#NUM!</v>
      </c>
      <c r="S6035" s="272"/>
    </row>
    <row r="6036" spans="1:19">
      <c r="A6036" s="161" t="s">
        <v>7268</v>
      </c>
      <c r="C6036" s="161" t="s">
        <v>133</v>
      </c>
      <c r="F6036" s="163" t="s">
        <v>133</v>
      </c>
      <c r="G6036" s="266" t="s">
        <v>133</v>
      </c>
      <c r="H6036" s="163" t="s">
        <v>133</v>
      </c>
      <c r="I6036" s="163" t="s">
        <v>133</v>
      </c>
      <c r="J6036" s="163" t="s">
        <v>133</v>
      </c>
      <c r="K6036" s="164">
        <f t="shared" si="289"/>
        <v>0</v>
      </c>
      <c r="L6036" s="165">
        <f t="shared" si="290"/>
        <v>0</v>
      </c>
      <c r="M6036" s="172">
        <v>127</v>
      </c>
      <c r="N6036" s="172">
        <v>64</v>
      </c>
      <c r="O6036" s="167" t="s">
        <v>133</v>
      </c>
      <c r="P6036" s="260" t="e">
        <f t="shared" si="288"/>
        <v>#NUM!</v>
      </c>
      <c r="S6036" s="272"/>
    </row>
    <row r="6037" spans="1:19">
      <c r="A6037" s="161" t="s">
        <v>7269</v>
      </c>
      <c r="C6037" s="161" t="s">
        <v>133</v>
      </c>
      <c r="F6037" s="163" t="s">
        <v>133</v>
      </c>
      <c r="G6037" s="266" t="s">
        <v>133</v>
      </c>
      <c r="H6037" s="163" t="s">
        <v>133</v>
      </c>
      <c r="I6037" s="163" t="s">
        <v>133</v>
      </c>
      <c r="J6037" s="163" t="s">
        <v>133</v>
      </c>
      <c r="K6037" s="164">
        <f t="shared" si="289"/>
        <v>0</v>
      </c>
      <c r="L6037" s="165">
        <f t="shared" si="290"/>
        <v>0</v>
      </c>
      <c r="M6037" s="172">
        <v>127</v>
      </c>
      <c r="N6037" s="172">
        <v>64</v>
      </c>
      <c r="O6037" s="167" t="s">
        <v>133</v>
      </c>
      <c r="P6037" s="260" t="e">
        <f t="shared" si="288"/>
        <v>#NUM!</v>
      </c>
      <c r="S6037" s="272"/>
    </row>
    <row r="6038" spans="1:19">
      <c r="A6038" s="161" t="s">
        <v>7270</v>
      </c>
      <c r="C6038" s="161" t="s">
        <v>133</v>
      </c>
      <c r="F6038" s="163" t="s">
        <v>133</v>
      </c>
      <c r="G6038" s="266" t="s">
        <v>133</v>
      </c>
      <c r="H6038" s="163" t="s">
        <v>133</v>
      </c>
      <c r="I6038" s="163" t="s">
        <v>133</v>
      </c>
      <c r="J6038" s="163" t="s">
        <v>133</v>
      </c>
      <c r="K6038" s="164">
        <f t="shared" si="289"/>
        <v>0</v>
      </c>
      <c r="L6038" s="165">
        <f t="shared" si="290"/>
        <v>0</v>
      </c>
      <c r="M6038" s="172">
        <v>127</v>
      </c>
      <c r="N6038" s="172">
        <v>64</v>
      </c>
      <c r="O6038" s="167" t="s">
        <v>133</v>
      </c>
      <c r="P6038" s="260" t="e">
        <f t="shared" si="288"/>
        <v>#NUM!</v>
      </c>
      <c r="S6038" s="272"/>
    </row>
    <row r="6039" spans="1:19">
      <c r="A6039" s="161" t="s">
        <v>7271</v>
      </c>
      <c r="C6039" s="161" t="s">
        <v>133</v>
      </c>
      <c r="F6039" s="163" t="s">
        <v>133</v>
      </c>
      <c r="G6039" s="266" t="s">
        <v>133</v>
      </c>
      <c r="H6039" s="163" t="s">
        <v>133</v>
      </c>
      <c r="I6039" s="163" t="s">
        <v>133</v>
      </c>
      <c r="J6039" s="163" t="s">
        <v>133</v>
      </c>
      <c r="K6039" s="164">
        <f t="shared" si="289"/>
        <v>0</v>
      </c>
      <c r="L6039" s="165">
        <f t="shared" si="290"/>
        <v>0</v>
      </c>
      <c r="M6039" s="172">
        <v>127</v>
      </c>
      <c r="N6039" s="172">
        <v>64</v>
      </c>
      <c r="O6039" s="167" t="s">
        <v>133</v>
      </c>
      <c r="P6039" s="260" t="e">
        <f t="shared" si="288"/>
        <v>#NUM!</v>
      </c>
      <c r="S6039" s="272"/>
    </row>
    <row r="6040" spans="1:19">
      <c r="A6040" s="161" t="s">
        <v>7272</v>
      </c>
      <c r="C6040" s="161" t="s">
        <v>133</v>
      </c>
      <c r="F6040" s="163" t="s">
        <v>133</v>
      </c>
      <c r="G6040" s="266" t="s">
        <v>133</v>
      </c>
      <c r="H6040" s="163" t="s">
        <v>133</v>
      </c>
      <c r="I6040" s="163" t="s">
        <v>133</v>
      </c>
      <c r="J6040" s="163" t="s">
        <v>133</v>
      </c>
      <c r="K6040" s="164">
        <f t="shared" si="289"/>
        <v>0</v>
      </c>
      <c r="L6040" s="165">
        <f t="shared" si="290"/>
        <v>0</v>
      </c>
      <c r="M6040" s="172">
        <v>127</v>
      </c>
      <c r="N6040" s="172">
        <v>64</v>
      </c>
      <c r="O6040" s="167" t="s">
        <v>133</v>
      </c>
      <c r="P6040" s="260" t="e">
        <f t="shared" si="288"/>
        <v>#NUM!</v>
      </c>
      <c r="S6040" s="272"/>
    </row>
    <row r="6041" spans="1:19">
      <c r="A6041" s="161" t="s">
        <v>7273</v>
      </c>
      <c r="C6041" s="161" t="s">
        <v>133</v>
      </c>
      <c r="F6041" s="163" t="s">
        <v>133</v>
      </c>
      <c r="G6041" s="266" t="s">
        <v>133</v>
      </c>
      <c r="H6041" s="163" t="s">
        <v>133</v>
      </c>
      <c r="I6041" s="163" t="s">
        <v>133</v>
      </c>
      <c r="J6041" s="163" t="s">
        <v>133</v>
      </c>
      <c r="K6041" s="164">
        <f t="shared" si="289"/>
        <v>0</v>
      </c>
      <c r="L6041" s="165">
        <f t="shared" si="290"/>
        <v>0</v>
      </c>
      <c r="M6041" s="172">
        <v>127</v>
      </c>
      <c r="N6041" s="172">
        <v>64</v>
      </c>
      <c r="O6041" s="167" t="s">
        <v>133</v>
      </c>
      <c r="P6041" s="260" t="e">
        <f t="shared" si="288"/>
        <v>#NUM!</v>
      </c>
      <c r="S6041" s="272"/>
    </row>
    <row r="6042" spans="1:19">
      <c r="A6042" s="161" t="s">
        <v>7274</v>
      </c>
      <c r="C6042" s="161" t="s">
        <v>133</v>
      </c>
      <c r="F6042" s="163" t="s">
        <v>133</v>
      </c>
      <c r="G6042" s="266" t="s">
        <v>133</v>
      </c>
      <c r="H6042" s="163" t="s">
        <v>133</v>
      </c>
      <c r="I6042" s="163" t="s">
        <v>133</v>
      </c>
      <c r="J6042" s="163" t="s">
        <v>133</v>
      </c>
      <c r="K6042" s="164">
        <f t="shared" si="289"/>
        <v>0</v>
      </c>
      <c r="L6042" s="165">
        <f t="shared" si="290"/>
        <v>0</v>
      </c>
      <c r="M6042" s="172">
        <v>127</v>
      </c>
      <c r="N6042" s="172">
        <v>64</v>
      </c>
      <c r="O6042" s="167" t="s">
        <v>133</v>
      </c>
      <c r="P6042" s="260" t="e">
        <f t="shared" si="288"/>
        <v>#NUM!</v>
      </c>
      <c r="S6042" s="272"/>
    </row>
    <row r="6043" spans="1:19">
      <c r="A6043" s="161" t="s">
        <v>7275</v>
      </c>
      <c r="C6043" s="161" t="s">
        <v>133</v>
      </c>
      <c r="F6043" s="163" t="s">
        <v>133</v>
      </c>
      <c r="G6043" s="266" t="s">
        <v>133</v>
      </c>
      <c r="H6043" s="163" t="s">
        <v>133</v>
      </c>
      <c r="I6043" s="163" t="s">
        <v>133</v>
      </c>
      <c r="J6043" s="163" t="s">
        <v>133</v>
      </c>
      <c r="K6043" s="164">
        <f t="shared" si="289"/>
        <v>0</v>
      </c>
      <c r="L6043" s="165">
        <f t="shared" si="290"/>
        <v>0</v>
      </c>
      <c r="M6043" s="172">
        <v>127</v>
      </c>
      <c r="N6043" s="172">
        <v>64</v>
      </c>
      <c r="O6043" s="167" t="s">
        <v>133</v>
      </c>
      <c r="P6043" s="260" t="e">
        <f t="shared" si="288"/>
        <v>#NUM!</v>
      </c>
      <c r="S6043" s="272"/>
    </row>
    <row r="6044" spans="1:19">
      <c r="A6044" s="161" t="s">
        <v>7276</v>
      </c>
      <c r="C6044" s="161" t="s">
        <v>133</v>
      </c>
      <c r="F6044" s="163" t="s">
        <v>133</v>
      </c>
      <c r="G6044" s="266" t="s">
        <v>133</v>
      </c>
      <c r="H6044" s="163" t="s">
        <v>133</v>
      </c>
      <c r="I6044" s="163" t="s">
        <v>133</v>
      </c>
      <c r="J6044" s="163" t="s">
        <v>133</v>
      </c>
      <c r="K6044" s="164">
        <f t="shared" si="289"/>
        <v>0</v>
      </c>
      <c r="L6044" s="165">
        <f t="shared" si="290"/>
        <v>0</v>
      </c>
      <c r="M6044" s="172">
        <v>127</v>
      </c>
      <c r="N6044" s="172">
        <v>64</v>
      </c>
      <c r="O6044" s="167" t="s">
        <v>133</v>
      </c>
      <c r="P6044" s="260" t="e">
        <f t="shared" si="288"/>
        <v>#NUM!</v>
      </c>
      <c r="S6044" s="272"/>
    </row>
    <row r="6045" spans="1:19">
      <c r="A6045" s="161" t="s">
        <v>7277</v>
      </c>
      <c r="C6045" s="161" t="s">
        <v>133</v>
      </c>
      <c r="F6045" s="163" t="s">
        <v>133</v>
      </c>
      <c r="G6045" s="266" t="s">
        <v>133</v>
      </c>
      <c r="H6045" s="163" t="s">
        <v>133</v>
      </c>
      <c r="I6045" s="163" t="s">
        <v>133</v>
      </c>
      <c r="J6045" s="163" t="s">
        <v>133</v>
      </c>
      <c r="K6045" s="164">
        <f t="shared" si="289"/>
        <v>0</v>
      </c>
      <c r="L6045" s="165">
        <f t="shared" si="290"/>
        <v>0</v>
      </c>
      <c r="M6045" s="172">
        <v>127</v>
      </c>
      <c r="N6045" s="172">
        <v>64</v>
      </c>
      <c r="O6045" s="167" t="s">
        <v>133</v>
      </c>
      <c r="P6045" s="260" t="e">
        <f t="shared" si="288"/>
        <v>#NUM!</v>
      </c>
      <c r="S6045" s="272"/>
    </row>
    <row r="6046" spans="1:19">
      <c r="A6046" s="161" t="s">
        <v>7278</v>
      </c>
      <c r="C6046" s="161" t="s">
        <v>133</v>
      </c>
      <c r="F6046" s="163" t="s">
        <v>133</v>
      </c>
      <c r="G6046" s="266" t="s">
        <v>133</v>
      </c>
      <c r="H6046" s="163" t="s">
        <v>133</v>
      </c>
      <c r="I6046" s="163" t="s">
        <v>133</v>
      </c>
      <c r="J6046" s="163" t="s">
        <v>133</v>
      </c>
      <c r="K6046" s="164">
        <f t="shared" si="289"/>
        <v>0</v>
      </c>
      <c r="L6046" s="165">
        <f t="shared" si="290"/>
        <v>0</v>
      </c>
      <c r="M6046" s="172">
        <v>127</v>
      </c>
      <c r="N6046" s="172">
        <v>64</v>
      </c>
      <c r="O6046" s="167" t="s">
        <v>133</v>
      </c>
      <c r="P6046" s="260" t="e">
        <f t="shared" si="288"/>
        <v>#NUM!</v>
      </c>
      <c r="S6046" s="272"/>
    </row>
    <row r="6047" spans="1:19">
      <c r="A6047" s="161" t="s">
        <v>7279</v>
      </c>
      <c r="C6047" s="161" t="s">
        <v>133</v>
      </c>
      <c r="F6047" s="163" t="s">
        <v>133</v>
      </c>
      <c r="G6047" s="266" t="s">
        <v>133</v>
      </c>
      <c r="H6047" s="163" t="s">
        <v>133</v>
      </c>
      <c r="I6047" s="163" t="s">
        <v>133</v>
      </c>
      <c r="J6047" s="163" t="s">
        <v>133</v>
      </c>
      <c r="K6047" s="164">
        <f t="shared" si="289"/>
        <v>0</v>
      </c>
      <c r="L6047" s="165">
        <f t="shared" si="290"/>
        <v>0</v>
      </c>
      <c r="M6047" s="172">
        <v>127</v>
      </c>
      <c r="N6047" s="172">
        <v>64</v>
      </c>
      <c r="O6047" s="167" t="s">
        <v>133</v>
      </c>
      <c r="P6047" s="260" t="e">
        <f t="shared" si="288"/>
        <v>#NUM!</v>
      </c>
      <c r="S6047" s="272"/>
    </row>
    <row r="6048" spans="1:19">
      <c r="A6048" s="161" t="s">
        <v>7280</v>
      </c>
      <c r="C6048" s="161" t="s">
        <v>133</v>
      </c>
      <c r="F6048" s="163" t="s">
        <v>133</v>
      </c>
      <c r="G6048" s="266" t="s">
        <v>133</v>
      </c>
      <c r="H6048" s="163" t="s">
        <v>133</v>
      </c>
      <c r="I6048" s="163" t="s">
        <v>133</v>
      </c>
      <c r="J6048" s="163" t="s">
        <v>133</v>
      </c>
      <c r="K6048" s="164">
        <f t="shared" si="289"/>
        <v>0</v>
      </c>
      <c r="L6048" s="165">
        <f t="shared" si="290"/>
        <v>0</v>
      </c>
      <c r="M6048" s="172">
        <v>127</v>
      </c>
      <c r="N6048" s="172">
        <v>64</v>
      </c>
      <c r="O6048" s="167" t="s">
        <v>133</v>
      </c>
      <c r="P6048" s="260" t="e">
        <f t="shared" si="288"/>
        <v>#NUM!</v>
      </c>
      <c r="S6048" s="272"/>
    </row>
    <row r="6049" spans="1:19">
      <c r="A6049" s="161" t="s">
        <v>7281</v>
      </c>
      <c r="C6049" s="161" t="s">
        <v>133</v>
      </c>
      <c r="F6049" s="163" t="s">
        <v>133</v>
      </c>
      <c r="G6049" s="266" t="s">
        <v>133</v>
      </c>
      <c r="H6049" s="163" t="s">
        <v>133</v>
      </c>
      <c r="I6049" s="163" t="s">
        <v>133</v>
      </c>
      <c r="J6049" s="163" t="s">
        <v>133</v>
      </c>
      <c r="K6049" s="164">
        <f t="shared" si="289"/>
        <v>0</v>
      </c>
      <c r="L6049" s="165">
        <f t="shared" si="290"/>
        <v>0</v>
      </c>
      <c r="M6049" s="172">
        <v>127</v>
      </c>
      <c r="N6049" s="172">
        <v>64</v>
      </c>
      <c r="O6049" s="167" t="s">
        <v>133</v>
      </c>
      <c r="P6049" s="260" t="e">
        <f t="shared" si="288"/>
        <v>#NUM!</v>
      </c>
      <c r="S6049" s="272"/>
    </row>
    <row r="6050" spans="1:19">
      <c r="A6050" s="161" t="s">
        <v>7282</v>
      </c>
      <c r="C6050" s="161" t="s">
        <v>133</v>
      </c>
      <c r="F6050" s="163" t="s">
        <v>133</v>
      </c>
      <c r="G6050" s="266" t="s">
        <v>133</v>
      </c>
      <c r="H6050" s="163" t="s">
        <v>133</v>
      </c>
      <c r="I6050" s="163" t="s">
        <v>133</v>
      </c>
      <c r="J6050" s="163" t="s">
        <v>133</v>
      </c>
      <c r="K6050" s="164">
        <f t="shared" si="289"/>
        <v>0</v>
      </c>
      <c r="L6050" s="165">
        <f t="shared" si="290"/>
        <v>0</v>
      </c>
      <c r="M6050" s="172">
        <v>127</v>
      </c>
      <c r="N6050" s="172">
        <v>64</v>
      </c>
      <c r="O6050" s="167" t="s">
        <v>133</v>
      </c>
      <c r="P6050" s="260" t="e">
        <f t="shared" si="288"/>
        <v>#NUM!</v>
      </c>
      <c r="S6050" s="272"/>
    </row>
    <row r="6051" spans="1:19">
      <c r="A6051" s="161" t="s">
        <v>7283</v>
      </c>
      <c r="C6051" s="161" t="s">
        <v>133</v>
      </c>
      <c r="F6051" s="163" t="s">
        <v>133</v>
      </c>
      <c r="G6051" s="266" t="s">
        <v>133</v>
      </c>
      <c r="H6051" s="163" t="s">
        <v>133</v>
      </c>
      <c r="I6051" s="163" t="s">
        <v>133</v>
      </c>
      <c r="J6051" s="163" t="s">
        <v>133</v>
      </c>
      <c r="K6051" s="164">
        <f t="shared" si="289"/>
        <v>0</v>
      </c>
      <c r="L6051" s="165">
        <f t="shared" si="290"/>
        <v>0</v>
      </c>
      <c r="M6051" s="172">
        <v>127</v>
      </c>
      <c r="N6051" s="172">
        <v>64</v>
      </c>
      <c r="O6051" s="167" t="s">
        <v>133</v>
      </c>
      <c r="P6051" s="260" t="e">
        <f t="shared" si="288"/>
        <v>#NUM!</v>
      </c>
      <c r="S6051" s="272"/>
    </row>
    <row r="6052" spans="1:19">
      <c r="A6052" s="161" t="s">
        <v>7284</v>
      </c>
      <c r="C6052" s="161" t="s">
        <v>133</v>
      </c>
      <c r="F6052" s="163" t="s">
        <v>133</v>
      </c>
      <c r="G6052" s="266" t="s">
        <v>133</v>
      </c>
      <c r="H6052" s="163" t="s">
        <v>133</v>
      </c>
      <c r="I6052" s="163" t="s">
        <v>133</v>
      </c>
      <c r="J6052" s="163" t="s">
        <v>133</v>
      </c>
      <c r="K6052" s="164">
        <f t="shared" si="289"/>
        <v>0</v>
      </c>
      <c r="L6052" s="165">
        <f t="shared" si="290"/>
        <v>0</v>
      </c>
      <c r="M6052" s="172">
        <v>127</v>
      </c>
      <c r="N6052" s="172">
        <v>64</v>
      </c>
      <c r="O6052" s="167" t="s">
        <v>133</v>
      </c>
      <c r="P6052" s="260" t="e">
        <f t="shared" si="288"/>
        <v>#NUM!</v>
      </c>
      <c r="S6052" s="272"/>
    </row>
    <row r="6053" spans="1:19">
      <c r="A6053" s="161" t="s">
        <v>7285</v>
      </c>
      <c r="C6053" s="161" t="s">
        <v>133</v>
      </c>
      <c r="F6053" s="163" t="s">
        <v>133</v>
      </c>
      <c r="G6053" s="266" t="s">
        <v>133</v>
      </c>
      <c r="H6053" s="163" t="s">
        <v>133</v>
      </c>
      <c r="I6053" s="163" t="s">
        <v>133</v>
      </c>
      <c r="J6053" s="163" t="s">
        <v>133</v>
      </c>
      <c r="K6053" s="164">
        <f t="shared" si="289"/>
        <v>0</v>
      </c>
      <c r="L6053" s="165">
        <f t="shared" si="290"/>
        <v>0</v>
      </c>
      <c r="M6053" s="172">
        <v>127</v>
      </c>
      <c r="N6053" s="172">
        <v>64</v>
      </c>
      <c r="O6053" s="167" t="s">
        <v>133</v>
      </c>
      <c r="P6053" s="260" t="e">
        <f t="shared" si="288"/>
        <v>#NUM!</v>
      </c>
      <c r="S6053" s="272"/>
    </row>
    <row r="6054" spans="1:19">
      <c r="A6054" s="161" t="s">
        <v>7286</v>
      </c>
      <c r="C6054" s="161" t="s">
        <v>133</v>
      </c>
      <c r="F6054" s="163" t="s">
        <v>133</v>
      </c>
      <c r="G6054" s="266" t="s">
        <v>133</v>
      </c>
      <c r="H6054" s="163" t="s">
        <v>133</v>
      </c>
      <c r="I6054" s="163" t="s">
        <v>133</v>
      </c>
      <c r="J6054" s="163" t="s">
        <v>133</v>
      </c>
      <c r="K6054" s="164">
        <f t="shared" si="289"/>
        <v>0</v>
      </c>
      <c r="L6054" s="165">
        <f t="shared" si="290"/>
        <v>0</v>
      </c>
      <c r="M6054" s="172">
        <v>127</v>
      </c>
      <c r="N6054" s="172">
        <v>64</v>
      </c>
      <c r="O6054" s="167" t="s">
        <v>133</v>
      </c>
      <c r="P6054" s="260" t="e">
        <f t="shared" si="288"/>
        <v>#NUM!</v>
      </c>
      <c r="S6054" s="272"/>
    </row>
    <row r="6055" spans="1:19">
      <c r="A6055" s="161" t="s">
        <v>7287</v>
      </c>
      <c r="C6055" s="161" t="s">
        <v>133</v>
      </c>
      <c r="F6055" s="163" t="s">
        <v>133</v>
      </c>
      <c r="G6055" s="266" t="s">
        <v>133</v>
      </c>
      <c r="H6055" s="163" t="s">
        <v>133</v>
      </c>
      <c r="I6055" s="163" t="s">
        <v>133</v>
      </c>
      <c r="J6055" s="163" t="s">
        <v>133</v>
      </c>
      <c r="K6055" s="164">
        <f t="shared" si="289"/>
        <v>0</v>
      </c>
      <c r="L6055" s="165">
        <f t="shared" si="290"/>
        <v>0</v>
      </c>
      <c r="M6055" s="172">
        <v>127</v>
      </c>
      <c r="N6055" s="172">
        <v>64</v>
      </c>
      <c r="O6055" s="167" t="s">
        <v>133</v>
      </c>
      <c r="P6055" s="260" t="e">
        <f t="shared" si="288"/>
        <v>#NUM!</v>
      </c>
      <c r="S6055" s="272"/>
    </row>
    <row r="6056" spans="1:19">
      <c r="A6056" s="161" t="s">
        <v>7288</v>
      </c>
      <c r="C6056" s="161" t="s">
        <v>133</v>
      </c>
      <c r="F6056" s="163" t="s">
        <v>133</v>
      </c>
      <c r="G6056" s="266" t="s">
        <v>133</v>
      </c>
      <c r="H6056" s="163" t="s">
        <v>133</v>
      </c>
      <c r="I6056" s="163" t="s">
        <v>133</v>
      </c>
      <c r="J6056" s="163" t="s">
        <v>133</v>
      </c>
      <c r="K6056" s="164">
        <f t="shared" si="289"/>
        <v>0</v>
      </c>
      <c r="L6056" s="165">
        <f t="shared" si="290"/>
        <v>0</v>
      </c>
      <c r="M6056" s="172">
        <v>127</v>
      </c>
      <c r="N6056" s="172">
        <v>64</v>
      </c>
      <c r="O6056" s="167" t="s">
        <v>133</v>
      </c>
      <c r="P6056" s="260" t="e">
        <f t="shared" si="288"/>
        <v>#NUM!</v>
      </c>
      <c r="S6056" s="272"/>
    </row>
    <row r="6057" spans="1:19">
      <c r="A6057" s="161" t="s">
        <v>7289</v>
      </c>
      <c r="C6057" s="161" t="s">
        <v>133</v>
      </c>
      <c r="F6057" s="163" t="s">
        <v>133</v>
      </c>
      <c r="G6057" s="266" t="s">
        <v>133</v>
      </c>
      <c r="H6057" s="163" t="s">
        <v>133</v>
      </c>
      <c r="I6057" s="163" t="s">
        <v>133</v>
      </c>
      <c r="J6057" s="163" t="s">
        <v>133</v>
      </c>
      <c r="K6057" s="164">
        <f t="shared" si="289"/>
        <v>0</v>
      </c>
      <c r="L6057" s="165">
        <f t="shared" si="290"/>
        <v>0</v>
      </c>
      <c r="M6057" s="172">
        <v>127</v>
      </c>
      <c r="N6057" s="172">
        <v>64</v>
      </c>
      <c r="O6057" s="167" t="s">
        <v>133</v>
      </c>
      <c r="P6057" s="260" t="e">
        <f t="shared" si="288"/>
        <v>#NUM!</v>
      </c>
      <c r="S6057" s="272"/>
    </row>
    <row r="6058" spans="1:19">
      <c r="A6058" s="161" t="s">
        <v>7290</v>
      </c>
      <c r="C6058" s="161" t="s">
        <v>133</v>
      </c>
      <c r="F6058" s="163" t="s">
        <v>133</v>
      </c>
      <c r="G6058" s="266" t="s">
        <v>133</v>
      </c>
      <c r="H6058" s="163" t="s">
        <v>133</v>
      </c>
      <c r="I6058" s="163" t="s">
        <v>133</v>
      </c>
      <c r="J6058" s="163" t="s">
        <v>133</v>
      </c>
      <c r="K6058" s="164">
        <f t="shared" si="289"/>
        <v>0</v>
      </c>
      <c r="L6058" s="165">
        <f t="shared" si="290"/>
        <v>0</v>
      </c>
      <c r="M6058" s="172">
        <v>127</v>
      </c>
      <c r="N6058" s="172">
        <v>64</v>
      </c>
      <c r="O6058" s="167" t="s">
        <v>133</v>
      </c>
      <c r="P6058" s="260" t="e">
        <f t="shared" si="288"/>
        <v>#NUM!</v>
      </c>
      <c r="S6058" s="272"/>
    </row>
    <row r="6059" spans="1:19">
      <c r="A6059" s="161" t="s">
        <v>7291</v>
      </c>
      <c r="C6059" s="161" t="s">
        <v>133</v>
      </c>
      <c r="F6059" s="163" t="s">
        <v>133</v>
      </c>
      <c r="G6059" s="266" t="s">
        <v>133</v>
      </c>
      <c r="H6059" s="163" t="s">
        <v>133</v>
      </c>
      <c r="I6059" s="163" t="s">
        <v>133</v>
      </c>
      <c r="J6059" s="163" t="s">
        <v>133</v>
      </c>
      <c r="K6059" s="164">
        <f t="shared" si="289"/>
        <v>0</v>
      </c>
      <c r="L6059" s="165">
        <f t="shared" si="290"/>
        <v>0</v>
      </c>
      <c r="M6059" s="172">
        <v>127</v>
      </c>
      <c r="N6059" s="172">
        <v>64</v>
      </c>
      <c r="O6059" s="167" t="s">
        <v>133</v>
      </c>
      <c r="P6059" s="260" t="e">
        <f t="shared" si="288"/>
        <v>#NUM!</v>
      </c>
      <c r="S6059" s="272"/>
    </row>
    <row r="6060" spans="1:19">
      <c r="A6060" s="161" t="s">
        <v>7292</v>
      </c>
      <c r="C6060" s="161" t="s">
        <v>133</v>
      </c>
      <c r="F6060" s="163" t="s">
        <v>133</v>
      </c>
      <c r="G6060" s="266" t="s">
        <v>133</v>
      </c>
      <c r="H6060" s="163" t="s">
        <v>133</v>
      </c>
      <c r="I6060" s="163" t="s">
        <v>133</v>
      </c>
      <c r="J6060" s="163" t="s">
        <v>133</v>
      </c>
      <c r="K6060" s="164">
        <f t="shared" si="289"/>
        <v>0</v>
      </c>
      <c r="L6060" s="165">
        <f t="shared" si="290"/>
        <v>0</v>
      </c>
      <c r="M6060" s="172">
        <v>127</v>
      </c>
      <c r="N6060" s="172">
        <v>64</v>
      </c>
      <c r="O6060" s="167" t="s">
        <v>133</v>
      </c>
      <c r="P6060" s="260" t="e">
        <f t="shared" si="288"/>
        <v>#NUM!</v>
      </c>
      <c r="S6060" s="272"/>
    </row>
    <row r="6061" spans="1:19">
      <c r="A6061" s="161" t="s">
        <v>7293</v>
      </c>
      <c r="C6061" s="161" t="s">
        <v>133</v>
      </c>
      <c r="F6061" s="163" t="s">
        <v>133</v>
      </c>
      <c r="G6061" s="266" t="s">
        <v>133</v>
      </c>
      <c r="H6061" s="163" t="s">
        <v>133</v>
      </c>
      <c r="I6061" s="163" t="s">
        <v>133</v>
      </c>
      <c r="J6061" s="163" t="s">
        <v>133</v>
      </c>
      <c r="K6061" s="164">
        <f t="shared" si="289"/>
        <v>0</v>
      </c>
      <c r="L6061" s="165">
        <f t="shared" si="290"/>
        <v>0</v>
      </c>
      <c r="M6061" s="172">
        <v>127</v>
      </c>
      <c r="N6061" s="172">
        <v>64</v>
      </c>
      <c r="O6061" s="167" t="s">
        <v>133</v>
      </c>
      <c r="P6061" s="260" t="e">
        <f t="shared" si="288"/>
        <v>#NUM!</v>
      </c>
      <c r="S6061" s="272"/>
    </row>
    <row r="6062" spans="1:19">
      <c r="A6062" s="161" t="s">
        <v>7294</v>
      </c>
      <c r="C6062" s="161" t="s">
        <v>133</v>
      </c>
      <c r="F6062" s="163" t="s">
        <v>133</v>
      </c>
      <c r="G6062" s="266" t="s">
        <v>133</v>
      </c>
      <c r="H6062" s="163" t="s">
        <v>133</v>
      </c>
      <c r="I6062" s="163" t="s">
        <v>133</v>
      </c>
      <c r="J6062" s="163" t="s">
        <v>133</v>
      </c>
      <c r="K6062" s="164">
        <f t="shared" si="289"/>
        <v>0</v>
      </c>
      <c r="L6062" s="165">
        <f t="shared" si="290"/>
        <v>0</v>
      </c>
      <c r="M6062" s="172">
        <v>127</v>
      </c>
      <c r="N6062" s="172">
        <v>64</v>
      </c>
      <c r="O6062" s="167" t="s">
        <v>133</v>
      </c>
      <c r="P6062" s="260" t="e">
        <f t="shared" si="288"/>
        <v>#NUM!</v>
      </c>
      <c r="S6062" s="272"/>
    </row>
    <row r="6063" spans="1:19">
      <c r="A6063" s="161" t="s">
        <v>7295</v>
      </c>
      <c r="C6063" s="161" t="s">
        <v>133</v>
      </c>
      <c r="F6063" s="163" t="s">
        <v>133</v>
      </c>
      <c r="G6063" s="266" t="s">
        <v>133</v>
      </c>
      <c r="H6063" s="163" t="s">
        <v>133</v>
      </c>
      <c r="I6063" s="163" t="s">
        <v>133</v>
      </c>
      <c r="J6063" s="163" t="s">
        <v>133</v>
      </c>
      <c r="K6063" s="164">
        <f t="shared" si="289"/>
        <v>0</v>
      </c>
      <c r="L6063" s="165">
        <f t="shared" si="290"/>
        <v>0</v>
      </c>
      <c r="M6063" s="172">
        <v>127</v>
      </c>
      <c r="N6063" s="172">
        <v>64</v>
      </c>
      <c r="O6063" s="167" t="s">
        <v>133</v>
      </c>
      <c r="P6063" s="260" t="e">
        <f t="shared" si="288"/>
        <v>#NUM!</v>
      </c>
      <c r="S6063" s="272"/>
    </row>
    <row r="6064" spans="1:19">
      <c r="A6064" s="161" t="s">
        <v>7296</v>
      </c>
      <c r="C6064" s="161" t="s">
        <v>133</v>
      </c>
      <c r="F6064" s="163" t="s">
        <v>133</v>
      </c>
      <c r="G6064" s="266" t="s">
        <v>133</v>
      </c>
      <c r="H6064" s="163" t="s">
        <v>133</v>
      </c>
      <c r="I6064" s="163" t="s">
        <v>133</v>
      </c>
      <c r="J6064" s="163" t="s">
        <v>133</v>
      </c>
      <c r="K6064" s="164">
        <f t="shared" si="289"/>
        <v>0</v>
      </c>
      <c r="L6064" s="165">
        <f t="shared" si="290"/>
        <v>0</v>
      </c>
      <c r="M6064" s="172">
        <v>127</v>
      </c>
      <c r="N6064" s="172">
        <v>64</v>
      </c>
      <c r="O6064" s="167" t="s">
        <v>133</v>
      </c>
      <c r="P6064" s="260" t="e">
        <f t="shared" si="288"/>
        <v>#NUM!</v>
      </c>
      <c r="S6064" s="272"/>
    </row>
    <row r="6065" spans="1:19">
      <c r="A6065" s="161" t="s">
        <v>7297</v>
      </c>
      <c r="C6065" s="161" t="s">
        <v>133</v>
      </c>
      <c r="F6065" s="163" t="s">
        <v>133</v>
      </c>
      <c r="G6065" s="266" t="s">
        <v>133</v>
      </c>
      <c r="H6065" s="163" t="s">
        <v>133</v>
      </c>
      <c r="I6065" s="163" t="s">
        <v>133</v>
      </c>
      <c r="J6065" s="163" t="s">
        <v>133</v>
      </c>
      <c r="K6065" s="164">
        <f t="shared" si="289"/>
        <v>0</v>
      </c>
      <c r="L6065" s="165">
        <f t="shared" si="290"/>
        <v>0</v>
      </c>
      <c r="M6065" s="172">
        <v>127</v>
      </c>
      <c r="N6065" s="172">
        <v>64</v>
      </c>
      <c r="O6065" s="167" t="s">
        <v>133</v>
      </c>
      <c r="P6065" s="260" t="e">
        <f t="shared" si="288"/>
        <v>#NUM!</v>
      </c>
      <c r="S6065" s="272"/>
    </row>
    <row r="6066" spans="1:19">
      <c r="A6066" s="161" t="s">
        <v>7298</v>
      </c>
      <c r="C6066" s="161" t="s">
        <v>133</v>
      </c>
      <c r="F6066" s="163" t="s">
        <v>133</v>
      </c>
      <c r="G6066" s="266" t="s">
        <v>133</v>
      </c>
      <c r="H6066" s="163" t="s">
        <v>133</v>
      </c>
      <c r="I6066" s="163" t="s">
        <v>133</v>
      </c>
      <c r="J6066" s="163" t="s">
        <v>133</v>
      </c>
      <c r="K6066" s="164">
        <f t="shared" si="289"/>
        <v>0</v>
      </c>
      <c r="L6066" s="165">
        <f t="shared" si="290"/>
        <v>0</v>
      </c>
      <c r="M6066" s="172">
        <v>127</v>
      </c>
      <c r="N6066" s="172">
        <v>64</v>
      </c>
      <c r="O6066" s="167" t="s">
        <v>133</v>
      </c>
      <c r="P6066" s="260" t="e">
        <f t="shared" si="288"/>
        <v>#NUM!</v>
      </c>
      <c r="S6066" s="272"/>
    </row>
    <row r="6067" spans="1:19">
      <c r="A6067" s="161" t="s">
        <v>7299</v>
      </c>
      <c r="C6067" s="161" t="s">
        <v>133</v>
      </c>
      <c r="F6067" s="163" t="s">
        <v>133</v>
      </c>
      <c r="G6067" s="266" t="s">
        <v>133</v>
      </c>
      <c r="H6067" s="163" t="s">
        <v>133</v>
      </c>
      <c r="I6067" s="163" t="s">
        <v>133</v>
      </c>
      <c r="J6067" s="163" t="s">
        <v>133</v>
      </c>
      <c r="K6067" s="164">
        <f t="shared" si="289"/>
        <v>0</v>
      </c>
      <c r="L6067" s="165">
        <f t="shared" si="290"/>
        <v>0</v>
      </c>
      <c r="M6067" s="172">
        <v>127</v>
      </c>
      <c r="N6067" s="172">
        <v>64</v>
      </c>
      <c r="O6067" s="167" t="s">
        <v>133</v>
      </c>
      <c r="P6067" s="260" t="e">
        <f t="shared" si="288"/>
        <v>#NUM!</v>
      </c>
      <c r="S6067" s="272"/>
    </row>
    <row r="6068" spans="1:19">
      <c r="A6068" s="161" t="s">
        <v>7300</v>
      </c>
      <c r="C6068" s="161" t="s">
        <v>133</v>
      </c>
      <c r="F6068" s="163" t="s">
        <v>133</v>
      </c>
      <c r="G6068" s="266" t="s">
        <v>133</v>
      </c>
      <c r="H6068" s="163" t="s">
        <v>133</v>
      </c>
      <c r="I6068" s="163" t="s">
        <v>133</v>
      </c>
      <c r="J6068" s="163" t="s">
        <v>133</v>
      </c>
      <c r="K6068" s="164">
        <f t="shared" si="289"/>
        <v>0</v>
      </c>
      <c r="L6068" s="165">
        <f t="shared" si="290"/>
        <v>0</v>
      </c>
      <c r="M6068" s="172">
        <v>127</v>
      </c>
      <c r="N6068" s="172">
        <v>64</v>
      </c>
      <c r="O6068" s="167" t="s">
        <v>133</v>
      </c>
      <c r="P6068" s="260" t="e">
        <f t="shared" si="288"/>
        <v>#NUM!</v>
      </c>
      <c r="S6068" s="272"/>
    </row>
    <row r="6069" spans="1:19">
      <c r="A6069" s="161" t="s">
        <v>7301</v>
      </c>
      <c r="C6069" s="161" t="s">
        <v>133</v>
      </c>
      <c r="F6069" s="163" t="s">
        <v>133</v>
      </c>
      <c r="G6069" s="266" t="s">
        <v>133</v>
      </c>
      <c r="H6069" s="163" t="s">
        <v>133</v>
      </c>
      <c r="I6069" s="163" t="s">
        <v>133</v>
      </c>
      <c r="J6069" s="163" t="s">
        <v>133</v>
      </c>
      <c r="K6069" s="164">
        <f t="shared" si="289"/>
        <v>0</v>
      </c>
      <c r="L6069" s="165">
        <f t="shared" si="290"/>
        <v>0</v>
      </c>
      <c r="M6069" s="172">
        <v>127</v>
      </c>
      <c r="N6069" s="172">
        <v>64</v>
      </c>
      <c r="O6069" s="167" t="s">
        <v>133</v>
      </c>
      <c r="P6069" s="260" t="e">
        <f t="shared" si="288"/>
        <v>#NUM!</v>
      </c>
      <c r="S6069" s="272"/>
    </row>
    <row r="6070" spans="1:19">
      <c r="A6070" s="161" t="s">
        <v>7302</v>
      </c>
      <c r="C6070" s="161" t="s">
        <v>133</v>
      </c>
      <c r="F6070" s="163" t="s">
        <v>133</v>
      </c>
      <c r="G6070" s="266" t="s">
        <v>133</v>
      </c>
      <c r="H6070" s="163" t="s">
        <v>133</v>
      </c>
      <c r="I6070" s="163" t="s">
        <v>133</v>
      </c>
      <c r="J6070" s="163" t="s">
        <v>133</v>
      </c>
      <c r="K6070" s="164">
        <f t="shared" si="289"/>
        <v>0</v>
      </c>
      <c r="L6070" s="165">
        <f t="shared" si="290"/>
        <v>0</v>
      </c>
      <c r="M6070" s="172">
        <v>127</v>
      </c>
      <c r="N6070" s="172">
        <v>64</v>
      </c>
      <c r="O6070" s="167" t="s">
        <v>133</v>
      </c>
      <c r="P6070" s="260" t="e">
        <f t="shared" si="288"/>
        <v>#NUM!</v>
      </c>
      <c r="S6070" s="272"/>
    </row>
    <row r="6071" spans="1:19">
      <c r="A6071" s="161" t="s">
        <v>7303</v>
      </c>
      <c r="C6071" s="161" t="s">
        <v>133</v>
      </c>
      <c r="F6071" s="163" t="s">
        <v>133</v>
      </c>
      <c r="G6071" s="266" t="s">
        <v>133</v>
      </c>
      <c r="H6071" s="163" t="s">
        <v>133</v>
      </c>
      <c r="I6071" s="163" t="s">
        <v>133</v>
      </c>
      <c r="J6071" s="163" t="s">
        <v>133</v>
      </c>
      <c r="K6071" s="164">
        <f t="shared" si="289"/>
        <v>0</v>
      </c>
      <c r="L6071" s="165">
        <f t="shared" si="290"/>
        <v>0</v>
      </c>
      <c r="M6071" s="172">
        <v>127</v>
      </c>
      <c r="N6071" s="172">
        <v>64</v>
      </c>
      <c r="O6071" s="167" t="s">
        <v>133</v>
      </c>
      <c r="P6071" s="260" t="e">
        <f t="shared" si="288"/>
        <v>#NUM!</v>
      </c>
      <c r="S6071" s="272"/>
    </row>
    <row r="6072" spans="1:19">
      <c r="A6072" s="161" t="s">
        <v>7304</v>
      </c>
      <c r="C6072" s="161" t="s">
        <v>133</v>
      </c>
      <c r="F6072" s="163" t="s">
        <v>133</v>
      </c>
      <c r="G6072" s="266" t="s">
        <v>133</v>
      </c>
      <c r="H6072" s="163" t="s">
        <v>133</v>
      </c>
      <c r="I6072" s="163" t="s">
        <v>133</v>
      </c>
      <c r="J6072" s="163" t="s">
        <v>133</v>
      </c>
      <c r="K6072" s="164">
        <f t="shared" si="289"/>
        <v>0</v>
      </c>
      <c r="L6072" s="165">
        <f t="shared" si="290"/>
        <v>0</v>
      </c>
      <c r="M6072" s="172">
        <v>127</v>
      </c>
      <c r="N6072" s="172">
        <v>64</v>
      </c>
      <c r="O6072" s="167" t="s">
        <v>133</v>
      </c>
      <c r="P6072" s="260" t="e">
        <f t="shared" si="288"/>
        <v>#NUM!</v>
      </c>
      <c r="S6072" s="272"/>
    </row>
    <row r="6073" spans="1:19">
      <c r="A6073" s="161" t="s">
        <v>7305</v>
      </c>
      <c r="C6073" s="161" t="s">
        <v>133</v>
      </c>
      <c r="F6073" s="163" t="s">
        <v>133</v>
      </c>
      <c r="G6073" s="266" t="s">
        <v>133</v>
      </c>
      <c r="H6073" s="163" t="s">
        <v>133</v>
      </c>
      <c r="I6073" s="163" t="s">
        <v>133</v>
      </c>
      <c r="J6073" s="163" t="s">
        <v>133</v>
      </c>
      <c r="K6073" s="164">
        <f t="shared" si="289"/>
        <v>0</v>
      </c>
      <c r="L6073" s="165">
        <f t="shared" si="290"/>
        <v>0</v>
      </c>
      <c r="M6073" s="172">
        <v>127</v>
      </c>
      <c r="N6073" s="172">
        <v>64</v>
      </c>
      <c r="O6073" s="167" t="s">
        <v>133</v>
      </c>
      <c r="P6073" s="260" t="e">
        <f t="shared" si="288"/>
        <v>#NUM!</v>
      </c>
      <c r="S6073" s="272"/>
    </row>
    <row r="6074" spans="1:19">
      <c r="A6074" s="161" t="s">
        <v>7306</v>
      </c>
      <c r="C6074" s="161" t="s">
        <v>133</v>
      </c>
      <c r="F6074" s="163" t="s">
        <v>133</v>
      </c>
      <c r="G6074" s="266" t="s">
        <v>133</v>
      </c>
      <c r="H6074" s="163" t="s">
        <v>133</v>
      </c>
      <c r="I6074" s="163" t="s">
        <v>133</v>
      </c>
      <c r="J6074" s="163" t="s">
        <v>133</v>
      </c>
      <c r="K6074" s="164">
        <f t="shared" si="289"/>
        <v>0</v>
      </c>
      <c r="L6074" s="165">
        <f t="shared" si="290"/>
        <v>0</v>
      </c>
      <c r="M6074" s="172">
        <v>127</v>
      </c>
      <c r="N6074" s="172">
        <v>64</v>
      </c>
      <c r="O6074" s="167" t="s">
        <v>133</v>
      </c>
      <c r="P6074" s="260" t="e">
        <f t="shared" si="288"/>
        <v>#NUM!</v>
      </c>
      <c r="S6074" s="272"/>
    </row>
    <row r="6075" spans="1:19">
      <c r="A6075" s="161" t="s">
        <v>7307</v>
      </c>
      <c r="C6075" s="161" t="s">
        <v>133</v>
      </c>
      <c r="F6075" s="163" t="s">
        <v>133</v>
      </c>
      <c r="G6075" s="266" t="s">
        <v>133</v>
      </c>
      <c r="H6075" s="163" t="s">
        <v>133</v>
      </c>
      <c r="I6075" s="163" t="s">
        <v>133</v>
      </c>
      <c r="J6075" s="163" t="s">
        <v>133</v>
      </c>
      <c r="K6075" s="164">
        <f t="shared" si="289"/>
        <v>0</v>
      </c>
      <c r="L6075" s="165">
        <f t="shared" si="290"/>
        <v>0</v>
      </c>
      <c r="M6075" s="172">
        <v>127</v>
      </c>
      <c r="N6075" s="172">
        <v>64</v>
      </c>
      <c r="O6075" s="167" t="s">
        <v>133</v>
      </c>
      <c r="P6075" s="260" t="e">
        <f t="shared" si="288"/>
        <v>#NUM!</v>
      </c>
      <c r="S6075" s="272"/>
    </row>
    <row r="6076" spans="1:19">
      <c r="A6076" s="161" t="s">
        <v>7308</v>
      </c>
      <c r="C6076" s="161" t="s">
        <v>133</v>
      </c>
      <c r="F6076" s="163" t="s">
        <v>133</v>
      </c>
      <c r="G6076" s="266" t="s">
        <v>133</v>
      </c>
      <c r="H6076" s="163" t="s">
        <v>133</v>
      </c>
      <c r="I6076" s="163" t="s">
        <v>133</v>
      </c>
      <c r="J6076" s="163" t="s">
        <v>133</v>
      </c>
      <c r="K6076" s="164">
        <f t="shared" si="289"/>
        <v>0</v>
      </c>
      <c r="L6076" s="165">
        <f t="shared" si="290"/>
        <v>0</v>
      </c>
      <c r="M6076" s="172">
        <v>127</v>
      </c>
      <c r="N6076" s="172">
        <v>64</v>
      </c>
      <c r="O6076" s="167" t="s">
        <v>133</v>
      </c>
      <c r="P6076" s="260" t="e">
        <f t="shared" si="288"/>
        <v>#NUM!</v>
      </c>
      <c r="S6076" s="272"/>
    </row>
    <row r="6077" spans="1:19">
      <c r="A6077" s="161" t="s">
        <v>7309</v>
      </c>
      <c r="C6077" s="161" t="s">
        <v>133</v>
      </c>
      <c r="F6077" s="163" t="s">
        <v>133</v>
      </c>
      <c r="G6077" s="266" t="s">
        <v>133</v>
      </c>
      <c r="H6077" s="163" t="s">
        <v>133</v>
      </c>
      <c r="I6077" s="163" t="s">
        <v>133</v>
      </c>
      <c r="J6077" s="163" t="s">
        <v>133</v>
      </c>
      <c r="K6077" s="164">
        <f t="shared" si="289"/>
        <v>0</v>
      </c>
      <c r="L6077" s="165">
        <f t="shared" si="290"/>
        <v>0</v>
      </c>
      <c r="M6077" s="172">
        <v>127</v>
      </c>
      <c r="N6077" s="172">
        <v>64</v>
      </c>
      <c r="O6077" s="167" t="s">
        <v>133</v>
      </c>
      <c r="P6077" s="260" t="e">
        <f t="shared" si="288"/>
        <v>#NUM!</v>
      </c>
      <c r="S6077" s="272"/>
    </row>
    <row r="6078" spans="1:19">
      <c r="A6078" s="161" t="s">
        <v>7310</v>
      </c>
      <c r="C6078" s="161" t="s">
        <v>133</v>
      </c>
      <c r="F6078" s="163" t="s">
        <v>133</v>
      </c>
      <c r="G6078" s="266" t="s">
        <v>133</v>
      </c>
      <c r="H6078" s="163" t="s">
        <v>133</v>
      </c>
      <c r="I6078" s="163" t="s">
        <v>133</v>
      </c>
      <c r="J6078" s="163" t="s">
        <v>133</v>
      </c>
      <c r="K6078" s="164">
        <f t="shared" si="289"/>
        <v>0</v>
      </c>
      <c r="L6078" s="165">
        <f t="shared" si="290"/>
        <v>0</v>
      </c>
      <c r="M6078" s="172">
        <v>127</v>
      </c>
      <c r="N6078" s="172">
        <v>64</v>
      </c>
      <c r="O6078" s="167" t="s">
        <v>133</v>
      </c>
      <c r="P6078" s="260" t="e">
        <f t="shared" si="288"/>
        <v>#NUM!</v>
      </c>
      <c r="S6078" s="272"/>
    </row>
    <row r="6079" spans="1:19">
      <c r="A6079" s="161" t="s">
        <v>7311</v>
      </c>
      <c r="C6079" s="161" t="s">
        <v>133</v>
      </c>
      <c r="F6079" s="163" t="s">
        <v>133</v>
      </c>
      <c r="G6079" s="266" t="s">
        <v>133</v>
      </c>
      <c r="H6079" s="163" t="s">
        <v>133</v>
      </c>
      <c r="I6079" s="163" t="s">
        <v>133</v>
      </c>
      <c r="J6079" s="163" t="s">
        <v>133</v>
      </c>
      <c r="K6079" s="164">
        <f t="shared" si="289"/>
        <v>0</v>
      </c>
      <c r="L6079" s="165">
        <f t="shared" si="290"/>
        <v>0</v>
      </c>
      <c r="M6079" s="172">
        <v>127</v>
      </c>
      <c r="N6079" s="172">
        <v>64</v>
      </c>
      <c r="O6079" s="167" t="s">
        <v>133</v>
      </c>
      <c r="P6079" s="260" t="e">
        <f t="shared" si="288"/>
        <v>#NUM!</v>
      </c>
      <c r="S6079" s="272"/>
    </row>
    <row r="6080" spans="1:19">
      <c r="A6080" s="161" t="s">
        <v>7312</v>
      </c>
      <c r="C6080" s="161" t="s">
        <v>133</v>
      </c>
      <c r="F6080" s="163" t="s">
        <v>133</v>
      </c>
      <c r="G6080" s="266" t="s">
        <v>133</v>
      </c>
      <c r="H6080" s="163" t="s">
        <v>133</v>
      </c>
      <c r="I6080" s="163" t="s">
        <v>133</v>
      </c>
      <c r="J6080" s="163" t="s">
        <v>133</v>
      </c>
      <c r="K6080" s="164">
        <f t="shared" si="289"/>
        <v>0</v>
      </c>
      <c r="L6080" s="165">
        <f t="shared" si="290"/>
        <v>0</v>
      </c>
      <c r="M6080" s="172">
        <v>127</v>
      </c>
      <c r="N6080" s="172">
        <v>64</v>
      </c>
      <c r="O6080" s="167" t="s">
        <v>133</v>
      </c>
      <c r="P6080" s="260" t="e">
        <f t="shared" si="288"/>
        <v>#NUM!</v>
      </c>
      <c r="S6080" s="272"/>
    </row>
    <row r="6081" spans="1:19">
      <c r="A6081" s="161" t="s">
        <v>7313</v>
      </c>
      <c r="C6081" s="161" t="s">
        <v>133</v>
      </c>
      <c r="F6081" s="163" t="s">
        <v>133</v>
      </c>
      <c r="G6081" s="266" t="s">
        <v>133</v>
      </c>
      <c r="H6081" s="163" t="s">
        <v>133</v>
      </c>
      <c r="I6081" s="163" t="s">
        <v>133</v>
      </c>
      <c r="J6081" s="163" t="s">
        <v>133</v>
      </c>
      <c r="K6081" s="164">
        <f t="shared" si="289"/>
        <v>0</v>
      </c>
      <c r="L6081" s="165">
        <f t="shared" si="290"/>
        <v>0</v>
      </c>
      <c r="M6081" s="172">
        <v>127</v>
      </c>
      <c r="N6081" s="172">
        <v>64</v>
      </c>
      <c r="O6081" s="167" t="s">
        <v>133</v>
      </c>
      <c r="P6081" s="260" t="e">
        <f t="shared" si="288"/>
        <v>#NUM!</v>
      </c>
      <c r="S6081" s="272"/>
    </row>
    <row r="6082" spans="1:19">
      <c r="A6082" s="161" t="s">
        <v>7314</v>
      </c>
      <c r="C6082" s="161" t="s">
        <v>133</v>
      </c>
      <c r="F6082" s="163" t="s">
        <v>133</v>
      </c>
      <c r="G6082" s="266" t="s">
        <v>133</v>
      </c>
      <c r="H6082" s="163" t="s">
        <v>133</v>
      </c>
      <c r="I6082" s="163" t="s">
        <v>133</v>
      </c>
      <c r="J6082" s="163" t="s">
        <v>133</v>
      </c>
      <c r="K6082" s="164">
        <f t="shared" si="289"/>
        <v>0</v>
      </c>
      <c r="L6082" s="165">
        <f t="shared" si="290"/>
        <v>0</v>
      </c>
      <c r="M6082" s="172">
        <v>127</v>
      </c>
      <c r="N6082" s="172">
        <v>64</v>
      </c>
      <c r="O6082" s="167" t="s">
        <v>133</v>
      </c>
      <c r="P6082" s="260" t="e">
        <f t="shared" si="288"/>
        <v>#NUM!</v>
      </c>
      <c r="S6082" s="272"/>
    </row>
    <row r="6083" spans="1:19">
      <c r="A6083" s="161" t="s">
        <v>7315</v>
      </c>
      <c r="C6083" s="161" t="s">
        <v>133</v>
      </c>
      <c r="F6083" s="163" t="s">
        <v>133</v>
      </c>
      <c r="G6083" s="266" t="s">
        <v>133</v>
      </c>
      <c r="H6083" s="163" t="s">
        <v>133</v>
      </c>
      <c r="I6083" s="163" t="s">
        <v>133</v>
      </c>
      <c r="J6083" s="163" t="s">
        <v>133</v>
      </c>
      <c r="K6083" s="164">
        <f t="shared" si="289"/>
        <v>0</v>
      </c>
      <c r="L6083" s="165">
        <f t="shared" si="290"/>
        <v>0</v>
      </c>
      <c r="M6083" s="172">
        <v>127</v>
      </c>
      <c r="N6083" s="172">
        <v>64</v>
      </c>
      <c r="O6083" s="167" t="s">
        <v>133</v>
      </c>
      <c r="P6083" s="260" t="e">
        <f t="shared" si="288"/>
        <v>#NUM!</v>
      </c>
      <c r="S6083" s="272"/>
    </row>
    <row r="6084" spans="1:19">
      <c r="A6084" s="161" t="s">
        <v>7316</v>
      </c>
      <c r="C6084" s="161" t="s">
        <v>133</v>
      </c>
      <c r="F6084" s="163" t="s">
        <v>133</v>
      </c>
      <c r="G6084" s="266" t="s">
        <v>133</v>
      </c>
      <c r="H6084" s="163" t="s">
        <v>133</v>
      </c>
      <c r="I6084" s="163" t="s">
        <v>133</v>
      </c>
      <c r="J6084" s="163" t="s">
        <v>133</v>
      </c>
      <c r="K6084" s="164">
        <f t="shared" si="289"/>
        <v>0</v>
      </c>
      <c r="L6084" s="165">
        <f t="shared" si="290"/>
        <v>0</v>
      </c>
      <c r="M6084" s="172">
        <v>127</v>
      </c>
      <c r="N6084" s="172">
        <v>64</v>
      </c>
      <c r="O6084" s="167" t="s">
        <v>133</v>
      </c>
      <c r="P6084" s="260" t="e">
        <f t="shared" si="288"/>
        <v>#NUM!</v>
      </c>
      <c r="S6084" s="272"/>
    </row>
    <row r="6085" spans="1:19">
      <c r="A6085" s="161" t="s">
        <v>7317</v>
      </c>
      <c r="C6085" s="161" t="s">
        <v>133</v>
      </c>
      <c r="F6085" s="163" t="s">
        <v>133</v>
      </c>
      <c r="G6085" s="266" t="s">
        <v>133</v>
      </c>
      <c r="H6085" s="163" t="s">
        <v>133</v>
      </c>
      <c r="I6085" s="163" t="s">
        <v>133</v>
      </c>
      <c r="J6085" s="163" t="s">
        <v>133</v>
      </c>
      <c r="K6085" s="164">
        <f t="shared" si="289"/>
        <v>0</v>
      </c>
      <c r="L6085" s="165">
        <f t="shared" si="290"/>
        <v>0</v>
      </c>
      <c r="M6085" s="172">
        <v>127</v>
      </c>
      <c r="N6085" s="172">
        <v>64</v>
      </c>
      <c r="O6085" s="167" t="s">
        <v>133</v>
      </c>
      <c r="P6085" s="260" t="e">
        <f t="shared" si="288"/>
        <v>#NUM!</v>
      </c>
      <c r="S6085" s="272"/>
    </row>
    <row r="6086" spans="1:19">
      <c r="A6086" s="161" t="s">
        <v>7318</v>
      </c>
      <c r="C6086" s="161" t="s">
        <v>133</v>
      </c>
      <c r="F6086" s="163" t="s">
        <v>133</v>
      </c>
      <c r="G6086" s="266" t="s">
        <v>133</v>
      </c>
      <c r="H6086" s="163" t="s">
        <v>133</v>
      </c>
      <c r="I6086" s="163" t="s">
        <v>133</v>
      </c>
      <c r="J6086" s="163" t="s">
        <v>133</v>
      </c>
      <c r="K6086" s="164">
        <f t="shared" si="289"/>
        <v>0</v>
      </c>
      <c r="L6086" s="165">
        <f t="shared" si="290"/>
        <v>0</v>
      </c>
      <c r="M6086" s="172">
        <v>127</v>
      </c>
      <c r="N6086" s="172">
        <v>64</v>
      </c>
      <c r="O6086" s="167" t="s">
        <v>133</v>
      </c>
      <c r="P6086" s="260" t="e">
        <f t="shared" si="288"/>
        <v>#NUM!</v>
      </c>
      <c r="S6086" s="272"/>
    </row>
    <row r="6087" spans="1:19">
      <c r="A6087" s="161" t="s">
        <v>7319</v>
      </c>
      <c r="C6087" s="161" t="s">
        <v>133</v>
      </c>
      <c r="F6087" s="163" t="s">
        <v>133</v>
      </c>
      <c r="G6087" s="266" t="s">
        <v>133</v>
      </c>
      <c r="H6087" s="163" t="s">
        <v>133</v>
      </c>
      <c r="I6087" s="163" t="s">
        <v>133</v>
      </c>
      <c r="J6087" s="163" t="s">
        <v>133</v>
      </c>
      <c r="K6087" s="164">
        <f t="shared" si="289"/>
        <v>0</v>
      </c>
      <c r="L6087" s="165">
        <f t="shared" si="290"/>
        <v>0</v>
      </c>
      <c r="M6087" s="172">
        <v>127</v>
      </c>
      <c r="N6087" s="172">
        <v>64</v>
      </c>
      <c r="O6087" s="167" t="s">
        <v>133</v>
      </c>
      <c r="P6087" s="260" t="e">
        <f t="shared" si="288"/>
        <v>#NUM!</v>
      </c>
      <c r="S6087" s="272"/>
    </row>
    <row r="6088" spans="1:19">
      <c r="A6088" s="161" t="s">
        <v>7320</v>
      </c>
      <c r="C6088" s="161" t="s">
        <v>133</v>
      </c>
      <c r="F6088" s="163" t="s">
        <v>133</v>
      </c>
      <c r="G6088" s="266" t="s">
        <v>133</v>
      </c>
      <c r="H6088" s="163" t="s">
        <v>133</v>
      </c>
      <c r="I6088" s="163" t="s">
        <v>133</v>
      </c>
      <c r="J6088" s="163" t="s">
        <v>133</v>
      </c>
      <c r="K6088" s="164">
        <f t="shared" si="289"/>
        <v>0</v>
      </c>
      <c r="L6088" s="165">
        <f t="shared" si="290"/>
        <v>0</v>
      </c>
      <c r="M6088" s="172">
        <v>127</v>
      </c>
      <c r="N6088" s="172">
        <v>64</v>
      </c>
      <c r="O6088" s="167" t="s">
        <v>133</v>
      </c>
      <c r="P6088" s="260" t="e">
        <f t="shared" si="288"/>
        <v>#NUM!</v>
      </c>
      <c r="S6088" s="272"/>
    </row>
    <row r="6089" spans="1:19">
      <c r="A6089" s="161" t="s">
        <v>7321</v>
      </c>
      <c r="C6089" s="161" t="s">
        <v>133</v>
      </c>
      <c r="F6089" s="163" t="s">
        <v>133</v>
      </c>
      <c r="G6089" s="266" t="s">
        <v>133</v>
      </c>
      <c r="H6089" s="163" t="s">
        <v>133</v>
      </c>
      <c r="I6089" s="163" t="s">
        <v>133</v>
      </c>
      <c r="J6089" s="163" t="s">
        <v>133</v>
      </c>
      <c r="K6089" s="164">
        <f t="shared" si="289"/>
        <v>0</v>
      </c>
      <c r="L6089" s="165">
        <f t="shared" si="290"/>
        <v>0</v>
      </c>
      <c r="M6089" s="172">
        <v>127</v>
      </c>
      <c r="N6089" s="172">
        <v>64</v>
      </c>
      <c r="O6089" s="167" t="s">
        <v>133</v>
      </c>
      <c r="P6089" s="260" t="e">
        <f t="shared" si="288"/>
        <v>#NUM!</v>
      </c>
      <c r="S6089" s="272"/>
    </row>
    <row r="6090" spans="1:19">
      <c r="A6090" s="161" t="s">
        <v>7322</v>
      </c>
      <c r="C6090" s="161" t="s">
        <v>133</v>
      </c>
      <c r="F6090" s="163" t="s">
        <v>133</v>
      </c>
      <c r="G6090" s="266" t="s">
        <v>133</v>
      </c>
      <c r="H6090" s="163" t="s">
        <v>133</v>
      </c>
      <c r="I6090" s="163" t="s">
        <v>133</v>
      </c>
      <c r="J6090" s="163" t="s">
        <v>133</v>
      </c>
      <c r="K6090" s="164">
        <f t="shared" si="289"/>
        <v>0</v>
      </c>
      <c r="L6090" s="165">
        <f t="shared" si="290"/>
        <v>0</v>
      </c>
      <c r="M6090" s="172">
        <v>127</v>
      </c>
      <c r="N6090" s="172">
        <v>64</v>
      </c>
      <c r="O6090" s="167" t="s">
        <v>133</v>
      </c>
      <c r="P6090" s="260" t="e">
        <f t="shared" si="288"/>
        <v>#NUM!</v>
      </c>
      <c r="S6090" s="272"/>
    </row>
    <row r="6091" spans="1:19">
      <c r="A6091" s="161" t="s">
        <v>7323</v>
      </c>
      <c r="C6091" s="161" t="s">
        <v>133</v>
      </c>
      <c r="F6091" s="163" t="s">
        <v>133</v>
      </c>
      <c r="G6091" s="266" t="s">
        <v>133</v>
      </c>
      <c r="H6091" s="163" t="s">
        <v>133</v>
      </c>
      <c r="I6091" s="163" t="s">
        <v>133</v>
      </c>
      <c r="J6091" s="163" t="s">
        <v>133</v>
      </c>
      <c r="K6091" s="164">
        <f t="shared" si="289"/>
        <v>0</v>
      </c>
      <c r="L6091" s="165">
        <f t="shared" si="290"/>
        <v>0</v>
      </c>
      <c r="M6091" s="172">
        <v>127</v>
      </c>
      <c r="N6091" s="172">
        <v>64</v>
      </c>
      <c r="O6091" s="167" t="s">
        <v>133</v>
      </c>
      <c r="P6091" s="260" t="e">
        <f t="shared" si="288"/>
        <v>#NUM!</v>
      </c>
      <c r="S6091" s="272"/>
    </row>
    <row r="6092" spans="1:19">
      <c r="A6092" s="161" t="s">
        <v>7324</v>
      </c>
      <c r="C6092" s="161" t="s">
        <v>133</v>
      </c>
      <c r="F6092" s="163" t="s">
        <v>133</v>
      </c>
      <c r="G6092" s="266" t="s">
        <v>133</v>
      </c>
      <c r="H6092" s="163" t="s">
        <v>133</v>
      </c>
      <c r="I6092" s="163" t="s">
        <v>133</v>
      </c>
      <c r="J6092" s="163" t="s">
        <v>133</v>
      </c>
      <c r="K6092" s="164">
        <f t="shared" si="289"/>
        <v>0</v>
      </c>
      <c r="L6092" s="165">
        <f t="shared" si="290"/>
        <v>0</v>
      </c>
      <c r="M6092" s="172">
        <v>127</v>
      </c>
      <c r="N6092" s="172">
        <v>64</v>
      </c>
      <c r="O6092" s="167" t="s">
        <v>133</v>
      </c>
      <c r="P6092" s="260" t="e">
        <f t="shared" si="288"/>
        <v>#NUM!</v>
      </c>
      <c r="S6092" s="272"/>
    </row>
    <row r="6093" spans="1:19">
      <c r="A6093" s="161" t="s">
        <v>7325</v>
      </c>
      <c r="C6093" s="161" t="s">
        <v>133</v>
      </c>
      <c r="F6093" s="163" t="s">
        <v>133</v>
      </c>
      <c r="G6093" s="266" t="s">
        <v>133</v>
      </c>
      <c r="H6093" s="163" t="s">
        <v>133</v>
      </c>
      <c r="I6093" s="163" t="s">
        <v>133</v>
      </c>
      <c r="J6093" s="163" t="s">
        <v>133</v>
      </c>
      <c r="K6093" s="164">
        <f t="shared" si="289"/>
        <v>0</v>
      </c>
      <c r="L6093" s="165">
        <f t="shared" si="290"/>
        <v>0</v>
      </c>
      <c r="M6093" s="172">
        <v>127</v>
      </c>
      <c r="N6093" s="172">
        <v>64</v>
      </c>
      <c r="O6093" s="167" t="s">
        <v>133</v>
      </c>
      <c r="P6093" s="260" t="e">
        <f t="shared" si="288"/>
        <v>#NUM!</v>
      </c>
      <c r="S6093" s="272"/>
    </row>
    <row r="6094" spans="1:19">
      <c r="A6094" s="161" t="s">
        <v>7326</v>
      </c>
      <c r="C6094" s="161" t="s">
        <v>133</v>
      </c>
      <c r="F6094" s="163" t="s">
        <v>133</v>
      </c>
      <c r="G6094" s="266" t="s">
        <v>133</v>
      </c>
      <c r="H6094" s="163" t="s">
        <v>133</v>
      </c>
      <c r="I6094" s="163" t="s">
        <v>133</v>
      </c>
      <c r="J6094" s="163" t="s">
        <v>133</v>
      </c>
      <c r="K6094" s="164">
        <f t="shared" si="289"/>
        <v>0</v>
      </c>
      <c r="L6094" s="165">
        <f t="shared" si="290"/>
        <v>0</v>
      </c>
      <c r="M6094" s="172">
        <v>127</v>
      </c>
      <c r="N6094" s="172">
        <v>64</v>
      </c>
      <c r="O6094" s="167" t="s">
        <v>133</v>
      </c>
      <c r="P6094" s="260" t="e">
        <f t="shared" si="288"/>
        <v>#NUM!</v>
      </c>
      <c r="S6094" s="272"/>
    </row>
    <row r="6095" spans="1:19">
      <c r="A6095" s="161" t="s">
        <v>7327</v>
      </c>
      <c r="C6095" s="161" t="s">
        <v>133</v>
      </c>
      <c r="F6095" s="163" t="s">
        <v>133</v>
      </c>
      <c r="G6095" s="266" t="s">
        <v>133</v>
      </c>
      <c r="H6095" s="163" t="s">
        <v>133</v>
      </c>
      <c r="I6095" s="163" t="s">
        <v>133</v>
      </c>
      <c r="J6095" s="163" t="s">
        <v>133</v>
      </c>
      <c r="K6095" s="164">
        <f t="shared" si="289"/>
        <v>0</v>
      </c>
      <c r="L6095" s="165">
        <f t="shared" si="290"/>
        <v>0</v>
      </c>
      <c r="M6095" s="172">
        <v>127</v>
      </c>
      <c r="N6095" s="172">
        <v>64</v>
      </c>
      <c r="O6095" s="167" t="s">
        <v>133</v>
      </c>
      <c r="P6095" s="260" t="e">
        <f t="shared" ref="P6095:P6158" si="291">MEDIAN(Q6095:R6095)</f>
        <v>#NUM!</v>
      </c>
      <c r="S6095" s="272"/>
    </row>
    <row r="6096" spans="1:19">
      <c r="A6096" s="161" t="s">
        <v>7328</v>
      </c>
      <c r="C6096" s="161" t="s">
        <v>133</v>
      </c>
      <c r="F6096" s="163" t="s">
        <v>133</v>
      </c>
      <c r="G6096" s="266" t="s">
        <v>133</v>
      </c>
      <c r="H6096" s="163" t="s">
        <v>133</v>
      </c>
      <c r="I6096" s="163" t="s">
        <v>133</v>
      </c>
      <c r="J6096" s="163" t="s">
        <v>133</v>
      </c>
      <c r="K6096" s="164">
        <f t="shared" ref="K6096:K6159" si="292">IF(OR(D6096="n/a",D6096="nd"),0,D6096)+IF(OR(I6096="n/a",I6096="nd"),0,I6096)</f>
        <v>0</v>
      </c>
      <c r="L6096" s="165">
        <f t="shared" ref="L6096:L6159" si="293">SQRT(SUMSQ(IF(OR(E6096="n/a",E6096="nd"),0,E6096),IF(OR(F6096="n/a",F6096="nd"),0,F6096),IF(OR(J6096="n/a",J6096="nd"),0,J6096)))</f>
        <v>0</v>
      </c>
      <c r="M6096" s="172">
        <v>127</v>
      </c>
      <c r="N6096" s="172">
        <v>64</v>
      </c>
      <c r="O6096" s="167" t="s">
        <v>133</v>
      </c>
      <c r="P6096" s="260" t="e">
        <f t="shared" si="291"/>
        <v>#NUM!</v>
      </c>
      <c r="S6096" s="272"/>
    </row>
    <row r="6097" spans="1:19">
      <c r="A6097" s="161" t="s">
        <v>7329</v>
      </c>
      <c r="C6097" s="161" t="s">
        <v>133</v>
      </c>
      <c r="F6097" s="163" t="s">
        <v>133</v>
      </c>
      <c r="G6097" s="266" t="s">
        <v>133</v>
      </c>
      <c r="H6097" s="163" t="s">
        <v>133</v>
      </c>
      <c r="I6097" s="163" t="s">
        <v>133</v>
      </c>
      <c r="J6097" s="163" t="s">
        <v>133</v>
      </c>
      <c r="K6097" s="164">
        <f t="shared" si="292"/>
        <v>0</v>
      </c>
      <c r="L6097" s="165">
        <f t="shared" si="293"/>
        <v>0</v>
      </c>
      <c r="M6097" s="172">
        <v>127</v>
      </c>
      <c r="N6097" s="172">
        <v>64</v>
      </c>
      <c r="O6097" s="167" t="s">
        <v>133</v>
      </c>
      <c r="P6097" s="260" t="e">
        <f t="shared" si="291"/>
        <v>#NUM!</v>
      </c>
      <c r="S6097" s="272"/>
    </row>
    <row r="6098" spans="1:19">
      <c r="A6098" s="161" t="s">
        <v>7330</v>
      </c>
      <c r="C6098" s="161" t="s">
        <v>133</v>
      </c>
      <c r="F6098" s="163" t="s">
        <v>133</v>
      </c>
      <c r="G6098" s="266" t="s">
        <v>133</v>
      </c>
      <c r="H6098" s="163" t="s">
        <v>133</v>
      </c>
      <c r="I6098" s="163" t="s">
        <v>133</v>
      </c>
      <c r="J6098" s="163" t="s">
        <v>133</v>
      </c>
      <c r="K6098" s="164">
        <f t="shared" si="292"/>
        <v>0</v>
      </c>
      <c r="L6098" s="165">
        <f t="shared" si="293"/>
        <v>0</v>
      </c>
      <c r="M6098" s="172">
        <v>127</v>
      </c>
      <c r="N6098" s="172">
        <v>64</v>
      </c>
      <c r="O6098" s="167" t="s">
        <v>133</v>
      </c>
      <c r="P6098" s="260" t="e">
        <f t="shared" si="291"/>
        <v>#NUM!</v>
      </c>
      <c r="S6098" s="272"/>
    </row>
    <row r="6099" spans="1:19">
      <c r="A6099" s="161" t="s">
        <v>7331</v>
      </c>
      <c r="C6099" s="161" t="s">
        <v>133</v>
      </c>
      <c r="F6099" s="163" t="s">
        <v>133</v>
      </c>
      <c r="G6099" s="266" t="s">
        <v>133</v>
      </c>
      <c r="H6099" s="163" t="s">
        <v>133</v>
      </c>
      <c r="I6099" s="163" t="s">
        <v>133</v>
      </c>
      <c r="J6099" s="163" t="s">
        <v>133</v>
      </c>
      <c r="K6099" s="164">
        <f t="shared" si="292"/>
        <v>0</v>
      </c>
      <c r="L6099" s="165">
        <f t="shared" si="293"/>
        <v>0</v>
      </c>
      <c r="M6099" s="172">
        <v>127</v>
      </c>
      <c r="N6099" s="172">
        <v>64</v>
      </c>
      <c r="O6099" s="167" t="s">
        <v>133</v>
      </c>
      <c r="P6099" s="260" t="e">
        <f t="shared" si="291"/>
        <v>#NUM!</v>
      </c>
      <c r="S6099" s="272"/>
    </row>
    <row r="6100" spans="1:19">
      <c r="A6100" s="161" t="s">
        <v>7332</v>
      </c>
      <c r="C6100" s="161" t="s">
        <v>133</v>
      </c>
      <c r="F6100" s="163" t="s">
        <v>133</v>
      </c>
      <c r="G6100" s="266" t="s">
        <v>133</v>
      </c>
      <c r="H6100" s="163" t="s">
        <v>133</v>
      </c>
      <c r="I6100" s="163" t="s">
        <v>133</v>
      </c>
      <c r="J6100" s="163" t="s">
        <v>133</v>
      </c>
      <c r="K6100" s="164">
        <f t="shared" si="292"/>
        <v>0</v>
      </c>
      <c r="L6100" s="165">
        <f t="shared" si="293"/>
        <v>0</v>
      </c>
      <c r="M6100" s="172">
        <v>127</v>
      </c>
      <c r="N6100" s="172">
        <v>64</v>
      </c>
      <c r="O6100" s="167" t="s">
        <v>133</v>
      </c>
      <c r="P6100" s="260" t="e">
        <f t="shared" si="291"/>
        <v>#NUM!</v>
      </c>
      <c r="S6100" s="272"/>
    </row>
    <row r="6101" spans="1:19">
      <c r="A6101" s="161" t="s">
        <v>7333</v>
      </c>
      <c r="C6101" s="161" t="s">
        <v>133</v>
      </c>
      <c r="F6101" s="163" t="s">
        <v>133</v>
      </c>
      <c r="G6101" s="266" t="s">
        <v>133</v>
      </c>
      <c r="H6101" s="163" t="s">
        <v>133</v>
      </c>
      <c r="I6101" s="163" t="s">
        <v>133</v>
      </c>
      <c r="J6101" s="163" t="s">
        <v>133</v>
      </c>
      <c r="K6101" s="164">
        <f t="shared" si="292"/>
        <v>0</v>
      </c>
      <c r="L6101" s="165">
        <f t="shared" si="293"/>
        <v>0</v>
      </c>
      <c r="M6101" s="172">
        <v>127</v>
      </c>
      <c r="N6101" s="172">
        <v>64</v>
      </c>
      <c r="O6101" s="167" t="s">
        <v>133</v>
      </c>
      <c r="P6101" s="260" t="e">
        <f t="shared" si="291"/>
        <v>#NUM!</v>
      </c>
      <c r="S6101" s="272"/>
    </row>
    <row r="6102" spans="1:19">
      <c r="A6102" s="161" t="s">
        <v>7334</v>
      </c>
      <c r="C6102" s="161" t="s">
        <v>133</v>
      </c>
      <c r="F6102" s="163" t="s">
        <v>133</v>
      </c>
      <c r="G6102" s="266" t="s">
        <v>133</v>
      </c>
      <c r="H6102" s="163" t="s">
        <v>133</v>
      </c>
      <c r="I6102" s="163" t="s">
        <v>133</v>
      </c>
      <c r="J6102" s="163" t="s">
        <v>133</v>
      </c>
      <c r="K6102" s="164">
        <f t="shared" si="292"/>
        <v>0</v>
      </c>
      <c r="L6102" s="165">
        <f t="shared" si="293"/>
        <v>0</v>
      </c>
      <c r="M6102" s="172">
        <v>127</v>
      </c>
      <c r="N6102" s="172">
        <v>64</v>
      </c>
      <c r="O6102" s="167" t="s">
        <v>133</v>
      </c>
      <c r="P6102" s="260" t="e">
        <f t="shared" si="291"/>
        <v>#NUM!</v>
      </c>
      <c r="S6102" s="272"/>
    </row>
    <row r="6103" spans="1:19">
      <c r="A6103" s="161" t="s">
        <v>7335</v>
      </c>
      <c r="C6103" s="161" t="s">
        <v>133</v>
      </c>
      <c r="F6103" s="163" t="s">
        <v>133</v>
      </c>
      <c r="G6103" s="266" t="s">
        <v>133</v>
      </c>
      <c r="H6103" s="163" t="s">
        <v>133</v>
      </c>
      <c r="I6103" s="163" t="s">
        <v>133</v>
      </c>
      <c r="J6103" s="163" t="s">
        <v>133</v>
      </c>
      <c r="K6103" s="164">
        <f t="shared" si="292"/>
        <v>0</v>
      </c>
      <c r="L6103" s="165">
        <f t="shared" si="293"/>
        <v>0</v>
      </c>
      <c r="M6103" s="172">
        <v>127</v>
      </c>
      <c r="N6103" s="172">
        <v>64</v>
      </c>
      <c r="O6103" s="167" t="s">
        <v>133</v>
      </c>
      <c r="P6103" s="260" t="e">
        <f t="shared" si="291"/>
        <v>#NUM!</v>
      </c>
      <c r="S6103" s="272"/>
    </row>
    <row r="6104" spans="1:19">
      <c r="A6104" s="161" t="s">
        <v>7336</v>
      </c>
      <c r="C6104" s="161" t="s">
        <v>133</v>
      </c>
      <c r="F6104" s="163" t="s">
        <v>133</v>
      </c>
      <c r="G6104" s="266" t="s">
        <v>133</v>
      </c>
      <c r="H6104" s="163" t="s">
        <v>133</v>
      </c>
      <c r="I6104" s="163" t="s">
        <v>133</v>
      </c>
      <c r="J6104" s="163" t="s">
        <v>133</v>
      </c>
      <c r="K6104" s="164">
        <f t="shared" si="292"/>
        <v>0</v>
      </c>
      <c r="L6104" s="165">
        <f t="shared" si="293"/>
        <v>0</v>
      </c>
      <c r="M6104" s="172">
        <v>127</v>
      </c>
      <c r="N6104" s="172">
        <v>64</v>
      </c>
      <c r="O6104" s="167" t="s">
        <v>133</v>
      </c>
      <c r="P6104" s="260" t="e">
        <f t="shared" si="291"/>
        <v>#NUM!</v>
      </c>
      <c r="S6104" s="272"/>
    </row>
    <row r="6105" spans="1:19">
      <c r="A6105" s="161" t="s">
        <v>7337</v>
      </c>
      <c r="C6105" s="161" t="s">
        <v>133</v>
      </c>
      <c r="F6105" s="163" t="s">
        <v>133</v>
      </c>
      <c r="G6105" s="266" t="s">
        <v>133</v>
      </c>
      <c r="H6105" s="163" t="s">
        <v>133</v>
      </c>
      <c r="I6105" s="163" t="s">
        <v>133</v>
      </c>
      <c r="J6105" s="163" t="s">
        <v>133</v>
      </c>
      <c r="K6105" s="164">
        <f t="shared" si="292"/>
        <v>0</v>
      </c>
      <c r="L6105" s="165">
        <f t="shared" si="293"/>
        <v>0</v>
      </c>
      <c r="M6105" s="172">
        <v>127</v>
      </c>
      <c r="N6105" s="172">
        <v>64</v>
      </c>
      <c r="O6105" s="167" t="s">
        <v>133</v>
      </c>
      <c r="P6105" s="260" t="e">
        <f t="shared" si="291"/>
        <v>#NUM!</v>
      </c>
      <c r="S6105" s="272"/>
    </row>
    <row r="6106" spans="1:19">
      <c r="A6106" s="161" t="s">
        <v>7338</v>
      </c>
      <c r="C6106" s="161" t="s">
        <v>133</v>
      </c>
      <c r="F6106" s="163" t="s">
        <v>133</v>
      </c>
      <c r="G6106" s="266" t="s">
        <v>133</v>
      </c>
      <c r="H6106" s="163" t="s">
        <v>133</v>
      </c>
      <c r="I6106" s="163" t="s">
        <v>133</v>
      </c>
      <c r="J6106" s="163" t="s">
        <v>133</v>
      </c>
      <c r="K6106" s="164">
        <f t="shared" si="292"/>
        <v>0</v>
      </c>
      <c r="L6106" s="165">
        <f t="shared" si="293"/>
        <v>0</v>
      </c>
      <c r="M6106" s="172">
        <v>127</v>
      </c>
      <c r="N6106" s="172">
        <v>64</v>
      </c>
      <c r="O6106" s="167" t="s">
        <v>133</v>
      </c>
      <c r="P6106" s="260" t="e">
        <f t="shared" si="291"/>
        <v>#NUM!</v>
      </c>
      <c r="S6106" s="272"/>
    </row>
    <row r="6107" spans="1:19">
      <c r="A6107" s="161" t="s">
        <v>7339</v>
      </c>
      <c r="C6107" s="161" t="s">
        <v>133</v>
      </c>
      <c r="F6107" s="163" t="s">
        <v>133</v>
      </c>
      <c r="G6107" s="266" t="s">
        <v>133</v>
      </c>
      <c r="H6107" s="163" t="s">
        <v>133</v>
      </c>
      <c r="I6107" s="163" t="s">
        <v>133</v>
      </c>
      <c r="J6107" s="163" t="s">
        <v>133</v>
      </c>
      <c r="K6107" s="164">
        <f t="shared" si="292"/>
        <v>0</v>
      </c>
      <c r="L6107" s="165">
        <f t="shared" si="293"/>
        <v>0</v>
      </c>
      <c r="M6107" s="172">
        <v>127</v>
      </c>
      <c r="N6107" s="172">
        <v>64</v>
      </c>
      <c r="O6107" s="167" t="s">
        <v>133</v>
      </c>
      <c r="P6107" s="260" t="e">
        <f t="shared" si="291"/>
        <v>#NUM!</v>
      </c>
      <c r="S6107" s="272"/>
    </row>
    <row r="6108" spans="1:19">
      <c r="A6108" s="161" t="s">
        <v>7340</v>
      </c>
      <c r="C6108" s="161" t="s">
        <v>133</v>
      </c>
      <c r="F6108" s="163" t="s">
        <v>133</v>
      </c>
      <c r="G6108" s="266" t="s">
        <v>133</v>
      </c>
      <c r="H6108" s="163" t="s">
        <v>133</v>
      </c>
      <c r="I6108" s="163" t="s">
        <v>133</v>
      </c>
      <c r="J6108" s="163" t="s">
        <v>133</v>
      </c>
      <c r="K6108" s="164">
        <f t="shared" si="292"/>
        <v>0</v>
      </c>
      <c r="L6108" s="165">
        <f t="shared" si="293"/>
        <v>0</v>
      </c>
      <c r="M6108" s="172">
        <v>127</v>
      </c>
      <c r="N6108" s="172">
        <v>64</v>
      </c>
      <c r="O6108" s="167" t="s">
        <v>133</v>
      </c>
      <c r="P6108" s="260" t="e">
        <f t="shared" si="291"/>
        <v>#NUM!</v>
      </c>
      <c r="S6108" s="272"/>
    </row>
    <row r="6109" spans="1:19">
      <c r="A6109" s="161" t="s">
        <v>7341</v>
      </c>
      <c r="C6109" s="161" t="s">
        <v>133</v>
      </c>
      <c r="F6109" s="163" t="s">
        <v>133</v>
      </c>
      <c r="G6109" s="266" t="s">
        <v>133</v>
      </c>
      <c r="H6109" s="163" t="s">
        <v>133</v>
      </c>
      <c r="I6109" s="163" t="s">
        <v>133</v>
      </c>
      <c r="J6109" s="163" t="s">
        <v>133</v>
      </c>
      <c r="K6109" s="164">
        <f t="shared" si="292"/>
        <v>0</v>
      </c>
      <c r="L6109" s="165">
        <f t="shared" si="293"/>
        <v>0</v>
      </c>
      <c r="M6109" s="172">
        <v>127</v>
      </c>
      <c r="N6109" s="172">
        <v>64</v>
      </c>
      <c r="O6109" s="167" t="s">
        <v>133</v>
      </c>
      <c r="P6109" s="260" t="e">
        <f t="shared" si="291"/>
        <v>#NUM!</v>
      </c>
      <c r="S6109" s="272"/>
    </row>
    <row r="6110" spans="1:19">
      <c r="A6110" s="161" t="s">
        <v>7342</v>
      </c>
      <c r="C6110" s="161" t="s">
        <v>133</v>
      </c>
      <c r="F6110" s="163" t="s">
        <v>133</v>
      </c>
      <c r="G6110" s="266" t="s">
        <v>133</v>
      </c>
      <c r="H6110" s="163" t="s">
        <v>133</v>
      </c>
      <c r="I6110" s="163" t="s">
        <v>133</v>
      </c>
      <c r="J6110" s="163" t="s">
        <v>133</v>
      </c>
      <c r="K6110" s="164">
        <f t="shared" si="292"/>
        <v>0</v>
      </c>
      <c r="L6110" s="165">
        <f t="shared" si="293"/>
        <v>0</v>
      </c>
      <c r="M6110" s="172">
        <v>127</v>
      </c>
      <c r="N6110" s="172">
        <v>64</v>
      </c>
      <c r="O6110" s="167" t="s">
        <v>133</v>
      </c>
      <c r="P6110" s="260" t="e">
        <f t="shared" si="291"/>
        <v>#NUM!</v>
      </c>
      <c r="S6110" s="272"/>
    </row>
    <row r="6111" spans="1:19">
      <c r="A6111" s="161" t="s">
        <v>7343</v>
      </c>
      <c r="C6111" s="161" t="s">
        <v>133</v>
      </c>
      <c r="F6111" s="163" t="s">
        <v>133</v>
      </c>
      <c r="G6111" s="266" t="s">
        <v>133</v>
      </c>
      <c r="H6111" s="163" t="s">
        <v>133</v>
      </c>
      <c r="I6111" s="163" t="s">
        <v>133</v>
      </c>
      <c r="J6111" s="163" t="s">
        <v>133</v>
      </c>
      <c r="K6111" s="164">
        <f t="shared" si="292"/>
        <v>0</v>
      </c>
      <c r="L6111" s="165">
        <f t="shared" si="293"/>
        <v>0</v>
      </c>
      <c r="M6111" s="172">
        <v>127</v>
      </c>
      <c r="N6111" s="172">
        <v>64</v>
      </c>
      <c r="O6111" s="167" t="s">
        <v>133</v>
      </c>
      <c r="P6111" s="260" t="e">
        <f t="shared" si="291"/>
        <v>#NUM!</v>
      </c>
      <c r="S6111" s="272"/>
    </row>
    <row r="6112" spans="1:19">
      <c r="A6112" s="161" t="s">
        <v>7344</v>
      </c>
      <c r="C6112" s="161" t="s">
        <v>133</v>
      </c>
      <c r="F6112" s="163" t="s">
        <v>133</v>
      </c>
      <c r="G6112" s="266" t="s">
        <v>133</v>
      </c>
      <c r="H6112" s="163" t="s">
        <v>133</v>
      </c>
      <c r="I6112" s="163" t="s">
        <v>133</v>
      </c>
      <c r="J6112" s="163" t="s">
        <v>133</v>
      </c>
      <c r="K6112" s="164">
        <f t="shared" si="292"/>
        <v>0</v>
      </c>
      <c r="L6112" s="165">
        <f t="shared" si="293"/>
        <v>0</v>
      </c>
      <c r="M6112" s="172">
        <v>127</v>
      </c>
      <c r="N6112" s="172">
        <v>64</v>
      </c>
      <c r="O6112" s="167" t="s">
        <v>133</v>
      </c>
      <c r="P6112" s="260" t="e">
        <f t="shared" si="291"/>
        <v>#NUM!</v>
      </c>
      <c r="S6112" s="272"/>
    </row>
    <row r="6113" spans="1:19">
      <c r="A6113" s="161" t="s">
        <v>7345</v>
      </c>
      <c r="C6113" s="161" t="s">
        <v>133</v>
      </c>
      <c r="F6113" s="163" t="s">
        <v>133</v>
      </c>
      <c r="G6113" s="266" t="s">
        <v>133</v>
      </c>
      <c r="H6113" s="163" t="s">
        <v>133</v>
      </c>
      <c r="I6113" s="163" t="s">
        <v>133</v>
      </c>
      <c r="J6113" s="163" t="s">
        <v>133</v>
      </c>
      <c r="K6113" s="164">
        <f t="shared" si="292"/>
        <v>0</v>
      </c>
      <c r="L6113" s="165">
        <f t="shared" si="293"/>
        <v>0</v>
      </c>
      <c r="M6113" s="172">
        <v>127</v>
      </c>
      <c r="N6113" s="172">
        <v>64</v>
      </c>
      <c r="O6113" s="167" t="s">
        <v>133</v>
      </c>
      <c r="P6113" s="260" t="e">
        <f t="shared" si="291"/>
        <v>#NUM!</v>
      </c>
      <c r="S6113" s="272"/>
    </row>
    <row r="6114" spans="1:19">
      <c r="A6114" s="161" t="s">
        <v>7346</v>
      </c>
      <c r="C6114" s="161" t="s">
        <v>133</v>
      </c>
      <c r="F6114" s="163" t="s">
        <v>133</v>
      </c>
      <c r="G6114" s="266" t="s">
        <v>133</v>
      </c>
      <c r="H6114" s="163" t="s">
        <v>133</v>
      </c>
      <c r="I6114" s="163" t="s">
        <v>133</v>
      </c>
      <c r="J6114" s="163" t="s">
        <v>133</v>
      </c>
      <c r="K6114" s="164">
        <f t="shared" si="292"/>
        <v>0</v>
      </c>
      <c r="L6114" s="165">
        <f t="shared" si="293"/>
        <v>0</v>
      </c>
      <c r="M6114" s="172">
        <v>127</v>
      </c>
      <c r="N6114" s="172">
        <v>64</v>
      </c>
      <c r="O6114" s="167" t="s">
        <v>133</v>
      </c>
      <c r="P6114" s="260" t="e">
        <f t="shared" si="291"/>
        <v>#NUM!</v>
      </c>
      <c r="S6114" s="272"/>
    </row>
    <row r="6115" spans="1:19">
      <c r="A6115" s="161" t="s">
        <v>7347</v>
      </c>
      <c r="C6115" s="161" t="s">
        <v>133</v>
      </c>
      <c r="F6115" s="163" t="s">
        <v>133</v>
      </c>
      <c r="G6115" s="266" t="s">
        <v>133</v>
      </c>
      <c r="H6115" s="163" t="s">
        <v>133</v>
      </c>
      <c r="I6115" s="163" t="s">
        <v>133</v>
      </c>
      <c r="J6115" s="163" t="s">
        <v>133</v>
      </c>
      <c r="K6115" s="164">
        <f t="shared" si="292"/>
        <v>0</v>
      </c>
      <c r="L6115" s="165">
        <f t="shared" si="293"/>
        <v>0</v>
      </c>
      <c r="M6115" s="172">
        <v>127</v>
      </c>
      <c r="N6115" s="172">
        <v>64</v>
      </c>
      <c r="O6115" s="167" t="s">
        <v>133</v>
      </c>
      <c r="P6115" s="260" t="e">
        <f t="shared" si="291"/>
        <v>#NUM!</v>
      </c>
      <c r="S6115" s="272"/>
    </row>
    <row r="6116" spans="1:19">
      <c r="A6116" s="161" t="s">
        <v>7348</v>
      </c>
      <c r="C6116" s="161" t="s">
        <v>133</v>
      </c>
      <c r="F6116" s="163" t="s">
        <v>133</v>
      </c>
      <c r="G6116" s="266" t="s">
        <v>133</v>
      </c>
      <c r="H6116" s="163" t="s">
        <v>133</v>
      </c>
      <c r="I6116" s="163" t="s">
        <v>133</v>
      </c>
      <c r="J6116" s="163" t="s">
        <v>133</v>
      </c>
      <c r="K6116" s="164">
        <f t="shared" si="292"/>
        <v>0</v>
      </c>
      <c r="L6116" s="165">
        <f t="shared" si="293"/>
        <v>0</v>
      </c>
      <c r="M6116" s="172">
        <v>127</v>
      </c>
      <c r="N6116" s="172">
        <v>64</v>
      </c>
      <c r="O6116" s="167" t="s">
        <v>133</v>
      </c>
      <c r="P6116" s="260" t="e">
        <f t="shared" si="291"/>
        <v>#NUM!</v>
      </c>
      <c r="S6116" s="272"/>
    </row>
    <row r="6117" spans="1:19">
      <c r="A6117" s="161" t="s">
        <v>7349</v>
      </c>
      <c r="C6117" s="161" t="s">
        <v>133</v>
      </c>
      <c r="F6117" s="163" t="s">
        <v>133</v>
      </c>
      <c r="G6117" s="266" t="s">
        <v>133</v>
      </c>
      <c r="H6117" s="163" t="s">
        <v>133</v>
      </c>
      <c r="I6117" s="163" t="s">
        <v>133</v>
      </c>
      <c r="J6117" s="163" t="s">
        <v>133</v>
      </c>
      <c r="K6117" s="164">
        <f t="shared" si="292"/>
        <v>0</v>
      </c>
      <c r="L6117" s="165">
        <f t="shared" si="293"/>
        <v>0</v>
      </c>
      <c r="M6117" s="172">
        <v>127</v>
      </c>
      <c r="N6117" s="172">
        <v>64</v>
      </c>
      <c r="O6117" s="167" t="s">
        <v>133</v>
      </c>
      <c r="P6117" s="260" t="e">
        <f t="shared" si="291"/>
        <v>#NUM!</v>
      </c>
      <c r="S6117" s="272"/>
    </row>
    <row r="6118" spans="1:19">
      <c r="A6118" s="161" t="s">
        <v>7350</v>
      </c>
      <c r="C6118" s="161" t="s">
        <v>133</v>
      </c>
      <c r="F6118" s="163" t="s">
        <v>133</v>
      </c>
      <c r="G6118" s="266" t="s">
        <v>133</v>
      </c>
      <c r="H6118" s="163" t="s">
        <v>133</v>
      </c>
      <c r="I6118" s="163" t="s">
        <v>133</v>
      </c>
      <c r="J6118" s="163" t="s">
        <v>133</v>
      </c>
      <c r="K6118" s="164">
        <f t="shared" si="292"/>
        <v>0</v>
      </c>
      <c r="L6118" s="165">
        <f t="shared" si="293"/>
        <v>0</v>
      </c>
      <c r="M6118" s="172">
        <v>127</v>
      </c>
      <c r="N6118" s="172">
        <v>64</v>
      </c>
      <c r="O6118" s="167" t="s">
        <v>133</v>
      </c>
      <c r="P6118" s="260" t="e">
        <f t="shared" si="291"/>
        <v>#NUM!</v>
      </c>
      <c r="S6118" s="272"/>
    </row>
    <row r="6119" spans="1:19">
      <c r="A6119" s="161" t="s">
        <v>7351</v>
      </c>
      <c r="C6119" s="161" t="s">
        <v>133</v>
      </c>
      <c r="F6119" s="163" t="s">
        <v>133</v>
      </c>
      <c r="G6119" s="266" t="s">
        <v>133</v>
      </c>
      <c r="H6119" s="163" t="s">
        <v>133</v>
      </c>
      <c r="I6119" s="163" t="s">
        <v>133</v>
      </c>
      <c r="J6119" s="163" t="s">
        <v>133</v>
      </c>
      <c r="K6119" s="164">
        <f t="shared" si="292"/>
        <v>0</v>
      </c>
      <c r="L6119" s="165">
        <f t="shared" si="293"/>
        <v>0</v>
      </c>
      <c r="M6119" s="172">
        <v>127</v>
      </c>
      <c r="N6119" s="172">
        <v>64</v>
      </c>
      <c r="O6119" s="167" t="s">
        <v>133</v>
      </c>
      <c r="P6119" s="260" t="e">
        <f t="shared" si="291"/>
        <v>#NUM!</v>
      </c>
      <c r="S6119" s="272"/>
    </row>
    <row r="6120" spans="1:19">
      <c r="A6120" s="161" t="s">
        <v>7352</v>
      </c>
      <c r="C6120" s="161" t="s">
        <v>133</v>
      </c>
      <c r="F6120" s="163" t="s">
        <v>133</v>
      </c>
      <c r="G6120" s="266" t="s">
        <v>133</v>
      </c>
      <c r="H6120" s="163" t="s">
        <v>133</v>
      </c>
      <c r="I6120" s="163" t="s">
        <v>133</v>
      </c>
      <c r="J6120" s="163" t="s">
        <v>133</v>
      </c>
      <c r="K6120" s="164">
        <f t="shared" si="292"/>
        <v>0</v>
      </c>
      <c r="L6120" s="165">
        <f t="shared" si="293"/>
        <v>0</v>
      </c>
      <c r="M6120" s="172">
        <v>127</v>
      </c>
      <c r="N6120" s="172">
        <v>64</v>
      </c>
      <c r="O6120" s="167" t="s">
        <v>133</v>
      </c>
      <c r="P6120" s="260" t="e">
        <f t="shared" si="291"/>
        <v>#NUM!</v>
      </c>
      <c r="S6120" s="272"/>
    </row>
    <row r="6121" spans="1:19">
      <c r="A6121" s="161" t="s">
        <v>7353</v>
      </c>
      <c r="C6121" s="161" t="s">
        <v>133</v>
      </c>
      <c r="F6121" s="163" t="s">
        <v>133</v>
      </c>
      <c r="G6121" s="266" t="s">
        <v>133</v>
      </c>
      <c r="H6121" s="163" t="s">
        <v>133</v>
      </c>
      <c r="I6121" s="163" t="s">
        <v>133</v>
      </c>
      <c r="J6121" s="163" t="s">
        <v>133</v>
      </c>
      <c r="K6121" s="164">
        <f t="shared" si="292"/>
        <v>0</v>
      </c>
      <c r="L6121" s="165">
        <f t="shared" si="293"/>
        <v>0</v>
      </c>
      <c r="M6121" s="172">
        <v>127</v>
      </c>
      <c r="N6121" s="172">
        <v>64</v>
      </c>
      <c r="O6121" s="167" t="s">
        <v>133</v>
      </c>
      <c r="P6121" s="260" t="e">
        <f t="shared" si="291"/>
        <v>#NUM!</v>
      </c>
      <c r="S6121" s="272"/>
    </row>
    <row r="6122" spans="1:19">
      <c r="A6122" s="161" t="s">
        <v>7354</v>
      </c>
      <c r="C6122" s="161" t="s">
        <v>133</v>
      </c>
      <c r="F6122" s="163" t="s">
        <v>133</v>
      </c>
      <c r="G6122" s="266" t="s">
        <v>133</v>
      </c>
      <c r="H6122" s="163" t="s">
        <v>133</v>
      </c>
      <c r="I6122" s="163" t="s">
        <v>133</v>
      </c>
      <c r="J6122" s="163" t="s">
        <v>133</v>
      </c>
      <c r="K6122" s="164">
        <f t="shared" si="292"/>
        <v>0</v>
      </c>
      <c r="L6122" s="165">
        <f t="shared" si="293"/>
        <v>0</v>
      </c>
      <c r="M6122" s="172">
        <v>127</v>
      </c>
      <c r="N6122" s="172">
        <v>64</v>
      </c>
      <c r="O6122" s="167" t="s">
        <v>133</v>
      </c>
      <c r="P6122" s="260" t="e">
        <f t="shared" si="291"/>
        <v>#NUM!</v>
      </c>
      <c r="S6122" s="272"/>
    </row>
    <row r="6123" spans="1:19">
      <c r="A6123" s="161" t="s">
        <v>7355</v>
      </c>
      <c r="C6123" s="161" t="s">
        <v>133</v>
      </c>
      <c r="F6123" s="163" t="s">
        <v>133</v>
      </c>
      <c r="G6123" s="266" t="s">
        <v>133</v>
      </c>
      <c r="H6123" s="163" t="s">
        <v>133</v>
      </c>
      <c r="I6123" s="163" t="s">
        <v>133</v>
      </c>
      <c r="J6123" s="163" t="s">
        <v>133</v>
      </c>
      <c r="K6123" s="164">
        <f t="shared" si="292"/>
        <v>0</v>
      </c>
      <c r="L6123" s="165">
        <f t="shared" si="293"/>
        <v>0</v>
      </c>
      <c r="M6123" s="172">
        <v>127</v>
      </c>
      <c r="N6123" s="172">
        <v>64</v>
      </c>
      <c r="O6123" s="167" t="s">
        <v>133</v>
      </c>
      <c r="P6123" s="260" t="e">
        <f t="shared" si="291"/>
        <v>#NUM!</v>
      </c>
      <c r="S6123" s="272"/>
    </row>
    <row r="6124" spans="1:19">
      <c r="A6124" s="161" t="s">
        <v>7356</v>
      </c>
      <c r="C6124" s="161" t="s">
        <v>133</v>
      </c>
      <c r="F6124" s="163" t="s">
        <v>133</v>
      </c>
      <c r="G6124" s="266" t="s">
        <v>133</v>
      </c>
      <c r="H6124" s="163" t="s">
        <v>133</v>
      </c>
      <c r="I6124" s="163" t="s">
        <v>133</v>
      </c>
      <c r="J6124" s="163" t="s">
        <v>133</v>
      </c>
      <c r="K6124" s="164">
        <f t="shared" si="292"/>
        <v>0</v>
      </c>
      <c r="L6124" s="165">
        <f t="shared" si="293"/>
        <v>0</v>
      </c>
      <c r="M6124" s="172">
        <v>127</v>
      </c>
      <c r="N6124" s="172">
        <v>64</v>
      </c>
      <c r="O6124" s="167" t="s">
        <v>133</v>
      </c>
      <c r="P6124" s="260" t="e">
        <f t="shared" si="291"/>
        <v>#NUM!</v>
      </c>
      <c r="S6124" s="272"/>
    </row>
    <row r="6125" spans="1:19">
      <c r="A6125" s="161" t="s">
        <v>7357</v>
      </c>
      <c r="C6125" s="161" t="s">
        <v>133</v>
      </c>
      <c r="F6125" s="163" t="s">
        <v>133</v>
      </c>
      <c r="G6125" s="266" t="s">
        <v>133</v>
      </c>
      <c r="H6125" s="163" t="s">
        <v>133</v>
      </c>
      <c r="I6125" s="163" t="s">
        <v>133</v>
      </c>
      <c r="J6125" s="163" t="s">
        <v>133</v>
      </c>
      <c r="K6125" s="164">
        <f t="shared" si="292"/>
        <v>0</v>
      </c>
      <c r="L6125" s="165">
        <f t="shared" si="293"/>
        <v>0</v>
      </c>
      <c r="M6125" s="172">
        <v>127</v>
      </c>
      <c r="N6125" s="172">
        <v>64</v>
      </c>
      <c r="O6125" s="167" t="s">
        <v>133</v>
      </c>
      <c r="P6125" s="260" t="e">
        <f t="shared" si="291"/>
        <v>#NUM!</v>
      </c>
      <c r="S6125" s="272"/>
    </row>
    <row r="6126" spans="1:19">
      <c r="A6126" s="161" t="s">
        <v>7358</v>
      </c>
      <c r="C6126" s="161" t="s">
        <v>133</v>
      </c>
      <c r="F6126" s="163" t="s">
        <v>133</v>
      </c>
      <c r="G6126" s="266" t="s">
        <v>133</v>
      </c>
      <c r="H6126" s="163" t="s">
        <v>133</v>
      </c>
      <c r="I6126" s="163" t="s">
        <v>133</v>
      </c>
      <c r="J6126" s="163" t="s">
        <v>133</v>
      </c>
      <c r="K6126" s="164">
        <f t="shared" si="292"/>
        <v>0</v>
      </c>
      <c r="L6126" s="165">
        <f t="shared" si="293"/>
        <v>0</v>
      </c>
      <c r="M6126" s="172">
        <v>127</v>
      </c>
      <c r="N6126" s="172">
        <v>64</v>
      </c>
      <c r="O6126" s="167" t="s">
        <v>133</v>
      </c>
      <c r="P6126" s="260" t="e">
        <f t="shared" si="291"/>
        <v>#NUM!</v>
      </c>
      <c r="S6126" s="272"/>
    </row>
    <row r="6127" spans="1:19">
      <c r="A6127" s="161" t="s">
        <v>7359</v>
      </c>
      <c r="C6127" s="161" t="s">
        <v>133</v>
      </c>
      <c r="F6127" s="163" t="s">
        <v>133</v>
      </c>
      <c r="G6127" s="266" t="s">
        <v>133</v>
      </c>
      <c r="H6127" s="163" t="s">
        <v>133</v>
      </c>
      <c r="I6127" s="163" t="s">
        <v>133</v>
      </c>
      <c r="J6127" s="163" t="s">
        <v>133</v>
      </c>
      <c r="K6127" s="164">
        <f t="shared" si="292"/>
        <v>0</v>
      </c>
      <c r="L6127" s="165">
        <f t="shared" si="293"/>
        <v>0</v>
      </c>
      <c r="M6127" s="172">
        <v>127</v>
      </c>
      <c r="N6127" s="172">
        <v>64</v>
      </c>
      <c r="O6127" s="167" t="s">
        <v>133</v>
      </c>
      <c r="P6127" s="260" t="e">
        <f t="shared" si="291"/>
        <v>#NUM!</v>
      </c>
      <c r="S6127" s="272"/>
    </row>
    <row r="6128" spans="1:19">
      <c r="A6128" s="161" t="s">
        <v>7360</v>
      </c>
      <c r="C6128" s="161" t="s">
        <v>133</v>
      </c>
      <c r="F6128" s="163" t="s">
        <v>133</v>
      </c>
      <c r="G6128" s="266" t="s">
        <v>133</v>
      </c>
      <c r="H6128" s="163" t="s">
        <v>133</v>
      </c>
      <c r="I6128" s="163" t="s">
        <v>133</v>
      </c>
      <c r="J6128" s="163" t="s">
        <v>133</v>
      </c>
      <c r="K6128" s="164">
        <f t="shared" si="292"/>
        <v>0</v>
      </c>
      <c r="L6128" s="165">
        <f t="shared" si="293"/>
        <v>0</v>
      </c>
      <c r="M6128" s="172">
        <v>127</v>
      </c>
      <c r="N6128" s="172">
        <v>64</v>
      </c>
      <c r="O6128" s="167" t="s">
        <v>133</v>
      </c>
      <c r="P6128" s="260" t="e">
        <f t="shared" si="291"/>
        <v>#NUM!</v>
      </c>
      <c r="S6128" s="272"/>
    </row>
    <row r="6129" spans="1:19">
      <c r="A6129" s="161" t="s">
        <v>7361</v>
      </c>
      <c r="C6129" s="161" t="s">
        <v>133</v>
      </c>
      <c r="F6129" s="163" t="s">
        <v>133</v>
      </c>
      <c r="G6129" s="266" t="s">
        <v>133</v>
      </c>
      <c r="H6129" s="163" t="s">
        <v>133</v>
      </c>
      <c r="I6129" s="163" t="s">
        <v>133</v>
      </c>
      <c r="J6129" s="163" t="s">
        <v>133</v>
      </c>
      <c r="K6129" s="164">
        <f t="shared" si="292"/>
        <v>0</v>
      </c>
      <c r="L6129" s="165">
        <f t="shared" si="293"/>
        <v>0</v>
      </c>
      <c r="M6129" s="172">
        <v>127</v>
      </c>
      <c r="N6129" s="172">
        <v>64</v>
      </c>
      <c r="O6129" s="167" t="s">
        <v>133</v>
      </c>
      <c r="P6129" s="260" t="e">
        <f t="shared" si="291"/>
        <v>#NUM!</v>
      </c>
      <c r="S6129" s="272"/>
    </row>
    <row r="6130" spans="1:19">
      <c r="A6130" s="161" t="s">
        <v>7362</v>
      </c>
      <c r="C6130" s="161" t="s">
        <v>133</v>
      </c>
      <c r="F6130" s="163" t="s">
        <v>133</v>
      </c>
      <c r="G6130" s="266" t="s">
        <v>133</v>
      </c>
      <c r="H6130" s="163" t="s">
        <v>133</v>
      </c>
      <c r="I6130" s="163" t="s">
        <v>133</v>
      </c>
      <c r="J6130" s="163" t="s">
        <v>133</v>
      </c>
      <c r="K6130" s="164">
        <f t="shared" si="292"/>
        <v>0</v>
      </c>
      <c r="L6130" s="165">
        <f t="shared" si="293"/>
        <v>0</v>
      </c>
      <c r="M6130" s="172">
        <v>127</v>
      </c>
      <c r="N6130" s="172">
        <v>64</v>
      </c>
      <c r="O6130" s="167" t="s">
        <v>133</v>
      </c>
      <c r="P6130" s="260" t="e">
        <f t="shared" si="291"/>
        <v>#NUM!</v>
      </c>
      <c r="S6130" s="272"/>
    </row>
    <row r="6131" spans="1:19">
      <c r="A6131" s="161" t="s">
        <v>7363</v>
      </c>
      <c r="C6131" s="161" t="s">
        <v>133</v>
      </c>
      <c r="F6131" s="163" t="s">
        <v>133</v>
      </c>
      <c r="G6131" s="266" t="s">
        <v>133</v>
      </c>
      <c r="H6131" s="163" t="s">
        <v>133</v>
      </c>
      <c r="I6131" s="163" t="s">
        <v>133</v>
      </c>
      <c r="J6131" s="163" t="s">
        <v>133</v>
      </c>
      <c r="K6131" s="164">
        <f t="shared" si="292"/>
        <v>0</v>
      </c>
      <c r="L6131" s="165">
        <f t="shared" si="293"/>
        <v>0</v>
      </c>
      <c r="M6131" s="172">
        <v>127</v>
      </c>
      <c r="N6131" s="172">
        <v>64</v>
      </c>
      <c r="O6131" s="167" t="s">
        <v>133</v>
      </c>
      <c r="P6131" s="260" t="e">
        <f t="shared" si="291"/>
        <v>#NUM!</v>
      </c>
      <c r="S6131" s="272"/>
    </row>
    <row r="6132" spans="1:19">
      <c r="A6132" s="161" t="s">
        <v>7364</v>
      </c>
      <c r="C6132" s="161" t="s">
        <v>133</v>
      </c>
      <c r="F6132" s="163" t="s">
        <v>133</v>
      </c>
      <c r="G6132" s="266" t="s">
        <v>133</v>
      </c>
      <c r="H6132" s="163" t="s">
        <v>133</v>
      </c>
      <c r="I6132" s="163" t="s">
        <v>133</v>
      </c>
      <c r="J6132" s="163" t="s">
        <v>133</v>
      </c>
      <c r="K6132" s="164">
        <f t="shared" si="292"/>
        <v>0</v>
      </c>
      <c r="L6132" s="165">
        <f t="shared" si="293"/>
        <v>0</v>
      </c>
      <c r="M6132" s="172">
        <v>127</v>
      </c>
      <c r="N6132" s="172">
        <v>64</v>
      </c>
      <c r="O6132" s="167" t="s">
        <v>133</v>
      </c>
      <c r="P6132" s="260" t="e">
        <f t="shared" si="291"/>
        <v>#NUM!</v>
      </c>
      <c r="S6132" s="272"/>
    </row>
    <row r="6133" spans="1:19">
      <c r="A6133" s="161" t="s">
        <v>7365</v>
      </c>
      <c r="C6133" s="161" t="s">
        <v>133</v>
      </c>
      <c r="F6133" s="163" t="s">
        <v>133</v>
      </c>
      <c r="G6133" s="266" t="s">
        <v>133</v>
      </c>
      <c r="H6133" s="163" t="s">
        <v>133</v>
      </c>
      <c r="I6133" s="163" t="s">
        <v>133</v>
      </c>
      <c r="J6133" s="163" t="s">
        <v>133</v>
      </c>
      <c r="K6133" s="164">
        <f t="shared" si="292"/>
        <v>0</v>
      </c>
      <c r="L6133" s="165">
        <f t="shared" si="293"/>
        <v>0</v>
      </c>
      <c r="M6133" s="172">
        <v>127</v>
      </c>
      <c r="N6133" s="172">
        <v>64</v>
      </c>
      <c r="O6133" s="167" t="s">
        <v>133</v>
      </c>
      <c r="P6133" s="260" t="e">
        <f t="shared" si="291"/>
        <v>#NUM!</v>
      </c>
      <c r="S6133" s="272"/>
    </row>
    <row r="6134" spans="1:19">
      <c r="A6134" s="161" t="s">
        <v>7366</v>
      </c>
      <c r="C6134" s="161" t="s">
        <v>133</v>
      </c>
      <c r="F6134" s="163" t="s">
        <v>133</v>
      </c>
      <c r="G6134" s="266" t="s">
        <v>133</v>
      </c>
      <c r="H6134" s="163" t="s">
        <v>133</v>
      </c>
      <c r="I6134" s="163" t="s">
        <v>133</v>
      </c>
      <c r="J6134" s="163" t="s">
        <v>133</v>
      </c>
      <c r="K6134" s="164">
        <f t="shared" si="292"/>
        <v>0</v>
      </c>
      <c r="L6134" s="165">
        <f t="shared" si="293"/>
        <v>0</v>
      </c>
      <c r="M6134" s="172">
        <v>127</v>
      </c>
      <c r="N6134" s="172">
        <v>64</v>
      </c>
      <c r="O6134" s="167" t="s">
        <v>133</v>
      </c>
      <c r="P6134" s="260" t="e">
        <f t="shared" si="291"/>
        <v>#NUM!</v>
      </c>
      <c r="S6134" s="272"/>
    </row>
    <row r="6135" spans="1:19">
      <c r="A6135" s="161" t="s">
        <v>7367</v>
      </c>
      <c r="C6135" s="161" t="s">
        <v>133</v>
      </c>
      <c r="F6135" s="163" t="s">
        <v>133</v>
      </c>
      <c r="G6135" s="266" t="s">
        <v>133</v>
      </c>
      <c r="H6135" s="163" t="s">
        <v>133</v>
      </c>
      <c r="I6135" s="163" t="s">
        <v>133</v>
      </c>
      <c r="J6135" s="163" t="s">
        <v>133</v>
      </c>
      <c r="K6135" s="164">
        <f t="shared" si="292"/>
        <v>0</v>
      </c>
      <c r="L6135" s="165">
        <f t="shared" si="293"/>
        <v>0</v>
      </c>
      <c r="M6135" s="172">
        <v>127</v>
      </c>
      <c r="N6135" s="172">
        <v>64</v>
      </c>
      <c r="O6135" s="167" t="s">
        <v>133</v>
      </c>
      <c r="P6135" s="260" t="e">
        <f t="shared" si="291"/>
        <v>#NUM!</v>
      </c>
      <c r="S6135" s="272"/>
    </row>
    <row r="6136" spans="1:19">
      <c r="A6136" s="161" t="s">
        <v>7368</v>
      </c>
      <c r="C6136" s="161" t="s">
        <v>133</v>
      </c>
      <c r="F6136" s="163" t="s">
        <v>133</v>
      </c>
      <c r="G6136" s="266" t="s">
        <v>133</v>
      </c>
      <c r="H6136" s="163" t="s">
        <v>133</v>
      </c>
      <c r="I6136" s="163" t="s">
        <v>133</v>
      </c>
      <c r="J6136" s="163" t="s">
        <v>133</v>
      </c>
      <c r="K6136" s="164">
        <f t="shared" si="292"/>
        <v>0</v>
      </c>
      <c r="L6136" s="165">
        <f t="shared" si="293"/>
        <v>0</v>
      </c>
      <c r="M6136" s="172">
        <v>127</v>
      </c>
      <c r="N6136" s="172">
        <v>64</v>
      </c>
      <c r="O6136" s="167" t="s">
        <v>133</v>
      </c>
      <c r="P6136" s="260" t="e">
        <f t="shared" si="291"/>
        <v>#NUM!</v>
      </c>
      <c r="S6136" s="272"/>
    </row>
    <row r="6137" spans="1:19">
      <c r="A6137" s="161" t="s">
        <v>7369</v>
      </c>
      <c r="C6137" s="161" t="s">
        <v>133</v>
      </c>
      <c r="F6137" s="163" t="s">
        <v>133</v>
      </c>
      <c r="G6137" s="266" t="s">
        <v>133</v>
      </c>
      <c r="H6137" s="163" t="s">
        <v>133</v>
      </c>
      <c r="I6137" s="163" t="s">
        <v>133</v>
      </c>
      <c r="J6137" s="163" t="s">
        <v>133</v>
      </c>
      <c r="K6137" s="164">
        <f t="shared" si="292"/>
        <v>0</v>
      </c>
      <c r="L6137" s="165">
        <f t="shared" si="293"/>
        <v>0</v>
      </c>
      <c r="M6137" s="172">
        <v>127</v>
      </c>
      <c r="N6137" s="172">
        <v>64</v>
      </c>
      <c r="O6137" s="167" t="s">
        <v>133</v>
      </c>
      <c r="P6137" s="260" t="e">
        <f t="shared" si="291"/>
        <v>#NUM!</v>
      </c>
      <c r="S6137" s="272"/>
    </row>
    <row r="6138" spans="1:19">
      <c r="A6138" s="161" t="s">
        <v>7370</v>
      </c>
      <c r="C6138" s="161" t="s">
        <v>133</v>
      </c>
      <c r="F6138" s="163" t="s">
        <v>133</v>
      </c>
      <c r="G6138" s="266" t="s">
        <v>133</v>
      </c>
      <c r="H6138" s="163" t="s">
        <v>133</v>
      </c>
      <c r="I6138" s="163" t="s">
        <v>133</v>
      </c>
      <c r="J6138" s="163" t="s">
        <v>133</v>
      </c>
      <c r="K6138" s="164">
        <f t="shared" si="292"/>
        <v>0</v>
      </c>
      <c r="L6138" s="165">
        <f t="shared" si="293"/>
        <v>0</v>
      </c>
      <c r="M6138" s="172">
        <v>127</v>
      </c>
      <c r="N6138" s="172">
        <v>64</v>
      </c>
      <c r="O6138" s="167" t="s">
        <v>133</v>
      </c>
      <c r="P6138" s="260" t="e">
        <f t="shared" si="291"/>
        <v>#NUM!</v>
      </c>
      <c r="S6138" s="272"/>
    </row>
    <row r="6139" spans="1:19">
      <c r="A6139" s="161" t="s">
        <v>7371</v>
      </c>
      <c r="C6139" s="161" t="s">
        <v>133</v>
      </c>
      <c r="F6139" s="163" t="s">
        <v>133</v>
      </c>
      <c r="G6139" s="266" t="s">
        <v>133</v>
      </c>
      <c r="H6139" s="163" t="s">
        <v>133</v>
      </c>
      <c r="I6139" s="163" t="s">
        <v>133</v>
      </c>
      <c r="J6139" s="163" t="s">
        <v>133</v>
      </c>
      <c r="K6139" s="164">
        <f t="shared" si="292"/>
        <v>0</v>
      </c>
      <c r="L6139" s="165">
        <f t="shared" si="293"/>
        <v>0</v>
      </c>
      <c r="M6139" s="172">
        <v>127</v>
      </c>
      <c r="N6139" s="172">
        <v>64</v>
      </c>
      <c r="O6139" s="167" t="s">
        <v>133</v>
      </c>
      <c r="P6139" s="260" t="e">
        <f t="shared" si="291"/>
        <v>#NUM!</v>
      </c>
      <c r="S6139" s="272"/>
    </row>
    <row r="6140" spans="1:19">
      <c r="A6140" s="161" t="s">
        <v>7372</v>
      </c>
      <c r="C6140" s="161" t="s">
        <v>133</v>
      </c>
      <c r="F6140" s="163" t="s">
        <v>133</v>
      </c>
      <c r="G6140" s="266" t="s">
        <v>133</v>
      </c>
      <c r="H6140" s="163" t="s">
        <v>133</v>
      </c>
      <c r="I6140" s="163" t="s">
        <v>133</v>
      </c>
      <c r="J6140" s="163" t="s">
        <v>133</v>
      </c>
      <c r="K6140" s="164">
        <f t="shared" si="292"/>
        <v>0</v>
      </c>
      <c r="L6140" s="165">
        <f t="shared" si="293"/>
        <v>0</v>
      </c>
      <c r="M6140" s="172">
        <v>127</v>
      </c>
      <c r="N6140" s="172">
        <v>64</v>
      </c>
      <c r="O6140" s="167" t="s">
        <v>133</v>
      </c>
      <c r="P6140" s="260" t="e">
        <f t="shared" si="291"/>
        <v>#NUM!</v>
      </c>
      <c r="S6140" s="272"/>
    </row>
    <row r="6141" spans="1:19">
      <c r="A6141" s="161" t="s">
        <v>7373</v>
      </c>
      <c r="C6141" s="161" t="s">
        <v>133</v>
      </c>
      <c r="F6141" s="163" t="s">
        <v>133</v>
      </c>
      <c r="G6141" s="266" t="s">
        <v>133</v>
      </c>
      <c r="H6141" s="163" t="s">
        <v>133</v>
      </c>
      <c r="I6141" s="163" t="s">
        <v>133</v>
      </c>
      <c r="J6141" s="163" t="s">
        <v>133</v>
      </c>
      <c r="K6141" s="164">
        <f t="shared" si="292"/>
        <v>0</v>
      </c>
      <c r="L6141" s="165">
        <f t="shared" si="293"/>
        <v>0</v>
      </c>
      <c r="M6141" s="172">
        <v>127</v>
      </c>
      <c r="N6141" s="172">
        <v>64</v>
      </c>
      <c r="O6141" s="167" t="s">
        <v>133</v>
      </c>
      <c r="P6141" s="260" t="e">
        <f t="shared" si="291"/>
        <v>#NUM!</v>
      </c>
      <c r="S6141" s="272"/>
    </row>
    <row r="6142" spans="1:19">
      <c r="A6142" s="161" t="s">
        <v>7374</v>
      </c>
      <c r="C6142" s="161" t="s">
        <v>133</v>
      </c>
      <c r="F6142" s="163" t="s">
        <v>133</v>
      </c>
      <c r="G6142" s="266" t="s">
        <v>133</v>
      </c>
      <c r="H6142" s="163" t="s">
        <v>133</v>
      </c>
      <c r="I6142" s="163" t="s">
        <v>133</v>
      </c>
      <c r="J6142" s="163" t="s">
        <v>133</v>
      </c>
      <c r="K6142" s="164">
        <f t="shared" si="292"/>
        <v>0</v>
      </c>
      <c r="L6142" s="165">
        <f t="shared" si="293"/>
        <v>0</v>
      </c>
      <c r="M6142" s="172">
        <v>127</v>
      </c>
      <c r="N6142" s="172">
        <v>64</v>
      </c>
      <c r="O6142" s="167" t="s">
        <v>133</v>
      </c>
      <c r="P6142" s="260" t="e">
        <f t="shared" si="291"/>
        <v>#NUM!</v>
      </c>
      <c r="S6142" s="272"/>
    </row>
    <row r="6143" spans="1:19">
      <c r="A6143" s="161" t="s">
        <v>7375</v>
      </c>
      <c r="C6143" s="161" t="s">
        <v>133</v>
      </c>
      <c r="F6143" s="163" t="s">
        <v>133</v>
      </c>
      <c r="G6143" s="266" t="s">
        <v>133</v>
      </c>
      <c r="H6143" s="163" t="s">
        <v>133</v>
      </c>
      <c r="I6143" s="163" t="s">
        <v>133</v>
      </c>
      <c r="J6143" s="163" t="s">
        <v>133</v>
      </c>
      <c r="K6143" s="164">
        <f t="shared" si="292"/>
        <v>0</v>
      </c>
      <c r="L6143" s="165">
        <f t="shared" si="293"/>
        <v>0</v>
      </c>
      <c r="M6143" s="172">
        <v>127</v>
      </c>
      <c r="N6143" s="172">
        <v>64</v>
      </c>
      <c r="O6143" s="167" t="s">
        <v>133</v>
      </c>
      <c r="P6143" s="260" t="e">
        <f t="shared" si="291"/>
        <v>#NUM!</v>
      </c>
      <c r="S6143" s="272"/>
    </row>
    <row r="6144" spans="1:19">
      <c r="A6144" s="161" t="s">
        <v>7376</v>
      </c>
      <c r="C6144" s="161" t="s">
        <v>133</v>
      </c>
      <c r="F6144" s="163" t="s">
        <v>133</v>
      </c>
      <c r="G6144" s="266" t="s">
        <v>133</v>
      </c>
      <c r="H6144" s="163" t="s">
        <v>133</v>
      </c>
      <c r="I6144" s="163" t="s">
        <v>133</v>
      </c>
      <c r="J6144" s="163" t="s">
        <v>133</v>
      </c>
      <c r="K6144" s="164">
        <f t="shared" si="292"/>
        <v>0</v>
      </c>
      <c r="L6144" s="165">
        <f t="shared" si="293"/>
        <v>0</v>
      </c>
      <c r="M6144" s="172">
        <v>127</v>
      </c>
      <c r="N6144" s="172">
        <v>64</v>
      </c>
      <c r="O6144" s="167" t="s">
        <v>133</v>
      </c>
      <c r="P6144" s="260" t="e">
        <f t="shared" si="291"/>
        <v>#NUM!</v>
      </c>
      <c r="S6144" s="272"/>
    </row>
    <row r="6145" spans="1:19">
      <c r="A6145" s="161" t="s">
        <v>7377</v>
      </c>
      <c r="C6145" s="161" t="s">
        <v>133</v>
      </c>
      <c r="F6145" s="163" t="s">
        <v>133</v>
      </c>
      <c r="G6145" s="266" t="s">
        <v>133</v>
      </c>
      <c r="H6145" s="163" t="s">
        <v>133</v>
      </c>
      <c r="I6145" s="163" t="s">
        <v>133</v>
      </c>
      <c r="J6145" s="163" t="s">
        <v>133</v>
      </c>
      <c r="K6145" s="164">
        <f t="shared" si="292"/>
        <v>0</v>
      </c>
      <c r="L6145" s="165">
        <f t="shared" si="293"/>
        <v>0</v>
      </c>
      <c r="M6145" s="172">
        <v>127</v>
      </c>
      <c r="N6145" s="172">
        <v>64</v>
      </c>
      <c r="O6145" s="167" t="s">
        <v>133</v>
      </c>
      <c r="P6145" s="260" t="e">
        <f t="shared" si="291"/>
        <v>#NUM!</v>
      </c>
      <c r="S6145" s="272"/>
    </row>
    <row r="6146" spans="1:19">
      <c r="A6146" s="161" t="s">
        <v>7378</v>
      </c>
      <c r="C6146" s="161" t="s">
        <v>133</v>
      </c>
      <c r="F6146" s="163" t="s">
        <v>133</v>
      </c>
      <c r="G6146" s="266" t="s">
        <v>133</v>
      </c>
      <c r="H6146" s="163" t="s">
        <v>133</v>
      </c>
      <c r="I6146" s="163" t="s">
        <v>133</v>
      </c>
      <c r="J6146" s="163" t="s">
        <v>133</v>
      </c>
      <c r="K6146" s="164">
        <f t="shared" si="292"/>
        <v>0</v>
      </c>
      <c r="L6146" s="165">
        <f t="shared" si="293"/>
        <v>0</v>
      </c>
      <c r="M6146" s="172">
        <v>127</v>
      </c>
      <c r="N6146" s="172">
        <v>64</v>
      </c>
      <c r="O6146" s="167" t="s">
        <v>133</v>
      </c>
      <c r="P6146" s="260" t="e">
        <f t="shared" si="291"/>
        <v>#NUM!</v>
      </c>
      <c r="S6146" s="272"/>
    </row>
    <row r="6147" spans="1:19">
      <c r="A6147" s="161" t="s">
        <v>7379</v>
      </c>
      <c r="C6147" s="161" t="s">
        <v>133</v>
      </c>
      <c r="F6147" s="163" t="s">
        <v>133</v>
      </c>
      <c r="G6147" s="266" t="s">
        <v>133</v>
      </c>
      <c r="H6147" s="163" t="s">
        <v>133</v>
      </c>
      <c r="I6147" s="163" t="s">
        <v>133</v>
      </c>
      <c r="J6147" s="163" t="s">
        <v>133</v>
      </c>
      <c r="K6147" s="164">
        <f t="shared" si="292"/>
        <v>0</v>
      </c>
      <c r="L6147" s="165">
        <f t="shared" si="293"/>
        <v>0</v>
      </c>
      <c r="M6147" s="172">
        <v>127</v>
      </c>
      <c r="N6147" s="172">
        <v>64</v>
      </c>
      <c r="O6147" s="167" t="s">
        <v>133</v>
      </c>
      <c r="P6147" s="260" t="e">
        <f t="shared" si="291"/>
        <v>#NUM!</v>
      </c>
      <c r="S6147" s="272"/>
    </row>
    <row r="6148" spans="1:19">
      <c r="A6148" s="161" t="s">
        <v>7380</v>
      </c>
      <c r="C6148" s="161" t="s">
        <v>133</v>
      </c>
      <c r="F6148" s="163" t="s">
        <v>133</v>
      </c>
      <c r="G6148" s="266" t="s">
        <v>133</v>
      </c>
      <c r="H6148" s="163" t="s">
        <v>133</v>
      </c>
      <c r="I6148" s="163" t="s">
        <v>133</v>
      </c>
      <c r="J6148" s="163" t="s">
        <v>133</v>
      </c>
      <c r="K6148" s="164">
        <f t="shared" si="292"/>
        <v>0</v>
      </c>
      <c r="L6148" s="165">
        <f t="shared" si="293"/>
        <v>0</v>
      </c>
      <c r="M6148" s="172">
        <v>127</v>
      </c>
      <c r="N6148" s="172">
        <v>64</v>
      </c>
      <c r="O6148" s="167" t="s">
        <v>133</v>
      </c>
      <c r="P6148" s="260" t="e">
        <f t="shared" si="291"/>
        <v>#NUM!</v>
      </c>
      <c r="S6148" s="272"/>
    </row>
    <row r="6149" spans="1:19">
      <c r="A6149" s="161" t="s">
        <v>7381</v>
      </c>
      <c r="C6149" s="161" t="s">
        <v>133</v>
      </c>
      <c r="F6149" s="163" t="s">
        <v>133</v>
      </c>
      <c r="G6149" s="266" t="s">
        <v>133</v>
      </c>
      <c r="H6149" s="163" t="s">
        <v>133</v>
      </c>
      <c r="I6149" s="163" t="s">
        <v>133</v>
      </c>
      <c r="J6149" s="163" t="s">
        <v>133</v>
      </c>
      <c r="K6149" s="164">
        <f t="shared" si="292"/>
        <v>0</v>
      </c>
      <c r="L6149" s="165">
        <f t="shared" si="293"/>
        <v>0</v>
      </c>
      <c r="M6149" s="172">
        <v>127</v>
      </c>
      <c r="N6149" s="172">
        <v>64</v>
      </c>
      <c r="O6149" s="167" t="s">
        <v>133</v>
      </c>
      <c r="P6149" s="260" t="e">
        <f t="shared" si="291"/>
        <v>#NUM!</v>
      </c>
      <c r="S6149" s="272"/>
    </row>
    <row r="6150" spans="1:19">
      <c r="A6150" s="161" t="s">
        <v>7382</v>
      </c>
      <c r="C6150" s="161" t="s">
        <v>133</v>
      </c>
      <c r="F6150" s="163" t="s">
        <v>133</v>
      </c>
      <c r="G6150" s="266" t="s">
        <v>133</v>
      </c>
      <c r="H6150" s="163" t="s">
        <v>133</v>
      </c>
      <c r="I6150" s="163" t="s">
        <v>133</v>
      </c>
      <c r="J6150" s="163" t="s">
        <v>133</v>
      </c>
      <c r="K6150" s="164">
        <f t="shared" si="292"/>
        <v>0</v>
      </c>
      <c r="L6150" s="165">
        <f t="shared" si="293"/>
        <v>0</v>
      </c>
      <c r="M6150" s="172">
        <v>127</v>
      </c>
      <c r="N6150" s="172">
        <v>64</v>
      </c>
      <c r="O6150" s="167" t="s">
        <v>133</v>
      </c>
      <c r="P6150" s="260" t="e">
        <f t="shared" si="291"/>
        <v>#NUM!</v>
      </c>
      <c r="S6150" s="272"/>
    </row>
    <row r="6151" spans="1:19">
      <c r="A6151" s="161" t="s">
        <v>7383</v>
      </c>
      <c r="C6151" s="161" t="s">
        <v>133</v>
      </c>
      <c r="F6151" s="163" t="s">
        <v>133</v>
      </c>
      <c r="G6151" s="266" t="s">
        <v>133</v>
      </c>
      <c r="H6151" s="163" t="s">
        <v>133</v>
      </c>
      <c r="I6151" s="163" t="s">
        <v>133</v>
      </c>
      <c r="J6151" s="163" t="s">
        <v>133</v>
      </c>
      <c r="K6151" s="164">
        <f t="shared" si="292"/>
        <v>0</v>
      </c>
      <c r="L6151" s="165">
        <f t="shared" si="293"/>
        <v>0</v>
      </c>
      <c r="M6151" s="172">
        <v>127</v>
      </c>
      <c r="N6151" s="172">
        <v>64</v>
      </c>
      <c r="O6151" s="167" t="s">
        <v>133</v>
      </c>
      <c r="P6151" s="260" t="e">
        <f t="shared" si="291"/>
        <v>#NUM!</v>
      </c>
      <c r="S6151" s="272"/>
    </row>
    <row r="6152" spans="1:19">
      <c r="A6152" s="161" t="s">
        <v>7384</v>
      </c>
      <c r="C6152" s="161" t="s">
        <v>133</v>
      </c>
      <c r="F6152" s="163" t="s">
        <v>133</v>
      </c>
      <c r="G6152" s="266" t="s">
        <v>133</v>
      </c>
      <c r="H6152" s="163" t="s">
        <v>133</v>
      </c>
      <c r="I6152" s="163" t="s">
        <v>133</v>
      </c>
      <c r="J6152" s="163" t="s">
        <v>133</v>
      </c>
      <c r="K6152" s="164">
        <f t="shared" si="292"/>
        <v>0</v>
      </c>
      <c r="L6152" s="165">
        <f t="shared" si="293"/>
        <v>0</v>
      </c>
      <c r="M6152" s="172">
        <v>127</v>
      </c>
      <c r="N6152" s="172">
        <v>64</v>
      </c>
      <c r="O6152" s="167" t="s">
        <v>133</v>
      </c>
      <c r="P6152" s="260" t="e">
        <f t="shared" si="291"/>
        <v>#NUM!</v>
      </c>
      <c r="S6152" s="272"/>
    </row>
    <row r="6153" spans="1:19">
      <c r="A6153" s="161" t="s">
        <v>7385</v>
      </c>
      <c r="C6153" s="161" t="s">
        <v>133</v>
      </c>
      <c r="F6153" s="163" t="s">
        <v>133</v>
      </c>
      <c r="G6153" s="266" t="s">
        <v>133</v>
      </c>
      <c r="H6153" s="163" t="s">
        <v>133</v>
      </c>
      <c r="I6153" s="163" t="s">
        <v>133</v>
      </c>
      <c r="J6153" s="163" t="s">
        <v>133</v>
      </c>
      <c r="K6153" s="164">
        <f t="shared" si="292"/>
        <v>0</v>
      </c>
      <c r="L6153" s="165">
        <f t="shared" si="293"/>
        <v>0</v>
      </c>
      <c r="M6153" s="172">
        <v>127</v>
      </c>
      <c r="N6153" s="172">
        <v>64</v>
      </c>
      <c r="O6153" s="167" t="s">
        <v>133</v>
      </c>
      <c r="P6153" s="260" t="e">
        <f t="shared" si="291"/>
        <v>#NUM!</v>
      </c>
      <c r="S6153" s="272"/>
    </row>
    <row r="6154" spans="1:19">
      <c r="A6154" s="161" t="s">
        <v>7386</v>
      </c>
      <c r="C6154" s="161" t="s">
        <v>133</v>
      </c>
      <c r="F6154" s="163" t="s">
        <v>133</v>
      </c>
      <c r="G6154" s="266" t="s">
        <v>133</v>
      </c>
      <c r="H6154" s="163" t="s">
        <v>133</v>
      </c>
      <c r="I6154" s="163" t="s">
        <v>133</v>
      </c>
      <c r="J6154" s="163" t="s">
        <v>133</v>
      </c>
      <c r="K6154" s="164">
        <f t="shared" si="292"/>
        <v>0</v>
      </c>
      <c r="L6154" s="165">
        <f t="shared" si="293"/>
        <v>0</v>
      </c>
      <c r="M6154" s="172">
        <v>127</v>
      </c>
      <c r="N6154" s="172">
        <v>64</v>
      </c>
      <c r="O6154" s="167" t="s">
        <v>133</v>
      </c>
      <c r="P6154" s="260" t="e">
        <f t="shared" si="291"/>
        <v>#NUM!</v>
      </c>
      <c r="S6154" s="272"/>
    </row>
    <row r="6155" spans="1:19">
      <c r="A6155" s="161" t="s">
        <v>7387</v>
      </c>
      <c r="C6155" s="161" t="s">
        <v>133</v>
      </c>
      <c r="F6155" s="163" t="s">
        <v>133</v>
      </c>
      <c r="G6155" s="266" t="s">
        <v>133</v>
      </c>
      <c r="H6155" s="163" t="s">
        <v>133</v>
      </c>
      <c r="I6155" s="163" t="s">
        <v>133</v>
      </c>
      <c r="J6155" s="163" t="s">
        <v>133</v>
      </c>
      <c r="K6155" s="164">
        <f t="shared" si="292"/>
        <v>0</v>
      </c>
      <c r="L6155" s="165">
        <f t="shared" si="293"/>
        <v>0</v>
      </c>
      <c r="M6155" s="172">
        <v>127</v>
      </c>
      <c r="N6155" s="172">
        <v>64</v>
      </c>
      <c r="O6155" s="167" t="s">
        <v>133</v>
      </c>
      <c r="P6155" s="260" t="e">
        <f t="shared" si="291"/>
        <v>#NUM!</v>
      </c>
      <c r="S6155" s="272"/>
    </row>
    <row r="6156" spans="1:19">
      <c r="A6156" s="161" t="s">
        <v>7388</v>
      </c>
      <c r="C6156" s="161" t="s">
        <v>133</v>
      </c>
      <c r="F6156" s="163" t="s">
        <v>133</v>
      </c>
      <c r="G6156" s="266" t="s">
        <v>133</v>
      </c>
      <c r="H6156" s="163" t="s">
        <v>133</v>
      </c>
      <c r="I6156" s="163" t="s">
        <v>133</v>
      </c>
      <c r="J6156" s="163" t="s">
        <v>133</v>
      </c>
      <c r="K6156" s="164">
        <f t="shared" si="292"/>
        <v>0</v>
      </c>
      <c r="L6156" s="165">
        <f t="shared" si="293"/>
        <v>0</v>
      </c>
      <c r="M6156" s="172">
        <v>127</v>
      </c>
      <c r="N6156" s="172">
        <v>64</v>
      </c>
      <c r="O6156" s="167" t="s">
        <v>133</v>
      </c>
      <c r="P6156" s="260" t="e">
        <f t="shared" si="291"/>
        <v>#NUM!</v>
      </c>
      <c r="S6156" s="272"/>
    </row>
    <row r="6157" spans="1:19">
      <c r="A6157" s="161" t="s">
        <v>7389</v>
      </c>
      <c r="C6157" s="161" t="s">
        <v>133</v>
      </c>
      <c r="F6157" s="163" t="s">
        <v>133</v>
      </c>
      <c r="G6157" s="266" t="s">
        <v>133</v>
      </c>
      <c r="H6157" s="163" t="s">
        <v>133</v>
      </c>
      <c r="I6157" s="163" t="s">
        <v>133</v>
      </c>
      <c r="J6157" s="163" t="s">
        <v>133</v>
      </c>
      <c r="K6157" s="164">
        <f t="shared" si="292"/>
        <v>0</v>
      </c>
      <c r="L6157" s="165">
        <f t="shared" si="293"/>
        <v>0</v>
      </c>
      <c r="M6157" s="172">
        <v>127</v>
      </c>
      <c r="N6157" s="172">
        <v>64</v>
      </c>
      <c r="O6157" s="167" t="s">
        <v>133</v>
      </c>
      <c r="P6157" s="260" t="e">
        <f t="shared" si="291"/>
        <v>#NUM!</v>
      </c>
      <c r="S6157" s="272"/>
    </row>
    <row r="6158" spans="1:19">
      <c r="A6158" s="161" t="s">
        <v>7390</v>
      </c>
      <c r="C6158" s="161" t="s">
        <v>133</v>
      </c>
      <c r="F6158" s="163" t="s">
        <v>133</v>
      </c>
      <c r="G6158" s="266" t="s">
        <v>133</v>
      </c>
      <c r="H6158" s="163" t="s">
        <v>133</v>
      </c>
      <c r="I6158" s="163" t="s">
        <v>133</v>
      </c>
      <c r="J6158" s="163" t="s">
        <v>133</v>
      </c>
      <c r="K6158" s="164">
        <f t="shared" si="292"/>
        <v>0</v>
      </c>
      <c r="L6158" s="165">
        <f t="shared" si="293"/>
        <v>0</v>
      </c>
      <c r="M6158" s="172">
        <v>127</v>
      </c>
      <c r="N6158" s="172">
        <v>64</v>
      </c>
      <c r="O6158" s="167" t="s">
        <v>133</v>
      </c>
      <c r="P6158" s="260" t="e">
        <f t="shared" si="291"/>
        <v>#NUM!</v>
      </c>
      <c r="S6158" s="272"/>
    </row>
    <row r="6159" spans="1:19">
      <c r="A6159" s="161" t="s">
        <v>7391</v>
      </c>
      <c r="C6159" s="161" t="s">
        <v>133</v>
      </c>
      <c r="F6159" s="163" t="s">
        <v>133</v>
      </c>
      <c r="G6159" s="266" t="s">
        <v>133</v>
      </c>
      <c r="H6159" s="163" t="s">
        <v>133</v>
      </c>
      <c r="I6159" s="163" t="s">
        <v>133</v>
      </c>
      <c r="J6159" s="163" t="s">
        <v>133</v>
      </c>
      <c r="K6159" s="164">
        <f t="shared" si="292"/>
        <v>0</v>
      </c>
      <c r="L6159" s="165">
        <f t="shared" si="293"/>
        <v>0</v>
      </c>
      <c r="M6159" s="172">
        <v>127</v>
      </c>
      <c r="N6159" s="172">
        <v>64</v>
      </c>
      <c r="O6159" s="167" t="s">
        <v>133</v>
      </c>
      <c r="P6159" s="260" t="e">
        <f t="shared" ref="P6159:P6222" si="294">MEDIAN(Q6159:R6159)</f>
        <v>#NUM!</v>
      </c>
      <c r="S6159" s="272"/>
    </row>
    <row r="6160" spans="1:19">
      <c r="A6160" s="161" t="s">
        <v>7392</v>
      </c>
      <c r="C6160" s="161" t="s">
        <v>133</v>
      </c>
      <c r="F6160" s="163" t="s">
        <v>133</v>
      </c>
      <c r="G6160" s="266" t="s">
        <v>133</v>
      </c>
      <c r="H6160" s="163" t="s">
        <v>133</v>
      </c>
      <c r="I6160" s="163" t="s">
        <v>133</v>
      </c>
      <c r="J6160" s="163" t="s">
        <v>133</v>
      </c>
      <c r="K6160" s="164">
        <f t="shared" ref="K6160:K6223" si="295">IF(OR(D6160="n/a",D6160="nd"),0,D6160)+IF(OR(I6160="n/a",I6160="nd"),0,I6160)</f>
        <v>0</v>
      </c>
      <c r="L6160" s="165">
        <f t="shared" ref="L6160:L6223" si="296">SQRT(SUMSQ(IF(OR(E6160="n/a",E6160="nd"),0,E6160),IF(OR(F6160="n/a",F6160="nd"),0,F6160),IF(OR(J6160="n/a",J6160="nd"),0,J6160)))</f>
        <v>0</v>
      </c>
      <c r="M6160" s="172">
        <v>127</v>
      </c>
      <c r="N6160" s="172">
        <v>64</v>
      </c>
      <c r="O6160" s="167" t="s">
        <v>133</v>
      </c>
      <c r="P6160" s="260" t="e">
        <f t="shared" si="294"/>
        <v>#NUM!</v>
      </c>
      <c r="S6160" s="272"/>
    </row>
    <row r="6161" spans="1:19">
      <c r="A6161" s="161" t="s">
        <v>7393</v>
      </c>
      <c r="C6161" s="161" t="s">
        <v>133</v>
      </c>
      <c r="F6161" s="163" t="s">
        <v>133</v>
      </c>
      <c r="G6161" s="266" t="s">
        <v>133</v>
      </c>
      <c r="H6161" s="163" t="s">
        <v>133</v>
      </c>
      <c r="I6161" s="163" t="s">
        <v>133</v>
      </c>
      <c r="J6161" s="163" t="s">
        <v>133</v>
      </c>
      <c r="K6161" s="164">
        <f t="shared" si="295"/>
        <v>0</v>
      </c>
      <c r="L6161" s="165">
        <f t="shared" si="296"/>
        <v>0</v>
      </c>
      <c r="M6161" s="172">
        <v>127</v>
      </c>
      <c r="N6161" s="172">
        <v>64</v>
      </c>
      <c r="O6161" s="167" t="s">
        <v>133</v>
      </c>
      <c r="P6161" s="260" t="e">
        <f t="shared" si="294"/>
        <v>#NUM!</v>
      </c>
      <c r="S6161" s="272"/>
    </row>
    <row r="6162" spans="1:19">
      <c r="A6162" s="161" t="s">
        <v>7394</v>
      </c>
      <c r="C6162" s="161" t="s">
        <v>133</v>
      </c>
      <c r="F6162" s="163" t="s">
        <v>133</v>
      </c>
      <c r="G6162" s="266" t="s">
        <v>133</v>
      </c>
      <c r="H6162" s="163" t="s">
        <v>133</v>
      </c>
      <c r="I6162" s="163" t="s">
        <v>133</v>
      </c>
      <c r="J6162" s="163" t="s">
        <v>133</v>
      </c>
      <c r="K6162" s="164">
        <f t="shared" si="295"/>
        <v>0</v>
      </c>
      <c r="L6162" s="165">
        <f t="shared" si="296"/>
        <v>0</v>
      </c>
      <c r="M6162" s="172">
        <v>127</v>
      </c>
      <c r="N6162" s="172">
        <v>64</v>
      </c>
      <c r="O6162" s="167" t="s">
        <v>133</v>
      </c>
      <c r="P6162" s="260" t="e">
        <f t="shared" si="294"/>
        <v>#NUM!</v>
      </c>
      <c r="S6162" s="272"/>
    </row>
    <row r="6163" spans="1:19">
      <c r="A6163" s="161" t="s">
        <v>7395</v>
      </c>
      <c r="C6163" s="161" t="s">
        <v>133</v>
      </c>
      <c r="F6163" s="163" t="s">
        <v>133</v>
      </c>
      <c r="G6163" s="266" t="s">
        <v>133</v>
      </c>
      <c r="H6163" s="163" t="s">
        <v>133</v>
      </c>
      <c r="I6163" s="163" t="s">
        <v>133</v>
      </c>
      <c r="J6163" s="163" t="s">
        <v>133</v>
      </c>
      <c r="K6163" s="164">
        <f t="shared" si="295"/>
        <v>0</v>
      </c>
      <c r="L6163" s="165">
        <f t="shared" si="296"/>
        <v>0</v>
      </c>
      <c r="M6163" s="172">
        <v>127</v>
      </c>
      <c r="N6163" s="172">
        <v>64</v>
      </c>
      <c r="O6163" s="167" t="s">
        <v>133</v>
      </c>
      <c r="P6163" s="260" t="e">
        <f t="shared" si="294"/>
        <v>#NUM!</v>
      </c>
      <c r="S6163" s="272"/>
    </row>
    <row r="6164" spans="1:19">
      <c r="A6164" s="161" t="s">
        <v>7396</v>
      </c>
      <c r="C6164" s="161" t="s">
        <v>133</v>
      </c>
      <c r="F6164" s="163" t="s">
        <v>133</v>
      </c>
      <c r="G6164" s="266" t="s">
        <v>133</v>
      </c>
      <c r="H6164" s="163" t="s">
        <v>133</v>
      </c>
      <c r="I6164" s="163" t="s">
        <v>133</v>
      </c>
      <c r="J6164" s="163" t="s">
        <v>133</v>
      </c>
      <c r="K6164" s="164">
        <f t="shared" si="295"/>
        <v>0</v>
      </c>
      <c r="L6164" s="165">
        <f t="shared" si="296"/>
        <v>0</v>
      </c>
      <c r="M6164" s="172">
        <v>127</v>
      </c>
      <c r="N6164" s="172">
        <v>64</v>
      </c>
      <c r="O6164" s="167" t="s">
        <v>133</v>
      </c>
      <c r="P6164" s="260" t="e">
        <f t="shared" si="294"/>
        <v>#NUM!</v>
      </c>
      <c r="S6164" s="272"/>
    </row>
    <row r="6165" spans="1:19">
      <c r="A6165" s="161" t="s">
        <v>7397</v>
      </c>
      <c r="C6165" s="161" t="s">
        <v>133</v>
      </c>
      <c r="F6165" s="163" t="s">
        <v>133</v>
      </c>
      <c r="G6165" s="266" t="s">
        <v>133</v>
      </c>
      <c r="H6165" s="163" t="s">
        <v>133</v>
      </c>
      <c r="I6165" s="163" t="s">
        <v>133</v>
      </c>
      <c r="J6165" s="163" t="s">
        <v>133</v>
      </c>
      <c r="K6165" s="164">
        <f t="shared" si="295"/>
        <v>0</v>
      </c>
      <c r="L6165" s="165">
        <f t="shared" si="296"/>
        <v>0</v>
      </c>
      <c r="M6165" s="172">
        <v>127</v>
      </c>
      <c r="N6165" s="172">
        <v>64</v>
      </c>
      <c r="O6165" s="167" t="s">
        <v>133</v>
      </c>
      <c r="P6165" s="260" t="e">
        <f t="shared" si="294"/>
        <v>#NUM!</v>
      </c>
      <c r="S6165" s="272"/>
    </row>
    <row r="6166" spans="1:19">
      <c r="A6166" s="161" t="s">
        <v>7398</v>
      </c>
      <c r="C6166" s="161" t="s">
        <v>133</v>
      </c>
      <c r="F6166" s="163" t="s">
        <v>133</v>
      </c>
      <c r="G6166" s="266" t="s">
        <v>133</v>
      </c>
      <c r="H6166" s="163" t="s">
        <v>133</v>
      </c>
      <c r="I6166" s="163" t="s">
        <v>133</v>
      </c>
      <c r="J6166" s="163" t="s">
        <v>133</v>
      </c>
      <c r="K6166" s="164">
        <f t="shared" si="295"/>
        <v>0</v>
      </c>
      <c r="L6166" s="165">
        <f t="shared" si="296"/>
        <v>0</v>
      </c>
      <c r="M6166" s="172">
        <v>127</v>
      </c>
      <c r="N6166" s="172">
        <v>64</v>
      </c>
      <c r="O6166" s="167" t="s">
        <v>133</v>
      </c>
      <c r="P6166" s="260" t="e">
        <f t="shared" si="294"/>
        <v>#NUM!</v>
      </c>
      <c r="S6166" s="272"/>
    </row>
    <row r="6167" spans="1:19">
      <c r="A6167" s="161" t="s">
        <v>7399</v>
      </c>
      <c r="C6167" s="161" t="s">
        <v>133</v>
      </c>
      <c r="F6167" s="163" t="s">
        <v>133</v>
      </c>
      <c r="G6167" s="266" t="s">
        <v>133</v>
      </c>
      <c r="H6167" s="163" t="s">
        <v>133</v>
      </c>
      <c r="I6167" s="163" t="s">
        <v>133</v>
      </c>
      <c r="J6167" s="163" t="s">
        <v>133</v>
      </c>
      <c r="K6167" s="164">
        <f t="shared" si="295"/>
        <v>0</v>
      </c>
      <c r="L6167" s="165">
        <f t="shared" si="296"/>
        <v>0</v>
      </c>
      <c r="M6167" s="172">
        <v>127</v>
      </c>
      <c r="N6167" s="172">
        <v>64</v>
      </c>
      <c r="O6167" s="167" t="s">
        <v>133</v>
      </c>
      <c r="P6167" s="260" t="e">
        <f t="shared" si="294"/>
        <v>#NUM!</v>
      </c>
      <c r="S6167" s="272"/>
    </row>
    <row r="6168" spans="1:19">
      <c r="A6168" s="161" t="s">
        <v>7400</v>
      </c>
      <c r="C6168" s="161" t="s">
        <v>133</v>
      </c>
      <c r="F6168" s="163" t="s">
        <v>133</v>
      </c>
      <c r="G6168" s="266" t="s">
        <v>133</v>
      </c>
      <c r="H6168" s="163" t="s">
        <v>133</v>
      </c>
      <c r="I6168" s="163" t="s">
        <v>133</v>
      </c>
      <c r="J6168" s="163" t="s">
        <v>133</v>
      </c>
      <c r="K6168" s="164">
        <f t="shared" si="295"/>
        <v>0</v>
      </c>
      <c r="L6168" s="165">
        <f t="shared" si="296"/>
        <v>0</v>
      </c>
      <c r="M6168" s="172">
        <v>127</v>
      </c>
      <c r="N6168" s="172">
        <v>64</v>
      </c>
      <c r="O6168" s="167" t="s">
        <v>133</v>
      </c>
      <c r="P6168" s="260" t="e">
        <f t="shared" si="294"/>
        <v>#NUM!</v>
      </c>
      <c r="S6168" s="272"/>
    </row>
    <row r="6169" spans="1:19">
      <c r="A6169" s="161" t="s">
        <v>7401</v>
      </c>
      <c r="C6169" s="161" t="s">
        <v>133</v>
      </c>
      <c r="F6169" s="163" t="s">
        <v>133</v>
      </c>
      <c r="G6169" s="266" t="s">
        <v>133</v>
      </c>
      <c r="H6169" s="163" t="s">
        <v>133</v>
      </c>
      <c r="I6169" s="163" t="s">
        <v>133</v>
      </c>
      <c r="J6169" s="163" t="s">
        <v>133</v>
      </c>
      <c r="K6169" s="164">
        <f t="shared" si="295"/>
        <v>0</v>
      </c>
      <c r="L6169" s="165">
        <f t="shared" si="296"/>
        <v>0</v>
      </c>
      <c r="M6169" s="172">
        <v>127</v>
      </c>
      <c r="N6169" s="172">
        <v>64</v>
      </c>
      <c r="O6169" s="167" t="s">
        <v>133</v>
      </c>
      <c r="P6169" s="260" t="e">
        <f t="shared" si="294"/>
        <v>#NUM!</v>
      </c>
      <c r="S6169" s="272"/>
    </row>
    <row r="6170" spans="1:19">
      <c r="A6170" s="161" t="s">
        <v>7402</v>
      </c>
      <c r="C6170" s="161" t="s">
        <v>133</v>
      </c>
      <c r="F6170" s="163" t="s">
        <v>133</v>
      </c>
      <c r="G6170" s="266" t="s">
        <v>133</v>
      </c>
      <c r="H6170" s="163" t="s">
        <v>133</v>
      </c>
      <c r="I6170" s="163" t="s">
        <v>133</v>
      </c>
      <c r="J6170" s="163" t="s">
        <v>133</v>
      </c>
      <c r="K6170" s="164">
        <f t="shared" si="295"/>
        <v>0</v>
      </c>
      <c r="L6170" s="165">
        <f t="shared" si="296"/>
        <v>0</v>
      </c>
      <c r="M6170" s="172">
        <v>127</v>
      </c>
      <c r="N6170" s="172">
        <v>64</v>
      </c>
      <c r="O6170" s="167" t="s">
        <v>133</v>
      </c>
      <c r="P6170" s="260" t="e">
        <f t="shared" si="294"/>
        <v>#NUM!</v>
      </c>
      <c r="S6170" s="272"/>
    </row>
    <row r="6171" spans="1:19">
      <c r="A6171" s="161" t="s">
        <v>7403</v>
      </c>
      <c r="C6171" s="161" t="s">
        <v>133</v>
      </c>
      <c r="F6171" s="163" t="s">
        <v>133</v>
      </c>
      <c r="G6171" s="266" t="s">
        <v>133</v>
      </c>
      <c r="H6171" s="163" t="s">
        <v>133</v>
      </c>
      <c r="I6171" s="163" t="s">
        <v>133</v>
      </c>
      <c r="J6171" s="163" t="s">
        <v>133</v>
      </c>
      <c r="K6171" s="164">
        <f t="shared" si="295"/>
        <v>0</v>
      </c>
      <c r="L6171" s="165">
        <f t="shared" si="296"/>
        <v>0</v>
      </c>
      <c r="M6171" s="172">
        <v>127</v>
      </c>
      <c r="N6171" s="172">
        <v>64</v>
      </c>
      <c r="O6171" s="167" t="s">
        <v>133</v>
      </c>
      <c r="P6171" s="260" t="e">
        <f t="shared" si="294"/>
        <v>#NUM!</v>
      </c>
      <c r="S6171" s="272"/>
    </row>
    <row r="6172" spans="1:19">
      <c r="A6172" s="161" t="s">
        <v>7404</v>
      </c>
      <c r="C6172" s="161" t="s">
        <v>133</v>
      </c>
      <c r="F6172" s="163" t="s">
        <v>133</v>
      </c>
      <c r="G6172" s="266" t="s">
        <v>133</v>
      </c>
      <c r="H6172" s="163" t="s">
        <v>133</v>
      </c>
      <c r="I6172" s="163" t="s">
        <v>133</v>
      </c>
      <c r="J6172" s="163" t="s">
        <v>133</v>
      </c>
      <c r="K6172" s="164">
        <f t="shared" si="295"/>
        <v>0</v>
      </c>
      <c r="L6172" s="165">
        <f t="shared" si="296"/>
        <v>0</v>
      </c>
      <c r="M6172" s="172">
        <v>127</v>
      </c>
      <c r="N6172" s="172">
        <v>64</v>
      </c>
      <c r="O6172" s="167" t="s">
        <v>133</v>
      </c>
      <c r="P6172" s="260" t="e">
        <f t="shared" si="294"/>
        <v>#NUM!</v>
      </c>
      <c r="S6172" s="272"/>
    </row>
    <row r="6173" spans="1:19">
      <c r="A6173" s="161" t="s">
        <v>7405</v>
      </c>
      <c r="C6173" s="161" t="s">
        <v>133</v>
      </c>
      <c r="F6173" s="163" t="s">
        <v>133</v>
      </c>
      <c r="G6173" s="266" t="s">
        <v>133</v>
      </c>
      <c r="H6173" s="163" t="s">
        <v>133</v>
      </c>
      <c r="I6173" s="163" t="s">
        <v>133</v>
      </c>
      <c r="J6173" s="163" t="s">
        <v>133</v>
      </c>
      <c r="K6173" s="164">
        <f t="shared" si="295"/>
        <v>0</v>
      </c>
      <c r="L6173" s="165">
        <f t="shared" si="296"/>
        <v>0</v>
      </c>
      <c r="M6173" s="172">
        <v>127</v>
      </c>
      <c r="N6173" s="172">
        <v>64</v>
      </c>
      <c r="O6173" s="167" t="s">
        <v>133</v>
      </c>
      <c r="P6173" s="260" t="e">
        <f t="shared" si="294"/>
        <v>#NUM!</v>
      </c>
      <c r="S6173" s="272"/>
    </row>
    <row r="6174" spans="1:19">
      <c r="A6174" s="161" t="s">
        <v>7406</v>
      </c>
      <c r="C6174" s="161" t="s">
        <v>133</v>
      </c>
      <c r="F6174" s="163" t="s">
        <v>133</v>
      </c>
      <c r="G6174" s="266" t="s">
        <v>133</v>
      </c>
      <c r="H6174" s="163" t="s">
        <v>133</v>
      </c>
      <c r="I6174" s="163" t="s">
        <v>133</v>
      </c>
      <c r="J6174" s="163" t="s">
        <v>133</v>
      </c>
      <c r="K6174" s="164">
        <f t="shared" si="295"/>
        <v>0</v>
      </c>
      <c r="L6174" s="165">
        <f t="shared" si="296"/>
        <v>0</v>
      </c>
      <c r="M6174" s="172">
        <v>127</v>
      </c>
      <c r="N6174" s="172">
        <v>64</v>
      </c>
      <c r="O6174" s="167" t="s">
        <v>133</v>
      </c>
      <c r="P6174" s="260" t="e">
        <f t="shared" si="294"/>
        <v>#NUM!</v>
      </c>
      <c r="S6174" s="272"/>
    </row>
    <row r="6175" spans="1:19">
      <c r="A6175" s="161" t="s">
        <v>7407</v>
      </c>
      <c r="C6175" s="161" t="s">
        <v>133</v>
      </c>
      <c r="F6175" s="163" t="s">
        <v>133</v>
      </c>
      <c r="G6175" s="266" t="s">
        <v>133</v>
      </c>
      <c r="H6175" s="163" t="s">
        <v>133</v>
      </c>
      <c r="I6175" s="163" t="s">
        <v>133</v>
      </c>
      <c r="J6175" s="163" t="s">
        <v>133</v>
      </c>
      <c r="K6175" s="164">
        <f t="shared" si="295"/>
        <v>0</v>
      </c>
      <c r="L6175" s="165">
        <f t="shared" si="296"/>
        <v>0</v>
      </c>
      <c r="M6175" s="172">
        <v>127</v>
      </c>
      <c r="N6175" s="172">
        <v>64</v>
      </c>
      <c r="O6175" s="167" t="s">
        <v>133</v>
      </c>
      <c r="P6175" s="260" t="e">
        <f t="shared" si="294"/>
        <v>#NUM!</v>
      </c>
      <c r="S6175" s="272"/>
    </row>
    <row r="6176" spans="1:19">
      <c r="A6176" s="161" t="s">
        <v>7408</v>
      </c>
      <c r="C6176" s="161" t="s">
        <v>133</v>
      </c>
      <c r="F6176" s="163" t="s">
        <v>133</v>
      </c>
      <c r="G6176" s="266" t="s">
        <v>133</v>
      </c>
      <c r="H6176" s="163" t="s">
        <v>133</v>
      </c>
      <c r="I6176" s="163" t="s">
        <v>133</v>
      </c>
      <c r="J6176" s="163" t="s">
        <v>133</v>
      </c>
      <c r="K6176" s="164">
        <f t="shared" si="295"/>
        <v>0</v>
      </c>
      <c r="L6176" s="165">
        <f t="shared" si="296"/>
        <v>0</v>
      </c>
      <c r="M6176" s="172">
        <v>127</v>
      </c>
      <c r="N6176" s="172">
        <v>64</v>
      </c>
      <c r="O6176" s="167" t="s">
        <v>133</v>
      </c>
      <c r="P6176" s="260" t="e">
        <f t="shared" si="294"/>
        <v>#NUM!</v>
      </c>
      <c r="S6176" s="272"/>
    </row>
    <row r="6177" spans="1:19">
      <c r="A6177" s="161" t="s">
        <v>7409</v>
      </c>
      <c r="C6177" s="161" t="s">
        <v>133</v>
      </c>
      <c r="F6177" s="163" t="s">
        <v>133</v>
      </c>
      <c r="G6177" s="266" t="s">
        <v>133</v>
      </c>
      <c r="H6177" s="163" t="s">
        <v>133</v>
      </c>
      <c r="I6177" s="163" t="s">
        <v>133</v>
      </c>
      <c r="J6177" s="163" t="s">
        <v>133</v>
      </c>
      <c r="K6177" s="164">
        <f t="shared" si="295"/>
        <v>0</v>
      </c>
      <c r="L6177" s="165">
        <f t="shared" si="296"/>
        <v>0</v>
      </c>
      <c r="M6177" s="172">
        <v>127</v>
      </c>
      <c r="N6177" s="172">
        <v>64</v>
      </c>
      <c r="O6177" s="167" t="s">
        <v>133</v>
      </c>
      <c r="P6177" s="260" t="e">
        <f t="shared" si="294"/>
        <v>#NUM!</v>
      </c>
      <c r="S6177" s="272"/>
    </row>
    <row r="6178" spans="1:19">
      <c r="A6178" s="161" t="s">
        <v>7410</v>
      </c>
      <c r="C6178" s="161" t="s">
        <v>133</v>
      </c>
      <c r="F6178" s="163" t="s">
        <v>133</v>
      </c>
      <c r="G6178" s="266" t="s">
        <v>133</v>
      </c>
      <c r="H6178" s="163" t="s">
        <v>133</v>
      </c>
      <c r="I6178" s="163" t="s">
        <v>133</v>
      </c>
      <c r="J6178" s="163" t="s">
        <v>133</v>
      </c>
      <c r="K6178" s="164">
        <f t="shared" si="295"/>
        <v>0</v>
      </c>
      <c r="L6178" s="165">
        <f t="shared" si="296"/>
        <v>0</v>
      </c>
      <c r="M6178" s="172">
        <v>127</v>
      </c>
      <c r="N6178" s="172">
        <v>64</v>
      </c>
      <c r="O6178" s="167" t="s">
        <v>133</v>
      </c>
      <c r="P6178" s="260" t="e">
        <f t="shared" si="294"/>
        <v>#NUM!</v>
      </c>
      <c r="S6178" s="272"/>
    </row>
    <row r="6179" spans="1:19">
      <c r="A6179" s="161" t="s">
        <v>7411</v>
      </c>
      <c r="C6179" s="161" t="s">
        <v>133</v>
      </c>
      <c r="F6179" s="163" t="s">
        <v>133</v>
      </c>
      <c r="G6179" s="266" t="s">
        <v>133</v>
      </c>
      <c r="H6179" s="163" t="s">
        <v>133</v>
      </c>
      <c r="I6179" s="163" t="s">
        <v>133</v>
      </c>
      <c r="J6179" s="163" t="s">
        <v>133</v>
      </c>
      <c r="K6179" s="164">
        <f t="shared" si="295"/>
        <v>0</v>
      </c>
      <c r="L6179" s="165">
        <f t="shared" si="296"/>
        <v>0</v>
      </c>
      <c r="M6179" s="172">
        <v>127</v>
      </c>
      <c r="N6179" s="172">
        <v>64</v>
      </c>
      <c r="O6179" s="167" t="s">
        <v>133</v>
      </c>
      <c r="P6179" s="260" t="e">
        <f t="shared" si="294"/>
        <v>#NUM!</v>
      </c>
      <c r="S6179" s="272"/>
    </row>
    <row r="6180" spans="1:19">
      <c r="A6180" s="161" t="s">
        <v>7412</v>
      </c>
      <c r="C6180" s="161" t="s">
        <v>133</v>
      </c>
      <c r="F6180" s="163" t="s">
        <v>133</v>
      </c>
      <c r="G6180" s="266" t="s">
        <v>133</v>
      </c>
      <c r="H6180" s="163" t="s">
        <v>133</v>
      </c>
      <c r="I6180" s="163" t="s">
        <v>133</v>
      </c>
      <c r="J6180" s="163" t="s">
        <v>133</v>
      </c>
      <c r="K6180" s="164">
        <f t="shared" si="295"/>
        <v>0</v>
      </c>
      <c r="L6180" s="165">
        <f t="shared" si="296"/>
        <v>0</v>
      </c>
      <c r="M6180" s="172">
        <v>127</v>
      </c>
      <c r="N6180" s="172">
        <v>64</v>
      </c>
      <c r="O6180" s="167" t="s">
        <v>133</v>
      </c>
      <c r="P6180" s="260" t="e">
        <f t="shared" si="294"/>
        <v>#NUM!</v>
      </c>
      <c r="S6180" s="272"/>
    </row>
    <row r="6181" spans="1:19">
      <c r="A6181" s="161" t="s">
        <v>7413</v>
      </c>
      <c r="C6181" s="161" t="s">
        <v>133</v>
      </c>
      <c r="F6181" s="163" t="s">
        <v>133</v>
      </c>
      <c r="G6181" s="266" t="s">
        <v>133</v>
      </c>
      <c r="H6181" s="163" t="s">
        <v>133</v>
      </c>
      <c r="I6181" s="163" t="s">
        <v>133</v>
      </c>
      <c r="J6181" s="163" t="s">
        <v>133</v>
      </c>
      <c r="K6181" s="164">
        <f t="shared" si="295"/>
        <v>0</v>
      </c>
      <c r="L6181" s="165">
        <f t="shared" si="296"/>
        <v>0</v>
      </c>
      <c r="M6181" s="172">
        <v>127</v>
      </c>
      <c r="N6181" s="172">
        <v>64</v>
      </c>
      <c r="O6181" s="167" t="s">
        <v>133</v>
      </c>
      <c r="P6181" s="260" t="e">
        <f t="shared" si="294"/>
        <v>#NUM!</v>
      </c>
      <c r="S6181" s="272"/>
    </row>
    <row r="6182" spans="1:19">
      <c r="A6182" s="161" t="s">
        <v>7414</v>
      </c>
      <c r="C6182" s="161" t="s">
        <v>133</v>
      </c>
      <c r="F6182" s="163" t="s">
        <v>133</v>
      </c>
      <c r="G6182" s="266" t="s">
        <v>133</v>
      </c>
      <c r="H6182" s="163" t="s">
        <v>133</v>
      </c>
      <c r="I6182" s="163" t="s">
        <v>133</v>
      </c>
      <c r="J6182" s="163" t="s">
        <v>133</v>
      </c>
      <c r="K6182" s="164">
        <f t="shared" si="295"/>
        <v>0</v>
      </c>
      <c r="L6182" s="165">
        <f t="shared" si="296"/>
        <v>0</v>
      </c>
      <c r="M6182" s="172">
        <v>127</v>
      </c>
      <c r="N6182" s="172">
        <v>64</v>
      </c>
      <c r="O6182" s="167" t="s">
        <v>133</v>
      </c>
      <c r="P6182" s="260" t="e">
        <f t="shared" si="294"/>
        <v>#NUM!</v>
      </c>
      <c r="S6182" s="272"/>
    </row>
    <row r="6183" spans="1:19">
      <c r="A6183" s="161" t="s">
        <v>7415</v>
      </c>
      <c r="C6183" s="161" t="s">
        <v>133</v>
      </c>
      <c r="F6183" s="163" t="s">
        <v>133</v>
      </c>
      <c r="G6183" s="266" t="s">
        <v>133</v>
      </c>
      <c r="H6183" s="163" t="s">
        <v>133</v>
      </c>
      <c r="I6183" s="163" t="s">
        <v>133</v>
      </c>
      <c r="J6183" s="163" t="s">
        <v>133</v>
      </c>
      <c r="K6183" s="164">
        <f t="shared" si="295"/>
        <v>0</v>
      </c>
      <c r="L6183" s="165">
        <f t="shared" si="296"/>
        <v>0</v>
      </c>
      <c r="M6183" s="172">
        <v>127</v>
      </c>
      <c r="N6183" s="172">
        <v>64</v>
      </c>
      <c r="O6183" s="167" t="s">
        <v>133</v>
      </c>
      <c r="P6183" s="260" t="e">
        <f t="shared" si="294"/>
        <v>#NUM!</v>
      </c>
      <c r="S6183" s="272"/>
    </row>
    <row r="6184" spans="1:19">
      <c r="A6184" s="161" t="s">
        <v>7416</v>
      </c>
      <c r="C6184" s="161" t="s">
        <v>133</v>
      </c>
      <c r="F6184" s="163" t="s">
        <v>133</v>
      </c>
      <c r="G6184" s="266" t="s">
        <v>133</v>
      </c>
      <c r="H6184" s="163" t="s">
        <v>133</v>
      </c>
      <c r="I6184" s="163" t="s">
        <v>133</v>
      </c>
      <c r="J6184" s="163" t="s">
        <v>133</v>
      </c>
      <c r="K6184" s="164">
        <f t="shared" si="295"/>
        <v>0</v>
      </c>
      <c r="L6184" s="165">
        <f t="shared" si="296"/>
        <v>0</v>
      </c>
      <c r="M6184" s="172">
        <v>127</v>
      </c>
      <c r="N6184" s="172">
        <v>64</v>
      </c>
      <c r="O6184" s="167" t="s">
        <v>133</v>
      </c>
      <c r="P6184" s="260" t="e">
        <f t="shared" si="294"/>
        <v>#NUM!</v>
      </c>
      <c r="S6184" s="272"/>
    </row>
    <row r="6185" spans="1:19">
      <c r="A6185" s="161" t="s">
        <v>7417</v>
      </c>
      <c r="C6185" s="161" t="s">
        <v>133</v>
      </c>
      <c r="F6185" s="163" t="s">
        <v>133</v>
      </c>
      <c r="G6185" s="266" t="s">
        <v>133</v>
      </c>
      <c r="H6185" s="163" t="s">
        <v>133</v>
      </c>
      <c r="I6185" s="163" t="s">
        <v>133</v>
      </c>
      <c r="J6185" s="163" t="s">
        <v>133</v>
      </c>
      <c r="K6185" s="164">
        <f t="shared" si="295"/>
        <v>0</v>
      </c>
      <c r="L6185" s="165">
        <f t="shared" si="296"/>
        <v>0</v>
      </c>
      <c r="M6185" s="172">
        <v>127</v>
      </c>
      <c r="N6185" s="172">
        <v>64</v>
      </c>
      <c r="O6185" s="167" t="s">
        <v>133</v>
      </c>
      <c r="P6185" s="260" t="e">
        <f t="shared" si="294"/>
        <v>#NUM!</v>
      </c>
      <c r="S6185" s="272"/>
    </row>
    <row r="6186" spans="1:19">
      <c r="A6186" s="161" t="s">
        <v>7418</v>
      </c>
      <c r="C6186" s="161" t="s">
        <v>133</v>
      </c>
      <c r="F6186" s="163" t="s">
        <v>133</v>
      </c>
      <c r="G6186" s="266" t="s">
        <v>133</v>
      </c>
      <c r="H6186" s="163" t="s">
        <v>133</v>
      </c>
      <c r="I6186" s="163" t="s">
        <v>133</v>
      </c>
      <c r="J6186" s="163" t="s">
        <v>133</v>
      </c>
      <c r="K6186" s="164">
        <f t="shared" si="295"/>
        <v>0</v>
      </c>
      <c r="L6186" s="165">
        <f t="shared" si="296"/>
        <v>0</v>
      </c>
      <c r="M6186" s="172">
        <v>127</v>
      </c>
      <c r="N6186" s="172">
        <v>64</v>
      </c>
      <c r="O6186" s="167" t="s">
        <v>133</v>
      </c>
      <c r="P6186" s="260" t="e">
        <f t="shared" si="294"/>
        <v>#NUM!</v>
      </c>
      <c r="S6186" s="272"/>
    </row>
    <row r="6187" spans="1:19">
      <c r="A6187" s="161" t="s">
        <v>7419</v>
      </c>
      <c r="C6187" s="161" t="s">
        <v>133</v>
      </c>
      <c r="F6187" s="163" t="s">
        <v>133</v>
      </c>
      <c r="G6187" s="266" t="s">
        <v>133</v>
      </c>
      <c r="H6187" s="163" t="s">
        <v>133</v>
      </c>
      <c r="I6187" s="163" t="s">
        <v>133</v>
      </c>
      <c r="J6187" s="163" t="s">
        <v>133</v>
      </c>
      <c r="K6187" s="164">
        <f t="shared" si="295"/>
        <v>0</v>
      </c>
      <c r="L6187" s="165">
        <f t="shared" si="296"/>
        <v>0</v>
      </c>
      <c r="M6187" s="172">
        <v>127</v>
      </c>
      <c r="N6187" s="172">
        <v>64</v>
      </c>
      <c r="O6187" s="167" t="s">
        <v>133</v>
      </c>
      <c r="P6187" s="260" t="e">
        <f t="shared" si="294"/>
        <v>#NUM!</v>
      </c>
      <c r="S6187" s="272"/>
    </row>
    <row r="6188" spans="1:19">
      <c r="A6188" s="161" t="s">
        <v>7420</v>
      </c>
      <c r="C6188" s="161" t="s">
        <v>133</v>
      </c>
      <c r="F6188" s="163" t="s">
        <v>133</v>
      </c>
      <c r="G6188" s="266" t="s">
        <v>133</v>
      </c>
      <c r="H6188" s="163" t="s">
        <v>133</v>
      </c>
      <c r="I6188" s="163" t="s">
        <v>133</v>
      </c>
      <c r="J6188" s="163" t="s">
        <v>133</v>
      </c>
      <c r="K6188" s="164">
        <f t="shared" si="295"/>
        <v>0</v>
      </c>
      <c r="L6188" s="165">
        <f t="shared" si="296"/>
        <v>0</v>
      </c>
      <c r="M6188" s="172">
        <v>127</v>
      </c>
      <c r="N6188" s="172">
        <v>64</v>
      </c>
      <c r="O6188" s="167" t="s">
        <v>133</v>
      </c>
      <c r="P6188" s="260" t="e">
        <f t="shared" si="294"/>
        <v>#NUM!</v>
      </c>
      <c r="S6188" s="272"/>
    </row>
    <row r="6189" spans="1:19">
      <c r="A6189" s="161" t="s">
        <v>7421</v>
      </c>
      <c r="C6189" s="161" t="s">
        <v>133</v>
      </c>
      <c r="F6189" s="163" t="s">
        <v>133</v>
      </c>
      <c r="G6189" s="266" t="s">
        <v>133</v>
      </c>
      <c r="H6189" s="163" t="s">
        <v>133</v>
      </c>
      <c r="I6189" s="163" t="s">
        <v>133</v>
      </c>
      <c r="J6189" s="163" t="s">
        <v>133</v>
      </c>
      <c r="K6189" s="164">
        <f t="shared" si="295"/>
        <v>0</v>
      </c>
      <c r="L6189" s="165">
        <f t="shared" si="296"/>
        <v>0</v>
      </c>
      <c r="M6189" s="172">
        <v>127</v>
      </c>
      <c r="N6189" s="172">
        <v>64</v>
      </c>
      <c r="O6189" s="167" t="s">
        <v>133</v>
      </c>
      <c r="P6189" s="260" t="e">
        <f t="shared" si="294"/>
        <v>#NUM!</v>
      </c>
      <c r="S6189" s="272"/>
    </row>
    <row r="6190" spans="1:19">
      <c r="A6190" s="161" t="s">
        <v>7422</v>
      </c>
      <c r="C6190" s="161" t="s">
        <v>133</v>
      </c>
      <c r="F6190" s="163" t="s">
        <v>133</v>
      </c>
      <c r="G6190" s="266" t="s">
        <v>133</v>
      </c>
      <c r="H6190" s="163" t="s">
        <v>133</v>
      </c>
      <c r="I6190" s="163" t="s">
        <v>133</v>
      </c>
      <c r="J6190" s="163" t="s">
        <v>133</v>
      </c>
      <c r="K6190" s="164">
        <f t="shared" si="295"/>
        <v>0</v>
      </c>
      <c r="L6190" s="165">
        <f t="shared" si="296"/>
        <v>0</v>
      </c>
      <c r="M6190" s="172">
        <v>127</v>
      </c>
      <c r="N6190" s="172">
        <v>64</v>
      </c>
      <c r="O6190" s="167" t="s">
        <v>133</v>
      </c>
      <c r="P6190" s="260" t="e">
        <f t="shared" si="294"/>
        <v>#NUM!</v>
      </c>
      <c r="S6190" s="272"/>
    </row>
    <row r="6191" spans="1:19">
      <c r="A6191" s="161" t="s">
        <v>7423</v>
      </c>
      <c r="C6191" s="161" t="s">
        <v>133</v>
      </c>
      <c r="F6191" s="163" t="s">
        <v>133</v>
      </c>
      <c r="G6191" s="266" t="s">
        <v>133</v>
      </c>
      <c r="H6191" s="163" t="s">
        <v>133</v>
      </c>
      <c r="I6191" s="163" t="s">
        <v>133</v>
      </c>
      <c r="J6191" s="163" t="s">
        <v>133</v>
      </c>
      <c r="K6191" s="164">
        <f t="shared" si="295"/>
        <v>0</v>
      </c>
      <c r="L6191" s="165">
        <f t="shared" si="296"/>
        <v>0</v>
      </c>
      <c r="M6191" s="172">
        <v>127</v>
      </c>
      <c r="N6191" s="172">
        <v>64</v>
      </c>
      <c r="O6191" s="167" t="s">
        <v>133</v>
      </c>
      <c r="P6191" s="260" t="e">
        <f t="shared" si="294"/>
        <v>#NUM!</v>
      </c>
      <c r="S6191" s="272"/>
    </row>
    <row r="6192" spans="1:19">
      <c r="A6192" s="161" t="s">
        <v>7424</v>
      </c>
      <c r="C6192" s="161" t="s">
        <v>133</v>
      </c>
      <c r="F6192" s="163" t="s">
        <v>133</v>
      </c>
      <c r="G6192" s="266" t="s">
        <v>133</v>
      </c>
      <c r="H6192" s="163" t="s">
        <v>133</v>
      </c>
      <c r="I6192" s="163" t="s">
        <v>133</v>
      </c>
      <c r="J6192" s="163" t="s">
        <v>133</v>
      </c>
      <c r="K6192" s="164">
        <f t="shared" si="295"/>
        <v>0</v>
      </c>
      <c r="L6192" s="165">
        <f t="shared" si="296"/>
        <v>0</v>
      </c>
      <c r="M6192" s="172">
        <v>127</v>
      </c>
      <c r="N6192" s="172">
        <v>64</v>
      </c>
      <c r="O6192" s="167" t="s">
        <v>133</v>
      </c>
      <c r="P6192" s="260" t="e">
        <f t="shared" si="294"/>
        <v>#NUM!</v>
      </c>
      <c r="S6192" s="272"/>
    </row>
    <row r="6193" spans="1:19">
      <c r="A6193" s="161" t="s">
        <v>7425</v>
      </c>
      <c r="C6193" s="161" t="s">
        <v>133</v>
      </c>
      <c r="F6193" s="163" t="s">
        <v>133</v>
      </c>
      <c r="G6193" s="266" t="s">
        <v>133</v>
      </c>
      <c r="H6193" s="163" t="s">
        <v>133</v>
      </c>
      <c r="I6193" s="163" t="s">
        <v>133</v>
      </c>
      <c r="J6193" s="163" t="s">
        <v>133</v>
      </c>
      <c r="K6193" s="164">
        <f t="shared" si="295"/>
        <v>0</v>
      </c>
      <c r="L6193" s="165">
        <f t="shared" si="296"/>
        <v>0</v>
      </c>
      <c r="M6193" s="172">
        <v>127</v>
      </c>
      <c r="N6193" s="172">
        <v>64</v>
      </c>
      <c r="O6193" s="167" t="s">
        <v>133</v>
      </c>
      <c r="P6193" s="260" t="e">
        <f t="shared" si="294"/>
        <v>#NUM!</v>
      </c>
      <c r="S6193" s="272"/>
    </row>
    <row r="6194" spans="1:19">
      <c r="A6194" s="161" t="s">
        <v>7426</v>
      </c>
      <c r="C6194" s="161" t="s">
        <v>133</v>
      </c>
      <c r="F6194" s="163" t="s">
        <v>133</v>
      </c>
      <c r="G6194" s="266" t="s">
        <v>133</v>
      </c>
      <c r="H6194" s="163" t="s">
        <v>133</v>
      </c>
      <c r="I6194" s="163" t="s">
        <v>133</v>
      </c>
      <c r="J6194" s="163" t="s">
        <v>133</v>
      </c>
      <c r="K6194" s="164">
        <f t="shared" si="295"/>
        <v>0</v>
      </c>
      <c r="L6194" s="165">
        <f t="shared" si="296"/>
        <v>0</v>
      </c>
      <c r="M6194" s="172">
        <v>127</v>
      </c>
      <c r="N6194" s="172">
        <v>64</v>
      </c>
      <c r="O6194" s="167" t="s">
        <v>133</v>
      </c>
      <c r="P6194" s="260" t="e">
        <f t="shared" si="294"/>
        <v>#NUM!</v>
      </c>
      <c r="S6194" s="272"/>
    </row>
    <row r="6195" spans="1:19">
      <c r="A6195" s="161" t="s">
        <v>7427</v>
      </c>
      <c r="C6195" s="161" t="s">
        <v>133</v>
      </c>
      <c r="F6195" s="163" t="s">
        <v>133</v>
      </c>
      <c r="G6195" s="266" t="s">
        <v>133</v>
      </c>
      <c r="H6195" s="163" t="s">
        <v>133</v>
      </c>
      <c r="I6195" s="163" t="s">
        <v>133</v>
      </c>
      <c r="J6195" s="163" t="s">
        <v>133</v>
      </c>
      <c r="K6195" s="164">
        <f t="shared" si="295"/>
        <v>0</v>
      </c>
      <c r="L6195" s="165">
        <f t="shared" si="296"/>
        <v>0</v>
      </c>
      <c r="M6195" s="172">
        <v>127</v>
      </c>
      <c r="N6195" s="172">
        <v>64</v>
      </c>
      <c r="O6195" s="167" t="s">
        <v>133</v>
      </c>
      <c r="P6195" s="260" t="e">
        <f t="shared" si="294"/>
        <v>#NUM!</v>
      </c>
      <c r="S6195" s="272"/>
    </row>
    <row r="6196" spans="1:19">
      <c r="A6196" s="161" t="s">
        <v>7428</v>
      </c>
      <c r="C6196" s="161" t="s">
        <v>133</v>
      </c>
      <c r="F6196" s="163" t="s">
        <v>133</v>
      </c>
      <c r="G6196" s="266" t="s">
        <v>133</v>
      </c>
      <c r="H6196" s="163" t="s">
        <v>133</v>
      </c>
      <c r="I6196" s="163" t="s">
        <v>133</v>
      </c>
      <c r="J6196" s="163" t="s">
        <v>133</v>
      </c>
      <c r="K6196" s="164">
        <f t="shared" si="295"/>
        <v>0</v>
      </c>
      <c r="L6196" s="165">
        <f t="shared" si="296"/>
        <v>0</v>
      </c>
      <c r="M6196" s="172">
        <v>127</v>
      </c>
      <c r="N6196" s="172">
        <v>64</v>
      </c>
      <c r="O6196" s="167" t="s">
        <v>133</v>
      </c>
      <c r="P6196" s="260" t="e">
        <f t="shared" si="294"/>
        <v>#NUM!</v>
      </c>
      <c r="S6196" s="272"/>
    </row>
    <row r="6197" spans="1:19">
      <c r="A6197" s="161" t="s">
        <v>7429</v>
      </c>
      <c r="C6197" s="161" t="s">
        <v>133</v>
      </c>
      <c r="F6197" s="163" t="s">
        <v>133</v>
      </c>
      <c r="G6197" s="266" t="s">
        <v>133</v>
      </c>
      <c r="H6197" s="163" t="s">
        <v>133</v>
      </c>
      <c r="I6197" s="163" t="s">
        <v>133</v>
      </c>
      <c r="J6197" s="163" t="s">
        <v>133</v>
      </c>
      <c r="K6197" s="164">
        <f t="shared" si="295"/>
        <v>0</v>
      </c>
      <c r="L6197" s="165">
        <f t="shared" si="296"/>
        <v>0</v>
      </c>
      <c r="M6197" s="172">
        <v>127</v>
      </c>
      <c r="N6197" s="172">
        <v>64</v>
      </c>
      <c r="O6197" s="167" t="s">
        <v>133</v>
      </c>
      <c r="P6197" s="260" t="e">
        <f t="shared" si="294"/>
        <v>#NUM!</v>
      </c>
      <c r="S6197" s="272"/>
    </row>
    <row r="6198" spans="1:19">
      <c r="A6198" s="161" t="s">
        <v>7430</v>
      </c>
      <c r="C6198" s="161" t="s">
        <v>133</v>
      </c>
      <c r="F6198" s="163" t="s">
        <v>133</v>
      </c>
      <c r="G6198" s="266" t="s">
        <v>133</v>
      </c>
      <c r="H6198" s="163" t="s">
        <v>133</v>
      </c>
      <c r="I6198" s="163" t="s">
        <v>133</v>
      </c>
      <c r="J6198" s="163" t="s">
        <v>133</v>
      </c>
      <c r="K6198" s="164">
        <f t="shared" si="295"/>
        <v>0</v>
      </c>
      <c r="L6198" s="165">
        <f t="shared" si="296"/>
        <v>0</v>
      </c>
      <c r="M6198" s="172">
        <v>127</v>
      </c>
      <c r="N6198" s="172">
        <v>64</v>
      </c>
      <c r="O6198" s="167" t="s">
        <v>133</v>
      </c>
      <c r="P6198" s="260" t="e">
        <f t="shared" si="294"/>
        <v>#NUM!</v>
      </c>
      <c r="S6198" s="272"/>
    </row>
    <row r="6199" spans="1:19">
      <c r="A6199" s="161" t="s">
        <v>7431</v>
      </c>
      <c r="C6199" s="161" t="s">
        <v>133</v>
      </c>
      <c r="F6199" s="163" t="s">
        <v>133</v>
      </c>
      <c r="G6199" s="266" t="s">
        <v>133</v>
      </c>
      <c r="H6199" s="163" t="s">
        <v>133</v>
      </c>
      <c r="I6199" s="163" t="s">
        <v>133</v>
      </c>
      <c r="J6199" s="163" t="s">
        <v>133</v>
      </c>
      <c r="K6199" s="164">
        <f t="shared" si="295"/>
        <v>0</v>
      </c>
      <c r="L6199" s="165">
        <f t="shared" si="296"/>
        <v>0</v>
      </c>
      <c r="M6199" s="172">
        <v>127</v>
      </c>
      <c r="N6199" s="172">
        <v>64</v>
      </c>
      <c r="O6199" s="167" t="s">
        <v>133</v>
      </c>
      <c r="P6199" s="260" t="e">
        <f t="shared" si="294"/>
        <v>#NUM!</v>
      </c>
      <c r="S6199" s="272"/>
    </row>
    <row r="6200" spans="1:19">
      <c r="A6200" s="161" t="s">
        <v>7432</v>
      </c>
      <c r="C6200" s="161" t="s">
        <v>133</v>
      </c>
      <c r="F6200" s="163" t="s">
        <v>133</v>
      </c>
      <c r="G6200" s="266" t="s">
        <v>133</v>
      </c>
      <c r="H6200" s="163" t="s">
        <v>133</v>
      </c>
      <c r="I6200" s="163" t="s">
        <v>133</v>
      </c>
      <c r="J6200" s="163" t="s">
        <v>133</v>
      </c>
      <c r="K6200" s="164">
        <f t="shared" si="295"/>
        <v>0</v>
      </c>
      <c r="L6200" s="165">
        <f t="shared" si="296"/>
        <v>0</v>
      </c>
      <c r="M6200" s="172">
        <v>127</v>
      </c>
      <c r="N6200" s="172">
        <v>64</v>
      </c>
      <c r="O6200" s="167" t="s">
        <v>133</v>
      </c>
      <c r="P6200" s="260" t="e">
        <f t="shared" si="294"/>
        <v>#NUM!</v>
      </c>
      <c r="S6200" s="272"/>
    </row>
    <row r="6201" spans="1:19">
      <c r="A6201" s="161" t="s">
        <v>7433</v>
      </c>
      <c r="C6201" s="161" t="s">
        <v>133</v>
      </c>
      <c r="F6201" s="163" t="s">
        <v>133</v>
      </c>
      <c r="G6201" s="266" t="s">
        <v>133</v>
      </c>
      <c r="H6201" s="163" t="s">
        <v>133</v>
      </c>
      <c r="I6201" s="163" t="s">
        <v>133</v>
      </c>
      <c r="J6201" s="163" t="s">
        <v>133</v>
      </c>
      <c r="K6201" s="164">
        <f t="shared" si="295"/>
        <v>0</v>
      </c>
      <c r="L6201" s="165">
        <f t="shared" si="296"/>
        <v>0</v>
      </c>
      <c r="M6201" s="172">
        <v>127</v>
      </c>
      <c r="N6201" s="172">
        <v>64</v>
      </c>
      <c r="O6201" s="167" t="s">
        <v>133</v>
      </c>
      <c r="P6201" s="260" t="e">
        <f t="shared" si="294"/>
        <v>#NUM!</v>
      </c>
      <c r="S6201" s="272"/>
    </row>
    <row r="6202" spans="1:19">
      <c r="A6202" s="161" t="s">
        <v>7434</v>
      </c>
      <c r="C6202" s="161" t="s">
        <v>133</v>
      </c>
      <c r="F6202" s="163" t="s">
        <v>133</v>
      </c>
      <c r="G6202" s="266" t="s">
        <v>133</v>
      </c>
      <c r="H6202" s="163" t="s">
        <v>133</v>
      </c>
      <c r="I6202" s="163" t="s">
        <v>133</v>
      </c>
      <c r="J6202" s="163" t="s">
        <v>133</v>
      </c>
      <c r="K6202" s="164">
        <f t="shared" si="295"/>
        <v>0</v>
      </c>
      <c r="L6202" s="165">
        <f t="shared" si="296"/>
        <v>0</v>
      </c>
      <c r="M6202" s="172">
        <v>127</v>
      </c>
      <c r="N6202" s="172">
        <v>64</v>
      </c>
      <c r="O6202" s="167" t="s">
        <v>133</v>
      </c>
      <c r="P6202" s="260" t="e">
        <f t="shared" si="294"/>
        <v>#NUM!</v>
      </c>
      <c r="S6202" s="272"/>
    </row>
    <row r="6203" spans="1:19">
      <c r="A6203" s="161" t="s">
        <v>7435</v>
      </c>
      <c r="C6203" s="161" t="s">
        <v>133</v>
      </c>
      <c r="F6203" s="163" t="s">
        <v>133</v>
      </c>
      <c r="G6203" s="266" t="s">
        <v>133</v>
      </c>
      <c r="H6203" s="163" t="s">
        <v>133</v>
      </c>
      <c r="I6203" s="163" t="s">
        <v>133</v>
      </c>
      <c r="J6203" s="163" t="s">
        <v>133</v>
      </c>
      <c r="K6203" s="164">
        <f t="shared" si="295"/>
        <v>0</v>
      </c>
      <c r="L6203" s="165">
        <f t="shared" si="296"/>
        <v>0</v>
      </c>
      <c r="M6203" s="172">
        <v>127</v>
      </c>
      <c r="N6203" s="172">
        <v>64</v>
      </c>
      <c r="O6203" s="167" t="s">
        <v>133</v>
      </c>
      <c r="P6203" s="260" t="e">
        <f t="shared" si="294"/>
        <v>#NUM!</v>
      </c>
      <c r="S6203" s="272"/>
    </row>
    <row r="6204" spans="1:19">
      <c r="A6204" s="161" t="s">
        <v>7436</v>
      </c>
      <c r="C6204" s="161" t="s">
        <v>133</v>
      </c>
      <c r="F6204" s="163" t="s">
        <v>133</v>
      </c>
      <c r="G6204" s="266" t="s">
        <v>133</v>
      </c>
      <c r="H6204" s="163" t="s">
        <v>133</v>
      </c>
      <c r="I6204" s="163" t="s">
        <v>133</v>
      </c>
      <c r="J6204" s="163" t="s">
        <v>133</v>
      </c>
      <c r="K6204" s="164">
        <f t="shared" si="295"/>
        <v>0</v>
      </c>
      <c r="L6204" s="165">
        <f t="shared" si="296"/>
        <v>0</v>
      </c>
      <c r="M6204" s="172">
        <v>127</v>
      </c>
      <c r="N6204" s="172">
        <v>64</v>
      </c>
      <c r="O6204" s="167" t="s">
        <v>133</v>
      </c>
      <c r="P6204" s="260" t="e">
        <f t="shared" si="294"/>
        <v>#NUM!</v>
      </c>
      <c r="S6204" s="272"/>
    </row>
    <row r="6205" spans="1:19">
      <c r="A6205" s="161" t="s">
        <v>7437</v>
      </c>
      <c r="C6205" s="161" t="s">
        <v>133</v>
      </c>
      <c r="F6205" s="163" t="s">
        <v>133</v>
      </c>
      <c r="G6205" s="266" t="s">
        <v>133</v>
      </c>
      <c r="H6205" s="163" t="s">
        <v>133</v>
      </c>
      <c r="I6205" s="163" t="s">
        <v>133</v>
      </c>
      <c r="J6205" s="163" t="s">
        <v>133</v>
      </c>
      <c r="K6205" s="164">
        <f t="shared" si="295"/>
        <v>0</v>
      </c>
      <c r="L6205" s="165">
        <f t="shared" si="296"/>
        <v>0</v>
      </c>
      <c r="M6205" s="172">
        <v>127</v>
      </c>
      <c r="N6205" s="172">
        <v>64</v>
      </c>
      <c r="O6205" s="167" t="s">
        <v>133</v>
      </c>
      <c r="P6205" s="260" t="e">
        <f t="shared" si="294"/>
        <v>#NUM!</v>
      </c>
      <c r="S6205" s="272"/>
    </row>
    <row r="6206" spans="1:19">
      <c r="A6206" s="161" t="s">
        <v>7438</v>
      </c>
      <c r="C6206" s="161" t="s">
        <v>133</v>
      </c>
      <c r="F6206" s="163" t="s">
        <v>133</v>
      </c>
      <c r="G6206" s="266" t="s">
        <v>133</v>
      </c>
      <c r="H6206" s="163" t="s">
        <v>133</v>
      </c>
      <c r="I6206" s="163" t="s">
        <v>133</v>
      </c>
      <c r="J6206" s="163" t="s">
        <v>133</v>
      </c>
      <c r="K6206" s="164">
        <f t="shared" si="295"/>
        <v>0</v>
      </c>
      <c r="L6206" s="165">
        <f t="shared" si="296"/>
        <v>0</v>
      </c>
      <c r="M6206" s="172">
        <v>127</v>
      </c>
      <c r="N6206" s="172">
        <v>64</v>
      </c>
      <c r="O6206" s="167" t="s">
        <v>133</v>
      </c>
      <c r="P6206" s="260" t="e">
        <f t="shared" si="294"/>
        <v>#NUM!</v>
      </c>
      <c r="S6206" s="272"/>
    </row>
    <row r="6207" spans="1:19">
      <c r="A6207" s="161" t="s">
        <v>7439</v>
      </c>
      <c r="C6207" s="161" t="s">
        <v>133</v>
      </c>
      <c r="F6207" s="163" t="s">
        <v>133</v>
      </c>
      <c r="G6207" s="266" t="s">
        <v>133</v>
      </c>
      <c r="H6207" s="163" t="s">
        <v>133</v>
      </c>
      <c r="I6207" s="163" t="s">
        <v>133</v>
      </c>
      <c r="J6207" s="163" t="s">
        <v>133</v>
      </c>
      <c r="K6207" s="164">
        <f t="shared" si="295"/>
        <v>0</v>
      </c>
      <c r="L6207" s="165">
        <f t="shared" si="296"/>
        <v>0</v>
      </c>
      <c r="M6207" s="172">
        <v>127</v>
      </c>
      <c r="N6207" s="172">
        <v>64</v>
      </c>
      <c r="O6207" s="167" t="s">
        <v>133</v>
      </c>
      <c r="P6207" s="260" t="e">
        <f t="shared" si="294"/>
        <v>#NUM!</v>
      </c>
      <c r="S6207" s="272"/>
    </row>
    <row r="6208" spans="1:19">
      <c r="A6208" s="161" t="s">
        <v>7440</v>
      </c>
      <c r="C6208" s="161" t="s">
        <v>133</v>
      </c>
      <c r="F6208" s="163" t="s">
        <v>133</v>
      </c>
      <c r="G6208" s="266" t="s">
        <v>133</v>
      </c>
      <c r="H6208" s="163" t="s">
        <v>133</v>
      </c>
      <c r="I6208" s="163" t="s">
        <v>133</v>
      </c>
      <c r="J6208" s="163" t="s">
        <v>133</v>
      </c>
      <c r="K6208" s="164">
        <f t="shared" si="295"/>
        <v>0</v>
      </c>
      <c r="L6208" s="165">
        <f t="shared" si="296"/>
        <v>0</v>
      </c>
      <c r="M6208" s="172">
        <v>127</v>
      </c>
      <c r="N6208" s="172">
        <v>64</v>
      </c>
      <c r="O6208" s="167" t="s">
        <v>133</v>
      </c>
      <c r="P6208" s="260" t="e">
        <f t="shared" si="294"/>
        <v>#NUM!</v>
      </c>
      <c r="S6208" s="272"/>
    </row>
    <row r="6209" spans="1:19">
      <c r="A6209" s="161" t="s">
        <v>7441</v>
      </c>
      <c r="C6209" s="161" t="s">
        <v>133</v>
      </c>
      <c r="F6209" s="163" t="s">
        <v>133</v>
      </c>
      <c r="G6209" s="266" t="s">
        <v>133</v>
      </c>
      <c r="H6209" s="163" t="s">
        <v>133</v>
      </c>
      <c r="I6209" s="163" t="s">
        <v>133</v>
      </c>
      <c r="J6209" s="163" t="s">
        <v>133</v>
      </c>
      <c r="K6209" s="164">
        <f t="shared" si="295"/>
        <v>0</v>
      </c>
      <c r="L6209" s="165">
        <f t="shared" si="296"/>
        <v>0</v>
      </c>
      <c r="M6209" s="172">
        <v>127</v>
      </c>
      <c r="N6209" s="172">
        <v>64</v>
      </c>
      <c r="O6209" s="167" t="s">
        <v>133</v>
      </c>
      <c r="P6209" s="260" t="e">
        <f t="shared" si="294"/>
        <v>#NUM!</v>
      </c>
      <c r="S6209" s="272"/>
    </row>
    <row r="6210" spans="1:19">
      <c r="A6210" s="161" t="s">
        <v>7442</v>
      </c>
      <c r="C6210" s="161" t="s">
        <v>133</v>
      </c>
      <c r="F6210" s="163" t="s">
        <v>133</v>
      </c>
      <c r="G6210" s="266" t="s">
        <v>133</v>
      </c>
      <c r="H6210" s="163" t="s">
        <v>133</v>
      </c>
      <c r="I6210" s="163" t="s">
        <v>133</v>
      </c>
      <c r="J6210" s="163" t="s">
        <v>133</v>
      </c>
      <c r="K6210" s="164">
        <f t="shared" si="295"/>
        <v>0</v>
      </c>
      <c r="L6210" s="165">
        <f t="shared" si="296"/>
        <v>0</v>
      </c>
      <c r="M6210" s="172">
        <v>127</v>
      </c>
      <c r="N6210" s="172">
        <v>64</v>
      </c>
      <c r="O6210" s="167" t="s">
        <v>133</v>
      </c>
      <c r="P6210" s="260" t="e">
        <f t="shared" si="294"/>
        <v>#NUM!</v>
      </c>
      <c r="S6210" s="272"/>
    </row>
    <row r="6211" spans="1:19">
      <c r="A6211" s="161" t="s">
        <v>7443</v>
      </c>
      <c r="C6211" s="161" t="s">
        <v>133</v>
      </c>
      <c r="F6211" s="163" t="s">
        <v>133</v>
      </c>
      <c r="G6211" s="266" t="s">
        <v>133</v>
      </c>
      <c r="H6211" s="163" t="s">
        <v>133</v>
      </c>
      <c r="I6211" s="163" t="s">
        <v>133</v>
      </c>
      <c r="J6211" s="163" t="s">
        <v>133</v>
      </c>
      <c r="K6211" s="164">
        <f t="shared" si="295"/>
        <v>0</v>
      </c>
      <c r="L6211" s="165">
        <f t="shared" si="296"/>
        <v>0</v>
      </c>
      <c r="M6211" s="172">
        <v>127</v>
      </c>
      <c r="N6211" s="172">
        <v>64</v>
      </c>
      <c r="O6211" s="167" t="s">
        <v>133</v>
      </c>
      <c r="P6211" s="260" t="e">
        <f t="shared" si="294"/>
        <v>#NUM!</v>
      </c>
      <c r="S6211" s="272"/>
    </row>
    <row r="6212" spans="1:19">
      <c r="A6212" s="161" t="s">
        <v>7444</v>
      </c>
      <c r="C6212" s="161" t="s">
        <v>133</v>
      </c>
      <c r="F6212" s="163" t="s">
        <v>133</v>
      </c>
      <c r="G6212" s="266" t="s">
        <v>133</v>
      </c>
      <c r="H6212" s="163" t="s">
        <v>133</v>
      </c>
      <c r="I6212" s="163" t="s">
        <v>133</v>
      </c>
      <c r="J6212" s="163" t="s">
        <v>133</v>
      </c>
      <c r="K6212" s="164">
        <f t="shared" si="295"/>
        <v>0</v>
      </c>
      <c r="L6212" s="165">
        <f t="shared" si="296"/>
        <v>0</v>
      </c>
      <c r="M6212" s="172">
        <v>127</v>
      </c>
      <c r="N6212" s="172">
        <v>64</v>
      </c>
      <c r="O6212" s="167" t="s">
        <v>133</v>
      </c>
      <c r="P6212" s="260" t="e">
        <f t="shared" si="294"/>
        <v>#NUM!</v>
      </c>
      <c r="S6212" s="272"/>
    </row>
    <row r="6213" spans="1:19">
      <c r="A6213" s="161" t="s">
        <v>7445</v>
      </c>
      <c r="C6213" s="161" t="s">
        <v>133</v>
      </c>
      <c r="F6213" s="163" t="s">
        <v>133</v>
      </c>
      <c r="G6213" s="266" t="s">
        <v>133</v>
      </c>
      <c r="H6213" s="163" t="s">
        <v>133</v>
      </c>
      <c r="I6213" s="163" t="s">
        <v>133</v>
      </c>
      <c r="J6213" s="163" t="s">
        <v>133</v>
      </c>
      <c r="K6213" s="164">
        <f t="shared" si="295"/>
        <v>0</v>
      </c>
      <c r="L6213" s="165">
        <f t="shared" si="296"/>
        <v>0</v>
      </c>
      <c r="M6213" s="172">
        <v>127</v>
      </c>
      <c r="N6213" s="172">
        <v>64</v>
      </c>
      <c r="O6213" s="167" t="s">
        <v>133</v>
      </c>
      <c r="P6213" s="260" t="e">
        <f t="shared" si="294"/>
        <v>#NUM!</v>
      </c>
      <c r="S6213" s="272"/>
    </row>
    <row r="6214" spans="1:19">
      <c r="A6214" s="161" t="s">
        <v>7446</v>
      </c>
      <c r="C6214" s="161" t="s">
        <v>133</v>
      </c>
      <c r="F6214" s="163" t="s">
        <v>133</v>
      </c>
      <c r="G6214" s="266" t="s">
        <v>133</v>
      </c>
      <c r="H6214" s="163" t="s">
        <v>133</v>
      </c>
      <c r="I6214" s="163" t="s">
        <v>133</v>
      </c>
      <c r="J6214" s="163" t="s">
        <v>133</v>
      </c>
      <c r="K6214" s="164">
        <f t="shared" si="295"/>
        <v>0</v>
      </c>
      <c r="L6214" s="165">
        <f t="shared" si="296"/>
        <v>0</v>
      </c>
      <c r="M6214" s="172">
        <v>127</v>
      </c>
      <c r="N6214" s="172">
        <v>64</v>
      </c>
      <c r="O6214" s="167" t="s">
        <v>133</v>
      </c>
      <c r="P6214" s="260" t="e">
        <f t="shared" si="294"/>
        <v>#NUM!</v>
      </c>
      <c r="S6214" s="272"/>
    </row>
    <row r="6215" spans="1:19">
      <c r="A6215" s="161" t="s">
        <v>7447</v>
      </c>
      <c r="C6215" s="161" t="s">
        <v>133</v>
      </c>
      <c r="F6215" s="163" t="s">
        <v>133</v>
      </c>
      <c r="G6215" s="266" t="s">
        <v>133</v>
      </c>
      <c r="H6215" s="163" t="s">
        <v>133</v>
      </c>
      <c r="I6215" s="163" t="s">
        <v>133</v>
      </c>
      <c r="J6215" s="163" t="s">
        <v>133</v>
      </c>
      <c r="K6215" s="164">
        <f t="shared" si="295"/>
        <v>0</v>
      </c>
      <c r="L6215" s="165">
        <f t="shared" si="296"/>
        <v>0</v>
      </c>
      <c r="M6215" s="172">
        <v>127</v>
      </c>
      <c r="N6215" s="172">
        <v>64</v>
      </c>
      <c r="O6215" s="167" t="s">
        <v>133</v>
      </c>
      <c r="P6215" s="260" t="e">
        <f t="shared" si="294"/>
        <v>#NUM!</v>
      </c>
      <c r="S6215" s="272"/>
    </row>
    <row r="6216" spans="1:19">
      <c r="A6216" s="161" t="s">
        <v>7448</v>
      </c>
      <c r="C6216" s="161" t="s">
        <v>133</v>
      </c>
      <c r="F6216" s="163" t="s">
        <v>133</v>
      </c>
      <c r="G6216" s="266" t="s">
        <v>133</v>
      </c>
      <c r="H6216" s="163" t="s">
        <v>133</v>
      </c>
      <c r="I6216" s="163" t="s">
        <v>133</v>
      </c>
      <c r="J6216" s="163" t="s">
        <v>133</v>
      </c>
      <c r="K6216" s="164">
        <f t="shared" si="295"/>
        <v>0</v>
      </c>
      <c r="L6216" s="165">
        <f t="shared" si="296"/>
        <v>0</v>
      </c>
      <c r="M6216" s="172">
        <v>127</v>
      </c>
      <c r="N6216" s="172">
        <v>64</v>
      </c>
      <c r="O6216" s="167" t="s">
        <v>133</v>
      </c>
      <c r="P6216" s="260" t="e">
        <f t="shared" si="294"/>
        <v>#NUM!</v>
      </c>
      <c r="S6216" s="272"/>
    </row>
    <row r="6217" spans="1:19">
      <c r="A6217" s="161" t="s">
        <v>7449</v>
      </c>
      <c r="C6217" s="161" t="s">
        <v>133</v>
      </c>
      <c r="F6217" s="163" t="s">
        <v>133</v>
      </c>
      <c r="G6217" s="266" t="s">
        <v>133</v>
      </c>
      <c r="H6217" s="163" t="s">
        <v>133</v>
      </c>
      <c r="I6217" s="163" t="s">
        <v>133</v>
      </c>
      <c r="J6217" s="163" t="s">
        <v>133</v>
      </c>
      <c r="K6217" s="164">
        <f t="shared" si="295"/>
        <v>0</v>
      </c>
      <c r="L6217" s="165">
        <f t="shared" si="296"/>
        <v>0</v>
      </c>
      <c r="M6217" s="172">
        <v>127</v>
      </c>
      <c r="N6217" s="172">
        <v>64</v>
      </c>
      <c r="O6217" s="167" t="s">
        <v>133</v>
      </c>
      <c r="P6217" s="260" t="e">
        <f t="shared" si="294"/>
        <v>#NUM!</v>
      </c>
      <c r="S6217" s="272"/>
    </row>
    <row r="6218" spans="1:19">
      <c r="A6218" s="161" t="s">
        <v>7450</v>
      </c>
      <c r="C6218" s="161" t="s">
        <v>133</v>
      </c>
      <c r="F6218" s="163" t="s">
        <v>133</v>
      </c>
      <c r="G6218" s="266" t="s">
        <v>133</v>
      </c>
      <c r="H6218" s="163" t="s">
        <v>133</v>
      </c>
      <c r="I6218" s="163" t="s">
        <v>133</v>
      </c>
      <c r="J6218" s="163" t="s">
        <v>133</v>
      </c>
      <c r="K6218" s="164">
        <f t="shared" si="295"/>
        <v>0</v>
      </c>
      <c r="L6218" s="165">
        <f t="shared" si="296"/>
        <v>0</v>
      </c>
      <c r="M6218" s="172">
        <v>127</v>
      </c>
      <c r="N6218" s="172">
        <v>64</v>
      </c>
      <c r="O6218" s="167" t="s">
        <v>133</v>
      </c>
      <c r="P6218" s="260" t="e">
        <f t="shared" si="294"/>
        <v>#NUM!</v>
      </c>
      <c r="S6218" s="272"/>
    </row>
    <row r="6219" spans="1:19">
      <c r="A6219" s="161" t="s">
        <v>7451</v>
      </c>
      <c r="C6219" s="161" t="s">
        <v>133</v>
      </c>
      <c r="F6219" s="163" t="s">
        <v>133</v>
      </c>
      <c r="G6219" s="266" t="s">
        <v>133</v>
      </c>
      <c r="H6219" s="163" t="s">
        <v>133</v>
      </c>
      <c r="I6219" s="163" t="s">
        <v>133</v>
      </c>
      <c r="J6219" s="163" t="s">
        <v>133</v>
      </c>
      <c r="K6219" s="164">
        <f t="shared" si="295"/>
        <v>0</v>
      </c>
      <c r="L6219" s="165">
        <f t="shared" si="296"/>
        <v>0</v>
      </c>
      <c r="M6219" s="172">
        <v>127</v>
      </c>
      <c r="N6219" s="172">
        <v>64</v>
      </c>
      <c r="O6219" s="167" t="s">
        <v>133</v>
      </c>
      <c r="P6219" s="260" t="e">
        <f t="shared" si="294"/>
        <v>#NUM!</v>
      </c>
      <c r="S6219" s="272"/>
    </row>
    <row r="6220" spans="1:19">
      <c r="A6220" s="161" t="s">
        <v>7452</v>
      </c>
      <c r="C6220" s="161" t="s">
        <v>133</v>
      </c>
      <c r="F6220" s="163" t="s">
        <v>133</v>
      </c>
      <c r="G6220" s="266" t="s">
        <v>133</v>
      </c>
      <c r="H6220" s="163" t="s">
        <v>133</v>
      </c>
      <c r="I6220" s="163" t="s">
        <v>133</v>
      </c>
      <c r="J6220" s="163" t="s">
        <v>133</v>
      </c>
      <c r="K6220" s="164">
        <f t="shared" si="295"/>
        <v>0</v>
      </c>
      <c r="L6220" s="165">
        <f t="shared" si="296"/>
        <v>0</v>
      </c>
      <c r="M6220" s="172">
        <v>127</v>
      </c>
      <c r="N6220" s="172">
        <v>64</v>
      </c>
      <c r="O6220" s="167" t="s">
        <v>133</v>
      </c>
      <c r="P6220" s="260" t="e">
        <f t="shared" si="294"/>
        <v>#NUM!</v>
      </c>
      <c r="S6220" s="272"/>
    </row>
    <row r="6221" spans="1:19">
      <c r="A6221" s="161" t="s">
        <v>7453</v>
      </c>
      <c r="C6221" s="161" t="s">
        <v>133</v>
      </c>
      <c r="F6221" s="163" t="s">
        <v>133</v>
      </c>
      <c r="G6221" s="266" t="s">
        <v>133</v>
      </c>
      <c r="H6221" s="163" t="s">
        <v>133</v>
      </c>
      <c r="I6221" s="163" t="s">
        <v>133</v>
      </c>
      <c r="J6221" s="163" t="s">
        <v>133</v>
      </c>
      <c r="K6221" s="164">
        <f t="shared" si="295"/>
        <v>0</v>
      </c>
      <c r="L6221" s="165">
        <f t="shared" si="296"/>
        <v>0</v>
      </c>
      <c r="M6221" s="172">
        <v>127</v>
      </c>
      <c r="N6221" s="172">
        <v>64</v>
      </c>
      <c r="O6221" s="167" t="s">
        <v>133</v>
      </c>
      <c r="P6221" s="260" t="e">
        <f t="shared" si="294"/>
        <v>#NUM!</v>
      </c>
      <c r="S6221" s="272"/>
    </row>
    <row r="6222" spans="1:19">
      <c r="A6222" s="161" t="s">
        <v>7454</v>
      </c>
      <c r="C6222" s="161" t="s">
        <v>133</v>
      </c>
      <c r="F6222" s="163" t="s">
        <v>133</v>
      </c>
      <c r="G6222" s="266" t="s">
        <v>133</v>
      </c>
      <c r="H6222" s="163" t="s">
        <v>133</v>
      </c>
      <c r="I6222" s="163" t="s">
        <v>133</v>
      </c>
      <c r="J6222" s="163" t="s">
        <v>133</v>
      </c>
      <c r="K6222" s="164">
        <f t="shared" si="295"/>
        <v>0</v>
      </c>
      <c r="L6222" s="165">
        <f t="shared" si="296"/>
        <v>0</v>
      </c>
      <c r="M6222" s="172">
        <v>127</v>
      </c>
      <c r="N6222" s="172">
        <v>64</v>
      </c>
      <c r="O6222" s="167" t="s">
        <v>133</v>
      </c>
      <c r="P6222" s="260" t="e">
        <f t="shared" si="294"/>
        <v>#NUM!</v>
      </c>
      <c r="S6222" s="272"/>
    </row>
    <row r="6223" spans="1:19">
      <c r="A6223" s="161" t="s">
        <v>7455</v>
      </c>
      <c r="C6223" s="161" t="s">
        <v>133</v>
      </c>
      <c r="F6223" s="163" t="s">
        <v>133</v>
      </c>
      <c r="G6223" s="266" t="s">
        <v>133</v>
      </c>
      <c r="H6223" s="163" t="s">
        <v>133</v>
      </c>
      <c r="I6223" s="163" t="s">
        <v>133</v>
      </c>
      <c r="J6223" s="163" t="s">
        <v>133</v>
      </c>
      <c r="K6223" s="164">
        <f t="shared" si="295"/>
        <v>0</v>
      </c>
      <c r="L6223" s="165">
        <f t="shared" si="296"/>
        <v>0</v>
      </c>
      <c r="M6223" s="172">
        <v>127</v>
      </c>
      <c r="N6223" s="172">
        <v>64</v>
      </c>
      <c r="O6223" s="167" t="s">
        <v>133</v>
      </c>
      <c r="P6223" s="260" t="e">
        <f t="shared" ref="P6223:P6286" si="297">MEDIAN(Q6223:R6223)</f>
        <v>#NUM!</v>
      </c>
      <c r="S6223" s="272"/>
    </row>
    <row r="6224" spans="1:19">
      <c r="A6224" s="161" t="s">
        <v>7456</v>
      </c>
      <c r="C6224" s="161" t="s">
        <v>133</v>
      </c>
      <c r="F6224" s="163" t="s">
        <v>133</v>
      </c>
      <c r="G6224" s="266" t="s">
        <v>133</v>
      </c>
      <c r="H6224" s="163" t="s">
        <v>133</v>
      </c>
      <c r="I6224" s="163" t="s">
        <v>133</v>
      </c>
      <c r="J6224" s="163" t="s">
        <v>133</v>
      </c>
      <c r="K6224" s="164">
        <f t="shared" ref="K6224:K6287" si="298">IF(OR(D6224="n/a",D6224="nd"),0,D6224)+IF(OR(I6224="n/a",I6224="nd"),0,I6224)</f>
        <v>0</v>
      </c>
      <c r="L6224" s="165">
        <f t="shared" ref="L6224:L6287" si="299">SQRT(SUMSQ(IF(OR(E6224="n/a",E6224="nd"),0,E6224),IF(OR(F6224="n/a",F6224="nd"),0,F6224),IF(OR(J6224="n/a",J6224="nd"),0,J6224)))</f>
        <v>0</v>
      </c>
      <c r="M6224" s="172">
        <v>127</v>
      </c>
      <c r="N6224" s="172">
        <v>64</v>
      </c>
      <c r="O6224" s="167" t="s">
        <v>133</v>
      </c>
      <c r="P6224" s="260" t="e">
        <f t="shared" si="297"/>
        <v>#NUM!</v>
      </c>
      <c r="S6224" s="272"/>
    </row>
    <row r="6225" spans="1:19">
      <c r="A6225" s="161" t="s">
        <v>7457</v>
      </c>
      <c r="C6225" s="161" t="s">
        <v>133</v>
      </c>
      <c r="F6225" s="163" t="s">
        <v>133</v>
      </c>
      <c r="G6225" s="266" t="s">
        <v>133</v>
      </c>
      <c r="H6225" s="163" t="s">
        <v>133</v>
      </c>
      <c r="I6225" s="163" t="s">
        <v>133</v>
      </c>
      <c r="J6225" s="163" t="s">
        <v>133</v>
      </c>
      <c r="K6225" s="164">
        <f t="shared" si="298"/>
        <v>0</v>
      </c>
      <c r="L6225" s="165">
        <f t="shared" si="299"/>
        <v>0</v>
      </c>
      <c r="M6225" s="172">
        <v>127</v>
      </c>
      <c r="N6225" s="172">
        <v>64</v>
      </c>
      <c r="O6225" s="167" t="s">
        <v>133</v>
      </c>
      <c r="P6225" s="260" t="e">
        <f t="shared" si="297"/>
        <v>#NUM!</v>
      </c>
      <c r="S6225" s="272"/>
    </row>
    <row r="6226" spans="1:19">
      <c r="A6226" s="161" t="s">
        <v>7458</v>
      </c>
      <c r="C6226" s="161" t="s">
        <v>133</v>
      </c>
      <c r="F6226" s="163" t="s">
        <v>133</v>
      </c>
      <c r="G6226" s="266" t="s">
        <v>133</v>
      </c>
      <c r="H6226" s="163" t="s">
        <v>133</v>
      </c>
      <c r="I6226" s="163" t="s">
        <v>133</v>
      </c>
      <c r="J6226" s="163" t="s">
        <v>133</v>
      </c>
      <c r="K6226" s="164">
        <f t="shared" si="298"/>
        <v>0</v>
      </c>
      <c r="L6226" s="165">
        <f t="shared" si="299"/>
        <v>0</v>
      </c>
      <c r="M6226" s="172">
        <v>127</v>
      </c>
      <c r="N6226" s="172">
        <v>64</v>
      </c>
      <c r="O6226" s="167" t="s">
        <v>133</v>
      </c>
      <c r="P6226" s="260" t="e">
        <f t="shared" si="297"/>
        <v>#NUM!</v>
      </c>
      <c r="S6226" s="272"/>
    </row>
    <row r="6227" spans="1:19">
      <c r="A6227" s="161" t="s">
        <v>7459</v>
      </c>
      <c r="C6227" s="161" t="s">
        <v>133</v>
      </c>
      <c r="F6227" s="163" t="s">
        <v>133</v>
      </c>
      <c r="G6227" s="266" t="s">
        <v>133</v>
      </c>
      <c r="H6227" s="163" t="s">
        <v>133</v>
      </c>
      <c r="I6227" s="163" t="s">
        <v>133</v>
      </c>
      <c r="J6227" s="163" t="s">
        <v>133</v>
      </c>
      <c r="K6227" s="164">
        <f t="shared" si="298"/>
        <v>0</v>
      </c>
      <c r="L6227" s="165">
        <f t="shared" si="299"/>
        <v>0</v>
      </c>
      <c r="M6227" s="172">
        <v>127</v>
      </c>
      <c r="N6227" s="172">
        <v>64</v>
      </c>
      <c r="O6227" s="167" t="s">
        <v>133</v>
      </c>
      <c r="P6227" s="260" t="e">
        <f t="shared" si="297"/>
        <v>#NUM!</v>
      </c>
      <c r="S6227" s="272"/>
    </row>
    <row r="6228" spans="1:19">
      <c r="A6228" s="161" t="s">
        <v>7460</v>
      </c>
      <c r="C6228" s="161" t="s">
        <v>133</v>
      </c>
      <c r="F6228" s="163" t="s">
        <v>133</v>
      </c>
      <c r="G6228" s="266" t="s">
        <v>133</v>
      </c>
      <c r="H6228" s="163" t="s">
        <v>133</v>
      </c>
      <c r="I6228" s="163" t="s">
        <v>133</v>
      </c>
      <c r="J6228" s="163" t="s">
        <v>133</v>
      </c>
      <c r="K6228" s="164">
        <f t="shared" si="298"/>
        <v>0</v>
      </c>
      <c r="L6228" s="165">
        <f t="shared" si="299"/>
        <v>0</v>
      </c>
      <c r="M6228" s="172">
        <v>127</v>
      </c>
      <c r="N6228" s="172">
        <v>64</v>
      </c>
      <c r="O6228" s="167" t="s">
        <v>133</v>
      </c>
      <c r="P6228" s="260" t="e">
        <f t="shared" si="297"/>
        <v>#NUM!</v>
      </c>
      <c r="S6228" s="272"/>
    </row>
    <row r="6229" spans="1:19">
      <c r="A6229" s="161" t="s">
        <v>7461</v>
      </c>
      <c r="C6229" s="161" t="s">
        <v>133</v>
      </c>
      <c r="F6229" s="163" t="s">
        <v>133</v>
      </c>
      <c r="G6229" s="266" t="s">
        <v>133</v>
      </c>
      <c r="H6229" s="163" t="s">
        <v>133</v>
      </c>
      <c r="I6229" s="163" t="s">
        <v>133</v>
      </c>
      <c r="J6229" s="163" t="s">
        <v>133</v>
      </c>
      <c r="K6229" s="164">
        <f t="shared" si="298"/>
        <v>0</v>
      </c>
      <c r="L6229" s="165">
        <f t="shared" si="299"/>
        <v>0</v>
      </c>
      <c r="M6229" s="172">
        <v>127</v>
      </c>
      <c r="N6229" s="172">
        <v>64</v>
      </c>
      <c r="O6229" s="167" t="s">
        <v>133</v>
      </c>
      <c r="P6229" s="260" t="e">
        <f t="shared" si="297"/>
        <v>#NUM!</v>
      </c>
      <c r="S6229" s="272"/>
    </row>
    <row r="6230" spans="1:19">
      <c r="A6230" s="161" t="s">
        <v>7462</v>
      </c>
      <c r="C6230" s="161" t="s">
        <v>133</v>
      </c>
      <c r="F6230" s="163" t="s">
        <v>133</v>
      </c>
      <c r="G6230" s="266" t="s">
        <v>133</v>
      </c>
      <c r="H6230" s="163" t="s">
        <v>133</v>
      </c>
      <c r="I6230" s="163" t="s">
        <v>133</v>
      </c>
      <c r="J6230" s="163" t="s">
        <v>133</v>
      </c>
      <c r="K6230" s="164">
        <f t="shared" si="298"/>
        <v>0</v>
      </c>
      <c r="L6230" s="165">
        <f t="shared" si="299"/>
        <v>0</v>
      </c>
      <c r="M6230" s="172">
        <v>127</v>
      </c>
      <c r="N6230" s="172">
        <v>64</v>
      </c>
      <c r="O6230" s="167" t="s">
        <v>133</v>
      </c>
      <c r="P6230" s="260" t="e">
        <f t="shared" si="297"/>
        <v>#NUM!</v>
      </c>
      <c r="S6230" s="272"/>
    </row>
    <row r="6231" spans="1:19">
      <c r="A6231" s="161" t="s">
        <v>7463</v>
      </c>
      <c r="C6231" s="161" t="s">
        <v>133</v>
      </c>
      <c r="F6231" s="163" t="s">
        <v>133</v>
      </c>
      <c r="G6231" s="266" t="s">
        <v>133</v>
      </c>
      <c r="H6231" s="163" t="s">
        <v>133</v>
      </c>
      <c r="I6231" s="163" t="s">
        <v>133</v>
      </c>
      <c r="J6231" s="163" t="s">
        <v>133</v>
      </c>
      <c r="K6231" s="164">
        <f t="shared" si="298"/>
        <v>0</v>
      </c>
      <c r="L6231" s="165">
        <f t="shared" si="299"/>
        <v>0</v>
      </c>
      <c r="M6231" s="172">
        <v>127</v>
      </c>
      <c r="N6231" s="172">
        <v>64</v>
      </c>
      <c r="O6231" s="167" t="s">
        <v>133</v>
      </c>
      <c r="P6231" s="260" t="e">
        <f t="shared" si="297"/>
        <v>#NUM!</v>
      </c>
      <c r="S6231" s="272"/>
    </row>
    <row r="6232" spans="1:19">
      <c r="A6232" s="161" t="s">
        <v>7464</v>
      </c>
      <c r="C6232" s="161" t="s">
        <v>133</v>
      </c>
      <c r="F6232" s="163" t="s">
        <v>133</v>
      </c>
      <c r="G6232" s="266" t="s">
        <v>133</v>
      </c>
      <c r="H6232" s="163" t="s">
        <v>133</v>
      </c>
      <c r="I6232" s="163" t="s">
        <v>133</v>
      </c>
      <c r="J6232" s="163" t="s">
        <v>133</v>
      </c>
      <c r="K6232" s="164">
        <f t="shared" si="298"/>
        <v>0</v>
      </c>
      <c r="L6232" s="165">
        <f t="shared" si="299"/>
        <v>0</v>
      </c>
      <c r="M6232" s="172">
        <v>127</v>
      </c>
      <c r="N6232" s="172">
        <v>64</v>
      </c>
      <c r="O6232" s="167" t="s">
        <v>133</v>
      </c>
      <c r="P6232" s="260" t="e">
        <f t="shared" si="297"/>
        <v>#NUM!</v>
      </c>
      <c r="S6232" s="272"/>
    </row>
    <row r="6233" spans="1:19">
      <c r="A6233" s="161" t="s">
        <v>7465</v>
      </c>
      <c r="C6233" s="161" t="s">
        <v>133</v>
      </c>
      <c r="F6233" s="163" t="s">
        <v>133</v>
      </c>
      <c r="G6233" s="266" t="s">
        <v>133</v>
      </c>
      <c r="H6233" s="163" t="s">
        <v>133</v>
      </c>
      <c r="I6233" s="163" t="s">
        <v>133</v>
      </c>
      <c r="J6233" s="163" t="s">
        <v>133</v>
      </c>
      <c r="K6233" s="164">
        <f t="shared" si="298"/>
        <v>0</v>
      </c>
      <c r="L6233" s="165">
        <f t="shared" si="299"/>
        <v>0</v>
      </c>
      <c r="M6233" s="172">
        <v>127</v>
      </c>
      <c r="N6233" s="172">
        <v>64</v>
      </c>
      <c r="O6233" s="167" t="s">
        <v>133</v>
      </c>
      <c r="P6233" s="260" t="e">
        <f t="shared" si="297"/>
        <v>#NUM!</v>
      </c>
      <c r="S6233" s="272"/>
    </row>
    <row r="6234" spans="1:19">
      <c r="A6234" s="161" t="s">
        <v>7466</v>
      </c>
      <c r="C6234" s="161" t="s">
        <v>133</v>
      </c>
      <c r="F6234" s="163" t="s">
        <v>133</v>
      </c>
      <c r="G6234" s="266" t="s">
        <v>133</v>
      </c>
      <c r="H6234" s="163" t="s">
        <v>133</v>
      </c>
      <c r="I6234" s="163" t="s">
        <v>133</v>
      </c>
      <c r="J6234" s="163" t="s">
        <v>133</v>
      </c>
      <c r="K6234" s="164">
        <f t="shared" si="298"/>
        <v>0</v>
      </c>
      <c r="L6234" s="165">
        <f t="shared" si="299"/>
        <v>0</v>
      </c>
      <c r="M6234" s="172">
        <v>127</v>
      </c>
      <c r="N6234" s="172">
        <v>64</v>
      </c>
      <c r="O6234" s="167" t="s">
        <v>133</v>
      </c>
      <c r="P6234" s="260" t="e">
        <f t="shared" si="297"/>
        <v>#NUM!</v>
      </c>
      <c r="S6234" s="272"/>
    </row>
    <row r="6235" spans="1:19">
      <c r="A6235" s="161" t="s">
        <v>7467</v>
      </c>
      <c r="C6235" s="161" t="s">
        <v>133</v>
      </c>
      <c r="F6235" s="163" t="s">
        <v>133</v>
      </c>
      <c r="G6235" s="266" t="s">
        <v>133</v>
      </c>
      <c r="H6235" s="163" t="s">
        <v>133</v>
      </c>
      <c r="I6235" s="163" t="s">
        <v>133</v>
      </c>
      <c r="J6235" s="163" t="s">
        <v>133</v>
      </c>
      <c r="K6235" s="164">
        <f t="shared" si="298"/>
        <v>0</v>
      </c>
      <c r="L6235" s="165">
        <f t="shared" si="299"/>
        <v>0</v>
      </c>
      <c r="M6235" s="172">
        <v>127</v>
      </c>
      <c r="N6235" s="172">
        <v>64</v>
      </c>
      <c r="O6235" s="167" t="s">
        <v>133</v>
      </c>
      <c r="P6235" s="260" t="e">
        <f t="shared" si="297"/>
        <v>#NUM!</v>
      </c>
      <c r="S6235" s="272"/>
    </row>
    <row r="6236" spans="1:19">
      <c r="A6236" s="161" t="s">
        <v>7468</v>
      </c>
      <c r="C6236" s="161" t="s">
        <v>133</v>
      </c>
      <c r="F6236" s="163" t="s">
        <v>133</v>
      </c>
      <c r="G6236" s="266" t="s">
        <v>133</v>
      </c>
      <c r="H6236" s="163" t="s">
        <v>133</v>
      </c>
      <c r="I6236" s="163" t="s">
        <v>133</v>
      </c>
      <c r="J6236" s="163" t="s">
        <v>133</v>
      </c>
      <c r="K6236" s="164">
        <f t="shared" si="298"/>
        <v>0</v>
      </c>
      <c r="L6236" s="165">
        <f t="shared" si="299"/>
        <v>0</v>
      </c>
      <c r="M6236" s="172">
        <v>127</v>
      </c>
      <c r="N6236" s="172">
        <v>64</v>
      </c>
      <c r="O6236" s="167" t="s">
        <v>133</v>
      </c>
      <c r="P6236" s="260" t="e">
        <f t="shared" si="297"/>
        <v>#NUM!</v>
      </c>
      <c r="S6236" s="272"/>
    </row>
    <row r="6237" spans="1:19">
      <c r="A6237" s="161" t="s">
        <v>7469</v>
      </c>
      <c r="C6237" s="161" t="s">
        <v>133</v>
      </c>
      <c r="F6237" s="163" t="s">
        <v>133</v>
      </c>
      <c r="G6237" s="266" t="s">
        <v>133</v>
      </c>
      <c r="H6237" s="163" t="s">
        <v>133</v>
      </c>
      <c r="I6237" s="163" t="s">
        <v>133</v>
      </c>
      <c r="J6237" s="163" t="s">
        <v>133</v>
      </c>
      <c r="K6237" s="164">
        <f t="shared" si="298"/>
        <v>0</v>
      </c>
      <c r="L6237" s="165">
        <f t="shared" si="299"/>
        <v>0</v>
      </c>
      <c r="M6237" s="172">
        <v>127</v>
      </c>
      <c r="N6237" s="172">
        <v>64</v>
      </c>
      <c r="O6237" s="167" t="s">
        <v>133</v>
      </c>
      <c r="P6237" s="260" t="e">
        <f t="shared" si="297"/>
        <v>#NUM!</v>
      </c>
      <c r="S6237" s="272"/>
    </row>
    <row r="6238" spans="1:19">
      <c r="A6238" s="161" t="s">
        <v>7470</v>
      </c>
      <c r="C6238" s="161" t="s">
        <v>133</v>
      </c>
      <c r="F6238" s="163" t="s">
        <v>133</v>
      </c>
      <c r="G6238" s="266" t="s">
        <v>133</v>
      </c>
      <c r="H6238" s="163" t="s">
        <v>133</v>
      </c>
      <c r="I6238" s="163" t="s">
        <v>133</v>
      </c>
      <c r="J6238" s="163" t="s">
        <v>133</v>
      </c>
      <c r="K6238" s="164">
        <f t="shared" si="298"/>
        <v>0</v>
      </c>
      <c r="L6238" s="165">
        <f t="shared" si="299"/>
        <v>0</v>
      </c>
      <c r="M6238" s="172">
        <v>127</v>
      </c>
      <c r="N6238" s="172">
        <v>64</v>
      </c>
      <c r="O6238" s="167" t="s">
        <v>133</v>
      </c>
      <c r="P6238" s="260" t="e">
        <f t="shared" si="297"/>
        <v>#NUM!</v>
      </c>
      <c r="S6238" s="272"/>
    </row>
    <row r="6239" spans="1:19">
      <c r="A6239" s="161" t="s">
        <v>7471</v>
      </c>
      <c r="C6239" s="161" t="s">
        <v>133</v>
      </c>
      <c r="F6239" s="163" t="s">
        <v>133</v>
      </c>
      <c r="G6239" s="266" t="s">
        <v>133</v>
      </c>
      <c r="H6239" s="163" t="s">
        <v>133</v>
      </c>
      <c r="I6239" s="163" t="s">
        <v>133</v>
      </c>
      <c r="J6239" s="163" t="s">
        <v>133</v>
      </c>
      <c r="K6239" s="164">
        <f t="shared" si="298"/>
        <v>0</v>
      </c>
      <c r="L6239" s="165">
        <f t="shared" si="299"/>
        <v>0</v>
      </c>
      <c r="M6239" s="172">
        <v>127</v>
      </c>
      <c r="N6239" s="172">
        <v>64</v>
      </c>
      <c r="O6239" s="167" t="s">
        <v>133</v>
      </c>
      <c r="P6239" s="260" t="e">
        <f t="shared" si="297"/>
        <v>#NUM!</v>
      </c>
      <c r="S6239" s="272"/>
    </row>
    <row r="6240" spans="1:19">
      <c r="A6240" s="161" t="s">
        <v>7472</v>
      </c>
      <c r="C6240" s="161" t="s">
        <v>133</v>
      </c>
      <c r="F6240" s="163" t="s">
        <v>133</v>
      </c>
      <c r="G6240" s="266" t="s">
        <v>133</v>
      </c>
      <c r="H6240" s="163" t="s">
        <v>133</v>
      </c>
      <c r="I6240" s="163" t="s">
        <v>133</v>
      </c>
      <c r="J6240" s="163" t="s">
        <v>133</v>
      </c>
      <c r="K6240" s="164">
        <f t="shared" si="298"/>
        <v>0</v>
      </c>
      <c r="L6240" s="165">
        <f t="shared" si="299"/>
        <v>0</v>
      </c>
      <c r="M6240" s="172">
        <v>127</v>
      </c>
      <c r="N6240" s="172">
        <v>64</v>
      </c>
      <c r="O6240" s="167" t="s">
        <v>133</v>
      </c>
      <c r="P6240" s="260" t="e">
        <f t="shared" si="297"/>
        <v>#NUM!</v>
      </c>
      <c r="S6240" s="272"/>
    </row>
    <row r="6241" spans="1:19">
      <c r="A6241" s="161" t="s">
        <v>7473</v>
      </c>
      <c r="C6241" s="161" t="s">
        <v>133</v>
      </c>
      <c r="F6241" s="163" t="s">
        <v>133</v>
      </c>
      <c r="G6241" s="266" t="s">
        <v>133</v>
      </c>
      <c r="H6241" s="163" t="s">
        <v>133</v>
      </c>
      <c r="I6241" s="163" t="s">
        <v>133</v>
      </c>
      <c r="J6241" s="163" t="s">
        <v>133</v>
      </c>
      <c r="K6241" s="164">
        <f t="shared" si="298"/>
        <v>0</v>
      </c>
      <c r="L6241" s="165">
        <f t="shared" si="299"/>
        <v>0</v>
      </c>
      <c r="M6241" s="172">
        <v>127</v>
      </c>
      <c r="N6241" s="172">
        <v>64</v>
      </c>
      <c r="O6241" s="167" t="s">
        <v>133</v>
      </c>
      <c r="P6241" s="260" t="e">
        <f t="shared" si="297"/>
        <v>#NUM!</v>
      </c>
      <c r="S6241" s="272"/>
    </row>
    <row r="6242" spans="1:19">
      <c r="A6242" s="161" t="s">
        <v>7474</v>
      </c>
      <c r="C6242" s="161" t="s">
        <v>133</v>
      </c>
      <c r="F6242" s="163" t="s">
        <v>133</v>
      </c>
      <c r="G6242" s="266" t="s">
        <v>133</v>
      </c>
      <c r="H6242" s="163" t="s">
        <v>133</v>
      </c>
      <c r="I6242" s="163" t="s">
        <v>133</v>
      </c>
      <c r="J6242" s="163" t="s">
        <v>133</v>
      </c>
      <c r="K6242" s="164">
        <f t="shared" si="298"/>
        <v>0</v>
      </c>
      <c r="L6242" s="165">
        <f t="shared" si="299"/>
        <v>0</v>
      </c>
      <c r="M6242" s="172">
        <v>127</v>
      </c>
      <c r="N6242" s="172">
        <v>64</v>
      </c>
      <c r="O6242" s="167" t="s">
        <v>133</v>
      </c>
      <c r="P6242" s="260" t="e">
        <f t="shared" si="297"/>
        <v>#NUM!</v>
      </c>
      <c r="S6242" s="272"/>
    </row>
    <row r="6243" spans="1:19">
      <c r="A6243" s="161" t="s">
        <v>7475</v>
      </c>
      <c r="C6243" s="161" t="s">
        <v>133</v>
      </c>
      <c r="F6243" s="163" t="s">
        <v>133</v>
      </c>
      <c r="G6243" s="266" t="s">
        <v>133</v>
      </c>
      <c r="H6243" s="163" t="s">
        <v>133</v>
      </c>
      <c r="I6243" s="163" t="s">
        <v>133</v>
      </c>
      <c r="J6243" s="163" t="s">
        <v>133</v>
      </c>
      <c r="K6243" s="164">
        <f t="shared" si="298"/>
        <v>0</v>
      </c>
      <c r="L6243" s="165">
        <f t="shared" si="299"/>
        <v>0</v>
      </c>
      <c r="M6243" s="172">
        <v>127</v>
      </c>
      <c r="N6243" s="172">
        <v>64</v>
      </c>
      <c r="O6243" s="167" t="s">
        <v>133</v>
      </c>
      <c r="P6243" s="260" t="e">
        <f t="shared" si="297"/>
        <v>#NUM!</v>
      </c>
      <c r="S6243" s="272"/>
    </row>
    <row r="6244" spans="1:19">
      <c r="A6244" s="161" t="s">
        <v>7476</v>
      </c>
      <c r="C6244" s="161" t="s">
        <v>133</v>
      </c>
      <c r="F6244" s="163" t="s">
        <v>133</v>
      </c>
      <c r="G6244" s="266" t="s">
        <v>133</v>
      </c>
      <c r="H6244" s="163" t="s">
        <v>133</v>
      </c>
      <c r="I6244" s="163" t="s">
        <v>133</v>
      </c>
      <c r="J6244" s="163" t="s">
        <v>133</v>
      </c>
      <c r="K6244" s="164">
        <f t="shared" si="298"/>
        <v>0</v>
      </c>
      <c r="L6244" s="165">
        <f t="shared" si="299"/>
        <v>0</v>
      </c>
      <c r="M6244" s="172">
        <v>127</v>
      </c>
      <c r="N6244" s="172">
        <v>64</v>
      </c>
      <c r="O6244" s="167" t="s">
        <v>133</v>
      </c>
      <c r="P6244" s="260" t="e">
        <f t="shared" si="297"/>
        <v>#NUM!</v>
      </c>
      <c r="S6244" s="272"/>
    </row>
    <row r="6245" spans="1:19">
      <c r="A6245" s="161" t="s">
        <v>7477</v>
      </c>
      <c r="C6245" s="161" t="s">
        <v>133</v>
      </c>
      <c r="F6245" s="163" t="s">
        <v>133</v>
      </c>
      <c r="G6245" s="266" t="s">
        <v>133</v>
      </c>
      <c r="H6245" s="163" t="s">
        <v>133</v>
      </c>
      <c r="I6245" s="163" t="s">
        <v>133</v>
      </c>
      <c r="J6245" s="163" t="s">
        <v>133</v>
      </c>
      <c r="K6245" s="164">
        <f t="shared" si="298"/>
        <v>0</v>
      </c>
      <c r="L6245" s="165">
        <f t="shared" si="299"/>
        <v>0</v>
      </c>
      <c r="M6245" s="172">
        <v>127</v>
      </c>
      <c r="N6245" s="172">
        <v>64</v>
      </c>
      <c r="O6245" s="167" t="s">
        <v>133</v>
      </c>
      <c r="P6245" s="260" t="e">
        <f t="shared" si="297"/>
        <v>#NUM!</v>
      </c>
      <c r="S6245" s="272"/>
    </row>
    <row r="6246" spans="1:19">
      <c r="A6246" s="161" t="s">
        <v>7478</v>
      </c>
      <c r="C6246" s="161" t="s">
        <v>133</v>
      </c>
      <c r="F6246" s="163" t="s">
        <v>133</v>
      </c>
      <c r="G6246" s="266" t="s">
        <v>133</v>
      </c>
      <c r="H6246" s="163" t="s">
        <v>133</v>
      </c>
      <c r="I6246" s="163" t="s">
        <v>133</v>
      </c>
      <c r="J6246" s="163" t="s">
        <v>133</v>
      </c>
      <c r="K6246" s="164">
        <f t="shared" si="298"/>
        <v>0</v>
      </c>
      <c r="L6246" s="165">
        <f t="shared" si="299"/>
        <v>0</v>
      </c>
      <c r="M6246" s="172">
        <v>127</v>
      </c>
      <c r="N6246" s="172">
        <v>64</v>
      </c>
      <c r="O6246" s="167" t="s">
        <v>133</v>
      </c>
      <c r="P6246" s="260" t="e">
        <f t="shared" si="297"/>
        <v>#NUM!</v>
      </c>
      <c r="S6246" s="272"/>
    </row>
    <row r="6247" spans="1:19">
      <c r="A6247" s="161" t="s">
        <v>7479</v>
      </c>
      <c r="C6247" s="161" t="s">
        <v>133</v>
      </c>
      <c r="F6247" s="163" t="s">
        <v>133</v>
      </c>
      <c r="G6247" s="266" t="s">
        <v>133</v>
      </c>
      <c r="H6247" s="163" t="s">
        <v>133</v>
      </c>
      <c r="I6247" s="163" t="s">
        <v>133</v>
      </c>
      <c r="J6247" s="163" t="s">
        <v>133</v>
      </c>
      <c r="K6247" s="164">
        <f t="shared" si="298"/>
        <v>0</v>
      </c>
      <c r="L6247" s="165">
        <f t="shared" si="299"/>
        <v>0</v>
      </c>
      <c r="M6247" s="172">
        <v>127</v>
      </c>
      <c r="N6247" s="172">
        <v>64</v>
      </c>
      <c r="O6247" s="167" t="s">
        <v>133</v>
      </c>
      <c r="P6247" s="260" t="e">
        <f t="shared" si="297"/>
        <v>#NUM!</v>
      </c>
      <c r="S6247" s="272"/>
    </row>
    <row r="6248" spans="1:19">
      <c r="A6248" s="161" t="s">
        <v>7480</v>
      </c>
      <c r="C6248" s="161" t="s">
        <v>133</v>
      </c>
      <c r="F6248" s="163" t="s">
        <v>133</v>
      </c>
      <c r="G6248" s="266" t="s">
        <v>133</v>
      </c>
      <c r="H6248" s="163" t="s">
        <v>133</v>
      </c>
      <c r="I6248" s="163" t="s">
        <v>133</v>
      </c>
      <c r="J6248" s="163" t="s">
        <v>133</v>
      </c>
      <c r="K6248" s="164">
        <f t="shared" si="298"/>
        <v>0</v>
      </c>
      <c r="L6248" s="165">
        <f t="shared" si="299"/>
        <v>0</v>
      </c>
      <c r="M6248" s="172">
        <v>127</v>
      </c>
      <c r="N6248" s="172">
        <v>64</v>
      </c>
      <c r="O6248" s="167" t="s">
        <v>133</v>
      </c>
      <c r="P6248" s="260" t="e">
        <f t="shared" si="297"/>
        <v>#NUM!</v>
      </c>
      <c r="S6248" s="272"/>
    </row>
    <row r="6249" spans="1:19">
      <c r="A6249" s="161" t="s">
        <v>7481</v>
      </c>
      <c r="C6249" s="161" t="s">
        <v>133</v>
      </c>
      <c r="F6249" s="163" t="s">
        <v>133</v>
      </c>
      <c r="G6249" s="266" t="s">
        <v>133</v>
      </c>
      <c r="H6249" s="163" t="s">
        <v>133</v>
      </c>
      <c r="I6249" s="163" t="s">
        <v>133</v>
      </c>
      <c r="J6249" s="163" t="s">
        <v>133</v>
      </c>
      <c r="K6249" s="164">
        <f t="shared" si="298"/>
        <v>0</v>
      </c>
      <c r="L6249" s="165">
        <f t="shared" si="299"/>
        <v>0</v>
      </c>
      <c r="M6249" s="172">
        <v>127</v>
      </c>
      <c r="N6249" s="172">
        <v>64</v>
      </c>
      <c r="O6249" s="167" t="s">
        <v>133</v>
      </c>
      <c r="P6249" s="260" t="e">
        <f t="shared" si="297"/>
        <v>#NUM!</v>
      </c>
      <c r="S6249" s="272"/>
    </row>
    <row r="6250" spans="1:19">
      <c r="A6250" s="161" t="s">
        <v>7482</v>
      </c>
      <c r="C6250" s="161" t="s">
        <v>133</v>
      </c>
      <c r="F6250" s="163" t="s">
        <v>133</v>
      </c>
      <c r="G6250" s="266" t="s">
        <v>133</v>
      </c>
      <c r="H6250" s="163" t="s">
        <v>133</v>
      </c>
      <c r="I6250" s="163" t="s">
        <v>133</v>
      </c>
      <c r="J6250" s="163" t="s">
        <v>133</v>
      </c>
      <c r="K6250" s="164">
        <f t="shared" si="298"/>
        <v>0</v>
      </c>
      <c r="L6250" s="165">
        <f t="shared" si="299"/>
        <v>0</v>
      </c>
      <c r="M6250" s="172">
        <v>127</v>
      </c>
      <c r="N6250" s="172">
        <v>64</v>
      </c>
      <c r="O6250" s="167" t="s">
        <v>133</v>
      </c>
      <c r="P6250" s="260" t="e">
        <f t="shared" si="297"/>
        <v>#NUM!</v>
      </c>
      <c r="S6250" s="272"/>
    </row>
    <row r="6251" spans="1:19">
      <c r="A6251" s="161" t="s">
        <v>7483</v>
      </c>
      <c r="C6251" s="161" t="s">
        <v>133</v>
      </c>
      <c r="F6251" s="163" t="s">
        <v>133</v>
      </c>
      <c r="G6251" s="266" t="s">
        <v>133</v>
      </c>
      <c r="H6251" s="163" t="s">
        <v>133</v>
      </c>
      <c r="I6251" s="163" t="s">
        <v>133</v>
      </c>
      <c r="J6251" s="163" t="s">
        <v>133</v>
      </c>
      <c r="K6251" s="164">
        <f t="shared" si="298"/>
        <v>0</v>
      </c>
      <c r="L6251" s="165">
        <f t="shared" si="299"/>
        <v>0</v>
      </c>
      <c r="M6251" s="172">
        <v>127</v>
      </c>
      <c r="N6251" s="172">
        <v>64</v>
      </c>
      <c r="O6251" s="167" t="s">
        <v>133</v>
      </c>
      <c r="P6251" s="260" t="e">
        <f t="shared" si="297"/>
        <v>#NUM!</v>
      </c>
      <c r="S6251" s="272"/>
    </row>
    <row r="6252" spans="1:19">
      <c r="A6252" s="161" t="s">
        <v>7484</v>
      </c>
      <c r="C6252" s="161" t="s">
        <v>133</v>
      </c>
      <c r="F6252" s="163" t="s">
        <v>133</v>
      </c>
      <c r="G6252" s="266" t="s">
        <v>133</v>
      </c>
      <c r="H6252" s="163" t="s">
        <v>133</v>
      </c>
      <c r="I6252" s="163" t="s">
        <v>133</v>
      </c>
      <c r="J6252" s="163" t="s">
        <v>133</v>
      </c>
      <c r="K6252" s="164">
        <f t="shared" si="298"/>
        <v>0</v>
      </c>
      <c r="L6252" s="165">
        <f t="shared" si="299"/>
        <v>0</v>
      </c>
      <c r="M6252" s="172">
        <v>127</v>
      </c>
      <c r="N6252" s="172">
        <v>64</v>
      </c>
      <c r="O6252" s="167" t="s">
        <v>133</v>
      </c>
      <c r="P6252" s="260" t="e">
        <f t="shared" si="297"/>
        <v>#NUM!</v>
      </c>
      <c r="S6252" s="272"/>
    </row>
    <row r="6253" spans="1:19">
      <c r="A6253" s="161" t="s">
        <v>7485</v>
      </c>
      <c r="C6253" s="161" t="s">
        <v>133</v>
      </c>
      <c r="F6253" s="163" t="s">
        <v>133</v>
      </c>
      <c r="G6253" s="266" t="s">
        <v>133</v>
      </c>
      <c r="H6253" s="163" t="s">
        <v>133</v>
      </c>
      <c r="I6253" s="163" t="s">
        <v>133</v>
      </c>
      <c r="J6253" s="163" t="s">
        <v>133</v>
      </c>
      <c r="K6253" s="164">
        <f t="shared" si="298"/>
        <v>0</v>
      </c>
      <c r="L6253" s="165">
        <f t="shared" si="299"/>
        <v>0</v>
      </c>
      <c r="M6253" s="172">
        <v>127</v>
      </c>
      <c r="N6253" s="172">
        <v>64</v>
      </c>
      <c r="O6253" s="167" t="s">
        <v>133</v>
      </c>
      <c r="P6253" s="260" t="e">
        <f t="shared" si="297"/>
        <v>#NUM!</v>
      </c>
      <c r="S6253" s="272"/>
    </row>
    <row r="6254" spans="1:19">
      <c r="A6254" s="161" t="s">
        <v>7486</v>
      </c>
      <c r="C6254" s="161" t="s">
        <v>133</v>
      </c>
      <c r="F6254" s="163" t="s">
        <v>133</v>
      </c>
      <c r="G6254" s="266" t="s">
        <v>133</v>
      </c>
      <c r="H6254" s="163" t="s">
        <v>133</v>
      </c>
      <c r="I6254" s="163" t="s">
        <v>133</v>
      </c>
      <c r="J6254" s="163" t="s">
        <v>133</v>
      </c>
      <c r="K6254" s="164">
        <f t="shared" si="298"/>
        <v>0</v>
      </c>
      <c r="L6254" s="165">
        <f t="shared" si="299"/>
        <v>0</v>
      </c>
      <c r="M6254" s="172">
        <v>127</v>
      </c>
      <c r="N6254" s="172">
        <v>64</v>
      </c>
      <c r="O6254" s="167" t="s">
        <v>133</v>
      </c>
      <c r="P6254" s="260" t="e">
        <f t="shared" si="297"/>
        <v>#NUM!</v>
      </c>
      <c r="S6254" s="272"/>
    </row>
    <row r="6255" spans="1:19">
      <c r="A6255" s="161" t="s">
        <v>7487</v>
      </c>
      <c r="C6255" s="161" t="s">
        <v>133</v>
      </c>
      <c r="F6255" s="163" t="s">
        <v>133</v>
      </c>
      <c r="G6255" s="266" t="s">
        <v>133</v>
      </c>
      <c r="H6255" s="163" t="s">
        <v>133</v>
      </c>
      <c r="I6255" s="163" t="s">
        <v>133</v>
      </c>
      <c r="J6255" s="163" t="s">
        <v>133</v>
      </c>
      <c r="K6255" s="164">
        <f t="shared" si="298"/>
        <v>0</v>
      </c>
      <c r="L6255" s="165">
        <f t="shared" si="299"/>
        <v>0</v>
      </c>
      <c r="M6255" s="172">
        <v>127</v>
      </c>
      <c r="N6255" s="172">
        <v>64</v>
      </c>
      <c r="O6255" s="167" t="s">
        <v>133</v>
      </c>
      <c r="P6255" s="260" t="e">
        <f t="shared" si="297"/>
        <v>#NUM!</v>
      </c>
      <c r="S6255" s="272"/>
    </row>
    <row r="6256" spans="1:19">
      <c r="A6256" s="161" t="s">
        <v>7488</v>
      </c>
      <c r="C6256" s="161" t="s">
        <v>133</v>
      </c>
      <c r="F6256" s="163" t="s">
        <v>133</v>
      </c>
      <c r="G6256" s="266" t="s">
        <v>133</v>
      </c>
      <c r="H6256" s="163" t="s">
        <v>133</v>
      </c>
      <c r="I6256" s="163" t="s">
        <v>133</v>
      </c>
      <c r="J6256" s="163" t="s">
        <v>133</v>
      </c>
      <c r="K6256" s="164">
        <f t="shared" si="298"/>
        <v>0</v>
      </c>
      <c r="L6256" s="165">
        <f t="shared" si="299"/>
        <v>0</v>
      </c>
      <c r="M6256" s="172">
        <v>127</v>
      </c>
      <c r="N6256" s="172">
        <v>64</v>
      </c>
      <c r="O6256" s="167" t="s">
        <v>133</v>
      </c>
      <c r="P6256" s="260" t="e">
        <f t="shared" si="297"/>
        <v>#NUM!</v>
      </c>
      <c r="S6256" s="272"/>
    </row>
    <row r="6257" spans="1:19">
      <c r="A6257" s="161" t="s">
        <v>7489</v>
      </c>
      <c r="C6257" s="161" t="s">
        <v>133</v>
      </c>
      <c r="F6257" s="163" t="s">
        <v>133</v>
      </c>
      <c r="G6257" s="266" t="s">
        <v>133</v>
      </c>
      <c r="H6257" s="163" t="s">
        <v>133</v>
      </c>
      <c r="I6257" s="163" t="s">
        <v>133</v>
      </c>
      <c r="J6257" s="163" t="s">
        <v>133</v>
      </c>
      <c r="K6257" s="164">
        <f t="shared" si="298"/>
        <v>0</v>
      </c>
      <c r="L6257" s="165">
        <f t="shared" si="299"/>
        <v>0</v>
      </c>
      <c r="M6257" s="172">
        <v>127</v>
      </c>
      <c r="N6257" s="172">
        <v>64</v>
      </c>
      <c r="O6257" s="167" t="s">
        <v>133</v>
      </c>
      <c r="P6257" s="260" t="e">
        <f t="shared" si="297"/>
        <v>#NUM!</v>
      </c>
      <c r="S6257" s="272"/>
    </row>
    <row r="6258" spans="1:19">
      <c r="A6258" s="161" t="s">
        <v>7490</v>
      </c>
      <c r="C6258" s="161" t="s">
        <v>133</v>
      </c>
      <c r="F6258" s="163" t="s">
        <v>133</v>
      </c>
      <c r="G6258" s="266" t="s">
        <v>133</v>
      </c>
      <c r="H6258" s="163" t="s">
        <v>133</v>
      </c>
      <c r="I6258" s="163" t="s">
        <v>133</v>
      </c>
      <c r="J6258" s="163" t="s">
        <v>133</v>
      </c>
      <c r="K6258" s="164">
        <f t="shared" si="298"/>
        <v>0</v>
      </c>
      <c r="L6258" s="165">
        <f t="shared" si="299"/>
        <v>0</v>
      </c>
      <c r="M6258" s="172">
        <v>127</v>
      </c>
      <c r="N6258" s="172">
        <v>64</v>
      </c>
      <c r="O6258" s="167" t="s">
        <v>133</v>
      </c>
      <c r="P6258" s="260" t="e">
        <f t="shared" si="297"/>
        <v>#NUM!</v>
      </c>
      <c r="S6258" s="272"/>
    </row>
    <row r="6259" spans="1:19">
      <c r="A6259" s="161" t="s">
        <v>7491</v>
      </c>
      <c r="C6259" s="161" t="s">
        <v>133</v>
      </c>
      <c r="F6259" s="163" t="s">
        <v>133</v>
      </c>
      <c r="G6259" s="266" t="s">
        <v>133</v>
      </c>
      <c r="H6259" s="163" t="s">
        <v>133</v>
      </c>
      <c r="I6259" s="163" t="s">
        <v>133</v>
      </c>
      <c r="J6259" s="163" t="s">
        <v>133</v>
      </c>
      <c r="K6259" s="164">
        <f t="shared" si="298"/>
        <v>0</v>
      </c>
      <c r="L6259" s="165">
        <f t="shared" si="299"/>
        <v>0</v>
      </c>
      <c r="M6259" s="172">
        <v>127</v>
      </c>
      <c r="N6259" s="172">
        <v>64</v>
      </c>
      <c r="O6259" s="167" t="s">
        <v>133</v>
      </c>
      <c r="P6259" s="260" t="e">
        <f t="shared" si="297"/>
        <v>#NUM!</v>
      </c>
      <c r="S6259" s="272"/>
    </row>
    <row r="6260" spans="1:19">
      <c r="A6260" s="161" t="s">
        <v>7492</v>
      </c>
      <c r="C6260" s="161" t="s">
        <v>133</v>
      </c>
      <c r="F6260" s="163" t="s">
        <v>133</v>
      </c>
      <c r="G6260" s="266" t="s">
        <v>133</v>
      </c>
      <c r="H6260" s="163" t="s">
        <v>133</v>
      </c>
      <c r="I6260" s="163" t="s">
        <v>133</v>
      </c>
      <c r="J6260" s="163" t="s">
        <v>133</v>
      </c>
      <c r="K6260" s="164">
        <f t="shared" si="298"/>
        <v>0</v>
      </c>
      <c r="L6260" s="165">
        <f t="shared" si="299"/>
        <v>0</v>
      </c>
      <c r="M6260" s="172">
        <v>127</v>
      </c>
      <c r="N6260" s="172">
        <v>64</v>
      </c>
      <c r="O6260" s="167" t="s">
        <v>133</v>
      </c>
      <c r="P6260" s="260" t="e">
        <f t="shared" si="297"/>
        <v>#NUM!</v>
      </c>
      <c r="S6260" s="272"/>
    </row>
    <row r="6261" spans="1:19">
      <c r="A6261" s="161" t="s">
        <v>7493</v>
      </c>
      <c r="C6261" s="161" t="s">
        <v>133</v>
      </c>
      <c r="F6261" s="163" t="s">
        <v>133</v>
      </c>
      <c r="G6261" s="266" t="s">
        <v>133</v>
      </c>
      <c r="H6261" s="163" t="s">
        <v>133</v>
      </c>
      <c r="I6261" s="163" t="s">
        <v>133</v>
      </c>
      <c r="J6261" s="163" t="s">
        <v>133</v>
      </c>
      <c r="K6261" s="164">
        <f t="shared" si="298"/>
        <v>0</v>
      </c>
      <c r="L6261" s="165">
        <f t="shared" si="299"/>
        <v>0</v>
      </c>
      <c r="M6261" s="172">
        <v>127</v>
      </c>
      <c r="N6261" s="172">
        <v>64</v>
      </c>
      <c r="O6261" s="167" t="s">
        <v>133</v>
      </c>
      <c r="P6261" s="260" t="e">
        <f t="shared" si="297"/>
        <v>#NUM!</v>
      </c>
      <c r="S6261" s="272"/>
    </row>
    <row r="6262" spans="1:19">
      <c r="A6262" s="161" t="s">
        <v>7494</v>
      </c>
      <c r="C6262" s="161" t="s">
        <v>133</v>
      </c>
      <c r="F6262" s="163" t="s">
        <v>133</v>
      </c>
      <c r="G6262" s="266" t="s">
        <v>133</v>
      </c>
      <c r="H6262" s="163" t="s">
        <v>133</v>
      </c>
      <c r="I6262" s="163" t="s">
        <v>133</v>
      </c>
      <c r="J6262" s="163" t="s">
        <v>133</v>
      </c>
      <c r="K6262" s="164">
        <f t="shared" si="298"/>
        <v>0</v>
      </c>
      <c r="L6262" s="165">
        <f t="shared" si="299"/>
        <v>0</v>
      </c>
      <c r="M6262" s="172">
        <v>127</v>
      </c>
      <c r="N6262" s="172">
        <v>64</v>
      </c>
      <c r="O6262" s="167" t="s">
        <v>133</v>
      </c>
      <c r="P6262" s="260" t="e">
        <f t="shared" si="297"/>
        <v>#NUM!</v>
      </c>
      <c r="S6262" s="272"/>
    </row>
    <row r="6263" spans="1:19">
      <c r="A6263" s="161" t="s">
        <v>7495</v>
      </c>
      <c r="C6263" s="161" t="s">
        <v>133</v>
      </c>
      <c r="F6263" s="163" t="s">
        <v>133</v>
      </c>
      <c r="G6263" s="266" t="s">
        <v>133</v>
      </c>
      <c r="H6263" s="163" t="s">
        <v>133</v>
      </c>
      <c r="I6263" s="163" t="s">
        <v>133</v>
      </c>
      <c r="J6263" s="163" t="s">
        <v>133</v>
      </c>
      <c r="K6263" s="164">
        <f t="shared" si="298"/>
        <v>0</v>
      </c>
      <c r="L6263" s="165">
        <f t="shared" si="299"/>
        <v>0</v>
      </c>
      <c r="M6263" s="172">
        <v>127</v>
      </c>
      <c r="N6263" s="172">
        <v>64</v>
      </c>
      <c r="O6263" s="167" t="s">
        <v>133</v>
      </c>
      <c r="P6263" s="260" t="e">
        <f t="shared" si="297"/>
        <v>#NUM!</v>
      </c>
      <c r="S6263" s="272"/>
    </row>
    <row r="6264" spans="1:19">
      <c r="A6264" s="161" t="s">
        <v>7496</v>
      </c>
      <c r="C6264" s="161" t="s">
        <v>133</v>
      </c>
      <c r="F6264" s="163" t="s">
        <v>133</v>
      </c>
      <c r="G6264" s="266" t="s">
        <v>133</v>
      </c>
      <c r="H6264" s="163" t="s">
        <v>133</v>
      </c>
      <c r="I6264" s="163" t="s">
        <v>133</v>
      </c>
      <c r="J6264" s="163" t="s">
        <v>133</v>
      </c>
      <c r="K6264" s="164">
        <f t="shared" si="298"/>
        <v>0</v>
      </c>
      <c r="L6264" s="165">
        <f t="shared" si="299"/>
        <v>0</v>
      </c>
      <c r="M6264" s="172">
        <v>127</v>
      </c>
      <c r="N6264" s="172">
        <v>64</v>
      </c>
      <c r="O6264" s="167" t="s">
        <v>133</v>
      </c>
      <c r="P6264" s="260" t="e">
        <f t="shared" si="297"/>
        <v>#NUM!</v>
      </c>
      <c r="S6264" s="272"/>
    </row>
    <row r="6265" spans="1:19">
      <c r="A6265" s="161" t="s">
        <v>7497</v>
      </c>
      <c r="C6265" s="161" t="s">
        <v>133</v>
      </c>
      <c r="F6265" s="163" t="s">
        <v>133</v>
      </c>
      <c r="G6265" s="266" t="s">
        <v>133</v>
      </c>
      <c r="H6265" s="163" t="s">
        <v>133</v>
      </c>
      <c r="I6265" s="163" t="s">
        <v>133</v>
      </c>
      <c r="J6265" s="163" t="s">
        <v>133</v>
      </c>
      <c r="K6265" s="164">
        <f t="shared" si="298"/>
        <v>0</v>
      </c>
      <c r="L6265" s="165">
        <f t="shared" si="299"/>
        <v>0</v>
      </c>
      <c r="M6265" s="172">
        <v>127</v>
      </c>
      <c r="N6265" s="172">
        <v>64</v>
      </c>
      <c r="O6265" s="167" t="s">
        <v>133</v>
      </c>
      <c r="P6265" s="260" t="e">
        <f t="shared" si="297"/>
        <v>#NUM!</v>
      </c>
      <c r="S6265" s="272"/>
    </row>
    <row r="6266" spans="1:19">
      <c r="A6266" s="161" t="s">
        <v>7498</v>
      </c>
      <c r="C6266" s="161" t="s">
        <v>133</v>
      </c>
      <c r="F6266" s="163" t="s">
        <v>133</v>
      </c>
      <c r="G6266" s="266" t="s">
        <v>133</v>
      </c>
      <c r="H6266" s="163" t="s">
        <v>133</v>
      </c>
      <c r="I6266" s="163" t="s">
        <v>133</v>
      </c>
      <c r="J6266" s="163" t="s">
        <v>133</v>
      </c>
      <c r="K6266" s="164">
        <f t="shared" si="298"/>
        <v>0</v>
      </c>
      <c r="L6266" s="165">
        <f t="shared" si="299"/>
        <v>0</v>
      </c>
      <c r="M6266" s="172">
        <v>127</v>
      </c>
      <c r="N6266" s="172">
        <v>64</v>
      </c>
      <c r="O6266" s="167" t="s">
        <v>133</v>
      </c>
      <c r="P6266" s="260" t="e">
        <f t="shared" si="297"/>
        <v>#NUM!</v>
      </c>
      <c r="S6266" s="272"/>
    </row>
    <row r="6267" spans="1:19">
      <c r="A6267" s="161" t="s">
        <v>7499</v>
      </c>
      <c r="C6267" s="161" t="s">
        <v>133</v>
      </c>
      <c r="F6267" s="163" t="s">
        <v>133</v>
      </c>
      <c r="G6267" s="266" t="s">
        <v>133</v>
      </c>
      <c r="H6267" s="163" t="s">
        <v>133</v>
      </c>
      <c r="I6267" s="163" t="s">
        <v>133</v>
      </c>
      <c r="J6267" s="163" t="s">
        <v>133</v>
      </c>
      <c r="K6267" s="164">
        <f t="shared" si="298"/>
        <v>0</v>
      </c>
      <c r="L6267" s="165">
        <f t="shared" si="299"/>
        <v>0</v>
      </c>
      <c r="M6267" s="172">
        <v>127</v>
      </c>
      <c r="N6267" s="172">
        <v>64</v>
      </c>
      <c r="O6267" s="167" t="s">
        <v>133</v>
      </c>
      <c r="P6267" s="260" t="e">
        <f t="shared" si="297"/>
        <v>#NUM!</v>
      </c>
      <c r="S6267" s="272"/>
    </row>
    <row r="6268" spans="1:19">
      <c r="A6268" s="161" t="s">
        <v>7500</v>
      </c>
      <c r="C6268" s="161" t="s">
        <v>133</v>
      </c>
      <c r="F6268" s="163" t="s">
        <v>133</v>
      </c>
      <c r="G6268" s="266" t="s">
        <v>133</v>
      </c>
      <c r="H6268" s="163" t="s">
        <v>133</v>
      </c>
      <c r="I6268" s="163" t="s">
        <v>133</v>
      </c>
      <c r="J6268" s="163" t="s">
        <v>133</v>
      </c>
      <c r="K6268" s="164">
        <f t="shared" si="298"/>
        <v>0</v>
      </c>
      <c r="L6268" s="165">
        <f t="shared" si="299"/>
        <v>0</v>
      </c>
      <c r="M6268" s="172">
        <v>127</v>
      </c>
      <c r="N6268" s="172">
        <v>64</v>
      </c>
      <c r="O6268" s="167" t="s">
        <v>133</v>
      </c>
      <c r="P6268" s="260" t="e">
        <f t="shared" si="297"/>
        <v>#NUM!</v>
      </c>
      <c r="S6268" s="272"/>
    </row>
    <row r="6269" spans="1:19">
      <c r="A6269" s="161" t="s">
        <v>7501</v>
      </c>
      <c r="C6269" s="161" t="s">
        <v>133</v>
      </c>
      <c r="F6269" s="163" t="s">
        <v>133</v>
      </c>
      <c r="G6269" s="266" t="s">
        <v>133</v>
      </c>
      <c r="H6269" s="163" t="s">
        <v>133</v>
      </c>
      <c r="I6269" s="163" t="s">
        <v>133</v>
      </c>
      <c r="J6269" s="163" t="s">
        <v>133</v>
      </c>
      <c r="K6269" s="164">
        <f t="shared" si="298"/>
        <v>0</v>
      </c>
      <c r="L6269" s="165">
        <f t="shared" si="299"/>
        <v>0</v>
      </c>
      <c r="M6269" s="172">
        <v>127</v>
      </c>
      <c r="N6269" s="172">
        <v>64</v>
      </c>
      <c r="O6269" s="167" t="s">
        <v>133</v>
      </c>
      <c r="P6269" s="260" t="e">
        <f t="shared" si="297"/>
        <v>#NUM!</v>
      </c>
      <c r="S6269" s="272"/>
    </row>
    <row r="6270" spans="1:19">
      <c r="A6270" s="161" t="s">
        <v>7502</v>
      </c>
      <c r="C6270" s="161" t="s">
        <v>133</v>
      </c>
      <c r="F6270" s="163" t="s">
        <v>133</v>
      </c>
      <c r="G6270" s="266" t="s">
        <v>133</v>
      </c>
      <c r="H6270" s="163" t="s">
        <v>133</v>
      </c>
      <c r="I6270" s="163" t="s">
        <v>133</v>
      </c>
      <c r="J6270" s="163" t="s">
        <v>133</v>
      </c>
      <c r="K6270" s="164">
        <f t="shared" si="298"/>
        <v>0</v>
      </c>
      <c r="L6270" s="165">
        <f t="shared" si="299"/>
        <v>0</v>
      </c>
      <c r="M6270" s="172">
        <v>127</v>
      </c>
      <c r="N6270" s="172">
        <v>64</v>
      </c>
      <c r="O6270" s="167" t="s">
        <v>133</v>
      </c>
      <c r="P6270" s="260" t="e">
        <f t="shared" si="297"/>
        <v>#NUM!</v>
      </c>
      <c r="S6270" s="272"/>
    </row>
    <row r="6271" spans="1:19">
      <c r="A6271" s="161" t="s">
        <v>7503</v>
      </c>
      <c r="C6271" s="161" t="s">
        <v>133</v>
      </c>
      <c r="F6271" s="163" t="s">
        <v>133</v>
      </c>
      <c r="G6271" s="266" t="s">
        <v>133</v>
      </c>
      <c r="H6271" s="163" t="s">
        <v>133</v>
      </c>
      <c r="I6271" s="163" t="s">
        <v>133</v>
      </c>
      <c r="J6271" s="163" t="s">
        <v>133</v>
      </c>
      <c r="K6271" s="164">
        <f t="shared" si="298"/>
        <v>0</v>
      </c>
      <c r="L6271" s="165">
        <f t="shared" si="299"/>
        <v>0</v>
      </c>
      <c r="M6271" s="172">
        <v>127</v>
      </c>
      <c r="N6271" s="172">
        <v>64</v>
      </c>
      <c r="O6271" s="167" t="s">
        <v>133</v>
      </c>
      <c r="P6271" s="260" t="e">
        <f t="shared" si="297"/>
        <v>#NUM!</v>
      </c>
      <c r="S6271" s="272"/>
    </row>
    <row r="6272" spans="1:19">
      <c r="A6272" s="161" t="s">
        <v>7504</v>
      </c>
      <c r="C6272" s="161" t="s">
        <v>133</v>
      </c>
      <c r="F6272" s="163" t="s">
        <v>133</v>
      </c>
      <c r="G6272" s="266" t="s">
        <v>133</v>
      </c>
      <c r="H6272" s="163" t="s">
        <v>133</v>
      </c>
      <c r="I6272" s="163" t="s">
        <v>133</v>
      </c>
      <c r="J6272" s="163" t="s">
        <v>133</v>
      </c>
      <c r="K6272" s="164">
        <f t="shared" si="298"/>
        <v>0</v>
      </c>
      <c r="L6272" s="165">
        <f t="shared" si="299"/>
        <v>0</v>
      </c>
      <c r="M6272" s="172">
        <v>127</v>
      </c>
      <c r="N6272" s="172">
        <v>64</v>
      </c>
      <c r="O6272" s="167" t="s">
        <v>133</v>
      </c>
      <c r="P6272" s="260" t="e">
        <f t="shared" si="297"/>
        <v>#NUM!</v>
      </c>
      <c r="S6272" s="272"/>
    </row>
    <row r="6273" spans="1:19">
      <c r="A6273" s="161" t="s">
        <v>7505</v>
      </c>
      <c r="C6273" s="161" t="s">
        <v>133</v>
      </c>
      <c r="F6273" s="163" t="s">
        <v>133</v>
      </c>
      <c r="G6273" s="266" t="s">
        <v>133</v>
      </c>
      <c r="H6273" s="163" t="s">
        <v>133</v>
      </c>
      <c r="I6273" s="163" t="s">
        <v>133</v>
      </c>
      <c r="J6273" s="163" t="s">
        <v>133</v>
      </c>
      <c r="K6273" s="164">
        <f t="shared" si="298"/>
        <v>0</v>
      </c>
      <c r="L6273" s="165">
        <f t="shared" si="299"/>
        <v>0</v>
      </c>
      <c r="M6273" s="172">
        <v>127</v>
      </c>
      <c r="N6273" s="172">
        <v>64</v>
      </c>
      <c r="O6273" s="167" t="s">
        <v>133</v>
      </c>
      <c r="P6273" s="260" t="e">
        <f t="shared" si="297"/>
        <v>#NUM!</v>
      </c>
      <c r="S6273" s="272"/>
    </row>
    <row r="6274" spans="1:19">
      <c r="A6274" s="161" t="s">
        <v>7506</v>
      </c>
      <c r="C6274" s="161" t="s">
        <v>133</v>
      </c>
      <c r="F6274" s="163" t="s">
        <v>133</v>
      </c>
      <c r="G6274" s="266" t="s">
        <v>133</v>
      </c>
      <c r="H6274" s="163" t="s">
        <v>133</v>
      </c>
      <c r="I6274" s="163" t="s">
        <v>133</v>
      </c>
      <c r="J6274" s="163" t="s">
        <v>133</v>
      </c>
      <c r="K6274" s="164">
        <f t="shared" si="298"/>
        <v>0</v>
      </c>
      <c r="L6274" s="165">
        <f t="shared" si="299"/>
        <v>0</v>
      </c>
      <c r="M6274" s="172">
        <v>127</v>
      </c>
      <c r="N6274" s="172">
        <v>64</v>
      </c>
      <c r="O6274" s="167" t="s">
        <v>133</v>
      </c>
      <c r="P6274" s="260" t="e">
        <f t="shared" si="297"/>
        <v>#NUM!</v>
      </c>
      <c r="S6274" s="272"/>
    </row>
    <row r="6275" spans="1:19">
      <c r="A6275" s="161" t="s">
        <v>7507</v>
      </c>
      <c r="C6275" s="161" t="s">
        <v>133</v>
      </c>
      <c r="F6275" s="163" t="s">
        <v>133</v>
      </c>
      <c r="G6275" s="266" t="s">
        <v>133</v>
      </c>
      <c r="H6275" s="163" t="s">
        <v>133</v>
      </c>
      <c r="I6275" s="163" t="s">
        <v>133</v>
      </c>
      <c r="J6275" s="163" t="s">
        <v>133</v>
      </c>
      <c r="K6275" s="164">
        <f t="shared" si="298"/>
        <v>0</v>
      </c>
      <c r="L6275" s="165">
        <f t="shared" si="299"/>
        <v>0</v>
      </c>
      <c r="M6275" s="172">
        <v>127</v>
      </c>
      <c r="N6275" s="172">
        <v>64</v>
      </c>
      <c r="O6275" s="167" t="s">
        <v>133</v>
      </c>
      <c r="P6275" s="260" t="e">
        <f t="shared" si="297"/>
        <v>#NUM!</v>
      </c>
      <c r="S6275" s="272"/>
    </row>
    <row r="6276" spans="1:19">
      <c r="A6276" s="161" t="s">
        <v>7508</v>
      </c>
      <c r="C6276" s="161" t="s">
        <v>133</v>
      </c>
      <c r="F6276" s="163" t="s">
        <v>133</v>
      </c>
      <c r="G6276" s="266" t="s">
        <v>133</v>
      </c>
      <c r="H6276" s="163" t="s">
        <v>133</v>
      </c>
      <c r="I6276" s="163" t="s">
        <v>133</v>
      </c>
      <c r="J6276" s="163" t="s">
        <v>133</v>
      </c>
      <c r="K6276" s="164">
        <f t="shared" si="298"/>
        <v>0</v>
      </c>
      <c r="L6276" s="165">
        <f t="shared" si="299"/>
        <v>0</v>
      </c>
      <c r="M6276" s="172">
        <v>127</v>
      </c>
      <c r="N6276" s="172">
        <v>64</v>
      </c>
      <c r="O6276" s="167" t="s">
        <v>133</v>
      </c>
      <c r="P6276" s="260" t="e">
        <f t="shared" si="297"/>
        <v>#NUM!</v>
      </c>
      <c r="S6276" s="272"/>
    </row>
    <row r="6277" spans="1:19">
      <c r="A6277" s="161" t="s">
        <v>7509</v>
      </c>
      <c r="C6277" s="161" t="s">
        <v>133</v>
      </c>
      <c r="F6277" s="163" t="s">
        <v>133</v>
      </c>
      <c r="G6277" s="266" t="s">
        <v>133</v>
      </c>
      <c r="H6277" s="163" t="s">
        <v>133</v>
      </c>
      <c r="I6277" s="163" t="s">
        <v>133</v>
      </c>
      <c r="J6277" s="163" t="s">
        <v>133</v>
      </c>
      <c r="K6277" s="164">
        <f t="shared" si="298"/>
        <v>0</v>
      </c>
      <c r="L6277" s="165">
        <f t="shared" si="299"/>
        <v>0</v>
      </c>
      <c r="M6277" s="172">
        <v>127</v>
      </c>
      <c r="N6277" s="172">
        <v>64</v>
      </c>
      <c r="O6277" s="167" t="s">
        <v>133</v>
      </c>
      <c r="P6277" s="260" t="e">
        <f t="shared" si="297"/>
        <v>#NUM!</v>
      </c>
      <c r="S6277" s="272"/>
    </row>
    <row r="6278" spans="1:19">
      <c r="A6278" s="161" t="s">
        <v>7510</v>
      </c>
      <c r="C6278" s="161" t="s">
        <v>133</v>
      </c>
      <c r="F6278" s="163" t="s">
        <v>133</v>
      </c>
      <c r="G6278" s="266" t="s">
        <v>133</v>
      </c>
      <c r="H6278" s="163" t="s">
        <v>133</v>
      </c>
      <c r="I6278" s="163" t="s">
        <v>133</v>
      </c>
      <c r="J6278" s="163" t="s">
        <v>133</v>
      </c>
      <c r="K6278" s="164">
        <f t="shared" si="298"/>
        <v>0</v>
      </c>
      <c r="L6278" s="165">
        <f t="shared" si="299"/>
        <v>0</v>
      </c>
      <c r="M6278" s="172">
        <v>127</v>
      </c>
      <c r="N6278" s="172">
        <v>64</v>
      </c>
      <c r="O6278" s="167" t="s">
        <v>133</v>
      </c>
      <c r="P6278" s="260" t="e">
        <f t="shared" si="297"/>
        <v>#NUM!</v>
      </c>
      <c r="S6278" s="272"/>
    </row>
    <row r="6279" spans="1:19">
      <c r="A6279" s="161" t="s">
        <v>7511</v>
      </c>
      <c r="C6279" s="161" t="s">
        <v>133</v>
      </c>
      <c r="F6279" s="163" t="s">
        <v>133</v>
      </c>
      <c r="G6279" s="266" t="s">
        <v>133</v>
      </c>
      <c r="H6279" s="163" t="s">
        <v>133</v>
      </c>
      <c r="I6279" s="163" t="s">
        <v>133</v>
      </c>
      <c r="J6279" s="163" t="s">
        <v>133</v>
      </c>
      <c r="K6279" s="164">
        <f t="shared" si="298"/>
        <v>0</v>
      </c>
      <c r="L6279" s="165">
        <f t="shared" si="299"/>
        <v>0</v>
      </c>
      <c r="M6279" s="172">
        <v>127</v>
      </c>
      <c r="N6279" s="172">
        <v>64</v>
      </c>
      <c r="O6279" s="167" t="s">
        <v>133</v>
      </c>
      <c r="P6279" s="260" t="e">
        <f t="shared" si="297"/>
        <v>#NUM!</v>
      </c>
      <c r="S6279" s="272"/>
    </row>
    <row r="6280" spans="1:19">
      <c r="A6280" s="161" t="s">
        <v>7512</v>
      </c>
      <c r="C6280" s="161" t="s">
        <v>133</v>
      </c>
      <c r="F6280" s="163" t="s">
        <v>133</v>
      </c>
      <c r="G6280" s="266" t="s">
        <v>133</v>
      </c>
      <c r="H6280" s="163" t="s">
        <v>133</v>
      </c>
      <c r="I6280" s="163" t="s">
        <v>133</v>
      </c>
      <c r="J6280" s="163" t="s">
        <v>133</v>
      </c>
      <c r="K6280" s="164">
        <f t="shared" si="298"/>
        <v>0</v>
      </c>
      <c r="L6280" s="165">
        <f t="shared" si="299"/>
        <v>0</v>
      </c>
      <c r="M6280" s="172">
        <v>127</v>
      </c>
      <c r="N6280" s="172">
        <v>64</v>
      </c>
      <c r="O6280" s="167" t="s">
        <v>133</v>
      </c>
      <c r="P6280" s="260" t="e">
        <f t="shared" si="297"/>
        <v>#NUM!</v>
      </c>
      <c r="S6280" s="272"/>
    </row>
    <row r="6281" spans="1:19">
      <c r="A6281" s="161" t="s">
        <v>7513</v>
      </c>
      <c r="C6281" s="161" t="s">
        <v>133</v>
      </c>
      <c r="F6281" s="163" t="s">
        <v>133</v>
      </c>
      <c r="G6281" s="266" t="s">
        <v>133</v>
      </c>
      <c r="H6281" s="163" t="s">
        <v>133</v>
      </c>
      <c r="I6281" s="163" t="s">
        <v>133</v>
      </c>
      <c r="J6281" s="163" t="s">
        <v>133</v>
      </c>
      <c r="K6281" s="164">
        <f t="shared" si="298"/>
        <v>0</v>
      </c>
      <c r="L6281" s="165">
        <f t="shared" si="299"/>
        <v>0</v>
      </c>
      <c r="M6281" s="172">
        <v>127</v>
      </c>
      <c r="N6281" s="172">
        <v>64</v>
      </c>
      <c r="O6281" s="167" t="s">
        <v>133</v>
      </c>
      <c r="P6281" s="260" t="e">
        <f t="shared" si="297"/>
        <v>#NUM!</v>
      </c>
      <c r="S6281" s="272"/>
    </row>
    <row r="6282" spans="1:19">
      <c r="A6282" s="161" t="s">
        <v>7514</v>
      </c>
      <c r="C6282" s="161" t="s">
        <v>133</v>
      </c>
      <c r="F6282" s="163" t="s">
        <v>133</v>
      </c>
      <c r="G6282" s="266" t="s">
        <v>133</v>
      </c>
      <c r="H6282" s="163" t="s">
        <v>133</v>
      </c>
      <c r="I6282" s="163" t="s">
        <v>133</v>
      </c>
      <c r="J6282" s="163" t="s">
        <v>133</v>
      </c>
      <c r="K6282" s="164">
        <f t="shared" si="298"/>
        <v>0</v>
      </c>
      <c r="L6282" s="165">
        <f t="shared" si="299"/>
        <v>0</v>
      </c>
      <c r="M6282" s="172">
        <v>127</v>
      </c>
      <c r="N6282" s="172">
        <v>64</v>
      </c>
      <c r="O6282" s="167" t="s">
        <v>133</v>
      </c>
      <c r="P6282" s="260" t="e">
        <f t="shared" si="297"/>
        <v>#NUM!</v>
      </c>
      <c r="S6282" s="272"/>
    </row>
    <row r="6283" spans="1:19">
      <c r="A6283" s="161" t="s">
        <v>7515</v>
      </c>
      <c r="C6283" s="161" t="s">
        <v>133</v>
      </c>
      <c r="F6283" s="163" t="s">
        <v>133</v>
      </c>
      <c r="G6283" s="266" t="s">
        <v>133</v>
      </c>
      <c r="H6283" s="163" t="s">
        <v>133</v>
      </c>
      <c r="I6283" s="163" t="s">
        <v>133</v>
      </c>
      <c r="J6283" s="163" t="s">
        <v>133</v>
      </c>
      <c r="K6283" s="164">
        <f t="shared" si="298"/>
        <v>0</v>
      </c>
      <c r="L6283" s="165">
        <f t="shared" si="299"/>
        <v>0</v>
      </c>
      <c r="M6283" s="172">
        <v>127</v>
      </c>
      <c r="N6283" s="172">
        <v>64</v>
      </c>
      <c r="O6283" s="167" t="s">
        <v>133</v>
      </c>
      <c r="P6283" s="260" t="e">
        <f t="shared" si="297"/>
        <v>#NUM!</v>
      </c>
      <c r="S6283" s="272"/>
    </row>
    <row r="6284" spans="1:19">
      <c r="A6284" s="161" t="s">
        <v>7516</v>
      </c>
      <c r="C6284" s="161" t="s">
        <v>133</v>
      </c>
      <c r="F6284" s="163" t="s">
        <v>133</v>
      </c>
      <c r="G6284" s="266" t="s">
        <v>133</v>
      </c>
      <c r="H6284" s="163" t="s">
        <v>133</v>
      </c>
      <c r="I6284" s="163" t="s">
        <v>133</v>
      </c>
      <c r="J6284" s="163" t="s">
        <v>133</v>
      </c>
      <c r="K6284" s="164">
        <f t="shared" si="298"/>
        <v>0</v>
      </c>
      <c r="L6284" s="165">
        <f t="shared" si="299"/>
        <v>0</v>
      </c>
      <c r="M6284" s="172">
        <v>127</v>
      </c>
      <c r="N6284" s="172">
        <v>64</v>
      </c>
      <c r="O6284" s="167" t="s">
        <v>133</v>
      </c>
      <c r="P6284" s="260" t="e">
        <f t="shared" si="297"/>
        <v>#NUM!</v>
      </c>
      <c r="S6284" s="272"/>
    </row>
    <row r="6285" spans="1:19">
      <c r="A6285" s="161" t="s">
        <v>7517</v>
      </c>
      <c r="C6285" s="161" t="s">
        <v>133</v>
      </c>
      <c r="F6285" s="163" t="s">
        <v>133</v>
      </c>
      <c r="G6285" s="266" t="s">
        <v>133</v>
      </c>
      <c r="H6285" s="163" t="s">
        <v>133</v>
      </c>
      <c r="I6285" s="163" t="s">
        <v>133</v>
      </c>
      <c r="J6285" s="163" t="s">
        <v>133</v>
      </c>
      <c r="K6285" s="164">
        <f t="shared" si="298"/>
        <v>0</v>
      </c>
      <c r="L6285" s="165">
        <f t="shared" si="299"/>
        <v>0</v>
      </c>
      <c r="M6285" s="172">
        <v>127</v>
      </c>
      <c r="N6285" s="172">
        <v>64</v>
      </c>
      <c r="O6285" s="167" t="s">
        <v>133</v>
      </c>
      <c r="P6285" s="260" t="e">
        <f t="shared" si="297"/>
        <v>#NUM!</v>
      </c>
      <c r="S6285" s="272"/>
    </row>
    <row r="6286" spans="1:19">
      <c r="A6286" s="161" t="s">
        <v>7518</v>
      </c>
      <c r="C6286" s="161" t="s">
        <v>133</v>
      </c>
      <c r="F6286" s="163" t="s">
        <v>133</v>
      </c>
      <c r="G6286" s="266" t="s">
        <v>133</v>
      </c>
      <c r="H6286" s="163" t="s">
        <v>133</v>
      </c>
      <c r="I6286" s="163" t="s">
        <v>133</v>
      </c>
      <c r="J6286" s="163" t="s">
        <v>133</v>
      </c>
      <c r="K6286" s="164">
        <f t="shared" si="298"/>
        <v>0</v>
      </c>
      <c r="L6286" s="165">
        <f t="shared" si="299"/>
        <v>0</v>
      </c>
      <c r="M6286" s="172">
        <v>127</v>
      </c>
      <c r="N6286" s="172">
        <v>64</v>
      </c>
      <c r="O6286" s="167" t="s">
        <v>133</v>
      </c>
      <c r="P6286" s="260" t="e">
        <f t="shared" si="297"/>
        <v>#NUM!</v>
      </c>
      <c r="S6286" s="272"/>
    </row>
    <row r="6287" spans="1:19">
      <c r="A6287" s="161" t="s">
        <v>7519</v>
      </c>
      <c r="C6287" s="161" t="s">
        <v>133</v>
      </c>
      <c r="F6287" s="163" t="s">
        <v>133</v>
      </c>
      <c r="G6287" s="266" t="s">
        <v>133</v>
      </c>
      <c r="H6287" s="163" t="s">
        <v>133</v>
      </c>
      <c r="I6287" s="163" t="s">
        <v>133</v>
      </c>
      <c r="J6287" s="163" t="s">
        <v>133</v>
      </c>
      <c r="K6287" s="164">
        <f t="shared" si="298"/>
        <v>0</v>
      </c>
      <c r="L6287" s="165">
        <f t="shared" si="299"/>
        <v>0</v>
      </c>
      <c r="M6287" s="172">
        <v>127</v>
      </c>
      <c r="N6287" s="172">
        <v>64</v>
      </c>
      <c r="O6287" s="167" t="s">
        <v>133</v>
      </c>
      <c r="P6287" s="260" t="e">
        <f t="shared" ref="P6287:P6350" si="300">MEDIAN(Q6287:R6287)</f>
        <v>#NUM!</v>
      </c>
      <c r="S6287" s="272"/>
    </row>
    <row r="6288" spans="1:19">
      <c r="A6288" s="161" t="s">
        <v>7520</v>
      </c>
      <c r="C6288" s="161" t="s">
        <v>133</v>
      </c>
      <c r="F6288" s="163" t="s">
        <v>133</v>
      </c>
      <c r="G6288" s="266" t="s">
        <v>133</v>
      </c>
      <c r="H6288" s="163" t="s">
        <v>133</v>
      </c>
      <c r="I6288" s="163" t="s">
        <v>133</v>
      </c>
      <c r="J6288" s="163" t="s">
        <v>133</v>
      </c>
      <c r="K6288" s="164">
        <f t="shared" ref="K6288:K6351" si="301">IF(OR(D6288="n/a",D6288="nd"),0,D6288)+IF(OR(I6288="n/a",I6288="nd"),0,I6288)</f>
        <v>0</v>
      </c>
      <c r="L6288" s="165">
        <f t="shared" ref="L6288:L6351" si="302">SQRT(SUMSQ(IF(OR(E6288="n/a",E6288="nd"),0,E6288),IF(OR(F6288="n/a",F6288="nd"),0,F6288),IF(OR(J6288="n/a",J6288="nd"),0,J6288)))</f>
        <v>0</v>
      </c>
      <c r="M6288" s="172">
        <v>127</v>
      </c>
      <c r="N6288" s="172">
        <v>64</v>
      </c>
      <c r="O6288" s="167" t="s">
        <v>133</v>
      </c>
      <c r="P6288" s="260" t="e">
        <f t="shared" si="300"/>
        <v>#NUM!</v>
      </c>
      <c r="S6288" s="272"/>
    </row>
    <row r="6289" spans="1:19">
      <c r="A6289" s="161" t="s">
        <v>7521</v>
      </c>
      <c r="C6289" s="161" t="s">
        <v>133</v>
      </c>
      <c r="F6289" s="163" t="s">
        <v>133</v>
      </c>
      <c r="G6289" s="266" t="s">
        <v>133</v>
      </c>
      <c r="H6289" s="163" t="s">
        <v>133</v>
      </c>
      <c r="I6289" s="163" t="s">
        <v>133</v>
      </c>
      <c r="J6289" s="163" t="s">
        <v>133</v>
      </c>
      <c r="K6289" s="164">
        <f t="shared" si="301"/>
        <v>0</v>
      </c>
      <c r="L6289" s="165">
        <f t="shared" si="302"/>
        <v>0</v>
      </c>
      <c r="M6289" s="172">
        <v>127</v>
      </c>
      <c r="N6289" s="172">
        <v>64</v>
      </c>
      <c r="O6289" s="167" t="s">
        <v>133</v>
      </c>
      <c r="P6289" s="260" t="e">
        <f t="shared" si="300"/>
        <v>#NUM!</v>
      </c>
      <c r="S6289" s="272"/>
    </row>
    <row r="6290" spans="1:19">
      <c r="A6290" s="161" t="s">
        <v>7522</v>
      </c>
      <c r="C6290" s="161" t="s">
        <v>133</v>
      </c>
      <c r="F6290" s="163" t="s">
        <v>133</v>
      </c>
      <c r="G6290" s="266" t="s">
        <v>133</v>
      </c>
      <c r="H6290" s="163" t="s">
        <v>133</v>
      </c>
      <c r="I6290" s="163" t="s">
        <v>133</v>
      </c>
      <c r="J6290" s="163" t="s">
        <v>133</v>
      </c>
      <c r="K6290" s="164">
        <f t="shared" si="301"/>
        <v>0</v>
      </c>
      <c r="L6290" s="165">
        <f t="shared" si="302"/>
        <v>0</v>
      </c>
      <c r="M6290" s="172">
        <v>127</v>
      </c>
      <c r="N6290" s="172">
        <v>64</v>
      </c>
      <c r="O6290" s="167" t="s">
        <v>133</v>
      </c>
      <c r="P6290" s="260" t="e">
        <f t="shared" si="300"/>
        <v>#NUM!</v>
      </c>
      <c r="S6290" s="272"/>
    </row>
    <row r="6291" spans="1:19">
      <c r="A6291" s="161" t="s">
        <v>7523</v>
      </c>
      <c r="C6291" s="161" t="s">
        <v>133</v>
      </c>
      <c r="F6291" s="163" t="s">
        <v>133</v>
      </c>
      <c r="G6291" s="266" t="s">
        <v>133</v>
      </c>
      <c r="H6291" s="163" t="s">
        <v>133</v>
      </c>
      <c r="I6291" s="163" t="s">
        <v>133</v>
      </c>
      <c r="J6291" s="163" t="s">
        <v>133</v>
      </c>
      <c r="K6291" s="164">
        <f t="shared" si="301"/>
        <v>0</v>
      </c>
      <c r="L6291" s="165">
        <f t="shared" si="302"/>
        <v>0</v>
      </c>
      <c r="M6291" s="172">
        <v>127</v>
      </c>
      <c r="N6291" s="172">
        <v>64</v>
      </c>
      <c r="O6291" s="167" t="s">
        <v>133</v>
      </c>
      <c r="P6291" s="260" t="e">
        <f t="shared" si="300"/>
        <v>#NUM!</v>
      </c>
      <c r="S6291" s="272"/>
    </row>
    <row r="6292" spans="1:19">
      <c r="A6292" s="161" t="s">
        <v>7524</v>
      </c>
      <c r="C6292" s="161" t="s">
        <v>133</v>
      </c>
      <c r="F6292" s="163" t="s">
        <v>133</v>
      </c>
      <c r="G6292" s="266" t="s">
        <v>133</v>
      </c>
      <c r="H6292" s="163" t="s">
        <v>133</v>
      </c>
      <c r="I6292" s="163" t="s">
        <v>133</v>
      </c>
      <c r="J6292" s="163" t="s">
        <v>133</v>
      </c>
      <c r="K6292" s="164">
        <f t="shared" si="301"/>
        <v>0</v>
      </c>
      <c r="L6292" s="165">
        <f t="shared" si="302"/>
        <v>0</v>
      </c>
      <c r="M6292" s="172">
        <v>127</v>
      </c>
      <c r="N6292" s="172">
        <v>64</v>
      </c>
      <c r="O6292" s="167" t="s">
        <v>133</v>
      </c>
      <c r="P6292" s="260" t="e">
        <f t="shared" si="300"/>
        <v>#NUM!</v>
      </c>
      <c r="S6292" s="272"/>
    </row>
    <row r="6293" spans="1:19">
      <c r="A6293" s="161" t="s">
        <v>7525</v>
      </c>
      <c r="C6293" s="161" t="s">
        <v>133</v>
      </c>
      <c r="F6293" s="163" t="s">
        <v>133</v>
      </c>
      <c r="G6293" s="266" t="s">
        <v>133</v>
      </c>
      <c r="H6293" s="163" t="s">
        <v>133</v>
      </c>
      <c r="I6293" s="163" t="s">
        <v>133</v>
      </c>
      <c r="J6293" s="163" t="s">
        <v>133</v>
      </c>
      <c r="K6293" s="164">
        <f t="shared" si="301"/>
        <v>0</v>
      </c>
      <c r="L6293" s="165">
        <f t="shared" si="302"/>
        <v>0</v>
      </c>
      <c r="M6293" s="172">
        <v>127</v>
      </c>
      <c r="N6293" s="172">
        <v>64</v>
      </c>
      <c r="O6293" s="167" t="s">
        <v>133</v>
      </c>
      <c r="P6293" s="260" t="e">
        <f t="shared" si="300"/>
        <v>#NUM!</v>
      </c>
      <c r="S6293" s="272"/>
    </row>
    <row r="6294" spans="1:19">
      <c r="A6294" s="161" t="s">
        <v>7526</v>
      </c>
      <c r="C6294" s="161" t="s">
        <v>133</v>
      </c>
      <c r="F6294" s="163" t="s">
        <v>133</v>
      </c>
      <c r="G6294" s="266" t="s">
        <v>133</v>
      </c>
      <c r="H6294" s="163" t="s">
        <v>133</v>
      </c>
      <c r="I6294" s="163" t="s">
        <v>133</v>
      </c>
      <c r="J6294" s="163" t="s">
        <v>133</v>
      </c>
      <c r="K6294" s="164">
        <f t="shared" si="301"/>
        <v>0</v>
      </c>
      <c r="L6294" s="165">
        <f t="shared" si="302"/>
        <v>0</v>
      </c>
      <c r="M6294" s="172">
        <v>127</v>
      </c>
      <c r="N6294" s="172">
        <v>64</v>
      </c>
      <c r="O6294" s="167" t="s">
        <v>133</v>
      </c>
      <c r="P6294" s="260" t="e">
        <f t="shared" si="300"/>
        <v>#NUM!</v>
      </c>
      <c r="S6294" s="272"/>
    </row>
    <row r="6295" spans="1:19">
      <c r="A6295" s="161" t="s">
        <v>7527</v>
      </c>
      <c r="C6295" s="161" t="s">
        <v>133</v>
      </c>
      <c r="F6295" s="163" t="s">
        <v>133</v>
      </c>
      <c r="G6295" s="266" t="s">
        <v>133</v>
      </c>
      <c r="H6295" s="163" t="s">
        <v>133</v>
      </c>
      <c r="I6295" s="163" t="s">
        <v>133</v>
      </c>
      <c r="J6295" s="163" t="s">
        <v>133</v>
      </c>
      <c r="K6295" s="164">
        <f t="shared" si="301"/>
        <v>0</v>
      </c>
      <c r="L6295" s="165">
        <f t="shared" si="302"/>
        <v>0</v>
      </c>
      <c r="M6295" s="172">
        <v>127</v>
      </c>
      <c r="N6295" s="172">
        <v>64</v>
      </c>
      <c r="O6295" s="167" t="s">
        <v>133</v>
      </c>
      <c r="P6295" s="260" t="e">
        <f t="shared" si="300"/>
        <v>#NUM!</v>
      </c>
      <c r="S6295" s="272"/>
    </row>
    <row r="6296" spans="1:19">
      <c r="A6296" s="161" t="s">
        <v>7528</v>
      </c>
      <c r="C6296" s="161" t="s">
        <v>133</v>
      </c>
      <c r="F6296" s="163" t="s">
        <v>133</v>
      </c>
      <c r="G6296" s="266" t="s">
        <v>133</v>
      </c>
      <c r="H6296" s="163" t="s">
        <v>133</v>
      </c>
      <c r="I6296" s="163" t="s">
        <v>133</v>
      </c>
      <c r="J6296" s="163" t="s">
        <v>133</v>
      </c>
      <c r="K6296" s="164">
        <f t="shared" si="301"/>
        <v>0</v>
      </c>
      <c r="L6296" s="165">
        <f t="shared" si="302"/>
        <v>0</v>
      </c>
      <c r="M6296" s="172">
        <v>127</v>
      </c>
      <c r="N6296" s="172">
        <v>64</v>
      </c>
      <c r="O6296" s="167" t="s">
        <v>133</v>
      </c>
      <c r="P6296" s="260" t="e">
        <f t="shared" si="300"/>
        <v>#NUM!</v>
      </c>
      <c r="S6296" s="272"/>
    </row>
    <row r="6297" spans="1:19">
      <c r="A6297" s="161" t="s">
        <v>7529</v>
      </c>
      <c r="C6297" s="161" t="s">
        <v>133</v>
      </c>
      <c r="F6297" s="163" t="s">
        <v>133</v>
      </c>
      <c r="G6297" s="266" t="s">
        <v>133</v>
      </c>
      <c r="H6297" s="163" t="s">
        <v>133</v>
      </c>
      <c r="I6297" s="163" t="s">
        <v>133</v>
      </c>
      <c r="J6297" s="163" t="s">
        <v>133</v>
      </c>
      <c r="K6297" s="164">
        <f t="shared" si="301"/>
        <v>0</v>
      </c>
      <c r="L6297" s="165">
        <f t="shared" si="302"/>
        <v>0</v>
      </c>
      <c r="M6297" s="172">
        <v>127</v>
      </c>
      <c r="N6297" s="172">
        <v>64</v>
      </c>
      <c r="O6297" s="167" t="s">
        <v>133</v>
      </c>
      <c r="P6297" s="260" t="e">
        <f t="shared" si="300"/>
        <v>#NUM!</v>
      </c>
      <c r="S6297" s="272"/>
    </row>
    <row r="6298" spans="1:19">
      <c r="A6298" s="161" t="s">
        <v>7530</v>
      </c>
      <c r="C6298" s="161" t="s">
        <v>133</v>
      </c>
      <c r="F6298" s="163" t="s">
        <v>133</v>
      </c>
      <c r="G6298" s="266" t="s">
        <v>133</v>
      </c>
      <c r="H6298" s="163" t="s">
        <v>133</v>
      </c>
      <c r="I6298" s="163" t="s">
        <v>133</v>
      </c>
      <c r="J6298" s="163" t="s">
        <v>133</v>
      </c>
      <c r="K6298" s="164">
        <f t="shared" si="301"/>
        <v>0</v>
      </c>
      <c r="L6298" s="165">
        <f t="shared" si="302"/>
        <v>0</v>
      </c>
      <c r="M6298" s="172">
        <v>127</v>
      </c>
      <c r="N6298" s="172">
        <v>64</v>
      </c>
      <c r="O6298" s="167" t="s">
        <v>133</v>
      </c>
      <c r="P6298" s="260" t="e">
        <f t="shared" si="300"/>
        <v>#NUM!</v>
      </c>
      <c r="S6298" s="272"/>
    </row>
    <row r="6299" spans="1:19">
      <c r="A6299" s="161" t="s">
        <v>7531</v>
      </c>
      <c r="C6299" s="161" t="s">
        <v>133</v>
      </c>
      <c r="F6299" s="163" t="s">
        <v>133</v>
      </c>
      <c r="G6299" s="266" t="s">
        <v>133</v>
      </c>
      <c r="H6299" s="163" t="s">
        <v>133</v>
      </c>
      <c r="I6299" s="163" t="s">
        <v>133</v>
      </c>
      <c r="J6299" s="163" t="s">
        <v>133</v>
      </c>
      <c r="K6299" s="164">
        <f t="shared" si="301"/>
        <v>0</v>
      </c>
      <c r="L6299" s="165">
        <f t="shared" si="302"/>
        <v>0</v>
      </c>
      <c r="M6299" s="172">
        <v>127</v>
      </c>
      <c r="N6299" s="172">
        <v>64</v>
      </c>
      <c r="O6299" s="167" t="s">
        <v>133</v>
      </c>
      <c r="P6299" s="260" t="e">
        <f t="shared" si="300"/>
        <v>#NUM!</v>
      </c>
      <c r="S6299" s="272"/>
    </row>
    <row r="6300" spans="1:19">
      <c r="A6300" s="161" t="s">
        <v>7532</v>
      </c>
      <c r="C6300" s="161" t="s">
        <v>133</v>
      </c>
      <c r="F6300" s="163" t="s">
        <v>133</v>
      </c>
      <c r="G6300" s="266" t="s">
        <v>133</v>
      </c>
      <c r="H6300" s="163" t="s">
        <v>133</v>
      </c>
      <c r="I6300" s="163" t="s">
        <v>133</v>
      </c>
      <c r="J6300" s="163" t="s">
        <v>133</v>
      </c>
      <c r="K6300" s="164">
        <f t="shared" si="301"/>
        <v>0</v>
      </c>
      <c r="L6300" s="165">
        <f t="shared" si="302"/>
        <v>0</v>
      </c>
      <c r="M6300" s="172">
        <v>127</v>
      </c>
      <c r="N6300" s="172">
        <v>64</v>
      </c>
      <c r="O6300" s="167" t="s">
        <v>133</v>
      </c>
      <c r="P6300" s="260" t="e">
        <f t="shared" si="300"/>
        <v>#NUM!</v>
      </c>
      <c r="S6300" s="272"/>
    </row>
    <row r="6301" spans="1:19">
      <c r="A6301" s="161" t="s">
        <v>7533</v>
      </c>
      <c r="C6301" s="161" t="s">
        <v>133</v>
      </c>
      <c r="F6301" s="163" t="s">
        <v>133</v>
      </c>
      <c r="G6301" s="266" t="s">
        <v>133</v>
      </c>
      <c r="H6301" s="163" t="s">
        <v>133</v>
      </c>
      <c r="I6301" s="163" t="s">
        <v>133</v>
      </c>
      <c r="J6301" s="163" t="s">
        <v>133</v>
      </c>
      <c r="K6301" s="164">
        <f t="shared" si="301"/>
        <v>0</v>
      </c>
      <c r="L6301" s="165">
        <f t="shared" si="302"/>
        <v>0</v>
      </c>
      <c r="M6301" s="172">
        <v>127</v>
      </c>
      <c r="N6301" s="172">
        <v>64</v>
      </c>
      <c r="O6301" s="167" t="s">
        <v>133</v>
      </c>
      <c r="P6301" s="260" t="e">
        <f t="shared" si="300"/>
        <v>#NUM!</v>
      </c>
      <c r="S6301" s="272"/>
    </row>
    <row r="6302" spans="1:19">
      <c r="A6302" s="161" t="s">
        <v>7534</v>
      </c>
      <c r="C6302" s="161" t="s">
        <v>133</v>
      </c>
      <c r="F6302" s="163" t="s">
        <v>133</v>
      </c>
      <c r="G6302" s="266" t="s">
        <v>133</v>
      </c>
      <c r="H6302" s="163" t="s">
        <v>133</v>
      </c>
      <c r="I6302" s="163" t="s">
        <v>133</v>
      </c>
      <c r="J6302" s="163" t="s">
        <v>133</v>
      </c>
      <c r="K6302" s="164">
        <f t="shared" si="301"/>
        <v>0</v>
      </c>
      <c r="L6302" s="165">
        <f t="shared" si="302"/>
        <v>0</v>
      </c>
      <c r="M6302" s="172">
        <v>127</v>
      </c>
      <c r="N6302" s="172">
        <v>64</v>
      </c>
      <c r="O6302" s="167" t="s">
        <v>133</v>
      </c>
      <c r="P6302" s="260" t="e">
        <f t="shared" si="300"/>
        <v>#NUM!</v>
      </c>
      <c r="S6302" s="272"/>
    </row>
    <row r="6303" spans="1:19">
      <c r="A6303" s="161" t="s">
        <v>7535</v>
      </c>
      <c r="C6303" s="161" t="s">
        <v>133</v>
      </c>
      <c r="F6303" s="163" t="s">
        <v>133</v>
      </c>
      <c r="G6303" s="266" t="s">
        <v>133</v>
      </c>
      <c r="H6303" s="163" t="s">
        <v>133</v>
      </c>
      <c r="I6303" s="163" t="s">
        <v>133</v>
      </c>
      <c r="J6303" s="163" t="s">
        <v>133</v>
      </c>
      <c r="K6303" s="164">
        <f t="shared" si="301"/>
        <v>0</v>
      </c>
      <c r="L6303" s="165">
        <f t="shared" si="302"/>
        <v>0</v>
      </c>
      <c r="M6303" s="172">
        <v>127</v>
      </c>
      <c r="N6303" s="172">
        <v>64</v>
      </c>
      <c r="O6303" s="167" t="s">
        <v>133</v>
      </c>
      <c r="P6303" s="260" t="e">
        <f t="shared" si="300"/>
        <v>#NUM!</v>
      </c>
      <c r="S6303" s="272"/>
    </row>
    <row r="6304" spans="1:19">
      <c r="A6304" s="161" t="s">
        <v>7536</v>
      </c>
      <c r="C6304" s="161" t="s">
        <v>133</v>
      </c>
      <c r="F6304" s="163" t="s">
        <v>133</v>
      </c>
      <c r="G6304" s="266" t="s">
        <v>133</v>
      </c>
      <c r="H6304" s="163" t="s">
        <v>133</v>
      </c>
      <c r="I6304" s="163" t="s">
        <v>133</v>
      </c>
      <c r="J6304" s="163" t="s">
        <v>133</v>
      </c>
      <c r="K6304" s="164">
        <f t="shared" si="301"/>
        <v>0</v>
      </c>
      <c r="L6304" s="165">
        <f t="shared" si="302"/>
        <v>0</v>
      </c>
      <c r="M6304" s="172">
        <v>127</v>
      </c>
      <c r="N6304" s="172">
        <v>64</v>
      </c>
      <c r="O6304" s="167" t="s">
        <v>133</v>
      </c>
      <c r="P6304" s="260" t="e">
        <f t="shared" si="300"/>
        <v>#NUM!</v>
      </c>
      <c r="S6304" s="272"/>
    </row>
    <row r="6305" spans="1:19">
      <c r="A6305" s="161" t="s">
        <v>7537</v>
      </c>
      <c r="C6305" s="161" t="s">
        <v>133</v>
      </c>
      <c r="F6305" s="163" t="s">
        <v>133</v>
      </c>
      <c r="G6305" s="266" t="s">
        <v>133</v>
      </c>
      <c r="H6305" s="163" t="s">
        <v>133</v>
      </c>
      <c r="I6305" s="163" t="s">
        <v>133</v>
      </c>
      <c r="J6305" s="163" t="s">
        <v>133</v>
      </c>
      <c r="K6305" s="164">
        <f t="shared" si="301"/>
        <v>0</v>
      </c>
      <c r="L6305" s="165">
        <f t="shared" si="302"/>
        <v>0</v>
      </c>
      <c r="M6305" s="172">
        <v>127</v>
      </c>
      <c r="N6305" s="172">
        <v>64</v>
      </c>
      <c r="O6305" s="167" t="s">
        <v>133</v>
      </c>
      <c r="P6305" s="260" t="e">
        <f t="shared" si="300"/>
        <v>#NUM!</v>
      </c>
      <c r="S6305" s="272"/>
    </row>
    <row r="6306" spans="1:19">
      <c r="A6306" s="161" t="s">
        <v>7538</v>
      </c>
      <c r="C6306" s="161" t="s">
        <v>133</v>
      </c>
      <c r="F6306" s="163" t="s">
        <v>133</v>
      </c>
      <c r="G6306" s="266" t="s">
        <v>133</v>
      </c>
      <c r="H6306" s="163" t="s">
        <v>133</v>
      </c>
      <c r="I6306" s="163" t="s">
        <v>133</v>
      </c>
      <c r="J6306" s="163" t="s">
        <v>133</v>
      </c>
      <c r="K6306" s="164">
        <f t="shared" si="301"/>
        <v>0</v>
      </c>
      <c r="L6306" s="165">
        <f t="shared" si="302"/>
        <v>0</v>
      </c>
      <c r="M6306" s="172">
        <v>127</v>
      </c>
      <c r="N6306" s="172">
        <v>64</v>
      </c>
      <c r="O6306" s="167" t="s">
        <v>133</v>
      </c>
      <c r="P6306" s="260" t="e">
        <f t="shared" si="300"/>
        <v>#NUM!</v>
      </c>
      <c r="S6306" s="272"/>
    </row>
    <row r="6307" spans="1:19">
      <c r="A6307" s="161" t="s">
        <v>7539</v>
      </c>
      <c r="C6307" s="161" t="s">
        <v>133</v>
      </c>
      <c r="F6307" s="163" t="s">
        <v>133</v>
      </c>
      <c r="G6307" s="266" t="s">
        <v>133</v>
      </c>
      <c r="H6307" s="163" t="s">
        <v>133</v>
      </c>
      <c r="I6307" s="163" t="s">
        <v>133</v>
      </c>
      <c r="J6307" s="163" t="s">
        <v>133</v>
      </c>
      <c r="K6307" s="164">
        <f t="shared" si="301"/>
        <v>0</v>
      </c>
      <c r="L6307" s="165">
        <f t="shared" si="302"/>
        <v>0</v>
      </c>
      <c r="M6307" s="172">
        <v>127</v>
      </c>
      <c r="N6307" s="172">
        <v>64</v>
      </c>
      <c r="O6307" s="167" t="s">
        <v>133</v>
      </c>
      <c r="P6307" s="260" t="e">
        <f t="shared" si="300"/>
        <v>#NUM!</v>
      </c>
      <c r="S6307" s="272"/>
    </row>
    <row r="6308" spans="1:19">
      <c r="A6308" s="161" t="s">
        <v>7540</v>
      </c>
      <c r="C6308" s="161" t="s">
        <v>133</v>
      </c>
      <c r="F6308" s="163" t="s">
        <v>133</v>
      </c>
      <c r="G6308" s="266" t="s">
        <v>133</v>
      </c>
      <c r="H6308" s="163" t="s">
        <v>133</v>
      </c>
      <c r="I6308" s="163" t="s">
        <v>133</v>
      </c>
      <c r="J6308" s="163" t="s">
        <v>133</v>
      </c>
      <c r="K6308" s="164">
        <f t="shared" si="301"/>
        <v>0</v>
      </c>
      <c r="L6308" s="165">
        <f t="shared" si="302"/>
        <v>0</v>
      </c>
      <c r="M6308" s="172">
        <v>127</v>
      </c>
      <c r="N6308" s="172">
        <v>64</v>
      </c>
      <c r="O6308" s="167" t="s">
        <v>133</v>
      </c>
      <c r="P6308" s="260" t="e">
        <f t="shared" si="300"/>
        <v>#NUM!</v>
      </c>
      <c r="S6308" s="272"/>
    </row>
    <row r="6309" spans="1:19">
      <c r="A6309" s="161" t="s">
        <v>7541</v>
      </c>
      <c r="C6309" s="161" t="s">
        <v>133</v>
      </c>
      <c r="F6309" s="163" t="s">
        <v>133</v>
      </c>
      <c r="G6309" s="266" t="s">
        <v>133</v>
      </c>
      <c r="H6309" s="163" t="s">
        <v>133</v>
      </c>
      <c r="I6309" s="163" t="s">
        <v>133</v>
      </c>
      <c r="J6309" s="163" t="s">
        <v>133</v>
      </c>
      <c r="K6309" s="164">
        <f t="shared" si="301"/>
        <v>0</v>
      </c>
      <c r="L6309" s="165">
        <f t="shared" si="302"/>
        <v>0</v>
      </c>
      <c r="M6309" s="172">
        <v>127</v>
      </c>
      <c r="N6309" s="172">
        <v>64</v>
      </c>
      <c r="O6309" s="167" t="s">
        <v>133</v>
      </c>
      <c r="P6309" s="260" t="e">
        <f t="shared" si="300"/>
        <v>#NUM!</v>
      </c>
      <c r="S6309" s="272"/>
    </row>
    <row r="6310" spans="1:19">
      <c r="A6310" s="161" t="s">
        <v>7542</v>
      </c>
      <c r="C6310" s="161" t="s">
        <v>133</v>
      </c>
      <c r="F6310" s="163" t="s">
        <v>133</v>
      </c>
      <c r="G6310" s="266" t="s">
        <v>133</v>
      </c>
      <c r="H6310" s="163" t="s">
        <v>133</v>
      </c>
      <c r="I6310" s="163" t="s">
        <v>133</v>
      </c>
      <c r="J6310" s="163" t="s">
        <v>133</v>
      </c>
      <c r="K6310" s="164">
        <f t="shared" si="301"/>
        <v>0</v>
      </c>
      <c r="L6310" s="165">
        <f t="shared" si="302"/>
        <v>0</v>
      </c>
      <c r="M6310" s="172">
        <v>127</v>
      </c>
      <c r="N6310" s="172">
        <v>64</v>
      </c>
      <c r="O6310" s="167" t="s">
        <v>133</v>
      </c>
      <c r="P6310" s="260" t="e">
        <f t="shared" si="300"/>
        <v>#NUM!</v>
      </c>
      <c r="S6310" s="272"/>
    </row>
    <row r="6311" spans="1:19">
      <c r="A6311" s="161" t="s">
        <v>7543</v>
      </c>
      <c r="C6311" s="161" t="s">
        <v>133</v>
      </c>
      <c r="F6311" s="163" t="s">
        <v>133</v>
      </c>
      <c r="G6311" s="266" t="s">
        <v>133</v>
      </c>
      <c r="H6311" s="163" t="s">
        <v>133</v>
      </c>
      <c r="I6311" s="163" t="s">
        <v>133</v>
      </c>
      <c r="J6311" s="163" t="s">
        <v>133</v>
      </c>
      <c r="K6311" s="164">
        <f t="shared" si="301"/>
        <v>0</v>
      </c>
      <c r="L6311" s="165">
        <f t="shared" si="302"/>
        <v>0</v>
      </c>
      <c r="M6311" s="172">
        <v>127</v>
      </c>
      <c r="N6311" s="172">
        <v>64</v>
      </c>
      <c r="O6311" s="167" t="s">
        <v>133</v>
      </c>
      <c r="P6311" s="260" t="e">
        <f t="shared" si="300"/>
        <v>#NUM!</v>
      </c>
      <c r="S6311" s="272"/>
    </row>
    <row r="6312" spans="1:19">
      <c r="A6312" s="161" t="s">
        <v>7544</v>
      </c>
      <c r="C6312" s="161" t="s">
        <v>133</v>
      </c>
      <c r="F6312" s="163" t="s">
        <v>133</v>
      </c>
      <c r="G6312" s="266" t="s">
        <v>133</v>
      </c>
      <c r="H6312" s="163" t="s">
        <v>133</v>
      </c>
      <c r="I6312" s="163" t="s">
        <v>133</v>
      </c>
      <c r="J6312" s="163" t="s">
        <v>133</v>
      </c>
      <c r="K6312" s="164">
        <f t="shared" si="301"/>
        <v>0</v>
      </c>
      <c r="L6312" s="165">
        <f t="shared" si="302"/>
        <v>0</v>
      </c>
      <c r="M6312" s="172">
        <v>127</v>
      </c>
      <c r="N6312" s="172">
        <v>64</v>
      </c>
      <c r="O6312" s="167" t="s">
        <v>133</v>
      </c>
      <c r="P6312" s="260" t="e">
        <f t="shared" si="300"/>
        <v>#NUM!</v>
      </c>
      <c r="S6312" s="272"/>
    </row>
    <row r="6313" spans="1:19">
      <c r="A6313" s="161" t="s">
        <v>7545</v>
      </c>
      <c r="C6313" s="161" t="s">
        <v>133</v>
      </c>
      <c r="F6313" s="163" t="s">
        <v>133</v>
      </c>
      <c r="G6313" s="266" t="s">
        <v>133</v>
      </c>
      <c r="H6313" s="163" t="s">
        <v>133</v>
      </c>
      <c r="I6313" s="163" t="s">
        <v>133</v>
      </c>
      <c r="J6313" s="163" t="s">
        <v>133</v>
      </c>
      <c r="K6313" s="164">
        <f t="shared" si="301"/>
        <v>0</v>
      </c>
      <c r="L6313" s="165">
        <f t="shared" si="302"/>
        <v>0</v>
      </c>
      <c r="M6313" s="172">
        <v>127</v>
      </c>
      <c r="N6313" s="172">
        <v>64</v>
      </c>
      <c r="O6313" s="167" t="s">
        <v>133</v>
      </c>
      <c r="P6313" s="260" t="e">
        <f t="shared" si="300"/>
        <v>#NUM!</v>
      </c>
      <c r="S6313" s="272"/>
    </row>
    <row r="6314" spans="1:19">
      <c r="A6314" s="161" t="s">
        <v>7546</v>
      </c>
      <c r="C6314" s="161" t="s">
        <v>133</v>
      </c>
      <c r="F6314" s="163" t="s">
        <v>133</v>
      </c>
      <c r="G6314" s="266" t="s">
        <v>133</v>
      </c>
      <c r="H6314" s="163" t="s">
        <v>133</v>
      </c>
      <c r="I6314" s="163" t="s">
        <v>133</v>
      </c>
      <c r="J6314" s="163" t="s">
        <v>133</v>
      </c>
      <c r="K6314" s="164">
        <f t="shared" si="301"/>
        <v>0</v>
      </c>
      <c r="L6314" s="165">
        <f t="shared" si="302"/>
        <v>0</v>
      </c>
      <c r="M6314" s="172">
        <v>127</v>
      </c>
      <c r="N6314" s="172">
        <v>64</v>
      </c>
      <c r="O6314" s="167" t="s">
        <v>133</v>
      </c>
      <c r="P6314" s="260" t="e">
        <f t="shared" si="300"/>
        <v>#NUM!</v>
      </c>
      <c r="S6314" s="272"/>
    </row>
    <row r="6315" spans="1:19">
      <c r="A6315" s="161" t="s">
        <v>7547</v>
      </c>
      <c r="C6315" s="161" t="s">
        <v>133</v>
      </c>
      <c r="F6315" s="163" t="s">
        <v>133</v>
      </c>
      <c r="G6315" s="266" t="s">
        <v>133</v>
      </c>
      <c r="H6315" s="163" t="s">
        <v>133</v>
      </c>
      <c r="I6315" s="163" t="s">
        <v>133</v>
      </c>
      <c r="J6315" s="163" t="s">
        <v>133</v>
      </c>
      <c r="K6315" s="164">
        <f t="shared" si="301"/>
        <v>0</v>
      </c>
      <c r="L6315" s="165">
        <f t="shared" si="302"/>
        <v>0</v>
      </c>
      <c r="M6315" s="172">
        <v>127</v>
      </c>
      <c r="N6315" s="172">
        <v>64</v>
      </c>
      <c r="O6315" s="167" t="s">
        <v>133</v>
      </c>
      <c r="P6315" s="260" t="e">
        <f t="shared" si="300"/>
        <v>#NUM!</v>
      </c>
      <c r="S6315" s="272"/>
    </row>
    <row r="6316" spans="1:19">
      <c r="A6316" s="161" t="s">
        <v>7548</v>
      </c>
      <c r="C6316" s="161" t="s">
        <v>133</v>
      </c>
      <c r="F6316" s="163" t="s">
        <v>133</v>
      </c>
      <c r="G6316" s="266" t="s">
        <v>133</v>
      </c>
      <c r="H6316" s="163" t="s">
        <v>133</v>
      </c>
      <c r="I6316" s="163" t="s">
        <v>133</v>
      </c>
      <c r="J6316" s="163" t="s">
        <v>133</v>
      </c>
      <c r="K6316" s="164">
        <f t="shared" si="301"/>
        <v>0</v>
      </c>
      <c r="L6316" s="165">
        <f t="shared" si="302"/>
        <v>0</v>
      </c>
      <c r="M6316" s="172">
        <v>127</v>
      </c>
      <c r="N6316" s="172">
        <v>64</v>
      </c>
      <c r="O6316" s="167" t="s">
        <v>133</v>
      </c>
      <c r="P6316" s="260" t="e">
        <f t="shared" si="300"/>
        <v>#NUM!</v>
      </c>
      <c r="S6316" s="272"/>
    </row>
    <row r="6317" spans="1:19">
      <c r="A6317" s="161" t="s">
        <v>7549</v>
      </c>
      <c r="C6317" s="161" t="s">
        <v>133</v>
      </c>
      <c r="F6317" s="163" t="s">
        <v>133</v>
      </c>
      <c r="G6317" s="266" t="s">
        <v>133</v>
      </c>
      <c r="H6317" s="163" t="s">
        <v>133</v>
      </c>
      <c r="I6317" s="163" t="s">
        <v>133</v>
      </c>
      <c r="J6317" s="163" t="s">
        <v>133</v>
      </c>
      <c r="K6317" s="164">
        <f t="shared" si="301"/>
        <v>0</v>
      </c>
      <c r="L6317" s="165">
        <f t="shared" si="302"/>
        <v>0</v>
      </c>
      <c r="M6317" s="172">
        <v>127</v>
      </c>
      <c r="N6317" s="172">
        <v>64</v>
      </c>
      <c r="O6317" s="167" t="s">
        <v>133</v>
      </c>
      <c r="P6317" s="260" t="e">
        <f t="shared" si="300"/>
        <v>#NUM!</v>
      </c>
      <c r="S6317" s="272"/>
    </row>
    <row r="6318" spans="1:19">
      <c r="A6318" s="161" t="s">
        <v>7550</v>
      </c>
      <c r="C6318" s="161" t="s">
        <v>133</v>
      </c>
      <c r="F6318" s="163" t="s">
        <v>133</v>
      </c>
      <c r="G6318" s="266" t="s">
        <v>133</v>
      </c>
      <c r="H6318" s="163" t="s">
        <v>133</v>
      </c>
      <c r="I6318" s="163" t="s">
        <v>133</v>
      </c>
      <c r="J6318" s="163" t="s">
        <v>133</v>
      </c>
      <c r="K6318" s="164">
        <f t="shared" si="301"/>
        <v>0</v>
      </c>
      <c r="L6318" s="165">
        <f t="shared" si="302"/>
        <v>0</v>
      </c>
      <c r="M6318" s="172">
        <v>127</v>
      </c>
      <c r="N6318" s="172">
        <v>64</v>
      </c>
      <c r="O6318" s="167" t="s">
        <v>133</v>
      </c>
      <c r="P6318" s="260" t="e">
        <f t="shared" si="300"/>
        <v>#NUM!</v>
      </c>
      <c r="S6318" s="272"/>
    </row>
    <row r="6319" spans="1:19">
      <c r="A6319" s="161" t="s">
        <v>7551</v>
      </c>
      <c r="C6319" s="161" t="s">
        <v>133</v>
      </c>
      <c r="F6319" s="163" t="s">
        <v>133</v>
      </c>
      <c r="G6319" s="266" t="s">
        <v>133</v>
      </c>
      <c r="H6319" s="163" t="s">
        <v>133</v>
      </c>
      <c r="I6319" s="163" t="s">
        <v>133</v>
      </c>
      <c r="J6319" s="163" t="s">
        <v>133</v>
      </c>
      <c r="K6319" s="164">
        <f t="shared" si="301"/>
        <v>0</v>
      </c>
      <c r="L6319" s="165">
        <f t="shared" si="302"/>
        <v>0</v>
      </c>
      <c r="M6319" s="172">
        <v>127</v>
      </c>
      <c r="N6319" s="172">
        <v>64</v>
      </c>
      <c r="O6319" s="167" t="s">
        <v>133</v>
      </c>
      <c r="P6319" s="260" t="e">
        <f t="shared" si="300"/>
        <v>#NUM!</v>
      </c>
      <c r="S6319" s="272"/>
    </row>
    <row r="6320" spans="1:19">
      <c r="A6320" s="161" t="s">
        <v>7552</v>
      </c>
      <c r="C6320" s="161" t="s">
        <v>133</v>
      </c>
      <c r="F6320" s="163" t="s">
        <v>133</v>
      </c>
      <c r="G6320" s="266" t="s">
        <v>133</v>
      </c>
      <c r="H6320" s="163" t="s">
        <v>133</v>
      </c>
      <c r="I6320" s="163" t="s">
        <v>133</v>
      </c>
      <c r="J6320" s="163" t="s">
        <v>133</v>
      </c>
      <c r="K6320" s="164">
        <f t="shared" si="301"/>
        <v>0</v>
      </c>
      <c r="L6320" s="165">
        <f t="shared" si="302"/>
        <v>0</v>
      </c>
      <c r="M6320" s="172">
        <v>127</v>
      </c>
      <c r="N6320" s="172">
        <v>64</v>
      </c>
      <c r="O6320" s="167" t="s">
        <v>133</v>
      </c>
      <c r="P6320" s="260" t="e">
        <f t="shared" si="300"/>
        <v>#NUM!</v>
      </c>
      <c r="S6320" s="272"/>
    </row>
    <row r="6321" spans="1:19">
      <c r="A6321" s="161" t="s">
        <v>7553</v>
      </c>
      <c r="C6321" s="161" t="s">
        <v>133</v>
      </c>
      <c r="F6321" s="163" t="s">
        <v>133</v>
      </c>
      <c r="G6321" s="266" t="s">
        <v>133</v>
      </c>
      <c r="H6321" s="163" t="s">
        <v>133</v>
      </c>
      <c r="I6321" s="163" t="s">
        <v>133</v>
      </c>
      <c r="J6321" s="163" t="s">
        <v>133</v>
      </c>
      <c r="K6321" s="164">
        <f t="shared" si="301"/>
        <v>0</v>
      </c>
      <c r="L6321" s="165">
        <f t="shared" si="302"/>
        <v>0</v>
      </c>
      <c r="M6321" s="172">
        <v>127</v>
      </c>
      <c r="N6321" s="172">
        <v>64</v>
      </c>
      <c r="O6321" s="167" t="s">
        <v>133</v>
      </c>
      <c r="P6321" s="260" t="e">
        <f t="shared" si="300"/>
        <v>#NUM!</v>
      </c>
      <c r="S6321" s="272"/>
    </row>
    <row r="6322" spans="1:19">
      <c r="A6322" s="161" t="s">
        <v>7554</v>
      </c>
      <c r="C6322" s="161" t="s">
        <v>133</v>
      </c>
      <c r="F6322" s="163" t="s">
        <v>133</v>
      </c>
      <c r="G6322" s="266" t="s">
        <v>133</v>
      </c>
      <c r="H6322" s="163" t="s">
        <v>133</v>
      </c>
      <c r="I6322" s="163" t="s">
        <v>133</v>
      </c>
      <c r="J6322" s="163" t="s">
        <v>133</v>
      </c>
      <c r="K6322" s="164">
        <f t="shared" si="301"/>
        <v>0</v>
      </c>
      <c r="L6322" s="165">
        <f t="shared" si="302"/>
        <v>0</v>
      </c>
      <c r="M6322" s="172">
        <v>127</v>
      </c>
      <c r="N6322" s="172">
        <v>64</v>
      </c>
      <c r="O6322" s="167" t="s">
        <v>133</v>
      </c>
      <c r="P6322" s="260" t="e">
        <f t="shared" si="300"/>
        <v>#NUM!</v>
      </c>
      <c r="S6322" s="272"/>
    </row>
    <row r="6323" spans="1:19">
      <c r="A6323" s="161" t="s">
        <v>7555</v>
      </c>
      <c r="C6323" s="161" t="s">
        <v>133</v>
      </c>
      <c r="F6323" s="163" t="s">
        <v>133</v>
      </c>
      <c r="G6323" s="266" t="s">
        <v>133</v>
      </c>
      <c r="H6323" s="163" t="s">
        <v>133</v>
      </c>
      <c r="I6323" s="163" t="s">
        <v>133</v>
      </c>
      <c r="J6323" s="163" t="s">
        <v>133</v>
      </c>
      <c r="K6323" s="164">
        <f t="shared" si="301"/>
        <v>0</v>
      </c>
      <c r="L6323" s="165">
        <f t="shared" si="302"/>
        <v>0</v>
      </c>
      <c r="M6323" s="172">
        <v>127</v>
      </c>
      <c r="N6323" s="172">
        <v>64</v>
      </c>
      <c r="O6323" s="167" t="s">
        <v>133</v>
      </c>
      <c r="P6323" s="260" t="e">
        <f t="shared" si="300"/>
        <v>#NUM!</v>
      </c>
      <c r="S6323" s="272"/>
    </row>
    <row r="6324" spans="1:19">
      <c r="A6324" s="161" t="s">
        <v>7556</v>
      </c>
      <c r="C6324" s="161" t="s">
        <v>133</v>
      </c>
      <c r="F6324" s="163" t="s">
        <v>133</v>
      </c>
      <c r="G6324" s="266" t="s">
        <v>133</v>
      </c>
      <c r="H6324" s="163" t="s">
        <v>133</v>
      </c>
      <c r="I6324" s="163" t="s">
        <v>133</v>
      </c>
      <c r="J6324" s="163" t="s">
        <v>133</v>
      </c>
      <c r="K6324" s="164">
        <f t="shared" si="301"/>
        <v>0</v>
      </c>
      <c r="L6324" s="165">
        <f t="shared" si="302"/>
        <v>0</v>
      </c>
      <c r="M6324" s="172">
        <v>127</v>
      </c>
      <c r="N6324" s="172">
        <v>64</v>
      </c>
      <c r="O6324" s="167" t="s">
        <v>133</v>
      </c>
      <c r="P6324" s="260" t="e">
        <f t="shared" si="300"/>
        <v>#NUM!</v>
      </c>
      <c r="S6324" s="272"/>
    </row>
    <row r="6325" spans="1:19">
      <c r="A6325" s="161" t="s">
        <v>7557</v>
      </c>
      <c r="C6325" s="161" t="s">
        <v>133</v>
      </c>
      <c r="F6325" s="163" t="s">
        <v>133</v>
      </c>
      <c r="G6325" s="266" t="s">
        <v>133</v>
      </c>
      <c r="H6325" s="163" t="s">
        <v>133</v>
      </c>
      <c r="I6325" s="163" t="s">
        <v>133</v>
      </c>
      <c r="J6325" s="163" t="s">
        <v>133</v>
      </c>
      <c r="K6325" s="164">
        <f t="shared" si="301"/>
        <v>0</v>
      </c>
      <c r="L6325" s="165">
        <f t="shared" si="302"/>
        <v>0</v>
      </c>
      <c r="M6325" s="172">
        <v>127</v>
      </c>
      <c r="N6325" s="172">
        <v>64</v>
      </c>
      <c r="O6325" s="167" t="s">
        <v>133</v>
      </c>
      <c r="P6325" s="260" t="e">
        <f t="shared" si="300"/>
        <v>#NUM!</v>
      </c>
      <c r="S6325" s="272"/>
    </row>
    <row r="6326" spans="1:19">
      <c r="A6326" s="161" t="s">
        <v>7558</v>
      </c>
      <c r="C6326" s="161" t="s">
        <v>133</v>
      </c>
      <c r="F6326" s="163" t="s">
        <v>133</v>
      </c>
      <c r="G6326" s="266" t="s">
        <v>133</v>
      </c>
      <c r="H6326" s="163" t="s">
        <v>133</v>
      </c>
      <c r="I6326" s="163" t="s">
        <v>133</v>
      </c>
      <c r="J6326" s="163" t="s">
        <v>133</v>
      </c>
      <c r="K6326" s="164">
        <f t="shared" si="301"/>
        <v>0</v>
      </c>
      <c r="L6326" s="165">
        <f t="shared" si="302"/>
        <v>0</v>
      </c>
      <c r="M6326" s="172">
        <v>127</v>
      </c>
      <c r="N6326" s="172">
        <v>64</v>
      </c>
      <c r="O6326" s="167" t="s">
        <v>133</v>
      </c>
      <c r="P6326" s="260" t="e">
        <f t="shared" si="300"/>
        <v>#NUM!</v>
      </c>
      <c r="S6326" s="272"/>
    </row>
    <row r="6327" spans="1:19">
      <c r="A6327" s="161" t="s">
        <v>7559</v>
      </c>
      <c r="C6327" s="161" t="s">
        <v>133</v>
      </c>
      <c r="F6327" s="163" t="s">
        <v>133</v>
      </c>
      <c r="G6327" s="266" t="s">
        <v>133</v>
      </c>
      <c r="H6327" s="163" t="s">
        <v>133</v>
      </c>
      <c r="I6327" s="163" t="s">
        <v>133</v>
      </c>
      <c r="J6327" s="163" t="s">
        <v>133</v>
      </c>
      <c r="K6327" s="164">
        <f t="shared" si="301"/>
        <v>0</v>
      </c>
      <c r="L6327" s="165">
        <f t="shared" si="302"/>
        <v>0</v>
      </c>
      <c r="M6327" s="172">
        <v>127</v>
      </c>
      <c r="N6327" s="172">
        <v>64</v>
      </c>
      <c r="O6327" s="167" t="s">
        <v>133</v>
      </c>
      <c r="P6327" s="260" t="e">
        <f t="shared" si="300"/>
        <v>#NUM!</v>
      </c>
      <c r="S6327" s="272"/>
    </row>
    <row r="6328" spans="1:19">
      <c r="A6328" s="161" t="s">
        <v>7560</v>
      </c>
      <c r="C6328" s="161" t="s">
        <v>133</v>
      </c>
      <c r="F6328" s="163" t="s">
        <v>133</v>
      </c>
      <c r="G6328" s="266" t="s">
        <v>133</v>
      </c>
      <c r="H6328" s="163" t="s">
        <v>133</v>
      </c>
      <c r="I6328" s="163" t="s">
        <v>133</v>
      </c>
      <c r="J6328" s="163" t="s">
        <v>133</v>
      </c>
      <c r="K6328" s="164">
        <f t="shared" si="301"/>
        <v>0</v>
      </c>
      <c r="L6328" s="165">
        <f t="shared" si="302"/>
        <v>0</v>
      </c>
      <c r="M6328" s="172">
        <v>127</v>
      </c>
      <c r="N6328" s="172">
        <v>64</v>
      </c>
      <c r="O6328" s="167" t="s">
        <v>133</v>
      </c>
      <c r="P6328" s="260" t="e">
        <f t="shared" si="300"/>
        <v>#NUM!</v>
      </c>
      <c r="S6328" s="272"/>
    </row>
    <row r="6329" spans="1:19">
      <c r="A6329" s="161" t="s">
        <v>7561</v>
      </c>
      <c r="C6329" s="161" t="s">
        <v>133</v>
      </c>
      <c r="F6329" s="163" t="s">
        <v>133</v>
      </c>
      <c r="G6329" s="266" t="s">
        <v>133</v>
      </c>
      <c r="H6329" s="163" t="s">
        <v>133</v>
      </c>
      <c r="I6329" s="163" t="s">
        <v>133</v>
      </c>
      <c r="J6329" s="163" t="s">
        <v>133</v>
      </c>
      <c r="K6329" s="164">
        <f t="shared" si="301"/>
        <v>0</v>
      </c>
      <c r="L6329" s="165">
        <f t="shared" si="302"/>
        <v>0</v>
      </c>
      <c r="M6329" s="172">
        <v>127</v>
      </c>
      <c r="N6329" s="172">
        <v>64</v>
      </c>
      <c r="O6329" s="167" t="s">
        <v>133</v>
      </c>
      <c r="P6329" s="260" t="e">
        <f t="shared" si="300"/>
        <v>#NUM!</v>
      </c>
      <c r="S6329" s="272"/>
    </row>
    <row r="6330" spans="1:19">
      <c r="A6330" s="161" t="s">
        <v>7562</v>
      </c>
      <c r="C6330" s="161" t="s">
        <v>133</v>
      </c>
      <c r="F6330" s="163" t="s">
        <v>133</v>
      </c>
      <c r="G6330" s="266" t="s">
        <v>133</v>
      </c>
      <c r="H6330" s="163" t="s">
        <v>133</v>
      </c>
      <c r="I6330" s="163" t="s">
        <v>133</v>
      </c>
      <c r="J6330" s="163" t="s">
        <v>133</v>
      </c>
      <c r="K6330" s="164">
        <f t="shared" si="301"/>
        <v>0</v>
      </c>
      <c r="L6330" s="165">
        <f t="shared" si="302"/>
        <v>0</v>
      </c>
      <c r="M6330" s="172">
        <v>127</v>
      </c>
      <c r="N6330" s="172">
        <v>64</v>
      </c>
      <c r="O6330" s="167" t="s">
        <v>133</v>
      </c>
      <c r="P6330" s="260" t="e">
        <f t="shared" si="300"/>
        <v>#NUM!</v>
      </c>
      <c r="S6330" s="272"/>
    </row>
    <row r="6331" spans="1:19">
      <c r="A6331" s="161" t="s">
        <v>7563</v>
      </c>
      <c r="C6331" s="161" t="s">
        <v>133</v>
      </c>
      <c r="F6331" s="163" t="s">
        <v>133</v>
      </c>
      <c r="G6331" s="266" t="s">
        <v>133</v>
      </c>
      <c r="H6331" s="163" t="s">
        <v>133</v>
      </c>
      <c r="I6331" s="163" t="s">
        <v>133</v>
      </c>
      <c r="J6331" s="163" t="s">
        <v>133</v>
      </c>
      <c r="K6331" s="164">
        <f t="shared" si="301"/>
        <v>0</v>
      </c>
      <c r="L6331" s="165">
        <f t="shared" si="302"/>
        <v>0</v>
      </c>
      <c r="M6331" s="172">
        <v>127</v>
      </c>
      <c r="N6331" s="172">
        <v>64</v>
      </c>
      <c r="O6331" s="167" t="s">
        <v>133</v>
      </c>
      <c r="P6331" s="260" t="e">
        <f t="shared" si="300"/>
        <v>#NUM!</v>
      </c>
      <c r="S6331" s="272"/>
    </row>
    <row r="6332" spans="1:19">
      <c r="A6332" s="161" t="s">
        <v>7564</v>
      </c>
      <c r="C6332" s="161" t="s">
        <v>133</v>
      </c>
      <c r="F6332" s="163" t="s">
        <v>133</v>
      </c>
      <c r="G6332" s="266" t="s">
        <v>133</v>
      </c>
      <c r="H6332" s="163" t="s">
        <v>133</v>
      </c>
      <c r="I6332" s="163" t="s">
        <v>133</v>
      </c>
      <c r="J6332" s="163" t="s">
        <v>133</v>
      </c>
      <c r="K6332" s="164">
        <f t="shared" si="301"/>
        <v>0</v>
      </c>
      <c r="L6332" s="165">
        <f t="shared" si="302"/>
        <v>0</v>
      </c>
      <c r="M6332" s="172">
        <v>127</v>
      </c>
      <c r="N6332" s="172">
        <v>64</v>
      </c>
      <c r="O6332" s="167" t="s">
        <v>133</v>
      </c>
      <c r="P6332" s="260" t="e">
        <f t="shared" si="300"/>
        <v>#NUM!</v>
      </c>
      <c r="S6332" s="272"/>
    </row>
    <row r="6333" spans="1:19">
      <c r="A6333" s="161" t="s">
        <v>7565</v>
      </c>
      <c r="C6333" s="161" t="s">
        <v>133</v>
      </c>
      <c r="F6333" s="163" t="s">
        <v>133</v>
      </c>
      <c r="G6333" s="266" t="s">
        <v>133</v>
      </c>
      <c r="H6333" s="163" t="s">
        <v>133</v>
      </c>
      <c r="I6333" s="163" t="s">
        <v>133</v>
      </c>
      <c r="J6333" s="163" t="s">
        <v>133</v>
      </c>
      <c r="K6333" s="164">
        <f t="shared" si="301"/>
        <v>0</v>
      </c>
      <c r="L6333" s="165">
        <f t="shared" si="302"/>
        <v>0</v>
      </c>
      <c r="M6333" s="172">
        <v>127</v>
      </c>
      <c r="N6333" s="172">
        <v>64</v>
      </c>
      <c r="O6333" s="167" t="s">
        <v>133</v>
      </c>
      <c r="P6333" s="260" t="e">
        <f t="shared" si="300"/>
        <v>#NUM!</v>
      </c>
      <c r="S6333" s="272"/>
    </row>
    <row r="6334" spans="1:19">
      <c r="A6334" s="161" t="s">
        <v>7566</v>
      </c>
      <c r="C6334" s="161" t="s">
        <v>133</v>
      </c>
      <c r="F6334" s="163" t="s">
        <v>133</v>
      </c>
      <c r="G6334" s="266" t="s">
        <v>133</v>
      </c>
      <c r="H6334" s="163" t="s">
        <v>133</v>
      </c>
      <c r="I6334" s="163" t="s">
        <v>133</v>
      </c>
      <c r="J6334" s="163" t="s">
        <v>133</v>
      </c>
      <c r="K6334" s="164">
        <f t="shared" si="301"/>
        <v>0</v>
      </c>
      <c r="L6334" s="165">
        <f t="shared" si="302"/>
        <v>0</v>
      </c>
      <c r="M6334" s="172">
        <v>127</v>
      </c>
      <c r="N6334" s="172">
        <v>64</v>
      </c>
      <c r="O6334" s="167" t="s">
        <v>133</v>
      </c>
      <c r="P6334" s="260" t="e">
        <f t="shared" si="300"/>
        <v>#NUM!</v>
      </c>
      <c r="S6334" s="272"/>
    </row>
    <row r="6335" spans="1:19">
      <c r="A6335" s="161" t="s">
        <v>7567</v>
      </c>
      <c r="C6335" s="161" t="s">
        <v>133</v>
      </c>
      <c r="F6335" s="163" t="s">
        <v>133</v>
      </c>
      <c r="G6335" s="266" t="s">
        <v>133</v>
      </c>
      <c r="H6335" s="163" t="s">
        <v>133</v>
      </c>
      <c r="I6335" s="163" t="s">
        <v>133</v>
      </c>
      <c r="J6335" s="163" t="s">
        <v>133</v>
      </c>
      <c r="K6335" s="164">
        <f t="shared" si="301"/>
        <v>0</v>
      </c>
      <c r="L6335" s="165">
        <f t="shared" si="302"/>
        <v>0</v>
      </c>
      <c r="M6335" s="172">
        <v>127</v>
      </c>
      <c r="N6335" s="172">
        <v>64</v>
      </c>
      <c r="O6335" s="167" t="s">
        <v>133</v>
      </c>
      <c r="P6335" s="260" t="e">
        <f t="shared" si="300"/>
        <v>#NUM!</v>
      </c>
      <c r="S6335" s="272"/>
    </row>
    <row r="6336" spans="1:19">
      <c r="A6336" s="161" t="s">
        <v>7568</v>
      </c>
      <c r="C6336" s="161" t="s">
        <v>133</v>
      </c>
      <c r="F6336" s="163" t="s">
        <v>133</v>
      </c>
      <c r="G6336" s="266" t="s">
        <v>133</v>
      </c>
      <c r="H6336" s="163" t="s">
        <v>133</v>
      </c>
      <c r="I6336" s="163" t="s">
        <v>133</v>
      </c>
      <c r="J6336" s="163" t="s">
        <v>133</v>
      </c>
      <c r="K6336" s="164">
        <f t="shared" si="301"/>
        <v>0</v>
      </c>
      <c r="L6336" s="165">
        <f t="shared" si="302"/>
        <v>0</v>
      </c>
      <c r="M6336" s="172">
        <v>127</v>
      </c>
      <c r="N6336" s="172">
        <v>64</v>
      </c>
      <c r="O6336" s="167" t="s">
        <v>133</v>
      </c>
      <c r="P6336" s="260" t="e">
        <f t="shared" si="300"/>
        <v>#NUM!</v>
      </c>
      <c r="S6336" s="272"/>
    </row>
    <row r="6337" spans="1:19">
      <c r="A6337" s="161" t="s">
        <v>7569</v>
      </c>
      <c r="C6337" s="161" t="s">
        <v>133</v>
      </c>
      <c r="F6337" s="163" t="s">
        <v>133</v>
      </c>
      <c r="G6337" s="266" t="s">
        <v>133</v>
      </c>
      <c r="H6337" s="163" t="s">
        <v>133</v>
      </c>
      <c r="I6337" s="163" t="s">
        <v>133</v>
      </c>
      <c r="J6337" s="163" t="s">
        <v>133</v>
      </c>
      <c r="K6337" s="164">
        <f t="shared" si="301"/>
        <v>0</v>
      </c>
      <c r="L6337" s="165">
        <f t="shared" si="302"/>
        <v>0</v>
      </c>
      <c r="M6337" s="172">
        <v>127</v>
      </c>
      <c r="N6337" s="172">
        <v>64</v>
      </c>
      <c r="O6337" s="167" t="s">
        <v>133</v>
      </c>
      <c r="P6337" s="260" t="e">
        <f t="shared" si="300"/>
        <v>#NUM!</v>
      </c>
      <c r="S6337" s="272"/>
    </row>
    <row r="6338" spans="1:19">
      <c r="A6338" s="161" t="s">
        <v>7570</v>
      </c>
      <c r="C6338" s="161" t="s">
        <v>133</v>
      </c>
      <c r="F6338" s="163" t="s">
        <v>133</v>
      </c>
      <c r="G6338" s="266" t="s">
        <v>133</v>
      </c>
      <c r="H6338" s="163" t="s">
        <v>133</v>
      </c>
      <c r="I6338" s="163" t="s">
        <v>133</v>
      </c>
      <c r="J6338" s="163" t="s">
        <v>133</v>
      </c>
      <c r="K6338" s="164">
        <f t="shared" si="301"/>
        <v>0</v>
      </c>
      <c r="L6338" s="165">
        <f t="shared" si="302"/>
        <v>0</v>
      </c>
      <c r="M6338" s="172">
        <v>127</v>
      </c>
      <c r="N6338" s="172">
        <v>64</v>
      </c>
      <c r="O6338" s="167" t="s">
        <v>133</v>
      </c>
      <c r="P6338" s="260" t="e">
        <f t="shared" si="300"/>
        <v>#NUM!</v>
      </c>
      <c r="S6338" s="272"/>
    </row>
    <row r="6339" spans="1:19">
      <c r="A6339" s="161" t="s">
        <v>7571</v>
      </c>
      <c r="C6339" s="161" t="s">
        <v>133</v>
      </c>
      <c r="F6339" s="163" t="s">
        <v>133</v>
      </c>
      <c r="G6339" s="266" t="s">
        <v>133</v>
      </c>
      <c r="H6339" s="163" t="s">
        <v>133</v>
      </c>
      <c r="I6339" s="163" t="s">
        <v>133</v>
      </c>
      <c r="J6339" s="163" t="s">
        <v>133</v>
      </c>
      <c r="K6339" s="164">
        <f t="shared" si="301"/>
        <v>0</v>
      </c>
      <c r="L6339" s="165">
        <f t="shared" si="302"/>
        <v>0</v>
      </c>
      <c r="M6339" s="172">
        <v>127</v>
      </c>
      <c r="N6339" s="172">
        <v>64</v>
      </c>
      <c r="O6339" s="167" t="s">
        <v>133</v>
      </c>
      <c r="P6339" s="260" t="e">
        <f t="shared" si="300"/>
        <v>#NUM!</v>
      </c>
      <c r="S6339" s="272"/>
    </row>
    <row r="6340" spans="1:19">
      <c r="A6340" s="161" t="s">
        <v>7572</v>
      </c>
      <c r="C6340" s="161" t="s">
        <v>133</v>
      </c>
      <c r="F6340" s="163" t="s">
        <v>133</v>
      </c>
      <c r="G6340" s="266" t="s">
        <v>133</v>
      </c>
      <c r="H6340" s="163" t="s">
        <v>133</v>
      </c>
      <c r="I6340" s="163" t="s">
        <v>133</v>
      </c>
      <c r="J6340" s="163" t="s">
        <v>133</v>
      </c>
      <c r="K6340" s="164">
        <f t="shared" si="301"/>
        <v>0</v>
      </c>
      <c r="L6340" s="165">
        <f t="shared" si="302"/>
        <v>0</v>
      </c>
      <c r="M6340" s="172">
        <v>127</v>
      </c>
      <c r="N6340" s="172">
        <v>64</v>
      </c>
      <c r="O6340" s="167" t="s">
        <v>133</v>
      </c>
      <c r="P6340" s="260" t="e">
        <f t="shared" si="300"/>
        <v>#NUM!</v>
      </c>
      <c r="S6340" s="272"/>
    </row>
    <row r="6341" spans="1:19">
      <c r="A6341" s="161" t="s">
        <v>7573</v>
      </c>
      <c r="C6341" s="161" t="s">
        <v>133</v>
      </c>
      <c r="F6341" s="163" t="s">
        <v>133</v>
      </c>
      <c r="G6341" s="266" t="s">
        <v>133</v>
      </c>
      <c r="H6341" s="163" t="s">
        <v>133</v>
      </c>
      <c r="I6341" s="163" t="s">
        <v>133</v>
      </c>
      <c r="J6341" s="163" t="s">
        <v>133</v>
      </c>
      <c r="K6341" s="164">
        <f t="shared" si="301"/>
        <v>0</v>
      </c>
      <c r="L6341" s="165">
        <f t="shared" si="302"/>
        <v>0</v>
      </c>
      <c r="M6341" s="172">
        <v>127</v>
      </c>
      <c r="N6341" s="172">
        <v>64</v>
      </c>
      <c r="O6341" s="167" t="s">
        <v>133</v>
      </c>
      <c r="P6341" s="260" t="e">
        <f t="shared" si="300"/>
        <v>#NUM!</v>
      </c>
      <c r="S6341" s="272"/>
    </row>
    <row r="6342" spans="1:19">
      <c r="A6342" s="161" t="s">
        <v>7574</v>
      </c>
      <c r="C6342" s="161" t="s">
        <v>133</v>
      </c>
      <c r="F6342" s="163" t="s">
        <v>133</v>
      </c>
      <c r="G6342" s="266" t="s">
        <v>133</v>
      </c>
      <c r="H6342" s="163" t="s">
        <v>133</v>
      </c>
      <c r="I6342" s="163" t="s">
        <v>133</v>
      </c>
      <c r="J6342" s="163" t="s">
        <v>133</v>
      </c>
      <c r="K6342" s="164">
        <f t="shared" si="301"/>
        <v>0</v>
      </c>
      <c r="L6342" s="165">
        <f t="shared" si="302"/>
        <v>0</v>
      </c>
      <c r="M6342" s="172">
        <v>127</v>
      </c>
      <c r="N6342" s="172">
        <v>64</v>
      </c>
      <c r="O6342" s="167" t="s">
        <v>133</v>
      </c>
      <c r="P6342" s="260" t="e">
        <f t="shared" si="300"/>
        <v>#NUM!</v>
      </c>
      <c r="S6342" s="272"/>
    </row>
    <row r="6343" spans="1:19">
      <c r="A6343" s="161" t="s">
        <v>7575</v>
      </c>
      <c r="C6343" s="161" t="s">
        <v>133</v>
      </c>
      <c r="F6343" s="163" t="s">
        <v>133</v>
      </c>
      <c r="G6343" s="266" t="s">
        <v>133</v>
      </c>
      <c r="H6343" s="163" t="s">
        <v>133</v>
      </c>
      <c r="I6343" s="163" t="s">
        <v>133</v>
      </c>
      <c r="J6343" s="163" t="s">
        <v>133</v>
      </c>
      <c r="K6343" s="164">
        <f t="shared" si="301"/>
        <v>0</v>
      </c>
      <c r="L6343" s="165">
        <f t="shared" si="302"/>
        <v>0</v>
      </c>
      <c r="M6343" s="172">
        <v>127</v>
      </c>
      <c r="N6343" s="172">
        <v>64</v>
      </c>
      <c r="O6343" s="167" t="s">
        <v>133</v>
      </c>
      <c r="P6343" s="260" t="e">
        <f t="shared" si="300"/>
        <v>#NUM!</v>
      </c>
      <c r="S6343" s="272"/>
    </row>
    <row r="6344" spans="1:19">
      <c r="A6344" s="161" t="s">
        <v>7576</v>
      </c>
      <c r="C6344" s="161" t="s">
        <v>133</v>
      </c>
      <c r="F6344" s="163" t="s">
        <v>133</v>
      </c>
      <c r="G6344" s="266" t="s">
        <v>133</v>
      </c>
      <c r="H6344" s="163" t="s">
        <v>133</v>
      </c>
      <c r="I6344" s="163" t="s">
        <v>133</v>
      </c>
      <c r="J6344" s="163" t="s">
        <v>133</v>
      </c>
      <c r="K6344" s="164">
        <f t="shared" si="301"/>
        <v>0</v>
      </c>
      <c r="L6344" s="165">
        <f t="shared" si="302"/>
        <v>0</v>
      </c>
      <c r="M6344" s="172">
        <v>127</v>
      </c>
      <c r="N6344" s="172">
        <v>64</v>
      </c>
      <c r="O6344" s="167" t="s">
        <v>133</v>
      </c>
      <c r="P6344" s="260" t="e">
        <f t="shared" si="300"/>
        <v>#NUM!</v>
      </c>
      <c r="S6344" s="272"/>
    </row>
    <row r="6345" spans="1:19">
      <c r="A6345" s="161" t="s">
        <v>7577</v>
      </c>
      <c r="C6345" s="161" t="s">
        <v>133</v>
      </c>
      <c r="F6345" s="163" t="s">
        <v>133</v>
      </c>
      <c r="G6345" s="266" t="s">
        <v>133</v>
      </c>
      <c r="H6345" s="163" t="s">
        <v>133</v>
      </c>
      <c r="I6345" s="163" t="s">
        <v>133</v>
      </c>
      <c r="J6345" s="163" t="s">
        <v>133</v>
      </c>
      <c r="K6345" s="164">
        <f t="shared" si="301"/>
        <v>0</v>
      </c>
      <c r="L6345" s="165">
        <f t="shared" si="302"/>
        <v>0</v>
      </c>
      <c r="M6345" s="172">
        <v>127</v>
      </c>
      <c r="N6345" s="172">
        <v>64</v>
      </c>
      <c r="O6345" s="167" t="s">
        <v>133</v>
      </c>
      <c r="P6345" s="260" t="e">
        <f t="shared" si="300"/>
        <v>#NUM!</v>
      </c>
      <c r="S6345" s="272"/>
    </row>
    <row r="6346" spans="1:19">
      <c r="A6346" s="161" t="s">
        <v>7578</v>
      </c>
      <c r="C6346" s="161" t="s">
        <v>133</v>
      </c>
      <c r="F6346" s="163" t="s">
        <v>133</v>
      </c>
      <c r="G6346" s="266" t="s">
        <v>133</v>
      </c>
      <c r="H6346" s="163" t="s">
        <v>133</v>
      </c>
      <c r="I6346" s="163" t="s">
        <v>133</v>
      </c>
      <c r="J6346" s="163" t="s">
        <v>133</v>
      </c>
      <c r="K6346" s="164">
        <f t="shared" si="301"/>
        <v>0</v>
      </c>
      <c r="L6346" s="165">
        <f t="shared" si="302"/>
        <v>0</v>
      </c>
      <c r="M6346" s="172">
        <v>127</v>
      </c>
      <c r="N6346" s="172">
        <v>64</v>
      </c>
      <c r="O6346" s="167" t="s">
        <v>133</v>
      </c>
      <c r="P6346" s="260" t="e">
        <f t="shared" si="300"/>
        <v>#NUM!</v>
      </c>
      <c r="S6346" s="272"/>
    </row>
    <row r="6347" spans="1:19">
      <c r="A6347" s="161" t="s">
        <v>7579</v>
      </c>
      <c r="C6347" s="161" t="s">
        <v>133</v>
      </c>
      <c r="F6347" s="163" t="s">
        <v>133</v>
      </c>
      <c r="G6347" s="266" t="s">
        <v>133</v>
      </c>
      <c r="H6347" s="163" t="s">
        <v>133</v>
      </c>
      <c r="I6347" s="163" t="s">
        <v>133</v>
      </c>
      <c r="J6347" s="163" t="s">
        <v>133</v>
      </c>
      <c r="K6347" s="164">
        <f t="shared" si="301"/>
        <v>0</v>
      </c>
      <c r="L6347" s="165">
        <f t="shared" si="302"/>
        <v>0</v>
      </c>
      <c r="M6347" s="172">
        <v>127</v>
      </c>
      <c r="N6347" s="172">
        <v>64</v>
      </c>
      <c r="O6347" s="167" t="s">
        <v>133</v>
      </c>
      <c r="P6347" s="260" t="e">
        <f t="shared" si="300"/>
        <v>#NUM!</v>
      </c>
      <c r="S6347" s="272"/>
    </row>
    <row r="6348" spans="1:19">
      <c r="A6348" s="161" t="s">
        <v>7580</v>
      </c>
      <c r="C6348" s="161" t="s">
        <v>133</v>
      </c>
      <c r="F6348" s="163" t="s">
        <v>133</v>
      </c>
      <c r="G6348" s="266" t="s">
        <v>133</v>
      </c>
      <c r="H6348" s="163" t="s">
        <v>133</v>
      </c>
      <c r="I6348" s="163" t="s">
        <v>133</v>
      </c>
      <c r="J6348" s="163" t="s">
        <v>133</v>
      </c>
      <c r="K6348" s="164">
        <f t="shared" si="301"/>
        <v>0</v>
      </c>
      <c r="L6348" s="165">
        <f t="shared" si="302"/>
        <v>0</v>
      </c>
      <c r="M6348" s="172">
        <v>127</v>
      </c>
      <c r="N6348" s="172">
        <v>64</v>
      </c>
      <c r="O6348" s="167" t="s">
        <v>133</v>
      </c>
      <c r="P6348" s="260" t="e">
        <f t="shared" si="300"/>
        <v>#NUM!</v>
      </c>
      <c r="S6348" s="272"/>
    </row>
    <row r="6349" spans="1:19">
      <c r="A6349" s="161" t="s">
        <v>7581</v>
      </c>
      <c r="C6349" s="161" t="s">
        <v>133</v>
      </c>
      <c r="F6349" s="163" t="s">
        <v>133</v>
      </c>
      <c r="G6349" s="266" t="s">
        <v>133</v>
      </c>
      <c r="H6349" s="163" t="s">
        <v>133</v>
      </c>
      <c r="I6349" s="163" t="s">
        <v>133</v>
      </c>
      <c r="J6349" s="163" t="s">
        <v>133</v>
      </c>
      <c r="K6349" s="164">
        <f t="shared" si="301"/>
        <v>0</v>
      </c>
      <c r="L6349" s="165">
        <f t="shared" si="302"/>
        <v>0</v>
      </c>
      <c r="M6349" s="172">
        <v>127</v>
      </c>
      <c r="N6349" s="172">
        <v>64</v>
      </c>
      <c r="O6349" s="167" t="s">
        <v>133</v>
      </c>
      <c r="P6349" s="260" t="e">
        <f t="shared" si="300"/>
        <v>#NUM!</v>
      </c>
      <c r="S6349" s="272"/>
    </row>
    <row r="6350" spans="1:19">
      <c r="A6350" s="161" t="s">
        <v>7582</v>
      </c>
      <c r="C6350" s="161" t="s">
        <v>133</v>
      </c>
      <c r="F6350" s="163" t="s">
        <v>133</v>
      </c>
      <c r="G6350" s="266" t="s">
        <v>133</v>
      </c>
      <c r="H6350" s="163" t="s">
        <v>133</v>
      </c>
      <c r="I6350" s="163" t="s">
        <v>133</v>
      </c>
      <c r="J6350" s="163" t="s">
        <v>133</v>
      </c>
      <c r="K6350" s="164">
        <f t="shared" si="301"/>
        <v>0</v>
      </c>
      <c r="L6350" s="165">
        <f t="shared" si="302"/>
        <v>0</v>
      </c>
      <c r="M6350" s="172">
        <v>127</v>
      </c>
      <c r="N6350" s="172">
        <v>64</v>
      </c>
      <c r="O6350" s="167" t="s">
        <v>133</v>
      </c>
      <c r="P6350" s="260" t="e">
        <f t="shared" si="300"/>
        <v>#NUM!</v>
      </c>
      <c r="S6350" s="272"/>
    </row>
    <row r="6351" spans="1:19">
      <c r="A6351" s="161" t="s">
        <v>7583</v>
      </c>
      <c r="C6351" s="161" t="s">
        <v>133</v>
      </c>
      <c r="F6351" s="163" t="s">
        <v>133</v>
      </c>
      <c r="G6351" s="266" t="s">
        <v>133</v>
      </c>
      <c r="H6351" s="163" t="s">
        <v>133</v>
      </c>
      <c r="I6351" s="163" t="s">
        <v>133</v>
      </c>
      <c r="J6351" s="163" t="s">
        <v>133</v>
      </c>
      <c r="K6351" s="164">
        <f t="shared" si="301"/>
        <v>0</v>
      </c>
      <c r="L6351" s="165">
        <f t="shared" si="302"/>
        <v>0</v>
      </c>
      <c r="M6351" s="172">
        <v>127</v>
      </c>
      <c r="N6351" s="172">
        <v>64</v>
      </c>
      <c r="O6351" s="167" t="s">
        <v>133</v>
      </c>
      <c r="P6351" s="260" t="e">
        <f t="shared" ref="P6351:P6414" si="303">MEDIAN(Q6351:R6351)</f>
        <v>#NUM!</v>
      </c>
      <c r="S6351" s="272"/>
    </row>
    <row r="6352" spans="1:19">
      <c r="A6352" s="161" t="s">
        <v>7584</v>
      </c>
      <c r="C6352" s="161" t="s">
        <v>133</v>
      </c>
      <c r="F6352" s="163" t="s">
        <v>133</v>
      </c>
      <c r="G6352" s="266" t="s">
        <v>133</v>
      </c>
      <c r="H6352" s="163" t="s">
        <v>133</v>
      </c>
      <c r="I6352" s="163" t="s">
        <v>133</v>
      </c>
      <c r="J6352" s="163" t="s">
        <v>133</v>
      </c>
      <c r="K6352" s="164">
        <f t="shared" ref="K6352:K6415" si="304">IF(OR(D6352="n/a",D6352="nd"),0,D6352)+IF(OR(I6352="n/a",I6352="nd"),0,I6352)</f>
        <v>0</v>
      </c>
      <c r="L6352" s="165">
        <f t="shared" ref="L6352:L6415" si="305">SQRT(SUMSQ(IF(OR(E6352="n/a",E6352="nd"),0,E6352),IF(OR(F6352="n/a",F6352="nd"),0,F6352),IF(OR(J6352="n/a",J6352="nd"),0,J6352)))</f>
        <v>0</v>
      </c>
      <c r="M6352" s="172">
        <v>127</v>
      </c>
      <c r="N6352" s="172">
        <v>64</v>
      </c>
      <c r="O6352" s="167" t="s">
        <v>133</v>
      </c>
      <c r="P6352" s="260" t="e">
        <f t="shared" si="303"/>
        <v>#NUM!</v>
      </c>
      <c r="S6352" s="272"/>
    </row>
    <row r="6353" spans="1:19">
      <c r="A6353" s="161" t="s">
        <v>7585</v>
      </c>
      <c r="C6353" s="161" t="s">
        <v>133</v>
      </c>
      <c r="F6353" s="163" t="s">
        <v>133</v>
      </c>
      <c r="G6353" s="266" t="s">
        <v>133</v>
      </c>
      <c r="H6353" s="163" t="s">
        <v>133</v>
      </c>
      <c r="I6353" s="163" t="s">
        <v>133</v>
      </c>
      <c r="J6353" s="163" t="s">
        <v>133</v>
      </c>
      <c r="K6353" s="164">
        <f t="shared" si="304"/>
        <v>0</v>
      </c>
      <c r="L6353" s="165">
        <f t="shared" si="305"/>
        <v>0</v>
      </c>
      <c r="M6353" s="172">
        <v>127</v>
      </c>
      <c r="N6353" s="172">
        <v>64</v>
      </c>
      <c r="O6353" s="167" t="s">
        <v>133</v>
      </c>
      <c r="P6353" s="260" t="e">
        <f t="shared" si="303"/>
        <v>#NUM!</v>
      </c>
      <c r="S6353" s="272"/>
    </row>
    <row r="6354" spans="1:19">
      <c r="A6354" s="161" t="s">
        <v>7586</v>
      </c>
      <c r="C6354" s="161" t="s">
        <v>133</v>
      </c>
      <c r="F6354" s="163" t="s">
        <v>133</v>
      </c>
      <c r="G6354" s="266" t="s">
        <v>133</v>
      </c>
      <c r="H6354" s="163" t="s">
        <v>133</v>
      </c>
      <c r="I6354" s="163" t="s">
        <v>133</v>
      </c>
      <c r="J6354" s="163" t="s">
        <v>133</v>
      </c>
      <c r="K6354" s="164">
        <f t="shared" si="304"/>
        <v>0</v>
      </c>
      <c r="L6354" s="165">
        <f t="shared" si="305"/>
        <v>0</v>
      </c>
      <c r="M6354" s="172">
        <v>127</v>
      </c>
      <c r="N6354" s="172">
        <v>64</v>
      </c>
      <c r="O6354" s="167" t="s">
        <v>133</v>
      </c>
      <c r="P6354" s="260" t="e">
        <f t="shared" si="303"/>
        <v>#NUM!</v>
      </c>
      <c r="S6354" s="272"/>
    </row>
    <row r="6355" spans="1:19">
      <c r="A6355" s="161" t="s">
        <v>7587</v>
      </c>
      <c r="C6355" s="161" t="s">
        <v>133</v>
      </c>
      <c r="F6355" s="163" t="s">
        <v>133</v>
      </c>
      <c r="G6355" s="266" t="s">
        <v>133</v>
      </c>
      <c r="H6355" s="163" t="s">
        <v>133</v>
      </c>
      <c r="I6355" s="163" t="s">
        <v>133</v>
      </c>
      <c r="J6355" s="163" t="s">
        <v>133</v>
      </c>
      <c r="K6355" s="164">
        <f t="shared" si="304"/>
        <v>0</v>
      </c>
      <c r="L6355" s="165">
        <f t="shared" si="305"/>
        <v>0</v>
      </c>
      <c r="M6355" s="172">
        <v>127</v>
      </c>
      <c r="N6355" s="172">
        <v>64</v>
      </c>
      <c r="O6355" s="167" t="s">
        <v>133</v>
      </c>
      <c r="P6355" s="260" t="e">
        <f t="shared" si="303"/>
        <v>#NUM!</v>
      </c>
      <c r="S6355" s="272"/>
    </row>
    <row r="6356" spans="1:19">
      <c r="A6356" s="161" t="s">
        <v>7588</v>
      </c>
      <c r="C6356" s="161" t="s">
        <v>133</v>
      </c>
      <c r="F6356" s="163" t="s">
        <v>133</v>
      </c>
      <c r="G6356" s="266" t="s">
        <v>133</v>
      </c>
      <c r="H6356" s="163" t="s">
        <v>133</v>
      </c>
      <c r="I6356" s="163" t="s">
        <v>133</v>
      </c>
      <c r="J6356" s="163" t="s">
        <v>133</v>
      </c>
      <c r="K6356" s="164">
        <f t="shared" si="304"/>
        <v>0</v>
      </c>
      <c r="L6356" s="165">
        <f t="shared" si="305"/>
        <v>0</v>
      </c>
      <c r="M6356" s="172">
        <v>127</v>
      </c>
      <c r="N6356" s="172">
        <v>64</v>
      </c>
      <c r="O6356" s="167" t="s">
        <v>133</v>
      </c>
      <c r="P6356" s="260" t="e">
        <f t="shared" si="303"/>
        <v>#NUM!</v>
      </c>
      <c r="S6356" s="272"/>
    </row>
    <row r="6357" spans="1:19">
      <c r="A6357" s="161" t="s">
        <v>7589</v>
      </c>
      <c r="C6357" s="161" t="s">
        <v>133</v>
      </c>
      <c r="F6357" s="163" t="s">
        <v>133</v>
      </c>
      <c r="G6357" s="266" t="s">
        <v>133</v>
      </c>
      <c r="H6357" s="163" t="s">
        <v>133</v>
      </c>
      <c r="I6357" s="163" t="s">
        <v>133</v>
      </c>
      <c r="J6357" s="163" t="s">
        <v>133</v>
      </c>
      <c r="K6357" s="164">
        <f t="shared" si="304"/>
        <v>0</v>
      </c>
      <c r="L6357" s="165">
        <f t="shared" si="305"/>
        <v>0</v>
      </c>
      <c r="M6357" s="172">
        <v>127</v>
      </c>
      <c r="N6357" s="172">
        <v>64</v>
      </c>
      <c r="O6357" s="167" t="s">
        <v>133</v>
      </c>
      <c r="P6357" s="260" t="e">
        <f t="shared" si="303"/>
        <v>#NUM!</v>
      </c>
      <c r="S6357" s="272"/>
    </row>
    <row r="6358" spans="1:19">
      <c r="A6358" s="161" t="s">
        <v>7590</v>
      </c>
      <c r="C6358" s="161" t="s">
        <v>133</v>
      </c>
      <c r="F6358" s="163" t="s">
        <v>133</v>
      </c>
      <c r="G6358" s="266" t="s">
        <v>133</v>
      </c>
      <c r="H6358" s="163" t="s">
        <v>133</v>
      </c>
      <c r="I6358" s="163" t="s">
        <v>133</v>
      </c>
      <c r="J6358" s="163" t="s">
        <v>133</v>
      </c>
      <c r="K6358" s="164">
        <f t="shared" si="304"/>
        <v>0</v>
      </c>
      <c r="L6358" s="165">
        <f t="shared" si="305"/>
        <v>0</v>
      </c>
      <c r="M6358" s="172">
        <v>127</v>
      </c>
      <c r="N6358" s="172">
        <v>64</v>
      </c>
      <c r="O6358" s="167" t="s">
        <v>133</v>
      </c>
      <c r="P6358" s="260" t="e">
        <f t="shared" si="303"/>
        <v>#NUM!</v>
      </c>
      <c r="S6358" s="272"/>
    </row>
    <row r="6359" spans="1:19">
      <c r="A6359" s="161" t="s">
        <v>7591</v>
      </c>
      <c r="C6359" s="161" t="s">
        <v>133</v>
      </c>
      <c r="F6359" s="163" t="s">
        <v>133</v>
      </c>
      <c r="G6359" s="266" t="s">
        <v>133</v>
      </c>
      <c r="H6359" s="163" t="s">
        <v>133</v>
      </c>
      <c r="I6359" s="163" t="s">
        <v>133</v>
      </c>
      <c r="J6359" s="163" t="s">
        <v>133</v>
      </c>
      <c r="K6359" s="164">
        <f t="shared" si="304"/>
        <v>0</v>
      </c>
      <c r="L6359" s="165">
        <f t="shared" si="305"/>
        <v>0</v>
      </c>
      <c r="M6359" s="172">
        <v>127</v>
      </c>
      <c r="N6359" s="172">
        <v>64</v>
      </c>
      <c r="O6359" s="167" t="s">
        <v>133</v>
      </c>
      <c r="P6359" s="260" t="e">
        <f t="shared" si="303"/>
        <v>#NUM!</v>
      </c>
      <c r="S6359" s="272"/>
    </row>
    <row r="6360" spans="1:19">
      <c r="A6360" s="161" t="s">
        <v>7592</v>
      </c>
      <c r="C6360" s="161" t="s">
        <v>133</v>
      </c>
      <c r="F6360" s="163" t="s">
        <v>133</v>
      </c>
      <c r="G6360" s="266" t="s">
        <v>133</v>
      </c>
      <c r="H6360" s="163" t="s">
        <v>133</v>
      </c>
      <c r="I6360" s="163" t="s">
        <v>133</v>
      </c>
      <c r="J6360" s="163" t="s">
        <v>133</v>
      </c>
      <c r="K6360" s="164">
        <f t="shared" si="304"/>
        <v>0</v>
      </c>
      <c r="L6360" s="165">
        <f t="shared" si="305"/>
        <v>0</v>
      </c>
      <c r="M6360" s="172">
        <v>127</v>
      </c>
      <c r="N6360" s="172">
        <v>64</v>
      </c>
      <c r="O6360" s="167" t="s">
        <v>133</v>
      </c>
      <c r="P6360" s="260" t="e">
        <f t="shared" si="303"/>
        <v>#NUM!</v>
      </c>
      <c r="S6360" s="272"/>
    </row>
    <row r="6361" spans="1:19">
      <c r="A6361" s="161" t="s">
        <v>7593</v>
      </c>
      <c r="C6361" s="161" t="s">
        <v>133</v>
      </c>
      <c r="F6361" s="163" t="s">
        <v>133</v>
      </c>
      <c r="G6361" s="266" t="s">
        <v>133</v>
      </c>
      <c r="H6361" s="163" t="s">
        <v>133</v>
      </c>
      <c r="I6361" s="163" t="s">
        <v>133</v>
      </c>
      <c r="J6361" s="163" t="s">
        <v>133</v>
      </c>
      <c r="K6361" s="164">
        <f t="shared" si="304"/>
        <v>0</v>
      </c>
      <c r="L6361" s="165">
        <f t="shared" si="305"/>
        <v>0</v>
      </c>
      <c r="M6361" s="172">
        <v>127</v>
      </c>
      <c r="N6361" s="172">
        <v>64</v>
      </c>
      <c r="O6361" s="167" t="s">
        <v>133</v>
      </c>
      <c r="P6361" s="260" t="e">
        <f t="shared" si="303"/>
        <v>#NUM!</v>
      </c>
      <c r="S6361" s="272"/>
    </row>
    <row r="6362" spans="1:19">
      <c r="A6362" s="161" t="s">
        <v>7594</v>
      </c>
      <c r="C6362" s="161" t="s">
        <v>133</v>
      </c>
      <c r="F6362" s="163" t="s">
        <v>133</v>
      </c>
      <c r="G6362" s="266" t="s">
        <v>133</v>
      </c>
      <c r="H6362" s="163" t="s">
        <v>133</v>
      </c>
      <c r="I6362" s="163" t="s">
        <v>133</v>
      </c>
      <c r="J6362" s="163" t="s">
        <v>133</v>
      </c>
      <c r="K6362" s="164">
        <f t="shared" si="304"/>
        <v>0</v>
      </c>
      <c r="L6362" s="165">
        <f t="shared" si="305"/>
        <v>0</v>
      </c>
      <c r="M6362" s="172">
        <v>127</v>
      </c>
      <c r="N6362" s="172">
        <v>64</v>
      </c>
      <c r="O6362" s="167" t="s">
        <v>133</v>
      </c>
      <c r="P6362" s="260" t="e">
        <f t="shared" si="303"/>
        <v>#NUM!</v>
      </c>
      <c r="S6362" s="272"/>
    </row>
    <row r="6363" spans="1:19">
      <c r="A6363" s="161" t="s">
        <v>7595</v>
      </c>
      <c r="C6363" s="161" t="s">
        <v>133</v>
      </c>
      <c r="F6363" s="163" t="s">
        <v>133</v>
      </c>
      <c r="G6363" s="266" t="s">
        <v>133</v>
      </c>
      <c r="H6363" s="163" t="s">
        <v>133</v>
      </c>
      <c r="I6363" s="163" t="s">
        <v>133</v>
      </c>
      <c r="J6363" s="163" t="s">
        <v>133</v>
      </c>
      <c r="K6363" s="164">
        <f t="shared" si="304"/>
        <v>0</v>
      </c>
      <c r="L6363" s="165">
        <f t="shared" si="305"/>
        <v>0</v>
      </c>
      <c r="M6363" s="172">
        <v>127</v>
      </c>
      <c r="N6363" s="172">
        <v>64</v>
      </c>
      <c r="O6363" s="167" t="s">
        <v>133</v>
      </c>
      <c r="P6363" s="260" t="e">
        <f t="shared" si="303"/>
        <v>#NUM!</v>
      </c>
      <c r="S6363" s="272"/>
    </row>
    <row r="6364" spans="1:19">
      <c r="A6364" s="161" t="s">
        <v>7596</v>
      </c>
      <c r="C6364" s="161" t="s">
        <v>133</v>
      </c>
      <c r="F6364" s="163" t="s">
        <v>133</v>
      </c>
      <c r="G6364" s="266" t="s">
        <v>133</v>
      </c>
      <c r="H6364" s="163" t="s">
        <v>133</v>
      </c>
      <c r="I6364" s="163" t="s">
        <v>133</v>
      </c>
      <c r="J6364" s="163" t="s">
        <v>133</v>
      </c>
      <c r="K6364" s="164">
        <f t="shared" si="304"/>
        <v>0</v>
      </c>
      <c r="L6364" s="165">
        <f t="shared" si="305"/>
        <v>0</v>
      </c>
      <c r="M6364" s="172">
        <v>127</v>
      </c>
      <c r="N6364" s="172">
        <v>64</v>
      </c>
      <c r="O6364" s="167" t="s">
        <v>133</v>
      </c>
      <c r="P6364" s="260" t="e">
        <f t="shared" si="303"/>
        <v>#NUM!</v>
      </c>
      <c r="S6364" s="272"/>
    </row>
    <row r="6365" spans="1:19">
      <c r="A6365" s="161" t="s">
        <v>7597</v>
      </c>
      <c r="C6365" s="161" t="s">
        <v>133</v>
      </c>
      <c r="F6365" s="163" t="s">
        <v>133</v>
      </c>
      <c r="G6365" s="266" t="s">
        <v>133</v>
      </c>
      <c r="H6365" s="163" t="s">
        <v>133</v>
      </c>
      <c r="I6365" s="163" t="s">
        <v>133</v>
      </c>
      <c r="J6365" s="163" t="s">
        <v>133</v>
      </c>
      <c r="K6365" s="164">
        <f t="shared" si="304"/>
        <v>0</v>
      </c>
      <c r="L6365" s="165">
        <f t="shared" si="305"/>
        <v>0</v>
      </c>
      <c r="M6365" s="172">
        <v>127</v>
      </c>
      <c r="N6365" s="172">
        <v>64</v>
      </c>
      <c r="O6365" s="167" t="s">
        <v>133</v>
      </c>
      <c r="P6365" s="260" t="e">
        <f t="shared" si="303"/>
        <v>#NUM!</v>
      </c>
      <c r="S6365" s="272"/>
    </row>
    <row r="6366" spans="1:19">
      <c r="A6366" s="161" t="s">
        <v>7598</v>
      </c>
      <c r="C6366" s="161" t="s">
        <v>133</v>
      </c>
      <c r="F6366" s="163" t="s">
        <v>133</v>
      </c>
      <c r="G6366" s="266" t="s">
        <v>133</v>
      </c>
      <c r="H6366" s="163" t="s">
        <v>133</v>
      </c>
      <c r="I6366" s="163" t="s">
        <v>133</v>
      </c>
      <c r="J6366" s="163" t="s">
        <v>133</v>
      </c>
      <c r="K6366" s="164">
        <f t="shared" si="304"/>
        <v>0</v>
      </c>
      <c r="L6366" s="165">
        <f t="shared" si="305"/>
        <v>0</v>
      </c>
      <c r="M6366" s="172">
        <v>127</v>
      </c>
      <c r="N6366" s="172">
        <v>64</v>
      </c>
      <c r="O6366" s="167" t="s">
        <v>133</v>
      </c>
      <c r="P6366" s="260" t="e">
        <f t="shared" si="303"/>
        <v>#NUM!</v>
      </c>
      <c r="S6366" s="272"/>
    </row>
    <row r="6367" spans="1:19">
      <c r="A6367" s="161" t="s">
        <v>7599</v>
      </c>
      <c r="C6367" s="161" t="s">
        <v>133</v>
      </c>
      <c r="F6367" s="163" t="s">
        <v>133</v>
      </c>
      <c r="G6367" s="266" t="s">
        <v>133</v>
      </c>
      <c r="H6367" s="163" t="s">
        <v>133</v>
      </c>
      <c r="I6367" s="163" t="s">
        <v>133</v>
      </c>
      <c r="J6367" s="163" t="s">
        <v>133</v>
      </c>
      <c r="K6367" s="164">
        <f t="shared" si="304"/>
        <v>0</v>
      </c>
      <c r="L6367" s="165">
        <f t="shared" si="305"/>
        <v>0</v>
      </c>
      <c r="M6367" s="172">
        <v>127</v>
      </c>
      <c r="N6367" s="172">
        <v>64</v>
      </c>
      <c r="O6367" s="167" t="s">
        <v>133</v>
      </c>
      <c r="P6367" s="260" t="e">
        <f t="shared" si="303"/>
        <v>#NUM!</v>
      </c>
      <c r="S6367" s="272"/>
    </row>
    <row r="6368" spans="1:19">
      <c r="A6368" s="161" t="s">
        <v>7600</v>
      </c>
      <c r="C6368" s="161" t="s">
        <v>133</v>
      </c>
      <c r="F6368" s="163" t="s">
        <v>133</v>
      </c>
      <c r="G6368" s="266" t="s">
        <v>133</v>
      </c>
      <c r="H6368" s="163" t="s">
        <v>133</v>
      </c>
      <c r="I6368" s="163" t="s">
        <v>133</v>
      </c>
      <c r="J6368" s="163" t="s">
        <v>133</v>
      </c>
      <c r="K6368" s="164">
        <f t="shared" si="304"/>
        <v>0</v>
      </c>
      <c r="L6368" s="165">
        <f t="shared" si="305"/>
        <v>0</v>
      </c>
      <c r="M6368" s="172">
        <v>127</v>
      </c>
      <c r="N6368" s="172">
        <v>64</v>
      </c>
      <c r="O6368" s="167" t="s">
        <v>133</v>
      </c>
      <c r="P6368" s="260" t="e">
        <f t="shared" si="303"/>
        <v>#NUM!</v>
      </c>
      <c r="S6368" s="272"/>
    </row>
    <row r="6369" spans="1:19">
      <c r="A6369" s="161" t="s">
        <v>7601</v>
      </c>
      <c r="C6369" s="161" t="s">
        <v>133</v>
      </c>
      <c r="F6369" s="163" t="s">
        <v>133</v>
      </c>
      <c r="G6369" s="266" t="s">
        <v>133</v>
      </c>
      <c r="H6369" s="163" t="s">
        <v>133</v>
      </c>
      <c r="I6369" s="163" t="s">
        <v>133</v>
      </c>
      <c r="J6369" s="163" t="s">
        <v>133</v>
      </c>
      <c r="K6369" s="164">
        <f t="shared" si="304"/>
        <v>0</v>
      </c>
      <c r="L6369" s="165">
        <f t="shared" si="305"/>
        <v>0</v>
      </c>
      <c r="M6369" s="172">
        <v>127</v>
      </c>
      <c r="N6369" s="172">
        <v>64</v>
      </c>
      <c r="O6369" s="167" t="s">
        <v>133</v>
      </c>
      <c r="P6369" s="260" t="e">
        <f t="shared" si="303"/>
        <v>#NUM!</v>
      </c>
      <c r="S6369" s="272"/>
    </row>
    <row r="6370" spans="1:19">
      <c r="A6370" s="161" t="s">
        <v>7602</v>
      </c>
      <c r="C6370" s="161" t="s">
        <v>133</v>
      </c>
      <c r="F6370" s="163" t="s">
        <v>133</v>
      </c>
      <c r="G6370" s="266" t="s">
        <v>133</v>
      </c>
      <c r="H6370" s="163" t="s">
        <v>133</v>
      </c>
      <c r="I6370" s="163" t="s">
        <v>133</v>
      </c>
      <c r="J6370" s="163" t="s">
        <v>133</v>
      </c>
      <c r="K6370" s="164">
        <f t="shared" si="304"/>
        <v>0</v>
      </c>
      <c r="L6370" s="165">
        <f t="shared" si="305"/>
        <v>0</v>
      </c>
      <c r="M6370" s="172">
        <v>127</v>
      </c>
      <c r="N6370" s="172">
        <v>64</v>
      </c>
      <c r="O6370" s="167" t="s">
        <v>133</v>
      </c>
      <c r="P6370" s="260" t="e">
        <f t="shared" si="303"/>
        <v>#NUM!</v>
      </c>
      <c r="S6370" s="272"/>
    </row>
    <row r="6371" spans="1:19">
      <c r="A6371" s="161" t="s">
        <v>7603</v>
      </c>
      <c r="C6371" s="161" t="s">
        <v>133</v>
      </c>
      <c r="F6371" s="163" t="s">
        <v>133</v>
      </c>
      <c r="G6371" s="266" t="s">
        <v>133</v>
      </c>
      <c r="H6371" s="163" t="s">
        <v>133</v>
      </c>
      <c r="I6371" s="163" t="s">
        <v>133</v>
      </c>
      <c r="J6371" s="163" t="s">
        <v>133</v>
      </c>
      <c r="K6371" s="164">
        <f t="shared" si="304"/>
        <v>0</v>
      </c>
      <c r="L6371" s="165">
        <f t="shared" si="305"/>
        <v>0</v>
      </c>
      <c r="M6371" s="172">
        <v>127</v>
      </c>
      <c r="N6371" s="172">
        <v>64</v>
      </c>
      <c r="O6371" s="167" t="s">
        <v>133</v>
      </c>
      <c r="P6371" s="260" t="e">
        <f t="shared" si="303"/>
        <v>#NUM!</v>
      </c>
      <c r="S6371" s="272"/>
    </row>
    <row r="6372" spans="1:19">
      <c r="A6372" s="161" t="s">
        <v>7604</v>
      </c>
      <c r="C6372" s="161" t="s">
        <v>133</v>
      </c>
      <c r="F6372" s="163" t="s">
        <v>133</v>
      </c>
      <c r="G6372" s="266" t="s">
        <v>133</v>
      </c>
      <c r="H6372" s="163" t="s">
        <v>133</v>
      </c>
      <c r="I6372" s="163" t="s">
        <v>133</v>
      </c>
      <c r="J6372" s="163" t="s">
        <v>133</v>
      </c>
      <c r="K6372" s="164">
        <f t="shared" si="304"/>
        <v>0</v>
      </c>
      <c r="L6372" s="165">
        <f t="shared" si="305"/>
        <v>0</v>
      </c>
      <c r="M6372" s="172">
        <v>127</v>
      </c>
      <c r="N6372" s="172">
        <v>64</v>
      </c>
      <c r="O6372" s="167" t="s">
        <v>133</v>
      </c>
      <c r="P6372" s="260" t="e">
        <f t="shared" si="303"/>
        <v>#NUM!</v>
      </c>
      <c r="S6372" s="272"/>
    </row>
    <row r="6373" spans="1:19">
      <c r="A6373" s="161" t="s">
        <v>7605</v>
      </c>
      <c r="C6373" s="161" t="s">
        <v>133</v>
      </c>
      <c r="F6373" s="163" t="s">
        <v>133</v>
      </c>
      <c r="G6373" s="266" t="s">
        <v>133</v>
      </c>
      <c r="H6373" s="163" t="s">
        <v>133</v>
      </c>
      <c r="I6373" s="163" t="s">
        <v>133</v>
      </c>
      <c r="J6373" s="163" t="s">
        <v>133</v>
      </c>
      <c r="K6373" s="164">
        <f t="shared" si="304"/>
        <v>0</v>
      </c>
      <c r="L6373" s="165">
        <f t="shared" si="305"/>
        <v>0</v>
      </c>
      <c r="M6373" s="172">
        <v>127</v>
      </c>
      <c r="N6373" s="172">
        <v>64</v>
      </c>
      <c r="O6373" s="167" t="s">
        <v>133</v>
      </c>
      <c r="P6373" s="260" t="e">
        <f t="shared" si="303"/>
        <v>#NUM!</v>
      </c>
      <c r="S6373" s="272"/>
    </row>
    <row r="6374" spans="1:19">
      <c r="A6374" s="161" t="s">
        <v>7606</v>
      </c>
      <c r="C6374" s="161" t="s">
        <v>133</v>
      </c>
      <c r="F6374" s="163" t="s">
        <v>133</v>
      </c>
      <c r="G6374" s="266" t="s">
        <v>133</v>
      </c>
      <c r="H6374" s="163" t="s">
        <v>133</v>
      </c>
      <c r="I6374" s="163" t="s">
        <v>133</v>
      </c>
      <c r="J6374" s="163" t="s">
        <v>133</v>
      </c>
      <c r="K6374" s="164">
        <f t="shared" si="304"/>
        <v>0</v>
      </c>
      <c r="L6374" s="165">
        <f t="shared" si="305"/>
        <v>0</v>
      </c>
      <c r="M6374" s="172">
        <v>127</v>
      </c>
      <c r="N6374" s="172">
        <v>64</v>
      </c>
      <c r="O6374" s="167" t="s">
        <v>133</v>
      </c>
      <c r="P6374" s="260" t="e">
        <f t="shared" si="303"/>
        <v>#NUM!</v>
      </c>
      <c r="S6374" s="272"/>
    </row>
    <row r="6375" spans="1:19">
      <c r="A6375" s="161" t="s">
        <v>7607</v>
      </c>
      <c r="C6375" s="161" t="s">
        <v>133</v>
      </c>
      <c r="F6375" s="163" t="s">
        <v>133</v>
      </c>
      <c r="G6375" s="266" t="s">
        <v>133</v>
      </c>
      <c r="H6375" s="163" t="s">
        <v>133</v>
      </c>
      <c r="I6375" s="163" t="s">
        <v>133</v>
      </c>
      <c r="J6375" s="163" t="s">
        <v>133</v>
      </c>
      <c r="K6375" s="164">
        <f t="shared" si="304"/>
        <v>0</v>
      </c>
      <c r="L6375" s="165">
        <f t="shared" si="305"/>
        <v>0</v>
      </c>
      <c r="M6375" s="172">
        <v>127</v>
      </c>
      <c r="N6375" s="172">
        <v>64</v>
      </c>
      <c r="O6375" s="167" t="s">
        <v>133</v>
      </c>
      <c r="P6375" s="260" t="e">
        <f t="shared" si="303"/>
        <v>#NUM!</v>
      </c>
      <c r="S6375" s="272"/>
    </row>
    <row r="6376" spans="1:19">
      <c r="A6376" s="161" t="s">
        <v>7608</v>
      </c>
      <c r="C6376" s="161" t="s">
        <v>133</v>
      </c>
      <c r="F6376" s="163" t="s">
        <v>133</v>
      </c>
      <c r="G6376" s="266" t="s">
        <v>133</v>
      </c>
      <c r="H6376" s="163" t="s">
        <v>133</v>
      </c>
      <c r="I6376" s="163" t="s">
        <v>133</v>
      </c>
      <c r="J6376" s="163" t="s">
        <v>133</v>
      </c>
      <c r="K6376" s="164">
        <f t="shared" si="304"/>
        <v>0</v>
      </c>
      <c r="L6376" s="165">
        <f t="shared" si="305"/>
        <v>0</v>
      </c>
      <c r="M6376" s="172">
        <v>127</v>
      </c>
      <c r="N6376" s="172">
        <v>64</v>
      </c>
      <c r="O6376" s="167" t="s">
        <v>133</v>
      </c>
      <c r="P6376" s="260" t="e">
        <f t="shared" si="303"/>
        <v>#NUM!</v>
      </c>
      <c r="S6376" s="272"/>
    </row>
    <row r="6377" spans="1:19">
      <c r="A6377" s="161" t="s">
        <v>7609</v>
      </c>
      <c r="C6377" s="161" t="s">
        <v>133</v>
      </c>
      <c r="F6377" s="163" t="s">
        <v>133</v>
      </c>
      <c r="G6377" s="266" t="s">
        <v>133</v>
      </c>
      <c r="H6377" s="163" t="s">
        <v>133</v>
      </c>
      <c r="I6377" s="163" t="s">
        <v>133</v>
      </c>
      <c r="J6377" s="163" t="s">
        <v>133</v>
      </c>
      <c r="K6377" s="164">
        <f t="shared" si="304"/>
        <v>0</v>
      </c>
      <c r="L6377" s="165">
        <f t="shared" si="305"/>
        <v>0</v>
      </c>
      <c r="M6377" s="172">
        <v>127</v>
      </c>
      <c r="N6377" s="172">
        <v>64</v>
      </c>
      <c r="O6377" s="167" t="s">
        <v>133</v>
      </c>
      <c r="P6377" s="260" t="e">
        <f t="shared" si="303"/>
        <v>#NUM!</v>
      </c>
      <c r="S6377" s="272"/>
    </row>
    <row r="6378" spans="1:19">
      <c r="A6378" s="161" t="s">
        <v>7610</v>
      </c>
      <c r="C6378" s="161" t="s">
        <v>133</v>
      </c>
      <c r="F6378" s="163" t="s">
        <v>133</v>
      </c>
      <c r="G6378" s="266" t="s">
        <v>133</v>
      </c>
      <c r="H6378" s="163" t="s">
        <v>133</v>
      </c>
      <c r="I6378" s="163" t="s">
        <v>133</v>
      </c>
      <c r="J6378" s="163" t="s">
        <v>133</v>
      </c>
      <c r="K6378" s="164">
        <f t="shared" si="304"/>
        <v>0</v>
      </c>
      <c r="L6378" s="165">
        <f t="shared" si="305"/>
        <v>0</v>
      </c>
      <c r="M6378" s="172">
        <v>127</v>
      </c>
      <c r="N6378" s="172">
        <v>64</v>
      </c>
      <c r="O6378" s="167" t="s">
        <v>133</v>
      </c>
      <c r="P6378" s="260" t="e">
        <f t="shared" si="303"/>
        <v>#NUM!</v>
      </c>
      <c r="S6378" s="272"/>
    </row>
    <row r="6379" spans="1:19">
      <c r="A6379" s="161" t="s">
        <v>7611</v>
      </c>
      <c r="C6379" s="161" t="s">
        <v>133</v>
      </c>
      <c r="F6379" s="163" t="s">
        <v>133</v>
      </c>
      <c r="G6379" s="266" t="s">
        <v>133</v>
      </c>
      <c r="H6379" s="163" t="s">
        <v>133</v>
      </c>
      <c r="I6379" s="163" t="s">
        <v>133</v>
      </c>
      <c r="J6379" s="163" t="s">
        <v>133</v>
      </c>
      <c r="K6379" s="164">
        <f t="shared" si="304"/>
        <v>0</v>
      </c>
      <c r="L6379" s="165">
        <f t="shared" si="305"/>
        <v>0</v>
      </c>
      <c r="M6379" s="172">
        <v>127</v>
      </c>
      <c r="N6379" s="172">
        <v>64</v>
      </c>
      <c r="O6379" s="167" t="s">
        <v>133</v>
      </c>
      <c r="P6379" s="260" t="e">
        <f t="shared" si="303"/>
        <v>#NUM!</v>
      </c>
      <c r="S6379" s="272"/>
    </row>
    <row r="6380" spans="1:19">
      <c r="A6380" s="161" t="s">
        <v>7612</v>
      </c>
      <c r="C6380" s="161" t="s">
        <v>133</v>
      </c>
      <c r="F6380" s="163" t="s">
        <v>133</v>
      </c>
      <c r="G6380" s="266" t="s">
        <v>133</v>
      </c>
      <c r="H6380" s="163" t="s">
        <v>133</v>
      </c>
      <c r="I6380" s="163" t="s">
        <v>133</v>
      </c>
      <c r="J6380" s="163" t="s">
        <v>133</v>
      </c>
      <c r="K6380" s="164">
        <f t="shared" si="304"/>
        <v>0</v>
      </c>
      <c r="L6380" s="165">
        <f t="shared" si="305"/>
        <v>0</v>
      </c>
      <c r="M6380" s="172">
        <v>127</v>
      </c>
      <c r="N6380" s="172">
        <v>64</v>
      </c>
      <c r="O6380" s="167" t="s">
        <v>133</v>
      </c>
      <c r="P6380" s="260" t="e">
        <f t="shared" si="303"/>
        <v>#NUM!</v>
      </c>
      <c r="S6380" s="272"/>
    </row>
    <row r="6381" spans="1:19">
      <c r="A6381" s="161" t="s">
        <v>7613</v>
      </c>
      <c r="C6381" s="161" t="s">
        <v>133</v>
      </c>
      <c r="F6381" s="163" t="s">
        <v>133</v>
      </c>
      <c r="G6381" s="266" t="s">
        <v>133</v>
      </c>
      <c r="H6381" s="163" t="s">
        <v>133</v>
      </c>
      <c r="I6381" s="163" t="s">
        <v>133</v>
      </c>
      <c r="J6381" s="163" t="s">
        <v>133</v>
      </c>
      <c r="K6381" s="164">
        <f t="shared" si="304"/>
        <v>0</v>
      </c>
      <c r="L6381" s="165">
        <f t="shared" si="305"/>
        <v>0</v>
      </c>
      <c r="M6381" s="172">
        <v>127</v>
      </c>
      <c r="N6381" s="172">
        <v>64</v>
      </c>
      <c r="O6381" s="167" t="s">
        <v>133</v>
      </c>
      <c r="P6381" s="260" t="e">
        <f t="shared" si="303"/>
        <v>#NUM!</v>
      </c>
      <c r="S6381" s="272"/>
    </row>
    <row r="6382" spans="1:19">
      <c r="A6382" s="161" t="s">
        <v>7614</v>
      </c>
      <c r="C6382" s="161" t="s">
        <v>133</v>
      </c>
      <c r="F6382" s="163" t="s">
        <v>133</v>
      </c>
      <c r="G6382" s="266" t="s">
        <v>133</v>
      </c>
      <c r="H6382" s="163" t="s">
        <v>133</v>
      </c>
      <c r="I6382" s="163" t="s">
        <v>133</v>
      </c>
      <c r="J6382" s="163" t="s">
        <v>133</v>
      </c>
      <c r="K6382" s="164">
        <f t="shared" si="304"/>
        <v>0</v>
      </c>
      <c r="L6382" s="165">
        <f t="shared" si="305"/>
        <v>0</v>
      </c>
      <c r="M6382" s="172">
        <v>127</v>
      </c>
      <c r="N6382" s="172">
        <v>64</v>
      </c>
      <c r="O6382" s="167" t="s">
        <v>133</v>
      </c>
      <c r="P6382" s="260" t="e">
        <f t="shared" si="303"/>
        <v>#NUM!</v>
      </c>
      <c r="S6382" s="272"/>
    </row>
    <row r="6383" spans="1:19">
      <c r="A6383" s="161" t="s">
        <v>7615</v>
      </c>
      <c r="C6383" s="161" t="s">
        <v>133</v>
      </c>
      <c r="F6383" s="163" t="s">
        <v>133</v>
      </c>
      <c r="G6383" s="266" t="s">
        <v>133</v>
      </c>
      <c r="H6383" s="163" t="s">
        <v>133</v>
      </c>
      <c r="I6383" s="163" t="s">
        <v>133</v>
      </c>
      <c r="J6383" s="163" t="s">
        <v>133</v>
      </c>
      <c r="K6383" s="164">
        <f t="shared" si="304"/>
        <v>0</v>
      </c>
      <c r="L6383" s="165">
        <f t="shared" si="305"/>
        <v>0</v>
      </c>
      <c r="M6383" s="172">
        <v>127</v>
      </c>
      <c r="N6383" s="172">
        <v>64</v>
      </c>
      <c r="O6383" s="167" t="s">
        <v>133</v>
      </c>
      <c r="P6383" s="260" t="e">
        <f t="shared" si="303"/>
        <v>#NUM!</v>
      </c>
      <c r="S6383" s="272"/>
    </row>
    <row r="6384" spans="1:19">
      <c r="A6384" s="161" t="s">
        <v>7616</v>
      </c>
      <c r="C6384" s="161" t="s">
        <v>133</v>
      </c>
      <c r="F6384" s="163" t="s">
        <v>133</v>
      </c>
      <c r="G6384" s="266" t="s">
        <v>133</v>
      </c>
      <c r="H6384" s="163" t="s">
        <v>133</v>
      </c>
      <c r="I6384" s="163" t="s">
        <v>133</v>
      </c>
      <c r="J6384" s="163" t="s">
        <v>133</v>
      </c>
      <c r="K6384" s="164">
        <f t="shared" si="304"/>
        <v>0</v>
      </c>
      <c r="L6384" s="165">
        <f t="shared" si="305"/>
        <v>0</v>
      </c>
      <c r="M6384" s="172">
        <v>127</v>
      </c>
      <c r="N6384" s="172">
        <v>64</v>
      </c>
      <c r="O6384" s="167" t="s">
        <v>133</v>
      </c>
      <c r="P6384" s="260" t="e">
        <f t="shared" si="303"/>
        <v>#NUM!</v>
      </c>
      <c r="S6384" s="272"/>
    </row>
    <row r="6385" spans="1:19">
      <c r="A6385" s="161" t="s">
        <v>7617</v>
      </c>
      <c r="C6385" s="161" t="s">
        <v>133</v>
      </c>
      <c r="F6385" s="163" t="s">
        <v>133</v>
      </c>
      <c r="G6385" s="266" t="s">
        <v>133</v>
      </c>
      <c r="H6385" s="163" t="s">
        <v>133</v>
      </c>
      <c r="I6385" s="163" t="s">
        <v>133</v>
      </c>
      <c r="J6385" s="163" t="s">
        <v>133</v>
      </c>
      <c r="K6385" s="164">
        <f t="shared" si="304"/>
        <v>0</v>
      </c>
      <c r="L6385" s="165">
        <f t="shared" si="305"/>
        <v>0</v>
      </c>
      <c r="M6385" s="172">
        <v>127</v>
      </c>
      <c r="N6385" s="172">
        <v>64</v>
      </c>
      <c r="O6385" s="167" t="s">
        <v>133</v>
      </c>
      <c r="P6385" s="260" t="e">
        <f t="shared" si="303"/>
        <v>#NUM!</v>
      </c>
      <c r="S6385" s="272"/>
    </row>
    <row r="6386" spans="1:19">
      <c r="A6386" s="161" t="s">
        <v>7618</v>
      </c>
      <c r="C6386" s="161" t="s">
        <v>133</v>
      </c>
      <c r="F6386" s="163" t="s">
        <v>133</v>
      </c>
      <c r="G6386" s="266" t="s">
        <v>133</v>
      </c>
      <c r="H6386" s="163" t="s">
        <v>133</v>
      </c>
      <c r="I6386" s="163" t="s">
        <v>133</v>
      </c>
      <c r="J6386" s="163" t="s">
        <v>133</v>
      </c>
      <c r="K6386" s="164">
        <f t="shared" si="304"/>
        <v>0</v>
      </c>
      <c r="L6386" s="165">
        <f t="shared" si="305"/>
        <v>0</v>
      </c>
      <c r="M6386" s="172">
        <v>127</v>
      </c>
      <c r="N6386" s="172">
        <v>64</v>
      </c>
      <c r="O6386" s="167" t="s">
        <v>133</v>
      </c>
      <c r="P6386" s="260" t="e">
        <f t="shared" si="303"/>
        <v>#NUM!</v>
      </c>
      <c r="S6386" s="272"/>
    </row>
    <row r="6387" spans="1:19">
      <c r="A6387" s="161" t="s">
        <v>7619</v>
      </c>
      <c r="C6387" s="161" t="s">
        <v>133</v>
      </c>
      <c r="F6387" s="163" t="s">
        <v>133</v>
      </c>
      <c r="G6387" s="266" t="s">
        <v>133</v>
      </c>
      <c r="H6387" s="163" t="s">
        <v>133</v>
      </c>
      <c r="I6387" s="163" t="s">
        <v>133</v>
      </c>
      <c r="J6387" s="163" t="s">
        <v>133</v>
      </c>
      <c r="K6387" s="164">
        <f t="shared" si="304"/>
        <v>0</v>
      </c>
      <c r="L6387" s="165">
        <f t="shared" si="305"/>
        <v>0</v>
      </c>
      <c r="M6387" s="172">
        <v>127</v>
      </c>
      <c r="N6387" s="172">
        <v>64</v>
      </c>
      <c r="O6387" s="167" t="s">
        <v>133</v>
      </c>
      <c r="P6387" s="260" t="e">
        <f t="shared" si="303"/>
        <v>#NUM!</v>
      </c>
      <c r="S6387" s="272"/>
    </row>
    <row r="6388" spans="1:19">
      <c r="A6388" s="161" t="s">
        <v>7620</v>
      </c>
      <c r="C6388" s="161" t="s">
        <v>133</v>
      </c>
      <c r="F6388" s="163" t="s">
        <v>133</v>
      </c>
      <c r="G6388" s="266" t="s">
        <v>133</v>
      </c>
      <c r="H6388" s="163" t="s">
        <v>133</v>
      </c>
      <c r="I6388" s="163" t="s">
        <v>133</v>
      </c>
      <c r="J6388" s="163" t="s">
        <v>133</v>
      </c>
      <c r="K6388" s="164">
        <f t="shared" si="304"/>
        <v>0</v>
      </c>
      <c r="L6388" s="165">
        <f t="shared" si="305"/>
        <v>0</v>
      </c>
      <c r="M6388" s="172">
        <v>127</v>
      </c>
      <c r="N6388" s="172">
        <v>64</v>
      </c>
      <c r="O6388" s="167" t="s">
        <v>133</v>
      </c>
      <c r="P6388" s="260" t="e">
        <f t="shared" si="303"/>
        <v>#NUM!</v>
      </c>
      <c r="S6388" s="272"/>
    </row>
    <row r="6389" spans="1:19">
      <c r="A6389" s="161" t="s">
        <v>7621</v>
      </c>
      <c r="C6389" s="161" t="s">
        <v>133</v>
      </c>
      <c r="F6389" s="163" t="s">
        <v>133</v>
      </c>
      <c r="G6389" s="266" t="s">
        <v>133</v>
      </c>
      <c r="H6389" s="163" t="s">
        <v>133</v>
      </c>
      <c r="I6389" s="163" t="s">
        <v>133</v>
      </c>
      <c r="J6389" s="163" t="s">
        <v>133</v>
      </c>
      <c r="K6389" s="164">
        <f t="shared" si="304"/>
        <v>0</v>
      </c>
      <c r="L6389" s="165">
        <f t="shared" si="305"/>
        <v>0</v>
      </c>
      <c r="M6389" s="172">
        <v>127</v>
      </c>
      <c r="N6389" s="172">
        <v>64</v>
      </c>
      <c r="O6389" s="167" t="s">
        <v>133</v>
      </c>
      <c r="P6389" s="260" t="e">
        <f t="shared" si="303"/>
        <v>#NUM!</v>
      </c>
      <c r="S6389" s="272"/>
    </row>
    <row r="6390" spans="1:19">
      <c r="A6390" s="161" t="s">
        <v>7622</v>
      </c>
      <c r="C6390" s="161" t="s">
        <v>133</v>
      </c>
      <c r="F6390" s="163" t="s">
        <v>133</v>
      </c>
      <c r="G6390" s="266" t="s">
        <v>133</v>
      </c>
      <c r="H6390" s="163" t="s">
        <v>133</v>
      </c>
      <c r="I6390" s="163" t="s">
        <v>133</v>
      </c>
      <c r="J6390" s="163" t="s">
        <v>133</v>
      </c>
      <c r="K6390" s="164">
        <f t="shared" si="304"/>
        <v>0</v>
      </c>
      <c r="L6390" s="165">
        <f t="shared" si="305"/>
        <v>0</v>
      </c>
      <c r="M6390" s="172">
        <v>127</v>
      </c>
      <c r="N6390" s="172">
        <v>64</v>
      </c>
      <c r="O6390" s="167" t="s">
        <v>133</v>
      </c>
      <c r="P6390" s="260" t="e">
        <f t="shared" si="303"/>
        <v>#NUM!</v>
      </c>
      <c r="S6390" s="272"/>
    </row>
    <row r="6391" spans="1:19">
      <c r="A6391" s="161" t="s">
        <v>7623</v>
      </c>
      <c r="C6391" s="161" t="s">
        <v>133</v>
      </c>
      <c r="F6391" s="163" t="s">
        <v>133</v>
      </c>
      <c r="G6391" s="266" t="s">
        <v>133</v>
      </c>
      <c r="H6391" s="163" t="s">
        <v>133</v>
      </c>
      <c r="I6391" s="163" t="s">
        <v>133</v>
      </c>
      <c r="J6391" s="163" t="s">
        <v>133</v>
      </c>
      <c r="K6391" s="164">
        <f t="shared" si="304"/>
        <v>0</v>
      </c>
      <c r="L6391" s="165">
        <f t="shared" si="305"/>
        <v>0</v>
      </c>
      <c r="M6391" s="172">
        <v>127</v>
      </c>
      <c r="N6391" s="172">
        <v>64</v>
      </c>
      <c r="O6391" s="167" t="s">
        <v>133</v>
      </c>
      <c r="P6391" s="260" t="e">
        <f t="shared" si="303"/>
        <v>#NUM!</v>
      </c>
      <c r="S6391" s="272"/>
    </row>
    <row r="6392" spans="1:19">
      <c r="A6392" s="161" t="s">
        <v>7624</v>
      </c>
      <c r="C6392" s="161" t="s">
        <v>133</v>
      </c>
      <c r="F6392" s="163" t="s">
        <v>133</v>
      </c>
      <c r="G6392" s="266" t="s">
        <v>133</v>
      </c>
      <c r="H6392" s="163" t="s">
        <v>133</v>
      </c>
      <c r="I6392" s="163" t="s">
        <v>133</v>
      </c>
      <c r="J6392" s="163" t="s">
        <v>133</v>
      </c>
      <c r="K6392" s="164">
        <f t="shared" si="304"/>
        <v>0</v>
      </c>
      <c r="L6392" s="165">
        <f t="shared" si="305"/>
        <v>0</v>
      </c>
      <c r="M6392" s="172">
        <v>127</v>
      </c>
      <c r="N6392" s="172">
        <v>64</v>
      </c>
      <c r="O6392" s="167" t="s">
        <v>133</v>
      </c>
      <c r="P6392" s="260" t="e">
        <f t="shared" si="303"/>
        <v>#NUM!</v>
      </c>
      <c r="S6392" s="272"/>
    </row>
    <row r="6393" spans="1:19">
      <c r="A6393" s="161" t="s">
        <v>7625</v>
      </c>
      <c r="C6393" s="161" t="s">
        <v>133</v>
      </c>
      <c r="F6393" s="163" t="s">
        <v>133</v>
      </c>
      <c r="G6393" s="266" t="s">
        <v>133</v>
      </c>
      <c r="H6393" s="163" t="s">
        <v>133</v>
      </c>
      <c r="I6393" s="163" t="s">
        <v>133</v>
      </c>
      <c r="J6393" s="163" t="s">
        <v>133</v>
      </c>
      <c r="K6393" s="164">
        <f t="shared" si="304"/>
        <v>0</v>
      </c>
      <c r="L6393" s="165">
        <f t="shared" si="305"/>
        <v>0</v>
      </c>
      <c r="M6393" s="172">
        <v>127</v>
      </c>
      <c r="N6393" s="172">
        <v>64</v>
      </c>
      <c r="O6393" s="167" t="s">
        <v>133</v>
      </c>
      <c r="P6393" s="260" t="e">
        <f t="shared" si="303"/>
        <v>#NUM!</v>
      </c>
      <c r="S6393" s="272"/>
    </row>
    <row r="6394" spans="1:19">
      <c r="A6394" s="161" t="s">
        <v>7626</v>
      </c>
      <c r="C6394" s="161" t="s">
        <v>133</v>
      </c>
      <c r="F6394" s="163" t="s">
        <v>133</v>
      </c>
      <c r="G6394" s="266" t="s">
        <v>133</v>
      </c>
      <c r="H6394" s="163" t="s">
        <v>133</v>
      </c>
      <c r="I6394" s="163" t="s">
        <v>133</v>
      </c>
      <c r="J6394" s="163" t="s">
        <v>133</v>
      </c>
      <c r="K6394" s="164">
        <f t="shared" si="304"/>
        <v>0</v>
      </c>
      <c r="L6394" s="165">
        <f t="shared" si="305"/>
        <v>0</v>
      </c>
      <c r="M6394" s="172">
        <v>127</v>
      </c>
      <c r="N6394" s="172">
        <v>64</v>
      </c>
      <c r="O6394" s="167" t="s">
        <v>133</v>
      </c>
      <c r="P6394" s="260" t="e">
        <f t="shared" si="303"/>
        <v>#NUM!</v>
      </c>
      <c r="S6394" s="272"/>
    </row>
    <row r="6395" spans="1:19">
      <c r="A6395" s="161" t="s">
        <v>7627</v>
      </c>
      <c r="C6395" s="161" t="s">
        <v>133</v>
      </c>
      <c r="F6395" s="163" t="s">
        <v>133</v>
      </c>
      <c r="G6395" s="266" t="s">
        <v>133</v>
      </c>
      <c r="H6395" s="163" t="s">
        <v>133</v>
      </c>
      <c r="I6395" s="163" t="s">
        <v>133</v>
      </c>
      <c r="J6395" s="163" t="s">
        <v>133</v>
      </c>
      <c r="K6395" s="164">
        <f t="shared" si="304"/>
        <v>0</v>
      </c>
      <c r="L6395" s="165">
        <f t="shared" si="305"/>
        <v>0</v>
      </c>
      <c r="M6395" s="172">
        <v>127</v>
      </c>
      <c r="N6395" s="172">
        <v>64</v>
      </c>
      <c r="O6395" s="167" t="s">
        <v>133</v>
      </c>
      <c r="P6395" s="260" t="e">
        <f t="shared" si="303"/>
        <v>#NUM!</v>
      </c>
      <c r="S6395" s="272"/>
    </row>
    <row r="6396" spans="1:19">
      <c r="A6396" s="161" t="s">
        <v>7628</v>
      </c>
      <c r="C6396" s="161" t="s">
        <v>133</v>
      </c>
      <c r="F6396" s="163" t="s">
        <v>133</v>
      </c>
      <c r="G6396" s="266" t="s">
        <v>133</v>
      </c>
      <c r="H6396" s="163" t="s">
        <v>133</v>
      </c>
      <c r="I6396" s="163" t="s">
        <v>133</v>
      </c>
      <c r="J6396" s="163" t="s">
        <v>133</v>
      </c>
      <c r="K6396" s="164">
        <f t="shared" si="304"/>
        <v>0</v>
      </c>
      <c r="L6396" s="165">
        <f t="shared" si="305"/>
        <v>0</v>
      </c>
      <c r="M6396" s="172">
        <v>127</v>
      </c>
      <c r="N6396" s="172">
        <v>64</v>
      </c>
      <c r="O6396" s="167" t="s">
        <v>133</v>
      </c>
      <c r="P6396" s="260" t="e">
        <f t="shared" si="303"/>
        <v>#NUM!</v>
      </c>
      <c r="S6396" s="272"/>
    </row>
    <row r="6397" spans="1:19">
      <c r="A6397" s="161" t="s">
        <v>7629</v>
      </c>
      <c r="C6397" s="161" t="s">
        <v>133</v>
      </c>
      <c r="F6397" s="163" t="s">
        <v>133</v>
      </c>
      <c r="G6397" s="266" t="s">
        <v>133</v>
      </c>
      <c r="H6397" s="163" t="s">
        <v>133</v>
      </c>
      <c r="I6397" s="163" t="s">
        <v>133</v>
      </c>
      <c r="J6397" s="163" t="s">
        <v>133</v>
      </c>
      <c r="K6397" s="164">
        <f t="shared" si="304"/>
        <v>0</v>
      </c>
      <c r="L6397" s="165">
        <f t="shared" si="305"/>
        <v>0</v>
      </c>
      <c r="M6397" s="172">
        <v>127</v>
      </c>
      <c r="N6397" s="172">
        <v>64</v>
      </c>
      <c r="O6397" s="167" t="s">
        <v>133</v>
      </c>
      <c r="P6397" s="260" t="e">
        <f t="shared" si="303"/>
        <v>#NUM!</v>
      </c>
      <c r="S6397" s="272"/>
    </row>
    <row r="6398" spans="1:19">
      <c r="A6398" s="161" t="s">
        <v>7630</v>
      </c>
      <c r="C6398" s="161" t="s">
        <v>133</v>
      </c>
      <c r="F6398" s="163" t="s">
        <v>133</v>
      </c>
      <c r="G6398" s="266" t="s">
        <v>133</v>
      </c>
      <c r="H6398" s="163" t="s">
        <v>133</v>
      </c>
      <c r="I6398" s="163" t="s">
        <v>133</v>
      </c>
      <c r="J6398" s="163" t="s">
        <v>133</v>
      </c>
      <c r="K6398" s="164">
        <f t="shared" si="304"/>
        <v>0</v>
      </c>
      <c r="L6398" s="165">
        <f t="shared" si="305"/>
        <v>0</v>
      </c>
      <c r="M6398" s="172">
        <v>127</v>
      </c>
      <c r="N6398" s="172">
        <v>64</v>
      </c>
      <c r="O6398" s="167" t="s">
        <v>133</v>
      </c>
      <c r="P6398" s="260" t="e">
        <f t="shared" si="303"/>
        <v>#NUM!</v>
      </c>
      <c r="S6398" s="272"/>
    </row>
    <row r="6399" spans="1:19">
      <c r="A6399" s="161" t="s">
        <v>7631</v>
      </c>
      <c r="C6399" s="161" t="s">
        <v>133</v>
      </c>
      <c r="F6399" s="163" t="s">
        <v>133</v>
      </c>
      <c r="G6399" s="266" t="s">
        <v>133</v>
      </c>
      <c r="H6399" s="163" t="s">
        <v>133</v>
      </c>
      <c r="I6399" s="163" t="s">
        <v>133</v>
      </c>
      <c r="J6399" s="163" t="s">
        <v>133</v>
      </c>
      <c r="K6399" s="164">
        <f t="shared" si="304"/>
        <v>0</v>
      </c>
      <c r="L6399" s="165">
        <f t="shared" si="305"/>
        <v>0</v>
      </c>
      <c r="M6399" s="172">
        <v>127</v>
      </c>
      <c r="N6399" s="172">
        <v>64</v>
      </c>
      <c r="O6399" s="167" t="s">
        <v>133</v>
      </c>
      <c r="P6399" s="260" t="e">
        <f t="shared" si="303"/>
        <v>#NUM!</v>
      </c>
      <c r="S6399" s="272"/>
    </row>
    <row r="6400" spans="1:19">
      <c r="A6400" s="161" t="s">
        <v>7632</v>
      </c>
      <c r="C6400" s="161" t="s">
        <v>133</v>
      </c>
      <c r="F6400" s="163" t="s">
        <v>133</v>
      </c>
      <c r="G6400" s="266" t="s">
        <v>133</v>
      </c>
      <c r="H6400" s="163" t="s">
        <v>133</v>
      </c>
      <c r="I6400" s="163" t="s">
        <v>133</v>
      </c>
      <c r="J6400" s="163" t="s">
        <v>133</v>
      </c>
      <c r="K6400" s="164">
        <f t="shared" si="304"/>
        <v>0</v>
      </c>
      <c r="L6400" s="165">
        <f t="shared" si="305"/>
        <v>0</v>
      </c>
      <c r="M6400" s="172">
        <v>127</v>
      </c>
      <c r="N6400" s="172">
        <v>64</v>
      </c>
      <c r="O6400" s="167" t="s">
        <v>133</v>
      </c>
      <c r="P6400" s="260" t="e">
        <f t="shared" si="303"/>
        <v>#NUM!</v>
      </c>
      <c r="S6400" s="272"/>
    </row>
    <row r="6401" spans="1:19">
      <c r="A6401" s="161" t="s">
        <v>7633</v>
      </c>
      <c r="C6401" s="161" t="s">
        <v>133</v>
      </c>
      <c r="F6401" s="163" t="s">
        <v>133</v>
      </c>
      <c r="G6401" s="266" t="s">
        <v>133</v>
      </c>
      <c r="H6401" s="163" t="s">
        <v>133</v>
      </c>
      <c r="I6401" s="163" t="s">
        <v>133</v>
      </c>
      <c r="J6401" s="163" t="s">
        <v>133</v>
      </c>
      <c r="K6401" s="164">
        <f t="shared" si="304"/>
        <v>0</v>
      </c>
      <c r="L6401" s="165">
        <f t="shared" si="305"/>
        <v>0</v>
      </c>
      <c r="M6401" s="172">
        <v>127</v>
      </c>
      <c r="N6401" s="172">
        <v>64</v>
      </c>
      <c r="O6401" s="167" t="s">
        <v>133</v>
      </c>
      <c r="P6401" s="260" t="e">
        <f t="shared" si="303"/>
        <v>#NUM!</v>
      </c>
      <c r="S6401" s="272"/>
    </row>
    <row r="6402" spans="1:19">
      <c r="A6402" s="161" t="s">
        <v>7634</v>
      </c>
      <c r="C6402" s="161" t="s">
        <v>133</v>
      </c>
      <c r="F6402" s="163" t="s">
        <v>133</v>
      </c>
      <c r="G6402" s="266" t="s">
        <v>133</v>
      </c>
      <c r="H6402" s="163" t="s">
        <v>133</v>
      </c>
      <c r="I6402" s="163" t="s">
        <v>133</v>
      </c>
      <c r="J6402" s="163" t="s">
        <v>133</v>
      </c>
      <c r="K6402" s="164">
        <f t="shared" si="304"/>
        <v>0</v>
      </c>
      <c r="L6402" s="165">
        <f t="shared" si="305"/>
        <v>0</v>
      </c>
      <c r="M6402" s="172">
        <v>127</v>
      </c>
      <c r="N6402" s="172">
        <v>64</v>
      </c>
      <c r="O6402" s="167" t="s">
        <v>133</v>
      </c>
      <c r="P6402" s="260" t="e">
        <f t="shared" si="303"/>
        <v>#NUM!</v>
      </c>
      <c r="S6402" s="272"/>
    </row>
    <row r="6403" spans="1:19">
      <c r="A6403" s="161" t="s">
        <v>7635</v>
      </c>
      <c r="C6403" s="161" t="s">
        <v>133</v>
      </c>
      <c r="F6403" s="163" t="s">
        <v>133</v>
      </c>
      <c r="G6403" s="266" t="s">
        <v>133</v>
      </c>
      <c r="H6403" s="163" t="s">
        <v>133</v>
      </c>
      <c r="I6403" s="163" t="s">
        <v>133</v>
      </c>
      <c r="J6403" s="163" t="s">
        <v>133</v>
      </c>
      <c r="K6403" s="164">
        <f t="shared" si="304"/>
        <v>0</v>
      </c>
      <c r="L6403" s="165">
        <f t="shared" si="305"/>
        <v>0</v>
      </c>
      <c r="M6403" s="172">
        <v>127</v>
      </c>
      <c r="N6403" s="172">
        <v>64</v>
      </c>
      <c r="O6403" s="167" t="s">
        <v>133</v>
      </c>
      <c r="P6403" s="260" t="e">
        <f t="shared" si="303"/>
        <v>#NUM!</v>
      </c>
      <c r="S6403" s="272"/>
    </row>
    <row r="6404" spans="1:19">
      <c r="A6404" s="161" t="s">
        <v>7636</v>
      </c>
      <c r="C6404" s="161" t="s">
        <v>133</v>
      </c>
      <c r="F6404" s="163" t="s">
        <v>133</v>
      </c>
      <c r="G6404" s="266" t="s">
        <v>133</v>
      </c>
      <c r="H6404" s="163" t="s">
        <v>133</v>
      </c>
      <c r="I6404" s="163" t="s">
        <v>133</v>
      </c>
      <c r="J6404" s="163" t="s">
        <v>133</v>
      </c>
      <c r="K6404" s="164">
        <f t="shared" si="304"/>
        <v>0</v>
      </c>
      <c r="L6404" s="165">
        <f t="shared" si="305"/>
        <v>0</v>
      </c>
      <c r="M6404" s="172">
        <v>127</v>
      </c>
      <c r="N6404" s="172">
        <v>64</v>
      </c>
      <c r="O6404" s="167" t="s">
        <v>133</v>
      </c>
      <c r="P6404" s="260" t="e">
        <f t="shared" si="303"/>
        <v>#NUM!</v>
      </c>
      <c r="S6404" s="272"/>
    </row>
    <row r="6405" spans="1:19">
      <c r="A6405" s="161" t="s">
        <v>7637</v>
      </c>
      <c r="C6405" s="161" t="s">
        <v>133</v>
      </c>
      <c r="F6405" s="163" t="s">
        <v>133</v>
      </c>
      <c r="G6405" s="266" t="s">
        <v>133</v>
      </c>
      <c r="H6405" s="163" t="s">
        <v>133</v>
      </c>
      <c r="I6405" s="163" t="s">
        <v>133</v>
      </c>
      <c r="J6405" s="163" t="s">
        <v>133</v>
      </c>
      <c r="K6405" s="164">
        <f t="shared" si="304"/>
        <v>0</v>
      </c>
      <c r="L6405" s="165">
        <f t="shared" si="305"/>
        <v>0</v>
      </c>
      <c r="M6405" s="172">
        <v>127</v>
      </c>
      <c r="N6405" s="172">
        <v>64</v>
      </c>
      <c r="O6405" s="167" t="s">
        <v>133</v>
      </c>
      <c r="P6405" s="260" t="e">
        <f t="shared" si="303"/>
        <v>#NUM!</v>
      </c>
      <c r="S6405" s="272"/>
    </row>
    <row r="6406" spans="1:19">
      <c r="A6406" s="161" t="s">
        <v>7638</v>
      </c>
      <c r="C6406" s="161" t="s">
        <v>133</v>
      </c>
      <c r="F6406" s="163" t="s">
        <v>133</v>
      </c>
      <c r="G6406" s="266" t="s">
        <v>133</v>
      </c>
      <c r="H6406" s="163" t="s">
        <v>133</v>
      </c>
      <c r="I6406" s="163" t="s">
        <v>133</v>
      </c>
      <c r="J6406" s="163" t="s">
        <v>133</v>
      </c>
      <c r="K6406" s="164">
        <f t="shared" si="304"/>
        <v>0</v>
      </c>
      <c r="L6406" s="165">
        <f t="shared" si="305"/>
        <v>0</v>
      </c>
      <c r="M6406" s="172">
        <v>127</v>
      </c>
      <c r="N6406" s="172">
        <v>64</v>
      </c>
      <c r="O6406" s="167" t="s">
        <v>133</v>
      </c>
      <c r="P6406" s="260" t="e">
        <f t="shared" si="303"/>
        <v>#NUM!</v>
      </c>
      <c r="S6406" s="272"/>
    </row>
    <row r="6407" spans="1:19">
      <c r="A6407" s="161" t="s">
        <v>7639</v>
      </c>
      <c r="C6407" s="161" t="s">
        <v>133</v>
      </c>
      <c r="F6407" s="163" t="s">
        <v>133</v>
      </c>
      <c r="G6407" s="266" t="s">
        <v>133</v>
      </c>
      <c r="H6407" s="163" t="s">
        <v>133</v>
      </c>
      <c r="I6407" s="163" t="s">
        <v>133</v>
      </c>
      <c r="J6407" s="163" t="s">
        <v>133</v>
      </c>
      <c r="K6407" s="164">
        <f t="shared" si="304"/>
        <v>0</v>
      </c>
      <c r="L6407" s="165">
        <f t="shared" si="305"/>
        <v>0</v>
      </c>
      <c r="M6407" s="172">
        <v>127</v>
      </c>
      <c r="N6407" s="172">
        <v>64</v>
      </c>
      <c r="O6407" s="167" t="s">
        <v>133</v>
      </c>
      <c r="P6407" s="260" t="e">
        <f t="shared" si="303"/>
        <v>#NUM!</v>
      </c>
      <c r="S6407" s="272"/>
    </row>
    <row r="6408" spans="1:19">
      <c r="A6408" s="161" t="s">
        <v>7640</v>
      </c>
      <c r="C6408" s="161" t="s">
        <v>133</v>
      </c>
      <c r="F6408" s="163" t="s">
        <v>133</v>
      </c>
      <c r="G6408" s="266" t="s">
        <v>133</v>
      </c>
      <c r="H6408" s="163" t="s">
        <v>133</v>
      </c>
      <c r="I6408" s="163" t="s">
        <v>133</v>
      </c>
      <c r="J6408" s="163" t="s">
        <v>133</v>
      </c>
      <c r="K6408" s="164">
        <f t="shared" si="304"/>
        <v>0</v>
      </c>
      <c r="L6408" s="165">
        <f t="shared" si="305"/>
        <v>0</v>
      </c>
      <c r="M6408" s="172">
        <v>127</v>
      </c>
      <c r="N6408" s="172">
        <v>64</v>
      </c>
      <c r="O6408" s="167" t="s">
        <v>133</v>
      </c>
      <c r="P6408" s="260" t="e">
        <f t="shared" si="303"/>
        <v>#NUM!</v>
      </c>
      <c r="S6408" s="272"/>
    </row>
    <row r="6409" spans="1:19">
      <c r="A6409" s="161" t="s">
        <v>7641</v>
      </c>
      <c r="C6409" s="161" t="s">
        <v>133</v>
      </c>
      <c r="F6409" s="163" t="s">
        <v>133</v>
      </c>
      <c r="G6409" s="266" t="s">
        <v>133</v>
      </c>
      <c r="H6409" s="163" t="s">
        <v>133</v>
      </c>
      <c r="I6409" s="163" t="s">
        <v>133</v>
      </c>
      <c r="J6409" s="163" t="s">
        <v>133</v>
      </c>
      <c r="K6409" s="164">
        <f t="shared" si="304"/>
        <v>0</v>
      </c>
      <c r="L6409" s="165">
        <f t="shared" si="305"/>
        <v>0</v>
      </c>
      <c r="M6409" s="172">
        <v>127</v>
      </c>
      <c r="N6409" s="172">
        <v>64</v>
      </c>
      <c r="O6409" s="167" t="s">
        <v>133</v>
      </c>
      <c r="P6409" s="260" t="e">
        <f t="shared" si="303"/>
        <v>#NUM!</v>
      </c>
      <c r="S6409" s="272"/>
    </row>
    <row r="6410" spans="1:19">
      <c r="A6410" s="161" t="s">
        <v>7642</v>
      </c>
      <c r="C6410" s="161" t="s">
        <v>133</v>
      </c>
      <c r="F6410" s="163" t="s">
        <v>133</v>
      </c>
      <c r="G6410" s="266" t="s">
        <v>133</v>
      </c>
      <c r="H6410" s="163" t="s">
        <v>133</v>
      </c>
      <c r="I6410" s="163" t="s">
        <v>133</v>
      </c>
      <c r="J6410" s="163" t="s">
        <v>133</v>
      </c>
      <c r="K6410" s="164">
        <f t="shared" si="304"/>
        <v>0</v>
      </c>
      <c r="L6410" s="165">
        <f t="shared" si="305"/>
        <v>0</v>
      </c>
      <c r="M6410" s="172">
        <v>127</v>
      </c>
      <c r="N6410" s="172">
        <v>64</v>
      </c>
      <c r="O6410" s="167" t="s">
        <v>133</v>
      </c>
      <c r="P6410" s="260" t="e">
        <f t="shared" si="303"/>
        <v>#NUM!</v>
      </c>
      <c r="S6410" s="272"/>
    </row>
    <row r="6411" spans="1:19">
      <c r="A6411" s="161" t="s">
        <v>7643</v>
      </c>
      <c r="C6411" s="161" t="s">
        <v>133</v>
      </c>
      <c r="F6411" s="163" t="s">
        <v>133</v>
      </c>
      <c r="G6411" s="266" t="s">
        <v>133</v>
      </c>
      <c r="H6411" s="163" t="s">
        <v>133</v>
      </c>
      <c r="I6411" s="163" t="s">
        <v>133</v>
      </c>
      <c r="J6411" s="163" t="s">
        <v>133</v>
      </c>
      <c r="K6411" s="164">
        <f t="shared" si="304"/>
        <v>0</v>
      </c>
      <c r="L6411" s="165">
        <f t="shared" si="305"/>
        <v>0</v>
      </c>
      <c r="M6411" s="172">
        <v>127</v>
      </c>
      <c r="N6411" s="172">
        <v>64</v>
      </c>
      <c r="O6411" s="167" t="s">
        <v>133</v>
      </c>
      <c r="P6411" s="260" t="e">
        <f t="shared" si="303"/>
        <v>#NUM!</v>
      </c>
      <c r="S6411" s="272"/>
    </row>
    <row r="6412" spans="1:19">
      <c r="A6412" s="161" t="s">
        <v>7644</v>
      </c>
      <c r="C6412" s="161" t="s">
        <v>133</v>
      </c>
      <c r="F6412" s="163" t="s">
        <v>133</v>
      </c>
      <c r="G6412" s="266" t="s">
        <v>133</v>
      </c>
      <c r="H6412" s="163" t="s">
        <v>133</v>
      </c>
      <c r="I6412" s="163" t="s">
        <v>133</v>
      </c>
      <c r="J6412" s="163" t="s">
        <v>133</v>
      </c>
      <c r="K6412" s="164">
        <f t="shared" si="304"/>
        <v>0</v>
      </c>
      <c r="L6412" s="165">
        <f t="shared" si="305"/>
        <v>0</v>
      </c>
      <c r="M6412" s="172">
        <v>127</v>
      </c>
      <c r="N6412" s="172">
        <v>64</v>
      </c>
      <c r="O6412" s="167" t="s">
        <v>133</v>
      </c>
      <c r="P6412" s="260" t="e">
        <f t="shared" si="303"/>
        <v>#NUM!</v>
      </c>
      <c r="S6412" s="272"/>
    </row>
    <row r="6413" spans="1:19">
      <c r="A6413" s="161" t="s">
        <v>7645</v>
      </c>
      <c r="C6413" s="161" t="s">
        <v>133</v>
      </c>
      <c r="F6413" s="163" t="s">
        <v>133</v>
      </c>
      <c r="G6413" s="266" t="s">
        <v>133</v>
      </c>
      <c r="H6413" s="163" t="s">
        <v>133</v>
      </c>
      <c r="I6413" s="163" t="s">
        <v>133</v>
      </c>
      <c r="J6413" s="163" t="s">
        <v>133</v>
      </c>
      <c r="K6413" s="164">
        <f t="shared" si="304"/>
        <v>0</v>
      </c>
      <c r="L6413" s="165">
        <f t="shared" si="305"/>
        <v>0</v>
      </c>
      <c r="M6413" s="172">
        <v>127</v>
      </c>
      <c r="N6413" s="172">
        <v>64</v>
      </c>
      <c r="O6413" s="167" t="s">
        <v>133</v>
      </c>
      <c r="P6413" s="260" t="e">
        <f t="shared" si="303"/>
        <v>#NUM!</v>
      </c>
      <c r="S6413" s="272"/>
    </row>
    <row r="6414" spans="1:19">
      <c r="A6414" s="161" t="s">
        <v>7646</v>
      </c>
      <c r="C6414" s="161" t="s">
        <v>133</v>
      </c>
      <c r="F6414" s="163" t="s">
        <v>133</v>
      </c>
      <c r="G6414" s="266" t="s">
        <v>133</v>
      </c>
      <c r="H6414" s="163" t="s">
        <v>133</v>
      </c>
      <c r="I6414" s="163" t="s">
        <v>133</v>
      </c>
      <c r="J6414" s="163" t="s">
        <v>133</v>
      </c>
      <c r="K6414" s="164">
        <f t="shared" si="304"/>
        <v>0</v>
      </c>
      <c r="L6414" s="165">
        <f t="shared" si="305"/>
        <v>0</v>
      </c>
      <c r="M6414" s="172">
        <v>127</v>
      </c>
      <c r="N6414" s="172">
        <v>64</v>
      </c>
      <c r="O6414" s="167" t="s">
        <v>133</v>
      </c>
      <c r="P6414" s="260" t="e">
        <f t="shared" si="303"/>
        <v>#NUM!</v>
      </c>
      <c r="S6414" s="272"/>
    </row>
    <row r="6415" spans="1:19">
      <c r="A6415" s="161" t="s">
        <v>7647</v>
      </c>
      <c r="C6415" s="161" t="s">
        <v>133</v>
      </c>
      <c r="F6415" s="163" t="s">
        <v>133</v>
      </c>
      <c r="G6415" s="266" t="s">
        <v>133</v>
      </c>
      <c r="H6415" s="163" t="s">
        <v>133</v>
      </c>
      <c r="I6415" s="163" t="s">
        <v>133</v>
      </c>
      <c r="J6415" s="163" t="s">
        <v>133</v>
      </c>
      <c r="K6415" s="164">
        <f t="shared" si="304"/>
        <v>0</v>
      </c>
      <c r="L6415" s="165">
        <f t="shared" si="305"/>
        <v>0</v>
      </c>
      <c r="M6415" s="172">
        <v>127</v>
      </c>
      <c r="N6415" s="172">
        <v>64</v>
      </c>
      <c r="O6415" s="167" t="s">
        <v>133</v>
      </c>
      <c r="P6415" s="260" t="e">
        <f t="shared" ref="P6415:P6478" si="306">MEDIAN(Q6415:R6415)</f>
        <v>#NUM!</v>
      </c>
      <c r="S6415" s="272"/>
    </row>
    <row r="6416" spans="1:19">
      <c r="A6416" s="161" t="s">
        <v>7648</v>
      </c>
      <c r="C6416" s="161" t="s">
        <v>133</v>
      </c>
      <c r="F6416" s="163" t="s">
        <v>133</v>
      </c>
      <c r="G6416" s="266" t="s">
        <v>133</v>
      </c>
      <c r="H6416" s="163" t="s">
        <v>133</v>
      </c>
      <c r="I6416" s="163" t="s">
        <v>133</v>
      </c>
      <c r="J6416" s="163" t="s">
        <v>133</v>
      </c>
      <c r="K6416" s="164">
        <f t="shared" ref="K6416:K6479" si="307">IF(OR(D6416="n/a",D6416="nd"),0,D6416)+IF(OR(I6416="n/a",I6416="nd"),0,I6416)</f>
        <v>0</v>
      </c>
      <c r="L6416" s="165">
        <f t="shared" ref="L6416:L6479" si="308">SQRT(SUMSQ(IF(OR(E6416="n/a",E6416="nd"),0,E6416),IF(OR(F6416="n/a",F6416="nd"),0,F6416),IF(OR(J6416="n/a",J6416="nd"),0,J6416)))</f>
        <v>0</v>
      </c>
      <c r="M6416" s="172">
        <v>127</v>
      </c>
      <c r="N6416" s="172">
        <v>64</v>
      </c>
      <c r="O6416" s="167" t="s">
        <v>133</v>
      </c>
      <c r="P6416" s="260" t="e">
        <f t="shared" si="306"/>
        <v>#NUM!</v>
      </c>
      <c r="S6416" s="272"/>
    </row>
    <row r="6417" spans="1:19">
      <c r="A6417" s="161" t="s">
        <v>7649</v>
      </c>
      <c r="C6417" s="161" t="s">
        <v>133</v>
      </c>
      <c r="F6417" s="163" t="s">
        <v>133</v>
      </c>
      <c r="G6417" s="266" t="s">
        <v>133</v>
      </c>
      <c r="H6417" s="163" t="s">
        <v>133</v>
      </c>
      <c r="I6417" s="163" t="s">
        <v>133</v>
      </c>
      <c r="J6417" s="163" t="s">
        <v>133</v>
      </c>
      <c r="K6417" s="164">
        <f t="shared" si="307"/>
        <v>0</v>
      </c>
      <c r="L6417" s="165">
        <f t="shared" si="308"/>
        <v>0</v>
      </c>
      <c r="M6417" s="172">
        <v>127</v>
      </c>
      <c r="N6417" s="172">
        <v>64</v>
      </c>
      <c r="O6417" s="167" t="s">
        <v>133</v>
      </c>
      <c r="P6417" s="260" t="e">
        <f t="shared" si="306"/>
        <v>#NUM!</v>
      </c>
      <c r="S6417" s="272"/>
    </row>
    <row r="6418" spans="1:19">
      <c r="A6418" s="161" t="s">
        <v>7650</v>
      </c>
      <c r="C6418" s="161" t="s">
        <v>133</v>
      </c>
      <c r="F6418" s="163" t="s">
        <v>133</v>
      </c>
      <c r="G6418" s="266" t="s">
        <v>133</v>
      </c>
      <c r="H6418" s="163" t="s">
        <v>133</v>
      </c>
      <c r="I6418" s="163" t="s">
        <v>133</v>
      </c>
      <c r="J6418" s="163" t="s">
        <v>133</v>
      </c>
      <c r="K6418" s="164">
        <f t="shared" si="307"/>
        <v>0</v>
      </c>
      <c r="L6418" s="165">
        <f t="shared" si="308"/>
        <v>0</v>
      </c>
      <c r="M6418" s="172">
        <v>127</v>
      </c>
      <c r="N6418" s="172">
        <v>64</v>
      </c>
      <c r="O6418" s="167" t="s">
        <v>133</v>
      </c>
      <c r="P6418" s="260" t="e">
        <f t="shared" si="306"/>
        <v>#NUM!</v>
      </c>
      <c r="S6418" s="272"/>
    </row>
    <row r="6419" spans="1:19">
      <c r="A6419" s="161" t="s">
        <v>7651</v>
      </c>
      <c r="C6419" s="161" t="s">
        <v>133</v>
      </c>
      <c r="F6419" s="163" t="s">
        <v>133</v>
      </c>
      <c r="G6419" s="266" t="s">
        <v>133</v>
      </c>
      <c r="H6419" s="163" t="s">
        <v>133</v>
      </c>
      <c r="I6419" s="163" t="s">
        <v>133</v>
      </c>
      <c r="J6419" s="163" t="s">
        <v>133</v>
      </c>
      <c r="K6419" s="164">
        <f t="shared" si="307"/>
        <v>0</v>
      </c>
      <c r="L6419" s="165">
        <f t="shared" si="308"/>
        <v>0</v>
      </c>
      <c r="M6419" s="172">
        <v>127</v>
      </c>
      <c r="N6419" s="172">
        <v>64</v>
      </c>
      <c r="O6419" s="167" t="s">
        <v>133</v>
      </c>
      <c r="P6419" s="260" t="e">
        <f t="shared" si="306"/>
        <v>#NUM!</v>
      </c>
      <c r="S6419" s="272"/>
    </row>
    <row r="6420" spans="1:19">
      <c r="A6420" s="161" t="s">
        <v>7652</v>
      </c>
      <c r="C6420" s="161" t="s">
        <v>133</v>
      </c>
      <c r="F6420" s="163" t="s">
        <v>133</v>
      </c>
      <c r="G6420" s="266" t="s">
        <v>133</v>
      </c>
      <c r="H6420" s="163" t="s">
        <v>133</v>
      </c>
      <c r="I6420" s="163" t="s">
        <v>133</v>
      </c>
      <c r="J6420" s="163" t="s">
        <v>133</v>
      </c>
      <c r="K6420" s="164">
        <f t="shared" si="307"/>
        <v>0</v>
      </c>
      <c r="L6420" s="165">
        <f t="shared" si="308"/>
        <v>0</v>
      </c>
      <c r="M6420" s="172">
        <v>127</v>
      </c>
      <c r="N6420" s="172">
        <v>64</v>
      </c>
      <c r="O6420" s="167" t="s">
        <v>133</v>
      </c>
      <c r="P6420" s="260" t="e">
        <f t="shared" si="306"/>
        <v>#NUM!</v>
      </c>
      <c r="S6420" s="272"/>
    </row>
    <row r="6421" spans="1:19">
      <c r="A6421" s="161" t="s">
        <v>7653</v>
      </c>
      <c r="C6421" s="161" t="s">
        <v>133</v>
      </c>
      <c r="F6421" s="163" t="s">
        <v>133</v>
      </c>
      <c r="G6421" s="266" t="s">
        <v>133</v>
      </c>
      <c r="H6421" s="163" t="s">
        <v>133</v>
      </c>
      <c r="I6421" s="163" t="s">
        <v>133</v>
      </c>
      <c r="J6421" s="163" t="s">
        <v>133</v>
      </c>
      <c r="K6421" s="164">
        <f t="shared" si="307"/>
        <v>0</v>
      </c>
      <c r="L6421" s="165">
        <f t="shared" si="308"/>
        <v>0</v>
      </c>
      <c r="M6421" s="172">
        <v>127</v>
      </c>
      <c r="N6421" s="172">
        <v>64</v>
      </c>
      <c r="O6421" s="167" t="s">
        <v>133</v>
      </c>
      <c r="P6421" s="260" t="e">
        <f t="shared" si="306"/>
        <v>#NUM!</v>
      </c>
      <c r="S6421" s="272"/>
    </row>
    <row r="6422" spans="1:19">
      <c r="A6422" s="161" t="s">
        <v>7654</v>
      </c>
      <c r="C6422" s="161" t="s">
        <v>133</v>
      </c>
      <c r="F6422" s="163" t="s">
        <v>133</v>
      </c>
      <c r="G6422" s="266" t="s">
        <v>133</v>
      </c>
      <c r="H6422" s="163" t="s">
        <v>133</v>
      </c>
      <c r="I6422" s="163" t="s">
        <v>133</v>
      </c>
      <c r="J6422" s="163" t="s">
        <v>133</v>
      </c>
      <c r="K6422" s="164">
        <f t="shared" si="307"/>
        <v>0</v>
      </c>
      <c r="L6422" s="165">
        <f t="shared" si="308"/>
        <v>0</v>
      </c>
      <c r="M6422" s="172">
        <v>127</v>
      </c>
      <c r="N6422" s="172">
        <v>64</v>
      </c>
      <c r="O6422" s="167" t="s">
        <v>133</v>
      </c>
      <c r="P6422" s="260" t="e">
        <f t="shared" si="306"/>
        <v>#NUM!</v>
      </c>
      <c r="S6422" s="272"/>
    </row>
    <row r="6423" spans="1:19">
      <c r="A6423" s="161" t="s">
        <v>7655</v>
      </c>
      <c r="C6423" s="161" t="s">
        <v>133</v>
      </c>
      <c r="F6423" s="163" t="s">
        <v>133</v>
      </c>
      <c r="G6423" s="266" t="s">
        <v>133</v>
      </c>
      <c r="H6423" s="163" t="s">
        <v>133</v>
      </c>
      <c r="I6423" s="163" t="s">
        <v>133</v>
      </c>
      <c r="J6423" s="163" t="s">
        <v>133</v>
      </c>
      <c r="K6423" s="164">
        <f t="shared" si="307"/>
        <v>0</v>
      </c>
      <c r="L6423" s="165">
        <f t="shared" si="308"/>
        <v>0</v>
      </c>
      <c r="M6423" s="172">
        <v>127</v>
      </c>
      <c r="N6423" s="172">
        <v>64</v>
      </c>
      <c r="O6423" s="167" t="s">
        <v>133</v>
      </c>
      <c r="P6423" s="260" t="e">
        <f t="shared" si="306"/>
        <v>#NUM!</v>
      </c>
      <c r="S6423" s="272"/>
    </row>
    <row r="6424" spans="1:19">
      <c r="A6424" s="161" t="s">
        <v>7656</v>
      </c>
      <c r="C6424" s="161" t="s">
        <v>133</v>
      </c>
      <c r="F6424" s="163" t="s">
        <v>133</v>
      </c>
      <c r="G6424" s="266" t="s">
        <v>133</v>
      </c>
      <c r="H6424" s="163" t="s">
        <v>133</v>
      </c>
      <c r="I6424" s="163" t="s">
        <v>133</v>
      </c>
      <c r="J6424" s="163" t="s">
        <v>133</v>
      </c>
      <c r="K6424" s="164">
        <f t="shared" si="307"/>
        <v>0</v>
      </c>
      <c r="L6424" s="165">
        <f t="shared" si="308"/>
        <v>0</v>
      </c>
      <c r="M6424" s="172">
        <v>127</v>
      </c>
      <c r="N6424" s="172">
        <v>64</v>
      </c>
      <c r="O6424" s="167" t="s">
        <v>133</v>
      </c>
      <c r="P6424" s="260" t="e">
        <f t="shared" si="306"/>
        <v>#NUM!</v>
      </c>
      <c r="S6424" s="272"/>
    </row>
    <row r="6425" spans="1:19">
      <c r="A6425" s="161" t="s">
        <v>7657</v>
      </c>
      <c r="C6425" s="161" t="s">
        <v>133</v>
      </c>
      <c r="F6425" s="163" t="s">
        <v>133</v>
      </c>
      <c r="G6425" s="266" t="s">
        <v>133</v>
      </c>
      <c r="H6425" s="163" t="s">
        <v>133</v>
      </c>
      <c r="I6425" s="163" t="s">
        <v>133</v>
      </c>
      <c r="J6425" s="163" t="s">
        <v>133</v>
      </c>
      <c r="K6425" s="164">
        <f t="shared" si="307"/>
        <v>0</v>
      </c>
      <c r="L6425" s="165">
        <f t="shared" si="308"/>
        <v>0</v>
      </c>
      <c r="M6425" s="172">
        <v>127</v>
      </c>
      <c r="N6425" s="172">
        <v>64</v>
      </c>
      <c r="O6425" s="167" t="s">
        <v>133</v>
      </c>
      <c r="P6425" s="260" t="e">
        <f t="shared" si="306"/>
        <v>#NUM!</v>
      </c>
      <c r="S6425" s="272"/>
    </row>
    <row r="6426" spans="1:19">
      <c r="A6426" s="161" t="s">
        <v>7658</v>
      </c>
      <c r="C6426" s="161" t="s">
        <v>133</v>
      </c>
      <c r="F6426" s="163" t="s">
        <v>133</v>
      </c>
      <c r="G6426" s="266" t="s">
        <v>133</v>
      </c>
      <c r="H6426" s="163" t="s">
        <v>133</v>
      </c>
      <c r="I6426" s="163" t="s">
        <v>133</v>
      </c>
      <c r="J6426" s="163" t="s">
        <v>133</v>
      </c>
      <c r="K6426" s="164">
        <f t="shared" si="307"/>
        <v>0</v>
      </c>
      <c r="L6426" s="165">
        <f t="shared" si="308"/>
        <v>0</v>
      </c>
      <c r="M6426" s="172">
        <v>127</v>
      </c>
      <c r="N6426" s="172">
        <v>64</v>
      </c>
      <c r="O6426" s="167" t="s">
        <v>133</v>
      </c>
      <c r="P6426" s="260" t="e">
        <f t="shared" si="306"/>
        <v>#NUM!</v>
      </c>
      <c r="S6426" s="272"/>
    </row>
    <row r="6427" spans="1:19">
      <c r="A6427" s="161" t="s">
        <v>7659</v>
      </c>
      <c r="C6427" s="161" t="s">
        <v>133</v>
      </c>
      <c r="F6427" s="163" t="s">
        <v>133</v>
      </c>
      <c r="G6427" s="266" t="s">
        <v>133</v>
      </c>
      <c r="H6427" s="163" t="s">
        <v>133</v>
      </c>
      <c r="I6427" s="163" t="s">
        <v>133</v>
      </c>
      <c r="J6427" s="163" t="s">
        <v>133</v>
      </c>
      <c r="K6427" s="164">
        <f t="shared" si="307"/>
        <v>0</v>
      </c>
      <c r="L6427" s="165">
        <f t="shared" si="308"/>
        <v>0</v>
      </c>
      <c r="M6427" s="172">
        <v>127</v>
      </c>
      <c r="N6427" s="172">
        <v>64</v>
      </c>
      <c r="O6427" s="167" t="s">
        <v>133</v>
      </c>
      <c r="P6427" s="260" t="e">
        <f t="shared" si="306"/>
        <v>#NUM!</v>
      </c>
      <c r="S6427" s="272"/>
    </row>
    <row r="6428" spans="1:19">
      <c r="A6428" s="161" t="s">
        <v>7660</v>
      </c>
      <c r="C6428" s="161" t="s">
        <v>133</v>
      </c>
      <c r="F6428" s="163" t="s">
        <v>133</v>
      </c>
      <c r="G6428" s="266" t="s">
        <v>133</v>
      </c>
      <c r="H6428" s="163" t="s">
        <v>133</v>
      </c>
      <c r="I6428" s="163" t="s">
        <v>133</v>
      </c>
      <c r="J6428" s="163" t="s">
        <v>133</v>
      </c>
      <c r="K6428" s="164">
        <f t="shared" si="307"/>
        <v>0</v>
      </c>
      <c r="L6428" s="165">
        <f t="shared" si="308"/>
        <v>0</v>
      </c>
      <c r="M6428" s="172">
        <v>127</v>
      </c>
      <c r="N6428" s="172">
        <v>64</v>
      </c>
      <c r="O6428" s="167" t="s">
        <v>133</v>
      </c>
      <c r="P6428" s="260" t="e">
        <f t="shared" si="306"/>
        <v>#NUM!</v>
      </c>
      <c r="S6428" s="272"/>
    </row>
    <row r="6429" spans="1:19">
      <c r="A6429" s="161" t="s">
        <v>7661</v>
      </c>
      <c r="C6429" s="161" t="s">
        <v>133</v>
      </c>
      <c r="F6429" s="163" t="s">
        <v>133</v>
      </c>
      <c r="G6429" s="266" t="s">
        <v>133</v>
      </c>
      <c r="H6429" s="163" t="s">
        <v>133</v>
      </c>
      <c r="I6429" s="163" t="s">
        <v>133</v>
      </c>
      <c r="J6429" s="163" t="s">
        <v>133</v>
      </c>
      <c r="K6429" s="164">
        <f t="shared" si="307"/>
        <v>0</v>
      </c>
      <c r="L6429" s="165">
        <f t="shared" si="308"/>
        <v>0</v>
      </c>
      <c r="M6429" s="172">
        <v>127</v>
      </c>
      <c r="N6429" s="172">
        <v>64</v>
      </c>
      <c r="O6429" s="167" t="s">
        <v>133</v>
      </c>
      <c r="P6429" s="260" t="e">
        <f t="shared" si="306"/>
        <v>#NUM!</v>
      </c>
      <c r="S6429" s="272"/>
    </row>
    <row r="6430" spans="1:19">
      <c r="A6430" s="161" t="s">
        <v>7662</v>
      </c>
      <c r="C6430" s="161" t="s">
        <v>133</v>
      </c>
      <c r="F6430" s="163" t="s">
        <v>133</v>
      </c>
      <c r="G6430" s="266" t="s">
        <v>133</v>
      </c>
      <c r="H6430" s="163" t="s">
        <v>133</v>
      </c>
      <c r="I6430" s="163" t="s">
        <v>133</v>
      </c>
      <c r="J6430" s="163" t="s">
        <v>133</v>
      </c>
      <c r="K6430" s="164">
        <f t="shared" si="307"/>
        <v>0</v>
      </c>
      <c r="L6430" s="165">
        <f t="shared" si="308"/>
        <v>0</v>
      </c>
      <c r="M6430" s="172">
        <v>127</v>
      </c>
      <c r="N6430" s="172">
        <v>64</v>
      </c>
      <c r="O6430" s="167" t="s">
        <v>133</v>
      </c>
      <c r="P6430" s="260" t="e">
        <f t="shared" si="306"/>
        <v>#NUM!</v>
      </c>
      <c r="S6430" s="272"/>
    </row>
    <row r="6431" spans="1:19">
      <c r="A6431" s="161" t="s">
        <v>7663</v>
      </c>
      <c r="C6431" s="161" t="s">
        <v>133</v>
      </c>
      <c r="F6431" s="163" t="s">
        <v>133</v>
      </c>
      <c r="G6431" s="266" t="s">
        <v>133</v>
      </c>
      <c r="H6431" s="163" t="s">
        <v>133</v>
      </c>
      <c r="I6431" s="163" t="s">
        <v>133</v>
      </c>
      <c r="J6431" s="163" t="s">
        <v>133</v>
      </c>
      <c r="K6431" s="164">
        <f t="shared" si="307"/>
        <v>0</v>
      </c>
      <c r="L6431" s="165">
        <f t="shared" si="308"/>
        <v>0</v>
      </c>
      <c r="M6431" s="172">
        <v>127</v>
      </c>
      <c r="N6431" s="172">
        <v>64</v>
      </c>
      <c r="O6431" s="167" t="s">
        <v>133</v>
      </c>
      <c r="P6431" s="260" t="e">
        <f t="shared" si="306"/>
        <v>#NUM!</v>
      </c>
      <c r="S6431" s="272"/>
    </row>
    <row r="6432" spans="1:19">
      <c r="A6432" s="161" t="s">
        <v>7664</v>
      </c>
      <c r="C6432" s="161" t="s">
        <v>133</v>
      </c>
      <c r="F6432" s="163" t="s">
        <v>133</v>
      </c>
      <c r="G6432" s="266" t="s">
        <v>133</v>
      </c>
      <c r="H6432" s="163" t="s">
        <v>133</v>
      </c>
      <c r="I6432" s="163" t="s">
        <v>133</v>
      </c>
      <c r="J6432" s="163" t="s">
        <v>133</v>
      </c>
      <c r="K6432" s="164">
        <f t="shared" si="307"/>
        <v>0</v>
      </c>
      <c r="L6432" s="165">
        <f t="shared" si="308"/>
        <v>0</v>
      </c>
      <c r="M6432" s="172">
        <v>127</v>
      </c>
      <c r="N6432" s="172">
        <v>64</v>
      </c>
      <c r="O6432" s="167" t="s">
        <v>133</v>
      </c>
      <c r="P6432" s="260" t="e">
        <f t="shared" si="306"/>
        <v>#NUM!</v>
      </c>
      <c r="S6432" s="272"/>
    </row>
    <row r="6433" spans="1:19">
      <c r="A6433" s="161" t="s">
        <v>7665</v>
      </c>
      <c r="C6433" s="161" t="s">
        <v>133</v>
      </c>
      <c r="F6433" s="163" t="s">
        <v>133</v>
      </c>
      <c r="G6433" s="266" t="s">
        <v>133</v>
      </c>
      <c r="H6433" s="163" t="s">
        <v>133</v>
      </c>
      <c r="I6433" s="163" t="s">
        <v>133</v>
      </c>
      <c r="J6433" s="163" t="s">
        <v>133</v>
      </c>
      <c r="K6433" s="164">
        <f t="shared" si="307"/>
        <v>0</v>
      </c>
      <c r="L6433" s="165">
        <f t="shared" si="308"/>
        <v>0</v>
      </c>
      <c r="M6433" s="172">
        <v>127</v>
      </c>
      <c r="N6433" s="172">
        <v>64</v>
      </c>
      <c r="O6433" s="167" t="s">
        <v>133</v>
      </c>
      <c r="P6433" s="260" t="e">
        <f t="shared" si="306"/>
        <v>#NUM!</v>
      </c>
      <c r="S6433" s="272"/>
    </row>
    <row r="6434" spans="1:19">
      <c r="A6434" s="161" t="s">
        <v>7666</v>
      </c>
      <c r="C6434" s="161" t="s">
        <v>133</v>
      </c>
      <c r="F6434" s="163" t="s">
        <v>133</v>
      </c>
      <c r="G6434" s="266" t="s">
        <v>133</v>
      </c>
      <c r="H6434" s="163" t="s">
        <v>133</v>
      </c>
      <c r="I6434" s="163" t="s">
        <v>133</v>
      </c>
      <c r="J6434" s="163" t="s">
        <v>133</v>
      </c>
      <c r="K6434" s="164">
        <f t="shared" si="307"/>
        <v>0</v>
      </c>
      <c r="L6434" s="165">
        <f t="shared" si="308"/>
        <v>0</v>
      </c>
      <c r="M6434" s="172">
        <v>127</v>
      </c>
      <c r="N6434" s="172">
        <v>64</v>
      </c>
      <c r="O6434" s="167" t="s">
        <v>133</v>
      </c>
      <c r="P6434" s="260" t="e">
        <f t="shared" si="306"/>
        <v>#NUM!</v>
      </c>
      <c r="S6434" s="272"/>
    </row>
    <row r="6435" spans="1:19">
      <c r="A6435" s="161" t="s">
        <v>7667</v>
      </c>
      <c r="C6435" s="161" t="s">
        <v>133</v>
      </c>
      <c r="F6435" s="163" t="s">
        <v>133</v>
      </c>
      <c r="G6435" s="266" t="s">
        <v>133</v>
      </c>
      <c r="H6435" s="163" t="s">
        <v>133</v>
      </c>
      <c r="I6435" s="163" t="s">
        <v>133</v>
      </c>
      <c r="J6435" s="163" t="s">
        <v>133</v>
      </c>
      <c r="K6435" s="164">
        <f t="shared" si="307"/>
        <v>0</v>
      </c>
      <c r="L6435" s="165">
        <f t="shared" si="308"/>
        <v>0</v>
      </c>
      <c r="M6435" s="172">
        <v>127</v>
      </c>
      <c r="N6435" s="172">
        <v>64</v>
      </c>
      <c r="O6435" s="167" t="s">
        <v>133</v>
      </c>
      <c r="P6435" s="260" t="e">
        <f t="shared" si="306"/>
        <v>#NUM!</v>
      </c>
      <c r="S6435" s="272"/>
    </row>
    <row r="6436" spans="1:19">
      <c r="A6436" s="161" t="s">
        <v>7668</v>
      </c>
      <c r="C6436" s="161" t="s">
        <v>133</v>
      </c>
      <c r="F6436" s="163" t="s">
        <v>133</v>
      </c>
      <c r="G6436" s="266" t="s">
        <v>133</v>
      </c>
      <c r="H6436" s="163" t="s">
        <v>133</v>
      </c>
      <c r="I6436" s="163" t="s">
        <v>133</v>
      </c>
      <c r="J6436" s="163" t="s">
        <v>133</v>
      </c>
      <c r="K6436" s="164">
        <f t="shared" si="307"/>
        <v>0</v>
      </c>
      <c r="L6436" s="165">
        <f t="shared" si="308"/>
        <v>0</v>
      </c>
      <c r="M6436" s="172">
        <v>127</v>
      </c>
      <c r="N6436" s="172">
        <v>64</v>
      </c>
      <c r="O6436" s="167" t="s">
        <v>133</v>
      </c>
      <c r="P6436" s="260" t="e">
        <f t="shared" si="306"/>
        <v>#NUM!</v>
      </c>
      <c r="S6436" s="272"/>
    </row>
    <row r="6437" spans="1:19">
      <c r="A6437" s="161" t="s">
        <v>7669</v>
      </c>
      <c r="C6437" s="161" t="s">
        <v>133</v>
      </c>
      <c r="F6437" s="163" t="s">
        <v>133</v>
      </c>
      <c r="G6437" s="266" t="s">
        <v>133</v>
      </c>
      <c r="H6437" s="163" t="s">
        <v>133</v>
      </c>
      <c r="I6437" s="163" t="s">
        <v>133</v>
      </c>
      <c r="J6437" s="163" t="s">
        <v>133</v>
      </c>
      <c r="K6437" s="164">
        <f t="shared" si="307"/>
        <v>0</v>
      </c>
      <c r="L6437" s="165">
        <f t="shared" si="308"/>
        <v>0</v>
      </c>
      <c r="M6437" s="172">
        <v>127</v>
      </c>
      <c r="N6437" s="172">
        <v>64</v>
      </c>
      <c r="O6437" s="167" t="s">
        <v>133</v>
      </c>
      <c r="P6437" s="260" t="e">
        <f t="shared" si="306"/>
        <v>#NUM!</v>
      </c>
      <c r="S6437" s="272"/>
    </row>
    <row r="6438" spans="1:19">
      <c r="A6438" s="161" t="s">
        <v>7670</v>
      </c>
      <c r="C6438" s="161" t="s">
        <v>133</v>
      </c>
      <c r="F6438" s="163" t="s">
        <v>133</v>
      </c>
      <c r="G6438" s="266" t="s">
        <v>133</v>
      </c>
      <c r="H6438" s="163" t="s">
        <v>133</v>
      </c>
      <c r="I6438" s="163" t="s">
        <v>133</v>
      </c>
      <c r="J6438" s="163" t="s">
        <v>133</v>
      </c>
      <c r="K6438" s="164">
        <f t="shared" si="307"/>
        <v>0</v>
      </c>
      <c r="L6438" s="165">
        <f t="shared" si="308"/>
        <v>0</v>
      </c>
      <c r="M6438" s="172">
        <v>127</v>
      </c>
      <c r="N6438" s="172">
        <v>64</v>
      </c>
      <c r="O6438" s="167" t="s">
        <v>133</v>
      </c>
      <c r="P6438" s="260" t="e">
        <f t="shared" si="306"/>
        <v>#NUM!</v>
      </c>
      <c r="S6438" s="272"/>
    </row>
    <row r="6439" spans="1:19">
      <c r="A6439" s="161" t="s">
        <v>7671</v>
      </c>
      <c r="C6439" s="161" t="s">
        <v>133</v>
      </c>
      <c r="F6439" s="163" t="s">
        <v>133</v>
      </c>
      <c r="G6439" s="266" t="s">
        <v>133</v>
      </c>
      <c r="H6439" s="163" t="s">
        <v>133</v>
      </c>
      <c r="I6439" s="163" t="s">
        <v>133</v>
      </c>
      <c r="J6439" s="163" t="s">
        <v>133</v>
      </c>
      <c r="K6439" s="164">
        <f t="shared" si="307"/>
        <v>0</v>
      </c>
      <c r="L6439" s="165">
        <f t="shared" si="308"/>
        <v>0</v>
      </c>
      <c r="M6439" s="172">
        <v>127</v>
      </c>
      <c r="N6439" s="172">
        <v>64</v>
      </c>
      <c r="O6439" s="167" t="s">
        <v>133</v>
      </c>
      <c r="P6439" s="260" t="e">
        <f t="shared" si="306"/>
        <v>#NUM!</v>
      </c>
      <c r="S6439" s="272"/>
    </row>
    <row r="6440" spans="1:19">
      <c r="A6440" s="161" t="s">
        <v>7672</v>
      </c>
      <c r="C6440" s="161" t="s">
        <v>133</v>
      </c>
      <c r="F6440" s="163" t="s">
        <v>133</v>
      </c>
      <c r="G6440" s="266" t="s">
        <v>133</v>
      </c>
      <c r="H6440" s="163" t="s">
        <v>133</v>
      </c>
      <c r="I6440" s="163" t="s">
        <v>133</v>
      </c>
      <c r="J6440" s="163" t="s">
        <v>133</v>
      </c>
      <c r="K6440" s="164">
        <f t="shared" si="307"/>
        <v>0</v>
      </c>
      <c r="L6440" s="165">
        <f t="shared" si="308"/>
        <v>0</v>
      </c>
      <c r="M6440" s="172">
        <v>127</v>
      </c>
      <c r="N6440" s="172">
        <v>64</v>
      </c>
      <c r="O6440" s="167" t="s">
        <v>133</v>
      </c>
      <c r="P6440" s="260" t="e">
        <f t="shared" si="306"/>
        <v>#NUM!</v>
      </c>
      <c r="S6440" s="272"/>
    </row>
    <row r="6441" spans="1:19">
      <c r="A6441" s="161" t="s">
        <v>7673</v>
      </c>
      <c r="C6441" s="161" t="s">
        <v>133</v>
      </c>
      <c r="F6441" s="163" t="s">
        <v>133</v>
      </c>
      <c r="G6441" s="266" t="s">
        <v>133</v>
      </c>
      <c r="H6441" s="163" t="s">
        <v>133</v>
      </c>
      <c r="I6441" s="163" t="s">
        <v>133</v>
      </c>
      <c r="J6441" s="163" t="s">
        <v>133</v>
      </c>
      <c r="K6441" s="164">
        <f t="shared" si="307"/>
        <v>0</v>
      </c>
      <c r="L6441" s="165">
        <f t="shared" si="308"/>
        <v>0</v>
      </c>
      <c r="M6441" s="172">
        <v>127</v>
      </c>
      <c r="N6441" s="172">
        <v>64</v>
      </c>
      <c r="O6441" s="167" t="s">
        <v>133</v>
      </c>
      <c r="P6441" s="260" t="e">
        <f t="shared" si="306"/>
        <v>#NUM!</v>
      </c>
      <c r="S6441" s="272"/>
    </row>
    <row r="6442" spans="1:19">
      <c r="A6442" s="161" t="s">
        <v>7674</v>
      </c>
      <c r="C6442" s="161" t="s">
        <v>133</v>
      </c>
      <c r="F6442" s="163" t="s">
        <v>133</v>
      </c>
      <c r="G6442" s="266" t="s">
        <v>133</v>
      </c>
      <c r="H6442" s="163" t="s">
        <v>133</v>
      </c>
      <c r="I6442" s="163" t="s">
        <v>133</v>
      </c>
      <c r="J6442" s="163" t="s">
        <v>133</v>
      </c>
      <c r="K6442" s="164">
        <f t="shared" si="307"/>
        <v>0</v>
      </c>
      <c r="L6442" s="165">
        <f t="shared" si="308"/>
        <v>0</v>
      </c>
      <c r="M6442" s="172">
        <v>127</v>
      </c>
      <c r="N6442" s="172">
        <v>64</v>
      </c>
      <c r="O6442" s="167" t="s">
        <v>133</v>
      </c>
      <c r="P6442" s="260" t="e">
        <f t="shared" si="306"/>
        <v>#NUM!</v>
      </c>
      <c r="S6442" s="272"/>
    </row>
    <row r="6443" spans="1:19">
      <c r="A6443" s="161" t="s">
        <v>7675</v>
      </c>
      <c r="C6443" s="161" t="s">
        <v>133</v>
      </c>
      <c r="F6443" s="163" t="s">
        <v>133</v>
      </c>
      <c r="G6443" s="266" t="s">
        <v>133</v>
      </c>
      <c r="H6443" s="163" t="s">
        <v>133</v>
      </c>
      <c r="I6443" s="163" t="s">
        <v>133</v>
      </c>
      <c r="J6443" s="163" t="s">
        <v>133</v>
      </c>
      <c r="K6443" s="164">
        <f t="shared" si="307"/>
        <v>0</v>
      </c>
      <c r="L6443" s="165">
        <f t="shared" si="308"/>
        <v>0</v>
      </c>
      <c r="M6443" s="172">
        <v>127</v>
      </c>
      <c r="N6443" s="172">
        <v>64</v>
      </c>
      <c r="O6443" s="167" t="s">
        <v>133</v>
      </c>
      <c r="P6443" s="260" t="e">
        <f t="shared" si="306"/>
        <v>#NUM!</v>
      </c>
      <c r="S6443" s="272"/>
    </row>
    <row r="6444" spans="1:19">
      <c r="A6444" s="161" t="s">
        <v>7676</v>
      </c>
      <c r="C6444" s="161" t="s">
        <v>133</v>
      </c>
      <c r="F6444" s="163" t="s">
        <v>133</v>
      </c>
      <c r="G6444" s="266" t="s">
        <v>133</v>
      </c>
      <c r="H6444" s="163" t="s">
        <v>133</v>
      </c>
      <c r="I6444" s="163" t="s">
        <v>133</v>
      </c>
      <c r="J6444" s="163" t="s">
        <v>133</v>
      </c>
      <c r="K6444" s="164">
        <f t="shared" si="307"/>
        <v>0</v>
      </c>
      <c r="L6444" s="165">
        <f t="shared" si="308"/>
        <v>0</v>
      </c>
      <c r="M6444" s="172">
        <v>127</v>
      </c>
      <c r="N6444" s="172">
        <v>64</v>
      </c>
      <c r="O6444" s="167" t="s">
        <v>133</v>
      </c>
      <c r="P6444" s="260" t="e">
        <f t="shared" si="306"/>
        <v>#NUM!</v>
      </c>
      <c r="S6444" s="272"/>
    </row>
    <row r="6445" spans="1:19">
      <c r="A6445" s="161" t="s">
        <v>7677</v>
      </c>
      <c r="C6445" s="161" t="s">
        <v>133</v>
      </c>
      <c r="F6445" s="163" t="s">
        <v>133</v>
      </c>
      <c r="G6445" s="266" t="s">
        <v>133</v>
      </c>
      <c r="H6445" s="163" t="s">
        <v>133</v>
      </c>
      <c r="I6445" s="163" t="s">
        <v>133</v>
      </c>
      <c r="J6445" s="163" t="s">
        <v>133</v>
      </c>
      <c r="K6445" s="164">
        <f t="shared" si="307"/>
        <v>0</v>
      </c>
      <c r="L6445" s="165">
        <f t="shared" si="308"/>
        <v>0</v>
      </c>
      <c r="M6445" s="172">
        <v>127</v>
      </c>
      <c r="N6445" s="172">
        <v>64</v>
      </c>
      <c r="O6445" s="167" t="s">
        <v>133</v>
      </c>
      <c r="P6445" s="260" t="e">
        <f t="shared" si="306"/>
        <v>#NUM!</v>
      </c>
      <c r="S6445" s="272"/>
    </row>
    <row r="6446" spans="1:19">
      <c r="A6446" s="161" t="s">
        <v>7678</v>
      </c>
      <c r="C6446" s="161" t="s">
        <v>133</v>
      </c>
      <c r="F6446" s="163" t="s">
        <v>133</v>
      </c>
      <c r="G6446" s="266" t="s">
        <v>133</v>
      </c>
      <c r="H6446" s="163" t="s">
        <v>133</v>
      </c>
      <c r="I6446" s="163" t="s">
        <v>133</v>
      </c>
      <c r="J6446" s="163" t="s">
        <v>133</v>
      </c>
      <c r="K6446" s="164">
        <f t="shared" si="307"/>
        <v>0</v>
      </c>
      <c r="L6446" s="165">
        <f t="shared" si="308"/>
        <v>0</v>
      </c>
      <c r="M6446" s="172">
        <v>127</v>
      </c>
      <c r="N6446" s="172">
        <v>64</v>
      </c>
      <c r="O6446" s="167" t="s">
        <v>133</v>
      </c>
      <c r="P6446" s="260" t="e">
        <f t="shared" si="306"/>
        <v>#NUM!</v>
      </c>
      <c r="S6446" s="272"/>
    </row>
    <row r="6447" spans="1:19">
      <c r="A6447" s="161" t="s">
        <v>7679</v>
      </c>
      <c r="C6447" s="161" t="s">
        <v>133</v>
      </c>
      <c r="F6447" s="163" t="s">
        <v>133</v>
      </c>
      <c r="G6447" s="266" t="s">
        <v>133</v>
      </c>
      <c r="H6447" s="163" t="s">
        <v>133</v>
      </c>
      <c r="I6447" s="163" t="s">
        <v>133</v>
      </c>
      <c r="J6447" s="163" t="s">
        <v>133</v>
      </c>
      <c r="K6447" s="164">
        <f t="shared" si="307"/>
        <v>0</v>
      </c>
      <c r="L6447" s="165">
        <f t="shared" si="308"/>
        <v>0</v>
      </c>
      <c r="M6447" s="172">
        <v>127</v>
      </c>
      <c r="N6447" s="172">
        <v>64</v>
      </c>
      <c r="O6447" s="167" t="s">
        <v>133</v>
      </c>
      <c r="P6447" s="260" t="e">
        <f t="shared" si="306"/>
        <v>#NUM!</v>
      </c>
      <c r="S6447" s="272"/>
    </row>
    <row r="6448" spans="1:19">
      <c r="A6448" s="161" t="s">
        <v>7680</v>
      </c>
      <c r="C6448" s="161" t="s">
        <v>133</v>
      </c>
      <c r="F6448" s="163" t="s">
        <v>133</v>
      </c>
      <c r="G6448" s="266" t="s">
        <v>133</v>
      </c>
      <c r="H6448" s="163" t="s">
        <v>133</v>
      </c>
      <c r="I6448" s="163" t="s">
        <v>133</v>
      </c>
      <c r="J6448" s="163" t="s">
        <v>133</v>
      </c>
      <c r="K6448" s="164">
        <f t="shared" si="307"/>
        <v>0</v>
      </c>
      <c r="L6448" s="165">
        <f t="shared" si="308"/>
        <v>0</v>
      </c>
      <c r="M6448" s="172">
        <v>127</v>
      </c>
      <c r="N6448" s="172">
        <v>64</v>
      </c>
      <c r="O6448" s="167" t="s">
        <v>133</v>
      </c>
      <c r="P6448" s="260" t="e">
        <f t="shared" si="306"/>
        <v>#NUM!</v>
      </c>
      <c r="S6448" s="272"/>
    </row>
    <row r="6449" spans="1:19">
      <c r="A6449" s="161" t="s">
        <v>7681</v>
      </c>
      <c r="C6449" s="161" t="s">
        <v>133</v>
      </c>
      <c r="F6449" s="163" t="s">
        <v>133</v>
      </c>
      <c r="G6449" s="266" t="s">
        <v>133</v>
      </c>
      <c r="H6449" s="163" t="s">
        <v>133</v>
      </c>
      <c r="I6449" s="163" t="s">
        <v>133</v>
      </c>
      <c r="J6449" s="163" t="s">
        <v>133</v>
      </c>
      <c r="K6449" s="164">
        <f t="shared" si="307"/>
        <v>0</v>
      </c>
      <c r="L6449" s="165">
        <f t="shared" si="308"/>
        <v>0</v>
      </c>
      <c r="M6449" s="172">
        <v>127</v>
      </c>
      <c r="N6449" s="172">
        <v>64</v>
      </c>
      <c r="O6449" s="167" t="s">
        <v>133</v>
      </c>
      <c r="P6449" s="260" t="e">
        <f t="shared" si="306"/>
        <v>#NUM!</v>
      </c>
      <c r="S6449" s="272"/>
    </row>
    <row r="6450" spans="1:19">
      <c r="A6450" s="161" t="s">
        <v>7682</v>
      </c>
      <c r="C6450" s="161" t="s">
        <v>133</v>
      </c>
      <c r="F6450" s="163" t="s">
        <v>133</v>
      </c>
      <c r="G6450" s="266" t="s">
        <v>133</v>
      </c>
      <c r="H6450" s="163" t="s">
        <v>133</v>
      </c>
      <c r="I6450" s="163" t="s">
        <v>133</v>
      </c>
      <c r="J6450" s="163" t="s">
        <v>133</v>
      </c>
      <c r="K6450" s="164">
        <f t="shared" si="307"/>
        <v>0</v>
      </c>
      <c r="L6450" s="165">
        <f t="shared" si="308"/>
        <v>0</v>
      </c>
      <c r="M6450" s="172">
        <v>127</v>
      </c>
      <c r="N6450" s="172">
        <v>64</v>
      </c>
      <c r="O6450" s="167" t="s">
        <v>133</v>
      </c>
      <c r="P6450" s="260" t="e">
        <f t="shared" si="306"/>
        <v>#NUM!</v>
      </c>
      <c r="S6450" s="272"/>
    </row>
    <row r="6451" spans="1:19">
      <c r="A6451" s="161" t="s">
        <v>7683</v>
      </c>
      <c r="C6451" s="161" t="s">
        <v>133</v>
      </c>
      <c r="F6451" s="163" t="s">
        <v>133</v>
      </c>
      <c r="G6451" s="266" t="s">
        <v>133</v>
      </c>
      <c r="H6451" s="163" t="s">
        <v>133</v>
      </c>
      <c r="I6451" s="163" t="s">
        <v>133</v>
      </c>
      <c r="J6451" s="163" t="s">
        <v>133</v>
      </c>
      <c r="K6451" s="164">
        <f t="shared" si="307"/>
        <v>0</v>
      </c>
      <c r="L6451" s="165">
        <f t="shared" si="308"/>
        <v>0</v>
      </c>
      <c r="M6451" s="172">
        <v>127</v>
      </c>
      <c r="N6451" s="172">
        <v>64</v>
      </c>
      <c r="O6451" s="167" t="s">
        <v>133</v>
      </c>
      <c r="P6451" s="260" t="e">
        <f t="shared" si="306"/>
        <v>#NUM!</v>
      </c>
      <c r="S6451" s="272"/>
    </row>
    <row r="6452" spans="1:19">
      <c r="A6452" s="161" t="s">
        <v>7684</v>
      </c>
      <c r="C6452" s="161" t="s">
        <v>133</v>
      </c>
      <c r="F6452" s="163" t="s">
        <v>133</v>
      </c>
      <c r="G6452" s="266" t="s">
        <v>133</v>
      </c>
      <c r="H6452" s="163" t="s">
        <v>133</v>
      </c>
      <c r="I6452" s="163" t="s">
        <v>133</v>
      </c>
      <c r="J6452" s="163" t="s">
        <v>133</v>
      </c>
      <c r="K6452" s="164">
        <f t="shared" si="307"/>
        <v>0</v>
      </c>
      <c r="L6452" s="165">
        <f t="shared" si="308"/>
        <v>0</v>
      </c>
      <c r="M6452" s="172">
        <v>127</v>
      </c>
      <c r="N6452" s="172">
        <v>64</v>
      </c>
      <c r="O6452" s="167" t="s">
        <v>133</v>
      </c>
      <c r="P6452" s="260" t="e">
        <f t="shared" si="306"/>
        <v>#NUM!</v>
      </c>
      <c r="S6452" s="272"/>
    </row>
    <row r="6453" spans="1:19">
      <c r="A6453" s="161" t="s">
        <v>7685</v>
      </c>
      <c r="C6453" s="161" t="s">
        <v>133</v>
      </c>
      <c r="F6453" s="163" t="s">
        <v>133</v>
      </c>
      <c r="G6453" s="266" t="s">
        <v>133</v>
      </c>
      <c r="H6453" s="163" t="s">
        <v>133</v>
      </c>
      <c r="I6453" s="163" t="s">
        <v>133</v>
      </c>
      <c r="J6453" s="163" t="s">
        <v>133</v>
      </c>
      <c r="K6453" s="164">
        <f t="shared" si="307"/>
        <v>0</v>
      </c>
      <c r="L6453" s="165">
        <f t="shared" si="308"/>
        <v>0</v>
      </c>
      <c r="M6453" s="172">
        <v>127</v>
      </c>
      <c r="N6453" s="172">
        <v>64</v>
      </c>
      <c r="O6453" s="167" t="s">
        <v>133</v>
      </c>
      <c r="P6453" s="260" t="e">
        <f t="shared" si="306"/>
        <v>#NUM!</v>
      </c>
      <c r="S6453" s="272"/>
    </row>
    <row r="6454" spans="1:19">
      <c r="A6454" s="161" t="s">
        <v>7686</v>
      </c>
      <c r="C6454" s="161" t="s">
        <v>133</v>
      </c>
      <c r="F6454" s="163" t="s">
        <v>133</v>
      </c>
      <c r="G6454" s="266" t="s">
        <v>133</v>
      </c>
      <c r="H6454" s="163" t="s">
        <v>133</v>
      </c>
      <c r="I6454" s="163" t="s">
        <v>133</v>
      </c>
      <c r="J6454" s="163" t="s">
        <v>133</v>
      </c>
      <c r="K6454" s="164">
        <f t="shared" si="307"/>
        <v>0</v>
      </c>
      <c r="L6454" s="165">
        <f t="shared" si="308"/>
        <v>0</v>
      </c>
      <c r="M6454" s="172">
        <v>127</v>
      </c>
      <c r="N6454" s="172">
        <v>64</v>
      </c>
      <c r="O6454" s="167" t="s">
        <v>133</v>
      </c>
      <c r="P6454" s="260" t="e">
        <f t="shared" si="306"/>
        <v>#NUM!</v>
      </c>
      <c r="S6454" s="272"/>
    </row>
    <row r="6455" spans="1:19">
      <c r="A6455" s="161" t="s">
        <v>7687</v>
      </c>
      <c r="C6455" s="161" t="s">
        <v>133</v>
      </c>
      <c r="F6455" s="163" t="s">
        <v>133</v>
      </c>
      <c r="G6455" s="266" t="s">
        <v>133</v>
      </c>
      <c r="H6455" s="163" t="s">
        <v>133</v>
      </c>
      <c r="I6455" s="163" t="s">
        <v>133</v>
      </c>
      <c r="J6455" s="163" t="s">
        <v>133</v>
      </c>
      <c r="K6455" s="164">
        <f t="shared" si="307"/>
        <v>0</v>
      </c>
      <c r="L6455" s="165">
        <f t="shared" si="308"/>
        <v>0</v>
      </c>
      <c r="M6455" s="172">
        <v>127</v>
      </c>
      <c r="N6455" s="172">
        <v>64</v>
      </c>
      <c r="O6455" s="167" t="s">
        <v>133</v>
      </c>
      <c r="P6455" s="260" t="e">
        <f t="shared" si="306"/>
        <v>#NUM!</v>
      </c>
      <c r="S6455" s="272"/>
    </row>
    <row r="6456" spans="1:19">
      <c r="A6456" s="161" t="s">
        <v>7688</v>
      </c>
      <c r="C6456" s="161" t="s">
        <v>133</v>
      </c>
      <c r="F6456" s="163" t="s">
        <v>133</v>
      </c>
      <c r="G6456" s="266" t="s">
        <v>133</v>
      </c>
      <c r="H6456" s="163" t="s">
        <v>133</v>
      </c>
      <c r="I6456" s="163" t="s">
        <v>133</v>
      </c>
      <c r="J6456" s="163" t="s">
        <v>133</v>
      </c>
      <c r="K6456" s="164">
        <f t="shared" si="307"/>
        <v>0</v>
      </c>
      <c r="L6456" s="165">
        <f t="shared" si="308"/>
        <v>0</v>
      </c>
      <c r="M6456" s="172">
        <v>127</v>
      </c>
      <c r="N6456" s="172">
        <v>64</v>
      </c>
      <c r="O6456" s="167" t="s">
        <v>133</v>
      </c>
      <c r="P6456" s="260" t="e">
        <f t="shared" si="306"/>
        <v>#NUM!</v>
      </c>
      <c r="S6456" s="272"/>
    </row>
    <row r="6457" spans="1:19">
      <c r="A6457" s="161" t="s">
        <v>7689</v>
      </c>
      <c r="C6457" s="161" t="s">
        <v>133</v>
      </c>
      <c r="F6457" s="163" t="s">
        <v>133</v>
      </c>
      <c r="G6457" s="266" t="s">
        <v>133</v>
      </c>
      <c r="H6457" s="163" t="s">
        <v>133</v>
      </c>
      <c r="I6457" s="163" t="s">
        <v>133</v>
      </c>
      <c r="J6457" s="163" t="s">
        <v>133</v>
      </c>
      <c r="K6457" s="164">
        <f t="shared" si="307"/>
        <v>0</v>
      </c>
      <c r="L6457" s="165">
        <f t="shared" si="308"/>
        <v>0</v>
      </c>
      <c r="M6457" s="172">
        <v>127</v>
      </c>
      <c r="N6457" s="172">
        <v>64</v>
      </c>
      <c r="O6457" s="167" t="s">
        <v>133</v>
      </c>
      <c r="P6457" s="260" t="e">
        <f t="shared" si="306"/>
        <v>#NUM!</v>
      </c>
      <c r="S6457" s="272"/>
    </row>
    <row r="6458" spans="1:19">
      <c r="A6458" s="161" t="s">
        <v>7690</v>
      </c>
      <c r="C6458" s="161" t="s">
        <v>133</v>
      </c>
      <c r="F6458" s="163" t="s">
        <v>133</v>
      </c>
      <c r="G6458" s="266" t="s">
        <v>133</v>
      </c>
      <c r="H6458" s="163" t="s">
        <v>133</v>
      </c>
      <c r="I6458" s="163" t="s">
        <v>133</v>
      </c>
      <c r="J6458" s="163" t="s">
        <v>133</v>
      </c>
      <c r="K6458" s="164">
        <f t="shared" si="307"/>
        <v>0</v>
      </c>
      <c r="L6458" s="165">
        <f t="shared" si="308"/>
        <v>0</v>
      </c>
      <c r="M6458" s="172">
        <v>127</v>
      </c>
      <c r="N6458" s="172">
        <v>64</v>
      </c>
      <c r="O6458" s="167" t="s">
        <v>133</v>
      </c>
      <c r="P6458" s="260" t="e">
        <f t="shared" si="306"/>
        <v>#NUM!</v>
      </c>
      <c r="S6458" s="272"/>
    </row>
    <row r="6459" spans="1:19">
      <c r="A6459" s="161" t="s">
        <v>7691</v>
      </c>
      <c r="C6459" s="161" t="s">
        <v>133</v>
      </c>
      <c r="F6459" s="163" t="s">
        <v>133</v>
      </c>
      <c r="G6459" s="266" t="s">
        <v>133</v>
      </c>
      <c r="H6459" s="163" t="s">
        <v>133</v>
      </c>
      <c r="I6459" s="163" t="s">
        <v>133</v>
      </c>
      <c r="J6459" s="163" t="s">
        <v>133</v>
      </c>
      <c r="K6459" s="164">
        <f t="shared" si="307"/>
        <v>0</v>
      </c>
      <c r="L6459" s="165">
        <f t="shared" si="308"/>
        <v>0</v>
      </c>
      <c r="M6459" s="172">
        <v>127</v>
      </c>
      <c r="N6459" s="172">
        <v>64</v>
      </c>
      <c r="O6459" s="167" t="s">
        <v>133</v>
      </c>
      <c r="P6459" s="260" t="e">
        <f t="shared" si="306"/>
        <v>#NUM!</v>
      </c>
      <c r="S6459" s="272"/>
    </row>
    <row r="6460" spans="1:19">
      <c r="A6460" s="161" t="s">
        <v>7692</v>
      </c>
      <c r="C6460" s="161" t="s">
        <v>133</v>
      </c>
      <c r="F6460" s="163" t="s">
        <v>133</v>
      </c>
      <c r="G6460" s="266" t="s">
        <v>133</v>
      </c>
      <c r="H6460" s="163" t="s">
        <v>133</v>
      </c>
      <c r="I6460" s="163" t="s">
        <v>133</v>
      </c>
      <c r="J6460" s="163" t="s">
        <v>133</v>
      </c>
      <c r="K6460" s="164">
        <f t="shared" si="307"/>
        <v>0</v>
      </c>
      <c r="L6460" s="165">
        <f t="shared" si="308"/>
        <v>0</v>
      </c>
      <c r="M6460" s="172">
        <v>127</v>
      </c>
      <c r="N6460" s="172">
        <v>64</v>
      </c>
      <c r="O6460" s="167" t="s">
        <v>133</v>
      </c>
      <c r="P6460" s="260" t="e">
        <f t="shared" si="306"/>
        <v>#NUM!</v>
      </c>
      <c r="S6460" s="272"/>
    </row>
    <row r="6461" spans="1:19">
      <c r="A6461" s="161" t="s">
        <v>7693</v>
      </c>
      <c r="C6461" s="161" t="s">
        <v>133</v>
      </c>
      <c r="F6461" s="163" t="s">
        <v>133</v>
      </c>
      <c r="G6461" s="266" t="s">
        <v>133</v>
      </c>
      <c r="H6461" s="163" t="s">
        <v>133</v>
      </c>
      <c r="I6461" s="163" t="s">
        <v>133</v>
      </c>
      <c r="J6461" s="163" t="s">
        <v>133</v>
      </c>
      <c r="K6461" s="164">
        <f t="shared" si="307"/>
        <v>0</v>
      </c>
      <c r="L6461" s="165">
        <f t="shared" si="308"/>
        <v>0</v>
      </c>
      <c r="M6461" s="172">
        <v>127</v>
      </c>
      <c r="N6461" s="172">
        <v>64</v>
      </c>
      <c r="O6461" s="167" t="s">
        <v>133</v>
      </c>
      <c r="P6461" s="260" t="e">
        <f t="shared" si="306"/>
        <v>#NUM!</v>
      </c>
      <c r="S6461" s="272"/>
    </row>
    <row r="6462" spans="1:19">
      <c r="A6462" s="161" t="s">
        <v>7694</v>
      </c>
      <c r="C6462" s="161" t="s">
        <v>133</v>
      </c>
      <c r="F6462" s="163" t="s">
        <v>133</v>
      </c>
      <c r="G6462" s="266" t="s">
        <v>133</v>
      </c>
      <c r="H6462" s="163" t="s">
        <v>133</v>
      </c>
      <c r="I6462" s="163" t="s">
        <v>133</v>
      </c>
      <c r="J6462" s="163" t="s">
        <v>133</v>
      </c>
      <c r="K6462" s="164">
        <f t="shared" si="307"/>
        <v>0</v>
      </c>
      <c r="L6462" s="165">
        <f t="shared" si="308"/>
        <v>0</v>
      </c>
      <c r="M6462" s="172">
        <v>127</v>
      </c>
      <c r="N6462" s="172">
        <v>64</v>
      </c>
      <c r="O6462" s="167" t="s">
        <v>133</v>
      </c>
      <c r="P6462" s="260" t="e">
        <f t="shared" si="306"/>
        <v>#NUM!</v>
      </c>
      <c r="S6462" s="272"/>
    </row>
    <row r="6463" spans="1:19">
      <c r="A6463" s="161" t="s">
        <v>7695</v>
      </c>
      <c r="C6463" s="161" t="s">
        <v>133</v>
      </c>
      <c r="F6463" s="163" t="s">
        <v>133</v>
      </c>
      <c r="G6463" s="266" t="s">
        <v>133</v>
      </c>
      <c r="H6463" s="163" t="s">
        <v>133</v>
      </c>
      <c r="I6463" s="163" t="s">
        <v>133</v>
      </c>
      <c r="J6463" s="163" t="s">
        <v>133</v>
      </c>
      <c r="K6463" s="164">
        <f t="shared" si="307"/>
        <v>0</v>
      </c>
      <c r="L6463" s="165">
        <f t="shared" si="308"/>
        <v>0</v>
      </c>
      <c r="M6463" s="172">
        <v>127</v>
      </c>
      <c r="N6463" s="172">
        <v>64</v>
      </c>
      <c r="O6463" s="167" t="s">
        <v>133</v>
      </c>
      <c r="P6463" s="260" t="e">
        <f t="shared" si="306"/>
        <v>#NUM!</v>
      </c>
      <c r="S6463" s="272"/>
    </row>
    <row r="6464" spans="1:19">
      <c r="A6464" s="161" t="s">
        <v>7696</v>
      </c>
      <c r="C6464" s="161" t="s">
        <v>133</v>
      </c>
      <c r="F6464" s="163" t="s">
        <v>133</v>
      </c>
      <c r="G6464" s="266" t="s">
        <v>133</v>
      </c>
      <c r="H6464" s="163" t="s">
        <v>133</v>
      </c>
      <c r="I6464" s="163" t="s">
        <v>133</v>
      </c>
      <c r="J6464" s="163" t="s">
        <v>133</v>
      </c>
      <c r="K6464" s="164">
        <f t="shared" si="307"/>
        <v>0</v>
      </c>
      <c r="L6464" s="165">
        <f t="shared" si="308"/>
        <v>0</v>
      </c>
      <c r="M6464" s="172">
        <v>127</v>
      </c>
      <c r="N6464" s="172">
        <v>64</v>
      </c>
      <c r="O6464" s="167" t="s">
        <v>133</v>
      </c>
      <c r="P6464" s="260" t="e">
        <f t="shared" si="306"/>
        <v>#NUM!</v>
      </c>
      <c r="S6464" s="272"/>
    </row>
    <row r="6465" spans="1:19">
      <c r="A6465" s="161" t="s">
        <v>7697</v>
      </c>
      <c r="C6465" s="161" t="s">
        <v>133</v>
      </c>
      <c r="F6465" s="163" t="s">
        <v>133</v>
      </c>
      <c r="G6465" s="266" t="s">
        <v>133</v>
      </c>
      <c r="H6465" s="163" t="s">
        <v>133</v>
      </c>
      <c r="I6465" s="163" t="s">
        <v>133</v>
      </c>
      <c r="J6465" s="163" t="s">
        <v>133</v>
      </c>
      <c r="K6465" s="164">
        <f t="shared" si="307"/>
        <v>0</v>
      </c>
      <c r="L6465" s="165">
        <f t="shared" si="308"/>
        <v>0</v>
      </c>
      <c r="M6465" s="172">
        <v>127</v>
      </c>
      <c r="N6465" s="172">
        <v>64</v>
      </c>
      <c r="O6465" s="167" t="s">
        <v>133</v>
      </c>
      <c r="P6465" s="260" t="e">
        <f t="shared" si="306"/>
        <v>#NUM!</v>
      </c>
      <c r="S6465" s="272"/>
    </row>
    <row r="6466" spans="1:19">
      <c r="A6466" s="161" t="s">
        <v>7698</v>
      </c>
      <c r="C6466" s="161" t="s">
        <v>133</v>
      </c>
      <c r="F6466" s="163" t="s">
        <v>133</v>
      </c>
      <c r="G6466" s="266" t="s">
        <v>133</v>
      </c>
      <c r="H6466" s="163" t="s">
        <v>133</v>
      </c>
      <c r="I6466" s="163" t="s">
        <v>133</v>
      </c>
      <c r="J6466" s="163" t="s">
        <v>133</v>
      </c>
      <c r="K6466" s="164">
        <f t="shared" si="307"/>
        <v>0</v>
      </c>
      <c r="L6466" s="165">
        <f t="shared" si="308"/>
        <v>0</v>
      </c>
      <c r="M6466" s="172">
        <v>127</v>
      </c>
      <c r="N6466" s="172">
        <v>64</v>
      </c>
      <c r="O6466" s="167" t="s">
        <v>133</v>
      </c>
      <c r="P6466" s="260" t="e">
        <f t="shared" si="306"/>
        <v>#NUM!</v>
      </c>
      <c r="S6466" s="272"/>
    </row>
    <row r="6467" spans="1:19">
      <c r="A6467" s="161" t="s">
        <v>7699</v>
      </c>
      <c r="C6467" s="161" t="s">
        <v>133</v>
      </c>
      <c r="F6467" s="163" t="s">
        <v>133</v>
      </c>
      <c r="G6467" s="266" t="s">
        <v>133</v>
      </c>
      <c r="H6467" s="163" t="s">
        <v>133</v>
      </c>
      <c r="I6467" s="163" t="s">
        <v>133</v>
      </c>
      <c r="J6467" s="163" t="s">
        <v>133</v>
      </c>
      <c r="K6467" s="164">
        <f t="shared" si="307"/>
        <v>0</v>
      </c>
      <c r="L6467" s="165">
        <f t="shared" si="308"/>
        <v>0</v>
      </c>
      <c r="M6467" s="172">
        <v>127</v>
      </c>
      <c r="N6467" s="172">
        <v>64</v>
      </c>
      <c r="O6467" s="167" t="s">
        <v>133</v>
      </c>
      <c r="P6467" s="260" t="e">
        <f t="shared" si="306"/>
        <v>#NUM!</v>
      </c>
      <c r="S6467" s="272"/>
    </row>
    <row r="6468" spans="1:19">
      <c r="A6468" s="161" t="s">
        <v>7700</v>
      </c>
      <c r="C6468" s="161" t="s">
        <v>133</v>
      </c>
      <c r="F6468" s="163" t="s">
        <v>133</v>
      </c>
      <c r="G6468" s="266" t="s">
        <v>133</v>
      </c>
      <c r="H6468" s="163" t="s">
        <v>133</v>
      </c>
      <c r="I6468" s="163" t="s">
        <v>133</v>
      </c>
      <c r="J6468" s="163" t="s">
        <v>133</v>
      </c>
      <c r="K6468" s="164">
        <f t="shared" si="307"/>
        <v>0</v>
      </c>
      <c r="L6468" s="165">
        <f t="shared" si="308"/>
        <v>0</v>
      </c>
      <c r="M6468" s="172">
        <v>127</v>
      </c>
      <c r="N6468" s="172">
        <v>64</v>
      </c>
      <c r="O6468" s="167" t="s">
        <v>133</v>
      </c>
      <c r="P6468" s="260" t="e">
        <f t="shared" si="306"/>
        <v>#NUM!</v>
      </c>
      <c r="S6468" s="272"/>
    </row>
    <row r="6469" spans="1:19">
      <c r="A6469" s="161" t="s">
        <v>7701</v>
      </c>
      <c r="C6469" s="161" t="s">
        <v>133</v>
      </c>
      <c r="F6469" s="163" t="s">
        <v>133</v>
      </c>
      <c r="G6469" s="266" t="s">
        <v>133</v>
      </c>
      <c r="H6469" s="163" t="s">
        <v>133</v>
      </c>
      <c r="I6469" s="163" t="s">
        <v>133</v>
      </c>
      <c r="J6469" s="163" t="s">
        <v>133</v>
      </c>
      <c r="K6469" s="164">
        <f t="shared" si="307"/>
        <v>0</v>
      </c>
      <c r="L6469" s="165">
        <f t="shared" si="308"/>
        <v>0</v>
      </c>
      <c r="M6469" s="172">
        <v>127</v>
      </c>
      <c r="N6469" s="172">
        <v>64</v>
      </c>
      <c r="O6469" s="167" t="s">
        <v>133</v>
      </c>
      <c r="P6469" s="260" t="e">
        <f t="shared" si="306"/>
        <v>#NUM!</v>
      </c>
      <c r="S6469" s="272"/>
    </row>
    <row r="6470" spans="1:19">
      <c r="A6470" s="161" t="s">
        <v>7702</v>
      </c>
      <c r="C6470" s="161" t="s">
        <v>133</v>
      </c>
      <c r="F6470" s="163" t="s">
        <v>133</v>
      </c>
      <c r="G6470" s="266" t="s">
        <v>133</v>
      </c>
      <c r="H6470" s="163" t="s">
        <v>133</v>
      </c>
      <c r="I6470" s="163" t="s">
        <v>133</v>
      </c>
      <c r="J6470" s="163" t="s">
        <v>133</v>
      </c>
      <c r="K6470" s="164">
        <f t="shared" si="307"/>
        <v>0</v>
      </c>
      <c r="L6470" s="165">
        <f t="shared" si="308"/>
        <v>0</v>
      </c>
      <c r="M6470" s="172">
        <v>127</v>
      </c>
      <c r="N6470" s="172">
        <v>64</v>
      </c>
      <c r="O6470" s="167" t="s">
        <v>133</v>
      </c>
      <c r="P6470" s="260" t="e">
        <f t="shared" si="306"/>
        <v>#NUM!</v>
      </c>
      <c r="S6470" s="272"/>
    </row>
    <row r="6471" spans="1:19">
      <c r="A6471" s="161" t="s">
        <v>7703</v>
      </c>
      <c r="C6471" s="161" t="s">
        <v>133</v>
      </c>
      <c r="F6471" s="163" t="s">
        <v>133</v>
      </c>
      <c r="G6471" s="266" t="s">
        <v>133</v>
      </c>
      <c r="H6471" s="163" t="s">
        <v>133</v>
      </c>
      <c r="I6471" s="163" t="s">
        <v>133</v>
      </c>
      <c r="J6471" s="163" t="s">
        <v>133</v>
      </c>
      <c r="K6471" s="164">
        <f t="shared" si="307"/>
        <v>0</v>
      </c>
      <c r="L6471" s="165">
        <f t="shared" si="308"/>
        <v>0</v>
      </c>
      <c r="M6471" s="172">
        <v>127</v>
      </c>
      <c r="N6471" s="172">
        <v>64</v>
      </c>
      <c r="O6471" s="167" t="s">
        <v>133</v>
      </c>
      <c r="P6471" s="260" t="e">
        <f t="shared" si="306"/>
        <v>#NUM!</v>
      </c>
      <c r="S6471" s="272"/>
    </row>
    <row r="6472" spans="1:19">
      <c r="A6472" s="161" t="s">
        <v>7704</v>
      </c>
      <c r="C6472" s="161" t="s">
        <v>133</v>
      </c>
      <c r="F6472" s="163" t="s">
        <v>133</v>
      </c>
      <c r="G6472" s="266" t="s">
        <v>133</v>
      </c>
      <c r="H6472" s="163" t="s">
        <v>133</v>
      </c>
      <c r="I6472" s="163" t="s">
        <v>133</v>
      </c>
      <c r="J6472" s="163" t="s">
        <v>133</v>
      </c>
      <c r="K6472" s="164">
        <f t="shared" si="307"/>
        <v>0</v>
      </c>
      <c r="L6472" s="165">
        <f t="shared" si="308"/>
        <v>0</v>
      </c>
      <c r="M6472" s="172">
        <v>127</v>
      </c>
      <c r="N6472" s="172">
        <v>64</v>
      </c>
      <c r="O6472" s="167" t="s">
        <v>133</v>
      </c>
      <c r="P6472" s="260" t="e">
        <f t="shared" si="306"/>
        <v>#NUM!</v>
      </c>
      <c r="S6472" s="272"/>
    </row>
    <row r="6473" spans="1:19">
      <c r="A6473" s="161" t="s">
        <v>7705</v>
      </c>
      <c r="C6473" s="161" t="s">
        <v>133</v>
      </c>
      <c r="F6473" s="163" t="s">
        <v>133</v>
      </c>
      <c r="G6473" s="266" t="s">
        <v>133</v>
      </c>
      <c r="H6473" s="163" t="s">
        <v>133</v>
      </c>
      <c r="I6473" s="163" t="s">
        <v>133</v>
      </c>
      <c r="J6473" s="163" t="s">
        <v>133</v>
      </c>
      <c r="K6473" s="164">
        <f t="shared" si="307"/>
        <v>0</v>
      </c>
      <c r="L6473" s="165">
        <f t="shared" si="308"/>
        <v>0</v>
      </c>
      <c r="M6473" s="172">
        <v>127</v>
      </c>
      <c r="N6473" s="172">
        <v>64</v>
      </c>
      <c r="O6473" s="167" t="s">
        <v>133</v>
      </c>
      <c r="P6473" s="260" t="e">
        <f t="shared" si="306"/>
        <v>#NUM!</v>
      </c>
      <c r="S6473" s="272"/>
    </row>
    <row r="6474" spans="1:19">
      <c r="A6474" s="161" t="s">
        <v>7706</v>
      </c>
      <c r="C6474" s="161" t="s">
        <v>133</v>
      </c>
      <c r="F6474" s="163" t="s">
        <v>133</v>
      </c>
      <c r="G6474" s="266" t="s">
        <v>133</v>
      </c>
      <c r="H6474" s="163" t="s">
        <v>133</v>
      </c>
      <c r="I6474" s="163" t="s">
        <v>133</v>
      </c>
      <c r="J6474" s="163" t="s">
        <v>133</v>
      </c>
      <c r="K6474" s="164">
        <f t="shared" si="307"/>
        <v>0</v>
      </c>
      <c r="L6474" s="165">
        <f t="shared" si="308"/>
        <v>0</v>
      </c>
      <c r="M6474" s="172">
        <v>127</v>
      </c>
      <c r="N6474" s="172">
        <v>64</v>
      </c>
      <c r="O6474" s="167" t="s">
        <v>133</v>
      </c>
      <c r="P6474" s="260" t="e">
        <f t="shared" si="306"/>
        <v>#NUM!</v>
      </c>
      <c r="S6474" s="272"/>
    </row>
    <row r="6475" spans="1:19">
      <c r="A6475" s="161" t="s">
        <v>7707</v>
      </c>
      <c r="C6475" s="161" t="s">
        <v>133</v>
      </c>
      <c r="F6475" s="163" t="s">
        <v>133</v>
      </c>
      <c r="G6475" s="266" t="s">
        <v>133</v>
      </c>
      <c r="H6475" s="163" t="s">
        <v>133</v>
      </c>
      <c r="I6475" s="163" t="s">
        <v>133</v>
      </c>
      <c r="J6475" s="163" t="s">
        <v>133</v>
      </c>
      <c r="K6475" s="164">
        <f t="shared" si="307"/>
        <v>0</v>
      </c>
      <c r="L6475" s="165">
        <f t="shared" si="308"/>
        <v>0</v>
      </c>
      <c r="M6475" s="172">
        <v>127</v>
      </c>
      <c r="N6475" s="172">
        <v>64</v>
      </c>
      <c r="O6475" s="167" t="s">
        <v>133</v>
      </c>
      <c r="P6475" s="260" t="e">
        <f t="shared" si="306"/>
        <v>#NUM!</v>
      </c>
      <c r="S6475" s="272"/>
    </row>
    <row r="6476" spans="1:19">
      <c r="A6476" s="161" t="s">
        <v>7708</v>
      </c>
      <c r="C6476" s="161" t="s">
        <v>133</v>
      </c>
      <c r="F6476" s="163" t="s">
        <v>133</v>
      </c>
      <c r="G6476" s="266" t="s">
        <v>133</v>
      </c>
      <c r="H6476" s="163" t="s">
        <v>133</v>
      </c>
      <c r="I6476" s="163" t="s">
        <v>133</v>
      </c>
      <c r="J6476" s="163" t="s">
        <v>133</v>
      </c>
      <c r="K6476" s="164">
        <f t="shared" si="307"/>
        <v>0</v>
      </c>
      <c r="L6476" s="165">
        <f t="shared" si="308"/>
        <v>0</v>
      </c>
      <c r="M6476" s="172">
        <v>127</v>
      </c>
      <c r="N6476" s="172">
        <v>64</v>
      </c>
      <c r="O6476" s="167" t="s">
        <v>133</v>
      </c>
      <c r="P6476" s="260" t="e">
        <f t="shared" si="306"/>
        <v>#NUM!</v>
      </c>
      <c r="S6476" s="272"/>
    </row>
    <row r="6477" spans="1:19">
      <c r="A6477" s="161" t="s">
        <v>7709</v>
      </c>
      <c r="C6477" s="161" t="s">
        <v>133</v>
      </c>
      <c r="F6477" s="163" t="s">
        <v>133</v>
      </c>
      <c r="G6477" s="266" t="s">
        <v>133</v>
      </c>
      <c r="H6477" s="163" t="s">
        <v>133</v>
      </c>
      <c r="I6477" s="163" t="s">
        <v>133</v>
      </c>
      <c r="J6477" s="163" t="s">
        <v>133</v>
      </c>
      <c r="K6477" s="164">
        <f t="shared" si="307"/>
        <v>0</v>
      </c>
      <c r="L6477" s="165">
        <f t="shared" si="308"/>
        <v>0</v>
      </c>
      <c r="M6477" s="172">
        <v>127</v>
      </c>
      <c r="N6477" s="172">
        <v>64</v>
      </c>
      <c r="O6477" s="167" t="s">
        <v>133</v>
      </c>
      <c r="P6477" s="260" t="e">
        <f t="shared" si="306"/>
        <v>#NUM!</v>
      </c>
      <c r="S6477" s="272"/>
    </row>
    <row r="6478" spans="1:19">
      <c r="A6478" s="161" t="s">
        <v>7710</v>
      </c>
      <c r="C6478" s="161" t="s">
        <v>133</v>
      </c>
      <c r="F6478" s="163" t="s">
        <v>133</v>
      </c>
      <c r="G6478" s="266" t="s">
        <v>133</v>
      </c>
      <c r="H6478" s="163" t="s">
        <v>133</v>
      </c>
      <c r="I6478" s="163" t="s">
        <v>133</v>
      </c>
      <c r="J6478" s="163" t="s">
        <v>133</v>
      </c>
      <c r="K6478" s="164">
        <f t="shared" si="307"/>
        <v>0</v>
      </c>
      <c r="L6478" s="165">
        <f t="shared" si="308"/>
        <v>0</v>
      </c>
      <c r="M6478" s="172">
        <v>127</v>
      </c>
      <c r="N6478" s="172">
        <v>64</v>
      </c>
      <c r="O6478" s="167" t="s">
        <v>133</v>
      </c>
      <c r="P6478" s="260" t="e">
        <f t="shared" si="306"/>
        <v>#NUM!</v>
      </c>
      <c r="S6478" s="272"/>
    </row>
    <row r="6479" spans="1:19">
      <c r="A6479" s="161" t="s">
        <v>7711</v>
      </c>
      <c r="C6479" s="161" t="s">
        <v>133</v>
      </c>
      <c r="F6479" s="163" t="s">
        <v>133</v>
      </c>
      <c r="G6479" s="266" t="s">
        <v>133</v>
      </c>
      <c r="H6479" s="163" t="s">
        <v>133</v>
      </c>
      <c r="I6479" s="163" t="s">
        <v>133</v>
      </c>
      <c r="J6479" s="163" t="s">
        <v>133</v>
      </c>
      <c r="K6479" s="164">
        <f t="shared" si="307"/>
        <v>0</v>
      </c>
      <c r="L6479" s="165">
        <f t="shared" si="308"/>
        <v>0</v>
      </c>
      <c r="M6479" s="172">
        <v>127</v>
      </c>
      <c r="N6479" s="172">
        <v>64</v>
      </c>
      <c r="O6479" s="167" t="s">
        <v>133</v>
      </c>
      <c r="P6479" s="260" t="e">
        <f t="shared" ref="P6479:P6542" si="309">MEDIAN(Q6479:R6479)</f>
        <v>#NUM!</v>
      </c>
      <c r="S6479" s="272"/>
    </row>
    <row r="6480" spans="1:19">
      <c r="A6480" s="161" t="s">
        <v>7712</v>
      </c>
      <c r="C6480" s="161" t="s">
        <v>133</v>
      </c>
      <c r="F6480" s="163" t="s">
        <v>133</v>
      </c>
      <c r="G6480" s="266" t="s">
        <v>133</v>
      </c>
      <c r="H6480" s="163" t="s">
        <v>133</v>
      </c>
      <c r="I6480" s="163" t="s">
        <v>133</v>
      </c>
      <c r="J6480" s="163" t="s">
        <v>133</v>
      </c>
      <c r="K6480" s="164">
        <f t="shared" ref="K6480:K6543" si="310">IF(OR(D6480="n/a",D6480="nd"),0,D6480)+IF(OR(I6480="n/a",I6480="nd"),0,I6480)</f>
        <v>0</v>
      </c>
      <c r="L6480" s="165">
        <f t="shared" ref="L6480:L6543" si="311">SQRT(SUMSQ(IF(OR(E6480="n/a",E6480="nd"),0,E6480),IF(OR(F6480="n/a",F6480="nd"),0,F6480),IF(OR(J6480="n/a",J6480="nd"),0,J6480)))</f>
        <v>0</v>
      </c>
      <c r="M6480" s="172">
        <v>127</v>
      </c>
      <c r="N6480" s="172">
        <v>64</v>
      </c>
      <c r="O6480" s="167" t="s">
        <v>133</v>
      </c>
      <c r="P6480" s="260" t="e">
        <f t="shared" si="309"/>
        <v>#NUM!</v>
      </c>
      <c r="S6480" s="272"/>
    </row>
    <row r="6481" spans="1:19">
      <c r="A6481" s="161" t="s">
        <v>7713</v>
      </c>
      <c r="C6481" s="161" t="s">
        <v>133</v>
      </c>
      <c r="F6481" s="163" t="s">
        <v>133</v>
      </c>
      <c r="G6481" s="266" t="s">
        <v>133</v>
      </c>
      <c r="H6481" s="163" t="s">
        <v>133</v>
      </c>
      <c r="I6481" s="163" t="s">
        <v>133</v>
      </c>
      <c r="J6481" s="163" t="s">
        <v>133</v>
      </c>
      <c r="K6481" s="164">
        <f t="shared" si="310"/>
        <v>0</v>
      </c>
      <c r="L6481" s="165">
        <f t="shared" si="311"/>
        <v>0</v>
      </c>
      <c r="M6481" s="172">
        <v>127</v>
      </c>
      <c r="N6481" s="172">
        <v>64</v>
      </c>
      <c r="O6481" s="167" t="s">
        <v>133</v>
      </c>
      <c r="P6481" s="260" t="e">
        <f t="shared" si="309"/>
        <v>#NUM!</v>
      </c>
      <c r="S6481" s="272"/>
    </row>
    <row r="6482" spans="1:19">
      <c r="A6482" s="161" t="s">
        <v>7714</v>
      </c>
      <c r="C6482" s="161" t="s">
        <v>133</v>
      </c>
      <c r="F6482" s="163" t="s">
        <v>133</v>
      </c>
      <c r="G6482" s="266" t="s">
        <v>133</v>
      </c>
      <c r="H6482" s="163" t="s">
        <v>133</v>
      </c>
      <c r="I6482" s="163" t="s">
        <v>133</v>
      </c>
      <c r="J6482" s="163" t="s">
        <v>133</v>
      </c>
      <c r="K6482" s="164">
        <f t="shared" si="310"/>
        <v>0</v>
      </c>
      <c r="L6482" s="165">
        <f t="shared" si="311"/>
        <v>0</v>
      </c>
      <c r="M6482" s="172">
        <v>127</v>
      </c>
      <c r="N6482" s="172">
        <v>64</v>
      </c>
      <c r="O6482" s="167" t="s">
        <v>133</v>
      </c>
      <c r="P6482" s="260" t="e">
        <f t="shared" si="309"/>
        <v>#NUM!</v>
      </c>
      <c r="S6482" s="272"/>
    </row>
    <row r="6483" spans="1:19">
      <c r="A6483" s="161" t="s">
        <v>7715</v>
      </c>
      <c r="C6483" s="161" t="s">
        <v>133</v>
      </c>
      <c r="F6483" s="163" t="s">
        <v>133</v>
      </c>
      <c r="G6483" s="266" t="s">
        <v>133</v>
      </c>
      <c r="H6483" s="163" t="s">
        <v>133</v>
      </c>
      <c r="I6483" s="163" t="s">
        <v>133</v>
      </c>
      <c r="J6483" s="163" t="s">
        <v>133</v>
      </c>
      <c r="K6483" s="164">
        <f t="shared" si="310"/>
        <v>0</v>
      </c>
      <c r="L6483" s="165">
        <f t="shared" si="311"/>
        <v>0</v>
      </c>
      <c r="M6483" s="172">
        <v>127</v>
      </c>
      <c r="N6483" s="172">
        <v>64</v>
      </c>
      <c r="O6483" s="167" t="s">
        <v>133</v>
      </c>
      <c r="P6483" s="260" t="e">
        <f t="shared" si="309"/>
        <v>#NUM!</v>
      </c>
      <c r="S6483" s="272"/>
    </row>
    <row r="6484" spans="1:19">
      <c r="A6484" s="161" t="s">
        <v>7716</v>
      </c>
      <c r="C6484" s="161" t="s">
        <v>133</v>
      </c>
      <c r="F6484" s="163" t="s">
        <v>133</v>
      </c>
      <c r="G6484" s="266" t="s">
        <v>133</v>
      </c>
      <c r="H6484" s="163" t="s">
        <v>133</v>
      </c>
      <c r="I6484" s="163" t="s">
        <v>133</v>
      </c>
      <c r="J6484" s="163" t="s">
        <v>133</v>
      </c>
      <c r="K6484" s="164">
        <f t="shared" si="310"/>
        <v>0</v>
      </c>
      <c r="L6484" s="165">
        <f t="shared" si="311"/>
        <v>0</v>
      </c>
      <c r="M6484" s="172">
        <v>127</v>
      </c>
      <c r="N6484" s="172">
        <v>64</v>
      </c>
      <c r="O6484" s="167" t="s">
        <v>133</v>
      </c>
      <c r="P6484" s="260" t="e">
        <f t="shared" si="309"/>
        <v>#NUM!</v>
      </c>
      <c r="S6484" s="272"/>
    </row>
    <row r="6485" spans="1:19">
      <c r="A6485" s="161" t="s">
        <v>7717</v>
      </c>
      <c r="C6485" s="161" t="s">
        <v>133</v>
      </c>
      <c r="F6485" s="163" t="s">
        <v>133</v>
      </c>
      <c r="G6485" s="266" t="s">
        <v>133</v>
      </c>
      <c r="H6485" s="163" t="s">
        <v>133</v>
      </c>
      <c r="I6485" s="163" t="s">
        <v>133</v>
      </c>
      <c r="J6485" s="163" t="s">
        <v>133</v>
      </c>
      <c r="K6485" s="164">
        <f t="shared" si="310"/>
        <v>0</v>
      </c>
      <c r="L6485" s="165">
        <f t="shared" si="311"/>
        <v>0</v>
      </c>
      <c r="M6485" s="172">
        <v>127</v>
      </c>
      <c r="N6485" s="172">
        <v>64</v>
      </c>
      <c r="O6485" s="167" t="s">
        <v>133</v>
      </c>
      <c r="P6485" s="260" t="e">
        <f t="shared" si="309"/>
        <v>#NUM!</v>
      </c>
      <c r="S6485" s="272"/>
    </row>
    <row r="6486" spans="1:19">
      <c r="A6486" s="161" t="s">
        <v>7718</v>
      </c>
      <c r="C6486" s="161" t="s">
        <v>133</v>
      </c>
      <c r="F6486" s="163" t="s">
        <v>133</v>
      </c>
      <c r="G6486" s="266" t="s">
        <v>133</v>
      </c>
      <c r="H6486" s="163" t="s">
        <v>133</v>
      </c>
      <c r="I6486" s="163" t="s">
        <v>133</v>
      </c>
      <c r="J6486" s="163" t="s">
        <v>133</v>
      </c>
      <c r="K6486" s="164">
        <f t="shared" si="310"/>
        <v>0</v>
      </c>
      <c r="L6486" s="165">
        <f t="shared" si="311"/>
        <v>0</v>
      </c>
      <c r="M6486" s="172">
        <v>127</v>
      </c>
      <c r="N6486" s="172">
        <v>64</v>
      </c>
      <c r="O6486" s="167" t="s">
        <v>133</v>
      </c>
      <c r="P6486" s="260" t="e">
        <f t="shared" si="309"/>
        <v>#NUM!</v>
      </c>
      <c r="S6486" s="272"/>
    </row>
    <row r="6487" spans="1:19">
      <c r="A6487" s="161" t="s">
        <v>7719</v>
      </c>
      <c r="C6487" s="161" t="s">
        <v>133</v>
      </c>
      <c r="F6487" s="163" t="s">
        <v>133</v>
      </c>
      <c r="G6487" s="266" t="s">
        <v>133</v>
      </c>
      <c r="H6487" s="163" t="s">
        <v>133</v>
      </c>
      <c r="I6487" s="163" t="s">
        <v>133</v>
      </c>
      <c r="J6487" s="163" t="s">
        <v>133</v>
      </c>
      <c r="K6487" s="164">
        <f t="shared" si="310"/>
        <v>0</v>
      </c>
      <c r="L6487" s="165">
        <f t="shared" si="311"/>
        <v>0</v>
      </c>
      <c r="M6487" s="172">
        <v>127</v>
      </c>
      <c r="N6487" s="172">
        <v>64</v>
      </c>
      <c r="O6487" s="167" t="s">
        <v>133</v>
      </c>
      <c r="P6487" s="260" t="e">
        <f t="shared" si="309"/>
        <v>#NUM!</v>
      </c>
      <c r="S6487" s="272"/>
    </row>
    <row r="6488" spans="1:19">
      <c r="A6488" s="161" t="s">
        <v>7720</v>
      </c>
      <c r="C6488" s="161" t="s">
        <v>133</v>
      </c>
      <c r="F6488" s="163" t="s">
        <v>133</v>
      </c>
      <c r="G6488" s="266" t="s">
        <v>133</v>
      </c>
      <c r="H6488" s="163" t="s">
        <v>133</v>
      </c>
      <c r="I6488" s="163" t="s">
        <v>133</v>
      </c>
      <c r="J6488" s="163" t="s">
        <v>133</v>
      </c>
      <c r="K6488" s="164">
        <f t="shared" si="310"/>
        <v>0</v>
      </c>
      <c r="L6488" s="165">
        <f t="shared" si="311"/>
        <v>0</v>
      </c>
      <c r="M6488" s="172">
        <v>127</v>
      </c>
      <c r="N6488" s="172">
        <v>64</v>
      </c>
      <c r="O6488" s="167" t="s">
        <v>133</v>
      </c>
      <c r="P6488" s="260" t="e">
        <f t="shared" si="309"/>
        <v>#NUM!</v>
      </c>
      <c r="S6488" s="272"/>
    </row>
    <row r="6489" spans="1:19">
      <c r="A6489" s="161" t="s">
        <v>7721</v>
      </c>
      <c r="C6489" s="161" t="s">
        <v>133</v>
      </c>
      <c r="F6489" s="163" t="s">
        <v>133</v>
      </c>
      <c r="G6489" s="266" t="s">
        <v>133</v>
      </c>
      <c r="H6489" s="163" t="s">
        <v>133</v>
      </c>
      <c r="I6489" s="163" t="s">
        <v>133</v>
      </c>
      <c r="J6489" s="163" t="s">
        <v>133</v>
      </c>
      <c r="K6489" s="164">
        <f t="shared" si="310"/>
        <v>0</v>
      </c>
      <c r="L6489" s="165">
        <f t="shared" si="311"/>
        <v>0</v>
      </c>
      <c r="M6489" s="172">
        <v>127</v>
      </c>
      <c r="N6489" s="172">
        <v>64</v>
      </c>
      <c r="O6489" s="167" t="s">
        <v>133</v>
      </c>
      <c r="P6489" s="260" t="e">
        <f t="shared" si="309"/>
        <v>#NUM!</v>
      </c>
      <c r="S6489" s="272"/>
    </row>
    <row r="6490" spans="1:19">
      <c r="A6490" s="161" t="s">
        <v>7722</v>
      </c>
      <c r="C6490" s="161" t="s">
        <v>133</v>
      </c>
      <c r="F6490" s="163" t="s">
        <v>133</v>
      </c>
      <c r="G6490" s="266" t="s">
        <v>133</v>
      </c>
      <c r="H6490" s="163" t="s">
        <v>133</v>
      </c>
      <c r="I6490" s="163" t="s">
        <v>133</v>
      </c>
      <c r="J6490" s="163" t="s">
        <v>133</v>
      </c>
      <c r="K6490" s="164">
        <f t="shared" si="310"/>
        <v>0</v>
      </c>
      <c r="L6490" s="165">
        <f t="shared" si="311"/>
        <v>0</v>
      </c>
      <c r="M6490" s="172">
        <v>127</v>
      </c>
      <c r="N6490" s="172">
        <v>64</v>
      </c>
      <c r="O6490" s="167" t="s">
        <v>133</v>
      </c>
      <c r="P6490" s="260" t="e">
        <f t="shared" si="309"/>
        <v>#NUM!</v>
      </c>
      <c r="S6490" s="272"/>
    </row>
    <row r="6491" spans="1:19">
      <c r="A6491" s="161" t="s">
        <v>7723</v>
      </c>
      <c r="C6491" s="161" t="s">
        <v>133</v>
      </c>
      <c r="F6491" s="163" t="s">
        <v>133</v>
      </c>
      <c r="G6491" s="266" t="s">
        <v>133</v>
      </c>
      <c r="H6491" s="163" t="s">
        <v>133</v>
      </c>
      <c r="I6491" s="163" t="s">
        <v>133</v>
      </c>
      <c r="J6491" s="163" t="s">
        <v>133</v>
      </c>
      <c r="K6491" s="164">
        <f t="shared" si="310"/>
        <v>0</v>
      </c>
      <c r="L6491" s="165">
        <f t="shared" si="311"/>
        <v>0</v>
      </c>
      <c r="M6491" s="172">
        <v>127</v>
      </c>
      <c r="N6491" s="172">
        <v>64</v>
      </c>
      <c r="O6491" s="167" t="s">
        <v>133</v>
      </c>
      <c r="P6491" s="260" t="e">
        <f t="shared" si="309"/>
        <v>#NUM!</v>
      </c>
      <c r="S6491" s="272"/>
    </row>
    <row r="6492" spans="1:19">
      <c r="A6492" s="161" t="s">
        <v>7724</v>
      </c>
      <c r="C6492" s="161" t="s">
        <v>133</v>
      </c>
      <c r="F6492" s="163" t="s">
        <v>133</v>
      </c>
      <c r="G6492" s="266" t="s">
        <v>133</v>
      </c>
      <c r="H6492" s="163" t="s">
        <v>133</v>
      </c>
      <c r="I6492" s="163" t="s">
        <v>133</v>
      </c>
      <c r="J6492" s="163" t="s">
        <v>133</v>
      </c>
      <c r="K6492" s="164">
        <f t="shared" si="310"/>
        <v>0</v>
      </c>
      <c r="L6492" s="165">
        <f t="shared" si="311"/>
        <v>0</v>
      </c>
      <c r="M6492" s="172">
        <v>127</v>
      </c>
      <c r="N6492" s="172">
        <v>64</v>
      </c>
      <c r="O6492" s="167" t="s">
        <v>133</v>
      </c>
      <c r="P6492" s="260" t="e">
        <f t="shared" si="309"/>
        <v>#NUM!</v>
      </c>
      <c r="S6492" s="272"/>
    </row>
    <row r="6493" spans="1:19">
      <c r="A6493" s="161" t="s">
        <v>7725</v>
      </c>
      <c r="C6493" s="161" t="s">
        <v>133</v>
      </c>
      <c r="F6493" s="163" t="s">
        <v>133</v>
      </c>
      <c r="G6493" s="266" t="s">
        <v>133</v>
      </c>
      <c r="H6493" s="163" t="s">
        <v>133</v>
      </c>
      <c r="I6493" s="163" t="s">
        <v>133</v>
      </c>
      <c r="J6493" s="163" t="s">
        <v>133</v>
      </c>
      <c r="K6493" s="164">
        <f t="shared" si="310"/>
        <v>0</v>
      </c>
      <c r="L6493" s="165">
        <f t="shared" si="311"/>
        <v>0</v>
      </c>
      <c r="M6493" s="172">
        <v>127</v>
      </c>
      <c r="N6493" s="172">
        <v>64</v>
      </c>
      <c r="O6493" s="167" t="s">
        <v>133</v>
      </c>
      <c r="P6493" s="260" t="e">
        <f t="shared" si="309"/>
        <v>#NUM!</v>
      </c>
      <c r="S6493" s="272"/>
    </row>
    <row r="6494" spans="1:19">
      <c r="A6494" s="161" t="s">
        <v>7726</v>
      </c>
      <c r="C6494" s="161" t="s">
        <v>133</v>
      </c>
      <c r="F6494" s="163" t="s">
        <v>133</v>
      </c>
      <c r="G6494" s="266" t="s">
        <v>133</v>
      </c>
      <c r="H6494" s="163" t="s">
        <v>133</v>
      </c>
      <c r="I6494" s="163" t="s">
        <v>133</v>
      </c>
      <c r="J6494" s="163" t="s">
        <v>133</v>
      </c>
      <c r="K6494" s="164">
        <f t="shared" si="310"/>
        <v>0</v>
      </c>
      <c r="L6494" s="165">
        <f t="shared" si="311"/>
        <v>0</v>
      </c>
      <c r="M6494" s="172">
        <v>127</v>
      </c>
      <c r="N6494" s="172">
        <v>64</v>
      </c>
      <c r="O6494" s="167" t="s">
        <v>133</v>
      </c>
      <c r="P6494" s="260" t="e">
        <f t="shared" si="309"/>
        <v>#NUM!</v>
      </c>
      <c r="S6494" s="272"/>
    </row>
    <row r="6495" spans="1:19">
      <c r="A6495" s="161" t="s">
        <v>7727</v>
      </c>
      <c r="C6495" s="161" t="s">
        <v>133</v>
      </c>
      <c r="F6495" s="163" t="s">
        <v>133</v>
      </c>
      <c r="G6495" s="266" t="s">
        <v>133</v>
      </c>
      <c r="H6495" s="163" t="s">
        <v>133</v>
      </c>
      <c r="I6495" s="163" t="s">
        <v>133</v>
      </c>
      <c r="J6495" s="163" t="s">
        <v>133</v>
      </c>
      <c r="K6495" s="164">
        <f t="shared" si="310"/>
        <v>0</v>
      </c>
      <c r="L6495" s="165">
        <f t="shared" si="311"/>
        <v>0</v>
      </c>
      <c r="M6495" s="172">
        <v>127</v>
      </c>
      <c r="N6495" s="172">
        <v>64</v>
      </c>
      <c r="O6495" s="167" t="s">
        <v>133</v>
      </c>
      <c r="P6495" s="260" t="e">
        <f t="shared" si="309"/>
        <v>#NUM!</v>
      </c>
      <c r="S6495" s="272"/>
    </row>
    <row r="6496" spans="1:19">
      <c r="A6496" s="161" t="s">
        <v>7728</v>
      </c>
      <c r="C6496" s="161" t="s">
        <v>133</v>
      </c>
      <c r="F6496" s="163" t="s">
        <v>133</v>
      </c>
      <c r="G6496" s="266" t="s">
        <v>133</v>
      </c>
      <c r="H6496" s="163" t="s">
        <v>133</v>
      </c>
      <c r="I6496" s="163" t="s">
        <v>133</v>
      </c>
      <c r="J6496" s="163" t="s">
        <v>133</v>
      </c>
      <c r="K6496" s="164">
        <f t="shared" si="310"/>
        <v>0</v>
      </c>
      <c r="L6496" s="165">
        <f t="shared" si="311"/>
        <v>0</v>
      </c>
      <c r="M6496" s="172">
        <v>127</v>
      </c>
      <c r="N6496" s="172">
        <v>64</v>
      </c>
      <c r="O6496" s="167" t="s">
        <v>133</v>
      </c>
      <c r="P6496" s="260" t="e">
        <f t="shared" si="309"/>
        <v>#NUM!</v>
      </c>
      <c r="S6496" s="272"/>
    </row>
    <row r="6497" spans="1:19">
      <c r="A6497" s="161" t="s">
        <v>7729</v>
      </c>
      <c r="C6497" s="161" t="s">
        <v>133</v>
      </c>
      <c r="F6497" s="163" t="s">
        <v>133</v>
      </c>
      <c r="G6497" s="266" t="s">
        <v>133</v>
      </c>
      <c r="H6497" s="163" t="s">
        <v>133</v>
      </c>
      <c r="I6497" s="163" t="s">
        <v>133</v>
      </c>
      <c r="J6497" s="163" t="s">
        <v>133</v>
      </c>
      <c r="K6497" s="164">
        <f t="shared" si="310"/>
        <v>0</v>
      </c>
      <c r="L6497" s="165">
        <f t="shared" si="311"/>
        <v>0</v>
      </c>
      <c r="M6497" s="172">
        <v>127</v>
      </c>
      <c r="N6497" s="172">
        <v>64</v>
      </c>
      <c r="O6497" s="167" t="s">
        <v>133</v>
      </c>
      <c r="P6497" s="260" t="e">
        <f t="shared" si="309"/>
        <v>#NUM!</v>
      </c>
      <c r="S6497" s="272"/>
    </row>
    <row r="6498" spans="1:19">
      <c r="A6498" s="161" t="s">
        <v>7730</v>
      </c>
      <c r="C6498" s="161" t="s">
        <v>133</v>
      </c>
      <c r="F6498" s="163" t="s">
        <v>133</v>
      </c>
      <c r="G6498" s="266" t="s">
        <v>133</v>
      </c>
      <c r="H6498" s="163" t="s">
        <v>133</v>
      </c>
      <c r="I6498" s="163" t="s">
        <v>133</v>
      </c>
      <c r="J6498" s="163" t="s">
        <v>133</v>
      </c>
      <c r="K6498" s="164">
        <f t="shared" si="310"/>
        <v>0</v>
      </c>
      <c r="L6498" s="165">
        <f t="shared" si="311"/>
        <v>0</v>
      </c>
      <c r="M6498" s="172">
        <v>127</v>
      </c>
      <c r="N6498" s="172">
        <v>64</v>
      </c>
      <c r="O6498" s="167" t="s">
        <v>133</v>
      </c>
      <c r="P6498" s="260" t="e">
        <f t="shared" si="309"/>
        <v>#NUM!</v>
      </c>
      <c r="S6498" s="272"/>
    </row>
    <row r="6499" spans="1:19">
      <c r="A6499" s="161" t="s">
        <v>7731</v>
      </c>
      <c r="C6499" s="161" t="s">
        <v>133</v>
      </c>
      <c r="F6499" s="163" t="s">
        <v>133</v>
      </c>
      <c r="G6499" s="266" t="s">
        <v>133</v>
      </c>
      <c r="H6499" s="163" t="s">
        <v>133</v>
      </c>
      <c r="I6499" s="163" t="s">
        <v>133</v>
      </c>
      <c r="J6499" s="163" t="s">
        <v>133</v>
      </c>
      <c r="K6499" s="164">
        <f t="shared" si="310"/>
        <v>0</v>
      </c>
      <c r="L6499" s="165">
        <f t="shared" si="311"/>
        <v>0</v>
      </c>
      <c r="M6499" s="172">
        <v>127</v>
      </c>
      <c r="N6499" s="172">
        <v>64</v>
      </c>
      <c r="O6499" s="167" t="s">
        <v>133</v>
      </c>
      <c r="P6499" s="260" t="e">
        <f t="shared" si="309"/>
        <v>#NUM!</v>
      </c>
      <c r="S6499" s="272"/>
    </row>
    <row r="6500" spans="1:19">
      <c r="A6500" s="161" t="s">
        <v>7732</v>
      </c>
      <c r="C6500" s="161" t="s">
        <v>133</v>
      </c>
      <c r="F6500" s="163" t="s">
        <v>133</v>
      </c>
      <c r="G6500" s="266" t="s">
        <v>133</v>
      </c>
      <c r="H6500" s="163" t="s">
        <v>133</v>
      </c>
      <c r="I6500" s="163" t="s">
        <v>133</v>
      </c>
      <c r="J6500" s="163" t="s">
        <v>133</v>
      </c>
      <c r="K6500" s="164">
        <f t="shared" si="310"/>
        <v>0</v>
      </c>
      <c r="L6500" s="165">
        <f t="shared" si="311"/>
        <v>0</v>
      </c>
      <c r="M6500" s="172">
        <v>127</v>
      </c>
      <c r="N6500" s="172">
        <v>64</v>
      </c>
      <c r="O6500" s="167" t="s">
        <v>133</v>
      </c>
      <c r="P6500" s="260" t="e">
        <f t="shared" si="309"/>
        <v>#NUM!</v>
      </c>
      <c r="S6500" s="272"/>
    </row>
    <row r="6501" spans="1:19">
      <c r="A6501" s="161" t="s">
        <v>7733</v>
      </c>
      <c r="C6501" s="161" t="s">
        <v>133</v>
      </c>
      <c r="F6501" s="163" t="s">
        <v>133</v>
      </c>
      <c r="G6501" s="266" t="s">
        <v>133</v>
      </c>
      <c r="H6501" s="163" t="s">
        <v>133</v>
      </c>
      <c r="I6501" s="163" t="s">
        <v>133</v>
      </c>
      <c r="J6501" s="163" t="s">
        <v>133</v>
      </c>
      <c r="K6501" s="164">
        <f t="shared" si="310"/>
        <v>0</v>
      </c>
      <c r="L6501" s="165">
        <f t="shared" si="311"/>
        <v>0</v>
      </c>
      <c r="M6501" s="172">
        <v>127</v>
      </c>
      <c r="N6501" s="172">
        <v>64</v>
      </c>
      <c r="O6501" s="167" t="s">
        <v>133</v>
      </c>
      <c r="P6501" s="260" t="e">
        <f t="shared" si="309"/>
        <v>#NUM!</v>
      </c>
      <c r="S6501" s="272"/>
    </row>
    <row r="6502" spans="1:19">
      <c r="A6502" s="161" t="s">
        <v>7734</v>
      </c>
      <c r="C6502" s="161" t="s">
        <v>133</v>
      </c>
      <c r="F6502" s="163" t="s">
        <v>133</v>
      </c>
      <c r="G6502" s="266" t="s">
        <v>133</v>
      </c>
      <c r="H6502" s="163" t="s">
        <v>133</v>
      </c>
      <c r="I6502" s="163" t="s">
        <v>133</v>
      </c>
      <c r="J6502" s="163" t="s">
        <v>133</v>
      </c>
      <c r="K6502" s="164">
        <f t="shared" si="310"/>
        <v>0</v>
      </c>
      <c r="L6502" s="165">
        <f t="shared" si="311"/>
        <v>0</v>
      </c>
      <c r="M6502" s="172">
        <v>127</v>
      </c>
      <c r="N6502" s="172">
        <v>64</v>
      </c>
      <c r="O6502" s="167" t="s">
        <v>133</v>
      </c>
      <c r="P6502" s="260" t="e">
        <f t="shared" si="309"/>
        <v>#NUM!</v>
      </c>
      <c r="S6502" s="272"/>
    </row>
    <row r="6503" spans="1:19">
      <c r="A6503" s="161" t="s">
        <v>7735</v>
      </c>
      <c r="C6503" s="161" t="s">
        <v>133</v>
      </c>
      <c r="F6503" s="163" t="s">
        <v>133</v>
      </c>
      <c r="G6503" s="266" t="s">
        <v>133</v>
      </c>
      <c r="H6503" s="163" t="s">
        <v>133</v>
      </c>
      <c r="I6503" s="163" t="s">
        <v>133</v>
      </c>
      <c r="J6503" s="163" t="s">
        <v>133</v>
      </c>
      <c r="K6503" s="164">
        <f t="shared" si="310"/>
        <v>0</v>
      </c>
      <c r="L6503" s="165">
        <f t="shared" si="311"/>
        <v>0</v>
      </c>
      <c r="M6503" s="172">
        <v>127</v>
      </c>
      <c r="N6503" s="172">
        <v>64</v>
      </c>
      <c r="O6503" s="167" t="s">
        <v>133</v>
      </c>
      <c r="P6503" s="260" t="e">
        <f t="shared" si="309"/>
        <v>#NUM!</v>
      </c>
      <c r="S6503" s="272"/>
    </row>
    <row r="6504" spans="1:19">
      <c r="A6504" s="161" t="s">
        <v>7736</v>
      </c>
      <c r="C6504" s="161" t="s">
        <v>133</v>
      </c>
      <c r="F6504" s="163" t="s">
        <v>133</v>
      </c>
      <c r="G6504" s="266" t="s">
        <v>133</v>
      </c>
      <c r="H6504" s="163" t="s">
        <v>133</v>
      </c>
      <c r="I6504" s="163" t="s">
        <v>133</v>
      </c>
      <c r="J6504" s="163" t="s">
        <v>133</v>
      </c>
      <c r="K6504" s="164">
        <f t="shared" si="310"/>
        <v>0</v>
      </c>
      <c r="L6504" s="165">
        <f t="shared" si="311"/>
        <v>0</v>
      </c>
      <c r="M6504" s="172">
        <v>127</v>
      </c>
      <c r="N6504" s="172">
        <v>64</v>
      </c>
      <c r="O6504" s="167" t="s">
        <v>133</v>
      </c>
      <c r="P6504" s="260" t="e">
        <f t="shared" si="309"/>
        <v>#NUM!</v>
      </c>
      <c r="S6504" s="272"/>
    </row>
    <row r="6505" spans="1:19">
      <c r="A6505" s="161" t="s">
        <v>7737</v>
      </c>
      <c r="C6505" s="161" t="s">
        <v>133</v>
      </c>
      <c r="F6505" s="163" t="s">
        <v>133</v>
      </c>
      <c r="G6505" s="266" t="s">
        <v>133</v>
      </c>
      <c r="H6505" s="163" t="s">
        <v>133</v>
      </c>
      <c r="I6505" s="163" t="s">
        <v>133</v>
      </c>
      <c r="J6505" s="163" t="s">
        <v>133</v>
      </c>
      <c r="K6505" s="164">
        <f t="shared" si="310"/>
        <v>0</v>
      </c>
      <c r="L6505" s="165">
        <f t="shared" si="311"/>
        <v>0</v>
      </c>
      <c r="M6505" s="172">
        <v>127</v>
      </c>
      <c r="N6505" s="172">
        <v>64</v>
      </c>
      <c r="O6505" s="167" t="s">
        <v>133</v>
      </c>
      <c r="P6505" s="260" t="e">
        <f t="shared" si="309"/>
        <v>#NUM!</v>
      </c>
      <c r="S6505" s="272"/>
    </row>
    <row r="6506" spans="1:19">
      <c r="A6506" s="161" t="s">
        <v>7738</v>
      </c>
      <c r="C6506" s="161" t="s">
        <v>133</v>
      </c>
      <c r="F6506" s="163" t="s">
        <v>133</v>
      </c>
      <c r="G6506" s="266" t="s">
        <v>133</v>
      </c>
      <c r="H6506" s="163" t="s">
        <v>133</v>
      </c>
      <c r="I6506" s="163" t="s">
        <v>133</v>
      </c>
      <c r="J6506" s="163" t="s">
        <v>133</v>
      </c>
      <c r="K6506" s="164">
        <f t="shared" si="310"/>
        <v>0</v>
      </c>
      <c r="L6506" s="165">
        <f t="shared" si="311"/>
        <v>0</v>
      </c>
      <c r="M6506" s="172">
        <v>127</v>
      </c>
      <c r="N6506" s="172">
        <v>64</v>
      </c>
      <c r="O6506" s="167" t="s">
        <v>133</v>
      </c>
      <c r="P6506" s="260" t="e">
        <f t="shared" si="309"/>
        <v>#NUM!</v>
      </c>
      <c r="S6506" s="272"/>
    </row>
    <row r="6507" spans="1:19">
      <c r="A6507" s="161" t="s">
        <v>7739</v>
      </c>
      <c r="C6507" s="161" t="s">
        <v>133</v>
      </c>
      <c r="F6507" s="163" t="s">
        <v>133</v>
      </c>
      <c r="G6507" s="266" t="s">
        <v>133</v>
      </c>
      <c r="H6507" s="163" t="s">
        <v>133</v>
      </c>
      <c r="I6507" s="163" t="s">
        <v>133</v>
      </c>
      <c r="J6507" s="163" t="s">
        <v>133</v>
      </c>
      <c r="K6507" s="164">
        <f t="shared" si="310"/>
        <v>0</v>
      </c>
      <c r="L6507" s="165">
        <f t="shared" si="311"/>
        <v>0</v>
      </c>
      <c r="M6507" s="172">
        <v>127</v>
      </c>
      <c r="N6507" s="172">
        <v>64</v>
      </c>
      <c r="O6507" s="167" t="s">
        <v>133</v>
      </c>
      <c r="P6507" s="260" t="e">
        <f t="shared" si="309"/>
        <v>#NUM!</v>
      </c>
      <c r="S6507" s="272"/>
    </row>
    <row r="6508" spans="1:19">
      <c r="A6508" s="161" t="s">
        <v>7740</v>
      </c>
      <c r="C6508" s="161" t="s">
        <v>133</v>
      </c>
      <c r="F6508" s="163" t="s">
        <v>133</v>
      </c>
      <c r="G6508" s="266" t="s">
        <v>133</v>
      </c>
      <c r="H6508" s="163" t="s">
        <v>133</v>
      </c>
      <c r="I6508" s="163" t="s">
        <v>133</v>
      </c>
      <c r="J6508" s="163" t="s">
        <v>133</v>
      </c>
      <c r="K6508" s="164">
        <f t="shared" si="310"/>
        <v>0</v>
      </c>
      <c r="L6508" s="165">
        <f t="shared" si="311"/>
        <v>0</v>
      </c>
      <c r="M6508" s="172">
        <v>127</v>
      </c>
      <c r="N6508" s="172">
        <v>64</v>
      </c>
      <c r="O6508" s="167" t="s">
        <v>133</v>
      </c>
      <c r="P6508" s="260" t="e">
        <f t="shared" si="309"/>
        <v>#NUM!</v>
      </c>
      <c r="S6508" s="272"/>
    </row>
    <row r="6509" spans="1:19">
      <c r="A6509" s="161" t="s">
        <v>7741</v>
      </c>
      <c r="C6509" s="161" t="s">
        <v>133</v>
      </c>
      <c r="F6509" s="163" t="s">
        <v>133</v>
      </c>
      <c r="G6509" s="266" t="s">
        <v>133</v>
      </c>
      <c r="H6509" s="163" t="s">
        <v>133</v>
      </c>
      <c r="I6509" s="163" t="s">
        <v>133</v>
      </c>
      <c r="J6509" s="163" t="s">
        <v>133</v>
      </c>
      <c r="K6509" s="164">
        <f t="shared" si="310"/>
        <v>0</v>
      </c>
      <c r="L6509" s="165">
        <f t="shared" si="311"/>
        <v>0</v>
      </c>
      <c r="M6509" s="172">
        <v>127</v>
      </c>
      <c r="N6509" s="172">
        <v>64</v>
      </c>
      <c r="O6509" s="167" t="s">
        <v>133</v>
      </c>
      <c r="P6509" s="260" t="e">
        <f t="shared" si="309"/>
        <v>#NUM!</v>
      </c>
      <c r="S6509" s="272"/>
    </row>
    <row r="6510" spans="1:19">
      <c r="A6510" s="161" t="s">
        <v>7742</v>
      </c>
      <c r="C6510" s="161" t="s">
        <v>133</v>
      </c>
      <c r="F6510" s="163" t="s">
        <v>133</v>
      </c>
      <c r="G6510" s="266" t="s">
        <v>133</v>
      </c>
      <c r="H6510" s="163" t="s">
        <v>133</v>
      </c>
      <c r="I6510" s="163" t="s">
        <v>133</v>
      </c>
      <c r="J6510" s="163" t="s">
        <v>133</v>
      </c>
      <c r="K6510" s="164">
        <f t="shared" si="310"/>
        <v>0</v>
      </c>
      <c r="L6510" s="165">
        <f t="shared" si="311"/>
        <v>0</v>
      </c>
      <c r="M6510" s="172">
        <v>127</v>
      </c>
      <c r="N6510" s="172">
        <v>64</v>
      </c>
      <c r="O6510" s="167" t="s">
        <v>133</v>
      </c>
      <c r="P6510" s="260" t="e">
        <f t="shared" si="309"/>
        <v>#NUM!</v>
      </c>
      <c r="S6510" s="272"/>
    </row>
    <row r="6511" spans="1:19">
      <c r="A6511" s="161" t="s">
        <v>7743</v>
      </c>
      <c r="C6511" s="161" t="s">
        <v>133</v>
      </c>
      <c r="F6511" s="163" t="s">
        <v>133</v>
      </c>
      <c r="G6511" s="266" t="s">
        <v>133</v>
      </c>
      <c r="H6511" s="163" t="s">
        <v>133</v>
      </c>
      <c r="I6511" s="163" t="s">
        <v>133</v>
      </c>
      <c r="J6511" s="163" t="s">
        <v>133</v>
      </c>
      <c r="K6511" s="164">
        <f t="shared" si="310"/>
        <v>0</v>
      </c>
      <c r="L6511" s="165">
        <f t="shared" si="311"/>
        <v>0</v>
      </c>
      <c r="M6511" s="172">
        <v>127</v>
      </c>
      <c r="N6511" s="172">
        <v>64</v>
      </c>
      <c r="O6511" s="167" t="s">
        <v>133</v>
      </c>
      <c r="P6511" s="260" t="e">
        <f t="shared" si="309"/>
        <v>#NUM!</v>
      </c>
      <c r="S6511" s="272"/>
    </row>
    <row r="6512" spans="1:19">
      <c r="A6512" s="161" t="s">
        <v>7744</v>
      </c>
      <c r="C6512" s="161" t="s">
        <v>133</v>
      </c>
      <c r="F6512" s="163" t="s">
        <v>133</v>
      </c>
      <c r="G6512" s="266" t="s">
        <v>133</v>
      </c>
      <c r="H6512" s="163" t="s">
        <v>133</v>
      </c>
      <c r="I6512" s="163" t="s">
        <v>133</v>
      </c>
      <c r="J6512" s="163" t="s">
        <v>133</v>
      </c>
      <c r="K6512" s="164">
        <f t="shared" si="310"/>
        <v>0</v>
      </c>
      <c r="L6512" s="165">
        <f t="shared" si="311"/>
        <v>0</v>
      </c>
      <c r="M6512" s="172">
        <v>127</v>
      </c>
      <c r="N6512" s="172">
        <v>64</v>
      </c>
      <c r="O6512" s="167" t="s">
        <v>133</v>
      </c>
      <c r="P6512" s="260" t="e">
        <f t="shared" si="309"/>
        <v>#NUM!</v>
      </c>
      <c r="S6512" s="272"/>
    </row>
    <row r="6513" spans="1:19">
      <c r="A6513" s="161" t="s">
        <v>7745</v>
      </c>
      <c r="C6513" s="161" t="s">
        <v>133</v>
      </c>
      <c r="F6513" s="163" t="s">
        <v>133</v>
      </c>
      <c r="G6513" s="266" t="s">
        <v>133</v>
      </c>
      <c r="H6513" s="163" t="s">
        <v>133</v>
      </c>
      <c r="I6513" s="163" t="s">
        <v>133</v>
      </c>
      <c r="J6513" s="163" t="s">
        <v>133</v>
      </c>
      <c r="K6513" s="164">
        <f t="shared" si="310"/>
        <v>0</v>
      </c>
      <c r="L6513" s="165">
        <f t="shared" si="311"/>
        <v>0</v>
      </c>
      <c r="M6513" s="172">
        <v>127</v>
      </c>
      <c r="N6513" s="172">
        <v>64</v>
      </c>
      <c r="O6513" s="167" t="s">
        <v>133</v>
      </c>
      <c r="P6513" s="260" t="e">
        <f t="shared" si="309"/>
        <v>#NUM!</v>
      </c>
      <c r="S6513" s="272"/>
    </row>
    <row r="6514" spans="1:19">
      <c r="A6514" s="161" t="s">
        <v>7746</v>
      </c>
      <c r="C6514" s="161" t="s">
        <v>133</v>
      </c>
      <c r="F6514" s="163" t="s">
        <v>133</v>
      </c>
      <c r="G6514" s="266" t="s">
        <v>133</v>
      </c>
      <c r="H6514" s="163" t="s">
        <v>133</v>
      </c>
      <c r="I6514" s="163" t="s">
        <v>133</v>
      </c>
      <c r="J6514" s="163" t="s">
        <v>133</v>
      </c>
      <c r="K6514" s="164">
        <f t="shared" si="310"/>
        <v>0</v>
      </c>
      <c r="L6514" s="165">
        <f t="shared" si="311"/>
        <v>0</v>
      </c>
      <c r="M6514" s="172">
        <v>127</v>
      </c>
      <c r="N6514" s="172">
        <v>64</v>
      </c>
      <c r="O6514" s="167" t="s">
        <v>133</v>
      </c>
      <c r="P6514" s="260" t="e">
        <f t="shared" si="309"/>
        <v>#NUM!</v>
      </c>
      <c r="S6514" s="272"/>
    </row>
    <row r="6515" spans="1:19">
      <c r="A6515" s="161" t="s">
        <v>7747</v>
      </c>
      <c r="C6515" s="161" t="s">
        <v>133</v>
      </c>
      <c r="F6515" s="163" t="s">
        <v>133</v>
      </c>
      <c r="G6515" s="266" t="s">
        <v>133</v>
      </c>
      <c r="H6515" s="163" t="s">
        <v>133</v>
      </c>
      <c r="I6515" s="163" t="s">
        <v>133</v>
      </c>
      <c r="J6515" s="163" t="s">
        <v>133</v>
      </c>
      <c r="K6515" s="164">
        <f t="shared" si="310"/>
        <v>0</v>
      </c>
      <c r="L6515" s="165">
        <f t="shared" si="311"/>
        <v>0</v>
      </c>
      <c r="M6515" s="172">
        <v>127</v>
      </c>
      <c r="N6515" s="172">
        <v>64</v>
      </c>
      <c r="O6515" s="167" t="s">
        <v>133</v>
      </c>
      <c r="P6515" s="260" t="e">
        <f t="shared" si="309"/>
        <v>#NUM!</v>
      </c>
      <c r="S6515" s="272"/>
    </row>
    <row r="6516" spans="1:19">
      <c r="A6516" s="161" t="s">
        <v>7748</v>
      </c>
      <c r="C6516" s="161" t="s">
        <v>133</v>
      </c>
      <c r="F6516" s="163" t="s">
        <v>133</v>
      </c>
      <c r="G6516" s="266" t="s">
        <v>133</v>
      </c>
      <c r="H6516" s="163" t="s">
        <v>133</v>
      </c>
      <c r="I6516" s="163" t="s">
        <v>133</v>
      </c>
      <c r="J6516" s="163" t="s">
        <v>133</v>
      </c>
      <c r="K6516" s="164">
        <f t="shared" si="310"/>
        <v>0</v>
      </c>
      <c r="L6516" s="165">
        <f t="shared" si="311"/>
        <v>0</v>
      </c>
      <c r="M6516" s="172">
        <v>127</v>
      </c>
      <c r="N6516" s="172">
        <v>64</v>
      </c>
      <c r="O6516" s="167" t="s">
        <v>133</v>
      </c>
      <c r="P6516" s="260" t="e">
        <f t="shared" si="309"/>
        <v>#NUM!</v>
      </c>
      <c r="S6516" s="272"/>
    </row>
    <row r="6517" spans="1:19">
      <c r="A6517" s="161" t="s">
        <v>7749</v>
      </c>
      <c r="C6517" s="161" t="s">
        <v>133</v>
      </c>
      <c r="F6517" s="163" t="s">
        <v>133</v>
      </c>
      <c r="G6517" s="266" t="s">
        <v>133</v>
      </c>
      <c r="H6517" s="163" t="s">
        <v>133</v>
      </c>
      <c r="I6517" s="163" t="s">
        <v>133</v>
      </c>
      <c r="J6517" s="163" t="s">
        <v>133</v>
      </c>
      <c r="K6517" s="164">
        <f t="shared" si="310"/>
        <v>0</v>
      </c>
      <c r="L6517" s="165">
        <f t="shared" si="311"/>
        <v>0</v>
      </c>
      <c r="M6517" s="172">
        <v>127</v>
      </c>
      <c r="N6517" s="172">
        <v>64</v>
      </c>
      <c r="O6517" s="167" t="s">
        <v>133</v>
      </c>
      <c r="P6517" s="260" t="e">
        <f t="shared" si="309"/>
        <v>#NUM!</v>
      </c>
      <c r="S6517" s="272"/>
    </row>
    <row r="6518" spans="1:19">
      <c r="A6518" s="161" t="s">
        <v>7750</v>
      </c>
      <c r="C6518" s="161" t="s">
        <v>133</v>
      </c>
      <c r="F6518" s="163" t="s">
        <v>133</v>
      </c>
      <c r="G6518" s="266" t="s">
        <v>133</v>
      </c>
      <c r="H6518" s="163" t="s">
        <v>133</v>
      </c>
      <c r="I6518" s="163" t="s">
        <v>133</v>
      </c>
      <c r="J6518" s="163" t="s">
        <v>133</v>
      </c>
      <c r="K6518" s="164">
        <f t="shared" si="310"/>
        <v>0</v>
      </c>
      <c r="L6518" s="165">
        <f t="shared" si="311"/>
        <v>0</v>
      </c>
      <c r="M6518" s="172">
        <v>127</v>
      </c>
      <c r="N6518" s="172">
        <v>64</v>
      </c>
      <c r="O6518" s="167" t="s">
        <v>133</v>
      </c>
      <c r="P6518" s="260" t="e">
        <f t="shared" si="309"/>
        <v>#NUM!</v>
      </c>
      <c r="S6518" s="272"/>
    </row>
    <row r="6519" spans="1:19">
      <c r="A6519" s="161" t="s">
        <v>7751</v>
      </c>
      <c r="C6519" s="161" t="s">
        <v>133</v>
      </c>
      <c r="F6519" s="163" t="s">
        <v>133</v>
      </c>
      <c r="G6519" s="266" t="s">
        <v>133</v>
      </c>
      <c r="H6519" s="163" t="s">
        <v>133</v>
      </c>
      <c r="I6519" s="163" t="s">
        <v>133</v>
      </c>
      <c r="J6519" s="163" t="s">
        <v>133</v>
      </c>
      <c r="K6519" s="164">
        <f t="shared" si="310"/>
        <v>0</v>
      </c>
      <c r="L6519" s="165">
        <f t="shared" si="311"/>
        <v>0</v>
      </c>
      <c r="M6519" s="172">
        <v>127</v>
      </c>
      <c r="N6519" s="172">
        <v>64</v>
      </c>
      <c r="O6519" s="167" t="s">
        <v>133</v>
      </c>
      <c r="P6519" s="260" t="e">
        <f t="shared" si="309"/>
        <v>#NUM!</v>
      </c>
      <c r="S6519" s="272"/>
    </row>
    <row r="6520" spans="1:19">
      <c r="A6520" s="161" t="s">
        <v>7752</v>
      </c>
      <c r="C6520" s="161" t="s">
        <v>133</v>
      </c>
      <c r="F6520" s="163" t="s">
        <v>133</v>
      </c>
      <c r="G6520" s="266" t="s">
        <v>133</v>
      </c>
      <c r="H6520" s="163" t="s">
        <v>133</v>
      </c>
      <c r="I6520" s="163" t="s">
        <v>133</v>
      </c>
      <c r="J6520" s="163" t="s">
        <v>133</v>
      </c>
      <c r="K6520" s="164">
        <f t="shared" si="310"/>
        <v>0</v>
      </c>
      <c r="L6520" s="165">
        <f t="shared" si="311"/>
        <v>0</v>
      </c>
      <c r="M6520" s="172">
        <v>127</v>
      </c>
      <c r="N6520" s="172">
        <v>64</v>
      </c>
      <c r="O6520" s="167" t="s">
        <v>133</v>
      </c>
      <c r="P6520" s="260" t="e">
        <f t="shared" si="309"/>
        <v>#NUM!</v>
      </c>
      <c r="S6520" s="272"/>
    </row>
    <row r="6521" spans="1:19">
      <c r="A6521" s="161" t="s">
        <v>7753</v>
      </c>
      <c r="C6521" s="161" t="s">
        <v>133</v>
      </c>
      <c r="F6521" s="163" t="s">
        <v>133</v>
      </c>
      <c r="G6521" s="266" t="s">
        <v>133</v>
      </c>
      <c r="H6521" s="163" t="s">
        <v>133</v>
      </c>
      <c r="I6521" s="163" t="s">
        <v>133</v>
      </c>
      <c r="J6521" s="163" t="s">
        <v>133</v>
      </c>
      <c r="K6521" s="164">
        <f t="shared" si="310"/>
        <v>0</v>
      </c>
      <c r="L6521" s="165">
        <f t="shared" si="311"/>
        <v>0</v>
      </c>
      <c r="M6521" s="172">
        <v>127</v>
      </c>
      <c r="N6521" s="172">
        <v>64</v>
      </c>
      <c r="O6521" s="167" t="s">
        <v>133</v>
      </c>
      <c r="P6521" s="260" t="e">
        <f t="shared" si="309"/>
        <v>#NUM!</v>
      </c>
      <c r="S6521" s="272"/>
    </row>
    <row r="6522" spans="1:19">
      <c r="A6522" s="161" t="s">
        <v>7754</v>
      </c>
      <c r="C6522" s="161" t="s">
        <v>133</v>
      </c>
      <c r="F6522" s="163" t="s">
        <v>133</v>
      </c>
      <c r="G6522" s="266" t="s">
        <v>133</v>
      </c>
      <c r="H6522" s="163" t="s">
        <v>133</v>
      </c>
      <c r="I6522" s="163" t="s">
        <v>133</v>
      </c>
      <c r="J6522" s="163" t="s">
        <v>133</v>
      </c>
      <c r="K6522" s="164">
        <f t="shared" si="310"/>
        <v>0</v>
      </c>
      <c r="L6522" s="165">
        <f t="shared" si="311"/>
        <v>0</v>
      </c>
      <c r="M6522" s="172">
        <v>127</v>
      </c>
      <c r="N6522" s="172">
        <v>64</v>
      </c>
      <c r="O6522" s="167" t="s">
        <v>133</v>
      </c>
      <c r="P6522" s="260" t="e">
        <f t="shared" si="309"/>
        <v>#NUM!</v>
      </c>
      <c r="S6522" s="272"/>
    </row>
    <row r="6523" spans="1:19">
      <c r="A6523" s="161" t="s">
        <v>7755</v>
      </c>
      <c r="C6523" s="161" t="s">
        <v>133</v>
      </c>
      <c r="F6523" s="163" t="s">
        <v>133</v>
      </c>
      <c r="G6523" s="266" t="s">
        <v>133</v>
      </c>
      <c r="H6523" s="163" t="s">
        <v>133</v>
      </c>
      <c r="I6523" s="163" t="s">
        <v>133</v>
      </c>
      <c r="J6523" s="163" t="s">
        <v>133</v>
      </c>
      <c r="K6523" s="164">
        <f t="shared" si="310"/>
        <v>0</v>
      </c>
      <c r="L6523" s="165">
        <f t="shared" si="311"/>
        <v>0</v>
      </c>
      <c r="M6523" s="172">
        <v>127</v>
      </c>
      <c r="N6523" s="172">
        <v>64</v>
      </c>
      <c r="O6523" s="167" t="s">
        <v>133</v>
      </c>
      <c r="P6523" s="260" t="e">
        <f t="shared" si="309"/>
        <v>#NUM!</v>
      </c>
      <c r="S6523" s="272"/>
    </row>
    <row r="6524" spans="1:19">
      <c r="A6524" s="161" t="s">
        <v>7756</v>
      </c>
      <c r="C6524" s="161" t="s">
        <v>133</v>
      </c>
      <c r="F6524" s="163" t="s">
        <v>133</v>
      </c>
      <c r="G6524" s="266" t="s">
        <v>133</v>
      </c>
      <c r="H6524" s="163" t="s">
        <v>133</v>
      </c>
      <c r="I6524" s="163" t="s">
        <v>133</v>
      </c>
      <c r="J6524" s="163" t="s">
        <v>133</v>
      </c>
      <c r="K6524" s="164">
        <f t="shared" si="310"/>
        <v>0</v>
      </c>
      <c r="L6524" s="165">
        <f t="shared" si="311"/>
        <v>0</v>
      </c>
      <c r="M6524" s="172">
        <v>127</v>
      </c>
      <c r="N6524" s="172">
        <v>64</v>
      </c>
      <c r="O6524" s="167" t="s">
        <v>133</v>
      </c>
      <c r="P6524" s="260" t="e">
        <f t="shared" si="309"/>
        <v>#NUM!</v>
      </c>
      <c r="S6524" s="272"/>
    </row>
    <row r="6525" spans="1:19">
      <c r="A6525" s="161" t="s">
        <v>7757</v>
      </c>
      <c r="C6525" s="161" t="s">
        <v>133</v>
      </c>
      <c r="F6525" s="163" t="s">
        <v>133</v>
      </c>
      <c r="G6525" s="266" t="s">
        <v>133</v>
      </c>
      <c r="H6525" s="163" t="s">
        <v>133</v>
      </c>
      <c r="I6525" s="163" t="s">
        <v>133</v>
      </c>
      <c r="J6525" s="163" t="s">
        <v>133</v>
      </c>
      <c r="K6525" s="164">
        <f t="shared" si="310"/>
        <v>0</v>
      </c>
      <c r="L6525" s="165">
        <f t="shared" si="311"/>
        <v>0</v>
      </c>
      <c r="M6525" s="172">
        <v>127</v>
      </c>
      <c r="N6525" s="172">
        <v>64</v>
      </c>
      <c r="O6525" s="167" t="s">
        <v>133</v>
      </c>
      <c r="P6525" s="260" t="e">
        <f t="shared" si="309"/>
        <v>#NUM!</v>
      </c>
      <c r="S6525" s="272"/>
    </row>
    <row r="6526" spans="1:19">
      <c r="A6526" s="161" t="s">
        <v>7758</v>
      </c>
      <c r="C6526" s="161" t="s">
        <v>133</v>
      </c>
      <c r="F6526" s="163" t="s">
        <v>133</v>
      </c>
      <c r="G6526" s="266" t="s">
        <v>133</v>
      </c>
      <c r="H6526" s="163" t="s">
        <v>133</v>
      </c>
      <c r="I6526" s="163" t="s">
        <v>133</v>
      </c>
      <c r="J6526" s="163" t="s">
        <v>133</v>
      </c>
      <c r="K6526" s="164">
        <f t="shared" si="310"/>
        <v>0</v>
      </c>
      <c r="L6526" s="165">
        <f t="shared" si="311"/>
        <v>0</v>
      </c>
      <c r="M6526" s="172">
        <v>127</v>
      </c>
      <c r="N6526" s="172">
        <v>64</v>
      </c>
      <c r="O6526" s="167" t="s">
        <v>133</v>
      </c>
      <c r="P6526" s="260" t="e">
        <f t="shared" si="309"/>
        <v>#NUM!</v>
      </c>
      <c r="S6526" s="272"/>
    </row>
    <row r="6527" spans="1:19">
      <c r="A6527" s="161" t="s">
        <v>7759</v>
      </c>
      <c r="C6527" s="161" t="s">
        <v>133</v>
      </c>
      <c r="F6527" s="163" t="s">
        <v>133</v>
      </c>
      <c r="G6527" s="266" t="s">
        <v>133</v>
      </c>
      <c r="H6527" s="163" t="s">
        <v>133</v>
      </c>
      <c r="I6527" s="163" t="s">
        <v>133</v>
      </c>
      <c r="J6527" s="163" t="s">
        <v>133</v>
      </c>
      <c r="K6527" s="164">
        <f t="shared" si="310"/>
        <v>0</v>
      </c>
      <c r="L6527" s="165">
        <f t="shared" si="311"/>
        <v>0</v>
      </c>
      <c r="M6527" s="172">
        <v>127</v>
      </c>
      <c r="N6527" s="172">
        <v>64</v>
      </c>
      <c r="O6527" s="167" t="s">
        <v>133</v>
      </c>
      <c r="P6527" s="260" t="e">
        <f t="shared" si="309"/>
        <v>#NUM!</v>
      </c>
      <c r="S6527" s="272"/>
    </row>
    <row r="6528" spans="1:19">
      <c r="A6528" s="161" t="s">
        <v>7760</v>
      </c>
      <c r="C6528" s="161" t="s">
        <v>133</v>
      </c>
      <c r="F6528" s="163" t="s">
        <v>133</v>
      </c>
      <c r="G6528" s="266" t="s">
        <v>133</v>
      </c>
      <c r="H6528" s="163" t="s">
        <v>133</v>
      </c>
      <c r="I6528" s="163" t="s">
        <v>133</v>
      </c>
      <c r="J6528" s="163" t="s">
        <v>133</v>
      </c>
      <c r="K6528" s="164">
        <f t="shared" si="310"/>
        <v>0</v>
      </c>
      <c r="L6528" s="165">
        <f t="shared" si="311"/>
        <v>0</v>
      </c>
      <c r="M6528" s="172">
        <v>127</v>
      </c>
      <c r="N6528" s="172">
        <v>64</v>
      </c>
      <c r="O6528" s="167" t="s">
        <v>133</v>
      </c>
      <c r="P6528" s="260" t="e">
        <f t="shared" si="309"/>
        <v>#NUM!</v>
      </c>
      <c r="S6528" s="272"/>
    </row>
    <row r="6529" spans="1:19">
      <c r="A6529" s="161" t="s">
        <v>7761</v>
      </c>
      <c r="C6529" s="161" t="s">
        <v>133</v>
      </c>
      <c r="F6529" s="163" t="s">
        <v>133</v>
      </c>
      <c r="G6529" s="266" t="s">
        <v>133</v>
      </c>
      <c r="H6529" s="163" t="s">
        <v>133</v>
      </c>
      <c r="I6529" s="163" t="s">
        <v>133</v>
      </c>
      <c r="J6529" s="163" t="s">
        <v>133</v>
      </c>
      <c r="K6529" s="164">
        <f t="shared" si="310"/>
        <v>0</v>
      </c>
      <c r="L6529" s="165">
        <f t="shared" si="311"/>
        <v>0</v>
      </c>
      <c r="M6529" s="172">
        <v>127</v>
      </c>
      <c r="N6529" s="172">
        <v>64</v>
      </c>
      <c r="O6529" s="167" t="s">
        <v>133</v>
      </c>
      <c r="P6529" s="260" t="e">
        <f t="shared" si="309"/>
        <v>#NUM!</v>
      </c>
      <c r="S6529" s="272"/>
    </row>
    <row r="6530" spans="1:19">
      <c r="A6530" s="161" t="s">
        <v>7762</v>
      </c>
      <c r="C6530" s="161" t="s">
        <v>133</v>
      </c>
      <c r="F6530" s="163" t="s">
        <v>133</v>
      </c>
      <c r="G6530" s="266" t="s">
        <v>133</v>
      </c>
      <c r="H6530" s="163" t="s">
        <v>133</v>
      </c>
      <c r="I6530" s="163" t="s">
        <v>133</v>
      </c>
      <c r="J6530" s="163" t="s">
        <v>133</v>
      </c>
      <c r="K6530" s="164">
        <f t="shared" si="310"/>
        <v>0</v>
      </c>
      <c r="L6530" s="165">
        <f t="shared" si="311"/>
        <v>0</v>
      </c>
      <c r="M6530" s="172">
        <v>127</v>
      </c>
      <c r="N6530" s="172">
        <v>64</v>
      </c>
      <c r="O6530" s="167" t="s">
        <v>133</v>
      </c>
      <c r="P6530" s="260" t="e">
        <f t="shared" si="309"/>
        <v>#NUM!</v>
      </c>
      <c r="S6530" s="272"/>
    </row>
    <row r="6531" spans="1:19">
      <c r="A6531" s="161" t="s">
        <v>7763</v>
      </c>
      <c r="C6531" s="161" t="s">
        <v>133</v>
      </c>
      <c r="F6531" s="163" t="s">
        <v>133</v>
      </c>
      <c r="G6531" s="266" t="s">
        <v>133</v>
      </c>
      <c r="H6531" s="163" t="s">
        <v>133</v>
      </c>
      <c r="I6531" s="163" t="s">
        <v>133</v>
      </c>
      <c r="J6531" s="163" t="s">
        <v>133</v>
      </c>
      <c r="K6531" s="164">
        <f t="shared" si="310"/>
        <v>0</v>
      </c>
      <c r="L6531" s="165">
        <f t="shared" si="311"/>
        <v>0</v>
      </c>
      <c r="M6531" s="172">
        <v>127</v>
      </c>
      <c r="N6531" s="172">
        <v>64</v>
      </c>
      <c r="O6531" s="167" t="s">
        <v>133</v>
      </c>
      <c r="P6531" s="260" t="e">
        <f t="shared" si="309"/>
        <v>#NUM!</v>
      </c>
      <c r="S6531" s="272"/>
    </row>
    <row r="6532" spans="1:19">
      <c r="A6532" s="161" t="s">
        <v>7764</v>
      </c>
      <c r="C6532" s="161" t="s">
        <v>133</v>
      </c>
      <c r="F6532" s="163" t="s">
        <v>133</v>
      </c>
      <c r="G6532" s="266" t="s">
        <v>133</v>
      </c>
      <c r="H6532" s="163" t="s">
        <v>133</v>
      </c>
      <c r="I6532" s="163" t="s">
        <v>133</v>
      </c>
      <c r="J6532" s="163" t="s">
        <v>133</v>
      </c>
      <c r="K6532" s="164">
        <f t="shared" si="310"/>
        <v>0</v>
      </c>
      <c r="L6532" s="165">
        <f t="shared" si="311"/>
        <v>0</v>
      </c>
      <c r="M6532" s="172">
        <v>127</v>
      </c>
      <c r="N6532" s="172">
        <v>64</v>
      </c>
      <c r="O6532" s="167" t="s">
        <v>133</v>
      </c>
      <c r="P6532" s="260" t="e">
        <f t="shared" si="309"/>
        <v>#NUM!</v>
      </c>
      <c r="S6532" s="272"/>
    </row>
    <row r="6533" spans="1:19">
      <c r="A6533" s="161" t="s">
        <v>7765</v>
      </c>
      <c r="C6533" s="161" t="s">
        <v>133</v>
      </c>
      <c r="F6533" s="163" t="s">
        <v>133</v>
      </c>
      <c r="G6533" s="266" t="s">
        <v>133</v>
      </c>
      <c r="H6533" s="163" t="s">
        <v>133</v>
      </c>
      <c r="I6533" s="163" t="s">
        <v>133</v>
      </c>
      <c r="J6533" s="163" t="s">
        <v>133</v>
      </c>
      <c r="K6533" s="164">
        <f t="shared" si="310"/>
        <v>0</v>
      </c>
      <c r="L6533" s="165">
        <f t="shared" si="311"/>
        <v>0</v>
      </c>
      <c r="M6533" s="172">
        <v>127</v>
      </c>
      <c r="N6533" s="172">
        <v>64</v>
      </c>
      <c r="O6533" s="167" t="s">
        <v>133</v>
      </c>
      <c r="P6533" s="260" t="e">
        <f t="shared" si="309"/>
        <v>#NUM!</v>
      </c>
      <c r="S6533" s="272"/>
    </row>
    <row r="6534" spans="1:19">
      <c r="A6534" s="161" t="s">
        <v>7766</v>
      </c>
      <c r="C6534" s="161" t="s">
        <v>133</v>
      </c>
      <c r="F6534" s="163" t="s">
        <v>133</v>
      </c>
      <c r="G6534" s="266" t="s">
        <v>133</v>
      </c>
      <c r="H6534" s="163" t="s">
        <v>133</v>
      </c>
      <c r="I6534" s="163" t="s">
        <v>133</v>
      </c>
      <c r="J6534" s="163" t="s">
        <v>133</v>
      </c>
      <c r="K6534" s="164">
        <f t="shared" si="310"/>
        <v>0</v>
      </c>
      <c r="L6534" s="165">
        <f t="shared" si="311"/>
        <v>0</v>
      </c>
      <c r="M6534" s="172">
        <v>127</v>
      </c>
      <c r="N6534" s="172">
        <v>64</v>
      </c>
      <c r="O6534" s="167" t="s">
        <v>133</v>
      </c>
      <c r="P6534" s="260" t="e">
        <f t="shared" si="309"/>
        <v>#NUM!</v>
      </c>
      <c r="S6534" s="272"/>
    </row>
    <row r="6535" spans="1:19">
      <c r="A6535" s="161" t="s">
        <v>7767</v>
      </c>
      <c r="C6535" s="161" t="s">
        <v>133</v>
      </c>
      <c r="F6535" s="163" t="s">
        <v>133</v>
      </c>
      <c r="G6535" s="266" t="s">
        <v>133</v>
      </c>
      <c r="H6535" s="163" t="s">
        <v>133</v>
      </c>
      <c r="I6535" s="163" t="s">
        <v>133</v>
      </c>
      <c r="J6535" s="163" t="s">
        <v>133</v>
      </c>
      <c r="K6535" s="164">
        <f t="shared" si="310"/>
        <v>0</v>
      </c>
      <c r="L6535" s="165">
        <f t="shared" si="311"/>
        <v>0</v>
      </c>
      <c r="M6535" s="172">
        <v>127</v>
      </c>
      <c r="N6535" s="172">
        <v>64</v>
      </c>
      <c r="O6535" s="167" t="s">
        <v>133</v>
      </c>
      <c r="P6535" s="260" t="e">
        <f t="shared" si="309"/>
        <v>#NUM!</v>
      </c>
      <c r="S6535" s="272"/>
    </row>
    <row r="6536" spans="1:19">
      <c r="A6536" s="161" t="s">
        <v>7768</v>
      </c>
      <c r="C6536" s="161" t="s">
        <v>133</v>
      </c>
      <c r="F6536" s="163" t="s">
        <v>133</v>
      </c>
      <c r="G6536" s="266" t="s">
        <v>133</v>
      </c>
      <c r="H6536" s="163" t="s">
        <v>133</v>
      </c>
      <c r="I6536" s="163" t="s">
        <v>133</v>
      </c>
      <c r="J6536" s="163" t="s">
        <v>133</v>
      </c>
      <c r="K6536" s="164">
        <f t="shared" si="310"/>
        <v>0</v>
      </c>
      <c r="L6536" s="165">
        <f t="shared" si="311"/>
        <v>0</v>
      </c>
      <c r="M6536" s="172">
        <v>127</v>
      </c>
      <c r="N6536" s="172">
        <v>64</v>
      </c>
      <c r="O6536" s="167" t="s">
        <v>133</v>
      </c>
      <c r="P6536" s="260" t="e">
        <f t="shared" si="309"/>
        <v>#NUM!</v>
      </c>
      <c r="S6536" s="272"/>
    </row>
    <row r="6537" spans="1:19">
      <c r="A6537" s="161" t="s">
        <v>7769</v>
      </c>
      <c r="C6537" s="161" t="s">
        <v>133</v>
      </c>
      <c r="F6537" s="163" t="s">
        <v>133</v>
      </c>
      <c r="G6537" s="266" t="s">
        <v>133</v>
      </c>
      <c r="H6537" s="163" t="s">
        <v>133</v>
      </c>
      <c r="I6537" s="163" t="s">
        <v>133</v>
      </c>
      <c r="J6537" s="163" t="s">
        <v>133</v>
      </c>
      <c r="K6537" s="164">
        <f t="shared" si="310"/>
        <v>0</v>
      </c>
      <c r="L6537" s="165">
        <f t="shared" si="311"/>
        <v>0</v>
      </c>
      <c r="M6537" s="172">
        <v>127</v>
      </c>
      <c r="N6537" s="172">
        <v>64</v>
      </c>
      <c r="O6537" s="167" t="s">
        <v>133</v>
      </c>
      <c r="P6537" s="260" t="e">
        <f t="shared" si="309"/>
        <v>#NUM!</v>
      </c>
      <c r="S6537" s="272"/>
    </row>
    <row r="6538" spans="1:19">
      <c r="A6538" s="161" t="s">
        <v>7770</v>
      </c>
      <c r="C6538" s="161" t="s">
        <v>133</v>
      </c>
      <c r="F6538" s="163" t="s">
        <v>133</v>
      </c>
      <c r="G6538" s="266" t="s">
        <v>133</v>
      </c>
      <c r="H6538" s="163" t="s">
        <v>133</v>
      </c>
      <c r="I6538" s="163" t="s">
        <v>133</v>
      </c>
      <c r="J6538" s="163" t="s">
        <v>133</v>
      </c>
      <c r="K6538" s="164">
        <f t="shared" si="310"/>
        <v>0</v>
      </c>
      <c r="L6538" s="165">
        <f t="shared" si="311"/>
        <v>0</v>
      </c>
      <c r="M6538" s="172">
        <v>127</v>
      </c>
      <c r="N6538" s="172">
        <v>64</v>
      </c>
      <c r="O6538" s="167" t="s">
        <v>133</v>
      </c>
      <c r="P6538" s="260" t="e">
        <f t="shared" si="309"/>
        <v>#NUM!</v>
      </c>
      <c r="S6538" s="272"/>
    </row>
    <row r="6539" spans="1:19">
      <c r="A6539" s="161" t="s">
        <v>7771</v>
      </c>
      <c r="C6539" s="161" t="s">
        <v>133</v>
      </c>
      <c r="F6539" s="163" t="s">
        <v>133</v>
      </c>
      <c r="G6539" s="266" t="s">
        <v>133</v>
      </c>
      <c r="H6539" s="163" t="s">
        <v>133</v>
      </c>
      <c r="I6539" s="163" t="s">
        <v>133</v>
      </c>
      <c r="J6539" s="163" t="s">
        <v>133</v>
      </c>
      <c r="K6539" s="164">
        <f t="shared" si="310"/>
        <v>0</v>
      </c>
      <c r="L6539" s="165">
        <f t="shared" si="311"/>
        <v>0</v>
      </c>
      <c r="M6539" s="172">
        <v>127</v>
      </c>
      <c r="N6539" s="172">
        <v>64</v>
      </c>
      <c r="O6539" s="167" t="s">
        <v>133</v>
      </c>
      <c r="P6539" s="260" t="e">
        <f t="shared" si="309"/>
        <v>#NUM!</v>
      </c>
      <c r="S6539" s="272"/>
    </row>
    <row r="6540" spans="1:19">
      <c r="A6540" s="161" t="s">
        <v>7772</v>
      </c>
      <c r="C6540" s="161" t="s">
        <v>133</v>
      </c>
      <c r="F6540" s="163" t="s">
        <v>133</v>
      </c>
      <c r="G6540" s="266" t="s">
        <v>133</v>
      </c>
      <c r="H6540" s="163" t="s">
        <v>133</v>
      </c>
      <c r="I6540" s="163" t="s">
        <v>133</v>
      </c>
      <c r="J6540" s="163" t="s">
        <v>133</v>
      </c>
      <c r="K6540" s="164">
        <f t="shared" si="310"/>
        <v>0</v>
      </c>
      <c r="L6540" s="165">
        <f t="shared" si="311"/>
        <v>0</v>
      </c>
      <c r="M6540" s="172">
        <v>127</v>
      </c>
      <c r="N6540" s="172">
        <v>64</v>
      </c>
      <c r="O6540" s="167" t="s">
        <v>133</v>
      </c>
      <c r="P6540" s="260" t="e">
        <f t="shared" si="309"/>
        <v>#NUM!</v>
      </c>
      <c r="S6540" s="272"/>
    </row>
    <row r="6541" spans="1:19">
      <c r="A6541" s="161" t="s">
        <v>7773</v>
      </c>
      <c r="C6541" s="161" t="s">
        <v>133</v>
      </c>
      <c r="F6541" s="163" t="s">
        <v>133</v>
      </c>
      <c r="G6541" s="266" t="s">
        <v>133</v>
      </c>
      <c r="H6541" s="163" t="s">
        <v>133</v>
      </c>
      <c r="I6541" s="163" t="s">
        <v>133</v>
      </c>
      <c r="J6541" s="163" t="s">
        <v>133</v>
      </c>
      <c r="K6541" s="164">
        <f t="shared" si="310"/>
        <v>0</v>
      </c>
      <c r="L6541" s="165">
        <f t="shared" si="311"/>
        <v>0</v>
      </c>
      <c r="M6541" s="172">
        <v>127</v>
      </c>
      <c r="N6541" s="172">
        <v>64</v>
      </c>
      <c r="O6541" s="167" t="s">
        <v>133</v>
      </c>
      <c r="P6541" s="260" t="e">
        <f t="shared" si="309"/>
        <v>#NUM!</v>
      </c>
      <c r="S6541" s="272"/>
    </row>
    <row r="6542" spans="1:19">
      <c r="A6542" s="161" t="s">
        <v>7774</v>
      </c>
      <c r="C6542" s="161" t="s">
        <v>133</v>
      </c>
      <c r="F6542" s="163" t="s">
        <v>133</v>
      </c>
      <c r="G6542" s="266" t="s">
        <v>133</v>
      </c>
      <c r="H6542" s="163" t="s">
        <v>133</v>
      </c>
      <c r="I6542" s="163" t="s">
        <v>133</v>
      </c>
      <c r="J6542" s="163" t="s">
        <v>133</v>
      </c>
      <c r="K6542" s="164">
        <f t="shared" si="310"/>
        <v>0</v>
      </c>
      <c r="L6542" s="165">
        <f t="shared" si="311"/>
        <v>0</v>
      </c>
      <c r="M6542" s="172">
        <v>127</v>
      </c>
      <c r="N6542" s="172">
        <v>64</v>
      </c>
      <c r="O6542" s="167" t="s">
        <v>133</v>
      </c>
      <c r="P6542" s="260" t="e">
        <f t="shared" si="309"/>
        <v>#NUM!</v>
      </c>
      <c r="S6542" s="272"/>
    </row>
    <row r="6543" spans="1:19">
      <c r="A6543" s="161" t="s">
        <v>7775</v>
      </c>
      <c r="C6543" s="161" t="s">
        <v>133</v>
      </c>
      <c r="F6543" s="163" t="s">
        <v>133</v>
      </c>
      <c r="G6543" s="266" t="s">
        <v>133</v>
      </c>
      <c r="H6543" s="163" t="s">
        <v>133</v>
      </c>
      <c r="I6543" s="163" t="s">
        <v>133</v>
      </c>
      <c r="J6543" s="163" t="s">
        <v>133</v>
      </c>
      <c r="K6543" s="164">
        <f t="shared" si="310"/>
        <v>0</v>
      </c>
      <c r="L6543" s="165">
        <f t="shared" si="311"/>
        <v>0</v>
      </c>
      <c r="M6543" s="172">
        <v>127</v>
      </c>
      <c r="N6543" s="172">
        <v>64</v>
      </c>
      <c r="O6543" s="167" t="s">
        <v>133</v>
      </c>
      <c r="P6543" s="260" t="e">
        <f t="shared" ref="P6543:P6606" si="312">MEDIAN(Q6543:R6543)</f>
        <v>#NUM!</v>
      </c>
      <c r="S6543" s="272"/>
    </row>
    <row r="6544" spans="1:19">
      <c r="A6544" s="161" t="s">
        <v>7776</v>
      </c>
      <c r="C6544" s="161" t="s">
        <v>133</v>
      </c>
      <c r="F6544" s="163" t="s">
        <v>133</v>
      </c>
      <c r="G6544" s="266" t="s">
        <v>133</v>
      </c>
      <c r="H6544" s="163" t="s">
        <v>133</v>
      </c>
      <c r="I6544" s="163" t="s">
        <v>133</v>
      </c>
      <c r="J6544" s="163" t="s">
        <v>133</v>
      </c>
      <c r="K6544" s="164">
        <f t="shared" ref="K6544:K6607" si="313">IF(OR(D6544="n/a",D6544="nd"),0,D6544)+IF(OR(I6544="n/a",I6544="nd"),0,I6544)</f>
        <v>0</v>
      </c>
      <c r="L6544" s="165">
        <f t="shared" ref="L6544:L6607" si="314">SQRT(SUMSQ(IF(OR(E6544="n/a",E6544="nd"),0,E6544),IF(OR(F6544="n/a",F6544="nd"),0,F6544),IF(OR(J6544="n/a",J6544="nd"),0,J6544)))</f>
        <v>0</v>
      </c>
      <c r="M6544" s="172">
        <v>127</v>
      </c>
      <c r="N6544" s="172">
        <v>64</v>
      </c>
      <c r="O6544" s="167" t="s">
        <v>133</v>
      </c>
      <c r="P6544" s="260" t="e">
        <f t="shared" si="312"/>
        <v>#NUM!</v>
      </c>
      <c r="S6544" s="272"/>
    </row>
    <row r="6545" spans="1:19">
      <c r="A6545" s="161" t="s">
        <v>7777</v>
      </c>
      <c r="C6545" s="161" t="s">
        <v>133</v>
      </c>
      <c r="F6545" s="163" t="s">
        <v>133</v>
      </c>
      <c r="G6545" s="266" t="s">
        <v>133</v>
      </c>
      <c r="H6545" s="163" t="s">
        <v>133</v>
      </c>
      <c r="I6545" s="163" t="s">
        <v>133</v>
      </c>
      <c r="J6545" s="163" t="s">
        <v>133</v>
      </c>
      <c r="K6545" s="164">
        <f t="shared" si="313"/>
        <v>0</v>
      </c>
      <c r="L6545" s="165">
        <f t="shared" si="314"/>
        <v>0</v>
      </c>
      <c r="M6545" s="172">
        <v>127</v>
      </c>
      <c r="N6545" s="172">
        <v>64</v>
      </c>
      <c r="O6545" s="167" t="s">
        <v>133</v>
      </c>
      <c r="P6545" s="260" t="e">
        <f t="shared" si="312"/>
        <v>#NUM!</v>
      </c>
      <c r="S6545" s="272"/>
    </row>
    <row r="6546" spans="1:19">
      <c r="A6546" s="161" t="s">
        <v>7778</v>
      </c>
      <c r="C6546" s="161" t="s">
        <v>133</v>
      </c>
      <c r="F6546" s="163" t="s">
        <v>133</v>
      </c>
      <c r="G6546" s="266" t="s">
        <v>133</v>
      </c>
      <c r="H6546" s="163" t="s">
        <v>133</v>
      </c>
      <c r="I6546" s="163" t="s">
        <v>133</v>
      </c>
      <c r="J6546" s="163" t="s">
        <v>133</v>
      </c>
      <c r="K6546" s="164">
        <f t="shared" si="313"/>
        <v>0</v>
      </c>
      <c r="L6546" s="165">
        <f t="shared" si="314"/>
        <v>0</v>
      </c>
      <c r="M6546" s="172">
        <v>127</v>
      </c>
      <c r="N6546" s="172">
        <v>64</v>
      </c>
      <c r="O6546" s="167" t="s">
        <v>133</v>
      </c>
      <c r="P6546" s="260" t="e">
        <f t="shared" si="312"/>
        <v>#NUM!</v>
      </c>
      <c r="S6546" s="272"/>
    </row>
    <row r="6547" spans="1:19">
      <c r="A6547" s="161" t="s">
        <v>7779</v>
      </c>
      <c r="C6547" s="161" t="s">
        <v>133</v>
      </c>
      <c r="F6547" s="163" t="s">
        <v>133</v>
      </c>
      <c r="G6547" s="266" t="s">
        <v>133</v>
      </c>
      <c r="H6547" s="163" t="s">
        <v>133</v>
      </c>
      <c r="I6547" s="163" t="s">
        <v>133</v>
      </c>
      <c r="J6547" s="163" t="s">
        <v>133</v>
      </c>
      <c r="K6547" s="164">
        <f t="shared" si="313"/>
        <v>0</v>
      </c>
      <c r="L6547" s="165">
        <f t="shared" si="314"/>
        <v>0</v>
      </c>
      <c r="M6547" s="172">
        <v>127</v>
      </c>
      <c r="N6547" s="172">
        <v>64</v>
      </c>
      <c r="O6547" s="167" t="s">
        <v>133</v>
      </c>
      <c r="P6547" s="260" t="e">
        <f t="shared" si="312"/>
        <v>#NUM!</v>
      </c>
      <c r="S6547" s="272"/>
    </row>
    <row r="6548" spans="1:19">
      <c r="A6548" s="161" t="s">
        <v>7780</v>
      </c>
      <c r="C6548" s="161" t="s">
        <v>133</v>
      </c>
      <c r="F6548" s="163" t="s">
        <v>133</v>
      </c>
      <c r="G6548" s="266" t="s">
        <v>133</v>
      </c>
      <c r="H6548" s="163" t="s">
        <v>133</v>
      </c>
      <c r="I6548" s="163" t="s">
        <v>133</v>
      </c>
      <c r="J6548" s="163" t="s">
        <v>133</v>
      </c>
      <c r="K6548" s="164">
        <f t="shared" si="313"/>
        <v>0</v>
      </c>
      <c r="L6548" s="165">
        <f t="shared" si="314"/>
        <v>0</v>
      </c>
      <c r="M6548" s="172">
        <v>127</v>
      </c>
      <c r="N6548" s="172">
        <v>64</v>
      </c>
      <c r="O6548" s="167" t="s">
        <v>133</v>
      </c>
      <c r="P6548" s="260" t="e">
        <f t="shared" si="312"/>
        <v>#NUM!</v>
      </c>
      <c r="S6548" s="272"/>
    </row>
    <row r="6549" spans="1:19">
      <c r="A6549" s="161" t="s">
        <v>7781</v>
      </c>
      <c r="C6549" s="161" t="s">
        <v>133</v>
      </c>
      <c r="F6549" s="163" t="s">
        <v>133</v>
      </c>
      <c r="G6549" s="266" t="s">
        <v>133</v>
      </c>
      <c r="H6549" s="163" t="s">
        <v>133</v>
      </c>
      <c r="I6549" s="163" t="s">
        <v>133</v>
      </c>
      <c r="J6549" s="163" t="s">
        <v>133</v>
      </c>
      <c r="K6549" s="164">
        <f t="shared" si="313"/>
        <v>0</v>
      </c>
      <c r="L6549" s="165">
        <f t="shared" si="314"/>
        <v>0</v>
      </c>
      <c r="M6549" s="172">
        <v>127</v>
      </c>
      <c r="N6549" s="172">
        <v>64</v>
      </c>
      <c r="O6549" s="167" t="s">
        <v>133</v>
      </c>
      <c r="P6549" s="260" t="e">
        <f t="shared" si="312"/>
        <v>#NUM!</v>
      </c>
      <c r="S6549" s="272"/>
    </row>
    <row r="6550" spans="1:19">
      <c r="A6550" s="161" t="s">
        <v>7782</v>
      </c>
      <c r="C6550" s="161" t="s">
        <v>133</v>
      </c>
      <c r="F6550" s="163" t="s">
        <v>133</v>
      </c>
      <c r="G6550" s="266" t="s">
        <v>133</v>
      </c>
      <c r="H6550" s="163" t="s">
        <v>133</v>
      </c>
      <c r="I6550" s="163" t="s">
        <v>133</v>
      </c>
      <c r="J6550" s="163" t="s">
        <v>133</v>
      </c>
      <c r="K6550" s="164">
        <f t="shared" si="313"/>
        <v>0</v>
      </c>
      <c r="L6550" s="165">
        <f t="shared" si="314"/>
        <v>0</v>
      </c>
      <c r="M6550" s="172">
        <v>127</v>
      </c>
      <c r="N6550" s="172">
        <v>64</v>
      </c>
      <c r="O6550" s="167" t="s">
        <v>133</v>
      </c>
      <c r="P6550" s="260" t="e">
        <f t="shared" si="312"/>
        <v>#NUM!</v>
      </c>
      <c r="S6550" s="272"/>
    </row>
    <row r="6551" spans="1:19">
      <c r="A6551" s="161" t="s">
        <v>7783</v>
      </c>
      <c r="C6551" s="161" t="s">
        <v>133</v>
      </c>
      <c r="F6551" s="163" t="s">
        <v>133</v>
      </c>
      <c r="G6551" s="266" t="s">
        <v>133</v>
      </c>
      <c r="H6551" s="163" t="s">
        <v>133</v>
      </c>
      <c r="I6551" s="163" t="s">
        <v>133</v>
      </c>
      <c r="J6551" s="163" t="s">
        <v>133</v>
      </c>
      <c r="K6551" s="164">
        <f t="shared" si="313"/>
        <v>0</v>
      </c>
      <c r="L6551" s="165">
        <f t="shared" si="314"/>
        <v>0</v>
      </c>
      <c r="M6551" s="172">
        <v>127</v>
      </c>
      <c r="N6551" s="172">
        <v>64</v>
      </c>
      <c r="O6551" s="167" t="s">
        <v>133</v>
      </c>
      <c r="P6551" s="260" t="e">
        <f t="shared" si="312"/>
        <v>#NUM!</v>
      </c>
      <c r="S6551" s="272"/>
    </row>
    <row r="6552" spans="1:19">
      <c r="A6552" s="161" t="s">
        <v>7784</v>
      </c>
      <c r="C6552" s="161" t="s">
        <v>133</v>
      </c>
      <c r="F6552" s="163" t="s">
        <v>133</v>
      </c>
      <c r="G6552" s="266" t="s">
        <v>133</v>
      </c>
      <c r="H6552" s="163" t="s">
        <v>133</v>
      </c>
      <c r="I6552" s="163" t="s">
        <v>133</v>
      </c>
      <c r="J6552" s="163" t="s">
        <v>133</v>
      </c>
      <c r="K6552" s="164">
        <f t="shared" si="313"/>
        <v>0</v>
      </c>
      <c r="L6552" s="165">
        <f t="shared" si="314"/>
        <v>0</v>
      </c>
      <c r="M6552" s="172">
        <v>127</v>
      </c>
      <c r="N6552" s="172">
        <v>64</v>
      </c>
      <c r="O6552" s="167" t="s">
        <v>133</v>
      </c>
      <c r="P6552" s="260" t="e">
        <f t="shared" si="312"/>
        <v>#NUM!</v>
      </c>
      <c r="S6552" s="272"/>
    </row>
    <row r="6553" spans="1:19">
      <c r="A6553" s="161" t="s">
        <v>7785</v>
      </c>
      <c r="C6553" s="161" t="s">
        <v>133</v>
      </c>
      <c r="F6553" s="163" t="s">
        <v>133</v>
      </c>
      <c r="G6553" s="266" t="s">
        <v>133</v>
      </c>
      <c r="H6553" s="163" t="s">
        <v>133</v>
      </c>
      <c r="I6553" s="163" t="s">
        <v>133</v>
      </c>
      <c r="J6553" s="163" t="s">
        <v>133</v>
      </c>
      <c r="K6553" s="164">
        <f t="shared" si="313"/>
        <v>0</v>
      </c>
      <c r="L6553" s="165">
        <f t="shared" si="314"/>
        <v>0</v>
      </c>
      <c r="M6553" s="172">
        <v>127</v>
      </c>
      <c r="N6553" s="172">
        <v>64</v>
      </c>
      <c r="O6553" s="167" t="s">
        <v>133</v>
      </c>
      <c r="P6553" s="260" t="e">
        <f t="shared" si="312"/>
        <v>#NUM!</v>
      </c>
      <c r="S6553" s="272"/>
    </row>
    <row r="6554" spans="1:19">
      <c r="A6554" s="161" t="s">
        <v>7786</v>
      </c>
      <c r="C6554" s="161" t="s">
        <v>133</v>
      </c>
      <c r="F6554" s="163" t="s">
        <v>133</v>
      </c>
      <c r="G6554" s="266" t="s">
        <v>133</v>
      </c>
      <c r="H6554" s="163" t="s">
        <v>133</v>
      </c>
      <c r="I6554" s="163" t="s">
        <v>133</v>
      </c>
      <c r="J6554" s="163" t="s">
        <v>133</v>
      </c>
      <c r="K6554" s="164">
        <f t="shared" si="313"/>
        <v>0</v>
      </c>
      <c r="L6554" s="165">
        <f t="shared" si="314"/>
        <v>0</v>
      </c>
      <c r="M6554" s="172">
        <v>127</v>
      </c>
      <c r="N6554" s="172">
        <v>64</v>
      </c>
      <c r="O6554" s="167" t="s">
        <v>133</v>
      </c>
      <c r="P6554" s="260" t="e">
        <f t="shared" si="312"/>
        <v>#NUM!</v>
      </c>
      <c r="S6554" s="272"/>
    </row>
    <row r="6555" spans="1:19">
      <c r="A6555" s="161" t="s">
        <v>7787</v>
      </c>
      <c r="C6555" s="161" t="s">
        <v>133</v>
      </c>
      <c r="F6555" s="163" t="s">
        <v>133</v>
      </c>
      <c r="G6555" s="266" t="s">
        <v>133</v>
      </c>
      <c r="H6555" s="163" t="s">
        <v>133</v>
      </c>
      <c r="I6555" s="163" t="s">
        <v>133</v>
      </c>
      <c r="J6555" s="163" t="s">
        <v>133</v>
      </c>
      <c r="K6555" s="164">
        <f t="shared" si="313"/>
        <v>0</v>
      </c>
      <c r="L6555" s="165">
        <f t="shared" si="314"/>
        <v>0</v>
      </c>
      <c r="M6555" s="172">
        <v>127</v>
      </c>
      <c r="N6555" s="172">
        <v>64</v>
      </c>
      <c r="O6555" s="167" t="s">
        <v>133</v>
      </c>
      <c r="P6555" s="260" t="e">
        <f t="shared" si="312"/>
        <v>#NUM!</v>
      </c>
      <c r="S6555" s="272"/>
    </row>
    <row r="6556" spans="1:19">
      <c r="A6556" s="161" t="s">
        <v>7788</v>
      </c>
      <c r="C6556" s="161" t="s">
        <v>133</v>
      </c>
      <c r="F6556" s="163" t="s">
        <v>133</v>
      </c>
      <c r="G6556" s="266" t="s">
        <v>133</v>
      </c>
      <c r="H6556" s="163" t="s">
        <v>133</v>
      </c>
      <c r="I6556" s="163" t="s">
        <v>133</v>
      </c>
      <c r="J6556" s="163" t="s">
        <v>133</v>
      </c>
      <c r="K6556" s="164">
        <f t="shared" si="313"/>
        <v>0</v>
      </c>
      <c r="L6556" s="165">
        <f t="shared" si="314"/>
        <v>0</v>
      </c>
      <c r="M6556" s="172">
        <v>127</v>
      </c>
      <c r="N6556" s="172">
        <v>64</v>
      </c>
      <c r="O6556" s="167" t="s">
        <v>133</v>
      </c>
      <c r="P6556" s="260" t="e">
        <f t="shared" si="312"/>
        <v>#NUM!</v>
      </c>
      <c r="S6556" s="272"/>
    </row>
    <row r="6557" spans="1:19">
      <c r="A6557" s="161" t="s">
        <v>7789</v>
      </c>
      <c r="C6557" s="161" t="s">
        <v>133</v>
      </c>
      <c r="F6557" s="163" t="s">
        <v>133</v>
      </c>
      <c r="G6557" s="266" t="s">
        <v>133</v>
      </c>
      <c r="H6557" s="163" t="s">
        <v>133</v>
      </c>
      <c r="I6557" s="163" t="s">
        <v>133</v>
      </c>
      <c r="J6557" s="163" t="s">
        <v>133</v>
      </c>
      <c r="K6557" s="164">
        <f t="shared" si="313"/>
        <v>0</v>
      </c>
      <c r="L6557" s="165">
        <f t="shared" si="314"/>
        <v>0</v>
      </c>
      <c r="M6557" s="172">
        <v>127</v>
      </c>
      <c r="N6557" s="172">
        <v>64</v>
      </c>
      <c r="O6557" s="167" t="s">
        <v>133</v>
      </c>
      <c r="P6557" s="260" t="e">
        <f t="shared" si="312"/>
        <v>#NUM!</v>
      </c>
      <c r="S6557" s="272"/>
    </row>
    <row r="6558" spans="1:19">
      <c r="A6558" s="161" t="s">
        <v>7790</v>
      </c>
      <c r="C6558" s="161" t="s">
        <v>133</v>
      </c>
      <c r="F6558" s="163" t="s">
        <v>133</v>
      </c>
      <c r="G6558" s="266" t="s">
        <v>133</v>
      </c>
      <c r="H6558" s="163" t="s">
        <v>133</v>
      </c>
      <c r="I6558" s="163" t="s">
        <v>133</v>
      </c>
      <c r="J6558" s="163" t="s">
        <v>133</v>
      </c>
      <c r="K6558" s="164">
        <f t="shared" si="313"/>
        <v>0</v>
      </c>
      <c r="L6558" s="165">
        <f t="shared" si="314"/>
        <v>0</v>
      </c>
      <c r="M6558" s="172">
        <v>127</v>
      </c>
      <c r="N6558" s="172">
        <v>64</v>
      </c>
      <c r="O6558" s="167" t="s">
        <v>133</v>
      </c>
      <c r="P6558" s="260" t="e">
        <f t="shared" si="312"/>
        <v>#NUM!</v>
      </c>
      <c r="S6558" s="272"/>
    </row>
    <row r="6559" spans="1:19">
      <c r="A6559" s="161" t="s">
        <v>7791</v>
      </c>
      <c r="C6559" s="161" t="s">
        <v>133</v>
      </c>
      <c r="F6559" s="163" t="s">
        <v>133</v>
      </c>
      <c r="G6559" s="266" t="s">
        <v>133</v>
      </c>
      <c r="H6559" s="163" t="s">
        <v>133</v>
      </c>
      <c r="I6559" s="163" t="s">
        <v>133</v>
      </c>
      <c r="J6559" s="163" t="s">
        <v>133</v>
      </c>
      <c r="K6559" s="164">
        <f t="shared" si="313"/>
        <v>0</v>
      </c>
      <c r="L6559" s="165">
        <f t="shared" si="314"/>
        <v>0</v>
      </c>
      <c r="M6559" s="172">
        <v>127</v>
      </c>
      <c r="N6559" s="172">
        <v>64</v>
      </c>
      <c r="O6559" s="167" t="s">
        <v>133</v>
      </c>
      <c r="P6559" s="260" t="e">
        <f t="shared" si="312"/>
        <v>#NUM!</v>
      </c>
      <c r="S6559" s="272"/>
    </row>
    <row r="6560" spans="1:19">
      <c r="A6560" s="161" t="s">
        <v>7792</v>
      </c>
      <c r="C6560" s="161" t="s">
        <v>133</v>
      </c>
      <c r="F6560" s="163" t="s">
        <v>133</v>
      </c>
      <c r="G6560" s="266" t="s">
        <v>133</v>
      </c>
      <c r="H6560" s="163" t="s">
        <v>133</v>
      </c>
      <c r="I6560" s="163" t="s">
        <v>133</v>
      </c>
      <c r="J6560" s="163" t="s">
        <v>133</v>
      </c>
      <c r="K6560" s="164">
        <f t="shared" si="313"/>
        <v>0</v>
      </c>
      <c r="L6560" s="165">
        <f t="shared" si="314"/>
        <v>0</v>
      </c>
      <c r="M6560" s="172">
        <v>127</v>
      </c>
      <c r="N6560" s="172">
        <v>64</v>
      </c>
      <c r="O6560" s="167" t="s">
        <v>133</v>
      </c>
      <c r="P6560" s="260" t="e">
        <f t="shared" si="312"/>
        <v>#NUM!</v>
      </c>
      <c r="S6560" s="272"/>
    </row>
    <row r="6561" spans="1:19">
      <c r="A6561" s="161" t="s">
        <v>7793</v>
      </c>
      <c r="C6561" s="161" t="s">
        <v>133</v>
      </c>
      <c r="F6561" s="163" t="s">
        <v>133</v>
      </c>
      <c r="G6561" s="266" t="s">
        <v>133</v>
      </c>
      <c r="H6561" s="163" t="s">
        <v>133</v>
      </c>
      <c r="I6561" s="163" t="s">
        <v>133</v>
      </c>
      <c r="J6561" s="163" t="s">
        <v>133</v>
      </c>
      <c r="K6561" s="164">
        <f t="shared" si="313"/>
        <v>0</v>
      </c>
      <c r="L6561" s="165">
        <f t="shared" si="314"/>
        <v>0</v>
      </c>
      <c r="M6561" s="172">
        <v>127</v>
      </c>
      <c r="N6561" s="172">
        <v>64</v>
      </c>
      <c r="O6561" s="167" t="s">
        <v>133</v>
      </c>
      <c r="P6561" s="260" t="e">
        <f t="shared" si="312"/>
        <v>#NUM!</v>
      </c>
      <c r="S6561" s="272"/>
    </row>
    <row r="6562" spans="1:19">
      <c r="A6562" s="161" t="s">
        <v>7794</v>
      </c>
      <c r="C6562" s="161" t="s">
        <v>133</v>
      </c>
      <c r="F6562" s="163" t="s">
        <v>133</v>
      </c>
      <c r="G6562" s="266" t="s">
        <v>133</v>
      </c>
      <c r="H6562" s="163" t="s">
        <v>133</v>
      </c>
      <c r="I6562" s="163" t="s">
        <v>133</v>
      </c>
      <c r="J6562" s="163" t="s">
        <v>133</v>
      </c>
      <c r="K6562" s="164">
        <f t="shared" si="313"/>
        <v>0</v>
      </c>
      <c r="L6562" s="165">
        <f t="shared" si="314"/>
        <v>0</v>
      </c>
      <c r="M6562" s="172">
        <v>127</v>
      </c>
      <c r="N6562" s="172">
        <v>64</v>
      </c>
      <c r="O6562" s="167" t="s">
        <v>133</v>
      </c>
      <c r="P6562" s="260" t="e">
        <f t="shared" si="312"/>
        <v>#NUM!</v>
      </c>
      <c r="S6562" s="272"/>
    </row>
    <row r="6563" spans="1:19">
      <c r="A6563" s="161" t="s">
        <v>7795</v>
      </c>
      <c r="C6563" s="161" t="s">
        <v>133</v>
      </c>
      <c r="F6563" s="163" t="s">
        <v>133</v>
      </c>
      <c r="G6563" s="266" t="s">
        <v>133</v>
      </c>
      <c r="H6563" s="163" t="s">
        <v>133</v>
      </c>
      <c r="I6563" s="163" t="s">
        <v>133</v>
      </c>
      <c r="J6563" s="163" t="s">
        <v>133</v>
      </c>
      <c r="K6563" s="164">
        <f t="shared" si="313"/>
        <v>0</v>
      </c>
      <c r="L6563" s="165">
        <f t="shared" si="314"/>
        <v>0</v>
      </c>
      <c r="M6563" s="172">
        <v>127</v>
      </c>
      <c r="N6563" s="172">
        <v>64</v>
      </c>
      <c r="O6563" s="167" t="s">
        <v>133</v>
      </c>
      <c r="P6563" s="260" t="e">
        <f t="shared" si="312"/>
        <v>#NUM!</v>
      </c>
      <c r="S6563" s="272"/>
    </row>
    <row r="6564" spans="1:19">
      <c r="A6564" s="161" t="s">
        <v>7796</v>
      </c>
      <c r="C6564" s="161" t="s">
        <v>133</v>
      </c>
      <c r="F6564" s="163" t="s">
        <v>133</v>
      </c>
      <c r="G6564" s="266" t="s">
        <v>133</v>
      </c>
      <c r="H6564" s="163" t="s">
        <v>133</v>
      </c>
      <c r="I6564" s="163" t="s">
        <v>133</v>
      </c>
      <c r="J6564" s="163" t="s">
        <v>133</v>
      </c>
      <c r="K6564" s="164">
        <f t="shared" si="313"/>
        <v>0</v>
      </c>
      <c r="L6564" s="165">
        <f t="shared" si="314"/>
        <v>0</v>
      </c>
      <c r="M6564" s="172">
        <v>127</v>
      </c>
      <c r="N6564" s="172">
        <v>64</v>
      </c>
      <c r="O6564" s="167" t="s">
        <v>133</v>
      </c>
      <c r="P6564" s="260" t="e">
        <f t="shared" si="312"/>
        <v>#NUM!</v>
      </c>
      <c r="S6564" s="272"/>
    </row>
    <row r="6565" spans="1:19">
      <c r="A6565" s="161" t="s">
        <v>7797</v>
      </c>
      <c r="C6565" s="161" t="s">
        <v>133</v>
      </c>
      <c r="F6565" s="163" t="s">
        <v>133</v>
      </c>
      <c r="G6565" s="266" t="s">
        <v>133</v>
      </c>
      <c r="H6565" s="163" t="s">
        <v>133</v>
      </c>
      <c r="I6565" s="163" t="s">
        <v>133</v>
      </c>
      <c r="J6565" s="163" t="s">
        <v>133</v>
      </c>
      <c r="K6565" s="164">
        <f t="shared" si="313"/>
        <v>0</v>
      </c>
      <c r="L6565" s="165">
        <f t="shared" si="314"/>
        <v>0</v>
      </c>
      <c r="M6565" s="172">
        <v>127</v>
      </c>
      <c r="N6565" s="172">
        <v>64</v>
      </c>
      <c r="O6565" s="167" t="s">
        <v>133</v>
      </c>
      <c r="P6565" s="260" t="e">
        <f t="shared" si="312"/>
        <v>#NUM!</v>
      </c>
      <c r="S6565" s="272"/>
    </row>
    <row r="6566" spans="1:19">
      <c r="A6566" s="161" t="s">
        <v>7798</v>
      </c>
      <c r="C6566" s="161" t="s">
        <v>133</v>
      </c>
      <c r="F6566" s="163" t="s">
        <v>133</v>
      </c>
      <c r="G6566" s="266" t="s">
        <v>133</v>
      </c>
      <c r="H6566" s="163" t="s">
        <v>133</v>
      </c>
      <c r="I6566" s="163" t="s">
        <v>133</v>
      </c>
      <c r="J6566" s="163" t="s">
        <v>133</v>
      </c>
      <c r="K6566" s="164">
        <f t="shared" si="313"/>
        <v>0</v>
      </c>
      <c r="L6566" s="165">
        <f t="shared" si="314"/>
        <v>0</v>
      </c>
      <c r="M6566" s="172">
        <v>127</v>
      </c>
      <c r="N6566" s="172">
        <v>64</v>
      </c>
      <c r="O6566" s="167" t="s">
        <v>133</v>
      </c>
      <c r="P6566" s="260" t="e">
        <f t="shared" si="312"/>
        <v>#NUM!</v>
      </c>
      <c r="S6566" s="272"/>
    </row>
    <row r="6567" spans="1:19">
      <c r="A6567" s="161" t="s">
        <v>7799</v>
      </c>
      <c r="C6567" s="161" t="s">
        <v>133</v>
      </c>
      <c r="F6567" s="163" t="s">
        <v>133</v>
      </c>
      <c r="G6567" s="266" t="s">
        <v>133</v>
      </c>
      <c r="H6567" s="163" t="s">
        <v>133</v>
      </c>
      <c r="I6567" s="163" t="s">
        <v>133</v>
      </c>
      <c r="J6567" s="163" t="s">
        <v>133</v>
      </c>
      <c r="K6567" s="164">
        <f t="shared" si="313"/>
        <v>0</v>
      </c>
      <c r="L6567" s="165">
        <f t="shared" si="314"/>
        <v>0</v>
      </c>
      <c r="M6567" s="172">
        <v>127</v>
      </c>
      <c r="N6567" s="172">
        <v>64</v>
      </c>
      <c r="O6567" s="167" t="s">
        <v>133</v>
      </c>
      <c r="P6567" s="260" t="e">
        <f t="shared" si="312"/>
        <v>#NUM!</v>
      </c>
      <c r="S6567" s="272"/>
    </row>
    <row r="6568" spans="1:19">
      <c r="A6568" s="161" t="s">
        <v>7800</v>
      </c>
      <c r="C6568" s="161" t="s">
        <v>133</v>
      </c>
      <c r="F6568" s="163" t="s">
        <v>133</v>
      </c>
      <c r="G6568" s="266" t="s">
        <v>133</v>
      </c>
      <c r="H6568" s="163" t="s">
        <v>133</v>
      </c>
      <c r="I6568" s="163" t="s">
        <v>133</v>
      </c>
      <c r="J6568" s="163" t="s">
        <v>133</v>
      </c>
      <c r="K6568" s="164">
        <f t="shared" si="313"/>
        <v>0</v>
      </c>
      <c r="L6568" s="165">
        <f t="shared" si="314"/>
        <v>0</v>
      </c>
      <c r="M6568" s="172">
        <v>127</v>
      </c>
      <c r="N6568" s="172">
        <v>64</v>
      </c>
      <c r="O6568" s="167" t="s">
        <v>133</v>
      </c>
      <c r="P6568" s="260" t="e">
        <f t="shared" si="312"/>
        <v>#NUM!</v>
      </c>
      <c r="S6568" s="272"/>
    </row>
    <row r="6569" spans="1:19">
      <c r="A6569" s="161" t="s">
        <v>7801</v>
      </c>
      <c r="C6569" s="161" t="s">
        <v>133</v>
      </c>
      <c r="F6569" s="163" t="s">
        <v>133</v>
      </c>
      <c r="G6569" s="266" t="s">
        <v>133</v>
      </c>
      <c r="H6569" s="163" t="s">
        <v>133</v>
      </c>
      <c r="I6569" s="163" t="s">
        <v>133</v>
      </c>
      <c r="J6569" s="163" t="s">
        <v>133</v>
      </c>
      <c r="K6569" s="164">
        <f t="shared" si="313"/>
        <v>0</v>
      </c>
      <c r="L6569" s="165">
        <f t="shared" si="314"/>
        <v>0</v>
      </c>
      <c r="M6569" s="172">
        <v>127</v>
      </c>
      <c r="N6569" s="172">
        <v>64</v>
      </c>
      <c r="O6569" s="167" t="s">
        <v>133</v>
      </c>
      <c r="P6569" s="260" t="e">
        <f t="shared" si="312"/>
        <v>#NUM!</v>
      </c>
      <c r="S6569" s="272"/>
    </row>
    <row r="6570" spans="1:19">
      <c r="A6570" s="161" t="s">
        <v>7802</v>
      </c>
      <c r="C6570" s="161" t="s">
        <v>133</v>
      </c>
      <c r="F6570" s="163" t="s">
        <v>133</v>
      </c>
      <c r="G6570" s="266" t="s">
        <v>133</v>
      </c>
      <c r="H6570" s="163" t="s">
        <v>133</v>
      </c>
      <c r="I6570" s="163" t="s">
        <v>133</v>
      </c>
      <c r="J6570" s="163" t="s">
        <v>133</v>
      </c>
      <c r="K6570" s="164">
        <f t="shared" si="313"/>
        <v>0</v>
      </c>
      <c r="L6570" s="165">
        <f t="shared" si="314"/>
        <v>0</v>
      </c>
      <c r="M6570" s="172">
        <v>127</v>
      </c>
      <c r="N6570" s="172">
        <v>64</v>
      </c>
      <c r="O6570" s="167" t="s">
        <v>133</v>
      </c>
      <c r="P6570" s="260" t="e">
        <f t="shared" si="312"/>
        <v>#NUM!</v>
      </c>
      <c r="S6570" s="272"/>
    </row>
    <row r="6571" spans="1:19">
      <c r="A6571" s="161" t="s">
        <v>7803</v>
      </c>
      <c r="C6571" s="161" t="s">
        <v>133</v>
      </c>
      <c r="F6571" s="163" t="s">
        <v>133</v>
      </c>
      <c r="G6571" s="266" t="s">
        <v>133</v>
      </c>
      <c r="H6571" s="163" t="s">
        <v>133</v>
      </c>
      <c r="I6571" s="163" t="s">
        <v>133</v>
      </c>
      <c r="J6571" s="163" t="s">
        <v>133</v>
      </c>
      <c r="K6571" s="164">
        <f t="shared" si="313"/>
        <v>0</v>
      </c>
      <c r="L6571" s="165">
        <f t="shared" si="314"/>
        <v>0</v>
      </c>
      <c r="M6571" s="172">
        <v>127</v>
      </c>
      <c r="N6571" s="172">
        <v>64</v>
      </c>
      <c r="O6571" s="167" t="s">
        <v>133</v>
      </c>
      <c r="P6571" s="260" t="e">
        <f t="shared" si="312"/>
        <v>#NUM!</v>
      </c>
      <c r="S6571" s="272"/>
    </row>
    <row r="6572" spans="1:19">
      <c r="A6572" s="161" t="s">
        <v>7804</v>
      </c>
      <c r="C6572" s="161" t="s">
        <v>133</v>
      </c>
      <c r="F6572" s="163" t="s">
        <v>133</v>
      </c>
      <c r="G6572" s="266" t="s">
        <v>133</v>
      </c>
      <c r="H6572" s="163" t="s">
        <v>133</v>
      </c>
      <c r="I6572" s="163" t="s">
        <v>133</v>
      </c>
      <c r="J6572" s="163" t="s">
        <v>133</v>
      </c>
      <c r="K6572" s="164">
        <f t="shared" si="313"/>
        <v>0</v>
      </c>
      <c r="L6572" s="165">
        <f t="shared" si="314"/>
        <v>0</v>
      </c>
      <c r="M6572" s="172">
        <v>127</v>
      </c>
      <c r="N6572" s="172">
        <v>64</v>
      </c>
      <c r="O6572" s="167" t="s">
        <v>133</v>
      </c>
      <c r="P6572" s="260" t="e">
        <f t="shared" si="312"/>
        <v>#NUM!</v>
      </c>
      <c r="S6572" s="272"/>
    </row>
    <row r="6573" spans="1:19">
      <c r="A6573" s="161" t="s">
        <v>7805</v>
      </c>
      <c r="C6573" s="161" t="s">
        <v>133</v>
      </c>
      <c r="F6573" s="163" t="s">
        <v>133</v>
      </c>
      <c r="G6573" s="266" t="s">
        <v>133</v>
      </c>
      <c r="H6573" s="163" t="s">
        <v>133</v>
      </c>
      <c r="I6573" s="163" t="s">
        <v>133</v>
      </c>
      <c r="J6573" s="163" t="s">
        <v>133</v>
      </c>
      <c r="K6573" s="164">
        <f t="shared" si="313"/>
        <v>0</v>
      </c>
      <c r="L6573" s="165">
        <f t="shared" si="314"/>
        <v>0</v>
      </c>
      <c r="M6573" s="172">
        <v>127</v>
      </c>
      <c r="N6573" s="172">
        <v>64</v>
      </c>
      <c r="O6573" s="167" t="s">
        <v>133</v>
      </c>
      <c r="P6573" s="260" t="e">
        <f t="shared" si="312"/>
        <v>#NUM!</v>
      </c>
      <c r="S6573" s="272"/>
    </row>
    <row r="6574" spans="1:19">
      <c r="A6574" s="161" t="s">
        <v>7806</v>
      </c>
      <c r="C6574" s="161" t="s">
        <v>133</v>
      </c>
      <c r="F6574" s="163" t="s">
        <v>133</v>
      </c>
      <c r="G6574" s="266" t="s">
        <v>133</v>
      </c>
      <c r="H6574" s="163" t="s">
        <v>133</v>
      </c>
      <c r="I6574" s="163" t="s">
        <v>133</v>
      </c>
      <c r="J6574" s="163" t="s">
        <v>133</v>
      </c>
      <c r="K6574" s="164">
        <f t="shared" si="313"/>
        <v>0</v>
      </c>
      <c r="L6574" s="165">
        <f t="shared" si="314"/>
        <v>0</v>
      </c>
      <c r="M6574" s="172">
        <v>127</v>
      </c>
      <c r="N6574" s="172">
        <v>64</v>
      </c>
      <c r="O6574" s="167" t="s">
        <v>133</v>
      </c>
      <c r="P6574" s="260" t="e">
        <f t="shared" si="312"/>
        <v>#NUM!</v>
      </c>
      <c r="S6574" s="272"/>
    </row>
    <row r="6575" spans="1:19">
      <c r="A6575" s="161" t="s">
        <v>7807</v>
      </c>
      <c r="C6575" s="161" t="s">
        <v>133</v>
      </c>
      <c r="F6575" s="163" t="s">
        <v>133</v>
      </c>
      <c r="G6575" s="266" t="s">
        <v>133</v>
      </c>
      <c r="H6575" s="163" t="s">
        <v>133</v>
      </c>
      <c r="I6575" s="163" t="s">
        <v>133</v>
      </c>
      <c r="J6575" s="163" t="s">
        <v>133</v>
      </c>
      <c r="K6575" s="164">
        <f t="shared" si="313"/>
        <v>0</v>
      </c>
      <c r="L6575" s="165">
        <f t="shared" si="314"/>
        <v>0</v>
      </c>
      <c r="M6575" s="172">
        <v>127</v>
      </c>
      <c r="N6575" s="172">
        <v>64</v>
      </c>
      <c r="O6575" s="167" t="s">
        <v>133</v>
      </c>
      <c r="P6575" s="260" t="e">
        <f t="shared" si="312"/>
        <v>#NUM!</v>
      </c>
      <c r="S6575" s="272"/>
    </row>
    <row r="6576" spans="1:19">
      <c r="A6576" s="161" t="s">
        <v>7808</v>
      </c>
      <c r="C6576" s="161" t="s">
        <v>133</v>
      </c>
      <c r="F6576" s="163" t="s">
        <v>133</v>
      </c>
      <c r="G6576" s="266" t="s">
        <v>133</v>
      </c>
      <c r="H6576" s="163" t="s">
        <v>133</v>
      </c>
      <c r="I6576" s="163" t="s">
        <v>133</v>
      </c>
      <c r="J6576" s="163" t="s">
        <v>133</v>
      </c>
      <c r="K6576" s="164">
        <f t="shared" si="313"/>
        <v>0</v>
      </c>
      <c r="L6576" s="165">
        <f t="shared" si="314"/>
        <v>0</v>
      </c>
      <c r="M6576" s="172">
        <v>127</v>
      </c>
      <c r="N6576" s="172">
        <v>64</v>
      </c>
      <c r="O6576" s="167" t="s">
        <v>133</v>
      </c>
      <c r="P6576" s="260" t="e">
        <f t="shared" si="312"/>
        <v>#NUM!</v>
      </c>
      <c r="S6576" s="272"/>
    </row>
    <row r="6577" spans="1:19">
      <c r="A6577" s="161" t="s">
        <v>7809</v>
      </c>
      <c r="C6577" s="161" t="s">
        <v>133</v>
      </c>
      <c r="F6577" s="163" t="s">
        <v>133</v>
      </c>
      <c r="G6577" s="266" t="s">
        <v>133</v>
      </c>
      <c r="H6577" s="163" t="s">
        <v>133</v>
      </c>
      <c r="I6577" s="163" t="s">
        <v>133</v>
      </c>
      <c r="J6577" s="163" t="s">
        <v>133</v>
      </c>
      <c r="K6577" s="164">
        <f t="shared" si="313"/>
        <v>0</v>
      </c>
      <c r="L6577" s="165">
        <f t="shared" si="314"/>
        <v>0</v>
      </c>
      <c r="M6577" s="172">
        <v>127</v>
      </c>
      <c r="N6577" s="172">
        <v>64</v>
      </c>
      <c r="O6577" s="167" t="s">
        <v>133</v>
      </c>
      <c r="P6577" s="260" t="e">
        <f t="shared" si="312"/>
        <v>#NUM!</v>
      </c>
      <c r="S6577" s="272"/>
    </row>
    <row r="6578" spans="1:19">
      <c r="A6578" s="161" t="s">
        <v>7810</v>
      </c>
      <c r="C6578" s="161" t="s">
        <v>133</v>
      </c>
      <c r="F6578" s="163" t="s">
        <v>133</v>
      </c>
      <c r="G6578" s="266" t="s">
        <v>133</v>
      </c>
      <c r="H6578" s="163" t="s">
        <v>133</v>
      </c>
      <c r="I6578" s="163" t="s">
        <v>133</v>
      </c>
      <c r="J6578" s="163" t="s">
        <v>133</v>
      </c>
      <c r="K6578" s="164">
        <f t="shared" si="313"/>
        <v>0</v>
      </c>
      <c r="L6578" s="165">
        <f t="shared" si="314"/>
        <v>0</v>
      </c>
      <c r="M6578" s="172">
        <v>127</v>
      </c>
      <c r="N6578" s="172">
        <v>64</v>
      </c>
      <c r="O6578" s="167" t="s">
        <v>133</v>
      </c>
      <c r="P6578" s="260" t="e">
        <f t="shared" si="312"/>
        <v>#NUM!</v>
      </c>
      <c r="S6578" s="272"/>
    </row>
    <row r="6579" spans="1:19">
      <c r="A6579" s="161" t="s">
        <v>7811</v>
      </c>
      <c r="C6579" s="161" t="s">
        <v>133</v>
      </c>
      <c r="F6579" s="163" t="s">
        <v>133</v>
      </c>
      <c r="G6579" s="266" t="s">
        <v>133</v>
      </c>
      <c r="H6579" s="163" t="s">
        <v>133</v>
      </c>
      <c r="I6579" s="163" t="s">
        <v>133</v>
      </c>
      <c r="J6579" s="163" t="s">
        <v>133</v>
      </c>
      <c r="K6579" s="164">
        <f t="shared" si="313"/>
        <v>0</v>
      </c>
      <c r="L6579" s="165">
        <f t="shared" si="314"/>
        <v>0</v>
      </c>
      <c r="M6579" s="172">
        <v>127</v>
      </c>
      <c r="N6579" s="172">
        <v>64</v>
      </c>
      <c r="O6579" s="167" t="s">
        <v>133</v>
      </c>
      <c r="P6579" s="260" t="e">
        <f t="shared" si="312"/>
        <v>#NUM!</v>
      </c>
      <c r="S6579" s="272"/>
    </row>
    <row r="6580" spans="1:19">
      <c r="A6580" s="161" t="s">
        <v>7812</v>
      </c>
      <c r="C6580" s="161" t="s">
        <v>133</v>
      </c>
      <c r="F6580" s="163" t="s">
        <v>133</v>
      </c>
      <c r="G6580" s="266" t="s">
        <v>133</v>
      </c>
      <c r="H6580" s="163" t="s">
        <v>133</v>
      </c>
      <c r="I6580" s="163" t="s">
        <v>133</v>
      </c>
      <c r="J6580" s="163" t="s">
        <v>133</v>
      </c>
      <c r="K6580" s="164">
        <f t="shared" si="313"/>
        <v>0</v>
      </c>
      <c r="L6580" s="165">
        <f t="shared" si="314"/>
        <v>0</v>
      </c>
      <c r="M6580" s="172">
        <v>127</v>
      </c>
      <c r="N6580" s="172">
        <v>64</v>
      </c>
      <c r="O6580" s="167" t="s">
        <v>133</v>
      </c>
      <c r="P6580" s="260" t="e">
        <f t="shared" si="312"/>
        <v>#NUM!</v>
      </c>
      <c r="S6580" s="272"/>
    </row>
    <row r="6581" spans="1:19">
      <c r="A6581" s="161" t="s">
        <v>7813</v>
      </c>
      <c r="C6581" s="161" t="s">
        <v>133</v>
      </c>
      <c r="F6581" s="163" t="s">
        <v>133</v>
      </c>
      <c r="G6581" s="266" t="s">
        <v>133</v>
      </c>
      <c r="H6581" s="163" t="s">
        <v>133</v>
      </c>
      <c r="I6581" s="163" t="s">
        <v>133</v>
      </c>
      <c r="J6581" s="163" t="s">
        <v>133</v>
      </c>
      <c r="K6581" s="164">
        <f t="shared" si="313"/>
        <v>0</v>
      </c>
      <c r="L6581" s="165">
        <f t="shared" si="314"/>
        <v>0</v>
      </c>
      <c r="M6581" s="172">
        <v>127</v>
      </c>
      <c r="N6581" s="172">
        <v>64</v>
      </c>
      <c r="O6581" s="167" t="s">
        <v>133</v>
      </c>
      <c r="P6581" s="260" t="e">
        <f t="shared" si="312"/>
        <v>#NUM!</v>
      </c>
      <c r="S6581" s="272"/>
    </row>
    <row r="6582" spans="1:19">
      <c r="A6582" s="161" t="s">
        <v>7814</v>
      </c>
      <c r="C6582" s="161" t="s">
        <v>133</v>
      </c>
      <c r="F6582" s="163" t="s">
        <v>133</v>
      </c>
      <c r="G6582" s="266" t="s">
        <v>133</v>
      </c>
      <c r="H6582" s="163" t="s">
        <v>133</v>
      </c>
      <c r="I6582" s="163" t="s">
        <v>133</v>
      </c>
      <c r="J6582" s="163" t="s">
        <v>133</v>
      </c>
      <c r="K6582" s="164">
        <f t="shared" si="313"/>
        <v>0</v>
      </c>
      <c r="L6582" s="165">
        <f t="shared" si="314"/>
        <v>0</v>
      </c>
      <c r="M6582" s="172">
        <v>127</v>
      </c>
      <c r="N6582" s="172">
        <v>64</v>
      </c>
      <c r="O6582" s="167" t="s">
        <v>133</v>
      </c>
      <c r="P6582" s="260" t="e">
        <f t="shared" si="312"/>
        <v>#NUM!</v>
      </c>
      <c r="S6582" s="272"/>
    </row>
    <row r="6583" spans="1:19">
      <c r="A6583" s="161" t="s">
        <v>7815</v>
      </c>
      <c r="C6583" s="161" t="s">
        <v>133</v>
      </c>
      <c r="F6583" s="163" t="s">
        <v>133</v>
      </c>
      <c r="G6583" s="266" t="s">
        <v>133</v>
      </c>
      <c r="H6583" s="163" t="s">
        <v>133</v>
      </c>
      <c r="I6583" s="163" t="s">
        <v>133</v>
      </c>
      <c r="J6583" s="163" t="s">
        <v>133</v>
      </c>
      <c r="K6583" s="164">
        <f t="shared" si="313"/>
        <v>0</v>
      </c>
      <c r="L6583" s="165">
        <f t="shared" si="314"/>
        <v>0</v>
      </c>
      <c r="M6583" s="172">
        <v>127</v>
      </c>
      <c r="N6583" s="172">
        <v>64</v>
      </c>
      <c r="O6583" s="167" t="s">
        <v>133</v>
      </c>
      <c r="P6583" s="260" t="e">
        <f t="shared" si="312"/>
        <v>#NUM!</v>
      </c>
      <c r="S6583" s="272"/>
    </row>
    <row r="6584" spans="1:19">
      <c r="A6584" s="161" t="s">
        <v>7816</v>
      </c>
      <c r="C6584" s="161" t="s">
        <v>133</v>
      </c>
      <c r="F6584" s="163" t="s">
        <v>133</v>
      </c>
      <c r="G6584" s="266" t="s">
        <v>133</v>
      </c>
      <c r="H6584" s="163" t="s">
        <v>133</v>
      </c>
      <c r="I6584" s="163" t="s">
        <v>133</v>
      </c>
      <c r="J6584" s="163" t="s">
        <v>133</v>
      </c>
      <c r="K6584" s="164">
        <f t="shared" si="313"/>
        <v>0</v>
      </c>
      <c r="L6584" s="165">
        <f t="shared" si="314"/>
        <v>0</v>
      </c>
      <c r="M6584" s="172">
        <v>127</v>
      </c>
      <c r="N6584" s="172">
        <v>64</v>
      </c>
      <c r="O6584" s="167" t="s">
        <v>133</v>
      </c>
      <c r="P6584" s="260" t="e">
        <f t="shared" si="312"/>
        <v>#NUM!</v>
      </c>
      <c r="S6584" s="272"/>
    </row>
    <row r="6585" spans="1:19">
      <c r="A6585" s="161" t="s">
        <v>7817</v>
      </c>
      <c r="C6585" s="161" t="s">
        <v>133</v>
      </c>
      <c r="F6585" s="163" t="s">
        <v>133</v>
      </c>
      <c r="G6585" s="266" t="s">
        <v>133</v>
      </c>
      <c r="H6585" s="163" t="s">
        <v>133</v>
      </c>
      <c r="I6585" s="163" t="s">
        <v>133</v>
      </c>
      <c r="J6585" s="163" t="s">
        <v>133</v>
      </c>
      <c r="K6585" s="164">
        <f t="shared" si="313"/>
        <v>0</v>
      </c>
      <c r="L6585" s="165">
        <f t="shared" si="314"/>
        <v>0</v>
      </c>
      <c r="M6585" s="172">
        <v>127</v>
      </c>
      <c r="N6585" s="172">
        <v>64</v>
      </c>
      <c r="O6585" s="167" t="s">
        <v>133</v>
      </c>
      <c r="P6585" s="260" t="e">
        <f t="shared" si="312"/>
        <v>#NUM!</v>
      </c>
      <c r="S6585" s="272"/>
    </row>
    <row r="6586" spans="1:19">
      <c r="A6586" s="161" t="s">
        <v>7818</v>
      </c>
      <c r="C6586" s="161" t="s">
        <v>133</v>
      </c>
      <c r="F6586" s="163" t="s">
        <v>133</v>
      </c>
      <c r="G6586" s="266" t="s">
        <v>133</v>
      </c>
      <c r="H6586" s="163" t="s">
        <v>133</v>
      </c>
      <c r="I6586" s="163" t="s">
        <v>133</v>
      </c>
      <c r="J6586" s="163" t="s">
        <v>133</v>
      </c>
      <c r="K6586" s="164">
        <f t="shared" si="313"/>
        <v>0</v>
      </c>
      <c r="L6586" s="165">
        <f t="shared" si="314"/>
        <v>0</v>
      </c>
      <c r="M6586" s="172">
        <v>127</v>
      </c>
      <c r="N6586" s="172">
        <v>64</v>
      </c>
      <c r="O6586" s="167" t="s">
        <v>133</v>
      </c>
      <c r="P6586" s="260" t="e">
        <f t="shared" si="312"/>
        <v>#NUM!</v>
      </c>
      <c r="S6586" s="272"/>
    </row>
    <row r="6587" spans="1:19">
      <c r="A6587" s="161" t="s">
        <v>7819</v>
      </c>
      <c r="C6587" s="161" t="s">
        <v>133</v>
      </c>
      <c r="F6587" s="163" t="s">
        <v>133</v>
      </c>
      <c r="G6587" s="266" t="s">
        <v>133</v>
      </c>
      <c r="H6587" s="163" t="s">
        <v>133</v>
      </c>
      <c r="I6587" s="163" t="s">
        <v>133</v>
      </c>
      <c r="J6587" s="163" t="s">
        <v>133</v>
      </c>
      <c r="K6587" s="164">
        <f t="shared" si="313"/>
        <v>0</v>
      </c>
      <c r="L6587" s="165">
        <f t="shared" si="314"/>
        <v>0</v>
      </c>
      <c r="M6587" s="172">
        <v>127</v>
      </c>
      <c r="N6587" s="172">
        <v>64</v>
      </c>
      <c r="O6587" s="167" t="s">
        <v>133</v>
      </c>
      <c r="P6587" s="260" t="e">
        <f t="shared" si="312"/>
        <v>#NUM!</v>
      </c>
      <c r="S6587" s="272"/>
    </row>
    <row r="6588" spans="1:19">
      <c r="A6588" s="161" t="s">
        <v>7820</v>
      </c>
      <c r="C6588" s="161" t="s">
        <v>133</v>
      </c>
      <c r="F6588" s="163" t="s">
        <v>133</v>
      </c>
      <c r="G6588" s="266" t="s">
        <v>133</v>
      </c>
      <c r="H6588" s="163" t="s">
        <v>133</v>
      </c>
      <c r="I6588" s="163" t="s">
        <v>133</v>
      </c>
      <c r="J6588" s="163" t="s">
        <v>133</v>
      </c>
      <c r="K6588" s="164">
        <f t="shared" si="313"/>
        <v>0</v>
      </c>
      <c r="L6588" s="165">
        <f t="shared" si="314"/>
        <v>0</v>
      </c>
      <c r="M6588" s="172">
        <v>127</v>
      </c>
      <c r="N6588" s="172">
        <v>64</v>
      </c>
      <c r="O6588" s="167" t="s">
        <v>133</v>
      </c>
      <c r="P6588" s="260" t="e">
        <f t="shared" si="312"/>
        <v>#NUM!</v>
      </c>
      <c r="S6588" s="272"/>
    </row>
    <row r="6589" spans="1:19">
      <c r="A6589" s="161" t="s">
        <v>7821</v>
      </c>
      <c r="C6589" s="161" t="s">
        <v>133</v>
      </c>
      <c r="F6589" s="163" t="s">
        <v>133</v>
      </c>
      <c r="G6589" s="266" t="s">
        <v>133</v>
      </c>
      <c r="H6589" s="163" t="s">
        <v>133</v>
      </c>
      <c r="I6589" s="163" t="s">
        <v>133</v>
      </c>
      <c r="J6589" s="163" t="s">
        <v>133</v>
      </c>
      <c r="K6589" s="164">
        <f t="shared" si="313"/>
        <v>0</v>
      </c>
      <c r="L6589" s="165">
        <f t="shared" si="314"/>
        <v>0</v>
      </c>
      <c r="M6589" s="172">
        <v>127</v>
      </c>
      <c r="N6589" s="172">
        <v>64</v>
      </c>
      <c r="O6589" s="167" t="s">
        <v>133</v>
      </c>
      <c r="P6589" s="260" t="e">
        <f t="shared" si="312"/>
        <v>#NUM!</v>
      </c>
      <c r="S6589" s="272"/>
    </row>
    <row r="6590" spans="1:19">
      <c r="A6590" s="161" t="s">
        <v>7822</v>
      </c>
      <c r="C6590" s="161" t="s">
        <v>133</v>
      </c>
      <c r="F6590" s="163" t="s">
        <v>133</v>
      </c>
      <c r="G6590" s="266" t="s">
        <v>133</v>
      </c>
      <c r="H6590" s="163" t="s">
        <v>133</v>
      </c>
      <c r="I6590" s="163" t="s">
        <v>133</v>
      </c>
      <c r="J6590" s="163" t="s">
        <v>133</v>
      </c>
      <c r="K6590" s="164">
        <f t="shared" si="313"/>
        <v>0</v>
      </c>
      <c r="L6590" s="165">
        <f t="shared" si="314"/>
        <v>0</v>
      </c>
      <c r="M6590" s="172">
        <v>127</v>
      </c>
      <c r="N6590" s="172">
        <v>64</v>
      </c>
      <c r="O6590" s="167" t="s">
        <v>133</v>
      </c>
      <c r="P6590" s="260" t="e">
        <f t="shared" si="312"/>
        <v>#NUM!</v>
      </c>
      <c r="S6590" s="272"/>
    </row>
    <row r="6591" spans="1:19">
      <c r="A6591" s="161" t="s">
        <v>7823</v>
      </c>
      <c r="C6591" s="161" t="s">
        <v>133</v>
      </c>
      <c r="F6591" s="163" t="s">
        <v>133</v>
      </c>
      <c r="G6591" s="266" t="s">
        <v>133</v>
      </c>
      <c r="H6591" s="163" t="s">
        <v>133</v>
      </c>
      <c r="I6591" s="163" t="s">
        <v>133</v>
      </c>
      <c r="J6591" s="163" t="s">
        <v>133</v>
      </c>
      <c r="K6591" s="164">
        <f t="shared" si="313"/>
        <v>0</v>
      </c>
      <c r="L6591" s="165">
        <f t="shared" si="314"/>
        <v>0</v>
      </c>
      <c r="M6591" s="172">
        <v>127</v>
      </c>
      <c r="N6591" s="172">
        <v>64</v>
      </c>
      <c r="O6591" s="167" t="s">
        <v>133</v>
      </c>
      <c r="P6591" s="260" t="e">
        <f t="shared" si="312"/>
        <v>#NUM!</v>
      </c>
      <c r="S6591" s="272"/>
    </row>
    <row r="6592" spans="1:19">
      <c r="A6592" s="161" t="s">
        <v>7824</v>
      </c>
      <c r="C6592" s="161" t="s">
        <v>133</v>
      </c>
      <c r="F6592" s="163" t="s">
        <v>133</v>
      </c>
      <c r="G6592" s="266" t="s">
        <v>133</v>
      </c>
      <c r="H6592" s="163" t="s">
        <v>133</v>
      </c>
      <c r="I6592" s="163" t="s">
        <v>133</v>
      </c>
      <c r="J6592" s="163" t="s">
        <v>133</v>
      </c>
      <c r="K6592" s="164">
        <f t="shared" si="313"/>
        <v>0</v>
      </c>
      <c r="L6592" s="165">
        <f t="shared" si="314"/>
        <v>0</v>
      </c>
      <c r="M6592" s="172">
        <v>127</v>
      </c>
      <c r="N6592" s="172">
        <v>64</v>
      </c>
      <c r="O6592" s="167" t="s">
        <v>133</v>
      </c>
      <c r="P6592" s="260" t="e">
        <f t="shared" si="312"/>
        <v>#NUM!</v>
      </c>
      <c r="S6592" s="272"/>
    </row>
    <row r="6593" spans="1:19">
      <c r="A6593" s="161" t="s">
        <v>7825</v>
      </c>
      <c r="C6593" s="161" t="s">
        <v>133</v>
      </c>
      <c r="F6593" s="163" t="s">
        <v>133</v>
      </c>
      <c r="G6593" s="266" t="s">
        <v>133</v>
      </c>
      <c r="H6593" s="163" t="s">
        <v>133</v>
      </c>
      <c r="I6593" s="163" t="s">
        <v>133</v>
      </c>
      <c r="J6593" s="163" t="s">
        <v>133</v>
      </c>
      <c r="K6593" s="164">
        <f t="shared" si="313"/>
        <v>0</v>
      </c>
      <c r="L6593" s="165">
        <f t="shared" si="314"/>
        <v>0</v>
      </c>
      <c r="M6593" s="172">
        <v>127</v>
      </c>
      <c r="N6593" s="172">
        <v>64</v>
      </c>
      <c r="O6593" s="167" t="s">
        <v>133</v>
      </c>
      <c r="P6593" s="260" t="e">
        <f t="shared" si="312"/>
        <v>#NUM!</v>
      </c>
      <c r="S6593" s="272"/>
    </row>
    <row r="6594" spans="1:19">
      <c r="A6594" s="161" t="s">
        <v>7826</v>
      </c>
      <c r="C6594" s="161" t="s">
        <v>133</v>
      </c>
      <c r="F6594" s="163" t="s">
        <v>133</v>
      </c>
      <c r="G6594" s="266" t="s">
        <v>133</v>
      </c>
      <c r="H6594" s="163" t="s">
        <v>133</v>
      </c>
      <c r="I6594" s="163" t="s">
        <v>133</v>
      </c>
      <c r="J6594" s="163" t="s">
        <v>133</v>
      </c>
      <c r="K6594" s="164">
        <f t="shared" si="313"/>
        <v>0</v>
      </c>
      <c r="L6594" s="165">
        <f t="shared" si="314"/>
        <v>0</v>
      </c>
      <c r="M6594" s="172">
        <v>127</v>
      </c>
      <c r="N6594" s="172">
        <v>64</v>
      </c>
      <c r="O6594" s="167" t="s">
        <v>133</v>
      </c>
      <c r="P6594" s="260" t="e">
        <f t="shared" si="312"/>
        <v>#NUM!</v>
      </c>
      <c r="S6594" s="272"/>
    </row>
    <row r="6595" spans="1:19">
      <c r="A6595" s="161" t="s">
        <v>7827</v>
      </c>
      <c r="C6595" s="161" t="s">
        <v>133</v>
      </c>
      <c r="F6595" s="163" t="s">
        <v>133</v>
      </c>
      <c r="G6595" s="266" t="s">
        <v>133</v>
      </c>
      <c r="H6595" s="163" t="s">
        <v>133</v>
      </c>
      <c r="I6595" s="163" t="s">
        <v>133</v>
      </c>
      <c r="J6595" s="163" t="s">
        <v>133</v>
      </c>
      <c r="K6595" s="164">
        <f t="shared" si="313"/>
        <v>0</v>
      </c>
      <c r="L6595" s="165">
        <f t="shared" si="314"/>
        <v>0</v>
      </c>
      <c r="M6595" s="172">
        <v>127</v>
      </c>
      <c r="N6595" s="172">
        <v>64</v>
      </c>
      <c r="O6595" s="167" t="s">
        <v>133</v>
      </c>
      <c r="P6595" s="260" t="e">
        <f t="shared" si="312"/>
        <v>#NUM!</v>
      </c>
      <c r="S6595" s="272"/>
    </row>
    <row r="6596" spans="1:19">
      <c r="A6596" s="161" t="s">
        <v>7828</v>
      </c>
      <c r="C6596" s="161" t="s">
        <v>133</v>
      </c>
      <c r="F6596" s="163" t="s">
        <v>133</v>
      </c>
      <c r="G6596" s="266" t="s">
        <v>133</v>
      </c>
      <c r="H6596" s="163" t="s">
        <v>133</v>
      </c>
      <c r="I6596" s="163" t="s">
        <v>133</v>
      </c>
      <c r="J6596" s="163" t="s">
        <v>133</v>
      </c>
      <c r="K6596" s="164">
        <f t="shared" si="313"/>
        <v>0</v>
      </c>
      <c r="L6596" s="165">
        <f t="shared" si="314"/>
        <v>0</v>
      </c>
      <c r="M6596" s="172">
        <v>127</v>
      </c>
      <c r="N6596" s="172">
        <v>64</v>
      </c>
      <c r="O6596" s="167" t="s">
        <v>133</v>
      </c>
      <c r="P6596" s="260" t="e">
        <f t="shared" si="312"/>
        <v>#NUM!</v>
      </c>
      <c r="S6596" s="272"/>
    </row>
    <row r="6597" spans="1:19">
      <c r="A6597" s="161" t="s">
        <v>7829</v>
      </c>
      <c r="C6597" s="161" t="s">
        <v>133</v>
      </c>
      <c r="F6597" s="163" t="s">
        <v>133</v>
      </c>
      <c r="G6597" s="266" t="s">
        <v>133</v>
      </c>
      <c r="H6597" s="163" t="s">
        <v>133</v>
      </c>
      <c r="I6597" s="163" t="s">
        <v>133</v>
      </c>
      <c r="J6597" s="163" t="s">
        <v>133</v>
      </c>
      <c r="K6597" s="164">
        <f t="shared" si="313"/>
        <v>0</v>
      </c>
      <c r="L6597" s="165">
        <f t="shared" si="314"/>
        <v>0</v>
      </c>
      <c r="M6597" s="172">
        <v>127</v>
      </c>
      <c r="N6597" s="172">
        <v>64</v>
      </c>
      <c r="O6597" s="167" t="s">
        <v>133</v>
      </c>
      <c r="P6597" s="260" t="e">
        <f t="shared" si="312"/>
        <v>#NUM!</v>
      </c>
      <c r="S6597" s="272"/>
    </row>
    <row r="6598" spans="1:19">
      <c r="A6598" s="161" t="s">
        <v>7830</v>
      </c>
      <c r="C6598" s="161" t="s">
        <v>133</v>
      </c>
      <c r="F6598" s="163" t="s">
        <v>133</v>
      </c>
      <c r="G6598" s="266" t="s">
        <v>133</v>
      </c>
      <c r="H6598" s="163" t="s">
        <v>133</v>
      </c>
      <c r="I6598" s="163" t="s">
        <v>133</v>
      </c>
      <c r="J6598" s="163" t="s">
        <v>133</v>
      </c>
      <c r="K6598" s="164">
        <f t="shared" si="313"/>
        <v>0</v>
      </c>
      <c r="L6598" s="165">
        <f t="shared" si="314"/>
        <v>0</v>
      </c>
      <c r="M6598" s="172">
        <v>127</v>
      </c>
      <c r="N6598" s="172">
        <v>64</v>
      </c>
      <c r="O6598" s="167" t="s">
        <v>133</v>
      </c>
      <c r="P6598" s="260" t="e">
        <f t="shared" si="312"/>
        <v>#NUM!</v>
      </c>
      <c r="S6598" s="272"/>
    </row>
    <row r="6599" spans="1:19">
      <c r="A6599" s="161" t="s">
        <v>7831</v>
      </c>
      <c r="C6599" s="161" t="s">
        <v>133</v>
      </c>
      <c r="F6599" s="163" t="s">
        <v>133</v>
      </c>
      <c r="G6599" s="266" t="s">
        <v>133</v>
      </c>
      <c r="H6599" s="163" t="s">
        <v>133</v>
      </c>
      <c r="I6599" s="163" t="s">
        <v>133</v>
      </c>
      <c r="J6599" s="163" t="s">
        <v>133</v>
      </c>
      <c r="K6599" s="164">
        <f t="shared" si="313"/>
        <v>0</v>
      </c>
      <c r="L6599" s="165">
        <f t="shared" si="314"/>
        <v>0</v>
      </c>
      <c r="M6599" s="172">
        <v>127</v>
      </c>
      <c r="N6599" s="172">
        <v>64</v>
      </c>
      <c r="O6599" s="167" t="s">
        <v>133</v>
      </c>
      <c r="P6599" s="260" t="e">
        <f t="shared" si="312"/>
        <v>#NUM!</v>
      </c>
      <c r="S6599" s="272"/>
    </row>
    <row r="6600" spans="1:19">
      <c r="A6600" s="161" t="s">
        <v>7832</v>
      </c>
      <c r="C6600" s="161" t="s">
        <v>133</v>
      </c>
      <c r="F6600" s="163" t="s">
        <v>133</v>
      </c>
      <c r="G6600" s="266" t="s">
        <v>133</v>
      </c>
      <c r="H6600" s="163" t="s">
        <v>133</v>
      </c>
      <c r="I6600" s="163" t="s">
        <v>133</v>
      </c>
      <c r="J6600" s="163" t="s">
        <v>133</v>
      </c>
      <c r="K6600" s="164">
        <f t="shared" si="313"/>
        <v>0</v>
      </c>
      <c r="L6600" s="165">
        <f t="shared" si="314"/>
        <v>0</v>
      </c>
      <c r="M6600" s="172">
        <v>127</v>
      </c>
      <c r="N6600" s="172">
        <v>64</v>
      </c>
      <c r="O6600" s="167" t="s">
        <v>133</v>
      </c>
      <c r="P6600" s="260" t="e">
        <f t="shared" si="312"/>
        <v>#NUM!</v>
      </c>
      <c r="S6600" s="272"/>
    </row>
    <row r="6601" spans="1:19">
      <c r="A6601" s="161" t="s">
        <v>7833</v>
      </c>
      <c r="C6601" s="161" t="s">
        <v>133</v>
      </c>
      <c r="F6601" s="163" t="s">
        <v>133</v>
      </c>
      <c r="G6601" s="266" t="s">
        <v>133</v>
      </c>
      <c r="H6601" s="163" t="s">
        <v>133</v>
      </c>
      <c r="I6601" s="163" t="s">
        <v>133</v>
      </c>
      <c r="J6601" s="163" t="s">
        <v>133</v>
      </c>
      <c r="K6601" s="164">
        <f t="shared" si="313"/>
        <v>0</v>
      </c>
      <c r="L6601" s="165">
        <f t="shared" si="314"/>
        <v>0</v>
      </c>
      <c r="M6601" s="172">
        <v>127</v>
      </c>
      <c r="N6601" s="172">
        <v>64</v>
      </c>
      <c r="O6601" s="167" t="s">
        <v>133</v>
      </c>
      <c r="P6601" s="260" t="e">
        <f t="shared" si="312"/>
        <v>#NUM!</v>
      </c>
      <c r="S6601" s="272"/>
    </row>
    <row r="6602" spans="1:19">
      <c r="A6602" s="161" t="s">
        <v>7834</v>
      </c>
      <c r="C6602" s="161" t="s">
        <v>133</v>
      </c>
      <c r="F6602" s="163" t="s">
        <v>133</v>
      </c>
      <c r="G6602" s="266" t="s">
        <v>133</v>
      </c>
      <c r="H6602" s="163" t="s">
        <v>133</v>
      </c>
      <c r="I6602" s="163" t="s">
        <v>133</v>
      </c>
      <c r="J6602" s="163" t="s">
        <v>133</v>
      </c>
      <c r="K6602" s="164">
        <f t="shared" si="313"/>
        <v>0</v>
      </c>
      <c r="L6602" s="165">
        <f t="shared" si="314"/>
        <v>0</v>
      </c>
      <c r="M6602" s="172">
        <v>127</v>
      </c>
      <c r="N6602" s="172">
        <v>64</v>
      </c>
      <c r="O6602" s="167" t="s">
        <v>133</v>
      </c>
      <c r="P6602" s="260" t="e">
        <f t="shared" si="312"/>
        <v>#NUM!</v>
      </c>
      <c r="S6602" s="272"/>
    </row>
    <row r="6603" spans="1:19">
      <c r="A6603" s="161" t="s">
        <v>7835</v>
      </c>
      <c r="C6603" s="161" t="s">
        <v>133</v>
      </c>
      <c r="F6603" s="163" t="s">
        <v>133</v>
      </c>
      <c r="G6603" s="266" t="s">
        <v>133</v>
      </c>
      <c r="H6603" s="163" t="s">
        <v>133</v>
      </c>
      <c r="I6603" s="163" t="s">
        <v>133</v>
      </c>
      <c r="J6603" s="163" t="s">
        <v>133</v>
      </c>
      <c r="K6603" s="164">
        <f t="shared" si="313"/>
        <v>0</v>
      </c>
      <c r="L6603" s="165">
        <f t="shared" si="314"/>
        <v>0</v>
      </c>
      <c r="M6603" s="172">
        <v>127</v>
      </c>
      <c r="N6603" s="172">
        <v>64</v>
      </c>
      <c r="O6603" s="167" t="s">
        <v>133</v>
      </c>
      <c r="P6603" s="260" t="e">
        <f t="shared" si="312"/>
        <v>#NUM!</v>
      </c>
      <c r="S6603" s="272"/>
    </row>
    <row r="6604" spans="1:19">
      <c r="A6604" s="161" t="s">
        <v>7836</v>
      </c>
      <c r="C6604" s="161" t="s">
        <v>133</v>
      </c>
      <c r="F6604" s="163" t="s">
        <v>133</v>
      </c>
      <c r="G6604" s="266" t="s">
        <v>133</v>
      </c>
      <c r="H6604" s="163" t="s">
        <v>133</v>
      </c>
      <c r="I6604" s="163" t="s">
        <v>133</v>
      </c>
      <c r="J6604" s="163" t="s">
        <v>133</v>
      </c>
      <c r="K6604" s="164">
        <f t="shared" si="313"/>
        <v>0</v>
      </c>
      <c r="L6604" s="165">
        <f t="shared" si="314"/>
        <v>0</v>
      </c>
      <c r="M6604" s="172">
        <v>127</v>
      </c>
      <c r="N6604" s="172">
        <v>64</v>
      </c>
      <c r="O6604" s="167" t="s">
        <v>133</v>
      </c>
      <c r="P6604" s="260" t="e">
        <f t="shared" si="312"/>
        <v>#NUM!</v>
      </c>
      <c r="S6604" s="272"/>
    </row>
    <row r="6605" spans="1:19">
      <c r="A6605" s="161" t="s">
        <v>7837</v>
      </c>
      <c r="C6605" s="161" t="s">
        <v>133</v>
      </c>
      <c r="F6605" s="163" t="s">
        <v>133</v>
      </c>
      <c r="G6605" s="266" t="s">
        <v>133</v>
      </c>
      <c r="H6605" s="163" t="s">
        <v>133</v>
      </c>
      <c r="I6605" s="163" t="s">
        <v>133</v>
      </c>
      <c r="J6605" s="163" t="s">
        <v>133</v>
      </c>
      <c r="K6605" s="164">
        <f t="shared" si="313"/>
        <v>0</v>
      </c>
      <c r="L6605" s="165">
        <f t="shared" si="314"/>
        <v>0</v>
      </c>
      <c r="M6605" s="172">
        <v>127</v>
      </c>
      <c r="N6605" s="172">
        <v>64</v>
      </c>
      <c r="O6605" s="167" t="s">
        <v>133</v>
      </c>
      <c r="P6605" s="260" t="e">
        <f t="shared" si="312"/>
        <v>#NUM!</v>
      </c>
      <c r="S6605" s="272"/>
    </row>
    <row r="6606" spans="1:19">
      <c r="A6606" s="161" t="s">
        <v>7838</v>
      </c>
      <c r="C6606" s="161" t="s">
        <v>133</v>
      </c>
      <c r="F6606" s="163" t="s">
        <v>133</v>
      </c>
      <c r="G6606" s="266" t="s">
        <v>133</v>
      </c>
      <c r="H6606" s="163" t="s">
        <v>133</v>
      </c>
      <c r="I6606" s="163" t="s">
        <v>133</v>
      </c>
      <c r="J6606" s="163" t="s">
        <v>133</v>
      </c>
      <c r="K6606" s="164">
        <f t="shared" si="313"/>
        <v>0</v>
      </c>
      <c r="L6606" s="165">
        <f t="shared" si="314"/>
        <v>0</v>
      </c>
      <c r="M6606" s="172">
        <v>127</v>
      </c>
      <c r="N6606" s="172">
        <v>64</v>
      </c>
      <c r="O6606" s="167" t="s">
        <v>133</v>
      </c>
      <c r="P6606" s="260" t="e">
        <f t="shared" si="312"/>
        <v>#NUM!</v>
      </c>
      <c r="S6606" s="272"/>
    </row>
    <row r="6607" spans="1:19">
      <c r="A6607" s="161" t="s">
        <v>7839</v>
      </c>
      <c r="C6607" s="161" t="s">
        <v>133</v>
      </c>
      <c r="F6607" s="163" t="s">
        <v>133</v>
      </c>
      <c r="G6607" s="266" t="s">
        <v>133</v>
      </c>
      <c r="H6607" s="163" t="s">
        <v>133</v>
      </c>
      <c r="I6607" s="163" t="s">
        <v>133</v>
      </c>
      <c r="J6607" s="163" t="s">
        <v>133</v>
      </c>
      <c r="K6607" s="164">
        <f t="shared" si="313"/>
        <v>0</v>
      </c>
      <c r="L6607" s="165">
        <f t="shared" si="314"/>
        <v>0</v>
      </c>
      <c r="M6607" s="172">
        <v>127</v>
      </c>
      <c r="N6607" s="172">
        <v>64</v>
      </c>
      <c r="O6607" s="167" t="s">
        <v>133</v>
      </c>
      <c r="P6607" s="260" t="e">
        <f t="shared" ref="P6607:P6670" si="315">MEDIAN(Q6607:R6607)</f>
        <v>#NUM!</v>
      </c>
      <c r="S6607" s="272"/>
    </row>
    <row r="6608" spans="1:19">
      <c r="A6608" s="161" t="s">
        <v>7840</v>
      </c>
      <c r="C6608" s="161" t="s">
        <v>133</v>
      </c>
      <c r="F6608" s="163" t="s">
        <v>133</v>
      </c>
      <c r="G6608" s="266" t="s">
        <v>133</v>
      </c>
      <c r="H6608" s="163" t="s">
        <v>133</v>
      </c>
      <c r="I6608" s="163" t="s">
        <v>133</v>
      </c>
      <c r="J6608" s="163" t="s">
        <v>133</v>
      </c>
      <c r="K6608" s="164">
        <f t="shared" ref="K6608:K6671" si="316">IF(OR(D6608="n/a",D6608="nd"),0,D6608)+IF(OR(I6608="n/a",I6608="nd"),0,I6608)</f>
        <v>0</v>
      </c>
      <c r="L6608" s="165">
        <f t="shared" ref="L6608:L6671" si="317">SQRT(SUMSQ(IF(OR(E6608="n/a",E6608="nd"),0,E6608),IF(OR(F6608="n/a",F6608="nd"),0,F6608),IF(OR(J6608="n/a",J6608="nd"),0,J6608)))</f>
        <v>0</v>
      </c>
      <c r="M6608" s="172">
        <v>127</v>
      </c>
      <c r="N6608" s="172">
        <v>64</v>
      </c>
      <c r="O6608" s="167" t="s">
        <v>133</v>
      </c>
      <c r="P6608" s="260" t="e">
        <f t="shared" si="315"/>
        <v>#NUM!</v>
      </c>
      <c r="S6608" s="272"/>
    </row>
    <row r="6609" spans="1:19">
      <c r="A6609" s="161" t="s">
        <v>7841</v>
      </c>
      <c r="C6609" s="161" t="s">
        <v>133</v>
      </c>
      <c r="F6609" s="163" t="s">
        <v>133</v>
      </c>
      <c r="G6609" s="266" t="s">
        <v>133</v>
      </c>
      <c r="H6609" s="163" t="s">
        <v>133</v>
      </c>
      <c r="I6609" s="163" t="s">
        <v>133</v>
      </c>
      <c r="J6609" s="163" t="s">
        <v>133</v>
      </c>
      <c r="K6609" s="164">
        <f t="shared" si="316"/>
        <v>0</v>
      </c>
      <c r="L6609" s="165">
        <f t="shared" si="317"/>
        <v>0</v>
      </c>
      <c r="M6609" s="172">
        <v>127</v>
      </c>
      <c r="N6609" s="172">
        <v>64</v>
      </c>
      <c r="O6609" s="167" t="s">
        <v>133</v>
      </c>
      <c r="P6609" s="260" t="e">
        <f t="shared" si="315"/>
        <v>#NUM!</v>
      </c>
      <c r="S6609" s="272"/>
    </row>
    <row r="6610" spans="1:19">
      <c r="A6610" s="161" t="s">
        <v>7842</v>
      </c>
      <c r="C6610" s="161" t="s">
        <v>133</v>
      </c>
      <c r="F6610" s="163" t="s">
        <v>133</v>
      </c>
      <c r="G6610" s="266" t="s">
        <v>133</v>
      </c>
      <c r="H6610" s="163" t="s">
        <v>133</v>
      </c>
      <c r="I6610" s="163" t="s">
        <v>133</v>
      </c>
      <c r="J6610" s="163" t="s">
        <v>133</v>
      </c>
      <c r="K6610" s="164">
        <f t="shared" si="316"/>
        <v>0</v>
      </c>
      <c r="L6610" s="165">
        <f t="shared" si="317"/>
        <v>0</v>
      </c>
      <c r="M6610" s="172">
        <v>127</v>
      </c>
      <c r="N6610" s="172">
        <v>64</v>
      </c>
      <c r="O6610" s="167" t="s">
        <v>133</v>
      </c>
      <c r="P6610" s="260" t="e">
        <f t="shared" si="315"/>
        <v>#NUM!</v>
      </c>
      <c r="S6610" s="272"/>
    </row>
    <row r="6611" spans="1:19">
      <c r="A6611" s="161" t="s">
        <v>7843</v>
      </c>
      <c r="C6611" s="161" t="s">
        <v>133</v>
      </c>
      <c r="F6611" s="163" t="s">
        <v>133</v>
      </c>
      <c r="G6611" s="266" t="s">
        <v>133</v>
      </c>
      <c r="H6611" s="163" t="s">
        <v>133</v>
      </c>
      <c r="I6611" s="163" t="s">
        <v>133</v>
      </c>
      <c r="J6611" s="163" t="s">
        <v>133</v>
      </c>
      <c r="K6611" s="164">
        <f t="shared" si="316"/>
        <v>0</v>
      </c>
      <c r="L6611" s="165">
        <f t="shared" si="317"/>
        <v>0</v>
      </c>
      <c r="M6611" s="172">
        <v>127</v>
      </c>
      <c r="N6611" s="172">
        <v>64</v>
      </c>
      <c r="O6611" s="167" t="s">
        <v>133</v>
      </c>
      <c r="P6611" s="260" t="e">
        <f t="shared" si="315"/>
        <v>#NUM!</v>
      </c>
      <c r="S6611" s="272"/>
    </row>
    <row r="6612" spans="1:19">
      <c r="A6612" s="161" t="s">
        <v>7844</v>
      </c>
      <c r="C6612" s="161" t="s">
        <v>133</v>
      </c>
      <c r="F6612" s="163" t="s">
        <v>133</v>
      </c>
      <c r="G6612" s="266" t="s">
        <v>133</v>
      </c>
      <c r="H6612" s="163" t="s">
        <v>133</v>
      </c>
      <c r="I6612" s="163" t="s">
        <v>133</v>
      </c>
      <c r="J6612" s="163" t="s">
        <v>133</v>
      </c>
      <c r="K6612" s="164">
        <f t="shared" si="316"/>
        <v>0</v>
      </c>
      <c r="L6612" s="165">
        <f t="shared" si="317"/>
        <v>0</v>
      </c>
      <c r="M6612" s="172">
        <v>127</v>
      </c>
      <c r="N6612" s="172">
        <v>64</v>
      </c>
      <c r="O6612" s="167" t="s">
        <v>133</v>
      </c>
      <c r="P6612" s="260" t="e">
        <f t="shared" si="315"/>
        <v>#NUM!</v>
      </c>
      <c r="S6612" s="272"/>
    </row>
    <row r="6613" spans="1:19">
      <c r="A6613" s="161" t="s">
        <v>7845</v>
      </c>
      <c r="C6613" s="161" t="s">
        <v>133</v>
      </c>
      <c r="F6613" s="163" t="s">
        <v>133</v>
      </c>
      <c r="G6613" s="266" t="s">
        <v>133</v>
      </c>
      <c r="H6613" s="163" t="s">
        <v>133</v>
      </c>
      <c r="I6613" s="163" t="s">
        <v>133</v>
      </c>
      <c r="J6613" s="163" t="s">
        <v>133</v>
      </c>
      <c r="K6613" s="164">
        <f t="shared" si="316"/>
        <v>0</v>
      </c>
      <c r="L6613" s="165">
        <f t="shared" si="317"/>
        <v>0</v>
      </c>
      <c r="M6613" s="172">
        <v>127</v>
      </c>
      <c r="N6613" s="172">
        <v>64</v>
      </c>
      <c r="O6613" s="167" t="s">
        <v>133</v>
      </c>
      <c r="P6613" s="260" t="e">
        <f t="shared" si="315"/>
        <v>#NUM!</v>
      </c>
      <c r="S6613" s="272"/>
    </row>
    <row r="6614" spans="1:19">
      <c r="A6614" s="161" t="s">
        <v>7846</v>
      </c>
      <c r="C6614" s="161" t="s">
        <v>133</v>
      </c>
      <c r="F6614" s="163" t="s">
        <v>133</v>
      </c>
      <c r="G6614" s="266" t="s">
        <v>133</v>
      </c>
      <c r="H6614" s="163" t="s">
        <v>133</v>
      </c>
      <c r="I6614" s="163" t="s">
        <v>133</v>
      </c>
      <c r="J6614" s="163" t="s">
        <v>133</v>
      </c>
      <c r="K6614" s="164">
        <f t="shared" si="316"/>
        <v>0</v>
      </c>
      <c r="L6614" s="165">
        <f t="shared" si="317"/>
        <v>0</v>
      </c>
      <c r="M6614" s="172">
        <v>127</v>
      </c>
      <c r="N6614" s="172">
        <v>64</v>
      </c>
      <c r="O6614" s="167" t="s">
        <v>133</v>
      </c>
      <c r="P6614" s="260" t="e">
        <f t="shared" si="315"/>
        <v>#NUM!</v>
      </c>
      <c r="S6614" s="272"/>
    </row>
    <row r="6615" spans="1:19">
      <c r="A6615" s="161" t="s">
        <v>7847</v>
      </c>
      <c r="C6615" s="161" t="s">
        <v>133</v>
      </c>
      <c r="F6615" s="163" t="s">
        <v>133</v>
      </c>
      <c r="G6615" s="266" t="s">
        <v>133</v>
      </c>
      <c r="H6615" s="163" t="s">
        <v>133</v>
      </c>
      <c r="I6615" s="163" t="s">
        <v>133</v>
      </c>
      <c r="J6615" s="163" t="s">
        <v>133</v>
      </c>
      <c r="K6615" s="164">
        <f t="shared" si="316"/>
        <v>0</v>
      </c>
      <c r="L6615" s="165">
        <f t="shared" si="317"/>
        <v>0</v>
      </c>
      <c r="M6615" s="172">
        <v>127</v>
      </c>
      <c r="N6615" s="172">
        <v>64</v>
      </c>
      <c r="O6615" s="167" t="s">
        <v>133</v>
      </c>
      <c r="P6615" s="260" t="e">
        <f t="shared" si="315"/>
        <v>#NUM!</v>
      </c>
      <c r="S6615" s="272"/>
    </row>
    <row r="6616" spans="1:19">
      <c r="A6616" s="161" t="s">
        <v>7848</v>
      </c>
      <c r="C6616" s="161" t="s">
        <v>133</v>
      </c>
      <c r="F6616" s="163" t="s">
        <v>133</v>
      </c>
      <c r="G6616" s="266" t="s">
        <v>133</v>
      </c>
      <c r="H6616" s="163" t="s">
        <v>133</v>
      </c>
      <c r="I6616" s="163" t="s">
        <v>133</v>
      </c>
      <c r="J6616" s="163" t="s">
        <v>133</v>
      </c>
      <c r="K6616" s="164">
        <f t="shared" si="316"/>
        <v>0</v>
      </c>
      <c r="L6616" s="165">
        <f t="shared" si="317"/>
        <v>0</v>
      </c>
      <c r="M6616" s="172">
        <v>127</v>
      </c>
      <c r="N6616" s="172">
        <v>64</v>
      </c>
      <c r="O6616" s="167" t="s">
        <v>133</v>
      </c>
      <c r="P6616" s="260" t="e">
        <f t="shared" si="315"/>
        <v>#NUM!</v>
      </c>
      <c r="S6616" s="272"/>
    </row>
    <row r="6617" spans="1:19">
      <c r="A6617" s="161" t="s">
        <v>7849</v>
      </c>
      <c r="C6617" s="161" t="s">
        <v>133</v>
      </c>
      <c r="F6617" s="163" t="s">
        <v>133</v>
      </c>
      <c r="G6617" s="266" t="s">
        <v>133</v>
      </c>
      <c r="H6617" s="163" t="s">
        <v>133</v>
      </c>
      <c r="I6617" s="163" t="s">
        <v>133</v>
      </c>
      <c r="J6617" s="163" t="s">
        <v>133</v>
      </c>
      <c r="K6617" s="164">
        <f t="shared" si="316"/>
        <v>0</v>
      </c>
      <c r="L6617" s="165">
        <f t="shared" si="317"/>
        <v>0</v>
      </c>
      <c r="M6617" s="172">
        <v>127</v>
      </c>
      <c r="N6617" s="172">
        <v>64</v>
      </c>
      <c r="O6617" s="167" t="s">
        <v>133</v>
      </c>
      <c r="P6617" s="260" t="e">
        <f t="shared" si="315"/>
        <v>#NUM!</v>
      </c>
      <c r="S6617" s="272"/>
    </row>
    <row r="6618" spans="1:19">
      <c r="A6618" s="161" t="s">
        <v>7850</v>
      </c>
      <c r="C6618" s="161" t="s">
        <v>133</v>
      </c>
      <c r="F6618" s="163" t="s">
        <v>133</v>
      </c>
      <c r="G6618" s="266" t="s">
        <v>133</v>
      </c>
      <c r="H6618" s="163" t="s">
        <v>133</v>
      </c>
      <c r="I6618" s="163" t="s">
        <v>133</v>
      </c>
      <c r="J6618" s="163" t="s">
        <v>133</v>
      </c>
      <c r="K6618" s="164">
        <f t="shared" si="316"/>
        <v>0</v>
      </c>
      <c r="L6618" s="165">
        <f t="shared" si="317"/>
        <v>0</v>
      </c>
      <c r="M6618" s="172">
        <v>127</v>
      </c>
      <c r="N6618" s="172">
        <v>64</v>
      </c>
      <c r="O6618" s="167" t="s">
        <v>133</v>
      </c>
      <c r="P6618" s="260" t="e">
        <f t="shared" si="315"/>
        <v>#NUM!</v>
      </c>
      <c r="S6618" s="272"/>
    </row>
    <row r="6619" spans="1:19">
      <c r="A6619" s="161" t="s">
        <v>7851</v>
      </c>
      <c r="C6619" s="161" t="s">
        <v>133</v>
      </c>
      <c r="F6619" s="163" t="s">
        <v>133</v>
      </c>
      <c r="G6619" s="266" t="s">
        <v>133</v>
      </c>
      <c r="H6619" s="163" t="s">
        <v>133</v>
      </c>
      <c r="I6619" s="163" t="s">
        <v>133</v>
      </c>
      <c r="J6619" s="163" t="s">
        <v>133</v>
      </c>
      <c r="K6619" s="164">
        <f t="shared" si="316"/>
        <v>0</v>
      </c>
      <c r="L6619" s="165">
        <f t="shared" si="317"/>
        <v>0</v>
      </c>
      <c r="M6619" s="172">
        <v>127</v>
      </c>
      <c r="N6619" s="172">
        <v>64</v>
      </c>
      <c r="O6619" s="167" t="s">
        <v>133</v>
      </c>
      <c r="P6619" s="260" t="e">
        <f t="shared" si="315"/>
        <v>#NUM!</v>
      </c>
      <c r="S6619" s="272"/>
    </row>
    <row r="6620" spans="1:19">
      <c r="A6620" s="161" t="s">
        <v>7852</v>
      </c>
      <c r="C6620" s="161" t="s">
        <v>133</v>
      </c>
      <c r="F6620" s="163" t="s">
        <v>133</v>
      </c>
      <c r="G6620" s="266" t="s">
        <v>133</v>
      </c>
      <c r="H6620" s="163" t="s">
        <v>133</v>
      </c>
      <c r="I6620" s="163" t="s">
        <v>133</v>
      </c>
      <c r="J6620" s="163" t="s">
        <v>133</v>
      </c>
      <c r="K6620" s="164">
        <f t="shared" si="316"/>
        <v>0</v>
      </c>
      <c r="L6620" s="165">
        <f t="shared" si="317"/>
        <v>0</v>
      </c>
      <c r="M6620" s="172">
        <v>127</v>
      </c>
      <c r="N6620" s="172">
        <v>64</v>
      </c>
      <c r="O6620" s="167" t="s">
        <v>133</v>
      </c>
      <c r="P6620" s="260" t="e">
        <f t="shared" si="315"/>
        <v>#NUM!</v>
      </c>
      <c r="S6620" s="272"/>
    </row>
    <row r="6621" spans="1:19">
      <c r="A6621" s="161" t="s">
        <v>7853</v>
      </c>
      <c r="C6621" s="161" t="s">
        <v>133</v>
      </c>
      <c r="F6621" s="163" t="s">
        <v>133</v>
      </c>
      <c r="G6621" s="266" t="s">
        <v>133</v>
      </c>
      <c r="H6621" s="163" t="s">
        <v>133</v>
      </c>
      <c r="I6621" s="163" t="s">
        <v>133</v>
      </c>
      <c r="J6621" s="163" t="s">
        <v>133</v>
      </c>
      <c r="K6621" s="164">
        <f t="shared" si="316"/>
        <v>0</v>
      </c>
      <c r="L6621" s="165">
        <f t="shared" si="317"/>
        <v>0</v>
      </c>
      <c r="M6621" s="172">
        <v>127</v>
      </c>
      <c r="N6621" s="172">
        <v>64</v>
      </c>
      <c r="O6621" s="167" t="s">
        <v>133</v>
      </c>
      <c r="P6621" s="260" t="e">
        <f t="shared" si="315"/>
        <v>#NUM!</v>
      </c>
      <c r="S6621" s="272"/>
    </row>
    <row r="6622" spans="1:19">
      <c r="A6622" s="161" t="s">
        <v>7854</v>
      </c>
      <c r="C6622" s="161" t="s">
        <v>133</v>
      </c>
      <c r="F6622" s="163" t="s">
        <v>133</v>
      </c>
      <c r="G6622" s="266" t="s">
        <v>133</v>
      </c>
      <c r="H6622" s="163" t="s">
        <v>133</v>
      </c>
      <c r="I6622" s="163" t="s">
        <v>133</v>
      </c>
      <c r="J6622" s="163" t="s">
        <v>133</v>
      </c>
      <c r="K6622" s="164">
        <f t="shared" si="316"/>
        <v>0</v>
      </c>
      <c r="L6622" s="165">
        <f t="shared" si="317"/>
        <v>0</v>
      </c>
      <c r="M6622" s="172">
        <v>127</v>
      </c>
      <c r="N6622" s="172">
        <v>64</v>
      </c>
      <c r="O6622" s="167" t="s">
        <v>133</v>
      </c>
      <c r="P6622" s="260" t="e">
        <f t="shared" si="315"/>
        <v>#NUM!</v>
      </c>
      <c r="S6622" s="272"/>
    </row>
    <row r="6623" spans="1:19">
      <c r="A6623" s="161" t="s">
        <v>7855</v>
      </c>
      <c r="C6623" s="161" t="s">
        <v>133</v>
      </c>
      <c r="F6623" s="163" t="s">
        <v>133</v>
      </c>
      <c r="G6623" s="266" t="s">
        <v>133</v>
      </c>
      <c r="H6623" s="163" t="s">
        <v>133</v>
      </c>
      <c r="I6623" s="163" t="s">
        <v>133</v>
      </c>
      <c r="J6623" s="163" t="s">
        <v>133</v>
      </c>
      <c r="K6623" s="164">
        <f t="shared" si="316"/>
        <v>0</v>
      </c>
      <c r="L6623" s="165">
        <f t="shared" si="317"/>
        <v>0</v>
      </c>
      <c r="M6623" s="172">
        <v>127</v>
      </c>
      <c r="N6623" s="172">
        <v>64</v>
      </c>
      <c r="O6623" s="167" t="s">
        <v>133</v>
      </c>
      <c r="P6623" s="260" t="e">
        <f t="shared" si="315"/>
        <v>#NUM!</v>
      </c>
      <c r="S6623" s="272"/>
    </row>
    <row r="6624" spans="1:19">
      <c r="A6624" s="161" t="s">
        <v>7856</v>
      </c>
      <c r="C6624" s="161" t="s">
        <v>133</v>
      </c>
      <c r="F6624" s="163" t="s">
        <v>133</v>
      </c>
      <c r="G6624" s="266" t="s">
        <v>133</v>
      </c>
      <c r="H6624" s="163" t="s">
        <v>133</v>
      </c>
      <c r="I6624" s="163" t="s">
        <v>133</v>
      </c>
      <c r="J6624" s="163" t="s">
        <v>133</v>
      </c>
      <c r="K6624" s="164">
        <f t="shared" si="316"/>
        <v>0</v>
      </c>
      <c r="L6624" s="165">
        <f t="shared" si="317"/>
        <v>0</v>
      </c>
      <c r="M6624" s="172">
        <v>127</v>
      </c>
      <c r="N6624" s="172">
        <v>64</v>
      </c>
      <c r="O6624" s="167" t="s">
        <v>133</v>
      </c>
      <c r="P6624" s="260" t="e">
        <f t="shared" si="315"/>
        <v>#NUM!</v>
      </c>
      <c r="S6624" s="272"/>
    </row>
    <row r="6625" spans="1:19">
      <c r="A6625" s="161" t="s">
        <v>7857</v>
      </c>
      <c r="C6625" s="161" t="s">
        <v>133</v>
      </c>
      <c r="F6625" s="163" t="s">
        <v>133</v>
      </c>
      <c r="G6625" s="266" t="s">
        <v>133</v>
      </c>
      <c r="H6625" s="163" t="s">
        <v>133</v>
      </c>
      <c r="I6625" s="163" t="s">
        <v>133</v>
      </c>
      <c r="J6625" s="163" t="s">
        <v>133</v>
      </c>
      <c r="K6625" s="164">
        <f t="shared" si="316"/>
        <v>0</v>
      </c>
      <c r="L6625" s="165">
        <f t="shared" si="317"/>
        <v>0</v>
      </c>
      <c r="M6625" s="172">
        <v>127</v>
      </c>
      <c r="N6625" s="172">
        <v>64</v>
      </c>
      <c r="O6625" s="167" t="s">
        <v>133</v>
      </c>
      <c r="P6625" s="260" t="e">
        <f t="shared" si="315"/>
        <v>#NUM!</v>
      </c>
      <c r="S6625" s="272"/>
    </row>
    <row r="6626" spans="1:19">
      <c r="A6626" s="161" t="s">
        <v>7858</v>
      </c>
      <c r="C6626" s="161" t="s">
        <v>133</v>
      </c>
      <c r="F6626" s="163" t="s">
        <v>133</v>
      </c>
      <c r="G6626" s="266" t="s">
        <v>133</v>
      </c>
      <c r="H6626" s="163" t="s">
        <v>133</v>
      </c>
      <c r="I6626" s="163" t="s">
        <v>133</v>
      </c>
      <c r="J6626" s="163" t="s">
        <v>133</v>
      </c>
      <c r="K6626" s="164">
        <f t="shared" si="316"/>
        <v>0</v>
      </c>
      <c r="L6626" s="165">
        <f t="shared" si="317"/>
        <v>0</v>
      </c>
      <c r="M6626" s="172">
        <v>127</v>
      </c>
      <c r="N6626" s="172">
        <v>64</v>
      </c>
      <c r="O6626" s="167" t="s">
        <v>133</v>
      </c>
      <c r="P6626" s="260" t="e">
        <f t="shared" si="315"/>
        <v>#NUM!</v>
      </c>
      <c r="S6626" s="272"/>
    </row>
    <row r="6627" spans="1:19">
      <c r="A6627" s="161" t="s">
        <v>7859</v>
      </c>
      <c r="C6627" s="161" t="s">
        <v>133</v>
      </c>
      <c r="F6627" s="163" t="s">
        <v>133</v>
      </c>
      <c r="G6627" s="266" t="s">
        <v>133</v>
      </c>
      <c r="H6627" s="163" t="s">
        <v>133</v>
      </c>
      <c r="I6627" s="163" t="s">
        <v>133</v>
      </c>
      <c r="J6627" s="163" t="s">
        <v>133</v>
      </c>
      <c r="K6627" s="164">
        <f t="shared" si="316"/>
        <v>0</v>
      </c>
      <c r="L6627" s="165">
        <f t="shared" si="317"/>
        <v>0</v>
      </c>
      <c r="M6627" s="172">
        <v>127</v>
      </c>
      <c r="N6627" s="172">
        <v>64</v>
      </c>
      <c r="O6627" s="167" t="s">
        <v>133</v>
      </c>
      <c r="P6627" s="260" t="e">
        <f t="shared" si="315"/>
        <v>#NUM!</v>
      </c>
      <c r="S6627" s="272"/>
    </row>
    <row r="6628" spans="1:19">
      <c r="A6628" s="161" t="s">
        <v>7860</v>
      </c>
      <c r="C6628" s="161" t="s">
        <v>133</v>
      </c>
      <c r="F6628" s="163" t="s">
        <v>133</v>
      </c>
      <c r="G6628" s="266" t="s">
        <v>133</v>
      </c>
      <c r="H6628" s="163" t="s">
        <v>133</v>
      </c>
      <c r="I6628" s="163" t="s">
        <v>133</v>
      </c>
      <c r="J6628" s="163" t="s">
        <v>133</v>
      </c>
      <c r="K6628" s="164">
        <f t="shared" si="316"/>
        <v>0</v>
      </c>
      <c r="L6628" s="165">
        <f t="shared" si="317"/>
        <v>0</v>
      </c>
      <c r="M6628" s="172">
        <v>127</v>
      </c>
      <c r="N6628" s="172">
        <v>64</v>
      </c>
      <c r="O6628" s="167" t="s">
        <v>133</v>
      </c>
      <c r="P6628" s="260" t="e">
        <f t="shared" si="315"/>
        <v>#NUM!</v>
      </c>
      <c r="S6628" s="272"/>
    </row>
    <row r="6629" spans="1:19">
      <c r="A6629" s="161" t="s">
        <v>7861</v>
      </c>
      <c r="C6629" s="161" t="s">
        <v>133</v>
      </c>
      <c r="F6629" s="163" t="s">
        <v>133</v>
      </c>
      <c r="G6629" s="266" t="s">
        <v>133</v>
      </c>
      <c r="H6629" s="163" t="s">
        <v>133</v>
      </c>
      <c r="I6629" s="163" t="s">
        <v>133</v>
      </c>
      <c r="J6629" s="163" t="s">
        <v>133</v>
      </c>
      <c r="K6629" s="164">
        <f t="shared" si="316"/>
        <v>0</v>
      </c>
      <c r="L6629" s="165">
        <f t="shared" si="317"/>
        <v>0</v>
      </c>
      <c r="M6629" s="172">
        <v>127</v>
      </c>
      <c r="N6629" s="172">
        <v>64</v>
      </c>
      <c r="O6629" s="167" t="s">
        <v>133</v>
      </c>
      <c r="P6629" s="260" t="e">
        <f t="shared" si="315"/>
        <v>#NUM!</v>
      </c>
      <c r="S6629" s="272"/>
    </row>
    <row r="6630" spans="1:19">
      <c r="A6630" s="161" t="s">
        <v>7862</v>
      </c>
      <c r="C6630" s="161" t="s">
        <v>133</v>
      </c>
      <c r="F6630" s="163" t="s">
        <v>133</v>
      </c>
      <c r="G6630" s="266" t="s">
        <v>133</v>
      </c>
      <c r="H6630" s="163" t="s">
        <v>133</v>
      </c>
      <c r="I6630" s="163" t="s">
        <v>133</v>
      </c>
      <c r="J6630" s="163" t="s">
        <v>133</v>
      </c>
      <c r="K6630" s="164">
        <f t="shared" si="316"/>
        <v>0</v>
      </c>
      <c r="L6630" s="165">
        <f t="shared" si="317"/>
        <v>0</v>
      </c>
      <c r="M6630" s="172">
        <v>127</v>
      </c>
      <c r="N6630" s="172">
        <v>64</v>
      </c>
      <c r="O6630" s="167" t="s">
        <v>133</v>
      </c>
      <c r="P6630" s="260" t="e">
        <f t="shared" si="315"/>
        <v>#NUM!</v>
      </c>
      <c r="S6630" s="272"/>
    </row>
    <row r="6631" spans="1:19">
      <c r="A6631" s="161" t="s">
        <v>7863</v>
      </c>
      <c r="C6631" s="161" t="s">
        <v>133</v>
      </c>
      <c r="F6631" s="163" t="s">
        <v>133</v>
      </c>
      <c r="G6631" s="266" t="s">
        <v>133</v>
      </c>
      <c r="H6631" s="163" t="s">
        <v>133</v>
      </c>
      <c r="I6631" s="163" t="s">
        <v>133</v>
      </c>
      <c r="J6631" s="163" t="s">
        <v>133</v>
      </c>
      <c r="K6631" s="164">
        <f t="shared" si="316"/>
        <v>0</v>
      </c>
      <c r="L6631" s="165">
        <f t="shared" si="317"/>
        <v>0</v>
      </c>
      <c r="M6631" s="172">
        <v>127</v>
      </c>
      <c r="N6631" s="172">
        <v>64</v>
      </c>
      <c r="O6631" s="167" t="s">
        <v>133</v>
      </c>
      <c r="P6631" s="260" t="e">
        <f t="shared" si="315"/>
        <v>#NUM!</v>
      </c>
      <c r="S6631" s="272"/>
    </row>
    <row r="6632" spans="1:19">
      <c r="A6632" s="161" t="s">
        <v>7864</v>
      </c>
      <c r="C6632" s="161" t="s">
        <v>133</v>
      </c>
      <c r="F6632" s="163" t="s">
        <v>133</v>
      </c>
      <c r="G6632" s="266" t="s">
        <v>133</v>
      </c>
      <c r="H6632" s="163" t="s">
        <v>133</v>
      </c>
      <c r="I6632" s="163" t="s">
        <v>133</v>
      </c>
      <c r="J6632" s="163" t="s">
        <v>133</v>
      </c>
      <c r="K6632" s="164">
        <f t="shared" si="316"/>
        <v>0</v>
      </c>
      <c r="L6632" s="165">
        <f t="shared" si="317"/>
        <v>0</v>
      </c>
      <c r="M6632" s="172">
        <v>127</v>
      </c>
      <c r="N6632" s="172">
        <v>64</v>
      </c>
      <c r="O6632" s="167" t="s">
        <v>133</v>
      </c>
      <c r="P6632" s="260" t="e">
        <f t="shared" si="315"/>
        <v>#NUM!</v>
      </c>
      <c r="S6632" s="272"/>
    </row>
    <row r="6633" spans="1:19">
      <c r="A6633" s="161" t="s">
        <v>7865</v>
      </c>
      <c r="C6633" s="161" t="s">
        <v>133</v>
      </c>
      <c r="F6633" s="163" t="s">
        <v>133</v>
      </c>
      <c r="G6633" s="266" t="s">
        <v>133</v>
      </c>
      <c r="H6633" s="163" t="s">
        <v>133</v>
      </c>
      <c r="I6633" s="163" t="s">
        <v>133</v>
      </c>
      <c r="J6633" s="163" t="s">
        <v>133</v>
      </c>
      <c r="K6633" s="164">
        <f t="shared" si="316"/>
        <v>0</v>
      </c>
      <c r="L6633" s="165">
        <f t="shared" si="317"/>
        <v>0</v>
      </c>
      <c r="M6633" s="172">
        <v>127</v>
      </c>
      <c r="N6633" s="172">
        <v>64</v>
      </c>
      <c r="O6633" s="167" t="s">
        <v>133</v>
      </c>
      <c r="P6633" s="260" t="e">
        <f t="shared" si="315"/>
        <v>#NUM!</v>
      </c>
      <c r="S6633" s="272"/>
    </row>
    <row r="6634" spans="1:19">
      <c r="A6634" s="161" t="s">
        <v>7866</v>
      </c>
      <c r="C6634" s="161" t="s">
        <v>133</v>
      </c>
      <c r="F6634" s="163" t="s">
        <v>133</v>
      </c>
      <c r="G6634" s="266" t="s">
        <v>133</v>
      </c>
      <c r="H6634" s="163" t="s">
        <v>133</v>
      </c>
      <c r="I6634" s="163" t="s">
        <v>133</v>
      </c>
      <c r="J6634" s="163" t="s">
        <v>133</v>
      </c>
      <c r="K6634" s="164">
        <f t="shared" si="316"/>
        <v>0</v>
      </c>
      <c r="L6634" s="165">
        <f t="shared" si="317"/>
        <v>0</v>
      </c>
      <c r="M6634" s="172">
        <v>127</v>
      </c>
      <c r="N6634" s="172">
        <v>64</v>
      </c>
      <c r="O6634" s="167" t="s">
        <v>133</v>
      </c>
      <c r="P6634" s="260" t="e">
        <f t="shared" si="315"/>
        <v>#NUM!</v>
      </c>
      <c r="S6634" s="272"/>
    </row>
    <row r="6635" spans="1:19">
      <c r="A6635" s="161" t="s">
        <v>7867</v>
      </c>
      <c r="C6635" s="161" t="s">
        <v>133</v>
      </c>
      <c r="F6635" s="163" t="s">
        <v>133</v>
      </c>
      <c r="G6635" s="266" t="s">
        <v>133</v>
      </c>
      <c r="H6635" s="163" t="s">
        <v>133</v>
      </c>
      <c r="I6635" s="163" t="s">
        <v>133</v>
      </c>
      <c r="J6635" s="163" t="s">
        <v>133</v>
      </c>
      <c r="K6635" s="164">
        <f t="shared" si="316"/>
        <v>0</v>
      </c>
      <c r="L6635" s="165">
        <f t="shared" si="317"/>
        <v>0</v>
      </c>
      <c r="M6635" s="172">
        <v>127</v>
      </c>
      <c r="N6635" s="172">
        <v>64</v>
      </c>
      <c r="O6635" s="167" t="s">
        <v>133</v>
      </c>
      <c r="P6635" s="260" t="e">
        <f t="shared" si="315"/>
        <v>#NUM!</v>
      </c>
      <c r="S6635" s="272"/>
    </row>
    <row r="6636" spans="1:19">
      <c r="A6636" s="161" t="s">
        <v>7868</v>
      </c>
      <c r="C6636" s="161" t="s">
        <v>133</v>
      </c>
      <c r="F6636" s="163" t="s">
        <v>133</v>
      </c>
      <c r="G6636" s="266" t="s">
        <v>133</v>
      </c>
      <c r="H6636" s="163" t="s">
        <v>133</v>
      </c>
      <c r="I6636" s="163" t="s">
        <v>133</v>
      </c>
      <c r="J6636" s="163" t="s">
        <v>133</v>
      </c>
      <c r="K6636" s="164">
        <f t="shared" si="316"/>
        <v>0</v>
      </c>
      <c r="L6636" s="165">
        <f t="shared" si="317"/>
        <v>0</v>
      </c>
      <c r="M6636" s="172">
        <v>127</v>
      </c>
      <c r="N6636" s="172">
        <v>64</v>
      </c>
      <c r="O6636" s="167" t="s">
        <v>133</v>
      </c>
      <c r="P6636" s="260" t="e">
        <f t="shared" si="315"/>
        <v>#NUM!</v>
      </c>
      <c r="S6636" s="272"/>
    </row>
    <row r="6637" spans="1:19">
      <c r="A6637" s="161" t="s">
        <v>7869</v>
      </c>
      <c r="C6637" s="161" t="s">
        <v>133</v>
      </c>
      <c r="F6637" s="163" t="s">
        <v>133</v>
      </c>
      <c r="G6637" s="266" t="s">
        <v>133</v>
      </c>
      <c r="H6637" s="163" t="s">
        <v>133</v>
      </c>
      <c r="I6637" s="163" t="s">
        <v>133</v>
      </c>
      <c r="J6637" s="163" t="s">
        <v>133</v>
      </c>
      <c r="K6637" s="164">
        <f t="shared" si="316"/>
        <v>0</v>
      </c>
      <c r="L6637" s="165">
        <f t="shared" si="317"/>
        <v>0</v>
      </c>
      <c r="M6637" s="172">
        <v>127</v>
      </c>
      <c r="N6637" s="172">
        <v>64</v>
      </c>
      <c r="O6637" s="167" t="s">
        <v>133</v>
      </c>
      <c r="P6637" s="260" t="e">
        <f t="shared" si="315"/>
        <v>#NUM!</v>
      </c>
      <c r="S6637" s="272"/>
    </row>
    <row r="6638" spans="1:19">
      <c r="A6638" s="161" t="s">
        <v>7870</v>
      </c>
      <c r="C6638" s="161" t="s">
        <v>133</v>
      </c>
      <c r="F6638" s="163" t="s">
        <v>133</v>
      </c>
      <c r="G6638" s="266" t="s">
        <v>133</v>
      </c>
      <c r="H6638" s="163" t="s">
        <v>133</v>
      </c>
      <c r="I6638" s="163" t="s">
        <v>133</v>
      </c>
      <c r="J6638" s="163" t="s">
        <v>133</v>
      </c>
      <c r="K6638" s="164">
        <f t="shared" si="316"/>
        <v>0</v>
      </c>
      <c r="L6638" s="165">
        <f t="shared" si="317"/>
        <v>0</v>
      </c>
      <c r="M6638" s="172">
        <v>127</v>
      </c>
      <c r="N6638" s="172">
        <v>64</v>
      </c>
      <c r="O6638" s="167" t="s">
        <v>133</v>
      </c>
      <c r="P6638" s="260" t="e">
        <f t="shared" si="315"/>
        <v>#NUM!</v>
      </c>
      <c r="S6638" s="272"/>
    </row>
    <row r="6639" spans="1:19">
      <c r="A6639" s="161" t="s">
        <v>7871</v>
      </c>
      <c r="C6639" s="161" t="s">
        <v>133</v>
      </c>
      <c r="F6639" s="163" t="s">
        <v>133</v>
      </c>
      <c r="G6639" s="266" t="s">
        <v>133</v>
      </c>
      <c r="H6639" s="163" t="s">
        <v>133</v>
      </c>
      <c r="I6639" s="163" t="s">
        <v>133</v>
      </c>
      <c r="J6639" s="163" t="s">
        <v>133</v>
      </c>
      <c r="K6639" s="164">
        <f t="shared" si="316"/>
        <v>0</v>
      </c>
      <c r="L6639" s="165">
        <f t="shared" si="317"/>
        <v>0</v>
      </c>
      <c r="M6639" s="172">
        <v>127</v>
      </c>
      <c r="N6639" s="172">
        <v>64</v>
      </c>
      <c r="O6639" s="167" t="s">
        <v>133</v>
      </c>
      <c r="P6639" s="260" t="e">
        <f t="shared" si="315"/>
        <v>#NUM!</v>
      </c>
      <c r="S6639" s="272"/>
    </row>
    <row r="6640" spans="1:19">
      <c r="A6640" s="161" t="s">
        <v>7872</v>
      </c>
      <c r="C6640" s="161" t="s">
        <v>133</v>
      </c>
      <c r="F6640" s="163" t="s">
        <v>133</v>
      </c>
      <c r="G6640" s="266" t="s">
        <v>133</v>
      </c>
      <c r="H6640" s="163" t="s">
        <v>133</v>
      </c>
      <c r="I6640" s="163" t="s">
        <v>133</v>
      </c>
      <c r="J6640" s="163" t="s">
        <v>133</v>
      </c>
      <c r="K6640" s="164">
        <f t="shared" si="316"/>
        <v>0</v>
      </c>
      <c r="L6640" s="165">
        <f t="shared" si="317"/>
        <v>0</v>
      </c>
      <c r="M6640" s="172">
        <v>127</v>
      </c>
      <c r="N6640" s="172">
        <v>64</v>
      </c>
      <c r="O6640" s="167" t="s">
        <v>133</v>
      </c>
      <c r="P6640" s="260" t="e">
        <f t="shared" si="315"/>
        <v>#NUM!</v>
      </c>
      <c r="S6640" s="272"/>
    </row>
    <row r="6641" spans="1:19">
      <c r="A6641" s="161" t="s">
        <v>7873</v>
      </c>
      <c r="C6641" s="161" t="s">
        <v>133</v>
      </c>
      <c r="F6641" s="163" t="s">
        <v>133</v>
      </c>
      <c r="G6641" s="266" t="s">
        <v>133</v>
      </c>
      <c r="H6641" s="163" t="s">
        <v>133</v>
      </c>
      <c r="I6641" s="163" t="s">
        <v>133</v>
      </c>
      <c r="J6641" s="163" t="s">
        <v>133</v>
      </c>
      <c r="K6641" s="164">
        <f t="shared" si="316"/>
        <v>0</v>
      </c>
      <c r="L6641" s="165">
        <f t="shared" si="317"/>
        <v>0</v>
      </c>
      <c r="M6641" s="172">
        <v>127</v>
      </c>
      <c r="N6641" s="172">
        <v>64</v>
      </c>
      <c r="O6641" s="167" t="s">
        <v>133</v>
      </c>
      <c r="P6641" s="260" t="e">
        <f t="shared" si="315"/>
        <v>#NUM!</v>
      </c>
      <c r="S6641" s="272"/>
    </row>
    <row r="6642" spans="1:19">
      <c r="A6642" s="161" t="s">
        <v>7874</v>
      </c>
      <c r="C6642" s="161" t="s">
        <v>133</v>
      </c>
      <c r="F6642" s="163" t="s">
        <v>133</v>
      </c>
      <c r="G6642" s="266" t="s">
        <v>133</v>
      </c>
      <c r="H6642" s="163" t="s">
        <v>133</v>
      </c>
      <c r="I6642" s="163" t="s">
        <v>133</v>
      </c>
      <c r="J6642" s="163" t="s">
        <v>133</v>
      </c>
      <c r="K6642" s="164">
        <f t="shared" si="316"/>
        <v>0</v>
      </c>
      <c r="L6642" s="165">
        <f t="shared" si="317"/>
        <v>0</v>
      </c>
      <c r="M6642" s="172">
        <v>127</v>
      </c>
      <c r="N6642" s="172">
        <v>64</v>
      </c>
      <c r="O6642" s="167" t="s">
        <v>133</v>
      </c>
      <c r="P6642" s="260" t="e">
        <f t="shared" si="315"/>
        <v>#NUM!</v>
      </c>
      <c r="S6642" s="272"/>
    </row>
    <row r="6643" spans="1:19">
      <c r="A6643" s="161" t="s">
        <v>7875</v>
      </c>
      <c r="C6643" s="161" t="s">
        <v>133</v>
      </c>
      <c r="F6643" s="163" t="s">
        <v>133</v>
      </c>
      <c r="G6643" s="266" t="s">
        <v>133</v>
      </c>
      <c r="H6643" s="163" t="s">
        <v>133</v>
      </c>
      <c r="I6643" s="163" t="s">
        <v>133</v>
      </c>
      <c r="J6643" s="163" t="s">
        <v>133</v>
      </c>
      <c r="K6643" s="164">
        <f t="shared" si="316"/>
        <v>0</v>
      </c>
      <c r="L6643" s="165">
        <f t="shared" si="317"/>
        <v>0</v>
      </c>
      <c r="M6643" s="172">
        <v>127</v>
      </c>
      <c r="N6643" s="172">
        <v>64</v>
      </c>
      <c r="O6643" s="167" t="s">
        <v>133</v>
      </c>
      <c r="P6643" s="260" t="e">
        <f t="shared" si="315"/>
        <v>#NUM!</v>
      </c>
      <c r="S6643" s="272"/>
    </row>
    <row r="6644" spans="1:19">
      <c r="A6644" s="161" t="s">
        <v>7876</v>
      </c>
      <c r="C6644" s="161" t="s">
        <v>133</v>
      </c>
      <c r="F6644" s="163" t="s">
        <v>133</v>
      </c>
      <c r="G6644" s="266" t="s">
        <v>133</v>
      </c>
      <c r="H6644" s="163" t="s">
        <v>133</v>
      </c>
      <c r="I6644" s="163" t="s">
        <v>133</v>
      </c>
      <c r="J6644" s="163" t="s">
        <v>133</v>
      </c>
      <c r="K6644" s="164">
        <f t="shared" si="316"/>
        <v>0</v>
      </c>
      <c r="L6644" s="165">
        <f t="shared" si="317"/>
        <v>0</v>
      </c>
      <c r="M6644" s="172">
        <v>127</v>
      </c>
      <c r="N6644" s="172">
        <v>64</v>
      </c>
      <c r="O6644" s="167" t="s">
        <v>133</v>
      </c>
      <c r="P6644" s="260" t="e">
        <f t="shared" si="315"/>
        <v>#NUM!</v>
      </c>
      <c r="S6644" s="272"/>
    </row>
    <row r="6645" spans="1:19">
      <c r="A6645" s="161" t="s">
        <v>7877</v>
      </c>
      <c r="C6645" s="161" t="s">
        <v>133</v>
      </c>
      <c r="F6645" s="163" t="s">
        <v>133</v>
      </c>
      <c r="G6645" s="266" t="s">
        <v>133</v>
      </c>
      <c r="H6645" s="163" t="s">
        <v>133</v>
      </c>
      <c r="I6645" s="163" t="s">
        <v>133</v>
      </c>
      <c r="J6645" s="163" t="s">
        <v>133</v>
      </c>
      <c r="K6645" s="164">
        <f t="shared" si="316"/>
        <v>0</v>
      </c>
      <c r="L6645" s="165">
        <f t="shared" si="317"/>
        <v>0</v>
      </c>
      <c r="M6645" s="172">
        <v>127</v>
      </c>
      <c r="N6645" s="172">
        <v>64</v>
      </c>
      <c r="O6645" s="167" t="s">
        <v>133</v>
      </c>
      <c r="P6645" s="260" t="e">
        <f t="shared" si="315"/>
        <v>#NUM!</v>
      </c>
      <c r="S6645" s="272"/>
    </row>
    <row r="6646" spans="1:19">
      <c r="A6646" s="161" t="s">
        <v>7878</v>
      </c>
      <c r="C6646" s="161" t="s">
        <v>133</v>
      </c>
      <c r="F6646" s="163" t="s">
        <v>133</v>
      </c>
      <c r="G6646" s="266" t="s">
        <v>133</v>
      </c>
      <c r="H6646" s="163" t="s">
        <v>133</v>
      </c>
      <c r="I6646" s="163" t="s">
        <v>133</v>
      </c>
      <c r="J6646" s="163" t="s">
        <v>133</v>
      </c>
      <c r="K6646" s="164">
        <f t="shared" si="316"/>
        <v>0</v>
      </c>
      <c r="L6646" s="165">
        <f t="shared" si="317"/>
        <v>0</v>
      </c>
      <c r="M6646" s="172">
        <v>127</v>
      </c>
      <c r="N6646" s="172">
        <v>64</v>
      </c>
      <c r="O6646" s="167" t="s">
        <v>133</v>
      </c>
      <c r="P6646" s="260" t="e">
        <f t="shared" si="315"/>
        <v>#NUM!</v>
      </c>
      <c r="S6646" s="272"/>
    </row>
    <row r="6647" spans="1:19">
      <c r="A6647" s="161" t="s">
        <v>7879</v>
      </c>
      <c r="C6647" s="161" t="s">
        <v>133</v>
      </c>
      <c r="F6647" s="163" t="s">
        <v>133</v>
      </c>
      <c r="G6647" s="266" t="s">
        <v>133</v>
      </c>
      <c r="H6647" s="163" t="s">
        <v>133</v>
      </c>
      <c r="I6647" s="163" t="s">
        <v>133</v>
      </c>
      <c r="J6647" s="163" t="s">
        <v>133</v>
      </c>
      <c r="K6647" s="164">
        <f t="shared" si="316"/>
        <v>0</v>
      </c>
      <c r="L6647" s="165">
        <f t="shared" si="317"/>
        <v>0</v>
      </c>
      <c r="M6647" s="172">
        <v>127</v>
      </c>
      <c r="N6647" s="172">
        <v>64</v>
      </c>
      <c r="O6647" s="167" t="s">
        <v>133</v>
      </c>
      <c r="P6647" s="260" t="e">
        <f t="shared" si="315"/>
        <v>#NUM!</v>
      </c>
      <c r="S6647" s="272"/>
    </row>
    <row r="6648" spans="1:19">
      <c r="A6648" s="161" t="s">
        <v>7880</v>
      </c>
      <c r="C6648" s="161" t="s">
        <v>133</v>
      </c>
      <c r="F6648" s="163" t="s">
        <v>133</v>
      </c>
      <c r="G6648" s="266" t="s">
        <v>133</v>
      </c>
      <c r="H6648" s="163" t="s">
        <v>133</v>
      </c>
      <c r="I6648" s="163" t="s">
        <v>133</v>
      </c>
      <c r="J6648" s="163" t="s">
        <v>133</v>
      </c>
      <c r="K6648" s="164">
        <f t="shared" si="316"/>
        <v>0</v>
      </c>
      <c r="L6648" s="165">
        <f t="shared" si="317"/>
        <v>0</v>
      </c>
      <c r="M6648" s="172">
        <v>127</v>
      </c>
      <c r="N6648" s="172">
        <v>64</v>
      </c>
      <c r="O6648" s="167" t="s">
        <v>133</v>
      </c>
      <c r="P6648" s="260" t="e">
        <f t="shared" si="315"/>
        <v>#NUM!</v>
      </c>
      <c r="S6648" s="272"/>
    </row>
    <row r="6649" spans="1:19">
      <c r="A6649" s="161" t="s">
        <v>7881</v>
      </c>
      <c r="C6649" s="161" t="s">
        <v>133</v>
      </c>
      <c r="F6649" s="163" t="s">
        <v>133</v>
      </c>
      <c r="G6649" s="266" t="s">
        <v>133</v>
      </c>
      <c r="H6649" s="163" t="s">
        <v>133</v>
      </c>
      <c r="I6649" s="163" t="s">
        <v>133</v>
      </c>
      <c r="J6649" s="163" t="s">
        <v>133</v>
      </c>
      <c r="K6649" s="164">
        <f t="shared" si="316"/>
        <v>0</v>
      </c>
      <c r="L6649" s="165">
        <f t="shared" si="317"/>
        <v>0</v>
      </c>
      <c r="M6649" s="172">
        <v>127</v>
      </c>
      <c r="N6649" s="172">
        <v>64</v>
      </c>
      <c r="O6649" s="167" t="s">
        <v>133</v>
      </c>
      <c r="P6649" s="260" t="e">
        <f t="shared" si="315"/>
        <v>#NUM!</v>
      </c>
      <c r="S6649" s="272"/>
    </row>
    <row r="6650" spans="1:19">
      <c r="A6650" s="161" t="s">
        <v>7882</v>
      </c>
      <c r="C6650" s="161" t="s">
        <v>133</v>
      </c>
      <c r="F6650" s="163" t="s">
        <v>133</v>
      </c>
      <c r="G6650" s="266" t="s">
        <v>133</v>
      </c>
      <c r="H6650" s="163" t="s">
        <v>133</v>
      </c>
      <c r="I6650" s="163" t="s">
        <v>133</v>
      </c>
      <c r="J6650" s="163" t="s">
        <v>133</v>
      </c>
      <c r="K6650" s="164">
        <f t="shared" si="316"/>
        <v>0</v>
      </c>
      <c r="L6650" s="165">
        <f t="shared" si="317"/>
        <v>0</v>
      </c>
      <c r="M6650" s="172">
        <v>127</v>
      </c>
      <c r="N6650" s="172">
        <v>64</v>
      </c>
      <c r="O6650" s="167" t="s">
        <v>133</v>
      </c>
      <c r="P6650" s="260" t="e">
        <f t="shared" si="315"/>
        <v>#NUM!</v>
      </c>
      <c r="S6650" s="272"/>
    </row>
    <row r="6651" spans="1:19">
      <c r="A6651" s="161" t="s">
        <v>7883</v>
      </c>
      <c r="C6651" s="161" t="s">
        <v>133</v>
      </c>
      <c r="F6651" s="163" t="s">
        <v>133</v>
      </c>
      <c r="G6651" s="266" t="s">
        <v>133</v>
      </c>
      <c r="H6651" s="163" t="s">
        <v>133</v>
      </c>
      <c r="I6651" s="163" t="s">
        <v>133</v>
      </c>
      <c r="J6651" s="163" t="s">
        <v>133</v>
      </c>
      <c r="K6651" s="164">
        <f t="shared" si="316"/>
        <v>0</v>
      </c>
      <c r="L6651" s="165">
        <f t="shared" si="317"/>
        <v>0</v>
      </c>
      <c r="M6651" s="172">
        <v>127</v>
      </c>
      <c r="N6651" s="172">
        <v>64</v>
      </c>
      <c r="O6651" s="167" t="s">
        <v>133</v>
      </c>
      <c r="P6651" s="260" t="e">
        <f t="shared" si="315"/>
        <v>#NUM!</v>
      </c>
      <c r="S6651" s="272"/>
    </row>
    <row r="6652" spans="1:19">
      <c r="A6652" s="161" t="s">
        <v>7884</v>
      </c>
      <c r="C6652" s="161" t="s">
        <v>133</v>
      </c>
      <c r="F6652" s="163" t="s">
        <v>133</v>
      </c>
      <c r="G6652" s="266" t="s">
        <v>133</v>
      </c>
      <c r="H6652" s="163" t="s">
        <v>133</v>
      </c>
      <c r="I6652" s="163" t="s">
        <v>133</v>
      </c>
      <c r="J6652" s="163" t="s">
        <v>133</v>
      </c>
      <c r="K6652" s="164">
        <f t="shared" si="316"/>
        <v>0</v>
      </c>
      <c r="L6652" s="165">
        <f t="shared" si="317"/>
        <v>0</v>
      </c>
      <c r="M6652" s="172">
        <v>127</v>
      </c>
      <c r="N6652" s="172">
        <v>64</v>
      </c>
      <c r="O6652" s="167" t="s">
        <v>133</v>
      </c>
      <c r="P6652" s="260" t="e">
        <f t="shared" si="315"/>
        <v>#NUM!</v>
      </c>
      <c r="S6652" s="272"/>
    </row>
    <row r="6653" spans="1:19">
      <c r="A6653" s="161" t="s">
        <v>7885</v>
      </c>
      <c r="C6653" s="161" t="s">
        <v>133</v>
      </c>
      <c r="F6653" s="163" t="s">
        <v>133</v>
      </c>
      <c r="G6653" s="266" t="s">
        <v>133</v>
      </c>
      <c r="H6653" s="163" t="s">
        <v>133</v>
      </c>
      <c r="I6653" s="163" t="s">
        <v>133</v>
      </c>
      <c r="J6653" s="163" t="s">
        <v>133</v>
      </c>
      <c r="K6653" s="164">
        <f t="shared" si="316"/>
        <v>0</v>
      </c>
      <c r="L6653" s="165">
        <f t="shared" si="317"/>
        <v>0</v>
      </c>
      <c r="M6653" s="172">
        <v>127</v>
      </c>
      <c r="N6653" s="172">
        <v>64</v>
      </c>
      <c r="O6653" s="167" t="s">
        <v>133</v>
      </c>
      <c r="P6653" s="260" t="e">
        <f t="shared" si="315"/>
        <v>#NUM!</v>
      </c>
      <c r="S6653" s="272"/>
    </row>
    <row r="6654" spans="1:19">
      <c r="A6654" s="161" t="s">
        <v>7886</v>
      </c>
      <c r="C6654" s="161" t="s">
        <v>133</v>
      </c>
      <c r="F6654" s="163" t="s">
        <v>133</v>
      </c>
      <c r="G6654" s="266" t="s">
        <v>133</v>
      </c>
      <c r="H6654" s="163" t="s">
        <v>133</v>
      </c>
      <c r="I6654" s="163" t="s">
        <v>133</v>
      </c>
      <c r="J6654" s="163" t="s">
        <v>133</v>
      </c>
      <c r="K6654" s="164">
        <f t="shared" si="316"/>
        <v>0</v>
      </c>
      <c r="L6654" s="165">
        <f t="shared" si="317"/>
        <v>0</v>
      </c>
      <c r="M6654" s="172">
        <v>127</v>
      </c>
      <c r="N6654" s="172">
        <v>64</v>
      </c>
      <c r="O6654" s="167" t="s">
        <v>133</v>
      </c>
      <c r="P6654" s="260" t="e">
        <f t="shared" si="315"/>
        <v>#NUM!</v>
      </c>
      <c r="S6654" s="272"/>
    </row>
    <row r="6655" spans="1:19">
      <c r="A6655" s="161" t="s">
        <v>7887</v>
      </c>
      <c r="C6655" s="161" t="s">
        <v>133</v>
      </c>
      <c r="F6655" s="163" t="s">
        <v>133</v>
      </c>
      <c r="G6655" s="266" t="s">
        <v>133</v>
      </c>
      <c r="H6655" s="163" t="s">
        <v>133</v>
      </c>
      <c r="I6655" s="163" t="s">
        <v>133</v>
      </c>
      <c r="J6655" s="163" t="s">
        <v>133</v>
      </c>
      <c r="K6655" s="164">
        <f t="shared" si="316"/>
        <v>0</v>
      </c>
      <c r="L6655" s="165">
        <f t="shared" si="317"/>
        <v>0</v>
      </c>
      <c r="M6655" s="172">
        <v>127</v>
      </c>
      <c r="N6655" s="172">
        <v>64</v>
      </c>
      <c r="O6655" s="167" t="s">
        <v>133</v>
      </c>
      <c r="P6655" s="260" t="e">
        <f t="shared" si="315"/>
        <v>#NUM!</v>
      </c>
      <c r="S6655" s="272"/>
    </row>
    <row r="6656" spans="1:19">
      <c r="A6656" s="161" t="s">
        <v>7888</v>
      </c>
      <c r="C6656" s="161" t="s">
        <v>133</v>
      </c>
      <c r="F6656" s="163" t="s">
        <v>133</v>
      </c>
      <c r="G6656" s="266" t="s">
        <v>133</v>
      </c>
      <c r="H6656" s="163" t="s">
        <v>133</v>
      </c>
      <c r="I6656" s="163" t="s">
        <v>133</v>
      </c>
      <c r="J6656" s="163" t="s">
        <v>133</v>
      </c>
      <c r="K6656" s="164">
        <f t="shared" si="316"/>
        <v>0</v>
      </c>
      <c r="L6656" s="165">
        <f t="shared" si="317"/>
        <v>0</v>
      </c>
      <c r="M6656" s="172">
        <v>127</v>
      </c>
      <c r="N6656" s="172">
        <v>64</v>
      </c>
      <c r="O6656" s="167" t="s">
        <v>133</v>
      </c>
      <c r="P6656" s="260" t="e">
        <f t="shared" si="315"/>
        <v>#NUM!</v>
      </c>
      <c r="S6656" s="272"/>
    </row>
    <row r="6657" spans="1:19">
      <c r="A6657" s="161" t="s">
        <v>7889</v>
      </c>
      <c r="C6657" s="161" t="s">
        <v>133</v>
      </c>
      <c r="F6657" s="163" t="s">
        <v>133</v>
      </c>
      <c r="G6657" s="266" t="s">
        <v>133</v>
      </c>
      <c r="H6657" s="163" t="s">
        <v>133</v>
      </c>
      <c r="I6657" s="163" t="s">
        <v>133</v>
      </c>
      <c r="J6657" s="163" t="s">
        <v>133</v>
      </c>
      <c r="K6657" s="164">
        <f t="shared" si="316"/>
        <v>0</v>
      </c>
      <c r="L6657" s="165">
        <f t="shared" si="317"/>
        <v>0</v>
      </c>
      <c r="M6657" s="172">
        <v>127</v>
      </c>
      <c r="N6657" s="172">
        <v>64</v>
      </c>
      <c r="O6657" s="167" t="s">
        <v>133</v>
      </c>
      <c r="P6657" s="260" t="e">
        <f t="shared" si="315"/>
        <v>#NUM!</v>
      </c>
      <c r="S6657" s="272"/>
    </row>
    <row r="6658" spans="1:19">
      <c r="A6658" s="161" t="s">
        <v>7890</v>
      </c>
      <c r="C6658" s="161" t="s">
        <v>133</v>
      </c>
      <c r="F6658" s="163" t="s">
        <v>133</v>
      </c>
      <c r="G6658" s="266" t="s">
        <v>133</v>
      </c>
      <c r="H6658" s="163" t="s">
        <v>133</v>
      </c>
      <c r="I6658" s="163" t="s">
        <v>133</v>
      </c>
      <c r="J6658" s="163" t="s">
        <v>133</v>
      </c>
      <c r="K6658" s="164">
        <f t="shared" si="316"/>
        <v>0</v>
      </c>
      <c r="L6658" s="165">
        <f t="shared" si="317"/>
        <v>0</v>
      </c>
      <c r="M6658" s="172">
        <v>127</v>
      </c>
      <c r="N6658" s="172">
        <v>64</v>
      </c>
      <c r="O6658" s="167" t="s">
        <v>133</v>
      </c>
      <c r="P6658" s="260" t="e">
        <f t="shared" si="315"/>
        <v>#NUM!</v>
      </c>
      <c r="S6658" s="272"/>
    </row>
    <row r="6659" spans="1:19">
      <c r="A6659" s="161" t="s">
        <v>7891</v>
      </c>
      <c r="C6659" s="161" t="s">
        <v>133</v>
      </c>
      <c r="F6659" s="163" t="s">
        <v>133</v>
      </c>
      <c r="G6659" s="266" t="s">
        <v>133</v>
      </c>
      <c r="H6659" s="163" t="s">
        <v>133</v>
      </c>
      <c r="I6659" s="163" t="s">
        <v>133</v>
      </c>
      <c r="J6659" s="163" t="s">
        <v>133</v>
      </c>
      <c r="K6659" s="164">
        <f t="shared" si="316"/>
        <v>0</v>
      </c>
      <c r="L6659" s="165">
        <f t="shared" si="317"/>
        <v>0</v>
      </c>
      <c r="M6659" s="172">
        <v>127</v>
      </c>
      <c r="N6659" s="172">
        <v>64</v>
      </c>
      <c r="O6659" s="167" t="s">
        <v>133</v>
      </c>
      <c r="P6659" s="260" t="e">
        <f t="shared" si="315"/>
        <v>#NUM!</v>
      </c>
      <c r="S6659" s="272"/>
    </row>
    <row r="6660" spans="1:19">
      <c r="A6660" s="161" t="s">
        <v>7892</v>
      </c>
      <c r="C6660" s="161" t="s">
        <v>133</v>
      </c>
      <c r="F6660" s="163" t="s">
        <v>133</v>
      </c>
      <c r="G6660" s="266" t="s">
        <v>133</v>
      </c>
      <c r="H6660" s="163" t="s">
        <v>133</v>
      </c>
      <c r="I6660" s="163" t="s">
        <v>133</v>
      </c>
      <c r="J6660" s="163" t="s">
        <v>133</v>
      </c>
      <c r="K6660" s="164">
        <f t="shared" si="316"/>
        <v>0</v>
      </c>
      <c r="L6660" s="165">
        <f t="shared" si="317"/>
        <v>0</v>
      </c>
      <c r="M6660" s="172">
        <v>127</v>
      </c>
      <c r="N6660" s="172">
        <v>64</v>
      </c>
      <c r="O6660" s="167" t="s">
        <v>133</v>
      </c>
      <c r="P6660" s="260" t="e">
        <f t="shared" si="315"/>
        <v>#NUM!</v>
      </c>
      <c r="S6660" s="272"/>
    </row>
    <row r="6661" spans="1:19">
      <c r="A6661" s="161" t="s">
        <v>7893</v>
      </c>
      <c r="C6661" s="161" t="s">
        <v>133</v>
      </c>
      <c r="F6661" s="163" t="s">
        <v>133</v>
      </c>
      <c r="G6661" s="266" t="s">
        <v>133</v>
      </c>
      <c r="H6661" s="163" t="s">
        <v>133</v>
      </c>
      <c r="I6661" s="163" t="s">
        <v>133</v>
      </c>
      <c r="J6661" s="163" t="s">
        <v>133</v>
      </c>
      <c r="K6661" s="164">
        <f t="shared" si="316"/>
        <v>0</v>
      </c>
      <c r="L6661" s="165">
        <f t="shared" si="317"/>
        <v>0</v>
      </c>
      <c r="M6661" s="172">
        <v>127</v>
      </c>
      <c r="N6661" s="172">
        <v>64</v>
      </c>
      <c r="O6661" s="167" t="s">
        <v>133</v>
      </c>
      <c r="P6661" s="260" t="e">
        <f t="shared" si="315"/>
        <v>#NUM!</v>
      </c>
      <c r="S6661" s="272"/>
    </row>
    <row r="6662" spans="1:19">
      <c r="A6662" s="161" t="s">
        <v>7894</v>
      </c>
      <c r="C6662" s="161" t="s">
        <v>133</v>
      </c>
      <c r="F6662" s="163" t="s">
        <v>133</v>
      </c>
      <c r="G6662" s="266" t="s">
        <v>133</v>
      </c>
      <c r="H6662" s="163" t="s">
        <v>133</v>
      </c>
      <c r="I6662" s="163" t="s">
        <v>133</v>
      </c>
      <c r="J6662" s="163" t="s">
        <v>133</v>
      </c>
      <c r="K6662" s="164">
        <f t="shared" si="316"/>
        <v>0</v>
      </c>
      <c r="L6662" s="165">
        <f t="shared" si="317"/>
        <v>0</v>
      </c>
      <c r="M6662" s="172">
        <v>127</v>
      </c>
      <c r="N6662" s="172">
        <v>64</v>
      </c>
      <c r="O6662" s="167" t="s">
        <v>133</v>
      </c>
      <c r="P6662" s="260" t="e">
        <f t="shared" si="315"/>
        <v>#NUM!</v>
      </c>
      <c r="S6662" s="272"/>
    </row>
    <row r="6663" spans="1:19">
      <c r="A6663" s="161" t="s">
        <v>7895</v>
      </c>
      <c r="C6663" s="161" t="s">
        <v>133</v>
      </c>
      <c r="F6663" s="163" t="s">
        <v>133</v>
      </c>
      <c r="G6663" s="266" t="s">
        <v>133</v>
      </c>
      <c r="H6663" s="163" t="s">
        <v>133</v>
      </c>
      <c r="I6663" s="163" t="s">
        <v>133</v>
      </c>
      <c r="J6663" s="163" t="s">
        <v>133</v>
      </c>
      <c r="K6663" s="164">
        <f t="shared" si="316"/>
        <v>0</v>
      </c>
      <c r="L6663" s="165">
        <f t="shared" si="317"/>
        <v>0</v>
      </c>
      <c r="M6663" s="172">
        <v>127</v>
      </c>
      <c r="N6663" s="172">
        <v>64</v>
      </c>
      <c r="O6663" s="167" t="s">
        <v>133</v>
      </c>
      <c r="P6663" s="260" t="e">
        <f t="shared" si="315"/>
        <v>#NUM!</v>
      </c>
      <c r="S6663" s="272"/>
    </row>
    <row r="6664" spans="1:19">
      <c r="A6664" s="161" t="s">
        <v>7896</v>
      </c>
      <c r="C6664" s="161" t="s">
        <v>133</v>
      </c>
      <c r="F6664" s="163" t="s">
        <v>133</v>
      </c>
      <c r="G6664" s="266" t="s">
        <v>133</v>
      </c>
      <c r="H6664" s="163" t="s">
        <v>133</v>
      </c>
      <c r="I6664" s="163" t="s">
        <v>133</v>
      </c>
      <c r="J6664" s="163" t="s">
        <v>133</v>
      </c>
      <c r="K6664" s="164">
        <f t="shared" si="316"/>
        <v>0</v>
      </c>
      <c r="L6664" s="165">
        <f t="shared" si="317"/>
        <v>0</v>
      </c>
      <c r="M6664" s="172">
        <v>127</v>
      </c>
      <c r="N6664" s="172">
        <v>64</v>
      </c>
      <c r="O6664" s="167" t="s">
        <v>133</v>
      </c>
      <c r="P6664" s="260" t="e">
        <f t="shared" si="315"/>
        <v>#NUM!</v>
      </c>
      <c r="S6664" s="272"/>
    </row>
    <row r="6665" spans="1:19">
      <c r="A6665" s="161" t="s">
        <v>7897</v>
      </c>
      <c r="C6665" s="161" t="s">
        <v>133</v>
      </c>
      <c r="F6665" s="163" t="s">
        <v>133</v>
      </c>
      <c r="G6665" s="266" t="s">
        <v>133</v>
      </c>
      <c r="H6665" s="163" t="s">
        <v>133</v>
      </c>
      <c r="I6665" s="163" t="s">
        <v>133</v>
      </c>
      <c r="J6665" s="163" t="s">
        <v>133</v>
      </c>
      <c r="K6665" s="164">
        <f t="shared" si="316"/>
        <v>0</v>
      </c>
      <c r="L6665" s="165">
        <f t="shared" si="317"/>
        <v>0</v>
      </c>
      <c r="M6665" s="172">
        <v>127</v>
      </c>
      <c r="N6665" s="172">
        <v>64</v>
      </c>
      <c r="O6665" s="167" t="s">
        <v>133</v>
      </c>
      <c r="P6665" s="260" t="e">
        <f t="shared" si="315"/>
        <v>#NUM!</v>
      </c>
      <c r="S6665" s="272"/>
    </row>
    <row r="6666" spans="1:19">
      <c r="A6666" s="161" t="s">
        <v>7898</v>
      </c>
      <c r="C6666" s="161" t="s">
        <v>133</v>
      </c>
      <c r="F6666" s="163" t="s">
        <v>133</v>
      </c>
      <c r="G6666" s="266" t="s">
        <v>133</v>
      </c>
      <c r="H6666" s="163" t="s">
        <v>133</v>
      </c>
      <c r="I6666" s="163" t="s">
        <v>133</v>
      </c>
      <c r="J6666" s="163" t="s">
        <v>133</v>
      </c>
      <c r="K6666" s="164">
        <f t="shared" si="316"/>
        <v>0</v>
      </c>
      <c r="L6666" s="165">
        <f t="shared" si="317"/>
        <v>0</v>
      </c>
      <c r="M6666" s="172">
        <v>127</v>
      </c>
      <c r="N6666" s="172">
        <v>64</v>
      </c>
      <c r="O6666" s="167" t="s">
        <v>133</v>
      </c>
      <c r="P6666" s="260" t="e">
        <f t="shared" si="315"/>
        <v>#NUM!</v>
      </c>
      <c r="S6666" s="272"/>
    </row>
    <row r="6667" spans="1:19">
      <c r="A6667" s="161" t="s">
        <v>7899</v>
      </c>
      <c r="C6667" s="161" t="s">
        <v>133</v>
      </c>
      <c r="F6667" s="163" t="s">
        <v>133</v>
      </c>
      <c r="G6667" s="266" t="s">
        <v>133</v>
      </c>
      <c r="H6667" s="163" t="s">
        <v>133</v>
      </c>
      <c r="I6667" s="163" t="s">
        <v>133</v>
      </c>
      <c r="J6667" s="163" t="s">
        <v>133</v>
      </c>
      <c r="K6667" s="164">
        <f t="shared" si="316"/>
        <v>0</v>
      </c>
      <c r="L6667" s="165">
        <f t="shared" si="317"/>
        <v>0</v>
      </c>
      <c r="M6667" s="172">
        <v>127</v>
      </c>
      <c r="N6667" s="172">
        <v>64</v>
      </c>
      <c r="O6667" s="167" t="s">
        <v>133</v>
      </c>
      <c r="P6667" s="260" t="e">
        <f t="shared" si="315"/>
        <v>#NUM!</v>
      </c>
      <c r="S6667" s="272"/>
    </row>
    <row r="6668" spans="1:19">
      <c r="A6668" s="161" t="s">
        <v>7900</v>
      </c>
      <c r="C6668" s="161" t="s">
        <v>133</v>
      </c>
      <c r="F6668" s="163" t="s">
        <v>133</v>
      </c>
      <c r="G6668" s="266" t="s">
        <v>133</v>
      </c>
      <c r="H6668" s="163" t="s">
        <v>133</v>
      </c>
      <c r="I6668" s="163" t="s">
        <v>133</v>
      </c>
      <c r="J6668" s="163" t="s">
        <v>133</v>
      </c>
      <c r="K6668" s="164">
        <f t="shared" si="316"/>
        <v>0</v>
      </c>
      <c r="L6668" s="165">
        <f t="shared" si="317"/>
        <v>0</v>
      </c>
      <c r="M6668" s="172">
        <v>127</v>
      </c>
      <c r="N6668" s="172">
        <v>64</v>
      </c>
      <c r="O6668" s="167" t="s">
        <v>133</v>
      </c>
      <c r="P6668" s="260" t="e">
        <f t="shared" si="315"/>
        <v>#NUM!</v>
      </c>
      <c r="S6668" s="272"/>
    </row>
    <row r="6669" spans="1:19">
      <c r="A6669" s="161" t="s">
        <v>7901</v>
      </c>
      <c r="C6669" s="161" t="s">
        <v>133</v>
      </c>
      <c r="F6669" s="163" t="s">
        <v>133</v>
      </c>
      <c r="G6669" s="266" t="s">
        <v>133</v>
      </c>
      <c r="H6669" s="163" t="s">
        <v>133</v>
      </c>
      <c r="I6669" s="163" t="s">
        <v>133</v>
      </c>
      <c r="J6669" s="163" t="s">
        <v>133</v>
      </c>
      <c r="K6669" s="164">
        <f t="shared" si="316"/>
        <v>0</v>
      </c>
      <c r="L6669" s="165">
        <f t="shared" si="317"/>
        <v>0</v>
      </c>
      <c r="M6669" s="172">
        <v>127</v>
      </c>
      <c r="N6669" s="172">
        <v>64</v>
      </c>
      <c r="O6669" s="167" t="s">
        <v>133</v>
      </c>
      <c r="P6669" s="260" t="e">
        <f t="shared" si="315"/>
        <v>#NUM!</v>
      </c>
      <c r="S6669" s="272"/>
    </row>
    <row r="6670" spans="1:19">
      <c r="A6670" s="161" t="s">
        <v>7902</v>
      </c>
      <c r="C6670" s="161" t="s">
        <v>133</v>
      </c>
      <c r="F6670" s="163" t="s">
        <v>133</v>
      </c>
      <c r="G6670" s="266" t="s">
        <v>133</v>
      </c>
      <c r="H6670" s="163" t="s">
        <v>133</v>
      </c>
      <c r="I6670" s="163" t="s">
        <v>133</v>
      </c>
      <c r="J6670" s="163" t="s">
        <v>133</v>
      </c>
      <c r="K6670" s="164">
        <f t="shared" si="316"/>
        <v>0</v>
      </c>
      <c r="L6670" s="165">
        <f t="shared" si="317"/>
        <v>0</v>
      </c>
      <c r="M6670" s="172">
        <v>127</v>
      </c>
      <c r="N6670" s="172">
        <v>64</v>
      </c>
      <c r="O6670" s="167" t="s">
        <v>133</v>
      </c>
      <c r="P6670" s="260" t="e">
        <f t="shared" si="315"/>
        <v>#NUM!</v>
      </c>
      <c r="S6670" s="272"/>
    </row>
    <row r="6671" spans="1:19">
      <c r="A6671" s="161" t="s">
        <v>7903</v>
      </c>
      <c r="C6671" s="161" t="s">
        <v>133</v>
      </c>
      <c r="F6671" s="163" t="s">
        <v>133</v>
      </c>
      <c r="G6671" s="266" t="s">
        <v>133</v>
      </c>
      <c r="H6671" s="163" t="s">
        <v>133</v>
      </c>
      <c r="I6671" s="163" t="s">
        <v>133</v>
      </c>
      <c r="J6671" s="163" t="s">
        <v>133</v>
      </c>
      <c r="K6671" s="164">
        <f t="shared" si="316"/>
        <v>0</v>
      </c>
      <c r="L6671" s="165">
        <f t="shared" si="317"/>
        <v>0</v>
      </c>
      <c r="M6671" s="172">
        <v>127</v>
      </c>
      <c r="N6671" s="172">
        <v>64</v>
      </c>
      <c r="O6671" s="167" t="s">
        <v>133</v>
      </c>
      <c r="P6671" s="260" t="e">
        <f t="shared" ref="P6671:P6734" si="318">MEDIAN(Q6671:R6671)</f>
        <v>#NUM!</v>
      </c>
      <c r="S6671" s="272"/>
    </row>
    <row r="6672" spans="1:19">
      <c r="A6672" s="161" t="s">
        <v>7904</v>
      </c>
      <c r="C6672" s="161" t="s">
        <v>133</v>
      </c>
      <c r="F6672" s="163" t="s">
        <v>133</v>
      </c>
      <c r="G6672" s="266" t="s">
        <v>133</v>
      </c>
      <c r="H6672" s="163" t="s">
        <v>133</v>
      </c>
      <c r="I6672" s="163" t="s">
        <v>133</v>
      </c>
      <c r="J6672" s="163" t="s">
        <v>133</v>
      </c>
      <c r="K6672" s="164">
        <f t="shared" ref="K6672:K6735" si="319">IF(OR(D6672="n/a",D6672="nd"),0,D6672)+IF(OR(I6672="n/a",I6672="nd"),0,I6672)</f>
        <v>0</v>
      </c>
      <c r="L6672" s="165">
        <f t="shared" ref="L6672:L6735" si="320">SQRT(SUMSQ(IF(OR(E6672="n/a",E6672="nd"),0,E6672),IF(OR(F6672="n/a",F6672="nd"),0,F6672),IF(OR(J6672="n/a",J6672="nd"),0,J6672)))</f>
        <v>0</v>
      </c>
      <c r="M6672" s="172">
        <v>127</v>
      </c>
      <c r="N6672" s="172">
        <v>64</v>
      </c>
      <c r="O6672" s="167" t="s">
        <v>133</v>
      </c>
      <c r="P6672" s="260" t="e">
        <f t="shared" si="318"/>
        <v>#NUM!</v>
      </c>
      <c r="S6672" s="272"/>
    </row>
    <row r="6673" spans="1:19">
      <c r="A6673" s="161" t="s">
        <v>7905</v>
      </c>
      <c r="C6673" s="161" t="s">
        <v>133</v>
      </c>
      <c r="F6673" s="163" t="s">
        <v>133</v>
      </c>
      <c r="G6673" s="266" t="s">
        <v>133</v>
      </c>
      <c r="H6673" s="163" t="s">
        <v>133</v>
      </c>
      <c r="I6673" s="163" t="s">
        <v>133</v>
      </c>
      <c r="J6673" s="163" t="s">
        <v>133</v>
      </c>
      <c r="K6673" s="164">
        <f t="shared" si="319"/>
        <v>0</v>
      </c>
      <c r="L6673" s="165">
        <f t="shared" si="320"/>
        <v>0</v>
      </c>
      <c r="M6673" s="172">
        <v>127</v>
      </c>
      <c r="N6673" s="172">
        <v>64</v>
      </c>
      <c r="O6673" s="167" t="s">
        <v>133</v>
      </c>
      <c r="P6673" s="260" t="e">
        <f t="shared" si="318"/>
        <v>#NUM!</v>
      </c>
      <c r="S6673" s="272"/>
    </row>
    <row r="6674" spans="1:19">
      <c r="A6674" s="161" t="s">
        <v>7906</v>
      </c>
      <c r="C6674" s="161" t="s">
        <v>133</v>
      </c>
      <c r="F6674" s="163" t="s">
        <v>133</v>
      </c>
      <c r="G6674" s="266" t="s">
        <v>133</v>
      </c>
      <c r="H6674" s="163" t="s">
        <v>133</v>
      </c>
      <c r="I6674" s="163" t="s">
        <v>133</v>
      </c>
      <c r="J6674" s="163" t="s">
        <v>133</v>
      </c>
      <c r="K6674" s="164">
        <f t="shared" si="319"/>
        <v>0</v>
      </c>
      <c r="L6674" s="165">
        <f t="shared" si="320"/>
        <v>0</v>
      </c>
      <c r="M6674" s="172">
        <v>127</v>
      </c>
      <c r="N6674" s="172">
        <v>64</v>
      </c>
      <c r="O6674" s="167" t="s">
        <v>133</v>
      </c>
      <c r="P6674" s="260" t="e">
        <f t="shared" si="318"/>
        <v>#NUM!</v>
      </c>
      <c r="S6674" s="272"/>
    </row>
    <row r="6675" spans="1:19">
      <c r="A6675" s="161" t="s">
        <v>7907</v>
      </c>
      <c r="C6675" s="161" t="s">
        <v>133</v>
      </c>
      <c r="F6675" s="163" t="s">
        <v>133</v>
      </c>
      <c r="G6675" s="266" t="s">
        <v>133</v>
      </c>
      <c r="H6675" s="163" t="s">
        <v>133</v>
      </c>
      <c r="I6675" s="163" t="s">
        <v>133</v>
      </c>
      <c r="J6675" s="163" t="s">
        <v>133</v>
      </c>
      <c r="K6675" s="164">
        <f t="shared" si="319"/>
        <v>0</v>
      </c>
      <c r="L6675" s="165">
        <f t="shared" si="320"/>
        <v>0</v>
      </c>
      <c r="M6675" s="172">
        <v>127</v>
      </c>
      <c r="N6675" s="172">
        <v>64</v>
      </c>
      <c r="O6675" s="167" t="s">
        <v>133</v>
      </c>
      <c r="P6675" s="260" t="e">
        <f t="shared" si="318"/>
        <v>#NUM!</v>
      </c>
      <c r="S6675" s="272"/>
    </row>
    <row r="6676" spans="1:19">
      <c r="A6676" s="161" t="s">
        <v>7908</v>
      </c>
      <c r="C6676" s="161" t="s">
        <v>133</v>
      </c>
      <c r="F6676" s="163" t="s">
        <v>133</v>
      </c>
      <c r="G6676" s="266" t="s">
        <v>133</v>
      </c>
      <c r="H6676" s="163" t="s">
        <v>133</v>
      </c>
      <c r="I6676" s="163" t="s">
        <v>133</v>
      </c>
      <c r="J6676" s="163" t="s">
        <v>133</v>
      </c>
      <c r="K6676" s="164">
        <f t="shared" si="319"/>
        <v>0</v>
      </c>
      <c r="L6676" s="165">
        <f t="shared" si="320"/>
        <v>0</v>
      </c>
      <c r="M6676" s="172">
        <v>127</v>
      </c>
      <c r="N6676" s="172">
        <v>64</v>
      </c>
      <c r="O6676" s="167" t="s">
        <v>133</v>
      </c>
      <c r="P6676" s="260" t="e">
        <f t="shared" si="318"/>
        <v>#NUM!</v>
      </c>
      <c r="S6676" s="272"/>
    </row>
    <row r="6677" spans="1:19">
      <c r="A6677" s="161" t="s">
        <v>7909</v>
      </c>
      <c r="C6677" s="161" t="s">
        <v>133</v>
      </c>
      <c r="F6677" s="163" t="s">
        <v>133</v>
      </c>
      <c r="G6677" s="266" t="s">
        <v>133</v>
      </c>
      <c r="H6677" s="163" t="s">
        <v>133</v>
      </c>
      <c r="I6677" s="163" t="s">
        <v>133</v>
      </c>
      <c r="J6677" s="163" t="s">
        <v>133</v>
      </c>
      <c r="K6677" s="164">
        <f t="shared" si="319"/>
        <v>0</v>
      </c>
      <c r="L6677" s="165">
        <f t="shared" si="320"/>
        <v>0</v>
      </c>
      <c r="M6677" s="172">
        <v>127</v>
      </c>
      <c r="N6677" s="172">
        <v>64</v>
      </c>
      <c r="O6677" s="167" t="s">
        <v>133</v>
      </c>
      <c r="P6677" s="260" t="e">
        <f t="shared" si="318"/>
        <v>#NUM!</v>
      </c>
      <c r="S6677" s="272"/>
    </row>
    <row r="6678" spans="1:19">
      <c r="A6678" s="161" t="s">
        <v>7910</v>
      </c>
      <c r="C6678" s="161" t="s">
        <v>133</v>
      </c>
      <c r="F6678" s="163" t="s">
        <v>133</v>
      </c>
      <c r="G6678" s="266" t="s">
        <v>133</v>
      </c>
      <c r="H6678" s="163" t="s">
        <v>133</v>
      </c>
      <c r="I6678" s="163" t="s">
        <v>133</v>
      </c>
      <c r="J6678" s="163" t="s">
        <v>133</v>
      </c>
      <c r="K6678" s="164">
        <f t="shared" si="319"/>
        <v>0</v>
      </c>
      <c r="L6678" s="165">
        <f t="shared" si="320"/>
        <v>0</v>
      </c>
      <c r="M6678" s="172">
        <v>127</v>
      </c>
      <c r="N6678" s="172">
        <v>64</v>
      </c>
      <c r="O6678" s="167" t="s">
        <v>133</v>
      </c>
      <c r="P6678" s="260" t="e">
        <f t="shared" si="318"/>
        <v>#NUM!</v>
      </c>
      <c r="S6678" s="272"/>
    </row>
    <row r="6679" spans="1:19">
      <c r="A6679" s="161" t="s">
        <v>7911</v>
      </c>
      <c r="C6679" s="161" t="s">
        <v>133</v>
      </c>
      <c r="F6679" s="163" t="s">
        <v>133</v>
      </c>
      <c r="G6679" s="266" t="s">
        <v>133</v>
      </c>
      <c r="H6679" s="163" t="s">
        <v>133</v>
      </c>
      <c r="I6679" s="163" t="s">
        <v>133</v>
      </c>
      <c r="J6679" s="163" t="s">
        <v>133</v>
      </c>
      <c r="K6679" s="164">
        <f t="shared" si="319"/>
        <v>0</v>
      </c>
      <c r="L6679" s="165">
        <f t="shared" si="320"/>
        <v>0</v>
      </c>
      <c r="M6679" s="172">
        <v>127</v>
      </c>
      <c r="N6679" s="172">
        <v>64</v>
      </c>
      <c r="O6679" s="167" t="s">
        <v>133</v>
      </c>
      <c r="P6679" s="260" t="e">
        <f t="shared" si="318"/>
        <v>#NUM!</v>
      </c>
      <c r="S6679" s="272"/>
    </row>
    <row r="6680" spans="1:19">
      <c r="A6680" s="161" t="s">
        <v>7912</v>
      </c>
      <c r="C6680" s="161" t="s">
        <v>133</v>
      </c>
      <c r="F6680" s="163" t="s">
        <v>133</v>
      </c>
      <c r="G6680" s="266" t="s">
        <v>133</v>
      </c>
      <c r="H6680" s="163" t="s">
        <v>133</v>
      </c>
      <c r="I6680" s="163" t="s">
        <v>133</v>
      </c>
      <c r="J6680" s="163" t="s">
        <v>133</v>
      </c>
      <c r="K6680" s="164">
        <f t="shared" si="319"/>
        <v>0</v>
      </c>
      <c r="L6680" s="165">
        <f t="shared" si="320"/>
        <v>0</v>
      </c>
      <c r="M6680" s="172">
        <v>127</v>
      </c>
      <c r="N6680" s="172">
        <v>64</v>
      </c>
      <c r="O6680" s="167" t="s">
        <v>133</v>
      </c>
      <c r="P6680" s="260" t="e">
        <f t="shared" si="318"/>
        <v>#NUM!</v>
      </c>
      <c r="S6680" s="272"/>
    </row>
    <row r="6681" spans="1:19">
      <c r="A6681" s="161" t="s">
        <v>7913</v>
      </c>
      <c r="C6681" s="161" t="s">
        <v>133</v>
      </c>
      <c r="F6681" s="163" t="s">
        <v>133</v>
      </c>
      <c r="G6681" s="266" t="s">
        <v>133</v>
      </c>
      <c r="H6681" s="163" t="s">
        <v>133</v>
      </c>
      <c r="I6681" s="163" t="s">
        <v>133</v>
      </c>
      <c r="J6681" s="163" t="s">
        <v>133</v>
      </c>
      <c r="K6681" s="164">
        <f t="shared" si="319"/>
        <v>0</v>
      </c>
      <c r="L6681" s="165">
        <f t="shared" si="320"/>
        <v>0</v>
      </c>
      <c r="M6681" s="172">
        <v>127</v>
      </c>
      <c r="N6681" s="172">
        <v>64</v>
      </c>
      <c r="O6681" s="167" t="s">
        <v>133</v>
      </c>
      <c r="P6681" s="260" t="e">
        <f t="shared" si="318"/>
        <v>#NUM!</v>
      </c>
      <c r="S6681" s="272"/>
    </row>
    <row r="6682" spans="1:19">
      <c r="A6682" s="161" t="s">
        <v>7914</v>
      </c>
      <c r="C6682" s="161" t="s">
        <v>133</v>
      </c>
      <c r="F6682" s="163" t="s">
        <v>133</v>
      </c>
      <c r="G6682" s="266" t="s">
        <v>133</v>
      </c>
      <c r="H6682" s="163" t="s">
        <v>133</v>
      </c>
      <c r="I6682" s="163" t="s">
        <v>133</v>
      </c>
      <c r="J6682" s="163" t="s">
        <v>133</v>
      </c>
      <c r="K6682" s="164">
        <f t="shared" si="319"/>
        <v>0</v>
      </c>
      <c r="L6682" s="165">
        <f t="shared" si="320"/>
        <v>0</v>
      </c>
      <c r="M6682" s="172">
        <v>127</v>
      </c>
      <c r="N6682" s="172">
        <v>64</v>
      </c>
      <c r="O6682" s="167" t="s">
        <v>133</v>
      </c>
      <c r="P6682" s="260" t="e">
        <f t="shared" si="318"/>
        <v>#NUM!</v>
      </c>
      <c r="S6682" s="272"/>
    </row>
    <row r="6683" spans="1:19">
      <c r="A6683" s="161" t="s">
        <v>7915</v>
      </c>
      <c r="C6683" s="161" t="s">
        <v>133</v>
      </c>
      <c r="F6683" s="163" t="s">
        <v>133</v>
      </c>
      <c r="G6683" s="266" t="s">
        <v>133</v>
      </c>
      <c r="H6683" s="163" t="s">
        <v>133</v>
      </c>
      <c r="I6683" s="163" t="s">
        <v>133</v>
      </c>
      <c r="J6683" s="163" t="s">
        <v>133</v>
      </c>
      <c r="K6683" s="164">
        <f t="shared" si="319"/>
        <v>0</v>
      </c>
      <c r="L6683" s="165">
        <f t="shared" si="320"/>
        <v>0</v>
      </c>
      <c r="M6683" s="172">
        <v>127</v>
      </c>
      <c r="N6683" s="172">
        <v>64</v>
      </c>
      <c r="O6683" s="167" t="s">
        <v>133</v>
      </c>
      <c r="P6683" s="260" t="e">
        <f t="shared" si="318"/>
        <v>#NUM!</v>
      </c>
      <c r="S6683" s="272"/>
    </row>
    <row r="6684" spans="1:19">
      <c r="A6684" s="161" t="s">
        <v>7916</v>
      </c>
      <c r="C6684" s="161" t="s">
        <v>133</v>
      </c>
      <c r="F6684" s="163" t="s">
        <v>133</v>
      </c>
      <c r="G6684" s="266" t="s">
        <v>133</v>
      </c>
      <c r="H6684" s="163" t="s">
        <v>133</v>
      </c>
      <c r="I6684" s="163" t="s">
        <v>133</v>
      </c>
      <c r="J6684" s="163" t="s">
        <v>133</v>
      </c>
      <c r="K6684" s="164">
        <f t="shared" si="319"/>
        <v>0</v>
      </c>
      <c r="L6684" s="165">
        <f t="shared" si="320"/>
        <v>0</v>
      </c>
      <c r="M6684" s="172">
        <v>127</v>
      </c>
      <c r="N6684" s="172">
        <v>64</v>
      </c>
      <c r="O6684" s="167" t="s">
        <v>133</v>
      </c>
      <c r="P6684" s="260" t="e">
        <f t="shared" si="318"/>
        <v>#NUM!</v>
      </c>
      <c r="S6684" s="272"/>
    </row>
    <row r="6685" spans="1:19">
      <c r="A6685" s="161" t="s">
        <v>7917</v>
      </c>
      <c r="C6685" s="161" t="s">
        <v>133</v>
      </c>
      <c r="F6685" s="163" t="s">
        <v>133</v>
      </c>
      <c r="G6685" s="266" t="s">
        <v>133</v>
      </c>
      <c r="H6685" s="163" t="s">
        <v>133</v>
      </c>
      <c r="I6685" s="163" t="s">
        <v>133</v>
      </c>
      <c r="J6685" s="163" t="s">
        <v>133</v>
      </c>
      <c r="K6685" s="164">
        <f t="shared" si="319"/>
        <v>0</v>
      </c>
      <c r="L6685" s="165">
        <f t="shared" si="320"/>
        <v>0</v>
      </c>
      <c r="M6685" s="172">
        <v>127</v>
      </c>
      <c r="N6685" s="172">
        <v>64</v>
      </c>
      <c r="O6685" s="167" t="s">
        <v>133</v>
      </c>
      <c r="P6685" s="260" t="e">
        <f t="shared" si="318"/>
        <v>#NUM!</v>
      </c>
      <c r="S6685" s="272"/>
    </row>
    <row r="6686" spans="1:19">
      <c r="A6686" s="161" t="s">
        <v>7918</v>
      </c>
      <c r="C6686" s="161" t="s">
        <v>133</v>
      </c>
      <c r="F6686" s="163" t="s">
        <v>133</v>
      </c>
      <c r="G6686" s="266" t="s">
        <v>133</v>
      </c>
      <c r="H6686" s="163" t="s">
        <v>133</v>
      </c>
      <c r="I6686" s="163" t="s">
        <v>133</v>
      </c>
      <c r="J6686" s="163" t="s">
        <v>133</v>
      </c>
      <c r="K6686" s="164">
        <f t="shared" si="319"/>
        <v>0</v>
      </c>
      <c r="L6686" s="165">
        <f t="shared" si="320"/>
        <v>0</v>
      </c>
      <c r="M6686" s="172">
        <v>127</v>
      </c>
      <c r="N6686" s="172">
        <v>64</v>
      </c>
      <c r="O6686" s="167" t="s">
        <v>133</v>
      </c>
      <c r="P6686" s="260" t="e">
        <f t="shared" si="318"/>
        <v>#NUM!</v>
      </c>
      <c r="S6686" s="272"/>
    </row>
    <row r="6687" spans="1:19">
      <c r="A6687" s="161" t="s">
        <v>7919</v>
      </c>
      <c r="C6687" s="161" t="s">
        <v>133</v>
      </c>
      <c r="F6687" s="163" t="s">
        <v>133</v>
      </c>
      <c r="G6687" s="266" t="s">
        <v>133</v>
      </c>
      <c r="H6687" s="163" t="s">
        <v>133</v>
      </c>
      <c r="I6687" s="163" t="s">
        <v>133</v>
      </c>
      <c r="J6687" s="163" t="s">
        <v>133</v>
      </c>
      <c r="K6687" s="164">
        <f t="shared" si="319"/>
        <v>0</v>
      </c>
      <c r="L6687" s="165">
        <f t="shared" si="320"/>
        <v>0</v>
      </c>
      <c r="M6687" s="172">
        <v>127</v>
      </c>
      <c r="N6687" s="172">
        <v>64</v>
      </c>
      <c r="O6687" s="167" t="s">
        <v>133</v>
      </c>
      <c r="P6687" s="260" t="e">
        <f t="shared" si="318"/>
        <v>#NUM!</v>
      </c>
      <c r="S6687" s="272"/>
    </row>
    <row r="6688" spans="1:19">
      <c r="A6688" s="161" t="s">
        <v>7920</v>
      </c>
      <c r="C6688" s="161" t="s">
        <v>133</v>
      </c>
      <c r="F6688" s="163" t="s">
        <v>133</v>
      </c>
      <c r="G6688" s="266" t="s">
        <v>133</v>
      </c>
      <c r="H6688" s="163" t="s">
        <v>133</v>
      </c>
      <c r="I6688" s="163" t="s">
        <v>133</v>
      </c>
      <c r="J6688" s="163" t="s">
        <v>133</v>
      </c>
      <c r="K6688" s="164">
        <f t="shared" si="319"/>
        <v>0</v>
      </c>
      <c r="L6688" s="165">
        <f t="shared" si="320"/>
        <v>0</v>
      </c>
      <c r="M6688" s="172">
        <v>127</v>
      </c>
      <c r="N6688" s="172">
        <v>64</v>
      </c>
      <c r="O6688" s="167" t="s">
        <v>133</v>
      </c>
      <c r="P6688" s="260" t="e">
        <f t="shared" si="318"/>
        <v>#NUM!</v>
      </c>
      <c r="S6688" s="272"/>
    </row>
    <row r="6689" spans="1:19">
      <c r="A6689" s="161" t="s">
        <v>7921</v>
      </c>
      <c r="C6689" s="161" t="s">
        <v>133</v>
      </c>
      <c r="F6689" s="163" t="s">
        <v>133</v>
      </c>
      <c r="G6689" s="266" t="s">
        <v>133</v>
      </c>
      <c r="H6689" s="163" t="s">
        <v>133</v>
      </c>
      <c r="I6689" s="163" t="s">
        <v>133</v>
      </c>
      <c r="J6689" s="163" t="s">
        <v>133</v>
      </c>
      <c r="K6689" s="164">
        <f t="shared" si="319"/>
        <v>0</v>
      </c>
      <c r="L6689" s="165">
        <f t="shared" si="320"/>
        <v>0</v>
      </c>
      <c r="M6689" s="172">
        <v>127</v>
      </c>
      <c r="N6689" s="172">
        <v>64</v>
      </c>
      <c r="O6689" s="167" t="s">
        <v>133</v>
      </c>
      <c r="P6689" s="260" t="e">
        <f t="shared" si="318"/>
        <v>#NUM!</v>
      </c>
      <c r="S6689" s="272"/>
    </row>
    <row r="6690" spans="1:19">
      <c r="A6690" s="161" t="s">
        <v>7922</v>
      </c>
      <c r="C6690" s="161" t="s">
        <v>133</v>
      </c>
      <c r="F6690" s="163" t="s">
        <v>133</v>
      </c>
      <c r="G6690" s="266" t="s">
        <v>133</v>
      </c>
      <c r="H6690" s="163" t="s">
        <v>133</v>
      </c>
      <c r="I6690" s="163" t="s">
        <v>133</v>
      </c>
      <c r="J6690" s="163" t="s">
        <v>133</v>
      </c>
      <c r="K6690" s="164">
        <f t="shared" si="319"/>
        <v>0</v>
      </c>
      <c r="L6690" s="165">
        <f t="shared" si="320"/>
        <v>0</v>
      </c>
      <c r="M6690" s="172">
        <v>127</v>
      </c>
      <c r="N6690" s="172">
        <v>64</v>
      </c>
      <c r="O6690" s="167" t="s">
        <v>133</v>
      </c>
      <c r="P6690" s="260" t="e">
        <f t="shared" si="318"/>
        <v>#NUM!</v>
      </c>
      <c r="S6690" s="272"/>
    </row>
    <row r="6691" spans="1:19">
      <c r="A6691" s="161" t="s">
        <v>7923</v>
      </c>
      <c r="C6691" s="161" t="s">
        <v>133</v>
      </c>
      <c r="F6691" s="163" t="s">
        <v>133</v>
      </c>
      <c r="G6691" s="266" t="s">
        <v>133</v>
      </c>
      <c r="H6691" s="163" t="s">
        <v>133</v>
      </c>
      <c r="I6691" s="163" t="s">
        <v>133</v>
      </c>
      <c r="J6691" s="163" t="s">
        <v>133</v>
      </c>
      <c r="K6691" s="164">
        <f t="shared" si="319"/>
        <v>0</v>
      </c>
      <c r="L6691" s="165">
        <f t="shared" si="320"/>
        <v>0</v>
      </c>
      <c r="M6691" s="172">
        <v>127</v>
      </c>
      <c r="N6691" s="172">
        <v>64</v>
      </c>
      <c r="O6691" s="167" t="s">
        <v>133</v>
      </c>
      <c r="P6691" s="260" t="e">
        <f t="shared" si="318"/>
        <v>#NUM!</v>
      </c>
      <c r="S6691" s="272"/>
    </row>
    <row r="6692" spans="1:19">
      <c r="A6692" s="161" t="s">
        <v>7924</v>
      </c>
      <c r="C6692" s="161" t="s">
        <v>133</v>
      </c>
      <c r="F6692" s="163" t="s">
        <v>133</v>
      </c>
      <c r="G6692" s="266" t="s">
        <v>133</v>
      </c>
      <c r="H6692" s="163" t="s">
        <v>133</v>
      </c>
      <c r="I6692" s="163" t="s">
        <v>133</v>
      </c>
      <c r="J6692" s="163" t="s">
        <v>133</v>
      </c>
      <c r="K6692" s="164">
        <f t="shared" si="319"/>
        <v>0</v>
      </c>
      <c r="L6692" s="165">
        <f t="shared" si="320"/>
        <v>0</v>
      </c>
      <c r="M6692" s="172">
        <v>127</v>
      </c>
      <c r="N6692" s="172">
        <v>64</v>
      </c>
      <c r="O6692" s="167" t="s">
        <v>133</v>
      </c>
      <c r="P6692" s="260" t="e">
        <f t="shared" si="318"/>
        <v>#NUM!</v>
      </c>
      <c r="S6692" s="272"/>
    </row>
    <row r="6693" spans="1:19">
      <c r="A6693" s="161" t="s">
        <v>7925</v>
      </c>
      <c r="C6693" s="161" t="s">
        <v>133</v>
      </c>
      <c r="F6693" s="163" t="s">
        <v>133</v>
      </c>
      <c r="G6693" s="266" t="s">
        <v>133</v>
      </c>
      <c r="H6693" s="163" t="s">
        <v>133</v>
      </c>
      <c r="I6693" s="163" t="s">
        <v>133</v>
      </c>
      <c r="J6693" s="163" t="s">
        <v>133</v>
      </c>
      <c r="K6693" s="164">
        <f t="shared" si="319"/>
        <v>0</v>
      </c>
      <c r="L6693" s="165">
        <f t="shared" si="320"/>
        <v>0</v>
      </c>
      <c r="M6693" s="172">
        <v>127</v>
      </c>
      <c r="N6693" s="172">
        <v>64</v>
      </c>
      <c r="O6693" s="167" t="s">
        <v>133</v>
      </c>
      <c r="P6693" s="260" t="e">
        <f t="shared" si="318"/>
        <v>#NUM!</v>
      </c>
      <c r="S6693" s="272"/>
    </row>
    <row r="6694" spans="1:19">
      <c r="A6694" s="161" t="s">
        <v>7926</v>
      </c>
      <c r="C6694" s="161" t="s">
        <v>133</v>
      </c>
      <c r="F6694" s="163" t="s">
        <v>133</v>
      </c>
      <c r="G6694" s="266" t="s">
        <v>133</v>
      </c>
      <c r="H6694" s="163" t="s">
        <v>133</v>
      </c>
      <c r="I6694" s="163" t="s">
        <v>133</v>
      </c>
      <c r="J6694" s="163" t="s">
        <v>133</v>
      </c>
      <c r="K6694" s="164">
        <f t="shared" si="319"/>
        <v>0</v>
      </c>
      <c r="L6694" s="165">
        <f t="shared" si="320"/>
        <v>0</v>
      </c>
      <c r="M6694" s="172">
        <v>127</v>
      </c>
      <c r="N6694" s="172">
        <v>64</v>
      </c>
      <c r="O6694" s="167" t="s">
        <v>133</v>
      </c>
      <c r="P6694" s="260" t="e">
        <f t="shared" si="318"/>
        <v>#NUM!</v>
      </c>
      <c r="S6694" s="272"/>
    </row>
    <row r="6695" spans="1:19">
      <c r="A6695" s="161" t="s">
        <v>7927</v>
      </c>
      <c r="C6695" s="161" t="s">
        <v>133</v>
      </c>
      <c r="F6695" s="163" t="s">
        <v>133</v>
      </c>
      <c r="G6695" s="266" t="s">
        <v>133</v>
      </c>
      <c r="H6695" s="163" t="s">
        <v>133</v>
      </c>
      <c r="I6695" s="163" t="s">
        <v>133</v>
      </c>
      <c r="J6695" s="163" t="s">
        <v>133</v>
      </c>
      <c r="K6695" s="164">
        <f t="shared" si="319"/>
        <v>0</v>
      </c>
      <c r="L6695" s="165">
        <f t="shared" si="320"/>
        <v>0</v>
      </c>
      <c r="M6695" s="172">
        <v>127</v>
      </c>
      <c r="N6695" s="172">
        <v>64</v>
      </c>
      <c r="O6695" s="167" t="s">
        <v>133</v>
      </c>
      <c r="P6695" s="260" t="e">
        <f t="shared" si="318"/>
        <v>#NUM!</v>
      </c>
      <c r="S6695" s="272"/>
    </row>
    <row r="6696" spans="1:19">
      <c r="A6696" s="161" t="s">
        <v>7928</v>
      </c>
      <c r="C6696" s="161" t="s">
        <v>133</v>
      </c>
      <c r="F6696" s="163" t="s">
        <v>133</v>
      </c>
      <c r="G6696" s="266" t="s">
        <v>133</v>
      </c>
      <c r="H6696" s="163" t="s">
        <v>133</v>
      </c>
      <c r="I6696" s="163" t="s">
        <v>133</v>
      </c>
      <c r="J6696" s="163" t="s">
        <v>133</v>
      </c>
      <c r="K6696" s="164">
        <f t="shared" si="319"/>
        <v>0</v>
      </c>
      <c r="L6696" s="165">
        <f t="shared" si="320"/>
        <v>0</v>
      </c>
      <c r="M6696" s="172">
        <v>127</v>
      </c>
      <c r="N6696" s="172">
        <v>64</v>
      </c>
      <c r="O6696" s="167" t="s">
        <v>133</v>
      </c>
      <c r="P6696" s="260" t="e">
        <f t="shared" si="318"/>
        <v>#NUM!</v>
      </c>
      <c r="S6696" s="272"/>
    </row>
    <row r="6697" spans="1:19">
      <c r="A6697" s="161" t="s">
        <v>7929</v>
      </c>
      <c r="C6697" s="161" t="s">
        <v>133</v>
      </c>
      <c r="F6697" s="163" t="s">
        <v>133</v>
      </c>
      <c r="G6697" s="266" t="s">
        <v>133</v>
      </c>
      <c r="H6697" s="163" t="s">
        <v>133</v>
      </c>
      <c r="I6697" s="163" t="s">
        <v>133</v>
      </c>
      <c r="J6697" s="163" t="s">
        <v>133</v>
      </c>
      <c r="K6697" s="164">
        <f t="shared" si="319"/>
        <v>0</v>
      </c>
      <c r="L6697" s="165">
        <f t="shared" si="320"/>
        <v>0</v>
      </c>
      <c r="M6697" s="172">
        <v>127</v>
      </c>
      <c r="N6697" s="172">
        <v>64</v>
      </c>
      <c r="O6697" s="167" t="s">
        <v>133</v>
      </c>
      <c r="P6697" s="260" t="e">
        <f t="shared" si="318"/>
        <v>#NUM!</v>
      </c>
      <c r="S6697" s="272"/>
    </row>
    <row r="6698" spans="1:19">
      <c r="A6698" s="161" t="s">
        <v>7930</v>
      </c>
      <c r="C6698" s="161" t="s">
        <v>133</v>
      </c>
      <c r="F6698" s="163" t="s">
        <v>133</v>
      </c>
      <c r="G6698" s="266" t="s">
        <v>133</v>
      </c>
      <c r="H6698" s="163" t="s">
        <v>133</v>
      </c>
      <c r="I6698" s="163" t="s">
        <v>133</v>
      </c>
      <c r="J6698" s="163" t="s">
        <v>133</v>
      </c>
      <c r="K6698" s="164">
        <f t="shared" si="319"/>
        <v>0</v>
      </c>
      <c r="L6698" s="165">
        <f t="shared" si="320"/>
        <v>0</v>
      </c>
      <c r="M6698" s="172">
        <v>127</v>
      </c>
      <c r="N6698" s="172">
        <v>64</v>
      </c>
      <c r="O6698" s="167" t="s">
        <v>133</v>
      </c>
      <c r="P6698" s="260" t="e">
        <f t="shared" si="318"/>
        <v>#NUM!</v>
      </c>
      <c r="S6698" s="272"/>
    </row>
    <row r="6699" spans="1:19">
      <c r="A6699" s="161" t="s">
        <v>7931</v>
      </c>
      <c r="C6699" s="161" t="s">
        <v>133</v>
      </c>
      <c r="F6699" s="163" t="s">
        <v>133</v>
      </c>
      <c r="G6699" s="266" t="s">
        <v>133</v>
      </c>
      <c r="H6699" s="163" t="s">
        <v>133</v>
      </c>
      <c r="I6699" s="163" t="s">
        <v>133</v>
      </c>
      <c r="J6699" s="163" t="s">
        <v>133</v>
      </c>
      <c r="K6699" s="164">
        <f t="shared" si="319"/>
        <v>0</v>
      </c>
      <c r="L6699" s="165">
        <f t="shared" si="320"/>
        <v>0</v>
      </c>
      <c r="M6699" s="172">
        <v>127</v>
      </c>
      <c r="N6699" s="172">
        <v>64</v>
      </c>
      <c r="O6699" s="167" t="s">
        <v>133</v>
      </c>
      <c r="P6699" s="260" t="e">
        <f t="shared" si="318"/>
        <v>#NUM!</v>
      </c>
      <c r="S6699" s="272"/>
    </row>
    <row r="6700" spans="1:19">
      <c r="A6700" s="161" t="s">
        <v>7932</v>
      </c>
      <c r="C6700" s="161" t="s">
        <v>133</v>
      </c>
      <c r="F6700" s="163" t="s">
        <v>133</v>
      </c>
      <c r="G6700" s="266" t="s">
        <v>133</v>
      </c>
      <c r="H6700" s="163" t="s">
        <v>133</v>
      </c>
      <c r="I6700" s="163" t="s">
        <v>133</v>
      </c>
      <c r="J6700" s="163" t="s">
        <v>133</v>
      </c>
      <c r="K6700" s="164">
        <f t="shared" si="319"/>
        <v>0</v>
      </c>
      <c r="L6700" s="165">
        <f t="shared" si="320"/>
        <v>0</v>
      </c>
      <c r="M6700" s="172">
        <v>127</v>
      </c>
      <c r="N6700" s="172">
        <v>64</v>
      </c>
      <c r="O6700" s="167" t="s">
        <v>133</v>
      </c>
      <c r="P6700" s="260" t="e">
        <f t="shared" si="318"/>
        <v>#NUM!</v>
      </c>
      <c r="S6700" s="272"/>
    </row>
    <row r="6701" spans="1:19">
      <c r="A6701" s="161" t="s">
        <v>7933</v>
      </c>
      <c r="C6701" s="161" t="s">
        <v>133</v>
      </c>
      <c r="F6701" s="163" t="s">
        <v>133</v>
      </c>
      <c r="G6701" s="266" t="s">
        <v>133</v>
      </c>
      <c r="H6701" s="163" t="s">
        <v>133</v>
      </c>
      <c r="I6701" s="163" t="s">
        <v>133</v>
      </c>
      <c r="J6701" s="163" t="s">
        <v>133</v>
      </c>
      <c r="K6701" s="164">
        <f t="shared" si="319"/>
        <v>0</v>
      </c>
      <c r="L6701" s="165">
        <f t="shared" si="320"/>
        <v>0</v>
      </c>
      <c r="M6701" s="172">
        <v>127</v>
      </c>
      <c r="N6701" s="172">
        <v>64</v>
      </c>
      <c r="O6701" s="167" t="s">
        <v>133</v>
      </c>
      <c r="P6701" s="260" t="e">
        <f t="shared" si="318"/>
        <v>#NUM!</v>
      </c>
      <c r="S6701" s="272"/>
    </row>
    <row r="6702" spans="1:19">
      <c r="A6702" s="161" t="s">
        <v>7934</v>
      </c>
      <c r="C6702" s="161" t="s">
        <v>133</v>
      </c>
      <c r="F6702" s="163" t="s">
        <v>133</v>
      </c>
      <c r="G6702" s="266" t="s">
        <v>133</v>
      </c>
      <c r="H6702" s="163" t="s">
        <v>133</v>
      </c>
      <c r="I6702" s="163" t="s">
        <v>133</v>
      </c>
      <c r="J6702" s="163" t="s">
        <v>133</v>
      </c>
      <c r="K6702" s="164">
        <f t="shared" si="319"/>
        <v>0</v>
      </c>
      <c r="L6702" s="165">
        <f t="shared" si="320"/>
        <v>0</v>
      </c>
      <c r="M6702" s="172">
        <v>127</v>
      </c>
      <c r="N6702" s="172">
        <v>64</v>
      </c>
      <c r="O6702" s="167" t="s">
        <v>133</v>
      </c>
      <c r="P6702" s="260" t="e">
        <f t="shared" si="318"/>
        <v>#NUM!</v>
      </c>
      <c r="S6702" s="272"/>
    </row>
    <row r="6703" spans="1:19">
      <c r="A6703" s="161" t="s">
        <v>7935</v>
      </c>
      <c r="C6703" s="161" t="s">
        <v>133</v>
      </c>
      <c r="F6703" s="163" t="s">
        <v>133</v>
      </c>
      <c r="G6703" s="266" t="s">
        <v>133</v>
      </c>
      <c r="H6703" s="163" t="s">
        <v>133</v>
      </c>
      <c r="I6703" s="163" t="s">
        <v>133</v>
      </c>
      <c r="J6703" s="163" t="s">
        <v>133</v>
      </c>
      <c r="K6703" s="164">
        <f t="shared" si="319"/>
        <v>0</v>
      </c>
      <c r="L6703" s="165">
        <f t="shared" si="320"/>
        <v>0</v>
      </c>
      <c r="M6703" s="172">
        <v>127</v>
      </c>
      <c r="N6703" s="172">
        <v>64</v>
      </c>
      <c r="O6703" s="167" t="s">
        <v>133</v>
      </c>
      <c r="P6703" s="260" t="e">
        <f t="shared" si="318"/>
        <v>#NUM!</v>
      </c>
      <c r="S6703" s="272"/>
    </row>
    <row r="6704" spans="1:19">
      <c r="A6704" s="161" t="s">
        <v>7936</v>
      </c>
      <c r="C6704" s="161" t="s">
        <v>133</v>
      </c>
      <c r="F6704" s="163" t="s">
        <v>133</v>
      </c>
      <c r="G6704" s="266" t="s">
        <v>133</v>
      </c>
      <c r="H6704" s="163" t="s">
        <v>133</v>
      </c>
      <c r="I6704" s="163" t="s">
        <v>133</v>
      </c>
      <c r="J6704" s="163" t="s">
        <v>133</v>
      </c>
      <c r="K6704" s="164">
        <f t="shared" si="319"/>
        <v>0</v>
      </c>
      <c r="L6704" s="165">
        <f t="shared" si="320"/>
        <v>0</v>
      </c>
      <c r="M6704" s="172">
        <v>127</v>
      </c>
      <c r="N6704" s="172">
        <v>64</v>
      </c>
      <c r="O6704" s="167" t="s">
        <v>133</v>
      </c>
      <c r="P6704" s="260" t="e">
        <f t="shared" si="318"/>
        <v>#NUM!</v>
      </c>
      <c r="S6704" s="272"/>
    </row>
    <row r="6705" spans="1:19">
      <c r="A6705" s="161" t="s">
        <v>7937</v>
      </c>
      <c r="C6705" s="161" t="s">
        <v>133</v>
      </c>
      <c r="F6705" s="163" t="s">
        <v>133</v>
      </c>
      <c r="G6705" s="266" t="s">
        <v>133</v>
      </c>
      <c r="H6705" s="163" t="s">
        <v>133</v>
      </c>
      <c r="I6705" s="163" t="s">
        <v>133</v>
      </c>
      <c r="J6705" s="163" t="s">
        <v>133</v>
      </c>
      <c r="K6705" s="164">
        <f t="shared" si="319"/>
        <v>0</v>
      </c>
      <c r="L6705" s="165">
        <f t="shared" si="320"/>
        <v>0</v>
      </c>
      <c r="M6705" s="172">
        <v>127</v>
      </c>
      <c r="N6705" s="172">
        <v>64</v>
      </c>
      <c r="O6705" s="167" t="s">
        <v>133</v>
      </c>
      <c r="P6705" s="260" t="e">
        <f t="shared" si="318"/>
        <v>#NUM!</v>
      </c>
      <c r="S6705" s="272"/>
    </row>
    <row r="6706" spans="1:19">
      <c r="A6706" s="161" t="s">
        <v>7938</v>
      </c>
      <c r="C6706" s="161" t="s">
        <v>133</v>
      </c>
      <c r="F6706" s="163" t="s">
        <v>133</v>
      </c>
      <c r="G6706" s="266" t="s">
        <v>133</v>
      </c>
      <c r="H6706" s="163" t="s">
        <v>133</v>
      </c>
      <c r="I6706" s="163" t="s">
        <v>133</v>
      </c>
      <c r="J6706" s="163" t="s">
        <v>133</v>
      </c>
      <c r="K6706" s="164">
        <f t="shared" si="319"/>
        <v>0</v>
      </c>
      <c r="L6706" s="165">
        <f t="shared" si="320"/>
        <v>0</v>
      </c>
      <c r="M6706" s="172">
        <v>127</v>
      </c>
      <c r="N6706" s="172">
        <v>64</v>
      </c>
      <c r="O6706" s="167" t="s">
        <v>133</v>
      </c>
      <c r="P6706" s="260" t="e">
        <f t="shared" si="318"/>
        <v>#NUM!</v>
      </c>
      <c r="S6706" s="272"/>
    </row>
    <row r="6707" spans="1:19">
      <c r="A6707" s="161" t="s">
        <v>7939</v>
      </c>
      <c r="C6707" s="161" t="s">
        <v>133</v>
      </c>
      <c r="F6707" s="163" t="s">
        <v>133</v>
      </c>
      <c r="G6707" s="266" t="s">
        <v>133</v>
      </c>
      <c r="H6707" s="163" t="s">
        <v>133</v>
      </c>
      <c r="I6707" s="163" t="s">
        <v>133</v>
      </c>
      <c r="J6707" s="163" t="s">
        <v>133</v>
      </c>
      <c r="K6707" s="164">
        <f t="shared" si="319"/>
        <v>0</v>
      </c>
      <c r="L6707" s="165">
        <f t="shared" si="320"/>
        <v>0</v>
      </c>
      <c r="M6707" s="172">
        <v>127</v>
      </c>
      <c r="N6707" s="172">
        <v>64</v>
      </c>
      <c r="O6707" s="167" t="s">
        <v>133</v>
      </c>
      <c r="P6707" s="260" t="e">
        <f t="shared" si="318"/>
        <v>#NUM!</v>
      </c>
      <c r="S6707" s="272"/>
    </row>
    <row r="6708" spans="1:19">
      <c r="A6708" s="161" t="s">
        <v>7940</v>
      </c>
      <c r="C6708" s="161" t="s">
        <v>133</v>
      </c>
      <c r="F6708" s="163" t="s">
        <v>133</v>
      </c>
      <c r="G6708" s="266" t="s">
        <v>133</v>
      </c>
      <c r="H6708" s="163" t="s">
        <v>133</v>
      </c>
      <c r="I6708" s="163" t="s">
        <v>133</v>
      </c>
      <c r="J6708" s="163" t="s">
        <v>133</v>
      </c>
      <c r="K6708" s="164">
        <f t="shared" si="319"/>
        <v>0</v>
      </c>
      <c r="L6708" s="165">
        <f t="shared" si="320"/>
        <v>0</v>
      </c>
      <c r="M6708" s="172">
        <v>127</v>
      </c>
      <c r="N6708" s="172">
        <v>64</v>
      </c>
      <c r="O6708" s="167" t="s">
        <v>133</v>
      </c>
      <c r="P6708" s="260" t="e">
        <f t="shared" si="318"/>
        <v>#NUM!</v>
      </c>
      <c r="S6708" s="272"/>
    </row>
    <row r="6709" spans="1:19">
      <c r="A6709" s="161" t="s">
        <v>7941</v>
      </c>
      <c r="C6709" s="161" t="s">
        <v>133</v>
      </c>
      <c r="F6709" s="163" t="s">
        <v>133</v>
      </c>
      <c r="G6709" s="266" t="s">
        <v>133</v>
      </c>
      <c r="H6709" s="163" t="s">
        <v>133</v>
      </c>
      <c r="I6709" s="163" t="s">
        <v>133</v>
      </c>
      <c r="J6709" s="163" t="s">
        <v>133</v>
      </c>
      <c r="K6709" s="164">
        <f t="shared" si="319"/>
        <v>0</v>
      </c>
      <c r="L6709" s="165">
        <f t="shared" si="320"/>
        <v>0</v>
      </c>
      <c r="M6709" s="172">
        <v>127</v>
      </c>
      <c r="N6709" s="172">
        <v>64</v>
      </c>
      <c r="O6709" s="167" t="s">
        <v>133</v>
      </c>
      <c r="P6709" s="260" t="e">
        <f t="shared" si="318"/>
        <v>#NUM!</v>
      </c>
      <c r="S6709" s="272"/>
    </row>
    <row r="6710" spans="1:19">
      <c r="A6710" s="161" t="s">
        <v>7942</v>
      </c>
      <c r="C6710" s="161" t="s">
        <v>133</v>
      </c>
      <c r="F6710" s="163" t="s">
        <v>133</v>
      </c>
      <c r="G6710" s="266" t="s">
        <v>133</v>
      </c>
      <c r="H6710" s="163" t="s">
        <v>133</v>
      </c>
      <c r="I6710" s="163" t="s">
        <v>133</v>
      </c>
      <c r="J6710" s="163" t="s">
        <v>133</v>
      </c>
      <c r="K6710" s="164">
        <f t="shared" si="319"/>
        <v>0</v>
      </c>
      <c r="L6710" s="165">
        <f t="shared" si="320"/>
        <v>0</v>
      </c>
      <c r="M6710" s="172">
        <v>127</v>
      </c>
      <c r="N6710" s="172">
        <v>64</v>
      </c>
      <c r="O6710" s="167" t="s">
        <v>133</v>
      </c>
      <c r="P6710" s="260" t="e">
        <f t="shared" si="318"/>
        <v>#NUM!</v>
      </c>
      <c r="S6710" s="272"/>
    </row>
    <row r="6711" spans="1:19">
      <c r="A6711" s="161" t="s">
        <v>7943</v>
      </c>
      <c r="C6711" s="161" t="s">
        <v>133</v>
      </c>
      <c r="F6711" s="163" t="s">
        <v>133</v>
      </c>
      <c r="G6711" s="266" t="s">
        <v>133</v>
      </c>
      <c r="H6711" s="163" t="s">
        <v>133</v>
      </c>
      <c r="I6711" s="163" t="s">
        <v>133</v>
      </c>
      <c r="J6711" s="163" t="s">
        <v>133</v>
      </c>
      <c r="K6711" s="164">
        <f t="shared" si="319"/>
        <v>0</v>
      </c>
      <c r="L6711" s="165">
        <f t="shared" si="320"/>
        <v>0</v>
      </c>
      <c r="M6711" s="172">
        <v>127</v>
      </c>
      <c r="N6711" s="172">
        <v>64</v>
      </c>
      <c r="O6711" s="167" t="s">
        <v>133</v>
      </c>
      <c r="P6711" s="260" t="e">
        <f t="shared" si="318"/>
        <v>#NUM!</v>
      </c>
      <c r="S6711" s="272"/>
    </row>
    <row r="6712" spans="1:19">
      <c r="A6712" s="161" t="s">
        <v>7944</v>
      </c>
      <c r="C6712" s="161" t="s">
        <v>133</v>
      </c>
      <c r="F6712" s="163" t="s">
        <v>133</v>
      </c>
      <c r="G6712" s="266" t="s">
        <v>133</v>
      </c>
      <c r="H6712" s="163" t="s">
        <v>133</v>
      </c>
      <c r="I6712" s="163" t="s">
        <v>133</v>
      </c>
      <c r="J6712" s="163" t="s">
        <v>133</v>
      </c>
      <c r="K6712" s="164">
        <f t="shared" si="319"/>
        <v>0</v>
      </c>
      <c r="L6712" s="165">
        <f t="shared" si="320"/>
        <v>0</v>
      </c>
      <c r="M6712" s="172">
        <v>127</v>
      </c>
      <c r="N6712" s="172">
        <v>64</v>
      </c>
      <c r="O6712" s="167" t="s">
        <v>133</v>
      </c>
      <c r="P6712" s="260" t="e">
        <f t="shared" si="318"/>
        <v>#NUM!</v>
      </c>
      <c r="S6712" s="272"/>
    </row>
    <row r="6713" spans="1:19">
      <c r="A6713" s="161" t="s">
        <v>7945</v>
      </c>
      <c r="C6713" s="161" t="s">
        <v>133</v>
      </c>
      <c r="F6713" s="163" t="s">
        <v>133</v>
      </c>
      <c r="G6713" s="266" t="s">
        <v>133</v>
      </c>
      <c r="H6713" s="163" t="s">
        <v>133</v>
      </c>
      <c r="I6713" s="163" t="s">
        <v>133</v>
      </c>
      <c r="J6713" s="163" t="s">
        <v>133</v>
      </c>
      <c r="K6713" s="164">
        <f t="shared" si="319"/>
        <v>0</v>
      </c>
      <c r="L6713" s="165">
        <f t="shared" si="320"/>
        <v>0</v>
      </c>
      <c r="M6713" s="172">
        <v>127</v>
      </c>
      <c r="N6713" s="172">
        <v>64</v>
      </c>
      <c r="O6713" s="167" t="s">
        <v>133</v>
      </c>
      <c r="P6713" s="260" t="e">
        <f t="shared" si="318"/>
        <v>#NUM!</v>
      </c>
      <c r="S6713" s="272"/>
    </row>
    <row r="6714" spans="1:19">
      <c r="A6714" s="161" t="s">
        <v>7946</v>
      </c>
      <c r="C6714" s="161" t="s">
        <v>133</v>
      </c>
      <c r="F6714" s="163" t="s">
        <v>133</v>
      </c>
      <c r="G6714" s="266" t="s">
        <v>133</v>
      </c>
      <c r="H6714" s="163" t="s">
        <v>133</v>
      </c>
      <c r="I6714" s="163" t="s">
        <v>133</v>
      </c>
      <c r="J6714" s="163" t="s">
        <v>133</v>
      </c>
      <c r="K6714" s="164">
        <f t="shared" si="319"/>
        <v>0</v>
      </c>
      <c r="L6714" s="165">
        <f t="shared" si="320"/>
        <v>0</v>
      </c>
      <c r="M6714" s="172">
        <v>127</v>
      </c>
      <c r="N6714" s="172">
        <v>64</v>
      </c>
      <c r="O6714" s="167" t="s">
        <v>133</v>
      </c>
      <c r="P6714" s="260" t="e">
        <f t="shared" si="318"/>
        <v>#NUM!</v>
      </c>
      <c r="S6714" s="272"/>
    </row>
    <row r="6715" spans="1:19">
      <c r="A6715" s="161" t="s">
        <v>7947</v>
      </c>
      <c r="C6715" s="161" t="s">
        <v>133</v>
      </c>
      <c r="F6715" s="163" t="s">
        <v>133</v>
      </c>
      <c r="G6715" s="266" t="s">
        <v>133</v>
      </c>
      <c r="H6715" s="163" t="s">
        <v>133</v>
      </c>
      <c r="I6715" s="163" t="s">
        <v>133</v>
      </c>
      <c r="J6715" s="163" t="s">
        <v>133</v>
      </c>
      <c r="K6715" s="164">
        <f t="shared" si="319"/>
        <v>0</v>
      </c>
      <c r="L6715" s="165">
        <f t="shared" si="320"/>
        <v>0</v>
      </c>
      <c r="M6715" s="172">
        <v>127</v>
      </c>
      <c r="N6715" s="172">
        <v>64</v>
      </c>
      <c r="O6715" s="167" t="s">
        <v>133</v>
      </c>
      <c r="P6715" s="260" t="e">
        <f t="shared" si="318"/>
        <v>#NUM!</v>
      </c>
      <c r="S6715" s="272"/>
    </row>
    <row r="6716" spans="1:19">
      <c r="A6716" s="161" t="s">
        <v>7948</v>
      </c>
      <c r="C6716" s="161" t="s">
        <v>133</v>
      </c>
      <c r="F6716" s="163" t="s">
        <v>133</v>
      </c>
      <c r="G6716" s="266" t="s">
        <v>133</v>
      </c>
      <c r="H6716" s="163" t="s">
        <v>133</v>
      </c>
      <c r="I6716" s="163" t="s">
        <v>133</v>
      </c>
      <c r="J6716" s="163" t="s">
        <v>133</v>
      </c>
      <c r="K6716" s="164">
        <f t="shared" si="319"/>
        <v>0</v>
      </c>
      <c r="L6716" s="165">
        <f t="shared" si="320"/>
        <v>0</v>
      </c>
      <c r="M6716" s="172">
        <v>127</v>
      </c>
      <c r="N6716" s="172">
        <v>64</v>
      </c>
      <c r="O6716" s="167" t="s">
        <v>133</v>
      </c>
      <c r="P6716" s="260" t="e">
        <f t="shared" si="318"/>
        <v>#NUM!</v>
      </c>
      <c r="S6716" s="272"/>
    </row>
    <row r="6717" spans="1:19">
      <c r="A6717" s="161" t="s">
        <v>7949</v>
      </c>
      <c r="C6717" s="161" t="s">
        <v>133</v>
      </c>
      <c r="F6717" s="163" t="s">
        <v>133</v>
      </c>
      <c r="G6717" s="266" t="s">
        <v>133</v>
      </c>
      <c r="H6717" s="163" t="s">
        <v>133</v>
      </c>
      <c r="I6717" s="163" t="s">
        <v>133</v>
      </c>
      <c r="J6717" s="163" t="s">
        <v>133</v>
      </c>
      <c r="K6717" s="164">
        <f t="shared" si="319"/>
        <v>0</v>
      </c>
      <c r="L6717" s="165">
        <f t="shared" si="320"/>
        <v>0</v>
      </c>
      <c r="M6717" s="172">
        <v>127</v>
      </c>
      <c r="N6717" s="172">
        <v>64</v>
      </c>
      <c r="O6717" s="167" t="s">
        <v>133</v>
      </c>
      <c r="P6717" s="260" t="e">
        <f t="shared" si="318"/>
        <v>#NUM!</v>
      </c>
      <c r="S6717" s="272"/>
    </row>
    <row r="6718" spans="1:19">
      <c r="A6718" s="161" t="s">
        <v>7950</v>
      </c>
      <c r="C6718" s="161" t="s">
        <v>133</v>
      </c>
      <c r="F6718" s="163" t="s">
        <v>133</v>
      </c>
      <c r="G6718" s="266" t="s">
        <v>133</v>
      </c>
      <c r="H6718" s="163" t="s">
        <v>133</v>
      </c>
      <c r="I6718" s="163" t="s">
        <v>133</v>
      </c>
      <c r="J6718" s="163" t="s">
        <v>133</v>
      </c>
      <c r="K6718" s="164">
        <f t="shared" si="319"/>
        <v>0</v>
      </c>
      <c r="L6718" s="165">
        <f t="shared" si="320"/>
        <v>0</v>
      </c>
      <c r="M6718" s="172">
        <v>127</v>
      </c>
      <c r="N6718" s="172">
        <v>64</v>
      </c>
      <c r="O6718" s="167" t="s">
        <v>133</v>
      </c>
      <c r="P6718" s="260" t="e">
        <f t="shared" si="318"/>
        <v>#NUM!</v>
      </c>
      <c r="S6718" s="272"/>
    </row>
    <row r="6719" spans="1:19">
      <c r="A6719" s="161" t="s">
        <v>7951</v>
      </c>
      <c r="C6719" s="161" t="s">
        <v>133</v>
      </c>
      <c r="F6719" s="163" t="s">
        <v>133</v>
      </c>
      <c r="G6719" s="266" t="s">
        <v>133</v>
      </c>
      <c r="H6719" s="163" t="s">
        <v>133</v>
      </c>
      <c r="I6719" s="163" t="s">
        <v>133</v>
      </c>
      <c r="J6719" s="163" t="s">
        <v>133</v>
      </c>
      <c r="K6719" s="164">
        <f t="shared" si="319"/>
        <v>0</v>
      </c>
      <c r="L6719" s="165">
        <f t="shared" si="320"/>
        <v>0</v>
      </c>
      <c r="M6719" s="172">
        <v>127</v>
      </c>
      <c r="N6719" s="172">
        <v>64</v>
      </c>
      <c r="O6719" s="167" t="s">
        <v>133</v>
      </c>
      <c r="P6719" s="260" t="e">
        <f t="shared" si="318"/>
        <v>#NUM!</v>
      </c>
      <c r="S6719" s="272"/>
    </row>
    <row r="6720" spans="1:19">
      <c r="A6720" s="161" t="s">
        <v>7952</v>
      </c>
      <c r="C6720" s="161" t="s">
        <v>133</v>
      </c>
      <c r="F6720" s="163" t="s">
        <v>133</v>
      </c>
      <c r="G6720" s="266" t="s">
        <v>133</v>
      </c>
      <c r="H6720" s="163" t="s">
        <v>133</v>
      </c>
      <c r="I6720" s="163" t="s">
        <v>133</v>
      </c>
      <c r="J6720" s="163" t="s">
        <v>133</v>
      </c>
      <c r="K6720" s="164">
        <f t="shared" si="319"/>
        <v>0</v>
      </c>
      <c r="L6720" s="165">
        <f t="shared" si="320"/>
        <v>0</v>
      </c>
      <c r="M6720" s="172">
        <v>127</v>
      </c>
      <c r="N6720" s="172">
        <v>64</v>
      </c>
      <c r="O6720" s="167" t="s">
        <v>133</v>
      </c>
      <c r="P6720" s="260" t="e">
        <f t="shared" si="318"/>
        <v>#NUM!</v>
      </c>
      <c r="S6720" s="272"/>
    </row>
    <row r="6721" spans="1:19">
      <c r="A6721" s="161" t="s">
        <v>7953</v>
      </c>
      <c r="C6721" s="161" t="s">
        <v>133</v>
      </c>
      <c r="F6721" s="163" t="s">
        <v>133</v>
      </c>
      <c r="G6721" s="266" t="s">
        <v>133</v>
      </c>
      <c r="H6721" s="163" t="s">
        <v>133</v>
      </c>
      <c r="I6721" s="163" t="s">
        <v>133</v>
      </c>
      <c r="J6721" s="163" t="s">
        <v>133</v>
      </c>
      <c r="K6721" s="164">
        <f t="shared" si="319"/>
        <v>0</v>
      </c>
      <c r="L6721" s="165">
        <f t="shared" si="320"/>
        <v>0</v>
      </c>
      <c r="M6721" s="172">
        <v>127</v>
      </c>
      <c r="N6721" s="172">
        <v>64</v>
      </c>
      <c r="O6721" s="167" t="s">
        <v>133</v>
      </c>
      <c r="P6721" s="260" t="e">
        <f t="shared" si="318"/>
        <v>#NUM!</v>
      </c>
      <c r="S6721" s="272"/>
    </row>
    <row r="6722" spans="1:19">
      <c r="A6722" s="161" t="s">
        <v>7954</v>
      </c>
      <c r="C6722" s="161" t="s">
        <v>133</v>
      </c>
      <c r="F6722" s="163" t="s">
        <v>133</v>
      </c>
      <c r="G6722" s="266" t="s">
        <v>133</v>
      </c>
      <c r="H6722" s="163" t="s">
        <v>133</v>
      </c>
      <c r="I6722" s="163" t="s">
        <v>133</v>
      </c>
      <c r="J6722" s="163" t="s">
        <v>133</v>
      </c>
      <c r="K6722" s="164">
        <f t="shared" si="319"/>
        <v>0</v>
      </c>
      <c r="L6722" s="165">
        <f t="shared" si="320"/>
        <v>0</v>
      </c>
      <c r="M6722" s="172">
        <v>127</v>
      </c>
      <c r="N6722" s="172">
        <v>64</v>
      </c>
      <c r="O6722" s="167" t="s">
        <v>133</v>
      </c>
      <c r="P6722" s="260" t="e">
        <f t="shared" si="318"/>
        <v>#NUM!</v>
      </c>
      <c r="S6722" s="272"/>
    </row>
    <row r="6723" spans="1:19">
      <c r="A6723" s="161" t="s">
        <v>7955</v>
      </c>
      <c r="C6723" s="161" t="s">
        <v>133</v>
      </c>
      <c r="F6723" s="163" t="s">
        <v>133</v>
      </c>
      <c r="G6723" s="266" t="s">
        <v>133</v>
      </c>
      <c r="H6723" s="163" t="s">
        <v>133</v>
      </c>
      <c r="I6723" s="163" t="s">
        <v>133</v>
      </c>
      <c r="J6723" s="163" t="s">
        <v>133</v>
      </c>
      <c r="K6723" s="164">
        <f t="shared" si="319"/>
        <v>0</v>
      </c>
      <c r="L6723" s="165">
        <f t="shared" si="320"/>
        <v>0</v>
      </c>
      <c r="M6723" s="172">
        <v>127</v>
      </c>
      <c r="N6723" s="172">
        <v>64</v>
      </c>
      <c r="O6723" s="167" t="s">
        <v>133</v>
      </c>
      <c r="P6723" s="260" t="e">
        <f t="shared" si="318"/>
        <v>#NUM!</v>
      </c>
      <c r="S6723" s="272"/>
    </row>
    <row r="6724" spans="1:19">
      <c r="A6724" s="161" t="s">
        <v>7956</v>
      </c>
      <c r="C6724" s="161" t="s">
        <v>133</v>
      </c>
      <c r="F6724" s="163" t="s">
        <v>133</v>
      </c>
      <c r="G6724" s="266" t="s">
        <v>133</v>
      </c>
      <c r="H6724" s="163" t="s">
        <v>133</v>
      </c>
      <c r="I6724" s="163" t="s">
        <v>133</v>
      </c>
      <c r="J6724" s="163" t="s">
        <v>133</v>
      </c>
      <c r="K6724" s="164">
        <f t="shared" si="319"/>
        <v>0</v>
      </c>
      <c r="L6724" s="165">
        <f t="shared" si="320"/>
        <v>0</v>
      </c>
      <c r="M6724" s="172">
        <v>127</v>
      </c>
      <c r="N6724" s="172">
        <v>64</v>
      </c>
      <c r="O6724" s="167" t="s">
        <v>133</v>
      </c>
      <c r="P6724" s="260" t="e">
        <f t="shared" si="318"/>
        <v>#NUM!</v>
      </c>
      <c r="S6724" s="272"/>
    </row>
    <row r="6725" spans="1:19">
      <c r="A6725" s="161" t="s">
        <v>7957</v>
      </c>
      <c r="C6725" s="161" t="s">
        <v>133</v>
      </c>
      <c r="F6725" s="163" t="s">
        <v>133</v>
      </c>
      <c r="G6725" s="266" t="s">
        <v>133</v>
      </c>
      <c r="H6725" s="163" t="s">
        <v>133</v>
      </c>
      <c r="I6725" s="163" t="s">
        <v>133</v>
      </c>
      <c r="J6725" s="163" t="s">
        <v>133</v>
      </c>
      <c r="K6725" s="164">
        <f t="shared" si="319"/>
        <v>0</v>
      </c>
      <c r="L6725" s="165">
        <f t="shared" si="320"/>
        <v>0</v>
      </c>
      <c r="M6725" s="172">
        <v>127</v>
      </c>
      <c r="N6725" s="172">
        <v>64</v>
      </c>
      <c r="O6725" s="167" t="s">
        <v>133</v>
      </c>
      <c r="P6725" s="260" t="e">
        <f t="shared" si="318"/>
        <v>#NUM!</v>
      </c>
      <c r="S6725" s="272"/>
    </row>
    <row r="6726" spans="1:19">
      <c r="A6726" s="161" t="s">
        <v>7958</v>
      </c>
      <c r="C6726" s="161" t="s">
        <v>133</v>
      </c>
      <c r="F6726" s="163" t="s">
        <v>133</v>
      </c>
      <c r="G6726" s="266" t="s">
        <v>133</v>
      </c>
      <c r="H6726" s="163" t="s">
        <v>133</v>
      </c>
      <c r="I6726" s="163" t="s">
        <v>133</v>
      </c>
      <c r="J6726" s="163" t="s">
        <v>133</v>
      </c>
      <c r="K6726" s="164">
        <f t="shared" si="319"/>
        <v>0</v>
      </c>
      <c r="L6726" s="165">
        <f t="shared" si="320"/>
        <v>0</v>
      </c>
      <c r="M6726" s="172">
        <v>127</v>
      </c>
      <c r="N6726" s="172">
        <v>64</v>
      </c>
      <c r="O6726" s="167" t="s">
        <v>133</v>
      </c>
      <c r="P6726" s="260" t="e">
        <f t="shared" si="318"/>
        <v>#NUM!</v>
      </c>
      <c r="S6726" s="272"/>
    </row>
    <row r="6727" spans="1:19">
      <c r="A6727" s="161" t="s">
        <v>7959</v>
      </c>
      <c r="C6727" s="161" t="s">
        <v>133</v>
      </c>
      <c r="F6727" s="163" t="s">
        <v>133</v>
      </c>
      <c r="G6727" s="266" t="s">
        <v>133</v>
      </c>
      <c r="H6727" s="163" t="s">
        <v>133</v>
      </c>
      <c r="I6727" s="163" t="s">
        <v>133</v>
      </c>
      <c r="J6727" s="163" t="s">
        <v>133</v>
      </c>
      <c r="K6727" s="164">
        <f t="shared" si="319"/>
        <v>0</v>
      </c>
      <c r="L6727" s="165">
        <f t="shared" si="320"/>
        <v>0</v>
      </c>
      <c r="M6727" s="172">
        <v>127</v>
      </c>
      <c r="N6727" s="172">
        <v>64</v>
      </c>
      <c r="O6727" s="167" t="s">
        <v>133</v>
      </c>
      <c r="P6727" s="260" t="e">
        <f t="shared" si="318"/>
        <v>#NUM!</v>
      </c>
      <c r="S6727" s="272"/>
    </row>
    <row r="6728" spans="1:19">
      <c r="A6728" s="161" t="s">
        <v>7960</v>
      </c>
      <c r="C6728" s="161" t="s">
        <v>133</v>
      </c>
      <c r="F6728" s="163" t="s">
        <v>133</v>
      </c>
      <c r="G6728" s="266" t="s">
        <v>133</v>
      </c>
      <c r="H6728" s="163" t="s">
        <v>133</v>
      </c>
      <c r="I6728" s="163" t="s">
        <v>133</v>
      </c>
      <c r="J6728" s="163" t="s">
        <v>133</v>
      </c>
      <c r="K6728" s="164">
        <f t="shared" si="319"/>
        <v>0</v>
      </c>
      <c r="L6728" s="165">
        <f t="shared" si="320"/>
        <v>0</v>
      </c>
      <c r="M6728" s="172">
        <v>127</v>
      </c>
      <c r="N6728" s="172">
        <v>64</v>
      </c>
      <c r="O6728" s="167" t="s">
        <v>133</v>
      </c>
      <c r="P6728" s="260" t="e">
        <f t="shared" si="318"/>
        <v>#NUM!</v>
      </c>
      <c r="S6728" s="272"/>
    </row>
    <row r="6729" spans="1:19">
      <c r="A6729" s="161" t="s">
        <v>7961</v>
      </c>
      <c r="C6729" s="161" t="s">
        <v>133</v>
      </c>
      <c r="F6729" s="163" t="s">
        <v>133</v>
      </c>
      <c r="G6729" s="266" t="s">
        <v>133</v>
      </c>
      <c r="H6729" s="163" t="s">
        <v>133</v>
      </c>
      <c r="I6729" s="163" t="s">
        <v>133</v>
      </c>
      <c r="J6729" s="163" t="s">
        <v>133</v>
      </c>
      <c r="K6729" s="164">
        <f t="shared" si="319"/>
        <v>0</v>
      </c>
      <c r="L6729" s="165">
        <f t="shared" si="320"/>
        <v>0</v>
      </c>
      <c r="M6729" s="172">
        <v>127</v>
      </c>
      <c r="N6729" s="172">
        <v>64</v>
      </c>
      <c r="O6729" s="167" t="s">
        <v>133</v>
      </c>
      <c r="P6729" s="260" t="e">
        <f t="shared" si="318"/>
        <v>#NUM!</v>
      </c>
      <c r="S6729" s="272"/>
    </row>
    <row r="6730" spans="1:19">
      <c r="A6730" s="161" t="s">
        <v>7962</v>
      </c>
      <c r="C6730" s="161" t="s">
        <v>133</v>
      </c>
      <c r="F6730" s="163" t="s">
        <v>133</v>
      </c>
      <c r="G6730" s="266" t="s">
        <v>133</v>
      </c>
      <c r="H6730" s="163" t="s">
        <v>133</v>
      </c>
      <c r="I6730" s="163" t="s">
        <v>133</v>
      </c>
      <c r="J6730" s="163" t="s">
        <v>133</v>
      </c>
      <c r="K6730" s="164">
        <f t="shared" si="319"/>
        <v>0</v>
      </c>
      <c r="L6730" s="165">
        <f t="shared" si="320"/>
        <v>0</v>
      </c>
      <c r="M6730" s="172">
        <v>127</v>
      </c>
      <c r="N6730" s="172">
        <v>64</v>
      </c>
      <c r="O6730" s="167" t="s">
        <v>133</v>
      </c>
      <c r="P6730" s="260" t="e">
        <f t="shared" si="318"/>
        <v>#NUM!</v>
      </c>
      <c r="S6730" s="272"/>
    </row>
    <row r="6731" spans="1:19">
      <c r="A6731" s="161" t="s">
        <v>7963</v>
      </c>
      <c r="C6731" s="161" t="s">
        <v>133</v>
      </c>
      <c r="F6731" s="163" t="s">
        <v>133</v>
      </c>
      <c r="G6731" s="266" t="s">
        <v>133</v>
      </c>
      <c r="H6731" s="163" t="s">
        <v>133</v>
      </c>
      <c r="I6731" s="163" t="s">
        <v>133</v>
      </c>
      <c r="J6731" s="163" t="s">
        <v>133</v>
      </c>
      <c r="K6731" s="164">
        <f t="shared" si="319"/>
        <v>0</v>
      </c>
      <c r="L6731" s="165">
        <f t="shared" si="320"/>
        <v>0</v>
      </c>
      <c r="M6731" s="172">
        <v>127</v>
      </c>
      <c r="N6731" s="172">
        <v>64</v>
      </c>
      <c r="O6731" s="167" t="s">
        <v>133</v>
      </c>
      <c r="P6731" s="260" t="e">
        <f t="shared" si="318"/>
        <v>#NUM!</v>
      </c>
      <c r="S6731" s="272"/>
    </row>
    <row r="6732" spans="1:19">
      <c r="A6732" s="161" t="s">
        <v>7964</v>
      </c>
      <c r="C6732" s="161" t="s">
        <v>133</v>
      </c>
      <c r="F6732" s="163" t="s">
        <v>133</v>
      </c>
      <c r="G6732" s="266" t="s">
        <v>133</v>
      </c>
      <c r="H6732" s="163" t="s">
        <v>133</v>
      </c>
      <c r="I6732" s="163" t="s">
        <v>133</v>
      </c>
      <c r="J6732" s="163" t="s">
        <v>133</v>
      </c>
      <c r="K6732" s="164">
        <f t="shared" si="319"/>
        <v>0</v>
      </c>
      <c r="L6732" s="165">
        <f t="shared" si="320"/>
        <v>0</v>
      </c>
      <c r="M6732" s="172">
        <v>127</v>
      </c>
      <c r="N6732" s="172">
        <v>64</v>
      </c>
      <c r="O6732" s="167" t="s">
        <v>133</v>
      </c>
      <c r="P6732" s="260" t="e">
        <f t="shared" si="318"/>
        <v>#NUM!</v>
      </c>
      <c r="S6732" s="272"/>
    </row>
    <row r="6733" spans="1:19">
      <c r="A6733" s="161" t="s">
        <v>7965</v>
      </c>
      <c r="C6733" s="161" t="s">
        <v>133</v>
      </c>
      <c r="F6733" s="163" t="s">
        <v>133</v>
      </c>
      <c r="G6733" s="266" t="s">
        <v>133</v>
      </c>
      <c r="H6733" s="163" t="s">
        <v>133</v>
      </c>
      <c r="I6733" s="163" t="s">
        <v>133</v>
      </c>
      <c r="J6733" s="163" t="s">
        <v>133</v>
      </c>
      <c r="K6733" s="164">
        <f t="shared" si="319"/>
        <v>0</v>
      </c>
      <c r="L6733" s="165">
        <f t="shared" si="320"/>
        <v>0</v>
      </c>
      <c r="M6733" s="172">
        <v>127</v>
      </c>
      <c r="N6733" s="172">
        <v>64</v>
      </c>
      <c r="O6733" s="167" t="s">
        <v>133</v>
      </c>
      <c r="P6733" s="260" t="e">
        <f t="shared" si="318"/>
        <v>#NUM!</v>
      </c>
      <c r="S6733" s="272"/>
    </row>
    <row r="6734" spans="1:19">
      <c r="A6734" s="161" t="s">
        <v>7966</v>
      </c>
      <c r="C6734" s="161" t="s">
        <v>133</v>
      </c>
      <c r="F6734" s="163" t="s">
        <v>133</v>
      </c>
      <c r="G6734" s="266" t="s">
        <v>133</v>
      </c>
      <c r="H6734" s="163" t="s">
        <v>133</v>
      </c>
      <c r="I6734" s="163" t="s">
        <v>133</v>
      </c>
      <c r="J6734" s="163" t="s">
        <v>133</v>
      </c>
      <c r="K6734" s="164">
        <f t="shared" si="319"/>
        <v>0</v>
      </c>
      <c r="L6734" s="165">
        <f t="shared" si="320"/>
        <v>0</v>
      </c>
      <c r="M6734" s="172">
        <v>127</v>
      </c>
      <c r="N6734" s="172">
        <v>64</v>
      </c>
      <c r="O6734" s="167" t="s">
        <v>133</v>
      </c>
      <c r="P6734" s="260" t="e">
        <f t="shared" si="318"/>
        <v>#NUM!</v>
      </c>
      <c r="S6734" s="272"/>
    </row>
    <row r="6735" spans="1:19">
      <c r="A6735" s="161" t="s">
        <v>7967</v>
      </c>
      <c r="C6735" s="161" t="s">
        <v>133</v>
      </c>
      <c r="F6735" s="163" t="s">
        <v>133</v>
      </c>
      <c r="G6735" s="266" t="s">
        <v>133</v>
      </c>
      <c r="H6735" s="163" t="s">
        <v>133</v>
      </c>
      <c r="I6735" s="163" t="s">
        <v>133</v>
      </c>
      <c r="J6735" s="163" t="s">
        <v>133</v>
      </c>
      <c r="K6735" s="164">
        <f t="shared" si="319"/>
        <v>0</v>
      </c>
      <c r="L6735" s="165">
        <f t="shared" si="320"/>
        <v>0</v>
      </c>
      <c r="M6735" s="172">
        <v>127</v>
      </c>
      <c r="N6735" s="172">
        <v>64</v>
      </c>
      <c r="O6735" s="167" t="s">
        <v>133</v>
      </c>
      <c r="P6735" s="260" t="e">
        <f t="shared" ref="P6735:P6798" si="321">MEDIAN(Q6735:R6735)</f>
        <v>#NUM!</v>
      </c>
      <c r="S6735" s="272"/>
    </row>
    <row r="6736" spans="1:19">
      <c r="A6736" s="161" t="s">
        <v>7968</v>
      </c>
      <c r="C6736" s="161" t="s">
        <v>133</v>
      </c>
      <c r="F6736" s="163" t="s">
        <v>133</v>
      </c>
      <c r="G6736" s="266" t="s">
        <v>133</v>
      </c>
      <c r="H6736" s="163" t="s">
        <v>133</v>
      </c>
      <c r="I6736" s="163" t="s">
        <v>133</v>
      </c>
      <c r="J6736" s="163" t="s">
        <v>133</v>
      </c>
      <c r="K6736" s="164">
        <f t="shared" ref="K6736:K6799" si="322">IF(OR(D6736="n/a",D6736="nd"),0,D6736)+IF(OR(I6736="n/a",I6736="nd"),0,I6736)</f>
        <v>0</v>
      </c>
      <c r="L6736" s="165">
        <f t="shared" ref="L6736:L6799" si="323">SQRT(SUMSQ(IF(OR(E6736="n/a",E6736="nd"),0,E6736),IF(OR(F6736="n/a",F6736="nd"),0,F6736),IF(OR(J6736="n/a",J6736="nd"),0,J6736)))</f>
        <v>0</v>
      </c>
      <c r="M6736" s="172">
        <v>127</v>
      </c>
      <c r="N6736" s="172">
        <v>64</v>
      </c>
      <c r="O6736" s="167" t="s">
        <v>133</v>
      </c>
      <c r="P6736" s="260" t="e">
        <f t="shared" si="321"/>
        <v>#NUM!</v>
      </c>
      <c r="S6736" s="272"/>
    </row>
    <row r="6737" spans="1:19">
      <c r="A6737" s="161" t="s">
        <v>7969</v>
      </c>
      <c r="C6737" s="161" t="s">
        <v>133</v>
      </c>
      <c r="F6737" s="163" t="s">
        <v>133</v>
      </c>
      <c r="G6737" s="266" t="s">
        <v>133</v>
      </c>
      <c r="H6737" s="163" t="s">
        <v>133</v>
      </c>
      <c r="I6737" s="163" t="s">
        <v>133</v>
      </c>
      <c r="J6737" s="163" t="s">
        <v>133</v>
      </c>
      <c r="K6737" s="164">
        <f t="shared" si="322"/>
        <v>0</v>
      </c>
      <c r="L6737" s="165">
        <f t="shared" si="323"/>
        <v>0</v>
      </c>
      <c r="M6737" s="172">
        <v>127</v>
      </c>
      <c r="N6737" s="172">
        <v>64</v>
      </c>
      <c r="O6737" s="167" t="s">
        <v>133</v>
      </c>
      <c r="P6737" s="260" t="e">
        <f t="shared" si="321"/>
        <v>#NUM!</v>
      </c>
      <c r="S6737" s="272"/>
    </row>
    <row r="6738" spans="1:19">
      <c r="A6738" s="161" t="s">
        <v>7970</v>
      </c>
      <c r="C6738" s="161" t="s">
        <v>133</v>
      </c>
      <c r="F6738" s="163" t="s">
        <v>133</v>
      </c>
      <c r="G6738" s="266" t="s">
        <v>133</v>
      </c>
      <c r="H6738" s="163" t="s">
        <v>133</v>
      </c>
      <c r="I6738" s="163" t="s">
        <v>133</v>
      </c>
      <c r="J6738" s="163" t="s">
        <v>133</v>
      </c>
      <c r="K6738" s="164">
        <f t="shared" si="322"/>
        <v>0</v>
      </c>
      <c r="L6738" s="165">
        <f t="shared" si="323"/>
        <v>0</v>
      </c>
      <c r="M6738" s="172">
        <v>127</v>
      </c>
      <c r="N6738" s="172">
        <v>64</v>
      </c>
      <c r="O6738" s="167" t="s">
        <v>133</v>
      </c>
      <c r="P6738" s="260" t="e">
        <f t="shared" si="321"/>
        <v>#NUM!</v>
      </c>
      <c r="S6738" s="272"/>
    </row>
    <row r="6739" spans="1:19">
      <c r="A6739" s="161" t="s">
        <v>7971</v>
      </c>
      <c r="C6739" s="161" t="s">
        <v>133</v>
      </c>
      <c r="F6739" s="163" t="s">
        <v>133</v>
      </c>
      <c r="G6739" s="266" t="s">
        <v>133</v>
      </c>
      <c r="H6739" s="163" t="s">
        <v>133</v>
      </c>
      <c r="I6739" s="163" t="s">
        <v>133</v>
      </c>
      <c r="J6739" s="163" t="s">
        <v>133</v>
      </c>
      <c r="K6739" s="164">
        <f t="shared" si="322"/>
        <v>0</v>
      </c>
      <c r="L6739" s="165">
        <f t="shared" si="323"/>
        <v>0</v>
      </c>
      <c r="M6739" s="172">
        <v>127</v>
      </c>
      <c r="N6739" s="172">
        <v>64</v>
      </c>
      <c r="O6739" s="167" t="s">
        <v>133</v>
      </c>
      <c r="P6739" s="260" t="e">
        <f t="shared" si="321"/>
        <v>#NUM!</v>
      </c>
      <c r="S6739" s="272"/>
    </row>
    <row r="6740" spans="1:19">
      <c r="A6740" s="161" t="s">
        <v>7972</v>
      </c>
      <c r="C6740" s="161" t="s">
        <v>133</v>
      </c>
      <c r="F6740" s="163" t="s">
        <v>133</v>
      </c>
      <c r="G6740" s="266" t="s">
        <v>133</v>
      </c>
      <c r="H6740" s="163" t="s">
        <v>133</v>
      </c>
      <c r="I6740" s="163" t="s">
        <v>133</v>
      </c>
      <c r="J6740" s="163" t="s">
        <v>133</v>
      </c>
      <c r="K6740" s="164">
        <f t="shared" si="322"/>
        <v>0</v>
      </c>
      <c r="L6740" s="165">
        <f t="shared" si="323"/>
        <v>0</v>
      </c>
      <c r="M6740" s="172">
        <v>127</v>
      </c>
      <c r="N6740" s="172">
        <v>64</v>
      </c>
      <c r="O6740" s="167" t="s">
        <v>133</v>
      </c>
      <c r="P6740" s="260" t="e">
        <f t="shared" si="321"/>
        <v>#NUM!</v>
      </c>
      <c r="S6740" s="272"/>
    </row>
    <row r="6741" spans="1:19">
      <c r="A6741" s="161" t="s">
        <v>7973</v>
      </c>
      <c r="C6741" s="161" t="s">
        <v>133</v>
      </c>
      <c r="F6741" s="163" t="s">
        <v>133</v>
      </c>
      <c r="G6741" s="266" t="s">
        <v>133</v>
      </c>
      <c r="H6741" s="163" t="s">
        <v>133</v>
      </c>
      <c r="I6741" s="163" t="s">
        <v>133</v>
      </c>
      <c r="J6741" s="163" t="s">
        <v>133</v>
      </c>
      <c r="K6741" s="164">
        <f t="shared" si="322"/>
        <v>0</v>
      </c>
      <c r="L6741" s="165">
        <f t="shared" si="323"/>
        <v>0</v>
      </c>
      <c r="M6741" s="172">
        <v>127</v>
      </c>
      <c r="N6741" s="172">
        <v>64</v>
      </c>
      <c r="O6741" s="167" t="s">
        <v>133</v>
      </c>
      <c r="P6741" s="260" t="e">
        <f t="shared" si="321"/>
        <v>#NUM!</v>
      </c>
      <c r="S6741" s="272"/>
    </row>
    <row r="6742" spans="1:19">
      <c r="A6742" s="161" t="s">
        <v>7974</v>
      </c>
      <c r="C6742" s="161" t="s">
        <v>133</v>
      </c>
      <c r="F6742" s="163" t="s">
        <v>133</v>
      </c>
      <c r="G6742" s="266" t="s">
        <v>133</v>
      </c>
      <c r="H6742" s="163" t="s">
        <v>133</v>
      </c>
      <c r="I6742" s="163" t="s">
        <v>133</v>
      </c>
      <c r="J6742" s="163" t="s">
        <v>133</v>
      </c>
      <c r="K6742" s="164">
        <f t="shared" si="322"/>
        <v>0</v>
      </c>
      <c r="L6742" s="165">
        <f t="shared" si="323"/>
        <v>0</v>
      </c>
      <c r="M6742" s="172">
        <v>127</v>
      </c>
      <c r="N6742" s="172">
        <v>64</v>
      </c>
      <c r="O6742" s="167" t="s">
        <v>133</v>
      </c>
      <c r="P6742" s="260" t="e">
        <f t="shared" si="321"/>
        <v>#NUM!</v>
      </c>
      <c r="S6742" s="272"/>
    </row>
    <row r="6743" spans="1:19">
      <c r="A6743" s="161" t="s">
        <v>7975</v>
      </c>
      <c r="C6743" s="161" t="s">
        <v>133</v>
      </c>
      <c r="F6743" s="163" t="s">
        <v>133</v>
      </c>
      <c r="G6743" s="266" t="s">
        <v>133</v>
      </c>
      <c r="H6743" s="163" t="s">
        <v>133</v>
      </c>
      <c r="I6743" s="163" t="s">
        <v>133</v>
      </c>
      <c r="J6743" s="163" t="s">
        <v>133</v>
      </c>
      <c r="K6743" s="164">
        <f t="shared" si="322"/>
        <v>0</v>
      </c>
      <c r="L6743" s="165">
        <f t="shared" si="323"/>
        <v>0</v>
      </c>
      <c r="M6743" s="172">
        <v>127</v>
      </c>
      <c r="N6743" s="172">
        <v>64</v>
      </c>
      <c r="O6743" s="167" t="s">
        <v>133</v>
      </c>
      <c r="P6743" s="260" t="e">
        <f t="shared" si="321"/>
        <v>#NUM!</v>
      </c>
      <c r="S6743" s="272"/>
    </row>
    <row r="6744" spans="1:19">
      <c r="A6744" s="161" t="s">
        <v>7976</v>
      </c>
      <c r="C6744" s="161" t="s">
        <v>133</v>
      </c>
      <c r="F6744" s="163" t="s">
        <v>133</v>
      </c>
      <c r="G6744" s="266" t="s">
        <v>133</v>
      </c>
      <c r="H6744" s="163" t="s">
        <v>133</v>
      </c>
      <c r="I6744" s="163" t="s">
        <v>133</v>
      </c>
      <c r="J6744" s="163" t="s">
        <v>133</v>
      </c>
      <c r="K6744" s="164">
        <f t="shared" si="322"/>
        <v>0</v>
      </c>
      <c r="L6744" s="165">
        <f t="shared" si="323"/>
        <v>0</v>
      </c>
      <c r="M6744" s="172">
        <v>127</v>
      </c>
      <c r="N6744" s="172">
        <v>64</v>
      </c>
      <c r="O6744" s="167" t="s">
        <v>133</v>
      </c>
      <c r="P6744" s="260" t="e">
        <f t="shared" si="321"/>
        <v>#NUM!</v>
      </c>
      <c r="S6744" s="272"/>
    </row>
    <row r="6745" spans="1:19">
      <c r="A6745" s="161" t="s">
        <v>7977</v>
      </c>
      <c r="C6745" s="161" t="s">
        <v>133</v>
      </c>
      <c r="F6745" s="163" t="s">
        <v>133</v>
      </c>
      <c r="G6745" s="266" t="s">
        <v>133</v>
      </c>
      <c r="H6745" s="163" t="s">
        <v>133</v>
      </c>
      <c r="I6745" s="163" t="s">
        <v>133</v>
      </c>
      <c r="J6745" s="163" t="s">
        <v>133</v>
      </c>
      <c r="K6745" s="164">
        <f t="shared" si="322"/>
        <v>0</v>
      </c>
      <c r="L6745" s="165">
        <f t="shared" si="323"/>
        <v>0</v>
      </c>
      <c r="M6745" s="172">
        <v>127</v>
      </c>
      <c r="N6745" s="172">
        <v>64</v>
      </c>
      <c r="O6745" s="167" t="s">
        <v>133</v>
      </c>
      <c r="P6745" s="260" t="e">
        <f t="shared" si="321"/>
        <v>#NUM!</v>
      </c>
      <c r="S6745" s="272"/>
    </row>
    <row r="6746" spans="1:19">
      <c r="A6746" s="161" t="s">
        <v>7978</v>
      </c>
      <c r="C6746" s="161" t="s">
        <v>133</v>
      </c>
      <c r="F6746" s="163" t="s">
        <v>133</v>
      </c>
      <c r="G6746" s="266" t="s">
        <v>133</v>
      </c>
      <c r="H6746" s="163" t="s">
        <v>133</v>
      </c>
      <c r="I6746" s="163" t="s">
        <v>133</v>
      </c>
      <c r="J6746" s="163" t="s">
        <v>133</v>
      </c>
      <c r="K6746" s="164">
        <f t="shared" si="322"/>
        <v>0</v>
      </c>
      <c r="L6746" s="165">
        <f t="shared" si="323"/>
        <v>0</v>
      </c>
      <c r="M6746" s="172">
        <v>127</v>
      </c>
      <c r="N6746" s="172">
        <v>64</v>
      </c>
      <c r="O6746" s="167" t="s">
        <v>133</v>
      </c>
      <c r="P6746" s="260" t="e">
        <f t="shared" si="321"/>
        <v>#NUM!</v>
      </c>
      <c r="S6746" s="272"/>
    </row>
    <row r="6747" spans="1:19">
      <c r="A6747" s="161" t="s">
        <v>7979</v>
      </c>
      <c r="C6747" s="161" t="s">
        <v>133</v>
      </c>
      <c r="F6747" s="163" t="s">
        <v>133</v>
      </c>
      <c r="G6747" s="266" t="s">
        <v>133</v>
      </c>
      <c r="H6747" s="163" t="s">
        <v>133</v>
      </c>
      <c r="I6747" s="163" t="s">
        <v>133</v>
      </c>
      <c r="J6747" s="163" t="s">
        <v>133</v>
      </c>
      <c r="K6747" s="164">
        <f t="shared" si="322"/>
        <v>0</v>
      </c>
      <c r="L6747" s="165">
        <f t="shared" si="323"/>
        <v>0</v>
      </c>
      <c r="M6747" s="172">
        <v>127</v>
      </c>
      <c r="N6747" s="172">
        <v>64</v>
      </c>
      <c r="O6747" s="167" t="s">
        <v>133</v>
      </c>
      <c r="P6747" s="260" t="e">
        <f t="shared" si="321"/>
        <v>#NUM!</v>
      </c>
      <c r="S6747" s="272"/>
    </row>
    <row r="6748" spans="1:19">
      <c r="A6748" s="161" t="s">
        <v>7980</v>
      </c>
      <c r="C6748" s="161" t="s">
        <v>133</v>
      </c>
      <c r="F6748" s="163" t="s">
        <v>133</v>
      </c>
      <c r="G6748" s="266" t="s">
        <v>133</v>
      </c>
      <c r="H6748" s="163" t="s">
        <v>133</v>
      </c>
      <c r="I6748" s="163" t="s">
        <v>133</v>
      </c>
      <c r="J6748" s="163" t="s">
        <v>133</v>
      </c>
      <c r="K6748" s="164">
        <f t="shared" si="322"/>
        <v>0</v>
      </c>
      <c r="L6748" s="165">
        <f t="shared" si="323"/>
        <v>0</v>
      </c>
      <c r="M6748" s="172">
        <v>127</v>
      </c>
      <c r="N6748" s="172">
        <v>64</v>
      </c>
      <c r="O6748" s="167" t="s">
        <v>133</v>
      </c>
      <c r="P6748" s="260" t="e">
        <f t="shared" si="321"/>
        <v>#NUM!</v>
      </c>
      <c r="S6748" s="272"/>
    </row>
    <row r="6749" spans="1:19">
      <c r="A6749" s="161" t="s">
        <v>7981</v>
      </c>
      <c r="C6749" s="161" t="s">
        <v>133</v>
      </c>
      <c r="F6749" s="163" t="s">
        <v>133</v>
      </c>
      <c r="G6749" s="266" t="s">
        <v>133</v>
      </c>
      <c r="H6749" s="163" t="s">
        <v>133</v>
      </c>
      <c r="I6749" s="163" t="s">
        <v>133</v>
      </c>
      <c r="J6749" s="163" t="s">
        <v>133</v>
      </c>
      <c r="K6749" s="164">
        <f t="shared" si="322"/>
        <v>0</v>
      </c>
      <c r="L6749" s="165">
        <f t="shared" si="323"/>
        <v>0</v>
      </c>
      <c r="M6749" s="172">
        <v>127</v>
      </c>
      <c r="N6749" s="172">
        <v>64</v>
      </c>
      <c r="O6749" s="167" t="s">
        <v>133</v>
      </c>
      <c r="P6749" s="260" t="e">
        <f t="shared" si="321"/>
        <v>#NUM!</v>
      </c>
      <c r="S6749" s="272"/>
    </row>
    <row r="6750" spans="1:19">
      <c r="A6750" s="161" t="s">
        <v>7982</v>
      </c>
      <c r="C6750" s="161" t="s">
        <v>133</v>
      </c>
      <c r="F6750" s="163" t="s">
        <v>133</v>
      </c>
      <c r="G6750" s="266" t="s">
        <v>133</v>
      </c>
      <c r="H6750" s="163" t="s">
        <v>133</v>
      </c>
      <c r="I6750" s="163" t="s">
        <v>133</v>
      </c>
      <c r="J6750" s="163" t="s">
        <v>133</v>
      </c>
      <c r="K6750" s="164">
        <f t="shared" si="322"/>
        <v>0</v>
      </c>
      <c r="L6750" s="165">
        <f t="shared" si="323"/>
        <v>0</v>
      </c>
      <c r="M6750" s="172">
        <v>127</v>
      </c>
      <c r="N6750" s="172">
        <v>64</v>
      </c>
      <c r="O6750" s="167" t="s">
        <v>133</v>
      </c>
      <c r="P6750" s="260" t="e">
        <f t="shared" si="321"/>
        <v>#NUM!</v>
      </c>
      <c r="S6750" s="272"/>
    </row>
    <row r="6751" spans="1:19">
      <c r="A6751" s="161" t="s">
        <v>7983</v>
      </c>
      <c r="C6751" s="161" t="s">
        <v>133</v>
      </c>
      <c r="F6751" s="163" t="s">
        <v>133</v>
      </c>
      <c r="G6751" s="266" t="s">
        <v>133</v>
      </c>
      <c r="H6751" s="163" t="s">
        <v>133</v>
      </c>
      <c r="I6751" s="163" t="s">
        <v>133</v>
      </c>
      <c r="J6751" s="163" t="s">
        <v>133</v>
      </c>
      <c r="K6751" s="164">
        <f t="shared" si="322"/>
        <v>0</v>
      </c>
      <c r="L6751" s="165">
        <f t="shared" si="323"/>
        <v>0</v>
      </c>
      <c r="M6751" s="172">
        <v>127</v>
      </c>
      <c r="N6751" s="172">
        <v>64</v>
      </c>
      <c r="O6751" s="167" t="s">
        <v>133</v>
      </c>
      <c r="P6751" s="260" t="e">
        <f t="shared" si="321"/>
        <v>#NUM!</v>
      </c>
      <c r="S6751" s="272"/>
    </row>
    <row r="6752" spans="1:19">
      <c r="A6752" s="161" t="s">
        <v>7984</v>
      </c>
      <c r="C6752" s="161" t="s">
        <v>133</v>
      </c>
      <c r="F6752" s="163" t="s">
        <v>133</v>
      </c>
      <c r="G6752" s="266" t="s">
        <v>133</v>
      </c>
      <c r="H6752" s="163" t="s">
        <v>133</v>
      </c>
      <c r="I6752" s="163" t="s">
        <v>133</v>
      </c>
      <c r="J6752" s="163" t="s">
        <v>133</v>
      </c>
      <c r="K6752" s="164">
        <f t="shared" si="322"/>
        <v>0</v>
      </c>
      <c r="L6752" s="165">
        <f t="shared" si="323"/>
        <v>0</v>
      </c>
      <c r="M6752" s="172">
        <v>127</v>
      </c>
      <c r="N6752" s="172">
        <v>64</v>
      </c>
      <c r="O6752" s="167" t="s">
        <v>133</v>
      </c>
      <c r="P6752" s="260" t="e">
        <f t="shared" si="321"/>
        <v>#NUM!</v>
      </c>
      <c r="S6752" s="272"/>
    </row>
    <row r="6753" spans="1:19">
      <c r="A6753" s="161" t="s">
        <v>7985</v>
      </c>
      <c r="C6753" s="161" t="s">
        <v>133</v>
      </c>
      <c r="F6753" s="163" t="s">
        <v>133</v>
      </c>
      <c r="G6753" s="266" t="s">
        <v>133</v>
      </c>
      <c r="H6753" s="163" t="s">
        <v>133</v>
      </c>
      <c r="I6753" s="163" t="s">
        <v>133</v>
      </c>
      <c r="J6753" s="163" t="s">
        <v>133</v>
      </c>
      <c r="K6753" s="164">
        <f t="shared" si="322"/>
        <v>0</v>
      </c>
      <c r="L6753" s="165">
        <f t="shared" si="323"/>
        <v>0</v>
      </c>
      <c r="M6753" s="172">
        <v>127</v>
      </c>
      <c r="N6753" s="172">
        <v>64</v>
      </c>
      <c r="O6753" s="167" t="s">
        <v>133</v>
      </c>
      <c r="P6753" s="260" t="e">
        <f t="shared" si="321"/>
        <v>#NUM!</v>
      </c>
      <c r="S6753" s="272"/>
    </row>
    <row r="6754" spans="1:19">
      <c r="A6754" s="161" t="s">
        <v>7986</v>
      </c>
      <c r="C6754" s="161" t="s">
        <v>133</v>
      </c>
      <c r="F6754" s="163" t="s">
        <v>133</v>
      </c>
      <c r="G6754" s="266" t="s">
        <v>133</v>
      </c>
      <c r="H6754" s="163" t="s">
        <v>133</v>
      </c>
      <c r="I6754" s="163" t="s">
        <v>133</v>
      </c>
      <c r="J6754" s="163" t="s">
        <v>133</v>
      </c>
      <c r="K6754" s="164">
        <f t="shared" si="322"/>
        <v>0</v>
      </c>
      <c r="L6754" s="165">
        <f t="shared" si="323"/>
        <v>0</v>
      </c>
      <c r="M6754" s="172">
        <v>127</v>
      </c>
      <c r="N6754" s="172">
        <v>64</v>
      </c>
      <c r="O6754" s="167" t="s">
        <v>133</v>
      </c>
      <c r="P6754" s="260" t="e">
        <f t="shared" si="321"/>
        <v>#NUM!</v>
      </c>
      <c r="S6754" s="272"/>
    </row>
    <row r="6755" spans="1:19">
      <c r="A6755" s="161" t="s">
        <v>7987</v>
      </c>
      <c r="C6755" s="161" t="s">
        <v>133</v>
      </c>
      <c r="F6755" s="163" t="s">
        <v>133</v>
      </c>
      <c r="G6755" s="266" t="s">
        <v>133</v>
      </c>
      <c r="H6755" s="163" t="s">
        <v>133</v>
      </c>
      <c r="I6755" s="163" t="s">
        <v>133</v>
      </c>
      <c r="J6755" s="163" t="s">
        <v>133</v>
      </c>
      <c r="K6755" s="164">
        <f t="shared" si="322"/>
        <v>0</v>
      </c>
      <c r="L6755" s="165">
        <f t="shared" si="323"/>
        <v>0</v>
      </c>
      <c r="M6755" s="172">
        <v>127</v>
      </c>
      <c r="N6755" s="172">
        <v>64</v>
      </c>
      <c r="O6755" s="167" t="s">
        <v>133</v>
      </c>
      <c r="P6755" s="260" t="e">
        <f t="shared" si="321"/>
        <v>#NUM!</v>
      </c>
      <c r="S6755" s="272"/>
    </row>
    <row r="6756" spans="1:19">
      <c r="A6756" s="161" t="s">
        <v>7988</v>
      </c>
      <c r="C6756" s="161" t="s">
        <v>133</v>
      </c>
      <c r="F6756" s="163" t="s">
        <v>133</v>
      </c>
      <c r="G6756" s="266" t="s">
        <v>133</v>
      </c>
      <c r="H6756" s="163" t="s">
        <v>133</v>
      </c>
      <c r="I6756" s="163" t="s">
        <v>133</v>
      </c>
      <c r="J6756" s="163" t="s">
        <v>133</v>
      </c>
      <c r="K6756" s="164">
        <f t="shared" si="322"/>
        <v>0</v>
      </c>
      <c r="L6756" s="165">
        <f t="shared" si="323"/>
        <v>0</v>
      </c>
      <c r="M6756" s="172">
        <v>127</v>
      </c>
      <c r="N6756" s="172">
        <v>64</v>
      </c>
      <c r="O6756" s="167" t="s">
        <v>133</v>
      </c>
      <c r="P6756" s="260" t="e">
        <f t="shared" si="321"/>
        <v>#NUM!</v>
      </c>
      <c r="S6756" s="272"/>
    </row>
    <row r="6757" spans="1:19">
      <c r="A6757" s="161" t="s">
        <v>7989</v>
      </c>
      <c r="C6757" s="161" t="s">
        <v>133</v>
      </c>
      <c r="F6757" s="163" t="s">
        <v>133</v>
      </c>
      <c r="G6757" s="266" t="s">
        <v>133</v>
      </c>
      <c r="H6757" s="163" t="s">
        <v>133</v>
      </c>
      <c r="I6757" s="163" t="s">
        <v>133</v>
      </c>
      <c r="J6757" s="163" t="s">
        <v>133</v>
      </c>
      <c r="K6757" s="164">
        <f t="shared" si="322"/>
        <v>0</v>
      </c>
      <c r="L6757" s="165">
        <f t="shared" si="323"/>
        <v>0</v>
      </c>
      <c r="M6757" s="172">
        <v>127</v>
      </c>
      <c r="N6757" s="172">
        <v>64</v>
      </c>
      <c r="O6757" s="167" t="s">
        <v>133</v>
      </c>
      <c r="P6757" s="260" t="e">
        <f t="shared" si="321"/>
        <v>#NUM!</v>
      </c>
      <c r="S6757" s="272"/>
    </row>
    <row r="6758" spans="1:19">
      <c r="A6758" s="161" t="s">
        <v>7990</v>
      </c>
      <c r="C6758" s="161" t="s">
        <v>133</v>
      </c>
      <c r="F6758" s="163" t="s">
        <v>133</v>
      </c>
      <c r="G6758" s="266" t="s">
        <v>133</v>
      </c>
      <c r="H6758" s="163" t="s">
        <v>133</v>
      </c>
      <c r="I6758" s="163" t="s">
        <v>133</v>
      </c>
      <c r="J6758" s="163" t="s">
        <v>133</v>
      </c>
      <c r="K6758" s="164">
        <f t="shared" si="322"/>
        <v>0</v>
      </c>
      <c r="L6758" s="165">
        <f t="shared" si="323"/>
        <v>0</v>
      </c>
      <c r="M6758" s="172">
        <v>127</v>
      </c>
      <c r="N6758" s="172">
        <v>64</v>
      </c>
      <c r="O6758" s="167" t="s">
        <v>133</v>
      </c>
      <c r="P6758" s="260" t="e">
        <f t="shared" si="321"/>
        <v>#NUM!</v>
      </c>
      <c r="S6758" s="272"/>
    </row>
    <row r="6759" spans="1:19">
      <c r="A6759" s="161" t="s">
        <v>7991</v>
      </c>
      <c r="C6759" s="161" t="s">
        <v>133</v>
      </c>
      <c r="F6759" s="163" t="s">
        <v>133</v>
      </c>
      <c r="G6759" s="266" t="s">
        <v>133</v>
      </c>
      <c r="H6759" s="163" t="s">
        <v>133</v>
      </c>
      <c r="I6759" s="163" t="s">
        <v>133</v>
      </c>
      <c r="J6759" s="163" t="s">
        <v>133</v>
      </c>
      <c r="K6759" s="164">
        <f t="shared" si="322"/>
        <v>0</v>
      </c>
      <c r="L6759" s="165">
        <f t="shared" si="323"/>
        <v>0</v>
      </c>
      <c r="M6759" s="172">
        <v>127</v>
      </c>
      <c r="N6759" s="172">
        <v>64</v>
      </c>
      <c r="O6759" s="167" t="s">
        <v>133</v>
      </c>
      <c r="P6759" s="260" t="e">
        <f t="shared" si="321"/>
        <v>#NUM!</v>
      </c>
      <c r="S6759" s="272"/>
    </row>
    <row r="6760" spans="1:19">
      <c r="A6760" s="161" t="s">
        <v>7992</v>
      </c>
      <c r="C6760" s="161" t="s">
        <v>133</v>
      </c>
      <c r="F6760" s="163" t="s">
        <v>133</v>
      </c>
      <c r="G6760" s="266" t="s">
        <v>133</v>
      </c>
      <c r="H6760" s="163" t="s">
        <v>133</v>
      </c>
      <c r="I6760" s="163" t="s">
        <v>133</v>
      </c>
      <c r="J6760" s="163" t="s">
        <v>133</v>
      </c>
      <c r="K6760" s="164">
        <f t="shared" si="322"/>
        <v>0</v>
      </c>
      <c r="L6760" s="165">
        <f t="shared" si="323"/>
        <v>0</v>
      </c>
      <c r="M6760" s="172">
        <v>127</v>
      </c>
      <c r="N6760" s="172">
        <v>64</v>
      </c>
      <c r="O6760" s="167" t="s">
        <v>133</v>
      </c>
      <c r="P6760" s="260" t="e">
        <f t="shared" si="321"/>
        <v>#NUM!</v>
      </c>
      <c r="S6760" s="272"/>
    </row>
    <row r="6761" spans="1:19">
      <c r="A6761" s="161" t="s">
        <v>7993</v>
      </c>
      <c r="C6761" s="161" t="s">
        <v>133</v>
      </c>
      <c r="F6761" s="163" t="s">
        <v>133</v>
      </c>
      <c r="G6761" s="266" t="s">
        <v>133</v>
      </c>
      <c r="H6761" s="163" t="s">
        <v>133</v>
      </c>
      <c r="I6761" s="163" t="s">
        <v>133</v>
      </c>
      <c r="J6761" s="163" t="s">
        <v>133</v>
      </c>
      <c r="K6761" s="164">
        <f t="shared" si="322"/>
        <v>0</v>
      </c>
      <c r="L6761" s="165">
        <f t="shared" si="323"/>
        <v>0</v>
      </c>
      <c r="M6761" s="172">
        <v>127</v>
      </c>
      <c r="N6761" s="172">
        <v>64</v>
      </c>
      <c r="O6761" s="167" t="s">
        <v>133</v>
      </c>
      <c r="P6761" s="260" t="e">
        <f t="shared" si="321"/>
        <v>#NUM!</v>
      </c>
      <c r="S6761" s="272"/>
    </row>
    <row r="6762" spans="1:19">
      <c r="A6762" s="161" t="s">
        <v>7994</v>
      </c>
      <c r="C6762" s="161" t="s">
        <v>133</v>
      </c>
      <c r="F6762" s="163" t="s">
        <v>133</v>
      </c>
      <c r="G6762" s="266" t="s">
        <v>133</v>
      </c>
      <c r="H6762" s="163" t="s">
        <v>133</v>
      </c>
      <c r="I6762" s="163" t="s">
        <v>133</v>
      </c>
      <c r="J6762" s="163" t="s">
        <v>133</v>
      </c>
      <c r="K6762" s="164">
        <f t="shared" si="322"/>
        <v>0</v>
      </c>
      <c r="L6762" s="165">
        <f t="shared" si="323"/>
        <v>0</v>
      </c>
      <c r="M6762" s="172">
        <v>127</v>
      </c>
      <c r="N6762" s="172">
        <v>64</v>
      </c>
      <c r="O6762" s="167" t="s">
        <v>133</v>
      </c>
      <c r="P6762" s="260" t="e">
        <f t="shared" si="321"/>
        <v>#NUM!</v>
      </c>
      <c r="S6762" s="272"/>
    </row>
    <row r="6763" spans="1:19">
      <c r="A6763" s="161" t="s">
        <v>7995</v>
      </c>
      <c r="C6763" s="161" t="s">
        <v>133</v>
      </c>
      <c r="F6763" s="163" t="s">
        <v>133</v>
      </c>
      <c r="G6763" s="266" t="s">
        <v>133</v>
      </c>
      <c r="H6763" s="163" t="s">
        <v>133</v>
      </c>
      <c r="I6763" s="163" t="s">
        <v>133</v>
      </c>
      <c r="J6763" s="163" t="s">
        <v>133</v>
      </c>
      <c r="K6763" s="164">
        <f t="shared" si="322"/>
        <v>0</v>
      </c>
      <c r="L6763" s="165">
        <f t="shared" si="323"/>
        <v>0</v>
      </c>
      <c r="M6763" s="172">
        <v>127</v>
      </c>
      <c r="N6763" s="172">
        <v>64</v>
      </c>
      <c r="O6763" s="167" t="s">
        <v>133</v>
      </c>
      <c r="P6763" s="260" t="e">
        <f t="shared" si="321"/>
        <v>#NUM!</v>
      </c>
      <c r="S6763" s="272"/>
    </row>
    <row r="6764" spans="1:19">
      <c r="A6764" s="161" t="s">
        <v>7996</v>
      </c>
      <c r="C6764" s="161" t="s">
        <v>133</v>
      </c>
      <c r="F6764" s="163" t="s">
        <v>133</v>
      </c>
      <c r="G6764" s="266" t="s">
        <v>133</v>
      </c>
      <c r="H6764" s="163" t="s">
        <v>133</v>
      </c>
      <c r="I6764" s="163" t="s">
        <v>133</v>
      </c>
      <c r="J6764" s="163" t="s">
        <v>133</v>
      </c>
      <c r="K6764" s="164">
        <f t="shared" si="322"/>
        <v>0</v>
      </c>
      <c r="L6764" s="165">
        <f t="shared" si="323"/>
        <v>0</v>
      </c>
      <c r="M6764" s="172">
        <v>127</v>
      </c>
      <c r="N6764" s="172">
        <v>64</v>
      </c>
      <c r="O6764" s="167" t="s">
        <v>133</v>
      </c>
      <c r="P6764" s="260" t="e">
        <f t="shared" si="321"/>
        <v>#NUM!</v>
      </c>
      <c r="S6764" s="272"/>
    </row>
    <row r="6765" spans="1:19">
      <c r="A6765" s="161" t="s">
        <v>7997</v>
      </c>
      <c r="C6765" s="161" t="s">
        <v>133</v>
      </c>
      <c r="F6765" s="163" t="s">
        <v>133</v>
      </c>
      <c r="G6765" s="266" t="s">
        <v>133</v>
      </c>
      <c r="H6765" s="163" t="s">
        <v>133</v>
      </c>
      <c r="I6765" s="163" t="s">
        <v>133</v>
      </c>
      <c r="J6765" s="163" t="s">
        <v>133</v>
      </c>
      <c r="K6765" s="164">
        <f t="shared" si="322"/>
        <v>0</v>
      </c>
      <c r="L6765" s="165">
        <f t="shared" si="323"/>
        <v>0</v>
      </c>
      <c r="M6765" s="172">
        <v>127</v>
      </c>
      <c r="N6765" s="172">
        <v>64</v>
      </c>
      <c r="O6765" s="167" t="s">
        <v>133</v>
      </c>
      <c r="P6765" s="260" t="e">
        <f t="shared" si="321"/>
        <v>#NUM!</v>
      </c>
      <c r="S6765" s="272"/>
    </row>
    <row r="6766" spans="1:19">
      <c r="A6766" s="161" t="s">
        <v>7998</v>
      </c>
      <c r="C6766" s="161" t="s">
        <v>133</v>
      </c>
      <c r="F6766" s="163" t="s">
        <v>133</v>
      </c>
      <c r="G6766" s="266" t="s">
        <v>133</v>
      </c>
      <c r="H6766" s="163" t="s">
        <v>133</v>
      </c>
      <c r="I6766" s="163" t="s">
        <v>133</v>
      </c>
      <c r="J6766" s="163" t="s">
        <v>133</v>
      </c>
      <c r="K6766" s="164">
        <f t="shared" si="322"/>
        <v>0</v>
      </c>
      <c r="L6766" s="165">
        <f t="shared" si="323"/>
        <v>0</v>
      </c>
      <c r="M6766" s="172">
        <v>127</v>
      </c>
      <c r="N6766" s="172">
        <v>64</v>
      </c>
      <c r="O6766" s="167" t="s">
        <v>133</v>
      </c>
      <c r="P6766" s="260" t="e">
        <f t="shared" si="321"/>
        <v>#NUM!</v>
      </c>
      <c r="S6766" s="272"/>
    </row>
    <row r="6767" spans="1:19">
      <c r="A6767" s="161" t="s">
        <v>7999</v>
      </c>
      <c r="C6767" s="161" t="s">
        <v>133</v>
      </c>
      <c r="F6767" s="163" t="s">
        <v>133</v>
      </c>
      <c r="G6767" s="266" t="s">
        <v>133</v>
      </c>
      <c r="H6767" s="163" t="s">
        <v>133</v>
      </c>
      <c r="I6767" s="163" t="s">
        <v>133</v>
      </c>
      <c r="J6767" s="163" t="s">
        <v>133</v>
      </c>
      <c r="K6767" s="164">
        <f t="shared" si="322"/>
        <v>0</v>
      </c>
      <c r="L6767" s="165">
        <f t="shared" si="323"/>
        <v>0</v>
      </c>
      <c r="M6767" s="172">
        <v>127</v>
      </c>
      <c r="N6767" s="172">
        <v>64</v>
      </c>
      <c r="O6767" s="167" t="s">
        <v>133</v>
      </c>
      <c r="P6767" s="260" t="e">
        <f t="shared" si="321"/>
        <v>#NUM!</v>
      </c>
      <c r="S6767" s="272"/>
    </row>
    <row r="6768" spans="1:19">
      <c r="A6768" s="161" t="s">
        <v>8000</v>
      </c>
      <c r="C6768" s="161" t="s">
        <v>133</v>
      </c>
      <c r="F6768" s="163" t="s">
        <v>133</v>
      </c>
      <c r="G6768" s="266" t="s">
        <v>133</v>
      </c>
      <c r="H6768" s="163" t="s">
        <v>133</v>
      </c>
      <c r="I6768" s="163" t="s">
        <v>133</v>
      </c>
      <c r="J6768" s="163" t="s">
        <v>133</v>
      </c>
      <c r="K6768" s="164">
        <f t="shared" si="322"/>
        <v>0</v>
      </c>
      <c r="L6768" s="165">
        <f t="shared" si="323"/>
        <v>0</v>
      </c>
      <c r="M6768" s="172">
        <v>127</v>
      </c>
      <c r="N6768" s="172">
        <v>64</v>
      </c>
      <c r="O6768" s="167" t="s">
        <v>133</v>
      </c>
      <c r="P6768" s="260" t="e">
        <f t="shared" si="321"/>
        <v>#NUM!</v>
      </c>
      <c r="S6768" s="272"/>
    </row>
    <row r="6769" spans="1:19">
      <c r="A6769" s="161" t="s">
        <v>8001</v>
      </c>
      <c r="C6769" s="161" t="s">
        <v>133</v>
      </c>
      <c r="F6769" s="163" t="s">
        <v>133</v>
      </c>
      <c r="G6769" s="266" t="s">
        <v>133</v>
      </c>
      <c r="H6769" s="163" t="s">
        <v>133</v>
      </c>
      <c r="I6769" s="163" t="s">
        <v>133</v>
      </c>
      <c r="J6769" s="163" t="s">
        <v>133</v>
      </c>
      <c r="K6769" s="164">
        <f t="shared" si="322"/>
        <v>0</v>
      </c>
      <c r="L6769" s="165">
        <f t="shared" si="323"/>
        <v>0</v>
      </c>
      <c r="M6769" s="172">
        <v>127</v>
      </c>
      <c r="N6769" s="172">
        <v>64</v>
      </c>
      <c r="O6769" s="167" t="s">
        <v>133</v>
      </c>
      <c r="P6769" s="260" t="e">
        <f t="shared" si="321"/>
        <v>#NUM!</v>
      </c>
      <c r="S6769" s="272"/>
    </row>
    <row r="6770" spans="1:19">
      <c r="A6770" s="161" t="s">
        <v>8002</v>
      </c>
      <c r="C6770" s="161" t="s">
        <v>133</v>
      </c>
      <c r="F6770" s="163" t="s">
        <v>133</v>
      </c>
      <c r="G6770" s="266" t="s">
        <v>133</v>
      </c>
      <c r="H6770" s="163" t="s">
        <v>133</v>
      </c>
      <c r="I6770" s="163" t="s">
        <v>133</v>
      </c>
      <c r="J6770" s="163" t="s">
        <v>133</v>
      </c>
      <c r="K6770" s="164">
        <f t="shared" si="322"/>
        <v>0</v>
      </c>
      <c r="L6770" s="165">
        <f t="shared" si="323"/>
        <v>0</v>
      </c>
      <c r="M6770" s="172">
        <v>127</v>
      </c>
      <c r="N6770" s="172">
        <v>64</v>
      </c>
      <c r="O6770" s="167" t="s">
        <v>133</v>
      </c>
      <c r="P6770" s="260" t="e">
        <f t="shared" si="321"/>
        <v>#NUM!</v>
      </c>
      <c r="S6770" s="272"/>
    </row>
    <row r="6771" spans="1:19">
      <c r="A6771" s="161" t="s">
        <v>8003</v>
      </c>
      <c r="C6771" s="161" t="s">
        <v>133</v>
      </c>
      <c r="F6771" s="163" t="s">
        <v>133</v>
      </c>
      <c r="G6771" s="266" t="s">
        <v>133</v>
      </c>
      <c r="H6771" s="163" t="s">
        <v>133</v>
      </c>
      <c r="I6771" s="163" t="s">
        <v>133</v>
      </c>
      <c r="J6771" s="163" t="s">
        <v>133</v>
      </c>
      <c r="K6771" s="164">
        <f t="shared" si="322"/>
        <v>0</v>
      </c>
      <c r="L6771" s="165">
        <f t="shared" si="323"/>
        <v>0</v>
      </c>
      <c r="M6771" s="172">
        <v>127</v>
      </c>
      <c r="N6771" s="172">
        <v>64</v>
      </c>
      <c r="O6771" s="167" t="s">
        <v>133</v>
      </c>
      <c r="P6771" s="260" t="e">
        <f t="shared" si="321"/>
        <v>#NUM!</v>
      </c>
      <c r="S6771" s="272"/>
    </row>
    <row r="6772" spans="1:19">
      <c r="A6772" s="161" t="s">
        <v>8004</v>
      </c>
      <c r="C6772" s="161" t="s">
        <v>133</v>
      </c>
      <c r="F6772" s="163" t="s">
        <v>133</v>
      </c>
      <c r="G6772" s="266" t="s">
        <v>133</v>
      </c>
      <c r="H6772" s="163" t="s">
        <v>133</v>
      </c>
      <c r="I6772" s="163" t="s">
        <v>133</v>
      </c>
      <c r="J6772" s="163" t="s">
        <v>133</v>
      </c>
      <c r="K6772" s="164">
        <f t="shared" si="322"/>
        <v>0</v>
      </c>
      <c r="L6772" s="165">
        <f t="shared" si="323"/>
        <v>0</v>
      </c>
      <c r="M6772" s="172">
        <v>127</v>
      </c>
      <c r="N6772" s="172">
        <v>64</v>
      </c>
      <c r="O6772" s="167" t="s">
        <v>133</v>
      </c>
      <c r="P6772" s="260" t="e">
        <f t="shared" si="321"/>
        <v>#NUM!</v>
      </c>
      <c r="S6772" s="272"/>
    </row>
    <row r="6773" spans="1:19">
      <c r="A6773" s="161" t="s">
        <v>8005</v>
      </c>
      <c r="C6773" s="161" t="s">
        <v>133</v>
      </c>
      <c r="F6773" s="163" t="s">
        <v>133</v>
      </c>
      <c r="G6773" s="266" t="s">
        <v>133</v>
      </c>
      <c r="H6773" s="163" t="s">
        <v>133</v>
      </c>
      <c r="I6773" s="163" t="s">
        <v>133</v>
      </c>
      <c r="J6773" s="163" t="s">
        <v>133</v>
      </c>
      <c r="K6773" s="164">
        <f t="shared" si="322"/>
        <v>0</v>
      </c>
      <c r="L6773" s="165">
        <f t="shared" si="323"/>
        <v>0</v>
      </c>
      <c r="M6773" s="172">
        <v>127</v>
      </c>
      <c r="N6773" s="172">
        <v>64</v>
      </c>
      <c r="O6773" s="167" t="s">
        <v>133</v>
      </c>
      <c r="P6773" s="260" t="e">
        <f t="shared" si="321"/>
        <v>#NUM!</v>
      </c>
      <c r="S6773" s="272"/>
    </row>
    <row r="6774" spans="1:19">
      <c r="A6774" s="161" t="s">
        <v>8006</v>
      </c>
      <c r="C6774" s="161" t="s">
        <v>133</v>
      </c>
      <c r="F6774" s="163" t="s">
        <v>133</v>
      </c>
      <c r="G6774" s="266" t="s">
        <v>133</v>
      </c>
      <c r="H6774" s="163" t="s">
        <v>133</v>
      </c>
      <c r="I6774" s="163" t="s">
        <v>133</v>
      </c>
      <c r="J6774" s="163" t="s">
        <v>133</v>
      </c>
      <c r="K6774" s="164">
        <f t="shared" si="322"/>
        <v>0</v>
      </c>
      <c r="L6774" s="165">
        <f t="shared" si="323"/>
        <v>0</v>
      </c>
      <c r="M6774" s="172">
        <v>127</v>
      </c>
      <c r="N6774" s="172">
        <v>64</v>
      </c>
      <c r="O6774" s="167" t="s">
        <v>133</v>
      </c>
      <c r="P6774" s="260" t="e">
        <f t="shared" si="321"/>
        <v>#NUM!</v>
      </c>
      <c r="S6774" s="272"/>
    </row>
    <row r="6775" spans="1:19">
      <c r="A6775" s="161" t="s">
        <v>8007</v>
      </c>
      <c r="C6775" s="161" t="s">
        <v>133</v>
      </c>
      <c r="F6775" s="163" t="s">
        <v>133</v>
      </c>
      <c r="G6775" s="266" t="s">
        <v>133</v>
      </c>
      <c r="H6775" s="163" t="s">
        <v>133</v>
      </c>
      <c r="I6775" s="163" t="s">
        <v>133</v>
      </c>
      <c r="J6775" s="163" t="s">
        <v>133</v>
      </c>
      <c r="K6775" s="164">
        <f t="shared" si="322"/>
        <v>0</v>
      </c>
      <c r="L6775" s="165">
        <f t="shared" si="323"/>
        <v>0</v>
      </c>
      <c r="M6775" s="172">
        <v>127</v>
      </c>
      <c r="N6775" s="172">
        <v>64</v>
      </c>
      <c r="O6775" s="167" t="s">
        <v>133</v>
      </c>
      <c r="P6775" s="260" t="e">
        <f t="shared" si="321"/>
        <v>#NUM!</v>
      </c>
      <c r="S6775" s="272"/>
    </row>
    <row r="6776" spans="1:19">
      <c r="A6776" s="161" t="s">
        <v>8008</v>
      </c>
      <c r="C6776" s="161" t="s">
        <v>133</v>
      </c>
      <c r="F6776" s="163" t="s">
        <v>133</v>
      </c>
      <c r="G6776" s="266" t="s">
        <v>133</v>
      </c>
      <c r="H6776" s="163" t="s">
        <v>133</v>
      </c>
      <c r="I6776" s="163" t="s">
        <v>133</v>
      </c>
      <c r="J6776" s="163" t="s">
        <v>133</v>
      </c>
      <c r="K6776" s="164">
        <f t="shared" si="322"/>
        <v>0</v>
      </c>
      <c r="L6776" s="165">
        <f t="shared" si="323"/>
        <v>0</v>
      </c>
      <c r="M6776" s="172">
        <v>127</v>
      </c>
      <c r="N6776" s="172">
        <v>64</v>
      </c>
      <c r="O6776" s="167" t="s">
        <v>133</v>
      </c>
      <c r="P6776" s="260" t="e">
        <f t="shared" si="321"/>
        <v>#NUM!</v>
      </c>
      <c r="S6776" s="272"/>
    </row>
    <row r="6777" spans="1:19">
      <c r="A6777" s="161" t="s">
        <v>8009</v>
      </c>
      <c r="C6777" s="161" t="s">
        <v>133</v>
      </c>
      <c r="F6777" s="163" t="s">
        <v>133</v>
      </c>
      <c r="G6777" s="266" t="s">
        <v>133</v>
      </c>
      <c r="H6777" s="163" t="s">
        <v>133</v>
      </c>
      <c r="I6777" s="163" t="s">
        <v>133</v>
      </c>
      <c r="J6777" s="163" t="s">
        <v>133</v>
      </c>
      <c r="K6777" s="164">
        <f t="shared" si="322"/>
        <v>0</v>
      </c>
      <c r="L6777" s="165">
        <f t="shared" si="323"/>
        <v>0</v>
      </c>
      <c r="M6777" s="172">
        <v>127</v>
      </c>
      <c r="N6777" s="172">
        <v>64</v>
      </c>
      <c r="O6777" s="167" t="s">
        <v>133</v>
      </c>
      <c r="P6777" s="260" t="e">
        <f t="shared" si="321"/>
        <v>#NUM!</v>
      </c>
      <c r="S6777" s="272"/>
    </row>
    <row r="6778" spans="1:19">
      <c r="A6778" s="161" t="s">
        <v>8010</v>
      </c>
      <c r="C6778" s="161" t="s">
        <v>133</v>
      </c>
      <c r="F6778" s="163" t="s">
        <v>133</v>
      </c>
      <c r="G6778" s="266" t="s">
        <v>133</v>
      </c>
      <c r="H6778" s="163" t="s">
        <v>133</v>
      </c>
      <c r="I6778" s="163" t="s">
        <v>133</v>
      </c>
      <c r="J6778" s="163" t="s">
        <v>133</v>
      </c>
      <c r="K6778" s="164">
        <f t="shared" si="322"/>
        <v>0</v>
      </c>
      <c r="L6778" s="165">
        <f t="shared" si="323"/>
        <v>0</v>
      </c>
      <c r="M6778" s="172">
        <v>127</v>
      </c>
      <c r="N6778" s="172">
        <v>64</v>
      </c>
      <c r="O6778" s="167" t="s">
        <v>133</v>
      </c>
      <c r="P6778" s="260" t="e">
        <f t="shared" si="321"/>
        <v>#NUM!</v>
      </c>
      <c r="S6778" s="272"/>
    </row>
    <row r="6779" spans="1:19">
      <c r="A6779" s="161" t="s">
        <v>8011</v>
      </c>
      <c r="C6779" s="161" t="s">
        <v>133</v>
      </c>
      <c r="F6779" s="163" t="s">
        <v>133</v>
      </c>
      <c r="G6779" s="266" t="s">
        <v>133</v>
      </c>
      <c r="H6779" s="163" t="s">
        <v>133</v>
      </c>
      <c r="I6779" s="163" t="s">
        <v>133</v>
      </c>
      <c r="J6779" s="163" t="s">
        <v>133</v>
      </c>
      <c r="K6779" s="164">
        <f t="shared" si="322"/>
        <v>0</v>
      </c>
      <c r="L6779" s="165">
        <f t="shared" si="323"/>
        <v>0</v>
      </c>
      <c r="M6779" s="172">
        <v>127</v>
      </c>
      <c r="N6779" s="172">
        <v>64</v>
      </c>
      <c r="O6779" s="167" t="s">
        <v>133</v>
      </c>
      <c r="P6779" s="260" t="e">
        <f t="shared" si="321"/>
        <v>#NUM!</v>
      </c>
      <c r="S6779" s="272"/>
    </row>
    <row r="6780" spans="1:19">
      <c r="A6780" s="161" t="s">
        <v>8012</v>
      </c>
      <c r="C6780" s="161" t="s">
        <v>133</v>
      </c>
      <c r="F6780" s="163" t="s">
        <v>133</v>
      </c>
      <c r="G6780" s="266" t="s">
        <v>133</v>
      </c>
      <c r="H6780" s="163" t="s">
        <v>133</v>
      </c>
      <c r="I6780" s="163" t="s">
        <v>133</v>
      </c>
      <c r="J6780" s="163" t="s">
        <v>133</v>
      </c>
      <c r="K6780" s="164">
        <f t="shared" si="322"/>
        <v>0</v>
      </c>
      <c r="L6780" s="165">
        <f t="shared" si="323"/>
        <v>0</v>
      </c>
      <c r="M6780" s="172">
        <v>127</v>
      </c>
      <c r="N6780" s="172">
        <v>64</v>
      </c>
      <c r="O6780" s="167" t="s">
        <v>133</v>
      </c>
      <c r="P6780" s="260" t="e">
        <f t="shared" si="321"/>
        <v>#NUM!</v>
      </c>
      <c r="S6780" s="272"/>
    </row>
    <row r="6781" spans="1:19">
      <c r="A6781" s="161" t="s">
        <v>8013</v>
      </c>
      <c r="C6781" s="161" t="s">
        <v>133</v>
      </c>
      <c r="F6781" s="163" t="s">
        <v>133</v>
      </c>
      <c r="G6781" s="266" t="s">
        <v>133</v>
      </c>
      <c r="H6781" s="163" t="s">
        <v>133</v>
      </c>
      <c r="I6781" s="163" t="s">
        <v>133</v>
      </c>
      <c r="J6781" s="163" t="s">
        <v>133</v>
      </c>
      <c r="K6781" s="164">
        <f t="shared" si="322"/>
        <v>0</v>
      </c>
      <c r="L6781" s="165">
        <f t="shared" si="323"/>
        <v>0</v>
      </c>
      <c r="M6781" s="172">
        <v>127</v>
      </c>
      <c r="N6781" s="172">
        <v>64</v>
      </c>
      <c r="O6781" s="167" t="s">
        <v>133</v>
      </c>
      <c r="P6781" s="260" t="e">
        <f t="shared" si="321"/>
        <v>#NUM!</v>
      </c>
      <c r="S6781" s="272"/>
    </row>
    <row r="6782" spans="1:19">
      <c r="A6782" s="161" t="s">
        <v>8014</v>
      </c>
      <c r="C6782" s="161" t="s">
        <v>133</v>
      </c>
      <c r="F6782" s="163" t="s">
        <v>133</v>
      </c>
      <c r="G6782" s="266" t="s">
        <v>133</v>
      </c>
      <c r="H6782" s="163" t="s">
        <v>133</v>
      </c>
      <c r="I6782" s="163" t="s">
        <v>133</v>
      </c>
      <c r="J6782" s="163" t="s">
        <v>133</v>
      </c>
      <c r="K6782" s="164">
        <f t="shared" si="322"/>
        <v>0</v>
      </c>
      <c r="L6782" s="165">
        <f t="shared" si="323"/>
        <v>0</v>
      </c>
      <c r="M6782" s="172">
        <v>127</v>
      </c>
      <c r="N6782" s="172">
        <v>64</v>
      </c>
      <c r="O6782" s="167" t="s">
        <v>133</v>
      </c>
      <c r="P6782" s="260" t="e">
        <f t="shared" si="321"/>
        <v>#NUM!</v>
      </c>
      <c r="S6782" s="272"/>
    </row>
    <row r="6783" spans="1:19">
      <c r="A6783" s="161" t="s">
        <v>8015</v>
      </c>
      <c r="C6783" s="161" t="s">
        <v>133</v>
      </c>
      <c r="F6783" s="163" t="s">
        <v>133</v>
      </c>
      <c r="G6783" s="266" t="s">
        <v>133</v>
      </c>
      <c r="H6783" s="163" t="s">
        <v>133</v>
      </c>
      <c r="I6783" s="163" t="s">
        <v>133</v>
      </c>
      <c r="J6783" s="163" t="s">
        <v>133</v>
      </c>
      <c r="K6783" s="164">
        <f t="shared" si="322"/>
        <v>0</v>
      </c>
      <c r="L6783" s="165">
        <f t="shared" si="323"/>
        <v>0</v>
      </c>
      <c r="M6783" s="172">
        <v>127</v>
      </c>
      <c r="N6783" s="172">
        <v>64</v>
      </c>
      <c r="O6783" s="167" t="s">
        <v>133</v>
      </c>
      <c r="P6783" s="260" t="e">
        <f t="shared" si="321"/>
        <v>#NUM!</v>
      </c>
      <c r="S6783" s="272"/>
    </row>
    <row r="6784" spans="1:19">
      <c r="A6784" s="161" t="s">
        <v>8016</v>
      </c>
      <c r="C6784" s="161" t="s">
        <v>133</v>
      </c>
      <c r="F6784" s="163" t="s">
        <v>133</v>
      </c>
      <c r="G6784" s="266" t="s">
        <v>133</v>
      </c>
      <c r="H6784" s="163" t="s">
        <v>133</v>
      </c>
      <c r="I6784" s="163" t="s">
        <v>133</v>
      </c>
      <c r="J6784" s="163" t="s">
        <v>133</v>
      </c>
      <c r="K6784" s="164">
        <f t="shared" si="322"/>
        <v>0</v>
      </c>
      <c r="L6784" s="165">
        <f t="shared" si="323"/>
        <v>0</v>
      </c>
      <c r="M6784" s="172">
        <v>127</v>
      </c>
      <c r="N6784" s="172">
        <v>64</v>
      </c>
      <c r="O6784" s="167" t="s">
        <v>133</v>
      </c>
      <c r="P6784" s="260" t="e">
        <f t="shared" si="321"/>
        <v>#NUM!</v>
      </c>
      <c r="S6784" s="272"/>
    </row>
    <row r="6785" spans="1:19">
      <c r="A6785" s="161" t="s">
        <v>8017</v>
      </c>
      <c r="C6785" s="161" t="s">
        <v>133</v>
      </c>
      <c r="F6785" s="163" t="s">
        <v>133</v>
      </c>
      <c r="G6785" s="266" t="s">
        <v>133</v>
      </c>
      <c r="H6785" s="163" t="s">
        <v>133</v>
      </c>
      <c r="I6785" s="163" t="s">
        <v>133</v>
      </c>
      <c r="J6785" s="163" t="s">
        <v>133</v>
      </c>
      <c r="K6785" s="164">
        <f t="shared" si="322"/>
        <v>0</v>
      </c>
      <c r="L6785" s="165">
        <f t="shared" si="323"/>
        <v>0</v>
      </c>
      <c r="M6785" s="172">
        <v>127</v>
      </c>
      <c r="N6785" s="172">
        <v>64</v>
      </c>
      <c r="O6785" s="167" t="s">
        <v>133</v>
      </c>
      <c r="P6785" s="260" t="e">
        <f t="shared" si="321"/>
        <v>#NUM!</v>
      </c>
      <c r="S6785" s="272"/>
    </row>
    <row r="6786" spans="1:19">
      <c r="A6786" s="161" t="s">
        <v>8018</v>
      </c>
      <c r="C6786" s="161" t="s">
        <v>133</v>
      </c>
      <c r="F6786" s="163" t="s">
        <v>133</v>
      </c>
      <c r="G6786" s="266" t="s">
        <v>133</v>
      </c>
      <c r="H6786" s="163" t="s">
        <v>133</v>
      </c>
      <c r="I6786" s="163" t="s">
        <v>133</v>
      </c>
      <c r="J6786" s="163" t="s">
        <v>133</v>
      </c>
      <c r="K6786" s="164">
        <f t="shared" si="322"/>
        <v>0</v>
      </c>
      <c r="L6786" s="165">
        <f t="shared" si="323"/>
        <v>0</v>
      </c>
      <c r="M6786" s="172">
        <v>127</v>
      </c>
      <c r="N6786" s="172">
        <v>64</v>
      </c>
      <c r="O6786" s="167" t="s">
        <v>133</v>
      </c>
      <c r="P6786" s="260" t="e">
        <f t="shared" si="321"/>
        <v>#NUM!</v>
      </c>
      <c r="S6786" s="272"/>
    </row>
    <row r="6787" spans="1:19">
      <c r="A6787" s="161" t="s">
        <v>8019</v>
      </c>
      <c r="C6787" s="161" t="s">
        <v>133</v>
      </c>
      <c r="F6787" s="163" t="s">
        <v>133</v>
      </c>
      <c r="G6787" s="266" t="s">
        <v>133</v>
      </c>
      <c r="H6787" s="163" t="s">
        <v>133</v>
      </c>
      <c r="I6787" s="163" t="s">
        <v>133</v>
      </c>
      <c r="J6787" s="163" t="s">
        <v>133</v>
      </c>
      <c r="K6787" s="164">
        <f t="shared" si="322"/>
        <v>0</v>
      </c>
      <c r="L6787" s="165">
        <f t="shared" si="323"/>
        <v>0</v>
      </c>
      <c r="M6787" s="172">
        <v>127</v>
      </c>
      <c r="N6787" s="172">
        <v>64</v>
      </c>
      <c r="O6787" s="167" t="s">
        <v>133</v>
      </c>
      <c r="P6787" s="260" t="e">
        <f t="shared" si="321"/>
        <v>#NUM!</v>
      </c>
      <c r="S6787" s="272"/>
    </row>
    <row r="6788" spans="1:19">
      <c r="A6788" s="161" t="s">
        <v>8020</v>
      </c>
      <c r="C6788" s="161" t="s">
        <v>133</v>
      </c>
      <c r="F6788" s="163" t="s">
        <v>133</v>
      </c>
      <c r="G6788" s="266" t="s">
        <v>133</v>
      </c>
      <c r="H6788" s="163" t="s">
        <v>133</v>
      </c>
      <c r="I6788" s="163" t="s">
        <v>133</v>
      </c>
      <c r="J6788" s="163" t="s">
        <v>133</v>
      </c>
      <c r="K6788" s="164">
        <f t="shared" si="322"/>
        <v>0</v>
      </c>
      <c r="L6788" s="165">
        <f t="shared" si="323"/>
        <v>0</v>
      </c>
      <c r="M6788" s="172">
        <v>127</v>
      </c>
      <c r="N6788" s="172">
        <v>64</v>
      </c>
      <c r="O6788" s="167" t="s">
        <v>133</v>
      </c>
      <c r="P6788" s="260" t="e">
        <f t="shared" si="321"/>
        <v>#NUM!</v>
      </c>
      <c r="S6788" s="272"/>
    </row>
    <row r="6789" spans="1:19">
      <c r="A6789" s="161" t="s">
        <v>8021</v>
      </c>
      <c r="C6789" s="161" t="s">
        <v>133</v>
      </c>
      <c r="F6789" s="163" t="s">
        <v>133</v>
      </c>
      <c r="G6789" s="266" t="s">
        <v>133</v>
      </c>
      <c r="H6789" s="163" t="s">
        <v>133</v>
      </c>
      <c r="I6789" s="163" t="s">
        <v>133</v>
      </c>
      <c r="J6789" s="163" t="s">
        <v>133</v>
      </c>
      <c r="K6789" s="164">
        <f t="shared" si="322"/>
        <v>0</v>
      </c>
      <c r="L6789" s="165">
        <f t="shared" si="323"/>
        <v>0</v>
      </c>
      <c r="M6789" s="172">
        <v>127</v>
      </c>
      <c r="N6789" s="172">
        <v>64</v>
      </c>
      <c r="O6789" s="167" t="s">
        <v>133</v>
      </c>
      <c r="P6789" s="260" t="e">
        <f t="shared" si="321"/>
        <v>#NUM!</v>
      </c>
      <c r="S6789" s="272"/>
    </row>
    <row r="6790" spans="1:19">
      <c r="A6790" s="161" t="s">
        <v>8022</v>
      </c>
      <c r="C6790" s="161" t="s">
        <v>133</v>
      </c>
      <c r="F6790" s="163" t="s">
        <v>133</v>
      </c>
      <c r="G6790" s="266" t="s">
        <v>133</v>
      </c>
      <c r="H6790" s="163" t="s">
        <v>133</v>
      </c>
      <c r="I6790" s="163" t="s">
        <v>133</v>
      </c>
      <c r="J6790" s="163" t="s">
        <v>133</v>
      </c>
      <c r="K6790" s="164">
        <f t="shared" si="322"/>
        <v>0</v>
      </c>
      <c r="L6790" s="165">
        <f t="shared" si="323"/>
        <v>0</v>
      </c>
      <c r="M6790" s="172">
        <v>127</v>
      </c>
      <c r="N6790" s="172">
        <v>64</v>
      </c>
      <c r="O6790" s="167" t="s">
        <v>133</v>
      </c>
      <c r="P6790" s="260" t="e">
        <f t="shared" si="321"/>
        <v>#NUM!</v>
      </c>
      <c r="S6790" s="272"/>
    </row>
    <row r="6791" spans="1:19">
      <c r="A6791" s="161" t="s">
        <v>8023</v>
      </c>
      <c r="C6791" s="161" t="s">
        <v>133</v>
      </c>
      <c r="F6791" s="163" t="s">
        <v>133</v>
      </c>
      <c r="G6791" s="266" t="s">
        <v>133</v>
      </c>
      <c r="H6791" s="163" t="s">
        <v>133</v>
      </c>
      <c r="I6791" s="163" t="s">
        <v>133</v>
      </c>
      <c r="J6791" s="163" t="s">
        <v>133</v>
      </c>
      <c r="K6791" s="164">
        <f t="shared" si="322"/>
        <v>0</v>
      </c>
      <c r="L6791" s="165">
        <f t="shared" si="323"/>
        <v>0</v>
      </c>
      <c r="M6791" s="172">
        <v>127</v>
      </c>
      <c r="N6791" s="172">
        <v>64</v>
      </c>
      <c r="O6791" s="167" t="s">
        <v>133</v>
      </c>
      <c r="P6791" s="260" t="e">
        <f t="shared" si="321"/>
        <v>#NUM!</v>
      </c>
      <c r="S6791" s="272"/>
    </row>
    <row r="6792" spans="1:19">
      <c r="A6792" s="161" t="s">
        <v>8024</v>
      </c>
      <c r="C6792" s="161" t="s">
        <v>133</v>
      </c>
      <c r="F6792" s="163" t="s">
        <v>133</v>
      </c>
      <c r="G6792" s="266" t="s">
        <v>133</v>
      </c>
      <c r="H6792" s="163" t="s">
        <v>133</v>
      </c>
      <c r="I6792" s="163" t="s">
        <v>133</v>
      </c>
      <c r="J6792" s="163" t="s">
        <v>133</v>
      </c>
      <c r="K6792" s="164">
        <f t="shared" si="322"/>
        <v>0</v>
      </c>
      <c r="L6792" s="165">
        <f t="shared" si="323"/>
        <v>0</v>
      </c>
      <c r="M6792" s="172">
        <v>127</v>
      </c>
      <c r="N6792" s="172">
        <v>64</v>
      </c>
      <c r="O6792" s="167" t="s">
        <v>133</v>
      </c>
      <c r="P6792" s="260" t="e">
        <f t="shared" si="321"/>
        <v>#NUM!</v>
      </c>
      <c r="S6792" s="272"/>
    </row>
    <row r="6793" spans="1:19">
      <c r="A6793" s="161" t="s">
        <v>8025</v>
      </c>
      <c r="C6793" s="161" t="s">
        <v>133</v>
      </c>
      <c r="F6793" s="163" t="s">
        <v>133</v>
      </c>
      <c r="G6793" s="266" t="s">
        <v>133</v>
      </c>
      <c r="H6793" s="163" t="s">
        <v>133</v>
      </c>
      <c r="I6793" s="163" t="s">
        <v>133</v>
      </c>
      <c r="J6793" s="163" t="s">
        <v>133</v>
      </c>
      <c r="K6793" s="164">
        <f t="shared" si="322"/>
        <v>0</v>
      </c>
      <c r="L6793" s="165">
        <f t="shared" si="323"/>
        <v>0</v>
      </c>
      <c r="M6793" s="172">
        <v>127</v>
      </c>
      <c r="N6793" s="172">
        <v>64</v>
      </c>
      <c r="O6793" s="167" t="s">
        <v>133</v>
      </c>
      <c r="P6793" s="260" t="e">
        <f t="shared" si="321"/>
        <v>#NUM!</v>
      </c>
      <c r="S6793" s="272"/>
    </row>
    <row r="6794" spans="1:19">
      <c r="A6794" s="161" t="s">
        <v>8026</v>
      </c>
      <c r="C6794" s="161" t="s">
        <v>133</v>
      </c>
      <c r="F6794" s="163" t="s">
        <v>133</v>
      </c>
      <c r="G6794" s="266" t="s">
        <v>133</v>
      </c>
      <c r="H6794" s="163" t="s">
        <v>133</v>
      </c>
      <c r="I6794" s="163" t="s">
        <v>133</v>
      </c>
      <c r="J6794" s="163" t="s">
        <v>133</v>
      </c>
      <c r="K6794" s="164">
        <f t="shared" si="322"/>
        <v>0</v>
      </c>
      <c r="L6794" s="165">
        <f t="shared" si="323"/>
        <v>0</v>
      </c>
      <c r="M6794" s="172">
        <v>127</v>
      </c>
      <c r="N6794" s="172">
        <v>64</v>
      </c>
      <c r="O6794" s="167" t="s">
        <v>133</v>
      </c>
      <c r="P6794" s="260" t="e">
        <f t="shared" si="321"/>
        <v>#NUM!</v>
      </c>
      <c r="S6794" s="272"/>
    </row>
    <row r="6795" spans="1:19">
      <c r="A6795" s="161" t="s">
        <v>8027</v>
      </c>
      <c r="C6795" s="161" t="s">
        <v>133</v>
      </c>
      <c r="F6795" s="163" t="s">
        <v>133</v>
      </c>
      <c r="G6795" s="266" t="s">
        <v>133</v>
      </c>
      <c r="H6795" s="163" t="s">
        <v>133</v>
      </c>
      <c r="I6795" s="163" t="s">
        <v>133</v>
      </c>
      <c r="J6795" s="163" t="s">
        <v>133</v>
      </c>
      <c r="K6795" s="164">
        <f t="shared" si="322"/>
        <v>0</v>
      </c>
      <c r="L6795" s="165">
        <f t="shared" si="323"/>
        <v>0</v>
      </c>
      <c r="M6795" s="172">
        <v>127</v>
      </c>
      <c r="N6795" s="172">
        <v>64</v>
      </c>
      <c r="O6795" s="167" t="s">
        <v>133</v>
      </c>
      <c r="P6795" s="260" t="e">
        <f t="shared" si="321"/>
        <v>#NUM!</v>
      </c>
      <c r="S6795" s="272"/>
    </row>
    <row r="6796" spans="1:19">
      <c r="A6796" s="161" t="s">
        <v>8028</v>
      </c>
      <c r="C6796" s="161" t="s">
        <v>133</v>
      </c>
      <c r="F6796" s="163" t="s">
        <v>133</v>
      </c>
      <c r="G6796" s="266" t="s">
        <v>133</v>
      </c>
      <c r="H6796" s="163" t="s">
        <v>133</v>
      </c>
      <c r="I6796" s="163" t="s">
        <v>133</v>
      </c>
      <c r="J6796" s="163" t="s">
        <v>133</v>
      </c>
      <c r="K6796" s="164">
        <f t="shared" si="322"/>
        <v>0</v>
      </c>
      <c r="L6796" s="165">
        <f t="shared" si="323"/>
        <v>0</v>
      </c>
      <c r="M6796" s="172">
        <v>127</v>
      </c>
      <c r="N6796" s="172">
        <v>64</v>
      </c>
      <c r="O6796" s="167" t="s">
        <v>133</v>
      </c>
      <c r="P6796" s="260" t="e">
        <f t="shared" si="321"/>
        <v>#NUM!</v>
      </c>
      <c r="S6796" s="272"/>
    </row>
    <row r="6797" spans="1:19">
      <c r="A6797" s="161" t="s">
        <v>8029</v>
      </c>
      <c r="C6797" s="161" t="s">
        <v>133</v>
      </c>
      <c r="F6797" s="163" t="s">
        <v>133</v>
      </c>
      <c r="G6797" s="266" t="s">
        <v>133</v>
      </c>
      <c r="H6797" s="163" t="s">
        <v>133</v>
      </c>
      <c r="I6797" s="163" t="s">
        <v>133</v>
      </c>
      <c r="J6797" s="163" t="s">
        <v>133</v>
      </c>
      <c r="K6797" s="164">
        <f t="shared" si="322"/>
        <v>0</v>
      </c>
      <c r="L6797" s="165">
        <f t="shared" si="323"/>
        <v>0</v>
      </c>
      <c r="M6797" s="172">
        <v>127</v>
      </c>
      <c r="N6797" s="172">
        <v>64</v>
      </c>
      <c r="O6797" s="167" t="s">
        <v>133</v>
      </c>
      <c r="P6797" s="260" t="e">
        <f t="shared" si="321"/>
        <v>#NUM!</v>
      </c>
      <c r="S6797" s="272"/>
    </row>
    <row r="6798" spans="1:19">
      <c r="A6798" s="161" t="s">
        <v>8030</v>
      </c>
      <c r="C6798" s="161" t="s">
        <v>133</v>
      </c>
      <c r="F6798" s="163" t="s">
        <v>133</v>
      </c>
      <c r="G6798" s="266" t="s">
        <v>133</v>
      </c>
      <c r="H6798" s="163" t="s">
        <v>133</v>
      </c>
      <c r="I6798" s="163" t="s">
        <v>133</v>
      </c>
      <c r="J6798" s="163" t="s">
        <v>133</v>
      </c>
      <c r="K6798" s="164">
        <f t="shared" si="322"/>
        <v>0</v>
      </c>
      <c r="L6798" s="165">
        <f t="shared" si="323"/>
        <v>0</v>
      </c>
      <c r="M6798" s="172">
        <v>127</v>
      </c>
      <c r="N6798" s="172">
        <v>64</v>
      </c>
      <c r="O6798" s="167" t="s">
        <v>133</v>
      </c>
      <c r="P6798" s="260" t="e">
        <f t="shared" si="321"/>
        <v>#NUM!</v>
      </c>
      <c r="S6798" s="272"/>
    </row>
    <row r="6799" spans="1:19">
      <c r="A6799" s="161" t="s">
        <v>8031</v>
      </c>
      <c r="C6799" s="161" t="s">
        <v>133</v>
      </c>
      <c r="F6799" s="163" t="s">
        <v>133</v>
      </c>
      <c r="G6799" s="266" t="s">
        <v>133</v>
      </c>
      <c r="H6799" s="163" t="s">
        <v>133</v>
      </c>
      <c r="I6799" s="163" t="s">
        <v>133</v>
      </c>
      <c r="J6799" s="163" t="s">
        <v>133</v>
      </c>
      <c r="K6799" s="164">
        <f t="shared" si="322"/>
        <v>0</v>
      </c>
      <c r="L6799" s="165">
        <f t="shared" si="323"/>
        <v>0</v>
      </c>
      <c r="M6799" s="172">
        <v>127</v>
      </c>
      <c r="N6799" s="172">
        <v>64</v>
      </c>
      <c r="O6799" s="167" t="s">
        <v>133</v>
      </c>
      <c r="P6799" s="260" t="e">
        <f t="shared" ref="P6799:P6862" si="324">MEDIAN(Q6799:R6799)</f>
        <v>#NUM!</v>
      </c>
      <c r="S6799" s="272"/>
    </row>
    <row r="6800" spans="1:19">
      <c r="A6800" s="161" t="s">
        <v>8032</v>
      </c>
      <c r="C6800" s="161" t="s">
        <v>133</v>
      </c>
      <c r="F6800" s="163" t="s">
        <v>133</v>
      </c>
      <c r="G6800" s="266" t="s">
        <v>133</v>
      </c>
      <c r="H6800" s="163" t="s">
        <v>133</v>
      </c>
      <c r="I6800" s="163" t="s">
        <v>133</v>
      </c>
      <c r="J6800" s="163" t="s">
        <v>133</v>
      </c>
      <c r="K6800" s="164">
        <f t="shared" ref="K6800:K6863" si="325">IF(OR(D6800="n/a",D6800="nd"),0,D6800)+IF(OR(I6800="n/a",I6800="nd"),0,I6800)</f>
        <v>0</v>
      </c>
      <c r="L6800" s="165">
        <f t="shared" ref="L6800:L6863" si="326">SQRT(SUMSQ(IF(OR(E6800="n/a",E6800="nd"),0,E6800),IF(OR(F6800="n/a",F6800="nd"),0,F6800),IF(OR(J6800="n/a",J6800="nd"),0,J6800)))</f>
        <v>0</v>
      </c>
      <c r="M6800" s="172">
        <v>127</v>
      </c>
      <c r="N6800" s="172">
        <v>64</v>
      </c>
      <c r="O6800" s="167" t="s">
        <v>133</v>
      </c>
      <c r="P6800" s="260" t="e">
        <f t="shared" si="324"/>
        <v>#NUM!</v>
      </c>
      <c r="S6800" s="272"/>
    </row>
    <row r="6801" spans="1:19">
      <c r="A6801" s="161" t="s">
        <v>8033</v>
      </c>
      <c r="C6801" s="161" t="s">
        <v>133</v>
      </c>
      <c r="F6801" s="163" t="s">
        <v>133</v>
      </c>
      <c r="G6801" s="266" t="s">
        <v>133</v>
      </c>
      <c r="H6801" s="163" t="s">
        <v>133</v>
      </c>
      <c r="I6801" s="163" t="s">
        <v>133</v>
      </c>
      <c r="J6801" s="163" t="s">
        <v>133</v>
      </c>
      <c r="K6801" s="164">
        <f t="shared" si="325"/>
        <v>0</v>
      </c>
      <c r="L6801" s="165">
        <f t="shared" si="326"/>
        <v>0</v>
      </c>
      <c r="M6801" s="172">
        <v>127</v>
      </c>
      <c r="N6801" s="172">
        <v>64</v>
      </c>
      <c r="O6801" s="167" t="s">
        <v>133</v>
      </c>
      <c r="P6801" s="260" t="e">
        <f t="shared" si="324"/>
        <v>#NUM!</v>
      </c>
      <c r="S6801" s="272"/>
    </row>
    <row r="6802" spans="1:19">
      <c r="A6802" s="161" t="s">
        <v>8034</v>
      </c>
      <c r="C6802" s="161" t="s">
        <v>133</v>
      </c>
      <c r="F6802" s="163" t="s">
        <v>133</v>
      </c>
      <c r="G6802" s="266" t="s">
        <v>133</v>
      </c>
      <c r="H6802" s="163" t="s">
        <v>133</v>
      </c>
      <c r="I6802" s="163" t="s">
        <v>133</v>
      </c>
      <c r="J6802" s="163" t="s">
        <v>133</v>
      </c>
      <c r="K6802" s="164">
        <f t="shared" si="325"/>
        <v>0</v>
      </c>
      <c r="L6802" s="165">
        <f t="shared" si="326"/>
        <v>0</v>
      </c>
      <c r="M6802" s="172">
        <v>127</v>
      </c>
      <c r="N6802" s="172">
        <v>64</v>
      </c>
      <c r="O6802" s="167" t="s">
        <v>133</v>
      </c>
      <c r="P6802" s="260" t="e">
        <f t="shared" si="324"/>
        <v>#NUM!</v>
      </c>
      <c r="S6802" s="272"/>
    </row>
    <row r="6803" spans="1:19">
      <c r="A6803" s="161" t="s">
        <v>8035</v>
      </c>
      <c r="C6803" s="161" t="s">
        <v>133</v>
      </c>
      <c r="F6803" s="163" t="s">
        <v>133</v>
      </c>
      <c r="G6803" s="266" t="s">
        <v>133</v>
      </c>
      <c r="H6803" s="163" t="s">
        <v>133</v>
      </c>
      <c r="I6803" s="163" t="s">
        <v>133</v>
      </c>
      <c r="J6803" s="163" t="s">
        <v>133</v>
      </c>
      <c r="K6803" s="164">
        <f t="shared" si="325"/>
        <v>0</v>
      </c>
      <c r="L6803" s="165">
        <f t="shared" si="326"/>
        <v>0</v>
      </c>
      <c r="M6803" s="172">
        <v>127</v>
      </c>
      <c r="N6803" s="172">
        <v>64</v>
      </c>
      <c r="O6803" s="167" t="s">
        <v>133</v>
      </c>
      <c r="P6803" s="260" t="e">
        <f t="shared" si="324"/>
        <v>#NUM!</v>
      </c>
      <c r="S6803" s="272"/>
    </row>
    <row r="6804" spans="1:19">
      <c r="A6804" s="161" t="s">
        <v>8036</v>
      </c>
      <c r="C6804" s="161" t="s">
        <v>133</v>
      </c>
      <c r="F6804" s="163" t="s">
        <v>133</v>
      </c>
      <c r="G6804" s="266" t="s">
        <v>133</v>
      </c>
      <c r="H6804" s="163" t="s">
        <v>133</v>
      </c>
      <c r="I6804" s="163" t="s">
        <v>133</v>
      </c>
      <c r="J6804" s="163" t="s">
        <v>133</v>
      </c>
      <c r="K6804" s="164">
        <f t="shared" si="325"/>
        <v>0</v>
      </c>
      <c r="L6804" s="165">
        <f t="shared" si="326"/>
        <v>0</v>
      </c>
      <c r="M6804" s="172">
        <v>127</v>
      </c>
      <c r="N6804" s="172">
        <v>64</v>
      </c>
      <c r="O6804" s="167" t="s">
        <v>133</v>
      </c>
      <c r="P6804" s="260" t="e">
        <f t="shared" si="324"/>
        <v>#NUM!</v>
      </c>
      <c r="S6804" s="272"/>
    </row>
    <row r="6805" spans="1:19">
      <c r="A6805" s="161" t="s">
        <v>8037</v>
      </c>
      <c r="C6805" s="161" t="s">
        <v>133</v>
      </c>
      <c r="F6805" s="163" t="s">
        <v>133</v>
      </c>
      <c r="G6805" s="266" t="s">
        <v>133</v>
      </c>
      <c r="H6805" s="163" t="s">
        <v>133</v>
      </c>
      <c r="I6805" s="163" t="s">
        <v>133</v>
      </c>
      <c r="J6805" s="163" t="s">
        <v>133</v>
      </c>
      <c r="K6805" s="164">
        <f t="shared" si="325"/>
        <v>0</v>
      </c>
      <c r="L6805" s="165">
        <f t="shared" si="326"/>
        <v>0</v>
      </c>
      <c r="M6805" s="172">
        <v>127</v>
      </c>
      <c r="N6805" s="172">
        <v>64</v>
      </c>
      <c r="O6805" s="167" t="s">
        <v>133</v>
      </c>
      <c r="P6805" s="260" t="e">
        <f t="shared" si="324"/>
        <v>#NUM!</v>
      </c>
      <c r="S6805" s="272"/>
    </row>
    <row r="6806" spans="1:19">
      <c r="A6806" s="161" t="s">
        <v>8038</v>
      </c>
      <c r="C6806" s="161" t="s">
        <v>133</v>
      </c>
      <c r="F6806" s="163" t="s">
        <v>133</v>
      </c>
      <c r="G6806" s="266" t="s">
        <v>133</v>
      </c>
      <c r="H6806" s="163" t="s">
        <v>133</v>
      </c>
      <c r="I6806" s="163" t="s">
        <v>133</v>
      </c>
      <c r="J6806" s="163" t="s">
        <v>133</v>
      </c>
      <c r="K6806" s="164">
        <f t="shared" si="325"/>
        <v>0</v>
      </c>
      <c r="L6806" s="165">
        <f t="shared" si="326"/>
        <v>0</v>
      </c>
      <c r="M6806" s="172">
        <v>127</v>
      </c>
      <c r="N6806" s="172">
        <v>64</v>
      </c>
      <c r="O6806" s="167" t="s">
        <v>133</v>
      </c>
      <c r="P6806" s="260" t="e">
        <f t="shared" si="324"/>
        <v>#NUM!</v>
      </c>
      <c r="S6806" s="272"/>
    </row>
    <row r="6807" spans="1:19">
      <c r="A6807" s="161" t="s">
        <v>8039</v>
      </c>
      <c r="C6807" s="161" t="s">
        <v>133</v>
      </c>
      <c r="F6807" s="163" t="s">
        <v>133</v>
      </c>
      <c r="G6807" s="266" t="s">
        <v>133</v>
      </c>
      <c r="H6807" s="163" t="s">
        <v>133</v>
      </c>
      <c r="I6807" s="163" t="s">
        <v>133</v>
      </c>
      <c r="J6807" s="163" t="s">
        <v>133</v>
      </c>
      <c r="K6807" s="164">
        <f t="shared" si="325"/>
        <v>0</v>
      </c>
      <c r="L6807" s="165">
        <f t="shared" si="326"/>
        <v>0</v>
      </c>
      <c r="M6807" s="172">
        <v>127</v>
      </c>
      <c r="N6807" s="172">
        <v>64</v>
      </c>
      <c r="O6807" s="167" t="s">
        <v>133</v>
      </c>
      <c r="P6807" s="260" t="e">
        <f t="shared" si="324"/>
        <v>#NUM!</v>
      </c>
      <c r="S6807" s="272"/>
    </row>
    <row r="6808" spans="1:19">
      <c r="A6808" s="161" t="s">
        <v>8040</v>
      </c>
      <c r="C6808" s="161" t="s">
        <v>133</v>
      </c>
      <c r="F6808" s="163" t="s">
        <v>133</v>
      </c>
      <c r="G6808" s="266" t="s">
        <v>133</v>
      </c>
      <c r="H6808" s="163" t="s">
        <v>133</v>
      </c>
      <c r="I6808" s="163" t="s">
        <v>133</v>
      </c>
      <c r="J6808" s="163" t="s">
        <v>133</v>
      </c>
      <c r="K6808" s="164">
        <f t="shared" si="325"/>
        <v>0</v>
      </c>
      <c r="L6808" s="165">
        <f t="shared" si="326"/>
        <v>0</v>
      </c>
      <c r="M6808" s="172">
        <v>127</v>
      </c>
      <c r="N6808" s="172">
        <v>64</v>
      </c>
      <c r="O6808" s="167" t="s">
        <v>133</v>
      </c>
      <c r="P6808" s="260" t="e">
        <f t="shared" si="324"/>
        <v>#NUM!</v>
      </c>
      <c r="S6808" s="272"/>
    </row>
    <row r="6809" spans="1:19">
      <c r="A6809" s="161" t="s">
        <v>8041</v>
      </c>
      <c r="C6809" s="161" t="s">
        <v>133</v>
      </c>
      <c r="F6809" s="163" t="s">
        <v>133</v>
      </c>
      <c r="G6809" s="266" t="s">
        <v>133</v>
      </c>
      <c r="H6809" s="163" t="s">
        <v>133</v>
      </c>
      <c r="I6809" s="163" t="s">
        <v>133</v>
      </c>
      <c r="J6809" s="163" t="s">
        <v>133</v>
      </c>
      <c r="K6809" s="164">
        <f t="shared" si="325"/>
        <v>0</v>
      </c>
      <c r="L6809" s="165">
        <f t="shared" si="326"/>
        <v>0</v>
      </c>
      <c r="M6809" s="172">
        <v>127</v>
      </c>
      <c r="N6809" s="172">
        <v>64</v>
      </c>
      <c r="O6809" s="167" t="s">
        <v>133</v>
      </c>
      <c r="P6809" s="260" t="e">
        <f t="shared" si="324"/>
        <v>#NUM!</v>
      </c>
      <c r="S6809" s="272"/>
    </row>
    <row r="6810" spans="1:19">
      <c r="A6810" s="161" t="s">
        <v>8042</v>
      </c>
      <c r="C6810" s="161" t="s">
        <v>133</v>
      </c>
      <c r="F6810" s="163" t="s">
        <v>133</v>
      </c>
      <c r="G6810" s="266" t="s">
        <v>133</v>
      </c>
      <c r="H6810" s="163" t="s">
        <v>133</v>
      </c>
      <c r="I6810" s="163" t="s">
        <v>133</v>
      </c>
      <c r="J6810" s="163" t="s">
        <v>133</v>
      </c>
      <c r="K6810" s="164">
        <f t="shared" si="325"/>
        <v>0</v>
      </c>
      <c r="L6810" s="165">
        <f t="shared" si="326"/>
        <v>0</v>
      </c>
      <c r="M6810" s="172">
        <v>127</v>
      </c>
      <c r="N6810" s="172">
        <v>64</v>
      </c>
      <c r="O6810" s="167" t="s">
        <v>133</v>
      </c>
      <c r="P6810" s="260" t="e">
        <f t="shared" si="324"/>
        <v>#NUM!</v>
      </c>
      <c r="S6810" s="272"/>
    </row>
    <row r="6811" spans="1:19">
      <c r="A6811" s="161" t="s">
        <v>8043</v>
      </c>
      <c r="C6811" s="161" t="s">
        <v>133</v>
      </c>
      <c r="F6811" s="163" t="s">
        <v>133</v>
      </c>
      <c r="G6811" s="266" t="s">
        <v>133</v>
      </c>
      <c r="H6811" s="163" t="s">
        <v>133</v>
      </c>
      <c r="I6811" s="163" t="s">
        <v>133</v>
      </c>
      <c r="J6811" s="163" t="s">
        <v>133</v>
      </c>
      <c r="K6811" s="164">
        <f t="shared" si="325"/>
        <v>0</v>
      </c>
      <c r="L6811" s="165">
        <f t="shared" si="326"/>
        <v>0</v>
      </c>
      <c r="M6811" s="172">
        <v>127</v>
      </c>
      <c r="N6811" s="172">
        <v>64</v>
      </c>
      <c r="O6811" s="167" t="s">
        <v>133</v>
      </c>
      <c r="P6811" s="260" t="e">
        <f t="shared" si="324"/>
        <v>#NUM!</v>
      </c>
      <c r="S6811" s="272"/>
    </row>
    <row r="6812" spans="1:19">
      <c r="A6812" s="161" t="s">
        <v>8044</v>
      </c>
      <c r="C6812" s="161" t="s">
        <v>133</v>
      </c>
      <c r="F6812" s="163" t="s">
        <v>133</v>
      </c>
      <c r="G6812" s="266" t="s">
        <v>133</v>
      </c>
      <c r="H6812" s="163" t="s">
        <v>133</v>
      </c>
      <c r="I6812" s="163" t="s">
        <v>133</v>
      </c>
      <c r="J6812" s="163" t="s">
        <v>133</v>
      </c>
      <c r="K6812" s="164">
        <f t="shared" si="325"/>
        <v>0</v>
      </c>
      <c r="L6812" s="165">
        <f t="shared" si="326"/>
        <v>0</v>
      </c>
      <c r="M6812" s="172">
        <v>127</v>
      </c>
      <c r="N6812" s="172">
        <v>64</v>
      </c>
      <c r="O6812" s="167" t="s">
        <v>133</v>
      </c>
      <c r="P6812" s="260" t="e">
        <f t="shared" si="324"/>
        <v>#NUM!</v>
      </c>
      <c r="S6812" s="272"/>
    </row>
    <row r="6813" spans="1:19">
      <c r="A6813" s="161" t="s">
        <v>8045</v>
      </c>
      <c r="C6813" s="161" t="s">
        <v>133</v>
      </c>
      <c r="F6813" s="163" t="s">
        <v>133</v>
      </c>
      <c r="G6813" s="266" t="s">
        <v>133</v>
      </c>
      <c r="H6813" s="163" t="s">
        <v>133</v>
      </c>
      <c r="I6813" s="163" t="s">
        <v>133</v>
      </c>
      <c r="J6813" s="163" t="s">
        <v>133</v>
      </c>
      <c r="K6813" s="164">
        <f t="shared" si="325"/>
        <v>0</v>
      </c>
      <c r="L6813" s="165">
        <f t="shared" si="326"/>
        <v>0</v>
      </c>
      <c r="M6813" s="172">
        <v>127</v>
      </c>
      <c r="N6813" s="172">
        <v>64</v>
      </c>
      <c r="O6813" s="167" t="s">
        <v>133</v>
      </c>
      <c r="P6813" s="260" t="e">
        <f t="shared" si="324"/>
        <v>#NUM!</v>
      </c>
      <c r="S6813" s="272"/>
    </row>
    <row r="6814" spans="1:19">
      <c r="A6814" s="161" t="s">
        <v>8046</v>
      </c>
      <c r="C6814" s="161" t="s">
        <v>133</v>
      </c>
      <c r="F6814" s="163" t="s">
        <v>133</v>
      </c>
      <c r="G6814" s="266" t="s">
        <v>133</v>
      </c>
      <c r="H6814" s="163" t="s">
        <v>133</v>
      </c>
      <c r="I6814" s="163" t="s">
        <v>133</v>
      </c>
      <c r="J6814" s="163" t="s">
        <v>133</v>
      </c>
      <c r="K6814" s="164">
        <f t="shared" si="325"/>
        <v>0</v>
      </c>
      <c r="L6814" s="165">
        <f t="shared" si="326"/>
        <v>0</v>
      </c>
      <c r="M6814" s="172">
        <v>127</v>
      </c>
      <c r="N6814" s="172">
        <v>64</v>
      </c>
      <c r="O6814" s="167" t="s">
        <v>133</v>
      </c>
      <c r="P6814" s="260" t="e">
        <f t="shared" si="324"/>
        <v>#NUM!</v>
      </c>
      <c r="S6814" s="272"/>
    </row>
    <row r="6815" spans="1:19">
      <c r="A6815" s="161" t="s">
        <v>8047</v>
      </c>
      <c r="C6815" s="161" t="s">
        <v>133</v>
      </c>
      <c r="F6815" s="163" t="s">
        <v>133</v>
      </c>
      <c r="G6815" s="266" t="s">
        <v>133</v>
      </c>
      <c r="H6815" s="163" t="s">
        <v>133</v>
      </c>
      <c r="I6815" s="163" t="s">
        <v>133</v>
      </c>
      <c r="J6815" s="163" t="s">
        <v>133</v>
      </c>
      <c r="K6815" s="164">
        <f t="shared" si="325"/>
        <v>0</v>
      </c>
      <c r="L6815" s="165">
        <f t="shared" si="326"/>
        <v>0</v>
      </c>
      <c r="M6815" s="172">
        <v>127</v>
      </c>
      <c r="N6815" s="172">
        <v>64</v>
      </c>
      <c r="O6815" s="167" t="s">
        <v>133</v>
      </c>
      <c r="P6815" s="260" t="e">
        <f t="shared" si="324"/>
        <v>#NUM!</v>
      </c>
      <c r="S6815" s="272"/>
    </row>
    <row r="6816" spans="1:19">
      <c r="A6816" s="161" t="s">
        <v>8048</v>
      </c>
      <c r="C6816" s="161" t="s">
        <v>133</v>
      </c>
      <c r="F6816" s="163" t="s">
        <v>133</v>
      </c>
      <c r="G6816" s="266" t="s">
        <v>133</v>
      </c>
      <c r="H6816" s="163" t="s">
        <v>133</v>
      </c>
      <c r="I6816" s="163" t="s">
        <v>133</v>
      </c>
      <c r="J6816" s="163" t="s">
        <v>133</v>
      </c>
      <c r="K6816" s="164">
        <f t="shared" si="325"/>
        <v>0</v>
      </c>
      <c r="L6816" s="165">
        <f t="shared" si="326"/>
        <v>0</v>
      </c>
      <c r="M6816" s="172">
        <v>127</v>
      </c>
      <c r="N6816" s="172">
        <v>64</v>
      </c>
      <c r="O6816" s="167" t="s">
        <v>133</v>
      </c>
      <c r="P6816" s="260" t="e">
        <f t="shared" si="324"/>
        <v>#NUM!</v>
      </c>
      <c r="S6816" s="272"/>
    </row>
    <row r="6817" spans="1:19">
      <c r="A6817" s="161" t="s">
        <v>8049</v>
      </c>
      <c r="C6817" s="161" t="s">
        <v>133</v>
      </c>
      <c r="F6817" s="163" t="s">
        <v>133</v>
      </c>
      <c r="G6817" s="266" t="s">
        <v>133</v>
      </c>
      <c r="H6817" s="163" t="s">
        <v>133</v>
      </c>
      <c r="I6817" s="163" t="s">
        <v>133</v>
      </c>
      <c r="J6817" s="163" t="s">
        <v>133</v>
      </c>
      <c r="K6817" s="164">
        <f t="shared" si="325"/>
        <v>0</v>
      </c>
      <c r="L6817" s="165">
        <f t="shared" si="326"/>
        <v>0</v>
      </c>
      <c r="M6817" s="172">
        <v>127</v>
      </c>
      <c r="N6817" s="172">
        <v>64</v>
      </c>
      <c r="O6817" s="167" t="s">
        <v>133</v>
      </c>
      <c r="P6817" s="260" t="e">
        <f t="shared" si="324"/>
        <v>#NUM!</v>
      </c>
      <c r="S6817" s="272"/>
    </row>
    <row r="6818" spans="1:19">
      <c r="A6818" s="161" t="s">
        <v>8050</v>
      </c>
      <c r="C6818" s="161" t="s">
        <v>133</v>
      </c>
      <c r="F6818" s="163" t="s">
        <v>133</v>
      </c>
      <c r="G6818" s="266" t="s">
        <v>133</v>
      </c>
      <c r="H6818" s="163" t="s">
        <v>133</v>
      </c>
      <c r="I6818" s="163" t="s">
        <v>133</v>
      </c>
      <c r="J6818" s="163" t="s">
        <v>133</v>
      </c>
      <c r="K6818" s="164">
        <f t="shared" si="325"/>
        <v>0</v>
      </c>
      <c r="L6818" s="165">
        <f t="shared" si="326"/>
        <v>0</v>
      </c>
      <c r="M6818" s="172">
        <v>127</v>
      </c>
      <c r="N6818" s="172">
        <v>64</v>
      </c>
      <c r="O6818" s="167" t="s">
        <v>133</v>
      </c>
      <c r="P6818" s="260" t="e">
        <f t="shared" si="324"/>
        <v>#NUM!</v>
      </c>
      <c r="S6818" s="272"/>
    </row>
    <row r="6819" spans="1:19">
      <c r="A6819" s="161" t="s">
        <v>8051</v>
      </c>
      <c r="C6819" s="161" t="s">
        <v>133</v>
      </c>
      <c r="F6819" s="163" t="s">
        <v>133</v>
      </c>
      <c r="G6819" s="266" t="s">
        <v>133</v>
      </c>
      <c r="H6819" s="163" t="s">
        <v>133</v>
      </c>
      <c r="I6819" s="163" t="s">
        <v>133</v>
      </c>
      <c r="J6819" s="163" t="s">
        <v>133</v>
      </c>
      <c r="K6819" s="164">
        <f t="shared" si="325"/>
        <v>0</v>
      </c>
      <c r="L6819" s="165">
        <f t="shared" si="326"/>
        <v>0</v>
      </c>
      <c r="M6819" s="172">
        <v>127</v>
      </c>
      <c r="N6819" s="172">
        <v>64</v>
      </c>
      <c r="O6819" s="167" t="s">
        <v>133</v>
      </c>
      <c r="P6819" s="260" t="e">
        <f t="shared" si="324"/>
        <v>#NUM!</v>
      </c>
      <c r="S6819" s="272"/>
    </row>
    <row r="6820" spans="1:19">
      <c r="A6820" s="161" t="s">
        <v>8052</v>
      </c>
      <c r="C6820" s="161" t="s">
        <v>133</v>
      </c>
      <c r="F6820" s="163" t="s">
        <v>133</v>
      </c>
      <c r="G6820" s="266" t="s">
        <v>133</v>
      </c>
      <c r="H6820" s="163" t="s">
        <v>133</v>
      </c>
      <c r="I6820" s="163" t="s">
        <v>133</v>
      </c>
      <c r="J6820" s="163" t="s">
        <v>133</v>
      </c>
      <c r="K6820" s="164">
        <f t="shared" si="325"/>
        <v>0</v>
      </c>
      <c r="L6820" s="165">
        <f t="shared" si="326"/>
        <v>0</v>
      </c>
      <c r="M6820" s="172">
        <v>127</v>
      </c>
      <c r="N6820" s="172">
        <v>64</v>
      </c>
      <c r="O6820" s="167" t="s">
        <v>133</v>
      </c>
      <c r="P6820" s="260" t="e">
        <f t="shared" si="324"/>
        <v>#NUM!</v>
      </c>
      <c r="S6820" s="272"/>
    </row>
    <row r="6821" spans="1:19">
      <c r="A6821" s="161" t="s">
        <v>8053</v>
      </c>
      <c r="C6821" s="161" t="s">
        <v>133</v>
      </c>
      <c r="F6821" s="163" t="s">
        <v>133</v>
      </c>
      <c r="G6821" s="266" t="s">
        <v>133</v>
      </c>
      <c r="H6821" s="163" t="s">
        <v>133</v>
      </c>
      <c r="I6821" s="163" t="s">
        <v>133</v>
      </c>
      <c r="J6821" s="163" t="s">
        <v>133</v>
      </c>
      <c r="K6821" s="164">
        <f t="shared" si="325"/>
        <v>0</v>
      </c>
      <c r="L6821" s="165">
        <f t="shared" si="326"/>
        <v>0</v>
      </c>
      <c r="M6821" s="172">
        <v>127</v>
      </c>
      <c r="N6821" s="172">
        <v>64</v>
      </c>
      <c r="O6821" s="167" t="s">
        <v>133</v>
      </c>
      <c r="P6821" s="260" t="e">
        <f t="shared" si="324"/>
        <v>#NUM!</v>
      </c>
      <c r="S6821" s="272"/>
    </row>
    <row r="6822" spans="1:19">
      <c r="A6822" s="161" t="s">
        <v>8054</v>
      </c>
      <c r="C6822" s="161" t="s">
        <v>133</v>
      </c>
      <c r="F6822" s="163" t="s">
        <v>133</v>
      </c>
      <c r="G6822" s="266" t="s">
        <v>133</v>
      </c>
      <c r="H6822" s="163" t="s">
        <v>133</v>
      </c>
      <c r="I6822" s="163" t="s">
        <v>133</v>
      </c>
      <c r="J6822" s="163" t="s">
        <v>133</v>
      </c>
      <c r="K6822" s="164">
        <f t="shared" si="325"/>
        <v>0</v>
      </c>
      <c r="L6822" s="165">
        <f t="shared" si="326"/>
        <v>0</v>
      </c>
      <c r="M6822" s="172">
        <v>127</v>
      </c>
      <c r="N6822" s="172">
        <v>64</v>
      </c>
      <c r="O6822" s="167" t="s">
        <v>133</v>
      </c>
      <c r="P6822" s="260" t="e">
        <f t="shared" si="324"/>
        <v>#NUM!</v>
      </c>
      <c r="S6822" s="272"/>
    </row>
    <row r="6823" spans="1:19">
      <c r="A6823" s="161" t="s">
        <v>8055</v>
      </c>
      <c r="C6823" s="161" t="s">
        <v>133</v>
      </c>
      <c r="F6823" s="163" t="s">
        <v>133</v>
      </c>
      <c r="G6823" s="266" t="s">
        <v>133</v>
      </c>
      <c r="H6823" s="163" t="s">
        <v>133</v>
      </c>
      <c r="I6823" s="163" t="s">
        <v>133</v>
      </c>
      <c r="J6823" s="163" t="s">
        <v>133</v>
      </c>
      <c r="K6823" s="164">
        <f t="shared" si="325"/>
        <v>0</v>
      </c>
      <c r="L6823" s="165">
        <f t="shared" si="326"/>
        <v>0</v>
      </c>
      <c r="M6823" s="172">
        <v>127</v>
      </c>
      <c r="N6823" s="172">
        <v>64</v>
      </c>
      <c r="O6823" s="167" t="s">
        <v>133</v>
      </c>
      <c r="P6823" s="260" t="e">
        <f t="shared" si="324"/>
        <v>#NUM!</v>
      </c>
      <c r="S6823" s="272"/>
    </row>
    <row r="6824" spans="1:19">
      <c r="A6824" s="161" t="s">
        <v>8056</v>
      </c>
      <c r="C6824" s="161" t="s">
        <v>133</v>
      </c>
      <c r="F6824" s="163" t="s">
        <v>133</v>
      </c>
      <c r="G6824" s="266" t="s">
        <v>133</v>
      </c>
      <c r="H6824" s="163" t="s">
        <v>133</v>
      </c>
      <c r="I6824" s="163" t="s">
        <v>133</v>
      </c>
      <c r="J6824" s="163" t="s">
        <v>133</v>
      </c>
      <c r="K6824" s="164">
        <f t="shared" si="325"/>
        <v>0</v>
      </c>
      <c r="L6824" s="165">
        <f t="shared" si="326"/>
        <v>0</v>
      </c>
      <c r="M6824" s="172">
        <v>127</v>
      </c>
      <c r="N6824" s="172">
        <v>64</v>
      </c>
      <c r="O6824" s="167" t="s">
        <v>133</v>
      </c>
      <c r="P6824" s="260" t="e">
        <f t="shared" si="324"/>
        <v>#NUM!</v>
      </c>
      <c r="S6824" s="272"/>
    </row>
    <row r="6825" spans="1:19">
      <c r="A6825" s="161" t="s">
        <v>8057</v>
      </c>
      <c r="C6825" s="161" t="s">
        <v>133</v>
      </c>
      <c r="F6825" s="163" t="s">
        <v>133</v>
      </c>
      <c r="G6825" s="266" t="s">
        <v>133</v>
      </c>
      <c r="H6825" s="163" t="s">
        <v>133</v>
      </c>
      <c r="I6825" s="163" t="s">
        <v>133</v>
      </c>
      <c r="J6825" s="163" t="s">
        <v>133</v>
      </c>
      <c r="K6825" s="164">
        <f t="shared" si="325"/>
        <v>0</v>
      </c>
      <c r="L6825" s="165">
        <f t="shared" si="326"/>
        <v>0</v>
      </c>
      <c r="M6825" s="172">
        <v>127</v>
      </c>
      <c r="N6825" s="172">
        <v>64</v>
      </c>
      <c r="O6825" s="167" t="s">
        <v>133</v>
      </c>
      <c r="P6825" s="260" t="e">
        <f t="shared" si="324"/>
        <v>#NUM!</v>
      </c>
      <c r="S6825" s="272"/>
    </row>
    <row r="6826" spans="1:19">
      <c r="A6826" s="161" t="s">
        <v>8058</v>
      </c>
      <c r="C6826" s="161" t="s">
        <v>133</v>
      </c>
      <c r="F6826" s="163" t="s">
        <v>133</v>
      </c>
      <c r="G6826" s="266" t="s">
        <v>133</v>
      </c>
      <c r="H6826" s="163" t="s">
        <v>133</v>
      </c>
      <c r="I6826" s="163" t="s">
        <v>133</v>
      </c>
      <c r="J6826" s="163" t="s">
        <v>133</v>
      </c>
      <c r="K6826" s="164">
        <f t="shared" si="325"/>
        <v>0</v>
      </c>
      <c r="L6826" s="165">
        <f t="shared" si="326"/>
        <v>0</v>
      </c>
      <c r="M6826" s="172">
        <v>127</v>
      </c>
      <c r="N6826" s="172">
        <v>64</v>
      </c>
      <c r="O6826" s="167" t="s">
        <v>133</v>
      </c>
      <c r="P6826" s="260" t="e">
        <f t="shared" si="324"/>
        <v>#NUM!</v>
      </c>
      <c r="S6826" s="272"/>
    </row>
    <row r="6827" spans="1:19">
      <c r="A6827" s="161" t="s">
        <v>8059</v>
      </c>
      <c r="C6827" s="161" t="s">
        <v>133</v>
      </c>
      <c r="F6827" s="163" t="s">
        <v>133</v>
      </c>
      <c r="G6827" s="266" t="s">
        <v>133</v>
      </c>
      <c r="H6827" s="163" t="s">
        <v>133</v>
      </c>
      <c r="I6827" s="163" t="s">
        <v>133</v>
      </c>
      <c r="J6827" s="163" t="s">
        <v>133</v>
      </c>
      <c r="K6827" s="164">
        <f t="shared" si="325"/>
        <v>0</v>
      </c>
      <c r="L6827" s="165">
        <f t="shared" si="326"/>
        <v>0</v>
      </c>
      <c r="M6827" s="172">
        <v>127</v>
      </c>
      <c r="N6827" s="172">
        <v>64</v>
      </c>
      <c r="O6827" s="167" t="s">
        <v>133</v>
      </c>
      <c r="P6827" s="260" t="e">
        <f t="shared" si="324"/>
        <v>#NUM!</v>
      </c>
      <c r="S6827" s="272"/>
    </row>
    <row r="6828" spans="1:19">
      <c r="A6828" s="161" t="s">
        <v>8060</v>
      </c>
      <c r="C6828" s="161" t="s">
        <v>133</v>
      </c>
      <c r="F6828" s="163" t="s">
        <v>133</v>
      </c>
      <c r="G6828" s="266" t="s">
        <v>133</v>
      </c>
      <c r="H6828" s="163" t="s">
        <v>133</v>
      </c>
      <c r="I6828" s="163" t="s">
        <v>133</v>
      </c>
      <c r="J6828" s="163" t="s">
        <v>133</v>
      </c>
      <c r="K6828" s="164">
        <f t="shared" si="325"/>
        <v>0</v>
      </c>
      <c r="L6828" s="165">
        <f t="shared" si="326"/>
        <v>0</v>
      </c>
      <c r="M6828" s="172">
        <v>127</v>
      </c>
      <c r="N6828" s="172">
        <v>64</v>
      </c>
      <c r="O6828" s="167" t="s">
        <v>133</v>
      </c>
      <c r="P6828" s="260" t="e">
        <f t="shared" si="324"/>
        <v>#NUM!</v>
      </c>
      <c r="S6828" s="272"/>
    </row>
    <row r="6829" spans="1:19">
      <c r="A6829" s="161" t="s">
        <v>8061</v>
      </c>
      <c r="C6829" s="161" t="s">
        <v>133</v>
      </c>
      <c r="F6829" s="163" t="s">
        <v>133</v>
      </c>
      <c r="G6829" s="266" t="s">
        <v>133</v>
      </c>
      <c r="H6829" s="163" t="s">
        <v>133</v>
      </c>
      <c r="I6829" s="163" t="s">
        <v>133</v>
      </c>
      <c r="J6829" s="163" t="s">
        <v>133</v>
      </c>
      <c r="K6829" s="164">
        <f t="shared" si="325"/>
        <v>0</v>
      </c>
      <c r="L6829" s="165">
        <f t="shared" si="326"/>
        <v>0</v>
      </c>
      <c r="M6829" s="172">
        <v>127</v>
      </c>
      <c r="N6829" s="172">
        <v>64</v>
      </c>
      <c r="O6829" s="167" t="s">
        <v>133</v>
      </c>
      <c r="P6829" s="260" t="e">
        <f t="shared" si="324"/>
        <v>#NUM!</v>
      </c>
      <c r="S6829" s="272"/>
    </row>
    <row r="6830" spans="1:19">
      <c r="A6830" s="161" t="s">
        <v>8062</v>
      </c>
      <c r="C6830" s="161" t="s">
        <v>133</v>
      </c>
      <c r="F6830" s="163" t="s">
        <v>133</v>
      </c>
      <c r="G6830" s="266" t="s">
        <v>133</v>
      </c>
      <c r="H6830" s="163" t="s">
        <v>133</v>
      </c>
      <c r="I6830" s="163" t="s">
        <v>133</v>
      </c>
      <c r="J6830" s="163" t="s">
        <v>133</v>
      </c>
      <c r="K6830" s="164">
        <f t="shared" si="325"/>
        <v>0</v>
      </c>
      <c r="L6830" s="165">
        <f t="shared" si="326"/>
        <v>0</v>
      </c>
      <c r="M6830" s="172">
        <v>127</v>
      </c>
      <c r="N6830" s="172">
        <v>64</v>
      </c>
      <c r="O6830" s="167" t="s">
        <v>133</v>
      </c>
      <c r="P6830" s="260" t="e">
        <f t="shared" si="324"/>
        <v>#NUM!</v>
      </c>
      <c r="S6830" s="272"/>
    </row>
    <row r="6831" spans="1:19">
      <c r="A6831" s="161" t="s">
        <v>8063</v>
      </c>
      <c r="C6831" s="161" t="s">
        <v>133</v>
      </c>
      <c r="F6831" s="163" t="s">
        <v>133</v>
      </c>
      <c r="G6831" s="266" t="s">
        <v>133</v>
      </c>
      <c r="H6831" s="163" t="s">
        <v>133</v>
      </c>
      <c r="I6831" s="163" t="s">
        <v>133</v>
      </c>
      <c r="J6831" s="163" t="s">
        <v>133</v>
      </c>
      <c r="K6831" s="164">
        <f t="shared" si="325"/>
        <v>0</v>
      </c>
      <c r="L6831" s="165">
        <f t="shared" si="326"/>
        <v>0</v>
      </c>
      <c r="M6831" s="172">
        <v>127</v>
      </c>
      <c r="N6831" s="172">
        <v>64</v>
      </c>
      <c r="O6831" s="167" t="s">
        <v>133</v>
      </c>
      <c r="P6831" s="260" t="e">
        <f t="shared" si="324"/>
        <v>#NUM!</v>
      </c>
      <c r="S6831" s="272"/>
    </row>
    <row r="6832" spans="1:19">
      <c r="A6832" s="161" t="s">
        <v>8064</v>
      </c>
      <c r="C6832" s="161" t="s">
        <v>133</v>
      </c>
      <c r="F6832" s="163" t="s">
        <v>133</v>
      </c>
      <c r="G6832" s="266" t="s">
        <v>133</v>
      </c>
      <c r="H6832" s="163" t="s">
        <v>133</v>
      </c>
      <c r="I6832" s="163" t="s">
        <v>133</v>
      </c>
      <c r="J6832" s="163" t="s">
        <v>133</v>
      </c>
      <c r="K6832" s="164">
        <f t="shared" si="325"/>
        <v>0</v>
      </c>
      <c r="L6832" s="165">
        <f t="shared" si="326"/>
        <v>0</v>
      </c>
      <c r="M6832" s="172">
        <v>127</v>
      </c>
      <c r="N6832" s="172">
        <v>64</v>
      </c>
      <c r="O6832" s="167" t="s">
        <v>133</v>
      </c>
      <c r="P6832" s="260" t="e">
        <f t="shared" si="324"/>
        <v>#NUM!</v>
      </c>
      <c r="S6832" s="272"/>
    </row>
    <row r="6833" spans="1:19">
      <c r="A6833" s="161" t="s">
        <v>8065</v>
      </c>
      <c r="C6833" s="161" t="s">
        <v>133</v>
      </c>
      <c r="F6833" s="163" t="s">
        <v>133</v>
      </c>
      <c r="G6833" s="266" t="s">
        <v>133</v>
      </c>
      <c r="H6833" s="163" t="s">
        <v>133</v>
      </c>
      <c r="I6833" s="163" t="s">
        <v>133</v>
      </c>
      <c r="J6833" s="163" t="s">
        <v>133</v>
      </c>
      <c r="K6833" s="164">
        <f t="shared" si="325"/>
        <v>0</v>
      </c>
      <c r="L6833" s="165">
        <f t="shared" si="326"/>
        <v>0</v>
      </c>
      <c r="M6833" s="172">
        <v>127</v>
      </c>
      <c r="N6833" s="172">
        <v>64</v>
      </c>
      <c r="O6833" s="167" t="s">
        <v>133</v>
      </c>
      <c r="P6833" s="260" t="e">
        <f t="shared" si="324"/>
        <v>#NUM!</v>
      </c>
      <c r="S6833" s="272"/>
    </row>
    <row r="6834" spans="1:19">
      <c r="A6834" s="161" t="s">
        <v>8066</v>
      </c>
      <c r="C6834" s="161" t="s">
        <v>133</v>
      </c>
      <c r="F6834" s="163" t="s">
        <v>133</v>
      </c>
      <c r="G6834" s="266" t="s">
        <v>133</v>
      </c>
      <c r="H6834" s="163" t="s">
        <v>133</v>
      </c>
      <c r="I6834" s="163" t="s">
        <v>133</v>
      </c>
      <c r="J6834" s="163" t="s">
        <v>133</v>
      </c>
      <c r="K6834" s="164">
        <f t="shared" si="325"/>
        <v>0</v>
      </c>
      <c r="L6834" s="165">
        <f t="shared" si="326"/>
        <v>0</v>
      </c>
      <c r="M6834" s="172">
        <v>127</v>
      </c>
      <c r="N6834" s="172">
        <v>64</v>
      </c>
      <c r="O6834" s="167" t="s">
        <v>133</v>
      </c>
      <c r="P6834" s="260" t="e">
        <f t="shared" si="324"/>
        <v>#NUM!</v>
      </c>
      <c r="S6834" s="272"/>
    </row>
    <row r="6835" spans="1:19">
      <c r="A6835" s="161" t="s">
        <v>8067</v>
      </c>
      <c r="C6835" s="161" t="s">
        <v>133</v>
      </c>
      <c r="F6835" s="163" t="s">
        <v>133</v>
      </c>
      <c r="G6835" s="266" t="s">
        <v>133</v>
      </c>
      <c r="H6835" s="163" t="s">
        <v>133</v>
      </c>
      <c r="I6835" s="163" t="s">
        <v>133</v>
      </c>
      <c r="J6835" s="163" t="s">
        <v>133</v>
      </c>
      <c r="K6835" s="164">
        <f t="shared" si="325"/>
        <v>0</v>
      </c>
      <c r="L6835" s="165">
        <f t="shared" si="326"/>
        <v>0</v>
      </c>
      <c r="M6835" s="172">
        <v>127</v>
      </c>
      <c r="N6835" s="172">
        <v>64</v>
      </c>
      <c r="O6835" s="167" t="s">
        <v>133</v>
      </c>
      <c r="P6835" s="260" t="e">
        <f t="shared" si="324"/>
        <v>#NUM!</v>
      </c>
      <c r="S6835" s="272"/>
    </row>
    <row r="6836" spans="1:19">
      <c r="A6836" s="161" t="s">
        <v>8068</v>
      </c>
      <c r="C6836" s="161" t="s">
        <v>133</v>
      </c>
      <c r="F6836" s="163" t="s">
        <v>133</v>
      </c>
      <c r="G6836" s="266" t="s">
        <v>133</v>
      </c>
      <c r="H6836" s="163" t="s">
        <v>133</v>
      </c>
      <c r="I6836" s="163" t="s">
        <v>133</v>
      </c>
      <c r="J6836" s="163" t="s">
        <v>133</v>
      </c>
      <c r="K6836" s="164">
        <f t="shared" si="325"/>
        <v>0</v>
      </c>
      <c r="L6836" s="165">
        <f t="shared" si="326"/>
        <v>0</v>
      </c>
      <c r="M6836" s="172">
        <v>127</v>
      </c>
      <c r="N6836" s="172">
        <v>64</v>
      </c>
      <c r="O6836" s="167" t="s">
        <v>133</v>
      </c>
      <c r="P6836" s="260" t="e">
        <f t="shared" si="324"/>
        <v>#NUM!</v>
      </c>
      <c r="S6836" s="272"/>
    </row>
    <row r="6837" spans="1:19">
      <c r="A6837" s="161" t="s">
        <v>8069</v>
      </c>
      <c r="C6837" s="161" t="s">
        <v>133</v>
      </c>
      <c r="F6837" s="163" t="s">
        <v>133</v>
      </c>
      <c r="G6837" s="266" t="s">
        <v>133</v>
      </c>
      <c r="H6837" s="163" t="s">
        <v>133</v>
      </c>
      <c r="I6837" s="163" t="s">
        <v>133</v>
      </c>
      <c r="J6837" s="163" t="s">
        <v>133</v>
      </c>
      <c r="K6837" s="164">
        <f t="shared" si="325"/>
        <v>0</v>
      </c>
      <c r="L6837" s="165">
        <f t="shared" si="326"/>
        <v>0</v>
      </c>
      <c r="M6837" s="172">
        <v>127</v>
      </c>
      <c r="N6837" s="172">
        <v>64</v>
      </c>
      <c r="O6837" s="167" t="s">
        <v>133</v>
      </c>
      <c r="P6837" s="260" t="e">
        <f t="shared" si="324"/>
        <v>#NUM!</v>
      </c>
      <c r="S6837" s="272"/>
    </row>
    <row r="6838" spans="1:19">
      <c r="A6838" s="161" t="s">
        <v>8070</v>
      </c>
      <c r="C6838" s="161" t="s">
        <v>133</v>
      </c>
      <c r="F6838" s="163" t="s">
        <v>133</v>
      </c>
      <c r="G6838" s="266" t="s">
        <v>133</v>
      </c>
      <c r="H6838" s="163" t="s">
        <v>133</v>
      </c>
      <c r="I6838" s="163" t="s">
        <v>133</v>
      </c>
      <c r="J6838" s="163" t="s">
        <v>133</v>
      </c>
      <c r="K6838" s="164">
        <f t="shared" si="325"/>
        <v>0</v>
      </c>
      <c r="L6838" s="165">
        <f t="shared" si="326"/>
        <v>0</v>
      </c>
      <c r="M6838" s="172">
        <v>127</v>
      </c>
      <c r="N6838" s="172">
        <v>64</v>
      </c>
      <c r="O6838" s="167" t="s">
        <v>133</v>
      </c>
      <c r="P6838" s="260" t="e">
        <f t="shared" si="324"/>
        <v>#NUM!</v>
      </c>
      <c r="S6838" s="272"/>
    </row>
    <row r="6839" spans="1:19">
      <c r="A6839" s="161" t="s">
        <v>8071</v>
      </c>
      <c r="C6839" s="161" t="s">
        <v>133</v>
      </c>
      <c r="F6839" s="163" t="s">
        <v>133</v>
      </c>
      <c r="G6839" s="266" t="s">
        <v>133</v>
      </c>
      <c r="H6839" s="163" t="s">
        <v>133</v>
      </c>
      <c r="I6839" s="163" t="s">
        <v>133</v>
      </c>
      <c r="J6839" s="163" t="s">
        <v>133</v>
      </c>
      <c r="K6839" s="164">
        <f t="shared" si="325"/>
        <v>0</v>
      </c>
      <c r="L6839" s="165">
        <f t="shared" si="326"/>
        <v>0</v>
      </c>
      <c r="M6839" s="172">
        <v>127</v>
      </c>
      <c r="N6839" s="172">
        <v>64</v>
      </c>
      <c r="O6839" s="167" t="s">
        <v>133</v>
      </c>
      <c r="P6839" s="260" t="e">
        <f t="shared" si="324"/>
        <v>#NUM!</v>
      </c>
      <c r="S6839" s="272"/>
    </row>
    <row r="6840" spans="1:19">
      <c r="A6840" s="161" t="s">
        <v>8072</v>
      </c>
      <c r="C6840" s="161" t="s">
        <v>133</v>
      </c>
      <c r="F6840" s="163" t="s">
        <v>133</v>
      </c>
      <c r="G6840" s="266" t="s">
        <v>133</v>
      </c>
      <c r="H6840" s="163" t="s">
        <v>133</v>
      </c>
      <c r="I6840" s="163" t="s">
        <v>133</v>
      </c>
      <c r="J6840" s="163" t="s">
        <v>133</v>
      </c>
      <c r="K6840" s="164">
        <f t="shared" si="325"/>
        <v>0</v>
      </c>
      <c r="L6840" s="165">
        <f t="shared" si="326"/>
        <v>0</v>
      </c>
      <c r="M6840" s="172">
        <v>127</v>
      </c>
      <c r="N6840" s="172">
        <v>64</v>
      </c>
      <c r="O6840" s="167" t="s">
        <v>133</v>
      </c>
      <c r="P6840" s="260" t="e">
        <f t="shared" si="324"/>
        <v>#NUM!</v>
      </c>
      <c r="S6840" s="272"/>
    </row>
    <row r="6841" spans="1:19">
      <c r="A6841" s="161" t="s">
        <v>8073</v>
      </c>
      <c r="C6841" s="161" t="s">
        <v>133</v>
      </c>
      <c r="F6841" s="163" t="s">
        <v>133</v>
      </c>
      <c r="G6841" s="266" t="s">
        <v>133</v>
      </c>
      <c r="H6841" s="163" t="s">
        <v>133</v>
      </c>
      <c r="I6841" s="163" t="s">
        <v>133</v>
      </c>
      <c r="J6841" s="163" t="s">
        <v>133</v>
      </c>
      <c r="K6841" s="164">
        <f t="shared" si="325"/>
        <v>0</v>
      </c>
      <c r="L6841" s="165">
        <f t="shared" si="326"/>
        <v>0</v>
      </c>
      <c r="M6841" s="172">
        <v>127</v>
      </c>
      <c r="N6841" s="172">
        <v>64</v>
      </c>
      <c r="O6841" s="167" t="s">
        <v>133</v>
      </c>
      <c r="P6841" s="260" t="e">
        <f t="shared" si="324"/>
        <v>#NUM!</v>
      </c>
      <c r="S6841" s="272"/>
    </row>
    <row r="6842" spans="1:19">
      <c r="A6842" s="161" t="s">
        <v>8074</v>
      </c>
      <c r="C6842" s="161" t="s">
        <v>133</v>
      </c>
      <c r="F6842" s="163" t="s">
        <v>133</v>
      </c>
      <c r="G6842" s="266" t="s">
        <v>133</v>
      </c>
      <c r="H6842" s="163" t="s">
        <v>133</v>
      </c>
      <c r="I6842" s="163" t="s">
        <v>133</v>
      </c>
      <c r="J6842" s="163" t="s">
        <v>133</v>
      </c>
      <c r="K6842" s="164">
        <f t="shared" si="325"/>
        <v>0</v>
      </c>
      <c r="L6842" s="165">
        <f t="shared" si="326"/>
        <v>0</v>
      </c>
      <c r="M6842" s="172">
        <v>127</v>
      </c>
      <c r="N6842" s="172">
        <v>64</v>
      </c>
      <c r="O6842" s="167" t="s">
        <v>133</v>
      </c>
      <c r="P6842" s="260" t="e">
        <f t="shared" si="324"/>
        <v>#NUM!</v>
      </c>
      <c r="S6842" s="272"/>
    </row>
    <row r="6843" spans="1:19">
      <c r="A6843" s="161" t="s">
        <v>8075</v>
      </c>
      <c r="C6843" s="161" t="s">
        <v>133</v>
      </c>
      <c r="F6843" s="163" t="s">
        <v>133</v>
      </c>
      <c r="G6843" s="266" t="s">
        <v>133</v>
      </c>
      <c r="H6843" s="163" t="s">
        <v>133</v>
      </c>
      <c r="I6843" s="163" t="s">
        <v>133</v>
      </c>
      <c r="J6843" s="163" t="s">
        <v>133</v>
      </c>
      <c r="K6843" s="164">
        <f t="shared" si="325"/>
        <v>0</v>
      </c>
      <c r="L6843" s="165">
        <f t="shared" si="326"/>
        <v>0</v>
      </c>
      <c r="M6843" s="172">
        <v>127</v>
      </c>
      <c r="N6843" s="172">
        <v>64</v>
      </c>
      <c r="O6843" s="167" t="s">
        <v>133</v>
      </c>
      <c r="P6843" s="260" t="e">
        <f t="shared" si="324"/>
        <v>#NUM!</v>
      </c>
      <c r="S6843" s="272"/>
    </row>
    <row r="6844" spans="1:19">
      <c r="A6844" s="161" t="s">
        <v>8076</v>
      </c>
      <c r="C6844" s="161" t="s">
        <v>133</v>
      </c>
      <c r="F6844" s="163" t="s">
        <v>133</v>
      </c>
      <c r="G6844" s="266" t="s">
        <v>133</v>
      </c>
      <c r="H6844" s="163" t="s">
        <v>133</v>
      </c>
      <c r="I6844" s="163" t="s">
        <v>133</v>
      </c>
      <c r="J6844" s="163" t="s">
        <v>133</v>
      </c>
      <c r="K6844" s="164">
        <f t="shared" si="325"/>
        <v>0</v>
      </c>
      <c r="L6844" s="165">
        <f t="shared" si="326"/>
        <v>0</v>
      </c>
      <c r="M6844" s="172">
        <v>127</v>
      </c>
      <c r="N6844" s="172">
        <v>64</v>
      </c>
      <c r="O6844" s="167" t="s">
        <v>133</v>
      </c>
      <c r="P6844" s="260" t="e">
        <f t="shared" si="324"/>
        <v>#NUM!</v>
      </c>
      <c r="S6844" s="272"/>
    </row>
    <row r="6845" spans="1:19">
      <c r="A6845" s="161" t="s">
        <v>8077</v>
      </c>
      <c r="C6845" s="161" t="s">
        <v>133</v>
      </c>
      <c r="F6845" s="163" t="s">
        <v>133</v>
      </c>
      <c r="G6845" s="266" t="s">
        <v>133</v>
      </c>
      <c r="H6845" s="163" t="s">
        <v>133</v>
      </c>
      <c r="I6845" s="163" t="s">
        <v>133</v>
      </c>
      <c r="J6845" s="163" t="s">
        <v>133</v>
      </c>
      <c r="K6845" s="164">
        <f t="shared" si="325"/>
        <v>0</v>
      </c>
      <c r="L6845" s="165">
        <f t="shared" si="326"/>
        <v>0</v>
      </c>
      <c r="M6845" s="172">
        <v>127</v>
      </c>
      <c r="N6845" s="172">
        <v>64</v>
      </c>
      <c r="O6845" s="167" t="s">
        <v>133</v>
      </c>
      <c r="P6845" s="260" t="e">
        <f t="shared" si="324"/>
        <v>#NUM!</v>
      </c>
      <c r="S6845" s="272"/>
    </row>
    <row r="6846" spans="1:19">
      <c r="A6846" s="161" t="s">
        <v>8078</v>
      </c>
      <c r="C6846" s="161" t="s">
        <v>133</v>
      </c>
      <c r="F6846" s="163" t="s">
        <v>133</v>
      </c>
      <c r="G6846" s="266" t="s">
        <v>133</v>
      </c>
      <c r="H6846" s="163" t="s">
        <v>133</v>
      </c>
      <c r="I6846" s="163" t="s">
        <v>133</v>
      </c>
      <c r="J6846" s="163" t="s">
        <v>133</v>
      </c>
      <c r="K6846" s="164">
        <f t="shared" si="325"/>
        <v>0</v>
      </c>
      <c r="L6846" s="165">
        <f t="shared" si="326"/>
        <v>0</v>
      </c>
      <c r="M6846" s="172">
        <v>127</v>
      </c>
      <c r="N6846" s="172">
        <v>64</v>
      </c>
      <c r="O6846" s="167" t="s">
        <v>133</v>
      </c>
      <c r="P6846" s="260" t="e">
        <f t="shared" si="324"/>
        <v>#NUM!</v>
      </c>
      <c r="S6846" s="272"/>
    </row>
    <row r="6847" spans="1:19">
      <c r="A6847" s="161" t="s">
        <v>8079</v>
      </c>
      <c r="C6847" s="161" t="s">
        <v>133</v>
      </c>
      <c r="F6847" s="163" t="s">
        <v>133</v>
      </c>
      <c r="G6847" s="266" t="s">
        <v>133</v>
      </c>
      <c r="H6847" s="163" t="s">
        <v>133</v>
      </c>
      <c r="I6847" s="163" t="s">
        <v>133</v>
      </c>
      <c r="J6847" s="163" t="s">
        <v>133</v>
      </c>
      <c r="K6847" s="164">
        <f t="shared" si="325"/>
        <v>0</v>
      </c>
      <c r="L6847" s="165">
        <f t="shared" si="326"/>
        <v>0</v>
      </c>
      <c r="M6847" s="172">
        <v>127</v>
      </c>
      <c r="N6847" s="172">
        <v>64</v>
      </c>
      <c r="O6847" s="167" t="s">
        <v>133</v>
      </c>
      <c r="P6847" s="260" t="e">
        <f t="shared" si="324"/>
        <v>#NUM!</v>
      </c>
      <c r="S6847" s="272"/>
    </row>
    <row r="6848" spans="1:19">
      <c r="A6848" s="161" t="s">
        <v>8080</v>
      </c>
      <c r="C6848" s="161" t="s">
        <v>133</v>
      </c>
      <c r="F6848" s="163" t="s">
        <v>133</v>
      </c>
      <c r="G6848" s="266" t="s">
        <v>133</v>
      </c>
      <c r="H6848" s="163" t="s">
        <v>133</v>
      </c>
      <c r="I6848" s="163" t="s">
        <v>133</v>
      </c>
      <c r="J6848" s="163" t="s">
        <v>133</v>
      </c>
      <c r="K6848" s="164">
        <f t="shared" si="325"/>
        <v>0</v>
      </c>
      <c r="L6848" s="165">
        <f t="shared" si="326"/>
        <v>0</v>
      </c>
      <c r="M6848" s="172">
        <v>127</v>
      </c>
      <c r="N6848" s="172">
        <v>64</v>
      </c>
      <c r="O6848" s="167" t="s">
        <v>133</v>
      </c>
      <c r="P6848" s="260" t="e">
        <f t="shared" si="324"/>
        <v>#NUM!</v>
      </c>
      <c r="S6848" s="272"/>
    </row>
    <row r="6849" spans="1:19">
      <c r="A6849" s="161" t="s">
        <v>8081</v>
      </c>
      <c r="C6849" s="161" t="s">
        <v>133</v>
      </c>
      <c r="F6849" s="163" t="s">
        <v>133</v>
      </c>
      <c r="G6849" s="266" t="s">
        <v>133</v>
      </c>
      <c r="H6849" s="163" t="s">
        <v>133</v>
      </c>
      <c r="I6849" s="163" t="s">
        <v>133</v>
      </c>
      <c r="J6849" s="163" t="s">
        <v>133</v>
      </c>
      <c r="K6849" s="164">
        <f t="shared" si="325"/>
        <v>0</v>
      </c>
      <c r="L6849" s="165">
        <f t="shared" si="326"/>
        <v>0</v>
      </c>
      <c r="M6849" s="172">
        <v>127</v>
      </c>
      <c r="N6849" s="172">
        <v>64</v>
      </c>
      <c r="O6849" s="167" t="s">
        <v>133</v>
      </c>
      <c r="P6849" s="260" t="e">
        <f t="shared" si="324"/>
        <v>#NUM!</v>
      </c>
      <c r="S6849" s="272"/>
    </row>
    <row r="6850" spans="1:19">
      <c r="A6850" s="161" t="s">
        <v>8082</v>
      </c>
      <c r="C6850" s="161" t="s">
        <v>133</v>
      </c>
      <c r="F6850" s="163" t="s">
        <v>133</v>
      </c>
      <c r="G6850" s="266" t="s">
        <v>133</v>
      </c>
      <c r="H6850" s="163" t="s">
        <v>133</v>
      </c>
      <c r="I6850" s="163" t="s">
        <v>133</v>
      </c>
      <c r="J6850" s="163" t="s">
        <v>133</v>
      </c>
      <c r="K6850" s="164">
        <f t="shared" si="325"/>
        <v>0</v>
      </c>
      <c r="L6850" s="165">
        <f t="shared" si="326"/>
        <v>0</v>
      </c>
      <c r="M6850" s="172">
        <v>127</v>
      </c>
      <c r="N6850" s="172">
        <v>64</v>
      </c>
      <c r="O6850" s="167" t="s">
        <v>133</v>
      </c>
      <c r="P6850" s="260" t="e">
        <f t="shared" si="324"/>
        <v>#NUM!</v>
      </c>
      <c r="S6850" s="272"/>
    </row>
    <row r="6851" spans="1:19">
      <c r="A6851" s="161" t="s">
        <v>8083</v>
      </c>
      <c r="C6851" s="161" t="s">
        <v>133</v>
      </c>
      <c r="F6851" s="163" t="s">
        <v>133</v>
      </c>
      <c r="G6851" s="266" t="s">
        <v>133</v>
      </c>
      <c r="H6851" s="163" t="s">
        <v>133</v>
      </c>
      <c r="I6851" s="163" t="s">
        <v>133</v>
      </c>
      <c r="J6851" s="163" t="s">
        <v>133</v>
      </c>
      <c r="K6851" s="164">
        <f t="shared" si="325"/>
        <v>0</v>
      </c>
      <c r="L6851" s="165">
        <f t="shared" si="326"/>
        <v>0</v>
      </c>
      <c r="M6851" s="172">
        <v>127</v>
      </c>
      <c r="N6851" s="172">
        <v>64</v>
      </c>
      <c r="O6851" s="167" t="s">
        <v>133</v>
      </c>
      <c r="P6851" s="260" t="e">
        <f t="shared" si="324"/>
        <v>#NUM!</v>
      </c>
      <c r="S6851" s="272"/>
    </row>
    <row r="6852" spans="1:19">
      <c r="A6852" s="161" t="s">
        <v>8084</v>
      </c>
      <c r="C6852" s="161" t="s">
        <v>133</v>
      </c>
      <c r="F6852" s="163" t="s">
        <v>133</v>
      </c>
      <c r="G6852" s="266" t="s">
        <v>133</v>
      </c>
      <c r="H6852" s="163" t="s">
        <v>133</v>
      </c>
      <c r="I6852" s="163" t="s">
        <v>133</v>
      </c>
      <c r="J6852" s="163" t="s">
        <v>133</v>
      </c>
      <c r="K6852" s="164">
        <f t="shared" si="325"/>
        <v>0</v>
      </c>
      <c r="L6852" s="165">
        <f t="shared" si="326"/>
        <v>0</v>
      </c>
      <c r="M6852" s="172">
        <v>127</v>
      </c>
      <c r="N6852" s="172">
        <v>64</v>
      </c>
      <c r="O6852" s="167" t="s">
        <v>133</v>
      </c>
      <c r="P6852" s="260" t="e">
        <f t="shared" si="324"/>
        <v>#NUM!</v>
      </c>
      <c r="S6852" s="272"/>
    </row>
    <row r="6853" spans="1:19">
      <c r="A6853" s="161" t="s">
        <v>8085</v>
      </c>
      <c r="C6853" s="161" t="s">
        <v>133</v>
      </c>
      <c r="F6853" s="163" t="s">
        <v>133</v>
      </c>
      <c r="G6853" s="266" t="s">
        <v>133</v>
      </c>
      <c r="H6853" s="163" t="s">
        <v>133</v>
      </c>
      <c r="I6853" s="163" t="s">
        <v>133</v>
      </c>
      <c r="J6853" s="163" t="s">
        <v>133</v>
      </c>
      <c r="K6853" s="164">
        <f t="shared" si="325"/>
        <v>0</v>
      </c>
      <c r="L6853" s="165">
        <f t="shared" si="326"/>
        <v>0</v>
      </c>
      <c r="M6853" s="172">
        <v>127</v>
      </c>
      <c r="N6853" s="172">
        <v>64</v>
      </c>
      <c r="O6853" s="167" t="s">
        <v>133</v>
      </c>
      <c r="P6853" s="260" t="e">
        <f t="shared" si="324"/>
        <v>#NUM!</v>
      </c>
      <c r="S6853" s="272"/>
    </row>
    <row r="6854" spans="1:19">
      <c r="A6854" s="161" t="s">
        <v>8086</v>
      </c>
      <c r="C6854" s="161" t="s">
        <v>133</v>
      </c>
      <c r="F6854" s="163" t="s">
        <v>133</v>
      </c>
      <c r="G6854" s="266" t="s">
        <v>133</v>
      </c>
      <c r="H6854" s="163" t="s">
        <v>133</v>
      </c>
      <c r="I6854" s="163" t="s">
        <v>133</v>
      </c>
      <c r="J6854" s="163" t="s">
        <v>133</v>
      </c>
      <c r="K6854" s="164">
        <f t="shared" si="325"/>
        <v>0</v>
      </c>
      <c r="L6854" s="165">
        <f t="shared" si="326"/>
        <v>0</v>
      </c>
      <c r="M6854" s="172">
        <v>127</v>
      </c>
      <c r="N6854" s="172">
        <v>64</v>
      </c>
      <c r="O6854" s="167" t="s">
        <v>133</v>
      </c>
      <c r="P6854" s="260" t="e">
        <f t="shared" si="324"/>
        <v>#NUM!</v>
      </c>
      <c r="S6854" s="272"/>
    </row>
    <row r="6855" spans="1:19">
      <c r="A6855" s="161" t="s">
        <v>8087</v>
      </c>
      <c r="C6855" s="161" t="s">
        <v>133</v>
      </c>
      <c r="F6855" s="163" t="s">
        <v>133</v>
      </c>
      <c r="G6855" s="266" t="s">
        <v>133</v>
      </c>
      <c r="H6855" s="163" t="s">
        <v>133</v>
      </c>
      <c r="I6855" s="163" t="s">
        <v>133</v>
      </c>
      <c r="J6855" s="163" t="s">
        <v>133</v>
      </c>
      <c r="K6855" s="164">
        <f t="shared" si="325"/>
        <v>0</v>
      </c>
      <c r="L6855" s="165">
        <f t="shared" si="326"/>
        <v>0</v>
      </c>
      <c r="M6855" s="172">
        <v>127</v>
      </c>
      <c r="N6855" s="172">
        <v>64</v>
      </c>
      <c r="O6855" s="167" t="s">
        <v>133</v>
      </c>
      <c r="P6855" s="260" t="e">
        <f t="shared" si="324"/>
        <v>#NUM!</v>
      </c>
      <c r="S6855" s="272"/>
    </row>
    <row r="6856" spans="1:19">
      <c r="A6856" s="161" t="s">
        <v>8088</v>
      </c>
      <c r="C6856" s="161" t="s">
        <v>133</v>
      </c>
      <c r="F6856" s="163" t="s">
        <v>133</v>
      </c>
      <c r="G6856" s="266" t="s">
        <v>133</v>
      </c>
      <c r="H6856" s="163" t="s">
        <v>133</v>
      </c>
      <c r="I6856" s="163" t="s">
        <v>133</v>
      </c>
      <c r="J6856" s="163" t="s">
        <v>133</v>
      </c>
      <c r="K6856" s="164">
        <f t="shared" si="325"/>
        <v>0</v>
      </c>
      <c r="L6856" s="165">
        <f t="shared" si="326"/>
        <v>0</v>
      </c>
      <c r="M6856" s="172">
        <v>127</v>
      </c>
      <c r="N6856" s="172">
        <v>64</v>
      </c>
      <c r="O6856" s="167" t="s">
        <v>133</v>
      </c>
      <c r="P6856" s="260" t="e">
        <f t="shared" si="324"/>
        <v>#NUM!</v>
      </c>
      <c r="S6856" s="272"/>
    </row>
    <row r="6857" spans="1:19">
      <c r="A6857" s="161" t="s">
        <v>8089</v>
      </c>
      <c r="C6857" s="161" t="s">
        <v>133</v>
      </c>
      <c r="F6857" s="163" t="s">
        <v>133</v>
      </c>
      <c r="G6857" s="266" t="s">
        <v>133</v>
      </c>
      <c r="H6857" s="163" t="s">
        <v>133</v>
      </c>
      <c r="I6857" s="163" t="s">
        <v>133</v>
      </c>
      <c r="J6857" s="163" t="s">
        <v>133</v>
      </c>
      <c r="K6857" s="164">
        <f t="shared" si="325"/>
        <v>0</v>
      </c>
      <c r="L6857" s="165">
        <f t="shared" si="326"/>
        <v>0</v>
      </c>
      <c r="M6857" s="172">
        <v>127</v>
      </c>
      <c r="N6857" s="172">
        <v>64</v>
      </c>
      <c r="O6857" s="167" t="s">
        <v>133</v>
      </c>
      <c r="P6857" s="260" t="e">
        <f t="shared" si="324"/>
        <v>#NUM!</v>
      </c>
      <c r="S6857" s="272"/>
    </row>
    <row r="6858" spans="1:19">
      <c r="A6858" s="161" t="s">
        <v>8090</v>
      </c>
      <c r="C6858" s="161" t="s">
        <v>133</v>
      </c>
      <c r="F6858" s="163" t="s">
        <v>133</v>
      </c>
      <c r="G6858" s="266" t="s">
        <v>133</v>
      </c>
      <c r="H6858" s="163" t="s">
        <v>133</v>
      </c>
      <c r="I6858" s="163" t="s">
        <v>133</v>
      </c>
      <c r="J6858" s="163" t="s">
        <v>133</v>
      </c>
      <c r="K6858" s="164">
        <f t="shared" si="325"/>
        <v>0</v>
      </c>
      <c r="L6858" s="165">
        <f t="shared" si="326"/>
        <v>0</v>
      </c>
      <c r="M6858" s="172">
        <v>127</v>
      </c>
      <c r="N6858" s="172">
        <v>64</v>
      </c>
      <c r="O6858" s="167" t="s">
        <v>133</v>
      </c>
      <c r="P6858" s="260" t="e">
        <f t="shared" si="324"/>
        <v>#NUM!</v>
      </c>
      <c r="S6858" s="272"/>
    </row>
    <row r="6859" spans="1:19">
      <c r="A6859" s="161" t="s">
        <v>8091</v>
      </c>
      <c r="C6859" s="161" t="s">
        <v>133</v>
      </c>
      <c r="F6859" s="163" t="s">
        <v>133</v>
      </c>
      <c r="G6859" s="266" t="s">
        <v>133</v>
      </c>
      <c r="H6859" s="163" t="s">
        <v>133</v>
      </c>
      <c r="I6859" s="163" t="s">
        <v>133</v>
      </c>
      <c r="J6859" s="163" t="s">
        <v>133</v>
      </c>
      <c r="K6859" s="164">
        <f t="shared" si="325"/>
        <v>0</v>
      </c>
      <c r="L6859" s="165">
        <f t="shared" si="326"/>
        <v>0</v>
      </c>
      <c r="M6859" s="172">
        <v>127</v>
      </c>
      <c r="N6859" s="172">
        <v>64</v>
      </c>
      <c r="O6859" s="167" t="s">
        <v>133</v>
      </c>
      <c r="P6859" s="260" t="e">
        <f t="shared" si="324"/>
        <v>#NUM!</v>
      </c>
      <c r="S6859" s="272"/>
    </row>
    <row r="6860" spans="1:19">
      <c r="A6860" s="161" t="s">
        <v>8092</v>
      </c>
      <c r="C6860" s="161" t="s">
        <v>133</v>
      </c>
      <c r="F6860" s="163" t="s">
        <v>133</v>
      </c>
      <c r="G6860" s="266" t="s">
        <v>133</v>
      </c>
      <c r="H6860" s="163" t="s">
        <v>133</v>
      </c>
      <c r="I6860" s="163" t="s">
        <v>133</v>
      </c>
      <c r="J6860" s="163" t="s">
        <v>133</v>
      </c>
      <c r="K6860" s="164">
        <f t="shared" si="325"/>
        <v>0</v>
      </c>
      <c r="L6860" s="165">
        <f t="shared" si="326"/>
        <v>0</v>
      </c>
      <c r="M6860" s="172">
        <v>127</v>
      </c>
      <c r="N6860" s="172">
        <v>64</v>
      </c>
      <c r="O6860" s="167" t="s">
        <v>133</v>
      </c>
      <c r="P6860" s="260" t="e">
        <f t="shared" si="324"/>
        <v>#NUM!</v>
      </c>
      <c r="S6860" s="272"/>
    </row>
    <row r="6861" spans="1:19">
      <c r="A6861" s="161" t="s">
        <v>8093</v>
      </c>
      <c r="C6861" s="161" t="s">
        <v>133</v>
      </c>
      <c r="F6861" s="163" t="s">
        <v>133</v>
      </c>
      <c r="G6861" s="266" t="s">
        <v>133</v>
      </c>
      <c r="H6861" s="163" t="s">
        <v>133</v>
      </c>
      <c r="I6861" s="163" t="s">
        <v>133</v>
      </c>
      <c r="J6861" s="163" t="s">
        <v>133</v>
      </c>
      <c r="K6861" s="164">
        <f t="shared" si="325"/>
        <v>0</v>
      </c>
      <c r="L6861" s="165">
        <f t="shared" si="326"/>
        <v>0</v>
      </c>
      <c r="M6861" s="172">
        <v>127</v>
      </c>
      <c r="N6861" s="172">
        <v>64</v>
      </c>
      <c r="O6861" s="167" t="s">
        <v>133</v>
      </c>
      <c r="P6861" s="260" t="e">
        <f t="shared" si="324"/>
        <v>#NUM!</v>
      </c>
      <c r="S6861" s="272"/>
    </row>
    <row r="6862" spans="1:19">
      <c r="A6862" s="161" t="s">
        <v>8094</v>
      </c>
      <c r="C6862" s="161" t="s">
        <v>133</v>
      </c>
      <c r="F6862" s="163" t="s">
        <v>133</v>
      </c>
      <c r="G6862" s="266" t="s">
        <v>133</v>
      </c>
      <c r="H6862" s="163" t="s">
        <v>133</v>
      </c>
      <c r="I6862" s="163" t="s">
        <v>133</v>
      </c>
      <c r="J6862" s="163" t="s">
        <v>133</v>
      </c>
      <c r="K6862" s="164">
        <f t="shared" si="325"/>
        <v>0</v>
      </c>
      <c r="L6862" s="165">
        <f t="shared" si="326"/>
        <v>0</v>
      </c>
      <c r="M6862" s="172">
        <v>127</v>
      </c>
      <c r="N6862" s="172">
        <v>64</v>
      </c>
      <c r="O6862" s="167" t="s">
        <v>133</v>
      </c>
      <c r="P6862" s="260" t="e">
        <f t="shared" si="324"/>
        <v>#NUM!</v>
      </c>
      <c r="S6862" s="272"/>
    </row>
    <row r="6863" spans="1:19">
      <c r="A6863" s="161" t="s">
        <v>8095</v>
      </c>
      <c r="C6863" s="161" t="s">
        <v>133</v>
      </c>
      <c r="F6863" s="163" t="s">
        <v>133</v>
      </c>
      <c r="G6863" s="266" t="s">
        <v>133</v>
      </c>
      <c r="H6863" s="163" t="s">
        <v>133</v>
      </c>
      <c r="I6863" s="163" t="s">
        <v>133</v>
      </c>
      <c r="J6863" s="163" t="s">
        <v>133</v>
      </c>
      <c r="K6863" s="164">
        <f t="shared" si="325"/>
        <v>0</v>
      </c>
      <c r="L6863" s="165">
        <f t="shared" si="326"/>
        <v>0</v>
      </c>
      <c r="M6863" s="172">
        <v>127</v>
      </c>
      <c r="N6863" s="172">
        <v>64</v>
      </c>
      <c r="O6863" s="167" t="s">
        <v>133</v>
      </c>
      <c r="P6863" s="260" t="e">
        <f t="shared" ref="P6863:P6926" si="327">MEDIAN(Q6863:R6863)</f>
        <v>#NUM!</v>
      </c>
      <c r="S6863" s="272"/>
    </row>
    <row r="6864" spans="1:19">
      <c r="A6864" s="161" t="s">
        <v>8096</v>
      </c>
      <c r="C6864" s="161" t="s">
        <v>133</v>
      </c>
      <c r="F6864" s="163" t="s">
        <v>133</v>
      </c>
      <c r="G6864" s="266" t="s">
        <v>133</v>
      </c>
      <c r="H6864" s="163" t="s">
        <v>133</v>
      </c>
      <c r="I6864" s="163" t="s">
        <v>133</v>
      </c>
      <c r="J6864" s="163" t="s">
        <v>133</v>
      </c>
      <c r="K6864" s="164">
        <f t="shared" ref="K6864:K6927" si="328">IF(OR(D6864="n/a",D6864="nd"),0,D6864)+IF(OR(I6864="n/a",I6864="nd"),0,I6864)</f>
        <v>0</v>
      </c>
      <c r="L6864" s="165">
        <f t="shared" ref="L6864:L6927" si="329">SQRT(SUMSQ(IF(OR(E6864="n/a",E6864="nd"),0,E6864),IF(OR(F6864="n/a",F6864="nd"),0,F6864),IF(OR(J6864="n/a",J6864="nd"),0,J6864)))</f>
        <v>0</v>
      </c>
      <c r="M6864" s="172">
        <v>127</v>
      </c>
      <c r="N6864" s="172">
        <v>64</v>
      </c>
      <c r="O6864" s="167" t="s">
        <v>133</v>
      </c>
      <c r="P6864" s="260" t="e">
        <f t="shared" si="327"/>
        <v>#NUM!</v>
      </c>
      <c r="S6864" s="272"/>
    </row>
    <row r="6865" spans="1:19">
      <c r="A6865" s="161" t="s">
        <v>8097</v>
      </c>
      <c r="C6865" s="161" t="s">
        <v>133</v>
      </c>
      <c r="F6865" s="163" t="s">
        <v>133</v>
      </c>
      <c r="G6865" s="266" t="s">
        <v>133</v>
      </c>
      <c r="H6865" s="163" t="s">
        <v>133</v>
      </c>
      <c r="I6865" s="163" t="s">
        <v>133</v>
      </c>
      <c r="J6865" s="163" t="s">
        <v>133</v>
      </c>
      <c r="K6865" s="164">
        <f t="shared" si="328"/>
        <v>0</v>
      </c>
      <c r="L6865" s="165">
        <f t="shared" si="329"/>
        <v>0</v>
      </c>
      <c r="M6865" s="172">
        <v>127</v>
      </c>
      <c r="N6865" s="172">
        <v>64</v>
      </c>
      <c r="O6865" s="167" t="s">
        <v>133</v>
      </c>
      <c r="P6865" s="260" t="e">
        <f t="shared" si="327"/>
        <v>#NUM!</v>
      </c>
      <c r="S6865" s="272"/>
    </row>
    <row r="6866" spans="1:19">
      <c r="A6866" s="161" t="s">
        <v>8098</v>
      </c>
      <c r="C6866" s="161" t="s">
        <v>133</v>
      </c>
      <c r="F6866" s="163" t="s">
        <v>133</v>
      </c>
      <c r="G6866" s="266" t="s">
        <v>133</v>
      </c>
      <c r="H6866" s="163" t="s">
        <v>133</v>
      </c>
      <c r="I6866" s="163" t="s">
        <v>133</v>
      </c>
      <c r="J6866" s="163" t="s">
        <v>133</v>
      </c>
      <c r="K6866" s="164">
        <f t="shared" si="328"/>
        <v>0</v>
      </c>
      <c r="L6866" s="165">
        <f t="shared" si="329"/>
        <v>0</v>
      </c>
      <c r="M6866" s="172">
        <v>127</v>
      </c>
      <c r="N6866" s="172">
        <v>64</v>
      </c>
      <c r="O6866" s="167" t="s">
        <v>133</v>
      </c>
      <c r="P6866" s="260" t="e">
        <f t="shared" si="327"/>
        <v>#NUM!</v>
      </c>
      <c r="S6866" s="272"/>
    </row>
    <row r="6867" spans="1:19">
      <c r="A6867" s="161" t="s">
        <v>8099</v>
      </c>
      <c r="C6867" s="161" t="s">
        <v>133</v>
      </c>
      <c r="F6867" s="163" t="s">
        <v>133</v>
      </c>
      <c r="G6867" s="266" t="s">
        <v>133</v>
      </c>
      <c r="H6867" s="163" t="s">
        <v>133</v>
      </c>
      <c r="I6867" s="163" t="s">
        <v>133</v>
      </c>
      <c r="J6867" s="163" t="s">
        <v>133</v>
      </c>
      <c r="K6867" s="164">
        <f t="shared" si="328"/>
        <v>0</v>
      </c>
      <c r="L6867" s="165">
        <f t="shared" si="329"/>
        <v>0</v>
      </c>
      <c r="M6867" s="172">
        <v>127</v>
      </c>
      <c r="N6867" s="172">
        <v>64</v>
      </c>
      <c r="O6867" s="167" t="s">
        <v>133</v>
      </c>
      <c r="P6867" s="260" t="e">
        <f t="shared" si="327"/>
        <v>#NUM!</v>
      </c>
      <c r="S6867" s="272"/>
    </row>
    <row r="6868" spans="1:19">
      <c r="A6868" s="161" t="s">
        <v>8100</v>
      </c>
      <c r="C6868" s="161" t="s">
        <v>133</v>
      </c>
      <c r="F6868" s="163" t="s">
        <v>133</v>
      </c>
      <c r="G6868" s="266" t="s">
        <v>133</v>
      </c>
      <c r="H6868" s="163" t="s">
        <v>133</v>
      </c>
      <c r="I6868" s="163" t="s">
        <v>133</v>
      </c>
      <c r="J6868" s="163" t="s">
        <v>133</v>
      </c>
      <c r="K6868" s="164">
        <f t="shared" si="328"/>
        <v>0</v>
      </c>
      <c r="L6868" s="165">
        <f t="shared" si="329"/>
        <v>0</v>
      </c>
      <c r="M6868" s="172">
        <v>127</v>
      </c>
      <c r="N6868" s="172">
        <v>64</v>
      </c>
      <c r="O6868" s="167" t="s">
        <v>133</v>
      </c>
      <c r="P6868" s="260" t="e">
        <f t="shared" si="327"/>
        <v>#NUM!</v>
      </c>
      <c r="S6868" s="272"/>
    </row>
    <row r="6869" spans="1:19">
      <c r="A6869" s="161" t="s">
        <v>8101</v>
      </c>
      <c r="C6869" s="161" t="s">
        <v>133</v>
      </c>
      <c r="F6869" s="163" t="s">
        <v>133</v>
      </c>
      <c r="G6869" s="266" t="s">
        <v>133</v>
      </c>
      <c r="H6869" s="163" t="s">
        <v>133</v>
      </c>
      <c r="I6869" s="163" t="s">
        <v>133</v>
      </c>
      <c r="J6869" s="163" t="s">
        <v>133</v>
      </c>
      <c r="K6869" s="164">
        <f t="shared" si="328"/>
        <v>0</v>
      </c>
      <c r="L6869" s="165">
        <f t="shared" si="329"/>
        <v>0</v>
      </c>
      <c r="M6869" s="172">
        <v>127</v>
      </c>
      <c r="N6869" s="172">
        <v>64</v>
      </c>
      <c r="O6869" s="167" t="s">
        <v>133</v>
      </c>
      <c r="P6869" s="260" t="e">
        <f t="shared" si="327"/>
        <v>#NUM!</v>
      </c>
      <c r="S6869" s="272"/>
    </row>
    <row r="6870" spans="1:19">
      <c r="A6870" s="161" t="s">
        <v>8102</v>
      </c>
      <c r="C6870" s="161" t="s">
        <v>133</v>
      </c>
      <c r="F6870" s="163" t="s">
        <v>133</v>
      </c>
      <c r="G6870" s="266" t="s">
        <v>133</v>
      </c>
      <c r="H6870" s="163" t="s">
        <v>133</v>
      </c>
      <c r="I6870" s="163" t="s">
        <v>133</v>
      </c>
      <c r="J6870" s="163" t="s">
        <v>133</v>
      </c>
      <c r="K6870" s="164">
        <f t="shared" si="328"/>
        <v>0</v>
      </c>
      <c r="L6870" s="165">
        <f t="shared" si="329"/>
        <v>0</v>
      </c>
      <c r="M6870" s="172">
        <v>127</v>
      </c>
      <c r="N6870" s="172">
        <v>64</v>
      </c>
      <c r="O6870" s="167" t="s">
        <v>133</v>
      </c>
      <c r="P6870" s="260" t="e">
        <f t="shared" si="327"/>
        <v>#NUM!</v>
      </c>
      <c r="S6870" s="272"/>
    </row>
    <row r="6871" spans="1:19">
      <c r="A6871" s="161" t="s">
        <v>8103</v>
      </c>
      <c r="C6871" s="161" t="s">
        <v>133</v>
      </c>
      <c r="F6871" s="163" t="s">
        <v>133</v>
      </c>
      <c r="G6871" s="266" t="s">
        <v>133</v>
      </c>
      <c r="H6871" s="163" t="s">
        <v>133</v>
      </c>
      <c r="I6871" s="163" t="s">
        <v>133</v>
      </c>
      <c r="J6871" s="163" t="s">
        <v>133</v>
      </c>
      <c r="K6871" s="164">
        <f t="shared" si="328"/>
        <v>0</v>
      </c>
      <c r="L6871" s="165">
        <f t="shared" si="329"/>
        <v>0</v>
      </c>
      <c r="M6871" s="172">
        <v>127</v>
      </c>
      <c r="N6871" s="172">
        <v>64</v>
      </c>
      <c r="O6871" s="167" t="s">
        <v>133</v>
      </c>
      <c r="P6871" s="260" t="e">
        <f t="shared" si="327"/>
        <v>#NUM!</v>
      </c>
      <c r="S6871" s="272"/>
    </row>
    <row r="6872" spans="1:19">
      <c r="A6872" s="161" t="s">
        <v>8104</v>
      </c>
      <c r="C6872" s="161" t="s">
        <v>133</v>
      </c>
      <c r="F6872" s="163" t="s">
        <v>133</v>
      </c>
      <c r="G6872" s="266" t="s">
        <v>133</v>
      </c>
      <c r="H6872" s="163" t="s">
        <v>133</v>
      </c>
      <c r="I6872" s="163" t="s">
        <v>133</v>
      </c>
      <c r="J6872" s="163" t="s">
        <v>133</v>
      </c>
      <c r="K6872" s="164">
        <f t="shared" si="328"/>
        <v>0</v>
      </c>
      <c r="L6872" s="165">
        <f t="shared" si="329"/>
        <v>0</v>
      </c>
      <c r="M6872" s="172">
        <v>127</v>
      </c>
      <c r="N6872" s="172">
        <v>64</v>
      </c>
      <c r="O6872" s="167" t="s">
        <v>133</v>
      </c>
      <c r="P6872" s="260" t="e">
        <f t="shared" si="327"/>
        <v>#NUM!</v>
      </c>
      <c r="S6872" s="272"/>
    </row>
    <row r="6873" spans="1:19">
      <c r="A6873" s="161" t="s">
        <v>8105</v>
      </c>
      <c r="C6873" s="161" t="s">
        <v>133</v>
      </c>
      <c r="F6873" s="163" t="s">
        <v>133</v>
      </c>
      <c r="G6873" s="266" t="s">
        <v>133</v>
      </c>
      <c r="H6873" s="163" t="s">
        <v>133</v>
      </c>
      <c r="I6873" s="163" t="s">
        <v>133</v>
      </c>
      <c r="J6873" s="163" t="s">
        <v>133</v>
      </c>
      <c r="K6873" s="164">
        <f t="shared" si="328"/>
        <v>0</v>
      </c>
      <c r="L6873" s="165">
        <f t="shared" si="329"/>
        <v>0</v>
      </c>
      <c r="M6873" s="172">
        <v>127</v>
      </c>
      <c r="N6873" s="172">
        <v>64</v>
      </c>
      <c r="O6873" s="167" t="s">
        <v>133</v>
      </c>
      <c r="P6873" s="260" t="e">
        <f t="shared" si="327"/>
        <v>#NUM!</v>
      </c>
      <c r="S6873" s="272"/>
    </row>
    <row r="6874" spans="1:19">
      <c r="A6874" s="161" t="s">
        <v>8106</v>
      </c>
      <c r="C6874" s="161" t="s">
        <v>133</v>
      </c>
      <c r="F6874" s="163" t="s">
        <v>133</v>
      </c>
      <c r="G6874" s="266" t="s">
        <v>133</v>
      </c>
      <c r="H6874" s="163" t="s">
        <v>133</v>
      </c>
      <c r="I6874" s="163" t="s">
        <v>133</v>
      </c>
      <c r="J6874" s="163" t="s">
        <v>133</v>
      </c>
      <c r="K6874" s="164">
        <f t="shared" si="328"/>
        <v>0</v>
      </c>
      <c r="L6874" s="165">
        <f t="shared" si="329"/>
        <v>0</v>
      </c>
      <c r="M6874" s="172">
        <v>127</v>
      </c>
      <c r="N6874" s="172">
        <v>64</v>
      </c>
      <c r="O6874" s="167" t="s">
        <v>133</v>
      </c>
      <c r="P6874" s="260" t="e">
        <f t="shared" si="327"/>
        <v>#NUM!</v>
      </c>
      <c r="S6874" s="272"/>
    </row>
    <row r="6875" spans="1:19">
      <c r="A6875" s="161" t="s">
        <v>8107</v>
      </c>
      <c r="C6875" s="161" t="s">
        <v>133</v>
      </c>
      <c r="F6875" s="163" t="s">
        <v>133</v>
      </c>
      <c r="G6875" s="266" t="s">
        <v>133</v>
      </c>
      <c r="H6875" s="163" t="s">
        <v>133</v>
      </c>
      <c r="I6875" s="163" t="s">
        <v>133</v>
      </c>
      <c r="J6875" s="163" t="s">
        <v>133</v>
      </c>
      <c r="K6875" s="164">
        <f t="shared" si="328"/>
        <v>0</v>
      </c>
      <c r="L6875" s="165">
        <f t="shared" si="329"/>
        <v>0</v>
      </c>
      <c r="M6875" s="172">
        <v>127</v>
      </c>
      <c r="N6875" s="172">
        <v>64</v>
      </c>
      <c r="O6875" s="167" t="s">
        <v>133</v>
      </c>
      <c r="P6875" s="260" t="e">
        <f t="shared" si="327"/>
        <v>#NUM!</v>
      </c>
      <c r="S6875" s="272"/>
    </row>
    <row r="6876" spans="1:19">
      <c r="A6876" s="161" t="s">
        <v>8108</v>
      </c>
      <c r="C6876" s="161" t="s">
        <v>133</v>
      </c>
      <c r="F6876" s="163" t="s">
        <v>133</v>
      </c>
      <c r="G6876" s="266" t="s">
        <v>133</v>
      </c>
      <c r="H6876" s="163" t="s">
        <v>133</v>
      </c>
      <c r="I6876" s="163" t="s">
        <v>133</v>
      </c>
      <c r="J6876" s="163" t="s">
        <v>133</v>
      </c>
      <c r="K6876" s="164">
        <f t="shared" si="328"/>
        <v>0</v>
      </c>
      <c r="L6876" s="165">
        <f t="shared" si="329"/>
        <v>0</v>
      </c>
      <c r="M6876" s="172">
        <v>127</v>
      </c>
      <c r="N6876" s="172">
        <v>64</v>
      </c>
      <c r="O6876" s="167" t="s">
        <v>133</v>
      </c>
      <c r="P6876" s="260" t="e">
        <f t="shared" si="327"/>
        <v>#NUM!</v>
      </c>
      <c r="S6876" s="272"/>
    </row>
    <row r="6877" spans="1:19">
      <c r="A6877" s="161" t="s">
        <v>8109</v>
      </c>
      <c r="C6877" s="161" t="s">
        <v>133</v>
      </c>
      <c r="F6877" s="163" t="s">
        <v>133</v>
      </c>
      <c r="G6877" s="266" t="s">
        <v>133</v>
      </c>
      <c r="H6877" s="163" t="s">
        <v>133</v>
      </c>
      <c r="I6877" s="163" t="s">
        <v>133</v>
      </c>
      <c r="J6877" s="163" t="s">
        <v>133</v>
      </c>
      <c r="K6877" s="164">
        <f t="shared" si="328"/>
        <v>0</v>
      </c>
      <c r="L6877" s="165">
        <f t="shared" si="329"/>
        <v>0</v>
      </c>
      <c r="M6877" s="172">
        <v>127</v>
      </c>
      <c r="N6877" s="172">
        <v>64</v>
      </c>
      <c r="O6877" s="167" t="s">
        <v>133</v>
      </c>
      <c r="P6877" s="260" t="e">
        <f t="shared" si="327"/>
        <v>#NUM!</v>
      </c>
      <c r="S6877" s="272"/>
    </row>
    <row r="6878" spans="1:19">
      <c r="A6878" s="161" t="s">
        <v>8110</v>
      </c>
      <c r="C6878" s="161" t="s">
        <v>133</v>
      </c>
      <c r="F6878" s="163" t="s">
        <v>133</v>
      </c>
      <c r="G6878" s="266" t="s">
        <v>133</v>
      </c>
      <c r="H6878" s="163" t="s">
        <v>133</v>
      </c>
      <c r="I6878" s="163" t="s">
        <v>133</v>
      </c>
      <c r="J6878" s="163" t="s">
        <v>133</v>
      </c>
      <c r="K6878" s="164">
        <f t="shared" si="328"/>
        <v>0</v>
      </c>
      <c r="L6878" s="165">
        <f t="shared" si="329"/>
        <v>0</v>
      </c>
      <c r="M6878" s="172">
        <v>127</v>
      </c>
      <c r="N6878" s="172">
        <v>64</v>
      </c>
      <c r="O6878" s="167" t="s">
        <v>133</v>
      </c>
      <c r="P6878" s="260" t="e">
        <f t="shared" si="327"/>
        <v>#NUM!</v>
      </c>
      <c r="S6878" s="272"/>
    </row>
    <row r="6879" spans="1:19">
      <c r="A6879" s="161" t="s">
        <v>8111</v>
      </c>
      <c r="C6879" s="161" t="s">
        <v>133</v>
      </c>
      <c r="F6879" s="163" t="s">
        <v>133</v>
      </c>
      <c r="G6879" s="266" t="s">
        <v>133</v>
      </c>
      <c r="H6879" s="163" t="s">
        <v>133</v>
      </c>
      <c r="I6879" s="163" t="s">
        <v>133</v>
      </c>
      <c r="J6879" s="163" t="s">
        <v>133</v>
      </c>
      <c r="K6879" s="164">
        <f t="shared" si="328"/>
        <v>0</v>
      </c>
      <c r="L6879" s="165">
        <f t="shared" si="329"/>
        <v>0</v>
      </c>
      <c r="M6879" s="172">
        <v>127</v>
      </c>
      <c r="N6879" s="172">
        <v>64</v>
      </c>
      <c r="O6879" s="167" t="s">
        <v>133</v>
      </c>
      <c r="P6879" s="260" t="e">
        <f t="shared" si="327"/>
        <v>#NUM!</v>
      </c>
      <c r="S6879" s="272"/>
    </row>
    <row r="6880" spans="1:19">
      <c r="A6880" s="161" t="s">
        <v>8112</v>
      </c>
      <c r="C6880" s="161" t="s">
        <v>133</v>
      </c>
      <c r="F6880" s="163" t="s">
        <v>133</v>
      </c>
      <c r="G6880" s="266" t="s">
        <v>133</v>
      </c>
      <c r="H6880" s="163" t="s">
        <v>133</v>
      </c>
      <c r="I6880" s="163" t="s">
        <v>133</v>
      </c>
      <c r="J6880" s="163" t="s">
        <v>133</v>
      </c>
      <c r="K6880" s="164">
        <f t="shared" si="328"/>
        <v>0</v>
      </c>
      <c r="L6880" s="165">
        <f t="shared" si="329"/>
        <v>0</v>
      </c>
      <c r="M6880" s="172">
        <v>127</v>
      </c>
      <c r="N6880" s="172">
        <v>64</v>
      </c>
      <c r="O6880" s="167" t="s">
        <v>133</v>
      </c>
      <c r="P6880" s="260" t="e">
        <f t="shared" si="327"/>
        <v>#NUM!</v>
      </c>
      <c r="S6880" s="272"/>
    </row>
    <row r="6881" spans="1:19">
      <c r="A6881" s="161" t="s">
        <v>8113</v>
      </c>
      <c r="C6881" s="161" t="s">
        <v>133</v>
      </c>
      <c r="F6881" s="163" t="s">
        <v>133</v>
      </c>
      <c r="G6881" s="266" t="s">
        <v>133</v>
      </c>
      <c r="H6881" s="163" t="s">
        <v>133</v>
      </c>
      <c r="I6881" s="163" t="s">
        <v>133</v>
      </c>
      <c r="J6881" s="163" t="s">
        <v>133</v>
      </c>
      <c r="K6881" s="164">
        <f t="shared" si="328"/>
        <v>0</v>
      </c>
      <c r="L6881" s="165">
        <f t="shared" si="329"/>
        <v>0</v>
      </c>
      <c r="M6881" s="172">
        <v>127</v>
      </c>
      <c r="N6881" s="172">
        <v>64</v>
      </c>
      <c r="O6881" s="167" t="s">
        <v>133</v>
      </c>
      <c r="P6881" s="260" t="e">
        <f t="shared" si="327"/>
        <v>#NUM!</v>
      </c>
      <c r="S6881" s="272"/>
    </row>
    <row r="6882" spans="1:19">
      <c r="A6882" s="161" t="s">
        <v>8114</v>
      </c>
      <c r="C6882" s="161" t="s">
        <v>133</v>
      </c>
      <c r="F6882" s="163" t="s">
        <v>133</v>
      </c>
      <c r="G6882" s="266" t="s">
        <v>133</v>
      </c>
      <c r="H6882" s="163" t="s">
        <v>133</v>
      </c>
      <c r="I6882" s="163" t="s">
        <v>133</v>
      </c>
      <c r="J6882" s="163" t="s">
        <v>133</v>
      </c>
      <c r="K6882" s="164">
        <f t="shared" si="328"/>
        <v>0</v>
      </c>
      <c r="L6882" s="165">
        <f t="shared" si="329"/>
        <v>0</v>
      </c>
      <c r="M6882" s="172">
        <v>127</v>
      </c>
      <c r="N6882" s="172">
        <v>64</v>
      </c>
      <c r="O6882" s="167" t="s">
        <v>133</v>
      </c>
      <c r="P6882" s="260" t="e">
        <f t="shared" si="327"/>
        <v>#NUM!</v>
      </c>
      <c r="S6882" s="272"/>
    </row>
    <row r="6883" spans="1:19">
      <c r="A6883" s="161" t="s">
        <v>8115</v>
      </c>
      <c r="C6883" s="161" t="s">
        <v>133</v>
      </c>
      <c r="F6883" s="163" t="s">
        <v>133</v>
      </c>
      <c r="G6883" s="266" t="s">
        <v>133</v>
      </c>
      <c r="H6883" s="163" t="s">
        <v>133</v>
      </c>
      <c r="I6883" s="163" t="s">
        <v>133</v>
      </c>
      <c r="J6883" s="163" t="s">
        <v>133</v>
      </c>
      <c r="K6883" s="164">
        <f t="shared" si="328"/>
        <v>0</v>
      </c>
      <c r="L6883" s="165">
        <f t="shared" si="329"/>
        <v>0</v>
      </c>
      <c r="M6883" s="172">
        <v>127</v>
      </c>
      <c r="N6883" s="172">
        <v>64</v>
      </c>
      <c r="O6883" s="167" t="s">
        <v>133</v>
      </c>
      <c r="P6883" s="260" t="e">
        <f t="shared" si="327"/>
        <v>#NUM!</v>
      </c>
      <c r="S6883" s="272"/>
    </row>
    <row r="6884" spans="1:19">
      <c r="A6884" s="161" t="s">
        <v>8116</v>
      </c>
      <c r="C6884" s="161" t="s">
        <v>133</v>
      </c>
      <c r="F6884" s="163" t="s">
        <v>133</v>
      </c>
      <c r="G6884" s="266" t="s">
        <v>133</v>
      </c>
      <c r="H6884" s="163" t="s">
        <v>133</v>
      </c>
      <c r="I6884" s="163" t="s">
        <v>133</v>
      </c>
      <c r="J6884" s="163" t="s">
        <v>133</v>
      </c>
      <c r="K6884" s="164">
        <f t="shared" si="328"/>
        <v>0</v>
      </c>
      <c r="L6884" s="165">
        <f t="shared" si="329"/>
        <v>0</v>
      </c>
      <c r="M6884" s="172">
        <v>127</v>
      </c>
      <c r="N6884" s="172">
        <v>64</v>
      </c>
      <c r="O6884" s="167" t="s">
        <v>133</v>
      </c>
      <c r="P6884" s="260" t="e">
        <f t="shared" si="327"/>
        <v>#NUM!</v>
      </c>
      <c r="S6884" s="272"/>
    </row>
    <row r="6885" spans="1:19">
      <c r="A6885" s="161" t="s">
        <v>8117</v>
      </c>
      <c r="C6885" s="161" t="s">
        <v>133</v>
      </c>
      <c r="F6885" s="163" t="s">
        <v>133</v>
      </c>
      <c r="G6885" s="266" t="s">
        <v>133</v>
      </c>
      <c r="H6885" s="163" t="s">
        <v>133</v>
      </c>
      <c r="I6885" s="163" t="s">
        <v>133</v>
      </c>
      <c r="J6885" s="163" t="s">
        <v>133</v>
      </c>
      <c r="K6885" s="164">
        <f t="shared" si="328"/>
        <v>0</v>
      </c>
      <c r="L6885" s="165">
        <f t="shared" si="329"/>
        <v>0</v>
      </c>
      <c r="M6885" s="172">
        <v>127</v>
      </c>
      <c r="N6885" s="172">
        <v>64</v>
      </c>
      <c r="O6885" s="167" t="s">
        <v>133</v>
      </c>
      <c r="P6885" s="260" t="e">
        <f t="shared" si="327"/>
        <v>#NUM!</v>
      </c>
      <c r="S6885" s="272"/>
    </row>
    <row r="6886" spans="1:19">
      <c r="A6886" s="161" t="s">
        <v>8118</v>
      </c>
      <c r="C6886" s="161" t="s">
        <v>133</v>
      </c>
      <c r="F6886" s="163" t="s">
        <v>133</v>
      </c>
      <c r="G6886" s="266" t="s">
        <v>133</v>
      </c>
      <c r="H6886" s="163" t="s">
        <v>133</v>
      </c>
      <c r="I6886" s="163" t="s">
        <v>133</v>
      </c>
      <c r="J6886" s="163" t="s">
        <v>133</v>
      </c>
      <c r="K6886" s="164">
        <f t="shared" si="328"/>
        <v>0</v>
      </c>
      <c r="L6886" s="165">
        <f t="shared" si="329"/>
        <v>0</v>
      </c>
      <c r="M6886" s="172">
        <v>127</v>
      </c>
      <c r="N6886" s="172">
        <v>64</v>
      </c>
      <c r="O6886" s="167" t="s">
        <v>133</v>
      </c>
      <c r="P6886" s="260" t="e">
        <f t="shared" si="327"/>
        <v>#NUM!</v>
      </c>
      <c r="S6886" s="272"/>
    </row>
    <row r="6887" spans="1:19">
      <c r="A6887" s="161" t="s">
        <v>8119</v>
      </c>
      <c r="C6887" s="161" t="s">
        <v>133</v>
      </c>
      <c r="F6887" s="163" t="s">
        <v>133</v>
      </c>
      <c r="G6887" s="266" t="s">
        <v>133</v>
      </c>
      <c r="H6887" s="163" t="s">
        <v>133</v>
      </c>
      <c r="I6887" s="163" t="s">
        <v>133</v>
      </c>
      <c r="J6887" s="163" t="s">
        <v>133</v>
      </c>
      <c r="K6887" s="164">
        <f t="shared" si="328"/>
        <v>0</v>
      </c>
      <c r="L6887" s="165">
        <f t="shared" si="329"/>
        <v>0</v>
      </c>
      <c r="M6887" s="172">
        <v>127</v>
      </c>
      <c r="N6887" s="172">
        <v>64</v>
      </c>
      <c r="O6887" s="167" t="s">
        <v>133</v>
      </c>
      <c r="P6887" s="260" t="e">
        <f t="shared" si="327"/>
        <v>#NUM!</v>
      </c>
      <c r="S6887" s="272"/>
    </row>
    <row r="6888" spans="1:19">
      <c r="A6888" s="161" t="s">
        <v>8120</v>
      </c>
      <c r="C6888" s="161" t="s">
        <v>133</v>
      </c>
      <c r="F6888" s="163" t="s">
        <v>133</v>
      </c>
      <c r="G6888" s="266" t="s">
        <v>133</v>
      </c>
      <c r="H6888" s="163" t="s">
        <v>133</v>
      </c>
      <c r="I6888" s="163" t="s">
        <v>133</v>
      </c>
      <c r="J6888" s="163" t="s">
        <v>133</v>
      </c>
      <c r="K6888" s="164">
        <f t="shared" si="328"/>
        <v>0</v>
      </c>
      <c r="L6888" s="165">
        <f t="shared" si="329"/>
        <v>0</v>
      </c>
      <c r="M6888" s="172">
        <v>127</v>
      </c>
      <c r="N6888" s="172">
        <v>64</v>
      </c>
      <c r="O6888" s="167" t="s">
        <v>133</v>
      </c>
      <c r="P6888" s="260" t="e">
        <f t="shared" si="327"/>
        <v>#NUM!</v>
      </c>
      <c r="S6888" s="272"/>
    </row>
    <row r="6889" spans="1:19">
      <c r="A6889" s="161" t="s">
        <v>8121</v>
      </c>
      <c r="C6889" s="161" t="s">
        <v>133</v>
      </c>
      <c r="F6889" s="163" t="s">
        <v>133</v>
      </c>
      <c r="G6889" s="266" t="s">
        <v>133</v>
      </c>
      <c r="H6889" s="163" t="s">
        <v>133</v>
      </c>
      <c r="I6889" s="163" t="s">
        <v>133</v>
      </c>
      <c r="J6889" s="163" t="s">
        <v>133</v>
      </c>
      <c r="K6889" s="164">
        <f t="shared" si="328"/>
        <v>0</v>
      </c>
      <c r="L6889" s="165">
        <f t="shared" si="329"/>
        <v>0</v>
      </c>
      <c r="M6889" s="172">
        <v>127</v>
      </c>
      <c r="N6889" s="172">
        <v>64</v>
      </c>
      <c r="O6889" s="167" t="s">
        <v>133</v>
      </c>
      <c r="P6889" s="260" t="e">
        <f t="shared" si="327"/>
        <v>#NUM!</v>
      </c>
      <c r="S6889" s="272"/>
    </row>
    <row r="6890" spans="1:19">
      <c r="A6890" s="161" t="s">
        <v>8122</v>
      </c>
      <c r="C6890" s="161" t="s">
        <v>133</v>
      </c>
      <c r="F6890" s="163" t="s">
        <v>133</v>
      </c>
      <c r="G6890" s="266" t="s">
        <v>133</v>
      </c>
      <c r="H6890" s="163" t="s">
        <v>133</v>
      </c>
      <c r="I6890" s="163" t="s">
        <v>133</v>
      </c>
      <c r="J6890" s="163" t="s">
        <v>133</v>
      </c>
      <c r="K6890" s="164">
        <f t="shared" si="328"/>
        <v>0</v>
      </c>
      <c r="L6890" s="165">
        <f t="shared" si="329"/>
        <v>0</v>
      </c>
      <c r="M6890" s="172">
        <v>127</v>
      </c>
      <c r="N6890" s="172">
        <v>64</v>
      </c>
      <c r="O6890" s="167" t="s">
        <v>133</v>
      </c>
      <c r="P6890" s="260" t="e">
        <f t="shared" si="327"/>
        <v>#NUM!</v>
      </c>
      <c r="S6890" s="272"/>
    </row>
    <row r="6891" spans="1:19">
      <c r="A6891" s="161" t="s">
        <v>8123</v>
      </c>
      <c r="C6891" s="161" t="s">
        <v>133</v>
      </c>
      <c r="F6891" s="163" t="s">
        <v>133</v>
      </c>
      <c r="G6891" s="266" t="s">
        <v>133</v>
      </c>
      <c r="H6891" s="163" t="s">
        <v>133</v>
      </c>
      <c r="I6891" s="163" t="s">
        <v>133</v>
      </c>
      <c r="J6891" s="163" t="s">
        <v>133</v>
      </c>
      <c r="K6891" s="164">
        <f t="shared" si="328"/>
        <v>0</v>
      </c>
      <c r="L6891" s="165">
        <f t="shared" si="329"/>
        <v>0</v>
      </c>
      <c r="M6891" s="172">
        <v>127</v>
      </c>
      <c r="N6891" s="172">
        <v>64</v>
      </c>
      <c r="O6891" s="167" t="s">
        <v>133</v>
      </c>
      <c r="P6891" s="260" t="e">
        <f t="shared" si="327"/>
        <v>#NUM!</v>
      </c>
      <c r="S6891" s="272"/>
    </row>
    <row r="6892" spans="1:19">
      <c r="A6892" s="161" t="s">
        <v>8124</v>
      </c>
      <c r="C6892" s="161" t="s">
        <v>133</v>
      </c>
      <c r="F6892" s="163" t="s">
        <v>133</v>
      </c>
      <c r="G6892" s="266" t="s">
        <v>133</v>
      </c>
      <c r="H6892" s="163" t="s">
        <v>133</v>
      </c>
      <c r="I6892" s="163" t="s">
        <v>133</v>
      </c>
      <c r="J6892" s="163" t="s">
        <v>133</v>
      </c>
      <c r="K6892" s="164">
        <f t="shared" si="328"/>
        <v>0</v>
      </c>
      <c r="L6892" s="165">
        <f t="shared" si="329"/>
        <v>0</v>
      </c>
      <c r="M6892" s="172">
        <v>127</v>
      </c>
      <c r="N6892" s="172">
        <v>64</v>
      </c>
      <c r="O6892" s="167" t="s">
        <v>133</v>
      </c>
      <c r="P6892" s="260" t="e">
        <f t="shared" si="327"/>
        <v>#NUM!</v>
      </c>
      <c r="S6892" s="272"/>
    </row>
    <row r="6893" spans="1:19">
      <c r="A6893" s="161" t="s">
        <v>8125</v>
      </c>
      <c r="C6893" s="161" t="s">
        <v>133</v>
      </c>
      <c r="F6893" s="163" t="s">
        <v>133</v>
      </c>
      <c r="G6893" s="266" t="s">
        <v>133</v>
      </c>
      <c r="H6893" s="163" t="s">
        <v>133</v>
      </c>
      <c r="I6893" s="163" t="s">
        <v>133</v>
      </c>
      <c r="J6893" s="163" t="s">
        <v>133</v>
      </c>
      <c r="K6893" s="164">
        <f t="shared" si="328"/>
        <v>0</v>
      </c>
      <c r="L6893" s="165">
        <f t="shared" si="329"/>
        <v>0</v>
      </c>
      <c r="M6893" s="172">
        <v>127</v>
      </c>
      <c r="N6893" s="172">
        <v>64</v>
      </c>
      <c r="O6893" s="167" t="s">
        <v>133</v>
      </c>
      <c r="P6893" s="260" t="e">
        <f t="shared" si="327"/>
        <v>#NUM!</v>
      </c>
      <c r="S6893" s="272"/>
    </row>
    <row r="6894" spans="1:19">
      <c r="A6894" s="161" t="s">
        <v>8126</v>
      </c>
      <c r="C6894" s="161" t="s">
        <v>133</v>
      </c>
      <c r="F6894" s="163" t="s">
        <v>133</v>
      </c>
      <c r="G6894" s="266" t="s">
        <v>133</v>
      </c>
      <c r="H6894" s="163" t="s">
        <v>133</v>
      </c>
      <c r="I6894" s="163" t="s">
        <v>133</v>
      </c>
      <c r="J6894" s="163" t="s">
        <v>133</v>
      </c>
      <c r="K6894" s="164">
        <f t="shared" si="328"/>
        <v>0</v>
      </c>
      <c r="L6894" s="165">
        <f t="shared" si="329"/>
        <v>0</v>
      </c>
      <c r="M6894" s="172">
        <v>127</v>
      </c>
      <c r="N6894" s="172">
        <v>64</v>
      </c>
      <c r="O6894" s="167" t="s">
        <v>133</v>
      </c>
      <c r="P6894" s="260" t="e">
        <f t="shared" si="327"/>
        <v>#NUM!</v>
      </c>
      <c r="S6894" s="272"/>
    </row>
    <row r="6895" spans="1:19">
      <c r="A6895" s="161" t="s">
        <v>8127</v>
      </c>
      <c r="C6895" s="161" t="s">
        <v>133</v>
      </c>
      <c r="F6895" s="163" t="s">
        <v>133</v>
      </c>
      <c r="G6895" s="266" t="s">
        <v>133</v>
      </c>
      <c r="H6895" s="163" t="s">
        <v>133</v>
      </c>
      <c r="I6895" s="163" t="s">
        <v>133</v>
      </c>
      <c r="J6895" s="163" t="s">
        <v>133</v>
      </c>
      <c r="K6895" s="164">
        <f t="shared" si="328"/>
        <v>0</v>
      </c>
      <c r="L6895" s="165">
        <f t="shared" si="329"/>
        <v>0</v>
      </c>
      <c r="M6895" s="172">
        <v>127</v>
      </c>
      <c r="N6895" s="172">
        <v>64</v>
      </c>
      <c r="O6895" s="167" t="s">
        <v>133</v>
      </c>
      <c r="P6895" s="260" t="e">
        <f t="shared" si="327"/>
        <v>#NUM!</v>
      </c>
      <c r="S6895" s="272"/>
    </row>
    <row r="6896" spans="1:19">
      <c r="A6896" s="161" t="s">
        <v>8128</v>
      </c>
      <c r="C6896" s="161" t="s">
        <v>133</v>
      </c>
      <c r="F6896" s="163" t="s">
        <v>133</v>
      </c>
      <c r="G6896" s="266" t="s">
        <v>133</v>
      </c>
      <c r="H6896" s="163" t="s">
        <v>133</v>
      </c>
      <c r="I6896" s="163" t="s">
        <v>133</v>
      </c>
      <c r="J6896" s="163" t="s">
        <v>133</v>
      </c>
      <c r="K6896" s="164">
        <f t="shared" si="328"/>
        <v>0</v>
      </c>
      <c r="L6896" s="165">
        <f t="shared" si="329"/>
        <v>0</v>
      </c>
      <c r="M6896" s="172">
        <v>127</v>
      </c>
      <c r="N6896" s="172">
        <v>64</v>
      </c>
      <c r="O6896" s="167" t="s">
        <v>133</v>
      </c>
      <c r="P6896" s="260" t="e">
        <f t="shared" si="327"/>
        <v>#NUM!</v>
      </c>
      <c r="S6896" s="272"/>
    </row>
    <row r="6897" spans="1:19">
      <c r="A6897" s="161" t="s">
        <v>8129</v>
      </c>
      <c r="C6897" s="161" t="s">
        <v>133</v>
      </c>
      <c r="F6897" s="163" t="s">
        <v>133</v>
      </c>
      <c r="G6897" s="266" t="s">
        <v>133</v>
      </c>
      <c r="H6897" s="163" t="s">
        <v>133</v>
      </c>
      <c r="I6897" s="163" t="s">
        <v>133</v>
      </c>
      <c r="J6897" s="163" t="s">
        <v>133</v>
      </c>
      <c r="K6897" s="164">
        <f t="shared" si="328"/>
        <v>0</v>
      </c>
      <c r="L6897" s="165">
        <f t="shared" si="329"/>
        <v>0</v>
      </c>
      <c r="M6897" s="172">
        <v>127</v>
      </c>
      <c r="N6897" s="172">
        <v>64</v>
      </c>
      <c r="O6897" s="167" t="s">
        <v>133</v>
      </c>
      <c r="P6897" s="260" t="e">
        <f t="shared" si="327"/>
        <v>#NUM!</v>
      </c>
      <c r="S6897" s="272"/>
    </row>
    <row r="6898" spans="1:19">
      <c r="A6898" s="161" t="s">
        <v>8130</v>
      </c>
      <c r="C6898" s="161" t="s">
        <v>133</v>
      </c>
      <c r="F6898" s="163" t="s">
        <v>133</v>
      </c>
      <c r="G6898" s="266" t="s">
        <v>133</v>
      </c>
      <c r="H6898" s="163" t="s">
        <v>133</v>
      </c>
      <c r="I6898" s="163" t="s">
        <v>133</v>
      </c>
      <c r="J6898" s="163" t="s">
        <v>133</v>
      </c>
      <c r="K6898" s="164">
        <f t="shared" si="328"/>
        <v>0</v>
      </c>
      <c r="L6898" s="165">
        <f t="shared" si="329"/>
        <v>0</v>
      </c>
      <c r="M6898" s="172">
        <v>127</v>
      </c>
      <c r="N6898" s="172">
        <v>64</v>
      </c>
      <c r="O6898" s="167" t="s">
        <v>133</v>
      </c>
      <c r="P6898" s="260" t="e">
        <f t="shared" si="327"/>
        <v>#NUM!</v>
      </c>
      <c r="S6898" s="272"/>
    </row>
    <row r="6899" spans="1:19">
      <c r="A6899" s="161" t="s">
        <v>8131</v>
      </c>
      <c r="C6899" s="161" t="s">
        <v>133</v>
      </c>
      <c r="F6899" s="163" t="s">
        <v>133</v>
      </c>
      <c r="G6899" s="266" t="s">
        <v>133</v>
      </c>
      <c r="H6899" s="163" t="s">
        <v>133</v>
      </c>
      <c r="I6899" s="163" t="s">
        <v>133</v>
      </c>
      <c r="J6899" s="163" t="s">
        <v>133</v>
      </c>
      <c r="K6899" s="164">
        <f t="shared" si="328"/>
        <v>0</v>
      </c>
      <c r="L6899" s="165">
        <f t="shared" si="329"/>
        <v>0</v>
      </c>
      <c r="M6899" s="172">
        <v>127</v>
      </c>
      <c r="N6899" s="172">
        <v>64</v>
      </c>
      <c r="O6899" s="167" t="s">
        <v>133</v>
      </c>
      <c r="P6899" s="260" t="e">
        <f t="shared" si="327"/>
        <v>#NUM!</v>
      </c>
      <c r="S6899" s="272"/>
    </row>
    <row r="6900" spans="1:19">
      <c r="A6900" s="161" t="s">
        <v>8132</v>
      </c>
      <c r="C6900" s="161" t="s">
        <v>133</v>
      </c>
      <c r="F6900" s="163" t="s">
        <v>133</v>
      </c>
      <c r="G6900" s="266" t="s">
        <v>133</v>
      </c>
      <c r="H6900" s="163" t="s">
        <v>133</v>
      </c>
      <c r="I6900" s="163" t="s">
        <v>133</v>
      </c>
      <c r="J6900" s="163" t="s">
        <v>133</v>
      </c>
      <c r="K6900" s="164">
        <f t="shared" si="328"/>
        <v>0</v>
      </c>
      <c r="L6900" s="165">
        <f t="shared" si="329"/>
        <v>0</v>
      </c>
      <c r="M6900" s="172">
        <v>127</v>
      </c>
      <c r="N6900" s="172">
        <v>64</v>
      </c>
      <c r="O6900" s="167" t="s">
        <v>133</v>
      </c>
      <c r="P6900" s="260" t="e">
        <f t="shared" si="327"/>
        <v>#NUM!</v>
      </c>
      <c r="S6900" s="272"/>
    </row>
    <row r="6901" spans="1:19">
      <c r="A6901" s="161" t="s">
        <v>8133</v>
      </c>
      <c r="C6901" s="161" t="s">
        <v>133</v>
      </c>
      <c r="F6901" s="163" t="s">
        <v>133</v>
      </c>
      <c r="G6901" s="266" t="s">
        <v>133</v>
      </c>
      <c r="H6901" s="163" t="s">
        <v>133</v>
      </c>
      <c r="I6901" s="163" t="s">
        <v>133</v>
      </c>
      <c r="J6901" s="163" t="s">
        <v>133</v>
      </c>
      <c r="K6901" s="164">
        <f t="shared" si="328"/>
        <v>0</v>
      </c>
      <c r="L6901" s="165">
        <f t="shared" si="329"/>
        <v>0</v>
      </c>
      <c r="M6901" s="172">
        <v>127</v>
      </c>
      <c r="N6901" s="172">
        <v>64</v>
      </c>
      <c r="O6901" s="167" t="s">
        <v>133</v>
      </c>
      <c r="P6901" s="260" t="e">
        <f t="shared" si="327"/>
        <v>#NUM!</v>
      </c>
      <c r="S6901" s="272"/>
    </row>
    <row r="6902" spans="1:19">
      <c r="A6902" s="161" t="s">
        <v>8134</v>
      </c>
      <c r="C6902" s="161" t="s">
        <v>133</v>
      </c>
      <c r="F6902" s="163" t="s">
        <v>133</v>
      </c>
      <c r="G6902" s="266" t="s">
        <v>133</v>
      </c>
      <c r="H6902" s="163" t="s">
        <v>133</v>
      </c>
      <c r="I6902" s="163" t="s">
        <v>133</v>
      </c>
      <c r="J6902" s="163" t="s">
        <v>133</v>
      </c>
      <c r="K6902" s="164">
        <f t="shared" si="328"/>
        <v>0</v>
      </c>
      <c r="L6902" s="165">
        <f t="shared" si="329"/>
        <v>0</v>
      </c>
      <c r="M6902" s="172">
        <v>127</v>
      </c>
      <c r="N6902" s="172">
        <v>64</v>
      </c>
      <c r="O6902" s="167" t="s">
        <v>133</v>
      </c>
      <c r="P6902" s="260" t="e">
        <f t="shared" si="327"/>
        <v>#NUM!</v>
      </c>
      <c r="S6902" s="272"/>
    </row>
    <row r="6903" spans="1:19">
      <c r="A6903" s="161" t="s">
        <v>8135</v>
      </c>
      <c r="C6903" s="161" t="s">
        <v>133</v>
      </c>
      <c r="F6903" s="163" t="s">
        <v>133</v>
      </c>
      <c r="G6903" s="266" t="s">
        <v>133</v>
      </c>
      <c r="H6903" s="163" t="s">
        <v>133</v>
      </c>
      <c r="I6903" s="163" t="s">
        <v>133</v>
      </c>
      <c r="J6903" s="163" t="s">
        <v>133</v>
      </c>
      <c r="K6903" s="164">
        <f t="shared" si="328"/>
        <v>0</v>
      </c>
      <c r="L6903" s="165">
        <f t="shared" si="329"/>
        <v>0</v>
      </c>
      <c r="M6903" s="172">
        <v>127</v>
      </c>
      <c r="N6903" s="172">
        <v>64</v>
      </c>
      <c r="O6903" s="167" t="s">
        <v>133</v>
      </c>
      <c r="P6903" s="260" t="e">
        <f t="shared" si="327"/>
        <v>#NUM!</v>
      </c>
      <c r="S6903" s="272"/>
    </row>
    <row r="6904" spans="1:19">
      <c r="A6904" s="161" t="s">
        <v>8136</v>
      </c>
      <c r="C6904" s="161" t="s">
        <v>133</v>
      </c>
      <c r="F6904" s="163" t="s">
        <v>133</v>
      </c>
      <c r="G6904" s="266" t="s">
        <v>133</v>
      </c>
      <c r="H6904" s="163" t="s">
        <v>133</v>
      </c>
      <c r="I6904" s="163" t="s">
        <v>133</v>
      </c>
      <c r="J6904" s="163" t="s">
        <v>133</v>
      </c>
      <c r="K6904" s="164">
        <f t="shared" si="328"/>
        <v>0</v>
      </c>
      <c r="L6904" s="165">
        <f t="shared" si="329"/>
        <v>0</v>
      </c>
      <c r="M6904" s="172">
        <v>127</v>
      </c>
      <c r="N6904" s="172">
        <v>64</v>
      </c>
      <c r="O6904" s="167" t="s">
        <v>133</v>
      </c>
      <c r="P6904" s="260" t="e">
        <f t="shared" si="327"/>
        <v>#NUM!</v>
      </c>
      <c r="S6904" s="272"/>
    </row>
    <row r="6905" spans="1:19">
      <c r="A6905" s="161" t="s">
        <v>8137</v>
      </c>
      <c r="C6905" s="161" t="s">
        <v>133</v>
      </c>
      <c r="F6905" s="163" t="s">
        <v>133</v>
      </c>
      <c r="G6905" s="266" t="s">
        <v>133</v>
      </c>
      <c r="H6905" s="163" t="s">
        <v>133</v>
      </c>
      <c r="I6905" s="163" t="s">
        <v>133</v>
      </c>
      <c r="J6905" s="163" t="s">
        <v>133</v>
      </c>
      <c r="K6905" s="164">
        <f t="shared" si="328"/>
        <v>0</v>
      </c>
      <c r="L6905" s="165">
        <f t="shared" si="329"/>
        <v>0</v>
      </c>
      <c r="M6905" s="172">
        <v>127</v>
      </c>
      <c r="N6905" s="172">
        <v>64</v>
      </c>
      <c r="O6905" s="167" t="s">
        <v>133</v>
      </c>
      <c r="P6905" s="260" t="e">
        <f t="shared" si="327"/>
        <v>#NUM!</v>
      </c>
      <c r="S6905" s="272"/>
    </row>
    <row r="6906" spans="1:19">
      <c r="A6906" s="161" t="s">
        <v>8138</v>
      </c>
      <c r="C6906" s="161" t="s">
        <v>133</v>
      </c>
      <c r="F6906" s="163" t="s">
        <v>133</v>
      </c>
      <c r="G6906" s="266" t="s">
        <v>133</v>
      </c>
      <c r="H6906" s="163" t="s">
        <v>133</v>
      </c>
      <c r="I6906" s="163" t="s">
        <v>133</v>
      </c>
      <c r="J6906" s="163" t="s">
        <v>133</v>
      </c>
      <c r="K6906" s="164">
        <f t="shared" si="328"/>
        <v>0</v>
      </c>
      <c r="L6906" s="165">
        <f t="shared" si="329"/>
        <v>0</v>
      </c>
      <c r="M6906" s="172">
        <v>127</v>
      </c>
      <c r="N6906" s="172">
        <v>64</v>
      </c>
      <c r="O6906" s="167" t="s">
        <v>133</v>
      </c>
      <c r="P6906" s="260" t="e">
        <f t="shared" si="327"/>
        <v>#NUM!</v>
      </c>
      <c r="S6906" s="272"/>
    </row>
    <row r="6907" spans="1:19">
      <c r="A6907" s="161" t="s">
        <v>8139</v>
      </c>
      <c r="C6907" s="161" t="s">
        <v>133</v>
      </c>
      <c r="F6907" s="163" t="s">
        <v>133</v>
      </c>
      <c r="G6907" s="266" t="s">
        <v>133</v>
      </c>
      <c r="H6907" s="163" t="s">
        <v>133</v>
      </c>
      <c r="I6907" s="163" t="s">
        <v>133</v>
      </c>
      <c r="J6907" s="163" t="s">
        <v>133</v>
      </c>
      <c r="K6907" s="164">
        <f t="shared" si="328"/>
        <v>0</v>
      </c>
      <c r="L6907" s="165">
        <f t="shared" si="329"/>
        <v>0</v>
      </c>
      <c r="M6907" s="172">
        <v>127</v>
      </c>
      <c r="N6907" s="172">
        <v>64</v>
      </c>
      <c r="O6907" s="167" t="s">
        <v>133</v>
      </c>
      <c r="P6907" s="260" t="e">
        <f t="shared" si="327"/>
        <v>#NUM!</v>
      </c>
      <c r="S6907" s="272"/>
    </row>
    <row r="6908" spans="1:19">
      <c r="A6908" s="161" t="s">
        <v>8140</v>
      </c>
      <c r="C6908" s="161" t="s">
        <v>133</v>
      </c>
      <c r="F6908" s="163" t="s">
        <v>133</v>
      </c>
      <c r="G6908" s="266" t="s">
        <v>133</v>
      </c>
      <c r="H6908" s="163" t="s">
        <v>133</v>
      </c>
      <c r="I6908" s="163" t="s">
        <v>133</v>
      </c>
      <c r="J6908" s="163" t="s">
        <v>133</v>
      </c>
      <c r="K6908" s="164">
        <f t="shared" si="328"/>
        <v>0</v>
      </c>
      <c r="L6908" s="165">
        <f t="shared" si="329"/>
        <v>0</v>
      </c>
      <c r="M6908" s="172">
        <v>127</v>
      </c>
      <c r="N6908" s="172">
        <v>64</v>
      </c>
      <c r="O6908" s="167" t="s">
        <v>133</v>
      </c>
      <c r="P6908" s="260" t="e">
        <f t="shared" si="327"/>
        <v>#NUM!</v>
      </c>
      <c r="S6908" s="272"/>
    </row>
    <row r="6909" spans="1:19">
      <c r="A6909" s="161" t="s">
        <v>8141</v>
      </c>
      <c r="C6909" s="161" t="s">
        <v>133</v>
      </c>
      <c r="F6909" s="163" t="s">
        <v>133</v>
      </c>
      <c r="G6909" s="266" t="s">
        <v>133</v>
      </c>
      <c r="H6909" s="163" t="s">
        <v>133</v>
      </c>
      <c r="I6909" s="163" t="s">
        <v>133</v>
      </c>
      <c r="J6909" s="163" t="s">
        <v>133</v>
      </c>
      <c r="K6909" s="164">
        <f t="shared" si="328"/>
        <v>0</v>
      </c>
      <c r="L6909" s="165">
        <f t="shared" si="329"/>
        <v>0</v>
      </c>
      <c r="M6909" s="172">
        <v>127</v>
      </c>
      <c r="N6909" s="172">
        <v>64</v>
      </c>
      <c r="O6909" s="167" t="s">
        <v>133</v>
      </c>
      <c r="P6909" s="260" t="e">
        <f t="shared" si="327"/>
        <v>#NUM!</v>
      </c>
      <c r="S6909" s="272"/>
    </row>
    <row r="6910" spans="1:19">
      <c r="A6910" s="161" t="s">
        <v>8142</v>
      </c>
      <c r="C6910" s="161" t="s">
        <v>133</v>
      </c>
      <c r="F6910" s="163" t="s">
        <v>133</v>
      </c>
      <c r="G6910" s="266" t="s">
        <v>133</v>
      </c>
      <c r="H6910" s="163" t="s">
        <v>133</v>
      </c>
      <c r="I6910" s="163" t="s">
        <v>133</v>
      </c>
      <c r="J6910" s="163" t="s">
        <v>133</v>
      </c>
      <c r="K6910" s="164">
        <f t="shared" si="328"/>
        <v>0</v>
      </c>
      <c r="L6910" s="165">
        <f t="shared" si="329"/>
        <v>0</v>
      </c>
      <c r="M6910" s="172">
        <v>127</v>
      </c>
      <c r="N6910" s="172">
        <v>64</v>
      </c>
      <c r="O6910" s="167" t="s">
        <v>133</v>
      </c>
      <c r="P6910" s="260" t="e">
        <f t="shared" si="327"/>
        <v>#NUM!</v>
      </c>
      <c r="S6910" s="272"/>
    </row>
    <row r="6911" spans="1:19">
      <c r="A6911" s="161" t="s">
        <v>8143</v>
      </c>
      <c r="C6911" s="161" t="s">
        <v>133</v>
      </c>
      <c r="F6911" s="163" t="s">
        <v>133</v>
      </c>
      <c r="G6911" s="266" t="s">
        <v>133</v>
      </c>
      <c r="H6911" s="163" t="s">
        <v>133</v>
      </c>
      <c r="I6911" s="163" t="s">
        <v>133</v>
      </c>
      <c r="J6911" s="163" t="s">
        <v>133</v>
      </c>
      <c r="K6911" s="164">
        <f t="shared" si="328"/>
        <v>0</v>
      </c>
      <c r="L6911" s="165">
        <f t="shared" si="329"/>
        <v>0</v>
      </c>
      <c r="M6911" s="172">
        <v>127</v>
      </c>
      <c r="N6911" s="172">
        <v>64</v>
      </c>
      <c r="O6911" s="167" t="s">
        <v>133</v>
      </c>
      <c r="P6911" s="260" t="e">
        <f t="shared" si="327"/>
        <v>#NUM!</v>
      </c>
      <c r="S6911" s="272"/>
    </row>
    <row r="6912" spans="1:19">
      <c r="A6912" s="161" t="s">
        <v>8144</v>
      </c>
      <c r="C6912" s="161" t="s">
        <v>133</v>
      </c>
      <c r="F6912" s="163" t="s">
        <v>133</v>
      </c>
      <c r="G6912" s="266" t="s">
        <v>133</v>
      </c>
      <c r="H6912" s="163" t="s">
        <v>133</v>
      </c>
      <c r="I6912" s="163" t="s">
        <v>133</v>
      </c>
      <c r="J6912" s="163" t="s">
        <v>133</v>
      </c>
      <c r="K6912" s="164">
        <f t="shared" si="328"/>
        <v>0</v>
      </c>
      <c r="L6912" s="165">
        <f t="shared" si="329"/>
        <v>0</v>
      </c>
      <c r="M6912" s="172">
        <v>127</v>
      </c>
      <c r="N6912" s="172">
        <v>64</v>
      </c>
      <c r="O6912" s="167" t="s">
        <v>133</v>
      </c>
      <c r="P6912" s="260" t="e">
        <f t="shared" si="327"/>
        <v>#NUM!</v>
      </c>
      <c r="S6912" s="272"/>
    </row>
    <row r="6913" spans="1:19">
      <c r="A6913" s="161" t="s">
        <v>8145</v>
      </c>
      <c r="C6913" s="161" t="s">
        <v>133</v>
      </c>
      <c r="F6913" s="163" t="s">
        <v>133</v>
      </c>
      <c r="G6913" s="266" t="s">
        <v>133</v>
      </c>
      <c r="H6913" s="163" t="s">
        <v>133</v>
      </c>
      <c r="I6913" s="163" t="s">
        <v>133</v>
      </c>
      <c r="J6913" s="163" t="s">
        <v>133</v>
      </c>
      <c r="K6913" s="164">
        <f t="shared" si="328"/>
        <v>0</v>
      </c>
      <c r="L6913" s="165">
        <f t="shared" si="329"/>
        <v>0</v>
      </c>
      <c r="M6913" s="172">
        <v>127</v>
      </c>
      <c r="N6913" s="172">
        <v>64</v>
      </c>
      <c r="O6913" s="167" t="s">
        <v>133</v>
      </c>
      <c r="P6913" s="260" t="e">
        <f t="shared" si="327"/>
        <v>#NUM!</v>
      </c>
      <c r="S6913" s="272"/>
    </row>
    <row r="6914" spans="1:19">
      <c r="A6914" s="161" t="s">
        <v>8146</v>
      </c>
      <c r="C6914" s="161" t="s">
        <v>133</v>
      </c>
      <c r="F6914" s="163" t="s">
        <v>133</v>
      </c>
      <c r="G6914" s="266" t="s">
        <v>133</v>
      </c>
      <c r="H6914" s="163" t="s">
        <v>133</v>
      </c>
      <c r="I6914" s="163" t="s">
        <v>133</v>
      </c>
      <c r="J6914" s="163" t="s">
        <v>133</v>
      </c>
      <c r="K6914" s="164">
        <f t="shared" si="328"/>
        <v>0</v>
      </c>
      <c r="L6914" s="165">
        <f t="shared" si="329"/>
        <v>0</v>
      </c>
      <c r="M6914" s="172">
        <v>127</v>
      </c>
      <c r="N6914" s="172">
        <v>64</v>
      </c>
      <c r="O6914" s="167" t="s">
        <v>133</v>
      </c>
      <c r="P6914" s="260" t="e">
        <f t="shared" si="327"/>
        <v>#NUM!</v>
      </c>
      <c r="S6914" s="272"/>
    </row>
    <row r="6915" spans="1:19">
      <c r="A6915" s="161" t="s">
        <v>8147</v>
      </c>
      <c r="C6915" s="161" t="s">
        <v>133</v>
      </c>
      <c r="F6915" s="163" t="s">
        <v>133</v>
      </c>
      <c r="G6915" s="266" t="s">
        <v>133</v>
      </c>
      <c r="H6915" s="163" t="s">
        <v>133</v>
      </c>
      <c r="I6915" s="163" t="s">
        <v>133</v>
      </c>
      <c r="J6915" s="163" t="s">
        <v>133</v>
      </c>
      <c r="K6915" s="164">
        <f t="shared" si="328"/>
        <v>0</v>
      </c>
      <c r="L6915" s="165">
        <f t="shared" si="329"/>
        <v>0</v>
      </c>
      <c r="M6915" s="172">
        <v>127</v>
      </c>
      <c r="N6915" s="172">
        <v>64</v>
      </c>
      <c r="O6915" s="167" t="s">
        <v>133</v>
      </c>
      <c r="P6915" s="260" t="e">
        <f t="shared" si="327"/>
        <v>#NUM!</v>
      </c>
      <c r="S6915" s="272"/>
    </row>
    <row r="6916" spans="1:19">
      <c r="A6916" s="161" t="s">
        <v>8148</v>
      </c>
      <c r="C6916" s="161" t="s">
        <v>133</v>
      </c>
      <c r="F6916" s="163" t="s">
        <v>133</v>
      </c>
      <c r="G6916" s="266" t="s">
        <v>133</v>
      </c>
      <c r="H6916" s="163" t="s">
        <v>133</v>
      </c>
      <c r="I6916" s="163" t="s">
        <v>133</v>
      </c>
      <c r="J6916" s="163" t="s">
        <v>133</v>
      </c>
      <c r="K6916" s="164">
        <f t="shared" si="328"/>
        <v>0</v>
      </c>
      <c r="L6916" s="165">
        <f t="shared" si="329"/>
        <v>0</v>
      </c>
      <c r="M6916" s="172">
        <v>127</v>
      </c>
      <c r="N6916" s="172">
        <v>64</v>
      </c>
      <c r="O6916" s="167" t="s">
        <v>133</v>
      </c>
      <c r="P6916" s="260" t="e">
        <f t="shared" si="327"/>
        <v>#NUM!</v>
      </c>
      <c r="S6916" s="272"/>
    </row>
    <row r="6917" spans="1:19">
      <c r="A6917" s="161" t="s">
        <v>8149</v>
      </c>
      <c r="C6917" s="161" t="s">
        <v>133</v>
      </c>
      <c r="F6917" s="163" t="s">
        <v>133</v>
      </c>
      <c r="G6917" s="266" t="s">
        <v>133</v>
      </c>
      <c r="H6917" s="163" t="s">
        <v>133</v>
      </c>
      <c r="I6917" s="163" t="s">
        <v>133</v>
      </c>
      <c r="J6917" s="163" t="s">
        <v>133</v>
      </c>
      <c r="K6917" s="164">
        <f t="shared" si="328"/>
        <v>0</v>
      </c>
      <c r="L6917" s="165">
        <f t="shared" si="329"/>
        <v>0</v>
      </c>
      <c r="M6917" s="172">
        <v>127</v>
      </c>
      <c r="N6917" s="172">
        <v>64</v>
      </c>
      <c r="O6917" s="167" t="s">
        <v>133</v>
      </c>
      <c r="P6917" s="260" t="e">
        <f t="shared" si="327"/>
        <v>#NUM!</v>
      </c>
      <c r="S6917" s="272"/>
    </row>
    <row r="6918" spans="1:19">
      <c r="A6918" s="161" t="s">
        <v>8150</v>
      </c>
      <c r="C6918" s="161" t="s">
        <v>133</v>
      </c>
      <c r="F6918" s="163" t="s">
        <v>133</v>
      </c>
      <c r="G6918" s="266" t="s">
        <v>133</v>
      </c>
      <c r="H6918" s="163" t="s">
        <v>133</v>
      </c>
      <c r="I6918" s="163" t="s">
        <v>133</v>
      </c>
      <c r="J6918" s="163" t="s">
        <v>133</v>
      </c>
      <c r="K6918" s="164">
        <f t="shared" si="328"/>
        <v>0</v>
      </c>
      <c r="L6918" s="165">
        <f t="shared" si="329"/>
        <v>0</v>
      </c>
      <c r="M6918" s="172">
        <v>127</v>
      </c>
      <c r="N6918" s="172">
        <v>64</v>
      </c>
      <c r="O6918" s="167" t="s">
        <v>133</v>
      </c>
      <c r="P6918" s="260" t="e">
        <f t="shared" si="327"/>
        <v>#NUM!</v>
      </c>
      <c r="S6918" s="272"/>
    </row>
    <row r="6919" spans="1:19">
      <c r="A6919" s="161" t="s">
        <v>8151</v>
      </c>
      <c r="C6919" s="161" t="s">
        <v>133</v>
      </c>
      <c r="F6919" s="163" t="s">
        <v>133</v>
      </c>
      <c r="G6919" s="266" t="s">
        <v>133</v>
      </c>
      <c r="H6919" s="163" t="s">
        <v>133</v>
      </c>
      <c r="I6919" s="163" t="s">
        <v>133</v>
      </c>
      <c r="J6919" s="163" t="s">
        <v>133</v>
      </c>
      <c r="K6919" s="164">
        <f t="shared" si="328"/>
        <v>0</v>
      </c>
      <c r="L6919" s="165">
        <f t="shared" si="329"/>
        <v>0</v>
      </c>
      <c r="M6919" s="172">
        <v>127</v>
      </c>
      <c r="N6919" s="172">
        <v>64</v>
      </c>
      <c r="O6919" s="167" t="s">
        <v>133</v>
      </c>
      <c r="P6919" s="260" t="e">
        <f t="shared" si="327"/>
        <v>#NUM!</v>
      </c>
      <c r="S6919" s="272"/>
    </row>
    <row r="6920" spans="1:19">
      <c r="A6920" s="161" t="s">
        <v>8152</v>
      </c>
      <c r="C6920" s="161" t="s">
        <v>133</v>
      </c>
      <c r="F6920" s="163" t="s">
        <v>133</v>
      </c>
      <c r="G6920" s="266" t="s">
        <v>133</v>
      </c>
      <c r="H6920" s="163" t="s">
        <v>133</v>
      </c>
      <c r="I6920" s="163" t="s">
        <v>133</v>
      </c>
      <c r="J6920" s="163" t="s">
        <v>133</v>
      </c>
      <c r="K6920" s="164">
        <f t="shared" si="328"/>
        <v>0</v>
      </c>
      <c r="L6920" s="165">
        <f t="shared" si="329"/>
        <v>0</v>
      </c>
      <c r="M6920" s="172">
        <v>127</v>
      </c>
      <c r="N6920" s="172">
        <v>64</v>
      </c>
      <c r="O6920" s="167" t="s">
        <v>133</v>
      </c>
      <c r="P6920" s="260" t="e">
        <f t="shared" si="327"/>
        <v>#NUM!</v>
      </c>
      <c r="S6920" s="272"/>
    </row>
    <row r="6921" spans="1:19">
      <c r="A6921" s="161" t="s">
        <v>8153</v>
      </c>
      <c r="C6921" s="161" t="s">
        <v>133</v>
      </c>
      <c r="F6921" s="163" t="s">
        <v>133</v>
      </c>
      <c r="G6921" s="266" t="s">
        <v>133</v>
      </c>
      <c r="H6921" s="163" t="s">
        <v>133</v>
      </c>
      <c r="I6921" s="163" t="s">
        <v>133</v>
      </c>
      <c r="J6921" s="163" t="s">
        <v>133</v>
      </c>
      <c r="K6921" s="164">
        <f t="shared" si="328"/>
        <v>0</v>
      </c>
      <c r="L6921" s="165">
        <f t="shared" si="329"/>
        <v>0</v>
      </c>
      <c r="M6921" s="172">
        <v>127</v>
      </c>
      <c r="N6921" s="172">
        <v>64</v>
      </c>
      <c r="O6921" s="167" t="s">
        <v>133</v>
      </c>
      <c r="P6921" s="260" t="e">
        <f t="shared" si="327"/>
        <v>#NUM!</v>
      </c>
      <c r="S6921" s="272"/>
    </row>
    <row r="6922" spans="1:19">
      <c r="A6922" s="161" t="s">
        <v>8154</v>
      </c>
      <c r="C6922" s="161" t="s">
        <v>133</v>
      </c>
      <c r="F6922" s="163" t="s">
        <v>133</v>
      </c>
      <c r="G6922" s="266" t="s">
        <v>133</v>
      </c>
      <c r="H6922" s="163" t="s">
        <v>133</v>
      </c>
      <c r="I6922" s="163" t="s">
        <v>133</v>
      </c>
      <c r="J6922" s="163" t="s">
        <v>133</v>
      </c>
      <c r="K6922" s="164">
        <f t="shared" si="328"/>
        <v>0</v>
      </c>
      <c r="L6922" s="165">
        <f t="shared" si="329"/>
        <v>0</v>
      </c>
      <c r="M6922" s="172">
        <v>127</v>
      </c>
      <c r="N6922" s="172">
        <v>64</v>
      </c>
      <c r="O6922" s="167" t="s">
        <v>133</v>
      </c>
      <c r="P6922" s="260" t="e">
        <f t="shared" si="327"/>
        <v>#NUM!</v>
      </c>
      <c r="S6922" s="272"/>
    </row>
    <row r="6923" spans="1:19">
      <c r="A6923" s="161" t="s">
        <v>8155</v>
      </c>
      <c r="C6923" s="161" t="s">
        <v>133</v>
      </c>
      <c r="F6923" s="163" t="s">
        <v>133</v>
      </c>
      <c r="G6923" s="266" t="s">
        <v>133</v>
      </c>
      <c r="H6923" s="163" t="s">
        <v>133</v>
      </c>
      <c r="I6923" s="163" t="s">
        <v>133</v>
      </c>
      <c r="J6923" s="163" t="s">
        <v>133</v>
      </c>
      <c r="K6923" s="164">
        <f t="shared" si="328"/>
        <v>0</v>
      </c>
      <c r="L6923" s="165">
        <f t="shared" si="329"/>
        <v>0</v>
      </c>
      <c r="M6923" s="172">
        <v>127</v>
      </c>
      <c r="N6923" s="172">
        <v>64</v>
      </c>
      <c r="O6923" s="167" t="s">
        <v>133</v>
      </c>
      <c r="P6923" s="260" t="e">
        <f t="shared" si="327"/>
        <v>#NUM!</v>
      </c>
      <c r="S6923" s="272"/>
    </row>
    <row r="6924" spans="1:19">
      <c r="A6924" s="161" t="s">
        <v>8156</v>
      </c>
      <c r="C6924" s="161" t="s">
        <v>133</v>
      </c>
      <c r="F6924" s="163" t="s">
        <v>133</v>
      </c>
      <c r="G6924" s="266" t="s">
        <v>133</v>
      </c>
      <c r="H6924" s="163" t="s">
        <v>133</v>
      </c>
      <c r="I6924" s="163" t="s">
        <v>133</v>
      </c>
      <c r="J6924" s="163" t="s">
        <v>133</v>
      </c>
      <c r="K6924" s="164">
        <f t="shared" si="328"/>
        <v>0</v>
      </c>
      <c r="L6924" s="165">
        <f t="shared" si="329"/>
        <v>0</v>
      </c>
      <c r="M6924" s="172">
        <v>127</v>
      </c>
      <c r="N6924" s="172">
        <v>64</v>
      </c>
      <c r="O6924" s="167" t="s">
        <v>133</v>
      </c>
      <c r="P6924" s="260" t="e">
        <f t="shared" si="327"/>
        <v>#NUM!</v>
      </c>
      <c r="S6924" s="272"/>
    </row>
    <row r="6925" spans="1:19">
      <c r="A6925" s="161" t="s">
        <v>8157</v>
      </c>
      <c r="C6925" s="161" t="s">
        <v>133</v>
      </c>
      <c r="F6925" s="163" t="s">
        <v>133</v>
      </c>
      <c r="G6925" s="266" t="s">
        <v>133</v>
      </c>
      <c r="H6925" s="163" t="s">
        <v>133</v>
      </c>
      <c r="I6925" s="163" t="s">
        <v>133</v>
      </c>
      <c r="J6925" s="163" t="s">
        <v>133</v>
      </c>
      <c r="K6925" s="164">
        <f t="shared" si="328"/>
        <v>0</v>
      </c>
      <c r="L6925" s="165">
        <f t="shared" si="329"/>
        <v>0</v>
      </c>
      <c r="M6925" s="172">
        <v>127</v>
      </c>
      <c r="N6925" s="172">
        <v>64</v>
      </c>
      <c r="O6925" s="167" t="s">
        <v>133</v>
      </c>
      <c r="P6925" s="260" t="e">
        <f t="shared" si="327"/>
        <v>#NUM!</v>
      </c>
      <c r="S6925" s="272"/>
    </row>
    <row r="6926" spans="1:19">
      <c r="A6926" s="161" t="s">
        <v>8158</v>
      </c>
      <c r="C6926" s="161" t="s">
        <v>133</v>
      </c>
      <c r="F6926" s="163" t="s">
        <v>133</v>
      </c>
      <c r="G6926" s="266" t="s">
        <v>133</v>
      </c>
      <c r="H6926" s="163" t="s">
        <v>133</v>
      </c>
      <c r="I6926" s="163" t="s">
        <v>133</v>
      </c>
      <c r="J6926" s="163" t="s">
        <v>133</v>
      </c>
      <c r="K6926" s="164">
        <f t="shared" si="328"/>
        <v>0</v>
      </c>
      <c r="L6926" s="165">
        <f t="shared" si="329"/>
        <v>0</v>
      </c>
      <c r="M6926" s="172">
        <v>127</v>
      </c>
      <c r="N6926" s="172">
        <v>64</v>
      </c>
      <c r="O6926" s="167" t="s">
        <v>133</v>
      </c>
      <c r="P6926" s="260" t="e">
        <f t="shared" si="327"/>
        <v>#NUM!</v>
      </c>
      <c r="S6926" s="272"/>
    </row>
    <row r="6927" spans="1:19">
      <c r="A6927" s="161" t="s">
        <v>8159</v>
      </c>
      <c r="C6927" s="161" t="s">
        <v>133</v>
      </c>
      <c r="F6927" s="163" t="s">
        <v>133</v>
      </c>
      <c r="G6927" s="266" t="s">
        <v>133</v>
      </c>
      <c r="H6927" s="163" t="s">
        <v>133</v>
      </c>
      <c r="I6927" s="163" t="s">
        <v>133</v>
      </c>
      <c r="J6927" s="163" t="s">
        <v>133</v>
      </c>
      <c r="K6927" s="164">
        <f t="shared" si="328"/>
        <v>0</v>
      </c>
      <c r="L6927" s="165">
        <f t="shared" si="329"/>
        <v>0</v>
      </c>
      <c r="M6927" s="172">
        <v>127</v>
      </c>
      <c r="N6927" s="172">
        <v>64</v>
      </c>
      <c r="O6927" s="167" t="s">
        <v>133</v>
      </c>
      <c r="P6927" s="260" t="e">
        <f t="shared" ref="P6927:P6990" si="330">MEDIAN(Q6927:R6927)</f>
        <v>#NUM!</v>
      </c>
      <c r="S6927" s="272"/>
    </row>
    <row r="6928" spans="1:19">
      <c r="A6928" s="161" t="s">
        <v>8160</v>
      </c>
      <c r="C6928" s="161" t="s">
        <v>133</v>
      </c>
      <c r="F6928" s="163" t="s">
        <v>133</v>
      </c>
      <c r="G6928" s="266" t="s">
        <v>133</v>
      </c>
      <c r="H6928" s="163" t="s">
        <v>133</v>
      </c>
      <c r="I6928" s="163" t="s">
        <v>133</v>
      </c>
      <c r="J6928" s="163" t="s">
        <v>133</v>
      </c>
      <c r="K6928" s="164">
        <f t="shared" ref="K6928:K6991" si="331">IF(OR(D6928="n/a",D6928="nd"),0,D6928)+IF(OR(I6928="n/a",I6928="nd"),0,I6928)</f>
        <v>0</v>
      </c>
      <c r="L6928" s="165">
        <f t="shared" ref="L6928:L6991" si="332">SQRT(SUMSQ(IF(OR(E6928="n/a",E6928="nd"),0,E6928),IF(OR(F6928="n/a",F6928="nd"),0,F6928),IF(OR(J6928="n/a",J6928="nd"),0,J6928)))</f>
        <v>0</v>
      </c>
      <c r="M6928" s="172">
        <v>127</v>
      </c>
      <c r="N6928" s="172">
        <v>64</v>
      </c>
      <c r="O6928" s="167" t="s">
        <v>133</v>
      </c>
      <c r="P6928" s="260" t="e">
        <f t="shared" si="330"/>
        <v>#NUM!</v>
      </c>
      <c r="S6928" s="272"/>
    </row>
    <row r="6929" spans="1:19">
      <c r="A6929" s="161" t="s">
        <v>8161</v>
      </c>
      <c r="C6929" s="161" t="s">
        <v>133</v>
      </c>
      <c r="F6929" s="163" t="s">
        <v>133</v>
      </c>
      <c r="G6929" s="266" t="s">
        <v>133</v>
      </c>
      <c r="H6929" s="163" t="s">
        <v>133</v>
      </c>
      <c r="I6929" s="163" t="s">
        <v>133</v>
      </c>
      <c r="J6929" s="163" t="s">
        <v>133</v>
      </c>
      <c r="K6929" s="164">
        <f t="shared" si="331"/>
        <v>0</v>
      </c>
      <c r="L6929" s="165">
        <f t="shared" si="332"/>
        <v>0</v>
      </c>
      <c r="M6929" s="172">
        <v>127</v>
      </c>
      <c r="N6929" s="172">
        <v>64</v>
      </c>
      <c r="O6929" s="167" t="s">
        <v>133</v>
      </c>
      <c r="P6929" s="260" t="e">
        <f t="shared" si="330"/>
        <v>#NUM!</v>
      </c>
      <c r="S6929" s="272"/>
    </row>
    <row r="6930" spans="1:19">
      <c r="A6930" s="161" t="s">
        <v>8162</v>
      </c>
      <c r="C6930" s="161" t="s">
        <v>133</v>
      </c>
      <c r="F6930" s="163" t="s">
        <v>133</v>
      </c>
      <c r="G6930" s="266" t="s">
        <v>133</v>
      </c>
      <c r="H6930" s="163" t="s">
        <v>133</v>
      </c>
      <c r="I6930" s="163" t="s">
        <v>133</v>
      </c>
      <c r="J6930" s="163" t="s">
        <v>133</v>
      </c>
      <c r="K6930" s="164">
        <f t="shared" si="331"/>
        <v>0</v>
      </c>
      <c r="L6930" s="165">
        <f t="shared" si="332"/>
        <v>0</v>
      </c>
      <c r="M6930" s="172">
        <v>127</v>
      </c>
      <c r="N6930" s="172">
        <v>64</v>
      </c>
      <c r="O6930" s="167" t="s">
        <v>133</v>
      </c>
      <c r="P6930" s="260" t="e">
        <f t="shared" si="330"/>
        <v>#NUM!</v>
      </c>
      <c r="S6930" s="272"/>
    </row>
    <row r="6931" spans="1:19">
      <c r="A6931" s="161" t="s">
        <v>8163</v>
      </c>
      <c r="C6931" s="161" t="s">
        <v>133</v>
      </c>
      <c r="F6931" s="163" t="s">
        <v>133</v>
      </c>
      <c r="G6931" s="266" t="s">
        <v>133</v>
      </c>
      <c r="H6931" s="163" t="s">
        <v>133</v>
      </c>
      <c r="I6931" s="163" t="s">
        <v>133</v>
      </c>
      <c r="J6931" s="163" t="s">
        <v>133</v>
      </c>
      <c r="K6931" s="164">
        <f t="shared" si="331"/>
        <v>0</v>
      </c>
      <c r="L6931" s="165">
        <f t="shared" si="332"/>
        <v>0</v>
      </c>
      <c r="M6931" s="172">
        <v>127</v>
      </c>
      <c r="N6931" s="172">
        <v>64</v>
      </c>
      <c r="O6931" s="167" t="s">
        <v>133</v>
      </c>
      <c r="P6931" s="260" t="e">
        <f t="shared" si="330"/>
        <v>#NUM!</v>
      </c>
      <c r="S6931" s="272"/>
    </row>
    <row r="6932" spans="1:19">
      <c r="A6932" s="161" t="s">
        <v>8164</v>
      </c>
      <c r="C6932" s="161" t="s">
        <v>133</v>
      </c>
      <c r="F6932" s="163" t="s">
        <v>133</v>
      </c>
      <c r="G6932" s="266" t="s">
        <v>133</v>
      </c>
      <c r="H6932" s="163" t="s">
        <v>133</v>
      </c>
      <c r="I6932" s="163" t="s">
        <v>133</v>
      </c>
      <c r="J6932" s="163" t="s">
        <v>133</v>
      </c>
      <c r="K6932" s="164">
        <f t="shared" si="331"/>
        <v>0</v>
      </c>
      <c r="L6932" s="165">
        <f t="shared" si="332"/>
        <v>0</v>
      </c>
      <c r="M6932" s="172">
        <v>127</v>
      </c>
      <c r="N6932" s="172">
        <v>64</v>
      </c>
      <c r="O6932" s="167" t="s">
        <v>133</v>
      </c>
      <c r="P6932" s="260" t="e">
        <f t="shared" si="330"/>
        <v>#NUM!</v>
      </c>
      <c r="S6932" s="272"/>
    </row>
    <row r="6933" spans="1:19">
      <c r="A6933" s="161" t="s">
        <v>8165</v>
      </c>
      <c r="C6933" s="161" t="s">
        <v>133</v>
      </c>
      <c r="F6933" s="163" t="s">
        <v>133</v>
      </c>
      <c r="G6933" s="266" t="s">
        <v>133</v>
      </c>
      <c r="H6933" s="163" t="s">
        <v>133</v>
      </c>
      <c r="I6933" s="163" t="s">
        <v>133</v>
      </c>
      <c r="J6933" s="163" t="s">
        <v>133</v>
      </c>
      <c r="K6933" s="164">
        <f t="shared" si="331"/>
        <v>0</v>
      </c>
      <c r="L6933" s="165">
        <f t="shared" si="332"/>
        <v>0</v>
      </c>
      <c r="M6933" s="172">
        <v>127</v>
      </c>
      <c r="N6933" s="172">
        <v>64</v>
      </c>
      <c r="O6933" s="167" t="s">
        <v>133</v>
      </c>
      <c r="P6933" s="260" t="e">
        <f t="shared" si="330"/>
        <v>#NUM!</v>
      </c>
      <c r="S6933" s="272"/>
    </row>
    <row r="6934" spans="1:19">
      <c r="A6934" s="161" t="s">
        <v>8166</v>
      </c>
      <c r="C6934" s="161" t="s">
        <v>133</v>
      </c>
      <c r="F6934" s="163" t="s">
        <v>133</v>
      </c>
      <c r="G6934" s="266" t="s">
        <v>133</v>
      </c>
      <c r="H6934" s="163" t="s">
        <v>133</v>
      </c>
      <c r="I6934" s="163" t="s">
        <v>133</v>
      </c>
      <c r="J6934" s="163" t="s">
        <v>133</v>
      </c>
      <c r="K6934" s="164">
        <f t="shared" si="331"/>
        <v>0</v>
      </c>
      <c r="L6934" s="165">
        <f t="shared" si="332"/>
        <v>0</v>
      </c>
      <c r="M6934" s="172">
        <v>127</v>
      </c>
      <c r="N6934" s="172">
        <v>64</v>
      </c>
      <c r="O6934" s="167" t="s">
        <v>133</v>
      </c>
      <c r="P6934" s="260" t="e">
        <f t="shared" si="330"/>
        <v>#NUM!</v>
      </c>
      <c r="S6934" s="272"/>
    </row>
    <row r="6935" spans="1:19">
      <c r="A6935" s="161" t="s">
        <v>8167</v>
      </c>
      <c r="C6935" s="161" t="s">
        <v>133</v>
      </c>
      <c r="F6935" s="163" t="s">
        <v>133</v>
      </c>
      <c r="G6935" s="266" t="s">
        <v>133</v>
      </c>
      <c r="H6935" s="163" t="s">
        <v>133</v>
      </c>
      <c r="I6935" s="163" t="s">
        <v>133</v>
      </c>
      <c r="J6935" s="163" t="s">
        <v>133</v>
      </c>
      <c r="K6935" s="164">
        <f t="shared" si="331"/>
        <v>0</v>
      </c>
      <c r="L6935" s="165">
        <f t="shared" si="332"/>
        <v>0</v>
      </c>
      <c r="M6935" s="172">
        <v>127</v>
      </c>
      <c r="N6935" s="172">
        <v>64</v>
      </c>
      <c r="O6935" s="167" t="s">
        <v>133</v>
      </c>
      <c r="P6935" s="260" t="e">
        <f t="shared" si="330"/>
        <v>#NUM!</v>
      </c>
      <c r="S6935" s="272"/>
    </row>
    <row r="6936" spans="1:19">
      <c r="A6936" s="161" t="s">
        <v>8168</v>
      </c>
      <c r="C6936" s="161" t="s">
        <v>133</v>
      </c>
      <c r="F6936" s="163" t="s">
        <v>133</v>
      </c>
      <c r="G6936" s="266" t="s">
        <v>133</v>
      </c>
      <c r="H6936" s="163" t="s">
        <v>133</v>
      </c>
      <c r="I6936" s="163" t="s">
        <v>133</v>
      </c>
      <c r="J6936" s="163" t="s">
        <v>133</v>
      </c>
      <c r="K6936" s="164">
        <f t="shared" si="331"/>
        <v>0</v>
      </c>
      <c r="L6936" s="165">
        <f t="shared" si="332"/>
        <v>0</v>
      </c>
      <c r="M6936" s="172">
        <v>127</v>
      </c>
      <c r="N6936" s="172">
        <v>64</v>
      </c>
      <c r="O6936" s="167" t="s">
        <v>133</v>
      </c>
      <c r="P6936" s="260" t="e">
        <f t="shared" si="330"/>
        <v>#NUM!</v>
      </c>
      <c r="S6936" s="272"/>
    </row>
    <row r="6937" spans="1:19">
      <c r="A6937" s="161" t="s">
        <v>8169</v>
      </c>
      <c r="C6937" s="161" t="s">
        <v>133</v>
      </c>
      <c r="F6937" s="163" t="s">
        <v>133</v>
      </c>
      <c r="G6937" s="266" t="s">
        <v>133</v>
      </c>
      <c r="H6937" s="163" t="s">
        <v>133</v>
      </c>
      <c r="I6937" s="163" t="s">
        <v>133</v>
      </c>
      <c r="J6937" s="163" t="s">
        <v>133</v>
      </c>
      <c r="K6937" s="164">
        <f t="shared" si="331"/>
        <v>0</v>
      </c>
      <c r="L6937" s="165">
        <f t="shared" si="332"/>
        <v>0</v>
      </c>
      <c r="M6937" s="172">
        <v>127</v>
      </c>
      <c r="N6937" s="172">
        <v>64</v>
      </c>
      <c r="O6937" s="167" t="s">
        <v>133</v>
      </c>
      <c r="P6937" s="260" t="e">
        <f t="shared" si="330"/>
        <v>#NUM!</v>
      </c>
      <c r="S6937" s="272"/>
    </row>
    <row r="6938" spans="1:19">
      <c r="A6938" s="161" t="s">
        <v>8170</v>
      </c>
      <c r="C6938" s="161" t="s">
        <v>133</v>
      </c>
      <c r="F6938" s="163" t="s">
        <v>133</v>
      </c>
      <c r="G6938" s="266" t="s">
        <v>133</v>
      </c>
      <c r="H6938" s="163" t="s">
        <v>133</v>
      </c>
      <c r="I6938" s="163" t="s">
        <v>133</v>
      </c>
      <c r="J6938" s="163" t="s">
        <v>133</v>
      </c>
      <c r="K6938" s="164">
        <f t="shared" si="331"/>
        <v>0</v>
      </c>
      <c r="L6938" s="165">
        <f t="shared" si="332"/>
        <v>0</v>
      </c>
      <c r="M6938" s="172">
        <v>127</v>
      </c>
      <c r="N6938" s="172">
        <v>64</v>
      </c>
      <c r="O6938" s="167" t="s">
        <v>133</v>
      </c>
      <c r="P6938" s="260" t="e">
        <f t="shared" si="330"/>
        <v>#NUM!</v>
      </c>
      <c r="S6938" s="272"/>
    </row>
    <row r="6939" spans="1:19">
      <c r="A6939" s="161" t="s">
        <v>8171</v>
      </c>
      <c r="C6939" s="161" t="s">
        <v>133</v>
      </c>
      <c r="F6939" s="163" t="s">
        <v>133</v>
      </c>
      <c r="G6939" s="266" t="s">
        <v>133</v>
      </c>
      <c r="H6939" s="163" t="s">
        <v>133</v>
      </c>
      <c r="I6939" s="163" t="s">
        <v>133</v>
      </c>
      <c r="J6939" s="163" t="s">
        <v>133</v>
      </c>
      <c r="K6939" s="164">
        <f t="shared" si="331"/>
        <v>0</v>
      </c>
      <c r="L6939" s="165">
        <f t="shared" si="332"/>
        <v>0</v>
      </c>
      <c r="M6939" s="172">
        <v>127</v>
      </c>
      <c r="N6939" s="172">
        <v>64</v>
      </c>
      <c r="O6939" s="167" t="s">
        <v>133</v>
      </c>
      <c r="P6939" s="260" t="e">
        <f t="shared" si="330"/>
        <v>#NUM!</v>
      </c>
      <c r="S6939" s="272"/>
    </row>
    <row r="6940" spans="1:19">
      <c r="A6940" s="161" t="s">
        <v>8172</v>
      </c>
      <c r="C6940" s="161" t="s">
        <v>133</v>
      </c>
      <c r="F6940" s="163" t="s">
        <v>133</v>
      </c>
      <c r="G6940" s="266" t="s">
        <v>133</v>
      </c>
      <c r="H6940" s="163" t="s">
        <v>133</v>
      </c>
      <c r="I6940" s="163" t="s">
        <v>133</v>
      </c>
      <c r="J6940" s="163" t="s">
        <v>133</v>
      </c>
      <c r="K6940" s="164">
        <f t="shared" si="331"/>
        <v>0</v>
      </c>
      <c r="L6940" s="165">
        <f t="shared" si="332"/>
        <v>0</v>
      </c>
      <c r="M6940" s="172">
        <v>127</v>
      </c>
      <c r="N6940" s="172">
        <v>64</v>
      </c>
      <c r="O6940" s="167" t="s">
        <v>133</v>
      </c>
      <c r="P6940" s="260" t="e">
        <f t="shared" si="330"/>
        <v>#NUM!</v>
      </c>
      <c r="S6940" s="272"/>
    </row>
    <row r="6941" spans="1:19">
      <c r="A6941" s="161" t="s">
        <v>8173</v>
      </c>
      <c r="C6941" s="161" t="s">
        <v>133</v>
      </c>
      <c r="F6941" s="163" t="s">
        <v>133</v>
      </c>
      <c r="G6941" s="266" t="s">
        <v>133</v>
      </c>
      <c r="H6941" s="163" t="s">
        <v>133</v>
      </c>
      <c r="I6941" s="163" t="s">
        <v>133</v>
      </c>
      <c r="J6941" s="163" t="s">
        <v>133</v>
      </c>
      <c r="K6941" s="164">
        <f t="shared" si="331"/>
        <v>0</v>
      </c>
      <c r="L6941" s="165">
        <f t="shared" si="332"/>
        <v>0</v>
      </c>
      <c r="M6941" s="172">
        <v>127</v>
      </c>
      <c r="N6941" s="172">
        <v>64</v>
      </c>
      <c r="O6941" s="167" t="s">
        <v>133</v>
      </c>
      <c r="P6941" s="260" t="e">
        <f t="shared" si="330"/>
        <v>#NUM!</v>
      </c>
      <c r="S6941" s="272"/>
    </row>
    <row r="6942" spans="1:19">
      <c r="A6942" s="161" t="s">
        <v>8174</v>
      </c>
      <c r="C6942" s="161" t="s">
        <v>133</v>
      </c>
      <c r="F6942" s="163" t="s">
        <v>133</v>
      </c>
      <c r="G6942" s="266" t="s">
        <v>133</v>
      </c>
      <c r="H6942" s="163" t="s">
        <v>133</v>
      </c>
      <c r="I6942" s="163" t="s">
        <v>133</v>
      </c>
      <c r="J6942" s="163" t="s">
        <v>133</v>
      </c>
      <c r="K6942" s="164">
        <f t="shared" si="331"/>
        <v>0</v>
      </c>
      <c r="L6942" s="165">
        <f t="shared" si="332"/>
        <v>0</v>
      </c>
      <c r="M6942" s="172">
        <v>127</v>
      </c>
      <c r="N6942" s="172">
        <v>64</v>
      </c>
      <c r="O6942" s="167" t="s">
        <v>133</v>
      </c>
      <c r="P6942" s="260" t="e">
        <f t="shared" si="330"/>
        <v>#NUM!</v>
      </c>
      <c r="S6942" s="272"/>
    </row>
    <row r="6943" spans="1:19">
      <c r="A6943" s="161" t="s">
        <v>8175</v>
      </c>
      <c r="C6943" s="161" t="s">
        <v>133</v>
      </c>
      <c r="F6943" s="163" t="s">
        <v>133</v>
      </c>
      <c r="G6943" s="266" t="s">
        <v>133</v>
      </c>
      <c r="H6943" s="163" t="s">
        <v>133</v>
      </c>
      <c r="I6943" s="163" t="s">
        <v>133</v>
      </c>
      <c r="J6943" s="163" t="s">
        <v>133</v>
      </c>
      <c r="K6943" s="164">
        <f t="shared" si="331"/>
        <v>0</v>
      </c>
      <c r="L6943" s="165">
        <f t="shared" si="332"/>
        <v>0</v>
      </c>
      <c r="M6943" s="172">
        <v>127</v>
      </c>
      <c r="N6943" s="172">
        <v>64</v>
      </c>
      <c r="O6943" s="167" t="s">
        <v>133</v>
      </c>
      <c r="P6943" s="260" t="e">
        <f t="shared" si="330"/>
        <v>#NUM!</v>
      </c>
      <c r="S6943" s="272"/>
    </row>
    <row r="6944" spans="1:19">
      <c r="A6944" s="161" t="s">
        <v>8176</v>
      </c>
      <c r="C6944" s="161" t="s">
        <v>133</v>
      </c>
      <c r="F6944" s="163" t="s">
        <v>133</v>
      </c>
      <c r="G6944" s="266" t="s">
        <v>133</v>
      </c>
      <c r="H6944" s="163" t="s">
        <v>133</v>
      </c>
      <c r="I6944" s="163" t="s">
        <v>133</v>
      </c>
      <c r="J6944" s="163" t="s">
        <v>133</v>
      </c>
      <c r="K6944" s="164">
        <f t="shared" si="331"/>
        <v>0</v>
      </c>
      <c r="L6944" s="165">
        <f t="shared" si="332"/>
        <v>0</v>
      </c>
      <c r="M6944" s="172">
        <v>127</v>
      </c>
      <c r="N6944" s="172">
        <v>64</v>
      </c>
      <c r="O6944" s="167" t="s">
        <v>133</v>
      </c>
      <c r="P6944" s="260" t="e">
        <f t="shared" si="330"/>
        <v>#NUM!</v>
      </c>
      <c r="S6944" s="272"/>
    </row>
    <row r="6945" spans="1:19">
      <c r="A6945" s="161" t="s">
        <v>8177</v>
      </c>
      <c r="C6945" s="161" t="s">
        <v>133</v>
      </c>
      <c r="F6945" s="163" t="s">
        <v>133</v>
      </c>
      <c r="G6945" s="266" t="s">
        <v>133</v>
      </c>
      <c r="H6945" s="163" t="s">
        <v>133</v>
      </c>
      <c r="I6945" s="163" t="s">
        <v>133</v>
      </c>
      <c r="J6945" s="163" t="s">
        <v>133</v>
      </c>
      <c r="K6945" s="164">
        <f t="shared" si="331"/>
        <v>0</v>
      </c>
      <c r="L6945" s="165">
        <f t="shared" si="332"/>
        <v>0</v>
      </c>
      <c r="M6945" s="172">
        <v>127</v>
      </c>
      <c r="N6945" s="172">
        <v>64</v>
      </c>
      <c r="O6945" s="167" t="s">
        <v>133</v>
      </c>
      <c r="P6945" s="260" t="e">
        <f t="shared" si="330"/>
        <v>#NUM!</v>
      </c>
      <c r="S6945" s="272"/>
    </row>
    <row r="6946" spans="1:19">
      <c r="A6946" s="161" t="s">
        <v>8178</v>
      </c>
      <c r="C6946" s="161" t="s">
        <v>133</v>
      </c>
      <c r="F6946" s="163" t="s">
        <v>133</v>
      </c>
      <c r="G6946" s="266" t="s">
        <v>133</v>
      </c>
      <c r="H6946" s="163" t="s">
        <v>133</v>
      </c>
      <c r="I6946" s="163" t="s">
        <v>133</v>
      </c>
      <c r="J6946" s="163" t="s">
        <v>133</v>
      </c>
      <c r="K6946" s="164">
        <f t="shared" si="331"/>
        <v>0</v>
      </c>
      <c r="L6946" s="165">
        <f t="shared" si="332"/>
        <v>0</v>
      </c>
      <c r="M6946" s="172">
        <v>127</v>
      </c>
      <c r="N6946" s="172">
        <v>64</v>
      </c>
      <c r="O6946" s="167" t="s">
        <v>133</v>
      </c>
      <c r="P6946" s="260" t="e">
        <f t="shared" si="330"/>
        <v>#NUM!</v>
      </c>
      <c r="S6946" s="272"/>
    </row>
    <row r="6947" spans="1:19">
      <c r="A6947" s="161" t="s">
        <v>8179</v>
      </c>
      <c r="C6947" s="161" t="s">
        <v>133</v>
      </c>
      <c r="F6947" s="163" t="s">
        <v>133</v>
      </c>
      <c r="G6947" s="266" t="s">
        <v>133</v>
      </c>
      <c r="H6947" s="163" t="s">
        <v>133</v>
      </c>
      <c r="I6947" s="163" t="s">
        <v>133</v>
      </c>
      <c r="J6947" s="163" t="s">
        <v>133</v>
      </c>
      <c r="K6947" s="164">
        <f t="shared" si="331"/>
        <v>0</v>
      </c>
      <c r="L6947" s="165">
        <f t="shared" si="332"/>
        <v>0</v>
      </c>
      <c r="M6947" s="172">
        <v>127</v>
      </c>
      <c r="N6947" s="172">
        <v>64</v>
      </c>
      <c r="O6947" s="167" t="s">
        <v>133</v>
      </c>
      <c r="P6947" s="260" t="e">
        <f t="shared" si="330"/>
        <v>#NUM!</v>
      </c>
      <c r="S6947" s="272"/>
    </row>
    <row r="6948" spans="1:19">
      <c r="A6948" s="161" t="s">
        <v>8180</v>
      </c>
      <c r="C6948" s="161" t="s">
        <v>133</v>
      </c>
      <c r="F6948" s="163" t="s">
        <v>133</v>
      </c>
      <c r="G6948" s="266" t="s">
        <v>133</v>
      </c>
      <c r="H6948" s="163" t="s">
        <v>133</v>
      </c>
      <c r="I6948" s="163" t="s">
        <v>133</v>
      </c>
      <c r="J6948" s="163" t="s">
        <v>133</v>
      </c>
      <c r="K6948" s="164">
        <f t="shared" si="331"/>
        <v>0</v>
      </c>
      <c r="L6948" s="165">
        <f t="shared" si="332"/>
        <v>0</v>
      </c>
      <c r="M6948" s="172">
        <v>127</v>
      </c>
      <c r="N6948" s="172">
        <v>64</v>
      </c>
      <c r="O6948" s="167" t="s">
        <v>133</v>
      </c>
      <c r="P6948" s="260" t="e">
        <f t="shared" si="330"/>
        <v>#NUM!</v>
      </c>
      <c r="S6948" s="272"/>
    </row>
    <row r="6949" spans="1:19">
      <c r="A6949" s="161" t="s">
        <v>8181</v>
      </c>
      <c r="C6949" s="161" t="s">
        <v>133</v>
      </c>
      <c r="F6949" s="163" t="s">
        <v>133</v>
      </c>
      <c r="G6949" s="266" t="s">
        <v>133</v>
      </c>
      <c r="H6949" s="163" t="s">
        <v>133</v>
      </c>
      <c r="I6949" s="163" t="s">
        <v>133</v>
      </c>
      <c r="J6949" s="163" t="s">
        <v>133</v>
      </c>
      <c r="K6949" s="164">
        <f t="shared" si="331"/>
        <v>0</v>
      </c>
      <c r="L6949" s="165">
        <f t="shared" si="332"/>
        <v>0</v>
      </c>
      <c r="M6949" s="172">
        <v>127</v>
      </c>
      <c r="N6949" s="172">
        <v>64</v>
      </c>
      <c r="O6949" s="167" t="s">
        <v>133</v>
      </c>
      <c r="P6949" s="260" t="e">
        <f t="shared" si="330"/>
        <v>#NUM!</v>
      </c>
      <c r="S6949" s="272"/>
    </row>
    <row r="6950" spans="1:19">
      <c r="A6950" s="161" t="s">
        <v>8182</v>
      </c>
      <c r="C6950" s="161" t="s">
        <v>133</v>
      </c>
      <c r="F6950" s="163" t="s">
        <v>133</v>
      </c>
      <c r="G6950" s="266" t="s">
        <v>133</v>
      </c>
      <c r="H6950" s="163" t="s">
        <v>133</v>
      </c>
      <c r="I6950" s="163" t="s">
        <v>133</v>
      </c>
      <c r="J6950" s="163" t="s">
        <v>133</v>
      </c>
      <c r="K6950" s="164">
        <f t="shared" si="331"/>
        <v>0</v>
      </c>
      <c r="L6950" s="165">
        <f t="shared" si="332"/>
        <v>0</v>
      </c>
      <c r="M6950" s="172">
        <v>127</v>
      </c>
      <c r="N6950" s="172">
        <v>64</v>
      </c>
      <c r="O6950" s="167" t="s">
        <v>133</v>
      </c>
      <c r="P6950" s="260" t="e">
        <f t="shared" si="330"/>
        <v>#NUM!</v>
      </c>
      <c r="S6950" s="272"/>
    </row>
    <row r="6951" spans="1:19">
      <c r="A6951" s="161" t="s">
        <v>8183</v>
      </c>
      <c r="C6951" s="161" t="s">
        <v>133</v>
      </c>
      <c r="F6951" s="163" t="s">
        <v>133</v>
      </c>
      <c r="G6951" s="266" t="s">
        <v>133</v>
      </c>
      <c r="H6951" s="163" t="s">
        <v>133</v>
      </c>
      <c r="I6951" s="163" t="s">
        <v>133</v>
      </c>
      <c r="J6951" s="163" t="s">
        <v>133</v>
      </c>
      <c r="K6951" s="164">
        <f t="shared" si="331"/>
        <v>0</v>
      </c>
      <c r="L6951" s="165">
        <f t="shared" si="332"/>
        <v>0</v>
      </c>
      <c r="M6951" s="172">
        <v>127</v>
      </c>
      <c r="N6951" s="172">
        <v>64</v>
      </c>
      <c r="O6951" s="167" t="s">
        <v>133</v>
      </c>
      <c r="P6951" s="260" t="e">
        <f t="shared" si="330"/>
        <v>#NUM!</v>
      </c>
      <c r="S6951" s="272"/>
    </row>
    <row r="6952" spans="1:19">
      <c r="A6952" s="161" t="s">
        <v>8184</v>
      </c>
      <c r="C6952" s="161" t="s">
        <v>133</v>
      </c>
      <c r="F6952" s="163" t="s">
        <v>133</v>
      </c>
      <c r="G6952" s="266" t="s">
        <v>133</v>
      </c>
      <c r="H6952" s="163" t="s">
        <v>133</v>
      </c>
      <c r="I6952" s="163" t="s">
        <v>133</v>
      </c>
      <c r="J6952" s="163" t="s">
        <v>133</v>
      </c>
      <c r="K6952" s="164">
        <f t="shared" si="331"/>
        <v>0</v>
      </c>
      <c r="L6952" s="165">
        <f t="shared" si="332"/>
        <v>0</v>
      </c>
      <c r="M6952" s="172">
        <v>127</v>
      </c>
      <c r="N6952" s="172">
        <v>64</v>
      </c>
      <c r="O6952" s="167" t="s">
        <v>133</v>
      </c>
      <c r="P6952" s="260" t="e">
        <f t="shared" si="330"/>
        <v>#NUM!</v>
      </c>
      <c r="S6952" s="272"/>
    </row>
    <row r="6953" spans="1:19">
      <c r="A6953" s="161" t="s">
        <v>8185</v>
      </c>
      <c r="C6953" s="161" t="s">
        <v>133</v>
      </c>
      <c r="F6953" s="163" t="s">
        <v>133</v>
      </c>
      <c r="G6953" s="266" t="s">
        <v>133</v>
      </c>
      <c r="H6953" s="163" t="s">
        <v>133</v>
      </c>
      <c r="I6953" s="163" t="s">
        <v>133</v>
      </c>
      <c r="J6953" s="163" t="s">
        <v>133</v>
      </c>
      <c r="K6953" s="164">
        <f t="shared" si="331"/>
        <v>0</v>
      </c>
      <c r="L6953" s="165">
        <f t="shared" si="332"/>
        <v>0</v>
      </c>
      <c r="M6953" s="172">
        <v>127</v>
      </c>
      <c r="N6953" s="172">
        <v>64</v>
      </c>
      <c r="O6953" s="167" t="s">
        <v>133</v>
      </c>
      <c r="P6953" s="260" t="e">
        <f t="shared" si="330"/>
        <v>#NUM!</v>
      </c>
      <c r="S6953" s="272"/>
    </row>
    <row r="6954" spans="1:19">
      <c r="A6954" s="161" t="s">
        <v>8186</v>
      </c>
      <c r="C6954" s="161" t="s">
        <v>133</v>
      </c>
      <c r="F6954" s="163" t="s">
        <v>133</v>
      </c>
      <c r="G6954" s="266" t="s">
        <v>133</v>
      </c>
      <c r="H6954" s="163" t="s">
        <v>133</v>
      </c>
      <c r="I6954" s="163" t="s">
        <v>133</v>
      </c>
      <c r="J6954" s="163" t="s">
        <v>133</v>
      </c>
      <c r="K6954" s="164">
        <f t="shared" si="331"/>
        <v>0</v>
      </c>
      <c r="L6954" s="165">
        <f t="shared" si="332"/>
        <v>0</v>
      </c>
      <c r="M6954" s="172">
        <v>127</v>
      </c>
      <c r="N6954" s="172">
        <v>64</v>
      </c>
      <c r="O6954" s="167" t="s">
        <v>133</v>
      </c>
      <c r="P6954" s="260" t="e">
        <f t="shared" si="330"/>
        <v>#NUM!</v>
      </c>
      <c r="S6954" s="272"/>
    </row>
    <row r="6955" spans="1:19">
      <c r="A6955" s="161" t="s">
        <v>8187</v>
      </c>
      <c r="C6955" s="161" t="s">
        <v>133</v>
      </c>
      <c r="F6955" s="163" t="s">
        <v>133</v>
      </c>
      <c r="G6955" s="266" t="s">
        <v>133</v>
      </c>
      <c r="H6955" s="163" t="s">
        <v>133</v>
      </c>
      <c r="I6955" s="163" t="s">
        <v>133</v>
      </c>
      <c r="J6955" s="163" t="s">
        <v>133</v>
      </c>
      <c r="K6955" s="164">
        <f t="shared" si="331"/>
        <v>0</v>
      </c>
      <c r="L6955" s="165">
        <f t="shared" si="332"/>
        <v>0</v>
      </c>
      <c r="M6955" s="172">
        <v>127</v>
      </c>
      <c r="N6955" s="172">
        <v>64</v>
      </c>
      <c r="O6955" s="167" t="s">
        <v>133</v>
      </c>
      <c r="P6955" s="260" t="e">
        <f t="shared" si="330"/>
        <v>#NUM!</v>
      </c>
      <c r="S6955" s="272"/>
    </row>
    <row r="6956" spans="1:19">
      <c r="A6956" s="161" t="s">
        <v>8188</v>
      </c>
      <c r="C6956" s="161" t="s">
        <v>133</v>
      </c>
      <c r="F6956" s="163" t="s">
        <v>133</v>
      </c>
      <c r="G6956" s="266" t="s">
        <v>133</v>
      </c>
      <c r="H6956" s="163" t="s">
        <v>133</v>
      </c>
      <c r="I6956" s="163" t="s">
        <v>133</v>
      </c>
      <c r="J6956" s="163" t="s">
        <v>133</v>
      </c>
      <c r="K6956" s="164">
        <f t="shared" si="331"/>
        <v>0</v>
      </c>
      <c r="L6956" s="165">
        <f t="shared" si="332"/>
        <v>0</v>
      </c>
      <c r="M6956" s="172">
        <v>127</v>
      </c>
      <c r="N6956" s="172">
        <v>64</v>
      </c>
      <c r="O6956" s="167" t="s">
        <v>133</v>
      </c>
      <c r="P6956" s="260" t="e">
        <f t="shared" si="330"/>
        <v>#NUM!</v>
      </c>
      <c r="S6956" s="272"/>
    </row>
    <row r="6957" spans="1:19">
      <c r="A6957" s="161" t="s">
        <v>8189</v>
      </c>
      <c r="C6957" s="161" t="s">
        <v>133</v>
      </c>
      <c r="F6957" s="163" t="s">
        <v>133</v>
      </c>
      <c r="G6957" s="266" t="s">
        <v>133</v>
      </c>
      <c r="H6957" s="163" t="s">
        <v>133</v>
      </c>
      <c r="I6957" s="163" t="s">
        <v>133</v>
      </c>
      <c r="J6957" s="163" t="s">
        <v>133</v>
      </c>
      <c r="K6957" s="164">
        <f t="shared" si="331"/>
        <v>0</v>
      </c>
      <c r="L6957" s="165">
        <f t="shared" si="332"/>
        <v>0</v>
      </c>
      <c r="M6957" s="172">
        <v>127</v>
      </c>
      <c r="N6957" s="172">
        <v>64</v>
      </c>
      <c r="O6957" s="167" t="s">
        <v>133</v>
      </c>
      <c r="P6957" s="260" t="e">
        <f t="shared" si="330"/>
        <v>#NUM!</v>
      </c>
      <c r="S6957" s="272"/>
    </row>
    <row r="6958" spans="1:19">
      <c r="A6958" s="161" t="s">
        <v>8190</v>
      </c>
      <c r="C6958" s="161" t="s">
        <v>133</v>
      </c>
      <c r="F6958" s="163" t="s">
        <v>133</v>
      </c>
      <c r="G6958" s="266" t="s">
        <v>133</v>
      </c>
      <c r="H6958" s="163" t="s">
        <v>133</v>
      </c>
      <c r="I6958" s="163" t="s">
        <v>133</v>
      </c>
      <c r="J6958" s="163" t="s">
        <v>133</v>
      </c>
      <c r="K6958" s="164">
        <f t="shared" si="331"/>
        <v>0</v>
      </c>
      <c r="L6958" s="165">
        <f t="shared" si="332"/>
        <v>0</v>
      </c>
      <c r="M6958" s="172">
        <v>127</v>
      </c>
      <c r="N6958" s="172">
        <v>64</v>
      </c>
      <c r="O6958" s="167" t="s">
        <v>133</v>
      </c>
      <c r="P6958" s="260" t="e">
        <f t="shared" si="330"/>
        <v>#NUM!</v>
      </c>
      <c r="S6958" s="272"/>
    </row>
    <row r="6959" spans="1:19">
      <c r="A6959" s="161" t="s">
        <v>8191</v>
      </c>
      <c r="C6959" s="161" t="s">
        <v>133</v>
      </c>
      <c r="F6959" s="163" t="s">
        <v>133</v>
      </c>
      <c r="G6959" s="266" t="s">
        <v>133</v>
      </c>
      <c r="H6959" s="163" t="s">
        <v>133</v>
      </c>
      <c r="I6959" s="163" t="s">
        <v>133</v>
      </c>
      <c r="J6959" s="163" t="s">
        <v>133</v>
      </c>
      <c r="K6959" s="164">
        <f t="shared" si="331"/>
        <v>0</v>
      </c>
      <c r="L6959" s="165">
        <f t="shared" si="332"/>
        <v>0</v>
      </c>
      <c r="M6959" s="172">
        <v>127</v>
      </c>
      <c r="N6959" s="172">
        <v>64</v>
      </c>
      <c r="O6959" s="167" t="s">
        <v>133</v>
      </c>
      <c r="P6959" s="260" t="e">
        <f t="shared" si="330"/>
        <v>#NUM!</v>
      </c>
      <c r="S6959" s="272"/>
    </row>
    <row r="6960" spans="1:19">
      <c r="A6960" s="161" t="s">
        <v>8192</v>
      </c>
      <c r="C6960" s="161" t="s">
        <v>133</v>
      </c>
      <c r="F6960" s="163" t="s">
        <v>133</v>
      </c>
      <c r="G6960" s="266" t="s">
        <v>133</v>
      </c>
      <c r="H6960" s="163" t="s">
        <v>133</v>
      </c>
      <c r="I6960" s="163" t="s">
        <v>133</v>
      </c>
      <c r="J6960" s="163" t="s">
        <v>133</v>
      </c>
      <c r="K6960" s="164">
        <f t="shared" si="331"/>
        <v>0</v>
      </c>
      <c r="L6960" s="165">
        <f t="shared" si="332"/>
        <v>0</v>
      </c>
      <c r="M6960" s="172">
        <v>127</v>
      </c>
      <c r="N6960" s="172">
        <v>64</v>
      </c>
      <c r="O6960" s="167" t="s">
        <v>133</v>
      </c>
      <c r="P6960" s="260" t="e">
        <f t="shared" si="330"/>
        <v>#NUM!</v>
      </c>
      <c r="S6960" s="272"/>
    </row>
    <row r="6961" spans="1:19">
      <c r="A6961" s="161" t="s">
        <v>8193</v>
      </c>
      <c r="C6961" s="161" t="s">
        <v>133</v>
      </c>
      <c r="F6961" s="163" t="s">
        <v>133</v>
      </c>
      <c r="G6961" s="266" t="s">
        <v>133</v>
      </c>
      <c r="H6961" s="163" t="s">
        <v>133</v>
      </c>
      <c r="I6961" s="163" t="s">
        <v>133</v>
      </c>
      <c r="J6961" s="163" t="s">
        <v>133</v>
      </c>
      <c r="K6961" s="164">
        <f t="shared" si="331"/>
        <v>0</v>
      </c>
      <c r="L6961" s="165">
        <f t="shared" si="332"/>
        <v>0</v>
      </c>
      <c r="M6961" s="172">
        <v>127</v>
      </c>
      <c r="N6961" s="172">
        <v>64</v>
      </c>
      <c r="O6961" s="167" t="s">
        <v>133</v>
      </c>
      <c r="P6961" s="260" t="e">
        <f t="shared" si="330"/>
        <v>#NUM!</v>
      </c>
      <c r="S6961" s="272"/>
    </row>
    <row r="6962" spans="1:19">
      <c r="A6962" s="161" t="s">
        <v>8194</v>
      </c>
      <c r="C6962" s="161" t="s">
        <v>133</v>
      </c>
      <c r="F6962" s="163" t="s">
        <v>133</v>
      </c>
      <c r="G6962" s="266" t="s">
        <v>133</v>
      </c>
      <c r="H6962" s="163" t="s">
        <v>133</v>
      </c>
      <c r="I6962" s="163" t="s">
        <v>133</v>
      </c>
      <c r="J6962" s="163" t="s">
        <v>133</v>
      </c>
      <c r="K6962" s="164">
        <f t="shared" si="331"/>
        <v>0</v>
      </c>
      <c r="L6962" s="165">
        <f t="shared" si="332"/>
        <v>0</v>
      </c>
      <c r="M6962" s="172">
        <v>127</v>
      </c>
      <c r="N6962" s="172">
        <v>64</v>
      </c>
      <c r="O6962" s="167" t="s">
        <v>133</v>
      </c>
      <c r="P6962" s="260" t="e">
        <f t="shared" si="330"/>
        <v>#NUM!</v>
      </c>
      <c r="S6962" s="272"/>
    </row>
    <row r="6963" spans="1:19">
      <c r="A6963" s="161" t="s">
        <v>8195</v>
      </c>
      <c r="C6963" s="161" t="s">
        <v>133</v>
      </c>
      <c r="F6963" s="163" t="s">
        <v>133</v>
      </c>
      <c r="G6963" s="266" t="s">
        <v>133</v>
      </c>
      <c r="H6963" s="163" t="s">
        <v>133</v>
      </c>
      <c r="I6963" s="163" t="s">
        <v>133</v>
      </c>
      <c r="J6963" s="163" t="s">
        <v>133</v>
      </c>
      <c r="K6963" s="164">
        <f t="shared" si="331"/>
        <v>0</v>
      </c>
      <c r="L6963" s="165">
        <f t="shared" si="332"/>
        <v>0</v>
      </c>
      <c r="M6963" s="172">
        <v>127</v>
      </c>
      <c r="N6963" s="172">
        <v>64</v>
      </c>
      <c r="O6963" s="167" t="s">
        <v>133</v>
      </c>
      <c r="P6963" s="260" t="e">
        <f t="shared" si="330"/>
        <v>#NUM!</v>
      </c>
      <c r="S6963" s="272"/>
    </row>
    <row r="6964" spans="1:19">
      <c r="A6964" s="161" t="s">
        <v>8196</v>
      </c>
      <c r="C6964" s="161" t="s">
        <v>133</v>
      </c>
      <c r="F6964" s="163" t="s">
        <v>133</v>
      </c>
      <c r="G6964" s="266" t="s">
        <v>133</v>
      </c>
      <c r="H6964" s="163" t="s">
        <v>133</v>
      </c>
      <c r="I6964" s="163" t="s">
        <v>133</v>
      </c>
      <c r="J6964" s="163" t="s">
        <v>133</v>
      </c>
      <c r="K6964" s="164">
        <f t="shared" si="331"/>
        <v>0</v>
      </c>
      <c r="L6964" s="165">
        <f t="shared" si="332"/>
        <v>0</v>
      </c>
      <c r="M6964" s="172">
        <v>127</v>
      </c>
      <c r="N6964" s="172">
        <v>64</v>
      </c>
      <c r="O6964" s="167" t="s">
        <v>133</v>
      </c>
      <c r="P6964" s="260" t="e">
        <f t="shared" si="330"/>
        <v>#NUM!</v>
      </c>
      <c r="S6964" s="272"/>
    </row>
    <row r="6965" spans="1:19">
      <c r="A6965" s="161" t="s">
        <v>8197</v>
      </c>
      <c r="C6965" s="161" t="s">
        <v>133</v>
      </c>
      <c r="F6965" s="163" t="s">
        <v>133</v>
      </c>
      <c r="G6965" s="266" t="s">
        <v>133</v>
      </c>
      <c r="H6965" s="163" t="s">
        <v>133</v>
      </c>
      <c r="I6965" s="163" t="s">
        <v>133</v>
      </c>
      <c r="J6965" s="163" t="s">
        <v>133</v>
      </c>
      <c r="K6965" s="164">
        <f t="shared" si="331"/>
        <v>0</v>
      </c>
      <c r="L6965" s="165">
        <f t="shared" si="332"/>
        <v>0</v>
      </c>
      <c r="M6965" s="172">
        <v>127</v>
      </c>
      <c r="N6965" s="172">
        <v>64</v>
      </c>
      <c r="O6965" s="167" t="s">
        <v>133</v>
      </c>
      <c r="P6965" s="260" t="e">
        <f t="shared" si="330"/>
        <v>#NUM!</v>
      </c>
      <c r="S6965" s="272"/>
    </row>
    <row r="6966" spans="1:19">
      <c r="A6966" s="161" t="s">
        <v>8198</v>
      </c>
      <c r="C6966" s="161" t="s">
        <v>133</v>
      </c>
      <c r="F6966" s="163" t="s">
        <v>133</v>
      </c>
      <c r="G6966" s="266" t="s">
        <v>133</v>
      </c>
      <c r="H6966" s="163" t="s">
        <v>133</v>
      </c>
      <c r="I6966" s="163" t="s">
        <v>133</v>
      </c>
      <c r="J6966" s="163" t="s">
        <v>133</v>
      </c>
      <c r="K6966" s="164">
        <f t="shared" si="331"/>
        <v>0</v>
      </c>
      <c r="L6966" s="165">
        <f t="shared" si="332"/>
        <v>0</v>
      </c>
      <c r="M6966" s="172">
        <v>127</v>
      </c>
      <c r="N6966" s="172">
        <v>64</v>
      </c>
      <c r="O6966" s="167" t="s">
        <v>133</v>
      </c>
      <c r="P6966" s="260" t="e">
        <f t="shared" si="330"/>
        <v>#NUM!</v>
      </c>
      <c r="S6966" s="272"/>
    </row>
    <row r="6967" spans="1:19">
      <c r="A6967" s="161" t="s">
        <v>8199</v>
      </c>
      <c r="C6967" s="161" t="s">
        <v>133</v>
      </c>
      <c r="F6967" s="163" t="s">
        <v>133</v>
      </c>
      <c r="G6967" s="266" t="s">
        <v>133</v>
      </c>
      <c r="H6967" s="163" t="s">
        <v>133</v>
      </c>
      <c r="I6967" s="163" t="s">
        <v>133</v>
      </c>
      <c r="J6967" s="163" t="s">
        <v>133</v>
      </c>
      <c r="K6967" s="164">
        <f t="shared" si="331"/>
        <v>0</v>
      </c>
      <c r="L6967" s="165">
        <f t="shared" si="332"/>
        <v>0</v>
      </c>
      <c r="M6967" s="172">
        <v>127</v>
      </c>
      <c r="N6967" s="172">
        <v>64</v>
      </c>
      <c r="O6967" s="167" t="s">
        <v>133</v>
      </c>
      <c r="P6967" s="260" t="e">
        <f t="shared" si="330"/>
        <v>#NUM!</v>
      </c>
      <c r="S6967" s="272"/>
    </row>
    <row r="6968" spans="1:19">
      <c r="A6968" s="161" t="s">
        <v>8200</v>
      </c>
      <c r="C6968" s="161" t="s">
        <v>133</v>
      </c>
      <c r="F6968" s="163" t="s">
        <v>133</v>
      </c>
      <c r="G6968" s="266" t="s">
        <v>133</v>
      </c>
      <c r="H6968" s="163" t="s">
        <v>133</v>
      </c>
      <c r="I6968" s="163" t="s">
        <v>133</v>
      </c>
      <c r="J6968" s="163" t="s">
        <v>133</v>
      </c>
      <c r="K6968" s="164">
        <f t="shared" si="331"/>
        <v>0</v>
      </c>
      <c r="L6968" s="165">
        <f t="shared" si="332"/>
        <v>0</v>
      </c>
      <c r="M6968" s="172">
        <v>127</v>
      </c>
      <c r="N6968" s="172">
        <v>64</v>
      </c>
      <c r="O6968" s="167" t="s">
        <v>133</v>
      </c>
      <c r="P6968" s="260" t="e">
        <f t="shared" si="330"/>
        <v>#NUM!</v>
      </c>
      <c r="S6968" s="272"/>
    </row>
    <row r="6969" spans="1:19">
      <c r="A6969" s="161" t="s">
        <v>8201</v>
      </c>
      <c r="C6969" s="161" t="s">
        <v>133</v>
      </c>
      <c r="F6969" s="163" t="s">
        <v>133</v>
      </c>
      <c r="G6969" s="266" t="s">
        <v>133</v>
      </c>
      <c r="H6969" s="163" t="s">
        <v>133</v>
      </c>
      <c r="I6969" s="163" t="s">
        <v>133</v>
      </c>
      <c r="J6969" s="163" t="s">
        <v>133</v>
      </c>
      <c r="K6969" s="164">
        <f t="shared" si="331"/>
        <v>0</v>
      </c>
      <c r="L6969" s="165">
        <f t="shared" si="332"/>
        <v>0</v>
      </c>
      <c r="M6969" s="172">
        <v>127</v>
      </c>
      <c r="N6969" s="172">
        <v>64</v>
      </c>
      <c r="O6969" s="167" t="s">
        <v>133</v>
      </c>
      <c r="P6969" s="260" t="e">
        <f t="shared" si="330"/>
        <v>#NUM!</v>
      </c>
      <c r="S6969" s="272"/>
    </row>
    <row r="6970" spans="1:19">
      <c r="A6970" s="161" t="s">
        <v>8202</v>
      </c>
      <c r="C6970" s="161" t="s">
        <v>133</v>
      </c>
      <c r="F6970" s="163" t="s">
        <v>133</v>
      </c>
      <c r="G6970" s="266" t="s">
        <v>133</v>
      </c>
      <c r="H6970" s="163" t="s">
        <v>133</v>
      </c>
      <c r="I6970" s="163" t="s">
        <v>133</v>
      </c>
      <c r="J6970" s="163" t="s">
        <v>133</v>
      </c>
      <c r="K6970" s="164">
        <f t="shared" si="331"/>
        <v>0</v>
      </c>
      <c r="L6970" s="165">
        <f t="shared" si="332"/>
        <v>0</v>
      </c>
      <c r="M6970" s="172">
        <v>127</v>
      </c>
      <c r="N6970" s="172">
        <v>64</v>
      </c>
      <c r="O6970" s="167" t="s">
        <v>133</v>
      </c>
      <c r="P6970" s="260" t="e">
        <f t="shared" si="330"/>
        <v>#NUM!</v>
      </c>
      <c r="S6970" s="272"/>
    </row>
    <row r="6971" spans="1:19">
      <c r="A6971" s="161" t="s">
        <v>8203</v>
      </c>
      <c r="C6971" s="161" t="s">
        <v>133</v>
      </c>
      <c r="F6971" s="163" t="s">
        <v>133</v>
      </c>
      <c r="G6971" s="266" t="s">
        <v>133</v>
      </c>
      <c r="H6971" s="163" t="s">
        <v>133</v>
      </c>
      <c r="I6971" s="163" t="s">
        <v>133</v>
      </c>
      <c r="J6971" s="163" t="s">
        <v>133</v>
      </c>
      <c r="K6971" s="164">
        <f t="shared" si="331"/>
        <v>0</v>
      </c>
      <c r="L6971" s="165">
        <f t="shared" si="332"/>
        <v>0</v>
      </c>
      <c r="M6971" s="172">
        <v>127</v>
      </c>
      <c r="N6971" s="172">
        <v>64</v>
      </c>
      <c r="O6971" s="167" t="s">
        <v>133</v>
      </c>
      <c r="P6971" s="260" t="e">
        <f t="shared" si="330"/>
        <v>#NUM!</v>
      </c>
      <c r="S6971" s="272"/>
    </row>
    <row r="6972" spans="1:19">
      <c r="A6972" s="161" t="s">
        <v>8204</v>
      </c>
      <c r="C6972" s="161" t="s">
        <v>133</v>
      </c>
      <c r="F6972" s="163" t="s">
        <v>133</v>
      </c>
      <c r="G6972" s="266" t="s">
        <v>133</v>
      </c>
      <c r="H6972" s="163" t="s">
        <v>133</v>
      </c>
      <c r="I6972" s="163" t="s">
        <v>133</v>
      </c>
      <c r="J6972" s="163" t="s">
        <v>133</v>
      </c>
      <c r="K6972" s="164">
        <f t="shared" si="331"/>
        <v>0</v>
      </c>
      <c r="L6972" s="165">
        <f t="shared" si="332"/>
        <v>0</v>
      </c>
      <c r="M6972" s="172">
        <v>127</v>
      </c>
      <c r="N6972" s="172">
        <v>64</v>
      </c>
      <c r="O6972" s="167" t="s">
        <v>133</v>
      </c>
      <c r="P6972" s="260" t="e">
        <f t="shared" si="330"/>
        <v>#NUM!</v>
      </c>
      <c r="S6972" s="272"/>
    </row>
    <row r="6973" spans="1:19">
      <c r="A6973" s="161" t="s">
        <v>8205</v>
      </c>
      <c r="C6973" s="161" t="s">
        <v>133</v>
      </c>
      <c r="F6973" s="163" t="s">
        <v>133</v>
      </c>
      <c r="G6973" s="266" t="s">
        <v>133</v>
      </c>
      <c r="H6973" s="163" t="s">
        <v>133</v>
      </c>
      <c r="I6973" s="163" t="s">
        <v>133</v>
      </c>
      <c r="J6973" s="163" t="s">
        <v>133</v>
      </c>
      <c r="K6973" s="164">
        <f t="shared" si="331"/>
        <v>0</v>
      </c>
      <c r="L6973" s="165">
        <f t="shared" si="332"/>
        <v>0</v>
      </c>
      <c r="M6973" s="172">
        <v>127</v>
      </c>
      <c r="N6973" s="172">
        <v>64</v>
      </c>
      <c r="O6973" s="167" t="s">
        <v>133</v>
      </c>
      <c r="P6973" s="260" t="e">
        <f t="shared" si="330"/>
        <v>#NUM!</v>
      </c>
      <c r="S6973" s="272"/>
    </row>
    <row r="6974" spans="1:19">
      <c r="A6974" s="161" t="s">
        <v>8206</v>
      </c>
      <c r="C6974" s="161" t="s">
        <v>133</v>
      </c>
      <c r="F6974" s="163" t="s">
        <v>133</v>
      </c>
      <c r="G6974" s="266" t="s">
        <v>133</v>
      </c>
      <c r="H6974" s="163" t="s">
        <v>133</v>
      </c>
      <c r="I6974" s="163" t="s">
        <v>133</v>
      </c>
      <c r="J6974" s="163" t="s">
        <v>133</v>
      </c>
      <c r="K6974" s="164">
        <f t="shared" si="331"/>
        <v>0</v>
      </c>
      <c r="L6974" s="165">
        <f t="shared" si="332"/>
        <v>0</v>
      </c>
      <c r="M6974" s="172">
        <v>127</v>
      </c>
      <c r="N6974" s="172">
        <v>64</v>
      </c>
      <c r="O6974" s="167" t="s">
        <v>133</v>
      </c>
      <c r="P6974" s="260" t="e">
        <f t="shared" si="330"/>
        <v>#NUM!</v>
      </c>
      <c r="S6974" s="272"/>
    </row>
    <row r="6975" spans="1:19">
      <c r="A6975" s="161" t="s">
        <v>8207</v>
      </c>
      <c r="C6975" s="161" t="s">
        <v>133</v>
      </c>
      <c r="F6975" s="163" t="s">
        <v>133</v>
      </c>
      <c r="G6975" s="266" t="s">
        <v>133</v>
      </c>
      <c r="H6975" s="163" t="s">
        <v>133</v>
      </c>
      <c r="I6975" s="163" t="s">
        <v>133</v>
      </c>
      <c r="J6975" s="163" t="s">
        <v>133</v>
      </c>
      <c r="K6975" s="164">
        <f t="shared" si="331"/>
        <v>0</v>
      </c>
      <c r="L6975" s="165">
        <f t="shared" si="332"/>
        <v>0</v>
      </c>
      <c r="M6975" s="172">
        <v>127</v>
      </c>
      <c r="N6975" s="172">
        <v>64</v>
      </c>
      <c r="O6975" s="167" t="s">
        <v>133</v>
      </c>
      <c r="P6975" s="260" t="e">
        <f t="shared" si="330"/>
        <v>#NUM!</v>
      </c>
      <c r="S6975" s="272"/>
    </row>
    <row r="6976" spans="1:19">
      <c r="A6976" s="161" t="s">
        <v>8208</v>
      </c>
      <c r="C6976" s="161" t="s">
        <v>133</v>
      </c>
      <c r="F6976" s="163" t="s">
        <v>133</v>
      </c>
      <c r="G6976" s="266" t="s">
        <v>133</v>
      </c>
      <c r="H6976" s="163" t="s">
        <v>133</v>
      </c>
      <c r="I6976" s="163" t="s">
        <v>133</v>
      </c>
      <c r="J6976" s="163" t="s">
        <v>133</v>
      </c>
      <c r="K6976" s="164">
        <f t="shared" si="331"/>
        <v>0</v>
      </c>
      <c r="L6976" s="165">
        <f t="shared" si="332"/>
        <v>0</v>
      </c>
      <c r="M6976" s="172">
        <v>127</v>
      </c>
      <c r="N6976" s="172">
        <v>64</v>
      </c>
      <c r="O6976" s="167" t="s">
        <v>133</v>
      </c>
      <c r="P6976" s="260" t="e">
        <f t="shared" si="330"/>
        <v>#NUM!</v>
      </c>
      <c r="S6976" s="272"/>
    </row>
    <row r="6977" spans="1:19">
      <c r="A6977" s="161" t="s">
        <v>8209</v>
      </c>
      <c r="C6977" s="161" t="s">
        <v>133</v>
      </c>
      <c r="F6977" s="163" t="s">
        <v>133</v>
      </c>
      <c r="G6977" s="266" t="s">
        <v>133</v>
      </c>
      <c r="H6977" s="163" t="s">
        <v>133</v>
      </c>
      <c r="I6977" s="163" t="s">
        <v>133</v>
      </c>
      <c r="J6977" s="163" t="s">
        <v>133</v>
      </c>
      <c r="K6977" s="164">
        <f t="shared" si="331"/>
        <v>0</v>
      </c>
      <c r="L6977" s="165">
        <f t="shared" si="332"/>
        <v>0</v>
      </c>
      <c r="M6977" s="172">
        <v>127</v>
      </c>
      <c r="N6977" s="172">
        <v>64</v>
      </c>
      <c r="O6977" s="167" t="s">
        <v>133</v>
      </c>
      <c r="P6977" s="260" t="e">
        <f t="shared" si="330"/>
        <v>#NUM!</v>
      </c>
      <c r="S6977" s="272"/>
    </row>
    <row r="6978" spans="1:19">
      <c r="A6978" s="161" t="s">
        <v>8210</v>
      </c>
      <c r="C6978" s="161" t="s">
        <v>133</v>
      </c>
      <c r="F6978" s="163" t="s">
        <v>133</v>
      </c>
      <c r="G6978" s="266" t="s">
        <v>133</v>
      </c>
      <c r="H6978" s="163" t="s">
        <v>133</v>
      </c>
      <c r="I6978" s="163" t="s">
        <v>133</v>
      </c>
      <c r="J6978" s="163" t="s">
        <v>133</v>
      </c>
      <c r="K6978" s="164">
        <f t="shared" si="331"/>
        <v>0</v>
      </c>
      <c r="L6978" s="165">
        <f t="shared" si="332"/>
        <v>0</v>
      </c>
      <c r="M6978" s="172">
        <v>127</v>
      </c>
      <c r="N6978" s="172">
        <v>64</v>
      </c>
      <c r="O6978" s="167" t="s">
        <v>133</v>
      </c>
      <c r="P6978" s="260" t="e">
        <f t="shared" si="330"/>
        <v>#NUM!</v>
      </c>
      <c r="S6978" s="272"/>
    </row>
    <row r="6979" spans="1:19">
      <c r="A6979" s="161" t="s">
        <v>8211</v>
      </c>
      <c r="C6979" s="161" t="s">
        <v>133</v>
      </c>
      <c r="F6979" s="163" t="s">
        <v>133</v>
      </c>
      <c r="G6979" s="266" t="s">
        <v>133</v>
      </c>
      <c r="H6979" s="163" t="s">
        <v>133</v>
      </c>
      <c r="I6979" s="163" t="s">
        <v>133</v>
      </c>
      <c r="J6979" s="163" t="s">
        <v>133</v>
      </c>
      <c r="K6979" s="164">
        <f t="shared" si="331"/>
        <v>0</v>
      </c>
      <c r="L6979" s="165">
        <f t="shared" si="332"/>
        <v>0</v>
      </c>
      <c r="M6979" s="172">
        <v>127</v>
      </c>
      <c r="N6979" s="172">
        <v>64</v>
      </c>
      <c r="O6979" s="167" t="s">
        <v>133</v>
      </c>
      <c r="P6979" s="260" t="e">
        <f t="shared" si="330"/>
        <v>#NUM!</v>
      </c>
      <c r="S6979" s="272"/>
    </row>
    <row r="6980" spans="1:19">
      <c r="A6980" s="161" t="s">
        <v>8212</v>
      </c>
      <c r="C6980" s="161" t="s">
        <v>133</v>
      </c>
      <c r="F6980" s="163" t="s">
        <v>133</v>
      </c>
      <c r="G6980" s="266" t="s">
        <v>133</v>
      </c>
      <c r="H6980" s="163" t="s">
        <v>133</v>
      </c>
      <c r="I6980" s="163" t="s">
        <v>133</v>
      </c>
      <c r="J6980" s="163" t="s">
        <v>133</v>
      </c>
      <c r="K6980" s="164">
        <f t="shared" si="331"/>
        <v>0</v>
      </c>
      <c r="L6980" s="165">
        <f t="shared" si="332"/>
        <v>0</v>
      </c>
      <c r="M6980" s="172">
        <v>127</v>
      </c>
      <c r="N6980" s="172">
        <v>64</v>
      </c>
      <c r="O6980" s="167" t="s">
        <v>133</v>
      </c>
      <c r="P6980" s="260" t="e">
        <f t="shared" si="330"/>
        <v>#NUM!</v>
      </c>
      <c r="S6980" s="272"/>
    </row>
    <row r="6981" spans="1:19">
      <c r="A6981" s="161" t="s">
        <v>8213</v>
      </c>
      <c r="C6981" s="161" t="s">
        <v>133</v>
      </c>
      <c r="F6981" s="163" t="s">
        <v>133</v>
      </c>
      <c r="G6981" s="266" t="s">
        <v>133</v>
      </c>
      <c r="H6981" s="163" t="s">
        <v>133</v>
      </c>
      <c r="I6981" s="163" t="s">
        <v>133</v>
      </c>
      <c r="J6981" s="163" t="s">
        <v>133</v>
      </c>
      <c r="K6981" s="164">
        <f t="shared" si="331"/>
        <v>0</v>
      </c>
      <c r="L6981" s="165">
        <f t="shared" si="332"/>
        <v>0</v>
      </c>
      <c r="M6981" s="172">
        <v>127</v>
      </c>
      <c r="N6981" s="172">
        <v>64</v>
      </c>
      <c r="O6981" s="167" t="s">
        <v>133</v>
      </c>
      <c r="P6981" s="260" t="e">
        <f t="shared" si="330"/>
        <v>#NUM!</v>
      </c>
      <c r="S6981" s="272"/>
    </row>
    <row r="6982" spans="1:19">
      <c r="A6982" s="161" t="s">
        <v>8214</v>
      </c>
      <c r="C6982" s="161" t="s">
        <v>133</v>
      </c>
      <c r="F6982" s="163" t="s">
        <v>133</v>
      </c>
      <c r="G6982" s="266" t="s">
        <v>133</v>
      </c>
      <c r="H6982" s="163" t="s">
        <v>133</v>
      </c>
      <c r="I6982" s="163" t="s">
        <v>133</v>
      </c>
      <c r="J6982" s="163" t="s">
        <v>133</v>
      </c>
      <c r="K6982" s="164">
        <f t="shared" si="331"/>
        <v>0</v>
      </c>
      <c r="L6982" s="165">
        <f t="shared" si="332"/>
        <v>0</v>
      </c>
      <c r="M6982" s="172">
        <v>127</v>
      </c>
      <c r="N6982" s="172">
        <v>64</v>
      </c>
      <c r="O6982" s="167" t="s">
        <v>133</v>
      </c>
      <c r="P6982" s="260" t="e">
        <f t="shared" si="330"/>
        <v>#NUM!</v>
      </c>
      <c r="S6982" s="272"/>
    </row>
    <row r="6983" spans="1:19">
      <c r="A6983" s="161" t="s">
        <v>8215</v>
      </c>
      <c r="C6983" s="161" t="s">
        <v>133</v>
      </c>
      <c r="F6983" s="163" t="s">
        <v>133</v>
      </c>
      <c r="G6983" s="266" t="s">
        <v>133</v>
      </c>
      <c r="H6983" s="163" t="s">
        <v>133</v>
      </c>
      <c r="I6983" s="163" t="s">
        <v>133</v>
      </c>
      <c r="J6983" s="163" t="s">
        <v>133</v>
      </c>
      <c r="K6983" s="164">
        <f t="shared" si="331"/>
        <v>0</v>
      </c>
      <c r="L6983" s="165">
        <f t="shared" si="332"/>
        <v>0</v>
      </c>
      <c r="M6983" s="172">
        <v>127</v>
      </c>
      <c r="N6983" s="172">
        <v>64</v>
      </c>
      <c r="O6983" s="167" t="s">
        <v>133</v>
      </c>
      <c r="P6983" s="260" t="e">
        <f t="shared" si="330"/>
        <v>#NUM!</v>
      </c>
      <c r="S6983" s="272"/>
    </row>
    <row r="6984" spans="1:19">
      <c r="A6984" s="161" t="s">
        <v>8216</v>
      </c>
      <c r="C6984" s="161" t="s">
        <v>133</v>
      </c>
      <c r="F6984" s="163" t="s">
        <v>133</v>
      </c>
      <c r="G6984" s="266" t="s">
        <v>133</v>
      </c>
      <c r="H6984" s="163" t="s">
        <v>133</v>
      </c>
      <c r="I6984" s="163" t="s">
        <v>133</v>
      </c>
      <c r="J6984" s="163" t="s">
        <v>133</v>
      </c>
      <c r="K6984" s="164">
        <f t="shared" si="331"/>
        <v>0</v>
      </c>
      <c r="L6984" s="165">
        <f t="shared" si="332"/>
        <v>0</v>
      </c>
      <c r="M6984" s="172">
        <v>127</v>
      </c>
      <c r="N6984" s="172">
        <v>64</v>
      </c>
      <c r="O6984" s="167" t="s">
        <v>133</v>
      </c>
      <c r="P6984" s="260" t="e">
        <f t="shared" si="330"/>
        <v>#NUM!</v>
      </c>
      <c r="S6984" s="272"/>
    </row>
    <row r="6985" spans="1:19">
      <c r="A6985" s="161" t="s">
        <v>8217</v>
      </c>
      <c r="C6985" s="161" t="s">
        <v>133</v>
      </c>
      <c r="F6985" s="163" t="s">
        <v>133</v>
      </c>
      <c r="G6985" s="266" t="s">
        <v>133</v>
      </c>
      <c r="H6985" s="163" t="s">
        <v>133</v>
      </c>
      <c r="I6985" s="163" t="s">
        <v>133</v>
      </c>
      <c r="J6985" s="163" t="s">
        <v>133</v>
      </c>
      <c r="K6985" s="164">
        <f t="shared" si="331"/>
        <v>0</v>
      </c>
      <c r="L6985" s="165">
        <f t="shared" si="332"/>
        <v>0</v>
      </c>
      <c r="M6985" s="172">
        <v>127</v>
      </c>
      <c r="N6985" s="172">
        <v>64</v>
      </c>
      <c r="O6985" s="167" t="s">
        <v>133</v>
      </c>
      <c r="P6985" s="260" t="e">
        <f t="shared" si="330"/>
        <v>#NUM!</v>
      </c>
      <c r="S6985" s="272"/>
    </row>
    <row r="6986" spans="1:19">
      <c r="A6986" s="161" t="s">
        <v>8218</v>
      </c>
      <c r="C6986" s="161" t="s">
        <v>133</v>
      </c>
      <c r="F6986" s="163" t="s">
        <v>133</v>
      </c>
      <c r="G6986" s="266" t="s">
        <v>133</v>
      </c>
      <c r="H6986" s="163" t="s">
        <v>133</v>
      </c>
      <c r="I6986" s="163" t="s">
        <v>133</v>
      </c>
      <c r="J6986" s="163" t="s">
        <v>133</v>
      </c>
      <c r="K6986" s="164">
        <f t="shared" si="331"/>
        <v>0</v>
      </c>
      <c r="L6986" s="165">
        <f t="shared" si="332"/>
        <v>0</v>
      </c>
      <c r="M6986" s="172">
        <v>127</v>
      </c>
      <c r="N6986" s="172">
        <v>64</v>
      </c>
      <c r="O6986" s="167" t="s">
        <v>133</v>
      </c>
      <c r="P6986" s="260" t="e">
        <f t="shared" si="330"/>
        <v>#NUM!</v>
      </c>
      <c r="S6986" s="272"/>
    </row>
    <row r="6987" spans="1:19">
      <c r="A6987" s="161" t="s">
        <v>8219</v>
      </c>
      <c r="C6987" s="161" t="s">
        <v>133</v>
      </c>
      <c r="F6987" s="163" t="s">
        <v>133</v>
      </c>
      <c r="G6987" s="266" t="s">
        <v>133</v>
      </c>
      <c r="H6987" s="163" t="s">
        <v>133</v>
      </c>
      <c r="I6987" s="163" t="s">
        <v>133</v>
      </c>
      <c r="J6987" s="163" t="s">
        <v>133</v>
      </c>
      <c r="K6987" s="164">
        <f t="shared" si="331"/>
        <v>0</v>
      </c>
      <c r="L6987" s="165">
        <f t="shared" si="332"/>
        <v>0</v>
      </c>
      <c r="M6987" s="172">
        <v>127</v>
      </c>
      <c r="N6987" s="172">
        <v>64</v>
      </c>
      <c r="O6987" s="167" t="s">
        <v>133</v>
      </c>
      <c r="P6987" s="260" t="e">
        <f t="shared" si="330"/>
        <v>#NUM!</v>
      </c>
      <c r="S6987" s="272"/>
    </row>
    <row r="6988" spans="1:19">
      <c r="A6988" s="161" t="s">
        <v>8220</v>
      </c>
      <c r="C6988" s="161" t="s">
        <v>133</v>
      </c>
      <c r="F6988" s="163" t="s">
        <v>133</v>
      </c>
      <c r="G6988" s="266" t="s">
        <v>133</v>
      </c>
      <c r="H6988" s="163" t="s">
        <v>133</v>
      </c>
      <c r="I6988" s="163" t="s">
        <v>133</v>
      </c>
      <c r="J6988" s="163" t="s">
        <v>133</v>
      </c>
      <c r="K6988" s="164">
        <f t="shared" si="331"/>
        <v>0</v>
      </c>
      <c r="L6988" s="165">
        <f t="shared" si="332"/>
        <v>0</v>
      </c>
      <c r="M6988" s="172">
        <v>127</v>
      </c>
      <c r="N6988" s="172">
        <v>64</v>
      </c>
      <c r="O6988" s="167" t="s">
        <v>133</v>
      </c>
      <c r="P6988" s="260" t="e">
        <f t="shared" si="330"/>
        <v>#NUM!</v>
      </c>
      <c r="S6988" s="272"/>
    </row>
    <row r="6989" spans="1:19">
      <c r="A6989" s="161" t="s">
        <v>8221</v>
      </c>
      <c r="C6989" s="161" t="s">
        <v>133</v>
      </c>
      <c r="F6989" s="163" t="s">
        <v>133</v>
      </c>
      <c r="G6989" s="266" t="s">
        <v>133</v>
      </c>
      <c r="H6989" s="163" t="s">
        <v>133</v>
      </c>
      <c r="I6989" s="163" t="s">
        <v>133</v>
      </c>
      <c r="J6989" s="163" t="s">
        <v>133</v>
      </c>
      <c r="K6989" s="164">
        <f t="shared" si="331"/>
        <v>0</v>
      </c>
      <c r="L6989" s="165">
        <f t="shared" si="332"/>
        <v>0</v>
      </c>
      <c r="M6989" s="172">
        <v>127</v>
      </c>
      <c r="N6989" s="172">
        <v>64</v>
      </c>
      <c r="O6989" s="167" t="s">
        <v>133</v>
      </c>
      <c r="P6989" s="260" t="e">
        <f t="shared" si="330"/>
        <v>#NUM!</v>
      </c>
      <c r="S6989" s="272"/>
    </row>
    <row r="6990" spans="1:19">
      <c r="A6990" s="161" t="s">
        <v>8222</v>
      </c>
      <c r="C6990" s="161" t="s">
        <v>133</v>
      </c>
      <c r="F6990" s="163" t="s">
        <v>133</v>
      </c>
      <c r="G6990" s="266" t="s">
        <v>133</v>
      </c>
      <c r="H6990" s="163" t="s">
        <v>133</v>
      </c>
      <c r="I6990" s="163" t="s">
        <v>133</v>
      </c>
      <c r="J6990" s="163" t="s">
        <v>133</v>
      </c>
      <c r="K6990" s="164">
        <f t="shared" si="331"/>
        <v>0</v>
      </c>
      <c r="L6990" s="165">
        <f t="shared" si="332"/>
        <v>0</v>
      </c>
      <c r="M6990" s="172">
        <v>127</v>
      </c>
      <c r="N6990" s="172">
        <v>64</v>
      </c>
      <c r="O6990" s="167" t="s">
        <v>133</v>
      </c>
      <c r="P6990" s="260" t="e">
        <f t="shared" si="330"/>
        <v>#NUM!</v>
      </c>
      <c r="S6990" s="272"/>
    </row>
    <row r="6991" spans="1:19">
      <c r="A6991" s="161" t="s">
        <v>8223</v>
      </c>
      <c r="C6991" s="161" t="s">
        <v>133</v>
      </c>
      <c r="F6991" s="163" t="s">
        <v>133</v>
      </c>
      <c r="G6991" s="266" t="s">
        <v>133</v>
      </c>
      <c r="H6991" s="163" t="s">
        <v>133</v>
      </c>
      <c r="I6991" s="163" t="s">
        <v>133</v>
      </c>
      <c r="J6991" s="163" t="s">
        <v>133</v>
      </c>
      <c r="K6991" s="164">
        <f t="shared" si="331"/>
        <v>0</v>
      </c>
      <c r="L6991" s="165">
        <f t="shared" si="332"/>
        <v>0</v>
      </c>
      <c r="M6991" s="172">
        <v>127</v>
      </c>
      <c r="N6991" s="172">
        <v>64</v>
      </c>
      <c r="O6991" s="167" t="s">
        <v>133</v>
      </c>
      <c r="P6991" s="260" t="e">
        <f t="shared" ref="P6991:P7054" si="333">MEDIAN(Q6991:R6991)</f>
        <v>#NUM!</v>
      </c>
      <c r="S6991" s="272"/>
    </row>
    <row r="6992" spans="1:19">
      <c r="A6992" s="161" t="s">
        <v>8224</v>
      </c>
      <c r="C6992" s="161" t="s">
        <v>133</v>
      </c>
      <c r="F6992" s="163" t="s">
        <v>133</v>
      </c>
      <c r="G6992" s="266" t="s">
        <v>133</v>
      </c>
      <c r="H6992" s="163" t="s">
        <v>133</v>
      </c>
      <c r="I6992" s="163" t="s">
        <v>133</v>
      </c>
      <c r="J6992" s="163" t="s">
        <v>133</v>
      </c>
      <c r="K6992" s="164">
        <f t="shared" ref="K6992:K7055" si="334">IF(OR(D6992="n/a",D6992="nd"),0,D6992)+IF(OR(I6992="n/a",I6992="nd"),0,I6992)</f>
        <v>0</v>
      </c>
      <c r="L6992" s="165">
        <f t="shared" ref="L6992:L7055" si="335">SQRT(SUMSQ(IF(OR(E6992="n/a",E6992="nd"),0,E6992),IF(OR(F6992="n/a",F6992="nd"),0,F6992),IF(OR(J6992="n/a",J6992="nd"),0,J6992)))</f>
        <v>0</v>
      </c>
      <c r="M6992" s="172">
        <v>127</v>
      </c>
      <c r="N6992" s="172">
        <v>64</v>
      </c>
      <c r="O6992" s="167" t="s">
        <v>133</v>
      </c>
      <c r="P6992" s="260" t="e">
        <f t="shared" si="333"/>
        <v>#NUM!</v>
      </c>
      <c r="S6992" s="272"/>
    </row>
    <row r="6993" spans="1:19">
      <c r="A6993" s="161" t="s">
        <v>8225</v>
      </c>
      <c r="C6993" s="161" t="s">
        <v>133</v>
      </c>
      <c r="F6993" s="163" t="s">
        <v>133</v>
      </c>
      <c r="G6993" s="266" t="s">
        <v>133</v>
      </c>
      <c r="H6993" s="163" t="s">
        <v>133</v>
      </c>
      <c r="I6993" s="163" t="s">
        <v>133</v>
      </c>
      <c r="J6993" s="163" t="s">
        <v>133</v>
      </c>
      <c r="K6993" s="164">
        <f t="shared" si="334"/>
        <v>0</v>
      </c>
      <c r="L6993" s="165">
        <f t="shared" si="335"/>
        <v>0</v>
      </c>
      <c r="M6993" s="172">
        <v>127</v>
      </c>
      <c r="N6993" s="172">
        <v>64</v>
      </c>
      <c r="O6993" s="167" t="s">
        <v>133</v>
      </c>
      <c r="P6993" s="260" t="e">
        <f t="shared" si="333"/>
        <v>#NUM!</v>
      </c>
      <c r="S6993" s="272"/>
    </row>
    <row r="6994" spans="1:19">
      <c r="A6994" s="161" t="s">
        <v>8226</v>
      </c>
      <c r="C6994" s="161" t="s">
        <v>133</v>
      </c>
      <c r="F6994" s="163" t="s">
        <v>133</v>
      </c>
      <c r="G6994" s="266" t="s">
        <v>133</v>
      </c>
      <c r="H6994" s="163" t="s">
        <v>133</v>
      </c>
      <c r="I6994" s="163" t="s">
        <v>133</v>
      </c>
      <c r="J6994" s="163" t="s">
        <v>133</v>
      </c>
      <c r="K6994" s="164">
        <f t="shared" si="334"/>
        <v>0</v>
      </c>
      <c r="L6994" s="165">
        <f t="shared" si="335"/>
        <v>0</v>
      </c>
      <c r="M6994" s="172">
        <v>127</v>
      </c>
      <c r="N6994" s="172">
        <v>64</v>
      </c>
      <c r="O6994" s="167" t="s">
        <v>133</v>
      </c>
      <c r="P6994" s="260" t="e">
        <f t="shared" si="333"/>
        <v>#NUM!</v>
      </c>
      <c r="S6994" s="272"/>
    </row>
    <row r="6995" spans="1:19">
      <c r="A6995" s="161" t="s">
        <v>8227</v>
      </c>
      <c r="C6995" s="161" t="s">
        <v>133</v>
      </c>
      <c r="F6995" s="163" t="s">
        <v>133</v>
      </c>
      <c r="G6995" s="266" t="s">
        <v>133</v>
      </c>
      <c r="H6995" s="163" t="s">
        <v>133</v>
      </c>
      <c r="I6995" s="163" t="s">
        <v>133</v>
      </c>
      <c r="J6995" s="163" t="s">
        <v>133</v>
      </c>
      <c r="K6995" s="164">
        <f t="shared" si="334"/>
        <v>0</v>
      </c>
      <c r="L6995" s="165">
        <f t="shared" si="335"/>
        <v>0</v>
      </c>
      <c r="M6995" s="172">
        <v>127</v>
      </c>
      <c r="N6995" s="172">
        <v>64</v>
      </c>
      <c r="O6995" s="167" t="s">
        <v>133</v>
      </c>
      <c r="P6995" s="260" t="e">
        <f t="shared" si="333"/>
        <v>#NUM!</v>
      </c>
      <c r="S6995" s="272"/>
    </row>
    <row r="6996" spans="1:19">
      <c r="A6996" s="161" t="s">
        <v>8228</v>
      </c>
      <c r="C6996" s="161" t="s">
        <v>133</v>
      </c>
      <c r="F6996" s="163" t="s">
        <v>133</v>
      </c>
      <c r="G6996" s="266" t="s">
        <v>133</v>
      </c>
      <c r="H6996" s="163" t="s">
        <v>133</v>
      </c>
      <c r="I6996" s="163" t="s">
        <v>133</v>
      </c>
      <c r="J6996" s="163" t="s">
        <v>133</v>
      </c>
      <c r="K6996" s="164">
        <f t="shared" si="334"/>
        <v>0</v>
      </c>
      <c r="L6996" s="165">
        <f t="shared" si="335"/>
        <v>0</v>
      </c>
      <c r="M6996" s="172">
        <v>127</v>
      </c>
      <c r="N6996" s="172">
        <v>64</v>
      </c>
      <c r="O6996" s="167" t="s">
        <v>133</v>
      </c>
      <c r="P6996" s="260" t="e">
        <f t="shared" si="333"/>
        <v>#NUM!</v>
      </c>
      <c r="S6996" s="272"/>
    </row>
    <row r="6997" spans="1:19">
      <c r="A6997" s="161" t="s">
        <v>8229</v>
      </c>
      <c r="C6997" s="161" t="s">
        <v>133</v>
      </c>
      <c r="F6997" s="163" t="s">
        <v>133</v>
      </c>
      <c r="G6997" s="266" t="s">
        <v>133</v>
      </c>
      <c r="H6997" s="163" t="s">
        <v>133</v>
      </c>
      <c r="I6997" s="163" t="s">
        <v>133</v>
      </c>
      <c r="J6997" s="163" t="s">
        <v>133</v>
      </c>
      <c r="K6997" s="164">
        <f t="shared" si="334"/>
        <v>0</v>
      </c>
      <c r="L6997" s="165">
        <f t="shared" si="335"/>
        <v>0</v>
      </c>
      <c r="M6997" s="172">
        <v>127</v>
      </c>
      <c r="N6997" s="172">
        <v>64</v>
      </c>
      <c r="O6997" s="167" t="s">
        <v>133</v>
      </c>
      <c r="P6997" s="260" t="e">
        <f t="shared" si="333"/>
        <v>#NUM!</v>
      </c>
      <c r="S6997" s="272"/>
    </row>
    <row r="6998" spans="1:19">
      <c r="A6998" s="161" t="s">
        <v>8230</v>
      </c>
      <c r="C6998" s="161" t="s">
        <v>133</v>
      </c>
      <c r="F6998" s="163" t="s">
        <v>133</v>
      </c>
      <c r="G6998" s="266" t="s">
        <v>133</v>
      </c>
      <c r="H6998" s="163" t="s">
        <v>133</v>
      </c>
      <c r="I6998" s="163" t="s">
        <v>133</v>
      </c>
      <c r="J6998" s="163" t="s">
        <v>133</v>
      </c>
      <c r="K6998" s="164">
        <f t="shared" si="334"/>
        <v>0</v>
      </c>
      <c r="L6998" s="165">
        <f t="shared" si="335"/>
        <v>0</v>
      </c>
      <c r="M6998" s="172">
        <v>127</v>
      </c>
      <c r="N6998" s="172">
        <v>64</v>
      </c>
      <c r="O6998" s="167" t="s">
        <v>133</v>
      </c>
      <c r="P6998" s="260" t="e">
        <f t="shared" si="333"/>
        <v>#NUM!</v>
      </c>
      <c r="S6998" s="272"/>
    </row>
    <row r="6999" spans="1:19">
      <c r="A6999" s="161" t="s">
        <v>8231</v>
      </c>
      <c r="C6999" s="161" t="s">
        <v>133</v>
      </c>
      <c r="F6999" s="163" t="s">
        <v>133</v>
      </c>
      <c r="G6999" s="266" t="s">
        <v>133</v>
      </c>
      <c r="H6999" s="163" t="s">
        <v>133</v>
      </c>
      <c r="I6999" s="163" t="s">
        <v>133</v>
      </c>
      <c r="J6999" s="163" t="s">
        <v>133</v>
      </c>
      <c r="K6999" s="164">
        <f t="shared" si="334"/>
        <v>0</v>
      </c>
      <c r="L6999" s="165">
        <f t="shared" si="335"/>
        <v>0</v>
      </c>
      <c r="M6999" s="172">
        <v>127</v>
      </c>
      <c r="N6999" s="172">
        <v>64</v>
      </c>
      <c r="O6999" s="167" t="s">
        <v>133</v>
      </c>
      <c r="P6999" s="260" t="e">
        <f t="shared" si="333"/>
        <v>#NUM!</v>
      </c>
      <c r="S6999" s="272"/>
    </row>
    <row r="7000" spans="1:19">
      <c r="A7000" s="161" t="s">
        <v>8232</v>
      </c>
      <c r="C7000" s="161" t="s">
        <v>133</v>
      </c>
      <c r="F7000" s="163" t="s">
        <v>133</v>
      </c>
      <c r="G7000" s="266" t="s">
        <v>133</v>
      </c>
      <c r="H7000" s="163" t="s">
        <v>133</v>
      </c>
      <c r="I7000" s="163" t="s">
        <v>133</v>
      </c>
      <c r="J7000" s="163" t="s">
        <v>133</v>
      </c>
      <c r="K7000" s="164">
        <f t="shared" si="334"/>
        <v>0</v>
      </c>
      <c r="L7000" s="165">
        <f t="shared" si="335"/>
        <v>0</v>
      </c>
      <c r="M7000" s="172">
        <v>127</v>
      </c>
      <c r="N7000" s="172">
        <v>64</v>
      </c>
      <c r="O7000" s="167" t="s">
        <v>133</v>
      </c>
      <c r="P7000" s="260" t="e">
        <f t="shared" si="333"/>
        <v>#NUM!</v>
      </c>
      <c r="S7000" s="272"/>
    </row>
    <row r="7001" spans="1:19">
      <c r="A7001" s="161" t="s">
        <v>8233</v>
      </c>
      <c r="C7001" s="161" t="s">
        <v>133</v>
      </c>
      <c r="F7001" s="163" t="s">
        <v>133</v>
      </c>
      <c r="G7001" s="266" t="s">
        <v>133</v>
      </c>
      <c r="H7001" s="163" t="s">
        <v>133</v>
      </c>
      <c r="I7001" s="163" t="s">
        <v>133</v>
      </c>
      <c r="J7001" s="163" t="s">
        <v>133</v>
      </c>
      <c r="K7001" s="164">
        <f t="shared" si="334"/>
        <v>0</v>
      </c>
      <c r="L7001" s="165">
        <f t="shared" si="335"/>
        <v>0</v>
      </c>
      <c r="M7001" s="172">
        <v>127</v>
      </c>
      <c r="N7001" s="172">
        <v>64</v>
      </c>
      <c r="O7001" s="167" t="s">
        <v>133</v>
      </c>
      <c r="P7001" s="260" t="e">
        <f t="shared" si="333"/>
        <v>#NUM!</v>
      </c>
      <c r="S7001" s="272"/>
    </row>
    <row r="7002" spans="1:19">
      <c r="A7002" s="161" t="s">
        <v>8234</v>
      </c>
      <c r="C7002" s="161" t="s">
        <v>133</v>
      </c>
      <c r="F7002" s="163" t="s">
        <v>133</v>
      </c>
      <c r="G7002" s="266" t="s">
        <v>133</v>
      </c>
      <c r="H7002" s="163" t="s">
        <v>133</v>
      </c>
      <c r="I7002" s="163" t="s">
        <v>133</v>
      </c>
      <c r="J7002" s="163" t="s">
        <v>133</v>
      </c>
      <c r="K7002" s="164">
        <f t="shared" si="334"/>
        <v>0</v>
      </c>
      <c r="L7002" s="165">
        <f t="shared" si="335"/>
        <v>0</v>
      </c>
      <c r="M7002" s="172">
        <v>127</v>
      </c>
      <c r="N7002" s="172">
        <v>64</v>
      </c>
      <c r="O7002" s="167" t="s">
        <v>133</v>
      </c>
      <c r="P7002" s="260" t="e">
        <f t="shared" si="333"/>
        <v>#NUM!</v>
      </c>
      <c r="S7002" s="272"/>
    </row>
    <row r="7003" spans="1:19">
      <c r="A7003" s="161" t="s">
        <v>8235</v>
      </c>
      <c r="C7003" s="161" t="s">
        <v>133</v>
      </c>
      <c r="F7003" s="163" t="s">
        <v>133</v>
      </c>
      <c r="G7003" s="266" t="s">
        <v>133</v>
      </c>
      <c r="H7003" s="163" t="s">
        <v>133</v>
      </c>
      <c r="I7003" s="163" t="s">
        <v>133</v>
      </c>
      <c r="J7003" s="163" t="s">
        <v>133</v>
      </c>
      <c r="K7003" s="164">
        <f t="shared" si="334"/>
        <v>0</v>
      </c>
      <c r="L7003" s="165">
        <f t="shared" si="335"/>
        <v>0</v>
      </c>
      <c r="M7003" s="172">
        <v>127</v>
      </c>
      <c r="N7003" s="172">
        <v>64</v>
      </c>
      <c r="O7003" s="167" t="s">
        <v>133</v>
      </c>
      <c r="P7003" s="260" t="e">
        <f t="shared" si="333"/>
        <v>#NUM!</v>
      </c>
      <c r="S7003" s="272"/>
    </row>
    <row r="7004" spans="1:19">
      <c r="A7004" s="161" t="s">
        <v>8236</v>
      </c>
      <c r="C7004" s="161" t="s">
        <v>133</v>
      </c>
      <c r="F7004" s="163" t="s">
        <v>133</v>
      </c>
      <c r="G7004" s="266" t="s">
        <v>133</v>
      </c>
      <c r="H7004" s="163" t="s">
        <v>133</v>
      </c>
      <c r="I7004" s="163" t="s">
        <v>133</v>
      </c>
      <c r="J7004" s="163" t="s">
        <v>133</v>
      </c>
      <c r="K7004" s="164">
        <f t="shared" si="334"/>
        <v>0</v>
      </c>
      <c r="L7004" s="165">
        <f t="shared" si="335"/>
        <v>0</v>
      </c>
      <c r="M7004" s="172">
        <v>127</v>
      </c>
      <c r="N7004" s="172">
        <v>64</v>
      </c>
      <c r="O7004" s="167" t="s">
        <v>133</v>
      </c>
      <c r="P7004" s="260" t="e">
        <f t="shared" si="333"/>
        <v>#NUM!</v>
      </c>
      <c r="S7004" s="272"/>
    </row>
    <row r="7005" spans="1:19">
      <c r="A7005" s="161" t="s">
        <v>8237</v>
      </c>
      <c r="C7005" s="161" t="s">
        <v>133</v>
      </c>
      <c r="F7005" s="163" t="s">
        <v>133</v>
      </c>
      <c r="G7005" s="266" t="s">
        <v>133</v>
      </c>
      <c r="H7005" s="163" t="s">
        <v>133</v>
      </c>
      <c r="I7005" s="163" t="s">
        <v>133</v>
      </c>
      <c r="J7005" s="163" t="s">
        <v>133</v>
      </c>
      <c r="K7005" s="164">
        <f t="shared" si="334"/>
        <v>0</v>
      </c>
      <c r="L7005" s="165">
        <f t="shared" si="335"/>
        <v>0</v>
      </c>
      <c r="M7005" s="172">
        <v>127</v>
      </c>
      <c r="N7005" s="172">
        <v>64</v>
      </c>
      <c r="O7005" s="167" t="s">
        <v>133</v>
      </c>
      <c r="P7005" s="260" t="e">
        <f t="shared" si="333"/>
        <v>#NUM!</v>
      </c>
      <c r="S7005" s="272"/>
    </row>
    <row r="7006" spans="1:19">
      <c r="A7006" s="161" t="s">
        <v>8238</v>
      </c>
      <c r="C7006" s="161" t="s">
        <v>133</v>
      </c>
      <c r="F7006" s="163" t="s">
        <v>133</v>
      </c>
      <c r="G7006" s="266" t="s">
        <v>133</v>
      </c>
      <c r="H7006" s="163" t="s">
        <v>133</v>
      </c>
      <c r="I7006" s="163" t="s">
        <v>133</v>
      </c>
      <c r="J7006" s="163" t="s">
        <v>133</v>
      </c>
      <c r="K7006" s="164">
        <f t="shared" si="334"/>
        <v>0</v>
      </c>
      <c r="L7006" s="165">
        <f t="shared" si="335"/>
        <v>0</v>
      </c>
      <c r="M7006" s="172">
        <v>127</v>
      </c>
      <c r="N7006" s="172">
        <v>64</v>
      </c>
      <c r="O7006" s="167" t="s">
        <v>133</v>
      </c>
      <c r="P7006" s="260" t="e">
        <f t="shared" si="333"/>
        <v>#NUM!</v>
      </c>
      <c r="S7006" s="272"/>
    </row>
    <row r="7007" spans="1:19">
      <c r="A7007" s="161" t="s">
        <v>8239</v>
      </c>
      <c r="C7007" s="161" t="s">
        <v>133</v>
      </c>
      <c r="F7007" s="163" t="s">
        <v>133</v>
      </c>
      <c r="G7007" s="266" t="s">
        <v>133</v>
      </c>
      <c r="H7007" s="163" t="s">
        <v>133</v>
      </c>
      <c r="I7007" s="163" t="s">
        <v>133</v>
      </c>
      <c r="J7007" s="163" t="s">
        <v>133</v>
      </c>
      <c r="K7007" s="164">
        <f t="shared" si="334"/>
        <v>0</v>
      </c>
      <c r="L7007" s="165">
        <f t="shared" si="335"/>
        <v>0</v>
      </c>
      <c r="M7007" s="172">
        <v>127</v>
      </c>
      <c r="N7007" s="172">
        <v>64</v>
      </c>
      <c r="O7007" s="167" t="s">
        <v>133</v>
      </c>
      <c r="P7007" s="260" t="e">
        <f t="shared" si="333"/>
        <v>#NUM!</v>
      </c>
      <c r="S7007" s="272"/>
    </row>
    <row r="7008" spans="1:19">
      <c r="A7008" s="161" t="s">
        <v>8240</v>
      </c>
      <c r="C7008" s="161" t="s">
        <v>133</v>
      </c>
      <c r="F7008" s="163" t="s">
        <v>133</v>
      </c>
      <c r="G7008" s="266" t="s">
        <v>133</v>
      </c>
      <c r="H7008" s="163" t="s">
        <v>133</v>
      </c>
      <c r="I7008" s="163" t="s">
        <v>133</v>
      </c>
      <c r="J7008" s="163" t="s">
        <v>133</v>
      </c>
      <c r="K7008" s="164">
        <f t="shared" si="334"/>
        <v>0</v>
      </c>
      <c r="L7008" s="165">
        <f t="shared" si="335"/>
        <v>0</v>
      </c>
      <c r="M7008" s="172">
        <v>127</v>
      </c>
      <c r="N7008" s="172">
        <v>64</v>
      </c>
      <c r="O7008" s="167" t="s">
        <v>133</v>
      </c>
      <c r="P7008" s="260" t="e">
        <f t="shared" si="333"/>
        <v>#NUM!</v>
      </c>
      <c r="S7008" s="272"/>
    </row>
    <row r="7009" spans="1:19">
      <c r="A7009" s="161" t="s">
        <v>8241</v>
      </c>
      <c r="C7009" s="161" t="s">
        <v>133</v>
      </c>
      <c r="F7009" s="163" t="s">
        <v>133</v>
      </c>
      <c r="G7009" s="266" t="s">
        <v>133</v>
      </c>
      <c r="H7009" s="163" t="s">
        <v>133</v>
      </c>
      <c r="I7009" s="163" t="s">
        <v>133</v>
      </c>
      <c r="J7009" s="163" t="s">
        <v>133</v>
      </c>
      <c r="K7009" s="164">
        <f t="shared" si="334"/>
        <v>0</v>
      </c>
      <c r="L7009" s="165">
        <f t="shared" si="335"/>
        <v>0</v>
      </c>
      <c r="M7009" s="172">
        <v>127</v>
      </c>
      <c r="N7009" s="172">
        <v>64</v>
      </c>
      <c r="O7009" s="167" t="s">
        <v>133</v>
      </c>
      <c r="P7009" s="260" t="e">
        <f t="shared" si="333"/>
        <v>#NUM!</v>
      </c>
      <c r="S7009" s="272"/>
    </row>
    <row r="7010" spans="1:19">
      <c r="A7010" s="161" t="s">
        <v>8242</v>
      </c>
      <c r="C7010" s="161" t="s">
        <v>133</v>
      </c>
      <c r="F7010" s="163" t="s">
        <v>133</v>
      </c>
      <c r="G7010" s="266" t="s">
        <v>133</v>
      </c>
      <c r="H7010" s="163" t="s">
        <v>133</v>
      </c>
      <c r="I7010" s="163" t="s">
        <v>133</v>
      </c>
      <c r="J7010" s="163" t="s">
        <v>133</v>
      </c>
      <c r="K7010" s="164">
        <f t="shared" si="334"/>
        <v>0</v>
      </c>
      <c r="L7010" s="165">
        <f t="shared" si="335"/>
        <v>0</v>
      </c>
      <c r="M7010" s="172">
        <v>127</v>
      </c>
      <c r="N7010" s="172">
        <v>64</v>
      </c>
      <c r="O7010" s="167" t="s">
        <v>133</v>
      </c>
      <c r="P7010" s="260" t="e">
        <f t="shared" si="333"/>
        <v>#NUM!</v>
      </c>
      <c r="S7010" s="272"/>
    </row>
    <row r="7011" spans="1:19">
      <c r="A7011" s="161" t="s">
        <v>8243</v>
      </c>
      <c r="C7011" s="161" t="s">
        <v>133</v>
      </c>
      <c r="F7011" s="163" t="s">
        <v>133</v>
      </c>
      <c r="G7011" s="266" t="s">
        <v>133</v>
      </c>
      <c r="H7011" s="163" t="s">
        <v>133</v>
      </c>
      <c r="I7011" s="163" t="s">
        <v>133</v>
      </c>
      <c r="J7011" s="163" t="s">
        <v>133</v>
      </c>
      <c r="K7011" s="164">
        <f t="shared" si="334"/>
        <v>0</v>
      </c>
      <c r="L7011" s="165">
        <f t="shared" si="335"/>
        <v>0</v>
      </c>
      <c r="M7011" s="172">
        <v>127</v>
      </c>
      <c r="N7011" s="172">
        <v>64</v>
      </c>
      <c r="O7011" s="167" t="s">
        <v>133</v>
      </c>
      <c r="P7011" s="260" t="e">
        <f t="shared" si="333"/>
        <v>#NUM!</v>
      </c>
      <c r="S7011" s="272"/>
    </row>
    <row r="7012" spans="1:19">
      <c r="A7012" s="161" t="s">
        <v>8244</v>
      </c>
      <c r="C7012" s="161" t="s">
        <v>133</v>
      </c>
      <c r="F7012" s="163" t="s">
        <v>133</v>
      </c>
      <c r="G7012" s="266" t="s">
        <v>133</v>
      </c>
      <c r="H7012" s="163" t="s">
        <v>133</v>
      </c>
      <c r="I7012" s="163" t="s">
        <v>133</v>
      </c>
      <c r="J7012" s="163" t="s">
        <v>133</v>
      </c>
      <c r="K7012" s="164">
        <f t="shared" si="334"/>
        <v>0</v>
      </c>
      <c r="L7012" s="165">
        <f t="shared" si="335"/>
        <v>0</v>
      </c>
      <c r="M7012" s="172">
        <v>127</v>
      </c>
      <c r="N7012" s="172">
        <v>64</v>
      </c>
      <c r="O7012" s="167" t="s">
        <v>133</v>
      </c>
      <c r="P7012" s="260" t="e">
        <f t="shared" si="333"/>
        <v>#NUM!</v>
      </c>
      <c r="S7012" s="272"/>
    </row>
    <row r="7013" spans="1:19">
      <c r="A7013" s="161" t="s">
        <v>8245</v>
      </c>
      <c r="C7013" s="161" t="s">
        <v>133</v>
      </c>
      <c r="F7013" s="163" t="s">
        <v>133</v>
      </c>
      <c r="G7013" s="266" t="s">
        <v>133</v>
      </c>
      <c r="H7013" s="163" t="s">
        <v>133</v>
      </c>
      <c r="I7013" s="163" t="s">
        <v>133</v>
      </c>
      <c r="J7013" s="163" t="s">
        <v>133</v>
      </c>
      <c r="K7013" s="164">
        <f t="shared" si="334"/>
        <v>0</v>
      </c>
      <c r="L7013" s="165">
        <f t="shared" si="335"/>
        <v>0</v>
      </c>
      <c r="M7013" s="172">
        <v>127</v>
      </c>
      <c r="N7013" s="172">
        <v>64</v>
      </c>
      <c r="O7013" s="167" t="s">
        <v>133</v>
      </c>
      <c r="P7013" s="260" t="e">
        <f t="shared" si="333"/>
        <v>#NUM!</v>
      </c>
      <c r="S7013" s="272"/>
    </row>
    <row r="7014" spans="1:19">
      <c r="A7014" s="161" t="s">
        <v>8246</v>
      </c>
      <c r="C7014" s="161" t="s">
        <v>133</v>
      </c>
      <c r="F7014" s="163" t="s">
        <v>133</v>
      </c>
      <c r="G7014" s="266" t="s">
        <v>133</v>
      </c>
      <c r="H7014" s="163" t="s">
        <v>133</v>
      </c>
      <c r="I7014" s="163" t="s">
        <v>133</v>
      </c>
      <c r="J7014" s="163" t="s">
        <v>133</v>
      </c>
      <c r="K7014" s="164">
        <f t="shared" si="334"/>
        <v>0</v>
      </c>
      <c r="L7014" s="165">
        <f t="shared" si="335"/>
        <v>0</v>
      </c>
      <c r="M7014" s="172">
        <v>127</v>
      </c>
      <c r="N7014" s="172">
        <v>64</v>
      </c>
      <c r="O7014" s="167" t="s">
        <v>133</v>
      </c>
      <c r="P7014" s="260" t="e">
        <f t="shared" si="333"/>
        <v>#NUM!</v>
      </c>
      <c r="S7014" s="272"/>
    </row>
    <row r="7015" spans="1:19">
      <c r="A7015" s="161" t="s">
        <v>8247</v>
      </c>
      <c r="C7015" s="161" t="s">
        <v>133</v>
      </c>
      <c r="F7015" s="163" t="s">
        <v>133</v>
      </c>
      <c r="G7015" s="266" t="s">
        <v>133</v>
      </c>
      <c r="H7015" s="163" t="s">
        <v>133</v>
      </c>
      <c r="I7015" s="163" t="s">
        <v>133</v>
      </c>
      <c r="J7015" s="163" t="s">
        <v>133</v>
      </c>
      <c r="K7015" s="164">
        <f t="shared" si="334"/>
        <v>0</v>
      </c>
      <c r="L7015" s="165">
        <f t="shared" si="335"/>
        <v>0</v>
      </c>
      <c r="M7015" s="172">
        <v>127</v>
      </c>
      <c r="N7015" s="172">
        <v>64</v>
      </c>
      <c r="O7015" s="167" t="s">
        <v>133</v>
      </c>
      <c r="P7015" s="260" t="e">
        <f t="shared" si="333"/>
        <v>#NUM!</v>
      </c>
      <c r="S7015" s="272"/>
    </row>
    <row r="7016" spans="1:19">
      <c r="A7016" s="161" t="s">
        <v>8248</v>
      </c>
      <c r="C7016" s="161" t="s">
        <v>133</v>
      </c>
      <c r="F7016" s="163" t="s">
        <v>133</v>
      </c>
      <c r="G7016" s="266" t="s">
        <v>133</v>
      </c>
      <c r="H7016" s="163" t="s">
        <v>133</v>
      </c>
      <c r="I7016" s="163" t="s">
        <v>133</v>
      </c>
      <c r="J7016" s="163" t="s">
        <v>133</v>
      </c>
      <c r="K7016" s="164">
        <f t="shared" si="334"/>
        <v>0</v>
      </c>
      <c r="L7016" s="165">
        <f t="shared" si="335"/>
        <v>0</v>
      </c>
      <c r="M7016" s="172">
        <v>127</v>
      </c>
      <c r="N7016" s="172">
        <v>64</v>
      </c>
      <c r="O7016" s="167" t="s">
        <v>133</v>
      </c>
      <c r="P7016" s="260" t="e">
        <f t="shared" si="333"/>
        <v>#NUM!</v>
      </c>
      <c r="S7016" s="272"/>
    </row>
    <row r="7017" spans="1:19">
      <c r="A7017" s="161" t="s">
        <v>8249</v>
      </c>
      <c r="C7017" s="161" t="s">
        <v>133</v>
      </c>
      <c r="F7017" s="163" t="s">
        <v>133</v>
      </c>
      <c r="G7017" s="266" t="s">
        <v>133</v>
      </c>
      <c r="H7017" s="163" t="s">
        <v>133</v>
      </c>
      <c r="I7017" s="163" t="s">
        <v>133</v>
      </c>
      <c r="J7017" s="163" t="s">
        <v>133</v>
      </c>
      <c r="K7017" s="164">
        <f t="shared" si="334"/>
        <v>0</v>
      </c>
      <c r="L7017" s="165">
        <f t="shared" si="335"/>
        <v>0</v>
      </c>
      <c r="M7017" s="172">
        <v>127</v>
      </c>
      <c r="N7017" s="172">
        <v>64</v>
      </c>
      <c r="O7017" s="167" t="s">
        <v>133</v>
      </c>
      <c r="P7017" s="260" t="e">
        <f t="shared" si="333"/>
        <v>#NUM!</v>
      </c>
      <c r="S7017" s="272"/>
    </row>
    <row r="7018" spans="1:19">
      <c r="A7018" s="161" t="s">
        <v>8250</v>
      </c>
      <c r="C7018" s="161" t="s">
        <v>133</v>
      </c>
      <c r="F7018" s="163" t="s">
        <v>133</v>
      </c>
      <c r="G7018" s="266" t="s">
        <v>133</v>
      </c>
      <c r="H7018" s="163" t="s">
        <v>133</v>
      </c>
      <c r="I7018" s="163" t="s">
        <v>133</v>
      </c>
      <c r="J7018" s="163" t="s">
        <v>133</v>
      </c>
      <c r="K7018" s="164">
        <f t="shared" si="334"/>
        <v>0</v>
      </c>
      <c r="L7018" s="165">
        <f t="shared" si="335"/>
        <v>0</v>
      </c>
      <c r="M7018" s="172">
        <v>127</v>
      </c>
      <c r="N7018" s="172">
        <v>64</v>
      </c>
      <c r="O7018" s="167" t="s">
        <v>133</v>
      </c>
      <c r="P7018" s="260" t="e">
        <f t="shared" si="333"/>
        <v>#NUM!</v>
      </c>
      <c r="S7018" s="272"/>
    </row>
    <row r="7019" spans="1:19">
      <c r="A7019" s="161" t="s">
        <v>8251</v>
      </c>
      <c r="C7019" s="161" t="s">
        <v>133</v>
      </c>
      <c r="F7019" s="163" t="s">
        <v>133</v>
      </c>
      <c r="G7019" s="266" t="s">
        <v>133</v>
      </c>
      <c r="H7019" s="163" t="s">
        <v>133</v>
      </c>
      <c r="I7019" s="163" t="s">
        <v>133</v>
      </c>
      <c r="J7019" s="163" t="s">
        <v>133</v>
      </c>
      <c r="K7019" s="164">
        <f t="shared" si="334"/>
        <v>0</v>
      </c>
      <c r="L7019" s="165">
        <f t="shared" si="335"/>
        <v>0</v>
      </c>
      <c r="M7019" s="172">
        <v>127</v>
      </c>
      <c r="N7019" s="172">
        <v>64</v>
      </c>
      <c r="O7019" s="167" t="s">
        <v>133</v>
      </c>
      <c r="P7019" s="260" t="e">
        <f t="shared" si="333"/>
        <v>#NUM!</v>
      </c>
      <c r="S7019" s="272"/>
    </row>
    <row r="7020" spans="1:19">
      <c r="A7020" s="161" t="s">
        <v>8252</v>
      </c>
      <c r="C7020" s="161" t="s">
        <v>133</v>
      </c>
      <c r="F7020" s="163" t="s">
        <v>133</v>
      </c>
      <c r="G7020" s="266" t="s">
        <v>133</v>
      </c>
      <c r="H7020" s="163" t="s">
        <v>133</v>
      </c>
      <c r="I7020" s="163" t="s">
        <v>133</v>
      </c>
      <c r="J7020" s="163" t="s">
        <v>133</v>
      </c>
      <c r="K7020" s="164">
        <f t="shared" si="334"/>
        <v>0</v>
      </c>
      <c r="L7020" s="165">
        <f t="shared" si="335"/>
        <v>0</v>
      </c>
      <c r="M7020" s="172">
        <v>127</v>
      </c>
      <c r="N7020" s="172">
        <v>64</v>
      </c>
      <c r="O7020" s="167" t="s">
        <v>133</v>
      </c>
      <c r="P7020" s="260" t="e">
        <f t="shared" si="333"/>
        <v>#NUM!</v>
      </c>
      <c r="S7020" s="272"/>
    </row>
    <row r="7021" spans="1:19">
      <c r="A7021" s="161" t="s">
        <v>8253</v>
      </c>
      <c r="C7021" s="161" t="s">
        <v>133</v>
      </c>
      <c r="F7021" s="163" t="s">
        <v>133</v>
      </c>
      <c r="G7021" s="266" t="s">
        <v>133</v>
      </c>
      <c r="H7021" s="163" t="s">
        <v>133</v>
      </c>
      <c r="I7021" s="163" t="s">
        <v>133</v>
      </c>
      <c r="J7021" s="163" t="s">
        <v>133</v>
      </c>
      <c r="K7021" s="164">
        <f t="shared" si="334"/>
        <v>0</v>
      </c>
      <c r="L7021" s="165">
        <f t="shared" si="335"/>
        <v>0</v>
      </c>
      <c r="M7021" s="172">
        <v>127</v>
      </c>
      <c r="N7021" s="172">
        <v>64</v>
      </c>
      <c r="O7021" s="167" t="s">
        <v>133</v>
      </c>
      <c r="P7021" s="260" t="e">
        <f t="shared" si="333"/>
        <v>#NUM!</v>
      </c>
      <c r="S7021" s="272"/>
    </row>
    <row r="7022" spans="1:19">
      <c r="A7022" s="161" t="s">
        <v>8254</v>
      </c>
      <c r="C7022" s="161" t="s">
        <v>133</v>
      </c>
      <c r="F7022" s="163" t="s">
        <v>133</v>
      </c>
      <c r="G7022" s="266" t="s">
        <v>133</v>
      </c>
      <c r="H7022" s="163" t="s">
        <v>133</v>
      </c>
      <c r="I7022" s="163" t="s">
        <v>133</v>
      </c>
      <c r="J7022" s="163" t="s">
        <v>133</v>
      </c>
      <c r="K7022" s="164">
        <f t="shared" si="334"/>
        <v>0</v>
      </c>
      <c r="L7022" s="165">
        <f t="shared" si="335"/>
        <v>0</v>
      </c>
      <c r="M7022" s="172">
        <v>127</v>
      </c>
      <c r="N7022" s="172">
        <v>64</v>
      </c>
      <c r="O7022" s="167" t="s">
        <v>133</v>
      </c>
      <c r="P7022" s="260" t="e">
        <f t="shared" si="333"/>
        <v>#NUM!</v>
      </c>
      <c r="S7022" s="272"/>
    </row>
    <row r="7023" spans="1:19">
      <c r="A7023" s="161" t="s">
        <v>8255</v>
      </c>
      <c r="C7023" s="161" t="s">
        <v>133</v>
      </c>
      <c r="F7023" s="163" t="s">
        <v>133</v>
      </c>
      <c r="G7023" s="266" t="s">
        <v>133</v>
      </c>
      <c r="H7023" s="163" t="s">
        <v>133</v>
      </c>
      <c r="I7023" s="163" t="s">
        <v>133</v>
      </c>
      <c r="J7023" s="163" t="s">
        <v>133</v>
      </c>
      <c r="K7023" s="164">
        <f t="shared" si="334"/>
        <v>0</v>
      </c>
      <c r="L7023" s="165">
        <f t="shared" si="335"/>
        <v>0</v>
      </c>
      <c r="M7023" s="172">
        <v>127</v>
      </c>
      <c r="N7023" s="172">
        <v>64</v>
      </c>
      <c r="O7023" s="167" t="s">
        <v>133</v>
      </c>
      <c r="P7023" s="260" t="e">
        <f t="shared" si="333"/>
        <v>#NUM!</v>
      </c>
      <c r="S7023" s="272"/>
    </row>
    <row r="7024" spans="1:19">
      <c r="A7024" s="161" t="s">
        <v>8256</v>
      </c>
      <c r="C7024" s="161" t="s">
        <v>133</v>
      </c>
      <c r="F7024" s="163" t="s">
        <v>133</v>
      </c>
      <c r="G7024" s="266" t="s">
        <v>133</v>
      </c>
      <c r="H7024" s="163" t="s">
        <v>133</v>
      </c>
      <c r="I7024" s="163" t="s">
        <v>133</v>
      </c>
      <c r="J7024" s="163" t="s">
        <v>133</v>
      </c>
      <c r="K7024" s="164">
        <f t="shared" si="334"/>
        <v>0</v>
      </c>
      <c r="L7024" s="165">
        <f t="shared" si="335"/>
        <v>0</v>
      </c>
      <c r="M7024" s="172">
        <v>127</v>
      </c>
      <c r="N7024" s="172">
        <v>64</v>
      </c>
      <c r="O7024" s="167" t="s">
        <v>133</v>
      </c>
      <c r="P7024" s="260" t="e">
        <f t="shared" si="333"/>
        <v>#NUM!</v>
      </c>
      <c r="S7024" s="272"/>
    </row>
    <row r="7025" spans="1:19">
      <c r="A7025" s="161" t="s">
        <v>8257</v>
      </c>
      <c r="C7025" s="161" t="s">
        <v>133</v>
      </c>
      <c r="F7025" s="163" t="s">
        <v>133</v>
      </c>
      <c r="G7025" s="266" t="s">
        <v>133</v>
      </c>
      <c r="H7025" s="163" t="s">
        <v>133</v>
      </c>
      <c r="I7025" s="163" t="s">
        <v>133</v>
      </c>
      <c r="J7025" s="163" t="s">
        <v>133</v>
      </c>
      <c r="K7025" s="164">
        <f t="shared" si="334"/>
        <v>0</v>
      </c>
      <c r="L7025" s="165">
        <f t="shared" si="335"/>
        <v>0</v>
      </c>
      <c r="M7025" s="172">
        <v>127</v>
      </c>
      <c r="N7025" s="172">
        <v>64</v>
      </c>
      <c r="O7025" s="167" t="s">
        <v>133</v>
      </c>
      <c r="P7025" s="260" t="e">
        <f t="shared" si="333"/>
        <v>#NUM!</v>
      </c>
      <c r="S7025" s="272"/>
    </row>
    <row r="7026" spans="1:19">
      <c r="A7026" s="161" t="s">
        <v>8258</v>
      </c>
      <c r="C7026" s="161" t="s">
        <v>133</v>
      </c>
      <c r="F7026" s="163" t="s">
        <v>133</v>
      </c>
      <c r="G7026" s="266" t="s">
        <v>133</v>
      </c>
      <c r="H7026" s="163" t="s">
        <v>133</v>
      </c>
      <c r="I7026" s="163" t="s">
        <v>133</v>
      </c>
      <c r="J7026" s="163" t="s">
        <v>133</v>
      </c>
      <c r="K7026" s="164">
        <f t="shared" si="334"/>
        <v>0</v>
      </c>
      <c r="L7026" s="165">
        <f t="shared" si="335"/>
        <v>0</v>
      </c>
      <c r="M7026" s="172">
        <v>127</v>
      </c>
      <c r="N7026" s="172">
        <v>64</v>
      </c>
      <c r="O7026" s="167" t="s">
        <v>133</v>
      </c>
      <c r="P7026" s="260" t="e">
        <f t="shared" si="333"/>
        <v>#NUM!</v>
      </c>
      <c r="S7026" s="272"/>
    </row>
    <row r="7027" spans="1:19">
      <c r="A7027" s="161" t="s">
        <v>8259</v>
      </c>
      <c r="C7027" s="161" t="s">
        <v>133</v>
      </c>
      <c r="F7027" s="163" t="s">
        <v>133</v>
      </c>
      <c r="G7027" s="266" t="s">
        <v>133</v>
      </c>
      <c r="H7027" s="163" t="s">
        <v>133</v>
      </c>
      <c r="I7027" s="163" t="s">
        <v>133</v>
      </c>
      <c r="J7027" s="163" t="s">
        <v>133</v>
      </c>
      <c r="K7027" s="164">
        <f t="shared" si="334"/>
        <v>0</v>
      </c>
      <c r="L7027" s="165">
        <f t="shared" si="335"/>
        <v>0</v>
      </c>
      <c r="M7027" s="172">
        <v>127</v>
      </c>
      <c r="N7027" s="172">
        <v>64</v>
      </c>
      <c r="O7027" s="167" t="s">
        <v>133</v>
      </c>
      <c r="P7027" s="260" t="e">
        <f t="shared" si="333"/>
        <v>#NUM!</v>
      </c>
      <c r="S7027" s="272"/>
    </row>
    <row r="7028" spans="1:19">
      <c r="A7028" s="161" t="s">
        <v>8260</v>
      </c>
      <c r="C7028" s="161" t="s">
        <v>133</v>
      </c>
      <c r="F7028" s="163" t="s">
        <v>133</v>
      </c>
      <c r="G7028" s="266" t="s">
        <v>133</v>
      </c>
      <c r="H7028" s="163" t="s">
        <v>133</v>
      </c>
      <c r="I7028" s="163" t="s">
        <v>133</v>
      </c>
      <c r="J7028" s="163" t="s">
        <v>133</v>
      </c>
      <c r="K7028" s="164">
        <f t="shared" si="334"/>
        <v>0</v>
      </c>
      <c r="L7028" s="165">
        <f t="shared" si="335"/>
        <v>0</v>
      </c>
      <c r="M7028" s="172">
        <v>127</v>
      </c>
      <c r="N7028" s="172">
        <v>64</v>
      </c>
      <c r="O7028" s="167" t="s">
        <v>133</v>
      </c>
      <c r="P7028" s="260" t="e">
        <f t="shared" si="333"/>
        <v>#NUM!</v>
      </c>
      <c r="S7028" s="272"/>
    </row>
    <row r="7029" spans="1:19">
      <c r="A7029" s="161" t="s">
        <v>8261</v>
      </c>
      <c r="C7029" s="161" t="s">
        <v>133</v>
      </c>
      <c r="F7029" s="163" t="s">
        <v>133</v>
      </c>
      <c r="G7029" s="266" t="s">
        <v>133</v>
      </c>
      <c r="H7029" s="163" t="s">
        <v>133</v>
      </c>
      <c r="I7029" s="163" t="s">
        <v>133</v>
      </c>
      <c r="J7029" s="163" t="s">
        <v>133</v>
      </c>
      <c r="K7029" s="164">
        <f t="shared" si="334"/>
        <v>0</v>
      </c>
      <c r="L7029" s="165">
        <f t="shared" si="335"/>
        <v>0</v>
      </c>
      <c r="M7029" s="172">
        <v>127</v>
      </c>
      <c r="N7029" s="172">
        <v>64</v>
      </c>
      <c r="O7029" s="167" t="s">
        <v>133</v>
      </c>
      <c r="P7029" s="260" t="e">
        <f t="shared" si="333"/>
        <v>#NUM!</v>
      </c>
      <c r="S7029" s="272"/>
    </row>
    <row r="7030" spans="1:19">
      <c r="A7030" s="161" t="s">
        <v>8262</v>
      </c>
      <c r="C7030" s="161" t="s">
        <v>133</v>
      </c>
      <c r="F7030" s="163" t="s">
        <v>133</v>
      </c>
      <c r="G7030" s="266" t="s">
        <v>133</v>
      </c>
      <c r="H7030" s="163" t="s">
        <v>133</v>
      </c>
      <c r="I7030" s="163" t="s">
        <v>133</v>
      </c>
      <c r="J7030" s="163" t="s">
        <v>133</v>
      </c>
      <c r="K7030" s="164">
        <f t="shared" si="334"/>
        <v>0</v>
      </c>
      <c r="L7030" s="165">
        <f t="shared" si="335"/>
        <v>0</v>
      </c>
      <c r="M7030" s="172">
        <v>127</v>
      </c>
      <c r="N7030" s="172">
        <v>64</v>
      </c>
      <c r="O7030" s="167" t="s">
        <v>133</v>
      </c>
      <c r="P7030" s="260" t="e">
        <f t="shared" si="333"/>
        <v>#NUM!</v>
      </c>
      <c r="S7030" s="272"/>
    </row>
    <row r="7031" spans="1:19">
      <c r="A7031" s="161" t="s">
        <v>8263</v>
      </c>
      <c r="C7031" s="161" t="s">
        <v>133</v>
      </c>
      <c r="F7031" s="163" t="s">
        <v>133</v>
      </c>
      <c r="G7031" s="266" t="s">
        <v>133</v>
      </c>
      <c r="H7031" s="163" t="s">
        <v>133</v>
      </c>
      <c r="I7031" s="163" t="s">
        <v>133</v>
      </c>
      <c r="J7031" s="163" t="s">
        <v>133</v>
      </c>
      <c r="K7031" s="164">
        <f t="shared" si="334"/>
        <v>0</v>
      </c>
      <c r="L7031" s="165">
        <f t="shared" si="335"/>
        <v>0</v>
      </c>
      <c r="M7031" s="172">
        <v>127</v>
      </c>
      <c r="N7031" s="172">
        <v>64</v>
      </c>
      <c r="O7031" s="167" t="s">
        <v>133</v>
      </c>
      <c r="P7031" s="260" t="e">
        <f t="shared" si="333"/>
        <v>#NUM!</v>
      </c>
      <c r="S7031" s="272"/>
    </row>
    <row r="7032" spans="1:19">
      <c r="A7032" s="161" t="s">
        <v>8264</v>
      </c>
      <c r="C7032" s="161" t="s">
        <v>133</v>
      </c>
      <c r="F7032" s="163" t="s">
        <v>133</v>
      </c>
      <c r="G7032" s="266" t="s">
        <v>133</v>
      </c>
      <c r="H7032" s="163" t="s">
        <v>133</v>
      </c>
      <c r="I7032" s="163" t="s">
        <v>133</v>
      </c>
      <c r="J7032" s="163" t="s">
        <v>133</v>
      </c>
      <c r="K7032" s="164">
        <f t="shared" si="334"/>
        <v>0</v>
      </c>
      <c r="L7032" s="165">
        <f t="shared" si="335"/>
        <v>0</v>
      </c>
      <c r="M7032" s="172">
        <v>127</v>
      </c>
      <c r="N7032" s="172">
        <v>64</v>
      </c>
      <c r="O7032" s="167" t="s">
        <v>133</v>
      </c>
      <c r="P7032" s="260" t="e">
        <f t="shared" si="333"/>
        <v>#NUM!</v>
      </c>
      <c r="S7032" s="272"/>
    </row>
    <row r="7033" spans="1:19">
      <c r="A7033" s="161" t="s">
        <v>8265</v>
      </c>
      <c r="C7033" s="161" t="s">
        <v>133</v>
      </c>
      <c r="F7033" s="163" t="s">
        <v>133</v>
      </c>
      <c r="G7033" s="266" t="s">
        <v>133</v>
      </c>
      <c r="H7033" s="163" t="s">
        <v>133</v>
      </c>
      <c r="I7033" s="163" t="s">
        <v>133</v>
      </c>
      <c r="J7033" s="163" t="s">
        <v>133</v>
      </c>
      <c r="K7033" s="164">
        <f t="shared" si="334"/>
        <v>0</v>
      </c>
      <c r="L7033" s="165">
        <f t="shared" si="335"/>
        <v>0</v>
      </c>
      <c r="M7033" s="172">
        <v>127</v>
      </c>
      <c r="N7033" s="172">
        <v>64</v>
      </c>
      <c r="O7033" s="167" t="s">
        <v>133</v>
      </c>
      <c r="P7033" s="260" t="e">
        <f t="shared" si="333"/>
        <v>#NUM!</v>
      </c>
      <c r="S7033" s="272"/>
    </row>
    <row r="7034" spans="1:19">
      <c r="A7034" s="161" t="s">
        <v>8266</v>
      </c>
      <c r="C7034" s="161" t="s">
        <v>133</v>
      </c>
      <c r="F7034" s="163" t="s">
        <v>133</v>
      </c>
      <c r="G7034" s="266" t="s">
        <v>133</v>
      </c>
      <c r="H7034" s="163" t="s">
        <v>133</v>
      </c>
      <c r="I7034" s="163" t="s">
        <v>133</v>
      </c>
      <c r="J7034" s="163" t="s">
        <v>133</v>
      </c>
      <c r="K7034" s="164">
        <f t="shared" si="334"/>
        <v>0</v>
      </c>
      <c r="L7034" s="165">
        <f t="shared" si="335"/>
        <v>0</v>
      </c>
      <c r="M7034" s="172">
        <v>127</v>
      </c>
      <c r="N7034" s="172">
        <v>64</v>
      </c>
      <c r="O7034" s="167" t="s">
        <v>133</v>
      </c>
      <c r="P7034" s="260" t="e">
        <f t="shared" si="333"/>
        <v>#NUM!</v>
      </c>
      <c r="S7034" s="272"/>
    </row>
    <row r="7035" spans="1:19">
      <c r="A7035" s="161" t="s">
        <v>8267</v>
      </c>
      <c r="C7035" s="161" t="s">
        <v>133</v>
      </c>
      <c r="F7035" s="163" t="s">
        <v>133</v>
      </c>
      <c r="G7035" s="266" t="s">
        <v>133</v>
      </c>
      <c r="H7035" s="163" t="s">
        <v>133</v>
      </c>
      <c r="I7035" s="163" t="s">
        <v>133</v>
      </c>
      <c r="J7035" s="163" t="s">
        <v>133</v>
      </c>
      <c r="K7035" s="164">
        <f t="shared" si="334"/>
        <v>0</v>
      </c>
      <c r="L7035" s="165">
        <f t="shared" si="335"/>
        <v>0</v>
      </c>
      <c r="M7035" s="172">
        <v>127</v>
      </c>
      <c r="N7035" s="172">
        <v>64</v>
      </c>
      <c r="O7035" s="167" t="s">
        <v>133</v>
      </c>
      <c r="P7035" s="260" t="e">
        <f t="shared" si="333"/>
        <v>#NUM!</v>
      </c>
      <c r="S7035" s="272"/>
    </row>
    <row r="7036" spans="1:19">
      <c r="A7036" s="161" t="s">
        <v>8268</v>
      </c>
      <c r="C7036" s="161" t="s">
        <v>133</v>
      </c>
      <c r="F7036" s="163" t="s">
        <v>133</v>
      </c>
      <c r="G7036" s="266" t="s">
        <v>133</v>
      </c>
      <c r="H7036" s="163" t="s">
        <v>133</v>
      </c>
      <c r="I7036" s="163" t="s">
        <v>133</v>
      </c>
      <c r="J7036" s="163" t="s">
        <v>133</v>
      </c>
      <c r="K7036" s="164">
        <f t="shared" si="334"/>
        <v>0</v>
      </c>
      <c r="L7036" s="165">
        <f t="shared" si="335"/>
        <v>0</v>
      </c>
      <c r="M7036" s="172">
        <v>127</v>
      </c>
      <c r="N7036" s="172">
        <v>64</v>
      </c>
      <c r="O7036" s="167" t="s">
        <v>133</v>
      </c>
      <c r="P7036" s="260" t="e">
        <f t="shared" si="333"/>
        <v>#NUM!</v>
      </c>
      <c r="S7036" s="272"/>
    </row>
    <row r="7037" spans="1:19">
      <c r="A7037" s="161" t="s">
        <v>8269</v>
      </c>
      <c r="C7037" s="161" t="s">
        <v>133</v>
      </c>
      <c r="F7037" s="163" t="s">
        <v>133</v>
      </c>
      <c r="G7037" s="266" t="s">
        <v>133</v>
      </c>
      <c r="H7037" s="163" t="s">
        <v>133</v>
      </c>
      <c r="I7037" s="163" t="s">
        <v>133</v>
      </c>
      <c r="J7037" s="163" t="s">
        <v>133</v>
      </c>
      <c r="K7037" s="164">
        <f t="shared" si="334"/>
        <v>0</v>
      </c>
      <c r="L7037" s="165">
        <f t="shared" si="335"/>
        <v>0</v>
      </c>
      <c r="M7037" s="172">
        <v>127</v>
      </c>
      <c r="N7037" s="172">
        <v>64</v>
      </c>
      <c r="O7037" s="167" t="s">
        <v>133</v>
      </c>
      <c r="P7037" s="260" t="e">
        <f t="shared" si="333"/>
        <v>#NUM!</v>
      </c>
      <c r="S7037" s="272"/>
    </row>
    <row r="7038" spans="1:19">
      <c r="A7038" s="161" t="s">
        <v>8270</v>
      </c>
      <c r="C7038" s="161" t="s">
        <v>133</v>
      </c>
      <c r="F7038" s="163" t="s">
        <v>133</v>
      </c>
      <c r="G7038" s="266" t="s">
        <v>133</v>
      </c>
      <c r="H7038" s="163" t="s">
        <v>133</v>
      </c>
      <c r="I7038" s="163" t="s">
        <v>133</v>
      </c>
      <c r="J7038" s="163" t="s">
        <v>133</v>
      </c>
      <c r="K7038" s="164">
        <f t="shared" si="334"/>
        <v>0</v>
      </c>
      <c r="L7038" s="165">
        <f t="shared" si="335"/>
        <v>0</v>
      </c>
      <c r="M7038" s="172">
        <v>127</v>
      </c>
      <c r="N7038" s="172">
        <v>64</v>
      </c>
      <c r="O7038" s="167" t="s">
        <v>133</v>
      </c>
      <c r="P7038" s="260" t="e">
        <f t="shared" si="333"/>
        <v>#NUM!</v>
      </c>
      <c r="S7038" s="272"/>
    </row>
    <row r="7039" spans="1:19">
      <c r="A7039" s="161" t="s">
        <v>8271</v>
      </c>
      <c r="C7039" s="161" t="s">
        <v>133</v>
      </c>
      <c r="F7039" s="163" t="s">
        <v>133</v>
      </c>
      <c r="G7039" s="266" t="s">
        <v>133</v>
      </c>
      <c r="H7039" s="163" t="s">
        <v>133</v>
      </c>
      <c r="I7039" s="163" t="s">
        <v>133</v>
      </c>
      <c r="J7039" s="163" t="s">
        <v>133</v>
      </c>
      <c r="K7039" s="164">
        <f t="shared" si="334"/>
        <v>0</v>
      </c>
      <c r="L7039" s="165">
        <f t="shared" si="335"/>
        <v>0</v>
      </c>
      <c r="M7039" s="172">
        <v>127</v>
      </c>
      <c r="N7039" s="172">
        <v>64</v>
      </c>
      <c r="O7039" s="167" t="s">
        <v>133</v>
      </c>
      <c r="P7039" s="260" t="e">
        <f t="shared" si="333"/>
        <v>#NUM!</v>
      </c>
      <c r="S7039" s="272"/>
    </row>
    <row r="7040" spans="1:19">
      <c r="A7040" s="161" t="s">
        <v>8272</v>
      </c>
      <c r="C7040" s="161" t="s">
        <v>133</v>
      </c>
      <c r="F7040" s="163" t="s">
        <v>133</v>
      </c>
      <c r="G7040" s="266" t="s">
        <v>133</v>
      </c>
      <c r="H7040" s="163" t="s">
        <v>133</v>
      </c>
      <c r="I7040" s="163" t="s">
        <v>133</v>
      </c>
      <c r="J7040" s="163" t="s">
        <v>133</v>
      </c>
      <c r="K7040" s="164">
        <f t="shared" si="334"/>
        <v>0</v>
      </c>
      <c r="L7040" s="165">
        <f t="shared" si="335"/>
        <v>0</v>
      </c>
      <c r="M7040" s="172">
        <v>127</v>
      </c>
      <c r="N7040" s="172">
        <v>64</v>
      </c>
      <c r="O7040" s="167" t="s">
        <v>133</v>
      </c>
      <c r="P7040" s="260" t="e">
        <f t="shared" si="333"/>
        <v>#NUM!</v>
      </c>
      <c r="S7040" s="272"/>
    </row>
    <row r="7041" spans="1:19">
      <c r="A7041" s="161" t="s">
        <v>8273</v>
      </c>
      <c r="C7041" s="161" t="s">
        <v>133</v>
      </c>
      <c r="F7041" s="163" t="s">
        <v>133</v>
      </c>
      <c r="G7041" s="266" t="s">
        <v>133</v>
      </c>
      <c r="H7041" s="163" t="s">
        <v>133</v>
      </c>
      <c r="I7041" s="163" t="s">
        <v>133</v>
      </c>
      <c r="J7041" s="163" t="s">
        <v>133</v>
      </c>
      <c r="K7041" s="164">
        <f t="shared" si="334"/>
        <v>0</v>
      </c>
      <c r="L7041" s="165">
        <f t="shared" si="335"/>
        <v>0</v>
      </c>
      <c r="M7041" s="172">
        <v>127</v>
      </c>
      <c r="N7041" s="172">
        <v>64</v>
      </c>
      <c r="O7041" s="167" t="s">
        <v>133</v>
      </c>
      <c r="P7041" s="260" t="e">
        <f t="shared" si="333"/>
        <v>#NUM!</v>
      </c>
      <c r="S7041" s="272"/>
    </row>
    <row r="7042" spans="1:19">
      <c r="A7042" s="161" t="s">
        <v>8274</v>
      </c>
      <c r="C7042" s="161" t="s">
        <v>133</v>
      </c>
      <c r="F7042" s="163" t="s">
        <v>133</v>
      </c>
      <c r="G7042" s="266" t="s">
        <v>133</v>
      </c>
      <c r="H7042" s="163" t="s">
        <v>133</v>
      </c>
      <c r="I7042" s="163" t="s">
        <v>133</v>
      </c>
      <c r="J7042" s="163" t="s">
        <v>133</v>
      </c>
      <c r="K7042" s="164">
        <f t="shared" si="334"/>
        <v>0</v>
      </c>
      <c r="L7042" s="165">
        <f t="shared" si="335"/>
        <v>0</v>
      </c>
      <c r="M7042" s="172">
        <v>127</v>
      </c>
      <c r="N7042" s="172">
        <v>64</v>
      </c>
      <c r="O7042" s="167" t="s">
        <v>133</v>
      </c>
      <c r="P7042" s="260" t="e">
        <f t="shared" si="333"/>
        <v>#NUM!</v>
      </c>
      <c r="S7042" s="272"/>
    </row>
    <row r="7043" spans="1:19">
      <c r="A7043" s="161" t="s">
        <v>8275</v>
      </c>
      <c r="C7043" s="161" t="s">
        <v>133</v>
      </c>
      <c r="F7043" s="163" t="s">
        <v>133</v>
      </c>
      <c r="G7043" s="266" t="s">
        <v>133</v>
      </c>
      <c r="H7043" s="163" t="s">
        <v>133</v>
      </c>
      <c r="I7043" s="163" t="s">
        <v>133</v>
      </c>
      <c r="J7043" s="163" t="s">
        <v>133</v>
      </c>
      <c r="K7043" s="164">
        <f t="shared" si="334"/>
        <v>0</v>
      </c>
      <c r="L7043" s="165">
        <f t="shared" si="335"/>
        <v>0</v>
      </c>
      <c r="M7043" s="172">
        <v>127</v>
      </c>
      <c r="N7043" s="172">
        <v>64</v>
      </c>
      <c r="O7043" s="167" t="s">
        <v>133</v>
      </c>
      <c r="P7043" s="260" t="e">
        <f t="shared" si="333"/>
        <v>#NUM!</v>
      </c>
      <c r="S7043" s="272"/>
    </row>
    <row r="7044" spans="1:19">
      <c r="A7044" s="161" t="s">
        <v>8276</v>
      </c>
      <c r="C7044" s="161" t="s">
        <v>133</v>
      </c>
      <c r="F7044" s="163" t="s">
        <v>133</v>
      </c>
      <c r="G7044" s="266" t="s">
        <v>133</v>
      </c>
      <c r="H7044" s="163" t="s">
        <v>133</v>
      </c>
      <c r="I7044" s="163" t="s">
        <v>133</v>
      </c>
      <c r="J7044" s="163" t="s">
        <v>133</v>
      </c>
      <c r="K7044" s="164">
        <f t="shared" si="334"/>
        <v>0</v>
      </c>
      <c r="L7044" s="165">
        <f t="shared" si="335"/>
        <v>0</v>
      </c>
      <c r="M7044" s="172">
        <v>127</v>
      </c>
      <c r="N7044" s="172">
        <v>64</v>
      </c>
      <c r="O7044" s="167" t="s">
        <v>133</v>
      </c>
      <c r="P7044" s="260" t="e">
        <f t="shared" si="333"/>
        <v>#NUM!</v>
      </c>
      <c r="S7044" s="272"/>
    </row>
    <row r="7045" spans="1:19">
      <c r="A7045" s="161" t="s">
        <v>8277</v>
      </c>
      <c r="C7045" s="161" t="s">
        <v>133</v>
      </c>
      <c r="F7045" s="163" t="s">
        <v>133</v>
      </c>
      <c r="G7045" s="266" t="s">
        <v>133</v>
      </c>
      <c r="H7045" s="163" t="s">
        <v>133</v>
      </c>
      <c r="I7045" s="163" t="s">
        <v>133</v>
      </c>
      <c r="J7045" s="163" t="s">
        <v>133</v>
      </c>
      <c r="K7045" s="164">
        <f t="shared" si="334"/>
        <v>0</v>
      </c>
      <c r="L7045" s="165">
        <f t="shared" si="335"/>
        <v>0</v>
      </c>
      <c r="M7045" s="172">
        <v>127</v>
      </c>
      <c r="N7045" s="172">
        <v>64</v>
      </c>
      <c r="O7045" s="167" t="s">
        <v>133</v>
      </c>
      <c r="P7045" s="260" t="e">
        <f t="shared" si="333"/>
        <v>#NUM!</v>
      </c>
      <c r="S7045" s="272"/>
    </row>
    <row r="7046" spans="1:19">
      <c r="A7046" s="161" t="s">
        <v>8278</v>
      </c>
      <c r="C7046" s="161" t="s">
        <v>133</v>
      </c>
      <c r="F7046" s="163" t="s">
        <v>133</v>
      </c>
      <c r="G7046" s="266" t="s">
        <v>133</v>
      </c>
      <c r="H7046" s="163" t="s">
        <v>133</v>
      </c>
      <c r="I7046" s="163" t="s">
        <v>133</v>
      </c>
      <c r="J7046" s="163" t="s">
        <v>133</v>
      </c>
      <c r="K7046" s="164">
        <f t="shared" si="334"/>
        <v>0</v>
      </c>
      <c r="L7046" s="165">
        <f t="shared" si="335"/>
        <v>0</v>
      </c>
      <c r="M7046" s="172">
        <v>127</v>
      </c>
      <c r="N7046" s="172">
        <v>64</v>
      </c>
      <c r="O7046" s="167" t="s">
        <v>133</v>
      </c>
      <c r="P7046" s="260" t="e">
        <f t="shared" si="333"/>
        <v>#NUM!</v>
      </c>
      <c r="S7046" s="272"/>
    </row>
    <row r="7047" spans="1:19">
      <c r="A7047" s="161" t="s">
        <v>8279</v>
      </c>
      <c r="C7047" s="161" t="s">
        <v>133</v>
      </c>
      <c r="F7047" s="163" t="s">
        <v>133</v>
      </c>
      <c r="G7047" s="266" t="s">
        <v>133</v>
      </c>
      <c r="H7047" s="163" t="s">
        <v>133</v>
      </c>
      <c r="I7047" s="163" t="s">
        <v>133</v>
      </c>
      <c r="J7047" s="163" t="s">
        <v>133</v>
      </c>
      <c r="K7047" s="164">
        <f t="shared" si="334"/>
        <v>0</v>
      </c>
      <c r="L7047" s="165">
        <f t="shared" si="335"/>
        <v>0</v>
      </c>
      <c r="M7047" s="172">
        <v>127</v>
      </c>
      <c r="N7047" s="172">
        <v>64</v>
      </c>
      <c r="O7047" s="167" t="s">
        <v>133</v>
      </c>
      <c r="P7047" s="260" t="e">
        <f t="shared" si="333"/>
        <v>#NUM!</v>
      </c>
      <c r="S7047" s="272"/>
    </row>
    <row r="7048" spans="1:19">
      <c r="A7048" s="161" t="s">
        <v>8280</v>
      </c>
      <c r="C7048" s="161" t="s">
        <v>133</v>
      </c>
      <c r="F7048" s="163" t="s">
        <v>133</v>
      </c>
      <c r="G7048" s="266" t="s">
        <v>133</v>
      </c>
      <c r="H7048" s="163" t="s">
        <v>133</v>
      </c>
      <c r="I7048" s="163" t="s">
        <v>133</v>
      </c>
      <c r="J7048" s="163" t="s">
        <v>133</v>
      </c>
      <c r="K7048" s="164">
        <f t="shared" si="334"/>
        <v>0</v>
      </c>
      <c r="L7048" s="165">
        <f t="shared" si="335"/>
        <v>0</v>
      </c>
      <c r="M7048" s="172">
        <v>127</v>
      </c>
      <c r="N7048" s="172">
        <v>64</v>
      </c>
      <c r="O7048" s="167" t="s">
        <v>133</v>
      </c>
      <c r="P7048" s="260" t="e">
        <f t="shared" si="333"/>
        <v>#NUM!</v>
      </c>
      <c r="S7048" s="272"/>
    </row>
    <row r="7049" spans="1:19">
      <c r="A7049" s="161" t="s">
        <v>8281</v>
      </c>
      <c r="C7049" s="161" t="s">
        <v>133</v>
      </c>
      <c r="F7049" s="163" t="s">
        <v>133</v>
      </c>
      <c r="G7049" s="266" t="s">
        <v>133</v>
      </c>
      <c r="H7049" s="163" t="s">
        <v>133</v>
      </c>
      <c r="I7049" s="163" t="s">
        <v>133</v>
      </c>
      <c r="J7049" s="163" t="s">
        <v>133</v>
      </c>
      <c r="K7049" s="164">
        <f t="shared" si="334"/>
        <v>0</v>
      </c>
      <c r="L7049" s="165">
        <f t="shared" si="335"/>
        <v>0</v>
      </c>
      <c r="M7049" s="172">
        <v>127</v>
      </c>
      <c r="N7049" s="172">
        <v>64</v>
      </c>
      <c r="O7049" s="167" t="s">
        <v>133</v>
      </c>
      <c r="P7049" s="260" t="e">
        <f t="shared" si="333"/>
        <v>#NUM!</v>
      </c>
      <c r="S7049" s="272"/>
    </row>
    <row r="7050" spans="1:19">
      <c r="A7050" s="161" t="s">
        <v>8282</v>
      </c>
      <c r="C7050" s="161" t="s">
        <v>133</v>
      </c>
      <c r="F7050" s="163" t="s">
        <v>133</v>
      </c>
      <c r="G7050" s="266" t="s">
        <v>133</v>
      </c>
      <c r="H7050" s="163" t="s">
        <v>133</v>
      </c>
      <c r="I7050" s="163" t="s">
        <v>133</v>
      </c>
      <c r="J7050" s="163" t="s">
        <v>133</v>
      </c>
      <c r="K7050" s="164">
        <f t="shared" si="334"/>
        <v>0</v>
      </c>
      <c r="L7050" s="165">
        <f t="shared" si="335"/>
        <v>0</v>
      </c>
      <c r="M7050" s="172">
        <v>127</v>
      </c>
      <c r="N7050" s="172">
        <v>64</v>
      </c>
      <c r="O7050" s="167" t="s">
        <v>133</v>
      </c>
      <c r="P7050" s="260" t="e">
        <f t="shared" si="333"/>
        <v>#NUM!</v>
      </c>
      <c r="S7050" s="272"/>
    </row>
    <row r="7051" spans="1:19">
      <c r="A7051" s="161" t="s">
        <v>8283</v>
      </c>
      <c r="C7051" s="161" t="s">
        <v>133</v>
      </c>
      <c r="F7051" s="163" t="s">
        <v>133</v>
      </c>
      <c r="G7051" s="266" t="s">
        <v>133</v>
      </c>
      <c r="H7051" s="163" t="s">
        <v>133</v>
      </c>
      <c r="I7051" s="163" t="s">
        <v>133</v>
      </c>
      <c r="J7051" s="163" t="s">
        <v>133</v>
      </c>
      <c r="K7051" s="164">
        <f t="shared" si="334"/>
        <v>0</v>
      </c>
      <c r="L7051" s="165">
        <f t="shared" si="335"/>
        <v>0</v>
      </c>
      <c r="M7051" s="172">
        <v>127</v>
      </c>
      <c r="N7051" s="172">
        <v>64</v>
      </c>
      <c r="O7051" s="167" t="s">
        <v>133</v>
      </c>
      <c r="P7051" s="260" t="e">
        <f t="shared" si="333"/>
        <v>#NUM!</v>
      </c>
      <c r="S7051" s="272"/>
    </row>
    <row r="7052" spans="1:19">
      <c r="A7052" s="161" t="s">
        <v>8284</v>
      </c>
      <c r="C7052" s="161" t="s">
        <v>133</v>
      </c>
      <c r="F7052" s="163" t="s">
        <v>133</v>
      </c>
      <c r="G7052" s="266" t="s">
        <v>133</v>
      </c>
      <c r="H7052" s="163" t="s">
        <v>133</v>
      </c>
      <c r="I7052" s="163" t="s">
        <v>133</v>
      </c>
      <c r="J7052" s="163" t="s">
        <v>133</v>
      </c>
      <c r="K7052" s="164">
        <f t="shared" si="334"/>
        <v>0</v>
      </c>
      <c r="L7052" s="165">
        <f t="shared" si="335"/>
        <v>0</v>
      </c>
      <c r="M7052" s="172">
        <v>127</v>
      </c>
      <c r="N7052" s="172">
        <v>64</v>
      </c>
      <c r="O7052" s="167" t="s">
        <v>133</v>
      </c>
      <c r="P7052" s="260" t="e">
        <f t="shared" si="333"/>
        <v>#NUM!</v>
      </c>
      <c r="S7052" s="272"/>
    </row>
    <row r="7053" spans="1:19">
      <c r="A7053" s="161" t="s">
        <v>8285</v>
      </c>
      <c r="C7053" s="161" t="s">
        <v>133</v>
      </c>
      <c r="F7053" s="163" t="s">
        <v>133</v>
      </c>
      <c r="G7053" s="266" t="s">
        <v>133</v>
      </c>
      <c r="H7053" s="163" t="s">
        <v>133</v>
      </c>
      <c r="I7053" s="163" t="s">
        <v>133</v>
      </c>
      <c r="J7053" s="163" t="s">
        <v>133</v>
      </c>
      <c r="K7053" s="164">
        <f t="shared" si="334"/>
        <v>0</v>
      </c>
      <c r="L7053" s="165">
        <f t="shared" si="335"/>
        <v>0</v>
      </c>
      <c r="M7053" s="172">
        <v>127</v>
      </c>
      <c r="N7053" s="172">
        <v>64</v>
      </c>
      <c r="O7053" s="167" t="s">
        <v>133</v>
      </c>
      <c r="P7053" s="260" t="e">
        <f t="shared" si="333"/>
        <v>#NUM!</v>
      </c>
      <c r="S7053" s="272"/>
    </row>
    <row r="7054" spans="1:19">
      <c r="A7054" s="161" t="s">
        <v>8286</v>
      </c>
      <c r="C7054" s="161" t="s">
        <v>133</v>
      </c>
      <c r="F7054" s="163" t="s">
        <v>133</v>
      </c>
      <c r="G7054" s="266" t="s">
        <v>133</v>
      </c>
      <c r="H7054" s="163" t="s">
        <v>133</v>
      </c>
      <c r="I7054" s="163" t="s">
        <v>133</v>
      </c>
      <c r="J7054" s="163" t="s">
        <v>133</v>
      </c>
      <c r="K7054" s="164">
        <f t="shared" si="334"/>
        <v>0</v>
      </c>
      <c r="L7054" s="165">
        <f t="shared" si="335"/>
        <v>0</v>
      </c>
      <c r="M7054" s="172">
        <v>127</v>
      </c>
      <c r="N7054" s="172">
        <v>64</v>
      </c>
      <c r="O7054" s="167" t="s">
        <v>133</v>
      </c>
      <c r="P7054" s="260" t="e">
        <f t="shared" si="333"/>
        <v>#NUM!</v>
      </c>
      <c r="S7054" s="272"/>
    </row>
    <row r="7055" spans="1:19">
      <c r="A7055" s="161" t="s">
        <v>8287</v>
      </c>
      <c r="C7055" s="161" t="s">
        <v>133</v>
      </c>
      <c r="F7055" s="163" t="s">
        <v>133</v>
      </c>
      <c r="G7055" s="266" t="s">
        <v>133</v>
      </c>
      <c r="H7055" s="163" t="s">
        <v>133</v>
      </c>
      <c r="I7055" s="163" t="s">
        <v>133</v>
      </c>
      <c r="J7055" s="163" t="s">
        <v>133</v>
      </c>
      <c r="K7055" s="164">
        <f t="shared" si="334"/>
        <v>0</v>
      </c>
      <c r="L7055" s="165">
        <f t="shared" si="335"/>
        <v>0</v>
      </c>
      <c r="M7055" s="172">
        <v>127</v>
      </c>
      <c r="N7055" s="172">
        <v>64</v>
      </c>
      <c r="O7055" s="167" t="s">
        <v>133</v>
      </c>
      <c r="P7055" s="260" t="e">
        <f t="shared" ref="P7055:P7118" si="336">MEDIAN(Q7055:R7055)</f>
        <v>#NUM!</v>
      </c>
      <c r="S7055" s="272"/>
    </row>
    <row r="7056" spans="1:19">
      <c r="A7056" s="161" t="s">
        <v>8288</v>
      </c>
      <c r="C7056" s="161" t="s">
        <v>133</v>
      </c>
      <c r="F7056" s="163" t="s">
        <v>133</v>
      </c>
      <c r="G7056" s="266" t="s">
        <v>133</v>
      </c>
      <c r="H7056" s="163" t="s">
        <v>133</v>
      </c>
      <c r="I7056" s="163" t="s">
        <v>133</v>
      </c>
      <c r="J7056" s="163" t="s">
        <v>133</v>
      </c>
      <c r="K7056" s="164">
        <f t="shared" ref="K7056:K7119" si="337">IF(OR(D7056="n/a",D7056="nd"),0,D7056)+IF(OR(I7056="n/a",I7056="nd"),0,I7056)</f>
        <v>0</v>
      </c>
      <c r="L7056" s="165">
        <f t="shared" ref="L7056:L7119" si="338">SQRT(SUMSQ(IF(OR(E7056="n/a",E7056="nd"),0,E7056),IF(OR(F7056="n/a",F7056="nd"),0,F7056),IF(OR(J7056="n/a",J7056="nd"),0,J7056)))</f>
        <v>0</v>
      </c>
      <c r="M7056" s="172">
        <v>127</v>
      </c>
      <c r="N7056" s="172">
        <v>64</v>
      </c>
      <c r="O7056" s="167" t="s">
        <v>133</v>
      </c>
      <c r="P7056" s="260" t="e">
        <f t="shared" si="336"/>
        <v>#NUM!</v>
      </c>
      <c r="S7056" s="272"/>
    </row>
    <row r="7057" spans="1:19">
      <c r="A7057" s="161" t="s">
        <v>8289</v>
      </c>
      <c r="C7057" s="161" t="s">
        <v>133</v>
      </c>
      <c r="F7057" s="163" t="s">
        <v>133</v>
      </c>
      <c r="G7057" s="266" t="s">
        <v>133</v>
      </c>
      <c r="H7057" s="163" t="s">
        <v>133</v>
      </c>
      <c r="I7057" s="163" t="s">
        <v>133</v>
      </c>
      <c r="J7057" s="163" t="s">
        <v>133</v>
      </c>
      <c r="K7057" s="164">
        <f t="shared" si="337"/>
        <v>0</v>
      </c>
      <c r="L7057" s="165">
        <f t="shared" si="338"/>
        <v>0</v>
      </c>
      <c r="M7057" s="172">
        <v>127</v>
      </c>
      <c r="N7057" s="172">
        <v>64</v>
      </c>
      <c r="O7057" s="167" t="s">
        <v>133</v>
      </c>
      <c r="P7057" s="260" t="e">
        <f t="shared" si="336"/>
        <v>#NUM!</v>
      </c>
      <c r="S7057" s="272"/>
    </row>
    <row r="7058" spans="1:19">
      <c r="A7058" s="161" t="s">
        <v>8290</v>
      </c>
      <c r="C7058" s="161" t="s">
        <v>133</v>
      </c>
      <c r="F7058" s="163" t="s">
        <v>133</v>
      </c>
      <c r="G7058" s="266" t="s">
        <v>133</v>
      </c>
      <c r="H7058" s="163" t="s">
        <v>133</v>
      </c>
      <c r="I7058" s="163" t="s">
        <v>133</v>
      </c>
      <c r="J7058" s="163" t="s">
        <v>133</v>
      </c>
      <c r="K7058" s="164">
        <f t="shared" si="337"/>
        <v>0</v>
      </c>
      <c r="L7058" s="165">
        <f t="shared" si="338"/>
        <v>0</v>
      </c>
      <c r="M7058" s="172">
        <v>127</v>
      </c>
      <c r="N7058" s="172">
        <v>64</v>
      </c>
      <c r="O7058" s="167" t="s">
        <v>133</v>
      </c>
      <c r="P7058" s="260" t="e">
        <f t="shared" si="336"/>
        <v>#NUM!</v>
      </c>
      <c r="S7058" s="272"/>
    </row>
    <row r="7059" spans="1:19">
      <c r="A7059" s="161" t="s">
        <v>8291</v>
      </c>
      <c r="C7059" s="161" t="s">
        <v>133</v>
      </c>
      <c r="F7059" s="163" t="s">
        <v>133</v>
      </c>
      <c r="G7059" s="266" t="s">
        <v>133</v>
      </c>
      <c r="H7059" s="163" t="s">
        <v>133</v>
      </c>
      <c r="I7059" s="163" t="s">
        <v>133</v>
      </c>
      <c r="J7059" s="163" t="s">
        <v>133</v>
      </c>
      <c r="K7059" s="164">
        <f t="shared" si="337"/>
        <v>0</v>
      </c>
      <c r="L7059" s="165">
        <f t="shared" si="338"/>
        <v>0</v>
      </c>
      <c r="M7059" s="172">
        <v>127</v>
      </c>
      <c r="N7059" s="172">
        <v>64</v>
      </c>
      <c r="O7059" s="167" t="s">
        <v>133</v>
      </c>
      <c r="P7059" s="260" t="e">
        <f t="shared" si="336"/>
        <v>#NUM!</v>
      </c>
      <c r="S7059" s="272"/>
    </row>
    <row r="7060" spans="1:19">
      <c r="A7060" s="161" t="s">
        <v>8292</v>
      </c>
      <c r="C7060" s="161" t="s">
        <v>133</v>
      </c>
      <c r="F7060" s="163" t="s">
        <v>133</v>
      </c>
      <c r="G7060" s="266" t="s">
        <v>133</v>
      </c>
      <c r="H7060" s="163" t="s">
        <v>133</v>
      </c>
      <c r="I7060" s="163" t="s">
        <v>133</v>
      </c>
      <c r="J7060" s="163" t="s">
        <v>133</v>
      </c>
      <c r="K7060" s="164">
        <f t="shared" si="337"/>
        <v>0</v>
      </c>
      <c r="L7060" s="165">
        <f t="shared" si="338"/>
        <v>0</v>
      </c>
      <c r="M7060" s="172">
        <v>127</v>
      </c>
      <c r="N7060" s="172">
        <v>64</v>
      </c>
      <c r="O7060" s="167" t="s">
        <v>133</v>
      </c>
      <c r="P7060" s="260" t="e">
        <f t="shared" si="336"/>
        <v>#NUM!</v>
      </c>
      <c r="S7060" s="272"/>
    </row>
    <row r="7061" spans="1:19">
      <c r="A7061" s="161" t="s">
        <v>8293</v>
      </c>
      <c r="C7061" s="161" t="s">
        <v>133</v>
      </c>
      <c r="F7061" s="163" t="s">
        <v>133</v>
      </c>
      <c r="G7061" s="266" t="s">
        <v>133</v>
      </c>
      <c r="H7061" s="163" t="s">
        <v>133</v>
      </c>
      <c r="I7061" s="163" t="s">
        <v>133</v>
      </c>
      <c r="J7061" s="163" t="s">
        <v>133</v>
      </c>
      <c r="K7061" s="164">
        <f t="shared" si="337"/>
        <v>0</v>
      </c>
      <c r="L7061" s="165">
        <f t="shared" si="338"/>
        <v>0</v>
      </c>
      <c r="M7061" s="172">
        <v>127</v>
      </c>
      <c r="N7061" s="172">
        <v>64</v>
      </c>
      <c r="O7061" s="167" t="s">
        <v>133</v>
      </c>
      <c r="P7061" s="260" t="e">
        <f t="shared" si="336"/>
        <v>#NUM!</v>
      </c>
      <c r="S7061" s="272"/>
    </row>
    <row r="7062" spans="1:19">
      <c r="A7062" s="161" t="s">
        <v>8294</v>
      </c>
      <c r="C7062" s="161" t="s">
        <v>133</v>
      </c>
      <c r="F7062" s="163" t="s">
        <v>133</v>
      </c>
      <c r="G7062" s="266" t="s">
        <v>133</v>
      </c>
      <c r="H7062" s="163" t="s">
        <v>133</v>
      </c>
      <c r="I7062" s="163" t="s">
        <v>133</v>
      </c>
      <c r="J7062" s="163" t="s">
        <v>133</v>
      </c>
      <c r="K7062" s="164">
        <f t="shared" si="337"/>
        <v>0</v>
      </c>
      <c r="L7062" s="165">
        <f t="shared" si="338"/>
        <v>0</v>
      </c>
      <c r="M7062" s="172">
        <v>127</v>
      </c>
      <c r="N7062" s="172">
        <v>64</v>
      </c>
      <c r="O7062" s="167" t="s">
        <v>133</v>
      </c>
      <c r="P7062" s="260" t="e">
        <f t="shared" si="336"/>
        <v>#NUM!</v>
      </c>
      <c r="S7062" s="272"/>
    </row>
    <row r="7063" spans="1:19">
      <c r="A7063" s="161" t="s">
        <v>8295</v>
      </c>
      <c r="C7063" s="161" t="s">
        <v>133</v>
      </c>
      <c r="F7063" s="163" t="s">
        <v>133</v>
      </c>
      <c r="G7063" s="266" t="s">
        <v>133</v>
      </c>
      <c r="H7063" s="163" t="s">
        <v>133</v>
      </c>
      <c r="I7063" s="163" t="s">
        <v>133</v>
      </c>
      <c r="J7063" s="163" t="s">
        <v>133</v>
      </c>
      <c r="K7063" s="164">
        <f t="shared" si="337"/>
        <v>0</v>
      </c>
      <c r="L7063" s="165">
        <f t="shared" si="338"/>
        <v>0</v>
      </c>
      <c r="M7063" s="172">
        <v>127</v>
      </c>
      <c r="N7063" s="172">
        <v>64</v>
      </c>
      <c r="O7063" s="167" t="s">
        <v>133</v>
      </c>
      <c r="P7063" s="260" t="e">
        <f t="shared" si="336"/>
        <v>#NUM!</v>
      </c>
      <c r="S7063" s="272"/>
    </row>
    <row r="7064" spans="1:19">
      <c r="A7064" s="161" t="s">
        <v>8296</v>
      </c>
      <c r="C7064" s="161" t="s">
        <v>133</v>
      </c>
      <c r="F7064" s="163" t="s">
        <v>133</v>
      </c>
      <c r="G7064" s="266" t="s">
        <v>133</v>
      </c>
      <c r="H7064" s="163" t="s">
        <v>133</v>
      </c>
      <c r="I7064" s="163" t="s">
        <v>133</v>
      </c>
      <c r="J7064" s="163" t="s">
        <v>133</v>
      </c>
      <c r="K7064" s="164">
        <f t="shared" si="337"/>
        <v>0</v>
      </c>
      <c r="L7064" s="165">
        <f t="shared" si="338"/>
        <v>0</v>
      </c>
      <c r="M7064" s="172">
        <v>127</v>
      </c>
      <c r="N7064" s="172">
        <v>64</v>
      </c>
      <c r="O7064" s="167" t="s">
        <v>133</v>
      </c>
      <c r="P7064" s="260" t="e">
        <f t="shared" si="336"/>
        <v>#NUM!</v>
      </c>
      <c r="S7064" s="272"/>
    </row>
    <row r="7065" spans="1:19">
      <c r="A7065" s="161" t="s">
        <v>8297</v>
      </c>
      <c r="C7065" s="161" t="s">
        <v>133</v>
      </c>
      <c r="F7065" s="163" t="s">
        <v>133</v>
      </c>
      <c r="G7065" s="266" t="s">
        <v>133</v>
      </c>
      <c r="H7065" s="163" t="s">
        <v>133</v>
      </c>
      <c r="I7065" s="163" t="s">
        <v>133</v>
      </c>
      <c r="J7065" s="163" t="s">
        <v>133</v>
      </c>
      <c r="K7065" s="164">
        <f t="shared" si="337"/>
        <v>0</v>
      </c>
      <c r="L7065" s="165">
        <f t="shared" si="338"/>
        <v>0</v>
      </c>
      <c r="M7065" s="172">
        <v>127</v>
      </c>
      <c r="N7065" s="172">
        <v>64</v>
      </c>
      <c r="O7065" s="167" t="s">
        <v>133</v>
      </c>
      <c r="P7065" s="260" t="e">
        <f t="shared" si="336"/>
        <v>#NUM!</v>
      </c>
      <c r="S7065" s="272"/>
    </row>
    <row r="7066" spans="1:19">
      <c r="A7066" s="161" t="s">
        <v>8298</v>
      </c>
      <c r="C7066" s="161" t="s">
        <v>133</v>
      </c>
      <c r="F7066" s="163" t="s">
        <v>133</v>
      </c>
      <c r="G7066" s="266" t="s">
        <v>133</v>
      </c>
      <c r="H7066" s="163" t="s">
        <v>133</v>
      </c>
      <c r="I7066" s="163" t="s">
        <v>133</v>
      </c>
      <c r="J7066" s="163" t="s">
        <v>133</v>
      </c>
      <c r="K7066" s="164">
        <f t="shared" si="337"/>
        <v>0</v>
      </c>
      <c r="L7066" s="165">
        <f t="shared" si="338"/>
        <v>0</v>
      </c>
      <c r="M7066" s="172">
        <v>127</v>
      </c>
      <c r="N7066" s="172">
        <v>64</v>
      </c>
      <c r="O7066" s="167" t="s">
        <v>133</v>
      </c>
      <c r="P7066" s="260" t="e">
        <f t="shared" si="336"/>
        <v>#NUM!</v>
      </c>
      <c r="S7066" s="272"/>
    </row>
    <row r="7067" spans="1:19">
      <c r="A7067" s="161" t="s">
        <v>8299</v>
      </c>
      <c r="C7067" s="161" t="s">
        <v>133</v>
      </c>
      <c r="F7067" s="163" t="s">
        <v>133</v>
      </c>
      <c r="G7067" s="266" t="s">
        <v>133</v>
      </c>
      <c r="H7067" s="163" t="s">
        <v>133</v>
      </c>
      <c r="I7067" s="163" t="s">
        <v>133</v>
      </c>
      <c r="J7067" s="163" t="s">
        <v>133</v>
      </c>
      <c r="K7067" s="164">
        <f t="shared" si="337"/>
        <v>0</v>
      </c>
      <c r="L7067" s="165">
        <f t="shared" si="338"/>
        <v>0</v>
      </c>
      <c r="M7067" s="172">
        <v>127</v>
      </c>
      <c r="N7067" s="172">
        <v>64</v>
      </c>
      <c r="O7067" s="167" t="s">
        <v>133</v>
      </c>
      <c r="P7067" s="260" t="e">
        <f t="shared" si="336"/>
        <v>#NUM!</v>
      </c>
      <c r="S7067" s="272"/>
    </row>
    <row r="7068" spans="1:19">
      <c r="A7068" s="161" t="s">
        <v>8300</v>
      </c>
      <c r="C7068" s="161" t="s">
        <v>133</v>
      </c>
      <c r="F7068" s="163" t="s">
        <v>133</v>
      </c>
      <c r="G7068" s="266" t="s">
        <v>133</v>
      </c>
      <c r="H7068" s="163" t="s">
        <v>133</v>
      </c>
      <c r="I7068" s="163" t="s">
        <v>133</v>
      </c>
      <c r="J7068" s="163" t="s">
        <v>133</v>
      </c>
      <c r="K7068" s="164">
        <f t="shared" si="337"/>
        <v>0</v>
      </c>
      <c r="L7068" s="165">
        <f t="shared" si="338"/>
        <v>0</v>
      </c>
      <c r="M7068" s="172">
        <v>127</v>
      </c>
      <c r="N7068" s="172">
        <v>64</v>
      </c>
      <c r="O7068" s="167" t="s">
        <v>133</v>
      </c>
      <c r="P7068" s="260" t="e">
        <f t="shared" si="336"/>
        <v>#NUM!</v>
      </c>
      <c r="S7068" s="272"/>
    </row>
    <row r="7069" spans="1:19">
      <c r="A7069" s="161" t="s">
        <v>8301</v>
      </c>
      <c r="C7069" s="161" t="s">
        <v>133</v>
      </c>
      <c r="F7069" s="163" t="s">
        <v>133</v>
      </c>
      <c r="G7069" s="266" t="s">
        <v>133</v>
      </c>
      <c r="H7069" s="163" t="s">
        <v>133</v>
      </c>
      <c r="I7069" s="163" t="s">
        <v>133</v>
      </c>
      <c r="J7069" s="163" t="s">
        <v>133</v>
      </c>
      <c r="K7069" s="164">
        <f t="shared" si="337"/>
        <v>0</v>
      </c>
      <c r="L7069" s="165">
        <f t="shared" si="338"/>
        <v>0</v>
      </c>
      <c r="M7069" s="172">
        <v>127</v>
      </c>
      <c r="N7069" s="172">
        <v>64</v>
      </c>
      <c r="O7069" s="167" t="s">
        <v>133</v>
      </c>
      <c r="P7069" s="260" t="e">
        <f t="shared" si="336"/>
        <v>#NUM!</v>
      </c>
      <c r="S7069" s="272"/>
    </row>
    <row r="7070" spans="1:19">
      <c r="A7070" s="161" t="s">
        <v>8302</v>
      </c>
      <c r="C7070" s="161" t="s">
        <v>133</v>
      </c>
      <c r="F7070" s="163" t="s">
        <v>133</v>
      </c>
      <c r="G7070" s="266" t="s">
        <v>133</v>
      </c>
      <c r="H7070" s="163" t="s">
        <v>133</v>
      </c>
      <c r="I7070" s="163" t="s">
        <v>133</v>
      </c>
      <c r="J7070" s="163" t="s">
        <v>133</v>
      </c>
      <c r="K7070" s="164">
        <f t="shared" si="337"/>
        <v>0</v>
      </c>
      <c r="L7070" s="165">
        <f t="shared" si="338"/>
        <v>0</v>
      </c>
      <c r="M7070" s="172">
        <v>127</v>
      </c>
      <c r="N7070" s="172">
        <v>64</v>
      </c>
      <c r="O7070" s="167" t="s">
        <v>133</v>
      </c>
      <c r="P7070" s="260" t="e">
        <f t="shared" si="336"/>
        <v>#NUM!</v>
      </c>
      <c r="S7070" s="272"/>
    </row>
    <row r="7071" spans="1:19">
      <c r="A7071" s="161" t="s">
        <v>8303</v>
      </c>
      <c r="C7071" s="161" t="s">
        <v>133</v>
      </c>
      <c r="F7071" s="163" t="s">
        <v>133</v>
      </c>
      <c r="G7071" s="266" t="s">
        <v>133</v>
      </c>
      <c r="H7071" s="163" t="s">
        <v>133</v>
      </c>
      <c r="I7071" s="163" t="s">
        <v>133</v>
      </c>
      <c r="J7071" s="163" t="s">
        <v>133</v>
      </c>
      <c r="K7071" s="164">
        <f t="shared" si="337"/>
        <v>0</v>
      </c>
      <c r="L7071" s="165">
        <f t="shared" si="338"/>
        <v>0</v>
      </c>
      <c r="M7071" s="172">
        <v>127</v>
      </c>
      <c r="N7071" s="172">
        <v>64</v>
      </c>
      <c r="O7071" s="167" t="s">
        <v>133</v>
      </c>
      <c r="P7071" s="260" t="e">
        <f t="shared" si="336"/>
        <v>#NUM!</v>
      </c>
      <c r="S7071" s="272"/>
    </row>
    <row r="7072" spans="1:19">
      <c r="A7072" s="161" t="s">
        <v>8304</v>
      </c>
      <c r="C7072" s="161" t="s">
        <v>133</v>
      </c>
      <c r="F7072" s="163" t="s">
        <v>133</v>
      </c>
      <c r="G7072" s="266" t="s">
        <v>133</v>
      </c>
      <c r="H7072" s="163" t="s">
        <v>133</v>
      </c>
      <c r="I7072" s="163" t="s">
        <v>133</v>
      </c>
      <c r="J7072" s="163" t="s">
        <v>133</v>
      </c>
      <c r="K7072" s="164">
        <f t="shared" si="337"/>
        <v>0</v>
      </c>
      <c r="L7072" s="165">
        <f t="shared" si="338"/>
        <v>0</v>
      </c>
      <c r="M7072" s="172">
        <v>127</v>
      </c>
      <c r="N7072" s="172">
        <v>64</v>
      </c>
      <c r="O7072" s="167" t="s">
        <v>133</v>
      </c>
      <c r="P7072" s="260" t="e">
        <f t="shared" si="336"/>
        <v>#NUM!</v>
      </c>
      <c r="S7072" s="272"/>
    </row>
    <row r="7073" spans="1:19">
      <c r="A7073" s="161" t="s">
        <v>8305</v>
      </c>
      <c r="C7073" s="161" t="s">
        <v>133</v>
      </c>
      <c r="F7073" s="163" t="s">
        <v>133</v>
      </c>
      <c r="G7073" s="266" t="s">
        <v>133</v>
      </c>
      <c r="H7073" s="163" t="s">
        <v>133</v>
      </c>
      <c r="I7073" s="163" t="s">
        <v>133</v>
      </c>
      <c r="J7073" s="163" t="s">
        <v>133</v>
      </c>
      <c r="K7073" s="164">
        <f t="shared" si="337"/>
        <v>0</v>
      </c>
      <c r="L7073" s="165">
        <f t="shared" si="338"/>
        <v>0</v>
      </c>
      <c r="M7073" s="172">
        <v>127</v>
      </c>
      <c r="N7073" s="172">
        <v>64</v>
      </c>
      <c r="O7073" s="167" t="s">
        <v>133</v>
      </c>
      <c r="P7073" s="260" t="e">
        <f t="shared" si="336"/>
        <v>#NUM!</v>
      </c>
      <c r="S7073" s="272"/>
    </row>
    <row r="7074" spans="1:19">
      <c r="A7074" s="161" t="s">
        <v>8306</v>
      </c>
      <c r="C7074" s="161" t="s">
        <v>133</v>
      </c>
      <c r="F7074" s="163" t="s">
        <v>133</v>
      </c>
      <c r="G7074" s="266" t="s">
        <v>133</v>
      </c>
      <c r="H7074" s="163" t="s">
        <v>133</v>
      </c>
      <c r="I7074" s="163" t="s">
        <v>133</v>
      </c>
      <c r="J7074" s="163" t="s">
        <v>133</v>
      </c>
      <c r="K7074" s="164">
        <f t="shared" si="337"/>
        <v>0</v>
      </c>
      <c r="L7074" s="165">
        <f t="shared" si="338"/>
        <v>0</v>
      </c>
      <c r="M7074" s="172">
        <v>127</v>
      </c>
      <c r="N7074" s="172">
        <v>64</v>
      </c>
      <c r="O7074" s="167" t="s">
        <v>133</v>
      </c>
      <c r="P7074" s="260" t="e">
        <f t="shared" si="336"/>
        <v>#NUM!</v>
      </c>
      <c r="S7074" s="272"/>
    </row>
    <row r="7075" spans="1:19">
      <c r="A7075" s="161" t="s">
        <v>8307</v>
      </c>
      <c r="C7075" s="161" t="s">
        <v>133</v>
      </c>
      <c r="F7075" s="163" t="s">
        <v>133</v>
      </c>
      <c r="G7075" s="266" t="s">
        <v>133</v>
      </c>
      <c r="H7075" s="163" t="s">
        <v>133</v>
      </c>
      <c r="I7075" s="163" t="s">
        <v>133</v>
      </c>
      <c r="J7075" s="163" t="s">
        <v>133</v>
      </c>
      <c r="K7075" s="164">
        <f t="shared" si="337"/>
        <v>0</v>
      </c>
      <c r="L7075" s="165">
        <f t="shared" si="338"/>
        <v>0</v>
      </c>
      <c r="M7075" s="172">
        <v>127</v>
      </c>
      <c r="N7075" s="172">
        <v>64</v>
      </c>
      <c r="O7075" s="167" t="s">
        <v>133</v>
      </c>
      <c r="P7075" s="260" t="e">
        <f t="shared" si="336"/>
        <v>#NUM!</v>
      </c>
      <c r="S7075" s="272"/>
    </row>
    <row r="7076" spans="1:19">
      <c r="A7076" s="161" t="s">
        <v>8308</v>
      </c>
      <c r="C7076" s="161" t="s">
        <v>133</v>
      </c>
      <c r="F7076" s="163" t="s">
        <v>133</v>
      </c>
      <c r="G7076" s="266" t="s">
        <v>133</v>
      </c>
      <c r="H7076" s="163" t="s">
        <v>133</v>
      </c>
      <c r="I7076" s="163" t="s">
        <v>133</v>
      </c>
      <c r="J7076" s="163" t="s">
        <v>133</v>
      </c>
      <c r="K7076" s="164">
        <f t="shared" si="337"/>
        <v>0</v>
      </c>
      <c r="L7076" s="165">
        <f t="shared" si="338"/>
        <v>0</v>
      </c>
      <c r="M7076" s="172">
        <v>127</v>
      </c>
      <c r="N7076" s="172">
        <v>64</v>
      </c>
      <c r="O7076" s="167" t="s">
        <v>133</v>
      </c>
      <c r="P7076" s="260" t="e">
        <f t="shared" si="336"/>
        <v>#NUM!</v>
      </c>
      <c r="S7076" s="272"/>
    </row>
    <row r="7077" spans="1:19">
      <c r="A7077" s="161" t="s">
        <v>8309</v>
      </c>
      <c r="C7077" s="161" t="s">
        <v>133</v>
      </c>
      <c r="F7077" s="163" t="s">
        <v>133</v>
      </c>
      <c r="G7077" s="266" t="s">
        <v>133</v>
      </c>
      <c r="H7077" s="163" t="s">
        <v>133</v>
      </c>
      <c r="I7077" s="163" t="s">
        <v>133</v>
      </c>
      <c r="J7077" s="163" t="s">
        <v>133</v>
      </c>
      <c r="K7077" s="164">
        <f t="shared" si="337"/>
        <v>0</v>
      </c>
      <c r="L7077" s="165">
        <f t="shared" si="338"/>
        <v>0</v>
      </c>
      <c r="M7077" s="172">
        <v>127</v>
      </c>
      <c r="N7077" s="172">
        <v>64</v>
      </c>
      <c r="O7077" s="167" t="s">
        <v>133</v>
      </c>
      <c r="P7077" s="260" t="e">
        <f t="shared" si="336"/>
        <v>#NUM!</v>
      </c>
      <c r="S7077" s="272"/>
    </row>
    <row r="7078" spans="1:19">
      <c r="A7078" s="161" t="s">
        <v>8310</v>
      </c>
      <c r="C7078" s="161" t="s">
        <v>133</v>
      </c>
      <c r="F7078" s="163" t="s">
        <v>133</v>
      </c>
      <c r="G7078" s="266" t="s">
        <v>133</v>
      </c>
      <c r="H7078" s="163" t="s">
        <v>133</v>
      </c>
      <c r="I7078" s="163" t="s">
        <v>133</v>
      </c>
      <c r="J7078" s="163" t="s">
        <v>133</v>
      </c>
      <c r="K7078" s="164">
        <f t="shared" si="337"/>
        <v>0</v>
      </c>
      <c r="L7078" s="165">
        <f t="shared" si="338"/>
        <v>0</v>
      </c>
      <c r="M7078" s="172">
        <v>127</v>
      </c>
      <c r="N7078" s="172">
        <v>64</v>
      </c>
      <c r="O7078" s="167" t="s">
        <v>133</v>
      </c>
      <c r="P7078" s="260" t="e">
        <f t="shared" si="336"/>
        <v>#NUM!</v>
      </c>
      <c r="S7078" s="272"/>
    </row>
    <row r="7079" spans="1:19">
      <c r="A7079" s="161" t="s">
        <v>8311</v>
      </c>
      <c r="C7079" s="161" t="s">
        <v>133</v>
      </c>
      <c r="F7079" s="163" t="s">
        <v>133</v>
      </c>
      <c r="G7079" s="266" t="s">
        <v>133</v>
      </c>
      <c r="H7079" s="163" t="s">
        <v>133</v>
      </c>
      <c r="I7079" s="163" t="s">
        <v>133</v>
      </c>
      <c r="J7079" s="163" t="s">
        <v>133</v>
      </c>
      <c r="K7079" s="164">
        <f t="shared" si="337"/>
        <v>0</v>
      </c>
      <c r="L7079" s="165">
        <f t="shared" si="338"/>
        <v>0</v>
      </c>
      <c r="M7079" s="172">
        <v>127</v>
      </c>
      <c r="N7079" s="172">
        <v>64</v>
      </c>
      <c r="O7079" s="167" t="s">
        <v>133</v>
      </c>
      <c r="P7079" s="260" t="e">
        <f t="shared" si="336"/>
        <v>#NUM!</v>
      </c>
      <c r="S7079" s="272"/>
    </row>
    <row r="7080" spans="1:19">
      <c r="A7080" s="161" t="s">
        <v>8312</v>
      </c>
      <c r="C7080" s="161" t="s">
        <v>133</v>
      </c>
      <c r="F7080" s="163" t="s">
        <v>133</v>
      </c>
      <c r="G7080" s="266" t="s">
        <v>133</v>
      </c>
      <c r="H7080" s="163" t="s">
        <v>133</v>
      </c>
      <c r="I7080" s="163" t="s">
        <v>133</v>
      </c>
      <c r="J7080" s="163" t="s">
        <v>133</v>
      </c>
      <c r="K7080" s="164">
        <f t="shared" si="337"/>
        <v>0</v>
      </c>
      <c r="L7080" s="165">
        <f t="shared" si="338"/>
        <v>0</v>
      </c>
      <c r="M7080" s="172">
        <v>127</v>
      </c>
      <c r="N7080" s="172">
        <v>64</v>
      </c>
      <c r="O7080" s="167" t="s">
        <v>133</v>
      </c>
      <c r="P7080" s="260" t="e">
        <f t="shared" si="336"/>
        <v>#NUM!</v>
      </c>
      <c r="S7080" s="272"/>
    </row>
    <row r="7081" spans="1:19">
      <c r="A7081" s="161" t="s">
        <v>8313</v>
      </c>
      <c r="C7081" s="161" t="s">
        <v>133</v>
      </c>
      <c r="F7081" s="163" t="s">
        <v>133</v>
      </c>
      <c r="G7081" s="266" t="s">
        <v>133</v>
      </c>
      <c r="H7081" s="163" t="s">
        <v>133</v>
      </c>
      <c r="I7081" s="163" t="s">
        <v>133</v>
      </c>
      <c r="J7081" s="163" t="s">
        <v>133</v>
      </c>
      <c r="K7081" s="164">
        <f t="shared" si="337"/>
        <v>0</v>
      </c>
      <c r="L7081" s="165">
        <f t="shared" si="338"/>
        <v>0</v>
      </c>
      <c r="M7081" s="172">
        <v>127</v>
      </c>
      <c r="N7081" s="172">
        <v>64</v>
      </c>
      <c r="O7081" s="167" t="s">
        <v>133</v>
      </c>
      <c r="P7081" s="260" t="e">
        <f t="shared" si="336"/>
        <v>#NUM!</v>
      </c>
      <c r="S7081" s="272"/>
    </row>
    <row r="7082" spans="1:19">
      <c r="A7082" s="161" t="s">
        <v>8314</v>
      </c>
      <c r="C7082" s="161" t="s">
        <v>133</v>
      </c>
      <c r="F7082" s="163" t="s">
        <v>133</v>
      </c>
      <c r="G7082" s="266" t="s">
        <v>133</v>
      </c>
      <c r="H7082" s="163" t="s">
        <v>133</v>
      </c>
      <c r="I7082" s="163" t="s">
        <v>133</v>
      </c>
      <c r="J7082" s="163" t="s">
        <v>133</v>
      </c>
      <c r="K7082" s="164">
        <f t="shared" si="337"/>
        <v>0</v>
      </c>
      <c r="L7082" s="165">
        <f t="shared" si="338"/>
        <v>0</v>
      </c>
      <c r="M7082" s="172">
        <v>127</v>
      </c>
      <c r="N7082" s="172">
        <v>64</v>
      </c>
      <c r="O7082" s="167" t="s">
        <v>133</v>
      </c>
      <c r="P7082" s="260" t="e">
        <f t="shared" si="336"/>
        <v>#NUM!</v>
      </c>
      <c r="S7082" s="272"/>
    </row>
    <row r="7083" spans="1:19">
      <c r="A7083" s="161" t="s">
        <v>8315</v>
      </c>
      <c r="C7083" s="161" t="s">
        <v>133</v>
      </c>
      <c r="F7083" s="163" t="s">
        <v>133</v>
      </c>
      <c r="G7083" s="266" t="s">
        <v>133</v>
      </c>
      <c r="H7083" s="163" t="s">
        <v>133</v>
      </c>
      <c r="I7083" s="163" t="s">
        <v>133</v>
      </c>
      <c r="J7083" s="163" t="s">
        <v>133</v>
      </c>
      <c r="K7083" s="164">
        <f t="shared" si="337"/>
        <v>0</v>
      </c>
      <c r="L7083" s="165">
        <f t="shared" si="338"/>
        <v>0</v>
      </c>
      <c r="M7083" s="172">
        <v>127</v>
      </c>
      <c r="N7083" s="172">
        <v>64</v>
      </c>
      <c r="O7083" s="167" t="s">
        <v>133</v>
      </c>
      <c r="P7083" s="260" t="e">
        <f t="shared" si="336"/>
        <v>#NUM!</v>
      </c>
      <c r="S7083" s="272"/>
    </row>
    <row r="7084" spans="1:19">
      <c r="A7084" s="161" t="s">
        <v>8316</v>
      </c>
      <c r="C7084" s="161" t="s">
        <v>133</v>
      </c>
      <c r="F7084" s="163" t="s">
        <v>133</v>
      </c>
      <c r="G7084" s="266" t="s">
        <v>133</v>
      </c>
      <c r="H7084" s="163" t="s">
        <v>133</v>
      </c>
      <c r="I7084" s="163" t="s">
        <v>133</v>
      </c>
      <c r="J7084" s="163" t="s">
        <v>133</v>
      </c>
      <c r="K7084" s="164">
        <f t="shared" si="337"/>
        <v>0</v>
      </c>
      <c r="L7084" s="165">
        <f t="shared" si="338"/>
        <v>0</v>
      </c>
      <c r="M7084" s="172">
        <v>127</v>
      </c>
      <c r="N7084" s="172">
        <v>64</v>
      </c>
      <c r="O7084" s="167" t="s">
        <v>133</v>
      </c>
      <c r="P7084" s="260" t="e">
        <f t="shared" si="336"/>
        <v>#NUM!</v>
      </c>
      <c r="S7084" s="272"/>
    </row>
    <row r="7085" spans="1:19">
      <c r="A7085" s="161" t="s">
        <v>8317</v>
      </c>
      <c r="C7085" s="161" t="s">
        <v>133</v>
      </c>
      <c r="F7085" s="163" t="s">
        <v>133</v>
      </c>
      <c r="G7085" s="266" t="s">
        <v>133</v>
      </c>
      <c r="H7085" s="163" t="s">
        <v>133</v>
      </c>
      <c r="I7085" s="163" t="s">
        <v>133</v>
      </c>
      <c r="J7085" s="163" t="s">
        <v>133</v>
      </c>
      <c r="K7085" s="164">
        <f t="shared" si="337"/>
        <v>0</v>
      </c>
      <c r="L7085" s="165">
        <f t="shared" si="338"/>
        <v>0</v>
      </c>
      <c r="M7085" s="172">
        <v>127</v>
      </c>
      <c r="N7085" s="172">
        <v>64</v>
      </c>
      <c r="O7085" s="167" t="s">
        <v>133</v>
      </c>
      <c r="P7085" s="260" t="e">
        <f t="shared" si="336"/>
        <v>#NUM!</v>
      </c>
      <c r="S7085" s="272"/>
    </row>
    <row r="7086" spans="1:19">
      <c r="A7086" s="161" t="s">
        <v>8318</v>
      </c>
      <c r="C7086" s="161" t="s">
        <v>133</v>
      </c>
      <c r="F7086" s="163" t="s">
        <v>133</v>
      </c>
      <c r="G7086" s="266" t="s">
        <v>133</v>
      </c>
      <c r="H7086" s="163" t="s">
        <v>133</v>
      </c>
      <c r="I7086" s="163" t="s">
        <v>133</v>
      </c>
      <c r="J7086" s="163" t="s">
        <v>133</v>
      </c>
      <c r="K7086" s="164">
        <f t="shared" si="337"/>
        <v>0</v>
      </c>
      <c r="L7086" s="165">
        <f t="shared" si="338"/>
        <v>0</v>
      </c>
      <c r="M7086" s="172">
        <v>127</v>
      </c>
      <c r="N7086" s="172">
        <v>64</v>
      </c>
      <c r="O7086" s="167" t="s">
        <v>133</v>
      </c>
      <c r="P7086" s="260" t="e">
        <f t="shared" si="336"/>
        <v>#NUM!</v>
      </c>
      <c r="S7086" s="272"/>
    </row>
    <row r="7087" spans="1:19">
      <c r="A7087" s="161" t="s">
        <v>8319</v>
      </c>
      <c r="C7087" s="161" t="s">
        <v>133</v>
      </c>
      <c r="F7087" s="163" t="s">
        <v>133</v>
      </c>
      <c r="G7087" s="266" t="s">
        <v>133</v>
      </c>
      <c r="H7087" s="163" t="s">
        <v>133</v>
      </c>
      <c r="I7087" s="163" t="s">
        <v>133</v>
      </c>
      <c r="J7087" s="163" t="s">
        <v>133</v>
      </c>
      <c r="K7087" s="164">
        <f t="shared" si="337"/>
        <v>0</v>
      </c>
      <c r="L7087" s="165">
        <f t="shared" si="338"/>
        <v>0</v>
      </c>
      <c r="M7087" s="172">
        <v>127</v>
      </c>
      <c r="N7087" s="172">
        <v>64</v>
      </c>
      <c r="O7087" s="167" t="s">
        <v>133</v>
      </c>
      <c r="P7087" s="260" t="e">
        <f t="shared" si="336"/>
        <v>#NUM!</v>
      </c>
      <c r="S7087" s="272"/>
    </row>
    <row r="7088" spans="1:19">
      <c r="A7088" s="161" t="s">
        <v>8320</v>
      </c>
      <c r="C7088" s="161" t="s">
        <v>133</v>
      </c>
      <c r="F7088" s="163" t="s">
        <v>133</v>
      </c>
      <c r="G7088" s="266" t="s">
        <v>133</v>
      </c>
      <c r="H7088" s="163" t="s">
        <v>133</v>
      </c>
      <c r="I7088" s="163" t="s">
        <v>133</v>
      </c>
      <c r="J7088" s="163" t="s">
        <v>133</v>
      </c>
      <c r="K7088" s="164">
        <f t="shared" si="337"/>
        <v>0</v>
      </c>
      <c r="L7088" s="165">
        <f t="shared" si="338"/>
        <v>0</v>
      </c>
      <c r="M7088" s="172">
        <v>127</v>
      </c>
      <c r="N7088" s="172">
        <v>64</v>
      </c>
      <c r="O7088" s="167" t="s">
        <v>133</v>
      </c>
      <c r="P7088" s="260" t="e">
        <f t="shared" si="336"/>
        <v>#NUM!</v>
      </c>
      <c r="S7088" s="272"/>
    </row>
    <row r="7089" spans="1:19">
      <c r="A7089" s="161" t="s">
        <v>8321</v>
      </c>
      <c r="C7089" s="161" t="s">
        <v>133</v>
      </c>
      <c r="F7089" s="163" t="s">
        <v>133</v>
      </c>
      <c r="G7089" s="266" t="s">
        <v>133</v>
      </c>
      <c r="H7089" s="163" t="s">
        <v>133</v>
      </c>
      <c r="I7089" s="163" t="s">
        <v>133</v>
      </c>
      <c r="J7089" s="163" t="s">
        <v>133</v>
      </c>
      <c r="K7089" s="164">
        <f t="shared" si="337"/>
        <v>0</v>
      </c>
      <c r="L7089" s="165">
        <f t="shared" si="338"/>
        <v>0</v>
      </c>
      <c r="M7089" s="172">
        <v>127</v>
      </c>
      <c r="N7089" s="172">
        <v>64</v>
      </c>
      <c r="O7089" s="167" t="s">
        <v>133</v>
      </c>
      <c r="P7089" s="260" t="e">
        <f t="shared" si="336"/>
        <v>#NUM!</v>
      </c>
      <c r="S7089" s="272"/>
    </row>
    <row r="7090" spans="1:19">
      <c r="A7090" s="161" t="s">
        <v>8322</v>
      </c>
      <c r="C7090" s="161" t="s">
        <v>133</v>
      </c>
      <c r="F7090" s="163" t="s">
        <v>133</v>
      </c>
      <c r="G7090" s="266" t="s">
        <v>133</v>
      </c>
      <c r="H7090" s="163" t="s">
        <v>133</v>
      </c>
      <c r="I7090" s="163" t="s">
        <v>133</v>
      </c>
      <c r="J7090" s="163" t="s">
        <v>133</v>
      </c>
      <c r="K7090" s="164">
        <f t="shared" si="337"/>
        <v>0</v>
      </c>
      <c r="L7090" s="165">
        <f t="shared" si="338"/>
        <v>0</v>
      </c>
      <c r="M7090" s="172">
        <v>127</v>
      </c>
      <c r="N7090" s="172">
        <v>64</v>
      </c>
      <c r="O7090" s="167" t="s">
        <v>133</v>
      </c>
      <c r="P7090" s="260" t="e">
        <f t="shared" si="336"/>
        <v>#NUM!</v>
      </c>
      <c r="S7090" s="272"/>
    </row>
    <row r="7091" spans="1:19">
      <c r="A7091" s="161" t="s">
        <v>8323</v>
      </c>
      <c r="C7091" s="161" t="s">
        <v>133</v>
      </c>
      <c r="F7091" s="163" t="s">
        <v>133</v>
      </c>
      <c r="G7091" s="266" t="s">
        <v>133</v>
      </c>
      <c r="H7091" s="163" t="s">
        <v>133</v>
      </c>
      <c r="I7091" s="163" t="s">
        <v>133</v>
      </c>
      <c r="J7091" s="163" t="s">
        <v>133</v>
      </c>
      <c r="K7091" s="164">
        <f t="shared" si="337"/>
        <v>0</v>
      </c>
      <c r="L7091" s="165">
        <f t="shared" si="338"/>
        <v>0</v>
      </c>
      <c r="M7091" s="172">
        <v>127</v>
      </c>
      <c r="N7091" s="172">
        <v>64</v>
      </c>
      <c r="O7091" s="167" t="s">
        <v>133</v>
      </c>
      <c r="P7091" s="260" t="e">
        <f t="shared" si="336"/>
        <v>#NUM!</v>
      </c>
      <c r="S7091" s="272"/>
    </row>
    <row r="7092" spans="1:19">
      <c r="A7092" s="161" t="s">
        <v>8324</v>
      </c>
      <c r="C7092" s="161" t="s">
        <v>133</v>
      </c>
      <c r="F7092" s="163" t="s">
        <v>133</v>
      </c>
      <c r="G7092" s="266" t="s">
        <v>133</v>
      </c>
      <c r="H7092" s="163" t="s">
        <v>133</v>
      </c>
      <c r="I7092" s="163" t="s">
        <v>133</v>
      </c>
      <c r="J7092" s="163" t="s">
        <v>133</v>
      </c>
      <c r="K7092" s="164">
        <f t="shared" si="337"/>
        <v>0</v>
      </c>
      <c r="L7092" s="165">
        <f t="shared" si="338"/>
        <v>0</v>
      </c>
      <c r="M7092" s="172">
        <v>127</v>
      </c>
      <c r="N7092" s="172">
        <v>64</v>
      </c>
      <c r="O7092" s="167" t="s">
        <v>133</v>
      </c>
      <c r="P7092" s="260" t="e">
        <f t="shared" si="336"/>
        <v>#NUM!</v>
      </c>
      <c r="S7092" s="272"/>
    </row>
    <row r="7093" spans="1:19">
      <c r="A7093" s="161" t="s">
        <v>8325</v>
      </c>
      <c r="C7093" s="161" t="s">
        <v>133</v>
      </c>
      <c r="F7093" s="163" t="s">
        <v>133</v>
      </c>
      <c r="G7093" s="266" t="s">
        <v>133</v>
      </c>
      <c r="H7093" s="163" t="s">
        <v>133</v>
      </c>
      <c r="I7093" s="163" t="s">
        <v>133</v>
      </c>
      <c r="J7093" s="163" t="s">
        <v>133</v>
      </c>
      <c r="K7093" s="164">
        <f t="shared" si="337"/>
        <v>0</v>
      </c>
      <c r="L7093" s="165">
        <f t="shared" si="338"/>
        <v>0</v>
      </c>
      <c r="M7093" s="172">
        <v>127</v>
      </c>
      <c r="N7093" s="172">
        <v>64</v>
      </c>
      <c r="O7093" s="167" t="s">
        <v>133</v>
      </c>
      <c r="P7093" s="260" t="e">
        <f t="shared" si="336"/>
        <v>#NUM!</v>
      </c>
      <c r="S7093" s="272"/>
    </row>
    <row r="7094" spans="1:19">
      <c r="A7094" s="161" t="s">
        <v>8326</v>
      </c>
      <c r="C7094" s="161" t="s">
        <v>133</v>
      </c>
      <c r="F7094" s="163" t="s">
        <v>133</v>
      </c>
      <c r="G7094" s="266" t="s">
        <v>133</v>
      </c>
      <c r="H7094" s="163" t="s">
        <v>133</v>
      </c>
      <c r="I7094" s="163" t="s">
        <v>133</v>
      </c>
      <c r="J7094" s="163" t="s">
        <v>133</v>
      </c>
      <c r="K7094" s="164">
        <f t="shared" si="337"/>
        <v>0</v>
      </c>
      <c r="L7094" s="165">
        <f t="shared" si="338"/>
        <v>0</v>
      </c>
      <c r="M7094" s="172">
        <v>127</v>
      </c>
      <c r="N7094" s="172">
        <v>64</v>
      </c>
      <c r="O7094" s="167" t="s">
        <v>133</v>
      </c>
      <c r="P7094" s="260" t="e">
        <f t="shared" si="336"/>
        <v>#NUM!</v>
      </c>
      <c r="S7094" s="272"/>
    </row>
    <row r="7095" spans="1:19">
      <c r="A7095" s="161" t="s">
        <v>8327</v>
      </c>
      <c r="C7095" s="161" t="s">
        <v>133</v>
      </c>
      <c r="F7095" s="163" t="s">
        <v>133</v>
      </c>
      <c r="G7095" s="266" t="s">
        <v>133</v>
      </c>
      <c r="H7095" s="163" t="s">
        <v>133</v>
      </c>
      <c r="I7095" s="163" t="s">
        <v>133</v>
      </c>
      <c r="J7095" s="163" t="s">
        <v>133</v>
      </c>
      <c r="K7095" s="164">
        <f t="shared" si="337"/>
        <v>0</v>
      </c>
      <c r="L7095" s="165">
        <f t="shared" si="338"/>
        <v>0</v>
      </c>
      <c r="M7095" s="172">
        <v>127</v>
      </c>
      <c r="N7095" s="172">
        <v>64</v>
      </c>
      <c r="O7095" s="167" t="s">
        <v>133</v>
      </c>
      <c r="P7095" s="260" t="e">
        <f t="shared" si="336"/>
        <v>#NUM!</v>
      </c>
      <c r="S7095" s="272"/>
    </row>
    <row r="7096" spans="1:19">
      <c r="A7096" s="161" t="s">
        <v>8328</v>
      </c>
      <c r="C7096" s="161" t="s">
        <v>133</v>
      </c>
      <c r="F7096" s="163" t="s">
        <v>133</v>
      </c>
      <c r="G7096" s="266" t="s">
        <v>133</v>
      </c>
      <c r="H7096" s="163" t="s">
        <v>133</v>
      </c>
      <c r="I7096" s="163" t="s">
        <v>133</v>
      </c>
      <c r="J7096" s="163" t="s">
        <v>133</v>
      </c>
      <c r="K7096" s="164">
        <f t="shared" si="337"/>
        <v>0</v>
      </c>
      <c r="L7096" s="165">
        <f t="shared" si="338"/>
        <v>0</v>
      </c>
      <c r="M7096" s="172">
        <v>127</v>
      </c>
      <c r="N7096" s="172">
        <v>64</v>
      </c>
      <c r="O7096" s="167" t="s">
        <v>133</v>
      </c>
      <c r="P7096" s="260" t="e">
        <f t="shared" si="336"/>
        <v>#NUM!</v>
      </c>
      <c r="S7096" s="272"/>
    </row>
    <row r="7097" spans="1:19">
      <c r="A7097" s="161" t="s">
        <v>8329</v>
      </c>
      <c r="C7097" s="161" t="s">
        <v>133</v>
      </c>
      <c r="F7097" s="163" t="s">
        <v>133</v>
      </c>
      <c r="G7097" s="266" t="s">
        <v>133</v>
      </c>
      <c r="H7097" s="163" t="s">
        <v>133</v>
      </c>
      <c r="I7097" s="163" t="s">
        <v>133</v>
      </c>
      <c r="J7097" s="163" t="s">
        <v>133</v>
      </c>
      <c r="K7097" s="164">
        <f t="shared" si="337"/>
        <v>0</v>
      </c>
      <c r="L7097" s="165">
        <f t="shared" si="338"/>
        <v>0</v>
      </c>
      <c r="M7097" s="172">
        <v>127</v>
      </c>
      <c r="N7097" s="172">
        <v>64</v>
      </c>
      <c r="O7097" s="167" t="s">
        <v>133</v>
      </c>
      <c r="P7097" s="260" t="e">
        <f t="shared" si="336"/>
        <v>#NUM!</v>
      </c>
      <c r="S7097" s="272"/>
    </row>
    <row r="7098" spans="1:19">
      <c r="A7098" s="161" t="s">
        <v>8330</v>
      </c>
      <c r="C7098" s="161" t="s">
        <v>133</v>
      </c>
      <c r="F7098" s="163" t="s">
        <v>133</v>
      </c>
      <c r="G7098" s="266" t="s">
        <v>133</v>
      </c>
      <c r="H7098" s="163" t="s">
        <v>133</v>
      </c>
      <c r="I7098" s="163" t="s">
        <v>133</v>
      </c>
      <c r="J7098" s="163" t="s">
        <v>133</v>
      </c>
      <c r="K7098" s="164">
        <f t="shared" si="337"/>
        <v>0</v>
      </c>
      <c r="L7098" s="165">
        <f t="shared" si="338"/>
        <v>0</v>
      </c>
      <c r="M7098" s="172">
        <v>127</v>
      </c>
      <c r="N7098" s="172">
        <v>64</v>
      </c>
      <c r="O7098" s="167" t="s">
        <v>133</v>
      </c>
      <c r="P7098" s="260" t="e">
        <f t="shared" si="336"/>
        <v>#NUM!</v>
      </c>
      <c r="S7098" s="272"/>
    </row>
    <row r="7099" spans="1:19">
      <c r="A7099" s="161" t="s">
        <v>8331</v>
      </c>
      <c r="C7099" s="161" t="s">
        <v>133</v>
      </c>
      <c r="F7099" s="163" t="s">
        <v>133</v>
      </c>
      <c r="G7099" s="266" t="s">
        <v>133</v>
      </c>
      <c r="H7099" s="163" t="s">
        <v>133</v>
      </c>
      <c r="I7099" s="163" t="s">
        <v>133</v>
      </c>
      <c r="J7099" s="163" t="s">
        <v>133</v>
      </c>
      <c r="K7099" s="164">
        <f t="shared" si="337"/>
        <v>0</v>
      </c>
      <c r="L7099" s="165">
        <f t="shared" si="338"/>
        <v>0</v>
      </c>
      <c r="M7099" s="172">
        <v>127</v>
      </c>
      <c r="N7099" s="172">
        <v>64</v>
      </c>
      <c r="O7099" s="167" t="s">
        <v>133</v>
      </c>
      <c r="P7099" s="260" t="e">
        <f t="shared" si="336"/>
        <v>#NUM!</v>
      </c>
      <c r="S7099" s="272"/>
    </row>
    <row r="7100" spans="1:19">
      <c r="A7100" s="161" t="s">
        <v>8332</v>
      </c>
      <c r="C7100" s="161" t="s">
        <v>133</v>
      </c>
      <c r="F7100" s="163" t="s">
        <v>133</v>
      </c>
      <c r="G7100" s="266" t="s">
        <v>133</v>
      </c>
      <c r="H7100" s="163" t="s">
        <v>133</v>
      </c>
      <c r="I7100" s="163" t="s">
        <v>133</v>
      </c>
      <c r="J7100" s="163" t="s">
        <v>133</v>
      </c>
      <c r="K7100" s="164">
        <f t="shared" si="337"/>
        <v>0</v>
      </c>
      <c r="L7100" s="165">
        <f t="shared" si="338"/>
        <v>0</v>
      </c>
      <c r="M7100" s="172">
        <v>127</v>
      </c>
      <c r="N7100" s="172">
        <v>64</v>
      </c>
      <c r="O7100" s="167" t="s">
        <v>133</v>
      </c>
      <c r="P7100" s="260" t="e">
        <f t="shared" si="336"/>
        <v>#NUM!</v>
      </c>
      <c r="S7100" s="272"/>
    </row>
    <row r="7101" spans="1:19">
      <c r="A7101" s="161" t="s">
        <v>8333</v>
      </c>
      <c r="C7101" s="161" t="s">
        <v>133</v>
      </c>
      <c r="F7101" s="163" t="s">
        <v>133</v>
      </c>
      <c r="G7101" s="266" t="s">
        <v>133</v>
      </c>
      <c r="H7101" s="163" t="s">
        <v>133</v>
      </c>
      <c r="I7101" s="163" t="s">
        <v>133</v>
      </c>
      <c r="J7101" s="163" t="s">
        <v>133</v>
      </c>
      <c r="K7101" s="164">
        <f t="shared" si="337"/>
        <v>0</v>
      </c>
      <c r="L7101" s="165">
        <f t="shared" si="338"/>
        <v>0</v>
      </c>
      <c r="M7101" s="172">
        <v>127</v>
      </c>
      <c r="N7101" s="172">
        <v>64</v>
      </c>
      <c r="O7101" s="167" t="s">
        <v>133</v>
      </c>
      <c r="P7101" s="260" t="e">
        <f t="shared" si="336"/>
        <v>#NUM!</v>
      </c>
      <c r="S7101" s="272"/>
    </row>
    <row r="7102" spans="1:19">
      <c r="A7102" s="161" t="s">
        <v>8334</v>
      </c>
      <c r="C7102" s="161" t="s">
        <v>133</v>
      </c>
      <c r="F7102" s="163" t="s">
        <v>133</v>
      </c>
      <c r="G7102" s="266" t="s">
        <v>133</v>
      </c>
      <c r="H7102" s="163" t="s">
        <v>133</v>
      </c>
      <c r="I7102" s="163" t="s">
        <v>133</v>
      </c>
      <c r="J7102" s="163" t="s">
        <v>133</v>
      </c>
      <c r="K7102" s="164">
        <f t="shared" si="337"/>
        <v>0</v>
      </c>
      <c r="L7102" s="165">
        <f t="shared" si="338"/>
        <v>0</v>
      </c>
      <c r="M7102" s="172">
        <v>127</v>
      </c>
      <c r="N7102" s="172">
        <v>64</v>
      </c>
      <c r="O7102" s="167" t="s">
        <v>133</v>
      </c>
      <c r="P7102" s="260" t="e">
        <f t="shared" si="336"/>
        <v>#NUM!</v>
      </c>
      <c r="S7102" s="272"/>
    </row>
    <row r="7103" spans="1:19">
      <c r="A7103" s="161" t="s">
        <v>8335</v>
      </c>
      <c r="C7103" s="161" t="s">
        <v>133</v>
      </c>
      <c r="F7103" s="163" t="s">
        <v>133</v>
      </c>
      <c r="G7103" s="266" t="s">
        <v>133</v>
      </c>
      <c r="H7103" s="163" t="s">
        <v>133</v>
      </c>
      <c r="I7103" s="163" t="s">
        <v>133</v>
      </c>
      <c r="J7103" s="163" t="s">
        <v>133</v>
      </c>
      <c r="K7103" s="164">
        <f t="shared" si="337"/>
        <v>0</v>
      </c>
      <c r="L7103" s="165">
        <f t="shared" si="338"/>
        <v>0</v>
      </c>
      <c r="M7103" s="172">
        <v>127</v>
      </c>
      <c r="N7103" s="172">
        <v>64</v>
      </c>
      <c r="O7103" s="167" t="s">
        <v>133</v>
      </c>
      <c r="P7103" s="260" t="e">
        <f t="shared" si="336"/>
        <v>#NUM!</v>
      </c>
      <c r="S7103" s="272"/>
    </row>
    <row r="7104" spans="1:19">
      <c r="A7104" s="161" t="s">
        <v>8336</v>
      </c>
      <c r="C7104" s="161" t="s">
        <v>133</v>
      </c>
      <c r="F7104" s="163" t="s">
        <v>133</v>
      </c>
      <c r="G7104" s="266" t="s">
        <v>133</v>
      </c>
      <c r="H7104" s="163" t="s">
        <v>133</v>
      </c>
      <c r="I7104" s="163" t="s">
        <v>133</v>
      </c>
      <c r="J7104" s="163" t="s">
        <v>133</v>
      </c>
      <c r="K7104" s="164">
        <f t="shared" si="337"/>
        <v>0</v>
      </c>
      <c r="L7104" s="165">
        <f t="shared" si="338"/>
        <v>0</v>
      </c>
      <c r="M7104" s="172">
        <v>127</v>
      </c>
      <c r="N7104" s="172">
        <v>64</v>
      </c>
      <c r="O7104" s="167" t="s">
        <v>133</v>
      </c>
      <c r="P7104" s="260" t="e">
        <f t="shared" si="336"/>
        <v>#NUM!</v>
      </c>
      <c r="S7104" s="272"/>
    </row>
    <row r="7105" spans="1:19">
      <c r="A7105" s="161" t="s">
        <v>8337</v>
      </c>
      <c r="C7105" s="161" t="s">
        <v>133</v>
      </c>
      <c r="F7105" s="163" t="s">
        <v>133</v>
      </c>
      <c r="G7105" s="266" t="s">
        <v>133</v>
      </c>
      <c r="H7105" s="163" t="s">
        <v>133</v>
      </c>
      <c r="I7105" s="163" t="s">
        <v>133</v>
      </c>
      <c r="J7105" s="163" t="s">
        <v>133</v>
      </c>
      <c r="K7105" s="164">
        <f t="shared" si="337"/>
        <v>0</v>
      </c>
      <c r="L7105" s="165">
        <f t="shared" si="338"/>
        <v>0</v>
      </c>
      <c r="M7105" s="172">
        <v>127</v>
      </c>
      <c r="N7105" s="172">
        <v>64</v>
      </c>
      <c r="O7105" s="167" t="s">
        <v>133</v>
      </c>
      <c r="P7105" s="260" t="e">
        <f t="shared" si="336"/>
        <v>#NUM!</v>
      </c>
      <c r="S7105" s="272"/>
    </row>
    <row r="7106" spans="1:19">
      <c r="A7106" s="161" t="s">
        <v>8338</v>
      </c>
      <c r="C7106" s="161" t="s">
        <v>133</v>
      </c>
      <c r="F7106" s="163" t="s">
        <v>133</v>
      </c>
      <c r="G7106" s="266" t="s">
        <v>133</v>
      </c>
      <c r="H7106" s="163" t="s">
        <v>133</v>
      </c>
      <c r="I7106" s="163" t="s">
        <v>133</v>
      </c>
      <c r="J7106" s="163" t="s">
        <v>133</v>
      </c>
      <c r="K7106" s="164">
        <f t="shared" si="337"/>
        <v>0</v>
      </c>
      <c r="L7106" s="165">
        <f t="shared" si="338"/>
        <v>0</v>
      </c>
      <c r="M7106" s="172">
        <v>127</v>
      </c>
      <c r="N7106" s="172">
        <v>64</v>
      </c>
      <c r="O7106" s="167" t="s">
        <v>133</v>
      </c>
      <c r="P7106" s="260" t="e">
        <f t="shared" si="336"/>
        <v>#NUM!</v>
      </c>
      <c r="S7106" s="272"/>
    </row>
    <row r="7107" spans="1:19">
      <c r="A7107" s="161" t="s">
        <v>8339</v>
      </c>
      <c r="C7107" s="161" t="s">
        <v>133</v>
      </c>
      <c r="F7107" s="163" t="s">
        <v>133</v>
      </c>
      <c r="G7107" s="266" t="s">
        <v>133</v>
      </c>
      <c r="H7107" s="163" t="s">
        <v>133</v>
      </c>
      <c r="I7107" s="163" t="s">
        <v>133</v>
      </c>
      <c r="J7107" s="163" t="s">
        <v>133</v>
      </c>
      <c r="K7107" s="164">
        <f t="shared" si="337"/>
        <v>0</v>
      </c>
      <c r="L7107" s="165">
        <f t="shared" si="338"/>
        <v>0</v>
      </c>
      <c r="M7107" s="172">
        <v>127</v>
      </c>
      <c r="N7107" s="172">
        <v>64</v>
      </c>
      <c r="O7107" s="167" t="s">
        <v>133</v>
      </c>
      <c r="P7107" s="260" t="e">
        <f t="shared" si="336"/>
        <v>#NUM!</v>
      </c>
      <c r="S7107" s="272"/>
    </row>
    <row r="7108" spans="1:19">
      <c r="A7108" s="161" t="s">
        <v>8340</v>
      </c>
      <c r="C7108" s="161" t="s">
        <v>133</v>
      </c>
      <c r="F7108" s="163" t="s">
        <v>133</v>
      </c>
      <c r="G7108" s="266" t="s">
        <v>133</v>
      </c>
      <c r="H7108" s="163" t="s">
        <v>133</v>
      </c>
      <c r="I7108" s="163" t="s">
        <v>133</v>
      </c>
      <c r="J7108" s="163" t="s">
        <v>133</v>
      </c>
      <c r="K7108" s="164">
        <f t="shared" si="337"/>
        <v>0</v>
      </c>
      <c r="L7108" s="165">
        <f t="shared" si="338"/>
        <v>0</v>
      </c>
      <c r="M7108" s="172">
        <v>127</v>
      </c>
      <c r="N7108" s="172">
        <v>64</v>
      </c>
      <c r="O7108" s="167" t="s">
        <v>133</v>
      </c>
      <c r="P7108" s="260" t="e">
        <f t="shared" si="336"/>
        <v>#NUM!</v>
      </c>
      <c r="S7108" s="272"/>
    </row>
    <row r="7109" spans="1:19">
      <c r="A7109" s="161" t="s">
        <v>8341</v>
      </c>
      <c r="C7109" s="161" t="s">
        <v>133</v>
      </c>
      <c r="F7109" s="163" t="s">
        <v>133</v>
      </c>
      <c r="G7109" s="266" t="s">
        <v>133</v>
      </c>
      <c r="H7109" s="163" t="s">
        <v>133</v>
      </c>
      <c r="I7109" s="163" t="s">
        <v>133</v>
      </c>
      <c r="J7109" s="163" t="s">
        <v>133</v>
      </c>
      <c r="K7109" s="164">
        <f t="shared" si="337"/>
        <v>0</v>
      </c>
      <c r="L7109" s="165">
        <f t="shared" si="338"/>
        <v>0</v>
      </c>
      <c r="M7109" s="172">
        <v>127</v>
      </c>
      <c r="N7109" s="172">
        <v>64</v>
      </c>
      <c r="O7109" s="167" t="s">
        <v>133</v>
      </c>
      <c r="P7109" s="260" t="e">
        <f t="shared" si="336"/>
        <v>#NUM!</v>
      </c>
      <c r="S7109" s="272"/>
    </row>
    <row r="7110" spans="1:19">
      <c r="A7110" s="161" t="s">
        <v>8342</v>
      </c>
      <c r="C7110" s="161" t="s">
        <v>133</v>
      </c>
      <c r="F7110" s="163" t="s">
        <v>133</v>
      </c>
      <c r="G7110" s="266" t="s">
        <v>133</v>
      </c>
      <c r="H7110" s="163" t="s">
        <v>133</v>
      </c>
      <c r="I7110" s="163" t="s">
        <v>133</v>
      </c>
      <c r="J7110" s="163" t="s">
        <v>133</v>
      </c>
      <c r="K7110" s="164">
        <f t="shared" si="337"/>
        <v>0</v>
      </c>
      <c r="L7110" s="165">
        <f t="shared" si="338"/>
        <v>0</v>
      </c>
      <c r="M7110" s="172">
        <v>127</v>
      </c>
      <c r="N7110" s="172">
        <v>64</v>
      </c>
      <c r="O7110" s="167" t="s">
        <v>133</v>
      </c>
      <c r="P7110" s="260" t="e">
        <f t="shared" si="336"/>
        <v>#NUM!</v>
      </c>
      <c r="S7110" s="272"/>
    </row>
    <row r="7111" spans="1:19">
      <c r="A7111" s="161" t="s">
        <v>8343</v>
      </c>
      <c r="C7111" s="161" t="s">
        <v>133</v>
      </c>
      <c r="F7111" s="163" t="s">
        <v>133</v>
      </c>
      <c r="G7111" s="266" t="s">
        <v>133</v>
      </c>
      <c r="H7111" s="163" t="s">
        <v>133</v>
      </c>
      <c r="I7111" s="163" t="s">
        <v>133</v>
      </c>
      <c r="J7111" s="163" t="s">
        <v>133</v>
      </c>
      <c r="K7111" s="164">
        <f t="shared" si="337"/>
        <v>0</v>
      </c>
      <c r="L7111" s="165">
        <f t="shared" si="338"/>
        <v>0</v>
      </c>
      <c r="M7111" s="172">
        <v>127</v>
      </c>
      <c r="N7111" s="172">
        <v>64</v>
      </c>
      <c r="O7111" s="167" t="s">
        <v>133</v>
      </c>
      <c r="P7111" s="260" t="e">
        <f t="shared" si="336"/>
        <v>#NUM!</v>
      </c>
      <c r="S7111" s="272"/>
    </row>
    <row r="7112" spans="1:19">
      <c r="A7112" s="161" t="s">
        <v>8344</v>
      </c>
      <c r="C7112" s="161" t="s">
        <v>133</v>
      </c>
      <c r="F7112" s="163" t="s">
        <v>133</v>
      </c>
      <c r="G7112" s="266" t="s">
        <v>133</v>
      </c>
      <c r="H7112" s="163" t="s">
        <v>133</v>
      </c>
      <c r="I7112" s="163" t="s">
        <v>133</v>
      </c>
      <c r="J7112" s="163" t="s">
        <v>133</v>
      </c>
      <c r="K7112" s="164">
        <f t="shared" si="337"/>
        <v>0</v>
      </c>
      <c r="L7112" s="165">
        <f t="shared" si="338"/>
        <v>0</v>
      </c>
      <c r="M7112" s="172">
        <v>127</v>
      </c>
      <c r="N7112" s="172">
        <v>64</v>
      </c>
      <c r="O7112" s="167" t="s">
        <v>133</v>
      </c>
      <c r="P7112" s="260" t="e">
        <f t="shared" si="336"/>
        <v>#NUM!</v>
      </c>
      <c r="S7112" s="272"/>
    </row>
    <row r="7113" spans="1:19">
      <c r="A7113" s="161" t="s">
        <v>8345</v>
      </c>
      <c r="C7113" s="161" t="s">
        <v>133</v>
      </c>
      <c r="F7113" s="163" t="s">
        <v>133</v>
      </c>
      <c r="G7113" s="266" t="s">
        <v>133</v>
      </c>
      <c r="H7113" s="163" t="s">
        <v>133</v>
      </c>
      <c r="I7113" s="163" t="s">
        <v>133</v>
      </c>
      <c r="J7113" s="163" t="s">
        <v>133</v>
      </c>
      <c r="K7113" s="164">
        <f t="shared" si="337"/>
        <v>0</v>
      </c>
      <c r="L7113" s="165">
        <f t="shared" si="338"/>
        <v>0</v>
      </c>
      <c r="M7113" s="172">
        <v>127</v>
      </c>
      <c r="N7113" s="172">
        <v>64</v>
      </c>
      <c r="O7113" s="167" t="s">
        <v>133</v>
      </c>
      <c r="P7113" s="260" t="e">
        <f t="shared" si="336"/>
        <v>#NUM!</v>
      </c>
      <c r="S7113" s="272"/>
    </row>
    <row r="7114" spans="1:19">
      <c r="A7114" s="161" t="s">
        <v>8346</v>
      </c>
      <c r="C7114" s="161" t="s">
        <v>133</v>
      </c>
      <c r="F7114" s="163" t="s">
        <v>133</v>
      </c>
      <c r="G7114" s="266" t="s">
        <v>133</v>
      </c>
      <c r="H7114" s="163" t="s">
        <v>133</v>
      </c>
      <c r="I7114" s="163" t="s">
        <v>133</v>
      </c>
      <c r="J7114" s="163" t="s">
        <v>133</v>
      </c>
      <c r="K7114" s="164">
        <f t="shared" si="337"/>
        <v>0</v>
      </c>
      <c r="L7114" s="165">
        <f t="shared" si="338"/>
        <v>0</v>
      </c>
      <c r="M7114" s="172">
        <v>127</v>
      </c>
      <c r="N7114" s="172">
        <v>64</v>
      </c>
      <c r="O7114" s="167" t="s">
        <v>133</v>
      </c>
      <c r="P7114" s="260" t="e">
        <f t="shared" si="336"/>
        <v>#NUM!</v>
      </c>
      <c r="S7114" s="272"/>
    </row>
    <row r="7115" spans="1:19">
      <c r="A7115" s="161" t="s">
        <v>8347</v>
      </c>
      <c r="C7115" s="161" t="s">
        <v>133</v>
      </c>
      <c r="F7115" s="163" t="s">
        <v>133</v>
      </c>
      <c r="G7115" s="266" t="s">
        <v>133</v>
      </c>
      <c r="H7115" s="163" t="s">
        <v>133</v>
      </c>
      <c r="I7115" s="163" t="s">
        <v>133</v>
      </c>
      <c r="J7115" s="163" t="s">
        <v>133</v>
      </c>
      <c r="K7115" s="164">
        <f t="shared" si="337"/>
        <v>0</v>
      </c>
      <c r="L7115" s="165">
        <f t="shared" si="338"/>
        <v>0</v>
      </c>
      <c r="M7115" s="172">
        <v>127</v>
      </c>
      <c r="N7115" s="172">
        <v>64</v>
      </c>
      <c r="O7115" s="167" t="s">
        <v>133</v>
      </c>
      <c r="P7115" s="260" t="e">
        <f t="shared" si="336"/>
        <v>#NUM!</v>
      </c>
      <c r="S7115" s="272"/>
    </row>
    <row r="7116" spans="1:19">
      <c r="A7116" s="161" t="s">
        <v>8348</v>
      </c>
      <c r="C7116" s="161" t="s">
        <v>133</v>
      </c>
      <c r="F7116" s="163" t="s">
        <v>133</v>
      </c>
      <c r="G7116" s="266" t="s">
        <v>133</v>
      </c>
      <c r="H7116" s="163" t="s">
        <v>133</v>
      </c>
      <c r="I7116" s="163" t="s">
        <v>133</v>
      </c>
      <c r="J7116" s="163" t="s">
        <v>133</v>
      </c>
      <c r="K7116" s="164">
        <f t="shared" si="337"/>
        <v>0</v>
      </c>
      <c r="L7116" s="165">
        <f t="shared" si="338"/>
        <v>0</v>
      </c>
      <c r="M7116" s="172">
        <v>127</v>
      </c>
      <c r="N7116" s="172">
        <v>64</v>
      </c>
      <c r="O7116" s="167" t="s">
        <v>133</v>
      </c>
      <c r="P7116" s="260" t="e">
        <f t="shared" si="336"/>
        <v>#NUM!</v>
      </c>
      <c r="S7116" s="272"/>
    </row>
    <row r="7117" spans="1:19">
      <c r="A7117" s="161" t="s">
        <v>8349</v>
      </c>
      <c r="C7117" s="161" t="s">
        <v>133</v>
      </c>
      <c r="F7117" s="163" t="s">
        <v>133</v>
      </c>
      <c r="G7117" s="266" t="s">
        <v>133</v>
      </c>
      <c r="H7117" s="163" t="s">
        <v>133</v>
      </c>
      <c r="I7117" s="163" t="s">
        <v>133</v>
      </c>
      <c r="J7117" s="163" t="s">
        <v>133</v>
      </c>
      <c r="K7117" s="164">
        <f t="shared" si="337"/>
        <v>0</v>
      </c>
      <c r="L7117" s="165">
        <f t="shared" si="338"/>
        <v>0</v>
      </c>
      <c r="M7117" s="172">
        <v>127</v>
      </c>
      <c r="N7117" s="172">
        <v>64</v>
      </c>
      <c r="O7117" s="167" t="s">
        <v>133</v>
      </c>
      <c r="P7117" s="260" t="e">
        <f t="shared" si="336"/>
        <v>#NUM!</v>
      </c>
      <c r="S7117" s="272"/>
    </row>
    <row r="7118" spans="1:19">
      <c r="A7118" s="161" t="s">
        <v>8350</v>
      </c>
      <c r="C7118" s="161" t="s">
        <v>133</v>
      </c>
      <c r="F7118" s="163" t="s">
        <v>133</v>
      </c>
      <c r="G7118" s="266" t="s">
        <v>133</v>
      </c>
      <c r="H7118" s="163" t="s">
        <v>133</v>
      </c>
      <c r="I7118" s="163" t="s">
        <v>133</v>
      </c>
      <c r="J7118" s="163" t="s">
        <v>133</v>
      </c>
      <c r="K7118" s="164">
        <f t="shared" si="337"/>
        <v>0</v>
      </c>
      <c r="L7118" s="165">
        <f t="shared" si="338"/>
        <v>0</v>
      </c>
      <c r="M7118" s="172">
        <v>127</v>
      </c>
      <c r="N7118" s="172">
        <v>64</v>
      </c>
      <c r="O7118" s="167" t="s">
        <v>133</v>
      </c>
      <c r="P7118" s="260" t="e">
        <f t="shared" si="336"/>
        <v>#NUM!</v>
      </c>
      <c r="S7118" s="272"/>
    </row>
    <row r="7119" spans="1:19">
      <c r="A7119" s="161" t="s">
        <v>8351</v>
      </c>
      <c r="C7119" s="161" t="s">
        <v>133</v>
      </c>
      <c r="F7119" s="163" t="s">
        <v>133</v>
      </c>
      <c r="G7119" s="266" t="s">
        <v>133</v>
      </c>
      <c r="H7119" s="163" t="s">
        <v>133</v>
      </c>
      <c r="I7119" s="163" t="s">
        <v>133</v>
      </c>
      <c r="J7119" s="163" t="s">
        <v>133</v>
      </c>
      <c r="K7119" s="164">
        <f t="shared" si="337"/>
        <v>0</v>
      </c>
      <c r="L7119" s="165">
        <f t="shared" si="338"/>
        <v>0</v>
      </c>
      <c r="M7119" s="172">
        <v>127</v>
      </c>
      <c r="N7119" s="172">
        <v>64</v>
      </c>
      <c r="O7119" s="167" t="s">
        <v>133</v>
      </c>
      <c r="P7119" s="260" t="e">
        <f t="shared" ref="P7119:P7182" si="339">MEDIAN(Q7119:R7119)</f>
        <v>#NUM!</v>
      </c>
      <c r="S7119" s="272"/>
    </row>
    <row r="7120" spans="1:19">
      <c r="A7120" s="161" t="s">
        <v>8352</v>
      </c>
      <c r="C7120" s="161" t="s">
        <v>133</v>
      </c>
      <c r="F7120" s="163" t="s">
        <v>133</v>
      </c>
      <c r="G7120" s="266" t="s">
        <v>133</v>
      </c>
      <c r="H7120" s="163" t="s">
        <v>133</v>
      </c>
      <c r="I7120" s="163" t="s">
        <v>133</v>
      </c>
      <c r="J7120" s="163" t="s">
        <v>133</v>
      </c>
      <c r="K7120" s="164">
        <f t="shared" ref="K7120:K7183" si="340">IF(OR(D7120="n/a",D7120="nd"),0,D7120)+IF(OR(I7120="n/a",I7120="nd"),0,I7120)</f>
        <v>0</v>
      </c>
      <c r="L7120" s="165">
        <f t="shared" ref="L7120:L7183" si="341">SQRT(SUMSQ(IF(OR(E7120="n/a",E7120="nd"),0,E7120),IF(OR(F7120="n/a",F7120="nd"),0,F7120),IF(OR(J7120="n/a",J7120="nd"),0,J7120)))</f>
        <v>0</v>
      </c>
      <c r="M7120" s="172">
        <v>127</v>
      </c>
      <c r="N7120" s="172">
        <v>64</v>
      </c>
      <c r="O7120" s="167" t="s">
        <v>133</v>
      </c>
      <c r="P7120" s="260" t="e">
        <f t="shared" si="339"/>
        <v>#NUM!</v>
      </c>
      <c r="S7120" s="272"/>
    </row>
    <row r="7121" spans="1:19">
      <c r="A7121" s="161" t="s">
        <v>8353</v>
      </c>
      <c r="C7121" s="161" t="s">
        <v>133</v>
      </c>
      <c r="F7121" s="163" t="s">
        <v>133</v>
      </c>
      <c r="G7121" s="266" t="s">
        <v>133</v>
      </c>
      <c r="H7121" s="163" t="s">
        <v>133</v>
      </c>
      <c r="I7121" s="163" t="s">
        <v>133</v>
      </c>
      <c r="J7121" s="163" t="s">
        <v>133</v>
      </c>
      <c r="K7121" s="164">
        <f t="shared" si="340"/>
        <v>0</v>
      </c>
      <c r="L7121" s="165">
        <f t="shared" si="341"/>
        <v>0</v>
      </c>
      <c r="M7121" s="172">
        <v>127</v>
      </c>
      <c r="N7121" s="172">
        <v>64</v>
      </c>
      <c r="O7121" s="167" t="s">
        <v>133</v>
      </c>
      <c r="P7121" s="260" t="e">
        <f t="shared" si="339"/>
        <v>#NUM!</v>
      </c>
      <c r="S7121" s="272"/>
    </row>
    <row r="7122" spans="1:19">
      <c r="A7122" s="161" t="s">
        <v>8354</v>
      </c>
      <c r="C7122" s="161" t="s">
        <v>133</v>
      </c>
      <c r="F7122" s="163" t="s">
        <v>133</v>
      </c>
      <c r="G7122" s="266" t="s">
        <v>133</v>
      </c>
      <c r="H7122" s="163" t="s">
        <v>133</v>
      </c>
      <c r="I7122" s="163" t="s">
        <v>133</v>
      </c>
      <c r="J7122" s="163" t="s">
        <v>133</v>
      </c>
      <c r="K7122" s="164">
        <f t="shared" si="340"/>
        <v>0</v>
      </c>
      <c r="L7122" s="165">
        <f t="shared" si="341"/>
        <v>0</v>
      </c>
      <c r="M7122" s="172">
        <v>127</v>
      </c>
      <c r="N7122" s="172">
        <v>64</v>
      </c>
      <c r="O7122" s="167" t="s">
        <v>133</v>
      </c>
      <c r="P7122" s="260" t="e">
        <f t="shared" si="339"/>
        <v>#NUM!</v>
      </c>
      <c r="S7122" s="272"/>
    </row>
    <row r="7123" spans="1:19">
      <c r="A7123" s="161" t="s">
        <v>8355</v>
      </c>
      <c r="C7123" s="161" t="s">
        <v>133</v>
      </c>
      <c r="F7123" s="163" t="s">
        <v>133</v>
      </c>
      <c r="G7123" s="266" t="s">
        <v>133</v>
      </c>
      <c r="H7123" s="163" t="s">
        <v>133</v>
      </c>
      <c r="I7123" s="163" t="s">
        <v>133</v>
      </c>
      <c r="J7123" s="163" t="s">
        <v>133</v>
      </c>
      <c r="K7123" s="164">
        <f t="shared" si="340"/>
        <v>0</v>
      </c>
      <c r="L7123" s="165">
        <f t="shared" si="341"/>
        <v>0</v>
      </c>
      <c r="M7123" s="172">
        <v>127</v>
      </c>
      <c r="N7123" s="172">
        <v>64</v>
      </c>
      <c r="O7123" s="167" t="s">
        <v>133</v>
      </c>
      <c r="P7123" s="260" t="e">
        <f t="shared" si="339"/>
        <v>#NUM!</v>
      </c>
      <c r="S7123" s="272"/>
    </row>
    <row r="7124" spans="1:19">
      <c r="A7124" s="161" t="s">
        <v>8356</v>
      </c>
      <c r="C7124" s="161" t="s">
        <v>133</v>
      </c>
      <c r="F7124" s="163" t="s">
        <v>133</v>
      </c>
      <c r="G7124" s="266" t="s">
        <v>133</v>
      </c>
      <c r="H7124" s="163" t="s">
        <v>133</v>
      </c>
      <c r="I7124" s="163" t="s">
        <v>133</v>
      </c>
      <c r="J7124" s="163" t="s">
        <v>133</v>
      </c>
      <c r="K7124" s="164">
        <f t="shared" si="340"/>
        <v>0</v>
      </c>
      <c r="L7124" s="165">
        <f t="shared" si="341"/>
        <v>0</v>
      </c>
      <c r="M7124" s="172">
        <v>127</v>
      </c>
      <c r="N7124" s="172">
        <v>64</v>
      </c>
      <c r="O7124" s="167" t="s">
        <v>133</v>
      </c>
      <c r="P7124" s="260" t="e">
        <f t="shared" si="339"/>
        <v>#NUM!</v>
      </c>
      <c r="S7124" s="272"/>
    </row>
    <row r="7125" spans="1:19">
      <c r="A7125" s="161" t="s">
        <v>8357</v>
      </c>
      <c r="C7125" s="161" t="s">
        <v>133</v>
      </c>
      <c r="F7125" s="163" t="s">
        <v>133</v>
      </c>
      <c r="G7125" s="266" t="s">
        <v>133</v>
      </c>
      <c r="H7125" s="163" t="s">
        <v>133</v>
      </c>
      <c r="I7125" s="163" t="s">
        <v>133</v>
      </c>
      <c r="J7125" s="163" t="s">
        <v>133</v>
      </c>
      <c r="K7125" s="164">
        <f t="shared" si="340"/>
        <v>0</v>
      </c>
      <c r="L7125" s="165">
        <f t="shared" si="341"/>
        <v>0</v>
      </c>
      <c r="M7125" s="172">
        <v>127</v>
      </c>
      <c r="N7125" s="172">
        <v>64</v>
      </c>
      <c r="O7125" s="167" t="s">
        <v>133</v>
      </c>
      <c r="P7125" s="260" t="e">
        <f t="shared" si="339"/>
        <v>#NUM!</v>
      </c>
      <c r="S7125" s="272"/>
    </row>
    <row r="7126" spans="1:19">
      <c r="A7126" s="161" t="s">
        <v>8358</v>
      </c>
      <c r="C7126" s="161" t="s">
        <v>133</v>
      </c>
      <c r="F7126" s="163" t="s">
        <v>133</v>
      </c>
      <c r="G7126" s="266" t="s">
        <v>133</v>
      </c>
      <c r="H7126" s="163" t="s">
        <v>133</v>
      </c>
      <c r="I7126" s="163" t="s">
        <v>133</v>
      </c>
      <c r="J7126" s="163" t="s">
        <v>133</v>
      </c>
      <c r="K7126" s="164">
        <f t="shared" si="340"/>
        <v>0</v>
      </c>
      <c r="L7126" s="165">
        <f t="shared" si="341"/>
        <v>0</v>
      </c>
      <c r="M7126" s="172">
        <v>127</v>
      </c>
      <c r="N7126" s="172">
        <v>64</v>
      </c>
      <c r="O7126" s="167" t="s">
        <v>133</v>
      </c>
      <c r="P7126" s="260" t="e">
        <f t="shared" si="339"/>
        <v>#NUM!</v>
      </c>
      <c r="S7126" s="272"/>
    </row>
    <row r="7127" spans="1:19">
      <c r="A7127" s="161" t="s">
        <v>8359</v>
      </c>
      <c r="C7127" s="161" t="s">
        <v>133</v>
      </c>
      <c r="F7127" s="163" t="s">
        <v>133</v>
      </c>
      <c r="G7127" s="266" t="s">
        <v>133</v>
      </c>
      <c r="H7127" s="163" t="s">
        <v>133</v>
      </c>
      <c r="I7127" s="163" t="s">
        <v>133</v>
      </c>
      <c r="J7127" s="163" t="s">
        <v>133</v>
      </c>
      <c r="K7127" s="164">
        <f t="shared" si="340"/>
        <v>0</v>
      </c>
      <c r="L7127" s="165">
        <f t="shared" si="341"/>
        <v>0</v>
      </c>
      <c r="M7127" s="172">
        <v>127</v>
      </c>
      <c r="N7127" s="172">
        <v>64</v>
      </c>
      <c r="O7127" s="167" t="s">
        <v>133</v>
      </c>
      <c r="P7127" s="260" t="e">
        <f t="shared" si="339"/>
        <v>#NUM!</v>
      </c>
      <c r="S7127" s="272"/>
    </row>
    <row r="7128" spans="1:19">
      <c r="A7128" s="161" t="s">
        <v>8360</v>
      </c>
      <c r="C7128" s="161" t="s">
        <v>133</v>
      </c>
      <c r="F7128" s="163" t="s">
        <v>133</v>
      </c>
      <c r="G7128" s="266" t="s">
        <v>133</v>
      </c>
      <c r="H7128" s="163" t="s">
        <v>133</v>
      </c>
      <c r="I7128" s="163" t="s">
        <v>133</v>
      </c>
      <c r="J7128" s="163" t="s">
        <v>133</v>
      </c>
      <c r="K7128" s="164">
        <f t="shared" si="340"/>
        <v>0</v>
      </c>
      <c r="L7128" s="165">
        <f t="shared" si="341"/>
        <v>0</v>
      </c>
      <c r="M7128" s="172">
        <v>127</v>
      </c>
      <c r="N7128" s="172">
        <v>64</v>
      </c>
      <c r="O7128" s="167" t="s">
        <v>133</v>
      </c>
      <c r="P7128" s="260" t="e">
        <f t="shared" si="339"/>
        <v>#NUM!</v>
      </c>
      <c r="S7128" s="272"/>
    </row>
    <row r="7129" spans="1:19">
      <c r="A7129" s="161" t="s">
        <v>8361</v>
      </c>
      <c r="C7129" s="161" t="s">
        <v>133</v>
      </c>
      <c r="F7129" s="163" t="s">
        <v>133</v>
      </c>
      <c r="G7129" s="266" t="s">
        <v>133</v>
      </c>
      <c r="H7129" s="163" t="s">
        <v>133</v>
      </c>
      <c r="I7129" s="163" t="s">
        <v>133</v>
      </c>
      <c r="J7129" s="163" t="s">
        <v>133</v>
      </c>
      <c r="K7129" s="164">
        <f t="shared" si="340"/>
        <v>0</v>
      </c>
      <c r="L7129" s="165">
        <f t="shared" si="341"/>
        <v>0</v>
      </c>
      <c r="M7129" s="172">
        <v>127</v>
      </c>
      <c r="N7129" s="172">
        <v>64</v>
      </c>
      <c r="O7129" s="167" t="s">
        <v>133</v>
      </c>
      <c r="P7129" s="260" t="e">
        <f t="shared" si="339"/>
        <v>#NUM!</v>
      </c>
      <c r="S7129" s="272"/>
    </row>
    <row r="7130" spans="1:19">
      <c r="A7130" s="161" t="s">
        <v>8362</v>
      </c>
      <c r="C7130" s="161" t="s">
        <v>133</v>
      </c>
      <c r="F7130" s="163" t="s">
        <v>133</v>
      </c>
      <c r="G7130" s="266" t="s">
        <v>133</v>
      </c>
      <c r="H7130" s="163" t="s">
        <v>133</v>
      </c>
      <c r="I7130" s="163" t="s">
        <v>133</v>
      </c>
      <c r="J7130" s="163" t="s">
        <v>133</v>
      </c>
      <c r="K7130" s="164">
        <f t="shared" si="340"/>
        <v>0</v>
      </c>
      <c r="L7130" s="165">
        <f t="shared" si="341"/>
        <v>0</v>
      </c>
      <c r="M7130" s="172">
        <v>127</v>
      </c>
      <c r="N7130" s="172">
        <v>64</v>
      </c>
      <c r="O7130" s="167" t="s">
        <v>133</v>
      </c>
      <c r="P7130" s="260" t="e">
        <f t="shared" si="339"/>
        <v>#NUM!</v>
      </c>
      <c r="S7130" s="272"/>
    </row>
    <row r="7131" spans="1:19">
      <c r="A7131" s="161" t="s">
        <v>8363</v>
      </c>
      <c r="C7131" s="161" t="s">
        <v>133</v>
      </c>
      <c r="F7131" s="163" t="s">
        <v>133</v>
      </c>
      <c r="G7131" s="266" t="s">
        <v>133</v>
      </c>
      <c r="H7131" s="163" t="s">
        <v>133</v>
      </c>
      <c r="I7131" s="163" t="s">
        <v>133</v>
      </c>
      <c r="J7131" s="163" t="s">
        <v>133</v>
      </c>
      <c r="K7131" s="164">
        <f t="shared" si="340"/>
        <v>0</v>
      </c>
      <c r="L7131" s="165">
        <f t="shared" si="341"/>
        <v>0</v>
      </c>
      <c r="M7131" s="172">
        <v>127</v>
      </c>
      <c r="N7131" s="172">
        <v>64</v>
      </c>
      <c r="O7131" s="167" t="s">
        <v>133</v>
      </c>
      <c r="P7131" s="260" t="e">
        <f t="shared" si="339"/>
        <v>#NUM!</v>
      </c>
      <c r="S7131" s="272"/>
    </row>
    <row r="7132" spans="1:19">
      <c r="A7132" s="161" t="s">
        <v>8364</v>
      </c>
      <c r="C7132" s="161" t="s">
        <v>133</v>
      </c>
      <c r="F7132" s="163" t="s">
        <v>133</v>
      </c>
      <c r="G7132" s="266" t="s">
        <v>133</v>
      </c>
      <c r="H7132" s="163" t="s">
        <v>133</v>
      </c>
      <c r="I7132" s="163" t="s">
        <v>133</v>
      </c>
      <c r="J7132" s="163" t="s">
        <v>133</v>
      </c>
      <c r="K7132" s="164">
        <f t="shared" si="340"/>
        <v>0</v>
      </c>
      <c r="L7132" s="165">
        <f t="shared" si="341"/>
        <v>0</v>
      </c>
      <c r="M7132" s="172">
        <v>127</v>
      </c>
      <c r="N7132" s="172">
        <v>64</v>
      </c>
      <c r="O7132" s="167" t="s">
        <v>133</v>
      </c>
      <c r="P7132" s="260" t="e">
        <f t="shared" si="339"/>
        <v>#NUM!</v>
      </c>
      <c r="S7132" s="272"/>
    </row>
    <row r="7133" spans="1:19">
      <c r="A7133" s="161" t="s">
        <v>8365</v>
      </c>
      <c r="C7133" s="161" t="s">
        <v>133</v>
      </c>
      <c r="F7133" s="163" t="s">
        <v>133</v>
      </c>
      <c r="G7133" s="266" t="s">
        <v>133</v>
      </c>
      <c r="H7133" s="163" t="s">
        <v>133</v>
      </c>
      <c r="I7133" s="163" t="s">
        <v>133</v>
      </c>
      <c r="J7133" s="163" t="s">
        <v>133</v>
      </c>
      <c r="K7133" s="164">
        <f t="shared" si="340"/>
        <v>0</v>
      </c>
      <c r="L7133" s="165">
        <f t="shared" si="341"/>
        <v>0</v>
      </c>
      <c r="M7133" s="172">
        <v>127</v>
      </c>
      <c r="N7133" s="172">
        <v>64</v>
      </c>
      <c r="O7133" s="167" t="s">
        <v>133</v>
      </c>
      <c r="P7133" s="260" t="e">
        <f t="shared" si="339"/>
        <v>#NUM!</v>
      </c>
      <c r="S7133" s="272"/>
    </row>
    <row r="7134" spans="1:19">
      <c r="A7134" s="161" t="s">
        <v>8366</v>
      </c>
      <c r="C7134" s="161" t="s">
        <v>133</v>
      </c>
      <c r="F7134" s="163" t="s">
        <v>133</v>
      </c>
      <c r="G7134" s="266" t="s">
        <v>133</v>
      </c>
      <c r="H7134" s="163" t="s">
        <v>133</v>
      </c>
      <c r="I7134" s="163" t="s">
        <v>133</v>
      </c>
      <c r="J7134" s="163" t="s">
        <v>133</v>
      </c>
      <c r="K7134" s="164">
        <f t="shared" si="340"/>
        <v>0</v>
      </c>
      <c r="L7134" s="165">
        <f t="shared" si="341"/>
        <v>0</v>
      </c>
      <c r="M7134" s="172">
        <v>127</v>
      </c>
      <c r="N7134" s="172">
        <v>64</v>
      </c>
      <c r="O7134" s="167" t="s">
        <v>133</v>
      </c>
      <c r="P7134" s="260" t="e">
        <f t="shared" si="339"/>
        <v>#NUM!</v>
      </c>
      <c r="S7134" s="272"/>
    </row>
    <row r="7135" spans="1:19">
      <c r="A7135" s="161" t="s">
        <v>8367</v>
      </c>
      <c r="C7135" s="161" t="s">
        <v>133</v>
      </c>
      <c r="F7135" s="163" t="s">
        <v>133</v>
      </c>
      <c r="G7135" s="266" t="s">
        <v>133</v>
      </c>
      <c r="H7135" s="163" t="s">
        <v>133</v>
      </c>
      <c r="I7135" s="163" t="s">
        <v>133</v>
      </c>
      <c r="J7135" s="163" t="s">
        <v>133</v>
      </c>
      <c r="K7135" s="164">
        <f t="shared" si="340"/>
        <v>0</v>
      </c>
      <c r="L7135" s="165">
        <f t="shared" si="341"/>
        <v>0</v>
      </c>
      <c r="M7135" s="172">
        <v>127</v>
      </c>
      <c r="N7135" s="172">
        <v>64</v>
      </c>
      <c r="O7135" s="167" t="s">
        <v>133</v>
      </c>
      <c r="P7135" s="260" t="e">
        <f t="shared" si="339"/>
        <v>#NUM!</v>
      </c>
      <c r="S7135" s="272"/>
    </row>
    <row r="7136" spans="1:19">
      <c r="A7136" s="161" t="s">
        <v>8368</v>
      </c>
      <c r="C7136" s="161" t="s">
        <v>133</v>
      </c>
      <c r="F7136" s="163" t="s">
        <v>133</v>
      </c>
      <c r="G7136" s="266" t="s">
        <v>133</v>
      </c>
      <c r="H7136" s="163" t="s">
        <v>133</v>
      </c>
      <c r="I7136" s="163" t="s">
        <v>133</v>
      </c>
      <c r="J7136" s="163" t="s">
        <v>133</v>
      </c>
      <c r="K7136" s="164">
        <f t="shared" si="340"/>
        <v>0</v>
      </c>
      <c r="L7136" s="165">
        <f t="shared" si="341"/>
        <v>0</v>
      </c>
      <c r="M7136" s="172">
        <v>127</v>
      </c>
      <c r="N7136" s="172">
        <v>64</v>
      </c>
      <c r="O7136" s="167" t="s">
        <v>133</v>
      </c>
      <c r="P7136" s="260" t="e">
        <f t="shared" si="339"/>
        <v>#NUM!</v>
      </c>
      <c r="S7136" s="272"/>
    </row>
    <row r="7137" spans="1:19">
      <c r="A7137" s="161" t="s">
        <v>8369</v>
      </c>
      <c r="C7137" s="161" t="s">
        <v>133</v>
      </c>
      <c r="F7137" s="163" t="s">
        <v>133</v>
      </c>
      <c r="G7137" s="266" t="s">
        <v>133</v>
      </c>
      <c r="H7137" s="163" t="s">
        <v>133</v>
      </c>
      <c r="I7137" s="163" t="s">
        <v>133</v>
      </c>
      <c r="J7137" s="163" t="s">
        <v>133</v>
      </c>
      <c r="K7137" s="164">
        <f t="shared" si="340"/>
        <v>0</v>
      </c>
      <c r="L7137" s="165">
        <f t="shared" si="341"/>
        <v>0</v>
      </c>
      <c r="M7137" s="172">
        <v>127</v>
      </c>
      <c r="N7137" s="172">
        <v>64</v>
      </c>
      <c r="O7137" s="167" t="s">
        <v>133</v>
      </c>
      <c r="P7137" s="260" t="e">
        <f t="shared" si="339"/>
        <v>#NUM!</v>
      </c>
      <c r="S7137" s="272"/>
    </row>
    <row r="7138" spans="1:19">
      <c r="A7138" s="161" t="s">
        <v>8370</v>
      </c>
      <c r="C7138" s="161" t="s">
        <v>133</v>
      </c>
      <c r="F7138" s="163" t="s">
        <v>133</v>
      </c>
      <c r="G7138" s="266" t="s">
        <v>133</v>
      </c>
      <c r="H7138" s="163" t="s">
        <v>133</v>
      </c>
      <c r="I7138" s="163" t="s">
        <v>133</v>
      </c>
      <c r="J7138" s="163" t="s">
        <v>133</v>
      </c>
      <c r="K7138" s="164">
        <f t="shared" si="340"/>
        <v>0</v>
      </c>
      <c r="L7138" s="165">
        <f t="shared" si="341"/>
        <v>0</v>
      </c>
      <c r="M7138" s="172">
        <v>127</v>
      </c>
      <c r="N7138" s="172">
        <v>64</v>
      </c>
      <c r="O7138" s="167" t="s">
        <v>133</v>
      </c>
      <c r="P7138" s="260" t="e">
        <f t="shared" si="339"/>
        <v>#NUM!</v>
      </c>
      <c r="S7138" s="272"/>
    </row>
    <row r="7139" spans="1:19">
      <c r="A7139" s="161" t="s">
        <v>8371</v>
      </c>
      <c r="C7139" s="161" t="s">
        <v>133</v>
      </c>
      <c r="F7139" s="163" t="s">
        <v>133</v>
      </c>
      <c r="G7139" s="266" t="s">
        <v>133</v>
      </c>
      <c r="H7139" s="163" t="s">
        <v>133</v>
      </c>
      <c r="I7139" s="163" t="s">
        <v>133</v>
      </c>
      <c r="J7139" s="163" t="s">
        <v>133</v>
      </c>
      <c r="K7139" s="164">
        <f t="shared" si="340"/>
        <v>0</v>
      </c>
      <c r="L7139" s="165">
        <f t="shared" si="341"/>
        <v>0</v>
      </c>
      <c r="M7139" s="172">
        <v>127</v>
      </c>
      <c r="N7139" s="172">
        <v>64</v>
      </c>
      <c r="O7139" s="167" t="s">
        <v>133</v>
      </c>
      <c r="P7139" s="260" t="e">
        <f t="shared" si="339"/>
        <v>#NUM!</v>
      </c>
      <c r="S7139" s="272"/>
    </row>
    <row r="7140" spans="1:19">
      <c r="A7140" s="161" t="s">
        <v>8372</v>
      </c>
      <c r="C7140" s="161" t="s">
        <v>133</v>
      </c>
      <c r="F7140" s="163" t="s">
        <v>133</v>
      </c>
      <c r="G7140" s="266" t="s">
        <v>133</v>
      </c>
      <c r="H7140" s="163" t="s">
        <v>133</v>
      </c>
      <c r="I7140" s="163" t="s">
        <v>133</v>
      </c>
      <c r="J7140" s="163" t="s">
        <v>133</v>
      </c>
      <c r="K7140" s="164">
        <f t="shared" si="340"/>
        <v>0</v>
      </c>
      <c r="L7140" s="165">
        <f t="shared" si="341"/>
        <v>0</v>
      </c>
      <c r="M7140" s="172">
        <v>127</v>
      </c>
      <c r="N7140" s="172">
        <v>64</v>
      </c>
      <c r="O7140" s="167" t="s">
        <v>133</v>
      </c>
      <c r="P7140" s="260" t="e">
        <f t="shared" si="339"/>
        <v>#NUM!</v>
      </c>
      <c r="S7140" s="272"/>
    </row>
    <row r="7141" spans="1:19">
      <c r="A7141" s="161" t="s">
        <v>8373</v>
      </c>
      <c r="C7141" s="161" t="s">
        <v>133</v>
      </c>
      <c r="F7141" s="163" t="s">
        <v>133</v>
      </c>
      <c r="G7141" s="266" t="s">
        <v>133</v>
      </c>
      <c r="H7141" s="163" t="s">
        <v>133</v>
      </c>
      <c r="I7141" s="163" t="s">
        <v>133</v>
      </c>
      <c r="J7141" s="163" t="s">
        <v>133</v>
      </c>
      <c r="K7141" s="164">
        <f t="shared" si="340"/>
        <v>0</v>
      </c>
      <c r="L7141" s="165">
        <f t="shared" si="341"/>
        <v>0</v>
      </c>
      <c r="M7141" s="172">
        <v>127</v>
      </c>
      <c r="N7141" s="172">
        <v>64</v>
      </c>
      <c r="O7141" s="167" t="s">
        <v>133</v>
      </c>
      <c r="P7141" s="260" t="e">
        <f t="shared" si="339"/>
        <v>#NUM!</v>
      </c>
      <c r="S7141" s="272"/>
    </row>
    <row r="7142" spans="1:19">
      <c r="A7142" s="161" t="s">
        <v>8374</v>
      </c>
      <c r="C7142" s="161" t="s">
        <v>133</v>
      </c>
      <c r="F7142" s="163" t="s">
        <v>133</v>
      </c>
      <c r="G7142" s="266" t="s">
        <v>133</v>
      </c>
      <c r="H7142" s="163" t="s">
        <v>133</v>
      </c>
      <c r="I7142" s="163" t="s">
        <v>133</v>
      </c>
      <c r="J7142" s="163" t="s">
        <v>133</v>
      </c>
      <c r="K7142" s="164">
        <f t="shared" si="340"/>
        <v>0</v>
      </c>
      <c r="L7142" s="165">
        <f t="shared" si="341"/>
        <v>0</v>
      </c>
      <c r="M7142" s="172">
        <v>127</v>
      </c>
      <c r="N7142" s="172">
        <v>64</v>
      </c>
      <c r="O7142" s="167" t="s">
        <v>133</v>
      </c>
      <c r="P7142" s="260" t="e">
        <f t="shared" si="339"/>
        <v>#NUM!</v>
      </c>
      <c r="S7142" s="272"/>
    </row>
    <row r="7143" spans="1:19">
      <c r="A7143" s="161" t="s">
        <v>8375</v>
      </c>
      <c r="C7143" s="161" t="s">
        <v>133</v>
      </c>
      <c r="F7143" s="163" t="s">
        <v>133</v>
      </c>
      <c r="G7143" s="266" t="s">
        <v>133</v>
      </c>
      <c r="H7143" s="163" t="s">
        <v>133</v>
      </c>
      <c r="I7143" s="163" t="s">
        <v>133</v>
      </c>
      <c r="J7143" s="163" t="s">
        <v>133</v>
      </c>
      <c r="K7143" s="164">
        <f t="shared" si="340"/>
        <v>0</v>
      </c>
      <c r="L7143" s="165">
        <f t="shared" si="341"/>
        <v>0</v>
      </c>
      <c r="M7143" s="172">
        <v>127</v>
      </c>
      <c r="N7143" s="172">
        <v>64</v>
      </c>
      <c r="O7143" s="167" t="s">
        <v>133</v>
      </c>
      <c r="P7143" s="260" t="e">
        <f t="shared" si="339"/>
        <v>#NUM!</v>
      </c>
      <c r="S7143" s="272"/>
    </row>
    <row r="7144" spans="1:19">
      <c r="A7144" s="161" t="s">
        <v>8376</v>
      </c>
      <c r="C7144" s="161" t="s">
        <v>133</v>
      </c>
      <c r="F7144" s="163" t="s">
        <v>133</v>
      </c>
      <c r="G7144" s="266" t="s">
        <v>133</v>
      </c>
      <c r="H7144" s="163" t="s">
        <v>133</v>
      </c>
      <c r="I7144" s="163" t="s">
        <v>133</v>
      </c>
      <c r="J7144" s="163" t="s">
        <v>133</v>
      </c>
      <c r="K7144" s="164">
        <f t="shared" si="340"/>
        <v>0</v>
      </c>
      <c r="L7144" s="165">
        <f t="shared" si="341"/>
        <v>0</v>
      </c>
      <c r="M7144" s="172">
        <v>127</v>
      </c>
      <c r="N7144" s="172">
        <v>64</v>
      </c>
      <c r="O7144" s="167" t="s">
        <v>133</v>
      </c>
      <c r="P7144" s="260" t="e">
        <f t="shared" si="339"/>
        <v>#NUM!</v>
      </c>
      <c r="S7144" s="272"/>
    </row>
    <row r="7145" spans="1:19">
      <c r="A7145" s="161" t="s">
        <v>8377</v>
      </c>
      <c r="C7145" s="161" t="s">
        <v>133</v>
      </c>
      <c r="F7145" s="163" t="s">
        <v>133</v>
      </c>
      <c r="G7145" s="266" t="s">
        <v>133</v>
      </c>
      <c r="H7145" s="163" t="s">
        <v>133</v>
      </c>
      <c r="I7145" s="163" t="s">
        <v>133</v>
      </c>
      <c r="J7145" s="163" t="s">
        <v>133</v>
      </c>
      <c r="K7145" s="164">
        <f t="shared" si="340"/>
        <v>0</v>
      </c>
      <c r="L7145" s="165">
        <f t="shared" si="341"/>
        <v>0</v>
      </c>
      <c r="M7145" s="172">
        <v>127</v>
      </c>
      <c r="N7145" s="172">
        <v>64</v>
      </c>
      <c r="O7145" s="167" t="s">
        <v>133</v>
      </c>
      <c r="P7145" s="260" t="e">
        <f t="shared" si="339"/>
        <v>#NUM!</v>
      </c>
      <c r="S7145" s="272"/>
    </row>
    <row r="7146" spans="1:19">
      <c r="A7146" s="161" t="s">
        <v>8378</v>
      </c>
      <c r="C7146" s="161" t="s">
        <v>133</v>
      </c>
      <c r="F7146" s="163" t="s">
        <v>133</v>
      </c>
      <c r="G7146" s="266" t="s">
        <v>133</v>
      </c>
      <c r="H7146" s="163" t="s">
        <v>133</v>
      </c>
      <c r="I7146" s="163" t="s">
        <v>133</v>
      </c>
      <c r="J7146" s="163" t="s">
        <v>133</v>
      </c>
      <c r="K7146" s="164">
        <f t="shared" si="340"/>
        <v>0</v>
      </c>
      <c r="L7146" s="165">
        <f t="shared" si="341"/>
        <v>0</v>
      </c>
      <c r="M7146" s="172">
        <v>127</v>
      </c>
      <c r="N7146" s="172">
        <v>64</v>
      </c>
      <c r="O7146" s="167" t="s">
        <v>133</v>
      </c>
      <c r="P7146" s="260" t="e">
        <f t="shared" si="339"/>
        <v>#NUM!</v>
      </c>
      <c r="S7146" s="272"/>
    </row>
    <row r="7147" spans="1:19">
      <c r="A7147" s="161" t="s">
        <v>8379</v>
      </c>
      <c r="C7147" s="161" t="s">
        <v>133</v>
      </c>
      <c r="F7147" s="163" t="s">
        <v>133</v>
      </c>
      <c r="G7147" s="266" t="s">
        <v>133</v>
      </c>
      <c r="H7147" s="163" t="s">
        <v>133</v>
      </c>
      <c r="I7147" s="163" t="s">
        <v>133</v>
      </c>
      <c r="J7147" s="163" t="s">
        <v>133</v>
      </c>
      <c r="K7147" s="164">
        <f t="shared" si="340"/>
        <v>0</v>
      </c>
      <c r="L7147" s="165">
        <f t="shared" si="341"/>
        <v>0</v>
      </c>
      <c r="M7147" s="172">
        <v>127</v>
      </c>
      <c r="N7147" s="172">
        <v>64</v>
      </c>
      <c r="O7147" s="167" t="s">
        <v>133</v>
      </c>
      <c r="P7147" s="260" t="e">
        <f t="shared" si="339"/>
        <v>#NUM!</v>
      </c>
      <c r="S7147" s="272"/>
    </row>
    <row r="7148" spans="1:19">
      <c r="A7148" s="161" t="s">
        <v>8380</v>
      </c>
      <c r="C7148" s="161" t="s">
        <v>133</v>
      </c>
      <c r="F7148" s="163" t="s">
        <v>133</v>
      </c>
      <c r="G7148" s="266" t="s">
        <v>133</v>
      </c>
      <c r="H7148" s="163" t="s">
        <v>133</v>
      </c>
      <c r="I7148" s="163" t="s">
        <v>133</v>
      </c>
      <c r="J7148" s="163" t="s">
        <v>133</v>
      </c>
      <c r="K7148" s="164">
        <f t="shared" si="340"/>
        <v>0</v>
      </c>
      <c r="L7148" s="165">
        <f t="shared" si="341"/>
        <v>0</v>
      </c>
      <c r="M7148" s="172">
        <v>127</v>
      </c>
      <c r="N7148" s="172">
        <v>64</v>
      </c>
      <c r="O7148" s="167" t="s">
        <v>133</v>
      </c>
      <c r="P7148" s="260" t="e">
        <f t="shared" si="339"/>
        <v>#NUM!</v>
      </c>
      <c r="S7148" s="272"/>
    </row>
    <row r="7149" spans="1:19">
      <c r="A7149" s="161" t="s">
        <v>8381</v>
      </c>
      <c r="C7149" s="161" t="s">
        <v>133</v>
      </c>
      <c r="F7149" s="163" t="s">
        <v>133</v>
      </c>
      <c r="G7149" s="266" t="s">
        <v>133</v>
      </c>
      <c r="H7149" s="163" t="s">
        <v>133</v>
      </c>
      <c r="I7149" s="163" t="s">
        <v>133</v>
      </c>
      <c r="J7149" s="163" t="s">
        <v>133</v>
      </c>
      <c r="K7149" s="164">
        <f t="shared" si="340"/>
        <v>0</v>
      </c>
      <c r="L7149" s="165">
        <f t="shared" si="341"/>
        <v>0</v>
      </c>
      <c r="M7149" s="172">
        <v>127</v>
      </c>
      <c r="N7149" s="172">
        <v>64</v>
      </c>
      <c r="O7149" s="167" t="s">
        <v>133</v>
      </c>
      <c r="P7149" s="260" t="e">
        <f t="shared" si="339"/>
        <v>#NUM!</v>
      </c>
      <c r="S7149" s="272"/>
    </row>
    <row r="7150" spans="1:19">
      <c r="A7150" s="161" t="s">
        <v>8382</v>
      </c>
      <c r="C7150" s="161" t="s">
        <v>133</v>
      </c>
      <c r="F7150" s="163" t="s">
        <v>133</v>
      </c>
      <c r="G7150" s="266" t="s">
        <v>133</v>
      </c>
      <c r="H7150" s="163" t="s">
        <v>133</v>
      </c>
      <c r="I7150" s="163" t="s">
        <v>133</v>
      </c>
      <c r="J7150" s="163" t="s">
        <v>133</v>
      </c>
      <c r="K7150" s="164">
        <f t="shared" si="340"/>
        <v>0</v>
      </c>
      <c r="L7150" s="165">
        <f t="shared" si="341"/>
        <v>0</v>
      </c>
      <c r="M7150" s="172">
        <v>127</v>
      </c>
      <c r="N7150" s="172">
        <v>64</v>
      </c>
      <c r="O7150" s="167" t="s">
        <v>133</v>
      </c>
      <c r="P7150" s="260" t="e">
        <f t="shared" si="339"/>
        <v>#NUM!</v>
      </c>
      <c r="S7150" s="272"/>
    </row>
    <row r="7151" spans="1:19">
      <c r="A7151" s="161" t="s">
        <v>8383</v>
      </c>
      <c r="C7151" s="161" t="s">
        <v>133</v>
      </c>
      <c r="F7151" s="163" t="s">
        <v>133</v>
      </c>
      <c r="G7151" s="266" t="s">
        <v>133</v>
      </c>
      <c r="H7151" s="163" t="s">
        <v>133</v>
      </c>
      <c r="I7151" s="163" t="s">
        <v>133</v>
      </c>
      <c r="J7151" s="163" t="s">
        <v>133</v>
      </c>
      <c r="K7151" s="164">
        <f t="shared" si="340"/>
        <v>0</v>
      </c>
      <c r="L7151" s="165">
        <f t="shared" si="341"/>
        <v>0</v>
      </c>
      <c r="M7151" s="172">
        <v>127</v>
      </c>
      <c r="N7151" s="172">
        <v>64</v>
      </c>
      <c r="O7151" s="167" t="s">
        <v>133</v>
      </c>
      <c r="P7151" s="260" t="e">
        <f t="shared" si="339"/>
        <v>#NUM!</v>
      </c>
      <c r="S7151" s="272"/>
    </row>
    <row r="7152" spans="1:19">
      <c r="A7152" s="161" t="s">
        <v>8384</v>
      </c>
      <c r="C7152" s="161" t="s">
        <v>133</v>
      </c>
      <c r="F7152" s="163" t="s">
        <v>133</v>
      </c>
      <c r="G7152" s="266" t="s">
        <v>133</v>
      </c>
      <c r="H7152" s="163" t="s">
        <v>133</v>
      </c>
      <c r="I7152" s="163" t="s">
        <v>133</v>
      </c>
      <c r="J7152" s="163" t="s">
        <v>133</v>
      </c>
      <c r="K7152" s="164">
        <f t="shared" si="340"/>
        <v>0</v>
      </c>
      <c r="L7152" s="165">
        <f t="shared" si="341"/>
        <v>0</v>
      </c>
      <c r="M7152" s="172">
        <v>127</v>
      </c>
      <c r="N7152" s="172">
        <v>64</v>
      </c>
      <c r="O7152" s="167" t="s">
        <v>133</v>
      </c>
      <c r="P7152" s="260" t="e">
        <f t="shared" si="339"/>
        <v>#NUM!</v>
      </c>
      <c r="S7152" s="272"/>
    </row>
    <row r="7153" spans="1:19">
      <c r="A7153" s="161" t="s">
        <v>8385</v>
      </c>
      <c r="C7153" s="161" t="s">
        <v>133</v>
      </c>
      <c r="F7153" s="163" t="s">
        <v>133</v>
      </c>
      <c r="G7153" s="266" t="s">
        <v>133</v>
      </c>
      <c r="H7153" s="163" t="s">
        <v>133</v>
      </c>
      <c r="I7153" s="163" t="s">
        <v>133</v>
      </c>
      <c r="J7153" s="163" t="s">
        <v>133</v>
      </c>
      <c r="K7153" s="164">
        <f t="shared" si="340"/>
        <v>0</v>
      </c>
      <c r="L7153" s="165">
        <f t="shared" si="341"/>
        <v>0</v>
      </c>
      <c r="M7153" s="172">
        <v>127</v>
      </c>
      <c r="N7153" s="172">
        <v>64</v>
      </c>
      <c r="O7153" s="167" t="s">
        <v>133</v>
      </c>
      <c r="P7153" s="260" t="e">
        <f t="shared" si="339"/>
        <v>#NUM!</v>
      </c>
      <c r="S7153" s="272"/>
    </row>
    <row r="7154" spans="1:19">
      <c r="A7154" s="161" t="s">
        <v>8386</v>
      </c>
      <c r="C7154" s="161" t="s">
        <v>133</v>
      </c>
      <c r="F7154" s="163" t="s">
        <v>133</v>
      </c>
      <c r="G7154" s="266" t="s">
        <v>133</v>
      </c>
      <c r="H7154" s="163" t="s">
        <v>133</v>
      </c>
      <c r="I7154" s="163" t="s">
        <v>133</v>
      </c>
      <c r="J7154" s="163" t="s">
        <v>133</v>
      </c>
      <c r="K7154" s="164">
        <f t="shared" si="340"/>
        <v>0</v>
      </c>
      <c r="L7154" s="165">
        <f t="shared" si="341"/>
        <v>0</v>
      </c>
      <c r="M7154" s="172">
        <v>127</v>
      </c>
      <c r="N7154" s="172">
        <v>64</v>
      </c>
      <c r="O7154" s="167" t="s">
        <v>133</v>
      </c>
      <c r="P7154" s="260" t="e">
        <f t="shared" si="339"/>
        <v>#NUM!</v>
      </c>
      <c r="S7154" s="272"/>
    </row>
    <row r="7155" spans="1:19">
      <c r="A7155" s="161" t="s">
        <v>8387</v>
      </c>
      <c r="C7155" s="161" t="s">
        <v>133</v>
      </c>
      <c r="F7155" s="163" t="s">
        <v>133</v>
      </c>
      <c r="G7155" s="266" t="s">
        <v>133</v>
      </c>
      <c r="H7155" s="163" t="s">
        <v>133</v>
      </c>
      <c r="I7155" s="163" t="s">
        <v>133</v>
      </c>
      <c r="J7155" s="163" t="s">
        <v>133</v>
      </c>
      <c r="K7155" s="164">
        <f t="shared" si="340"/>
        <v>0</v>
      </c>
      <c r="L7155" s="165">
        <f t="shared" si="341"/>
        <v>0</v>
      </c>
      <c r="M7155" s="172">
        <v>127</v>
      </c>
      <c r="N7155" s="172">
        <v>64</v>
      </c>
      <c r="O7155" s="167" t="s">
        <v>133</v>
      </c>
      <c r="P7155" s="260" t="e">
        <f t="shared" si="339"/>
        <v>#NUM!</v>
      </c>
      <c r="S7155" s="272"/>
    </row>
    <row r="7156" spans="1:19">
      <c r="A7156" s="161" t="s">
        <v>8388</v>
      </c>
      <c r="C7156" s="161" t="s">
        <v>133</v>
      </c>
      <c r="F7156" s="163" t="s">
        <v>133</v>
      </c>
      <c r="G7156" s="266" t="s">
        <v>133</v>
      </c>
      <c r="H7156" s="163" t="s">
        <v>133</v>
      </c>
      <c r="I7156" s="163" t="s">
        <v>133</v>
      </c>
      <c r="J7156" s="163" t="s">
        <v>133</v>
      </c>
      <c r="K7156" s="164">
        <f t="shared" si="340"/>
        <v>0</v>
      </c>
      <c r="L7156" s="165">
        <f t="shared" si="341"/>
        <v>0</v>
      </c>
      <c r="M7156" s="172">
        <v>127</v>
      </c>
      <c r="N7156" s="172">
        <v>64</v>
      </c>
      <c r="O7156" s="167" t="s">
        <v>133</v>
      </c>
      <c r="P7156" s="260" t="e">
        <f t="shared" si="339"/>
        <v>#NUM!</v>
      </c>
      <c r="S7156" s="272"/>
    </row>
    <row r="7157" spans="1:19">
      <c r="A7157" s="161" t="s">
        <v>8389</v>
      </c>
      <c r="C7157" s="161" t="s">
        <v>133</v>
      </c>
      <c r="F7157" s="163" t="s">
        <v>133</v>
      </c>
      <c r="G7157" s="266" t="s">
        <v>133</v>
      </c>
      <c r="H7157" s="163" t="s">
        <v>133</v>
      </c>
      <c r="I7157" s="163" t="s">
        <v>133</v>
      </c>
      <c r="J7157" s="163" t="s">
        <v>133</v>
      </c>
      <c r="K7157" s="164">
        <f t="shared" si="340"/>
        <v>0</v>
      </c>
      <c r="L7157" s="165">
        <f t="shared" si="341"/>
        <v>0</v>
      </c>
      <c r="M7157" s="172">
        <v>127</v>
      </c>
      <c r="N7157" s="172">
        <v>64</v>
      </c>
      <c r="O7157" s="167" t="s">
        <v>133</v>
      </c>
      <c r="P7157" s="260" t="e">
        <f t="shared" si="339"/>
        <v>#NUM!</v>
      </c>
      <c r="S7157" s="272"/>
    </row>
    <row r="7158" spans="1:19">
      <c r="A7158" s="161" t="s">
        <v>8390</v>
      </c>
      <c r="C7158" s="161" t="s">
        <v>133</v>
      </c>
      <c r="F7158" s="163" t="s">
        <v>133</v>
      </c>
      <c r="G7158" s="266" t="s">
        <v>133</v>
      </c>
      <c r="H7158" s="163" t="s">
        <v>133</v>
      </c>
      <c r="I7158" s="163" t="s">
        <v>133</v>
      </c>
      <c r="J7158" s="163" t="s">
        <v>133</v>
      </c>
      <c r="K7158" s="164">
        <f t="shared" si="340"/>
        <v>0</v>
      </c>
      <c r="L7158" s="165">
        <f t="shared" si="341"/>
        <v>0</v>
      </c>
      <c r="M7158" s="172">
        <v>127</v>
      </c>
      <c r="N7158" s="172">
        <v>64</v>
      </c>
      <c r="O7158" s="167" t="s">
        <v>133</v>
      </c>
      <c r="P7158" s="260" t="e">
        <f t="shared" si="339"/>
        <v>#NUM!</v>
      </c>
      <c r="S7158" s="272"/>
    </row>
    <row r="7159" spans="1:19">
      <c r="A7159" s="161" t="s">
        <v>8391</v>
      </c>
      <c r="C7159" s="161" t="s">
        <v>133</v>
      </c>
      <c r="F7159" s="163" t="s">
        <v>133</v>
      </c>
      <c r="G7159" s="266" t="s">
        <v>133</v>
      </c>
      <c r="H7159" s="163" t="s">
        <v>133</v>
      </c>
      <c r="I7159" s="163" t="s">
        <v>133</v>
      </c>
      <c r="J7159" s="163" t="s">
        <v>133</v>
      </c>
      <c r="K7159" s="164">
        <f t="shared" si="340"/>
        <v>0</v>
      </c>
      <c r="L7159" s="165">
        <f t="shared" si="341"/>
        <v>0</v>
      </c>
      <c r="M7159" s="172">
        <v>127</v>
      </c>
      <c r="N7159" s="172">
        <v>64</v>
      </c>
      <c r="O7159" s="167" t="s">
        <v>133</v>
      </c>
      <c r="P7159" s="260" t="e">
        <f t="shared" si="339"/>
        <v>#NUM!</v>
      </c>
      <c r="S7159" s="272"/>
    </row>
    <row r="7160" spans="1:19">
      <c r="A7160" s="161" t="s">
        <v>8392</v>
      </c>
      <c r="C7160" s="161" t="s">
        <v>133</v>
      </c>
      <c r="F7160" s="163" t="s">
        <v>133</v>
      </c>
      <c r="G7160" s="266" t="s">
        <v>133</v>
      </c>
      <c r="H7160" s="163" t="s">
        <v>133</v>
      </c>
      <c r="I7160" s="163" t="s">
        <v>133</v>
      </c>
      <c r="J7160" s="163" t="s">
        <v>133</v>
      </c>
      <c r="K7160" s="164">
        <f t="shared" si="340"/>
        <v>0</v>
      </c>
      <c r="L7160" s="165">
        <f t="shared" si="341"/>
        <v>0</v>
      </c>
      <c r="M7160" s="172">
        <v>127</v>
      </c>
      <c r="N7160" s="172">
        <v>64</v>
      </c>
      <c r="O7160" s="167" t="s">
        <v>133</v>
      </c>
      <c r="P7160" s="260" t="e">
        <f t="shared" si="339"/>
        <v>#NUM!</v>
      </c>
      <c r="S7160" s="272"/>
    </row>
    <row r="7161" spans="1:19">
      <c r="A7161" s="161" t="s">
        <v>8393</v>
      </c>
      <c r="C7161" s="161" t="s">
        <v>133</v>
      </c>
      <c r="F7161" s="163" t="s">
        <v>133</v>
      </c>
      <c r="G7161" s="266" t="s">
        <v>133</v>
      </c>
      <c r="H7161" s="163" t="s">
        <v>133</v>
      </c>
      <c r="I7161" s="163" t="s">
        <v>133</v>
      </c>
      <c r="J7161" s="163" t="s">
        <v>133</v>
      </c>
      <c r="K7161" s="164">
        <f t="shared" si="340"/>
        <v>0</v>
      </c>
      <c r="L7161" s="165">
        <f t="shared" si="341"/>
        <v>0</v>
      </c>
      <c r="M7161" s="172">
        <v>127</v>
      </c>
      <c r="N7161" s="172">
        <v>64</v>
      </c>
      <c r="O7161" s="167" t="s">
        <v>133</v>
      </c>
      <c r="P7161" s="260" t="e">
        <f t="shared" si="339"/>
        <v>#NUM!</v>
      </c>
      <c r="S7161" s="272"/>
    </row>
    <row r="7162" spans="1:19">
      <c r="A7162" s="161" t="s">
        <v>8394</v>
      </c>
      <c r="C7162" s="161" t="s">
        <v>133</v>
      </c>
      <c r="F7162" s="163" t="s">
        <v>133</v>
      </c>
      <c r="G7162" s="266" t="s">
        <v>133</v>
      </c>
      <c r="H7162" s="163" t="s">
        <v>133</v>
      </c>
      <c r="I7162" s="163" t="s">
        <v>133</v>
      </c>
      <c r="J7162" s="163" t="s">
        <v>133</v>
      </c>
      <c r="K7162" s="164">
        <f t="shared" si="340"/>
        <v>0</v>
      </c>
      <c r="L7162" s="165">
        <f t="shared" si="341"/>
        <v>0</v>
      </c>
      <c r="M7162" s="172">
        <v>127</v>
      </c>
      <c r="N7162" s="172">
        <v>64</v>
      </c>
      <c r="O7162" s="167" t="s">
        <v>133</v>
      </c>
      <c r="P7162" s="260" t="e">
        <f t="shared" si="339"/>
        <v>#NUM!</v>
      </c>
      <c r="S7162" s="272"/>
    </row>
    <row r="7163" spans="1:19">
      <c r="A7163" s="161" t="s">
        <v>8395</v>
      </c>
      <c r="C7163" s="161" t="s">
        <v>133</v>
      </c>
      <c r="F7163" s="163" t="s">
        <v>133</v>
      </c>
      <c r="G7163" s="266" t="s">
        <v>133</v>
      </c>
      <c r="H7163" s="163" t="s">
        <v>133</v>
      </c>
      <c r="I7163" s="163" t="s">
        <v>133</v>
      </c>
      <c r="J7163" s="163" t="s">
        <v>133</v>
      </c>
      <c r="K7163" s="164">
        <f t="shared" si="340"/>
        <v>0</v>
      </c>
      <c r="L7163" s="165">
        <f t="shared" si="341"/>
        <v>0</v>
      </c>
      <c r="M7163" s="172">
        <v>127</v>
      </c>
      <c r="N7163" s="172">
        <v>64</v>
      </c>
      <c r="O7163" s="167" t="s">
        <v>133</v>
      </c>
      <c r="P7163" s="260" t="e">
        <f t="shared" si="339"/>
        <v>#NUM!</v>
      </c>
      <c r="S7163" s="272"/>
    </row>
    <row r="7164" spans="1:19">
      <c r="A7164" s="161" t="s">
        <v>8396</v>
      </c>
      <c r="C7164" s="161" t="s">
        <v>133</v>
      </c>
      <c r="F7164" s="163" t="s">
        <v>133</v>
      </c>
      <c r="G7164" s="266" t="s">
        <v>133</v>
      </c>
      <c r="H7164" s="163" t="s">
        <v>133</v>
      </c>
      <c r="I7164" s="163" t="s">
        <v>133</v>
      </c>
      <c r="J7164" s="163" t="s">
        <v>133</v>
      </c>
      <c r="K7164" s="164">
        <f t="shared" si="340"/>
        <v>0</v>
      </c>
      <c r="L7164" s="165">
        <f t="shared" si="341"/>
        <v>0</v>
      </c>
      <c r="M7164" s="172">
        <v>127</v>
      </c>
      <c r="N7164" s="172">
        <v>64</v>
      </c>
      <c r="O7164" s="167" t="s">
        <v>133</v>
      </c>
      <c r="P7164" s="260" t="e">
        <f t="shared" si="339"/>
        <v>#NUM!</v>
      </c>
      <c r="S7164" s="272"/>
    </row>
    <row r="7165" spans="1:19">
      <c r="A7165" s="161" t="s">
        <v>8397</v>
      </c>
      <c r="C7165" s="161" t="s">
        <v>133</v>
      </c>
      <c r="F7165" s="163" t="s">
        <v>133</v>
      </c>
      <c r="G7165" s="266" t="s">
        <v>133</v>
      </c>
      <c r="H7165" s="163" t="s">
        <v>133</v>
      </c>
      <c r="I7165" s="163" t="s">
        <v>133</v>
      </c>
      <c r="J7165" s="163" t="s">
        <v>133</v>
      </c>
      <c r="K7165" s="164">
        <f t="shared" si="340"/>
        <v>0</v>
      </c>
      <c r="L7165" s="165">
        <f t="shared" si="341"/>
        <v>0</v>
      </c>
      <c r="M7165" s="172">
        <v>127</v>
      </c>
      <c r="N7165" s="172">
        <v>64</v>
      </c>
      <c r="O7165" s="167" t="s">
        <v>133</v>
      </c>
      <c r="P7165" s="260" t="e">
        <f t="shared" si="339"/>
        <v>#NUM!</v>
      </c>
      <c r="S7165" s="272"/>
    </row>
    <row r="7166" spans="1:19">
      <c r="A7166" s="161" t="s">
        <v>8398</v>
      </c>
      <c r="C7166" s="161" t="s">
        <v>133</v>
      </c>
      <c r="F7166" s="163" t="s">
        <v>133</v>
      </c>
      <c r="G7166" s="266" t="s">
        <v>133</v>
      </c>
      <c r="H7166" s="163" t="s">
        <v>133</v>
      </c>
      <c r="I7166" s="163" t="s">
        <v>133</v>
      </c>
      <c r="J7166" s="163" t="s">
        <v>133</v>
      </c>
      <c r="K7166" s="164">
        <f t="shared" si="340"/>
        <v>0</v>
      </c>
      <c r="L7166" s="165">
        <f t="shared" si="341"/>
        <v>0</v>
      </c>
      <c r="M7166" s="172">
        <v>127</v>
      </c>
      <c r="N7166" s="172">
        <v>64</v>
      </c>
      <c r="O7166" s="167" t="s">
        <v>133</v>
      </c>
      <c r="P7166" s="260" t="e">
        <f t="shared" si="339"/>
        <v>#NUM!</v>
      </c>
      <c r="S7166" s="272"/>
    </row>
    <row r="7167" spans="1:19">
      <c r="A7167" s="161" t="s">
        <v>8399</v>
      </c>
      <c r="C7167" s="161" t="s">
        <v>133</v>
      </c>
      <c r="F7167" s="163" t="s">
        <v>133</v>
      </c>
      <c r="G7167" s="266" t="s">
        <v>133</v>
      </c>
      <c r="H7167" s="163" t="s">
        <v>133</v>
      </c>
      <c r="I7167" s="163" t="s">
        <v>133</v>
      </c>
      <c r="J7167" s="163" t="s">
        <v>133</v>
      </c>
      <c r="K7167" s="164">
        <f t="shared" si="340"/>
        <v>0</v>
      </c>
      <c r="L7167" s="165">
        <f t="shared" si="341"/>
        <v>0</v>
      </c>
      <c r="M7167" s="172">
        <v>127</v>
      </c>
      <c r="N7167" s="172">
        <v>64</v>
      </c>
      <c r="O7167" s="167" t="s">
        <v>133</v>
      </c>
      <c r="P7167" s="260" t="e">
        <f t="shared" si="339"/>
        <v>#NUM!</v>
      </c>
      <c r="S7167" s="272"/>
    </row>
    <row r="7168" spans="1:19">
      <c r="A7168" s="161" t="s">
        <v>8400</v>
      </c>
      <c r="C7168" s="161" t="s">
        <v>133</v>
      </c>
      <c r="F7168" s="163" t="s">
        <v>133</v>
      </c>
      <c r="G7168" s="266" t="s">
        <v>133</v>
      </c>
      <c r="H7168" s="163" t="s">
        <v>133</v>
      </c>
      <c r="I7168" s="163" t="s">
        <v>133</v>
      </c>
      <c r="J7168" s="163" t="s">
        <v>133</v>
      </c>
      <c r="K7168" s="164">
        <f t="shared" si="340"/>
        <v>0</v>
      </c>
      <c r="L7168" s="165">
        <f t="shared" si="341"/>
        <v>0</v>
      </c>
      <c r="M7168" s="172">
        <v>127</v>
      </c>
      <c r="N7168" s="172">
        <v>64</v>
      </c>
      <c r="O7168" s="167" t="s">
        <v>133</v>
      </c>
      <c r="P7168" s="260" t="e">
        <f t="shared" si="339"/>
        <v>#NUM!</v>
      </c>
      <c r="S7168" s="272"/>
    </row>
    <row r="7169" spans="1:19">
      <c r="A7169" s="161" t="s">
        <v>8401</v>
      </c>
      <c r="C7169" s="161" t="s">
        <v>133</v>
      </c>
      <c r="F7169" s="163" t="s">
        <v>133</v>
      </c>
      <c r="G7169" s="266" t="s">
        <v>133</v>
      </c>
      <c r="H7169" s="163" t="s">
        <v>133</v>
      </c>
      <c r="I7169" s="163" t="s">
        <v>133</v>
      </c>
      <c r="J7169" s="163" t="s">
        <v>133</v>
      </c>
      <c r="K7169" s="164">
        <f t="shared" si="340"/>
        <v>0</v>
      </c>
      <c r="L7169" s="165">
        <f t="shared" si="341"/>
        <v>0</v>
      </c>
      <c r="M7169" s="172">
        <v>127</v>
      </c>
      <c r="N7169" s="172">
        <v>64</v>
      </c>
      <c r="O7169" s="167" t="s">
        <v>133</v>
      </c>
      <c r="P7169" s="260" t="e">
        <f t="shared" si="339"/>
        <v>#NUM!</v>
      </c>
      <c r="S7169" s="272"/>
    </row>
    <row r="7170" spans="1:19">
      <c r="A7170" s="161" t="s">
        <v>8402</v>
      </c>
      <c r="C7170" s="161" t="s">
        <v>133</v>
      </c>
      <c r="F7170" s="163" t="s">
        <v>133</v>
      </c>
      <c r="G7170" s="266" t="s">
        <v>133</v>
      </c>
      <c r="H7170" s="163" t="s">
        <v>133</v>
      </c>
      <c r="I7170" s="163" t="s">
        <v>133</v>
      </c>
      <c r="J7170" s="163" t="s">
        <v>133</v>
      </c>
      <c r="K7170" s="164">
        <f t="shared" si="340"/>
        <v>0</v>
      </c>
      <c r="L7170" s="165">
        <f t="shared" si="341"/>
        <v>0</v>
      </c>
      <c r="M7170" s="172">
        <v>127</v>
      </c>
      <c r="N7170" s="172">
        <v>64</v>
      </c>
      <c r="O7170" s="167" t="s">
        <v>133</v>
      </c>
      <c r="P7170" s="260" t="e">
        <f t="shared" si="339"/>
        <v>#NUM!</v>
      </c>
      <c r="S7170" s="272"/>
    </row>
    <row r="7171" spans="1:19">
      <c r="A7171" s="161" t="s">
        <v>8403</v>
      </c>
      <c r="C7171" s="161" t="s">
        <v>133</v>
      </c>
      <c r="F7171" s="163" t="s">
        <v>133</v>
      </c>
      <c r="G7171" s="266" t="s">
        <v>133</v>
      </c>
      <c r="H7171" s="163" t="s">
        <v>133</v>
      </c>
      <c r="I7171" s="163" t="s">
        <v>133</v>
      </c>
      <c r="J7171" s="163" t="s">
        <v>133</v>
      </c>
      <c r="K7171" s="164">
        <f t="shared" si="340"/>
        <v>0</v>
      </c>
      <c r="L7171" s="165">
        <f t="shared" si="341"/>
        <v>0</v>
      </c>
      <c r="M7171" s="172">
        <v>127</v>
      </c>
      <c r="N7171" s="172">
        <v>64</v>
      </c>
      <c r="O7171" s="167" t="s">
        <v>133</v>
      </c>
      <c r="P7171" s="260" t="e">
        <f t="shared" si="339"/>
        <v>#NUM!</v>
      </c>
      <c r="S7171" s="272"/>
    </row>
    <row r="7172" spans="1:19">
      <c r="A7172" s="161" t="s">
        <v>8404</v>
      </c>
      <c r="C7172" s="161" t="s">
        <v>133</v>
      </c>
      <c r="F7172" s="163" t="s">
        <v>133</v>
      </c>
      <c r="G7172" s="266" t="s">
        <v>133</v>
      </c>
      <c r="H7172" s="163" t="s">
        <v>133</v>
      </c>
      <c r="I7172" s="163" t="s">
        <v>133</v>
      </c>
      <c r="J7172" s="163" t="s">
        <v>133</v>
      </c>
      <c r="K7172" s="164">
        <f t="shared" si="340"/>
        <v>0</v>
      </c>
      <c r="L7172" s="165">
        <f t="shared" si="341"/>
        <v>0</v>
      </c>
      <c r="M7172" s="172">
        <v>127</v>
      </c>
      <c r="N7172" s="172">
        <v>64</v>
      </c>
      <c r="O7172" s="167" t="s">
        <v>133</v>
      </c>
      <c r="P7172" s="260" t="e">
        <f t="shared" si="339"/>
        <v>#NUM!</v>
      </c>
      <c r="S7172" s="272"/>
    </row>
    <row r="7173" spans="1:19">
      <c r="A7173" s="161" t="s">
        <v>8405</v>
      </c>
      <c r="C7173" s="161" t="s">
        <v>133</v>
      </c>
      <c r="F7173" s="163" t="s">
        <v>133</v>
      </c>
      <c r="G7173" s="266" t="s">
        <v>133</v>
      </c>
      <c r="H7173" s="163" t="s">
        <v>133</v>
      </c>
      <c r="I7173" s="163" t="s">
        <v>133</v>
      </c>
      <c r="J7173" s="163" t="s">
        <v>133</v>
      </c>
      <c r="K7173" s="164">
        <f t="shared" si="340"/>
        <v>0</v>
      </c>
      <c r="L7173" s="165">
        <f t="shared" si="341"/>
        <v>0</v>
      </c>
      <c r="M7173" s="172">
        <v>127</v>
      </c>
      <c r="N7173" s="172">
        <v>64</v>
      </c>
      <c r="O7173" s="167" t="s">
        <v>133</v>
      </c>
      <c r="P7173" s="260" t="e">
        <f t="shared" si="339"/>
        <v>#NUM!</v>
      </c>
      <c r="S7173" s="272"/>
    </row>
    <row r="7174" spans="1:19">
      <c r="A7174" s="161" t="s">
        <v>8406</v>
      </c>
      <c r="C7174" s="161" t="s">
        <v>133</v>
      </c>
      <c r="F7174" s="163" t="s">
        <v>133</v>
      </c>
      <c r="G7174" s="266" t="s">
        <v>133</v>
      </c>
      <c r="H7174" s="163" t="s">
        <v>133</v>
      </c>
      <c r="I7174" s="163" t="s">
        <v>133</v>
      </c>
      <c r="J7174" s="163" t="s">
        <v>133</v>
      </c>
      <c r="K7174" s="164">
        <f t="shared" si="340"/>
        <v>0</v>
      </c>
      <c r="L7174" s="165">
        <f t="shared" si="341"/>
        <v>0</v>
      </c>
      <c r="M7174" s="172">
        <v>127</v>
      </c>
      <c r="N7174" s="172">
        <v>64</v>
      </c>
      <c r="O7174" s="167" t="s">
        <v>133</v>
      </c>
      <c r="P7174" s="260" t="e">
        <f t="shared" si="339"/>
        <v>#NUM!</v>
      </c>
      <c r="S7174" s="272"/>
    </row>
    <row r="7175" spans="1:19">
      <c r="A7175" s="161" t="s">
        <v>8407</v>
      </c>
      <c r="C7175" s="161" t="s">
        <v>133</v>
      </c>
      <c r="F7175" s="163" t="s">
        <v>133</v>
      </c>
      <c r="G7175" s="266" t="s">
        <v>133</v>
      </c>
      <c r="H7175" s="163" t="s">
        <v>133</v>
      </c>
      <c r="I7175" s="163" t="s">
        <v>133</v>
      </c>
      <c r="J7175" s="163" t="s">
        <v>133</v>
      </c>
      <c r="K7175" s="164">
        <f t="shared" si="340"/>
        <v>0</v>
      </c>
      <c r="L7175" s="165">
        <f t="shared" si="341"/>
        <v>0</v>
      </c>
      <c r="M7175" s="172">
        <v>127</v>
      </c>
      <c r="N7175" s="172">
        <v>64</v>
      </c>
      <c r="O7175" s="167" t="s">
        <v>133</v>
      </c>
      <c r="P7175" s="260" t="e">
        <f t="shared" si="339"/>
        <v>#NUM!</v>
      </c>
      <c r="S7175" s="272"/>
    </row>
    <row r="7176" spans="1:19">
      <c r="A7176" s="161" t="s">
        <v>8408</v>
      </c>
      <c r="C7176" s="161" t="s">
        <v>133</v>
      </c>
      <c r="F7176" s="163" t="s">
        <v>133</v>
      </c>
      <c r="G7176" s="266" t="s">
        <v>133</v>
      </c>
      <c r="H7176" s="163" t="s">
        <v>133</v>
      </c>
      <c r="I7176" s="163" t="s">
        <v>133</v>
      </c>
      <c r="J7176" s="163" t="s">
        <v>133</v>
      </c>
      <c r="K7176" s="164">
        <f t="shared" si="340"/>
        <v>0</v>
      </c>
      <c r="L7176" s="165">
        <f t="shared" si="341"/>
        <v>0</v>
      </c>
      <c r="M7176" s="172">
        <v>127</v>
      </c>
      <c r="N7176" s="172">
        <v>64</v>
      </c>
      <c r="O7176" s="167" t="s">
        <v>133</v>
      </c>
      <c r="P7176" s="260" t="e">
        <f t="shared" si="339"/>
        <v>#NUM!</v>
      </c>
      <c r="S7176" s="272"/>
    </row>
    <row r="7177" spans="1:19">
      <c r="A7177" s="161" t="s">
        <v>8409</v>
      </c>
      <c r="C7177" s="161" t="s">
        <v>133</v>
      </c>
      <c r="F7177" s="163" t="s">
        <v>133</v>
      </c>
      <c r="G7177" s="266" t="s">
        <v>133</v>
      </c>
      <c r="H7177" s="163" t="s">
        <v>133</v>
      </c>
      <c r="I7177" s="163" t="s">
        <v>133</v>
      </c>
      <c r="J7177" s="163" t="s">
        <v>133</v>
      </c>
      <c r="K7177" s="164">
        <f t="shared" si="340"/>
        <v>0</v>
      </c>
      <c r="L7177" s="165">
        <f t="shared" si="341"/>
        <v>0</v>
      </c>
      <c r="M7177" s="172">
        <v>127</v>
      </c>
      <c r="N7177" s="172">
        <v>64</v>
      </c>
      <c r="O7177" s="167" t="s">
        <v>133</v>
      </c>
      <c r="P7177" s="260" t="e">
        <f t="shared" si="339"/>
        <v>#NUM!</v>
      </c>
      <c r="S7177" s="272"/>
    </row>
    <row r="7178" spans="1:19">
      <c r="A7178" s="161" t="s">
        <v>8410</v>
      </c>
      <c r="C7178" s="161" t="s">
        <v>133</v>
      </c>
      <c r="F7178" s="163" t="s">
        <v>133</v>
      </c>
      <c r="G7178" s="266" t="s">
        <v>133</v>
      </c>
      <c r="H7178" s="163" t="s">
        <v>133</v>
      </c>
      <c r="I7178" s="163" t="s">
        <v>133</v>
      </c>
      <c r="J7178" s="163" t="s">
        <v>133</v>
      </c>
      <c r="K7178" s="164">
        <f t="shared" si="340"/>
        <v>0</v>
      </c>
      <c r="L7178" s="165">
        <f t="shared" si="341"/>
        <v>0</v>
      </c>
      <c r="M7178" s="172">
        <v>127</v>
      </c>
      <c r="N7178" s="172">
        <v>64</v>
      </c>
      <c r="O7178" s="167" t="s">
        <v>133</v>
      </c>
      <c r="P7178" s="260" t="e">
        <f t="shared" si="339"/>
        <v>#NUM!</v>
      </c>
      <c r="S7178" s="272"/>
    </row>
    <row r="7179" spans="1:19">
      <c r="A7179" s="161" t="s">
        <v>8411</v>
      </c>
      <c r="C7179" s="161" t="s">
        <v>133</v>
      </c>
      <c r="F7179" s="163" t="s">
        <v>133</v>
      </c>
      <c r="G7179" s="266" t="s">
        <v>133</v>
      </c>
      <c r="H7179" s="163" t="s">
        <v>133</v>
      </c>
      <c r="I7179" s="163" t="s">
        <v>133</v>
      </c>
      <c r="J7179" s="163" t="s">
        <v>133</v>
      </c>
      <c r="K7179" s="164">
        <f t="shared" si="340"/>
        <v>0</v>
      </c>
      <c r="L7179" s="165">
        <f t="shared" si="341"/>
        <v>0</v>
      </c>
      <c r="M7179" s="172">
        <v>127</v>
      </c>
      <c r="N7179" s="172">
        <v>64</v>
      </c>
      <c r="O7179" s="167" t="s">
        <v>133</v>
      </c>
      <c r="P7179" s="260" t="e">
        <f t="shared" si="339"/>
        <v>#NUM!</v>
      </c>
      <c r="S7179" s="272"/>
    </row>
    <row r="7180" spans="1:19">
      <c r="A7180" s="161" t="s">
        <v>8412</v>
      </c>
      <c r="C7180" s="161" t="s">
        <v>133</v>
      </c>
      <c r="F7180" s="163" t="s">
        <v>133</v>
      </c>
      <c r="G7180" s="266" t="s">
        <v>133</v>
      </c>
      <c r="H7180" s="163" t="s">
        <v>133</v>
      </c>
      <c r="I7180" s="163" t="s">
        <v>133</v>
      </c>
      <c r="J7180" s="163" t="s">
        <v>133</v>
      </c>
      <c r="K7180" s="164">
        <f t="shared" si="340"/>
        <v>0</v>
      </c>
      <c r="L7180" s="165">
        <f t="shared" si="341"/>
        <v>0</v>
      </c>
      <c r="M7180" s="172">
        <v>127</v>
      </c>
      <c r="N7180" s="172">
        <v>64</v>
      </c>
      <c r="O7180" s="167" t="s">
        <v>133</v>
      </c>
      <c r="P7180" s="260" t="e">
        <f t="shared" si="339"/>
        <v>#NUM!</v>
      </c>
      <c r="S7180" s="272"/>
    </row>
    <row r="7181" spans="1:19">
      <c r="A7181" s="161" t="s">
        <v>8413</v>
      </c>
      <c r="C7181" s="161" t="s">
        <v>133</v>
      </c>
      <c r="F7181" s="163" t="s">
        <v>133</v>
      </c>
      <c r="G7181" s="266" t="s">
        <v>133</v>
      </c>
      <c r="H7181" s="163" t="s">
        <v>133</v>
      </c>
      <c r="I7181" s="163" t="s">
        <v>133</v>
      </c>
      <c r="J7181" s="163" t="s">
        <v>133</v>
      </c>
      <c r="K7181" s="164">
        <f t="shared" si="340"/>
        <v>0</v>
      </c>
      <c r="L7181" s="165">
        <f t="shared" si="341"/>
        <v>0</v>
      </c>
      <c r="M7181" s="172">
        <v>127</v>
      </c>
      <c r="N7181" s="172">
        <v>64</v>
      </c>
      <c r="O7181" s="167" t="s">
        <v>133</v>
      </c>
      <c r="P7181" s="260" t="e">
        <f t="shared" si="339"/>
        <v>#NUM!</v>
      </c>
      <c r="S7181" s="272"/>
    </row>
    <row r="7182" spans="1:19">
      <c r="A7182" s="161" t="s">
        <v>8414</v>
      </c>
      <c r="C7182" s="161" t="s">
        <v>133</v>
      </c>
      <c r="F7182" s="163" t="s">
        <v>133</v>
      </c>
      <c r="G7182" s="266" t="s">
        <v>133</v>
      </c>
      <c r="H7182" s="163" t="s">
        <v>133</v>
      </c>
      <c r="I7182" s="163" t="s">
        <v>133</v>
      </c>
      <c r="J7182" s="163" t="s">
        <v>133</v>
      </c>
      <c r="K7182" s="164">
        <f t="shared" si="340"/>
        <v>0</v>
      </c>
      <c r="L7182" s="165">
        <f t="shared" si="341"/>
        <v>0</v>
      </c>
      <c r="M7182" s="172">
        <v>127</v>
      </c>
      <c r="N7182" s="172">
        <v>64</v>
      </c>
      <c r="O7182" s="167" t="s">
        <v>133</v>
      </c>
      <c r="P7182" s="260" t="e">
        <f t="shared" si="339"/>
        <v>#NUM!</v>
      </c>
      <c r="S7182" s="272"/>
    </row>
    <row r="7183" spans="1:19">
      <c r="A7183" s="161" t="s">
        <v>8415</v>
      </c>
      <c r="C7183" s="161" t="s">
        <v>133</v>
      </c>
      <c r="F7183" s="163" t="s">
        <v>133</v>
      </c>
      <c r="G7183" s="266" t="s">
        <v>133</v>
      </c>
      <c r="H7183" s="163" t="s">
        <v>133</v>
      </c>
      <c r="I7183" s="163" t="s">
        <v>133</v>
      </c>
      <c r="J7183" s="163" t="s">
        <v>133</v>
      </c>
      <c r="K7183" s="164">
        <f t="shared" si="340"/>
        <v>0</v>
      </c>
      <c r="L7183" s="165">
        <f t="shared" si="341"/>
        <v>0</v>
      </c>
      <c r="M7183" s="172">
        <v>127</v>
      </c>
      <c r="N7183" s="172">
        <v>64</v>
      </c>
      <c r="O7183" s="167" t="s">
        <v>133</v>
      </c>
      <c r="P7183" s="260" t="e">
        <f t="shared" ref="P7183:P7246" si="342">MEDIAN(Q7183:R7183)</f>
        <v>#NUM!</v>
      </c>
      <c r="S7183" s="272"/>
    </row>
    <row r="7184" spans="1:19">
      <c r="A7184" s="161" t="s">
        <v>8416</v>
      </c>
      <c r="C7184" s="161" t="s">
        <v>133</v>
      </c>
      <c r="F7184" s="163" t="s">
        <v>133</v>
      </c>
      <c r="G7184" s="266" t="s">
        <v>133</v>
      </c>
      <c r="H7184" s="163" t="s">
        <v>133</v>
      </c>
      <c r="I7184" s="163" t="s">
        <v>133</v>
      </c>
      <c r="J7184" s="163" t="s">
        <v>133</v>
      </c>
      <c r="K7184" s="164">
        <f t="shared" ref="K7184:K7247" si="343">IF(OR(D7184="n/a",D7184="nd"),0,D7184)+IF(OR(I7184="n/a",I7184="nd"),0,I7184)</f>
        <v>0</v>
      </c>
      <c r="L7184" s="165">
        <f t="shared" ref="L7184:L7247" si="344">SQRT(SUMSQ(IF(OR(E7184="n/a",E7184="nd"),0,E7184),IF(OR(F7184="n/a",F7184="nd"),0,F7184),IF(OR(J7184="n/a",J7184="nd"),0,J7184)))</f>
        <v>0</v>
      </c>
      <c r="M7184" s="172">
        <v>127</v>
      </c>
      <c r="N7184" s="172">
        <v>64</v>
      </c>
      <c r="O7184" s="167" t="s">
        <v>133</v>
      </c>
      <c r="P7184" s="260" t="e">
        <f t="shared" si="342"/>
        <v>#NUM!</v>
      </c>
      <c r="S7184" s="272"/>
    </row>
    <row r="7185" spans="1:19">
      <c r="A7185" s="161" t="s">
        <v>8417</v>
      </c>
      <c r="C7185" s="161" t="s">
        <v>133</v>
      </c>
      <c r="F7185" s="163" t="s">
        <v>133</v>
      </c>
      <c r="G7185" s="266" t="s">
        <v>133</v>
      </c>
      <c r="H7185" s="163" t="s">
        <v>133</v>
      </c>
      <c r="I7185" s="163" t="s">
        <v>133</v>
      </c>
      <c r="J7185" s="163" t="s">
        <v>133</v>
      </c>
      <c r="K7185" s="164">
        <f t="shared" si="343"/>
        <v>0</v>
      </c>
      <c r="L7185" s="165">
        <f t="shared" si="344"/>
        <v>0</v>
      </c>
      <c r="M7185" s="172">
        <v>127</v>
      </c>
      <c r="N7185" s="172">
        <v>64</v>
      </c>
      <c r="O7185" s="167" t="s">
        <v>133</v>
      </c>
      <c r="P7185" s="260" t="e">
        <f t="shared" si="342"/>
        <v>#NUM!</v>
      </c>
      <c r="S7185" s="272"/>
    </row>
    <row r="7186" spans="1:19">
      <c r="A7186" s="161" t="s">
        <v>8418</v>
      </c>
      <c r="C7186" s="161" t="s">
        <v>133</v>
      </c>
      <c r="F7186" s="163" t="s">
        <v>133</v>
      </c>
      <c r="G7186" s="266" t="s">
        <v>133</v>
      </c>
      <c r="H7186" s="163" t="s">
        <v>133</v>
      </c>
      <c r="I7186" s="163" t="s">
        <v>133</v>
      </c>
      <c r="J7186" s="163" t="s">
        <v>133</v>
      </c>
      <c r="K7186" s="164">
        <f t="shared" si="343"/>
        <v>0</v>
      </c>
      <c r="L7186" s="165">
        <f t="shared" si="344"/>
        <v>0</v>
      </c>
      <c r="M7186" s="172">
        <v>127</v>
      </c>
      <c r="N7186" s="172">
        <v>64</v>
      </c>
      <c r="O7186" s="167" t="s">
        <v>133</v>
      </c>
      <c r="P7186" s="260" t="e">
        <f t="shared" si="342"/>
        <v>#NUM!</v>
      </c>
      <c r="S7186" s="272"/>
    </row>
    <row r="7187" spans="1:19">
      <c r="A7187" s="161" t="s">
        <v>8419</v>
      </c>
      <c r="C7187" s="161" t="s">
        <v>133</v>
      </c>
      <c r="F7187" s="163" t="s">
        <v>133</v>
      </c>
      <c r="G7187" s="266" t="s">
        <v>133</v>
      </c>
      <c r="H7187" s="163" t="s">
        <v>133</v>
      </c>
      <c r="I7187" s="163" t="s">
        <v>133</v>
      </c>
      <c r="J7187" s="163" t="s">
        <v>133</v>
      </c>
      <c r="K7187" s="164">
        <f t="shared" si="343"/>
        <v>0</v>
      </c>
      <c r="L7187" s="165">
        <f t="shared" si="344"/>
        <v>0</v>
      </c>
      <c r="M7187" s="172">
        <v>127</v>
      </c>
      <c r="N7187" s="172">
        <v>64</v>
      </c>
      <c r="O7187" s="167" t="s">
        <v>133</v>
      </c>
      <c r="P7187" s="260" t="e">
        <f t="shared" si="342"/>
        <v>#NUM!</v>
      </c>
      <c r="S7187" s="272"/>
    </row>
    <row r="7188" spans="1:19">
      <c r="A7188" s="161" t="s">
        <v>8420</v>
      </c>
      <c r="C7188" s="161" t="s">
        <v>133</v>
      </c>
      <c r="F7188" s="163" t="s">
        <v>133</v>
      </c>
      <c r="G7188" s="266" t="s">
        <v>133</v>
      </c>
      <c r="H7188" s="163" t="s">
        <v>133</v>
      </c>
      <c r="I7188" s="163" t="s">
        <v>133</v>
      </c>
      <c r="J7188" s="163" t="s">
        <v>133</v>
      </c>
      <c r="K7188" s="164">
        <f t="shared" si="343"/>
        <v>0</v>
      </c>
      <c r="L7188" s="165">
        <f t="shared" si="344"/>
        <v>0</v>
      </c>
      <c r="M7188" s="172">
        <v>127</v>
      </c>
      <c r="N7188" s="172">
        <v>64</v>
      </c>
      <c r="O7188" s="167" t="s">
        <v>133</v>
      </c>
      <c r="P7188" s="260" t="e">
        <f t="shared" si="342"/>
        <v>#NUM!</v>
      </c>
      <c r="S7188" s="272"/>
    </row>
    <row r="7189" spans="1:19">
      <c r="A7189" s="161" t="s">
        <v>8421</v>
      </c>
      <c r="C7189" s="161" t="s">
        <v>133</v>
      </c>
      <c r="F7189" s="163" t="s">
        <v>133</v>
      </c>
      <c r="G7189" s="266" t="s">
        <v>133</v>
      </c>
      <c r="H7189" s="163" t="s">
        <v>133</v>
      </c>
      <c r="I7189" s="163" t="s">
        <v>133</v>
      </c>
      <c r="J7189" s="163" t="s">
        <v>133</v>
      </c>
      <c r="K7189" s="164">
        <f t="shared" si="343"/>
        <v>0</v>
      </c>
      <c r="L7189" s="165">
        <f t="shared" si="344"/>
        <v>0</v>
      </c>
      <c r="M7189" s="172">
        <v>127</v>
      </c>
      <c r="N7189" s="172">
        <v>64</v>
      </c>
      <c r="O7189" s="167" t="s">
        <v>133</v>
      </c>
      <c r="P7189" s="260" t="e">
        <f t="shared" si="342"/>
        <v>#NUM!</v>
      </c>
      <c r="S7189" s="272"/>
    </row>
    <row r="7190" spans="1:19">
      <c r="A7190" s="161" t="s">
        <v>8422</v>
      </c>
      <c r="C7190" s="161" t="s">
        <v>133</v>
      </c>
      <c r="F7190" s="163" t="s">
        <v>133</v>
      </c>
      <c r="G7190" s="266" t="s">
        <v>133</v>
      </c>
      <c r="H7190" s="163" t="s">
        <v>133</v>
      </c>
      <c r="I7190" s="163" t="s">
        <v>133</v>
      </c>
      <c r="J7190" s="163" t="s">
        <v>133</v>
      </c>
      <c r="K7190" s="164">
        <f t="shared" si="343"/>
        <v>0</v>
      </c>
      <c r="L7190" s="165">
        <f t="shared" si="344"/>
        <v>0</v>
      </c>
      <c r="M7190" s="172">
        <v>127</v>
      </c>
      <c r="N7190" s="172">
        <v>64</v>
      </c>
      <c r="O7190" s="167" t="s">
        <v>133</v>
      </c>
      <c r="P7190" s="260" t="e">
        <f t="shared" si="342"/>
        <v>#NUM!</v>
      </c>
      <c r="S7190" s="272"/>
    </row>
    <row r="7191" spans="1:19">
      <c r="A7191" s="161" t="s">
        <v>8423</v>
      </c>
      <c r="C7191" s="161" t="s">
        <v>133</v>
      </c>
      <c r="F7191" s="163" t="s">
        <v>133</v>
      </c>
      <c r="G7191" s="266" t="s">
        <v>133</v>
      </c>
      <c r="H7191" s="163" t="s">
        <v>133</v>
      </c>
      <c r="I7191" s="163" t="s">
        <v>133</v>
      </c>
      <c r="J7191" s="163" t="s">
        <v>133</v>
      </c>
      <c r="K7191" s="164">
        <f t="shared" si="343"/>
        <v>0</v>
      </c>
      <c r="L7191" s="165">
        <f t="shared" si="344"/>
        <v>0</v>
      </c>
      <c r="M7191" s="172">
        <v>127</v>
      </c>
      <c r="N7191" s="172">
        <v>64</v>
      </c>
      <c r="O7191" s="167" t="s">
        <v>133</v>
      </c>
      <c r="P7191" s="260" t="e">
        <f t="shared" si="342"/>
        <v>#NUM!</v>
      </c>
      <c r="S7191" s="272"/>
    </row>
    <row r="7192" spans="1:19">
      <c r="A7192" s="161" t="s">
        <v>8424</v>
      </c>
      <c r="C7192" s="161" t="s">
        <v>133</v>
      </c>
      <c r="F7192" s="163" t="s">
        <v>133</v>
      </c>
      <c r="G7192" s="266" t="s">
        <v>133</v>
      </c>
      <c r="H7192" s="163" t="s">
        <v>133</v>
      </c>
      <c r="I7192" s="163" t="s">
        <v>133</v>
      </c>
      <c r="J7192" s="163" t="s">
        <v>133</v>
      </c>
      <c r="K7192" s="164">
        <f t="shared" si="343"/>
        <v>0</v>
      </c>
      <c r="L7192" s="165">
        <f t="shared" si="344"/>
        <v>0</v>
      </c>
      <c r="M7192" s="172">
        <v>127</v>
      </c>
      <c r="N7192" s="172">
        <v>64</v>
      </c>
      <c r="O7192" s="167" t="s">
        <v>133</v>
      </c>
      <c r="P7192" s="260" t="e">
        <f t="shared" si="342"/>
        <v>#NUM!</v>
      </c>
      <c r="S7192" s="272"/>
    </row>
    <row r="7193" spans="1:19">
      <c r="A7193" s="161" t="s">
        <v>8425</v>
      </c>
      <c r="C7193" s="161" t="s">
        <v>133</v>
      </c>
      <c r="F7193" s="163" t="s">
        <v>133</v>
      </c>
      <c r="G7193" s="266" t="s">
        <v>133</v>
      </c>
      <c r="H7193" s="163" t="s">
        <v>133</v>
      </c>
      <c r="I7193" s="163" t="s">
        <v>133</v>
      </c>
      <c r="J7193" s="163" t="s">
        <v>133</v>
      </c>
      <c r="K7193" s="164">
        <f t="shared" si="343"/>
        <v>0</v>
      </c>
      <c r="L7193" s="165">
        <f t="shared" si="344"/>
        <v>0</v>
      </c>
      <c r="M7193" s="172">
        <v>127</v>
      </c>
      <c r="N7193" s="172">
        <v>64</v>
      </c>
      <c r="O7193" s="167" t="s">
        <v>133</v>
      </c>
      <c r="P7193" s="260" t="e">
        <f t="shared" si="342"/>
        <v>#NUM!</v>
      </c>
      <c r="S7193" s="272"/>
    </row>
    <row r="7194" spans="1:19">
      <c r="A7194" s="161" t="s">
        <v>8426</v>
      </c>
      <c r="C7194" s="161" t="s">
        <v>133</v>
      </c>
      <c r="F7194" s="163" t="s">
        <v>133</v>
      </c>
      <c r="G7194" s="266" t="s">
        <v>133</v>
      </c>
      <c r="H7194" s="163" t="s">
        <v>133</v>
      </c>
      <c r="I7194" s="163" t="s">
        <v>133</v>
      </c>
      <c r="J7194" s="163" t="s">
        <v>133</v>
      </c>
      <c r="K7194" s="164">
        <f t="shared" si="343"/>
        <v>0</v>
      </c>
      <c r="L7194" s="165">
        <f t="shared" si="344"/>
        <v>0</v>
      </c>
      <c r="M7194" s="172">
        <v>127</v>
      </c>
      <c r="N7194" s="172">
        <v>64</v>
      </c>
      <c r="O7194" s="167" t="s">
        <v>133</v>
      </c>
      <c r="P7194" s="260" t="e">
        <f t="shared" si="342"/>
        <v>#NUM!</v>
      </c>
      <c r="S7194" s="272"/>
    </row>
    <row r="7195" spans="1:19">
      <c r="A7195" s="161" t="s">
        <v>8427</v>
      </c>
      <c r="C7195" s="161" t="s">
        <v>133</v>
      </c>
      <c r="F7195" s="163" t="s">
        <v>133</v>
      </c>
      <c r="G7195" s="266" t="s">
        <v>133</v>
      </c>
      <c r="H7195" s="163" t="s">
        <v>133</v>
      </c>
      <c r="I7195" s="163" t="s">
        <v>133</v>
      </c>
      <c r="J7195" s="163" t="s">
        <v>133</v>
      </c>
      <c r="K7195" s="164">
        <f t="shared" si="343"/>
        <v>0</v>
      </c>
      <c r="L7195" s="165">
        <f t="shared" si="344"/>
        <v>0</v>
      </c>
      <c r="M7195" s="172">
        <v>127</v>
      </c>
      <c r="N7195" s="172">
        <v>64</v>
      </c>
      <c r="O7195" s="167" t="s">
        <v>133</v>
      </c>
      <c r="P7195" s="260" t="e">
        <f t="shared" si="342"/>
        <v>#NUM!</v>
      </c>
      <c r="S7195" s="272"/>
    </row>
    <row r="7196" spans="1:19">
      <c r="A7196" s="161" t="s">
        <v>8428</v>
      </c>
      <c r="C7196" s="161" t="s">
        <v>133</v>
      </c>
      <c r="F7196" s="163" t="s">
        <v>133</v>
      </c>
      <c r="G7196" s="266" t="s">
        <v>133</v>
      </c>
      <c r="H7196" s="163" t="s">
        <v>133</v>
      </c>
      <c r="I7196" s="163" t="s">
        <v>133</v>
      </c>
      <c r="J7196" s="163" t="s">
        <v>133</v>
      </c>
      <c r="K7196" s="164">
        <f t="shared" si="343"/>
        <v>0</v>
      </c>
      <c r="L7196" s="165">
        <f t="shared" si="344"/>
        <v>0</v>
      </c>
      <c r="M7196" s="172">
        <v>127</v>
      </c>
      <c r="N7196" s="172">
        <v>64</v>
      </c>
      <c r="O7196" s="167" t="s">
        <v>133</v>
      </c>
      <c r="P7196" s="260" t="e">
        <f t="shared" si="342"/>
        <v>#NUM!</v>
      </c>
      <c r="S7196" s="272"/>
    </row>
    <row r="7197" spans="1:19">
      <c r="A7197" s="161" t="s">
        <v>8429</v>
      </c>
      <c r="C7197" s="161" t="s">
        <v>133</v>
      </c>
      <c r="F7197" s="163" t="s">
        <v>133</v>
      </c>
      <c r="G7197" s="266" t="s">
        <v>133</v>
      </c>
      <c r="H7197" s="163" t="s">
        <v>133</v>
      </c>
      <c r="I7197" s="163" t="s">
        <v>133</v>
      </c>
      <c r="J7197" s="163" t="s">
        <v>133</v>
      </c>
      <c r="K7197" s="164">
        <f t="shared" si="343"/>
        <v>0</v>
      </c>
      <c r="L7197" s="165">
        <f t="shared" si="344"/>
        <v>0</v>
      </c>
      <c r="M7197" s="172">
        <v>127</v>
      </c>
      <c r="N7197" s="172">
        <v>64</v>
      </c>
      <c r="O7197" s="167" t="s">
        <v>133</v>
      </c>
      <c r="P7197" s="260" t="e">
        <f t="shared" si="342"/>
        <v>#NUM!</v>
      </c>
      <c r="S7197" s="272"/>
    </row>
    <row r="7198" spans="1:19">
      <c r="A7198" s="161" t="s">
        <v>8430</v>
      </c>
      <c r="C7198" s="161" t="s">
        <v>133</v>
      </c>
      <c r="F7198" s="163" t="s">
        <v>133</v>
      </c>
      <c r="G7198" s="266" t="s">
        <v>133</v>
      </c>
      <c r="H7198" s="163" t="s">
        <v>133</v>
      </c>
      <c r="I7198" s="163" t="s">
        <v>133</v>
      </c>
      <c r="J7198" s="163" t="s">
        <v>133</v>
      </c>
      <c r="K7198" s="164">
        <f t="shared" si="343"/>
        <v>0</v>
      </c>
      <c r="L7198" s="165">
        <f t="shared" si="344"/>
        <v>0</v>
      </c>
      <c r="M7198" s="172">
        <v>127</v>
      </c>
      <c r="N7198" s="172">
        <v>64</v>
      </c>
      <c r="O7198" s="167" t="s">
        <v>133</v>
      </c>
      <c r="P7198" s="260" t="e">
        <f t="shared" si="342"/>
        <v>#NUM!</v>
      </c>
      <c r="S7198" s="272"/>
    </row>
    <row r="7199" spans="1:19">
      <c r="A7199" s="161" t="s">
        <v>8431</v>
      </c>
      <c r="C7199" s="161" t="s">
        <v>133</v>
      </c>
      <c r="F7199" s="163" t="s">
        <v>133</v>
      </c>
      <c r="G7199" s="266" t="s">
        <v>133</v>
      </c>
      <c r="H7199" s="163" t="s">
        <v>133</v>
      </c>
      <c r="I7199" s="163" t="s">
        <v>133</v>
      </c>
      <c r="J7199" s="163" t="s">
        <v>133</v>
      </c>
      <c r="K7199" s="164">
        <f t="shared" si="343"/>
        <v>0</v>
      </c>
      <c r="L7199" s="165">
        <f t="shared" si="344"/>
        <v>0</v>
      </c>
      <c r="M7199" s="172">
        <v>127</v>
      </c>
      <c r="N7199" s="172">
        <v>64</v>
      </c>
      <c r="O7199" s="167" t="s">
        <v>133</v>
      </c>
      <c r="P7199" s="260" t="e">
        <f t="shared" si="342"/>
        <v>#NUM!</v>
      </c>
      <c r="S7199" s="272"/>
    </row>
    <row r="7200" spans="1:19">
      <c r="A7200" s="161" t="s">
        <v>8432</v>
      </c>
      <c r="C7200" s="161" t="s">
        <v>133</v>
      </c>
      <c r="F7200" s="163" t="s">
        <v>133</v>
      </c>
      <c r="G7200" s="266" t="s">
        <v>133</v>
      </c>
      <c r="H7200" s="163" t="s">
        <v>133</v>
      </c>
      <c r="I7200" s="163" t="s">
        <v>133</v>
      </c>
      <c r="J7200" s="163" t="s">
        <v>133</v>
      </c>
      <c r="K7200" s="164">
        <f t="shared" si="343"/>
        <v>0</v>
      </c>
      <c r="L7200" s="165">
        <f t="shared" si="344"/>
        <v>0</v>
      </c>
      <c r="M7200" s="172">
        <v>127</v>
      </c>
      <c r="N7200" s="172">
        <v>64</v>
      </c>
      <c r="O7200" s="167" t="s">
        <v>133</v>
      </c>
      <c r="P7200" s="260" t="e">
        <f t="shared" si="342"/>
        <v>#NUM!</v>
      </c>
      <c r="S7200" s="272"/>
    </row>
    <row r="7201" spans="1:19">
      <c r="A7201" s="161" t="s">
        <v>8433</v>
      </c>
      <c r="C7201" s="161" t="s">
        <v>133</v>
      </c>
      <c r="F7201" s="163" t="s">
        <v>133</v>
      </c>
      <c r="G7201" s="266" t="s">
        <v>133</v>
      </c>
      <c r="H7201" s="163" t="s">
        <v>133</v>
      </c>
      <c r="I7201" s="163" t="s">
        <v>133</v>
      </c>
      <c r="J7201" s="163" t="s">
        <v>133</v>
      </c>
      <c r="K7201" s="164">
        <f t="shared" si="343"/>
        <v>0</v>
      </c>
      <c r="L7201" s="165">
        <f t="shared" si="344"/>
        <v>0</v>
      </c>
      <c r="M7201" s="172">
        <v>127</v>
      </c>
      <c r="N7201" s="172">
        <v>64</v>
      </c>
      <c r="O7201" s="167" t="s">
        <v>133</v>
      </c>
      <c r="P7201" s="260" t="e">
        <f t="shared" si="342"/>
        <v>#NUM!</v>
      </c>
      <c r="S7201" s="272"/>
    </row>
    <row r="7202" spans="1:19">
      <c r="A7202" s="161" t="s">
        <v>8434</v>
      </c>
      <c r="C7202" s="161" t="s">
        <v>133</v>
      </c>
      <c r="F7202" s="163" t="s">
        <v>133</v>
      </c>
      <c r="G7202" s="266" t="s">
        <v>133</v>
      </c>
      <c r="H7202" s="163" t="s">
        <v>133</v>
      </c>
      <c r="I7202" s="163" t="s">
        <v>133</v>
      </c>
      <c r="J7202" s="163" t="s">
        <v>133</v>
      </c>
      <c r="K7202" s="164">
        <f t="shared" si="343"/>
        <v>0</v>
      </c>
      <c r="L7202" s="165">
        <f t="shared" si="344"/>
        <v>0</v>
      </c>
      <c r="M7202" s="172">
        <v>127</v>
      </c>
      <c r="N7202" s="172">
        <v>64</v>
      </c>
      <c r="O7202" s="167" t="s">
        <v>133</v>
      </c>
      <c r="P7202" s="260" t="e">
        <f t="shared" si="342"/>
        <v>#NUM!</v>
      </c>
      <c r="S7202" s="272"/>
    </row>
    <row r="7203" spans="1:19">
      <c r="A7203" s="161" t="s">
        <v>8435</v>
      </c>
      <c r="C7203" s="161" t="s">
        <v>133</v>
      </c>
      <c r="F7203" s="163" t="s">
        <v>133</v>
      </c>
      <c r="G7203" s="266" t="s">
        <v>133</v>
      </c>
      <c r="H7203" s="163" t="s">
        <v>133</v>
      </c>
      <c r="I7203" s="163" t="s">
        <v>133</v>
      </c>
      <c r="J7203" s="163" t="s">
        <v>133</v>
      </c>
      <c r="K7203" s="164">
        <f t="shared" si="343"/>
        <v>0</v>
      </c>
      <c r="L7203" s="165">
        <f t="shared" si="344"/>
        <v>0</v>
      </c>
      <c r="M7203" s="172">
        <v>127</v>
      </c>
      <c r="N7203" s="172">
        <v>64</v>
      </c>
      <c r="O7203" s="167" t="s">
        <v>133</v>
      </c>
      <c r="P7203" s="260" t="e">
        <f t="shared" si="342"/>
        <v>#NUM!</v>
      </c>
      <c r="S7203" s="272"/>
    </row>
    <row r="7204" spans="1:19">
      <c r="A7204" s="161" t="s">
        <v>8436</v>
      </c>
      <c r="C7204" s="161" t="s">
        <v>133</v>
      </c>
      <c r="F7204" s="163" t="s">
        <v>133</v>
      </c>
      <c r="G7204" s="266" t="s">
        <v>133</v>
      </c>
      <c r="H7204" s="163" t="s">
        <v>133</v>
      </c>
      <c r="I7204" s="163" t="s">
        <v>133</v>
      </c>
      <c r="J7204" s="163" t="s">
        <v>133</v>
      </c>
      <c r="K7204" s="164">
        <f t="shared" si="343"/>
        <v>0</v>
      </c>
      <c r="L7204" s="165">
        <f t="shared" si="344"/>
        <v>0</v>
      </c>
      <c r="M7204" s="172">
        <v>127</v>
      </c>
      <c r="N7204" s="172">
        <v>64</v>
      </c>
      <c r="O7204" s="167" t="s">
        <v>133</v>
      </c>
      <c r="P7204" s="260" t="e">
        <f t="shared" si="342"/>
        <v>#NUM!</v>
      </c>
      <c r="S7204" s="272"/>
    </row>
    <row r="7205" spans="1:19">
      <c r="A7205" s="161" t="s">
        <v>8437</v>
      </c>
      <c r="C7205" s="161" t="s">
        <v>133</v>
      </c>
      <c r="F7205" s="163" t="s">
        <v>133</v>
      </c>
      <c r="G7205" s="266" t="s">
        <v>133</v>
      </c>
      <c r="H7205" s="163" t="s">
        <v>133</v>
      </c>
      <c r="I7205" s="163" t="s">
        <v>133</v>
      </c>
      <c r="J7205" s="163" t="s">
        <v>133</v>
      </c>
      <c r="K7205" s="164">
        <f t="shared" si="343"/>
        <v>0</v>
      </c>
      <c r="L7205" s="165">
        <f t="shared" si="344"/>
        <v>0</v>
      </c>
      <c r="M7205" s="172">
        <v>127</v>
      </c>
      <c r="N7205" s="172">
        <v>64</v>
      </c>
      <c r="O7205" s="167" t="s">
        <v>133</v>
      </c>
      <c r="P7205" s="260" t="e">
        <f t="shared" si="342"/>
        <v>#NUM!</v>
      </c>
      <c r="S7205" s="272"/>
    </row>
    <row r="7206" spans="1:19">
      <c r="A7206" s="161" t="s">
        <v>8438</v>
      </c>
      <c r="C7206" s="161" t="s">
        <v>133</v>
      </c>
      <c r="F7206" s="163" t="s">
        <v>133</v>
      </c>
      <c r="G7206" s="266" t="s">
        <v>133</v>
      </c>
      <c r="H7206" s="163" t="s">
        <v>133</v>
      </c>
      <c r="I7206" s="163" t="s">
        <v>133</v>
      </c>
      <c r="J7206" s="163" t="s">
        <v>133</v>
      </c>
      <c r="K7206" s="164">
        <f t="shared" si="343"/>
        <v>0</v>
      </c>
      <c r="L7206" s="165">
        <f t="shared" si="344"/>
        <v>0</v>
      </c>
      <c r="M7206" s="172">
        <v>127</v>
      </c>
      <c r="N7206" s="172">
        <v>64</v>
      </c>
      <c r="O7206" s="167" t="s">
        <v>133</v>
      </c>
      <c r="P7206" s="260" t="e">
        <f t="shared" si="342"/>
        <v>#NUM!</v>
      </c>
      <c r="S7206" s="272"/>
    </row>
    <row r="7207" spans="1:19">
      <c r="A7207" s="161" t="s">
        <v>8439</v>
      </c>
      <c r="C7207" s="161" t="s">
        <v>133</v>
      </c>
      <c r="F7207" s="163" t="s">
        <v>133</v>
      </c>
      <c r="G7207" s="266" t="s">
        <v>133</v>
      </c>
      <c r="H7207" s="163" t="s">
        <v>133</v>
      </c>
      <c r="I7207" s="163" t="s">
        <v>133</v>
      </c>
      <c r="J7207" s="163" t="s">
        <v>133</v>
      </c>
      <c r="K7207" s="164">
        <f t="shared" si="343"/>
        <v>0</v>
      </c>
      <c r="L7207" s="165">
        <f t="shared" si="344"/>
        <v>0</v>
      </c>
      <c r="M7207" s="172">
        <v>127</v>
      </c>
      <c r="N7207" s="172">
        <v>64</v>
      </c>
      <c r="O7207" s="167" t="s">
        <v>133</v>
      </c>
      <c r="P7207" s="260" t="e">
        <f t="shared" si="342"/>
        <v>#NUM!</v>
      </c>
      <c r="S7207" s="272"/>
    </row>
    <row r="7208" spans="1:19">
      <c r="A7208" s="161" t="s">
        <v>8440</v>
      </c>
      <c r="C7208" s="161" t="s">
        <v>133</v>
      </c>
      <c r="F7208" s="163" t="s">
        <v>133</v>
      </c>
      <c r="G7208" s="266" t="s">
        <v>133</v>
      </c>
      <c r="H7208" s="163" t="s">
        <v>133</v>
      </c>
      <c r="I7208" s="163" t="s">
        <v>133</v>
      </c>
      <c r="J7208" s="163" t="s">
        <v>133</v>
      </c>
      <c r="K7208" s="164">
        <f t="shared" si="343"/>
        <v>0</v>
      </c>
      <c r="L7208" s="165">
        <f t="shared" si="344"/>
        <v>0</v>
      </c>
      <c r="M7208" s="172">
        <v>127</v>
      </c>
      <c r="N7208" s="172">
        <v>64</v>
      </c>
      <c r="O7208" s="167" t="s">
        <v>133</v>
      </c>
      <c r="P7208" s="260" t="e">
        <f t="shared" si="342"/>
        <v>#NUM!</v>
      </c>
      <c r="S7208" s="272"/>
    </row>
    <row r="7209" spans="1:19">
      <c r="A7209" s="161" t="s">
        <v>8441</v>
      </c>
      <c r="C7209" s="161" t="s">
        <v>133</v>
      </c>
      <c r="F7209" s="163" t="s">
        <v>133</v>
      </c>
      <c r="G7209" s="266" t="s">
        <v>133</v>
      </c>
      <c r="H7209" s="163" t="s">
        <v>133</v>
      </c>
      <c r="I7209" s="163" t="s">
        <v>133</v>
      </c>
      <c r="J7209" s="163" t="s">
        <v>133</v>
      </c>
      <c r="K7209" s="164">
        <f t="shared" si="343"/>
        <v>0</v>
      </c>
      <c r="L7209" s="165">
        <f t="shared" si="344"/>
        <v>0</v>
      </c>
      <c r="M7209" s="172">
        <v>127</v>
      </c>
      <c r="N7209" s="172">
        <v>64</v>
      </c>
      <c r="O7209" s="167" t="s">
        <v>133</v>
      </c>
      <c r="P7209" s="260" t="e">
        <f t="shared" si="342"/>
        <v>#NUM!</v>
      </c>
      <c r="S7209" s="272"/>
    </row>
    <row r="7210" spans="1:19">
      <c r="A7210" s="161" t="s">
        <v>8442</v>
      </c>
      <c r="C7210" s="161" t="s">
        <v>133</v>
      </c>
      <c r="F7210" s="163" t="s">
        <v>133</v>
      </c>
      <c r="G7210" s="266" t="s">
        <v>133</v>
      </c>
      <c r="H7210" s="163" t="s">
        <v>133</v>
      </c>
      <c r="I7210" s="163" t="s">
        <v>133</v>
      </c>
      <c r="J7210" s="163" t="s">
        <v>133</v>
      </c>
      <c r="K7210" s="164">
        <f t="shared" si="343"/>
        <v>0</v>
      </c>
      <c r="L7210" s="165">
        <f t="shared" si="344"/>
        <v>0</v>
      </c>
      <c r="M7210" s="172">
        <v>127</v>
      </c>
      <c r="N7210" s="172">
        <v>64</v>
      </c>
      <c r="O7210" s="167" t="s">
        <v>133</v>
      </c>
      <c r="P7210" s="260" t="e">
        <f t="shared" si="342"/>
        <v>#NUM!</v>
      </c>
      <c r="S7210" s="272"/>
    </row>
    <row r="7211" spans="1:19">
      <c r="A7211" s="161" t="s">
        <v>8443</v>
      </c>
      <c r="C7211" s="161" t="s">
        <v>133</v>
      </c>
      <c r="F7211" s="163" t="s">
        <v>133</v>
      </c>
      <c r="G7211" s="266" t="s">
        <v>133</v>
      </c>
      <c r="H7211" s="163" t="s">
        <v>133</v>
      </c>
      <c r="I7211" s="163" t="s">
        <v>133</v>
      </c>
      <c r="J7211" s="163" t="s">
        <v>133</v>
      </c>
      <c r="K7211" s="164">
        <f t="shared" si="343"/>
        <v>0</v>
      </c>
      <c r="L7211" s="165">
        <f t="shared" si="344"/>
        <v>0</v>
      </c>
      <c r="M7211" s="172">
        <v>127</v>
      </c>
      <c r="N7211" s="172">
        <v>64</v>
      </c>
      <c r="O7211" s="167" t="s">
        <v>133</v>
      </c>
      <c r="P7211" s="260" t="e">
        <f t="shared" si="342"/>
        <v>#NUM!</v>
      </c>
      <c r="S7211" s="272"/>
    </row>
    <row r="7212" spans="1:19">
      <c r="A7212" s="161" t="s">
        <v>8444</v>
      </c>
      <c r="C7212" s="161" t="s">
        <v>133</v>
      </c>
      <c r="F7212" s="163" t="s">
        <v>133</v>
      </c>
      <c r="G7212" s="266" t="s">
        <v>133</v>
      </c>
      <c r="H7212" s="163" t="s">
        <v>133</v>
      </c>
      <c r="I7212" s="163" t="s">
        <v>133</v>
      </c>
      <c r="J7212" s="163" t="s">
        <v>133</v>
      </c>
      <c r="K7212" s="164">
        <f t="shared" si="343"/>
        <v>0</v>
      </c>
      <c r="L7212" s="165">
        <f t="shared" si="344"/>
        <v>0</v>
      </c>
      <c r="M7212" s="172">
        <v>127</v>
      </c>
      <c r="N7212" s="172">
        <v>64</v>
      </c>
      <c r="O7212" s="167" t="s">
        <v>133</v>
      </c>
      <c r="P7212" s="260" t="e">
        <f t="shared" si="342"/>
        <v>#NUM!</v>
      </c>
      <c r="S7212" s="272"/>
    </row>
    <row r="7213" spans="1:19">
      <c r="A7213" s="161" t="s">
        <v>8445</v>
      </c>
      <c r="C7213" s="161" t="s">
        <v>133</v>
      </c>
      <c r="F7213" s="163" t="s">
        <v>133</v>
      </c>
      <c r="G7213" s="266" t="s">
        <v>133</v>
      </c>
      <c r="H7213" s="163" t="s">
        <v>133</v>
      </c>
      <c r="I7213" s="163" t="s">
        <v>133</v>
      </c>
      <c r="J7213" s="163" t="s">
        <v>133</v>
      </c>
      <c r="K7213" s="164">
        <f t="shared" si="343"/>
        <v>0</v>
      </c>
      <c r="L7213" s="165">
        <f t="shared" si="344"/>
        <v>0</v>
      </c>
      <c r="M7213" s="172">
        <v>127</v>
      </c>
      <c r="N7213" s="172">
        <v>64</v>
      </c>
      <c r="O7213" s="167" t="s">
        <v>133</v>
      </c>
      <c r="P7213" s="260" t="e">
        <f t="shared" si="342"/>
        <v>#NUM!</v>
      </c>
      <c r="S7213" s="272"/>
    </row>
    <row r="7214" spans="1:19">
      <c r="A7214" s="161" t="s">
        <v>8446</v>
      </c>
      <c r="C7214" s="161" t="s">
        <v>133</v>
      </c>
      <c r="F7214" s="163" t="s">
        <v>133</v>
      </c>
      <c r="G7214" s="266" t="s">
        <v>133</v>
      </c>
      <c r="H7214" s="163" t="s">
        <v>133</v>
      </c>
      <c r="I7214" s="163" t="s">
        <v>133</v>
      </c>
      <c r="J7214" s="163" t="s">
        <v>133</v>
      </c>
      <c r="K7214" s="164">
        <f t="shared" si="343"/>
        <v>0</v>
      </c>
      <c r="L7214" s="165">
        <f t="shared" si="344"/>
        <v>0</v>
      </c>
      <c r="M7214" s="172">
        <v>127</v>
      </c>
      <c r="N7214" s="172">
        <v>64</v>
      </c>
      <c r="O7214" s="167" t="s">
        <v>133</v>
      </c>
      <c r="P7214" s="260" t="e">
        <f t="shared" si="342"/>
        <v>#NUM!</v>
      </c>
      <c r="S7214" s="272"/>
    </row>
    <row r="7215" spans="1:19">
      <c r="A7215" s="161" t="s">
        <v>8447</v>
      </c>
      <c r="C7215" s="161" t="s">
        <v>133</v>
      </c>
      <c r="F7215" s="163" t="s">
        <v>133</v>
      </c>
      <c r="G7215" s="266" t="s">
        <v>133</v>
      </c>
      <c r="H7215" s="163" t="s">
        <v>133</v>
      </c>
      <c r="I7215" s="163" t="s">
        <v>133</v>
      </c>
      <c r="J7215" s="163" t="s">
        <v>133</v>
      </c>
      <c r="K7215" s="164">
        <f t="shared" si="343"/>
        <v>0</v>
      </c>
      <c r="L7215" s="165">
        <f t="shared" si="344"/>
        <v>0</v>
      </c>
      <c r="M7215" s="172">
        <v>127</v>
      </c>
      <c r="N7215" s="172">
        <v>64</v>
      </c>
      <c r="O7215" s="167" t="s">
        <v>133</v>
      </c>
      <c r="P7215" s="260" t="e">
        <f t="shared" si="342"/>
        <v>#NUM!</v>
      </c>
      <c r="S7215" s="272"/>
    </row>
    <row r="7216" spans="1:19">
      <c r="A7216" s="161" t="s">
        <v>8448</v>
      </c>
      <c r="C7216" s="161" t="s">
        <v>133</v>
      </c>
      <c r="F7216" s="163" t="s">
        <v>133</v>
      </c>
      <c r="G7216" s="266" t="s">
        <v>133</v>
      </c>
      <c r="H7216" s="163" t="s">
        <v>133</v>
      </c>
      <c r="I7216" s="163" t="s">
        <v>133</v>
      </c>
      <c r="J7216" s="163" t="s">
        <v>133</v>
      </c>
      <c r="K7216" s="164">
        <f t="shared" si="343"/>
        <v>0</v>
      </c>
      <c r="L7216" s="165">
        <f t="shared" si="344"/>
        <v>0</v>
      </c>
      <c r="M7216" s="172">
        <v>127</v>
      </c>
      <c r="N7216" s="172">
        <v>64</v>
      </c>
      <c r="O7216" s="167" t="s">
        <v>133</v>
      </c>
      <c r="P7216" s="260" t="e">
        <f t="shared" si="342"/>
        <v>#NUM!</v>
      </c>
      <c r="S7216" s="272"/>
    </row>
    <row r="7217" spans="1:19">
      <c r="A7217" s="161" t="s">
        <v>8449</v>
      </c>
      <c r="C7217" s="161" t="s">
        <v>133</v>
      </c>
      <c r="F7217" s="163" t="s">
        <v>133</v>
      </c>
      <c r="G7217" s="266" t="s">
        <v>133</v>
      </c>
      <c r="H7217" s="163" t="s">
        <v>133</v>
      </c>
      <c r="I7217" s="163" t="s">
        <v>133</v>
      </c>
      <c r="J7217" s="163" t="s">
        <v>133</v>
      </c>
      <c r="K7217" s="164">
        <f t="shared" si="343"/>
        <v>0</v>
      </c>
      <c r="L7217" s="165">
        <f t="shared" si="344"/>
        <v>0</v>
      </c>
      <c r="M7217" s="172">
        <v>127</v>
      </c>
      <c r="N7217" s="172">
        <v>64</v>
      </c>
      <c r="O7217" s="167" t="s">
        <v>133</v>
      </c>
      <c r="P7217" s="260" t="e">
        <f t="shared" si="342"/>
        <v>#NUM!</v>
      </c>
      <c r="S7217" s="272"/>
    </row>
    <row r="7218" spans="1:19">
      <c r="A7218" s="161" t="s">
        <v>8450</v>
      </c>
      <c r="C7218" s="161" t="s">
        <v>133</v>
      </c>
      <c r="F7218" s="163" t="s">
        <v>133</v>
      </c>
      <c r="G7218" s="266" t="s">
        <v>133</v>
      </c>
      <c r="H7218" s="163" t="s">
        <v>133</v>
      </c>
      <c r="I7218" s="163" t="s">
        <v>133</v>
      </c>
      <c r="J7218" s="163" t="s">
        <v>133</v>
      </c>
      <c r="K7218" s="164">
        <f t="shared" si="343"/>
        <v>0</v>
      </c>
      <c r="L7218" s="165">
        <f t="shared" si="344"/>
        <v>0</v>
      </c>
      <c r="M7218" s="172">
        <v>127</v>
      </c>
      <c r="N7218" s="172">
        <v>64</v>
      </c>
      <c r="O7218" s="167" t="s">
        <v>133</v>
      </c>
      <c r="P7218" s="260" t="e">
        <f t="shared" si="342"/>
        <v>#NUM!</v>
      </c>
      <c r="S7218" s="272"/>
    </row>
    <row r="7219" spans="1:19">
      <c r="A7219" s="161" t="s">
        <v>8451</v>
      </c>
      <c r="C7219" s="161" t="s">
        <v>133</v>
      </c>
      <c r="F7219" s="163" t="s">
        <v>133</v>
      </c>
      <c r="G7219" s="266" t="s">
        <v>133</v>
      </c>
      <c r="H7219" s="163" t="s">
        <v>133</v>
      </c>
      <c r="I7219" s="163" t="s">
        <v>133</v>
      </c>
      <c r="J7219" s="163" t="s">
        <v>133</v>
      </c>
      <c r="K7219" s="164">
        <f t="shared" si="343"/>
        <v>0</v>
      </c>
      <c r="L7219" s="165">
        <f t="shared" si="344"/>
        <v>0</v>
      </c>
      <c r="M7219" s="172">
        <v>127</v>
      </c>
      <c r="N7219" s="172">
        <v>64</v>
      </c>
      <c r="O7219" s="167" t="s">
        <v>133</v>
      </c>
      <c r="P7219" s="260" t="e">
        <f t="shared" si="342"/>
        <v>#NUM!</v>
      </c>
      <c r="S7219" s="272"/>
    </row>
    <row r="7220" spans="1:19">
      <c r="A7220" s="161" t="s">
        <v>8452</v>
      </c>
      <c r="C7220" s="161" t="s">
        <v>133</v>
      </c>
      <c r="F7220" s="163" t="s">
        <v>133</v>
      </c>
      <c r="G7220" s="266" t="s">
        <v>133</v>
      </c>
      <c r="H7220" s="163" t="s">
        <v>133</v>
      </c>
      <c r="I7220" s="163" t="s">
        <v>133</v>
      </c>
      <c r="J7220" s="163" t="s">
        <v>133</v>
      </c>
      <c r="K7220" s="164">
        <f t="shared" si="343"/>
        <v>0</v>
      </c>
      <c r="L7220" s="165">
        <f t="shared" si="344"/>
        <v>0</v>
      </c>
      <c r="M7220" s="172">
        <v>127</v>
      </c>
      <c r="N7220" s="172">
        <v>64</v>
      </c>
      <c r="O7220" s="167" t="s">
        <v>133</v>
      </c>
      <c r="P7220" s="260" t="e">
        <f t="shared" si="342"/>
        <v>#NUM!</v>
      </c>
      <c r="S7220" s="272"/>
    </row>
    <row r="7221" spans="1:19">
      <c r="A7221" s="161" t="s">
        <v>8453</v>
      </c>
      <c r="C7221" s="161" t="s">
        <v>133</v>
      </c>
      <c r="F7221" s="163" t="s">
        <v>133</v>
      </c>
      <c r="G7221" s="266" t="s">
        <v>133</v>
      </c>
      <c r="H7221" s="163" t="s">
        <v>133</v>
      </c>
      <c r="I7221" s="163" t="s">
        <v>133</v>
      </c>
      <c r="J7221" s="163" t="s">
        <v>133</v>
      </c>
      <c r="K7221" s="164">
        <f t="shared" si="343"/>
        <v>0</v>
      </c>
      <c r="L7221" s="165">
        <f t="shared" si="344"/>
        <v>0</v>
      </c>
      <c r="M7221" s="172">
        <v>127</v>
      </c>
      <c r="N7221" s="172">
        <v>64</v>
      </c>
      <c r="O7221" s="167" t="s">
        <v>133</v>
      </c>
      <c r="P7221" s="260" t="e">
        <f t="shared" si="342"/>
        <v>#NUM!</v>
      </c>
      <c r="S7221" s="272"/>
    </row>
    <row r="7222" spans="1:19">
      <c r="A7222" s="161" t="s">
        <v>8454</v>
      </c>
      <c r="C7222" s="161" t="s">
        <v>133</v>
      </c>
      <c r="F7222" s="163" t="s">
        <v>133</v>
      </c>
      <c r="G7222" s="266" t="s">
        <v>133</v>
      </c>
      <c r="H7222" s="163" t="s">
        <v>133</v>
      </c>
      <c r="I7222" s="163" t="s">
        <v>133</v>
      </c>
      <c r="J7222" s="163" t="s">
        <v>133</v>
      </c>
      <c r="K7222" s="164">
        <f t="shared" si="343"/>
        <v>0</v>
      </c>
      <c r="L7222" s="165">
        <f t="shared" si="344"/>
        <v>0</v>
      </c>
      <c r="M7222" s="172">
        <v>127</v>
      </c>
      <c r="N7222" s="172">
        <v>64</v>
      </c>
      <c r="O7222" s="167" t="s">
        <v>133</v>
      </c>
      <c r="P7222" s="260" t="e">
        <f t="shared" si="342"/>
        <v>#NUM!</v>
      </c>
      <c r="S7222" s="272"/>
    </row>
    <row r="7223" spans="1:19">
      <c r="A7223" s="161" t="s">
        <v>8455</v>
      </c>
      <c r="C7223" s="161" t="s">
        <v>133</v>
      </c>
      <c r="F7223" s="163" t="s">
        <v>133</v>
      </c>
      <c r="G7223" s="266" t="s">
        <v>133</v>
      </c>
      <c r="H7223" s="163" t="s">
        <v>133</v>
      </c>
      <c r="I7223" s="163" t="s">
        <v>133</v>
      </c>
      <c r="J7223" s="163" t="s">
        <v>133</v>
      </c>
      <c r="K7223" s="164">
        <f t="shared" si="343"/>
        <v>0</v>
      </c>
      <c r="L7223" s="165">
        <f t="shared" si="344"/>
        <v>0</v>
      </c>
      <c r="M7223" s="172">
        <v>127</v>
      </c>
      <c r="N7223" s="172">
        <v>64</v>
      </c>
      <c r="O7223" s="167" t="s">
        <v>133</v>
      </c>
      <c r="P7223" s="260" t="e">
        <f t="shared" si="342"/>
        <v>#NUM!</v>
      </c>
      <c r="S7223" s="272"/>
    </row>
    <row r="7224" spans="1:19">
      <c r="A7224" s="161" t="s">
        <v>8456</v>
      </c>
      <c r="C7224" s="161" t="s">
        <v>133</v>
      </c>
      <c r="F7224" s="163" t="s">
        <v>133</v>
      </c>
      <c r="G7224" s="266" t="s">
        <v>133</v>
      </c>
      <c r="H7224" s="163" t="s">
        <v>133</v>
      </c>
      <c r="I7224" s="163" t="s">
        <v>133</v>
      </c>
      <c r="J7224" s="163" t="s">
        <v>133</v>
      </c>
      <c r="K7224" s="164">
        <f t="shared" si="343"/>
        <v>0</v>
      </c>
      <c r="L7224" s="165">
        <f t="shared" si="344"/>
        <v>0</v>
      </c>
      <c r="M7224" s="172">
        <v>127</v>
      </c>
      <c r="N7224" s="172">
        <v>64</v>
      </c>
      <c r="O7224" s="167" t="s">
        <v>133</v>
      </c>
      <c r="P7224" s="260" t="e">
        <f t="shared" si="342"/>
        <v>#NUM!</v>
      </c>
      <c r="S7224" s="272"/>
    </row>
    <row r="7225" spans="1:19">
      <c r="A7225" s="161" t="s">
        <v>8457</v>
      </c>
      <c r="C7225" s="161" t="s">
        <v>133</v>
      </c>
      <c r="F7225" s="163" t="s">
        <v>133</v>
      </c>
      <c r="G7225" s="266" t="s">
        <v>133</v>
      </c>
      <c r="H7225" s="163" t="s">
        <v>133</v>
      </c>
      <c r="I7225" s="163" t="s">
        <v>133</v>
      </c>
      <c r="J7225" s="163" t="s">
        <v>133</v>
      </c>
      <c r="K7225" s="164">
        <f t="shared" si="343"/>
        <v>0</v>
      </c>
      <c r="L7225" s="165">
        <f t="shared" si="344"/>
        <v>0</v>
      </c>
      <c r="M7225" s="172">
        <v>127</v>
      </c>
      <c r="N7225" s="172">
        <v>64</v>
      </c>
      <c r="O7225" s="167" t="s">
        <v>133</v>
      </c>
      <c r="P7225" s="260" t="e">
        <f t="shared" si="342"/>
        <v>#NUM!</v>
      </c>
      <c r="S7225" s="272"/>
    </row>
    <row r="7226" spans="1:19">
      <c r="A7226" s="161" t="s">
        <v>8458</v>
      </c>
      <c r="C7226" s="161" t="s">
        <v>133</v>
      </c>
      <c r="F7226" s="163" t="s">
        <v>133</v>
      </c>
      <c r="G7226" s="266" t="s">
        <v>133</v>
      </c>
      <c r="H7226" s="163" t="s">
        <v>133</v>
      </c>
      <c r="I7226" s="163" t="s">
        <v>133</v>
      </c>
      <c r="J7226" s="163" t="s">
        <v>133</v>
      </c>
      <c r="K7226" s="164">
        <f t="shared" si="343"/>
        <v>0</v>
      </c>
      <c r="L7226" s="165">
        <f t="shared" si="344"/>
        <v>0</v>
      </c>
      <c r="M7226" s="172">
        <v>127</v>
      </c>
      <c r="N7226" s="172">
        <v>64</v>
      </c>
      <c r="O7226" s="167" t="s">
        <v>133</v>
      </c>
      <c r="P7226" s="260" t="e">
        <f t="shared" si="342"/>
        <v>#NUM!</v>
      </c>
      <c r="S7226" s="272"/>
    </row>
    <row r="7227" spans="1:19">
      <c r="A7227" s="161" t="s">
        <v>8459</v>
      </c>
      <c r="C7227" s="161" t="s">
        <v>133</v>
      </c>
      <c r="F7227" s="163" t="s">
        <v>133</v>
      </c>
      <c r="G7227" s="266" t="s">
        <v>133</v>
      </c>
      <c r="H7227" s="163" t="s">
        <v>133</v>
      </c>
      <c r="I7227" s="163" t="s">
        <v>133</v>
      </c>
      <c r="J7227" s="163" t="s">
        <v>133</v>
      </c>
      <c r="K7227" s="164">
        <f t="shared" si="343"/>
        <v>0</v>
      </c>
      <c r="L7227" s="165">
        <f t="shared" si="344"/>
        <v>0</v>
      </c>
      <c r="M7227" s="172">
        <v>127</v>
      </c>
      <c r="N7227" s="172">
        <v>64</v>
      </c>
      <c r="O7227" s="167" t="s">
        <v>133</v>
      </c>
      <c r="P7227" s="260" t="e">
        <f t="shared" si="342"/>
        <v>#NUM!</v>
      </c>
      <c r="S7227" s="272"/>
    </row>
    <row r="7228" spans="1:19">
      <c r="A7228" s="161" t="s">
        <v>8460</v>
      </c>
      <c r="C7228" s="161" t="s">
        <v>133</v>
      </c>
      <c r="F7228" s="163" t="s">
        <v>133</v>
      </c>
      <c r="G7228" s="266" t="s">
        <v>133</v>
      </c>
      <c r="H7228" s="163" t="s">
        <v>133</v>
      </c>
      <c r="I7228" s="163" t="s">
        <v>133</v>
      </c>
      <c r="J7228" s="163" t="s">
        <v>133</v>
      </c>
      <c r="K7228" s="164">
        <f t="shared" si="343"/>
        <v>0</v>
      </c>
      <c r="L7228" s="165">
        <f t="shared" si="344"/>
        <v>0</v>
      </c>
      <c r="M7228" s="172">
        <v>127</v>
      </c>
      <c r="N7228" s="172">
        <v>64</v>
      </c>
      <c r="O7228" s="167" t="s">
        <v>133</v>
      </c>
      <c r="P7228" s="260" t="e">
        <f t="shared" si="342"/>
        <v>#NUM!</v>
      </c>
      <c r="S7228" s="272"/>
    </row>
    <row r="7229" spans="1:19">
      <c r="A7229" s="161" t="s">
        <v>8461</v>
      </c>
      <c r="C7229" s="161" t="s">
        <v>133</v>
      </c>
      <c r="F7229" s="163" t="s">
        <v>133</v>
      </c>
      <c r="G7229" s="266" t="s">
        <v>133</v>
      </c>
      <c r="H7229" s="163" t="s">
        <v>133</v>
      </c>
      <c r="I7229" s="163" t="s">
        <v>133</v>
      </c>
      <c r="J7229" s="163" t="s">
        <v>133</v>
      </c>
      <c r="K7229" s="164">
        <f t="shared" si="343"/>
        <v>0</v>
      </c>
      <c r="L7229" s="165">
        <f t="shared" si="344"/>
        <v>0</v>
      </c>
      <c r="M7229" s="172">
        <v>127</v>
      </c>
      <c r="N7229" s="172">
        <v>64</v>
      </c>
      <c r="O7229" s="167" t="s">
        <v>133</v>
      </c>
      <c r="P7229" s="260" t="e">
        <f t="shared" si="342"/>
        <v>#NUM!</v>
      </c>
      <c r="S7229" s="272"/>
    </row>
    <row r="7230" spans="1:19">
      <c r="A7230" s="161" t="s">
        <v>8462</v>
      </c>
      <c r="C7230" s="161" t="s">
        <v>133</v>
      </c>
      <c r="F7230" s="163" t="s">
        <v>133</v>
      </c>
      <c r="G7230" s="266" t="s">
        <v>133</v>
      </c>
      <c r="H7230" s="163" t="s">
        <v>133</v>
      </c>
      <c r="I7230" s="163" t="s">
        <v>133</v>
      </c>
      <c r="J7230" s="163" t="s">
        <v>133</v>
      </c>
      <c r="K7230" s="164">
        <f t="shared" si="343"/>
        <v>0</v>
      </c>
      <c r="L7230" s="165">
        <f t="shared" si="344"/>
        <v>0</v>
      </c>
      <c r="M7230" s="172">
        <v>127</v>
      </c>
      <c r="N7230" s="172">
        <v>64</v>
      </c>
      <c r="O7230" s="167" t="s">
        <v>133</v>
      </c>
      <c r="P7230" s="260" t="e">
        <f t="shared" si="342"/>
        <v>#NUM!</v>
      </c>
      <c r="S7230" s="272"/>
    </row>
    <row r="7231" spans="1:19">
      <c r="A7231" s="161" t="s">
        <v>8463</v>
      </c>
      <c r="C7231" s="161" t="s">
        <v>133</v>
      </c>
      <c r="F7231" s="163" t="s">
        <v>133</v>
      </c>
      <c r="G7231" s="266" t="s">
        <v>133</v>
      </c>
      <c r="H7231" s="163" t="s">
        <v>133</v>
      </c>
      <c r="I7231" s="163" t="s">
        <v>133</v>
      </c>
      <c r="J7231" s="163" t="s">
        <v>133</v>
      </c>
      <c r="K7231" s="164">
        <f t="shared" si="343"/>
        <v>0</v>
      </c>
      <c r="L7231" s="165">
        <f t="shared" si="344"/>
        <v>0</v>
      </c>
      <c r="M7231" s="172">
        <v>127</v>
      </c>
      <c r="N7231" s="172">
        <v>64</v>
      </c>
      <c r="O7231" s="167" t="s">
        <v>133</v>
      </c>
      <c r="P7231" s="260" t="e">
        <f t="shared" si="342"/>
        <v>#NUM!</v>
      </c>
      <c r="S7231" s="272"/>
    </row>
    <row r="7232" spans="1:19">
      <c r="A7232" s="161" t="s">
        <v>8464</v>
      </c>
      <c r="C7232" s="161" t="s">
        <v>133</v>
      </c>
      <c r="F7232" s="163" t="s">
        <v>133</v>
      </c>
      <c r="G7232" s="266" t="s">
        <v>133</v>
      </c>
      <c r="H7232" s="163" t="s">
        <v>133</v>
      </c>
      <c r="I7232" s="163" t="s">
        <v>133</v>
      </c>
      <c r="J7232" s="163" t="s">
        <v>133</v>
      </c>
      <c r="K7232" s="164">
        <f t="shared" si="343"/>
        <v>0</v>
      </c>
      <c r="L7232" s="165">
        <f t="shared" si="344"/>
        <v>0</v>
      </c>
      <c r="M7232" s="172">
        <v>127</v>
      </c>
      <c r="N7232" s="172">
        <v>64</v>
      </c>
      <c r="O7232" s="167" t="s">
        <v>133</v>
      </c>
      <c r="P7232" s="260" t="e">
        <f t="shared" si="342"/>
        <v>#NUM!</v>
      </c>
      <c r="S7232" s="272"/>
    </row>
    <row r="7233" spans="1:19">
      <c r="A7233" s="161" t="s">
        <v>8465</v>
      </c>
      <c r="C7233" s="161" t="s">
        <v>133</v>
      </c>
      <c r="F7233" s="163" t="s">
        <v>133</v>
      </c>
      <c r="G7233" s="266" t="s">
        <v>133</v>
      </c>
      <c r="H7233" s="163" t="s">
        <v>133</v>
      </c>
      <c r="I7233" s="163" t="s">
        <v>133</v>
      </c>
      <c r="J7233" s="163" t="s">
        <v>133</v>
      </c>
      <c r="K7233" s="164">
        <f t="shared" si="343"/>
        <v>0</v>
      </c>
      <c r="L7233" s="165">
        <f t="shared" si="344"/>
        <v>0</v>
      </c>
      <c r="M7233" s="172">
        <v>127</v>
      </c>
      <c r="N7233" s="172">
        <v>64</v>
      </c>
      <c r="O7233" s="167" t="s">
        <v>133</v>
      </c>
      <c r="P7233" s="260" t="e">
        <f t="shared" si="342"/>
        <v>#NUM!</v>
      </c>
      <c r="S7233" s="272"/>
    </row>
    <row r="7234" spans="1:19">
      <c r="A7234" s="161" t="s">
        <v>8466</v>
      </c>
      <c r="C7234" s="161" t="s">
        <v>133</v>
      </c>
      <c r="F7234" s="163" t="s">
        <v>133</v>
      </c>
      <c r="G7234" s="266" t="s">
        <v>133</v>
      </c>
      <c r="H7234" s="163" t="s">
        <v>133</v>
      </c>
      <c r="I7234" s="163" t="s">
        <v>133</v>
      </c>
      <c r="J7234" s="163" t="s">
        <v>133</v>
      </c>
      <c r="K7234" s="164">
        <f t="shared" si="343"/>
        <v>0</v>
      </c>
      <c r="L7234" s="165">
        <f t="shared" si="344"/>
        <v>0</v>
      </c>
      <c r="M7234" s="172">
        <v>127</v>
      </c>
      <c r="N7234" s="172">
        <v>64</v>
      </c>
      <c r="O7234" s="167" t="s">
        <v>133</v>
      </c>
      <c r="P7234" s="260" t="e">
        <f t="shared" si="342"/>
        <v>#NUM!</v>
      </c>
      <c r="S7234" s="272"/>
    </row>
    <row r="7235" spans="1:19">
      <c r="A7235" s="161" t="s">
        <v>8467</v>
      </c>
      <c r="C7235" s="161" t="s">
        <v>133</v>
      </c>
      <c r="F7235" s="163" t="s">
        <v>133</v>
      </c>
      <c r="G7235" s="266" t="s">
        <v>133</v>
      </c>
      <c r="H7235" s="163" t="s">
        <v>133</v>
      </c>
      <c r="I7235" s="163" t="s">
        <v>133</v>
      </c>
      <c r="J7235" s="163" t="s">
        <v>133</v>
      </c>
      <c r="K7235" s="164">
        <f t="shared" si="343"/>
        <v>0</v>
      </c>
      <c r="L7235" s="165">
        <f t="shared" si="344"/>
        <v>0</v>
      </c>
      <c r="M7235" s="172">
        <v>127</v>
      </c>
      <c r="N7235" s="172">
        <v>64</v>
      </c>
      <c r="O7235" s="167" t="s">
        <v>133</v>
      </c>
      <c r="P7235" s="260" t="e">
        <f t="shared" si="342"/>
        <v>#NUM!</v>
      </c>
      <c r="S7235" s="272"/>
    </row>
    <row r="7236" spans="1:19">
      <c r="A7236" s="161" t="s">
        <v>8468</v>
      </c>
      <c r="C7236" s="161" t="s">
        <v>133</v>
      </c>
      <c r="F7236" s="163" t="s">
        <v>133</v>
      </c>
      <c r="G7236" s="266" t="s">
        <v>133</v>
      </c>
      <c r="H7236" s="163" t="s">
        <v>133</v>
      </c>
      <c r="I7236" s="163" t="s">
        <v>133</v>
      </c>
      <c r="J7236" s="163" t="s">
        <v>133</v>
      </c>
      <c r="K7236" s="164">
        <f t="shared" si="343"/>
        <v>0</v>
      </c>
      <c r="L7236" s="165">
        <f t="shared" si="344"/>
        <v>0</v>
      </c>
      <c r="M7236" s="172">
        <v>127</v>
      </c>
      <c r="N7236" s="172">
        <v>64</v>
      </c>
      <c r="O7236" s="167" t="s">
        <v>133</v>
      </c>
      <c r="P7236" s="260" t="e">
        <f t="shared" si="342"/>
        <v>#NUM!</v>
      </c>
      <c r="S7236" s="272"/>
    </row>
    <row r="7237" spans="1:19">
      <c r="A7237" s="161" t="s">
        <v>8469</v>
      </c>
      <c r="C7237" s="161" t="s">
        <v>133</v>
      </c>
      <c r="F7237" s="163" t="s">
        <v>133</v>
      </c>
      <c r="G7237" s="266" t="s">
        <v>133</v>
      </c>
      <c r="H7237" s="163" t="s">
        <v>133</v>
      </c>
      <c r="I7237" s="163" t="s">
        <v>133</v>
      </c>
      <c r="J7237" s="163" t="s">
        <v>133</v>
      </c>
      <c r="K7237" s="164">
        <f t="shared" si="343"/>
        <v>0</v>
      </c>
      <c r="L7237" s="165">
        <f t="shared" si="344"/>
        <v>0</v>
      </c>
      <c r="M7237" s="172">
        <v>127</v>
      </c>
      <c r="N7237" s="172">
        <v>64</v>
      </c>
      <c r="O7237" s="167" t="s">
        <v>133</v>
      </c>
      <c r="P7237" s="260" t="e">
        <f t="shared" si="342"/>
        <v>#NUM!</v>
      </c>
      <c r="S7237" s="272"/>
    </row>
    <row r="7238" spans="1:19">
      <c r="A7238" s="161" t="s">
        <v>8470</v>
      </c>
      <c r="C7238" s="161" t="s">
        <v>133</v>
      </c>
      <c r="F7238" s="163" t="s">
        <v>133</v>
      </c>
      <c r="G7238" s="266" t="s">
        <v>133</v>
      </c>
      <c r="H7238" s="163" t="s">
        <v>133</v>
      </c>
      <c r="I7238" s="163" t="s">
        <v>133</v>
      </c>
      <c r="J7238" s="163" t="s">
        <v>133</v>
      </c>
      <c r="K7238" s="164">
        <f t="shared" si="343"/>
        <v>0</v>
      </c>
      <c r="L7238" s="165">
        <f t="shared" si="344"/>
        <v>0</v>
      </c>
      <c r="M7238" s="172">
        <v>127</v>
      </c>
      <c r="N7238" s="172">
        <v>64</v>
      </c>
      <c r="O7238" s="167" t="s">
        <v>133</v>
      </c>
      <c r="P7238" s="260" t="e">
        <f t="shared" si="342"/>
        <v>#NUM!</v>
      </c>
      <c r="S7238" s="272"/>
    </row>
    <row r="7239" spans="1:19">
      <c r="A7239" s="161" t="s">
        <v>8471</v>
      </c>
      <c r="C7239" s="161" t="s">
        <v>133</v>
      </c>
      <c r="F7239" s="163" t="s">
        <v>133</v>
      </c>
      <c r="G7239" s="266" t="s">
        <v>133</v>
      </c>
      <c r="H7239" s="163" t="s">
        <v>133</v>
      </c>
      <c r="I7239" s="163" t="s">
        <v>133</v>
      </c>
      <c r="J7239" s="163" t="s">
        <v>133</v>
      </c>
      <c r="K7239" s="164">
        <f t="shared" si="343"/>
        <v>0</v>
      </c>
      <c r="L7239" s="165">
        <f t="shared" si="344"/>
        <v>0</v>
      </c>
      <c r="M7239" s="172">
        <v>127</v>
      </c>
      <c r="N7239" s="172">
        <v>64</v>
      </c>
      <c r="O7239" s="167" t="s">
        <v>133</v>
      </c>
      <c r="P7239" s="260" t="e">
        <f t="shared" si="342"/>
        <v>#NUM!</v>
      </c>
      <c r="S7239" s="272"/>
    </row>
    <row r="7240" spans="1:19">
      <c r="A7240" s="161" t="s">
        <v>8472</v>
      </c>
      <c r="C7240" s="161" t="s">
        <v>133</v>
      </c>
      <c r="F7240" s="163" t="s">
        <v>133</v>
      </c>
      <c r="G7240" s="266" t="s">
        <v>133</v>
      </c>
      <c r="H7240" s="163" t="s">
        <v>133</v>
      </c>
      <c r="I7240" s="163" t="s">
        <v>133</v>
      </c>
      <c r="J7240" s="163" t="s">
        <v>133</v>
      </c>
      <c r="K7240" s="164">
        <f t="shared" si="343"/>
        <v>0</v>
      </c>
      <c r="L7240" s="165">
        <f t="shared" si="344"/>
        <v>0</v>
      </c>
      <c r="M7240" s="172">
        <v>127</v>
      </c>
      <c r="N7240" s="172">
        <v>64</v>
      </c>
      <c r="O7240" s="167" t="s">
        <v>133</v>
      </c>
      <c r="P7240" s="260" t="e">
        <f t="shared" si="342"/>
        <v>#NUM!</v>
      </c>
      <c r="S7240" s="272"/>
    </row>
    <row r="7241" spans="1:19">
      <c r="A7241" s="161" t="s">
        <v>8473</v>
      </c>
      <c r="C7241" s="161" t="s">
        <v>133</v>
      </c>
      <c r="F7241" s="163" t="s">
        <v>133</v>
      </c>
      <c r="G7241" s="266" t="s">
        <v>133</v>
      </c>
      <c r="H7241" s="163" t="s">
        <v>133</v>
      </c>
      <c r="I7241" s="163" t="s">
        <v>133</v>
      </c>
      <c r="J7241" s="163" t="s">
        <v>133</v>
      </c>
      <c r="K7241" s="164">
        <f t="shared" si="343"/>
        <v>0</v>
      </c>
      <c r="L7241" s="165">
        <f t="shared" si="344"/>
        <v>0</v>
      </c>
      <c r="M7241" s="172">
        <v>127</v>
      </c>
      <c r="N7241" s="172">
        <v>64</v>
      </c>
      <c r="O7241" s="167" t="s">
        <v>133</v>
      </c>
      <c r="P7241" s="260" t="e">
        <f t="shared" si="342"/>
        <v>#NUM!</v>
      </c>
      <c r="S7241" s="272"/>
    </row>
    <row r="7242" spans="1:19">
      <c r="A7242" s="161" t="s">
        <v>8474</v>
      </c>
      <c r="C7242" s="161" t="s">
        <v>133</v>
      </c>
      <c r="F7242" s="163" t="s">
        <v>133</v>
      </c>
      <c r="G7242" s="266" t="s">
        <v>133</v>
      </c>
      <c r="H7242" s="163" t="s">
        <v>133</v>
      </c>
      <c r="I7242" s="163" t="s">
        <v>133</v>
      </c>
      <c r="J7242" s="163" t="s">
        <v>133</v>
      </c>
      <c r="K7242" s="164">
        <f t="shared" si="343"/>
        <v>0</v>
      </c>
      <c r="L7242" s="165">
        <f t="shared" si="344"/>
        <v>0</v>
      </c>
      <c r="M7242" s="172">
        <v>127</v>
      </c>
      <c r="N7242" s="172">
        <v>64</v>
      </c>
      <c r="O7242" s="167" t="s">
        <v>133</v>
      </c>
      <c r="P7242" s="260" t="e">
        <f t="shared" si="342"/>
        <v>#NUM!</v>
      </c>
      <c r="S7242" s="272"/>
    </row>
    <row r="7243" spans="1:19">
      <c r="A7243" s="161" t="s">
        <v>8475</v>
      </c>
      <c r="C7243" s="161" t="s">
        <v>133</v>
      </c>
      <c r="F7243" s="163" t="s">
        <v>133</v>
      </c>
      <c r="G7243" s="266" t="s">
        <v>133</v>
      </c>
      <c r="H7243" s="163" t="s">
        <v>133</v>
      </c>
      <c r="I7243" s="163" t="s">
        <v>133</v>
      </c>
      <c r="J7243" s="163" t="s">
        <v>133</v>
      </c>
      <c r="K7243" s="164">
        <f t="shared" si="343"/>
        <v>0</v>
      </c>
      <c r="L7243" s="165">
        <f t="shared" si="344"/>
        <v>0</v>
      </c>
      <c r="M7243" s="172">
        <v>127</v>
      </c>
      <c r="N7243" s="172">
        <v>64</v>
      </c>
      <c r="O7243" s="167" t="s">
        <v>133</v>
      </c>
      <c r="P7243" s="260" t="e">
        <f t="shared" si="342"/>
        <v>#NUM!</v>
      </c>
      <c r="S7243" s="272"/>
    </row>
    <row r="7244" spans="1:19">
      <c r="A7244" s="161" t="s">
        <v>8476</v>
      </c>
      <c r="C7244" s="161" t="s">
        <v>133</v>
      </c>
      <c r="F7244" s="163" t="s">
        <v>133</v>
      </c>
      <c r="G7244" s="266" t="s">
        <v>133</v>
      </c>
      <c r="H7244" s="163" t="s">
        <v>133</v>
      </c>
      <c r="I7244" s="163" t="s">
        <v>133</v>
      </c>
      <c r="J7244" s="163" t="s">
        <v>133</v>
      </c>
      <c r="K7244" s="164">
        <f t="shared" si="343"/>
        <v>0</v>
      </c>
      <c r="L7244" s="165">
        <f t="shared" si="344"/>
        <v>0</v>
      </c>
      <c r="M7244" s="172">
        <v>127</v>
      </c>
      <c r="N7244" s="172">
        <v>64</v>
      </c>
      <c r="O7244" s="167" t="s">
        <v>133</v>
      </c>
      <c r="P7244" s="260" t="e">
        <f t="shared" si="342"/>
        <v>#NUM!</v>
      </c>
      <c r="S7244" s="272"/>
    </row>
    <row r="7245" spans="1:19">
      <c r="A7245" s="161" t="s">
        <v>8477</v>
      </c>
      <c r="C7245" s="161" t="s">
        <v>133</v>
      </c>
      <c r="F7245" s="163" t="s">
        <v>133</v>
      </c>
      <c r="G7245" s="266" t="s">
        <v>133</v>
      </c>
      <c r="H7245" s="163" t="s">
        <v>133</v>
      </c>
      <c r="I7245" s="163" t="s">
        <v>133</v>
      </c>
      <c r="J7245" s="163" t="s">
        <v>133</v>
      </c>
      <c r="K7245" s="164">
        <f t="shared" si="343"/>
        <v>0</v>
      </c>
      <c r="L7245" s="165">
        <f t="shared" si="344"/>
        <v>0</v>
      </c>
      <c r="M7245" s="172">
        <v>127</v>
      </c>
      <c r="N7245" s="172">
        <v>64</v>
      </c>
      <c r="O7245" s="167" t="s">
        <v>133</v>
      </c>
      <c r="P7245" s="260" t="e">
        <f t="shared" si="342"/>
        <v>#NUM!</v>
      </c>
      <c r="S7245" s="272"/>
    </row>
    <row r="7246" spans="1:19">
      <c r="A7246" s="161" t="s">
        <v>8478</v>
      </c>
      <c r="C7246" s="161" t="s">
        <v>133</v>
      </c>
      <c r="F7246" s="163" t="s">
        <v>133</v>
      </c>
      <c r="G7246" s="266" t="s">
        <v>133</v>
      </c>
      <c r="H7246" s="163" t="s">
        <v>133</v>
      </c>
      <c r="I7246" s="163" t="s">
        <v>133</v>
      </c>
      <c r="J7246" s="163" t="s">
        <v>133</v>
      </c>
      <c r="K7246" s="164">
        <f t="shared" si="343"/>
        <v>0</v>
      </c>
      <c r="L7246" s="165">
        <f t="shared" si="344"/>
        <v>0</v>
      </c>
      <c r="M7246" s="172">
        <v>127</v>
      </c>
      <c r="N7246" s="172">
        <v>64</v>
      </c>
      <c r="O7246" s="167" t="s">
        <v>133</v>
      </c>
      <c r="P7246" s="260" t="e">
        <f t="shared" si="342"/>
        <v>#NUM!</v>
      </c>
      <c r="S7246" s="272"/>
    </row>
    <row r="7247" spans="1:19">
      <c r="A7247" s="161" t="s">
        <v>8479</v>
      </c>
      <c r="C7247" s="161" t="s">
        <v>133</v>
      </c>
      <c r="F7247" s="163" t="s">
        <v>133</v>
      </c>
      <c r="G7247" s="266" t="s">
        <v>133</v>
      </c>
      <c r="H7247" s="163" t="s">
        <v>133</v>
      </c>
      <c r="I7247" s="163" t="s">
        <v>133</v>
      </c>
      <c r="J7247" s="163" t="s">
        <v>133</v>
      </c>
      <c r="K7247" s="164">
        <f t="shared" si="343"/>
        <v>0</v>
      </c>
      <c r="L7247" s="165">
        <f t="shared" si="344"/>
        <v>0</v>
      </c>
      <c r="M7247" s="172">
        <v>127</v>
      </c>
      <c r="N7247" s="172">
        <v>64</v>
      </c>
      <c r="O7247" s="167" t="s">
        <v>133</v>
      </c>
      <c r="P7247" s="260" t="e">
        <f t="shared" ref="P7247:P7310" si="345">MEDIAN(Q7247:R7247)</f>
        <v>#NUM!</v>
      </c>
      <c r="S7247" s="272"/>
    </row>
    <row r="7248" spans="1:19">
      <c r="A7248" s="161" t="s">
        <v>8480</v>
      </c>
      <c r="C7248" s="161" t="s">
        <v>133</v>
      </c>
      <c r="F7248" s="163" t="s">
        <v>133</v>
      </c>
      <c r="G7248" s="266" t="s">
        <v>133</v>
      </c>
      <c r="H7248" s="163" t="s">
        <v>133</v>
      </c>
      <c r="I7248" s="163" t="s">
        <v>133</v>
      </c>
      <c r="J7248" s="163" t="s">
        <v>133</v>
      </c>
      <c r="K7248" s="164">
        <f t="shared" ref="K7248:K7311" si="346">IF(OR(D7248="n/a",D7248="nd"),0,D7248)+IF(OR(I7248="n/a",I7248="nd"),0,I7248)</f>
        <v>0</v>
      </c>
      <c r="L7248" s="165">
        <f t="shared" ref="L7248:L7311" si="347">SQRT(SUMSQ(IF(OR(E7248="n/a",E7248="nd"),0,E7248),IF(OR(F7248="n/a",F7248="nd"),0,F7248),IF(OR(J7248="n/a",J7248="nd"),0,J7248)))</f>
        <v>0</v>
      </c>
      <c r="M7248" s="172">
        <v>127</v>
      </c>
      <c r="N7248" s="172">
        <v>64</v>
      </c>
      <c r="O7248" s="167" t="s">
        <v>133</v>
      </c>
      <c r="P7248" s="260" t="e">
        <f t="shared" si="345"/>
        <v>#NUM!</v>
      </c>
      <c r="S7248" s="272"/>
    </row>
    <row r="7249" spans="1:19">
      <c r="A7249" s="161" t="s">
        <v>8481</v>
      </c>
      <c r="C7249" s="161" t="s">
        <v>133</v>
      </c>
      <c r="F7249" s="163" t="s">
        <v>133</v>
      </c>
      <c r="G7249" s="266" t="s">
        <v>133</v>
      </c>
      <c r="H7249" s="163" t="s">
        <v>133</v>
      </c>
      <c r="I7249" s="163" t="s">
        <v>133</v>
      </c>
      <c r="J7249" s="163" t="s">
        <v>133</v>
      </c>
      <c r="K7249" s="164">
        <f t="shared" si="346"/>
        <v>0</v>
      </c>
      <c r="L7249" s="165">
        <f t="shared" si="347"/>
        <v>0</v>
      </c>
      <c r="M7249" s="172">
        <v>127</v>
      </c>
      <c r="N7249" s="172">
        <v>64</v>
      </c>
      <c r="O7249" s="167" t="s">
        <v>133</v>
      </c>
      <c r="P7249" s="260" t="e">
        <f t="shared" si="345"/>
        <v>#NUM!</v>
      </c>
      <c r="S7249" s="272"/>
    </row>
    <row r="7250" spans="1:19">
      <c r="A7250" s="161" t="s">
        <v>8482</v>
      </c>
      <c r="C7250" s="161" t="s">
        <v>133</v>
      </c>
      <c r="F7250" s="163" t="s">
        <v>133</v>
      </c>
      <c r="G7250" s="266" t="s">
        <v>133</v>
      </c>
      <c r="H7250" s="163" t="s">
        <v>133</v>
      </c>
      <c r="I7250" s="163" t="s">
        <v>133</v>
      </c>
      <c r="J7250" s="163" t="s">
        <v>133</v>
      </c>
      <c r="K7250" s="164">
        <f t="shared" si="346"/>
        <v>0</v>
      </c>
      <c r="L7250" s="165">
        <f t="shared" si="347"/>
        <v>0</v>
      </c>
      <c r="M7250" s="172">
        <v>127</v>
      </c>
      <c r="N7250" s="172">
        <v>64</v>
      </c>
      <c r="O7250" s="167" t="s">
        <v>133</v>
      </c>
      <c r="P7250" s="260" t="e">
        <f t="shared" si="345"/>
        <v>#NUM!</v>
      </c>
      <c r="S7250" s="272"/>
    </row>
    <row r="7251" spans="1:19">
      <c r="A7251" s="161" t="s">
        <v>8483</v>
      </c>
      <c r="C7251" s="161" t="s">
        <v>133</v>
      </c>
      <c r="F7251" s="163" t="s">
        <v>133</v>
      </c>
      <c r="G7251" s="266" t="s">
        <v>133</v>
      </c>
      <c r="H7251" s="163" t="s">
        <v>133</v>
      </c>
      <c r="I7251" s="163" t="s">
        <v>133</v>
      </c>
      <c r="J7251" s="163" t="s">
        <v>133</v>
      </c>
      <c r="K7251" s="164">
        <f t="shared" si="346"/>
        <v>0</v>
      </c>
      <c r="L7251" s="165">
        <f t="shared" si="347"/>
        <v>0</v>
      </c>
      <c r="M7251" s="172">
        <v>127</v>
      </c>
      <c r="N7251" s="172">
        <v>64</v>
      </c>
      <c r="O7251" s="167" t="s">
        <v>133</v>
      </c>
      <c r="P7251" s="260" t="e">
        <f t="shared" si="345"/>
        <v>#NUM!</v>
      </c>
      <c r="S7251" s="272"/>
    </row>
    <row r="7252" spans="1:19">
      <c r="A7252" s="161" t="s">
        <v>8484</v>
      </c>
      <c r="C7252" s="161" t="s">
        <v>133</v>
      </c>
      <c r="F7252" s="163" t="s">
        <v>133</v>
      </c>
      <c r="G7252" s="266" t="s">
        <v>133</v>
      </c>
      <c r="H7252" s="163" t="s">
        <v>133</v>
      </c>
      <c r="I7252" s="163" t="s">
        <v>133</v>
      </c>
      <c r="J7252" s="163" t="s">
        <v>133</v>
      </c>
      <c r="K7252" s="164">
        <f t="shared" si="346"/>
        <v>0</v>
      </c>
      <c r="L7252" s="165">
        <f t="shared" si="347"/>
        <v>0</v>
      </c>
      <c r="M7252" s="172">
        <v>127</v>
      </c>
      <c r="N7252" s="172">
        <v>64</v>
      </c>
      <c r="O7252" s="167" t="s">
        <v>133</v>
      </c>
      <c r="P7252" s="260" t="e">
        <f t="shared" si="345"/>
        <v>#NUM!</v>
      </c>
      <c r="S7252" s="272"/>
    </row>
    <row r="7253" spans="1:19">
      <c r="A7253" s="161" t="s">
        <v>8485</v>
      </c>
      <c r="C7253" s="161" t="s">
        <v>133</v>
      </c>
      <c r="F7253" s="163" t="s">
        <v>133</v>
      </c>
      <c r="G7253" s="266" t="s">
        <v>133</v>
      </c>
      <c r="H7253" s="163" t="s">
        <v>133</v>
      </c>
      <c r="I7253" s="163" t="s">
        <v>133</v>
      </c>
      <c r="J7253" s="163" t="s">
        <v>133</v>
      </c>
      <c r="K7253" s="164">
        <f t="shared" si="346"/>
        <v>0</v>
      </c>
      <c r="L7253" s="165">
        <f t="shared" si="347"/>
        <v>0</v>
      </c>
      <c r="M7253" s="172">
        <v>127</v>
      </c>
      <c r="N7253" s="172">
        <v>64</v>
      </c>
      <c r="O7253" s="167" t="s">
        <v>133</v>
      </c>
      <c r="P7253" s="260" t="e">
        <f t="shared" si="345"/>
        <v>#NUM!</v>
      </c>
      <c r="S7253" s="272"/>
    </row>
    <row r="7254" spans="1:19">
      <c r="A7254" s="161" t="s">
        <v>8486</v>
      </c>
      <c r="C7254" s="161" t="s">
        <v>133</v>
      </c>
      <c r="F7254" s="163" t="s">
        <v>133</v>
      </c>
      <c r="G7254" s="266" t="s">
        <v>133</v>
      </c>
      <c r="H7254" s="163" t="s">
        <v>133</v>
      </c>
      <c r="I7254" s="163" t="s">
        <v>133</v>
      </c>
      <c r="J7254" s="163" t="s">
        <v>133</v>
      </c>
      <c r="K7254" s="164">
        <f t="shared" si="346"/>
        <v>0</v>
      </c>
      <c r="L7254" s="165">
        <f t="shared" si="347"/>
        <v>0</v>
      </c>
      <c r="M7254" s="172">
        <v>127</v>
      </c>
      <c r="N7254" s="172">
        <v>64</v>
      </c>
      <c r="O7254" s="167" t="s">
        <v>133</v>
      </c>
      <c r="P7254" s="260" t="e">
        <f t="shared" si="345"/>
        <v>#NUM!</v>
      </c>
      <c r="S7254" s="272"/>
    </row>
    <row r="7255" spans="1:19">
      <c r="A7255" s="161" t="s">
        <v>8487</v>
      </c>
      <c r="C7255" s="161" t="s">
        <v>133</v>
      </c>
      <c r="F7255" s="163" t="s">
        <v>133</v>
      </c>
      <c r="G7255" s="266" t="s">
        <v>133</v>
      </c>
      <c r="H7255" s="163" t="s">
        <v>133</v>
      </c>
      <c r="I7255" s="163" t="s">
        <v>133</v>
      </c>
      <c r="J7255" s="163" t="s">
        <v>133</v>
      </c>
      <c r="K7255" s="164">
        <f t="shared" si="346"/>
        <v>0</v>
      </c>
      <c r="L7255" s="165">
        <f t="shared" si="347"/>
        <v>0</v>
      </c>
      <c r="M7255" s="172">
        <v>127</v>
      </c>
      <c r="N7255" s="172">
        <v>64</v>
      </c>
      <c r="O7255" s="167" t="s">
        <v>133</v>
      </c>
      <c r="P7255" s="260" t="e">
        <f t="shared" si="345"/>
        <v>#NUM!</v>
      </c>
      <c r="S7255" s="272"/>
    </row>
    <row r="7256" spans="1:19">
      <c r="A7256" s="161" t="s">
        <v>8488</v>
      </c>
      <c r="C7256" s="161" t="s">
        <v>133</v>
      </c>
      <c r="F7256" s="163" t="s">
        <v>133</v>
      </c>
      <c r="G7256" s="266" t="s">
        <v>133</v>
      </c>
      <c r="H7256" s="163" t="s">
        <v>133</v>
      </c>
      <c r="I7256" s="163" t="s">
        <v>133</v>
      </c>
      <c r="J7256" s="163" t="s">
        <v>133</v>
      </c>
      <c r="K7256" s="164">
        <f t="shared" si="346"/>
        <v>0</v>
      </c>
      <c r="L7256" s="165">
        <f t="shared" si="347"/>
        <v>0</v>
      </c>
      <c r="M7256" s="172">
        <v>127</v>
      </c>
      <c r="N7256" s="172">
        <v>64</v>
      </c>
      <c r="O7256" s="167" t="s">
        <v>133</v>
      </c>
      <c r="P7256" s="260" t="e">
        <f t="shared" si="345"/>
        <v>#NUM!</v>
      </c>
      <c r="S7256" s="272"/>
    </row>
    <row r="7257" spans="1:19">
      <c r="A7257" s="161" t="s">
        <v>8489</v>
      </c>
      <c r="C7257" s="161" t="s">
        <v>133</v>
      </c>
      <c r="F7257" s="163" t="s">
        <v>133</v>
      </c>
      <c r="G7257" s="266" t="s">
        <v>133</v>
      </c>
      <c r="H7257" s="163" t="s">
        <v>133</v>
      </c>
      <c r="I7257" s="163" t="s">
        <v>133</v>
      </c>
      <c r="J7257" s="163" t="s">
        <v>133</v>
      </c>
      <c r="K7257" s="164">
        <f t="shared" si="346"/>
        <v>0</v>
      </c>
      <c r="L7257" s="165">
        <f t="shared" si="347"/>
        <v>0</v>
      </c>
      <c r="M7257" s="172">
        <v>127</v>
      </c>
      <c r="N7257" s="172">
        <v>64</v>
      </c>
      <c r="O7257" s="167" t="s">
        <v>133</v>
      </c>
      <c r="P7257" s="260" t="e">
        <f t="shared" si="345"/>
        <v>#NUM!</v>
      </c>
      <c r="S7257" s="272"/>
    </row>
    <row r="7258" spans="1:19">
      <c r="A7258" s="161" t="s">
        <v>8490</v>
      </c>
      <c r="C7258" s="161" t="s">
        <v>133</v>
      </c>
      <c r="F7258" s="163" t="s">
        <v>133</v>
      </c>
      <c r="G7258" s="266" t="s">
        <v>133</v>
      </c>
      <c r="H7258" s="163" t="s">
        <v>133</v>
      </c>
      <c r="I7258" s="163" t="s">
        <v>133</v>
      </c>
      <c r="J7258" s="163" t="s">
        <v>133</v>
      </c>
      <c r="K7258" s="164">
        <f t="shared" si="346"/>
        <v>0</v>
      </c>
      <c r="L7258" s="165">
        <f t="shared" si="347"/>
        <v>0</v>
      </c>
      <c r="M7258" s="172">
        <v>127</v>
      </c>
      <c r="N7258" s="172">
        <v>64</v>
      </c>
      <c r="O7258" s="167" t="s">
        <v>133</v>
      </c>
      <c r="P7258" s="260" t="e">
        <f t="shared" si="345"/>
        <v>#NUM!</v>
      </c>
      <c r="S7258" s="272"/>
    </row>
    <row r="7259" spans="1:19">
      <c r="A7259" s="161" t="s">
        <v>8491</v>
      </c>
      <c r="C7259" s="161" t="s">
        <v>133</v>
      </c>
      <c r="F7259" s="163" t="s">
        <v>133</v>
      </c>
      <c r="G7259" s="266" t="s">
        <v>133</v>
      </c>
      <c r="H7259" s="163" t="s">
        <v>133</v>
      </c>
      <c r="I7259" s="163" t="s">
        <v>133</v>
      </c>
      <c r="J7259" s="163" t="s">
        <v>133</v>
      </c>
      <c r="K7259" s="164">
        <f t="shared" si="346"/>
        <v>0</v>
      </c>
      <c r="L7259" s="165">
        <f t="shared" si="347"/>
        <v>0</v>
      </c>
      <c r="M7259" s="172">
        <v>127</v>
      </c>
      <c r="N7259" s="172">
        <v>64</v>
      </c>
      <c r="O7259" s="167" t="s">
        <v>133</v>
      </c>
      <c r="P7259" s="260" t="e">
        <f t="shared" si="345"/>
        <v>#NUM!</v>
      </c>
      <c r="S7259" s="272"/>
    </row>
    <row r="7260" spans="1:19">
      <c r="A7260" s="161" t="s">
        <v>8492</v>
      </c>
      <c r="C7260" s="161" t="s">
        <v>133</v>
      </c>
      <c r="F7260" s="163" t="s">
        <v>133</v>
      </c>
      <c r="G7260" s="266" t="s">
        <v>133</v>
      </c>
      <c r="H7260" s="163" t="s">
        <v>133</v>
      </c>
      <c r="I7260" s="163" t="s">
        <v>133</v>
      </c>
      <c r="J7260" s="163" t="s">
        <v>133</v>
      </c>
      <c r="K7260" s="164">
        <f t="shared" si="346"/>
        <v>0</v>
      </c>
      <c r="L7260" s="165">
        <f t="shared" si="347"/>
        <v>0</v>
      </c>
      <c r="M7260" s="172">
        <v>127</v>
      </c>
      <c r="N7260" s="172">
        <v>64</v>
      </c>
      <c r="O7260" s="167" t="s">
        <v>133</v>
      </c>
      <c r="P7260" s="260" t="e">
        <f t="shared" si="345"/>
        <v>#NUM!</v>
      </c>
      <c r="S7260" s="272"/>
    </row>
    <row r="7261" spans="1:19">
      <c r="A7261" s="161" t="s">
        <v>8493</v>
      </c>
      <c r="C7261" s="161" t="s">
        <v>133</v>
      </c>
      <c r="F7261" s="163" t="s">
        <v>133</v>
      </c>
      <c r="G7261" s="266" t="s">
        <v>133</v>
      </c>
      <c r="H7261" s="163" t="s">
        <v>133</v>
      </c>
      <c r="I7261" s="163" t="s">
        <v>133</v>
      </c>
      <c r="J7261" s="163" t="s">
        <v>133</v>
      </c>
      <c r="K7261" s="164">
        <f t="shared" si="346"/>
        <v>0</v>
      </c>
      <c r="L7261" s="165">
        <f t="shared" si="347"/>
        <v>0</v>
      </c>
      <c r="M7261" s="172">
        <v>127</v>
      </c>
      <c r="N7261" s="172">
        <v>64</v>
      </c>
      <c r="O7261" s="167" t="s">
        <v>133</v>
      </c>
      <c r="P7261" s="260" t="e">
        <f t="shared" si="345"/>
        <v>#NUM!</v>
      </c>
      <c r="S7261" s="272"/>
    </row>
    <row r="7262" spans="1:19">
      <c r="A7262" s="161" t="s">
        <v>8494</v>
      </c>
      <c r="C7262" s="161" t="s">
        <v>133</v>
      </c>
      <c r="F7262" s="163" t="s">
        <v>133</v>
      </c>
      <c r="G7262" s="266" t="s">
        <v>133</v>
      </c>
      <c r="H7262" s="163" t="s">
        <v>133</v>
      </c>
      <c r="I7262" s="163" t="s">
        <v>133</v>
      </c>
      <c r="J7262" s="163" t="s">
        <v>133</v>
      </c>
      <c r="K7262" s="164">
        <f t="shared" si="346"/>
        <v>0</v>
      </c>
      <c r="L7262" s="165">
        <f t="shared" si="347"/>
        <v>0</v>
      </c>
      <c r="M7262" s="172">
        <v>127</v>
      </c>
      <c r="N7262" s="172">
        <v>64</v>
      </c>
      <c r="O7262" s="167" t="s">
        <v>133</v>
      </c>
      <c r="P7262" s="260" t="e">
        <f t="shared" si="345"/>
        <v>#NUM!</v>
      </c>
      <c r="S7262" s="272"/>
    </row>
    <row r="7263" spans="1:19">
      <c r="A7263" s="161" t="s">
        <v>8495</v>
      </c>
      <c r="C7263" s="161" t="s">
        <v>133</v>
      </c>
      <c r="F7263" s="163" t="s">
        <v>133</v>
      </c>
      <c r="G7263" s="266" t="s">
        <v>133</v>
      </c>
      <c r="H7263" s="163" t="s">
        <v>133</v>
      </c>
      <c r="I7263" s="163" t="s">
        <v>133</v>
      </c>
      <c r="J7263" s="163" t="s">
        <v>133</v>
      </c>
      <c r="K7263" s="164">
        <f t="shared" si="346"/>
        <v>0</v>
      </c>
      <c r="L7263" s="165">
        <f t="shared" si="347"/>
        <v>0</v>
      </c>
      <c r="M7263" s="172">
        <v>127</v>
      </c>
      <c r="N7263" s="172">
        <v>64</v>
      </c>
      <c r="O7263" s="167" t="s">
        <v>133</v>
      </c>
      <c r="P7263" s="260" t="e">
        <f t="shared" si="345"/>
        <v>#NUM!</v>
      </c>
      <c r="S7263" s="272"/>
    </row>
    <row r="7264" spans="1:19">
      <c r="A7264" s="161" t="s">
        <v>8496</v>
      </c>
      <c r="C7264" s="161" t="s">
        <v>133</v>
      </c>
      <c r="F7264" s="163" t="s">
        <v>133</v>
      </c>
      <c r="G7264" s="266" t="s">
        <v>133</v>
      </c>
      <c r="H7264" s="163" t="s">
        <v>133</v>
      </c>
      <c r="I7264" s="163" t="s">
        <v>133</v>
      </c>
      <c r="J7264" s="163" t="s">
        <v>133</v>
      </c>
      <c r="K7264" s="164">
        <f t="shared" si="346"/>
        <v>0</v>
      </c>
      <c r="L7264" s="165">
        <f t="shared" si="347"/>
        <v>0</v>
      </c>
      <c r="M7264" s="172">
        <v>127</v>
      </c>
      <c r="N7264" s="172">
        <v>64</v>
      </c>
      <c r="O7264" s="167" t="s">
        <v>133</v>
      </c>
      <c r="P7264" s="260" t="e">
        <f t="shared" si="345"/>
        <v>#NUM!</v>
      </c>
      <c r="S7264" s="272"/>
    </row>
    <row r="7265" spans="1:19">
      <c r="A7265" s="161" t="s">
        <v>8497</v>
      </c>
      <c r="C7265" s="161" t="s">
        <v>133</v>
      </c>
      <c r="F7265" s="163" t="s">
        <v>133</v>
      </c>
      <c r="G7265" s="266" t="s">
        <v>133</v>
      </c>
      <c r="H7265" s="163" t="s">
        <v>133</v>
      </c>
      <c r="I7265" s="163" t="s">
        <v>133</v>
      </c>
      <c r="J7265" s="163" t="s">
        <v>133</v>
      </c>
      <c r="K7265" s="164">
        <f t="shared" si="346"/>
        <v>0</v>
      </c>
      <c r="L7265" s="165">
        <f t="shared" si="347"/>
        <v>0</v>
      </c>
      <c r="M7265" s="172">
        <v>127</v>
      </c>
      <c r="N7265" s="172">
        <v>64</v>
      </c>
      <c r="O7265" s="167" t="s">
        <v>133</v>
      </c>
      <c r="P7265" s="260" t="e">
        <f t="shared" si="345"/>
        <v>#NUM!</v>
      </c>
      <c r="S7265" s="272"/>
    </row>
    <row r="7266" spans="1:19">
      <c r="A7266" s="161" t="s">
        <v>8498</v>
      </c>
      <c r="C7266" s="161" t="s">
        <v>133</v>
      </c>
      <c r="F7266" s="163" t="s">
        <v>133</v>
      </c>
      <c r="G7266" s="266" t="s">
        <v>133</v>
      </c>
      <c r="H7266" s="163" t="s">
        <v>133</v>
      </c>
      <c r="I7266" s="163" t="s">
        <v>133</v>
      </c>
      <c r="J7266" s="163" t="s">
        <v>133</v>
      </c>
      <c r="K7266" s="164">
        <f t="shared" si="346"/>
        <v>0</v>
      </c>
      <c r="L7266" s="165">
        <f t="shared" si="347"/>
        <v>0</v>
      </c>
      <c r="M7266" s="172">
        <v>127</v>
      </c>
      <c r="N7266" s="172">
        <v>64</v>
      </c>
      <c r="O7266" s="167" t="s">
        <v>133</v>
      </c>
      <c r="P7266" s="260" t="e">
        <f t="shared" si="345"/>
        <v>#NUM!</v>
      </c>
      <c r="S7266" s="272"/>
    </row>
    <row r="7267" spans="1:19">
      <c r="A7267" s="161" t="s">
        <v>8499</v>
      </c>
      <c r="C7267" s="161" t="s">
        <v>133</v>
      </c>
      <c r="F7267" s="163" t="s">
        <v>133</v>
      </c>
      <c r="G7267" s="266" t="s">
        <v>133</v>
      </c>
      <c r="H7267" s="163" t="s">
        <v>133</v>
      </c>
      <c r="I7267" s="163" t="s">
        <v>133</v>
      </c>
      <c r="J7267" s="163" t="s">
        <v>133</v>
      </c>
      <c r="K7267" s="164">
        <f t="shared" si="346"/>
        <v>0</v>
      </c>
      <c r="L7267" s="165">
        <f t="shared" si="347"/>
        <v>0</v>
      </c>
      <c r="M7267" s="172">
        <v>127</v>
      </c>
      <c r="N7267" s="172">
        <v>64</v>
      </c>
      <c r="O7267" s="167" t="s">
        <v>133</v>
      </c>
      <c r="P7267" s="260" t="e">
        <f t="shared" si="345"/>
        <v>#NUM!</v>
      </c>
      <c r="S7267" s="272"/>
    </row>
    <row r="7268" spans="1:19">
      <c r="A7268" s="161" t="s">
        <v>8500</v>
      </c>
      <c r="C7268" s="161" t="s">
        <v>133</v>
      </c>
      <c r="F7268" s="163" t="s">
        <v>133</v>
      </c>
      <c r="G7268" s="266" t="s">
        <v>133</v>
      </c>
      <c r="H7268" s="163" t="s">
        <v>133</v>
      </c>
      <c r="I7268" s="163" t="s">
        <v>133</v>
      </c>
      <c r="J7268" s="163" t="s">
        <v>133</v>
      </c>
      <c r="K7268" s="164">
        <f t="shared" si="346"/>
        <v>0</v>
      </c>
      <c r="L7268" s="165">
        <f t="shared" si="347"/>
        <v>0</v>
      </c>
      <c r="M7268" s="172">
        <v>127</v>
      </c>
      <c r="N7268" s="172">
        <v>64</v>
      </c>
      <c r="O7268" s="167" t="s">
        <v>133</v>
      </c>
      <c r="P7268" s="260" t="e">
        <f t="shared" si="345"/>
        <v>#NUM!</v>
      </c>
      <c r="S7268" s="272"/>
    </row>
    <row r="7269" spans="1:19">
      <c r="A7269" s="161" t="s">
        <v>8501</v>
      </c>
      <c r="C7269" s="161" t="s">
        <v>133</v>
      </c>
      <c r="F7269" s="163" t="s">
        <v>133</v>
      </c>
      <c r="G7269" s="266" t="s">
        <v>133</v>
      </c>
      <c r="H7269" s="163" t="s">
        <v>133</v>
      </c>
      <c r="I7269" s="163" t="s">
        <v>133</v>
      </c>
      <c r="J7269" s="163" t="s">
        <v>133</v>
      </c>
      <c r="K7269" s="164">
        <f t="shared" si="346"/>
        <v>0</v>
      </c>
      <c r="L7269" s="165">
        <f t="shared" si="347"/>
        <v>0</v>
      </c>
      <c r="M7269" s="172">
        <v>127</v>
      </c>
      <c r="N7269" s="172">
        <v>64</v>
      </c>
      <c r="O7269" s="167" t="s">
        <v>133</v>
      </c>
      <c r="P7269" s="260" t="e">
        <f t="shared" si="345"/>
        <v>#NUM!</v>
      </c>
      <c r="S7269" s="272"/>
    </row>
    <row r="7270" spans="1:19">
      <c r="A7270" s="161" t="s">
        <v>8502</v>
      </c>
      <c r="C7270" s="161" t="s">
        <v>133</v>
      </c>
      <c r="F7270" s="163" t="s">
        <v>133</v>
      </c>
      <c r="G7270" s="266" t="s">
        <v>133</v>
      </c>
      <c r="H7270" s="163" t="s">
        <v>133</v>
      </c>
      <c r="I7270" s="163" t="s">
        <v>133</v>
      </c>
      <c r="J7270" s="163" t="s">
        <v>133</v>
      </c>
      <c r="K7270" s="164">
        <f t="shared" si="346"/>
        <v>0</v>
      </c>
      <c r="L7270" s="165">
        <f t="shared" si="347"/>
        <v>0</v>
      </c>
      <c r="M7270" s="172">
        <v>127</v>
      </c>
      <c r="N7270" s="172">
        <v>64</v>
      </c>
      <c r="O7270" s="167" t="s">
        <v>133</v>
      </c>
      <c r="P7270" s="260" t="e">
        <f t="shared" si="345"/>
        <v>#NUM!</v>
      </c>
      <c r="S7270" s="272"/>
    </row>
    <row r="7271" spans="1:19">
      <c r="A7271" s="161" t="s">
        <v>8503</v>
      </c>
      <c r="C7271" s="161" t="s">
        <v>133</v>
      </c>
      <c r="F7271" s="163" t="s">
        <v>133</v>
      </c>
      <c r="G7271" s="266" t="s">
        <v>133</v>
      </c>
      <c r="H7271" s="163" t="s">
        <v>133</v>
      </c>
      <c r="I7271" s="163" t="s">
        <v>133</v>
      </c>
      <c r="J7271" s="163" t="s">
        <v>133</v>
      </c>
      <c r="K7271" s="164">
        <f t="shared" si="346"/>
        <v>0</v>
      </c>
      <c r="L7271" s="165">
        <f t="shared" si="347"/>
        <v>0</v>
      </c>
      <c r="M7271" s="172">
        <v>127</v>
      </c>
      <c r="N7271" s="172">
        <v>64</v>
      </c>
      <c r="O7271" s="167" t="s">
        <v>133</v>
      </c>
      <c r="P7271" s="260" t="e">
        <f t="shared" si="345"/>
        <v>#NUM!</v>
      </c>
      <c r="S7271" s="272"/>
    </row>
    <row r="7272" spans="1:19">
      <c r="A7272" s="161" t="s">
        <v>8504</v>
      </c>
      <c r="C7272" s="161" t="s">
        <v>133</v>
      </c>
      <c r="F7272" s="163" t="s">
        <v>133</v>
      </c>
      <c r="G7272" s="266" t="s">
        <v>133</v>
      </c>
      <c r="H7272" s="163" t="s">
        <v>133</v>
      </c>
      <c r="I7272" s="163" t="s">
        <v>133</v>
      </c>
      <c r="J7272" s="163" t="s">
        <v>133</v>
      </c>
      <c r="K7272" s="164">
        <f t="shared" si="346"/>
        <v>0</v>
      </c>
      <c r="L7272" s="165">
        <f t="shared" si="347"/>
        <v>0</v>
      </c>
      <c r="M7272" s="172">
        <v>127</v>
      </c>
      <c r="N7272" s="172">
        <v>64</v>
      </c>
      <c r="O7272" s="167" t="s">
        <v>133</v>
      </c>
      <c r="P7272" s="260" t="e">
        <f t="shared" si="345"/>
        <v>#NUM!</v>
      </c>
      <c r="S7272" s="272"/>
    </row>
    <row r="7273" spans="1:19">
      <c r="A7273" s="161" t="s">
        <v>8505</v>
      </c>
      <c r="C7273" s="161" t="s">
        <v>133</v>
      </c>
      <c r="F7273" s="163" t="s">
        <v>133</v>
      </c>
      <c r="G7273" s="266" t="s">
        <v>133</v>
      </c>
      <c r="H7273" s="163" t="s">
        <v>133</v>
      </c>
      <c r="I7273" s="163" t="s">
        <v>133</v>
      </c>
      <c r="J7273" s="163" t="s">
        <v>133</v>
      </c>
      <c r="K7273" s="164">
        <f t="shared" si="346"/>
        <v>0</v>
      </c>
      <c r="L7273" s="165">
        <f t="shared" si="347"/>
        <v>0</v>
      </c>
      <c r="M7273" s="172">
        <v>127</v>
      </c>
      <c r="N7273" s="172">
        <v>64</v>
      </c>
      <c r="O7273" s="167" t="s">
        <v>133</v>
      </c>
      <c r="P7273" s="260" t="e">
        <f t="shared" si="345"/>
        <v>#NUM!</v>
      </c>
      <c r="S7273" s="272"/>
    </row>
    <row r="7274" spans="1:19">
      <c r="A7274" s="161" t="s">
        <v>8506</v>
      </c>
      <c r="C7274" s="161" t="s">
        <v>133</v>
      </c>
      <c r="F7274" s="163" t="s">
        <v>133</v>
      </c>
      <c r="G7274" s="266" t="s">
        <v>133</v>
      </c>
      <c r="H7274" s="163" t="s">
        <v>133</v>
      </c>
      <c r="I7274" s="163" t="s">
        <v>133</v>
      </c>
      <c r="J7274" s="163" t="s">
        <v>133</v>
      </c>
      <c r="K7274" s="164">
        <f t="shared" si="346"/>
        <v>0</v>
      </c>
      <c r="L7274" s="165">
        <f t="shared" si="347"/>
        <v>0</v>
      </c>
      <c r="M7274" s="172">
        <v>127</v>
      </c>
      <c r="N7274" s="172">
        <v>64</v>
      </c>
      <c r="O7274" s="167" t="s">
        <v>133</v>
      </c>
      <c r="P7274" s="260" t="e">
        <f t="shared" si="345"/>
        <v>#NUM!</v>
      </c>
      <c r="S7274" s="272"/>
    </row>
    <row r="7275" spans="1:19">
      <c r="A7275" s="161" t="s">
        <v>8507</v>
      </c>
      <c r="C7275" s="161" t="s">
        <v>133</v>
      </c>
      <c r="F7275" s="163" t="s">
        <v>133</v>
      </c>
      <c r="G7275" s="266" t="s">
        <v>133</v>
      </c>
      <c r="H7275" s="163" t="s">
        <v>133</v>
      </c>
      <c r="I7275" s="163" t="s">
        <v>133</v>
      </c>
      <c r="J7275" s="163" t="s">
        <v>133</v>
      </c>
      <c r="K7275" s="164">
        <f t="shared" si="346"/>
        <v>0</v>
      </c>
      <c r="L7275" s="165">
        <f t="shared" si="347"/>
        <v>0</v>
      </c>
      <c r="M7275" s="172">
        <v>127</v>
      </c>
      <c r="N7275" s="172">
        <v>64</v>
      </c>
      <c r="O7275" s="167" t="s">
        <v>133</v>
      </c>
      <c r="P7275" s="260" t="e">
        <f t="shared" si="345"/>
        <v>#NUM!</v>
      </c>
      <c r="S7275" s="272"/>
    </row>
    <row r="7276" spans="1:19">
      <c r="A7276" s="161" t="s">
        <v>8508</v>
      </c>
      <c r="C7276" s="161" t="s">
        <v>133</v>
      </c>
      <c r="F7276" s="163" t="s">
        <v>133</v>
      </c>
      <c r="G7276" s="266" t="s">
        <v>133</v>
      </c>
      <c r="H7276" s="163" t="s">
        <v>133</v>
      </c>
      <c r="I7276" s="163" t="s">
        <v>133</v>
      </c>
      <c r="J7276" s="163" t="s">
        <v>133</v>
      </c>
      <c r="K7276" s="164">
        <f t="shared" si="346"/>
        <v>0</v>
      </c>
      <c r="L7276" s="165">
        <f t="shared" si="347"/>
        <v>0</v>
      </c>
      <c r="M7276" s="172">
        <v>127</v>
      </c>
      <c r="N7276" s="172">
        <v>64</v>
      </c>
      <c r="O7276" s="167" t="s">
        <v>133</v>
      </c>
      <c r="P7276" s="260" t="e">
        <f t="shared" si="345"/>
        <v>#NUM!</v>
      </c>
      <c r="S7276" s="272"/>
    </row>
    <row r="7277" spans="1:19">
      <c r="A7277" s="161" t="s">
        <v>8509</v>
      </c>
      <c r="C7277" s="161" t="s">
        <v>133</v>
      </c>
      <c r="F7277" s="163" t="s">
        <v>133</v>
      </c>
      <c r="G7277" s="266" t="s">
        <v>133</v>
      </c>
      <c r="H7277" s="163" t="s">
        <v>133</v>
      </c>
      <c r="I7277" s="163" t="s">
        <v>133</v>
      </c>
      <c r="J7277" s="163" t="s">
        <v>133</v>
      </c>
      <c r="K7277" s="164">
        <f t="shared" si="346"/>
        <v>0</v>
      </c>
      <c r="L7277" s="165">
        <f t="shared" si="347"/>
        <v>0</v>
      </c>
      <c r="M7277" s="172">
        <v>127</v>
      </c>
      <c r="N7277" s="172">
        <v>64</v>
      </c>
      <c r="O7277" s="167" t="s">
        <v>133</v>
      </c>
      <c r="P7277" s="260" t="e">
        <f t="shared" si="345"/>
        <v>#NUM!</v>
      </c>
      <c r="S7277" s="272"/>
    </row>
    <row r="7278" spans="1:19">
      <c r="A7278" s="161" t="s">
        <v>8510</v>
      </c>
      <c r="C7278" s="161" t="s">
        <v>133</v>
      </c>
      <c r="F7278" s="163" t="s">
        <v>133</v>
      </c>
      <c r="G7278" s="266" t="s">
        <v>133</v>
      </c>
      <c r="H7278" s="163" t="s">
        <v>133</v>
      </c>
      <c r="I7278" s="163" t="s">
        <v>133</v>
      </c>
      <c r="J7278" s="163" t="s">
        <v>133</v>
      </c>
      <c r="K7278" s="164">
        <f t="shared" si="346"/>
        <v>0</v>
      </c>
      <c r="L7278" s="165">
        <f t="shared" si="347"/>
        <v>0</v>
      </c>
      <c r="M7278" s="172">
        <v>127</v>
      </c>
      <c r="N7278" s="172">
        <v>64</v>
      </c>
      <c r="O7278" s="167" t="s">
        <v>133</v>
      </c>
      <c r="P7278" s="260" t="e">
        <f t="shared" si="345"/>
        <v>#NUM!</v>
      </c>
      <c r="S7278" s="272"/>
    </row>
    <row r="7279" spans="1:19">
      <c r="A7279" s="161" t="s">
        <v>8511</v>
      </c>
      <c r="C7279" s="161" t="s">
        <v>133</v>
      </c>
      <c r="F7279" s="163" t="s">
        <v>133</v>
      </c>
      <c r="G7279" s="266" t="s">
        <v>133</v>
      </c>
      <c r="H7279" s="163" t="s">
        <v>133</v>
      </c>
      <c r="I7279" s="163" t="s">
        <v>133</v>
      </c>
      <c r="J7279" s="163" t="s">
        <v>133</v>
      </c>
      <c r="K7279" s="164">
        <f t="shared" si="346"/>
        <v>0</v>
      </c>
      <c r="L7279" s="165">
        <f t="shared" si="347"/>
        <v>0</v>
      </c>
      <c r="M7279" s="172">
        <v>127</v>
      </c>
      <c r="N7279" s="172">
        <v>64</v>
      </c>
      <c r="O7279" s="167" t="s">
        <v>133</v>
      </c>
      <c r="P7279" s="260" t="e">
        <f t="shared" si="345"/>
        <v>#NUM!</v>
      </c>
      <c r="S7279" s="272"/>
    </row>
    <row r="7280" spans="1:19">
      <c r="A7280" s="161" t="s">
        <v>8512</v>
      </c>
      <c r="C7280" s="161" t="s">
        <v>133</v>
      </c>
      <c r="F7280" s="163" t="s">
        <v>133</v>
      </c>
      <c r="G7280" s="266" t="s">
        <v>133</v>
      </c>
      <c r="H7280" s="163" t="s">
        <v>133</v>
      </c>
      <c r="I7280" s="163" t="s">
        <v>133</v>
      </c>
      <c r="J7280" s="163" t="s">
        <v>133</v>
      </c>
      <c r="K7280" s="164">
        <f t="shared" si="346"/>
        <v>0</v>
      </c>
      <c r="L7280" s="165">
        <f t="shared" si="347"/>
        <v>0</v>
      </c>
      <c r="M7280" s="172">
        <v>127</v>
      </c>
      <c r="N7280" s="172">
        <v>64</v>
      </c>
      <c r="O7280" s="167" t="s">
        <v>133</v>
      </c>
      <c r="P7280" s="260" t="e">
        <f t="shared" si="345"/>
        <v>#NUM!</v>
      </c>
      <c r="S7280" s="272"/>
    </row>
    <row r="7281" spans="1:19">
      <c r="A7281" s="161" t="s">
        <v>8513</v>
      </c>
      <c r="C7281" s="161" t="s">
        <v>133</v>
      </c>
      <c r="F7281" s="163" t="s">
        <v>133</v>
      </c>
      <c r="G7281" s="266" t="s">
        <v>133</v>
      </c>
      <c r="H7281" s="163" t="s">
        <v>133</v>
      </c>
      <c r="I7281" s="163" t="s">
        <v>133</v>
      </c>
      <c r="J7281" s="163" t="s">
        <v>133</v>
      </c>
      <c r="K7281" s="164">
        <f t="shared" si="346"/>
        <v>0</v>
      </c>
      <c r="L7281" s="165">
        <f t="shared" si="347"/>
        <v>0</v>
      </c>
      <c r="M7281" s="172">
        <v>127</v>
      </c>
      <c r="N7281" s="172">
        <v>64</v>
      </c>
      <c r="O7281" s="167" t="s">
        <v>133</v>
      </c>
      <c r="P7281" s="260" t="e">
        <f t="shared" si="345"/>
        <v>#NUM!</v>
      </c>
      <c r="S7281" s="272"/>
    </row>
    <row r="7282" spans="1:19">
      <c r="A7282" s="161" t="s">
        <v>8514</v>
      </c>
      <c r="C7282" s="161" t="s">
        <v>133</v>
      </c>
      <c r="F7282" s="163" t="s">
        <v>133</v>
      </c>
      <c r="G7282" s="266" t="s">
        <v>133</v>
      </c>
      <c r="H7282" s="163" t="s">
        <v>133</v>
      </c>
      <c r="I7282" s="163" t="s">
        <v>133</v>
      </c>
      <c r="J7282" s="163" t="s">
        <v>133</v>
      </c>
      <c r="K7282" s="164">
        <f t="shared" si="346"/>
        <v>0</v>
      </c>
      <c r="L7282" s="165">
        <f t="shared" si="347"/>
        <v>0</v>
      </c>
      <c r="M7282" s="172">
        <v>127</v>
      </c>
      <c r="N7282" s="172">
        <v>64</v>
      </c>
      <c r="O7282" s="167" t="s">
        <v>133</v>
      </c>
      <c r="P7282" s="260" t="e">
        <f t="shared" si="345"/>
        <v>#NUM!</v>
      </c>
      <c r="S7282" s="272"/>
    </row>
    <row r="7283" spans="1:19">
      <c r="A7283" s="161" t="s">
        <v>8515</v>
      </c>
      <c r="C7283" s="161" t="s">
        <v>133</v>
      </c>
      <c r="F7283" s="163" t="s">
        <v>133</v>
      </c>
      <c r="G7283" s="266" t="s">
        <v>133</v>
      </c>
      <c r="H7283" s="163" t="s">
        <v>133</v>
      </c>
      <c r="I7283" s="163" t="s">
        <v>133</v>
      </c>
      <c r="J7283" s="163" t="s">
        <v>133</v>
      </c>
      <c r="K7283" s="164">
        <f t="shared" si="346"/>
        <v>0</v>
      </c>
      <c r="L7283" s="165">
        <f t="shared" si="347"/>
        <v>0</v>
      </c>
      <c r="M7283" s="172">
        <v>127</v>
      </c>
      <c r="N7283" s="172">
        <v>64</v>
      </c>
      <c r="O7283" s="167" t="s">
        <v>133</v>
      </c>
      <c r="P7283" s="260" t="e">
        <f t="shared" si="345"/>
        <v>#NUM!</v>
      </c>
      <c r="S7283" s="272"/>
    </row>
    <row r="7284" spans="1:19">
      <c r="A7284" s="161" t="s">
        <v>8516</v>
      </c>
      <c r="C7284" s="161" t="s">
        <v>133</v>
      </c>
      <c r="F7284" s="163" t="s">
        <v>133</v>
      </c>
      <c r="G7284" s="266" t="s">
        <v>133</v>
      </c>
      <c r="H7284" s="163" t="s">
        <v>133</v>
      </c>
      <c r="I7284" s="163" t="s">
        <v>133</v>
      </c>
      <c r="J7284" s="163" t="s">
        <v>133</v>
      </c>
      <c r="K7284" s="164">
        <f t="shared" si="346"/>
        <v>0</v>
      </c>
      <c r="L7284" s="165">
        <f t="shared" si="347"/>
        <v>0</v>
      </c>
      <c r="M7284" s="172">
        <v>127</v>
      </c>
      <c r="N7284" s="172">
        <v>64</v>
      </c>
      <c r="O7284" s="167" t="s">
        <v>133</v>
      </c>
      <c r="P7284" s="260" t="e">
        <f t="shared" si="345"/>
        <v>#NUM!</v>
      </c>
      <c r="S7284" s="272"/>
    </row>
    <row r="7285" spans="1:19">
      <c r="A7285" s="161" t="s">
        <v>8517</v>
      </c>
      <c r="C7285" s="161" t="s">
        <v>133</v>
      </c>
      <c r="F7285" s="163" t="s">
        <v>133</v>
      </c>
      <c r="G7285" s="266" t="s">
        <v>133</v>
      </c>
      <c r="H7285" s="163" t="s">
        <v>133</v>
      </c>
      <c r="I7285" s="163" t="s">
        <v>133</v>
      </c>
      <c r="J7285" s="163" t="s">
        <v>133</v>
      </c>
      <c r="K7285" s="164">
        <f t="shared" si="346"/>
        <v>0</v>
      </c>
      <c r="L7285" s="165">
        <f t="shared" si="347"/>
        <v>0</v>
      </c>
      <c r="M7285" s="172">
        <v>127</v>
      </c>
      <c r="N7285" s="172">
        <v>64</v>
      </c>
      <c r="O7285" s="167" t="s">
        <v>133</v>
      </c>
      <c r="P7285" s="260" t="e">
        <f t="shared" si="345"/>
        <v>#NUM!</v>
      </c>
      <c r="S7285" s="272"/>
    </row>
    <row r="7286" spans="1:19">
      <c r="A7286" s="161" t="s">
        <v>8518</v>
      </c>
      <c r="C7286" s="161" t="s">
        <v>133</v>
      </c>
      <c r="F7286" s="163" t="s">
        <v>133</v>
      </c>
      <c r="G7286" s="266" t="s">
        <v>133</v>
      </c>
      <c r="H7286" s="163" t="s">
        <v>133</v>
      </c>
      <c r="I7286" s="163" t="s">
        <v>133</v>
      </c>
      <c r="J7286" s="163" t="s">
        <v>133</v>
      </c>
      <c r="K7286" s="164">
        <f t="shared" si="346"/>
        <v>0</v>
      </c>
      <c r="L7286" s="165">
        <f t="shared" si="347"/>
        <v>0</v>
      </c>
      <c r="M7286" s="172">
        <v>127</v>
      </c>
      <c r="N7286" s="172">
        <v>64</v>
      </c>
      <c r="O7286" s="167" t="s">
        <v>133</v>
      </c>
      <c r="P7286" s="260" t="e">
        <f t="shared" si="345"/>
        <v>#NUM!</v>
      </c>
      <c r="S7286" s="272"/>
    </row>
    <row r="7287" spans="1:19">
      <c r="A7287" s="161" t="s">
        <v>8519</v>
      </c>
      <c r="C7287" s="161" t="s">
        <v>133</v>
      </c>
      <c r="F7287" s="163" t="s">
        <v>133</v>
      </c>
      <c r="G7287" s="266" t="s">
        <v>133</v>
      </c>
      <c r="H7287" s="163" t="s">
        <v>133</v>
      </c>
      <c r="I7287" s="163" t="s">
        <v>133</v>
      </c>
      <c r="J7287" s="163" t="s">
        <v>133</v>
      </c>
      <c r="K7287" s="164">
        <f t="shared" si="346"/>
        <v>0</v>
      </c>
      <c r="L7287" s="165">
        <f t="shared" si="347"/>
        <v>0</v>
      </c>
      <c r="M7287" s="172">
        <v>127</v>
      </c>
      <c r="N7287" s="172">
        <v>64</v>
      </c>
      <c r="O7287" s="167" t="s">
        <v>133</v>
      </c>
      <c r="P7287" s="260" t="e">
        <f t="shared" si="345"/>
        <v>#NUM!</v>
      </c>
      <c r="S7287" s="272"/>
    </row>
    <row r="7288" spans="1:19">
      <c r="A7288" s="161" t="s">
        <v>8520</v>
      </c>
      <c r="C7288" s="161" t="s">
        <v>133</v>
      </c>
      <c r="F7288" s="163" t="s">
        <v>133</v>
      </c>
      <c r="G7288" s="266" t="s">
        <v>133</v>
      </c>
      <c r="H7288" s="163" t="s">
        <v>133</v>
      </c>
      <c r="I7288" s="163" t="s">
        <v>133</v>
      </c>
      <c r="J7288" s="163" t="s">
        <v>133</v>
      </c>
      <c r="K7288" s="164">
        <f t="shared" si="346"/>
        <v>0</v>
      </c>
      <c r="L7288" s="165">
        <f t="shared" si="347"/>
        <v>0</v>
      </c>
      <c r="M7288" s="172">
        <v>127</v>
      </c>
      <c r="N7288" s="172">
        <v>64</v>
      </c>
      <c r="O7288" s="167" t="s">
        <v>133</v>
      </c>
      <c r="P7288" s="260" t="e">
        <f t="shared" si="345"/>
        <v>#NUM!</v>
      </c>
      <c r="S7288" s="272"/>
    </row>
    <row r="7289" spans="1:19">
      <c r="A7289" s="161" t="s">
        <v>8521</v>
      </c>
      <c r="C7289" s="161" t="s">
        <v>133</v>
      </c>
      <c r="F7289" s="163" t="s">
        <v>133</v>
      </c>
      <c r="G7289" s="266" t="s">
        <v>133</v>
      </c>
      <c r="H7289" s="163" t="s">
        <v>133</v>
      </c>
      <c r="I7289" s="163" t="s">
        <v>133</v>
      </c>
      <c r="J7289" s="163" t="s">
        <v>133</v>
      </c>
      <c r="K7289" s="164">
        <f t="shared" si="346"/>
        <v>0</v>
      </c>
      <c r="L7289" s="165">
        <f t="shared" si="347"/>
        <v>0</v>
      </c>
      <c r="M7289" s="172">
        <v>127</v>
      </c>
      <c r="N7289" s="172">
        <v>64</v>
      </c>
      <c r="O7289" s="167" t="s">
        <v>133</v>
      </c>
      <c r="P7289" s="260" t="e">
        <f t="shared" si="345"/>
        <v>#NUM!</v>
      </c>
      <c r="S7289" s="272"/>
    </row>
    <row r="7290" spans="1:19">
      <c r="A7290" s="161" t="s">
        <v>8522</v>
      </c>
      <c r="C7290" s="161" t="s">
        <v>133</v>
      </c>
      <c r="F7290" s="163" t="s">
        <v>133</v>
      </c>
      <c r="G7290" s="266" t="s">
        <v>133</v>
      </c>
      <c r="H7290" s="163" t="s">
        <v>133</v>
      </c>
      <c r="I7290" s="163" t="s">
        <v>133</v>
      </c>
      <c r="J7290" s="163" t="s">
        <v>133</v>
      </c>
      <c r="K7290" s="164">
        <f t="shared" si="346"/>
        <v>0</v>
      </c>
      <c r="L7290" s="165">
        <f t="shared" si="347"/>
        <v>0</v>
      </c>
      <c r="M7290" s="172">
        <v>127</v>
      </c>
      <c r="N7290" s="172">
        <v>64</v>
      </c>
      <c r="O7290" s="167" t="s">
        <v>133</v>
      </c>
      <c r="P7290" s="260" t="e">
        <f t="shared" si="345"/>
        <v>#NUM!</v>
      </c>
      <c r="S7290" s="272"/>
    </row>
    <row r="7291" spans="1:19">
      <c r="A7291" s="161" t="s">
        <v>8523</v>
      </c>
      <c r="C7291" s="161" t="s">
        <v>133</v>
      </c>
      <c r="F7291" s="163" t="s">
        <v>133</v>
      </c>
      <c r="G7291" s="266" t="s">
        <v>133</v>
      </c>
      <c r="H7291" s="163" t="s">
        <v>133</v>
      </c>
      <c r="I7291" s="163" t="s">
        <v>133</v>
      </c>
      <c r="J7291" s="163" t="s">
        <v>133</v>
      </c>
      <c r="K7291" s="164">
        <f t="shared" si="346"/>
        <v>0</v>
      </c>
      <c r="L7291" s="165">
        <f t="shared" si="347"/>
        <v>0</v>
      </c>
      <c r="M7291" s="172">
        <v>127</v>
      </c>
      <c r="N7291" s="172">
        <v>64</v>
      </c>
      <c r="O7291" s="167" t="s">
        <v>133</v>
      </c>
      <c r="P7291" s="260" t="e">
        <f t="shared" si="345"/>
        <v>#NUM!</v>
      </c>
      <c r="S7291" s="272"/>
    </row>
    <row r="7292" spans="1:19">
      <c r="A7292" s="161" t="s">
        <v>8524</v>
      </c>
      <c r="C7292" s="161" t="s">
        <v>133</v>
      </c>
      <c r="F7292" s="163" t="s">
        <v>133</v>
      </c>
      <c r="G7292" s="266" t="s">
        <v>133</v>
      </c>
      <c r="H7292" s="163" t="s">
        <v>133</v>
      </c>
      <c r="I7292" s="163" t="s">
        <v>133</v>
      </c>
      <c r="J7292" s="163" t="s">
        <v>133</v>
      </c>
      <c r="K7292" s="164">
        <f t="shared" si="346"/>
        <v>0</v>
      </c>
      <c r="L7292" s="165">
        <f t="shared" si="347"/>
        <v>0</v>
      </c>
      <c r="M7292" s="172">
        <v>127</v>
      </c>
      <c r="N7292" s="172">
        <v>64</v>
      </c>
      <c r="O7292" s="167" t="s">
        <v>133</v>
      </c>
      <c r="P7292" s="260" t="e">
        <f t="shared" si="345"/>
        <v>#NUM!</v>
      </c>
      <c r="S7292" s="272"/>
    </row>
    <row r="7293" spans="1:19">
      <c r="A7293" s="161" t="s">
        <v>8525</v>
      </c>
      <c r="C7293" s="161" t="s">
        <v>133</v>
      </c>
      <c r="F7293" s="163" t="s">
        <v>133</v>
      </c>
      <c r="G7293" s="266" t="s">
        <v>133</v>
      </c>
      <c r="H7293" s="163" t="s">
        <v>133</v>
      </c>
      <c r="I7293" s="163" t="s">
        <v>133</v>
      </c>
      <c r="J7293" s="163" t="s">
        <v>133</v>
      </c>
      <c r="K7293" s="164">
        <f t="shared" si="346"/>
        <v>0</v>
      </c>
      <c r="L7293" s="165">
        <f t="shared" si="347"/>
        <v>0</v>
      </c>
      <c r="M7293" s="172">
        <v>127</v>
      </c>
      <c r="N7293" s="172">
        <v>64</v>
      </c>
      <c r="O7293" s="167" t="s">
        <v>133</v>
      </c>
      <c r="P7293" s="260" t="e">
        <f t="shared" si="345"/>
        <v>#NUM!</v>
      </c>
      <c r="S7293" s="272"/>
    </row>
    <row r="7294" spans="1:19">
      <c r="A7294" s="161" t="s">
        <v>8526</v>
      </c>
      <c r="C7294" s="161" t="s">
        <v>133</v>
      </c>
      <c r="F7294" s="163" t="s">
        <v>133</v>
      </c>
      <c r="G7294" s="266" t="s">
        <v>133</v>
      </c>
      <c r="H7294" s="163" t="s">
        <v>133</v>
      </c>
      <c r="I7294" s="163" t="s">
        <v>133</v>
      </c>
      <c r="J7294" s="163" t="s">
        <v>133</v>
      </c>
      <c r="K7294" s="164">
        <f t="shared" si="346"/>
        <v>0</v>
      </c>
      <c r="L7294" s="165">
        <f t="shared" si="347"/>
        <v>0</v>
      </c>
      <c r="M7294" s="172">
        <v>127</v>
      </c>
      <c r="N7294" s="172">
        <v>64</v>
      </c>
      <c r="O7294" s="167" t="s">
        <v>133</v>
      </c>
      <c r="P7294" s="260" t="e">
        <f t="shared" si="345"/>
        <v>#NUM!</v>
      </c>
      <c r="S7294" s="272"/>
    </row>
    <row r="7295" spans="1:19">
      <c r="A7295" s="161" t="s">
        <v>8527</v>
      </c>
      <c r="C7295" s="161" t="s">
        <v>133</v>
      </c>
      <c r="F7295" s="163" t="s">
        <v>133</v>
      </c>
      <c r="G7295" s="266" t="s">
        <v>133</v>
      </c>
      <c r="H7295" s="163" t="s">
        <v>133</v>
      </c>
      <c r="I7295" s="163" t="s">
        <v>133</v>
      </c>
      <c r="J7295" s="163" t="s">
        <v>133</v>
      </c>
      <c r="K7295" s="164">
        <f t="shared" si="346"/>
        <v>0</v>
      </c>
      <c r="L7295" s="165">
        <f t="shared" si="347"/>
        <v>0</v>
      </c>
      <c r="M7295" s="172">
        <v>127</v>
      </c>
      <c r="N7295" s="172">
        <v>64</v>
      </c>
      <c r="O7295" s="167" t="s">
        <v>133</v>
      </c>
      <c r="P7295" s="260" t="e">
        <f t="shared" si="345"/>
        <v>#NUM!</v>
      </c>
      <c r="S7295" s="272"/>
    </row>
    <row r="7296" spans="1:19">
      <c r="A7296" s="161" t="s">
        <v>8528</v>
      </c>
      <c r="C7296" s="161" t="s">
        <v>133</v>
      </c>
      <c r="F7296" s="163" t="s">
        <v>133</v>
      </c>
      <c r="G7296" s="266" t="s">
        <v>133</v>
      </c>
      <c r="H7296" s="163" t="s">
        <v>133</v>
      </c>
      <c r="I7296" s="163" t="s">
        <v>133</v>
      </c>
      <c r="J7296" s="163" t="s">
        <v>133</v>
      </c>
      <c r="K7296" s="164">
        <f t="shared" si="346"/>
        <v>0</v>
      </c>
      <c r="L7296" s="165">
        <f t="shared" si="347"/>
        <v>0</v>
      </c>
      <c r="M7296" s="172">
        <v>127</v>
      </c>
      <c r="N7296" s="172">
        <v>64</v>
      </c>
      <c r="O7296" s="167" t="s">
        <v>133</v>
      </c>
      <c r="P7296" s="260" t="e">
        <f t="shared" si="345"/>
        <v>#NUM!</v>
      </c>
      <c r="S7296" s="272"/>
    </row>
    <row r="7297" spans="1:19">
      <c r="A7297" s="161" t="s">
        <v>8529</v>
      </c>
      <c r="C7297" s="161" t="s">
        <v>133</v>
      </c>
      <c r="F7297" s="163" t="s">
        <v>133</v>
      </c>
      <c r="G7297" s="266" t="s">
        <v>133</v>
      </c>
      <c r="H7297" s="163" t="s">
        <v>133</v>
      </c>
      <c r="I7297" s="163" t="s">
        <v>133</v>
      </c>
      <c r="J7297" s="163" t="s">
        <v>133</v>
      </c>
      <c r="K7297" s="164">
        <f t="shared" si="346"/>
        <v>0</v>
      </c>
      <c r="L7297" s="165">
        <f t="shared" si="347"/>
        <v>0</v>
      </c>
      <c r="M7297" s="172">
        <v>127</v>
      </c>
      <c r="N7297" s="172">
        <v>64</v>
      </c>
      <c r="O7297" s="167" t="s">
        <v>133</v>
      </c>
      <c r="P7297" s="260" t="e">
        <f t="shared" si="345"/>
        <v>#NUM!</v>
      </c>
      <c r="S7297" s="272"/>
    </row>
    <row r="7298" spans="1:19">
      <c r="A7298" s="161" t="s">
        <v>8530</v>
      </c>
      <c r="C7298" s="161" t="s">
        <v>133</v>
      </c>
      <c r="F7298" s="163" t="s">
        <v>133</v>
      </c>
      <c r="G7298" s="266" t="s">
        <v>133</v>
      </c>
      <c r="H7298" s="163" t="s">
        <v>133</v>
      </c>
      <c r="I7298" s="163" t="s">
        <v>133</v>
      </c>
      <c r="J7298" s="163" t="s">
        <v>133</v>
      </c>
      <c r="K7298" s="164">
        <f t="shared" si="346"/>
        <v>0</v>
      </c>
      <c r="L7298" s="165">
        <f t="shared" si="347"/>
        <v>0</v>
      </c>
      <c r="M7298" s="172">
        <v>127</v>
      </c>
      <c r="N7298" s="172">
        <v>64</v>
      </c>
      <c r="O7298" s="167" t="s">
        <v>133</v>
      </c>
      <c r="P7298" s="260" t="e">
        <f t="shared" si="345"/>
        <v>#NUM!</v>
      </c>
      <c r="S7298" s="272"/>
    </row>
    <row r="7299" spans="1:19">
      <c r="A7299" s="161" t="s">
        <v>8531</v>
      </c>
      <c r="C7299" s="161" t="s">
        <v>133</v>
      </c>
      <c r="F7299" s="163" t="s">
        <v>133</v>
      </c>
      <c r="G7299" s="266" t="s">
        <v>133</v>
      </c>
      <c r="H7299" s="163" t="s">
        <v>133</v>
      </c>
      <c r="I7299" s="163" t="s">
        <v>133</v>
      </c>
      <c r="J7299" s="163" t="s">
        <v>133</v>
      </c>
      <c r="K7299" s="164">
        <f t="shared" si="346"/>
        <v>0</v>
      </c>
      <c r="L7299" s="165">
        <f t="shared" si="347"/>
        <v>0</v>
      </c>
      <c r="M7299" s="172">
        <v>127</v>
      </c>
      <c r="N7299" s="172">
        <v>64</v>
      </c>
      <c r="O7299" s="167" t="s">
        <v>133</v>
      </c>
      <c r="P7299" s="260" t="e">
        <f t="shared" si="345"/>
        <v>#NUM!</v>
      </c>
      <c r="S7299" s="272"/>
    </row>
    <row r="7300" spans="1:19">
      <c r="A7300" s="161" t="s">
        <v>8532</v>
      </c>
      <c r="C7300" s="161" t="s">
        <v>133</v>
      </c>
      <c r="F7300" s="163" t="s">
        <v>133</v>
      </c>
      <c r="G7300" s="266" t="s">
        <v>133</v>
      </c>
      <c r="H7300" s="163" t="s">
        <v>133</v>
      </c>
      <c r="I7300" s="163" t="s">
        <v>133</v>
      </c>
      <c r="J7300" s="163" t="s">
        <v>133</v>
      </c>
      <c r="K7300" s="164">
        <f t="shared" si="346"/>
        <v>0</v>
      </c>
      <c r="L7300" s="165">
        <f t="shared" si="347"/>
        <v>0</v>
      </c>
      <c r="M7300" s="172">
        <v>127</v>
      </c>
      <c r="N7300" s="172">
        <v>64</v>
      </c>
      <c r="O7300" s="167" t="s">
        <v>133</v>
      </c>
      <c r="P7300" s="260" t="e">
        <f t="shared" si="345"/>
        <v>#NUM!</v>
      </c>
      <c r="S7300" s="272"/>
    </row>
    <row r="7301" spans="1:19">
      <c r="A7301" s="161" t="s">
        <v>8533</v>
      </c>
      <c r="C7301" s="161" t="s">
        <v>133</v>
      </c>
      <c r="F7301" s="163" t="s">
        <v>133</v>
      </c>
      <c r="G7301" s="266" t="s">
        <v>133</v>
      </c>
      <c r="H7301" s="163" t="s">
        <v>133</v>
      </c>
      <c r="I7301" s="163" t="s">
        <v>133</v>
      </c>
      <c r="J7301" s="163" t="s">
        <v>133</v>
      </c>
      <c r="K7301" s="164">
        <f t="shared" si="346"/>
        <v>0</v>
      </c>
      <c r="L7301" s="165">
        <f t="shared" si="347"/>
        <v>0</v>
      </c>
      <c r="M7301" s="172">
        <v>127</v>
      </c>
      <c r="N7301" s="172">
        <v>64</v>
      </c>
      <c r="O7301" s="167" t="s">
        <v>133</v>
      </c>
      <c r="P7301" s="260" t="e">
        <f t="shared" si="345"/>
        <v>#NUM!</v>
      </c>
      <c r="S7301" s="272"/>
    </row>
    <row r="7302" spans="1:19">
      <c r="A7302" s="161" t="s">
        <v>8534</v>
      </c>
      <c r="C7302" s="161" t="s">
        <v>133</v>
      </c>
      <c r="F7302" s="163" t="s">
        <v>133</v>
      </c>
      <c r="G7302" s="266" t="s">
        <v>133</v>
      </c>
      <c r="H7302" s="163" t="s">
        <v>133</v>
      </c>
      <c r="I7302" s="163" t="s">
        <v>133</v>
      </c>
      <c r="J7302" s="163" t="s">
        <v>133</v>
      </c>
      <c r="K7302" s="164">
        <f t="shared" si="346"/>
        <v>0</v>
      </c>
      <c r="L7302" s="165">
        <f t="shared" si="347"/>
        <v>0</v>
      </c>
      <c r="M7302" s="172">
        <v>127</v>
      </c>
      <c r="N7302" s="172">
        <v>64</v>
      </c>
      <c r="O7302" s="167" t="s">
        <v>133</v>
      </c>
      <c r="P7302" s="260" t="e">
        <f t="shared" si="345"/>
        <v>#NUM!</v>
      </c>
      <c r="S7302" s="272"/>
    </row>
    <row r="7303" spans="1:19">
      <c r="A7303" s="161" t="s">
        <v>8535</v>
      </c>
      <c r="C7303" s="161" t="s">
        <v>133</v>
      </c>
      <c r="F7303" s="163" t="s">
        <v>133</v>
      </c>
      <c r="G7303" s="266" t="s">
        <v>133</v>
      </c>
      <c r="H7303" s="163" t="s">
        <v>133</v>
      </c>
      <c r="I7303" s="163" t="s">
        <v>133</v>
      </c>
      <c r="J7303" s="163" t="s">
        <v>133</v>
      </c>
      <c r="K7303" s="164">
        <f t="shared" si="346"/>
        <v>0</v>
      </c>
      <c r="L7303" s="165">
        <f t="shared" si="347"/>
        <v>0</v>
      </c>
      <c r="M7303" s="172">
        <v>127</v>
      </c>
      <c r="N7303" s="172">
        <v>64</v>
      </c>
      <c r="O7303" s="167" t="s">
        <v>133</v>
      </c>
      <c r="P7303" s="260" t="e">
        <f t="shared" si="345"/>
        <v>#NUM!</v>
      </c>
      <c r="S7303" s="272"/>
    </row>
    <row r="7304" spans="1:19">
      <c r="A7304" s="161" t="s">
        <v>8536</v>
      </c>
      <c r="C7304" s="161" t="s">
        <v>133</v>
      </c>
      <c r="F7304" s="163" t="s">
        <v>133</v>
      </c>
      <c r="G7304" s="266" t="s">
        <v>133</v>
      </c>
      <c r="H7304" s="163" t="s">
        <v>133</v>
      </c>
      <c r="I7304" s="163" t="s">
        <v>133</v>
      </c>
      <c r="J7304" s="163" t="s">
        <v>133</v>
      </c>
      <c r="K7304" s="164">
        <f t="shared" si="346"/>
        <v>0</v>
      </c>
      <c r="L7304" s="165">
        <f t="shared" si="347"/>
        <v>0</v>
      </c>
      <c r="M7304" s="172">
        <v>127</v>
      </c>
      <c r="N7304" s="172">
        <v>64</v>
      </c>
      <c r="O7304" s="167" t="s">
        <v>133</v>
      </c>
      <c r="P7304" s="260" t="e">
        <f t="shared" si="345"/>
        <v>#NUM!</v>
      </c>
      <c r="S7304" s="272"/>
    </row>
    <row r="7305" spans="1:19">
      <c r="A7305" s="161" t="s">
        <v>8537</v>
      </c>
      <c r="C7305" s="161" t="s">
        <v>133</v>
      </c>
      <c r="F7305" s="163" t="s">
        <v>133</v>
      </c>
      <c r="G7305" s="266" t="s">
        <v>133</v>
      </c>
      <c r="H7305" s="163" t="s">
        <v>133</v>
      </c>
      <c r="I7305" s="163" t="s">
        <v>133</v>
      </c>
      <c r="J7305" s="163" t="s">
        <v>133</v>
      </c>
      <c r="K7305" s="164">
        <f t="shared" si="346"/>
        <v>0</v>
      </c>
      <c r="L7305" s="165">
        <f t="shared" si="347"/>
        <v>0</v>
      </c>
      <c r="M7305" s="172">
        <v>127</v>
      </c>
      <c r="N7305" s="172">
        <v>64</v>
      </c>
      <c r="O7305" s="167" t="s">
        <v>133</v>
      </c>
      <c r="P7305" s="260" t="e">
        <f t="shared" si="345"/>
        <v>#NUM!</v>
      </c>
      <c r="S7305" s="272"/>
    </row>
    <row r="7306" spans="1:19">
      <c r="A7306" s="161" t="s">
        <v>8538</v>
      </c>
      <c r="C7306" s="161" t="s">
        <v>133</v>
      </c>
      <c r="F7306" s="163" t="s">
        <v>133</v>
      </c>
      <c r="G7306" s="266" t="s">
        <v>133</v>
      </c>
      <c r="H7306" s="163" t="s">
        <v>133</v>
      </c>
      <c r="I7306" s="163" t="s">
        <v>133</v>
      </c>
      <c r="J7306" s="163" t="s">
        <v>133</v>
      </c>
      <c r="K7306" s="164">
        <f t="shared" si="346"/>
        <v>0</v>
      </c>
      <c r="L7306" s="165">
        <f t="shared" si="347"/>
        <v>0</v>
      </c>
      <c r="M7306" s="172">
        <v>127</v>
      </c>
      <c r="N7306" s="172">
        <v>64</v>
      </c>
      <c r="O7306" s="167" t="s">
        <v>133</v>
      </c>
      <c r="P7306" s="260" t="e">
        <f t="shared" si="345"/>
        <v>#NUM!</v>
      </c>
      <c r="S7306" s="272"/>
    </row>
    <row r="7307" spans="1:19">
      <c r="A7307" s="161" t="s">
        <v>8539</v>
      </c>
      <c r="C7307" s="161" t="s">
        <v>133</v>
      </c>
      <c r="F7307" s="163" t="s">
        <v>133</v>
      </c>
      <c r="G7307" s="266" t="s">
        <v>133</v>
      </c>
      <c r="H7307" s="163" t="s">
        <v>133</v>
      </c>
      <c r="I7307" s="163" t="s">
        <v>133</v>
      </c>
      <c r="J7307" s="163" t="s">
        <v>133</v>
      </c>
      <c r="K7307" s="164">
        <f t="shared" si="346"/>
        <v>0</v>
      </c>
      <c r="L7307" s="165">
        <f t="shared" si="347"/>
        <v>0</v>
      </c>
      <c r="M7307" s="172">
        <v>127</v>
      </c>
      <c r="N7307" s="172">
        <v>64</v>
      </c>
      <c r="O7307" s="167" t="s">
        <v>133</v>
      </c>
      <c r="P7307" s="260" t="e">
        <f t="shared" si="345"/>
        <v>#NUM!</v>
      </c>
      <c r="S7307" s="272"/>
    </row>
    <row r="7308" spans="1:19">
      <c r="A7308" s="161" t="s">
        <v>8540</v>
      </c>
      <c r="C7308" s="161" t="s">
        <v>133</v>
      </c>
      <c r="F7308" s="163" t="s">
        <v>133</v>
      </c>
      <c r="G7308" s="266" t="s">
        <v>133</v>
      </c>
      <c r="H7308" s="163" t="s">
        <v>133</v>
      </c>
      <c r="I7308" s="163" t="s">
        <v>133</v>
      </c>
      <c r="J7308" s="163" t="s">
        <v>133</v>
      </c>
      <c r="K7308" s="164">
        <f t="shared" si="346"/>
        <v>0</v>
      </c>
      <c r="L7308" s="165">
        <f t="shared" si="347"/>
        <v>0</v>
      </c>
      <c r="M7308" s="172">
        <v>127</v>
      </c>
      <c r="N7308" s="172">
        <v>64</v>
      </c>
      <c r="O7308" s="167" t="s">
        <v>133</v>
      </c>
      <c r="P7308" s="260" t="e">
        <f t="shared" si="345"/>
        <v>#NUM!</v>
      </c>
      <c r="S7308" s="272"/>
    </row>
    <row r="7309" spans="1:19">
      <c r="A7309" s="161" t="s">
        <v>8541</v>
      </c>
      <c r="C7309" s="161" t="s">
        <v>133</v>
      </c>
      <c r="F7309" s="163" t="s">
        <v>133</v>
      </c>
      <c r="G7309" s="266" t="s">
        <v>133</v>
      </c>
      <c r="H7309" s="163" t="s">
        <v>133</v>
      </c>
      <c r="I7309" s="163" t="s">
        <v>133</v>
      </c>
      <c r="J7309" s="163" t="s">
        <v>133</v>
      </c>
      <c r="K7309" s="164">
        <f t="shared" si="346"/>
        <v>0</v>
      </c>
      <c r="L7309" s="165">
        <f t="shared" si="347"/>
        <v>0</v>
      </c>
      <c r="M7309" s="172">
        <v>127</v>
      </c>
      <c r="N7309" s="172">
        <v>64</v>
      </c>
      <c r="O7309" s="167" t="s">
        <v>133</v>
      </c>
      <c r="P7309" s="260" t="e">
        <f t="shared" si="345"/>
        <v>#NUM!</v>
      </c>
      <c r="S7309" s="272"/>
    </row>
    <row r="7310" spans="1:19">
      <c r="A7310" s="161" t="s">
        <v>8542</v>
      </c>
      <c r="C7310" s="161" t="s">
        <v>133</v>
      </c>
      <c r="F7310" s="163" t="s">
        <v>133</v>
      </c>
      <c r="G7310" s="266" t="s">
        <v>133</v>
      </c>
      <c r="H7310" s="163" t="s">
        <v>133</v>
      </c>
      <c r="I7310" s="163" t="s">
        <v>133</v>
      </c>
      <c r="J7310" s="163" t="s">
        <v>133</v>
      </c>
      <c r="K7310" s="164">
        <f t="shared" si="346"/>
        <v>0</v>
      </c>
      <c r="L7310" s="165">
        <f t="shared" si="347"/>
        <v>0</v>
      </c>
      <c r="M7310" s="172">
        <v>127</v>
      </c>
      <c r="N7310" s="172">
        <v>64</v>
      </c>
      <c r="O7310" s="167" t="s">
        <v>133</v>
      </c>
      <c r="P7310" s="260" t="e">
        <f t="shared" si="345"/>
        <v>#NUM!</v>
      </c>
      <c r="S7310" s="272"/>
    </row>
    <row r="7311" spans="1:19">
      <c r="A7311" s="161" t="s">
        <v>8543</v>
      </c>
      <c r="C7311" s="161" t="s">
        <v>133</v>
      </c>
      <c r="F7311" s="163" t="s">
        <v>133</v>
      </c>
      <c r="G7311" s="266" t="s">
        <v>133</v>
      </c>
      <c r="H7311" s="163" t="s">
        <v>133</v>
      </c>
      <c r="I7311" s="163" t="s">
        <v>133</v>
      </c>
      <c r="J7311" s="163" t="s">
        <v>133</v>
      </c>
      <c r="K7311" s="164">
        <f t="shared" si="346"/>
        <v>0</v>
      </c>
      <c r="L7311" s="165">
        <f t="shared" si="347"/>
        <v>0</v>
      </c>
      <c r="M7311" s="172">
        <v>127</v>
      </c>
      <c r="N7311" s="172">
        <v>64</v>
      </c>
      <c r="O7311" s="167" t="s">
        <v>133</v>
      </c>
      <c r="P7311" s="260" t="e">
        <f t="shared" ref="P7311:P7374" si="348">MEDIAN(Q7311:R7311)</f>
        <v>#NUM!</v>
      </c>
      <c r="S7311" s="272"/>
    </row>
    <row r="7312" spans="1:19">
      <c r="A7312" s="161" t="s">
        <v>8544</v>
      </c>
      <c r="C7312" s="161" t="s">
        <v>133</v>
      </c>
      <c r="F7312" s="163" t="s">
        <v>133</v>
      </c>
      <c r="G7312" s="266" t="s">
        <v>133</v>
      </c>
      <c r="H7312" s="163" t="s">
        <v>133</v>
      </c>
      <c r="I7312" s="163" t="s">
        <v>133</v>
      </c>
      <c r="J7312" s="163" t="s">
        <v>133</v>
      </c>
      <c r="K7312" s="164">
        <f t="shared" ref="K7312:K7375" si="349">IF(OR(D7312="n/a",D7312="nd"),0,D7312)+IF(OR(I7312="n/a",I7312="nd"),0,I7312)</f>
        <v>0</v>
      </c>
      <c r="L7312" s="165">
        <f t="shared" ref="L7312:L7375" si="350">SQRT(SUMSQ(IF(OR(E7312="n/a",E7312="nd"),0,E7312),IF(OR(F7312="n/a",F7312="nd"),0,F7312),IF(OR(J7312="n/a",J7312="nd"),0,J7312)))</f>
        <v>0</v>
      </c>
      <c r="M7312" s="172">
        <v>127</v>
      </c>
      <c r="N7312" s="172">
        <v>64</v>
      </c>
      <c r="O7312" s="167" t="s">
        <v>133</v>
      </c>
      <c r="P7312" s="260" t="e">
        <f t="shared" si="348"/>
        <v>#NUM!</v>
      </c>
      <c r="S7312" s="272"/>
    </row>
    <row r="7313" spans="1:19">
      <c r="A7313" s="161" t="s">
        <v>8545</v>
      </c>
      <c r="C7313" s="161" t="s">
        <v>133</v>
      </c>
      <c r="F7313" s="163" t="s">
        <v>133</v>
      </c>
      <c r="G7313" s="266" t="s">
        <v>133</v>
      </c>
      <c r="H7313" s="163" t="s">
        <v>133</v>
      </c>
      <c r="I7313" s="163" t="s">
        <v>133</v>
      </c>
      <c r="J7313" s="163" t="s">
        <v>133</v>
      </c>
      <c r="K7313" s="164">
        <f t="shared" si="349"/>
        <v>0</v>
      </c>
      <c r="L7313" s="165">
        <f t="shared" si="350"/>
        <v>0</v>
      </c>
      <c r="M7313" s="172">
        <v>127</v>
      </c>
      <c r="N7313" s="172">
        <v>64</v>
      </c>
      <c r="O7313" s="167" t="s">
        <v>133</v>
      </c>
      <c r="P7313" s="260" t="e">
        <f t="shared" si="348"/>
        <v>#NUM!</v>
      </c>
      <c r="S7313" s="272"/>
    </row>
    <row r="7314" spans="1:19">
      <c r="A7314" s="161" t="s">
        <v>8546</v>
      </c>
      <c r="C7314" s="161" t="s">
        <v>133</v>
      </c>
      <c r="F7314" s="163" t="s">
        <v>133</v>
      </c>
      <c r="G7314" s="266" t="s">
        <v>133</v>
      </c>
      <c r="H7314" s="163" t="s">
        <v>133</v>
      </c>
      <c r="I7314" s="163" t="s">
        <v>133</v>
      </c>
      <c r="J7314" s="163" t="s">
        <v>133</v>
      </c>
      <c r="K7314" s="164">
        <f t="shared" si="349"/>
        <v>0</v>
      </c>
      <c r="L7314" s="165">
        <f t="shared" si="350"/>
        <v>0</v>
      </c>
      <c r="M7314" s="172">
        <v>127</v>
      </c>
      <c r="N7314" s="172">
        <v>64</v>
      </c>
      <c r="O7314" s="167" t="s">
        <v>133</v>
      </c>
      <c r="P7314" s="260" t="e">
        <f t="shared" si="348"/>
        <v>#NUM!</v>
      </c>
      <c r="S7314" s="272"/>
    </row>
    <row r="7315" spans="1:19">
      <c r="A7315" s="161" t="s">
        <v>8547</v>
      </c>
      <c r="C7315" s="161" t="s">
        <v>133</v>
      </c>
      <c r="F7315" s="163" t="s">
        <v>133</v>
      </c>
      <c r="G7315" s="266" t="s">
        <v>133</v>
      </c>
      <c r="H7315" s="163" t="s">
        <v>133</v>
      </c>
      <c r="I7315" s="163" t="s">
        <v>133</v>
      </c>
      <c r="J7315" s="163" t="s">
        <v>133</v>
      </c>
      <c r="K7315" s="164">
        <f t="shared" si="349"/>
        <v>0</v>
      </c>
      <c r="L7315" s="165">
        <f t="shared" si="350"/>
        <v>0</v>
      </c>
      <c r="M7315" s="172">
        <v>127</v>
      </c>
      <c r="N7315" s="172">
        <v>64</v>
      </c>
      <c r="O7315" s="167" t="s">
        <v>133</v>
      </c>
      <c r="P7315" s="260" t="e">
        <f t="shared" si="348"/>
        <v>#NUM!</v>
      </c>
      <c r="S7315" s="272"/>
    </row>
    <row r="7316" spans="1:19">
      <c r="A7316" s="161" t="s">
        <v>8548</v>
      </c>
      <c r="C7316" s="161" t="s">
        <v>133</v>
      </c>
      <c r="F7316" s="163" t="s">
        <v>133</v>
      </c>
      <c r="G7316" s="266" t="s">
        <v>133</v>
      </c>
      <c r="H7316" s="163" t="s">
        <v>133</v>
      </c>
      <c r="I7316" s="163" t="s">
        <v>133</v>
      </c>
      <c r="J7316" s="163" t="s">
        <v>133</v>
      </c>
      <c r="K7316" s="164">
        <f t="shared" si="349"/>
        <v>0</v>
      </c>
      <c r="L7316" s="165">
        <f t="shared" si="350"/>
        <v>0</v>
      </c>
      <c r="M7316" s="172">
        <v>127</v>
      </c>
      <c r="N7316" s="172">
        <v>64</v>
      </c>
      <c r="O7316" s="167" t="s">
        <v>133</v>
      </c>
      <c r="P7316" s="260" t="e">
        <f t="shared" si="348"/>
        <v>#NUM!</v>
      </c>
      <c r="S7316" s="272"/>
    </row>
    <row r="7317" spans="1:19">
      <c r="A7317" s="161" t="s">
        <v>8549</v>
      </c>
      <c r="C7317" s="161" t="s">
        <v>133</v>
      </c>
      <c r="F7317" s="163" t="s">
        <v>133</v>
      </c>
      <c r="G7317" s="266" t="s">
        <v>133</v>
      </c>
      <c r="H7317" s="163" t="s">
        <v>133</v>
      </c>
      <c r="I7317" s="163" t="s">
        <v>133</v>
      </c>
      <c r="J7317" s="163" t="s">
        <v>133</v>
      </c>
      <c r="K7317" s="164">
        <f t="shared" si="349"/>
        <v>0</v>
      </c>
      <c r="L7317" s="165">
        <f t="shared" si="350"/>
        <v>0</v>
      </c>
      <c r="M7317" s="172">
        <v>127</v>
      </c>
      <c r="N7317" s="172">
        <v>64</v>
      </c>
      <c r="O7317" s="167" t="s">
        <v>133</v>
      </c>
      <c r="P7317" s="260" t="e">
        <f t="shared" si="348"/>
        <v>#NUM!</v>
      </c>
      <c r="S7317" s="272"/>
    </row>
    <row r="7318" spans="1:19">
      <c r="A7318" s="161" t="s">
        <v>8550</v>
      </c>
      <c r="C7318" s="161" t="s">
        <v>133</v>
      </c>
      <c r="F7318" s="163" t="s">
        <v>133</v>
      </c>
      <c r="G7318" s="266" t="s">
        <v>133</v>
      </c>
      <c r="H7318" s="163" t="s">
        <v>133</v>
      </c>
      <c r="I7318" s="163" t="s">
        <v>133</v>
      </c>
      <c r="J7318" s="163" t="s">
        <v>133</v>
      </c>
      <c r="K7318" s="164">
        <f t="shared" si="349"/>
        <v>0</v>
      </c>
      <c r="L7318" s="165">
        <f t="shared" si="350"/>
        <v>0</v>
      </c>
      <c r="M7318" s="172">
        <v>127</v>
      </c>
      <c r="N7318" s="172">
        <v>64</v>
      </c>
      <c r="O7318" s="167" t="s">
        <v>133</v>
      </c>
      <c r="P7318" s="260" t="e">
        <f t="shared" si="348"/>
        <v>#NUM!</v>
      </c>
      <c r="S7318" s="272"/>
    </row>
    <row r="7319" spans="1:19">
      <c r="A7319" s="161" t="s">
        <v>8551</v>
      </c>
      <c r="C7319" s="161" t="s">
        <v>133</v>
      </c>
      <c r="F7319" s="163" t="s">
        <v>133</v>
      </c>
      <c r="G7319" s="266" t="s">
        <v>133</v>
      </c>
      <c r="H7319" s="163" t="s">
        <v>133</v>
      </c>
      <c r="I7319" s="163" t="s">
        <v>133</v>
      </c>
      <c r="J7319" s="163" t="s">
        <v>133</v>
      </c>
      <c r="K7319" s="164">
        <f t="shared" si="349"/>
        <v>0</v>
      </c>
      <c r="L7319" s="165">
        <f t="shared" si="350"/>
        <v>0</v>
      </c>
      <c r="M7319" s="172">
        <v>127</v>
      </c>
      <c r="N7319" s="172">
        <v>64</v>
      </c>
      <c r="O7319" s="167" t="s">
        <v>133</v>
      </c>
      <c r="P7319" s="260" t="e">
        <f t="shared" si="348"/>
        <v>#NUM!</v>
      </c>
      <c r="S7319" s="272"/>
    </row>
    <row r="7320" spans="1:19">
      <c r="A7320" s="161" t="s">
        <v>8552</v>
      </c>
      <c r="C7320" s="161" t="s">
        <v>133</v>
      </c>
      <c r="F7320" s="163" t="s">
        <v>133</v>
      </c>
      <c r="G7320" s="266" t="s">
        <v>133</v>
      </c>
      <c r="H7320" s="163" t="s">
        <v>133</v>
      </c>
      <c r="I7320" s="163" t="s">
        <v>133</v>
      </c>
      <c r="J7320" s="163" t="s">
        <v>133</v>
      </c>
      <c r="K7320" s="164">
        <f t="shared" si="349"/>
        <v>0</v>
      </c>
      <c r="L7320" s="165">
        <f t="shared" si="350"/>
        <v>0</v>
      </c>
      <c r="M7320" s="172">
        <v>127</v>
      </c>
      <c r="N7320" s="172">
        <v>64</v>
      </c>
      <c r="O7320" s="167" t="s">
        <v>133</v>
      </c>
      <c r="P7320" s="260" t="e">
        <f t="shared" si="348"/>
        <v>#NUM!</v>
      </c>
      <c r="S7320" s="272"/>
    </row>
    <row r="7321" spans="1:19">
      <c r="A7321" s="161" t="s">
        <v>8553</v>
      </c>
      <c r="C7321" s="161" t="s">
        <v>133</v>
      </c>
      <c r="F7321" s="163" t="s">
        <v>133</v>
      </c>
      <c r="G7321" s="266" t="s">
        <v>133</v>
      </c>
      <c r="H7321" s="163" t="s">
        <v>133</v>
      </c>
      <c r="I7321" s="163" t="s">
        <v>133</v>
      </c>
      <c r="J7321" s="163" t="s">
        <v>133</v>
      </c>
      <c r="K7321" s="164">
        <f t="shared" si="349"/>
        <v>0</v>
      </c>
      <c r="L7321" s="165">
        <f t="shared" si="350"/>
        <v>0</v>
      </c>
      <c r="M7321" s="172">
        <v>127</v>
      </c>
      <c r="N7321" s="172">
        <v>64</v>
      </c>
      <c r="O7321" s="167" t="s">
        <v>133</v>
      </c>
      <c r="P7321" s="260" t="e">
        <f t="shared" si="348"/>
        <v>#NUM!</v>
      </c>
      <c r="S7321" s="272"/>
    </row>
    <row r="7322" spans="1:19">
      <c r="A7322" s="161" t="s">
        <v>8554</v>
      </c>
      <c r="C7322" s="161" t="s">
        <v>133</v>
      </c>
      <c r="F7322" s="163" t="s">
        <v>133</v>
      </c>
      <c r="G7322" s="266" t="s">
        <v>133</v>
      </c>
      <c r="H7322" s="163" t="s">
        <v>133</v>
      </c>
      <c r="I7322" s="163" t="s">
        <v>133</v>
      </c>
      <c r="J7322" s="163" t="s">
        <v>133</v>
      </c>
      <c r="K7322" s="164">
        <f t="shared" si="349"/>
        <v>0</v>
      </c>
      <c r="L7322" s="165">
        <f t="shared" si="350"/>
        <v>0</v>
      </c>
      <c r="M7322" s="172">
        <v>127</v>
      </c>
      <c r="N7322" s="172">
        <v>64</v>
      </c>
      <c r="O7322" s="167" t="s">
        <v>133</v>
      </c>
      <c r="P7322" s="260" t="e">
        <f t="shared" si="348"/>
        <v>#NUM!</v>
      </c>
      <c r="S7322" s="272"/>
    </row>
    <row r="7323" spans="1:19">
      <c r="A7323" s="161" t="s">
        <v>8555</v>
      </c>
      <c r="C7323" s="161" t="s">
        <v>133</v>
      </c>
      <c r="F7323" s="163" t="s">
        <v>133</v>
      </c>
      <c r="G7323" s="266" t="s">
        <v>133</v>
      </c>
      <c r="H7323" s="163" t="s">
        <v>133</v>
      </c>
      <c r="I7323" s="163" t="s">
        <v>133</v>
      </c>
      <c r="J7323" s="163" t="s">
        <v>133</v>
      </c>
      <c r="K7323" s="164">
        <f t="shared" si="349"/>
        <v>0</v>
      </c>
      <c r="L7323" s="165">
        <f t="shared" si="350"/>
        <v>0</v>
      </c>
      <c r="M7323" s="172">
        <v>127</v>
      </c>
      <c r="N7323" s="172">
        <v>64</v>
      </c>
      <c r="O7323" s="167" t="s">
        <v>133</v>
      </c>
      <c r="P7323" s="260" t="e">
        <f t="shared" si="348"/>
        <v>#NUM!</v>
      </c>
      <c r="S7323" s="272"/>
    </row>
    <row r="7324" spans="1:19">
      <c r="A7324" s="161" t="s">
        <v>8556</v>
      </c>
      <c r="C7324" s="161" t="s">
        <v>133</v>
      </c>
      <c r="F7324" s="163" t="s">
        <v>133</v>
      </c>
      <c r="G7324" s="266" t="s">
        <v>133</v>
      </c>
      <c r="H7324" s="163" t="s">
        <v>133</v>
      </c>
      <c r="I7324" s="163" t="s">
        <v>133</v>
      </c>
      <c r="J7324" s="163" t="s">
        <v>133</v>
      </c>
      <c r="K7324" s="164">
        <f t="shared" si="349"/>
        <v>0</v>
      </c>
      <c r="L7324" s="165">
        <f t="shared" si="350"/>
        <v>0</v>
      </c>
      <c r="M7324" s="172">
        <v>127</v>
      </c>
      <c r="N7324" s="172">
        <v>64</v>
      </c>
      <c r="O7324" s="167" t="s">
        <v>133</v>
      </c>
      <c r="P7324" s="260" t="e">
        <f t="shared" si="348"/>
        <v>#NUM!</v>
      </c>
      <c r="S7324" s="272"/>
    </row>
    <row r="7325" spans="1:19">
      <c r="A7325" s="161" t="s">
        <v>8557</v>
      </c>
      <c r="C7325" s="161" t="s">
        <v>133</v>
      </c>
      <c r="F7325" s="163" t="s">
        <v>133</v>
      </c>
      <c r="G7325" s="266" t="s">
        <v>133</v>
      </c>
      <c r="H7325" s="163" t="s">
        <v>133</v>
      </c>
      <c r="I7325" s="163" t="s">
        <v>133</v>
      </c>
      <c r="J7325" s="163" t="s">
        <v>133</v>
      </c>
      <c r="K7325" s="164">
        <f t="shared" si="349"/>
        <v>0</v>
      </c>
      <c r="L7325" s="165">
        <f t="shared" si="350"/>
        <v>0</v>
      </c>
      <c r="M7325" s="172">
        <v>127</v>
      </c>
      <c r="N7325" s="172">
        <v>64</v>
      </c>
      <c r="O7325" s="167" t="s">
        <v>133</v>
      </c>
      <c r="P7325" s="260" t="e">
        <f t="shared" si="348"/>
        <v>#NUM!</v>
      </c>
      <c r="S7325" s="272"/>
    </row>
    <row r="7326" spans="1:19">
      <c r="A7326" s="161" t="s">
        <v>8558</v>
      </c>
      <c r="C7326" s="161" t="s">
        <v>133</v>
      </c>
      <c r="F7326" s="163" t="s">
        <v>133</v>
      </c>
      <c r="G7326" s="266" t="s">
        <v>133</v>
      </c>
      <c r="H7326" s="163" t="s">
        <v>133</v>
      </c>
      <c r="I7326" s="163" t="s">
        <v>133</v>
      </c>
      <c r="J7326" s="163" t="s">
        <v>133</v>
      </c>
      <c r="K7326" s="164">
        <f t="shared" si="349"/>
        <v>0</v>
      </c>
      <c r="L7326" s="165">
        <f t="shared" si="350"/>
        <v>0</v>
      </c>
      <c r="M7326" s="172">
        <v>127</v>
      </c>
      <c r="N7326" s="172">
        <v>64</v>
      </c>
      <c r="O7326" s="167" t="s">
        <v>133</v>
      </c>
      <c r="P7326" s="260" t="e">
        <f t="shared" si="348"/>
        <v>#NUM!</v>
      </c>
      <c r="S7326" s="272"/>
    </row>
    <row r="7327" spans="1:19">
      <c r="A7327" s="161" t="s">
        <v>8559</v>
      </c>
      <c r="C7327" s="161" t="s">
        <v>133</v>
      </c>
      <c r="F7327" s="163" t="s">
        <v>133</v>
      </c>
      <c r="G7327" s="266" t="s">
        <v>133</v>
      </c>
      <c r="H7327" s="163" t="s">
        <v>133</v>
      </c>
      <c r="I7327" s="163" t="s">
        <v>133</v>
      </c>
      <c r="J7327" s="163" t="s">
        <v>133</v>
      </c>
      <c r="K7327" s="164">
        <f t="shared" si="349"/>
        <v>0</v>
      </c>
      <c r="L7327" s="165">
        <f t="shared" si="350"/>
        <v>0</v>
      </c>
      <c r="M7327" s="172">
        <v>127</v>
      </c>
      <c r="N7327" s="172">
        <v>64</v>
      </c>
      <c r="O7327" s="167" t="s">
        <v>133</v>
      </c>
      <c r="P7327" s="260" t="e">
        <f t="shared" si="348"/>
        <v>#NUM!</v>
      </c>
      <c r="S7327" s="272"/>
    </row>
    <row r="7328" spans="1:19">
      <c r="A7328" s="161" t="s">
        <v>8560</v>
      </c>
      <c r="C7328" s="161" t="s">
        <v>133</v>
      </c>
      <c r="F7328" s="163" t="s">
        <v>133</v>
      </c>
      <c r="G7328" s="266" t="s">
        <v>133</v>
      </c>
      <c r="H7328" s="163" t="s">
        <v>133</v>
      </c>
      <c r="I7328" s="163" t="s">
        <v>133</v>
      </c>
      <c r="J7328" s="163" t="s">
        <v>133</v>
      </c>
      <c r="K7328" s="164">
        <f t="shared" si="349"/>
        <v>0</v>
      </c>
      <c r="L7328" s="165">
        <f t="shared" si="350"/>
        <v>0</v>
      </c>
      <c r="M7328" s="172">
        <v>127</v>
      </c>
      <c r="N7328" s="172">
        <v>64</v>
      </c>
      <c r="O7328" s="167" t="s">
        <v>133</v>
      </c>
      <c r="P7328" s="260" t="e">
        <f t="shared" si="348"/>
        <v>#NUM!</v>
      </c>
      <c r="S7328" s="272"/>
    </row>
    <row r="7329" spans="1:19">
      <c r="A7329" s="161" t="s">
        <v>8561</v>
      </c>
      <c r="C7329" s="161" t="s">
        <v>133</v>
      </c>
      <c r="F7329" s="163" t="s">
        <v>133</v>
      </c>
      <c r="G7329" s="266" t="s">
        <v>133</v>
      </c>
      <c r="H7329" s="163" t="s">
        <v>133</v>
      </c>
      <c r="I7329" s="163" t="s">
        <v>133</v>
      </c>
      <c r="J7329" s="163" t="s">
        <v>133</v>
      </c>
      <c r="K7329" s="164">
        <f t="shared" si="349"/>
        <v>0</v>
      </c>
      <c r="L7329" s="165">
        <f t="shared" si="350"/>
        <v>0</v>
      </c>
      <c r="M7329" s="172">
        <v>127</v>
      </c>
      <c r="N7329" s="172">
        <v>64</v>
      </c>
      <c r="O7329" s="167" t="s">
        <v>133</v>
      </c>
      <c r="P7329" s="260" t="e">
        <f t="shared" si="348"/>
        <v>#NUM!</v>
      </c>
      <c r="S7329" s="272"/>
    </row>
    <row r="7330" spans="1:19">
      <c r="A7330" s="161" t="s">
        <v>8562</v>
      </c>
      <c r="C7330" s="161" t="s">
        <v>133</v>
      </c>
      <c r="F7330" s="163" t="s">
        <v>133</v>
      </c>
      <c r="G7330" s="266" t="s">
        <v>133</v>
      </c>
      <c r="H7330" s="163" t="s">
        <v>133</v>
      </c>
      <c r="I7330" s="163" t="s">
        <v>133</v>
      </c>
      <c r="J7330" s="163" t="s">
        <v>133</v>
      </c>
      <c r="K7330" s="164">
        <f t="shared" si="349"/>
        <v>0</v>
      </c>
      <c r="L7330" s="165">
        <f t="shared" si="350"/>
        <v>0</v>
      </c>
      <c r="M7330" s="172">
        <v>127</v>
      </c>
      <c r="N7330" s="172">
        <v>64</v>
      </c>
      <c r="O7330" s="167" t="s">
        <v>133</v>
      </c>
      <c r="P7330" s="260" t="e">
        <f t="shared" si="348"/>
        <v>#NUM!</v>
      </c>
      <c r="S7330" s="272"/>
    </row>
    <row r="7331" spans="1:19">
      <c r="A7331" s="161" t="s">
        <v>8563</v>
      </c>
      <c r="C7331" s="161" t="s">
        <v>133</v>
      </c>
      <c r="F7331" s="163" t="s">
        <v>133</v>
      </c>
      <c r="G7331" s="266" t="s">
        <v>133</v>
      </c>
      <c r="H7331" s="163" t="s">
        <v>133</v>
      </c>
      <c r="I7331" s="163" t="s">
        <v>133</v>
      </c>
      <c r="J7331" s="163" t="s">
        <v>133</v>
      </c>
      <c r="K7331" s="164">
        <f t="shared" si="349"/>
        <v>0</v>
      </c>
      <c r="L7331" s="165">
        <f t="shared" si="350"/>
        <v>0</v>
      </c>
      <c r="M7331" s="172">
        <v>127</v>
      </c>
      <c r="N7331" s="172">
        <v>64</v>
      </c>
      <c r="O7331" s="167" t="s">
        <v>133</v>
      </c>
      <c r="P7331" s="260" t="e">
        <f t="shared" si="348"/>
        <v>#NUM!</v>
      </c>
      <c r="S7331" s="272"/>
    </row>
    <row r="7332" spans="1:19">
      <c r="A7332" s="161" t="s">
        <v>8564</v>
      </c>
      <c r="C7332" s="161" t="s">
        <v>133</v>
      </c>
      <c r="F7332" s="163" t="s">
        <v>133</v>
      </c>
      <c r="G7332" s="266" t="s">
        <v>133</v>
      </c>
      <c r="H7332" s="163" t="s">
        <v>133</v>
      </c>
      <c r="I7332" s="163" t="s">
        <v>133</v>
      </c>
      <c r="J7332" s="163" t="s">
        <v>133</v>
      </c>
      <c r="K7332" s="164">
        <f t="shared" si="349"/>
        <v>0</v>
      </c>
      <c r="L7332" s="165">
        <f t="shared" si="350"/>
        <v>0</v>
      </c>
      <c r="M7332" s="172">
        <v>127</v>
      </c>
      <c r="N7332" s="172">
        <v>64</v>
      </c>
      <c r="O7332" s="167" t="s">
        <v>133</v>
      </c>
      <c r="P7332" s="260" t="e">
        <f t="shared" si="348"/>
        <v>#NUM!</v>
      </c>
      <c r="S7332" s="272"/>
    </row>
    <row r="7333" spans="1:19">
      <c r="A7333" s="161" t="s">
        <v>8565</v>
      </c>
      <c r="C7333" s="161" t="s">
        <v>133</v>
      </c>
      <c r="F7333" s="163" t="s">
        <v>133</v>
      </c>
      <c r="G7333" s="266" t="s">
        <v>133</v>
      </c>
      <c r="H7333" s="163" t="s">
        <v>133</v>
      </c>
      <c r="I7333" s="163" t="s">
        <v>133</v>
      </c>
      <c r="J7333" s="163" t="s">
        <v>133</v>
      </c>
      <c r="K7333" s="164">
        <f t="shared" si="349"/>
        <v>0</v>
      </c>
      <c r="L7333" s="165">
        <f t="shared" si="350"/>
        <v>0</v>
      </c>
      <c r="M7333" s="172">
        <v>127</v>
      </c>
      <c r="N7333" s="172">
        <v>64</v>
      </c>
      <c r="O7333" s="167" t="s">
        <v>133</v>
      </c>
      <c r="P7333" s="260" t="e">
        <f t="shared" si="348"/>
        <v>#NUM!</v>
      </c>
      <c r="S7333" s="272"/>
    </row>
    <row r="7334" spans="1:19">
      <c r="A7334" s="161" t="s">
        <v>8566</v>
      </c>
      <c r="C7334" s="161" t="s">
        <v>133</v>
      </c>
      <c r="F7334" s="163" t="s">
        <v>133</v>
      </c>
      <c r="G7334" s="266" t="s">
        <v>133</v>
      </c>
      <c r="H7334" s="163" t="s">
        <v>133</v>
      </c>
      <c r="I7334" s="163" t="s">
        <v>133</v>
      </c>
      <c r="J7334" s="163" t="s">
        <v>133</v>
      </c>
      <c r="K7334" s="164">
        <f t="shared" si="349"/>
        <v>0</v>
      </c>
      <c r="L7334" s="165">
        <f t="shared" si="350"/>
        <v>0</v>
      </c>
      <c r="M7334" s="172">
        <v>127</v>
      </c>
      <c r="N7334" s="172">
        <v>64</v>
      </c>
      <c r="O7334" s="167" t="s">
        <v>133</v>
      </c>
      <c r="P7334" s="260" t="e">
        <f t="shared" si="348"/>
        <v>#NUM!</v>
      </c>
      <c r="S7334" s="272"/>
    </row>
    <row r="7335" spans="1:19">
      <c r="A7335" s="161" t="s">
        <v>8567</v>
      </c>
      <c r="C7335" s="161" t="s">
        <v>133</v>
      </c>
      <c r="F7335" s="163" t="s">
        <v>133</v>
      </c>
      <c r="G7335" s="266" t="s">
        <v>133</v>
      </c>
      <c r="H7335" s="163" t="s">
        <v>133</v>
      </c>
      <c r="I7335" s="163" t="s">
        <v>133</v>
      </c>
      <c r="J7335" s="163" t="s">
        <v>133</v>
      </c>
      <c r="K7335" s="164">
        <f t="shared" si="349"/>
        <v>0</v>
      </c>
      <c r="L7335" s="165">
        <f t="shared" si="350"/>
        <v>0</v>
      </c>
      <c r="M7335" s="172">
        <v>127</v>
      </c>
      <c r="N7335" s="172">
        <v>64</v>
      </c>
      <c r="O7335" s="167" t="s">
        <v>133</v>
      </c>
      <c r="P7335" s="260" t="e">
        <f t="shared" si="348"/>
        <v>#NUM!</v>
      </c>
      <c r="S7335" s="272"/>
    </row>
    <row r="7336" spans="1:19">
      <c r="A7336" s="161" t="s">
        <v>8568</v>
      </c>
      <c r="C7336" s="161" t="s">
        <v>133</v>
      </c>
      <c r="F7336" s="163" t="s">
        <v>133</v>
      </c>
      <c r="G7336" s="266" t="s">
        <v>133</v>
      </c>
      <c r="H7336" s="163" t="s">
        <v>133</v>
      </c>
      <c r="I7336" s="163" t="s">
        <v>133</v>
      </c>
      <c r="J7336" s="163" t="s">
        <v>133</v>
      </c>
      <c r="K7336" s="164">
        <f t="shared" si="349"/>
        <v>0</v>
      </c>
      <c r="L7336" s="165">
        <f t="shared" si="350"/>
        <v>0</v>
      </c>
      <c r="M7336" s="172">
        <v>127</v>
      </c>
      <c r="N7336" s="172">
        <v>64</v>
      </c>
      <c r="O7336" s="167" t="s">
        <v>133</v>
      </c>
      <c r="P7336" s="260" t="e">
        <f t="shared" si="348"/>
        <v>#NUM!</v>
      </c>
      <c r="S7336" s="272"/>
    </row>
    <row r="7337" spans="1:19">
      <c r="A7337" s="161" t="s">
        <v>8569</v>
      </c>
      <c r="C7337" s="161" t="s">
        <v>133</v>
      </c>
      <c r="F7337" s="163" t="s">
        <v>133</v>
      </c>
      <c r="G7337" s="266" t="s">
        <v>133</v>
      </c>
      <c r="H7337" s="163" t="s">
        <v>133</v>
      </c>
      <c r="I7337" s="163" t="s">
        <v>133</v>
      </c>
      <c r="J7337" s="163" t="s">
        <v>133</v>
      </c>
      <c r="K7337" s="164">
        <f t="shared" si="349"/>
        <v>0</v>
      </c>
      <c r="L7337" s="165">
        <f t="shared" si="350"/>
        <v>0</v>
      </c>
      <c r="M7337" s="172">
        <v>127</v>
      </c>
      <c r="N7337" s="172">
        <v>64</v>
      </c>
      <c r="O7337" s="167" t="s">
        <v>133</v>
      </c>
      <c r="P7337" s="260" t="e">
        <f t="shared" si="348"/>
        <v>#NUM!</v>
      </c>
      <c r="S7337" s="272"/>
    </row>
    <row r="7338" spans="1:19">
      <c r="A7338" s="161" t="s">
        <v>8570</v>
      </c>
      <c r="C7338" s="161" t="s">
        <v>133</v>
      </c>
      <c r="F7338" s="163" t="s">
        <v>133</v>
      </c>
      <c r="G7338" s="266" t="s">
        <v>133</v>
      </c>
      <c r="H7338" s="163" t="s">
        <v>133</v>
      </c>
      <c r="I7338" s="163" t="s">
        <v>133</v>
      </c>
      <c r="J7338" s="163" t="s">
        <v>133</v>
      </c>
      <c r="K7338" s="164">
        <f t="shared" si="349"/>
        <v>0</v>
      </c>
      <c r="L7338" s="165">
        <f t="shared" si="350"/>
        <v>0</v>
      </c>
      <c r="M7338" s="172">
        <v>127</v>
      </c>
      <c r="N7338" s="172">
        <v>64</v>
      </c>
      <c r="O7338" s="167" t="s">
        <v>133</v>
      </c>
      <c r="P7338" s="260" t="e">
        <f t="shared" si="348"/>
        <v>#NUM!</v>
      </c>
      <c r="S7338" s="272"/>
    </row>
    <row r="7339" spans="1:19">
      <c r="A7339" s="161" t="s">
        <v>8571</v>
      </c>
      <c r="C7339" s="161" t="s">
        <v>133</v>
      </c>
      <c r="F7339" s="163" t="s">
        <v>133</v>
      </c>
      <c r="G7339" s="266" t="s">
        <v>133</v>
      </c>
      <c r="H7339" s="163" t="s">
        <v>133</v>
      </c>
      <c r="I7339" s="163" t="s">
        <v>133</v>
      </c>
      <c r="J7339" s="163" t="s">
        <v>133</v>
      </c>
      <c r="K7339" s="164">
        <f t="shared" si="349"/>
        <v>0</v>
      </c>
      <c r="L7339" s="165">
        <f t="shared" si="350"/>
        <v>0</v>
      </c>
      <c r="M7339" s="172">
        <v>127</v>
      </c>
      <c r="N7339" s="172">
        <v>64</v>
      </c>
      <c r="O7339" s="167" t="s">
        <v>133</v>
      </c>
      <c r="P7339" s="260" t="e">
        <f t="shared" si="348"/>
        <v>#NUM!</v>
      </c>
      <c r="S7339" s="272"/>
    </row>
    <row r="7340" spans="1:19">
      <c r="A7340" s="161" t="s">
        <v>8572</v>
      </c>
      <c r="C7340" s="161" t="s">
        <v>133</v>
      </c>
      <c r="F7340" s="163" t="s">
        <v>133</v>
      </c>
      <c r="G7340" s="266" t="s">
        <v>133</v>
      </c>
      <c r="H7340" s="163" t="s">
        <v>133</v>
      </c>
      <c r="I7340" s="163" t="s">
        <v>133</v>
      </c>
      <c r="J7340" s="163" t="s">
        <v>133</v>
      </c>
      <c r="K7340" s="164">
        <f t="shared" si="349"/>
        <v>0</v>
      </c>
      <c r="L7340" s="165">
        <f t="shared" si="350"/>
        <v>0</v>
      </c>
      <c r="M7340" s="172">
        <v>127</v>
      </c>
      <c r="N7340" s="172">
        <v>64</v>
      </c>
      <c r="O7340" s="167" t="s">
        <v>133</v>
      </c>
      <c r="P7340" s="260" t="e">
        <f t="shared" si="348"/>
        <v>#NUM!</v>
      </c>
      <c r="S7340" s="272"/>
    </row>
    <row r="7341" spans="1:19">
      <c r="A7341" s="161" t="s">
        <v>8573</v>
      </c>
      <c r="C7341" s="161" t="s">
        <v>133</v>
      </c>
      <c r="F7341" s="163" t="s">
        <v>133</v>
      </c>
      <c r="G7341" s="266" t="s">
        <v>133</v>
      </c>
      <c r="H7341" s="163" t="s">
        <v>133</v>
      </c>
      <c r="I7341" s="163" t="s">
        <v>133</v>
      </c>
      <c r="J7341" s="163" t="s">
        <v>133</v>
      </c>
      <c r="K7341" s="164">
        <f t="shared" si="349"/>
        <v>0</v>
      </c>
      <c r="L7341" s="165">
        <f t="shared" si="350"/>
        <v>0</v>
      </c>
      <c r="M7341" s="172">
        <v>127</v>
      </c>
      <c r="N7341" s="172">
        <v>64</v>
      </c>
      <c r="O7341" s="167" t="s">
        <v>133</v>
      </c>
      <c r="P7341" s="260" t="e">
        <f t="shared" si="348"/>
        <v>#NUM!</v>
      </c>
      <c r="S7341" s="272"/>
    </row>
    <row r="7342" spans="1:19">
      <c r="A7342" s="161" t="s">
        <v>8574</v>
      </c>
      <c r="C7342" s="161" t="s">
        <v>133</v>
      </c>
      <c r="F7342" s="163" t="s">
        <v>133</v>
      </c>
      <c r="G7342" s="266" t="s">
        <v>133</v>
      </c>
      <c r="H7342" s="163" t="s">
        <v>133</v>
      </c>
      <c r="I7342" s="163" t="s">
        <v>133</v>
      </c>
      <c r="J7342" s="163" t="s">
        <v>133</v>
      </c>
      <c r="K7342" s="164">
        <f t="shared" si="349"/>
        <v>0</v>
      </c>
      <c r="L7342" s="165">
        <f t="shared" si="350"/>
        <v>0</v>
      </c>
      <c r="M7342" s="172">
        <v>127</v>
      </c>
      <c r="N7342" s="172">
        <v>64</v>
      </c>
      <c r="O7342" s="167" t="s">
        <v>133</v>
      </c>
      <c r="P7342" s="260" t="e">
        <f t="shared" si="348"/>
        <v>#NUM!</v>
      </c>
      <c r="S7342" s="272"/>
    </row>
    <row r="7343" spans="1:19">
      <c r="A7343" s="161" t="s">
        <v>8575</v>
      </c>
      <c r="C7343" s="161" t="s">
        <v>133</v>
      </c>
      <c r="F7343" s="163" t="s">
        <v>133</v>
      </c>
      <c r="G7343" s="266" t="s">
        <v>133</v>
      </c>
      <c r="H7343" s="163" t="s">
        <v>133</v>
      </c>
      <c r="I7343" s="163" t="s">
        <v>133</v>
      </c>
      <c r="J7343" s="163" t="s">
        <v>133</v>
      </c>
      <c r="K7343" s="164">
        <f t="shared" si="349"/>
        <v>0</v>
      </c>
      <c r="L7343" s="165">
        <f t="shared" si="350"/>
        <v>0</v>
      </c>
      <c r="M7343" s="172">
        <v>127</v>
      </c>
      <c r="N7343" s="172">
        <v>64</v>
      </c>
      <c r="O7343" s="167" t="s">
        <v>133</v>
      </c>
      <c r="P7343" s="260" t="e">
        <f t="shared" si="348"/>
        <v>#NUM!</v>
      </c>
      <c r="S7343" s="272"/>
    </row>
    <row r="7344" spans="1:19">
      <c r="A7344" s="161" t="s">
        <v>8576</v>
      </c>
      <c r="C7344" s="161" t="s">
        <v>133</v>
      </c>
      <c r="F7344" s="163" t="s">
        <v>133</v>
      </c>
      <c r="G7344" s="266" t="s">
        <v>133</v>
      </c>
      <c r="H7344" s="163" t="s">
        <v>133</v>
      </c>
      <c r="I7344" s="163" t="s">
        <v>133</v>
      </c>
      <c r="J7344" s="163" t="s">
        <v>133</v>
      </c>
      <c r="K7344" s="164">
        <f t="shared" si="349"/>
        <v>0</v>
      </c>
      <c r="L7344" s="165">
        <f t="shared" si="350"/>
        <v>0</v>
      </c>
      <c r="M7344" s="172">
        <v>127</v>
      </c>
      <c r="N7344" s="172">
        <v>64</v>
      </c>
      <c r="O7344" s="167" t="s">
        <v>133</v>
      </c>
      <c r="P7344" s="260" t="e">
        <f t="shared" si="348"/>
        <v>#NUM!</v>
      </c>
      <c r="S7344" s="272"/>
    </row>
    <row r="7345" spans="1:19">
      <c r="A7345" s="161" t="s">
        <v>8577</v>
      </c>
      <c r="C7345" s="161" t="s">
        <v>133</v>
      </c>
      <c r="F7345" s="163" t="s">
        <v>133</v>
      </c>
      <c r="G7345" s="266" t="s">
        <v>133</v>
      </c>
      <c r="H7345" s="163" t="s">
        <v>133</v>
      </c>
      <c r="I7345" s="163" t="s">
        <v>133</v>
      </c>
      <c r="J7345" s="163" t="s">
        <v>133</v>
      </c>
      <c r="K7345" s="164">
        <f t="shared" si="349"/>
        <v>0</v>
      </c>
      <c r="L7345" s="165">
        <f t="shared" si="350"/>
        <v>0</v>
      </c>
      <c r="M7345" s="172">
        <v>127</v>
      </c>
      <c r="N7345" s="172">
        <v>64</v>
      </c>
      <c r="O7345" s="167" t="s">
        <v>133</v>
      </c>
      <c r="P7345" s="260" t="e">
        <f t="shared" si="348"/>
        <v>#NUM!</v>
      </c>
      <c r="S7345" s="272"/>
    </row>
    <row r="7346" spans="1:19">
      <c r="A7346" s="161" t="s">
        <v>8578</v>
      </c>
      <c r="C7346" s="161" t="s">
        <v>133</v>
      </c>
      <c r="F7346" s="163" t="s">
        <v>133</v>
      </c>
      <c r="G7346" s="266" t="s">
        <v>133</v>
      </c>
      <c r="H7346" s="163" t="s">
        <v>133</v>
      </c>
      <c r="I7346" s="163" t="s">
        <v>133</v>
      </c>
      <c r="J7346" s="163" t="s">
        <v>133</v>
      </c>
      <c r="K7346" s="164">
        <f t="shared" si="349"/>
        <v>0</v>
      </c>
      <c r="L7346" s="165">
        <f t="shared" si="350"/>
        <v>0</v>
      </c>
      <c r="M7346" s="172">
        <v>127</v>
      </c>
      <c r="N7346" s="172">
        <v>64</v>
      </c>
      <c r="O7346" s="167" t="s">
        <v>133</v>
      </c>
      <c r="P7346" s="260" t="e">
        <f t="shared" si="348"/>
        <v>#NUM!</v>
      </c>
      <c r="S7346" s="272"/>
    </row>
    <row r="7347" spans="1:19">
      <c r="A7347" s="161" t="s">
        <v>8579</v>
      </c>
      <c r="C7347" s="161" t="s">
        <v>133</v>
      </c>
      <c r="F7347" s="163" t="s">
        <v>133</v>
      </c>
      <c r="G7347" s="266" t="s">
        <v>133</v>
      </c>
      <c r="H7347" s="163" t="s">
        <v>133</v>
      </c>
      <c r="I7347" s="163" t="s">
        <v>133</v>
      </c>
      <c r="J7347" s="163" t="s">
        <v>133</v>
      </c>
      <c r="K7347" s="164">
        <f t="shared" si="349"/>
        <v>0</v>
      </c>
      <c r="L7347" s="165">
        <f t="shared" si="350"/>
        <v>0</v>
      </c>
      <c r="M7347" s="172">
        <v>127</v>
      </c>
      <c r="N7347" s="172">
        <v>64</v>
      </c>
      <c r="O7347" s="167" t="s">
        <v>133</v>
      </c>
      <c r="P7347" s="260" t="e">
        <f t="shared" si="348"/>
        <v>#NUM!</v>
      </c>
      <c r="S7347" s="272"/>
    </row>
    <row r="7348" spans="1:19">
      <c r="A7348" s="161" t="s">
        <v>8580</v>
      </c>
      <c r="C7348" s="161" t="s">
        <v>133</v>
      </c>
      <c r="F7348" s="163" t="s">
        <v>133</v>
      </c>
      <c r="G7348" s="266" t="s">
        <v>133</v>
      </c>
      <c r="H7348" s="163" t="s">
        <v>133</v>
      </c>
      <c r="I7348" s="163" t="s">
        <v>133</v>
      </c>
      <c r="J7348" s="163" t="s">
        <v>133</v>
      </c>
      <c r="K7348" s="164">
        <f t="shared" si="349"/>
        <v>0</v>
      </c>
      <c r="L7348" s="165">
        <f t="shared" si="350"/>
        <v>0</v>
      </c>
      <c r="M7348" s="172">
        <v>127</v>
      </c>
      <c r="N7348" s="172">
        <v>64</v>
      </c>
      <c r="O7348" s="167" t="s">
        <v>133</v>
      </c>
      <c r="P7348" s="260" t="e">
        <f t="shared" si="348"/>
        <v>#NUM!</v>
      </c>
      <c r="S7348" s="272"/>
    </row>
    <row r="7349" spans="1:19">
      <c r="A7349" s="161" t="s">
        <v>8581</v>
      </c>
      <c r="C7349" s="161" t="s">
        <v>133</v>
      </c>
      <c r="F7349" s="163" t="s">
        <v>133</v>
      </c>
      <c r="G7349" s="266" t="s">
        <v>133</v>
      </c>
      <c r="H7349" s="163" t="s">
        <v>133</v>
      </c>
      <c r="I7349" s="163" t="s">
        <v>133</v>
      </c>
      <c r="J7349" s="163" t="s">
        <v>133</v>
      </c>
      <c r="K7349" s="164">
        <f t="shared" si="349"/>
        <v>0</v>
      </c>
      <c r="L7349" s="165">
        <f t="shared" si="350"/>
        <v>0</v>
      </c>
      <c r="M7349" s="172">
        <v>127</v>
      </c>
      <c r="N7349" s="172">
        <v>64</v>
      </c>
      <c r="O7349" s="167" t="s">
        <v>133</v>
      </c>
      <c r="P7349" s="260" t="e">
        <f t="shared" si="348"/>
        <v>#NUM!</v>
      </c>
      <c r="S7349" s="272"/>
    </row>
    <row r="7350" spans="1:19">
      <c r="A7350" s="161" t="s">
        <v>8582</v>
      </c>
      <c r="C7350" s="161" t="s">
        <v>133</v>
      </c>
      <c r="F7350" s="163" t="s">
        <v>133</v>
      </c>
      <c r="G7350" s="266" t="s">
        <v>133</v>
      </c>
      <c r="H7350" s="163" t="s">
        <v>133</v>
      </c>
      <c r="I7350" s="163" t="s">
        <v>133</v>
      </c>
      <c r="J7350" s="163" t="s">
        <v>133</v>
      </c>
      <c r="K7350" s="164">
        <f t="shared" si="349"/>
        <v>0</v>
      </c>
      <c r="L7350" s="165">
        <f t="shared" si="350"/>
        <v>0</v>
      </c>
      <c r="M7350" s="172">
        <v>127</v>
      </c>
      <c r="N7350" s="172">
        <v>64</v>
      </c>
      <c r="O7350" s="167" t="s">
        <v>133</v>
      </c>
      <c r="P7350" s="260" t="e">
        <f t="shared" si="348"/>
        <v>#NUM!</v>
      </c>
      <c r="S7350" s="272"/>
    </row>
    <row r="7351" spans="1:19">
      <c r="A7351" s="161" t="s">
        <v>8583</v>
      </c>
      <c r="C7351" s="161" t="s">
        <v>133</v>
      </c>
      <c r="F7351" s="163" t="s">
        <v>133</v>
      </c>
      <c r="G7351" s="266" t="s">
        <v>133</v>
      </c>
      <c r="H7351" s="163" t="s">
        <v>133</v>
      </c>
      <c r="I7351" s="163" t="s">
        <v>133</v>
      </c>
      <c r="J7351" s="163" t="s">
        <v>133</v>
      </c>
      <c r="K7351" s="164">
        <f t="shared" si="349"/>
        <v>0</v>
      </c>
      <c r="L7351" s="165">
        <f t="shared" si="350"/>
        <v>0</v>
      </c>
      <c r="M7351" s="172">
        <v>127</v>
      </c>
      <c r="N7351" s="172">
        <v>64</v>
      </c>
      <c r="O7351" s="167" t="s">
        <v>133</v>
      </c>
      <c r="P7351" s="260" t="e">
        <f t="shared" si="348"/>
        <v>#NUM!</v>
      </c>
      <c r="S7351" s="272"/>
    </row>
    <row r="7352" spans="1:19">
      <c r="A7352" s="161" t="s">
        <v>8584</v>
      </c>
      <c r="C7352" s="161" t="s">
        <v>133</v>
      </c>
      <c r="F7352" s="163" t="s">
        <v>133</v>
      </c>
      <c r="G7352" s="266" t="s">
        <v>133</v>
      </c>
      <c r="H7352" s="163" t="s">
        <v>133</v>
      </c>
      <c r="I7352" s="163" t="s">
        <v>133</v>
      </c>
      <c r="J7352" s="163" t="s">
        <v>133</v>
      </c>
      <c r="K7352" s="164">
        <f t="shared" si="349"/>
        <v>0</v>
      </c>
      <c r="L7352" s="165">
        <f t="shared" si="350"/>
        <v>0</v>
      </c>
      <c r="M7352" s="172">
        <v>127</v>
      </c>
      <c r="N7352" s="172">
        <v>64</v>
      </c>
      <c r="O7352" s="167" t="s">
        <v>133</v>
      </c>
      <c r="P7352" s="260" t="e">
        <f t="shared" si="348"/>
        <v>#NUM!</v>
      </c>
      <c r="S7352" s="272"/>
    </row>
    <row r="7353" spans="1:19">
      <c r="A7353" s="161" t="s">
        <v>8585</v>
      </c>
      <c r="C7353" s="161" t="s">
        <v>133</v>
      </c>
      <c r="F7353" s="163" t="s">
        <v>133</v>
      </c>
      <c r="G7353" s="266" t="s">
        <v>133</v>
      </c>
      <c r="H7353" s="163" t="s">
        <v>133</v>
      </c>
      <c r="I7353" s="163" t="s">
        <v>133</v>
      </c>
      <c r="J7353" s="163" t="s">
        <v>133</v>
      </c>
      <c r="K7353" s="164">
        <f t="shared" si="349"/>
        <v>0</v>
      </c>
      <c r="L7353" s="165">
        <f t="shared" si="350"/>
        <v>0</v>
      </c>
      <c r="M7353" s="172">
        <v>127</v>
      </c>
      <c r="N7353" s="172">
        <v>64</v>
      </c>
      <c r="O7353" s="167" t="s">
        <v>133</v>
      </c>
      <c r="P7353" s="260" t="e">
        <f t="shared" si="348"/>
        <v>#NUM!</v>
      </c>
      <c r="S7353" s="272"/>
    </row>
    <row r="7354" spans="1:19">
      <c r="A7354" s="161" t="s">
        <v>8586</v>
      </c>
      <c r="C7354" s="161" t="s">
        <v>133</v>
      </c>
      <c r="F7354" s="163" t="s">
        <v>133</v>
      </c>
      <c r="G7354" s="266" t="s">
        <v>133</v>
      </c>
      <c r="H7354" s="163" t="s">
        <v>133</v>
      </c>
      <c r="I7354" s="163" t="s">
        <v>133</v>
      </c>
      <c r="J7354" s="163" t="s">
        <v>133</v>
      </c>
      <c r="K7354" s="164">
        <f t="shared" si="349"/>
        <v>0</v>
      </c>
      <c r="L7354" s="165">
        <f t="shared" si="350"/>
        <v>0</v>
      </c>
      <c r="M7354" s="172">
        <v>127</v>
      </c>
      <c r="N7354" s="172">
        <v>64</v>
      </c>
      <c r="O7354" s="167" t="s">
        <v>133</v>
      </c>
      <c r="P7354" s="260" t="e">
        <f t="shared" si="348"/>
        <v>#NUM!</v>
      </c>
      <c r="S7354" s="272"/>
    </row>
    <row r="7355" spans="1:19">
      <c r="A7355" s="161" t="s">
        <v>8587</v>
      </c>
      <c r="C7355" s="161" t="s">
        <v>133</v>
      </c>
      <c r="F7355" s="163" t="s">
        <v>133</v>
      </c>
      <c r="G7355" s="266" t="s">
        <v>133</v>
      </c>
      <c r="H7355" s="163" t="s">
        <v>133</v>
      </c>
      <c r="I7355" s="163" t="s">
        <v>133</v>
      </c>
      <c r="J7355" s="163" t="s">
        <v>133</v>
      </c>
      <c r="K7355" s="164">
        <f t="shared" si="349"/>
        <v>0</v>
      </c>
      <c r="L7355" s="165">
        <f t="shared" si="350"/>
        <v>0</v>
      </c>
      <c r="M7355" s="172">
        <v>127</v>
      </c>
      <c r="N7355" s="172">
        <v>64</v>
      </c>
      <c r="O7355" s="167" t="s">
        <v>133</v>
      </c>
      <c r="P7355" s="260" t="e">
        <f t="shared" si="348"/>
        <v>#NUM!</v>
      </c>
      <c r="S7355" s="272"/>
    </row>
    <row r="7356" spans="1:19">
      <c r="A7356" s="161" t="s">
        <v>8588</v>
      </c>
      <c r="C7356" s="161" t="s">
        <v>133</v>
      </c>
      <c r="F7356" s="163" t="s">
        <v>133</v>
      </c>
      <c r="G7356" s="266" t="s">
        <v>133</v>
      </c>
      <c r="H7356" s="163" t="s">
        <v>133</v>
      </c>
      <c r="I7356" s="163" t="s">
        <v>133</v>
      </c>
      <c r="J7356" s="163" t="s">
        <v>133</v>
      </c>
      <c r="K7356" s="164">
        <f t="shared" si="349"/>
        <v>0</v>
      </c>
      <c r="L7356" s="165">
        <f t="shared" si="350"/>
        <v>0</v>
      </c>
      <c r="M7356" s="172">
        <v>127</v>
      </c>
      <c r="N7356" s="172">
        <v>64</v>
      </c>
      <c r="O7356" s="167" t="s">
        <v>133</v>
      </c>
      <c r="P7356" s="260" t="e">
        <f t="shared" si="348"/>
        <v>#NUM!</v>
      </c>
      <c r="S7356" s="272"/>
    </row>
    <row r="7357" spans="1:19">
      <c r="A7357" s="161" t="s">
        <v>8589</v>
      </c>
      <c r="C7357" s="161" t="s">
        <v>133</v>
      </c>
      <c r="F7357" s="163" t="s">
        <v>133</v>
      </c>
      <c r="G7357" s="266" t="s">
        <v>133</v>
      </c>
      <c r="H7357" s="163" t="s">
        <v>133</v>
      </c>
      <c r="I7357" s="163" t="s">
        <v>133</v>
      </c>
      <c r="J7357" s="163" t="s">
        <v>133</v>
      </c>
      <c r="K7357" s="164">
        <f t="shared" si="349"/>
        <v>0</v>
      </c>
      <c r="L7357" s="165">
        <f t="shared" si="350"/>
        <v>0</v>
      </c>
      <c r="M7357" s="172">
        <v>127</v>
      </c>
      <c r="N7357" s="172">
        <v>64</v>
      </c>
      <c r="O7357" s="167" t="s">
        <v>133</v>
      </c>
      <c r="P7357" s="260" t="e">
        <f t="shared" si="348"/>
        <v>#NUM!</v>
      </c>
      <c r="S7357" s="272"/>
    </row>
    <row r="7358" spans="1:19">
      <c r="A7358" s="161" t="s">
        <v>8590</v>
      </c>
      <c r="C7358" s="161" t="s">
        <v>133</v>
      </c>
      <c r="F7358" s="163" t="s">
        <v>133</v>
      </c>
      <c r="G7358" s="266" t="s">
        <v>133</v>
      </c>
      <c r="H7358" s="163" t="s">
        <v>133</v>
      </c>
      <c r="I7358" s="163" t="s">
        <v>133</v>
      </c>
      <c r="J7358" s="163" t="s">
        <v>133</v>
      </c>
      <c r="K7358" s="164">
        <f t="shared" si="349"/>
        <v>0</v>
      </c>
      <c r="L7358" s="165">
        <f t="shared" si="350"/>
        <v>0</v>
      </c>
      <c r="M7358" s="172">
        <v>127</v>
      </c>
      <c r="N7358" s="172">
        <v>64</v>
      </c>
      <c r="O7358" s="167" t="s">
        <v>133</v>
      </c>
      <c r="P7358" s="260" t="e">
        <f t="shared" si="348"/>
        <v>#NUM!</v>
      </c>
      <c r="S7358" s="272"/>
    </row>
    <row r="7359" spans="1:19">
      <c r="A7359" s="161" t="s">
        <v>8591</v>
      </c>
      <c r="C7359" s="161" t="s">
        <v>133</v>
      </c>
      <c r="F7359" s="163" t="s">
        <v>133</v>
      </c>
      <c r="G7359" s="266" t="s">
        <v>133</v>
      </c>
      <c r="H7359" s="163" t="s">
        <v>133</v>
      </c>
      <c r="I7359" s="163" t="s">
        <v>133</v>
      </c>
      <c r="J7359" s="163" t="s">
        <v>133</v>
      </c>
      <c r="K7359" s="164">
        <f t="shared" si="349"/>
        <v>0</v>
      </c>
      <c r="L7359" s="165">
        <f t="shared" si="350"/>
        <v>0</v>
      </c>
      <c r="M7359" s="172">
        <v>127</v>
      </c>
      <c r="N7359" s="172">
        <v>64</v>
      </c>
      <c r="O7359" s="167" t="s">
        <v>133</v>
      </c>
      <c r="P7359" s="260" t="e">
        <f t="shared" si="348"/>
        <v>#NUM!</v>
      </c>
      <c r="S7359" s="272"/>
    </row>
    <row r="7360" spans="1:19">
      <c r="A7360" s="161" t="s">
        <v>8592</v>
      </c>
      <c r="C7360" s="161" t="s">
        <v>133</v>
      </c>
      <c r="F7360" s="163" t="s">
        <v>133</v>
      </c>
      <c r="G7360" s="266" t="s">
        <v>133</v>
      </c>
      <c r="H7360" s="163" t="s">
        <v>133</v>
      </c>
      <c r="I7360" s="163" t="s">
        <v>133</v>
      </c>
      <c r="J7360" s="163" t="s">
        <v>133</v>
      </c>
      <c r="K7360" s="164">
        <f t="shared" si="349"/>
        <v>0</v>
      </c>
      <c r="L7360" s="165">
        <f t="shared" si="350"/>
        <v>0</v>
      </c>
      <c r="M7360" s="172">
        <v>127</v>
      </c>
      <c r="N7360" s="172">
        <v>64</v>
      </c>
      <c r="O7360" s="167" t="s">
        <v>133</v>
      </c>
      <c r="P7360" s="260" t="e">
        <f t="shared" si="348"/>
        <v>#NUM!</v>
      </c>
      <c r="S7360" s="272"/>
    </row>
    <row r="7361" spans="1:19">
      <c r="A7361" s="161" t="s">
        <v>8593</v>
      </c>
      <c r="C7361" s="161" t="s">
        <v>133</v>
      </c>
      <c r="F7361" s="163" t="s">
        <v>133</v>
      </c>
      <c r="G7361" s="266" t="s">
        <v>133</v>
      </c>
      <c r="H7361" s="163" t="s">
        <v>133</v>
      </c>
      <c r="I7361" s="163" t="s">
        <v>133</v>
      </c>
      <c r="J7361" s="163" t="s">
        <v>133</v>
      </c>
      <c r="K7361" s="164">
        <f t="shared" si="349"/>
        <v>0</v>
      </c>
      <c r="L7361" s="165">
        <f t="shared" si="350"/>
        <v>0</v>
      </c>
      <c r="M7361" s="172">
        <v>127</v>
      </c>
      <c r="N7361" s="172">
        <v>64</v>
      </c>
      <c r="O7361" s="167" t="s">
        <v>133</v>
      </c>
      <c r="P7361" s="260" t="e">
        <f t="shared" si="348"/>
        <v>#NUM!</v>
      </c>
      <c r="S7361" s="272"/>
    </row>
    <row r="7362" spans="1:19">
      <c r="A7362" s="161" t="s">
        <v>8594</v>
      </c>
      <c r="C7362" s="161" t="s">
        <v>133</v>
      </c>
      <c r="F7362" s="163" t="s">
        <v>133</v>
      </c>
      <c r="G7362" s="266" t="s">
        <v>133</v>
      </c>
      <c r="H7362" s="163" t="s">
        <v>133</v>
      </c>
      <c r="I7362" s="163" t="s">
        <v>133</v>
      </c>
      <c r="J7362" s="163" t="s">
        <v>133</v>
      </c>
      <c r="K7362" s="164">
        <f t="shared" si="349"/>
        <v>0</v>
      </c>
      <c r="L7362" s="165">
        <f t="shared" si="350"/>
        <v>0</v>
      </c>
      <c r="M7362" s="172">
        <v>127</v>
      </c>
      <c r="N7362" s="172">
        <v>64</v>
      </c>
      <c r="O7362" s="167" t="s">
        <v>133</v>
      </c>
      <c r="P7362" s="260" t="e">
        <f t="shared" si="348"/>
        <v>#NUM!</v>
      </c>
      <c r="S7362" s="272"/>
    </row>
    <row r="7363" spans="1:19">
      <c r="A7363" s="161" t="s">
        <v>8595</v>
      </c>
      <c r="C7363" s="161" t="s">
        <v>133</v>
      </c>
      <c r="F7363" s="163" t="s">
        <v>133</v>
      </c>
      <c r="G7363" s="266" t="s">
        <v>133</v>
      </c>
      <c r="H7363" s="163" t="s">
        <v>133</v>
      </c>
      <c r="I7363" s="163" t="s">
        <v>133</v>
      </c>
      <c r="J7363" s="163" t="s">
        <v>133</v>
      </c>
      <c r="K7363" s="164">
        <f t="shared" si="349"/>
        <v>0</v>
      </c>
      <c r="L7363" s="165">
        <f t="shared" si="350"/>
        <v>0</v>
      </c>
      <c r="M7363" s="172">
        <v>127</v>
      </c>
      <c r="N7363" s="172">
        <v>64</v>
      </c>
      <c r="O7363" s="167" t="s">
        <v>133</v>
      </c>
      <c r="P7363" s="260" t="e">
        <f t="shared" si="348"/>
        <v>#NUM!</v>
      </c>
      <c r="S7363" s="272"/>
    </row>
    <row r="7364" spans="1:19">
      <c r="A7364" s="161" t="s">
        <v>8596</v>
      </c>
      <c r="C7364" s="161" t="s">
        <v>133</v>
      </c>
      <c r="F7364" s="163" t="s">
        <v>133</v>
      </c>
      <c r="G7364" s="266" t="s">
        <v>133</v>
      </c>
      <c r="H7364" s="163" t="s">
        <v>133</v>
      </c>
      <c r="I7364" s="163" t="s">
        <v>133</v>
      </c>
      <c r="J7364" s="163" t="s">
        <v>133</v>
      </c>
      <c r="K7364" s="164">
        <f t="shared" si="349"/>
        <v>0</v>
      </c>
      <c r="L7364" s="165">
        <f t="shared" si="350"/>
        <v>0</v>
      </c>
      <c r="M7364" s="172">
        <v>127</v>
      </c>
      <c r="N7364" s="172">
        <v>64</v>
      </c>
      <c r="O7364" s="167" t="s">
        <v>133</v>
      </c>
      <c r="P7364" s="260" t="e">
        <f t="shared" si="348"/>
        <v>#NUM!</v>
      </c>
      <c r="S7364" s="272"/>
    </row>
    <row r="7365" spans="1:19">
      <c r="A7365" s="161" t="s">
        <v>8597</v>
      </c>
      <c r="C7365" s="161" t="s">
        <v>133</v>
      </c>
      <c r="F7365" s="163" t="s">
        <v>133</v>
      </c>
      <c r="G7365" s="266" t="s">
        <v>133</v>
      </c>
      <c r="H7365" s="163" t="s">
        <v>133</v>
      </c>
      <c r="I7365" s="163" t="s">
        <v>133</v>
      </c>
      <c r="J7365" s="163" t="s">
        <v>133</v>
      </c>
      <c r="K7365" s="164">
        <f t="shared" si="349"/>
        <v>0</v>
      </c>
      <c r="L7365" s="165">
        <f t="shared" si="350"/>
        <v>0</v>
      </c>
      <c r="M7365" s="172">
        <v>127</v>
      </c>
      <c r="N7365" s="172">
        <v>64</v>
      </c>
      <c r="O7365" s="167" t="s">
        <v>133</v>
      </c>
      <c r="P7365" s="260" t="e">
        <f t="shared" si="348"/>
        <v>#NUM!</v>
      </c>
      <c r="S7365" s="272"/>
    </row>
    <row r="7366" spans="1:19">
      <c r="A7366" s="161" t="s">
        <v>8598</v>
      </c>
      <c r="C7366" s="161" t="s">
        <v>133</v>
      </c>
      <c r="F7366" s="163" t="s">
        <v>133</v>
      </c>
      <c r="G7366" s="266" t="s">
        <v>133</v>
      </c>
      <c r="H7366" s="163" t="s">
        <v>133</v>
      </c>
      <c r="I7366" s="163" t="s">
        <v>133</v>
      </c>
      <c r="J7366" s="163" t="s">
        <v>133</v>
      </c>
      <c r="K7366" s="164">
        <f t="shared" si="349"/>
        <v>0</v>
      </c>
      <c r="L7366" s="165">
        <f t="shared" si="350"/>
        <v>0</v>
      </c>
      <c r="M7366" s="172">
        <v>127</v>
      </c>
      <c r="N7366" s="172">
        <v>64</v>
      </c>
      <c r="O7366" s="167" t="s">
        <v>133</v>
      </c>
      <c r="P7366" s="260" t="e">
        <f t="shared" si="348"/>
        <v>#NUM!</v>
      </c>
      <c r="S7366" s="272"/>
    </row>
    <row r="7367" spans="1:19">
      <c r="A7367" s="161" t="s">
        <v>8599</v>
      </c>
      <c r="C7367" s="161" t="s">
        <v>133</v>
      </c>
      <c r="F7367" s="163" t="s">
        <v>133</v>
      </c>
      <c r="G7367" s="266" t="s">
        <v>133</v>
      </c>
      <c r="H7367" s="163" t="s">
        <v>133</v>
      </c>
      <c r="I7367" s="163" t="s">
        <v>133</v>
      </c>
      <c r="J7367" s="163" t="s">
        <v>133</v>
      </c>
      <c r="K7367" s="164">
        <f t="shared" si="349"/>
        <v>0</v>
      </c>
      <c r="L7367" s="165">
        <f t="shared" si="350"/>
        <v>0</v>
      </c>
      <c r="M7367" s="172">
        <v>127</v>
      </c>
      <c r="N7367" s="172">
        <v>64</v>
      </c>
      <c r="O7367" s="167" t="s">
        <v>133</v>
      </c>
      <c r="P7367" s="260" t="e">
        <f t="shared" si="348"/>
        <v>#NUM!</v>
      </c>
      <c r="S7367" s="272"/>
    </row>
    <row r="7368" spans="1:19">
      <c r="A7368" s="161" t="s">
        <v>8600</v>
      </c>
      <c r="C7368" s="161" t="s">
        <v>133</v>
      </c>
      <c r="F7368" s="163" t="s">
        <v>133</v>
      </c>
      <c r="G7368" s="266" t="s">
        <v>133</v>
      </c>
      <c r="H7368" s="163" t="s">
        <v>133</v>
      </c>
      <c r="I7368" s="163" t="s">
        <v>133</v>
      </c>
      <c r="J7368" s="163" t="s">
        <v>133</v>
      </c>
      <c r="K7368" s="164">
        <f t="shared" si="349"/>
        <v>0</v>
      </c>
      <c r="L7368" s="165">
        <f t="shared" si="350"/>
        <v>0</v>
      </c>
      <c r="M7368" s="172">
        <v>127</v>
      </c>
      <c r="N7368" s="172">
        <v>64</v>
      </c>
      <c r="O7368" s="167" t="s">
        <v>133</v>
      </c>
      <c r="P7368" s="260" t="e">
        <f t="shared" si="348"/>
        <v>#NUM!</v>
      </c>
      <c r="S7368" s="272"/>
    </row>
    <row r="7369" spans="1:19">
      <c r="A7369" s="161" t="s">
        <v>8601</v>
      </c>
      <c r="C7369" s="161" t="s">
        <v>133</v>
      </c>
      <c r="F7369" s="163" t="s">
        <v>133</v>
      </c>
      <c r="G7369" s="266" t="s">
        <v>133</v>
      </c>
      <c r="H7369" s="163" t="s">
        <v>133</v>
      </c>
      <c r="I7369" s="163" t="s">
        <v>133</v>
      </c>
      <c r="J7369" s="163" t="s">
        <v>133</v>
      </c>
      <c r="K7369" s="164">
        <f t="shared" si="349"/>
        <v>0</v>
      </c>
      <c r="L7369" s="165">
        <f t="shared" si="350"/>
        <v>0</v>
      </c>
      <c r="M7369" s="172">
        <v>127</v>
      </c>
      <c r="N7369" s="172">
        <v>64</v>
      </c>
      <c r="O7369" s="167" t="s">
        <v>133</v>
      </c>
      <c r="P7369" s="260" t="e">
        <f t="shared" si="348"/>
        <v>#NUM!</v>
      </c>
      <c r="S7369" s="272"/>
    </row>
    <row r="7370" spans="1:19">
      <c r="A7370" s="161" t="s">
        <v>8602</v>
      </c>
      <c r="C7370" s="161" t="s">
        <v>133</v>
      </c>
      <c r="F7370" s="163" t="s">
        <v>133</v>
      </c>
      <c r="G7370" s="266" t="s">
        <v>133</v>
      </c>
      <c r="H7370" s="163" t="s">
        <v>133</v>
      </c>
      <c r="I7370" s="163" t="s">
        <v>133</v>
      </c>
      <c r="J7370" s="163" t="s">
        <v>133</v>
      </c>
      <c r="K7370" s="164">
        <f t="shared" si="349"/>
        <v>0</v>
      </c>
      <c r="L7370" s="165">
        <f t="shared" si="350"/>
        <v>0</v>
      </c>
      <c r="M7370" s="172">
        <v>127</v>
      </c>
      <c r="N7370" s="172">
        <v>64</v>
      </c>
      <c r="O7370" s="167" t="s">
        <v>133</v>
      </c>
      <c r="P7370" s="260" t="e">
        <f t="shared" si="348"/>
        <v>#NUM!</v>
      </c>
      <c r="S7370" s="272"/>
    </row>
    <row r="7371" spans="1:19">
      <c r="A7371" s="161" t="s">
        <v>8603</v>
      </c>
      <c r="C7371" s="161" t="s">
        <v>133</v>
      </c>
      <c r="F7371" s="163" t="s">
        <v>133</v>
      </c>
      <c r="G7371" s="266" t="s">
        <v>133</v>
      </c>
      <c r="H7371" s="163" t="s">
        <v>133</v>
      </c>
      <c r="I7371" s="163" t="s">
        <v>133</v>
      </c>
      <c r="J7371" s="163" t="s">
        <v>133</v>
      </c>
      <c r="K7371" s="164">
        <f t="shared" si="349"/>
        <v>0</v>
      </c>
      <c r="L7371" s="165">
        <f t="shared" si="350"/>
        <v>0</v>
      </c>
      <c r="M7371" s="172">
        <v>127</v>
      </c>
      <c r="N7371" s="172">
        <v>64</v>
      </c>
      <c r="O7371" s="167" t="s">
        <v>133</v>
      </c>
      <c r="P7371" s="260" t="e">
        <f t="shared" si="348"/>
        <v>#NUM!</v>
      </c>
      <c r="S7371" s="272"/>
    </row>
    <row r="7372" spans="1:19">
      <c r="A7372" s="161" t="s">
        <v>8604</v>
      </c>
      <c r="C7372" s="161" t="s">
        <v>133</v>
      </c>
      <c r="F7372" s="163" t="s">
        <v>133</v>
      </c>
      <c r="G7372" s="266" t="s">
        <v>133</v>
      </c>
      <c r="H7372" s="163" t="s">
        <v>133</v>
      </c>
      <c r="I7372" s="163" t="s">
        <v>133</v>
      </c>
      <c r="J7372" s="163" t="s">
        <v>133</v>
      </c>
      <c r="K7372" s="164">
        <f t="shared" si="349"/>
        <v>0</v>
      </c>
      <c r="L7372" s="165">
        <f t="shared" si="350"/>
        <v>0</v>
      </c>
      <c r="M7372" s="172">
        <v>127</v>
      </c>
      <c r="N7372" s="172">
        <v>64</v>
      </c>
      <c r="O7372" s="167" t="s">
        <v>133</v>
      </c>
      <c r="P7372" s="260" t="e">
        <f t="shared" si="348"/>
        <v>#NUM!</v>
      </c>
      <c r="S7372" s="272"/>
    </row>
    <row r="7373" spans="1:19">
      <c r="A7373" s="161" t="s">
        <v>8605</v>
      </c>
      <c r="C7373" s="161" t="s">
        <v>133</v>
      </c>
      <c r="F7373" s="163" t="s">
        <v>133</v>
      </c>
      <c r="G7373" s="266" t="s">
        <v>133</v>
      </c>
      <c r="H7373" s="163" t="s">
        <v>133</v>
      </c>
      <c r="I7373" s="163" t="s">
        <v>133</v>
      </c>
      <c r="J7373" s="163" t="s">
        <v>133</v>
      </c>
      <c r="K7373" s="164">
        <f t="shared" si="349"/>
        <v>0</v>
      </c>
      <c r="L7373" s="165">
        <f t="shared" si="350"/>
        <v>0</v>
      </c>
      <c r="M7373" s="172">
        <v>127</v>
      </c>
      <c r="N7373" s="172">
        <v>64</v>
      </c>
      <c r="O7373" s="167" t="s">
        <v>133</v>
      </c>
      <c r="P7373" s="260" t="e">
        <f t="shared" si="348"/>
        <v>#NUM!</v>
      </c>
      <c r="S7373" s="272"/>
    </row>
    <row r="7374" spans="1:19">
      <c r="A7374" s="161" t="s">
        <v>8606</v>
      </c>
      <c r="C7374" s="161" t="s">
        <v>133</v>
      </c>
      <c r="F7374" s="163" t="s">
        <v>133</v>
      </c>
      <c r="G7374" s="266" t="s">
        <v>133</v>
      </c>
      <c r="H7374" s="163" t="s">
        <v>133</v>
      </c>
      <c r="I7374" s="163" t="s">
        <v>133</v>
      </c>
      <c r="J7374" s="163" t="s">
        <v>133</v>
      </c>
      <c r="K7374" s="164">
        <f t="shared" si="349"/>
        <v>0</v>
      </c>
      <c r="L7374" s="165">
        <f t="shared" si="350"/>
        <v>0</v>
      </c>
      <c r="M7374" s="172">
        <v>127</v>
      </c>
      <c r="N7374" s="172">
        <v>64</v>
      </c>
      <c r="O7374" s="167" t="s">
        <v>133</v>
      </c>
      <c r="P7374" s="260" t="e">
        <f t="shared" si="348"/>
        <v>#NUM!</v>
      </c>
      <c r="S7374" s="272"/>
    </row>
    <row r="7375" spans="1:19">
      <c r="A7375" s="161" t="s">
        <v>8607</v>
      </c>
      <c r="C7375" s="161" t="s">
        <v>133</v>
      </c>
      <c r="F7375" s="163" t="s">
        <v>133</v>
      </c>
      <c r="G7375" s="266" t="s">
        <v>133</v>
      </c>
      <c r="H7375" s="163" t="s">
        <v>133</v>
      </c>
      <c r="I7375" s="163" t="s">
        <v>133</v>
      </c>
      <c r="J7375" s="163" t="s">
        <v>133</v>
      </c>
      <c r="K7375" s="164">
        <f t="shared" si="349"/>
        <v>0</v>
      </c>
      <c r="L7375" s="165">
        <f t="shared" si="350"/>
        <v>0</v>
      </c>
      <c r="M7375" s="172">
        <v>127</v>
      </c>
      <c r="N7375" s="172">
        <v>64</v>
      </c>
      <c r="O7375" s="167" t="s">
        <v>133</v>
      </c>
      <c r="P7375" s="260" t="e">
        <f t="shared" ref="P7375:P7438" si="351">MEDIAN(Q7375:R7375)</f>
        <v>#NUM!</v>
      </c>
      <c r="S7375" s="272"/>
    </row>
    <row r="7376" spans="1:19">
      <c r="A7376" s="161" t="s">
        <v>8608</v>
      </c>
      <c r="C7376" s="161" t="s">
        <v>133</v>
      </c>
      <c r="F7376" s="163" t="s">
        <v>133</v>
      </c>
      <c r="G7376" s="266" t="s">
        <v>133</v>
      </c>
      <c r="H7376" s="163" t="s">
        <v>133</v>
      </c>
      <c r="I7376" s="163" t="s">
        <v>133</v>
      </c>
      <c r="J7376" s="163" t="s">
        <v>133</v>
      </c>
      <c r="K7376" s="164">
        <f t="shared" ref="K7376:K7439" si="352">IF(OR(D7376="n/a",D7376="nd"),0,D7376)+IF(OR(I7376="n/a",I7376="nd"),0,I7376)</f>
        <v>0</v>
      </c>
      <c r="L7376" s="165">
        <f t="shared" ref="L7376:L7439" si="353">SQRT(SUMSQ(IF(OR(E7376="n/a",E7376="nd"),0,E7376),IF(OR(F7376="n/a",F7376="nd"),0,F7376),IF(OR(J7376="n/a",J7376="nd"),0,J7376)))</f>
        <v>0</v>
      </c>
      <c r="M7376" s="172">
        <v>127</v>
      </c>
      <c r="N7376" s="172">
        <v>64</v>
      </c>
      <c r="O7376" s="167" t="s">
        <v>133</v>
      </c>
      <c r="P7376" s="260" t="e">
        <f t="shared" si="351"/>
        <v>#NUM!</v>
      </c>
      <c r="S7376" s="272"/>
    </row>
    <row r="7377" spans="1:19">
      <c r="A7377" s="161" t="s">
        <v>8609</v>
      </c>
      <c r="C7377" s="161" t="s">
        <v>133</v>
      </c>
      <c r="F7377" s="163" t="s">
        <v>133</v>
      </c>
      <c r="G7377" s="266" t="s">
        <v>133</v>
      </c>
      <c r="H7377" s="163" t="s">
        <v>133</v>
      </c>
      <c r="I7377" s="163" t="s">
        <v>133</v>
      </c>
      <c r="J7377" s="163" t="s">
        <v>133</v>
      </c>
      <c r="K7377" s="164">
        <f t="shared" si="352"/>
        <v>0</v>
      </c>
      <c r="L7377" s="165">
        <f t="shared" si="353"/>
        <v>0</v>
      </c>
      <c r="M7377" s="172">
        <v>127</v>
      </c>
      <c r="N7377" s="172">
        <v>64</v>
      </c>
      <c r="O7377" s="167" t="s">
        <v>133</v>
      </c>
      <c r="P7377" s="260" t="e">
        <f t="shared" si="351"/>
        <v>#NUM!</v>
      </c>
      <c r="S7377" s="272"/>
    </row>
    <row r="7378" spans="1:19">
      <c r="A7378" s="161" t="s">
        <v>8610</v>
      </c>
      <c r="C7378" s="161" t="s">
        <v>133</v>
      </c>
      <c r="F7378" s="163" t="s">
        <v>133</v>
      </c>
      <c r="G7378" s="266" t="s">
        <v>133</v>
      </c>
      <c r="H7378" s="163" t="s">
        <v>133</v>
      </c>
      <c r="I7378" s="163" t="s">
        <v>133</v>
      </c>
      <c r="J7378" s="163" t="s">
        <v>133</v>
      </c>
      <c r="K7378" s="164">
        <f t="shared" si="352"/>
        <v>0</v>
      </c>
      <c r="L7378" s="165">
        <f t="shared" si="353"/>
        <v>0</v>
      </c>
      <c r="M7378" s="172">
        <v>127</v>
      </c>
      <c r="N7378" s="172">
        <v>64</v>
      </c>
      <c r="O7378" s="167" t="s">
        <v>133</v>
      </c>
      <c r="P7378" s="260" t="e">
        <f t="shared" si="351"/>
        <v>#NUM!</v>
      </c>
      <c r="S7378" s="272"/>
    </row>
    <row r="7379" spans="1:19">
      <c r="A7379" s="161" t="s">
        <v>8611</v>
      </c>
      <c r="C7379" s="161" t="s">
        <v>133</v>
      </c>
      <c r="F7379" s="163" t="s">
        <v>133</v>
      </c>
      <c r="G7379" s="266" t="s">
        <v>133</v>
      </c>
      <c r="H7379" s="163" t="s">
        <v>133</v>
      </c>
      <c r="I7379" s="163" t="s">
        <v>133</v>
      </c>
      <c r="J7379" s="163" t="s">
        <v>133</v>
      </c>
      <c r="K7379" s="164">
        <f t="shared" si="352"/>
        <v>0</v>
      </c>
      <c r="L7379" s="165">
        <f t="shared" si="353"/>
        <v>0</v>
      </c>
      <c r="M7379" s="172">
        <v>127</v>
      </c>
      <c r="N7379" s="172">
        <v>64</v>
      </c>
      <c r="O7379" s="167" t="s">
        <v>133</v>
      </c>
      <c r="P7379" s="260" t="e">
        <f t="shared" si="351"/>
        <v>#NUM!</v>
      </c>
      <c r="S7379" s="272"/>
    </row>
    <row r="7380" spans="1:19">
      <c r="A7380" s="161" t="s">
        <v>8612</v>
      </c>
      <c r="C7380" s="161" t="s">
        <v>133</v>
      </c>
      <c r="F7380" s="163" t="s">
        <v>133</v>
      </c>
      <c r="G7380" s="266" t="s">
        <v>133</v>
      </c>
      <c r="H7380" s="163" t="s">
        <v>133</v>
      </c>
      <c r="I7380" s="163" t="s">
        <v>133</v>
      </c>
      <c r="J7380" s="163" t="s">
        <v>133</v>
      </c>
      <c r="K7380" s="164">
        <f t="shared" si="352"/>
        <v>0</v>
      </c>
      <c r="L7380" s="165">
        <f t="shared" si="353"/>
        <v>0</v>
      </c>
      <c r="M7380" s="172">
        <v>127</v>
      </c>
      <c r="N7380" s="172">
        <v>64</v>
      </c>
      <c r="O7380" s="167" t="s">
        <v>133</v>
      </c>
      <c r="P7380" s="260" t="e">
        <f t="shared" si="351"/>
        <v>#NUM!</v>
      </c>
      <c r="S7380" s="272"/>
    </row>
    <row r="7381" spans="1:19">
      <c r="A7381" s="161" t="s">
        <v>8613</v>
      </c>
      <c r="C7381" s="161" t="s">
        <v>133</v>
      </c>
      <c r="F7381" s="163" t="s">
        <v>133</v>
      </c>
      <c r="G7381" s="266" t="s">
        <v>133</v>
      </c>
      <c r="H7381" s="163" t="s">
        <v>133</v>
      </c>
      <c r="I7381" s="163" t="s">
        <v>133</v>
      </c>
      <c r="J7381" s="163" t="s">
        <v>133</v>
      </c>
      <c r="K7381" s="164">
        <f t="shared" si="352"/>
        <v>0</v>
      </c>
      <c r="L7381" s="165">
        <f t="shared" si="353"/>
        <v>0</v>
      </c>
      <c r="M7381" s="172">
        <v>127</v>
      </c>
      <c r="N7381" s="172">
        <v>64</v>
      </c>
      <c r="O7381" s="167" t="s">
        <v>133</v>
      </c>
      <c r="P7381" s="260" t="e">
        <f t="shared" si="351"/>
        <v>#NUM!</v>
      </c>
      <c r="S7381" s="272"/>
    </row>
    <row r="7382" spans="1:19">
      <c r="A7382" s="161" t="s">
        <v>8614</v>
      </c>
      <c r="C7382" s="161" t="s">
        <v>133</v>
      </c>
      <c r="F7382" s="163" t="s">
        <v>133</v>
      </c>
      <c r="G7382" s="266" t="s">
        <v>133</v>
      </c>
      <c r="H7382" s="163" t="s">
        <v>133</v>
      </c>
      <c r="I7382" s="163" t="s">
        <v>133</v>
      </c>
      <c r="J7382" s="163" t="s">
        <v>133</v>
      </c>
      <c r="K7382" s="164">
        <f t="shared" si="352"/>
        <v>0</v>
      </c>
      <c r="L7382" s="165">
        <f t="shared" si="353"/>
        <v>0</v>
      </c>
      <c r="M7382" s="172">
        <v>127</v>
      </c>
      <c r="N7382" s="172">
        <v>64</v>
      </c>
      <c r="O7382" s="167" t="s">
        <v>133</v>
      </c>
      <c r="P7382" s="260" t="e">
        <f t="shared" si="351"/>
        <v>#NUM!</v>
      </c>
      <c r="S7382" s="272"/>
    </row>
    <row r="7383" spans="1:19">
      <c r="A7383" s="161" t="s">
        <v>8615</v>
      </c>
      <c r="C7383" s="161" t="s">
        <v>133</v>
      </c>
      <c r="F7383" s="163" t="s">
        <v>133</v>
      </c>
      <c r="G7383" s="266" t="s">
        <v>133</v>
      </c>
      <c r="H7383" s="163" t="s">
        <v>133</v>
      </c>
      <c r="I7383" s="163" t="s">
        <v>133</v>
      </c>
      <c r="J7383" s="163" t="s">
        <v>133</v>
      </c>
      <c r="K7383" s="164">
        <f t="shared" si="352"/>
        <v>0</v>
      </c>
      <c r="L7383" s="165">
        <f t="shared" si="353"/>
        <v>0</v>
      </c>
      <c r="M7383" s="172">
        <v>127</v>
      </c>
      <c r="N7383" s="172">
        <v>64</v>
      </c>
      <c r="O7383" s="167" t="s">
        <v>133</v>
      </c>
      <c r="P7383" s="260" t="e">
        <f t="shared" si="351"/>
        <v>#NUM!</v>
      </c>
      <c r="S7383" s="272"/>
    </row>
    <row r="7384" spans="1:19">
      <c r="A7384" s="161" t="s">
        <v>8616</v>
      </c>
      <c r="C7384" s="161" t="s">
        <v>133</v>
      </c>
      <c r="F7384" s="163" t="s">
        <v>133</v>
      </c>
      <c r="G7384" s="266" t="s">
        <v>133</v>
      </c>
      <c r="H7384" s="163" t="s">
        <v>133</v>
      </c>
      <c r="I7384" s="163" t="s">
        <v>133</v>
      </c>
      <c r="J7384" s="163" t="s">
        <v>133</v>
      </c>
      <c r="K7384" s="164">
        <f t="shared" si="352"/>
        <v>0</v>
      </c>
      <c r="L7384" s="165">
        <f t="shared" si="353"/>
        <v>0</v>
      </c>
      <c r="M7384" s="172">
        <v>127</v>
      </c>
      <c r="N7384" s="172">
        <v>64</v>
      </c>
      <c r="O7384" s="167" t="s">
        <v>133</v>
      </c>
      <c r="P7384" s="260" t="e">
        <f t="shared" si="351"/>
        <v>#NUM!</v>
      </c>
      <c r="S7384" s="272"/>
    </row>
    <row r="7385" spans="1:19">
      <c r="A7385" s="161" t="s">
        <v>8617</v>
      </c>
      <c r="C7385" s="161" t="s">
        <v>133</v>
      </c>
      <c r="F7385" s="163" t="s">
        <v>133</v>
      </c>
      <c r="G7385" s="266" t="s">
        <v>133</v>
      </c>
      <c r="H7385" s="163" t="s">
        <v>133</v>
      </c>
      <c r="I7385" s="163" t="s">
        <v>133</v>
      </c>
      <c r="J7385" s="163" t="s">
        <v>133</v>
      </c>
      <c r="K7385" s="164">
        <f t="shared" si="352"/>
        <v>0</v>
      </c>
      <c r="L7385" s="165">
        <f t="shared" si="353"/>
        <v>0</v>
      </c>
      <c r="M7385" s="172">
        <v>127</v>
      </c>
      <c r="N7385" s="172">
        <v>64</v>
      </c>
      <c r="O7385" s="167" t="s">
        <v>133</v>
      </c>
      <c r="P7385" s="260" t="e">
        <f t="shared" si="351"/>
        <v>#NUM!</v>
      </c>
      <c r="S7385" s="272"/>
    </row>
    <row r="7386" spans="1:19">
      <c r="A7386" s="161" t="s">
        <v>8618</v>
      </c>
      <c r="C7386" s="161" t="s">
        <v>133</v>
      </c>
      <c r="F7386" s="163" t="s">
        <v>133</v>
      </c>
      <c r="G7386" s="266" t="s">
        <v>133</v>
      </c>
      <c r="H7386" s="163" t="s">
        <v>133</v>
      </c>
      <c r="I7386" s="163" t="s">
        <v>133</v>
      </c>
      <c r="J7386" s="163" t="s">
        <v>133</v>
      </c>
      <c r="K7386" s="164">
        <f t="shared" si="352"/>
        <v>0</v>
      </c>
      <c r="L7386" s="165">
        <f t="shared" si="353"/>
        <v>0</v>
      </c>
      <c r="M7386" s="172">
        <v>127</v>
      </c>
      <c r="N7386" s="172">
        <v>64</v>
      </c>
      <c r="O7386" s="167" t="s">
        <v>133</v>
      </c>
      <c r="P7386" s="260" t="e">
        <f t="shared" si="351"/>
        <v>#NUM!</v>
      </c>
      <c r="S7386" s="272"/>
    </row>
    <row r="7387" spans="1:19">
      <c r="A7387" s="161" t="s">
        <v>8619</v>
      </c>
      <c r="C7387" s="161" t="s">
        <v>133</v>
      </c>
      <c r="F7387" s="163" t="s">
        <v>133</v>
      </c>
      <c r="G7387" s="266" t="s">
        <v>133</v>
      </c>
      <c r="H7387" s="163" t="s">
        <v>133</v>
      </c>
      <c r="I7387" s="163" t="s">
        <v>133</v>
      </c>
      <c r="J7387" s="163" t="s">
        <v>133</v>
      </c>
      <c r="K7387" s="164">
        <f t="shared" si="352"/>
        <v>0</v>
      </c>
      <c r="L7387" s="165">
        <f t="shared" si="353"/>
        <v>0</v>
      </c>
      <c r="M7387" s="172">
        <v>127</v>
      </c>
      <c r="N7387" s="172">
        <v>64</v>
      </c>
      <c r="O7387" s="167" t="s">
        <v>133</v>
      </c>
      <c r="P7387" s="260" t="e">
        <f t="shared" si="351"/>
        <v>#NUM!</v>
      </c>
      <c r="S7387" s="272"/>
    </row>
    <row r="7388" spans="1:19">
      <c r="A7388" s="161" t="s">
        <v>8620</v>
      </c>
      <c r="C7388" s="161" t="s">
        <v>133</v>
      </c>
      <c r="F7388" s="163" t="s">
        <v>133</v>
      </c>
      <c r="G7388" s="266" t="s">
        <v>133</v>
      </c>
      <c r="H7388" s="163" t="s">
        <v>133</v>
      </c>
      <c r="I7388" s="163" t="s">
        <v>133</v>
      </c>
      <c r="J7388" s="163" t="s">
        <v>133</v>
      </c>
      <c r="K7388" s="164">
        <f t="shared" si="352"/>
        <v>0</v>
      </c>
      <c r="L7388" s="165">
        <f t="shared" si="353"/>
        <v>0</v>
      </c>
      <c r="M7388" s="172">
        <v>127</v>
      </c>
      <c r="N7388" s="172">
        <v>64</v>
      </c>
      <c r="O7388" s="167" t="s">
        <v>133</v>
      </c>
      <c r="P7388" s="260" t="e">
        <f t="shared" si="351"/>
        <v>#NUM!</v>
      </c>
      <c r="S7388" s="272"/>
    </row>
    <row r="7389" spans="1:19">
      <c r="A7389" s="161" t="s">
        <v>8621</v>
      </c>
      <c r="C7389" s="161" t="s">
        <v>133</v>
      </c>
      <c r="F7389" s="163" t="s">
        <v>133</v>
      </c>
      <c r="G7389" s="266" t="s">
        <v>133</v>
      </c>
      <c r="H7389" s="163" t="s">
        <v>133</v>
      </c>
      <c r="I7389" s="163" t="s">
        <v>133</v>
      </c>
      <c r="J7389" s="163" t="s">
        <v>133</v>
      </c>
      <c r="K7389" s="164">
        <f t="shared" si="352"/>
        <v>0</v>
      </c>
      <c r="L7389" s="165">
        <f t="shared" si="353"/>
        <v>0</v>
      </c>
      <c r="M7389" s="172">
        <v>127</v>
      </c>
      <c r="N7389" s="172">
        <v>64</v>
      </c>
      <c r="O7389" s="167" t="s">
        <v>133</v>
      </c>
      <c r="P7389" s="260" t="e">
        <f t="shared" si="351"/>
        <v>#NUM!</v>
      </c>
      <c r="S7389" s="272"/>
    </row>
    <row r="7390" spans="1:19">
      <c r="A7390" s="161" t="s">
        <v>8622</v>
      </c>
      <c r="C7390" s="161" t="s">
        <v>133</v>
      </c>
      <c r="F7390" s="163" t="s">
        <v>133</v>
      </c>
      <c r="G7390" s="266" t="s">
        <v>133</v>
      </c>
      <c r="H7390" s="163" t="s">
        <v>133</v>
      </c>
      <c r="I7390" s="163" t="s">
        <v>133</v>
      </c>
      <c r="J7390" s="163" t="s">
        <v>133</v>
      </c>
      <c r="K7390" s="164">
        <f t="shared" si="352"/>
        <v>0</v>
      </c>
      <c r="L7390" s="165">
        <f t="shared" si="353"/>
        <v>0</v>
      </c>
      <c r="M7390" s="172">
        <v>127</v>
      </c>
      <c r="N7390" s="172">
        <v>64</v>
      </c>
      <c r="O7390" s="167" t="s">
        <v>133</v>
      </c>
      <c r="P7390" s="260" t="e">
        <f t="shared" si="351"/>
        <v>#NUM!</v>
      </c>
      <c r="S7390" s="272"/>
    </row>
    <row r="7391" spans="1:19">
      <c r="A7391" s="161" t="s">
        <v>8623</v>
      </c>
      <c r="C7391" s="161" t="s">
        <v>133</v>
      </c>
      <c r="F7391" s="163" t="s">
        <v>133</v>
      </c>
      <c r="G7391" s="266" t="s">
        <v>133</v>
      </c>
      <c r="H7391" s="163" t="s">
        <v>133</v>
      </c>
      <c r="I7391" s="163" t="s">
        <v>133</v>
      </c>
      <c r="J7391" s="163" t="s">
        <v>133</v>
      </c>
      <c r="K7391" s="164">
        <f t="shared" si="352"/>
        <v>0</v>
      </c>
      <c r="L7391" s="165">
        <f t="shared" si="353"/>
        <v>0</v>
      </c>
      <c r="M7391" s="172">
        <v>127</v>
      </c>
      <c r="N7391" s="172">
        <v>64</v>
      </c>
      <c r="O7391" s="167" t="s">
        <v>133</v>
      </c>
      <c r="P7391" s="260" t="e">
        <f t="shared" si="351"/>
        <v>#NUM!</v>
      </c>
      <c r="S7391" s="272"/>
    </row>
    <row r="7392" spans="1:19">
      <c r="A7392" s="161" t="s">
        <v>8624</v>
      </c>
      <c r="C7392" s="161" t="s">
        <v>133</v>
      </c>
      <c r="F7392" s="163" t="s">
        <v>133</v>
      </c>
      <c r="G7392" s="266" t="s">
        <v>133</v>
      </c>
      <c r="H7392" s="163" t="s">
        <v>133</v>
      </c>
      <c r="I7392" s="163" t="s">
        <v>133</v>
      </c>
      <c r="J7392" s="163" t="s">
        <v>133</v>
      </c>
      <c r="K7392" s="164">
        <f t="shared" si="352"/>
        <v>0</v>
      </c>
      <c r="L7392" s="165">
        <f t="shared" si="353"/>
        <v>0</v>
      </c>
      <c r="M7392" s="172">
        <v>127</v>
      </c>
      <c r="N7392" s="172">
        <v>64</v>
      </c>
      <c r="O7392" s="167" t="s">
        <v>133</v>
      </c>
      <c r="P7392" s="260" t="e">
        <f t="shared" si="351"/>
        <v>#NUM!</v>
      </c>
      <c r="S7392" s="272"/>
    </row>
    <row r="7393" spans="1:19">
      <c r="A7393" s="161" t="s">
        <v>8625</v>
      </c>
      <c r="C7393" s="161" t="s">
        <v>133</v>
      </c>
      <c r="F7393" s="163" t="s">
        <v>133</v>
      </c>
      <c r="G7393" s="266" t="s">
        <v>133</v>
      </c>
      <c r="H7393" s="163" t="s">
        <v>133</v>
      </c>
      <c r="I7393" s="163" t="s">
        <v>133</v>
      </c>
      <c r="J7393" s="163" t="s">
        <v>133</v>
      </c>
      <c r="K7393" s="164">
        <f t="shared" si="352"/>
        <v>0</v>
      </c>
      <c r="L7393" s="165">
        <f t="shared" si="353"/>
        <v>0</v>
      </c>
      <c r="M7393" s="172">
        <v>127</v>
      </c>
      <c r="N7393" s="172">
        <v>64</v>
      </c>
      <c r="O7393" s="167" t="s">
        <v>133</v>
      </c>
      <c r="P7393" s="260" t="e">
        <f t="shared" si="351"/>
        <v>#NUM!</v>
      </c>
      <c r="S7393" s="272"/>
    </row>
    <row r="7394" spans="1:19">
      <c r="A7394" s="161" t="s">
        <v>8626</v>
      </c>
      <c r="C7394" s="161" t="s">
        <v>133</v>
      </c>
      <c r="F7394" s="163" t="s">
        <v>133</v>
      </c>
      <c r="G7394" s="266" t="s">
        <v>133</v>
      </c>
      <c r="H7394" s="163" t="s">
        <v>133</v>
      </c>
      <c r="I7394" s="163" t="s">
        <v>133</v>
      </c>
      <c r="J7394" s="163" t="s">
        <v>133</v>
      </c>
      <c r="K7394" s="164">
        <f t="shared" si="352"/>
        <v>0</v>
      </c>
      <c r="L7394" s="165">
        <f t="shared" si="353"/>
        <v>0</v>
      </c>
      <c r="M7394" s="172">
        <v>127</v>
      </c>
      <c r="N7394" s="172">
        <v>64</v>
      </c>
      <c r="O7394" s="167" t="s">
        <v>133</v>
      </c>
      <c r="P7394" s="260" t="e">
        <f t="shared" si="351"/>
        <v>#NUM!</v>
      </c>
      <c r="S7394" s="272"/>
    </row>
    <row r="7395" spans="1:19">
      <c r="A7395" s="161" t="s">
        <v>8627</v>
      </c>
      <c r="C7395" s="161" t="s">
        <v>133</v>
      </c>
      <c r="F7395" s="163" t="s">
        <v>133</v>
      </c>
      <c r="G7395" s="266" t="s">
        <v>133</v>
      </c>
      <c r="H7395" s="163" t="s">
        <v>133</v>
      </c>
      <c r="I7395" s="163" t="s">
        <v>133</v>
      </c>
      <c r="J7395" s="163" t="s">
        <v>133</v>
      </c>
      <c r="K7395" s="164">
        <f t="shared" si="352"/>
        <v>0</v>
      </c>
      <c r="L7395" s="165">
        <f t="shared" si="353"/>
        <v>0</v>
      </c>
      <c r="M7395" s="172">
        <v>127</v>
      </c>
      <c r="N7395" s="172">
        <v>64</v>
      </c>
      <c r="O7395" s="167" t="s">
        <v>133</v>
      </c>
      <c r="P7395" s="260" t="e">
        <f t="shared" si="351"/>
        <v>#NUM!</v>
      </c>
      <c r="S7395" s="272"/>
    </row>
    <row r="7396" spans="1:19">
      <c r="A7396" s="161" t="s">
        <v>8628</v>
      </c>
      <c r="C7396" s="161" t="s">
        <v>133</v>
      </c>
      <c r="F7396" s="163" t="s">
        <v>133</v>
      </c>
      <c r="G7396" s="266" t="s">
        <v>133</v>
      </c>
      <c r="H7396" s="163" t="s">
        <v>133</v>
      </c>
      <c r="I7396" s="163" t="s">
        <v>133</v>
      </c>
      <c r="J7396" s="163" t="s">
        <v>133</v>
      </c>
      <c r="K7396" s="164">
        <f t="shared" si="352"/>
        <v>0</v>
      </c>
      <c r="L7396" s="165">
        <f t="shared" si="353"/>
        <v>0</v>
      </c>
      <c r="M7396" s="172">
        <v>127</v>
      </c>
      <c r="N7396" s="172">
        <v>64</v>
      </c>
      <c r="O7396" s="167" t="s">
        <v>133</v>
      </c>
      <c r="P7396" s="260" t="e">
        <f t="shared" si="351"/>
        <v>#NUM!</v>
      </c>
      <c r="S7396" s="272"/>
    </row>
    <row r="7397" spans="1:19">
      <c r="A7397" s="161" t="s">
        <v>8629</v>
      </c>
      <c r="C7397" s="161" t="s">
        <v>133</v>
      </c>
      <c r="F7397" s="163" t="s">
        <v>133</v>
      </c>
      <c r="G7397" s="266" t="s">
        <v>133</v>
      </c>
      <c r="H7397" s="163" t="s">
        <v>133</v>
      </c>
      <c r="I7397" s="163" t="s">
        <v>133</v>
      </c>
      <c r="J7397" s="163" t="s">
        <v>133</v>
      </c>
      <c r="K7397" s="164">
        <f t="shared" si="352"/>
        <v>0</v>
      </c>
      <c r="L7397" s="165">
        <f t="shared" si="353"/>
        <v>0</v>
      </c>
      <c r="M7397" s="172">
        <v>127</v>
      </c>
      <c r="N7397" s="172">
        <v>64</v>
      </c>
      <c r="O7397" s="167" t="s">
        <v>133</v>
      </c>
      <c r="P7397" s="260" t="e">
        <f t="shared" si="351"/>
        <v>#NUM!</v>
      </c>
      <c r="S7397" s="272"/>
    </row>
    <row r="7398" spans="1:19">
      <c r="A7398" s="161" t="s">
        <v>8630</v>
      </c>
      <c r="C7398" s="161" t="s">
        <v>133</v>
      </c>
      <c r="F7398" s="163" t="s">
        <v>133</v>
      </c>
      <c r="G7398" s="266" t="s">
        <v>133</v>
      </c>
      <c r="H7398" s="163" t="s">
        <v>133</v>
      </c>
      <c r="I7398" s="163" t="s">
        <v>133</v>
      </c>
      <c r="J7398" s="163" t="s">
        <v>133</v>
      </c>
      <c r="K7398" s="164">
        <f t="shared" si="352"/>
        <v>0</v>
      </c>
      <c r="L7398" s="165">
        <f t="shared" si="353"/>
        <v>0</v>
      </c>
      <c r="M7398" s="172">
        <v>127</v>
      </c>
      <c r="N7398" s="172">
        <v>64</v>
      </c>
      <c r="O7398" s="167" t="s">
        <v>133</v>
      </c>
      <c r="P7398" s="260" t="e">
        <f t="shared" si="351"/>
        <v>#NUM!</v>
      </c>
      <c r="S7398" s="272"/>
    </row>
    <row r="7399" spans="1:19">
      <c r="A7399" s="161" t="s">
        <v>8631</v>
      </c>
      <c r="C7399" s="161" t="s">
        <v>133</v>
      </c>
      <c r="F7399" s="163" t="s">
        <v>133</v>
      </c>
      <c r="G7399" s="266" t="s">
        <v>133</v>
      </c>
      <c r="H7399" s="163" t="s">
        <v>133</v>
      </c>
      <c r="I7399" s="163" t="s">
        <v>133</v>
      </c>
      <c r="J7399" s="163" t="s">
        <v>133</v>
      </c>
      <c r="K7399" s="164">
        <f t="shared" si="352"/>
        <v>0</v>
      </c>
      <c r="L7399" s="165">
        <f t="shared" si="353"/>
        <v>0</v>
      </c>
      <c r="M7399" s="172">
        <v>127</v>
      </c>
      <c r="N7399" s="172">
        <v>64</v>
      </c>
      <c r="O7399" s="167" t="s">
        <v>133</v>
      </c>
      <c r="P7399" s="260" t="e">
        <f t="shared" si="351"/>
        <v>#NUM!</v>
      </c>
      <c r="S7399" s="272"/>
    </row>
    <row r="7400" spans="1:19">
      <c r="A7400" s="161" t="s">
        <v>8632</v>
      </c>
      <c r="C7400" s="161" t="s">
        <v>133</v>
      </c>
      <c r="F7400" s="163" t="s">
        <v>133</v>
      </c>
      <c r="G7400" s="266" t="s">
        <v>133</v>
      </c>
      <c r="H7400" s="163" t="s">
        <v>133</v>
      </c>
      <c r="I7400" s="163" t="s">
        <v>133</v>
      </c>
      <c r="J7400" s="163" t="s">
        <v>133</v>
      </c>
      <c r="K7400" s="164">
        <f t="shared" si="352"/>
        <v>0</v>
      </c>
      <c r="L7400" s="165">
        <f t="shared" si="353"/>
        <v>0</v>
      </c>
      <c r="M7400" s="172">
        <v>127</v>
      </c>
      <c r="N7400" s="172">
        <v>64</v>
      </c>
      <c r="O7400" s="167" t="s">
        <v>133</v>
      </c>
      <c r="P7400" s="260" t="e">
        <f t="shared" si="351"/>
        <v>#NUM!</v>
      </c>
      <c r="S7400" s="272"/>
    </row>
    <row r="7401" spans="1:19">
      <c r="A7401" s="161" t="s">
        <v>8633</v>
      </c>
      <c r="C7401" s="161" t="s">
        <v>133</v>
      </c>
      <c r="F7401" s="163" t="s">
        <v>133</v>
      </c>
      <c r="G7401" s="266" t="s">
        <v>133</v>
      </c>
      <c r="H7401" s="163" t="s">
        <v>133</v>
      </c>
      <c r="I7401" s="163" t="s">
        <v>133</v>
      </c>
      <c r="J7401" s="163" t="s">
        <v>133</v>
      </c>
      <c r="K7401" s="164">
        <f t="shared" si="352"/>
        <v>0</v>
      </c>
      <c r="L7401" s="165">
        <f t="shared" si="353"/>
        <v>0</v>
      </c>
      <c r="M7401" s="172">
        <v>127</v>
      </c>
      <c r="N7401" s="172">
        <v>64</v>
      </c>
      <c r="O7401" s="167" t="s">
        <v>133</v>
      </c>
      <c r="P7401" s="260" t="e">
        <f t="shared" si="351"/>
        <v>#NUM!</v>
      </c>
      <c r="S7401" s="272"/>
    </row>
    <row r="7402" spans="1:19">
      <c r="A7402" s="161" t="s">
        <v>8634</v>
      </c>
      <c r="C7402" s="161" t="s">
        <v>133</v>
      </c>
      <c r="F7402" s="163" t="s">
        <v>133</v>
      </c>
      <c r="G7402" s="266" t="s">
        <v>133</v>
      </c>
      <c r="H7402" s="163" t="s">
        <v>133</v>
      </c>
      <c r="I7402" s="163" t="s">
        <v>133</v>
      </c>
      <c r="J7402" s="163" t="s">
        <v>133</v>
      </c>
      <c r="K7402" s="164">
        <f t="shared" si="352"/>
        <v>0</v>
      </c>
      <c r="L7402" s="165">
        <f t="shared" si="353"/>
        <v>0</v>
      </c>
      <c r="M7402" s="172">
        <v>127</v>
      </c>
      <c r="N7402" s="172">
        <v>64</v>
      </c>
      <c r="O7402" s="167" t="s">
        <v>133</v>
      </c>
      <c r="P7402" s="260" t="e">
        <f t="shared" si="351"/>
        <v>#NUM!</v>
      </c>
      <c r="S7402" s="272"/>
    </row>
    <row r="7403" spans="1:19">
      <c r="A7403" s="161" t="s">
        <v>8635</v>
      </c>
      <c r="C7403" s="161" t="s">
        <v>133</v>
      </c>
      <c r="F7403" s="163" t="s">
        <v>133</v>
      </c>
      <c r="G7403" s="266" t="s">
        <v>133</v>
      </c>
      <c r="H7403" s="163" t="s">
        <v>133</v>
      </c>
      <c r="I7403" s="163" t="s">
        <v>133</v>
      </c>
      <c r="J7403" s="163" t="s">
        <v>133</v>
      </c>
      <c r="K7403" s="164">
        <f t="shared" si="352"/>
        <v>0</v>
      </c>
      <c r="L7403" s="165">
        <f t="shared" si="353"/>
        <v>0</v>
      </c>
      <c r="M7403" s="172">
        <v>127</v>
      </c>
      <c r="N7403" s="172">
        <v>64</v>
      </c>
      <c r="O7403" s="167" t="s">
        <v>133</v>
      </c>
      <c r="P7403" s="260" t="e">
        <f t="shared" si="351"/>
        <v>#NUM!</v>
      </c>
      <c r="S7403" s="272"/>
    </row>
    <row r="7404" spans="1:19">
      <c r="A7404" s="161" t="s">
        <v>8636</v>
      </c>
      <c r="C7404" s="161" t="s">
        <v>133</v>
      </c>
      <c r="F7404" s="163" t="s">
        <v>133</v>
      </c>
      <c r="G7404" s="266" t="s">
        <v>133</v>
      </c>
      <c r="H7404" s="163" t="s">
        <v>133</v>
      </c>
      <c r="I7404" s="163" t="s">
        <v>133</v>
      </c>
      <c r="J7404" s="163" t="s">
        <v>133</v>
      </c>
      <c r="K7404" s="164">
        <f t="shared" si="352"/>
        <v>0</v>
      </c>
      <c r="L7404" s="165">
        <f t="shared" si="353"/>
        <v>0</v>
      </c>
      <c r="M7404" s="172">
        <v>127</v>
      </c>
      <c r="N7404" s="172">
        <v>64</v>
      </c>
      <c r="O7404" s="167" t="s">
        <v>133</v>
      </c>
      <c r="P7404" s="260" t="e">
        <f t="shared" si="351"/>
        <v>#NUM!</v>
      </c>
      <c r="S7404" s="272"/>
    </row>
    <row r="7405" spans="1:19">
      <c r="A7405" s="161" t="s">
        <v>8637</v>
      </c>
      <c r="C7405" s="161" t="s">
        <v>133</v>
      </c>
      <c r="F7405" s="163" t="s">
        <v>133</v>
      </c>
      <c r="G7405" s="266" t="s">
        <v>133</v>
      </c>
      <c r="H7405" s="163" t="s">
        <v>133</v>
      </c>
      <c r="I7405" s="163" t="s">
        <v>133</v>
      </c>
      <c r="J7405" s="163" t="s">
        <v>133</v>
      </c>
      <c r="K7405" s="164">
        <f t="shared" si="352"/>
        <v>0</v>
      </c>
      <c r="L7405" s="165">
        <f t="shared" si="353"/>
        <v>0</v>
      </c>
      <c r="M7405" s="172">
        <v>127</v>
      </c>
      <c r="N7405" s="172">
        <v>64</v>
      </c>
      <c r="O7405" s="167" t="s">
        <v>133</v>
      </c>
      <c r="P7405" s="260" t="e">
        <f t="shared" si="351"/>
        <v>#NUM!</v>
      </c>
      <c r="S7405" s="272"/>
    </row>
    <row r="7406" spans="1:19">
      <c r="A7406" s="161" t="s">
        <v>8638</v>
      </c>
      <c r="C7406" s="161" t="s">
        <v>133</v>
      </c>
      <c r="F7406" s="163" t="s">
        <v>133</v>
      </c>
      <c r="G7406" s="266" t="s">
        <v>133</v>
      </c>
      <c r="H7406" s="163" t="s">
        <v>133</v>
      </c>
      <c r="I7406" s="163" t="s">
        <v>133</v>
      </c>
      <c r="J7406" s="163" t="s">
        <v>133</v>
      </c>
      <c r="K7406" s="164">
        <f t="shared" si="352"/>
        <v>0</v>
      </c>
      <c r="L7406" s="165">
        <f t="shared" si="353"/>
        <v>0</v>
      </c>
      <c r="M7406" s="172">
        <v>127</v>
      </c>
      <c r="N7406" s="172">
        <v>64</v>
      </c>
      <c r="O7406" s="167" t="s">
        <v>133</v>
      </c>
      <c r="P7406" s="260" t="e">
        <f t="shared" si="351"/>
        <v>#NUM!</v>
      </c>
      <c r="S7406" s="272"/>
    </row>
    <row r="7407" spans="1:19">
      <c r="A7407" s="161" t="s">
        <v>8639</v>
      </c>
      <c r="C7407" s="161" t="s">
        <v>133</v>
      </c>
      <c r="F7407" s="163" t="s">
        <v>133</v>
      </c>
      <c r="G7407" s="266" t="s">
        <v>133</v>
      </c>
      <c r="H7407" s="163" t="s">
        <v>133</v>
      </c>
      <c r="I7407" s="163" t="s">
        <v>133</v>
      </c>
      <c r="J7407" s="163" t="s">
        <v>133</v>
      </c>
      <c r="K7407" s="164">
        <f t="shared" si="352"/>
        <v>0</v>
      </c>
      <c r="L7407" s="165">
        <f t="shared" si="353"/>
        <v>0</v>
      </c>
      <c r="M7407" s="172">
        <v>127</v>
      </c>
      <c r="N7407" s="172">
        <v>64</v>
      </c>
      <c r="O7407" s="167" t="s">
        <v>133</v>
      </c>
      <c r="P7407" s="260" t="e">
        <f t="shared" si="351"/>
        <v>#NUM!</v>
      </c>
      <c r="S7407" s="272"/>
    </row>
    <row r="7408" spans="1:19">
      <c r="A7408" s="161" t="s">
        <v>8640</v>
      </c>
      <c r="C7408" s="161" t="s">
        <v>133</v>
      </c>
      <c r="F7408" s="163" t="s">
        <v>133</v>
      </c>
      <c r="G7408" s="266" t="s">
        <v>133</v>
      </c>
      <c r="H7408" s="163" t="s">
        <v>133</v>
      </c>
      <c r="I7408" s="163" t="s">
        <v>133</v>
      </c>
      <c r="J7408" s="163" t="s">
        <v>133</v>
      </c>
      <c r="K7408" s="164">
        <f t="shared" si="352"/>
        <v>0</v>
      </c>
      <c r="L7408" s="165">
        <f t="shared" si="353"/>
        <v>0</v>
      </c>
      <c r="M7408" s="172">
        <v>127</v>
      </c>
      <c r="N7408" s="172">
        <v>64</v>
      </c>
      <c r="O7408" s="167" t="s">
        <v>133</v>
      </c>
      <c r="P7408" s="260" t="e">
        <f t="shared" si="351"/>
        <v>#NUM!</v>
      </c>
      <c r="S7408" s="272"/>
    </row>
    <row r="7409" spans="1:19">
      <c r="A7409" s="161" t="s">
        <v>8641</v>
      </c>
      <c r="C7409" s="161" t="s">
        <v>133</v>
      </c>
      <c r="F7409" s="163" t="s">
        <v>133</v>
      </c>
      <c r="G7409" s="266" t="s">
        <v>133</v>
      </c>
      <c r="H7409" s="163" t="s">
        <v>133</v>
      </c>
      <c r="I7409" s="163" t="s">
        <v>133</v>
      </c>
      <c r="J7409" s="163" t="s">
        <v>133</v>
      </c>
      <c r="K7409" s="164">
        <f t="shared" si="352"/>
        <v>0</v>
      </c>
      <c r="L7409" s="165">
        <f t="shared" si="353"/>
        <v>0</v>
      </c>
      <c r="M7409" s="172">
        <v>127</v>
      </c>
      <c r="N7409" s="172">
        <v>64</v>
      </c>
      <c r="O7409" s="167" t="s">
        <v>133</v>
      </c>
      <c r="P7409" s="260" t="e">
        <f t="shared" si="351"/>
        <v>#NUM!</v>
      </c>
      <c r="S7409" s="272"/>
    </row>
    <row r="7410" spans="1:19">
      <c r="A7410" s="161" t="s">
        <v>8642</v>
      </c>
      <c r="C7410" s="161" t="s">
        <v>133</v>
      </c>
      <c r="F7410" s="163" t="s">
        <v>133</v>
      </c>
      <c r="G7410" s="266" t="s">
        <v>133</v>
      </c>
      <c r="H7410" s="163" t="s">
        <v>133</v>
      </c>
      <c r="I7410" s="163" t="s">
        <v>133</v>
      </c>
      <c r="J7410" s="163" t="s">
        <v>133</v>
      </c>
      <c r="K7410" s="164">
        <f t="shared" si="352"/>
        <v>0</v>
      </c>
      <c r="L7410" s="165">
        <f t="shared" si="353"/>
        <v>0</v>
      </c>
      <c r="M7410" s="172">
        <v>127</v>
      </c>
      <c r="N7410" s="172">
        <v>64</v>
      </c>
      <c r="O7410" s="167" t="s">
        <v>133</v>
      </c>
      <c r="P7410" s="260" t="e">
        <f t="shared" si="351"/>
        <v>#NUM!</v>
      </c>
      <c r="S7410" s="272"/>
    </row>
    <row r="7411" spans="1:19">
      <c r="A7411" s="161" t="s">
        <v>8643</v>
      </c>
      <c r="C7411" s="161" t="s">
        <v>133</v>
      </c>
      <c r="F7411" s="163" t="s">
        <v>133</v>
      </c>
      <c r="G7411" s="266" t="s">
        <v>133</v>
      </c>
      <c r="H7411" s="163" t="s">
        <v>133</v>
      </c>
      <c r="I7411" s="163" t="s">
        <v>133</v>
      </c>
      <c r="J7411" s="163" t="s">
        <v>133</v>
      </c>
      <c r="K7411" s="164">
        <f t="shared" si="352"/>
        <v>0</v>
      </c>
      <c r="L7411" s="165">
        <f t="shared" si="353"/>
        <v>0</v>
      </c>
      <c r="M7411" s="172">
        <v>127</v>
      </c>
      <c r="N7411" s="172">
        <v>64</v>
      </c>
      <c r="O7411" s="167" t="s">
        <v>133</v>
      </c>
      <c r="P7411" s="260" t="e">
        <f t="shared" si="351"/>
        <v>#NUM!</v>
      </c>
      <c r="S7411" s="272"/>
    </row>
    <row r="7412" spans="1:19">
      <c r="A7412" s="161" t="s">
        <v>8644</v>
      </c>
      <c r="C7412" s="161" t="s">
        <v>133</v>
      </c>
      <c r="F7412" s="163" t="s">
        <v>133</v>
      </c>
      <c r="G7412" s="266" t="s">
        <v>133</v>
      </c>
      <c r="H7412" s="163" t="s">
        <v>133</v>
      </c>
      <c r="I7412" s="163" t="s">
        <v>133</v>
      </c>
      <c r="J7412" s="163" t="s">
        <v>133</v>
      </c>
      <c r="K7412" s="164">
        <f t="shared" si="352"/>
        <v>0</v>
      </c>
      <c r="L7412" s="165">
        <f t="shared" si="353"/>
        <v>0</v>
      </c>
      <c r="M7412" s="172">
        <v>127</v>
      </c>
      <c r="N7412" s="172">
        <v>64</v>
      </c>
      <c r="O7412" s="167" t="s">
        <v>133</v>
      </c>
      <c r="P7412" s="260" t="e">
        <f t="shared" si="351"/>
        <v>#NUM!</v>
      </c>
      <c r="S7412" s="272"/>
    </row>
    <row r="7413" spans="1:19">
      <c r="A7413" s="161" t="s">
        <v>8645</v>
      </c>
      <c r="C7413" s="161" t="s">
        <v>133</v>
      </c>
      <c r="F7413" s="163" t="s">
        <v>133</v>
      </c>
      <c r="G7413" s="266" t="s">
        <v>133</v>
      </c>
      <c r="H7413" s="163" t="s">
        <v>133</v>
      </c>
      <c r="I7413" s="163" t="s">
        <v>133</v>
      </c>
      <c r="J7413" s="163" t="s">
        <v>133</v>
      </c>
      <c r="K7413" s="164">
        <f t="shared" si="352"/>
        <v>0</v>
      </c>
      <c r="L7413" s="165">
        <f t="shared" si="353"/>
        <v>0</v>
      </c>
      <c r="M7413" s="172">
        <v>127</v>
      </c>
      <c r="N7413" s="172">
        <v>64</v>
      </c>
      <c r="O7413" s="167" t="s">
        <v>133</v>
      </c>
      <c r="P7413" s="260" t="e">
        <f t="shared" si="351"/>
        <v>#NUM!</v>
      </c>
      <c r="S7413" s="272"/>
    </row>
    <row r="7414" spans="1:19">
      <c r="A7414" s="161" t="s">
        <v>8646</v>
      </c>
      <c r="C7414" s="161" t="s">
        <v>133</v>
      </c>
      <c r="F7414" s="163" t="s">
        <v>133</v>
      </c>
      <c r="G7414" s="266" t="s">
        <v>133</v>
      </c>
      <c r="H7414" s="163" t="s">
        <v>133</v>
      </c>
      <c r="I7414" s="163" t="s">
        <v>133</v>
      </c>
      <c r="J7414" s="163" t="s">
        <v>133</v>
      </c>
      <c r="K7414" s="164">
        <f t="shared" si="352"/>
        <v>0</v>
      </c>
      <c r="L7414" s="165">
        <f t="shared" si="353"/>
        <v>0</v>
      </c>
      <c r="M7414" s="172">
        <v>127</v>
      </c>
      <c r="N7414" s="172">
        <v>64</v>
      </c>
      <c r="O7414" s="167" t="s">
        <v>133</v>
      </c>
      <c r="P7414" s="260" t="e">
        <f t="shared" si="351"/>
        <v>#NUM!</v>
      </c>
      <c r="S7414" s="272"/>
    </row>
    <row r="7415" spans="1:19">
      <c r="A7415" s="161" t="s">
        <v>8647</v>
      </c>
      <c r="C7415" s="161" t="s">
        <v>133</v>
      </c>
      <c r="F7415" s="163" t="s">
        <v>133</v>
      </c>
      <c r="G7415" s="266" t="s">
        <v>133</v>
      </c>
      <c r="H7415" s="163" t="s">
        <v>133</v>
      </c>
      <c r="I7415" s="163" t="s">
        <v>133</v>
      </c>
      <c r="J7415" s="163" t="s">
        <v>133</v>
      </c>
      <c r="K7415" s="164">
        <f t="shared" si="352"/>
        <v>0</v>
      </c>
      <c r="L7415" s="165">
        <f t="shared" si="353"/>
        <v>0</v>
      </c>
      <c r="M7415" s="172">
        <v>127</v>
      </c>
      <c r="N7415" s="172">
        <v>64</v>
      </c>
      <c r="O7415" s="167" t="s">
        <v>133</v>
      </c>
      <c r="P7415" s="260" t="e">
        <f t="shared" si="351"/>
        <v>#NUM!</v>
      </c>
      <c r="S7415" s="272"/>
    </row>
    <row r="7416" spans="1:19">
      <c r="A7416" s="161" t="s">
        <v>8648</v>
      </c>
      <c r="C7416" s="161" t="s">
        <v>133</v>
      </c>
      <c r="F7416" s="163" t="s">
        <v>133</v>
      </c>
      <c r="G7416" s="266" t="s">
        <v>133</v>
      </c>
      <c r="H7416" s="163" t="s">
        <v>133</v>
      </c>
      <c r="I7416" s="163" t="s">
        <v>133</v>
      </c>
      <c r="J7416" s="163" t="s">
        <v>133</v>
      </c>
      <c r="K7416" s="164">
        <f t="shared" si="352"/>
        <v>0</v>
      </c>
      <c r="L7416" s="165">
        <f t="shared" si="353"/>
        <v>0</v>
      </c>
      <c r="M7416" s="172">
        <v>127</v>
      </c>
      <c r="N7416" s="172">
        <v>64</v>
      </c>
      <c r="O7416" s="167" t="s">
        <v>133</v>
      </c>
      <c r="P7416" s="260" t="e">
        <f t="shared" si="351"/>
        <v>#NUM!</v>
      </c>
      <c r="S7416" s="272"/>
    </row>
    <row r="7417" spans="1:19">
      <c r="A7417" s="161" t="s">
        <v>8649</v>
      </c>
      <c r="C7417" s="161" t="s">
        <v>133</v>
      </c>
      <c r="F7417" s="163" t="s">
        <v>133</v>
      </c>
      <c r="G7417" s="266" t="s">
        <v>133</v>
      </c>
      <c r="H7417" s="163" t="s">
        <v>133</v>
      </c>
      <c r="I7417" s="163" t="s">
        <v>133</v>
      </c>
      <c r="J7417" s="163" t="s">
        <v>133</v>
      </c>
      <c r="K7417" s="164">
        <f t="shared" si="352"/>
        <v>0</v>
      </c>
      <c r="L7417" s="165">
        <f t="shared" si="353"/>
        <v>0</v>
      </c>
      <c r="M7417" s="172">
        <v>127</v>
      </c>
      <c r="N7417" s="172">
        <v>64</v>
      </c>
      <c r="O7417" s="167" t="s">
        <v>133</v>
      </c>
      <c r="P7417" s="260" t="e">
        <f t="shared" si="351"/>
        <v>#NUM!</v>
      </c>
      <c r="S7417" s="272"/>
    </row>
    <row r="7418" spans="1:19">
      <c r="A7418" s="161" t="s">
        <v>8650</v>
      </c>
      <c r="C7418" s="161" t="s">
        <v>133</v>
      </c>
      <c r="F7418" s="163" t="s">
        <v>133</v>
      </c>
      <c r="G7418" s="266" t="s">
        <v>133</v>
      </c>
      <c r="H7418" s="163" t="s">
        <v>133</v>
      </c>
      <c r="I7418" s="163" t="s">
        <v>133</v>
      </c>
      <c r="J7418" s="163" t="s">
        <v>133</v>
      </c>
      <c r="K7418" s="164">
        <f t="shared" si="352"/>
        <v>0</v>
      </c>
      <c r="L7418" s="165">
        <f t="shared" si="353"/>
        <v>0</v>
      </c>
      <c r="M7418" s="172">
        <v>127</v>
      </c>
      <c r="N7418" s="172">
        <v>64</v>
      </c>
      <c r="O7418" s="167" t="s">
        <v>133</v>
      </c>
      <c r="P7418" s="260" t="e">
        <f t="shared" si="351"/>
        <v>#NUM!</v>
      </c>
      <c r="S7418" s="272"/>
    </row>
    <row r="7419" spans="1:19">
      <c r="A7419" s="161" t="s">
        <v>8651</v>
      </c>
      <c r="C7419" s="161" t="s">
        <v>133</v>
      </c>
      <c r="F7419" s="163" t="s">
        <v>133</v>
      </c>
      <c r="G7419" s="266" t="s">
        <v>133</v>
      </c>
      <c r="H7419" s="163" t="s">
        <v>133</v>
      </c>
      <c r="I7419" s="163" t="s">
        <v>133</v>
      </c>
      <c r="J7419" s="163" t="s">
        <v>133</v>
      </c>
      <c r="K7419" s="164">
        <f t="shared" si="352"/>
        <v>0</v>
      </c>
      <c r="L7419" s="165">
        <f t="shared" si="353"/>
        <v>0</v>
      </c>
      <c r="M7419" s="172">
        <v>127</v>
      </c>
      <c r="N7419" s="172">
        <v>64</v>
      </c>
      <c r="O7419" s="167" t="s">
        <v>133</v>
      </c>
      <c r="P7419" s="260" t="e">
        <f t="shared" si="351"/>
        <v>#NUM!</v>
      </c>
      <c r="S7419" s="272"/>
    </row>
    <row r="7420" spans="1:19">
      <c r="A7420" s="161" t="s">
        <v>8652</v>
      </c>
      <c r="C7420" s="161" t="s">
        <v>133</v>
      </c>
      <c r="F7420" s="163" t="s">
        <v>133</v>
      </c>
      <c r="G7420" s="266" t="s">
        <v>133</v>
      </c>
      <c r="H7420" s="163" t="s">
        <v>133</v>
      </c>
      <c r="I7420" s="163" t="s">
        <v>133</v>
      </c>
      <c r="J7420" s="163" t="s">
        <v>133</v>
      </c>
      <c r="K7420" s="164">
        <f t="shared" si="352"/>
        <v>0</v>
      </c>
      <c r="L7420" s="165">
        <f t="shared" si="353"/>
        <v>0</v>
      </c>
      <c r="M7420" s="172">
        <v>127</v>
      </c>
      <c r="N7420" s="172">
        <v>64</v>
      </c>
      <c r="O7420" s="167" t="s">
        <v>133</v>
      </c>
      <c r="P7420" s="260" t="e">
        <f t="shared" si="351"/>
        <v>#NUM!</v>
      </c>
      <c r="S7420" s="272"/>
    </row>
    <row r="7421" spans="1:19">
      <c r="A7421" s="161" t="s">
        <v>8653</v>
      </c>
      <c r="C7421" s="161" t="s">
        <v>133</v>
      </c>
      <c r="F7421" s="163" t="s">
        <v>133</v>
      </c>
      <c r="G7421" s="266" t="s">
        <v>133</v>
      </c>
      <c r="H7421" s="163" t="s">
        <v>133</v>
      </c>
      <c r="I7421" s="163" t="s">
        <v>133</v>
      </c>
      <c r="J7421" s="163" t="s">
        <v>133</v>
      </c>
      <c r="K7421" s="164">
        <f t="shared" si="352"/>
        <v>0</v>
      </c>
      <c r="L7421" s="165">
        <f t="shared" si="353"/>
        <v>0</v>
      </c>
      <c r="M7421" s="172">
        <v>127</v>
      </c>
      <c r="N7421" s="172">
        <v>64</v>
      </c>
      <c r="O7421" s="167" t="s">
        <v>133</v>
      </c>
      <c r="P7421" s="260" t="e">
        <f t="shared" si="351"/>
        <v>#NUM!</v>
      </c>
      <c r="S7421" s="272"/>
    </row>
    <row r="7422" spans="1:19">
      <c r="A7422" s="161" t="s">
        <v>8654</v>
      </c>
      <c r="C7422" s="161" t="s">
        <v>133</v>
      </c>
      <c r="F7422" s="163" t="s">
        <v>133</v>
      </c>
      <c r="G7422" s="266" t="s">
        <v>133</v>
      </c>
      <c r="H7422" s="163" t="s">
        <v>133</v>
      </c>
      <c r="I7422" s="163" t="s">
        <v>133</v>
      </c>
      <c r="J7422" s="163" t="s">
        <v>133</v>
      </c>
      <c r="K7422" s="164">
        <f t="shared" si="352"/>
        <v>0</v>
      </c>
      <c r="L7422" s="165">
        <f t="shared" si="353"/>
        <v>0</v>
      </c>
      <c r="M7422" s="172">
        <v>127</v>
      </c>
      <c r="N7422" s="172">
        <v>64</v>
      </c>
      <c r="O7422" s="167" t="s">
        <v>133</v>
      </c>
      <c r="P7422" s="260" t="e">
        <f t="shared" si="351"/>
        <v>#NUM!</v>
      </c>
      <c r="S7422" s="272"/>
    </row>
    <row r="7423" spans="1:19">
      <c r="A7423" s="161" t="s">
        <v>8655</v>
      </c>
      <c r="C7423" s="161" t="s">
        <v>133</v>
      </c>
      <c r="F7423" s="163" t="s">
        <v>133</v>
      </c>
      <c r="G7423" s="266" t="s">
        <v>133</v>
      </c>
      <c r="H7423" s="163" t="s">
        <v>133</v>
      </c>
      <c r="I7423" s="163" t="s">
        <v>133</v>
      </c>
      <c r="J7423" s="163" t="s">
        <v>133</v>
      </c>
      <c r="K7423" s="164">
        <f t="shared" si="352"/>
        <v>0</v>
      </c>
      <c r="L7423" s="165">
        <f t="shared" si="353"/>
        <v>0</v>
      </c>
      <c r="M7423" s="172">
        <v>127</v>
      </c>
      <c r="N7423" s="172">
        <v>64</v>
      </c>
      <c r="O7423" s="167" t="s">
        <v>133</v>
      </c>
      <c r="P7423" s="260" t="e">
        <f t="shared" si="351"/>
        <v>#NUM!</v>
      </c>
      <c r="S7423" s="272"/>
    </row>
    <row r="7424" spans="1:19">
      <c r="A7424" s="161" t="s">
        <v>8656</v>
      </c>
      <c r="C7424" s="161" t="s">
        <v>133</v>
      </c>
      <c r="F7424" s="163" t="s">
        <v>133</v>
      </c>
      <c r="G7424" s="266" t="s">
        <v>133</v>
      </c>
      <c r="H7424" s="163" t="s">
        <v>133</v>
      </c>
      <c r="I7424" s="163" t="s">
        <v>133</v>
      </c>
      <c r="J7424" s="163" t="s">
        <v>133</v>
      </c>
      <c r="K7424" s="164">
        <f t="shared" si="352"/>
        <v>0</v>
      </c>
      <c r="L7424" s="165">
        <f t="shared" si="353"/>
        <v>0</v>
      </c>
      <c r="M7424" s="172">
        <v>127</v>
      </c>
      <c r="N7424" s="172">
        <v>64</v>
      </c>
      <c r="O7424" s="167" t="s">
        <v>133</v>
      </c>
      <c r="P7424" s="260" t="e">
        <f t="shared" si="351"/>
        <v>#NUM!</v>
      </c>
      <c r="S7424" s="272"/>
    </row>
    <row r="7425" spans="1:19">
      <c r="A7425" s="161" t="s">
        <v>8657</v>
      </c>
      <c r="C7425" s="161" t="s">
        <v>133</v>
      </c>
      <c r="F7425" s="163" t="s">
        <v>133</v>
      </c>
      <c r="G7425" s="266" t="s">
        <v>133</v>
      </c>
      <c r="H7425" s="163" t="s">
        <v>133</v>
      </c>
      <c r="I7425" s="163" t="s">
        <v>133</v>
      </c>
      <c r="J7425" s="163" t="s">
        <v>133</v>
      </c>
      <c r="K7425" s="164">
        <f t="shared" si="352"/>
        <v>0</v>
      </c>
      <c r="L7425" s="165">
        <f t="shared" si="353"/>
        <v>0</v>
      </c>
      <c r="M7425" s="172">
        <v>127</v>
      </c>
      <c r="N7425" s="172">
        <v>64</v>
      </c>
      <c r="O7425" s="167" t="s">
        <v>133</v>
      </c>
      <c r="P7425" s="260" t="e">
        <f t="shared" si="351"/>
        <v>#NUM!</v>
      </c>
      <c r="S7425" s="272"/>
    </row>
    <row r="7426" spans="1:19">
      <c r="A7426" s="161" t="s">
        <v>8658</v>
      </c>
      <c r="C7426" s="161" t="s">
        <v>133</v>
      </c>
      <c r="F7426" s="163" t="s">
        <v>133</v>
      </c>
      <c r="G7426" s="266" t="s">
        <v>133</v>
      </c>
      <c r="H7426" s="163" t="s">
        <v>133</v>
      </c>
      <c r="I7426" s="163" t="s">
        <v>133</v>
      </c>
      <c r="J7426" s="163" t="s">
        <v>133</v>
      </c>
      <c r="K7426" s="164">
        <f t="shared" si="352"/>
        <v>0</v>
      </c>
      <c r="L7426" s="165">
        <f t="shared" si="353"/>
        <v>0</v>
      </c>
      <c r="M7426" s="172">
        <v>127</v>
      </c>
      <c r="N7426" s="172">
        <v>64</v>
      </c>
      <c r="O7426" s="167" t="s">
        <v>133</v>
      </c>
      <c r="P7426" s="260" t="e">
        <f t="shared" si="351"/>
        <v>#NUM!</v>
      </c>
      <c r="S7426" s="272"/>
    </row>
    <row r="7427" spans="1:19">
      <c r="A7427" s="161" t="s">
        <v>8659</v>
      </c>
      <c r="C7427" s="161" t="s">
        <v>133</v>
      </c>
      <c r="F7427" s="163" t="s">
        <v>133</v>
      </c>
      <c r="G7427" s="266" t="s">
        <v>133</v>
      </c>
      <c r="H7427" s="163" t="s">
        <v>133</v>
      </c>
      <c r="I7427" s="163" t="s">
        <v>133</v>
      </c>
      <c r="J7427" s="163" t="s">
        <v>133</v>
      </c>
      <c r="K7427" s="164">
        <f t="shared" si="352"/>
        <v>0</v>
      </c>
      <c r="L7427" s="165">
        <f t="shared" si="353"/>
        <v>0</v>
      </c>
      <c r="M7427" s="172">
        <v>127</v>
      </c>
      <c r="N7427" s="172">
        <v>64</v>
      </c>
      <c r="O7427" s="167" t="s">
        <v>133</v>
      </c>
      <c r="P7427" s="260" t="e">
        <f t="shared" si="351"/>
        <v>#NUM!</v>
      </c>
      <c r="S7427" s="272"/>
    </row>
    <row r="7428" spans="1:19">
      <c r="A7428" s="161" t="s">
        <v>8660</v>
      </c>
      <c r="C7428" s="161" t="s">
        <v>133</v>
      </c>
      <c r="F7428" s="163" t="s">
        <v>133</v>
      </c>
      <c r="G7428" s="266" t="s">
        <v>133</v>
      </c>
      <c r="H7428" s="163" t="s">
        <v>133</v>
      </c>
      <c r="I7428" s="163" t="s">
        <v>133</v>
      </c>
      <c r="J7428" s="163" t="s">
        <v>133</v>
      </c>
      <c r="K7428" s="164">
        <f t="shared" si="352"/>
        <v>0</v>
      </c>
      <c r="L7428" s="165">
        <f t="shared" si="353"/>
        <v>0</v>
      </c>
      <c r="M7428" s="172">
        <v>127</v>
      </c>
      <c r="N7428" s="172">
        <v>64</v>
      </c>
      <c r="O7428" s="167" t="s">
        <v>133</v>
      </c>
      <c r="P7428" s="260" t="e">
        <f t="shared" si="351"/>
        <v>#NUM!</v>
      </c>
      <c r="S7428" s="272"/>
    </row>
    <row r="7429" spans="1:19">
      <c r="A7429" s="161" t="s">
        <v>8661</v>
      </c>
      <c r="C7429" s="161" t="s">
        <v>133</v>
      </c>
      <c r="F7429" s="163" t="s">
        <v>133</v>
      </c>
      <c r="G7429" s="266" t="s">
        <v>133</v>
      </c>
      <c r="H7429" s="163" t="s">
        <v>133</v>
      </c>
      <c r="I7429" s="163" t="s">
        <v>133</v>
      </c>
      <c r="J7429" s="163" t="s">
        <v>133</v>
      </c>
      <c r="K7429" s="164">
        <f t="shared" si="352"/>
        <v>0</v>
      </c>
      <c r="L7429" s="165">
        <f t="shared" si="353"/>
        <v>0</v>
      </c>
      <c r="M7429" s="172">
        <v>127</v>
      </c>
      <c r="N7429" s="172">
        <v>64</v>
      </c>
      <c r="O7429" s="167" t="s">
        <v>133</v>
      </c>
      <c r="P7429" s="260" t="e">
        <f t="shared" si="351"/>
        <v>#NUM!</v>
      </c>
      <c r="S7429" s="272"/>
    </row>
    <row r="7430" spans="1:19">
      <c r="A7430" s="161" t="s">
        <v>8662</v>
      </c>
      <c r="C7430" s="161" t="s">
        <v>133</v>
      </c>
      <c r="F7430" s="163" t="s">
        <v>133</v>
      </c>
      <c r="G7430" s="266" t="s">
        <v>133</v>
      </c>
      <c r="H7430" s="163" t="s">
        <v>133</v>
      </c>
      <c r="I7430" s="163" t="s">
        <v>133</v>
      </c>
      <c r="J7430" s="163" t="s">
        <v>133</v>
      </c>
      <c r="K7430" s="164">
        <f t="shared" si="352"/>
        <v>0</v>
      </c>
      <c r="L7430" s="165">
        <f t="shared" si="353"/>
        <v>0</v>
      </c>
      <c r="M7430" s="172">
        <v>127</v>
      </c>
      <c r="N7430" s="172">
        <v>64</v>
      </c>
      <c r="O7430" s="167" t="s">
        <v>133</v>
      </c>
      <c r="P7430" s="260" t="e">
        <f t="shared" si="351"/>
        <v>#NUM!</v>
      </c>
      <c r="S7430" s="272"/>
    </row>
    <row r="7431" spans="1:19">
      <c r="A7431" s="161" t="s">
        <v>8663</v>
      </c>
      <c r="C7431" s="161" t="s">
        <v>133</v>
      </c>
      <c r="F7431" s="163" t="s">
        <v>133</v>
      </c>
      <c r="G7431" s="266" t="s">
        <v>133</v>
      </c>
      <c r="H7431" s="163" t="s">
        <v>133</v>
      </c>
      <c r="I7431" s="163" t="s">
        <v>133</v>
      </c>
      <c r="J7431" s="163" t="s">
        <v>133</v>
      </c>
      <c r="K7431" s="164">
        <f t="shared" si="352"/>
        <v>0</v>
      </c>
      <c r="L7431" s="165">
        <f t="shared" si="353"/>
        <v>0</v>
      </c>
      <c r="M7431" s="172">
        <v>127</v>
      </c>
      <c r="N7431" s="172">
        <v>64</v>
      </c>
      <c r="O7431" s="167" t="s">
        <v>133</v>
      </c>
      <c r="P7431" s="260" t="e">
        <f t="shared" si="351"/>
        <v>#NUM!</v>
      </c>
      <c r="S7431" s="272"/>
    </row>
    <row r="7432" spans="1:19">
      <c r="A7432" s="161" t="s">
        <v>8664</v>
      </c>
      <c r="C7432" s="161" t="s">
        <v>133</v>
      </c>
      <c r="F7432" s="163" t="s">
        <v>133</v>
      </c>
      <c r="G7432" s="266" t="s">
        <v>133</v>
      </c>
      <c r="H7432" s="163" t="s">
        <v>133</v>
      </c>
      <c r="I7432" s="163" t="s">
        <v>133</v>
      </c>
      <c r="J7432" s="163" t="s">
        <v>133</v>
      </c>
      <c r="K7432" s="164">
        <f t="shared" si="352"/>
        <v>0</v>
      </c>
      <c r="L7432" s="165">
        <f t="shared" si="353"/>
        <v>0</v>
      </c>
      <c r="M7432" s="172">
        <v>127</v>
      </c>
      <c r="N7432" s="172">
        <v>64</v>
      </c>
      <c r="O7432" s="167" t="s">
        <v>133</v>
      </c>
      <c r="P7432" s="260" t="e">
        <f t="shared" si="351"/>
        <v>#NUM!</v>
      </c>
      <c r="S7432" s="272"/>
    </row>
    <row r="7433" spans="1:19">
      <c r="A7433" s="161" t="s">
        <v>8665</v>
      </c>
      <c r="C7433" s="161" t="s">
        <v>133</v>
      </c>
      <c r="F7433" s="163" t="s">
        <v>133</v>
      </c>
      <c r="G7433" s="266" t="s">
        <v>133</v>
      </c>
      <c r="H7433" s="163" t="s">
        <v>133</v>
      </c>
      <c r="I7433" s="163" t="s">
        <v>133</v>
      </c>
      <c r="J7433" s="163" t="s">
        <v>133</v>
      </c>
      <c r="K7433" s="164">
        <f t="shared" si="352"/>
        <v>0</v>
      </c>
      <c r="L7433" s="165">
        <f t="shared" si="353"/>
        <v>0</v>
      </c>
      <c r="M7433" s="172">
        <v>127</v>
      </c>
      <c r="N7433" s="172">
        <v>64</v>
      </c>
      <c r="O7433" s="167" t="s">
        <v>133</v>
      </c>
      <c r="P7433" s="260" t="e">
        <f t="shared" si="351"/>
        <v>#NUM!</v>
      </c>
      <c r="S7433" s="272"/>
    </row>
    <row r="7434" spans="1:19">
      <c r="A7434" s="161" t="s">
        <v>8666</v>
      </c>
      <c r="C7434" s="161" t="s">
        <v>133</v>
      </c>
      <c r="F7434" s="163" t="s">
        <v>133</v>
      </c>
      <c r="G7434" s="266" t="s">
        <v>133</v>
      </c>
      <c r="H7434" s="163" t="s">
        <v>133</v>
      </c>
      <c r="I7434" s="163" t="s">
        <v>133</v>
      </c>
      <c r="J7434" s="163" t="s">
        <v>133</v>
      </c>
      <c r="K7434" s="164">
        <f t="shared" si="352"/>
        <v>0</v>
      </c>
      <c r="L7434" s="165">
        <f t="shared" si="353"/>
        <v>0</v>
      </c>
      <c r="M7434" s="172">
        <v>127</v>
      </c>
      <c r="N7434" s="172">
        <v>64</v>
      </c>
      <c r="O7434" s="167" t="s">
        <v>133</v>
      </c>
      <c r="P7434" s="260" t="e">
        <f t="shared" si="351"/>
        <v>#NUM!</v>
      </c>
      <c r="S7434" s="272"/>
    </row>
    <row r="7435" spans="1:19">
      <c r="A7435" s="161" t="s">
        <v>8667</v>
      </c>
      <c r="C7435" s="161" t="s">
        <v>133</v>
      </c>
      <c r="F7435" s="163" t="s">
        <v>133</v>
      </c>
      <c r="G7435" s="266" t="s">
        <v>133</v>
      </c>
      <c r="H7435" s="163" t="s">
        <v>133</v>
      </c>
      <c r="I7435" s="163" t="s">
        <v>133</v>
      </c>
      <c r="J7435" s="163" t="s">
        <v>133</v>
      </c>
      <c r="K7435" s="164">
        <f t="shared" si="352"/>
        <v>0</v>
      </c>
      <c r="L7435" s="165">
        <f t="shared" si="353"/>
        <v>0</v>
      </c>
      <c r="M7435" s="172">
        <v>127</v>
      </c>
      <c r="N7435" s="172">
        <v>64</v>
      </c>
      <c r="O7435" s="167" t="s">
        <v>133</v>
      </c>
      <c r="P7435" s="260" t="e">
        <f t="shared" si="351"/>
        <v>#NUM!</v>
      </c>
      <c r="S7435" s="272"/>
    </row>
    <row r="7436" spans="1:19">
      <c r="A7436" s="161" t="s">
        <v>8668</v>
      </c>
      <c r="C7436" s="161" t="s">
        <v>133</v>
      </c>
      <c r="F7436" s="163" t="s">
        <v>133</v>
      </c>
      <c r="G7436" s="266" t="s">
        <v>133</v>
      </c>
      <c r="H7436" s="163" t="s">
        <v>133</v>
      </c>
      <c r="I7436" s="163" t="s">
        <v>133</v>
      </c>
      <c r="J7436" s="163" t="s">
        <v>133</v>
      </c>
      <c r="K7436" s="164">
        <f t="shared" si="352"/>
        <v>0</v>
      </c>
      <c r="L7436" s="165">
        <f t="shared" si="353"/>
        <v>0</v>
      </c>
      <c r="M7436" s="172">
        <v>127</v>
      </c>
      <c r="N7436" s="172">
        <v>64</v>
      </c>
      <c r="O7436" s="167" t="s">
        <v>133</v>
      </c>
      <c r="P7436" s="260" t="e">
        <f t="shared" si="351"/>
        <v>#NUM!</v>
      </c>
      <c r="S7436" s="272"/>
    </row>
    <row r="7437" spans="1:19">
      <c r="A7437" s="161" t="s">
        <v>8669</v>
      </c>
      <c r="C7437" s="161" t="s">
        <v>133</v>
      </c>
      <c r="F7437" s="163" t="s">
        <v>133</v>
      </c>
      <c r="G7437" s="266" t="s">
        <v>133</v>
      </c>
      <c r="H7437" s="163" t="s">
        <v>133</v>
      </c>
      <c r="I7437" s="163" t="s">
        <v>133</v>
      </c>
      <c r="J7437" s="163" t="s">
        <v>133</v>
      </c>
      <c r="K7437" s="164">
        <f t="shared" si="352"/>
        <v>0</v>
      </c>
      <c r="L7437" s="165">
        <f t="shared" si="353"/>
        <v>0</v>
      </c>
      <c r="M7437" s="172">
        <v>127</v>
      </c>
      <c r="N7437" s="172">
        <v>64</v>
      </c>
      <c r="O7437" s="167" t="s">
        <v>133</v>
      </c>
      <c r="P7437" s="260" t="e">
        <f t="shared" si="351"/>
        <v>#NUM!</v>
      </c>
      <c r="S7437" s="272"/>
    </row>
    <row r="7438" spans="1:19">
      <c r="A7438" s="161" t="s">
        <v>8670</v>
      </c>
      <c r="C7438" s="161" t="s">
        <v>133</v>
      </c>
      <c r="F7438" s="163" t="s">
        <v>133</v>
      </c>
      <c r="G7438" s="266" t="s">
        <v>133</v>
      </c>
      <c r="H7438" s="163" t="s">
        <v>133</v>
      </c>
      <c r="I7438" s="163" t="s">
        <v>133</v>
      </c>
      <c r="J7438" s="163" t="s">
        <v>133</v>
      </c>
      <c r="K7438" s="164">
        <f t="shared" si="352"/>
        <v>0</v>
      </c>
      <c r="L7438" s="165">
        <f t="shared" si="353"/>
        <v>0</v>
      </c>
      <c r="M7438" s="172">
        <v>127</v>
      </c>
      <c r="N7438" s="172">
        <v>64</v>
      </c>
      <c r="O7438" s="167" t="s">
        <v>133</v>
      </c>
      <c r="P7438" s="260" t="e">
        <f t="shared" si="351"/>
        <v>#NUM!</v>
      </c>
      <c r="S7438" s="272"/>
    </row>
    <row r="7439" spans="1:19">
      <c r="A7439" s="161" t="s">
        <v>8671</v>
      </c>
      <c r="C7439" s="161" t="s">
        <v>133</v>
      </c>
      <c r="F7439" s="163" t="s">
        <v>133</v>
      </c>
      <c r="G7439" s="266" t="s">
        <v>133</v>
      </c>
      <c r="H7439" s="163" t="s">
        <v>133</v>
      </c>
      <c r="I7439" s="163" t="s">
        <v>133</v>
      </c>
      <c r="J7439" s="163" t="s">
        <v>133</v>
      </c>
      <c r="K7439" s="164">
        <f t="shared" si="352"/>
        <v>0</v>
      </c>
      <c r="L7439" s="165">
        <f t="shared" si="353"/>
        <v>0</v>
      </c>
      <c r="M7439" s="172">
        <v>127</v>
      </c>
      <c r="N7439" s="172">
        <v>64</v>
      </c>
      <c r="O7439" s="167" t="s">
        <v>133</v>
      </c>
      <c r="P7439" s="260" t="e">
        <f t="shared" ref="P7439:P7502" si="354">MEDIAN(Q7439:R7439)</f>
        <v>#NUM!</v>
      </c>
      <c r="S7439" s="272"/>
    </row>
    <row r="7440" spans="1:19">
      <c r="A7440" s="161" t="s">
        <v>8672</v>
      </c>
      <c r="C7440" s="161" t="s">
        <v>133</v>
      </c>
      <c r="F7440" s="163" t="s">
        <v>133</v>
      </c>
      <c r="G7440" s="266" t="s">
        <v>133</v>
      </c>
      <c r="H7440" s="163" t="s">
        <v>133</v>
      </c>
      <c r="I7440" s="163" t="s">
        <v>133</v>
      </c>
      <c r="J7440" s="163" t="s">
        <v>133</v>
      </c>
      <c r="K7440" s="164">
        <f t="shared" ref="K7440:K7503" si="355">IF(OR(D7440="n/a",D7440="nd"),0,D7440)+IF(OR(I7440="n/a",I7440="nd"),0,I7440)</f>
        <v>0</v>
      </c>
      <c r="L7440" s="165">
        <f t="shared" ref="L7440:L7503" si="356">SQRT(SUMSQ(IF(OR(E7440="n/a",E7440="nd"),0,E7440),IF(OR(F7440="n/a",F7440="nd"),0,F7440),IF(OR(J7440="n/a",J7440="nd"),0,J7440)))</f>
        <v>0</v>
      </c>
      <c r="M7440" s="172">
        <v>127</v>
      </c>
      <c r="N7440" s="172">
        <v>64</v>
      </c>
      <c r="O7440" s="167" t="s">
        <v>133</v>
      </c>
      <c r="P7440" s="260" t="e">
        <f t="shared" si="354"/>
        <v>#NUM!</v>
      </c>
      <c r="S7440" s="272"/>
    </row>
    <row r="7441" spans="1:19">
      <c r="A7441" s="161" t="s">
        <v>8673</v>
      </c>
      <c r="C7441" s="161" t="s">
        <v>133</v>
      </c>
      <c r="F7441" s="163" t="s">
        <v>133</v>
      </c>
      <c r="G7441" s="266" t="s">
        <v>133</v>
      </c>
      <c r="H7441" s="163" t="s">
        <v>133</v>
      </c>
      <c r="I7441" s="163" t="s">
        <v>133</v>
      </c>
      <c r="J7441" s="163" t="s">
        <v>133</v>
      </c>
      <c r="K7441" s="164">
        <f t="shared" si="355"/>
        <v>0</v>
      </c>
      <c r="L7441" s="165">
        <f t="shared" si="356"/>
        <v>0</v>
      </c>
      <c r="M7441" s="172">
        <v>127</v>
      </c>
      <c r="N7441" s="172">
        <v>64</v>
      </c>
      <c r="O7441" s="167" t="s">
        <v>133</v>
      </c>
      <c r="P7441" s="260" t="e">
        <f t="shared" si="354"/>
        <v>#NUM!</v>
      </c>
      <c r="S7441" s="272"/>
    </row>
    <row r="7442" spans="1:19">
      <c r="A7442" s="161" t="s">
        <v>8674</v>
      </c>
      <c r="C7442" s="161" t="s">
        <v>133</v>
      </c>
      <c r="F7442" s="163" t="s">
        <v>133</v>
      </c>
      <c r="G7442" s="266" t="s">
        <v>133</v>
      </c>
      <c r="H7442" s="163" t="s">
        <v>133</v>
      </c>
      <c r="I7442" s="163" t="s">
        <v>133</v>
      </c>
      <c r="J7442" s="163" t="s">
        <v>133</v>
      </c>
      <c r="K7442" s="164">
        <f t="shared" si="355"/>
        <v>0</v>
      </c>
      <c r="L7442" s="165">
        <f t="shared" si="356"/>
        <v>0</v>
      </c>
      <c r="M7442" s="172">
        <v>127</v>
      </c>
      <c r="N7442" s="172">
        <v>64</v>
      </c>
      <c r="O7442" s="167" t="s">
        <v>133</v>
      </c>
      <c r="P7442" s="260" t="e">
        <f t="shared" si="354"/>
        <v>#NUM!</v>
      </c>
      <c r="S7442" s="272"/>
    </row>
    <row r="7443" spans="1:19">
      <c r="A7443" s="161" t="s">
        <v>8675</v>
      </c>
      <c r="C7443" s="161" t="s">
        <v>133</v>
      </c>
      <c r="F7443" s="163" t="s">
        <v>133</v>
      </c>
      <c r="G7443" s="266" t="s">
        <v>133</v>
      </c>
      <c r="H7443" s="163" t="s">
        <v>133</v>
      </c>
      <c r="I7443" s="163" t="s">
        <v>133</v>
      </c>
      <c r="J7443" s="163" t="s">
        <v>133</v>
      </c>
      <c r="K7443" s="164">
        <f t="shared" si="355"/>
        <v>0</v>
      </c>
      <c r="L7443" s="165">
        <f t="shared" si="356"/>
        <v>0</v>
      </c>
      <c r="M7443" s="172">
        <v>127</v>
      </c>
      <c r="N7443" s="172">
        <v>64</v>
      </c>
      <c r="O7443" s="167" t="s">
        <v>133</v>
      </c>
      <c r="P7443" s="260" t="e">
        <f t="shared" si="354"/>
        <v>#NUM!</v>
      </c>
      <c r="S7443" s="272"/>
    </row>
    <row r="7444" spans="1:19">
      <c r="A7444" s="161" t="s">
        <v>8676</v>
      </c>
      <c r="C7444" s="161" t="s">
        <v>133</v>
      </c>
      <c r="F7444" s="163" t="s">
        <v>133</v>
      </c>
      <c r="G7444" s="266" t="s">
        <v>133</v>
      </c>
      <c r="H7444" s="163" t="s">
        <v>133</v>
      </c>
      <c r="I7444" s="163" t="s">
        <v>133</v>
      </c>
      <c r="J7444" s="163" t="s">
        <v>133</v>
      </c>
      <c r="K7444" s="164">
        <f t="shared" si="355"/>
        <v>0</v>
      </c>
      <c r="L7444" s="165">
        <f t="shared" si="356"/>
        <v>0</v>
      </c>
      <c r="M7444" s="172">
        <v>127</v>
      </c>
      <c r="N7444" s="172">
        <v>64</v>
      </c>
      <c r="O7444" s="167" t="s">
        <v>133</v>
      </c>
      <c r="P7444" s="260" t="e">
        <f t="shared" si="354"/>
        <v>#NUM!</v>
      </c>
      <c r="S7444" s="272"/>
    </row>
    <row r="7445" spans="1:19">
      <c r="A7445" s="161" t="s">
        <v>8677</v>
      </c>
      <c r="C7445" s="161" t="s">
        <v>133</v>
      </c>
      <c r="F7445" s="163" t="s">
        <v>133</v>
      </c>
      <c r="G7445" s="266" t="s">
        <v>133</v>
      </c>
      <c r="H7445" s="163" t="s">
        <v>133</v>
      </c>
      <c r="I7445" s="163" t="s">
        <v>133</v>
      </c>
      <c r="J7445" s="163" t="s">
        <v>133</v>
      </c>
      <c r="K7445" s="164">
        <f t="shared" si="355"/>
        <v>0</v>
      </c>
      <c r="L7445" s="165">
        <f t="shared" si="356"/>
        <v>0</v>
      </c>
      <c r="M7445" s="172">
        <v>127</v>
      </c>
      <c r="N7445" s="172">
        <v>64</v>
      </c>
      <c r="O7445" s="167" t="s">
        <v>133</v>
      </c>
      <c r="P7445" s="260" t="e">
        <f t="shared" si="354"/>
        <v>#NUM!</v>
      </c>
      <c r="S7445" s="272"/>
    </row>
    <row r="7446" spans="1:19">
      <c r="A7446" s="161" t="s">
        <v>8678</v>
      </c>
      <c r="C7446" s="161" t="s">
        <v>133</v>
      </c>
      <c r="F7446" s="163" t="s">
        <v>133</v>
      </c>
      <c r="G7446" s="266" t="s">
        <v>133</v>
      </c>
      <c r="H7446" s="163" t="s">
        <v>133</v>
      </c>
      <c r="I7446" s="163" t="s">
        <v>133</v>
      </c>
      <c r="J7446" s="163" t="s">
        <v>133</v>
      </c>
      <c r="K7446" s="164">
        <f t="shared" si="355"/>
        <v>0</v>
      </c>
      <c r="L7446" s="165">
        <f t="shared" si="356"/>
        <v>0</v>
      </c>
      <c r="M7446" s="172">
        <v>127</v>
      </c>
      <c r="N7446" s="172">
        <v>64</v>
      </c>
      <c r="O7446" s="167" t="s">
        <v>133</v>
      </c>
      <c r="P7446" s="260" t="e">
        <f t="shared" si="354"/>
        <v>#NUM!</v>
      </c>
      <c r="S7446" s="272"/>
    </row>
    <row r="7447" spans="1:19">
      <c r="A7447" s="161" t="s">
        <v>8679</v>
      </c>
      <c r="C7447" s="161" t="s">
        <v>133</v>
      </c>
      <c r="F7447" s="163" t="s">
        <v>133</v>
      </c>
      <c r="G7447" s="266" t="s">
        <v>133</v>
      </c>
      <c r="H7447" s="163" t="s">
        <v>133</v>
      </c>
      <c r="I7447" s="163" t="s">
        <v>133</v>
      </c>
      <c r="J7447" s="163" t="s">
        <v>133</v>
      </c>
      <c r="K7447" s="164">
        <f t="shared" si="355"/>
        <v>0</v>
      </c>
      <c r="L7447" s="165">
        <f t="shared" si="356"/>
        <v>0</v>
      </c>
      <c r="M7447" s="172">
        <v>127</v>
      </c>
      <c r="N7447" s="172">
        <v>64</v>
      </c>
      <c r="O7447" s="167" t="s">
        <v>133</v>
      </c>
      <c r="P7447" s="260" t="e">
        <f t="shared" si="354"/>
        <v>#NUM!</v>
      </c>
      <c r="S7447" s="272"/>
    </row>
    <row r="7448" spans="1:19">
      <c r="A7448" s="161" t="s">
        <v>8680</v>
      </c>
      <c r="C7448" s="161" t="s">
        <v>133</v>
      </c>
      <c r="F7448" s="163" t="s">
        <v>133</v>
      </c>
      <c r="G7448" s="266" t="s">
        <v>133</v>
      </c>
      <c r="H7448" s="163" t="s">
        <v>133</v>
      </c>
      <c r="I7448" s="163" t="s">
        <v>133</v>
      </c>
      <c r="J7448" s="163" t="s">
        <v>133</v>
      </c>
      <c r="K7448" s="164">
        <f t="shared" si="355"/>
        <v>0</v>
      </c>
      <c r="L7448" s="165">
        <f t="shared" si="356"/>
        <v>0</v>
      </c>
      <c r="M7448" s="172">
        <v>127</v>
      </c>
      <c r="N7448" s="172">
        <v>64</v>
      </c>
      <c r="O7448" s="167" t="s">
        <v>133</v>
      </c>
      <c r="P7448" s="260" t="e">
        <f t="shared" si="354"/>
        <v>#NUM!</v>
      </c>
      <c r="S7448" s="272"/>
    </row>
    <row r="7449" spans="1:19">
      <c r="A7449" s="161" t="s">
        <v>8681</v>
      </c>
      <c r="C7449" s="161" t="s">
        <v>133</v>
      </c>
      <c r="F7449" s="163" t="s">
        <v>133</v>
      </c>
      <c r="G7449" s="266" t="s">
        <v>133</v>
      </c>
      <c r="H7449" s="163" t="s">
        <v>133</v>
      </c>
      <c r="I7449" s="163" t="s">
        <v>133</v>
      </c>
      <c r="J7449" s="163" t="s">
        <v>133</v>
      </c>
      <c r="K7449" s="164">
        <f t="shared" si="355"/>
        <v>0</v>
      </c>
      <c r="L7449" s="165">
        <f t="shared" si="356"/>
        <v>0</v>
      </c>
      <c r="M7449" s="172">
        <v>127</v>
      </c>
      <c r="N7449" s="172">
        <v>64</v>
      </c>
      <c r="O7449" s="167" t="s">
        <v>133</v>
      </c>
      <c r="P7449" s="260" t="e">
        <f t="shared" si="354"/>
        <v>#NUM!</v>
      </c>
      <c r="S7449" s="272"/>
    </row>
    <row r="7450" spans="1:19">
      <c r="A7450" s="161" t="s">
        <v>8682</v>
      </c>
      <c r="C7450" s="161" t="s">
        <v>133</v>
      </c>
      <c r="F7450" s="163" t="s">
        <v>133</v>
      </c>
      <c r="G7450" s="266" t="s">
        <v>133</v>
      </c>
      <c r="H7450" s="163" t="s">
        <v>133</v>
      </c>
      <c r="I7450" s="163" t="s">
        <v>133</v>
      </c>
      <c r="J7450" s="163" t="s">
        <v>133</v>
      </c>
      <c r="K7450" s="164">
        <f t="shared" si="355"/>
        <v>0</v>
      </c>
      <c r="L7450" s="165">
        <f t="shared" si="356"/>
        <v>0</v>
      </c>
      <c r="M7450" s="172">
        <v>127</v>
      </c>
      <c r="N7450" s="172">
        <v>64</v>
      </c>
      <c r="O7450" s="167" t="s">
        <v>133</v>
      </c>
      <c r="P7450" s="260" t="e">
        <f t="shared" si="354"/>
        <v>#NUM!</v>
      </c>
      <c r="S7450" s="272"/>
    </row>
    <row r="7451" spans="1:19">
      <c r="A7451" s="161" t="s">
        <v>8683</v>
      </c>
      <c r="C7451" s="161" t="s">
        <v>133</v>
      </c>
      <c r="F7451" s="163" t="s">
        <v>133</v>
      </c>
      <c r="G7451" s="266" t="s">
        <v>133</v>
      </c>
      <c r="H7451" s="163" t="s">
        <v>133</v>
      </c>
      <c r="I7451" s="163" t="s">
        <v>133</v>
      </c>
      <c r="J7451" s="163" t="s">
        <v>133</v>
      </c>
      <c r="K7451" s="164">
        <f t="shared" si="355"/>
        <v>0</v>
      </c>
      <c r="L7451" s="165">
        <f t="shared" si="356"/>
        <v>0</v>
      </c>
      <c r="M7451" s="172">
        <v>127</v>
      </c>
      <c r="N7451" s="172">
        <v>64</v>
      </c>
      <c r="O7451" s="167" t="s">
        <v>133</v>
      </c>
      <c r="P7451" s="260" t="e">
        <f t="shared" si="354"/>
        <v>#NUM!</v>
      </c>
      <c r="S7451" s="272"/>
    </row>
    <row r="7452" spans="1:19">
      <c r="A7452" s="161" t="s">
        <v>8684</v>
      </c>
      <c r="C7452" s="161" t="s">
        <v>133</v>
      </c>
      <c r="F7452" s="163" t="s">
        <v>133</v>
      </c>
      <c r="G7452" s="266" t="s">
        <v>133</v>
      </c>
      <c r="H7452" s="163" t="s">
        <v>133</v>
      </c>
      <c r="I7452" s="163" t="s">
        <v>133</v>
      </c>
      <c r="J7452" s="163" t="s">
        <v>133</v>
      </c>
      <c r="K7452" s="164">
        <f t="shared" si="355"/>
        <v>0</v>
      </c>
      <c r="L7452" s="165">
        <f t="shared" si="356"/>
        <v>0</v>
      </c>
      <c r="M7452" s="172">
        <v>127</v>
      </c>
      <c r="N7452" s="172">
        <v>64</v>
      </c>
      <c r="O7452" s="167" t="s">
        <v>133</v>
      </c>
      <c r="P7452" s="260" t="e">
        <f t="shared" si="354"/>
        <v>#NUM!</v>
      </c>
      <c r="S7452" s="272"/>
    </row>
    <row r="7453" spans="1:19">
      <c r="A7453" s="161" t="s">
        <v>8685</v>
      </c>
      <c r="C7453" s="161" t="s">
        <v>133</v>
      </c>
      <c r="F7453" s="163" t="s">
        <v>133</v>
      </c>
      <c r="G7453" s="266" t="s">
        <v>133</v>
      </c>
      <c r="H7453" s="163" t="s">
        <v>133</v>
      </c>
      <c r="I7453" s="163" t="s">
        <v>133</v>
      </c>
      <c r="J7453" s="163" t="s">
        <v>133</v>
      </c>
      <c r="K7453" s="164">
        <f t="shared" si="355"/>
        <v>0</v>
      </c>
      <c r="L7453" s="165">
        <f t="shared" si="356"/>
        <v>0</v>
      </c>
      <c r="M7453" s="172">
        <v>127</v>
      </c>
      <c r="N7453" s="172">
        <v>64</v>
      </c>
      <c r="O7453" s="167" t="s">
        <v>133</v>
      </c>
      <c r="P7453" s="260" t="e">
        <f t="shared" si="354"/>
        <v>#NUM!</v>
      </c>
      <c r="S7453" s="272"/>
    </row>
    <row r="7454" spans="1:19">
      <c r="A7454" s="161" t="s">
        <v>8686</v>
      </c>
      <c r="C7454" s="161" t="s">
        <v>133</v>
      </c>
      <c r="F7454" s="163" t="s">
        <v>133</v>
      </c>
      <c r="G7454" s="266" t="s">
        <v>133</v>
      </c>
      <c r="H7454" s="163" t="s">
        <v>133</v>
      </c>
      <c r="I7454" s="163" t="s">
        <v>133</v>
      </c>
      <c r="J7454" s="163" t="s">
        <v>133</v>
      </c>
      <c r="K7454" s="164">
        <f t="shared" si="355"/>
        <v>0</v>
      </c>
      <c r="L7454" s="165">
        <f t="shared" si="356"/>
        <v>0</v>
      </c>
      <c r="M7454" s="172">
        <v>127</v>
      </c>
      <c r="N7454" s="172">
        <v>64</v>
      </c>
      <c r="O7454" s="167" t="s">
        <v>133</v>
      </c>
      <c r="P7454" s="260" t="e">
        <f t="shared" si="354"/>
        <v>#NUM!</v>
      </c>
      <c r="S7454" s="272"/>
    </row>
    <row r="7455" spans="1:19">
      <c r="A7455" s="161" t="s">
        <v>8687</v>
      </c>
      <c r="C7455" s="161" t="s">
        <v>133</v>
      </c>
      <c r="F7455" s="163" t="s">
        <v>133</v>
      </c>
      <c r="G7455" s="266" t="s">
        <v>133</v>
      </c>
      <c r="H7455" s="163" t="s">
        <v>133</v>
      </c>
      <c r="I7455" s="163" t="s">
        <v>133</v>
      </c>
      <c r="J7455" s="163" t="s">
        <v>133</v>
      </c>
      <c r="K7455" s="164">
        <f t="shared" si="355"/>
        <v>0</v>
      </c>
      <c r="L7455" s="165">
        <f t="shared" si="356"/>
        <v>0</v>
      </c>
      <c r="M7455" s="172">
        <v>127</v>
      </c>
      <c r="N7455" s="172">
        <v>64</v>
      </c>
      <c r="O7455" s="167" t="s">
        <v>133</v>
      </c>
      <c r="P7455" s="260" t="e">
        <f t="shared" si="354"/>
        <v>#NUM!</v>
      </c>
      <c r="S7455" s="272"/>
    </row>
    <row r="7456" spans="1:19">
      <c r="A7456" s="161" t="s">
        <v>8688</v>
      </c>
      <c r="C7456" s="161" t="s">
        <v>133</v>
      </c>
      <c r="F7456" s="163" t="s">
        <v>133</v>
      </c>
      <c r="G7456" s="266" t="s">
        <v>133</v>
      </c>
      <c r="H7456" s="163" t="s">
        <v>133</v>
      </c>
      <c r="I7456" s="163" t="s">
        <v>133</v>
      </c>
      <c r="J7456" s="163" t="s">
        <v>133</v>
      </c>
      <c r="K7456" s="164">
        <f t="shared" si="355"/>
        <v>0</v>
      </c>
      <c r="L7456" s="165">
        <f t="shared" si="356"/>
        <v>0</v>
      </c>
      <c r="M7456" s="172">
        <v>127</v>
      </c>
      <c r="N7456" s="172">
        <v>64</v>
      </c>
      <c r="O7456" s="167" t="s">
        <v>133</v>
      </c>
      <c r="P7456" s="260" t="e">
        <f t="shared" si="354"/>
        <v>#NUM!</v>
      </c>
      <c r="S7456" s="272"/>
    </row>
    <row r="7457" spans="1:19">
      <c r="A7457" s="161" t="s">
        <v>8689</v>
      </c>
      <c r="C7457" s="161" t="s">
        <v>133</v>
      </c>
      <c r="F7457" s="163" t="s">
        <v>133</v>
      </c>
      <c r="G7457" s="266" t="s">
        <v>133</v>
      </c>
      <c r="H7457" s="163" t="s">
        <v>133</v>
      </c>
      <c r="I7457" s="163" t="s">
        <v>133</v>
      </c>
      <c r="J7457" s="163" t="s">
        <v>133</v>
      </c>
      <c r="K7457" s="164">
        <f t="shared" si="355"/>
        <v>0</v>
      </c>
      <c r="L7457" s="165">
        <f t="shared" si="356"/>
        <v>0</v>
      </c>
      <c r="M7457" s="172">
        <v>127</v>
      </c>
      <c r="N7457" s="172">
        <v>64</v>
      </c>
      <c r="O7457" s="167" t="s">
        <v>133</v>
      </c>
      <c r="P7457" s="260" t="e">
        <f t="shared" si="354"/>
        <v>#NUM!</v>
      </c>
      <c r="S7457" s="272"/>
    </row>
    <row r="7458" spans="1:19">
      <c r="A7458" s="161" t="s">
        <v>8690</v>
      </c>
      <c r="C7458" s="161" t="s">
        <v>133</v>
      </c>
      <c r="F7458" s="163" t="s">
        <v>133</v>
      </c>
      <c r="G7458" s="266" t="s">
        <v>133</v>
      </c>
      <c r="H7458" s="163" t="s">
        <v>133</v>
      </c>
      <c r="I7458" s="163" t="s">
        <v>133</v>
      </c>
      <c r="J7458" s="163" t="s">
        <v>133</v>
      </c>
      <c r="K7458" s="164">
        <f t="shared" si="355"/>
        <v>0</v>
      </c>
      <c r="L7458" s="165">
        <f t="shared" si="356"/>
        <v>0</v>
      </c>
      <c r="M7458" s="172">
        <v>127</v>
      </c>
      <c r="N7458" s="172">
        <v>64</v>
      </c>
      <c r="O7458" s="167" t="s">
        <v>133</v>
      </c>
      <c r="P7458" s="260" t="e">
        <f t="shared" si="354"/>
        <v>#NUM!</v>
      </c>
      <c r="S7458" s="272"/>
    </row>
    <row r="7459" spans="1:19">
      <c r="A7459" s="161" t="s">
        <v>8691</v>
      </c>
      <c r="C7459" s="161" t="s">
        <v>133</v>
      </c>
      <c r="F7459" s="163" t="s">
        <v>133</v>
      </c>
      <c r="G7459" s="266" t="s">
        <v>133</v>
      </c>
      <c r="H7459" s="163" t="s">
        <v>133</v>
      </c>
      <c r="I7459" s="163" t="s">
        <v>133</v>
      </c>
      <c r="J7459" s="163" t="s">
        <v>133</v>
      </c>
      <c r="K7459" s="164">
        <f t="shared" si="355"/>
        <v>0</v>
      </c>
      <c r="L7459" s="165">
        <f t="shared" si="356"/>
        <v>0</v>
      </c>
      <c r="M7459" s="172">
        <v>127</v>
      </c>
      <c r="N7459" s="172">
        <v>64</v>
      </c>
      <c r="O7459" s="167" t="s">
        <v>133</v>
      </c>
      <c r="P7459" s="260" t="e">
        <f t="shared" si="354"/>
        <v>#NUM!</v>
      </c>
      <c r="S7459" s="272"/>
    </row>
    <row r="7460" spans="1:19">
      <c r="A7460" s="161" t="s">
        <v>8692</v>
      </c>
      <c r="C7460" s="161" t="s">
        <v>133</v>
      </c>
      <c r="F7460" s="163" t="s">
        <v>133</v>
      </c>
      <c r="G7460" s="266" t="s">
        <v>133</v>
      </c>
      <c r="H7460" s="163" t="s">
        <v>133</v>
      </c>
      <c r="I7460" s="163" t="s">
        <v>133</v>
      </c>
      <c r="J7460" s="163" t="s">
        <v>133</v>
      </c>
      <c r="K7460" s="164">
        <f t="shared" si="355"/>
        <v>0</v>
      </c>
      <c r="L7460" s="165">
        <f t="shared" si="356"/>
        <v>0</v>
      </c>
      <c r="M7460" s="172">
        <v>127</v>
      </c>
      <c r="N7460" s="172">
        <v>64</v>
      </c>
      <c r="O7460" s="167" t="s">
        <v>133</v>
      </c>
      <c r="P7460" s="260" t="e">
        <f t="shared" si="354"/>
        <v>#NUM!</v>
      </c>
      <c r="S7460" s="272"/>
    </row>
    <row r="7461" spans="1:19">
      <c r="A7461" s="161" t="s">
        <v>8693</v>
      </c>
      <c r="C7461" s="161" t="s">
        <v>133</v>
      </c>
      <c r="F7461" s="163" t="s">
        <v>133</v>
      </c>
      <c r="G7461" s="266" t="s">
        <v>133</v>
      </c>
      <c r="H7461" s="163" t="s">
        <v>133</v>
      </c>
      <c r="I7461" s="163" t="s">
        <v>133</v>
      </c>
      <c r="J7461" s="163" t="s">
        <v>133</v>
      </c>
      <c r="K7461" s="164">
        <f t="shared" si="355"/>
        <v>0</v>
      </c>
      <c r="L7461" s="165">
        <f t="shared" si="356"/>
        <v>0</v>
      </c>
      <c r="M7461" s="172">
        <v>127</v>
      </c>
      <c r="N7461" s="172">
        <v>64</v>
      </c>
      <c r="O7461" s="167" t="s">
        <v>133</v>
      </c>
      <c r="P7461" s="260" t="e">
        <f t="shared" si="354"/>
        <v>#NUM!</v>
      </c>
      <c r="S7461" s="272"/>
    </row>
    <row r="7462" spans="1:19">
      <c r="A7462" s="161" t="s">
        <v>8694</v>
      </c>
      <c r="C7462" s="161" t="s">
        <v>133</v>
      </c>
      <c r="F7462" s="163" t="s">
        <v>133</v>
      </c>
      <c r="G7462" s="266" t="s">
        <v>133</v>
      </c>
      <c r="H7462" s="163" t="s">
        <v>133</v>
      </c>
      <c r="I7462" s="163" t="s">
        <v>133</v>
      </c>
      <c r="J7462" s="163" t="s">
        <v>133</v>
      </c>
      <c r="K7462" s="164">
        <f t="shared" si="355"/>
        <v>0</v>
      </c>
      <c r="L7462" s="165">
        <f t="shared" si="356"/>
        <v>0</v>
      </c>
      <c r="M7462" s="172">
        <v>127</v>
      </c>
      <c r="N7462" s="172">
        <v>64</v>
      </c>
      <c r="O7462" s="167" t="s">
        <v>133</v>
      </c>
      <c r="P7462" s="260" t="e">
        <f t="shared" si="354"/>
        <v>#NUM!</v>
      </c>
      <c r="S7462" s="272"/>
    </row>
    <row r="7463" spans="1:19">
      <c r="A7463" s="161" t="s">
        <v>8695</v>
      </c>
      <c r="C7463" s="161" t="s">
        <v>133</v>
      </c>
      <c r="F7463" s="163" t="s">
        <v>133</v>
      </c>
      <c r="G7463" s="266" t="s">
        <v>133</v>
      </c>
      <c r="H7463" s="163" t="s">
        <v>133</v>
      </c>
      <c r="I7463" s="163" t="s">
        <v>133</v>
      </c>
      <c r="J7463" s="163" t="s">
        <v>133</v>
      </c>
      <c r="K7463" s="164">
        <f t="shared" si="355"/>
        <v>0</v>
      </c>
      <c r="L7463" s="165">
        <f t="shared" si="356"/>
        <v>0</v>
      </c>
      <c r="M7463" s="172">
        <v>127</v>
      </c>
      <c r="N7463" s="172">
        <v>64</v>
      </c>
      <c r="O7463" s="167" t="s">
        <v>133</v>
      </c>
      <c r="P7463" s="260" t="e">
        <f t="shared" si="354"/>
        <v>#NUM!</v>
      </c>
      <c r="S7463" s="272"/>
    </row>
    <row r="7464" spans="1:19">
      <c r="A7464" s="161" t="s">
        <v>8696</v>
      </c>
      <c r="C7464" s="161" t="s">
        <v>133</v>
      </c>
      <c r="F7464" s="163" t="s">
        <v>133</v>
      </c>
      <c r="G7464" s="266" t="s">
        <v>133</v>
      </c>
      <c r="H7464" s="163" t="s">
        <v>133</v>
      </c>
      <c r="I7464" s="163" t="s">
        <v>133</v>
      </c>
      <c r="J7464" s="163" t="s">
        <v>133</v>
      </c>
      <c r="K7464" s="164">
        <f t="shared" si="355"/>
        <v>0</v>
      </c>
      <c r="L7464" s="165">
        <f t="shared" si="356"/>
        <v>0</v>
      </c>
      <c r="M7464" s="172">
        <v>127</v>
      </c>
      <c r="N7464" s="172">
        <v>64</v>
      </c>
      <c r="O7464" s="167" t="s">
        <v>133</v>
      </c>
      <c r="P7464" s="260" t="e">
        <f t="shared" si="354"/>
        <v>#NUM!</v>
      </c>
      <c r="S7464" s="272"/>
    </row>
    <row r="7465" spans="1:19">
      <c r="A7465" s="161" t="s">
        <v>8697</v>
      </c>
      <c r="C7465" s="161" t="s">
        <v>133</v>
      </c>
      <c r="F7465" s="163" t="s">
        <v>133</v>
      </c>
      <c r="G7465" s="266" t="s">
        <v>133</v>
      </c>
      <c r="H7465" s="163" t="s">
        <v>133</v>
      </c>
      <c r="I7465" s="163" t="s">
        <v>133</v>
      </c>
      <c r="J7465" s="163" t="s">
        <v>133</v>
      </c>
      <c r="K7465" s="164">
        <f t="shared" si="355"/>
        <v>0</v>
      </c>
      <c r="L7465" s="165">
        <f t="shared" si="356"/>
        <v>0</v>
      </c>
      <c r="M7465" s="172">
        <v>127</v>
      </c>
      <c r="N7465" s="172">
        <v>64</v>
      </c>
      <c r="O7465" s="167" t="s">
        <v>133</v>
      </c>
      <c r="P7465" s="260" t="e">
        <f t="shared" si="354"/>
        <v>#NUM!</v>
      </c>
      <c r="S7465" s="272"/>
    </row>
    <row r="7466" spans="1:19">
      <c r="A7466" s="161" t="s">
        <v>8698</v>
      </c>
      <c r="C7466" s="161" t="s">
        <v>133</v>
      </c>
      <c r="F7466" s="163" t="s">
        <v>133</v>
      </c>
      <c r="G7466" s="266" t="s">
        <v>133</v>
      </c>
      <c r="H7466" s="163" t="s">
        <v>133</v>
      </c>
      <c r="I7466" s="163" t="s">
        <v>133</v>
      </c>
      <c r="J7466" s="163" t="s">
        <v>133</v>
      </c>
      <c r="K7466" s="164">
        <f t="shared" si="355"/>
        <v>0</v>
      </c>
      <c r="L7466" s="165">
        <f t="shared" si="356"/>
        <v>0</v>
      </c>
      <c r="M7466" s="172">
        <v>127</v>
      </c>
      <c r="N7466" s="172">
        <v>64</v>
      </c>
      <c r="O7466" s="167" t="s">
        <v>133</v>
      </c>
      <c r="P7466" s="260" t="e">
        <f t="shared" si="354"/>
        <v>#NUM!</v>
      </c>
      <c r="S7466" s="272"/>
    </row>
    <row r="7467" spans="1:19">
      <c r="A7467" s="161" t="s">
        <v>8699</v>
      </c>
      <c r="C7467" s="161" t="s">
        <v>133</v>
      </c>
      <c r="F7467" s="163" t="s">
        <v>133</v>
      </c>
      <c r="G7467" s="266" t="s">
        <v>133</v>
      </c>
      <c r="H7467" s="163" t="s">
        <v>133</v>
      </c>
      <c r="I7467" s="163" t="s">
        <v>133</v>
      </c>
      <c r="J7467" s="163" t="s">
        <v>133</v>
      </c>
      <c r="K7467" s="164">
        <f t="shared" si="355"/>
        <v>0</v>
      </c>
      <c r="L7467" s="165">
        <f t="shared" si="356"/>
        <v>0</v>
      </c>
      <c r="M7467" s="172">
        <v>127</v>
      </c>
      <c r="N7467" s="172">
        <v>64</v>
      </c>
      <c r="O7467" s="167" t="s">
        <v>133</v>
      </c>
      <c r="P7467" s="260" t="e">
        <f t="shared" si="354"/>
        <v>#NUM!</v>
      </c>
      <c r="S7467" s="272"/>
    </row>
    <row r="7468" spans="1:19">
      <c r="A7468" s="161" t="s">
        <v>8700</v>
      </c>
      <c r="C7468" s="161" t="s">
        <v>133</v>
      </c>
      <c r="F7468" s="163" t="s">
        <v>133</v>
      </c>
      <c r="G7468" s="266" t="s">
        <v>133</v>
      </c>
      <c r="H7468" s="163" t="s">
        <v>133</v>
      </c>
      <c r="I7468" s="163" t="s">
        <v>133</v>
      </c>
      <c r="J7468" s="163" t="s">
        <v>133</v>
      </c>
      <c r="K7468" s="164">
        <f t="shared" si="355"/>
        <v>0</v>
      </c>
      <c r="L7468" s="165">
        <f t="shared" si="356"/>
        <v>0</v>
      </c>
      <c r="M7468" s="172">
        <v>127</v>
      </c>
      <c r="N7468" s="172">
        <v>64</v>
      </c>
      <c r="O7468" s="167" t="s">
        <v>133</v>
      </c>
      <c r="P7468" s="260" t="e">
        <f t="shared" si="354"/>
        <v>#NUM!</v>
      </c>
      <c r="S7468" s="272"/>
    </row>
    <row r="7469" spans="1:19">
      <c r="A7469" s="161" t="s">
        <v>8701</v>
      </c>
      <c r="C7469" s="161" t="s">
        <v>133</v>
      </c>
      <c r="F7469" s="163" t="s">
        <v>133</v>
      </c>
      <c r="G7469" s="266" t="s">
        <v>133</v>
      </c>
      <c r="H7469" s="163" t="s">
        <v>133</v>
      </c>
      <c r="I7469" s="163" t="s">
        <v>133</v>
      </c>
      <c r="J7469" s="163" t="s">
        <v>133</v>
      </c>
      <c r="K7469" s="164">
        <f t="shared" si="355"/>
        <v>0</v>
      </c>
      <c r="L7469" s="165">
        <f t="shared" si="356"/>
        <v>0</v>
      </c>
      <c r="M7469" s="172">
        <v>127</v>
      </c>
      <c r="N7469" s="172">
        <v>64</v>
      </c>
      <c r="O7469" s="167" t="s">
        <v>133</v>
      </c>
      <c r="P7469" s="260" t="e">
        <f t="shared" si="354"/>
        <v>#NUM!</v>
      </c>
      <c r="S7469" s="272"/>
    </row>
    <row r="7470" spans="1:19">
      <c r="A7470" s="161" t="s">
        <v>8702</v>
      </c>
      <c r="C7470" s="161" t="s">
        <v>133</v>
      </c>
      <c r="F7470" s="163" t="s">
        <v>133</v>
      </c>
      <c r="G7470" s="266" t="s">
        <v>133</v>
      </c>
      <c r="H7470" s="163" t="s">
        <v>133</v>
      </c>
      <c r="I7470" s="163" t="s">
        <v>133</v>
      </c>
      <c r="J7470" s="163" t="s">
        <v>133</v>
      </c>
      <c r="K7470" s="164">
        <f t="shared" si="355"/>
        <v>0</v>
      </c>
      <c r="L7470" s="165">
        <f t="shared" si="356"/>
        <v>0</v>
      </c>
      <c r="M7470" s="172">
        <v>127</v>
      </c>
      <c r="N7470" s="172">
        <v>64</v>
      </c>
      <c r="O7470" s="167" t="s">
        <v>133</v>
      </c>
      <c r="P7470" s="260" t="e">
        <f t="shared" si="354"/>
        <v>#NUM!</v>
      </c>
      <c r="S7470" s="272"/>
    </row>
    <row r="7471" spans="1:19">
      <c r="A7471" s="161" t="s">
        <v>8703</v>
      </c>
      <c r="C7471" s="161" t="s">
        <v>133</v>
      </c>
      <c r="F7471" s="163" t="s">
        <v>133</v>
      </c>
      <c r="G7471" s="266" t="s">
        <v>133</v>
      </c>
      <c r="H7471" s="163" t="s">
        <v>133</v>
      </c>
      <c r="I7471" s="163" t="s">
        <v>133</v>
      </c>
      <c r="J7471" s="163" t="s">
        <v>133</v>
      </c>
      <c r="K7471" s="164">
        <f t="shared" si="355"/>
        <v>0</v>
      </c>
      <c r="L7471" s="165">
        <f t="shared" si="356"/>
        <v>0</v>
      </c>
      <c r="M7471" s="172">
        <v>127</v>
      </c>
      <c r="N7471" s="172">
        <v>64</v>
      </c>
      <c r="O7471" s="167" t="s">
        <v>133</v>
      </c>
      <c r="P7471" s="260" t="e">
        <f t="shared" si="354"/>
        <v>#NUM!</v>
      </c>
      <c r="S7471" s="272"/>
    </row>
    <row r="7472" spans="1:19">
      <c r="A7472" s="161" t="s">
        <v>8704</v>
      </c>
      <c r="C7472" s="161" t="s">
        <v>133</v>
      </c>
      <c r="F7472" s="163" t="s">
        <v>133</v>
      </c>
      <c r="G7472" s="266" t="s">
        <v>133</v>
      </c>
      <c r="H7472" s="163" t="s">
        <v>133</v>
      </c>
      <c r="I7472" s="163" t="s">
        <v>133</v>
      </c>
      <c r="J7472" s="163" t="s">
        <v>133</v>
      </c>
      <c r="K7472" s="164">
        <f t="shared" si="355"/>
        <v>0</v>
      </c>
      <c r="L7472" s="165">
        <f t="shared" si="356"/>
        <v>0</v>
      </c>
      <c r="M7472" s="172">
        <v>127</v>
      </c>
      <c r="N7472" s="172">
        <v>64</v>
      </c>
      <c r="O7472" s="167" t="s">
        <v>133</v>
      </c>
      <c r="P7472" s="260" t="e">
        <f t="shared" si="354"/>
        <v>#NUM!</v>
      </c>
      <c r="S7472" s="272"/>
    </row>
    <row r="7473" spans="1:19">
      <c r="A7473" s="161" t="s">
        <v>8705</v>
      </c>
      <c r="C7473" s="161" t="s">
        <v>133</v>
      </c>
      <c r="F7473" s="163" t="s">
        <v>133</v>
      </c>
      <c r="G7473" s="266" t="s">
        <v>133</v>
      </c>
      <c r="H7473" s="163" t="s">
        <v>133</v>
      </c>
      <c r="I7473" s="163" t="s">
        <v>133</v>
      </c>
      <c r="J7473" s="163" t="s">
        <v>133</v>
      </c>
      <c r="K7473" s="164">
        <f t="shared" si="355"/>
        <v>0</v>
      </c>
      <c r="L7473" s="165">
        <f t="shared" si="356"/>
        <v>0</v>
      </c>
      <c r="M7473" s="172">
        <v>127</v>
      </c>
      <c r="N7473" s="172">
        <v>64</v>
      </c>
      <c r="O7473" s="167" t="s">
        <v>133</v>
      </c>
      <c r="P7473" s="260" t="e">
        <f t="shared" si="354"/>
        <v>#NUM!</v>
      </c>
      <c r="S7473" s="272"/>
    </row>
    <row r="7474" spans="1:19">
      <c r="A7474" s="161" t="s">
        <v>8706</v>
      </c>
      <c r="C7474" s="161" t="s">
        <v>133</v>
      </c>
      <c r="F7474" s="163" t="s">
        <v>133</v>
      </c>
      <c r="G7474" s="266" t="s">
        <v>133</v>
      </c>
      <c r="H7474" s="163" t="s">
        <v>133</v>
      </c>
      <c r="I7474" s="163" t="s">
        <v>133</v>
      </c>
      <c r="J7474" s="163" t="s">
        <v>133</v>
      </c>
      <c r="K7474" s="164">
        <f t="shared" si="355"/>
        <v>0</v>
      </c>
      <c r="L7474" s="165">
        <f t="shared" si="356"/>
        <v>0</v>
      </c>
      <c r="M7474" s="172">
        <v>127</v>
      </c>
      <c r="N7474" s="172">
        <v>64</v>
      </c>
      <c r="O7474" s="167" t="s">
        <v>133</v>
      </c>
      <c r="P7474" s="260" t="e">
        <f t="shared" si="354"/>
        <v>#NUM!</v>
      </c>
      <c r="S7474" s="272"/>
    </row>
    <row r="7475" spans="1:19">
      <c r="A7475" s="161" t="s">
        <v>8707</v>
      </c>
      <c r="C7475" s="161" t="s">
        <v>133</v>
      </c>
      <c r="F7475" s="163" t="s">
        <v>133</v>
      </c>
      <c r="G7475" s="266" t="s">
        <v>133</v>
      </c>
      <c r="H7475" s="163" t="s">
        <v>133</v>
      </c>
      <c r="I7475" s="163" t="s">
        <v>133</v>
      </c>
      <c r="J7475" s="163" t="s">
        <v>133</v>
      </c>
      <c r="K7475" s="164">
        <f t="shared" si="355"/>
        <v>0</v>
      </c>
      <c r="L7475" s="165">
        <f t="shared" si="356"/>
        <v>0</v>
      </c>
      <c r="M7475" s="172">
        <v>127</v>
      </c>
      <c r="N7475" s="172">
        <v>64</v>
      </c>
      <c r="O7475" s="167" t="s">
        <v>133</v>
      </c>
      <c r="P7475" s="260" t="e">
        <f t="shared" si="354"/>
        <v>#NUM!</v>
      </c>
      <c r="S7475" s="272"/>
    </row>
    <row r="7476" spans="1:19">
      <c r="A7476" s="161" t="s">
        <v>8708</v>
      </c>
      <c r="C7476" s="161" t="s">
        <v>133</v>
      </c>
      <c r="F7476" s="163" t="s">
        <v>133</v>
      </c>
      <c r="G7476" s="266" t="s">
        <v>133</v>
      </c>
      <c r="H7476" s="163" t="s">
        <v>133</v>
      </c>
      <c r="I7476" s="163" t="s">
        <v>133</v>
      </c>
      <c r="J7476" s="163" t="s">
        <v>133</v>
      </c>
      <c r="K7476" s="164">
        <f t="shared" si="355"/>
        <v>0</v>
      </c>
      <c r="L7476" s="165">
        <f t="shared" si="356"/>
        <v>0</v>
      </c>
      <c r="M7476" s="172">
        <v>127</v>
      </c>
      <c r="N7476" s="172">
        <v>64</v>
      </c>
      <c r="O7476" s="167" t="s">
        <v>133</v>
      </c>
      <c r="P7476" s="260" t="e">
        <f t="shared" si="354"/>
        <v>#NUM!</v>
      </c>
      <c r="S7476" s="272"/>
    </row>
    <row r="7477" spans="1:19">
      <c r="A7477" s="161" t="s">
        <v>8709</v>
      </c>
      <c r="C7477" s="161" t="s">
        <v>133</v>
      </c>
      <c r="F7477" s="163" t="s">
        <v>133</v>
      </c>
      <c r="G7477" s="266" t="s">
        <v>133</v>
      </c>
      <c r="H7477" s="163" t="s">
        <v>133</v>
      </c>
      <c r="I7477" s="163" t="s">
        <v>133</v>
      </c>
      <c r="J7477" s="163" t="s">
        <v>133</v>
      </c>
      <c r="K7477" s="164">
        <f t="shared" si="355"/>
        <v>0</v>
      </c>
      <c r="L7477" s="165">
        <f t="shared" si="356"/>
        <v>0</v>
      </c>
      <c r="M7477" s="172">
        <v>127</v>
      </c>
      <c r="N7477" s="172">
        <v>64</v>
      </c>
      <c r="O7477" s="167" t="s">
        <v>133</v>
      </c>
      <c r="P7477" s="260" t="e">
        <f t="shared" si="354"/>
        <v>#NUM!</v>
      </c>
      <c r="S7477" s="272"/>
    </row>
    <row r="7478" spans="1:19">
      <c r="A7478" s="161" t="s">
        <v>8710</v>
      </c>
      <c r="C7478" s="161" t="s">
        <v>133</v>
      </c>
      <c r="F7478" s="163" t="s">
        <v>133</v>
      </c>
      <c r="G7478" s="266" t="s">
        <v>133</v>
      </c>
      <c r="H7478" s="163" t="s">
        <v>133</v>
      </c>
      <c r="I7478" s="163" t="s">
        <v>133</v>
      </c>
      <c r="J7478" s="163" t="s">
        <v>133</v>
      </c>
      <c r="K7478" s="164">
        <f t="shared" si="355"/>
        <v>0</v>
      </c>
      <c r="L7478" s="165">
        <f t="shared" si="356"/>
        <v>0</v>
      </c>
      <c r="M7478" s="172">
        <v>127</v>
      </c>
      <c r="N7478" s="172">
        <v>64</v>
      </c>
      <c r="O7478" s="167" t="s">
        <v>133</v>
      </c>
      <c r="P7478" s="260" t="e">
        <f t="shared" si="354"/>
        <v>#NUM!</v>
      </c>
      <c r="S7478" s="272"/>
    </row>
    <row r="7479" spans="1:19">
      <c r="A7479" s="161" t="s">
        <v>8711</v>
      </c>
      <c r="C7479" s="161" t="s">
        <v>133</v>
      </c>
      <c r="F7479" s="163" t="s">
        <v>133</v>
      </c>
      <c r="G7479" s="266" t="s">
        <v>133</v>
      </c>
      <c r="H7479" s="163" t="s">
        <v>133</v>
      </c>
      <c r="I7479" s="163" t="s">
        <v>133</v>
      </c>
      <c r="J7479" s="163" t="s">
        <v>133</v>
      </c>
      <c r="K7479" s="164">
        <f t="shared" si="355"/>
        <v>0</v>
      </c>
      <c r="L7479" s="165">
        <f t="shared" si="356"/>
        <v>0</v>
      </c>
      <c r="M7479" s="172">
        <v>127</v>
      </c>
      <c r="N7479" s="172">
        <v>64</v>
      </c>
      <c r="O7479" s="167" t="s">
        <v>133</v>
      </c>
      <c r="P7479" s="260" t="e">
        <f t="shared" si="354"/>
        <v>#NUM!</v>
      </c>
      <c r="S7479" s="272"/>
    </row>
    <row r="7480" spans="1:19">
      <c r="A7480" s="161" t="s">
        <v>8712</v>
      </c>
      <c r="C7480" s="161" t="s">
        <v>133</v>
      </c>
      <c r="F7480" s="163" t="s">
        <v>133</v>
      </c>
      <c r="G7480" s="266" t="s">
        <v>133</v>
      </c>
      <c r="H7480" s="163" t="s">
        <v>133</v>
      </c>
      <c r="I7480" s="163" t="s">
        <v>133</v>
      </c>
      <c r="J7480" s="163" t="s">
        <v>133</v>
      </c>
      <c r="K7480" s="164">
        <f t="shared" si="355"/>
        <v>0</v>
      </c>
      <c r="L7480" s="165">
        <f t="shared" si="356"/>
        <v>0</v>
      </c>
      <c r="M7480" s="172">
        <v>127</v>
      </c>
      <c r="N7480" s="172">
        <v>64</v>
      </c>
      <c r="O7480" s="167" t="s">
        <v>133</v>
      </c>
      <c r="P7480" s="260" t="e">
        <f t="shared" si="354"/>
        <v>#NUM!</v>
      </c>
      <c r="S7480" s="272"/>
    </row>
    <row r="7481" spans="1:19">
      <c r="A7481" s="161" t="s">
        <v>8713</v>
      </c>
      <c r="C7481" s="161" t="s">
        <v>133</v>
      </c>
      <c r="F7481" s="163" t="s">
        <v>133</v>
      </c>
      <c r="G7481" s="266" t="s">
        <v>133</v>
      </c>
      <c r="H7481" s="163" t="s">
        <v>133</v>
      </c>
      <c r="I7481" s="163" t="s">
        <v>133</v>
      </c>
      <c r="J7481" s="163" t="s">
        <v>133</v>
      </c>
      <c r="K7481" s="164">
        <f t="shared" si="355"/>
        <v>0</v>
      </c>
      <c r="L7481" s="165">
        <f t="shared" si="356"/>
        <v>0</v>
      </c>
      <c r="M7481" s="172">
        <v>127</v>
      </c>
      <c r="N7481" s="172">
        <v>64</v>
      </c>
      <c r="O7481" s="167" t="s">
        <v>133</v>
      </c>
      <c r="P7481" s="260" t="e">
        <f t="shared" si="354"/>
        <v>#NUM!</v>
      </c>
      <c r="S7481" s="272"/>
    </row>
    <row r="7482" spans="1:19">
      <c r="A7482" s="161" t="s">
        <v>8714</v>
      </c>
      <c r="C7482" s="161" t="s">
        <v>133</v>
      </c>
      <c r="F7482" s="163" t="s">
        <v>133</v>
      </c>
      <c r="G7482" s="266" t="s">
        <v>133</v>
      </c>
      <c r="H7482" s="163" t="s">
        <v>133</v>
      </c>
      <c r="I7482" s="163" t="s">
        <v>133</v>
      </c>
      <c r="J7482" s="163" t="s">
        <v>133</v>
      </c>
      <c r="K7482" s="164">
        <f t="shared" si="355"/>
        <v>0</v>
      </c>
      <c r="L7482" s="165">
        <f t="shared" si="356"/>
        <v>0</v>
      </c>
      <c r="M7482" s="172">
        <v>127</v>
      </c>
      <c r="N7482" s="172">
        <v>64</v>
      </c>
      <c r="O7482" s="167" t="s">
        <v>133</v>
      </c>
      <c r="P7482" s="260" t="e">
        <f t="shared" si="354"/>
        <v>#NUM!</v>
      </c>
      <c r="S7482" s="272"/>
    </row>
    <row r="7483" spans="1:19">
      <c r="A7483" s="161" t="s">
        <v>8715</v>
      </c>
      <c r="C7483" s="161" t="s">
        <v>133</v>
      </c>
      <c r="F7483" s="163" t="s">
        <v>133</v>
      </c>
      <c r="G7483" s="266" t="s">
        <v>133</v>
      </c>
      <c r="H7483" s="163" t="s">
        <v>133</v>
      </c>
      <c r="I7483" s="163" t="s">
        <v>133</v>
      </c>
      <c r="J7483" s="163" t="s">
        <v>133</v>
      </c>
      <c r="K7483" s="164">
        <f t="shared" si="355"/>
        <v>0</v>
      </c>
      <c r="L7483" s="165">
        <f t="shared" si="356"/>
        <v>0</v>
      </c>
      <c r="M7483" s="172">
        <v>127</v>
      </c>
      <c r="N7483" s="172">
        <v>64</v>
      </c>
      <c r="O7483" s="167" t="s">
        <v>133</v>
      </c>
      <c r="P7483" s="260" t="e">
        <f t="shared" si="354"/>
        <v>#NUM!</v>
      </c>
      <c r="S7483" s="272"/>
    </row>
    <row r="7484" spans="1:19">
      <c r="A7484" s="161" t="s">
        <v>8716</v>
      </c>
      <c r="C7484" s="161" t="s">
        <v>133</v>
      </c>
      <c r="F7484" s="163" t="s">
        <v>133</v>
      </c>
      <c r="G7484" s="266" t="s">
        <v>133</v>
      </c>
      <c r="H7484" s="163" t="s">
        <v>133</v>
      </c>
      <c r="I7484" s="163" t="s">
        <v>133</v>
      </c>
      <c r="J7484" s="163" t="s">
        <v>133</v>
      </c>
      <c r="K7484" s="164">
        <f t="shared" si="355"/>
        <v>0</v>
      </c>
      <c r="L7484" s="165">
        <f t="shared" si="356"/>
        <v>0</v>
      </c>
      <c r="M7484" s="172">
        <v>127</v>
      </c>
      <c r="N7484" s="172">
        <v>64</v>
      </c>
      <c r="O7484" s="167" t="s">
        <v>133</v>
      </c>
      <c r="P7484" s="260" t="e">
        <f t="shared" si="354"/>
        <v>#NUM!</v>
      </c>
      <c r="S7484" s="272"/>
    </row>
    <row r="7485" spans="1:19">
      <c r="A7485" s="161" t="s">
        <v>8717</v>
      </c>
      <c r="C7485" s="161" t="s">
        <v>133</v>
      </c>
      <c r="F7485" s="163" t="s">
        <v>133</v>
      </c>
      <c r="G7485" s="266" t="s">
        <v>133</v>
      </c>
      <c r="H7485" s="163" t="s">
        <v>133</v>
      </c>
      <c r="I7485" s="163" t="s">
        <v>133</v>
      </c>
      <c r="J7485" s="163" t="s">
        <v>133</v>
      </c>
      <c r="K7485" s="164">
        <f t="shared" si="355"/>
        <v>0</v>
      </c>
      <c r="L7485" s="165">
        <f t="shared" si="356"/>
        <v>0</v>
      </c>
      <c r="M7485" s="172">
        <v>127</v>
      </c>
      <c r="N7485" s="172">
        <v>64</v>
      </c>
      <c r="O7485" s="167" t="s">
        <v>133</v>
      </c>
      <c r="P7485" s="260" t="e">
        <f t="shared" si="354"/>
        <v>#NUM!</v>
      </c>
      <c r="S7485" s="272"/>
    </row>
    <row r="7486" spans="1:19">
      <c r="A7486" s="161" t="s">
        <v>8718</v>
      </c>
      <c r="C7486" s="161" t="s">
        <v>133</v>
      </c>
      <c r="F7486" s="163" t="s">
        <v>133</v>
      </c>
      <c r="G7486" s="266" t="s">
        <v>133</v>
      </c>
      <c r="H7486" s="163" t="s">
        <v>133</v>
      </c>
      <c r="I7486" s="163" t="s">
        <v>133</v>
      </c>
      <c r="J7486" s="163" t="s">
        <v>133</v>
      </c>
      <c r="K7486" s="164">
        <f t="shared" si="355"/>
        <v>0</v>
      </c>
      <c r="L7486" s="165">
        <f t="shared" si="356"/>
        <v>0</v>
      </c>
      <c r="M7486" s="172">
        <v>127</v>
      </c>
      <c r="N7486" s="172">
        <v>64</v>
      </c>
      <c r="O7486" s="167" t="s">
        <v>133</v>
      </c>
      <c r="P7486" s="260" t="e">
        <f t="shared" si="354"/>
        <v>#NUM!</v>
      </c>
      <c r="S7486" s="272"/>
    </row>
    <row r="7487" spans="1:19">
      <c r="A7487" s="161" t="s">
        <v>8719</v>
      </c>
      <c r="C7487" s="161" t="s">
        <v>133</v>
      </c>
      <c r="F7487" s="163" t="s">
        <v>133</v>
      </c>
      <c r="G7487" s="266" t="s">
        <v>133</v>
      </c>
      <c r="H7487" s="163" t="s">
        <v>133</v>
      </c>
      <c r="I7487" s="163" t="s">
        <v>133</v>
      </c>
      <c r="J7487" s="163" t="s">
        <v>133</v>
      </c>
      <c r="K7487" s="164">
        <f t="shared" si="355"/>
        <v>0</v>
      </c>
      <c r="L7487" s="165">
        <f t="shared" si="356"/>
        <v>0</v>
      </c>
      <c r="M7487" s="172">
        <v>127</v>
      </c>
      <c r="N7487" s="172">
        <v>64</v>
      </c>
      <c r="O7487" s="167" t="s">
        <v>133</v>
      </c>
      <c r="P7487" s="260" t="e">
        <f t="shared" si="354"/>
        <v>#NUM!</v>
      </c>
      <c r="S7487" s="272"/>
    </row>
    <row r="7488" spans="1:19">
      <c r="A7488" s="161" t="s">
        <v>8720</v>
      </c>
      <c r="C7488" s="161" t="s">
        <v>133</v>
      </c>
      <c r="F7488" s="163" t="s">
        <v>133</v>
      </c>
      <c r="G7488" s="266" t="s">
        <v>133</v>
      </c>
      <c r="H7488" s="163" t="s">
        <v>133</v>
      </c>
      <c r="I7488" s="163" t="s">
        <v>133</v>
      </c>
      <c r="J7488" s="163" t="s">
        <v>133</v>
      </c>
      <c r="K7488" s="164">
        <f t="shared" si="355"/>
        <v>0</v>
      </c>
      <c r="L7488" s="165">
        <f t="shared" si="356"/>
        <v>0</v>
      </c>
      <c r="M7488" s="172">
        <v>127</v>
      </c>
      <c r="N7488" s="172">
        <v>64</v>
      </c>
      <c r="O7488" s="167" t="s">
        <v>133</v>
      </c>
      <c r="P7488" s="260" t="e">
        <f t="shared" si="354"/>
        <v>#NUM!</v>
      </c>
      <c r="S7488" s="272"/>
    </row>
    <row r="7489" spans="1:19">
      <c r="A7489" s="161" t="s">
        <v>8721</v>
      </c>
      <c r="C7489" s="161" t="s">
        <v>133</v>
      </c>
      <c r="F7489" s="163" t="s">
        <v>133</v>
      </c>
      <c r="G7489" s="266" t="s">
        <v>133</v>
      </c>
      <c r="H7489" s="163" t="s">
        <v>133</v>
      </c>
      <c r="I7489" s="163" t="s">
        <v>133</v>
      </c>
      <c r="J7489" s="163" t="s">
        <v>133</v>
      </c>
      <c r="K7489" s="164">
        <f t="shared" si="355"/>
        <v>0</v>
      </c>
      <c r="L7489" s="165">
        <f t="shared" si="356"/>
        <v>0</v>
      </c>
      <c r="M7489" s="172">
        <v>127</v>
      </c>
      <c r="N7489" s="172">
        <v>64</v>
      </c>
      <c r="O7489" s="167" t="s">
        <v>133</v>
      </c>
      <c r="P7489" s="260" t="e">
        <f t="shared" si="354"/>
        <v>#NUM!</v>
      </c>
      <c r="S7489" s="272"/>
    </row>
    <row r="7490" spans="1:19">
      <c r="A7490" s="161" t="s">
        <v>8722</v>
      </c>
      <c r="C7490" s="161" t="s">
        <v>133</v>
      </c>
      <c r="F7490" s="163" t="s">
        <v>133</v>
      </c>
      <c r="G7490" s="266" t="s">
        <v>133</v>
      </c>
      <c r="H7490" s="163" t="s">
        <v>133</v>
      </c>
      <c r="I7490" s="163" t="s">
        <v>133</v>
      </c>
      <c r="J7490" s="163" t="s">
        <v>133</v>
      </c>
      <c r="K7490" s="164">
        <f t="shared" si="355"/>
        <v>0</v>
      </c>
      <c r="L7490" s="165">
        <f t="shared" si="356"/>
        <v>0</v>
      </c>
      <c r="M7490" s="172">
        <v>127</v>
      </c>
      <c r="N7490" s="172">
        <v>64</v>
      </c>
      <c r="O7490" s="167" t="s">
        <v>133</v>
      </c>
      <c r="P7490" s="260" t="e">
        <f t="shared" si="354"/>
        <v>#NUM!</v>
      </c>
      <c r="S7490" s="272"/>
    </row>
    <row r="7491" spans="1:19">
      <c r="A7491" s="161" t="s">
        <v>8723</v>
      </c>
      <c r="C7491" s="161" t="s">
        <v>133</v>
      </c>
      <c r="F7491" s="163" t="s">
        <v>133</v>
      </c>
      <c r="G7491" s="266" t="s">
        <v>133</v>
      </c>
      <c r="H7491" s="163" t="s">
        <v>133</v>
      </c>
      <c r="I7491" s="163" t="s">
        <v>133</v>
      </c>
      <c r="J7491" s="163" t="s">
        <v>133</v>
      </c>
      <c r="K7491" s="164">
        <f t="shared" si="355"/>
        <v>0</v>
      </c>
      <c r="L7491" s="165">
        <f t="shared" si="356"/>
        <v>0</v>
      </c>
      <c r="M7491" s="172">
        <v>127</v>
      </c>
      <c r="N7491" s="172">
        <v>64</v>
      </c>
      <c r="O7491" s="167" t="s">
        <v>133</v>
      </c>
      <c r="P7491" s="260" t="e">
        <f t="shared" si="354"/>
        <v>#NUM!</v>
      </c>
      <c r="S7491" s="272"/>
    </row>
    <row r="7492" spans="1:19">
      <c r="A7492" s="161" t="s">
        <v>8724</v>
      </c>
      <c r="C7492" s="161" t="s">
        <v>133</v>
      </c>
      <c r="F7492" s="163" t="s">
        <v>133</v>
      </c>
      <c r="G7492" s="266" t="s">
        <v>133</v>
      </c>
      <c r="H7492" s="163" t="s">
        <v>133</v>
      </c>
      <c r="I7492" s="163" t="s">
        <v>133</v>
      </c>
      <c r="J7492" s="163" t="s">
        <v>133</v>
      </c>
      <c r="K7492" s="164">
        <f t="shared" si="355"/>
        <v>0</v>
      </c>
      <c r="L7492" s="165">
        <f t="shared" si="356"/>
        <v>0</v>
      </c>
      <c r="M7492" s="172">
        <v>127</v>
      </c>
      <c r="N7492" s="172">
        <v>64</v>
      </c>
      <c r="O7492" s="167" t="s">
        <v>133</v>
      </c>
      <c r="P7492" s="260" t="e">
        <f t="shared" si="354"/>
        <v>#NUM!</v>
      </c>
      <c r="S7492" s="272"/>
    </row>
    <row r="7493" spans="1:19">
      <c r="A7493" s="161" t="s">
        <v>8725</v>
      </c>
      <c r="C7493" s="161" t="s">
        <v>133</v>
      </c>
      <c r="F7493" s="163" t="s">
        <v>133</v>
      </c>
      <c r="G7493" s="266" t="s">
        <v>133</v>
      </c>
      <c r="H7493" s="163" t="s">
        <v>133</v>
      </c>
      <c r="I7493" s="163" t="s">
        <v>133</v>
      </c>
      <c r="J7493" s="163" t="s">
        <v>133</v>
      </c>
      <c r="K7493" s="164">
        <f t="shared" si="355"/>
        <v>0</v>
      </c>
      <c r="L7493" s="165">
        <f t="shared" si="356"/>
        <v>0</v>
      </c>
      <c r="M7493" s="172">
        <v>127</v>
      </c>
      <c r="N7493" s="172">
        <v>64</v>
      </c>
      <c r="O7493" s="167" t="s">
        <v>133</v>
      </c>
      <c r="P7493" s="260" t="e">
        <f t="shared" si="354"/>
        <v>#NUM!</v>
      </c>
      <c r="S7493" s="272"/>
    </row>
    <row r="7494" spans="1:19">
      <c r="A7494" s="161" t="s">
        <v>8726</v>
      </c>
      <c r="C7494" s="161" t="s">
        <v>133</v>
      </c>
      <c r="F7494" s="163" t="s">
        <v>133</v>
      </c>
      <c r="G7494" s="266" t="s">
        <v>133</v>
      </c>
      <c r="H7494" s="163" t="s">
        <v>133</v>
      </c>
      <c r="I7494" s="163" t="s">
        <v>133</v>
      </c>
      <c r="J7494" s="163" t="s">
        <v>133</v>
      </c>
      <c r="K7494" s="164">
        <f t="shared" si="355"/>
        <v>0</v>
      </c>
      <c r="L7494" s="165">
        <f t="shared" si="356"/>
        <v>0</v>
      </c>
      <c r="M7494" s="172">
        <v>127</v>
      </c>
      <c r="N7494" s="172">
        <v>64</v>
      </c>
      <c r="O7494" s="167" t="s">
        <v>133</v>
      </c>
      <c r="P7494" s="260" t="e">
        <f t="shared" si="354"/>
        <v>#NUM!</v>
      </c>
      <c r="S7494" s="272"/>
    </row>
    <row r="7495" spans="1:19">
      <c r="A7495" s="161" t="s">
        <v>8727</v>
      </c>
      <c r="C7495" s="161" t="s">
        <v>133</v>
      </c>
      <c r="F7495" s="163" t="s">
        <v>133</v>
      </c>
      <c r="G7495" s="266" t="s">
        <v>133</v>
      </c>
      <c r="H7495" s="163" t="s">
        <v>133</v>
      </c>
      <c r="I7495" s="163" t="s">
        <v>133</v>
      </c>
      <c r="J7495" s="163" t="s">
        <v>133</v>
      </c>
      <c r="K7495" s="164">
        <f t="shared" si="355"/>
        <v>0</v>
      </c>
      <c r="L7495" s="165">
        <f t="shared" si="356"/>
        <v>0</v>
      </c>
      <c r="M7495" s="172">
        <v>127</v>
      </c>
      <c r="N7495" s="172">
        <v>64</v>
      </c>
      <c r="O7495" s="167" t="s">
        <v>133</v>
      </c>
      <c r="P7495" s="260" t="e">
        <f t="shared" si="354"/>
        <v>#NUM!</v>
      </c>
      <c r="S7495" s="272"/>
    </row>
    <row r="7496" spans="1:19">
      <c r="A7496" s="161" t="s">
        <v>8728</v>
      </c>
      <c r="C7496" s="161" t="s">
        <v>133</v>
      </c>
      <c r="F7496" s="163" t="s">
        <v>133</v>
      </c>
      <c r="G7496" s="266" t="s">
        <v>133</v>
      </c>
      <c r="H7496" s="163" t="s">
        <v>133</v>
      </c>
      <c r="I7496" s="163" t="s">
        <v>133</v>
      </c>
      <c r="J7496" s="163" t="s">
        <v>133</v>
      </c>
      <c r="K7496" s="164">
        <f t="shared" si="355"/>
        <v>0</v>
      </c>
      <c r="L7496" s="165">
        <f t="shared" si="356"/>
        <v>0</v>
      </c>
      <c r="M7496" s="172">
        <v>127</v>
      </c>
      <c r="N7496" s="172">
        <v>64</v>
      </c>
      <c r="O7496" s="167" t="s">
        <v>133</v>
      </c>
      <c r="P7496" s="260" t="e">
        <f t="shared" si="354"/>
        <v>#NUM!</v>
      </c>
      <c r="S7496" s="272"/>
    </row>
    <row r="7497" spans="1:19">
      <c r="A7497" s="161" t="s">
        <v>8729</v>
      </c>
      <c r="C7497" s="161" t="s">
        <v>133</v>
      </c>
      <c r="F7497" s="163" t="s">
        <v>133</v>
      </c>
      <c r="G7497" s="266" t="s">
        <v>133</v>
      </c>
      <c r="H7497" s="163" t="s">
        <v>133</v>
      </c>
      <c r="I7497" s="163" t="s">
        <v>133</v>
      </c>
      <c r="J7497" s="163" t="s">
        <v>133</v>
      </c>
      <c r="K7497" s="164">
        <f t="shared" si="355"/>
        <v>0</v>
      </c>
      <c r="L7497" s="165">
        <f t="shared" si="356"/>
        <v>0</v>
      </c>
      <c r="M7497" s="172">
        <v>127</v>
      </c>
      <c r="N7497" s="172">
        <v>64</v>
      </c>
      <c r="O7497" s="167" t="s">
        <v>133</v>
      </c>
      <c r="P7497" s="260" t="e">
        <f t="shared" si="354"/>
        <v>#NUM!</v>
      </c>
      <c r="S7497" s="272"/>
    </row>
    <row r="7498" spans="1:19">
      <c r="A7498" s="161" t="s">
        <v>8730</v>
      </c>
      <c r="C7498" s="161" t="s">
        <v>133</v>
      </c>
      <c r="F7498" s="163" t="s">
        <v>133</v>
      </c>
      <c r="G7498" s="266" t="s">
        <v>133</v>
      </c>
      <c r="H7498" s="163" t="s">
        <v>133</v>
      </c>
      <c r="I7498" s="163" t="s">
        <v>133</v>
      </c>
      <c r="J7498" s="163" t="s">
        <v>133</v>
      </c>
      <c r="K7498" s="164">
        <f t="shared" si="355"/>
        <v>0</v>
      </c>
      <c r="L7498" s="165">
        <f t="shared" si="356"/>
        <v>0</v>
      </c>
      <c r="M7498" s="172">
        <v>127</v>
      </c>
      <c r="N7498" s="172">
        <v>64</v>
      </c>
      <c r="O7498" s="167" t="s">
        <v>133</v>
      </c>
      <c r="P7498" s="260" t="e">
        <f t="shared" si="354"/>
        <v>#NUM!</v>
      </c>
      <c r="S7498" s="272"/>
    </row>
    <row r="7499" spans="1:19">
      <c r="A7499" s="161" t="s">
        <v>8731</v>
      </c>
      <c r="C7499" s="161" t="s">
        <v>133</v>
      </c>
      <c r="F7499" s="163" t="s">
        <v>133</v>
      </c>
      <c r="G7499" s="266" t="s">
        <v>133</v>
      </c>
      <c r="H7499" s="163" t="s">
        <v>133</v>
      </c>
      <c r="I7499" s="163" t="s">
        <v>133</v>
      </c>
      <c r="J7499" s="163" t="s">
        <v>133</v>
      </c>
      <c r="K7499" s="164">
        <f t="shared" si="355"/>
        <v>0</v>
      </c>
      <c r="L7499" s="165">
        <f t="shared" si="356"/>
        <v>0</v>
      </c>
      <c r="M7499" s="172">
        <v>127</v>
      </c>
      <c r="N7499" s="172">
        <v>64</v>
      </c>
      <c r="O7499" s="167" t="s">
        <v>133</v>
      </c>
      <c r="P7499" s="260" t="e">
        <f t="shared" si="354"/>
        <v>#NUM!</v>
      </c>
      <c r="S7499" s="272"/>
    </row>
    <row r="7500" spans="1:19">
      <c r="A7500" s="161" t="s">
        <v>8732</v>
      </c>
      <c r="C7500" s="161" t="s">
        <v>133</v>
      </c>
      <c r="F7500" s="163" t="s">
        <v>133</v>
      </c>
      <c r="G7500" s="266" t="s">
        <v>133</v>
      </c>
      <c r="H7500" s="163" t="s">
        <v>133</v>
      </c>
      <c r="I7500" s="163" t="s">
        <v>133</v>
      </c>
      <c r="J7500" s="163" t="s">
        <v>133</v>
      </c>
      <c r="K7500" s="164">
        <f t="shared" si="355"/>
        <v>0</v>
      </c>
      <c r="L7500" s="165">
        <f t="shared" si="356"/>
        <v>0</v>
      </c>
      <c r="M7500" s="172">
        <v>127</v>
      </c>
      <c r="N7500" s="172">
        <v>64</v>
      </c>
      <c r="O7500" s="167" t="s">
        <v>133</v>
      </c>
      <c r="P7500" s="260" t="e">
        <f t="shared" si="354"/>
        <v>#NUM!</v>
      </c>
      <c r="S7500" s="272"/>
    </row>
    <row r="7501" spans="1:19">
      <c r="A7501" s="161" t="s">
        <v>8733</v>
      </c>
      <c r="C7501" s="161" t="s">
        <v>133</v>
      </c>
      <c r="F7501" s="163" t="s">
        <v>133</v>
      </c>
      <c r="G7501" s="266" t="s">
        <v>133</v>
      </c>
      <c r="H7501" s="163" t="s">
        <v>133</v>
      </c>
      <c r="I7501" s="163" t="s">
        <v>133</v>
      </c>
      <c r="J7501" s="163" t="s">
        <v>133</v>
      </c>
      <c r="K7501" s="164">
        <f t="shared" si="355"/>
        <v>0</v>
      </c>
      <c r="L7501" s="165">
        <f t="shared" si="356"/>
        <v>0</v>
      </c>
      <c r="M7501" s="172">
        <v>127</v>
      </c>
      <c r="N7501" s="172">
        <v>64</v>
      </c>
      <c r="O7501" s="167" t="s">
        <v>133</v>
      </c>
      <c r="P7501" s="260" t="e">
        <f t="shared" si="354"/>
        <v>#NUM!</v>
      </c>
      <c r="S7501" s="272"/>
    </row>
    <row r="7502" spans="1:19">
      <c r="A7502" s="161" t="s">
        <v>8734</v>
      </c>
      <c r="C7502" s="161" t="s">
        <v>133</v>
      </c>
      <c r="F7502" s="163" t="s">
        <v>133</v>
      </c>
      <c r="G7502" s="266" t="s">
        <v>133</v>
      </c>
      <c r="H7502" s="163" t="s">
        <v>133</v>
      </c>
      <c r="I7502" s="163" t="s">
        <v>133</v>
      </c>
      <c r="J7502" s="163" t="s">
        <v>133</v>
      </c>
      <c r="K7502" s="164">
        <f t="shared" si="355"/>
        <v>0</v>
      </c>
      <c r="L7502" s="165">
        <f t="shared" si="356"/>
        <v>0</v>
      </c>
      <c r="M7502" s="172">
        <v>127</v>
      </c>
      <c r="N7502" s="172">
        <v>64</v>
      </c>
      <c r="O7502" s="167" t="s">
        <v>133</v>
      </c>
      <c r="P7502" s="260" t="e">
        <f t="shared" si="354"/>
        <v>#NUM!</v>
      </c>
      <c r="S7502" s="272"/>
    </row>
    <row r="7503" spans="1:19">
      <c r="A7503" s="161" t="s">
        <v>8735</v>
      </c>
      <c r="C7503" s="161" t="s">
        <v>133</v>
      </c>
      <c r="F7503" s="163" t="s">
        <v>133</v>
      </c>
      <c r="G7503" s="266" t="s">
        <v>133</v>
      </c>
      <c r="H7503" s="163" t="s">
        <v>133</v>
      </c>
      <c r="I7503" s="163" t="s">
        <v>133</v>
      </c>
      <c r="J7503" s="163" t="s">
        <v>133</v>
      </c>
      <c r="K7503" s="164">
        <f t="shared" si="355"/>
        <v>0</v>
      </c>
      <c r="L7503" s="165">
        <f t="shared" si="356"/>
        <v>0</v>
      </c>
      <c r="M7503" s="172">
        <v>127</v>
      </c>
      <c r="N7503" s="172">
        <v>64</v>
      </c>
      <c r="O7503" s="167" t="s">
        <v>133</v>
      </c>
      <c r="P7503" s="260" t="e">
        <f t="shared" ref="P7503:P7566" si="357">MEDIAN(Q7503:R7503)</f>
        <v>#NUM!</v>
      </c>
      <c r="S7503" s="272"/>
    </row>
    <row r="7504" spans="1:19">
      <c r="A7504" s="161" t="s">
        <v>8736</v>
      </c>
      <c r="C7504" s="161" t="s">
        <v>133</v>
      </c>
      <c r="F7504" s="163" t="s">
        <v>133</v>
      </c>
      <c r="G7504" s="266" t="s">
        <v>133</v>
      </c>
      <c r="H7504" s="163" t="s">
        <v>133</v>
      </c>
      <c r="I7504" s="163" t="s">
        <v>133</v>
      </c>
      <c r="J7504" s="163" t="s">
        <v>133</v>
      </c>
      <c r="K7504" s="164">
        <f t="shared" ref="K7504:K7567" si="358">IF(OR(D7504="n/a",D7504="nd"),0,D7504)+IF(OR(I7504="n/a",I7504="nd"),0,I7504)</f>
        <v>0</v>
      </c>
      <c r="L7504" s="165">
        <f t="shared" ref="L7504:L7567" si="359">SQRT(SUMSQ(IF(OR(E7504="n/a",E7504="nd"),0,E7504),IF(OR(F7504="n/a",F7504="nd"),0,F7504),IF(OR(J7504="n/a",J7504="nd"),0,J7504)))</f>
        <v>0</v>
      </c>
      <c r="M7504" s="172">
        <v>127</v>
      </c>
      <c r="N7504" s="172">
        <v>64</v>
      </c>
      <c r="O7504" s="167" t="s">
        <v>133</v>
      </c>
      <c r="P7504" s="260" t="e">
        <f t="shared" si="357"/>
        <v>#NUM!</v>
      </c>
      <c r="S7504" s="272"/>
    </row>
    <row r="7505" spans="1:19">
      <c r="A7505" s="161" t="s">
        <v>8737</v>
      </c>
      <c r="C7505" s="161" t="s">
        <v>133</v>
      </c>
      <c r="F7505" s="163" t="s">
        <v>133</v>
      </c>
      <c r="G7505" s="266" t="s">
        <v>133</v>
      </c>
      <c r="H7505" s="163" t="s">
        <v>133</v>
      </c>
      <c r="I7505" s="163" t="s">
        <v>133</v>
      </c>
      <c r="J7505" s="163" t="s">
        <v>133</v>
      </c>
      <c r="K7505" s="164">
        <f t="shared" si="358"/>
        <v>0</v>
      </c>
      <c r="L7505" s="165">
        <f t="shared" si="359"/>
        <v>0</v>
      </c>
      <c r="M7505" s="172">
        <v>127</v>
      </c>
      <c r="N7505" s="172">
        <v>64</v>
      </c>
      <c r="O7505" s="167" t="s">
        <v>133</v>
      </c>
      <c r="P7505" s="260" t="e">
        <f t="shared" si="357"/>
        <v>#NUM!</v>
      </c>
      <c r="S7505" s="272"/>
    </row>
    <row r="7506" spans="1:19">
      <c r="A7506" s="161" t="s">
        <v>8738</v>
      </c>
      <c r="C7506" s="161" t="s">
        <v>133</v>
      </c>
      <c r="F7506" s="163" t="s">
        <v>133</v>
      </c>
      <c r="G7506" s="266" t="s">
        <v>133</v>
      </c>
      <c r="H7506" s="163" t="s">
        <v>133</v>
      </c>
      <c r="I7506" s="163" t="s">
        <v>133</v>
      </c>
      <c r="J7506" s="163" t="s">
        <v>133</v>
      </c>
      <c r="K7506" s="164">
        <f t="shared" si="358"/>
        <v>0</v>
      </c>
      <c r="L7506" s="165">
        <f t="shared" si="359"/>
        <v>0</v>
      </c>
      <c r="M7506" s="172">
        <v>127</v>
      </c>
      <c r="N7506" s="172">
        <v>64</v>
      </c>
      <c r="O7506" s="167" t="s">
        <v>133</v>
      </c>
      <c r="P7506" s="260" t="e">
        <f t="shared" si="357"/>
        <v>#NUM!</v>
      </c>
      <c r="S7506" s="272"/>
    </row>
    <row r="7507" spans="1:19">
      <c r="A7507" s="161" t="s">
        <v>8739</v>
      </c>
      <c r="C7507" s="161" t="s">
        <v>133</v>
      </c>
      <c r="F7507" s="163" t="s">
        <v>133</v>
      </c>
      <c r="G7507" s="266" t="s">
        <v>133</v>
      </c>
      <c r="H7507" s="163" t="s">
        <v>133</v>
      </c>
      <c r="I7507" s="163" t="s">
        <v>133</v>
      </c>
      <c r="J7507" s="163" t="s">
        <v>133</v>
      </c>
      <c r="K7507" s="164">
        <f t="shared" si="358"/>
        <v>0</v>
      </c>
      <c r="L7507" s="165">
        <f t="shared" si="359"/>
        <v>0</v>
      </c>
      <c r="M7507" s="172">
        <v>127</v>
      </c>
      <c r="N7507" s="172">
        <v>64</v>
      </c>
      <c r="O7507" s="167" t="s">
        <v>133</v>
      </c>
      <c r="P7507" s="260" t="e">
        <f t="shared" si="357"/>
        <v>#NUM!</v>
      </c>
      <c r="S7507" s="272"/>
    </row>
    <row r="7508" spans="1:19">
      <c r="A7508" s="161" t="s">
        <v>8740</v>
      </c>
      <c r="C7508" s="161" t="s">
        <v>133</v>
      </c>
      <c r="F7508" s="163" t="s">
        <v>133</v>
      </c>
      <c r="G7508" s="266" t="s">
        <v>133</v>
      </c>
      <c r="H7508" s="163" t="s">
        <v>133</v>
      </c>
      <c r="I7508" s="163" t="s">
        <v>133</v>
      </c>
      <c r="J7508" s="163" t="s">
        <v>133</v>
      </c>
      <c r="K7508" s="164">
        <f t="shared" si="358"/>
        <v>0</v>
      </c>
      <c r="L7508" s="165">
        <f t="shared" si="359"/>
        <v>0</v>
      </c>
      <c r="M7508" s="172">
        <v>127</v>
      </c>
      <c r="N7508" s="172">
        <v>64</v>
      </c>
      <c r="O7508" s="167" t="s">
        <v>133</v>
      </c>
      <c r="P7508" s="260" t="e">
        <f t="shared" si="357"/>
        <v>#NUM!</v>
      </c>
      <c r="S7508" s="272"/>
    </row>
    <row r="7509" spans="1:19">
      <c r="A7509" s="161" t="s">
        <v>8741</v>
      </c>
      <c r="C7509" s="161" t="s">
        <v>133</v>
      </c>
      <c r="F7509" s="163" t="s">
        <v>133</v>
      </c>
      <c r="G7509" s="266" t="s">
        <v>133</v>
      </c>
      <c r="H7509" s="163" t="s">
        <v>133</v>
      </c>
      <c r="I7509" s="163" t="s">
        <v>133</v>
      </c>
      <c r="J7509" s="163" t="s">
        <v>133</v>
      </c>
      <c r="K7509" s="164">
        <f t="shared" si="358"/>
        <v>0</v>
      </c>
      <c r="L7509" s="165">
        <f t="shared" si="359"/>
        <v>0</v>
      </c>
      <c r="M7509" s="172">
        <v>127</v>
      </c>
      <c r="N7509" s="172">
        <v>64</v>
      </c>
      <c r="O7509" s="167" t="s">
        <v>133</v>
      </c>
      <c r="P7509" s="260" t="e">
        <f t="shared" si="357"/>
        <v>#NUM!</v>
      </c>
      <c r="S7509" s="272"/>
    </row>
    <row r="7510" spans="1:19">
      <c r="A7510" s="161" t="s">
        <v>8742</v>
      </c>
      <c r="C7510" s="161" t="s">
        <v>133</v>
      </c>
      <c r="F7510" s="163" t="s">
        <v>133</v>
      </c>
      <c r="G7510" s="266" t="s">
        <v>133</v>
      </c>
      <c r="H7510" s="163" t="s">
        <v>133</v>
      </c>
      <c r="I7510" s="163" t="s">
        <v>133</v>
      </c>
      <c r="J7510" s="163" t="s">
        <v>133</v>
      </c>
      <c r="K7510" s="164">
        <f t="shared" si="358"/>
        <v>0</v>
      </c>
      <c r="L7510" s="165">
        <f t="shared" si="359"/>
        <v>0</v>
      </c>
      <c r="M7510" s="172">
        <v>127</v>
      </c>
      <c r="N7510" s="172">
        <v>64</v>
      </c>
      <c r="O7510" s="167" t="s">
        <v>133</v>
      </c>
      <c r="P7510" s="260" t="e">
        <f t="shared" si="357"/>
        <v>#NUM!</v>
      </c>
      <c r="S7510" s="272"/>
    </row>
    <row r="7511" spans="1:19">
      <c r="A7511" s="161" t="s">
        <v>8743</v>
      </c>
      <c r="C7511" s="161" t="s">
        <v>133</v>
      </c>
      <c r="F7511" s="163" t="s">
        <v>133</v>
      </c>
      <c r="G7511" s="266" t="s">
        <v>133</v>
      </c>
      <c r="H7511" s="163" t="s">
        <v>133</v>
      </c>
      <c r="I7511" s="163" t="s">
        <v>133</v>
      </c>
      <c r="J7511" s="163" t="s">
        <v>133</v>
      </c>
      <c r="K7511" s="164">
        <f t="shared" si="358"/>
        <v>0</v>
      </c>
      <c r="L7511" s="165">
        <f t="shared" si="359"/>
        <v>0</v>
      </c>
      <c r="M7511" s="172">
        <v>127</v>
      </c>
      <c r="N7511" s="172">
        <v>64</v>
      </c>
      <c r="O7511" s="167" t="s">
        <v>133</v>
      </c>
      <c r="P7511" s="260" t="e">
        <f t="shared" si="357"/>
        <v>#NUM!</v>
      </c>
      <c r="S7511" s="272"/>
    </row>
    <row r="7512" spans="1:19">
      <c r="A7512" s="161" t="s">
        <v>8744</v>
      </c>
      <c r="C7512" s="161" t="s">
        <v>133</v>
      </c>
      <c r="F7512" s="163" t="s">
        <v>133</v>
      </c>
      <c r="G7512" s="266" t="s">
        <v>133</v>
      </c>
      <c r="H7512" s="163" t="s">
        <v>133</v>
      </c>
      <c r="I7512" s="163" t="s">
        <v>133</v>
      </c>
      <c r="J7512" s="163" t="s">
        <v>133</v>
      </c>
      <c r="K7512" s="164">
        <f t="shared" si="358"/>
        <v>0</v>
      </c>
      <c r="L7512" s="165">
        <f t="shared" si="359"/>
        <v>0</v>
      </c>
      <c r="M7512" s="172">
        <v>127</v>
      </c>
      <c r="N7512" s="172">
        <v>64</v>
      </c>
      <c r="O7512" s="167" t="s">
        <v>133</v>
      </c>
      <c r="P7512" s="260" t="e">
        <f t="shared" si="357"/>
        <v>#NUM!</v>
      </c>
      <c r="S7512" s="272"/>
    </row>
    <row r="7513" spans="1:19">
      <c r="A7513" s="161" t="s">
        <v>8745</v>
      </c>
      <c r="C7513" s="161" t="s">
        <v>133</v>
      </c>
      <c r="F7513" s="163" t="s">
        <v>133</v>
      </c>
      <c r="G7513" s="266" t="s">
        <v>133</v>
      </c>
      <c r="H7513" s="163" t="s">
        <v>133</v>
      </c>
      <c r="I7513" s="163" t="s">
        <v>133</v>
      </c>
      <c r="J7513" s="163" t="s">
        <v>133</v>
      </c>
      <c r="K7513" s="164">
        <f t="shared" si="358"/>
        <v>0</v>
      </c>
      <c r="L7513" s="165">
        <f t="shared" si="359"/>
        <v>0</v>
      </c>
      <c r="M7513" s="172">
        <v>127</v>
      </c>
      <c r="N7513" s="172">
        <v>64</v>
      </c>
      <c r="O7513" s="167" t="s">
        <v>133</v>
      </c>
      <c r="P7513" s="260" t="e">
        <f t="shared" si="357"/>
        <v>#NUM!</v>
      </c>
      <c r="S7513" s="272"/>
    </row>
    <row r="7514" spans="1:19">
      <c r="A7514" s="161" t="s">
        <v>8746</v>
      </c>
      <c r="C7514" s="161" t="s">
        <v>133</v>
      </c>
      <c r="F7514" s="163" t="s">
        <v>133</v>
      </c>
      <c r="G7514" s="266" t="s">
        <v>133</v>
      </c>
      <c r="H7514" s="163" t="s">
        <v>133</v>
      </c>
      <c r="I7514" s="163" t="s">
        <v>133</v>
      </c>
      <c r="J7514" s="163" t="s">
        <v>133</v>
      </c>
      <c r="K7514" s="164">
        <f t="shared" si="358"/>
        <v>0</v>
      </c>
      <c r="L7514" s="165">
        <f t="shared" si="359"/>
        <v>0</v>
      </c>
      <c r="M7514" s="172">
        <v>127</v>
      </c>
      <c r="N7514" s="172">
        <v>64</v>
      </c>
      <c r="O7514" s="167" t="s">
        <v>133</v>
      </c>
      <c r="P7514" s="260" t="e">
        <f t="shared" si="357"/>
        <v>#NUM!</v>
      </c>
      <c r="S7514" s="272"/>
    </row>
    <row r="7515" spans="1:19">
      <c r="A7515" s="161" t="s">
        <v>8747</v>
      </c>
      <c r="C7515" s="161" t="s">
        <v>133</v>
      </c>
      <c r="F7515" s="163" t="s">
        <v>133</v>
      </c>
      <c r="G7515" s="266" t="s">
        <v>133</v>
      </c>
      <c r="H7515" s="163" t="s">
        <v>133</v>
      </c>
      <c r="I7515" s="163" t="s">
        <v>133</v>
      </c>
      <c r="J7515" s="163" t="s">
        <v>133</v>
      </c>
      <c r="K7515" s="164">
        <f t="shared" si="358"/>
        <v>0</v>
      </c>
      <c r="L7515" s="165">
        <f t="shared" si="359"/>
        <v>0</v>
      </c>
      <c r="M7515" s="172">
        <v>127</v>
      </c>
      <c r="N7515" s="172">
        <v>64</v>
      </c>
      <c r="O7515" s="167" t="s">
        <v>133</v>
      </c>
      <c r="P7515" s="260" t="e">
        <f t="shared" si="357"/>
        <v>#NUM!</v>
      </c>
      <c r="S7515" s="272"/>
    </row>
    <row r="7516" spans="1:19">
      <c r="A7516" s="161" t="s">
        <v>8748</v>
      </c>
      <c r="C7516" s="161" t="s">
        <v>133</v>
      </c>
      <c r="F7516" s="163" t="s">
        <v>133</v>
      </c>
      <c r="G7516" s="266" t="s">
        <v>133</v>
      </c>
      <c r="H7516" s="163" t="s">
        <v>133</v>
      </c>
      <c r="I7516" s="163" t="s">
        <v>133</v>
      </c>
      <c r="J7516" s="163" t="s">
        <v>133</v>
      </c>
      <c r="K7516" s="164">
        <f t="shared" si="358"/>
        <v>0</v>
      </c>
      <c r="L7516" s="165">
        <f t="shared" si="359"/>
        <v>0</v>
      </c>
      <c r="M7516" s="172">
        <v>127</v>
      </c>
      <c r="N7516" s="172">
        <v>64</v>
      </c>
      <c r="O7516" s="167" t="s">
        <v>133</v>
      </c>
      <c r="P7516" s="260" t="e">
        <f t="shared" si="357"/>
        <v>#NUM!</v>
      </c>
      <c r="S7516" s="272"/>
    </row>
    <row r="7517" spans="1:19">
      <c r="A7517" s="161" t="s">
        <v>8749</v>
      </c>
      <c r="C7517" s="161" t="s">
        <v>133</v>
      </c>
      <c r="F7517" s="163" t="s">
        <v>133</v>
      </c>
      <c r="G7517" s="266" t="s">
        <v>133</v>
      </c>
      <c r="H7517" s="163" t="s">
        <v>133</v>
      </c>
      <c r="I7517" s="163" t="s">
        <v>133</v>
      </c>
      <c r="J7517" s="163" t="s">
        <v>133</v>
      </c>
      <c r="K7517" s="164">
        <f t="shared" si="358"/>
        <v>0</v>
      </c>
      <c r="L7517" s="165">
        <f t="shared" si="359"/>
        <v>0</v>
      </c>
      <c r="M7517" s="172">
        <v>127</v>
      </c>
      <c r="N7517" s="172">
        <v>64</v>
      </c>
      <c r="O7517" s="167" t="s">
        <v>133</v>
      </c>
      <c r="P7517" s="260" t="e">
        <f t="shared" si="357"/>
        <v>#NUM!</v>
      </c>
      <c r="S7517" s="272"/>
    </row>
    <row r="7518" spans="1:19">
      <c r="A7518" s="161" t="s">
        <v>8750</v>
      </c>
      <c r="C7518" s="161" t="s">
        <v>133</v>
      </c>
      <c r="F7518" s="163" t="s">
        <v>133</v>
      </c>
      <c r="G7518" s="266" t="s">
        <v>133</v>
      </c>
      <c r="H7518" s="163" t="s">
        <v>133</v>
      </c>
      <c r="I7518" s="163" t="s">
        <v>133</v>
      </c>
      <c r="J7518" s="163" t="s">
        <v>133</v>
      </c>
      <c r="K7518" s="164">
        <f t="shared" si="358"/>
        <v>0</v>
      </c>
      <c r="L7518" s="165">
        <f t="shared" si="359"/>
        <v>0</v>
      </c>
      <c r="M7518" s="172">
        <v>127</v>
      </c>
      <c r="N7518" s="172">
        <v>64</v>
      </c>
      <c r="O7518" s="167" t="s">
        <v>133</v>
      </c>
      <c r="P7518" s="260" t="e">
        <f t="shared" si="357"/>
        <v>#NUM!</v>
      </c>
      <c r="S7518" s="272"/>
    </row>
    <row r="7519" spans="1:19">
      <c r="A7519" s="161" t="s">
        <v>8751</v>
      </c>
      <c r="C7519" s="161" t="s">
        <v>133</v>
      </c>
      <c r="F7519" s="163" t="s">
        <v>133</v>
      </c>
      <c r="G7519" s="266" t="s">
        <v>133</v>
      </c>
      <c r="H7519" s="163" t="s">
        <v>133</v>
      </c>
      <c r="I7519" s="163" t="s">
        <v>133</v>
      </c>
      <c r="J7519" s="163" t="s">
        <v>133</v>
      </c>
      <c r="K7519" s="164">
        <f t="shared" si="358"/>
        <v>0</v>
      </c>
      <c r="L7519" s="165">
        <f t="shared" si="359"/>
        <v>0</v>
      </c>
      <c r="M7519" s="172">
        <v>127</v>
      </c>
      <c r="N7519" s="172">
        <v>64</v>
      </c>
      <c r="O7519" s="167" t="s">
        <v>133</v>
      </c>
      <c r="P7519" s="260" t="e">
        <f t="shared" si="357"/>
        <v>#NUM!</v>
      </c>
      <c r="S7519" s="272"/>
    </row>
    <row r="7520" spans="1:19">
      <c r="A7520" s="161" t="s">
        <v>8752</v>
      </c>
      <c r="C7520" s="161" t="s">
        <v>133</v>
      </c>
      <c r="F7520" s="163" t="s">
        <v>133</v>
      </c>
      <c r="G7520" s="266" t="s">
        <v>133</v>
      </c>
      <c r="H7520" s="163" t="s">
        <v>133</v>
      </c>
      <c r="I7520" s="163" t="s">
        <v>133</v>
      </c>
      <c r="J7520" s="163" t="s">
        <v>133</v>
      </c>
      <c r="K7520" s="164">
        <f t="shared" si="358"/>
        <v>0</v>
      </c>
      <c r="L7520" s="165">
        <f t="shared" si="359"/>
        <v>0</v>
      </c>
      <c r="M7520" s="172">
        <v>127</v>
      </c>
      <c r="N7520" s="172">
        <v>64</v>
      </c>
      <c r="O7520" s="167" t="s">
        <v>133</v>
      </c>
      <c r="P7520" s="260" t="e">
        <f t="shared" si="357"/>
        <v>#NUM!</v>
      </c>
      <c r="S7520" s="272"/>
    </row>
    <row r="7521" spans="1:19">
      <c r="A7521" s="161" t="s">
        <v>8753</v>
      </c>
      <c r="C7521" s="161" t="s">
        <v>133</v>
      </c>
      <c r="F7521" s="163" t="s">
        <v>133</v>
      </c>
      <c r="G7521" s="266" t="s">
        <v>133</v>
      </c>
      <c r="H7521" s="163" t="s">
        <v>133</v>
      </c>
      <c r="I7521" s="163" t="s">
        <v>133</v>
      </c>
      <c r="J7521" s="163" t="s">
        <v>133</v>
      </c>
      <c r="K7521" s="164">
        <f t="shared" si="358"/>
        <v>0</v>
      </c>
      <c r="L7521" s="165">
        <f t="shared" si="359"/>
        <v>0</v>
      </c>
      <c r="M7521" s="172">
        <v>127</v>
      </c>
      <c r="N7521" s="172">
        <v>64</v>
      </c>
      <c r="O7521" s="167" t="s">
        <v>133</v>
      </c>
      <c r="P7521" s="260" t="e">
        <f t="shared" si="357"/>
        <v>#NUM!</v>
      </c>
      <c r="S7521" s="272"/>
    </row>
    <row r="7522" spans="1:19">
      <c r="A7522" s="161" t="s">
        <v>8754</v>
      </c>
      <c r="C7522" s="161" t="s">
        <v>133</v>
      </c>
      <c r="F7522" s="163" t="s">
        <v>133</v>
      </c>
      <c r="G7522" s="266" t="s">
        <v>133</v>
      </c>
      <c r="H7522" s="163" t="s">
        <v>133</v>
      </c>
      <c r="I7522" s="163" t="s">
        <v>133</v>
      </c>
      <c r="J7522" s="163" t="s">
        <v>133</v>
      </c>
      <c r="K7522" s="164">
        <f t="shared" si="358"/>
        <v>0</v>
      </c>
      <c r="L7522" s="165">
        <f t="shared" si="359"/>
        <v>0</v>
      </c>
      <c r="M7522" s="172">
        <v>127</v>
      </c>
      <c r="N7522" s="172">
        <v>64</v>
      </c>
      <c r="O7522" s="167" t="s">
        <v>133</v>
      </c>
      <c r="P7522" s="260" t="e">
        <f t="shared" si="357"/>
        <v>#NUM!</v>
      </c>
      <c r="S7522" s="272"/>
    </row>
    <row r="7523" spans="1:19">
      <c r="A7523" s="161" t="s">
        <v>8755</v>
      </c>
      <c r="C7523" s="161" t="s">
        <v>133</v>
      </c>
      <c r="F7523" s="163" t="s">
        <v>133</v>
      </c>
      <c r="G7523" s="266" t="s">
        <v>133</v>
      </c>
      <c r="H7523" s="163" t="s">
        <v>133</v>
      </c>
      <c r="I7523" s="163" t="s">
        <v>133</v>
      </c>
      <c r="J7523" s="163" t="s">
        <v>133</v>
      </c>
      <c r="K7523" s="164">
        <f t="shared" si="358"/>
        <v>0</v>
      </c>
      <c r="L7523" s="165">
        <f t="shared" si="359"/>
        <v>0</v>
      </c>
      <c r="M7523" s="172">
        <v>127</v>
      </c>
      <c r="N7523" s="172">
        <v>64</v>
      </c>
      <c r="O7523" s="167" t="s">
        <v>133</v>
      </c>
      <c r="P7523" s="260" t="e">
        <f t="shared" si="357"/>
        <v>#NUM!</v>
      </c>
      <c r="S7523" s="272"/>
    </row>
    <row r="7524" spans="1:19">
      <c r="A7524" s="161" t="s">
        <v>8756</v>
      </c>
      <c r="C7524" s="161" t="s">
        <v>133</v>
      </c>
      <c r="F7524" s="163" t="s">
        <v>133</v>
      </c>
      <c r="G7524" s="266" t="s">
        <v>133</v>
      </c>
      <c r="H7524" s="163" t="s">
        <v>133</v>
      </c>
      <c r="I7524" s="163" t="s">
        <v>133</v>
      </c>
      <c r="J7524" s="163" t="s">
        <v>133</v>
      </c>
      <c r="K7524" s="164">
        <f t="shared" si="358"/>
        <v>0</v>
      </c>
      <c r="L7524" s="165">
        <f t="shared" si="359"/>
        <v>0</v>
      </c>
      <c r="M7524" s="172">
        <v>127</v>
      </c>
      <c r="N7524" s="172">
        <v>64</v>
      </c>
      <c r="O7524" s="167" t="s">
        <v>133</v>
      </c>
      <c r="P7524" s="260" t="e">
        <f t="shared" si="357"/>
        <v>#NUM!</v>
      </c>
      <c r="S7524" s="272"/>
    </row>
    <row r="7525" spans="1:19">
      <c r="A7525" s="161" t="s">
        <v>8757</v>
      </c>
      <c r="C7525" s="161" t="s">
        <v>133</v>
      </c>
      <c r="F7525" s="163" t="s">
        <v>133</v>
      </c>
      <c r="G7525" s="266" t="s">
        <v>133</v>
      </c>
      <c r="H7525" s="163" t="s">
        <v>133</v>
      </c>
      <c r="I7525" s="163" t="s">
        <v>133</v>
      </c>
      <c r="J7525" s="163" t="s">
        <v>133</v>
      </c>
      <c r="K7525" s="164">
        <f t="shared" si="358"/>
        <v>0</v>
      </c>
      <c r="L7525" s="165">
        <f t="shared" si="359"/>
        <v>0</v>
      </c>
      <c r="M7525" s="172">
        <v>127</v>
      </c>
      <c r="N7525" s="172">
        <v>64</v>
      </c>
      <c r="O7525" s="167" t="s">
        <v>133</v>
      </c>
      <c r="P7525" s="260" t="e">
        <f t="shared" si="357"/>
        <v>#NUM!</v>
      </c>
      <c r="S7525" s="272"/>
    </row>
    <row r="7526" spans="1:19">
      <c r="A7526" s="161" t="s">
        <v>8758</v>
      </c>
      <c r="C7526" s="161" t="s">
        <v>133</v>
      </c>
      <c r="F7526" s="163" t="s">
        <v>133</v>
      </c>
      <c r="G7526" s="266" t="s">
        <v>133</v>
      </c>
      <c r="H7526" s="163" t="s">
        <v>133</v>
      </c>
      <c r="I7526" s="163" t="s">
        <v>133</v>
      </c>
      <c r="J7526" s="163" t="s">
        <v>133</v>
      </c>
      <c r="K7526" s="164">
        <f t="shared" si="358"/>
        <v>0</v>
      </c>
      <c r="L7526" s="165">
        <f t="shared" si="359"/>
        <v>0</v>
      </c>
      <c r="M7526" s="172">
        <v>127</v>
      </c>
      <c r="N7526" s="172">
        <v>64</v>
      </c>
      <c r="O7526" s="167" t="s">
        <v>133</v>
      </c>
      <c r="P7526" s="260" t="e">
        <f t="shared" si="357"/>
        <v>#NUM!</v>
      </c>
      <c r="S7526" s="272"/>
    </row>
    <row r="7527" spans="1:19">
      <c r="A7527" s="161" t="s">
        <v>8759</v>
      </c>
      <c r="C7527" s="161" t="s">
        <v>133</v>
      </c>
      <c r="F7527" s="163" t="s">
        <v>133</v>
      </c>
      <c r="G7527" s="266" t="s">
        <v>133</v>
      </c>
      <c r="H7527" s="163" t="s">
        <v>133</v>
      </c>
      <c r="I7527" s="163" t="s">
        <v>133</v>
      </c>
      <c r="J7527" s="163" t="s">
        <v>133</v>
      </c>
      <c r="K7527" s="164">
        <f t="shared" si="358"/>
        <v>0</v>
      </c>
      <c r="L7527" s="165">
        <f t="shared" si="359"/>
        <v>0</v>
      </c>
      <c r="M7527" s="172">
        <v>127</v>
      </c>
      <c r="N7527" s="172">
        <v>64</v>
      </c>
      <c r="O7527" s="167" t="s">
        <v>133</v>
      </c>
      <c r="P7527" s="260" t="e">
        <f t="shared" si="357"/>
        <v>#NUM!</v>
      </c>
      <c r="S7527" s="272"/>
    </row>
    <row r="7528" spans="1:19">
      <c r="A7528" s="161" t="s">
        <v>8760</v>
      </c>
      <c r="C7528" s="161" t="s">
        <v>133</v>
      </c>
      <c r="F7528" s="163" t="s">
        <v>133</v>
      </c>
      <c r="G7528" s="266" t="s">
        <v>133</v>
      </c>
      <c r="H7528" s="163" t="s">
        <v>133</v>
      </c>
      <c r="I7528" s="163" t="s">
        <v>133</v>
      </c>
      <c r="J7528" s="163" t="s">
        <v>133</v>
      </c>
      <c r="K7528" s="164">
        <f t="shared" si="358"/>
        <v>0</v>
      </c>
      <c r="L7528" s="165">
        <f t="shared" si="359"/>
        <v>0</v>
      </c>
      <c r="M7528" s="172">
        <v>127</v>
      </c>
      <c r="N7528" s="172">
        <v>64</v>
      </c>
      <c r="O7528" s="167" t="s">
        <v>133</v>
      </c>
      <c r="P7528" s="260" t="e">
        <f t="shared" si="357"/>
        <v>#NUM!</v>
      </c>
      <c r="S7528" s="272"/>
    </row>
    <row r="7529" spans="1:19">
      <c r="A7529" s="161" t="s">
        <v>8761</v>
      </c>
      <c r="C7529" s="161" t="s">
        <v>133</v>
      </c>
      <c r="F7529" s="163" t="s">
        <v>133</v>
      </c>
      <c r="G7529" s="266" t="s">
        <v>133</v>
      </c>
      <c r="H7529" s="163" t="s">
        <v>133</v>
      </c>
      <c r="I7529" s="163" t="s">
        <v>133</v>
      </c>
      <c r="J7529" s="163" t="s">
        <v>133</v>
      </c>
      <c r="K7529" s="164">
        <f t="shared" si="358"/>
        <v>0</v>
      </c>
      <c r="L7529" s="165">
        <f t="shared" si="359"/>
        <v>0</v>
      </c>
      <c r="M7529" s="172">
        <v>127</v>
      </c>
      <c r="N7529" s="172">
        <v>64</v>
      </c>
      <c r="O7529" s="167" t="s">
        <v>133</v>
      </c>
      <c r="P7529" s="260" t="e">
        <f t="shared" si="357"/>
        <v>#NUM!</v>
      </c>
      <c r="S7529" s="272"/>
    </row>
    <row r="7530" spans="1:19">
      <c r="A7530" s="161" t="s">
        <v>8762</v>
      </c>
      <c r="C7530" s="161" t="s">
        <v>133</v>
      </c>
      <c r="F7530" s="163" t="s">
        <v>133</v>
      </c>
      <c r="G7530" s="266" t="s">
        <v>133</v>
      </c>
      <c r="H7530" s="163" t="s">
        <v>133</v>
      </c>
      <c r="I7530" s="163" t="s">
        <v>133</v>
      </c>
      <c r="J7530" s="163" t="s">
        <v>133</v>
      </c>
      <c r="K7530" s="164">
        <f t="shared" si="358"/>
        <v>0</v>
      </c>
      <c r="L7530" s="165">
        <f t="shared" si="359"/>
        <v>0</v>
      </c>
      <c r="M7530" s="172">
        <v>127</v>
      </c>
      <c r="N7530" s="172">
        <v>64</v>
      </c>
      <c r="O7530" s="167" t="s">
        <v>133</v>
      </c>
      <c r="P7530" s="260" t="e">
        <f t="shared" si="357"/>
        <v>#NUM!</v>
      </c>
      <c r="S7530" s="272"/>
    </row>
    <row r="7531" spans="1:19">
      <c r="A7531" s="161" t="s">
        <v>8763</v>
      </c>
      <c r="C7531" s="161" t="s">
        <v>133</v>
      </c>
      <c r="F7531" s="163" t="s">
        <v>133</v>
      </c>
      <c r="G7531" s="266" t="s">
        <v>133</v>
      </c>
      <c r="H7531" s="163" t="s">
        <v>133</v>
      </c>
      <c r="I7531" s="163" t="s">
        <v>133</v>
      </c>
      <c r="J7531" s="163" t="s">
        <v>133</v>
      </c>
      <c r="K7531" s="164">
        <f t="shared" si="358"/>
        <v>0</v>
      </c>
      <c r="L7531" s="165">
        <f t="shared" si="359"/>
        <v>0</v>
      </c>
      <c r="M7531" s="172">
        <v>127</v>
      </c>
      <c r="N7531" s="172">
        <v>64</v>
      </c>
      <c r="O7531" s="167" t="s">
        <v>133</v>
      </c>
      <c r="P7531" s="260" t="e">
        <f t="shared" si="357"/>
        <v>#NUM!</v>
      </c>
      <c r="S7531" s="272"/>
    </row>
    <row r="7532" spans="1:19">
      <c r="A7532" s="161" t="s">
        <v>8764</v>
      </c>
      <c r="C7532" s="161" t="s">
        <v>133</v>
      </c>
      <c r="F7532" s="163" t="s">
        <v>133</v>
      </c>
      <c r="G7532" s="266" t="s">
        <v>133</v>
      </c>
      <c r="H7532" s="163" t="s">
        <v>133</v>
      </c>
      <c r="I7532" s="163" t="s">
        <v>133</v>
      </c>
      <c r="J7532" s="163" t="s">
        <v>133</v>
      </c>
      <c r="K7532" s="164">
        <f t="shared" si="358"/>
        <v>0</v>
      </c>
      <c r="L7532" s="165">
        <f t="shared" si="359"/>
        <v>0</v>
      </c>
      <c r="M7532" s="172">
        <v>127</v>
      </c>
      <c r="N7532" s="172">
        <v>64</v>
      </c>
      <c r="O7532" s="167" t="s">
        <v>133</v>
      </c>
      <c r="P7532" s="260" t="e">
        <f t="shared" si="357"/>
        <v>#NUM!</v>
      </c>
      <c r="S7532" s="272"/>
    </row>
    <row r="7533" spans="1:19">
      <c r="A7533" s="161" t="s">
        <v>8765</v>
      </c>
      <c r="C7533" s="161" t="s">
        <v>133</v>
      </c>
      <c r="F7533" s="163" t="s">
        <v>133</v>
      </c>
      <c r="G7533" s="266" t="s">
        <v>133</v>
      </c>
      <c r="H7533" s="163" t="s">
        <v>133</v>
      </c>
      <c r="I7533" s="163" t="s">
        <v>133</v>
      </c>
      <c r="J7533" s="163" t="s">
        <v>133</v>
      </c>
      <c r="K7533" s="164">
        <f t="shared" si="358"/>
        <v>0</v>
      </c>
      <c r="L7533" s="165">
        <f t="shared" si="359"/>
        <v>0</v>
      </c>
      <c r="M7533" s="172">
        <v>127</v>
      </c>
      <c r="N7533" s="172">
        <v>64</v>
      </c>
      <c r="O7533" s="167" t="s">
        <v>133</v>
      </c>
      <c r="P7533" s="260" t="e">
        <f t="shared" si="357"/>
        <v>#NUM!</v>
      </c>
      <c r="S7533" s="272"/>
    </row>
    <row r="7534" spans="1:19">
      <c r="A7534" s="161" t="s">
        <v>8766</v>
      </c>
      <c r="C7534" s="161" t="s">
        <v>133</v>
      </c>
      <c r="F7534" s="163" t="s">
        <v>133</v>
      </c>
      <c r="G7534" s="266" t="s">
        <v>133</v>
      </c>
      <c r="H7534" s="163" t="s">
        <v>133</v>
      </c>
      <c r="I7534" s="163" t="s">
        <v>133</v>
      </c>
      <c r="J7534" s="163" t="s">
        <v>133</v>
      </c>
      <c r="K7534" s="164">
        <f t="shared" si="358"/>
        <v>0</v>
      </c>
      <c r="L7534" s="165">
        <f t="shared" si="359"/>
        <v>0</v>
      </c>
      <c r="M7534" s="172">
        <v>127</v>
      </c>
      <c r="N7534" s="172">
        <v>64</v>
      </c>
      <c r="O7534" s="167" t="s">
        <v>133</v>
      </c>
      <c r="P7534" s="260" t="e">
        <f t="shared" si="357"/>
        <v>#NUM!</v>
      </c>
      <c r="S7534" s="272"/>
    </row>
    <row r="7535" spans="1:19">
      <c r="A7535" s="161" t="s">
        <v>8767</v>
      </c>
      <c r="C7535" s="161" t="s">
        <v>133</v>
      </c>
      <c r="F7535" s="163" t="s">
        <v>133</v>
      </c>
      <c r="G7535" s="266" t="s">
        <v>133</v>
      </c>
      <c r="H7535" s="163" t="s">
        <v>133</v>
      </c>
      <c r="I7535" s="163" t="s">
        <v>133</v>
      </c>
      <c r="J7535" s="163" t="s">
        <v>133</v>
      </c>
      <c r="K7535" s="164">
        <f t="shared" si="358"/>
        <v>0</v>
      </c>
      <c r="L7535" s="165">
        <f t="shared" si="359"/>
        <v>0</v>
      </c>
      <c r="M7535" s="172">
        <v>127</v>
      </c>
      <c r="N7535" s="172">
        <v>64</v>
      </c>
      <c r="O7535" s="167" t="s">
        <v>133</v>
      </c>
      <c r="P7535" s="260" t="e">
        <f t="shared" si="357"/>
        <v>#NUM!</v>
      </c>
      <c r="S7535" s="272"/>
    </row>
    <row r="7536" spans="1:19">
      <c r="A7536" s="161" t="s">
        <v>8768</v>
      </c>
      <c r="C7536" s="161" t="s">
        <v>133</v>
      </c>
      <c r="F7536" s="163" t="s">
        <v>133</v>
      </c>
      <c r="G7536" s="266" t="s">
        <v>133</v>
      </c>
      <c r="H7536" s="163" t="s">
        <v>133</v>
      </c>
      <c r="I7536" s="163" t="s">
        <v>133</v>
      </c>
      <c r="J7536" s="163" t="s">
        <v>133</v>
      </c>
      <c r="K7536" s="164">
        <f t="shared" si="358"/>
        <v>0</v>
      </c>
      <c r="L7536" s="165">
        <f t="shared" si="359"/>
        <v>0</v>
      </c>
      <c r="M7536" s="172">
        <v>127</v>
      </c>
      <c r="N7536" s="172">
        <v>64</v>
      </c>
      <c r="O7536" s="167" t="s">
        <v>133</v>
      </c>
      <c r="P7536" s="260" t="e">
        <f t="shared" si="357"/>
        <v>#NUM!</v>
      </c>
      <c r="S7536" s="272"/>
    </row>
    <row r="7537" spans="1:19">
      <c r="A7537" s="161" t="s">
        <v>8769</v>
      </c>
      <c r="C7537" s="161" t="s">
        <v>133</v>
      </c>
      <c r="F7537" s="163" t="s">
        <v>133</v>
      </c>
      <c r="G7537" s="266" t="s">
        <v>133</v>
      </c>
      <c r="H7537" s="163" t="s">
        <v>133</v>
      </c>
      <c r="I7537" s="163" t="s">
        <v>133</v>
      </c>
      <c r="J7537" s="163" t="s">
        <v>133</v>
      </c>
      <c r="K7537" s="164">
        <f t="shared" si="358"/>
        <v>0</v>
      </c>
      <c r="L7537" s="165">
        <f t="shared" si="359"/>
        <v>0</v>
      </c>
      <c r="M7537" s="172">
        <v>127</v>
      </c>
      <c r="N7537" s="172">
        <v>64</v>
      </c>
      <c r="O7537" s="167" t="s">
        <v>133</v>
      </c>
      <c r="P7537" s="260" t="e">
        <f t="shared" si="357"/>
        <v>#NUM!</v>
      </c>
      <c r="S7537" s="272"/>
    </row>
    <row r="7538" spans="1:19">
      <c r="A7538" s="161" t="s">
        <v>8770</v>
      </c>
      <c r="C7538" s="161" t="s">
        <v>133</v>
      </c>
      <c r="F7538" s="163" t="s">
        <v>133</v>
      </c>
      <c r="G7538" s="266" t="s">
        <v>133</v>
      </c>
      <c r="H7538" s="163" t="s">
        <v>133</v>
      </c>
      <c r="I7538" s="163" t="s">
        <v>133</v>
      </c>
      <c r="J7538" s="163" t="s">
        <v>133</v>
      </c>
      <c r="K7538" s="164">
        <f t="shared" si="358"/>
        <v>0</v>
      </c>
      <c r="L7538" s="165">
        <f t="shared" si="359"/>
        <v>0</v>
      </c>
      <c r="M7538" s="172">
        <v>127</v>
      </c>
      <c r="N7538" s="172">
        <v>64</v>
      </c>
      <c r="O7538" s="167" t="s">
        <v>133</v>
      </c>
      <c r="P7538" s="260" t="e">
        <f t="shared" si="357"/>
        <v>#NUM!</v>
      </c>
      <c r="S7538" s="272"/>
    </row>
    <row r="7539" spans="1:19">
      <c r="A7539" s="161" t="s">
        <v>8771</v>
      </c>
      <c r="C7539" s="161" t="s">
        <v>133</v>
      </c>
      <c r="F7539" s="163" t="s">
        <v>133</v>
      </c>
      <c r="G7539" s="266" t="s">
        <v>133</v>
      </c>
      <c r="H7539" s="163" t="s">
        <v>133</v>
      </c>
      <c r="I7539" s="163" t="s">
        <v>133</v>
      </c>
      <c r="J7539" s="163" t="s">
        <v>133</v>
      </c>
      <c r="K7539" s="164">
        <f t="shared" si="358"/>
        <v>0</v>
      </c>
      <c r="L7539" s="165">
        <f t="shared" si="359"/>
        <v>0</v>
      </c>
      <c r="M7539" s="172">
        <v>127</v>
      </c>
      <c r="N7539" s="172">
        <v>64</v>
      </c>
      <c r="O7539" s="167" t="s">
        <v>133</v>
      </c>
      <c r="P7539" s="260" t="e">
        <f t="shared" si="357"/>
        <v>#NUM!</v>
      </c>
      <c r="S7539" s="272"/>
    </row>
    <row r="7540" spans="1:19">
      <c r="A7540" s="161" t="s">
        <v>8772</v>
      </c>
      <c r="C7540" s="161" t="s">
        <v>133</v>
      </c>
      <c r="F7540" s="163" t="s">
        <v>133</v>
      </c>
      <c r="G7540" s="266" t="s">
        <v>133</v>
      </c>
      <c r="H7540" s="163" t="s">
        <v>133</v>
      </c>
      <c r="I7540" s="163" t="s">
        <v>133</v>
      </c>
      <c r="J7540" s="163" t="s">
        <v>133</v>
      </c>
      <c r="K7540" s="164">
        <f t="shared" si="358"/>
        <v>0</v>
      </c>
      <c r="L7540" s="165">
        <f t="shared" si="359"/>
        <v>0</v>
      </c>
      <c r="M7540" s="172">
        <v>127</v>
      </c>
      <c r="N7540" s="172">
        <v>64</v>
      </c>
      <c r="O7540" s="167" t="s">
        <v>133</v>
      </c>
      <c r="P7540" s="260" t="e">
        <f t="shared" si="357"/>
        <v>#NUM!</v>
      </c>
      <c r="S7540" s="272"/>
    </row>
    <row r="7541" spans="1:19">
      <c r="A7541" s="161" t="s">
        <v>8773</v>
      </c>
      <c r="C7541" s="161" t="s">
        <v>133</v>
      </c>
      <c r="F7541" s="163" t="s">
        <v>133</v>
      </c>
      <c r="G7541" s="266" t="s">
        <v>133</v>
      </c>
      <c r="H7541" s="163" t="s">
        <v>133</v>
      </c>
      <c r="I7541" s="163" t="s">
        <v>133</v>
      </c>
      <c r="J7541" s="163" t="s">
        <v>133</v>
      </c>
      <c r="K7541" s="164">
        <f t="shared" si="358"/>
        <v>0</v>
      </c>
      <c r="L7541" s="165">
        <f t="shared" si="359"/>
        <v>0</v>
      </c>
      <c r="M7541" s="172">
        <v>127</v>
      </c>
      <c r="N7541" s="172">
        <v>64</v>
      </c>
      <c r="O7541" s="167" t="s">
        <v>133</v>
      </c>
      <c r="P7541" s="260" t="e">
        <f t="shared" si="357"/>
        <v>#NUM!</v>
      </c>
      <c r="S7541" s="272"/>
    </row>
    <row r="7542" spans="1:19">
      <c r="A7542" s="161" t="s">
        <v>8774</v>
      </c>
      <c r="C7542" s="161" t="s">
        <v>133</v>
      </c>
      <c r="F7542" s="163" t="s">
        <v>133</v>
      </c>
      <c r="G7542" s="266" t="s">
        <v>133</v>
      </c>
      <c r="H7542" s="163" t="s">
        <v>133</v>
      </c>
      <c r="I7542" s="163" t="s">
        <v>133</v>
      </c>
      <c r="J7542" s="163" t="s">
        <v>133</v>
      </c>
      <c r="K7542" s="164">
        <f t="shared" si="358"/>
        <v>0</v>
      </c>
      <c r="L7542" s="165">
        <f t="shared" si="359"/>
        <v>0</v>
      </c>
      <c r="M7542" s="172">
        <v>127</v>
      </c>
      <c r="N7542" s="172">
        <v>64</v>
      </c>
      <c r="O7542" s="167" t="s">
        <v>133</v>
      </c>
      <c r="P7542" s="260" t="e">
        <f t="shared" si="357"/>
        <v>#NUM!</v>
      </c>
      <c r="S7542" s="272"/>
    </row>
    <row r="7543" spans="1:19">
      <c r="A7543" s="161" t="s">
        <v>8775</v>
      </c>
      <c r="C7543" s="161" t="s">
        <v>133</v>
      </c>
      <c r="F7543" s="163" t="s">
        <v>133</v>
      </c>
      <c r="G7543" s="266" t="s">
        <v>133</v>
      </c>
      <c r="H7543" s="163" t="s">
        <v>133</v>
      </c>
      <c r="I7543" s="163" t="s">
        <v>133</v>
      </c>
      <c r="J7543" s="163" t="s">
        <v>133</v>
      </c>
      <c r="K7543" s="164">
        <f t="shared" si="358"/>
        <v>0</v>
      </c>
      <c r="L7543" s="165">
        <f t="shared" si="359"/>
        <v>0</v>
      </c>
      <c r="M7543" s="172">
        <v>127</v>
      </c>
      <c r="N7543" s="172">
        <v>64</v>
      </c>
      <c r="O7543" s="167" t="s">
        <v>133</v>
      </c>
      <c r="P7543" s="260" t="e">
        <f t="shared" si="357"/>
        <v>#NUM!</v>
      </c>
      <c r="S7543" s="272"/>
    </row>
    <row r="7544" spans="1:19">
      <c r="A7544" s="161" t="s">
        <v>8776</v>
      </c>
      <c r="C7544" s="161" t="s">
        <v>133</v>
      </c>
      <c r="F7544" s="163" t="s">
        <v>133</v>
      </c>
      <c r="G7544" s="266" t="s">
        <v>133</v>
      </c>
      <c r="H7544" s="163" t="s">
        <v>133</v>
      </c>
      <c r="I7544" s="163" t="s">
        <v>133</v>
      </c>
      <c r="J7544" s="163" t="s">
        <v>133</v>
      </c>
      <c r="K7544" s="164">
        <f t="shared" si="358"/>
        <v>0</v>
      </c>
      <c r="L7544" s="165">
        <f t="shared" si="359"/>
        <v>0</v>
      </c>
      <c r="M7544" s="172">
        <v>127</v>
      </c>
      <c r="N7544" s="172">
        <v>64</v>
      </c>
      <c r="O7544" s="167" t="s">
        <v>133</v>
      </c>
      <c r="P7544" s="260" t="e">
        <f t="shared" si="357"/>
        <v>#NUM!</v>
      </c>
      <c r="S7544" s="272"/>
    </row>
    <row r="7545" spans="1:19">
      <c r="A7545" s="161" t="s">
        <v>8777</v>
      </c>
      <c r="C7545" s="161" t="s">
        <v>133</v>
      </c>
      <c r="F7545" s="163" t="s">
        <v>133</v>
      </c>
      <c r="G7545" s="266" t="s">
        <v>133</v>
      </c>
      <c r="H7545" s="163" t="s">
        <v>133</v>
      </c>
      <c r="I7545" s="163" t="s">
        <v>133</v>
      </c>
      <c r="J7545" s="163" t="s">
        <v>133</v>
      </c>
      <c r="K7545" s="164">
        <f t="shared" si="358"/>
        <v>0</v>
      </c>
      <c r="L7545" s="165">
        <f t="shared" si="359"/>
        <v>0</v>
      </c>
      <c r="M7545" s="172">
        <v>127</v>
      </c>
      <c r="N7545" s="172">
        <v>64</v>
      </c>
      <c r="O7545" s="167" t="s">
        <v>133</v>
      </c>
      <c r="P7545" s="260" t="e">
        <f t="shared" si="357"/>
        <v>#NUM!</v>
      </c>
      <c r="S7545" s="272"/>
    </row>
    <row r="7546" spans="1:19">
      <c r="A7546" s="161" t="s">
        <v>8778</v>
      </c>
      <c r="C7546" s="161" t="s">
        <v>133</v>
      </c>
      <c r="F7546" s="163" t="s">
        <v>133</v>
      </c>
      <c r="G7546" s="266" t="s">
        <v>133</v>
      </c>
      <c r="H7546" s="163" t="s">
        <v>133</v>
      </c>
      <c r="I7546" s="163" t="s">
        <v>133</v>
      </c>
      <c r="J7546" s="163" t="s">
        <v>133</v>
      </c>
      <c r="K7546" s="164">
        <f t="shared" si="358"/>
        <v>0</v>
      </c>
      <c r="L7546" s="165">
        <f t="shared" si="359"/>
        <v>0</v>
      </c>
      <c r="M7546" s="172">
        <v>127</v>
      </c>
      <c r="N7546" s="172">
        <v>64</v>
      </c>
      <c r="O7546" s="167" t="s">
        <v>133</v>
      </c>
      <c r="P7546" s="260" t="e">
        <f t="shared" si="357"/>
        <v>#NUM!</v>
      </c>
      <c r="S7546" s="272"/>
    </row>
    <row r="7547" spans="1:19">
      <c r="A7547" s="161" t="s">
        <v>8779</v>
      </c>
      <c r="C7547" s="161" t="s">
        <v>133</v>
      </c>
      <c r="F7547" s="163" t="s">
        <v>133</v>
      </c>
      <c r="G7547" s="266" t="s">
        <v>133</v>
      </c>
      <c r="H7547" s="163" t="s">
        <v>133</v>
      </c>
      <c r="I7547" s="163" t="s">
        <v>133</v>
      </c>
      <c r="J7547" s="163" t="s">
        <v>133</v>
      </c>
      <c r="K7547" s="164">
        <f t="shared" si="358"/>
        <v>0</v>
      </c>
      <c r="L7547" s="165">
        <f t="shared" si="359"/>
        <v>0</v>
      </c>
      <c r="M7547" s="172">
        <v>127</v>
      </c>
      <c r="N7547" s="172">
        <v>64</v>
      </c>
      <c r="O7547" s="167" t="s">
        <v>133</v>
      </c>
      <c r="P7547" s="260" t="e">
        <f t="shared" si="357"/>
        <v>#NUM!</v>
      </c>
      <c r="S7547" s="272"/>
    </row>
    <row r="7548" spans="1:19">
      <c r="A7548" s="161" t="s">
        <v>8780</v>
      </c>
      <c r="C7548" s="161" t="s">
        <v>133</v>
      </c>
      <c r="F7548" s="163" t="s">
        <v>133</v>
      </c>
      <c r="G7548" s="266" t="s">
        <v>133</v>
      </c>
      <c r="H7548" s="163" t="s">
        <v>133</v>
      </c>
      <c r="I7548" s="163" t="s">
        <v>133</v>
      </c>
      <c r="J7548" s="163" t="s">
        <v>133</v>
      </c>
      <c r="K7548" s="164">
        <f t="shared" si="358"/>
        <v>0</v>
      </c>
      <c r="L7548" s="165">
        <f t="shared" si="359"/>
        <v>0</v>
      </c>
      <c r="M7548" s="172">
        <v>127</v>
      </c>
      <c r="N7548" s="172">
        <v>64</v>
      </c>
      <c r="O7548" s="167" t="s">
        <v>133</v>
      </c>
      <c r="P7548" s="260" t="e">
        <f t="shared" si="357"/>
        <v>#NUM!</v>
      </c>
      <c r="S7548" s="272"/>
    </row>
    <row r="7549" spans="1:19">
      <c r="A7549" s="161" t="s">
        <v>8781</v>
      </c>
      <c r="C7549" s="161" t="s">
        <v>133</v>
      </c>
      <c r="F7549" s="163" t="s">
        <v>133</v>
      </c>
      <c r="G7549" s="266" t="s">
        <v>133</v>
      </c>
      <c r="H7549" s="163" t="s">
        <v>133</v>
      </c>
      <c r="I7549" s="163" t="s">
        <v>133</v>
      </c>
      <c r="J7549" s="163" t="s">
        <v>133</v>
      </c>
      <c r="K7549" s="164">
        <f t="shared" si="358"/>
        <v>0</v>
      </c>
      <c r="L7549" s="165">
        <f t="shared" si="359"/>
        <v>0</v>
      </c>
      <c r="M7549" s="172">
        <v>127</v>
      </c>
      <c r="N7549" s="172">
        <v>64</v>
      </c>
      <c r="O7549" s="167" t="s">
        <v>133</v>
      </c>
      <c r="P7549" s="260" t="e">
        <f t="shared" si="357"/>
        <v>#NUM!</v>
      </c>
      <c r="S7549" s="272"/>
    </row>
    <row r="7550" spans="1:19">
      <c r="A7550" s="161" t="s">
        <v>8782</v>
      </c>
      <c r="C7550" s="161" t="s">
        <v>133</v>
      </c>
      <c r="F7550" s="163" t="s">
        <v>133</v>
      </c>
      <c r="G7550" s="266" t="s">
        <v>133</v>
      </c>
      <c r="H7550" s="163" t="s">
        <v>133</v>
      </c>
      <c r="I7550" s="163" t="s">
        <v>133</v>
      </c>
      <c r="J7550" s="163" t="s">
        <v>133</v>
      </c>
      <c r="K7550" s="164">
        <f t="shared" si="358"/>
        <v>0</v>
      </c>
      <c r="L7550" s="165">
        <f t="shared" si="359"/>
        <v>0</v>
      </c>
      <c r="M7550" s="172">
        <v>127</v>
      </c>
      <c r="N7550" s="172">
        <v>64</v>
      </c>
      <c r="O7550" s="167" t="s">
        <v>133</v>
      </c>
      <c r="P7550" s="260" t="e">
        <f t="shared" si="357"/>
        <v>#NUM!</v>
      </c>
      <c r="S7550" s="272"/>
    </row>
    <row r="7551" spans="1:19">
      <c r="A7551" s="161" t="s">
        <v>8783</v>
      </c>
      <c r="C7551" s="161" t="s">
        <v>133</v>
      </c>
      <c r="F7551" s="163" t="s">
        <v>133</v>
      </c>
      <c r="G7551" s="266" t="s">
        <v>133</v>
      </c>
      <c r="H7551" s="163" t="s">
        <v>133</v>
      </c>
      <c r="I7551" s="163" t="s">
        <v>133</v>
      </c>
      <c r="J7551" s="163" t="s">
        <v>133</v>
      </c>
      <c r="K7551" s="164">
        <f t="shared" si="358"/>
        <v>0</v>
      </c>
      <c r="L7551" s="165">
        <f t="shared" si="359"/>
        <v>0</v>
      </c>
      <c r="M7551" s="172">
        <v>127</v>
      </c>
      <c r="N7551" s="172">
        <v>64</v>
      </c>
      <c r="O7551" s="167" t="s">
        <v>133</v>
      </c>
      <c r="P7551" s="260" t="e">
        <f t="shared" si="357"/>
        <v>#NUM!</v>
      </c>
      <c r="S7551" s="272"/>
    </row>
    <row r="7552" spans="1:19">
      <c r="A7552" s="161" t="s">
        <v>8784</v>
      </c>
      <c r="C7552" s="161" t="s">
        <v>133</v>
      </c>
      <c r="F7552" s="163" t="s">
        <v>133</v>
      </c>
      <c r="G7552" s="266" t="s">
        <v>133</v>
      </c>
      <c r="H7552" s="163" t="s">
        <v>133</v>
      </c>
      <c r="I7552" s="163" t="s">
        <v>133</v>
      </c>
      <c r="J7552" s="163" t="s">
        <v>133</v>
      </c>
      <c r="K7552" s="164">
        <f t="shared" si="358"/>
        <v>0</v>
      </c>
      <c r="L7552" s="165">
        <f t="shared" si="359"/>
        <v>0</v>
      </c>
      <c r="M7552" s="172">
        <v>127</v>
      </c>
      <c r="N7552" s="172">
        <v>64</v>
      </c>
      <c r="O7552" s="167" t="s">
        <v>133</v>
      </c>
      <c r="P7552" s="260" t="e">
        <f t="shared" si="357"/>
        <v>#NUM!</v>
      </c>
      <c r="S7552" s="272"/>
    </row>
    <row r="7553" spans="1:19">
      <c r="A7553" s="161" t="s">
        <v>8785</v>
      </c>
      <c r="C7553" s="161" t="s">
        <v>133</v>
      </c>
      <c r="F7553" s="163" t="s">
        <v>133</v>
      </c>
      <c r="G7553" s="266" t="s">
        <v>133</v>
      </c>
      <c r="H7553" s="163" t="s">
        <v>133</v>
      </c>
      <c r="I7553" s="163" t="s">
        <v>133</v>
      </c>
      <c r="J7553" s="163" t="s">
        <v>133</v>
      </c>
      <c r="K7553" s="164">
        <f t="shared" si="358"/>
        <v>0</v>
      </c>
      <c r="L7553" s="165">
        <f t="shared" si="359"/>
        <v>0</v>
      </c>
      <c r="M7553" s="172">
        <v>127</v>
      </c>
      <c r="N7553" s="172">
        <v>64</v>
      </c>
      <c r="O7553" s="167" t="s">
        <v>133</v>
      </c>
      <c r="P7553" s="260" t="e">
        <f t="shared" si="357"/>
        <v>#NUM!</v>
      </c>
      <c r="S7553" s="272"/>
    </row>
    <row r="7554" spans="1:19">
      <c r="A7554" s="161" t="s">
        <v>8786</v>
      </c>
      <c r="C7554" s="161" t="s">
        <v>133</v>
      </c>
      <c r="F7554" s="163" t="s">
        <v>133</v>
      </c>
      <c r="G7554" s="266" t="s">
        <v>133</v>
      </c>
      <c r="H7554" s="163" t="s">
        <v>133</v>
      </c>
      <c r="I7554" s="163" t="s">
        <v>133</v>
      </c>
      <c r="J7554" s="163" t="s">
        <v>133</v>
      </c>
      <c r="K7554" s="164">
        <f t="shared" si="358"/>
        <v>0</v>
      </c>
      <c r="L7554" s="165">
        <f t="shared" si="359"/>
        <v>0</v>
      </c>
      <c r="M7554" s="172">
        <v>127</v>
      </c>
      <c r="N7554" s="172">
        <v>64</v>
      </c>
      <c r="O7554" s="167" t="s">
        <v>133</v>
      </c>
      <c r="P7554" s="260" t="e">
        <f t="shared" si="357"/>
        <v>#NUM!</v>
      </c>
      <c r="S7554" s="272"/>
    </row>
    <row r="7555" spans="1:19">
      <c r="A7555" s="161" t="s">
        <v>8787</v>
      </c>
      <c r="C7555" s="161" t="s">
        <v>133</v>
      </c>
      <c r="F7555" s="163" t="s">
        <v>133</v>
      </c>
      <c r="G7555" s="266" t="s">
        <v>133</v>
      </c>
      <c r="H7555" s="163" t="s">
        <v>133</v>
      </c>
      <c r="I7555" s="163" t="s">
        <v>133</v>
      </c>
      <c r="J7555" s="163" t="s">
        <v>133</v>
      </c>
      <c r="K7555" s="164">
        <f t="shared" si="358"/>
        <v>0</v>
      </c>
      <c r="L7555" s="165">
        <f t="shared" si="359"/>
        <v>0</v>
      </c>
      <c r="M7555" s="172">
        <v>127</v>
      </c>
      <c r="N7555" s="172">
        <v>64</v>
      </c>
      <c r="O7555" s="167" t="s">
        <v>133</v>
      </c>
      <c r="P7555" s="260" t="e">
        <f t="shared" si="357"/>
        <v>#NUM!</v>
      </c>
      <c r="S7555" s="272"/>
    </row>
    <row r="7556" spans="1:19">
      <c r="A7556" s="161" t="s">
        <v>8788</v>
      </c>
      <c r="C7556" s="161" t="s">
        <v>133</v>
      </c>
      <c r="F7556" s="163" t="s">
        <v>133</v>
      </c>
      <c r="G7556" s="266" t="s">
        <v>133</v>
      </c>
      <c r="H7556" s="163" t="s">
        <v>133</v>
      </c>
      <c r="I7556" s="163" t="s">
        <v>133</v>
      </c>
      <c r="J7556" s="163" t="s">
        <v>133</v>
      </c>
      <c r="K7556" s="164">
        <f t="shared" si="358"/>
        <v>0</v>
      </c>
      <c r="L7556" s="165">
        <f t="shared" si="359"/>
        <v>0</v>
      </c>
      <c r="M7556" s="172">
        <v>127</v>
      </c>
      <c r="N7556" s="172">
        <v>64</v>
      </c>
      <c r="O7556" s="167" t="s">
        <v>133</v>
      </c>
      <c r="P7556" s="260" t="e">
        <f t="shared" si="357"/>
        <v>#NUM!</v>
      </c>
      <c r="S7556" s="272"/>
    </row>
    <row r="7557" spans="1:19">
      <c r="A7557" s="161" t="s">
        <v>8789</v>
      </c>
      <c r="C7557" s="161" t="s">
        <v>133</v>
      </c>
      <c r="F7557" s="163" t="s">
        <v>133</v>
      </c>
      <c r="G7557" s="266" t="s">
        <v>133</v>
      </c>
      <c r="H7557" s="163" t="s">
        <v>133</v>
      </c>
      <c r="I7557" s="163" t="s">
        <v>133</v>
      </c>
      <c r="J7557" s="163" t="s">
        <v>133</v>
      </c>
      <c r="K7557" s="164">
        <f t="shared" si="358"/>
        <v>0</v>
      </c>
      <c r="L7557" s="165">
        <f t="shared" si="359"/>
        <v>0</v>
      </c>
      <c r="M7557" s="172">
        <v>127</v>
      </c>
      <c r="N7557" s="172">
        <v>64</v>
      </c>
      <c r="O7557" s="167" t="s">
        <v>133</v>
      </c>
      <c r="P7557" s="260" t="e">
        <f t="shared" si="357"/>
        <v>#NUM!</v>
      </c>
      <c r="S7557" s="272"/>
    </row>
    <row r="7558" spans="1:19">
      <c r="A7558" s="161" t="s">
        <v>8790</v>
      </c>
      <c r="C7558" s="161" t="s">
        <v>133</v>
      </c>
      <c r="F7558" s="163" t="s">
        <v>133</v>
      </c>
      <c r="G7558" s="266" t="s">
        <v>133</v>
      </c>
      <c r="H7558" s="163" t="s">
        <v>133</v>
      </c>
      <c r="I7558" s="163" t="s">
        <v>133</v>
      </c>
      <c r="J7558" s="163" t="s">
        <v>133</v>
      </c>
      <c r="K7558" s="164">
        <f t="shared" si="358"/>
        <v>0</v>
      </c>
      <c r="L7558" s="165">
        <f t="shared" si="359"/>
        <v>0</v>
      </c>
      <c r="M7558" s="172">
        <v>127</v>
      </c>
      <c r="N7558" s="172">
        <v>64</v>
      </c>
      <c r="O7558" s="167" t="s">
        <v>133</v>
      </c>
      <c r="P7558" s="260" t="e">
        <f t="shared" si="357"/>
        <v>#NUM!</v>
      </c>
      <c r="S7558" s="272"/>
    </row>
    <row r="7559" spans="1:19">
      <c r="A7559" s="161" t="s">
        <v>8791</v>
      </c>
      <c r="C7559" s="161" t="s">
        <v>133</v>
      </c>
      <c r="F7559" s="163" t="s">
        <v>133</v>
      </c>
      <c r="G7559" s="266" t="s">
        <v>133</v>
      </c>
      <c r="H7559" s="163" t="s">
        <v>133</v>
      </c>
      <c r="I7559" s="163" t="s">
        <v>133</v>
      </c>
      <c r="J7559" s="163" t="s">
        <v>133</v>
      </c>
      <c r="K7559" s="164">
        <f t="shared" si="358"/>
        <v>0</v>
      </c>
      <c r="L7559" s="165">
        <f t="shared" si="359"/>
        <v>0</v>
      </c>
      <c r="M7559" s="172">
        <v>127</v>
      </c>
      <c r="N7559" s="172">
        <v>64</v>
      </c>
      <c r="O7559" s="167" t="s">
        <v>133</v>
      </c>
      <c r="P7559" s="260" t="e">
        <f t="shared" si="357"/>
        <v>#NUM!</v>
      </c>
      <c r="S7559" s="272"/>
    </row>
    <row r="7560" spans="1:19">
      <c r="A7560" s="161" t="s">
        <v>8792</v>
      </c>
      <c r="C7560" s="161" t="s">
        <v>133</v>
      </c>
      <c r="F7560" s="163" t="s">
        <v>133</v>
      </c>
      <c r="G7560" s="266" t="s">
        <v>133</v>
      </c>
      <c r="H7560" s="163" t="s">
        <v>133</v>
      </c>
      <c r="I7560" s="163" t="s">
        <v>133</v>
      </c>
      <c r="J7560" s="163" t="s">
        <v>133</v>
      </c>
      <c r="K7560" s="164">
        <f t="shared" si="358"/>
        <v>0</v>
      </c>
      <c r="L7560" s="165">
        <f t="shared" si="359"/>
        <v>0</v>
      </c>
      <c r="M7560" s="172">
        <v>127</v>
      </c>
      <c r="N7560" s="172">
        <v>64</v>
      </c>
      <c r="O7560" s="167" t="s">
        <v>133</v>
      </c>
      <c r="P7560" s="260" t="e">
        <f t="shared" si="357"/>
        <v>#NUM!</v>
      </c>
      <c r="S7560" s="272"/>
    </row>
    <row r="7561" spans="1:19">
      <c r="A7561" s="161" t="s">
        <v>8793</v>
      </c>
      <c r="C7561" s="161" t="s">
        <v>133</v>
      </c>
      <c r="F7561" s="163" t="s">
        <v>133</v>
      </c>
      <c r="G7561" s="266" t="s">
        <v>133</v>
      </c>
      <c r="H7561" s="163" t="s">
        <v>133</v>
      </c>
      <c r="I7561" s="163" t="s">
        <v>133</v>
      </c>
      <c r="J7561" s="163" t="s">
        <v>133</v>
      </c>
      <c r="K7561" s="164">
        <f t="shared" si="358"/>
        <v>0</v>
      </c>
      <c r="L7561" s="165">
        <f t="shared" si="359"/>
        <v>0</v>
      </c>
      <c r="M7561" s="172">
        <v>127</v>
      </c>
      <c r="N7561" s="172">
        <v>64</v>
      </c>
      <c r="O7561" s="167" t="s">
        <v>133</v>
      </c>
      <c r="P7561" s="260" t="e">
        <f t="shared" si="357"/>
        <v>#NUM!</v>
      </c>
      <c r="S7561" s="272"/>
    </row>
    <row r="7562" spans="1:19">
      <c r="A7562" s="161" t="s">
        <v>8794</v>
      </c>
      <c r="C7562" s="161" t="s">
        <v>133</v>
      </c>
      <c r="F7562" s="163" t="s">
        <v>133</v>
      </c>
      <c r="G7562" s="266" t="s">
        <v>133</v>
      </c>
      <c r="H7562" s="163" t="s">
        <v>133</v>
      </c>
      <c r="I7562" s="163" t="s">
        <v>133</v>
      </c>
      <c r="J7562" s="163" t="s">
        <v>133</v>
      </c>
      <c r="K7562" s="164">
        <f t="shared" si="358"/>
        <v>0</v>
      </c>
      <c r="L7562" s="165">
        <f t="shared" si="359"/>
        <v>0</v>
      </c>
      <c r="M7562" s="172">
        <v>127</v>
      </c>
      <c r="N7562" s="172">
        <v>64</v>
      </c>
      <c r="O7562" s="167" t="s">
        <v>133</v>
      </c>
      <c r="P7562" s="260" t="e">
        <f t="shared" si="357"/>
        <v>#NUM!</v>
      </c>
      <c r="S7562" s="272"/>
    </row>
    <row r="7563" spans="1:19">
      <c r="A7563" s="161" t="s">
        <v>8795</v>
      </c>
      <c r="C7563" s="161" t="s">
        <v>133</v>
      </c>
      <c r="F7563" s="163" t="s">
        <v>133</v>
      </c>
      <c r="G7563" s="266" t="s">
        <v>133</v>
      </c>
      <c r="H7563" s="163" t="s">
        <v>133</v>
      </c>
      <c r="I7563" s="163" t="s">
        <v>133</v>
      </c>
      <c r="J7563" s="163" t="s">
        <v>133</v>
      </c>
      <c r="K7563" s="164">
        <f t="shared" si="358"/>
        <v>0</v>
      </c>
      <c r="L7563" s="165">
        <f t="shared" si="359"/>
        <v>0</v>
      </c>
      <c r="M7563" s="172">
        <v>127</v>
      </c>
      <c r="N7563" s="172">
        <v>64</v>
      </c>
      <c r="O7563" s="167" t="s">
        <v>133</v>
      </c>
      <c r="P7563" s="260" t="e">
        <f t="shared" si="357"/>
        <v>#NUM!</v>
      </c>
      <c r="S7563" s="272"/>
    </row>
    <row r="7564" spans="1:19">
      <c r="A7564" s="161" t="s">
        <v>8796</v>
      </c>
      <c r="C7564" s="161" t="s">
        <v>133</v>
      </c>
      <c r="F7564" s="163" t="s">
        <v>133</v>
      </c>
      <c r="G7564" s="266" t="s">
        <v>133</v>
      </c>
      <c r="H7564" s="163" t="s">
        <v>133</v>
      </c>
      <c r="I7564" s="163" t="s">
        <v>133</v>
      </c>
      <c r="J7564" s="163" t="s">
        <v>133</v>
      </c>
      <c r="K7564" s="164">
        <f t="shared" si="358"/>
        <v>0</v>
      </c>
      <c r="L7564" s="165">
        <f t="shared" si="359"/>
        <v>0</v>
      </c>
      <c r="M7564" s="172">
        <v>127</v>
      </c>
      <c r="N7564" s="172">
        <v>64</v>
      </c>
      <c r="O7564" s="167" t="s">
        <v>133</v>
      </c>
      <c r="P7564" s="260" t="e">
        <f t="shared" si="357"/>
        <v>#NUM!</v>
      </c>
      <c r="S7564" s="272"/>
    </row>
    <row r="7565" spans="1:19">
      <c r="A7565" s="161" t="s">
        <v>8797</v>
      </c>
      <c r="C7565" s="161" t="s">
        <v>133</v>
      </c>
      <c r="F7565" s="163" t="s">
        <v>133</v>
      </c>
      <c r="G7565" s="266" t="s">
        <v>133</v>
      </c>
      <c r="H7565" s="163" t="s">
        <v>133</v>
      </c>
      <c r="I7565" s="163" t="s">
        <v>133</v>
      </c>
      <c r="J7565" s="163" t="s">
        <v>133</v>
      </c>
      <c r="K7565" s="164">
        <f t="shared" si="358"/>
        <v>0</v>
      </c>
      <c r="L7565" s="165">
        <f t="shared" si="359"/>
        <v>0</v>
      </c>
      <c r="M7565" s="172">
        <v>127</v>
      </c>
      <c r="N7565" s="172">
        <v>64</v>
      </c>
      <c r="O7565" s="167" t="s">
        <v>133</v>
      </c>
      <c r="P7565" s="260" t="e">
        <f t="shared" si="357"/>
        <v>#NUM!</v>
      </c>
      <c r="S7565" s="272"/>
    </row>
    <row r="7566" spans="1:19">
      <c r="A7566" s="161" t="s">
        <v>8798</v>
      </c>
      <c r="C7566" s="161" t="s">
        <v>133</v>
      </c>
      <c r="F7566" s="163" t="s">
        <v>133</v>
      </c>
      <c r="G7566" s="266" t="s">
        <v>133</v>
      </c>
      <c r="H7566" s="163" t="s">
        <v>133</v>
      </c>
      <c r="I7566" s="163" t="s">
        <v>133</v>
      </c>
      <c r="J7566" s="163" t="s">
        <v>133</v>
      </c>
      <c r="K7566" s="164">
        <f t="shared" si="358"/>
        <v>0</v>
      </c>
      <c r="L7566" s="165">
        <f t="shared" si="359"/>
        <v>0</v>
      </c>
      <c r="M7566" s="172">
        <v>127</v>
      </c>
      <c r="N7566" s="172">
        <v>64</v>
      </c>
      <c r="O7566" s="167" t="s">
        <v>133</v>
      </c>
      <c r="P7566" s="260" t="e">
        <f t="shared" si="357"/>
        <v>#NUM!</v>
      </c>
      <c r="S7566" s="272"/>
    </row>
    <row r="7567" spans="1:19">
      <c r="A7567" s="161" t="s">
        <v>8799</v>
      </c>
      <c r="C7567" s="161" t="s">
        <v>133</v>
      </c>
      <c r="F7567" s="163" t="s">
        <v>133</v>
      </c>
      <c r="G7567" s="266" t="s">
        <v>133</v>
      </c>
      <c r="H7567" s="163" t="s">
        <v>133</v>
      </c>
      <c r="I7567" s="163" t="s">
        <v>133</v>
      </c>
      <c r="J7567" s="163" t="s">
        <v>133</v>
      </c>
      <c r="K7567" s="164">
        <f t="shared" si="358"/>
        <v>0</v>
      </c>
      <c r="L7567" s="165">
        <f t="shared" si="359"/>
        <v>0</v>
      </c>
      <c r="M7567" s="172">
        <v>127</v>
      </c>
      <c r="N7567" s="172">
        <v>64</v>
      </c>
      <c r="O7567" s="167" t="s">
        <v>133</v>
      </c>
      <c r="P7567" s="260" t="e">
        <f t="shared" ref="P7567:P7630" si="360">MEDIAN(Q7567:R7567)</f>
        <v>#NUM!</v>
      </c>
      <c r="S7567" s="272"/>
    </row>
    <row r="7568" spans="1:19">
      <c r="A7568" s="161" t="s">
        <v>8800</v>
      </c>
      <c r="C7568" s="161" t="s">
        <v>133</v>
      </c>
      <c r="F7568" s="163" t="s">
        <v>133</v>
      </c>
      <c r="G7568" s="266" t="s">
        <v>133</v>
      </c>
      <c r="H7568" s="163" t="s">
        <v>133</v>
      </c>
      <c r="I7568" s="163" t="s">
        <v>133</v>
      </c>
      <c r="J7568" s="163" t="s">
        <v>133</v>
      </c>
      <c r="K7568" s="164">
        <f t="shared" ref="K7568:K7631" si="361">IF(OR(D7568="n/a",D7568="nd"),0,D7568)+IF(OR(I7568="n/a",I7568="nd"),0,I7568)</f>
        <v>0</v>
      </c>
      <c r="L7568" s="165">
        <f t="shared" ref="L7568:L7631" si="362">SQRT(SUMSQ(IF(OR(E7568="n/a",E7568="nd"),0,E7568),IF(OR(F7568="n/a",F7568="nd"),0,F7568),IF(OR(J7568="n/a",J7568="nd"),0,J7568)))</f>
        <v>0</v>
      </c>
      <c r="M7568" s="172">
        <v>127</v>
      </c>
      <c r="N7568" s="172">
        <v>64</v>
      </c>
      <c r="O7568" s="167" t="s">
        <v>133</v>
      </c>
      <c r="P7568" s="260" t="e">
        <f t="shared" si="360"/>
        <v>#NUM!</v>
      </c>
      <c r="S7568" s="272"/>
    </row>
    <row r="7569" spans="1:19">
      <c r="A7569" s="161" t="s">
        <v>8801</v>
      </c>
      <c r="C7569" s="161" t="s">
        <v>133</v>
      </c>
      <c r="F7569" s="163" t="s">
        <v>133</v>
      </c>
      <c r="G7569" s="266" t="s">
        <v>133</v>
      </c>
      <c r="H7569" s="163" t="s">
        <v>133</v>
      </c>
      <c r="I7569" s="163" t="s">
        <v>133</v>
      </c>
      <c r="J7569" s="163" t="s">
        <v>133</v>
      </c>
      <c r="K7569" s="164">
        <f t="shared" si="361"/>
        <v>0</v>
      </c>
      <c r="L7569" s="165">
        <f t="shared" si="362"/>
        <v>0</v>
      </c>
      <c r="M7569" s="172">
        <v>127</v>
      </c>
      <c r="N7569" s="172">
        <v>64</v>
      </c>
      <c r="O7569" s="167" t="s">
        <v>133</v>
      </c>
      <c r="P7569" s="260" t="e">
        <f t="shared" si="360"/>
        <v>#NUM!</v>
      </c>
      <c r="S7569" s="272"/>
    </row>
    <row r="7570" spans="1:19">
      <c r="A7570" s="161" t="s">
        <v>8802</v>
      </c>
      <c r="C7570" s="161" t="s">
        <v>133</v>
      </c>
      <c r="F7570" s="163" t="s">
        <v>133</v>
      </c>
      <c r="G7570" s="266" t="s">
        <v>133</v>
      </c>
      <c r="H7570" s="163" t="s">
        <v>133</v>
      </c>
      <c r="I7570" s="163" t="s">
        <v>133</v>
      </c>
      <c r="J7570" s="163" t="s">
        <v>133</v>
      </c>
      <c r="K7570" s="164">
        <f t="shared" si="361"/>
        <v>0</v>
      </c>
      <c r="L7570" s="165">
        <f t="shared" si="362"/>
        <v>0</v>
      </c>
      <c r="M7570" s="172">
        <v>127</v>
      </c>
      <c r="N7570" s="172">
        <v>64</v>
      </c>
      <c r="O7570" s="167" t="s">
        <v>133</v>
      </c>
      <c r="P7570" s="260" t="e">
        <f t="shared" si="360"/>
        <v>#NUM!</v>
      </c>
      <c r="S7570" s="272"/>
    </row>
    <row r="7571" spans="1:19">
      <c r="A7571" s="161" t="s">
        <v>8803</v>
      </c>
      <c r="C7571" s="161" t="s">
        <v>133</v>
      </c>
      <c r="F7571" s="163" t="s">
        <v>133</v>
      </c>
      <c r="G7571" s="266" t="s">
        <v>133</v>
      </c>
      <c r="H7571" s="163" t="s">
        <v>133</v>
      </c>
      <c r="I7571" s="163" t="s">
        <v>133</v>
      </c>
      <c r="J7571" s="163" t="s">
        <v>133</v>
      </c>
      <c r="K7571" s="164">
        <f t="shared" si="361"/>
        <v>0</v>
      </c>
      <c r="L7571" s="165">
        <f t="shared" si="362"/>
        <v>0</v>
      </c>
      <c r="M7571" s="172">
        <v>127</v>
      </c>
      <c r="N7571" s="172">
        <v>64</v>
      </c>
      <c r="O7571" s="167" t="s">
        <v>133</v>
      </c>
      <c r="P7571" s="260" t="e">
        <f t="shared" si="360"/>
        <v>#NUM!</v>
      </c>
      <c r="S7571" s="272"/>
    </row>
    <row r="7572" spans="1:19">
      <c r="A7572" s="161" t="s">
        <v>8804</v>
      </c>
      <c r="C7572" s="161" t="s">
        <v>133</v>
      </c>
      <c r="F7572" s="163" t="s">
        <v>133</v>
      </c>
      <c r="G7572" s="266" t="s">
        <v>133</v>
      </c>
      <c r="H7572" s="163" t="s">
        <v>133</v>
      </c>
      <c r="I7572" s="163" t="s">
        <v>133</v>
      </c>
      <c r="J7572" s="163" t="s">
        <v>133</v>
      </c>
      <c r="K7572" s="164">
        <f t="shared" si="361"/>
        <v>0</v>
      </c>
      <c r="L7572" s="165">
        <f t="shared" si="362"/>
        <v>0</v>
      </c>
      <c r="M7572" s="172">
        <v>127</v>
      </c>
      <c r="N7572" s="172">
        <v>64</v>
      </c>
      <c r="O7572" s="167" t="s">
        <v>133</v>
      </c>
      <c r="P7572" s="260" t="e">
        <f t="shared" si="360"/>
        <v>#NUM!</v>
      </c>
      <c r="S7572" s="272"/>
    </row>
    <row r="7573" spans="1:19">
      <c r="A7573" s="161" t="s">
        <v>8805</v>
      </c>
      <c r="C7573" s="161" t="s">
        <v>133</v>
      </c>
      <c r="F7573" s="163" t="s">
        <v>133</v>
      </c>
      <c r="G7573" s="266" t="s">
        <v>133</v>
      </c>
      <c r="H7573" s="163" t="s">
        <v>133</v>
      </c>
      <c r="I7573" s="163" t="s">
        <v>133</v>
      </c>
      <c r="J7573" s="163" t="s">
        <v>133</v>
      </c>
      <c r="K7573" s="164">
        <f t="shared" si="361"/>
        <v>0</v>
      </c>
      <c r="L7573" s="165">
        <f t="shared" si="362"/>
        <v>0</v>
      </c>
      <c r="M7573" s="172">
        <v>127</v>
      </c>
      <c r="N7573" s="172">
        <v>64</v>
      </c>
      <c r="O7573" s="167" t="s">
        <v>133</v>
      </c>
      <c r="P7573" s="260" t="e">
        <f t="shared" si="360"/>
        <v>#NUM!</v>
      </c>
      <c r="S7573" s="272"/>
    </row>
    <row r="7574" spans="1:19">
      <c r="A7574" s="161" t="s">
        <v>8806</v>
      </c>
      <c r="C7574" s="161" t="s">
        <v>133</v>
      </c>
      <c r="F7574" s="163" t="s">
        <v>133</v>
      </c>
      <c r="G7574" s="266" t="s">
        <v>133</v>
      </c>
      <c r="H7574" s="163" t="s">
        <v>133</v>
      </c>
      <c r="I7574" s="163" t="s">
        <v>133</v>
      </c>
      <c r="J7574" s="163" t="s">
        <v>133</v>
      </c>
      <c r="K7574" s="164">
        <f t="shared" si="361"/>
        <v>0</v>
      </c>
      <c r="L7574" s="165">
        <f t="shared" si="362"/>
        <v>0</v>
      </c>
      <c r="M7574" s="172">
        <v>127</v>
      </c>
      <c r="N7574" s="172">
        <v>64</v>
      </c>
      <c r="O7574" s="167" t="s">
        <v>133</v>
      </c>
      <c r="P7574" s="260" t="e">
        <f t="shared" si="360"/>
        <v>#NUM!</v>
      </c>
      <c r="S7574" s="272"/>
    </row>
    <row r="7575" spans="1:19">
      <c r="A7575" s="161" t="s">
        <v>8807</v>
      </c>
      <c r="C7575" s="161" t="s">
        <v>133</v>
      </c>
      <c r="F7575" s="163" t="s">
        <v>133</v>
      </c>
      <c r="G7575" s="266" t="s">
        <v>133</v>
      </c>
      <c r="H7575" s="163" t="s">
        <v>133</v>
      </c>
      <c r="I7575" s="163" t="s">
        <v>133</v>
      </c>
      <c r="J7575" s="163" t="s">
        <v>133</v>
      </c>
      <c r="K7575" s="164">
        <f t="shared" si="361"/>
        <v>0</v>
      </c>
      <c r="L7575" s="165">
        <f t="shared" si="362"/>
        <v>0</v>
      </c>
      <c r="M7575" s="172">
        <v>127</v>
      </c>
      <c r="N7575" s="172">
        <v>64</v>
      </c>
      <c r="O7575" s="167" t="s">
        <v>133</v>
      </c>
      <c r="P7575" s="260" t="e">
        <f t="shared" si="360"/>
        <v>#NUM!</v>
      </c>
      <c r="S7575" s="272"/>
    </row>
    <row r="7576" spans="1:19">
      <c r="A7576" s="161" t="s">
        <v>8808</v>
      </c>
      <c r="C7576" s="161" t="s">
        <v>133</v>
      </c>
      <c r="F7576" s="163" t="s">
        <v>133</v>
      </c>
      <c r="G7576" s="266" t="s">
        <v>133</v>
      </c>
      <c r="H7576" s="163" t="s">
        <v>133</v>
      </c>
      <c r="I7576" s="163" t="s">
        <v>133</v>
      </c>
      <c r="J7576" s="163" t="s">
        <v>133</v>
      </c>
      <c r="K7576" s="164">
        <f t="shared" si="361"/>
        <v>0</v>
      </c>
      <c r="L7576" s="165">
        <f t="shared" si="362"/>
        <v>0</v>
      </c>
      <c r="M7576" s="172">
        <v>127</v>
      </c>
      <c r="N7576" s="172">
        <v>64</v>
      </c>
      <c r="O7576" s="167" t="s">
        <v>133</v>
      </c>
      <c r="P7576" s="260" t="e">
        <f t="shared" si="360"/>
        <v>#NUM!</v>
      </c>
      <c r="S7576" s="272"/>
    </row>
    <row r="7577" spans="1:19">
      <c r="A7577" s="161" t="s">
        <v>8809</v>
      </c>
      <c r="C7577" s="161" t="s">
        <v>133</v>
      </c>
      <c r="F7577" s="163" t="s">
        <v>133</v>
      </c>
      <c r="G7577" s="266" t="s">
        <v>133</v>
      </c>
      <c r="H7577" s="163" t="s">
        <v>133</v>
      </c>
      <c r="I7577" s="163" t="s">
        <v>133</v>
      </c>
      <c r="J7577" s="163" t="s">
        <v>133</v>
      </c>
      <c r="K7577" s="164">
        <f t="shared" si="361"/>
        <v>0</v>
      </c>
      <c r="L7577" s="165">
        <f t="shared" si="362"/>
        <v>0</v>
      </c>
      <c r="M7577" s="172">
        <v>127</v>
      </c>
      <c r="N7577" s="172">
        <v>64</v>
      </c>
      <c r="O7577" s="167" t="s">
        <v>133</v>
      </c>
      <c r="P7577" s="260" t="e">
        <f t="shared" si="360"/>
        <v>#NUM!</v>
      </c>
      <c r="S7577" s="272"/>
    </row>
    <row r="7578" spans="1:19">
      <c r="A7578" s="161" t="s">
        <v>8810</v>
      </c>
      <c r="C7578" s="161" t="s">
        <v>133</v>
      </c>
      <c r="F7578" s="163" t="s">
        <v>133</v>
      </c>
      <c r="G7578" s="266" t="s">
        <v>133</v>
      </c>
      <c r="H7578" s="163" t="s">
        <v>133</v>
      </c>
      <c r="I7578" s="163" t="s">
        <v>133</v>
      </c>
      <c r="J7578" s="163" t="s">
        <v>133</v>
      </c>
      <c r="K7578" s="164">
        <f t="shared" si="361"/>
        <v>0</v>
      </c>
      <c r="L7578" s="165">
        <f t="shared" si="362"/>
        <v>0</v>
      </c>
      <c r="M7578" s="172">
        <v>127</v>
      </c>
      <c r="N7578" s="172">
        <v>64</v>
      </c>
      <c r="O7578" s="167" t="s">
        <v>133</v>
      </c>
      <c r="P7578" s="260" t="e">
        <f t="shared" si="360"/>
        <v>#NUM!</v>
      </c>
      <c r="S7578" s="272"/>
    </row>
    <row r="7579" spans="1:19">
      <c r="A7579" s="161" t="s">
        <v>8811</v>
      </c>
      <c r="C7579" s="161" t="s">
        <v>133</v>
      </c>
      <c r="F7579" s="163" t="s">
        <v>133</v>
      </c>
      <c r="G7579" s="266" t="s">
        <v>133</v>
      </c>
      <c r="H7579" s="163" t="s">
        <v>133</v>
      </c>
      <c r="I7579" s="163" t="s">
        <v>133</v>
      </c>
      <c r="J7579" s="163" t="s">
        <v>133</v>
      </c>
      <c r="K7579" s="164">
        <f t="shared" si="361"/>
        <v>0</v>
      </c>
      <c r="L7579" s="165">
        <f t="shared" si="362"/>
        <v>0</v>
      </c>
      <c r="M7579" s="172">
        <v>127</v>
      </c>
      <c r="N7579" s="172">
        <v>64</v>
      </c>
      <c r="O7579" s="167" t="s">
        <v>133</v>
      </c>
      <c r="P7579" s="260" t="e">
        <f t="shared" si="360"/>
        <v>#NUM!</v>
      </c>
      <c r="S7579" s="272"/>
    </row>
    <row r="7580" spans="1:19">
      <c r="A7580" s="161" t="s">
        <v>8812</v>
      </c>
      <c r="C7580" s="161" t="s">
        <v>133</v>
      </c>
      <c r="F7580" s="163" t="s">
        <v>133</v>
      </c>
      <c r="G7580" s="266" t="s">
        <v>133</v>
      </c>
      <c r="H7580" s="163" t="s">
        <v>133</v>
      </c>
      <c r="I7580" s="163" t="s">
        <v>133</v>
      </c>
      <c r="J7580" s="163" t="s">
        <v>133</v>
      </c>
      <c r="K7580" s="164">
        <f t="shared" si="361"/>
        <v>0</v>
      </c>
      <c r="L7580" s="165">
        <f t="shared" si="362"/>
        <v>0</v>
      </c>
      <c r="M7580" s="172">
        <v>127</v>
      </c>
      <c r="N7580" s="172">
        <v>64</v>
      </c>
      <c r="O7580" s="167" t="s">
        <v>133</v>
      </c>
      <c r="P7580" s="260" t="e">
        <f t="shared" si="360"/>
        <v>#NUM!</v>
      </c>
      <c r="S7580" s="272"/>
    </row>
    <row r="7581" spans="1:19">
      <c r="A7581" s="161" t="s">
        <v>8813</v>
      </c>
      <c r="C7581" s="161" t="s">
        <v>133</v>
      </c>
      <c r="F7581" s="163" t="s">
        <v>133</v>
      </c>
      <c r="G7581" s="266" t="s">
        <v>133</v>
      </c>
      <c r="H7581" s="163" t="s">
        <v>133</v>
      </c>
      <c r="I7581" s="163" t="s">
        <v>133</v>
      </c>
      <c r="J7581" s="163" t="s">
        <v>133</v>
      </c>
      <c r="K7581" s="164">
        <f t="shared" si="361"/>
        <v>0</v>
      </c>
      <c r="L7581" s="165">
        <f t="shared" si="362"/>
        <v>0</v>
      </c>
      <c r="M7581" s="172">
        <v>127</v>
      </c>
      <c r="N7581" s="172">
        <v>64</v>
      </c>
      <c r="O7581" s="167" t="s">
        <v>133</v>
      </c>
      <c r="P7581" s="260" t="e">
        <f t="shared" si="360"/>
        <v>#NUM!</v>
      </c>
      <c r="S7581" s="272"/>
    </row>
    <row r="7582" spans="1:19">
      <c r="A7582" s="161" t="s">
        <v>8814</v>
      </c>
      <c r="C7582" s="161" t="s">
        <v>133</v>
      </c>
      <c r="F7582" s="163" t="s">
        <v>133</v>
      </c>
      <c r="G7582" s="266" t="s">
        <v>133</v>
      </c>
      <c r="H7582" s="163" t="s">
        <v>133</v>
      </c>
      <c r="I7582" s="163" t="s">
        <v>133</v>
      </c>
      <c r="J7582" s="163" t="s">
        <v>133</v>
      </c>
      <c r="K7582" s="164">
        <f t="shared" si="361"/>
        <v>0</v>
      </c>
      <c r="L7582" s="165">
        <f t="shared" si="362"/>
        <v>0</v>
      </c>
      <c r="M7582" s="172">
        <v>127</v>
      </c>
      <c r="N7582" s="172">
        <v>64</v>
      </c>
      <c r="O7582" s="167" t="s">
        <v>133</v>
      </c>
      <c r="P7582" s="260" t="e">
        <f t="shared" si="360"/>
        <v>#NUM!</v>
      </c>
      <c r="S7582" s="272"/>
    </row>
    <row r="7583" spans="1:19">
      <c r="A7583" s="161" t="s">
        <v>8815</v>
      </c>
      <c r="C7583" s="161" t="s">
        <v>133</v>
      </c>
      <c r="F7583" s="163" t="s">
        <v>133</v>
      </c>
      <c r="G7583" s="266" t="s">
        <v>133</v>
      </c>
      <c r="H7583" s="163" t="s">
        <v>133</v>
      </c>
      <c r="I7583" s="163" t="s">
        <v>133</v>
      </c>
      <c r="J7583" s="163" t="s">
        <v>133</v>
      </c>
      <c r="K7583" s="164">
        <f t="shared" si="361"/>
        <v>0</v>
      </c>
      <c r="L7583" s="165">
        <f t="shared" si="362"/>
        <v>0</v>
      </c>
      <c r="M7583" s="172">
        <v>127</v>
      </c>
      <c r="N7583" s="172">
        <v>64</v>
      </c>
      <c r="O7583" s="167" t="s">
        <v>133</v>
      </c>
      <c r="P7583" s="260" t="e">
        <f t="shared" si="360"/>
        <v>#NUM!</v>
      </c>
      <c r="S7583" s="272"/>
    </row>
    <row r="7584" spans="1:19">
      <c r="A7584" s="161" t="s">
        <v>8816</v>
      </c>
      <c r="C7584" s="161" t="s">
        <v>133</v>
      </c>
      <c r="F7584" s="163" t="s">
        <v>133</v>
      </c>
      <c r="G7584" s="266" t="s">
        <v>133</v>
      </c>
      <c r="H7584" s="163" t="s">
        <v>133</v>
      </c>
      <c r="I7584" s="163" t="s">
        <v>133</v>
      </c>
      <c r="J7584" s="163" t="s">
        <v>133</v>
      </c>
      <c r="K7584" s="164">
        <f t="shared" si="361"/>
        <v>0</v>
      </c>
      <c r="L7584" s="165">
        <f t="shared" si="362"/>
        <v>0</v>
      </c>
      <c r="M7584" s="172">
        <v>127</v>
      </c>
      <c r="N7584" s="172">
        <v>64</v>
      </c>
      <c r="O7584" s="167" t="s">
        <v>133</v>
      </c>
      <c r="P7584" s="260" t="e">
        <f t="shared" si="360"/>
        <v>#NUM!</v>
      </c>
      <c r="S7584" s="272"/>
    </row>
    <row r="7585" spans="1:19">
      <c r="A7585" s="161" t="s">
        <v>8817</v>
      </c>
      <c r="C7585" s="161" t="s">
        <v>133</v>
      </c>
      <c r="F7585" s="163" t="s">
        <v>133</v>
      </c>
      <c r="G7585" s="266" t="s">
        <v>133</v>
      </c>
      <c r="H7585" s="163" t="s">
        <v>133</v>
      </c>
      <c r="I7585" s="163" t="s">
        <v>133</v>
      </c>
      <c r="J7585" s="163" t="s">
        <v>133</v>
      </c>
      <c r="K7585" s="164">
        <f t="shared" si="361"/>
        <v>0</v>
      </c>
      <c r="L7585" s="165">
        <f t="shared" si="362"/>
        <v>0</v>
      </c>
      <c r="M7585" s="172">
        <v>127</v>
      </c>
      <c r="N7585" s="172">
        <v>64</v>
      </c>
      <c r="O7585" s="167" t="s">
        <v>133</v>
      </c>
      <c r="P7585" s="260" t="e">
        <f t="shared" si="360"/>
        <v>#NUM!</v>
      </c>
      <c r="S7585" s="272"/>
    </row>
    <row r="7586" spans="1:19">
      <c r="A7586" s="161" t="s">
        <v>8818</v>
      </c>
      <c r="C7586" s="161" t="s">
        <v>133</v>
      </c>
      <c r="F7586" s="163" t="s">
        <v>133</v>
      </c>
      <c r="G7586" s="266" t="s">
        <v>133</v>
      </c>
      <c r="H7586" s="163" t="s">
        <v>133</v>
      </c>
      <c r="I7586" s="163" t="s">
        <v>133</v>
      </c>
      <c r="J7586" s="163" t="s">
        <v>133</v>
      </c>
      <c r="K7586" s="164">
        <f t="shared" si="361"/>
        <v>0</v>
      </c>
      <c r="L7586" s="165">
        <f t="shared" si="362"/>
        <v>0</v>
      </c>
      <c r="M7586" s="172">
        <v>127</v>
      </c>
      <c r="N7586" s="172">
        <v>64</v>
      </c>
      <c r="O7586" s="167" t="s">
        <v>133</v>
      </c>
      <c r="P7586" s="260" t="e">
        <f t="shared" si="360"/>
        <v>#NUM!</v>
      </c>
      <c r="S7586" s="272"/>
    </row>
    <row r="7587" spans="1:19">
      <c r="A7587" s="161" t="s">
        <v>8819</v>
      </c>
      <c r="C7587" s="161" t="s">
        <v>133</v>
      </c>
      <c r="F7587" s="163" t="s">
        <v>133</v>
      </c>
      <c r="G7587" s="266" t="s">
        <v>133</v>
      </c>
      <c r="H7587" s="163" t="s">
        <v>133</v>
      </c>
      <c r="I7587" s="163" t="s">
        <v>133</v>
      </c>
      <c r="J7587" s="163" t="s">
        <v>133</v>
      </c>
      <c r="K7587" s="164">
        <f t="shared" si="361"/>
        <v>0</v>
      </c>
      <c r="L7587" s="165">
        <f t="shared" si="362"/>
        <v>0</v>
      </c>
      <c r="M7587" s="172">
        <v>127</v>
      </c>
      <c r="N7587" s="172">
        <v>64</v>
      </c>
      <c r="O7587" s="167" t="s">
        <v>133</v>
      </c>
      <c r="P7587" s="260" t="e">
        <f t="shared" si="360"/>
        <v>#NUM!</v>
      </c>
      <c r="S7587" s="272"/>
    </row>
    <row r="7588" spans="1:19">
      <c r="A7588" s="161" t="s">
        <v>8820</v>
      </c>
      <c r="C7588" s="161" t="s">
        <v>133</v>
      </c>
      <c r="F7588" s="163" t="s">
        <v>133</v>
      </c>
      <c r="G7588" s="266" t="s">
        <v>133</v>
      </c>
      <c r="H7588" s="163" t="s">
        <v>133</v>
      </c>
      <c r="I7588" s="163" t="s">
        <v>133</v>
      </c>
      <c r="J7588" s="163" t="s">
        <v>133</v>
      </c>
      <c r="K7588" s="164">
        <f t="shared" si="361"/>
        <v>0</v>
      </c>
      <c r="L7588" s="165">
        <f t="shared" si="362"/>
        <v>0</v>
      </c>
      <c r="M7588" s="172">
        <v>127</v>
      </c>
      <c r="N7588" s="172">
        <v>64</v>
      </c>
      <c r="O7588" s="167" t="s">
        <v>133</v>
      </c>
      <c r="P7588" s="260" t="e">
        <f t="shared" si="360"/>
        <v>#NUM!</v>
      </c>
      <c r="S7588" s="272"/>
    </row>
    <row r="7589" spans="1:19">
      <c r="A7589" s="161" t="s">
        <v>8821</v>
      </c>
      <c r="C7589" s="161" t="s">
        <v>133</v>
      </c>
      <c r="F7589" s="163" t="s">
        <v>133</v>
      </c>
      <c r="G7589" s="266" t="s">
        <v>133</v>
      </c>
      <c r="H7589" s="163" t="s">
        <v>133</v>
      </c>
      <c r="I7589" s="163" t="s">
        <v>133</v>
      </c>
      <c r="J7589" s="163" t="s">
        <v>133</v>
      </c>
      <c r="K7589" s="164">
        <f t="shared" si="361"/>
        <v>0</v>
      </c>
      <c r="L7589" s="165">
        <f t="shared" si="362"/>
        <v>0</v>
      </c>
      <c r="M7589" s="172">
        <v>127</v>
      </c>
      <c r="N7589" s="172">
        <v>64</v>
      </c>
      <c r="O7589" s="167" t="s">
        <v>133</v>
      </c>
      <c r="P7589" s="260" t="e">
        <f t="shared" si="360"/>
        <v>#NUM!</v>
      </c>
      <c r="S7589" s="272"/>
    </row>
    <row r="7590" spans="1:19">
      <c r="A7590" s="161" t="s">
        <v>8822</v>
      </c>
      <c r="C7590" s="161" t="s">
        <v>133</v>
      </c>
      <c r="F7590" s="163" t="s">
        <v>133</v>
      </c>
      <c r="G7590" s="266" t="s">
        <v>133</v>
      </c>
      <c r="H7590" s="163" t="s">
        <v>133</v>
      </c>
      <c r="I7590" s="163" t="s">
        <v>133</v>
      </c>
      <c r="J7590" s="163" t="s">
        <v>133</v>
      </c>
      <c r="K7590" s="164">
        <f t="shared" si="361"/>
        <v>0</v>
      </c>
      <c r="L7590" s="165">
        <f t="shared" si="362"/>
        <v>0</v>
      </c>
      <c r="M7590" s="172">
        <v>127</v>
      </c>
      <c r="N7590" s="172">
        <v>64</v>
      </c>
      <c r="O7590" s="167" t="s">
        <v>133</v>
      </c>
      <c r="P7590" s="260" t="e">
        <f t="shared" si="360"/>
        <v>#NUM!</v>
      </c>
      <c r="S7590" s="272"/>
    </row>
    <row r="7591" spans="1:19">
      <c r="A7591" s="161" t="s">
        <v>8823</v>
      </c>
      <c r="C7591" s="161" t="s">
        <v>133</v>
      </c>
      <c r="F7591" s="163" t="s">
        <v>133</v>
      </c>
      <c r="G7591" s="266" t="s">
        <v>133</v>
      </c>
      <c r="H7591" s="163" t="s">
        <v>133</v>
      </c>
      <c r="I7591" s="163" t="s">
        <v>133</v>
      </c>
      <c r="J7591" s="163" t="s">
        <v>133</v>
      </c>
      <c r="K7591" s="164">
        <f t="shared" si="361"/>
        <v>0</v>
      </c>
      <c r="L7591" s="165">
        <f t="shared" si="362"/>
        <v>0</v>
      </c>
      <c r="M7591" s="172">
        <v>127</v>
      </c>
      <c r="N7591" s="172">
        <v>64</v>
      </c>
      <c r="O7591" s="167" t="s">
        <v>133</v>
      </c>
      <c r="P7591" s="260" t="e">
        <f t="shared" si="360"/>
        <v>#NUM!</v>
      </c>
      <c r="S7591" s="272"/>
    </row>
    <row r="7592" spans="1:19">
      <c r="A7592" s="161" t="s">
        <v>8824</v>
      </c>
      <c r="C7592" s="161" t="s">
        <v>133</v>
      </c>
      <c r="F7592" s="163" t="s">
        <v>133</v>
      </c>
      <c r="G7592" s="266" t="s">
        <v>133</v>
      </c>
      <c r="H7592" s="163" t="s">
        <v>133</v>
      </c>
      <c r="I7592" s="163" t="s">
        <v>133</v>
      </c>
      <c r="J7592" s="163" t="s">
        <v>133</v>
      </c>
      <c r="K7592" s="164">
        <f t="shared" si="361"/>
        <v>0</v>
      </c>
      <c r="L7592" s="165">
        <f t="shared" si="362"/>
        <v>0</v>
      </c>
      <c r="M7592" s="172">
        <v>127</v>
      </c>
      <c r="N7592" s="172">
        <v>64</v>
      </c>
      <c r="O7592" s="167" t="s">
        <v>133</v>
      </c>
      <c r="P7592" s="260" t="e">
        <f t="shared" si="360"/>
        <v>#NUM!</v>
      </c>
      <c r="S7592" s="272"/>
    </row>
    <row r="7593" spans="1:19">
      <c r="A7593" s="161" t="s">
        <v>8825</v>
      </c>
      <c r="C7593" s="161" t="s">
        <v>133</v>
      </c>
      <c r="F7593" s="163" t="s">
        <v>133</v>
      </c>
      <c r="G7593" s="266" t="s">
        <v>133</v>
      </c>
      <c r="H7593" s="163" t="s">
        <v>133</v>
      </c>
      <c r="I7593" s="163" t="s">
        <v>133</v>
      </c>
      <c r="J7593" s="163" t="s">
        <v>133</v>
      </c>
      <c r="K7593" s="164">
        <f t="shared" si="361"/>
        <v>0</v>
      </c>
      <c r="L7593" s="165">
        <f t="shared" si="362"/>
        <v>0</v>
      </c>
      <c r="M7593" s="172">
        <v>127</v>
      </c>
      <c r="N7593" s="172">
        <v>64</v>
      </c>
      <c r="O7593" s="167" t="s">
        <v>133</v>
      </c>
      <c r="P7593" s="260" t="e">
        <f t="shared" si="360"/>
        <v>#NUM!</v>
      </c>
      <c r="S7593" s="272"/>
    </row>
    <row r="7594" spans="1:19">
      <c r="A7594" s="161" t="s">
        <v>8826</v>
      </c>
      <c r="C7594" s="161" t="s">
        <v>133</v>
      </c>
      <c r="F7594" s="163" t="s">
        <v>133</v>
      </c>
      <c r="G7594" s="266" t="s">
        <v>133</v>
      </c>
      <c r="H7594" s="163" t="s">
        <v>133</v>
      </c>
      <c r="I7594" s="163" t="s">
        <v>133</v>
      </c>
      <c r="J7594" s="163" t="s">
        <v>133</v>
      </c>
      <c r="K7594" s="164">
        <f t="shared" si="361"/>
        <v>0</v>
      </c>
      <c r="L7594" s="165">
        <f t="shared" si="362"/>
        <v>0</v>
      </c>
      <c r="M7594" s="172">
        <v>127</v>
      </c>
      <c r="N7594" s="172">
        <v>64</v>
      </c>
      <c r="O7594" s="167" t="s">
        <v>133</v>
      </c>
      <c r="P7594" s="260" t="e">
        <f t="shared" si="360"/>
        <v>#NUM!</v>
      </c>
      <c r="S7594" s="272"/>
    </row>
    <row r="7595" spans="1:19">
      <c r="A7595" s="161" t="s">
        <v>8827</v>
      </c>
      <c r="C7595" s="161" t="s">
        <v>133</v>
      </c>
      <c r="F7595" s="163" t="s">
        <v>133</v>
      </c>
      <c r="G7595" s="266" t="s">
        <v>133</v>
      </c>
      <c r="H7595" s="163" t="s">
        <v>133</v>
      </c>
      <c r="I7595" s="163" t="s">
        <v>133</v>
      </c>
      <c r="J7595" s="163" t="s">
        <v>133</v>
      </c>
      <c r="K7595" s="164">
        <f t="shared" si="361"/>
        <v>0</v>
      </c>
      <c r="L7595" s="165">
        <f t="shared" si="362"/>
        <v>0</v>
      </c>
      <c r="M7595" s="172">
        <v>127</v>
      </c>
      <c r="N7595" s="172">
        <v>64</v>
      </c>
      <c r="O7595" s="167" t="s">
        <v>133</v>
      </c>
      <c r="P7595" s="260" t="e">
        <f t="shared" si="360"/>
        <v>#NUM!</v>
      </c>
      <c r="S7595" s="272"/>
    </row>
    <row r="7596" spans="1:19">
      <c r="A7596" s="161" t="s">
        <v>8828</v>
      </c>
      <c r="C7596" s="161" t="s">
        <v>133</v>
      </c>
      <c r="F7596" s="163" t="s">
        <v>133</v>
      </c>
      <c r="G7596" s="266" t="s">
        <v>133</v>
      </c>
      <c r="H7596" s="163" t="s">
        <v>133</v>
      </c>
      <c r="I7596" s="163" t="s">
        <v>133</v>
      </c>
      <c r="J7596" s="163" t="s">
        <v>133</v>
      </c>
      <c r="K7596" s="164">
        <f t="shared" si="361"/>
        <v>0</v>
      </c>
      <c r="L7596" s="165">
        <f t="shared" si="362"/>
        <v>0</v>
      </c>
      <c r="M7596" s="172">
        <v>127</v>
      </c>
      <c r="N7596" s="172">
        <v>64</v>
      </c>
      <c r="O7596" s="167" t="s">
        <v>133</v>
      </c>
      <c r="P7596" s="260" t="e">
        <f t="shared" si="360"/>
        <v>#NUM!</v>
      </c>
      <c r="S7596" s="272"/>
    </row>
    <row r="7597" spans="1:19">
      <c r="A7597" s="161" t="s">
        <v>8829</v>
      </c>
      <c r="C7597" s="161" t="s">
        <v>133</v>
      </c>
      <c r="F7597" s="163" t="s">
        <v>133</v>
      </c>
      <c r="G7597" s="266" t="s">
        <v>133</v>
      </c>
      <c r="H7597" s="163" t="s">
        <v>133</v>
      </c>
      <c r="I7597" s="163" t="s">
        <v>133</v>
      </c>
      <c r="J7597" s="163" t="s">
        <v>133</v>
      </c>
      <c r="K7597" s="164">
        <f t="shared" si="361"/>
        <v>0</v>
      </c>
      <c r="L7597" s="165">
        <f t="shared" si="362"/>
        <v>0</v>
      </c>
      <c r="M7597" s="172">
        <v>127</v>
      </c>
      <c r="N7597" s="172">
        <v>64</v>
      </c>
      <c r="O7597" s="167" t="s">
        <v>133</v>
      </c>
      <c r="P7597" s="260" t="e">
        <f t="shared" si="360"/>
        <v>#NUM!</v>
      </c>
      <c r="S7597" s="272"/>
    </row>
    <row r="7598" spans="1:19">
      <c r="A7598" s="161" t="s">
        <v>8830</v>
      </c>
      <c r="C7598" s="161" t="s">
        <v>133</v>
      </c>
      <c r="F7598" s="163" t="s">
        <v>133</v>
      </c>
      <c r="G7598" s="266" t="s">
        <v>133</v>
      </c>
      <c r="H7598" s="163" t="s">
        <v>133</v>
      </c>
      <c r="I7598" s="163" t="s">
        <v>133</v>
      </c>
      <c r="J7598" s="163" t="s">
        <v>133</v>
      </c>
      <c r="K7598" s="164">
        <f t="shared" si="361"/>
        <v>0</v>
      </c>
      <c r="L7598" s="165">
        <f t="shared" si="362"/>
        <v>0</v>
      </c>
      <c r="M7598" s="172">
        <v>127</v>
      </c>
      <c r="N7598" s="172">
        <v>64</v>
      </c>
      <c r="O7598" s="167" t="s">
        <v>133</v>
      </c>
      <c r="P7598" s="260" t="e">
        <f t="shared" si="360"/>
        <v>#NUM!</v>
      </c>
      <c r="S7598" s="272"/>
    </row>
    <row r="7599" spans="1:19">
      <c r="A7599" s="161" t="s">
        <v>8831</v>
      </c>
      <c r="C7599" s="161" t="s">
        <v>133</v>
      </c>
      <c r="F7599" s="163" t="s">
        <v>133</v>
      </c>
      <c r="G7599" s="266" t="s">
        <v>133</v>
      </c>
      <c r="H7599" s="163" t="s">
        <v>133</v>
      </c>
      <c r="I7599" s="163" t="s">
        <v>133</v>
      </c>
      <c r="J7599" s="163" t="s">
        <v>133</v>
      </c>
      <c r="K7599" s="164">
        <f t="shared" si="361"/>
        <v>0</v>
      </c>
      <c r="L7599" s="165">
        <f t="shared" si="362"/>
        <v>0</v>
      </c>
      <c r="M7599" s="172">
        <v>127</v>
      </c>
      <c r="N7599" s="172">
        <v>64</v>
      </c>
      <c r="O7599" s="167" t="s">
        <v>133</v>
      </c>
      <c r="P7599" s="260" t="e">
        <f t="shared" si="360"/>
        <v>#NUM!</v>
      </c>
      <c r="S7599" s="272"/>
    </row>
    <row r="7600" spans="1:19">
      <c r="A7600" s="161" t="s">
        <v>8832</v>
      </c>
      <c r="C7600" s="161" t="s">
        <v>133</v>
      </c>
      <c r="F7600" s="163" t="s">
        <v>133</v>
      </c>
      <c r="G7600" s="266" t="s">
        <v>133</v>
      </c>
      <c r="H7600" s="163" t="s">
        <v>133</v>
      </c>
      <c r="I7600" s="163" t="s">
        <v>133</v>
      </c>
      <c r="J7600" s="163" t="s">
        <v>133</v>
      </c>
      <c r="K7600" s="164">
        <f t="shared" si="361"/>
        <v>0</v>
      </c>
      <c r="L7600" s="165">
        <f t="shared" si="362"/>
        <v>0</v>
      </c>
      <c r="M7600" s="172">
        <v>127</v>
      </c>
      <c r="N7600" s="172">
        <v>64</v>
      </c>
      <c r="O7600" s="167" t="s">
        <v>133</v>
      </c>
      <c r="P7600" s="260" t="e">
        <f t="shared" si="360"/>
        <v>#NUM!</v>
      </c>
      <c r="S7600" s="272"/>
    </row>
    <row r="7601" spans="1:19">
      <c r="A7601" s="161" t="s">
        <v>8833</v>
      </c>
      <c r="C7601" s="161" t="s">
        <v>133</v>
      </c>
      <c r="F7601" s="163" t="s">
        <v>133</v>
      </c>
      <c r="G7601" s="266" t="s">
        <v>133</v>
      </c>
      <c r="H7601" s="163" t="s">
        <v>133</v>
      </c>
      <c r="I7601" s="163" t="s">
        <v>133</v>
      </c>
      <c r="J7601" s="163" t="s">
        <v>133</v>
      </c>
      <c r="K7601" s="164">
        <f t="shared" si="361"/>
        <v>0</v>
      </c>
      <c r="L7601" s="165">
        <f t="shared" si="362"/>
        <v>0</v>
      </c>
      <c r="M7601" s="172">
        <v>127</v>
      </c>
      <c r="N7601" s="172">
        <v>64</v>
      </c>
      <c r="O7601" s="167" t="s">
        <v>133</v>
      </c>
      <c r="P7601" s="260" t="e">
        <f t="shared" si="360"/>
        <v>#NUM!</v>
      </c>
      <c r="S7601" s="272"/>
    </row>
    <row r="7602" spans="1:19">
      <c r="A7602" s="161" t="s">
        <v>8834</v>
      </c>
      <c r="C7602" s="161" t="s">
        <v>133</v>
      </c>
      <c r="F7602" s="163" t="s">
        <v>133</v>
      </c>
      <c r="G7602" s="266" t="s">
        <v>133</v>
      </c>
      <c r="H7602" s="163" t="s">
        <v>133</v>
      </c>
      <c r="I7602" s="163" t="s">
        <v>133</v>
      </c>
      <c r="J7602" s="163" t="s">
        <v>133</v>
      </c>
      <c r="K7602" s="164">
        <f t="shared" si="361"/>
        <v>0</v>
      </c>
      <c r="L7602" s="165">
        <f t="shared" si="362"/>
        <v>0</v>
      </c>
      <c r="M7602" s="172">
        <v>127</v>
      </c>
      <c r="N7602" s="172">
        <v>64</v>
      </c>
      <c r="O7602" s="167" t="s">
        <v>133</v>
      </c>
      <c r="P7602" s="260" t="e">
        <f t="shared" si="360"/>
        <v>#NUM!</v>
      </c>
      <c r="S7602" s="272"/>
    </row>
    <row r="7603" spans="1:19">
      <c r="A7603" s="161" t="s">
        <v>8835</v>
      </c>
      <c r="C7603" s="161" t="s">
        <v>133</v>
      </c>
      <c r="F7603" s="163" t="s">
        <v>133</v>
      </c>
      <c r="G7603" s="266" t="s">
        <v>133</v>
      </c>
      <c r="H7603" s="163" t="s">
        <v>133</v>
      </c>
      <c r="I7603" s="163" t="s">
        <v>133</v>
      </c>
      <c r="J7603" s="163" t="s">
        <v>133</v>
      </c>
      <c r="K7603" s="164">
        <f t="shared" si="361"/>
        <v>0</v>
      </c>
      <c r="L7603" s="165">
        <f t="shared" si="362"/>
        <v>0</v>
      </c>
      <c r="M7603" s="172">
        <v>127</v>
      </c>
      <c r="N7603" s="172">
        <v>64</v>
      </c>
      <c r="O7603" s="167" t="s">
        <v>133</v>
      </c>
      <c r="P7603" s="260" t="e">
        <f t="shared" si="360"/>
        <v>#NUM!</v>
      </c>
      <c r="S7603" s="272"/>
    </row>
    <row r="7604" spans="1:19">
      <c r="A7604" s="161" t="s">
        <v>8836</v>
      </c>
      <c r="C7604" s="161" t="s">
        <v>133</v>
      </c>
      <c r="F7604" s="163" t="s">
        <v>133</v>
      </c>
      <c r="G7604" s="266" t="s">
        <v>133</v>
      </c>
      <c r="H7604" s="163" t="s">
        <v>133</v>
      </c>
      <c r="I7604" s="163" t="s">
        <v>133</v>
      </c>
      <c r="J7604" s="163" t="s">
        <v>133</v>
      </c>
      <c r="K7604" s="164">
        <f t="shared" si="361"/>
        <v>0</v>
      </c>
      <c r="L7604" s="165">
        <f t="shared" si="362"/>
        <v>0</v>
      </c>
      <c r="M7604" s="172">
        <v>127</v>
      </c>
      <c r="N7604" s="172">
        <v>64</v>
      </c>
      <c r="O7604" s="167" t="s">
        <v>133</v>
      </c>
      <c r="P7604" s="260" t="e">
        <f t="shared" si="360"/>
        <v>#NUM!</v>
      </c>
      <c r="S7604" s="272"/>
    </row>
    <row r="7605" spans="1:19">
      <c r="A7605" s="161" t="s">
        <v>8837</v>
      </c>
      <c r="C7605" s="161" t="s">
        <v>133</v>
      </c>
      <c r="F7605" s="163" t="s">
        <v>133</v>
      </c>
      <c r="G7605" s="266" t="s">
        <v>133</v>
      </c>
      <c r="H7605" s="163" t="s">
        <v>133</v>
      </c>
      <c r="I7605" s="163" t="s">
        <v>133</v>
      </c>
      <c r="J7605" s="163" t="s">
        <v>133</v>
      </c>
      <c r="K7605" s="164">
        <f t="shared" si="361"/>
        <v>0</v>
      </c>
      <c r="L7605" s="165">
        <f t="shared" si="362"/>
        <v>0</v>
      </c>
      <c r="M7605" s="172">
        <v>127</v>
      </c>
      <c r="N7605" s="172">
        <v>64</v>
      </c>
      <c r="O7605" s="167" t="s">
        <v>133</v>
      </c>
      <c r="P7605" s="260" t="e">
        <f t="shared" si="360"/>
        <v>#NUM!</v>
      </c>
      <c r="S7605" s="272"/>
    </row>
    <row r="7606" spans="1:19">
      <c r="A7606" s="161" t="s">
        <v>8838</v>
      </c>
      <c r="C7606" s="161" t="s">
        <v>133</v>
      </c>
      <c r="F7606" s="163" t="s">
        <v>133</v>
      </c>
      <c r="G7606" s="266" t="s">
        <v>133</v>
      </c>
      <c r="H7606" s="163" t="s">
        <v>133</v>
      </c>
      <c r="I7606" s="163" t="s">
        <v>133</v>
      </c>
      <c r="J7606" s="163" t="s">
        <v>133</v>
      </c>
      <c r="K7606" s="164">
        <f t="shared" si="361"/>
        <v>0</v>
      </c>
      <c r="L7606" s="165">
        <f t="shared" si="362"/>
        <v>0</v>
      </c>
      <c r="M7606" s="172">
        <v>127</v>
      </c>
      <c r="N7606" s="172">
        <v>64</v>
      </c>
      <c r="O7606" s="167" t="s">
        <v>133</v>
      </c>
      <c r="P7606" s="260" t="e">
        <f t="shared" si="360"/>
        <v>#NUM!</v>
      </c>
      <c r="S7606" s="272"/>
    </row>
    <row r="7607" spans="1:19">
      <c r="A7607" s="161" t="s">
        <v>8839</v>
      </c>
      <c r="C7607" s="161" t="s">
        <v>133</v>
      </c>
      <c r="F7607" s="163" t="s">
        <v>133</v>
      </c>
      <c r="G7607" s="266" t="s">
        <v>133</v>
      </c>
      <c r="H7607" s="163" t="s">
        <v>133</v>
      </c>
      <c r="I7607" s="163" t="s">
        <v>133</v>
      </c>
      <c r="J7607" s="163" t="s">
        <v>133</v>
      </c>
      <c r="K7607" s="164">
        <f t="shared" si="361"/>
        <v>0</v>
      </c>
      <c r="L7607" s="165">
        <f t="shared" si="362"/>
        <v>0</v>
      </c>
      <c r="M7607" s="172">
        <v>127</v>
      </c>
      <c r="N7607" s="172">
        <v>64</v>
      </c>
      <c r="O7607" s="167" t="s">
        <v>133</v>
      </c>
      <c r="P7607" s="260" t="e">
        <f t="shared" si="360"/>
        <v>#NUM!</v>
      </c>
      <c r="S7607" s="272"/>
    </row>
    <row r="7608" spans="1:19">
      <c r="A7608" s="161" t="s">
        <v>8840</v>
      </c>
      <c r="C7608" s="161" t="s">
        <v>133</v>
      </c>
      <c r="F7608" s="163" t="s">
        <v>133</v>
      </c>
      <c r="G7608" s="266" t="s">
        <v>133</v>
      </c>
      <c r="H7608" s="163" t="s">
        <v>133</v>
      </c>
      <c r="I7608" s="163" t="s">
        <v>133</v>
      </c>
      <c r="J7608" s="163" t="s">
        <v>133</v>
      </c>
      <c r="K7608" s="164">
        <f t="shared" si="361"/>
        <v>0</v>
      </c>
      <c r="L7608" s="165">
        <f t="shared" si="362"/>
        <v>0</v>
      </c>
      <c r="M7608" s="172">
        <v>127</v>
      </c>
      <c r="N7608" s="172">
        <v>64</v>
      </c>
      <c r="O7608" s="167" t="s">
        <v>133</v>
      </c>
      <c r="P7608" s="260" t="e">
        <f t="shared" si="360"/>
        <v>#NUM!</v>
      </c>
      <c r="S7608" s="272"/>
    </row>
    <row r="7609" spans="1:19">
      <c r="A7609" s="161" t="s">
        <v>8841</v>
      </c>
      <c r="C7609" s="161" t="s">
        <v>133</v>
      </c>
      <c r="F7609" s="163" t="s">
        <v>133</v>
      </c>
      <c r="G7609" s="266" t="s">
        <v>133</v>
      </c>
      <c r="H7609" s="163" t="s">
        <v>133</v>
      </c>
      <c r="I7609" s="163" t="s">
        <v>133</v>
      </c>
      <c r="J7609" s="163" t="s">
        <v>133</v>
      </c>
      <c r="K7609" s="164">
        <f t="shared" si="361"/>
        <v>0</v>
      </c>
      <c r="L7609" s="165">
        <f t="shared" si="362"/>
        <v>0</v>
      </c>
      <c r="M7609" s="172">
        <v>127</v>
      </c>
      <c r="N7609" s="172">
        <v>64</v>
      </c>
      <c r="O7609" s="167" t="s">
        <v>133</v>
      </c>
      <c r="P7609" s="260" t="e">
        <f t="shared" si="360"/>
        <v>#NUM!</v>
      </c>
      <c r="S7609" s="272"/>
    </row>
    <row r="7610" spans="1:19">
      <c r="A7610" s="161" t="s">
        <v>8842</v>
      </c>
      <c r="C7610" s="161" t="s">
        <v>133</v>
      </c>
      <c r="F7610" s="163" t="s">
        <v>133</v>
      </c>
      <c r="G7610" s="266" t="s">
        <v>133</v>
      </c>
      <c r="H7610" s="163" t="s">
        <v>133</v>
      </c>
      <c r="I7610" s="163" t="s">
        <v>133</v>
      </c>
      <c r="J7610" s="163" t="s">
        <v>133</v>
      </c>
      <c r="K7610" s="164">
        <f t="shared" si="361"/>
        <v>0</v>
      </c>
      <c r="L7610" s="165">
        <f t="shared" si="362"/>
        <v>0</v>
      </c>
      <c r="M7610" s="172">
        <v>127</v>
      </c>
      <c r="N7610" s="172">
        <v>64</v>
      </c>
      <c r="O7610" s="167" t="s">
        <v>133</v>
      </c>
      <c r="P7610" s="260" t="e">
        <f t="shared" si="360"/>
        <v>#NUM!</v>
      </c>
      <c r="S7610" s="272"/>
    </row>
    <row r="7611" spans="1:19">
      <c r="A7611" s="161" t="s">
        <v>8843</v>
      </c>
      <c r="C7611" s="161" t="s">
        <v>133</v>
      </c>
      <c r="F7611" s="163" t="s">
        <v>133</v>
      </c>
      <c r="G7611" s="266" t="s">
        <v>133</v>
      </c>
      <c r="H7611" s="163" t="s">
        <v>133</v>
      </c>
      <c r="I7611" s="163" t="s">
        <v>133</v>
      </c>
      <c r="J7611" s="163" t="s">
        <v>133</v>
      </c>
      <c r="K7611" s="164">
        <f t="shared" si="361"/>
        <v>0</v>
      </c>
      <c r="L7611" s="165">
        <f t="shared" si="362"/>
        <v>0</v>
      </c>
      <c r="M7611" s="172">
        <v>127</v>
      </c>
      <c r="N7611" s="172">
        <v>64</v>
      </c>
      <c r="O7611" s="167" t="s">
        <v>133</v>
      </c>
      <c r="P7611" s="260" t="e">
        <f t="shared" si="360"/>
        <v>#NUM!</v>
      </c>
      <c r="S7611" s="272"/>
    </row>
    <row r="7612" spans="1:19">
      <c r="A7612" s="161" t="s">
        <v>8844</v>
      </c>
      <c r="C7612" s="161" t="s">
        <v>133</v>
      </c>
      <c r="F7612" s="163" t="s">
        <v>133</v>
      </c>
      <c r="G7612" s="266" t="s">
        <v>133</v>
      </c>
      <c r="H7612" s="163" t="s">
        <v>133</v>
      </c>
      <c r="I7612" s="163" t="s">
        <v>133</v>
      </c>
      <c r="J7612" s="163" t="s">
        <v>133</v>
      </c>
      <c r="K7612" s="164">
        <f t="shared" si="361"/>
        <v>0</v>
      </c>
      <c r="L7612" s="165">
        <f t="shared" si="362"/>
        <v>0</v>
      </c>
      <c r="M7612" s="172">
        <v>127</v>
      </c>
      <c r="N7612" s="172">
        <v>64</v>
      </c>
      <c r="O7612" s="167" t="s">
        <v>133</v>
      </c>
      <c r="P7612" s="260" t="e">
        <f t="shared" si="360"/>
        <v>#NUM!</v>
      </c>
      <c r="S7612" s="272"/>
    </row>
    <row r="7613" spans="1:19">
      <c r="A7613" s="161" t="s">
        <v>8845</v>
      </c>
      <c r="C7613" s="161" t="s">
        <v>133</v>
      </c>
      <c r="F7613" s="163" t="s">
        <v>133</v>
      </c>
      <c r="G7613" s="266" t="s">
        <v>133</v>
      </c>
      <c r="H7613" s="163" t="s">
        <v>133</v>
      </c>
      <c r="I7613" s="163" t="s">
        <v>133</v>
      </c>
      <c r="J7613" s="163" t="s">
        <v>133</v>
      </c>
      <c r="K7613" s="164">
        <f t="shared" si="361"/>
        <v>0</v>
      </c>
      <c r="L7613" s="165">
        <f t="shared" si="362"/>
        <v>0</v>
      </c>
      <c r="M7613" s="172">
        <v>127</v>
      </c>
      <c r="N7613" s="172">
        <v>64</v>
      </c>
      <c r="O7613" s="167" t="s">
        <v>133</v>
      </c>
      <c r="P7613" s="260" t="e">
        <f t="shared" si="360"/>
        <v>#NUM!</v>
      </c>
      <c r="S7613" s="272"/>
    </row>
    <row r="7614" spans="1:19">
      <c r="A7614" s="161" t="s">
        <v>8846</v>
      </c>
      <c r="C7614" s="161" t="s">
        <v>133</v>
      </c>
      <c r="F7614" s="163" t="s">
        <v>133</v>
      </c>
      <c r="G7614" s="266" t="s">
        <v>133</v>
      </c>
      <c r="H7614" s="163" t="s">
        <v>133</v>
      </c>
      <c r="I7614" s="163" t="s">
        <v>133</v>
      </c>
      <c r="J7614" s="163" t="s">
        <v>133</v>
      </c>
      <c r="K7614" s="164">
        <f t="shared" si="361"/>
        <v>0</v>
      </c>
      <c r="L7614" s="165">
        <f t="shared" si="362"/>
        <v>0</v>
      </c>
      <c r="M7614" s="172">
        <v>127</v>
      </c>
      <c r="N7614" s="172">
        <v>64</v>
      </c>
      <c r="O7614" s="167" t="s">
        <v>133</v>
      </c>
      <c r="P7614" s="260" t="e">
        <f t="shared" si="360"/>
        <v>#NUM!</v>
      </c>
      <c r="S7614" s="272"/>
    </row>
    <row r="7615" spans="1:19">
      <c r="A7615" s="161" t="s">
        <v>8847</v>
      </c>
      <c r="C7615" s="161" t="s">
        <v>133</v>
      </c>
      <c r="F7615" s="163" t="s">
        <v>133</v>
      </c>
      <c r="G7615" s="266" t="s">
        <v>133</v>
      </c>
      <c r="H7615" s="163" t="s">
        <v>133</v>
      </c>
      <c r="I7615" s="163" t="s">
        <v>133</v>
      </c>
      <c r="J7615" s="163" t="s">
        <v>133</v>
      </c>
      <c r="K7615" s="164">
        <f t="shared" si="361"/>
        <v>0</v>
      </c>
      <c r="L7615" s="165">
        <f t="shared" si="362"/>
        <v>0</v>
      </c>
      <c r="M7615" s="172">
        <v>127</v>
      </c>
      <c r="N7615" s="172">
        <v>64</v>
      </c>
      <c r="O7615" s="167" t="s">
        <v>133</v>
      </c>
      <c r="P7615" s="260" t="e">
        <f t="shared" si="360"/>
        <v>#NUM!</v>
      </c>
      <c r="S7615" s="272"/>
    </row>
    <row r="7616" spans="1:19">
      <c r="A7616" s="161" t="s">
        <v>8848</v>
      </c>
      <c r="C7616" s="161" t="s">
        <v>133</v>
      </c>
      <c r="F7616" s="163" t="s">
        <v>133</v>
      </c>
      <c r="G7616" s="266" t="s">
        <v>133</v>
      </c>
      <c r="H7616" s="163" t="s">
        <v>133</v>
      </c>
      <c r="I7616" s="163" t="s">
        <v>133</v>
      </c>
      <c r="J7616" s="163" t="s">
        <v>133</v>
      </c>
      <c r="K7616" s="164">
        <f t="shared" si="361"/>
        <v>0</v>
      </c>
      <c r="L7616" s="165">
        <f t="shared" si="362"/>
        <v>0</v>
      </c>
      <c r="M7616" s="172">
        <v>127</v>
      </c>
      <c r="N7616" s="172">
        <v>64</v>
      </c>
      <c r="O7616" s="167" t="s">
        <v>133</v>
      </c>
      <c r="P7616" s="260" t="e">
        <f t="shared" si="360"/>
        <v>#NUM!</v>
      </c>
      <c r="S7616" s="272"/>
    </row>
    <row r="7617" spans="1:19">
      <c r="A7617" s="161" t="s">
        <v>8849</v>
      </c>
      <c r="C7617" s="161" t="s">
        <v>133</v>
      </c>
      <c r="F7617" s="163" t="s">
        <v>133</v>
      </c>
      <c r="G7617" s="266" t="s">
        <v>133</v>
      </c>
      <c r="H7617" s="163" t="s">
        <v>133</v>
      </c>
      <c r="I7617" s="163" t="s">
        <v>133</v>
      </c>
      <c r="J7617" s="163" t="s">
        <v>133</v>
      </c>
      <c r="K7617" s="164">
        <f t="shared" si="361"/>
        <v>0</v>
      </c>
      <c r="L7617" s="165">
        <f t="shared" si="362"/>
        <v>0</v>
      </c>
      <c r="M7617" s="172">
        <v>127</v>
      </c>
      <c r="N7617" s="172">
        <v>64</v>
      </c>
      <c r="O7617" s="167" t="s">
        <v>133</v>
      </c>
      <c r="P7617" s="260" t="e">
        <f t="shared" si="360"/>
        <v>#NUM!</v>
      </c>
      <c r="S7617" s="272"/>
    </row>
    <row r="7618" spans="1:19">
      <c r="A7618" s="161" t="s">
        <v>8850</v>
      </c>
      <c r="C7618" s="161" t="s">
        <v>133</v>
      </c>
      <c r="F7618" s="163" t="s">
        <v>133</v>
      </c>
      <c r="G7618" s="266" t="s">
        <v>133</v>
      </c>
      <c r="H7618" s="163" t="s">
        <v>133</v>
      </c>
      <c r="I7618" s="163" t="s">
        <v>133</v>
      </c>
      <c r="J7618" s="163" t="s">
        <v>133</v>
      </c>
      <c r="K7618" s="164">
        <f t="shared" si="361"/>
        <v>0</v>
      </c>
      <c r="L7618" s="165">
        <f t="shared" si="362"/>
        <v>0</v>
      </c>
      <c r="M7618" s="172">
        <v>127</v>
      </c>
      <c r="N7618" s="172">
        <v>64</v>
      </c>
      <c r="O7618" s="167" t="s">
        <v>133</v>
      </c>
      <c r="P7618" s="260" t="e">
        <f t="shared" si="360"/>
        <v>#NUM!</v>
      </c>
      <c r="S7618" s="272"/>
    </row>
    <row r="7619" spans="1:19">
      <c r="A7619" s="161" t="s">
        <v>8851</v>
      </c>
      <c r="C7619" s="161" t="s">
        <v>133</v>
      </c>
      <c r="F7619" s="163" t="s">
        <v>133</v>
      </c>
      <c r="G7619" s="266" t="s">
        <v>133</v>
      </c>
      <c r="H7619" s="163" t="s">
        <v>133</v>
      </c>
      <c r="I7619" s="163" t="s">
        <v>133</v>
      </c>
      <c r="J7619" s="163" t="s">
        <v>133</v>
      </c>
      <c r="K7619" s="164">
        <f t="shared" si="361"/>
        <v>0</v>
      </c>
      <c r="L7619" s="165">
        <f t="shared" si="362"/>
        <v>0</v>
      </c>
      <c r="M7619" s="172">
        <v>127</v>
      </c>
      <c r="N7619" s="172">
        <v>64</v>
      </c>
      <c r="O7619" s="167" t="s">
        <v>133</v>
      </c>
      <c r="P7619" s="260" t="e">
        <f t="shared" si="360"/>
        <v>#NUM!</v>
      </c>
      <c r="S7619" s="272"/>
    </row>
    <row r="7620" spans="1:19">
      <c r="A7620" s="161" t="s">
        <v>8852</v>
      </c>
      <c r="C7620" s="161" t="s">
        <v>133</v>
      </c>
      <c r="F7620" s="163" t="s">
        <v>133</v>
      </c>
      <c r="G7620" s="266" t="s">
        <v>133</v>
      </c>
      <c r="H7620" s="163" t="s">
        <v>133</v>
      </c>
      <c r="I7620" s="163" t="s">
        <v>133</v>
      </c>
      <c r="J7620" s="163" t="s">
        <v>133</v>
      </c>
      <c r="K7620" s="164">
        <f t="shared" si="361"/>
        <v>0</v>
      </c>
      <c r="L7620" s="165">
        <f t="shared" si="362"/>
        <v>0</v>
      </c>
      <c r="M7620" s="172">
        <v>127</v>
      </c>
      <c r="N7620" s="172">
        <v>64</v>
      </c>
      <c r="O7620" s="167" t="s">
        <v>133</v>
      </c>
      <c r="P7620" s="260" t="e">
        <f t="shared" si="360"/>
        <v>#NUM!</v>
      </c>
      <c r="S7620" s="272"/>
    </row>
    <row r="7621" spans="1:19">
      <c r="A7621" s="161" t="s">
        <v>8853</v>
      </c>
      <c r="C7621" s="161" t="s">
        <v>133</v>
      </c>
      <c r="F7621" s="163" t="s">
        <v>133</v>
      </c>
      <c r="G7621" s="266" t="s">
        <v>133</v>
      </c>
      <c r="H7621" s="163" t="s">
        <v>133</v>
      </c>
      <c r="I7621" s="163" t="s">
        <v>133</v>
      </c>
      <c r="J7621" s="163" t="s">
        <v>133</v>
      </c>
      <c r="K7621" s="164">
        <f t="shared" si="361"/>
        <v>0</v>
      </c>
      <c r="L7621" s="165">
        <f t="shared" si="362"/>
        <v>0</v>
      </c>
      <c r="M7621" s="172">
        <v>127</v>
      </c>
      <c r="N7621" s="172">
        <v>64</v>
      </c>
      <c r="O7621" s="167" t="s">
        <v>133</v>
      </c>
      <c r="P7621" s="260" t="e">
        <f t="shared" si="360"/>
        <v>#NUM!</v>
      </c>
      <c r="S7621" s="272"/>
    </row>
    <row r="7622" spans="1:19">
      <c r="A7622" s="161" t="s">
        <v>8854</v>
      </c>
      <c r="C7622" s="161" t="s">
        <v>133</v>
      </c>
      <c r="F7622" s="163" t="s">
        <v>133</v>
      </c>
      <c r="G7622" s="266" t="s">
        <v>133</v>
      </c>
      <c r="H7622" s="163" t="s">
        <v>133</v>
      </c>
      <c r="I7622" s="163" t="s">
        <v>133</v>
      </c>
      <c r="J7622" s="163" t="s">
        <v>133</v>
      </c>
      <c r="K7622" s="164">
        <f t="shared" si="361"/>
        <v>0</v>
      </c>
      <c r="L7622" s="165">
        <f t="shared" si="362"/>
        <v>0</v>
      </c>
      <c r="M7622" s="172">
        <v>127</v>
      </c>
      <c r="N7622" s="172">
        <v>64</v>
      </c>
      <c r="O7622" s="167" t="s">
        <v>133</v>
      </c>
      <c r="P7622" s="260" t="e">
        <f t="shared" si="360"/>
        <v>#NUM!</v>
      </c>
      <c r="S7622" s="272"/>
    </row>
    <row r="7623" spans="1:19">
      <c r="A7623" s="161" t="s">
        <v>8855</v>
      </c>
      <c r="C7623" s="161" t="s">
        <v>133</v>
      </c>
      <c r="F7623" s="163" t="s">
        <v>133</v>
      </c>
      <c r="G7623" s="266" t="s">
        <v>133</v>
      </c>
      <c r="H7623" s="163" t="s">
        <v>133</v>
      </c>
      <c r="I7623" s="163" t="s">
        <v>133</v>
      </c>
      <c r="J7623" s="163" t="s">
        <v>133</v>
      </c>
      <c r="K7623" s="164">
        <f t="shared" si="361"/>
        <v>0</v>
      </c>
      <c r="L7623" s="165">
        <f t="shared" si="362"/>
        <v>0</v>
      </c>
      <c r="M7623" s="172">
        <v>127</v>
      </c>
      <c r="N7623" s="172">
        <v>64</v>
      </c>
      <c r="O7623" s="167" t="s">
        <v>133</v>
      </c>
      <c r="P7623" s="260" t="e">
        <f t="shared" si="360"/>
        <v>#NUM!</v>
      </c>
      <c r="S7623" s="272"/>
    </row>
    <row r="7624" spans="1:19">
      <c r="A7624" s="161" t="s">
        <v>8856</v>
      </c>
      <c r="C7624" s="161" t="s">
        <v>133</v>
      </c>
      <c r="F7624" s="163" t="s">
        <v>133</v>
      </c>
      <c r="G7624" s="266" t="s">
        <v>133</v>
      </c>
      <c r="H7624" s="163" t="s">
        <v>133</v>
      </c>
      <c r="I7624" s="163" t="s">
        <v>133</v>
      </c>
      <c r="J7624" s="163" t="s">
        <v>133</v>
      </c>
      <c r="K7624" s="164">
        <f t="shared" si="361"/>
        <v>0</v>
      </c>
      <c r="L7624" s="165">
        <f t="shared" si="362"/>
        <v>0</v>
      </c>
      <c r="M7624" s="172">
        <v>127</v>
      </c>
      <c r="N7624" s="172">
        <v>64</v>
      </c>
      <c r="O7624" s="167" t="s">
        <v>133</v>
      </c>
      <c r="P7624" s="260" t="e">
        <f t="shared" si="360"/>
        <v>#NUM!</v>
      </c>
      <c r="S7624" s="272"/>
    </row>
    <row r="7625" spans="1:19">
      <c r="A7625" s="161" t="s">
        <v>8857</v>
      </c>
      <c r="C7625" s="161" t="s">
        <v>133</v>
      </c>
      <c r="F7625" s="163" t="s">
        <v>133</v>
      </c>
      <c r="G7625" s="266" t="s">
        <v>133</v>
      </c>
      <c r="H7625" s="163" t="s">
        <v>133</v>
      </c>
      <c r="I7625" s="163" t="s">
        <v>133</v>
      </c>
      <c r="J7625" s="163" t="s">
        <v>133</v>
      </c>
      <c r="K7625" s="164">
        <f t="shared" si="361"/>
        <v>0</v>
      </c>
      <c r="L7625" s="165">
        <f t="shared" si="362"/>
        <v>0</v>
      </c>
      <c r="M7625" s="172">
        <v>127</v>
      </c>
      <c r="N7625" s="172">
        <v>64</v>
      </c>
      <c r="O7625" s="167" t="s">
        <v>133</v>
      </c>
      <c r="P7625" s="260" t="e">
        <f t="shared" si="360"/>
        <v>#NUM!</v>
      </c>
      <c r="S7625" s="272"/>
    </row>
    <row r="7626" spans="1:19">
      <c r="A7626" s="161" t="s">
        <v>8858</v>
      </c>
      <c r="C7626" s="161" t="s">
        <v>133</v>
      </c>
      <c r="F7626" s="163" t="s">
        <v>133</v>
      </c>
      <c r="G7626" s="266" t="s">
        <v>133</v>
      </c>
      <c r="H7626" s="163" t="s">
        <v>133</v>
      </c>
      <c r="I7626" s="163" t="s">
        <v>133</v>
      </c>
      <c r="J7626" s="163" t="s">
        <v>133</v>
      </c>
      <c r="K7626" s="164">
        <f t="shared" si="361"/>
        <v>0</v>
      </c>
      <c r="L7626" s="165">
        <f t="shared" si="362"/>
        <v>0</v>
      </c>
      <c r="M7626" s="172">
        <v>127</v>
      </c>
      <c r="N7626" s="172">
        <v>64</v>
      </c>
      <c r="O7626" s="167" t="s">
        <v>133</v>
      </c>
      <c r="P7626" s="260" t="e">
        <f t="shared" si="360"/>
        <v>#NUM!</v>
      </c>
      <c r="S7626" s="272"/>
    </row>
    <row r="7627" spans="1:19">
      <c r="A7627" s="161" t="s">
        <v>8859</v>
      </c>
      <c r="C7627" s="161" t="s">
        <v>133</v>
      </c>
      <c r="F7627" s="163" t="s">
        <v>133</v>
      </c>
      <c r="G7627" s="266" t="s">
        <v>133</v>
      </c>
      <c r="H7627" s="163" t="s">
        <v>133</v>
      </c>
      <c r="I7627" s="163" t="s">
        <v>133</v>
      </c>
      <c r="J7627" s="163" t="s">
        <v>133</v>
      </c>
      <c r="K7627" s="164">
        <f t="shared" si="361"/>
        <v>0</v>
      </c>
      <c r="L7627" s="165">
        <f t="shared" si="362"/>
        <v>0</v>
      </c>
      <c r="M7627" s="172">
        <v>127</v>
      </c>
      <c r="N7627" s="172">
        <v>64</v>
      </c>
      <c r="O7627" s="167" t="s">
        <v>133</v>
      </c>
      <c r="P7627" s="260" t="e">
        <f t="shared" si="360"/>
        <v>#NUM!</v>
      </c>
      <c r="S7627" s="272"/>
    </row>
    <row r="7628" spans="1:19">
      <c r="A7628" s="161" t="s">
        <v>8860</v>
      </c>
      <c r="C7628" s="161" t="s">
        <v>133</v>
      </c>
      <c r="F7628" s="163" t="s">
        <v>133</v>
      </c>
      <c r="G7628" s="266" t="s">
        <v>133</v>
      </c>
      <c r="H7628" s="163" t="s">
        <v>133</v>
      </c>
      <c r="I7628" s="163" t="s">
        <v>133</v>
      </c>
      <c r="J7628" s="163" t="s">
        <v>133</v>
      </c>
      <c r="K7628" s="164">
        <f t="shared" si="361"/>
        <v>0</v>
      </c>
      <c r="L7628" s="165">
        <f t="shared" si="362"/>
        <v>0</v>
      </c>
      <c r="M7628" s="172">
        <v>127</v>
      </c>
      <c r="N7628" s="172">
        <v>64</v>
      </c>
      <c r="O7628" s="167" t="s">
        <v>133</v>
      </c>
      <c r="P7628" s="260" t="e">
        <f t="shared" si="360"/>
        <v>#NUM!</v>
      </c>
      <c r="S7628" s="272"/>
    </row>
    <row r="7629" spans="1:19">
      <c r="A7629" s="161" t="s">
        <v>8861</v>
      </c>
      <c r="C7629" s="161" t="s">
        <v>133</v>
      </c>
      <c r="F7629" s="163" t="s">
        <v>133</v>
      </c>
      <c r="G7629" s="266" t="s">
        <v>133</v>
      </c>
      <c r="H7629" s="163" t="s">
        <v>133</v>
      </c>
      <c r="I7629" s="163" t="s">
        <v>133</v>
      </c>
      <c r="J7629" s="163" t="s">
        <v>133</v>
      </c>
      <c r="K7629" s="164">
        <f t="shared" si="361"/>
        <v>0</v>
      </c>
      <c r="L7629" s="165">
        <f t="shared" si="362"/>
        <v>0</v>
      </c>
      <c r="M7629" s="172">
        <v>127</v>
      </c>
      <c r="N7629" s="172">
        <v>64</v>
      </c>
      <c r="O7629" s="167" t="s">
        <v>133</v>
      </c>
      <c r="P7629" s="260" t="e">
        <f t="shared" si="360"/>
        <v>#NUM!</v>
      </c>
      <c r="S7629" s="272"/>
    </row>
    <row r="7630" spans="1:19">
      <c r="A7630" s="161" t="s">
        <v>8862</v>
      </c>
      <c r="C7630" s="161" t="s">
        <v>133</v>
      </c>
      <c r="F7630" s="163" t="s">
        <v>133</v>
      </c>
      <c r="G7630" s="266" t="s">
        <v>133</v>
      </c>
      <c r="H7630" s="163" t="s">
        <v>133</v>
      </c>
      <c r="I7630" s="163" t="s">
        <v>133</v>
      </c>
      <c r="J7630" s="163" t="s">
        <v>133</v>
      </c>
      <c r="K7630" s="164">
        <f t="shared" si="361"/>
        <v>0</v>
      </c>
      <c r="L7630" s="165">
        <f t="shared" si="362"/>
        <v>0</v>
      </c>
      <c r="M7630" s="172">
        <v>127</v>
      </c>
      <c r="N7630" s="172">
        <v>64</v>
      </c>
      <c r="O7630" s="167" t="s">
        <v>133</v>
      </c>
      <c r="P7630" s="260" t="e">
        <f t="shared" si="360"/>
        <v>#NUM!</v>
      </c>
      <c r="S7630" s="272"/>
    </row>
    <row r="7631" spans="1:19">
      <c r="A7631" s="161" t="s">
        <v>8863</v>
      </c>
      <c r="C7631" s="161" t="s">
        <v>133</v>
      </c>
      <c r="F7631" s="163" t="s">
        <v>133</v>
      </c>
      <c r="G7631" s="266" t="s">
        <v>133</v>
      </c>
      <c r="H7631" s="163" t="s">
        <v>133</v>
      </c>
      <c r="I7631" s="163" t="s">
        <v>133</v>
      </c>
      <c r="J7631" s="163" t="s">
        <v>133</v>
      </c>
      <c r="K7631" s="164">
        <f t="shared" si="361"/>
        <v>0</v>
      </c>
      <c r="L7631" s="165">
        <f t="shared" si="362"/>
        <v>0</v>
      </c>
      <c r="M7631" s="172">
        <v>127</v>
      </c>
      <c r="N7631" s="172">
        <v>64</v>
      </c>
      <c r="O7631" s="167" t="s">
        <v>133</v>
      </c>
      <c r="P7631" s="260" t="e">
        <f t="shared" ref="P7631:P7694" si="363">MEDIAN(Q7631:R7631)</f>
        <v>#NUM!</v>
      </c>
      <c r="S7631" s="272"/>
    </row>
    <row r="7632" spans="1:19">
      <c r="A7632" s="161" t="s">
        <v>8864</v>
      </c>
      <c r="C7632" s="161" t="s">
        <v>133</v>
      </c>
      <c r="F7632" s="163" t="s">
        <v>133</v>
      </c>
      <c r="G7632" s="266" t="s">
        <v>133</v>
      </c>
      <c r="H7632" s="163" t="s">
        <v>133</v>
      </c>
      <c r="I7632" s="163" t="s">
        <v>133</v>
      </c>
      <c r="J7632" s="163" t="s">
        <v>133</v>
      </c>
      <c r="K7632" s="164">
        <f t="shared" ref="K7632:K7695" si="364">IF(OR(D7632="n/a",D7632="nd"),0,D7632)+IF(OR(I7632="n/a",I7632="nd"),0,I7632)</f>
        <v>0</v>
      </c>
      <c r="L7632" s="165">
        <f t="shared" ref="L7632:L7695" si="365">SQRT(SUMSQ(IF(OR(E7632="n/a",E7632="nd"),0,E7632),IF(OR(F7632="n/a",F7632="nd"),0,F7632),IF(OR(J7632="n/a",J7632="nd"),0,J7632)))</f>
        <v>0</v>
      </c>
      <c r="M7632" s="172">
        <v>127</v>
      </c>
      <c r="N7632" s="172">
        <v>64</v>
      </c>
      <c r="O7632" s="167" t="s">
        <v>133</v>
      </c>
      <c r="P7632" s="260" t="e">
        <f t="shared" si="363"/>
        <v>#NUM!</v>
      </c>
      <c r="S7632" s="272"/>
    </row>
    <row r="7633" spans="1:19">
      <c r="A7633" s="161" t="s">
        <v>8865</v>
      </c>
      <c r="C7633" s="161" t="s">
        <v>133</v>
      </c>
      <c r="F7633" s="163" t="s">
        <v>133</v>
      </c>
      <c r="G7633" s="266" t="s">
        <v>133</v>
      </c>
      <c r="H7633" s="163" t="s">
        <v>133</v>
      </c>
      <c r="I7633" s="163" t="s">
        <v>133</v>
      </c>
      <c r="J7633" s="163" t="s">
        <v>133</v>
      </c>
      <c r="K7633" s="164">
        <f t="shared" si="364"/>
        <v>0</v>
      </c>
      <c r="L7633" s="165">
        <f t="shared" si="365"/>
        <v>0</v>
      </c>
      <c r="M7633" s="172">
        <v>127</v>
      </c>
      <c r="N7633" s="172">
        <v>64</v>
      </c>
      <c r="O7633" s="167" t="s">
        <v>133</v>
      </c>
      <c r="P7633" s="260" t="e">
        <f t="shared" si="363"/>
        <v>#NUM!</v>
      </c>
      <c r="S7633" s="272"/>
    </row>
    <row r="7634" spans="1:19">
      <c r="A7634" s="161" t="s">
        <v>8866</v>
      </c>
      <c r="C7634" s="161" t="s">
        <v>133</v>
      </c>
      <c r="F7634" s="163" t="s">
        <v>133</v>
      </c>
      <c r="G7634" s="266" t="s">
        <v>133</v>
      </c>
      <c r="H7634" s="163" t="s">
        <v>133</v>
      </c>
      <c r="I7634" s="163" t="s">
        <v>133</v>
      </c>
      <c r="J7634" s="163" t="s">
        <v>133</v>
      </c>
      <c r="K7634" s="164">
        <f t="shared" si="364"/>
        <v>0</v>
      </c>
      <c r="L7634" s="165">
        <f t="shared" si="365"/>
        <v>0</v>
      </c>
      <c r="M7634" s="172">
        <v>127</v>
      </c>
      <c r="N7634" s="172">
        <v>64</v>
      </c>
      <c r="O7634" s="167" t="s">
        <v>133</v>
      </c>
      <c r="P7634" s="260" t="e">
        <f t="shared" si="363"/>
        <v>#NUM!</v>
      </c>
      <c r="S7634" s="272"/>
    </row>
    <row r="7635" spans="1:19">
      <c r="A7635" s="161" t="s">
        <v>8867</v>
      </c>
      <c r="C7635" s="161" t="s">
        <v>133</v>
      </c>
      <c r="F7635" s="163" t="s">
        <v>133</v>
      </c>
      <c r="G7635" s="266" t="s">
        <v>133</v>
      </c>
      <c r="H7635" s="163" t="s">
        <v>133</v>
      </c>
      <c r="I7635" s="163" t="s">
        <v>133</v>
      </c>
      <c r="J7635" s="163" t="s">
        <v>133</v>
      </c>
      <c r="K7635" s="164">
        <f t="shared" si="364"/>
        <v>0</v>
      </c>
      <c r="L7635" s="165">
        <f t="shared" si="365"/>
        <v>0</v>
      </c>
      <c r="M7635" s="172">
        <v>127</v>
      </c>
      <c r="N7635" s="172">
        <v>64</v>
      </c>
      <c r="O7635" s="167" t="s">
        <v>133</v>
      </c>
      <c r="P7635" s="260" t="e">
        <f t="shared" si="363"/>
        <v>#NUM!</v>
      </c>
      <c r="S7635" s="272"/>
    </row>
    <row r="7636" spans="1:19">
      <c r="A7636" s="161" t="s">
        <v>8868</v>
      </c>
      <c r="C7636" s="161" t="s">
        <v>133</v>
      </c>
      <c r="F7636" s="163" t="s">
        <v>133</v>
      </c>
      <c r="G7636" s="266" t="s">
        <v>133</v>
      </c>
      <c r="H7636" s="163" t="s">
        <v>133</v>
      </c>
      <c r="I7636" s="163" t="s">
        <v>133</v>
      </c>
      <c r="J7636" s="163" t="s">
        <v>133</v>
      </c>
      <c r="K7636" s="164">
        <f t="shared" si="364"/>
        <v>0</v>
      </c>
      <c r="L7636" s="165">
        <f t="shared" si="365"/>
        <v>0</v>
      </c>
      <c r="M7636" s="172">
        <v>127</v>
      </c>
      <c r="N7636" s="172">
        <v>64</v>
      </c>
      <c r="O7636" s="167" t="s">
        <v>133</v>
      </c>
      <c r="P7636" s="260" t="e">
        <f t="shared" si="363"/>
        <v>#NUM!</v>
      </c>
      <c r="S7636" s="272"/>
    </row>
    <row r="7637" spans="1:19">
      <c r="A7637" s="161" t="s">
        <v>8869</v>
      </c>
      <c r="C7637" s="161" t="s">
        <v>133</v>
      </c>
      <c r="F7637" s="163" t="s">
        <v>133</v>
      </c>
      <c r="G7637" s="266" t="s">
        <v>133</v>
      </c>
      <c r="H7637" s="163" t="s">
        <v>133</v>
      </c>
      <c r="I7637" s="163" t="s">
        <v>133</v>
      </c>
      <c r="J7637" s="163" t="s">
        <v>133</v>
      </c>
      <c r="K7637" s="164">
        <f t="shared" si="364"/>
        <v>0</v>
      </c>
      <c r="L7637" s="165">
        <f t="shared" si="365"/>
        <v>0</v>
      </c>
      <c r="M7637" s="172">
        <v>127</v>
      </c>
      <c r="N7637" s="172">
        <v>64</v>
      </c>
      <c r="O7637" s="167" t="s">
        <v>133</v>
      </c>
      <c r="P7637" s="260" t="e">
        <f t="shared" si="363"/>
        <v>#NUM!</v>
      </c>
      <c r="S7637" s="272"/>
    </row>
    <row r="7638" spans="1:19">
      <c r="A7638" s="161" t="s">
        <v>8870</v>
      </c>
      <c r="C7638" s="161" t="s">
        <v>133</v>
      </c>
      <c r="F7638" s="163" t="s">
        <v>133</v>
      </c>
      <c r="G7638" s="266" t="s">
        <v>133</v>
      </c>
      <c r="H7638" s="163" t="s">
        <v>133</v>
      </c>
      <c r="I7638" s="163" t="s">
        <v>133</v>
      </c>
      <c r="J7638" s="163" t="s">
        <v>133</v>
      </c>
      <c r="K7638" s="164">
        <f t="shared" si="364"/>
        <v>0</v>
      </c>
      <c r="L7638" s="165">
        <f t="shared" si="365"/>
        <v>0</v>
      </c>
      <c r="M7638" s="172">
        <v>127</v>
      </c>
      <c r="N7638" s="172">
        <v>64</v>
      </c>
      <c r="O7638" s="167" t="s">
        <v>133</v>
      </c>
      <c r="P7638" s="260" t="e">
        <f t="shared" si="363"/>
        <v>#NUM!</v>
      </c>
      <c r="S7638" s="272"/>
    </row>
    <row r="7639" spans="1:19">
      <c r="A7639" s="161" t="s">
        <v>8871</v>
      </c>
      <c r="C7639" s="161" t="s">
        <v>133</v>
      </c>
      <c r="F7639" s="163" t="s">
        <v>133</v>
      </c>
      <c r="G7639" s="266" t="s">
        <v>133</v>
      </c>
      <c r="H7639" s="163" t="s">
        <v>133</v>
      </c>
      <c r="I7639" s="163" t="s">
        <v>133</v>
      </c>
      <c r="J7639" s="163" t="s">
        <v>133</v>
      </c>
      <c r="K7639" s="164">
        <f t="shared" si="364"/>
        <v>0</v>
      </c>
      <c r="L7639" s="165">
        <f t="shared" si="365"/>
        <v>0</v>
      </c>
      <c r="M7639" s="172">
        <v>127</v>
      </c>
      <c r="N7639" s="172">
        <v>64</v>
      </c>
      <c r="O7639" s="167" t="s">
        <v>133</v>
      </c>
      <c r="P7639" s="260" t="e">
        <f t="shared" si="363"/>
        <v>#NUM!</v>
      </c>
      <c r="S7639" s="272"/>
    </row>
    <row r="7640" spans="1:19">
      <c r="A7640" s="161" t="s">
        <v>8872</v>
      </c>
      <c r="C7640" s="161" t="s">
        <v>133</v>
      </c>
      <c r="F7640" s="163" t="s">
        <v>133</v>
      </c>
      <c r="G7640" s="266" t="s">
        <v>133</v>
      </c>
      <c r="H7640" s="163" t="s">
        <v>133</v>
      </c>
      <c r="I7640" s="163" t="s">
        <v>133</v>
      </c>
      <c r="J7640" s="163" t="s">
        <v>133</v>
      </c>
      <c r="K7640" s="164">
        <f t="shared" si="364"/>
        <v>0</v>
      </c>
      <c r="L7640" s="165">
        <f t="shared" si="365"/>
        <v>0</v>
      </c>
      <c r="M7640" s="172">
        <v>127</v>
      </c>
      <c r="N7640" s="172">
        <v>64</v>
      </c>
      <c r="O7640" s="167" t="s">
        <v>133</v>
      </c>
      <c r="P7640" s="260" t="e">
        <f t="shared" si="363"/>
        <v>#NUM!</v>
      </c>
      <c r="S7640" s="272"/>
    </row>
    <row r="7641" spans="1:19">
      <c r="A7641" s="161" t="s">
        <v>8873</v>
      </c>
      <c r="C7641" s="161" t="s">
        <v>133</v>
      </c>
      <c r="F7641" s="163" t="s">
        <v>133</v>
      </c>
      <c r="G7641" s="266" t="s">
        <v>133</v>
      </c>
      <c r="H7641" s="163" t="s">
        <v>133</v>
      </c>
      <c r="I7641" s="163" t="s">
        <v>133</v>
      </c>
      <c r="J7641" s="163" t="s">
        <v>133</v>
      </c>
      <c r="K7641" s="164">
        <f t="shared" si="364"/>
        <v>0</v>
      </c>
      <c r="L7641" s="165">
        <f t="shared" si="365"/>
        <v>0</v>
      </c>
      <c r="M7641" s="172">
        <v>127</v>
      </c>
      <c r="N7641" s="172">
        <v>64</v>
      </c>
      <c r="O7641" s="167" t="s">
        <v>133</v>
      </c>
      <c r="P7641" s="260" t="e">
        <f t="shared" si="363"/>
        <v>#NUM!</v>
      </c>
      <c r="S7641" s="272"/>
    </row>
    <row r="7642" spans="1:19">
      <c r="A7642" s="161" t="s">
        <v>8874</v>
      </c>
      <c r="C7642" s="161" t="s">
        <v>133</v>
      </c>
      <c r="F7642" s="163" t="s">
        <v>133</v>
      </c>
      <c r="G7642" s="266" t="s">
        <v>133</v>
      </c>
      <c r="H7642" s="163" t="s">
        <v>133</v>
      </c>
      <c r="I7642" s="163" t="s">
        <v>133</v>
      </c>
      <c r="J7642" s="163" t="s">
        <v>133</v>
      </c>
      <c r="K7642" s="164">
        <f t="shared" si="364"/>
        <v>0</v>
      </c>
      <c r="L7642" s="165">
        <f t="shared" si="365"/>
        <v>0</v>
      </c>
      <c r="M7642" s="172">
        <v>127</v>
      </c>
      <c r="N7642" s="172">
        <v>64</v>
      </c>
      <c r="O7642" s="167" t="s">
        <v>133</v>
      </c>
      <c r="P7642" s="260" t="e">
        <f t="shared" si="363"/>
        <v>#NUM!</v>
      </c>
      <c r="S7642" s="272"/>
    </row>
    <row r="7643" spans="1:19">
      <c r="A7643" s="161" t="s">
        <v>8875</v>
      </c>
      <c r="C7643" s="161" t="s">
        <v>133</v>
      </c>
      <c r="F7643" s="163" t="s">
        <v>133</v>
      </c>
      <c r="G7643" s="266" t="s">
        <v>133</v>
      </c>
      <c r="H7643" s="163" t="s">
        <v>133</v>
      </c>
      <c r="I7643" s="163" t="s">
        <v>133</v>
      </c>
      <c r="J7643" s="163" t="s">
        <v>133</v>
      </c>
      <c r="K7643" s="164">
        <f t="shared" si="364"/>
        <v>0</v>
      </c>
      <c r="L7643" s="165">
        <f t="shared" si="365"/>
        <v>0</v>
      </c>
      <c r="M7643" s="172">
        <v>127</v>
      </c>
      <c r="N7643" s="172">
        <v>64</v>
      </c>
      <c r="O7643" s="167" t="s">
        <v>133</v>
      </c>
      <c r="P7643" s="260" t="e">
        <f t="shared" si="363"/>
        <v>#NUM!</v>
      </c>
      <c r="S7643" s="272"/>
    </row>
    <row r="7644" spans="1:19">
      <c r="A7644" s="161" t="s">
        <v>8876</v>
      </c>
      <c r="C7644" s="161" t="s">
        <v>133</v>
      </c>
      <c r="F7644" s="163" t="s">
        <v>133</v>
      </c>
      <c r="G7644" s="266" t="s">
        <v>133</v>
      </c>
      <c r="H7644" s="163" t="s">
        <v>133</v>
      </c>
      <c r="I7644" s="163" t="s">
        <v>133</v>
      </c>
      <c r="J7644" s="163" t="s">
        <v>133</v>
      </c>
      <c r="K7644" s="164">
        <f t="shared" si="364"/>
        <v>0</v>
      </c>
      <c r="L7644" s="165">
        <f t="shared" si="365"/>
        <v>0</v>
      </c>
      <c r="M7644" s="172">
        <v>127</v>
      </c>
      <c r="N7644" s="172">
        <v>64</v>
      </c>
      <c r="O7644" s="167" t="s">
        <v>133</v>
      </c>
      <c r="P7644" s="260" t="e">
        <f t="shared" si="363"/>
        <v>#NUM!</v>
      </c>
      <c r="S7644" s="272"/>
    </row>
    <row r="7645" spans="1:19">
      <c r="A7645" s="161" t="s">
        <v>8877</v>
      </c>
      <c r="C7645" s="161" t="s">
        <v>133</v>
      </c>
      <c r="F7645" s="163" t="s">
        <v>133</v>
      </c>
      <c r="G7645" s="266" t="s">
        <v>133</v>
      </c>
      <c r="H7645" s="163" t="s">
        <v>133</v>
      </c>
      <c r="I7645" s="163" t="s">
        <v>133</v>
      </c>
      <c r="J7645" s="163" t="s">
        <v>133</v>
      </c>
      <c r="K7645" s="164">
        <f t="shared" si="364"/>
        <v>0</v>
      </c>
      <c r="L7645" s="165">
        <f t="shared" si="365"/>
        <v>0</v>
      </c>
      <c r="M7645" s="172">
        <v>127</v>
      </c>
      <c r="N7645" s="172">
        <v>64</v>
      </c>
      <c r="O7645" s="167" t="s">
        <v>133</v>
      </c>
      <c r="P7645" s="260" t="e">
        <f t="shared" si="363"/>
        <v>#NUM!</v>
      </c>
      <c r="S7645" s="272"/>
    </row>
    <row r="7646" spans="1:19">
      <c r="A7646" s="161" t="s">
        <v>8878</v>
      </c>
      <c r="C7646" s="161" t="s">
        <v>133</v>
      </c>
      <c r="F7646" s="163" t="s">
        <v>133</v>
      </c>
      <c r="G7646" s="266" t="s">
        <v>133</v>
      </c>
      <c r="H7646" s="163" t="s">
        <v>133</v>
      </c>
      <c r="I7646" s="163" t="s">
        <v>133</v>
      </c>
      <c r="J7646" s="163" t="s">
        <v>133</v>
      </c>
      <c r="K7646" s="164">
        <f t="shared" si="364"/>
        <v>0</v>
      </c>
      <c r="L7646" s="165">
        <f t="shared" si="365"/>
        <v>0</v>
      </c>
      <c r="M7646" s="172">
        <v>127</v>
      </c>
      <c r="N7646" s="172">
        <v>64</v>
      </c>
      <c r="O7646" s="167" t="s">
        <v>133</v>
      </c>
      <c r="P7646" s="260" t="e">
        <f t="shared" si="363"/>
        <v>#NUM!</v>
      </c>
      <c r="S7646" s="272"/>
    </row>
    <row r="7647" spans="1:19">
      <c r="A7647" s="161" t="s">
        <v>8879</v>
      </c>
      <c r="C7647" s="161" t="s">
        <v>133</v>
      </c>
      <c r="F7647" s="163" t="s">
        <v>133</v>
      </c>
      <c r="G7647" s="266" t="s">
        <v>133</v>
      </c>
      <c r="H7647" s="163" t="s">
        <v>133</v>
      </c>
      <c r="I7647" s="163" t="s">
        <v>133</v>
      </c>
      <c r="J7647" s="163" t="s">
        <v>133</v>
      </c>
      <c r="K7647" s="164">
        <f t="shared" si="364"/>
        <v>0</v>
      </c>
      <c r="L7647" s="165">
        <f t="shared" si="365"/>
        <v>0</v>
      </c>
      <c r="M7647" s="172">
        <v>127</v>
      </c>
      <c r="N7647" s="172">
        <v>64</v>
      </c>
      <c r="O7647" s="167" t="s">
        <v>133</v>
      </c>
      <c r="P7647" s="260" t="e">
        <f t="shared" si="363"/>
        <v>#NUM!</v>
      </c>
      <c r="S7647" s="272"/>
    </row>
    <row r="7648" spans="1:19">
      <c r="A7648" s="161" t="s">
        <v>8880</v>
      </c>
      <c r="C7648" s="161" t="s">
        <v>133</v>
      </c>
      <c r="F7648" s="163" t="s">
        <v>133</v>
      </c>
      <c r="G7648" s="266" t="s">
        <v>133</v>
      </c>
      <c r="H7648" s="163" t="s">
        <v>133</v>
      </c>
      <c r="I7648" s="163" t="s">
        <v>133</v>
      </c>
      <c r="J7648" s="163" t="s">
        <v>133</v>
      </c>
      <c r="K7648" s="164">
        <f t="shared" si="364"/>
        <v>0</v>
      </c>
      <c r="L7648" s="165">
        <f t="shared" si="365"/>
        <v>0</v>
      </c>
      <c r="M7648" s="172">
        <v>127</v>
      </c>
      <c r="N7648" s="172">
        <v>64</v>
      </c>
      <c r="O7648" s="167" t="s">
        <v>133</v>
      </c>
      <c r="P7648" s="260" t="e">
        <f t="shared" si="363"/>
        <v>#NUM!</v>
      </c>
      <c r="S7648" s="272"/>
    </row>
    <row r="7649" spans="1:19">
      <c r="A7649" s="161" t="s">
        <v>8881</v>
      </c>
      <c r="C7649" s="161" t="s">
        <v>133</v>
      </c>
      <c r="F7649" s="163" t="s">
        <v>133</v>
      </c>
      <c r="G7649" s="266" t="s">
        <v>133</v>
      </c>
      <c r="H7649" s="163" t="s">
        <v>133</v>
      </c>
      <c r="I7649" s="163" t="s">
        <v>133</v>
      </c>
      <c r="J7649" s="163" t="s">
        <v>133</v>
      </c>
      <c r="K7649" s="164">
        <f t="shared" si="364"/>
        <v>0</v>
      </c>
      <c r="L7649" s="165">
        <f t="shared" si="365"/>
        <v>0</v>
      </c>
      <c r="M7649" s="172">
        <v>127</v>
      </c>
      <c r="N7649" s="172">
        <v>64</v>
      </c>
      <c r="O7649" s="167" t="s">
        <v>133</v>
      </c>
      <c r="P7649" s="260" t="e">
        <f t="shared" si="363"/>
        <v>#NUM!</v>
      </c>
      <c r="S7649" s="272"/>
    </row>
    <row r="7650" spans="1:19">
      <c r="A7650" s="161" t="s">
        <v>8882</v>
      </c>
      <c r="C7650" s="161" t="s">
        <v>133</v>
      </c>
      <c r="F7650" s="163" t="s">
        <v>133</v>
      </c>
      <c r="G7650" s="266" t="s">
        <v>133</v>
      </c>
      <c r="H7650" s="163" t="s">
        <v>133</v>
      </c>
      <c r="I7650" s="163" t="s">
        <v>133</v>
      </c>
      <c r="J7650" s="163" t="s">
        <v>133</v>
      </c>
      <c r="K7650" s="164">
        <f t="shared" si="364"/>
        <v>0</v>
      </c>
      <c r="L7650" s="165">
        <f t="shared" si="365"/>
        <v>0</v>
      </c>
      <c r="M7650" s="172">
        <v>127</v>
      </c>
      <c r="N7650" s="172">
        <v>64</v>
      </c>
      <c r="O7650" s="167" t="s">
        <v>133</v>
      </c>
      <c r="P7650" s="260" t="e">
        <f t="shared" si="363"/>
        <v>#NUM!</v>
      </c>
      <c r="S7650" s="272"/>
    </row>
    <row r="7651" spans="1:19">
      <c r="A7651" s="161" t="s">
        <v>8883</v>
      </c>
      <c r="C7651" s="161" t="s">
        <v>133</v>
      </c>
      <c r="F7651" s="163" t="s">
        <v>133</v>
      </c>
      <c r="G7651" s="266" t="s">
        <v>133</v>
      </c>
      <c r="H7651" s="163" t="s">
        <v>133</v>
      </c>
      <c r="I7651" s="163" t="s">
        <v>133</v>
      </c>
      <c r="J7651" s="163" t="s">
        <v>133</v>
      </c>
      <c r="K7651" s="164">
        <f t="shared" si="364"/>
        <v>0</v>
      </c>
      <c r="L7651" s="165">
        <f t="shared" si="365"/>
        <v>0</v>
      </c>
      <c r="M7651" s="172">
        <v>127</v>
      </c>
      <c r="N7651" s="172">
        <v>64</v>
      </c>
      <c r="O7651" s="167" t="s">
        <v>133</v>
      </c>
      <c r="P7651" s="260" t="e">
        <f t="shared" si="363"/>
        <v>#NUM!</v>
      </c>
      <c r="S7651" s="272"/>
    </row>
    <row r="7652" spans="1:19">
      <c r="A7652" s="161" t="s">
        <v>8884</v>
      </c>
      <c r="C7652" s="161" t="s">
        <v>133</v>
      </c>
      <c r="F7652" s="163" t="s">
        <v>133</v>
      </c>
      <c r="G7652" s="266" t="s">
        <v>133</v>
      </c>
      <c r="H7652" s="163" t="s">
        <v>133</v>
      </c>
      <c r="I7652" s="163" t="s">
        <v>133</v>
      </c>
      <c r="J7652" s="163" t="s">
        <v>133</v>
      </c>
      <c r="K7652" s="164">
        <f t="shared" si="364"/>
        <v>0</v>
      </c>
      <c r="L7652" s="165">
        <f t="shared" si="365"/>
        <v>0</v>
      </c>
      <c r="M7652" s="172">
        <v>127</v>
      </c>
      <c r="N7652" s="172">
        <v>64</v>
      </c>
      <c r="O7652" s="167" t="s">
        <v>133</v>
      </c>
      <c r="P7652" s="260" t="e">
        <f t="shared" si="363"/>
        <v>#NUM!</v>
      </c>
      <c r="S7652" s="272"/>
    </row>
    <row r="7653" spans="1:19">
      <c r="A7653" s="161" t="s">
        <v>8885</v>
      </c>
      <c r="C7653" s="161" t="s">
        <v>133</v>
      </c>
      <c r="F7653" s="163" t="s">
        <v>133</v>
      </c>
      <c r="G7653" s="266" t="s">
        <v>133</v>
      </c>
      <c r="H7653" s="163" t="s">
        <v>133</v>
      </c>
      <c r="I7653" s="163" t="s">
        <v>133</v>
      </c>
      <c r="J7653" s="163" t="s">
        <v>133</v>
      </c>
      <c r="K7653" s="164">
        <f t="shared" si="364"/>
        <v>0</v>
      </c>
      <c r="L7653" s="165">
        <f t="shared" si="365"/>
        <v>0</v>
      </c>
      <c r="M7653" s="172">
        <v>127</v>
      </c>
      <c r="N7653" s="172">
        <v>64</v>
      </c>
      <c r="O7653" s="167" t="s">
        <v>133</v>
      </c>
      <c r="P7653" s="260" t="e">
        <f t="shared" si="363"/>
        <v>#NUM!</v>
      </c>
      <c r="S7653" s="272"/>
    </row>
    <row r="7654" spans="1:19">
      <c r="A7654" s="161" t="s">
        <v>8886</v>
      </c>
      <c r="C7654" s="161" t="s">
        <v>133</v>
      </c>
      <c r="F7654" s="163" t="s">
        <v>133</v>
      </c>
      <c r="G7654" s="266" t="s">
        <v>133</v>
      </c>
      <c r="H7654" s="163" t="s">
        <v>133</v>
      </c>
      <c r="I7654" s="163" t="s">
        <v>133</v>
      </c>
      <c r="J7654" s="163" t="s">
        <v>133</v>
      </c>
      <c r="K7654" s="164">
        <f t="shared" si="364"/>
        <v>0</v>
      </c>
      <c r="L7654" s="165">
        <f t="shared" si="365"/>
        <v>0</v>
      </c>
      <c r="M7654" s="172">
        <v>127</v>
      </c>
      <c r="N7654" s="172">
        <v>64</v>
      </c>
      <c r="O7654" s="167" t="s">
        <v>133</v>
      </c>
      <c r="P7654" s="260" t="e">
        <f t="shared" si="363"/>
        <v>#NUM!</v>
      </c>
      <c r="S7654" s="272"/>
    </row>
    <row r="7655" spans="1:19">
      <c r="A7655" s="161" t="s">
        <v>8887</v>
      </c>
      <c r="C7655" s="161" t="s">
        <v>133</v>
      </c>
      <c r="F7655" s="163" t="s">
        <v>133</v>
      </c>
      <c r="G7655" s="266" t="s">
        <v>133</v>
      </c>
      <c r="H7655" s="163" t="s">
        <v>133</v>
      </c>
      <c r="I7655" s="163" t="s">
        <v>133</v>
      </c>
      <c r="J7655" s="163" t="s">
        <v>133</v>
      </c>
      <c r="K7655" s="164">
        <f t="shared" si="364"/>
        <v>0</v>
      </c>
      <c r="L7655" s="165">
        <f t="shared" si="365"/>
        <v>0</v>
      </c>
      <c r="M7655" s="172">
        <v>127</v>
      </c>
      <c r="N7655" s="172">
        <v>64</v>
      </c>
      <c r="O7655" s="167" t="s">
        <v>133</v>
      </c>
      <c r="P7655" s="260" t="e">
        <f t="shared" si="363"/>
        <v>#NUM!</v>
      </c>
      <c r="S7655" s="272"/>
    </row>
    <row r="7656" spans="1:19">
      <c r="A7656" s="161" t="s">
        <v>8888</v>
      </c>
      <c r="C7656" s="161" t="s">
        <v>133</v>
      </c>
      <c r="F7656" s="163" t="s">
        <v>133</v>
      </c>
      <c r="G7656" s="266" t="s">
        <v>133</v>
      </c>
      <c r="H7656" s="163" t="s">
        <v>133</v>
      </c>
      <c r="I7656" s="163" t="s">
        <v>133</v>
      </c>
      <c r="J7656" s="163" t="s">
        <v>133</v>
      </c>
      <c r="K7656" s="164">
        <f t="shared" si="364"/>
        <v>0</v>
      </c>
      <c r="L7656" s="165">
        <f t="shared" si="365"/>
        <v>0</v>
      </c>
      <c r="M7656" s="172">
        <v>127</v>
      </c>
      <c r="N7656" s="172">
        <v>64</v>
      </c>
      <c r="O7656" s="167" t="s">
        <v>133</v>
      </c>
      <c r="P7656" s="260" t="e">
        <f t="shared" si="363"/>
        <v>#NUM!</v>
      </c>
      <c r="S7656" s="272"/>
    </row>
    <row r="7657" spans="1:19">
      <c r="A7657" s="161" t="s">
        <v>8889</v>
      </c>
      <c r="C7657" s="161" t="s">
        <v>133</v>
      </c>
      <c r="F7657" s="163" t="s">
        <v>133</v>
      </c>
      <c r="G7657" s="266" t="s">
        <v>133</v>
      </c>
      <c r="H7657" s="163" t="s">
        <v>133</v>
      </c>
      <c r="I7657" s="163" t="s">
        <v>133</v>
      </c>
      <c r="J7657" s="163" t="s">
        <v>133</v>
      </c>
      <c r="K7657" s="164">
        <f t="shared" si="364"/>
        <v>0</v>
      </c>
      <c r="L7657" s="165">
        <f t="shared" si="365"/>
        <v>0</v>
      </c>
      <c r="M7657" s="172">
        <v>127</v>
      </c>
      <c r="N7657" s="172">
        <v>64</v>
      </c>
      <c r="O7657" s="167" t="s">
        <v>133</v>
      </c>
      <c r="P7657" s="260" t="e">
        <f t="shared" si="363"/>
        <v>#NUM!</v>
      </c>
      <c r="S7657" s="272"/>
    </row>
    <row r="7658" spans="1:19">
      <c r="A7658" s="161" t="s">
        <v>8890</v>
      </c>
      <c r="C7658" s="161" t="s">
        <v>133</v>
      </c>
      <c r="F7658" s="163" t="s">
        <v>133</v>
      </c>
      <c r="G7658" s="266" t="s">
        <v>133</v>
      </c>
      <c r="H7658" s="163" t="s">
        <v>133</v>
      </c>
      <c r="I7658" s="163" t="s">
        <v>133</v>
      </c>
      <c r="J7658" s="163" t="s">
        <v>133</v>
      </c>
      <c r="K7658" s="164">
        <f t="shared" si="364"/>
        <v>0</v>
      </c>
      <c r="L7658" s="165">
        <f t="shared" si="365"/>
        <v>0</v>
      </c>
      <c r="M7658" s="172">
        <v>127</v>
      </c>
      <c r="N7658" s="172">
        <v>64</v>
      </c>
      <c r="O7658" s="167" t="s">
        <v>133</v>
      </c>
      <c r="P7658" s="260" t="e">
        <f t="shared" si="363"/>
        <v>#NUM!</v>
      </c>
      <c r="S7658" s="272"/>
    </row>
    <row r="7659" spans="1:19">
      <c r="A7659" s="161" t="s">
        <v>8891</v>
      </c>
      <c r="C7659" s="161" t="s">
        <v>133</v>
      </c>
      <c r="F7659" s="163" t="s">
        <v>133</v>
      </c>
      <c r="G7659" s="266" t="s">
        <v>133</v>
      </c>
      <c r="H7659" s="163" t="s">
        <v>133</v>
      </c>
      <c r="I7659" s="163" t="s">
        <v>133</v>
      </c>
      <c r="J7659" s="163" t="s">
        <v>133</v>
      </c>
      <c r="K7659" s="164">
        <f t="shared" si="364"/>
        <v>0</v>
      </c>
      <c r="L7659" s="165">
        <f t="shared" si="365"/>
        <v>0</v>
      </c>
      <c r="M7659" s="172">
        <v>127</v>
      </c>
      <c r="N7659" s="172">
        <v>64</v>
      </c>
      <c r="O7659" s="167" t="s">
        <v>133</v>
      </c>
      <c r="P7659" s="260" t="e">
        <f t="shared" si="363"/>
        <v>#NUM!</v>
      </c>
      <c r="S7659" s="272"/>
    </row>
    <row r="7660" spans="1:19">
      <c r="A7660" s="161" t="s">
        <v>8892</v>
      </c>
      <c r="C7660" s="161" t="s">
        <v>133</v>
      </c>
      <c r="F7660" s="163" t="s">
        <v>133</v>
      </c>
      <c r="G7660" s="266" t="s">
        <v>133</v>
      </c>
      <c r="H7660" s="163" t="s">
        <v>133</v>
      </c>
      <c r="I7660" s="163" t="s">
        <v>133</v>
      </c>
      <c r="J7660" s="163" t="s">
        <v>133</v>
      </c>
      <c r="K7660" s="164">
        <f t="shared" si="364"/>
        <v>0</v>
      </c>
      <c r="L7660" s="165">
        <f t="shared" si="365"/>
        <v>0</v>
      </c>
      <c r="M7660" s="172">
        <v>127</v>
      </c>
      <c r="N7660" s="172">
        <v>64</v>
      </c>
      <c r="O7660" s="167" t="s">
        <v>133</v>
      </c>
      <c r="P7660" s="260" t="e">
        <f t="shared" si="363"/>
        <v>#NUM!</v>
      </c>
      <c r="S7660" s="272"/>
    </row>
    <row r="7661" spans="1:19">
      <c r="A7661" s="161" t="s">
        <v>8893</v>
      </c>
      <c r="C7661" s="161" t="s">
        <v>133</v>
      </c>
      <c r="F7661" s="163" t="s">
        <v>133</v>
      </c>
      <c r="G7661" s="266" t="s">
        <v>133</v>
      </c>
      <c r="H7661" s="163" t="s">
        <v>133</v>
      </c>
      <c r="I7661" s="163" t="s">
        <v>133</v>
      </c>
      <c r="J7661" s="163" t="s">
        <v>133</v>
      </c>
      <c r="K7661" s="164">
        <f t="shared" si="364"/>
        <v>0</v>
      </c>
      <c r="L7661" s="165">
        <f t="shared" si="365"/>
        <v>0</v>
      </c>
      <c r="M7661" s="172">
        <v>127</v>
      </c>
      <c r="N7661" s="172">
        <v>64</v>
      </c>
      <c r="O7661" s="167" t="s">
        <v>133</v>
      </c>
      <c r="P7661" s="260" t="e">
        <f t="shared" si="363"/>
        <v>#NUM!</v>
      </c>
      <c r="S7661" s="272"/>
    </row>
    <row r="7662" spans="1:19">
      <c r="A7662" s="161" t="s">
        <v>8894</v>
      </c>
      <c r="C7662" s="161" t="s">
        <v>133</v>
      </c>
      <c r="F7662" s="163" t="s">
        <v>133</v>
      </c>
      <c r="G7662" s="266" t="s">
        <v>133</v>
      </c>
      <c r="H7662" s="163" t="s">
        <v>133</v>
      </c>
      <c r="I7662" s="163" t="s">
        <v>133</v>
      </c>
      <c r="J7662" s="163" t="s">
        <v>133</v>
      </c>
      <c r="K7662" s="164">
        <f t="shared" si="364"/>
        <v>0</v>
      </c>
      <c r="L7662" s="165">
        <f t="shared" si="365"/>
        <v>0</v>
      </c>
      <c r="M7662" s="172">
        <v>127</v>
      </c>
      <c r="N7662" s="172">
        <v>64</v>
      </c>
      <c r="O7662" s="167" t="s">
        <v>133</v>
      </c>
      <c r="P7662" s="260" t="e">
        <f t="shared" si="363"/>
        <v>#NUM!</v>
      </c>
      <c r="S7662" s="272"/>
    </row>
    <row r="7663" spans="1:19">
      <c r="A7663" s="161" t="s">
        <v>8895</v>
      </c>
      <c r="C7663" s="161" t="s">
        <v>133</v>
      </c>
      <c r="F7663" s="163" t="s">
        <v>133</v>
      </c>
      <c r="G7663" s="266" t="s">
        <v>133</v>
      </c>
      <c r="H7663" s="163" t="s">
        <v>133</v>
      </c>
      <c r="I7663" s="163" t="s">
        <v>133</v>
      </c>
      <c r="J7663" s="163" t="s">
        <v>133</v>
      </c>
      <c r="K7663" s="164">
        <f t="shared" si="364"/>
        <v>0</v>
      </c>
      <c r="L7663" s="165">
        <f t="shared" si="365"/>
        <v>0</v>
      </c>
      <c r="M7663" s="172">
        <v>127</v>
      </c>
      <c r="N7663" s="172">
        <v>64</v>
      </c>
      <c r="O7663" s="167" t="s">
        <v>133</v>
      </c>
      <c r="P7663" s="260" t="e">
        <f t="shared" si="363"/>
        <v>#NUM!</v>
      </c>
      <c r="S7663" s="272"/>
    </row>
    <row r="7664" spans="1:19">
      <c r="A7664" s="161" t="s">
        <v>8896</v>
      </c>
      <c r="C7664" s="161" t="s">
        <v>133</v>
      </c>
      <c r="F7664" s="163" t="s">
        <v>133</v>
      </c>
      <c r="G7664" s="266" t="s">
        <v>133</v>
      </c>
      <c r="H7664" s="163" t="s">
        <v>133</v>
      </c>
      <c r="I7664" s="163" t="s">
        <v>133</v>
      </c>
      <c r="J7664" s="163" t="s">
        <v>133</v>
      </c>
      <c r="K7664" s="164">
        <f t="shared" si="364"/>
        <v>0</v>
      </c>
      <c r="L7664" s="165">
        <f t="shared" si="365"/>
        <v>0</v>
      </c>
      <c r="M7664" s="172">
        <v>127</v>
      </c>
      <c r="N7664" s="172">
        <v>64</v>
      </c>
      <c r="O7664" s="167" t="s">
        <v>133</v>
      </c>
      <c r="P7664" s="260" t="e">
        <f t="shared" si="363"/>
        <v>#NUM!</v>
      </c>
      <c r="S7664" s="272"/>
    </row>
    <row r="7665" spans="1:19">
      <c r="A7665" s="161" t="s">
        <v>8897</v>
      </c>
      <c r="C7665" s="161" t="s">
        <v>133</v>
      </c>
      <c r="F7665" s="163" t="s">
        <v>133</v>
      </c>
      <c r="G7665" s="266" t="s">
        <v>133</v>
      </c>
      <c r="H7665" s="163" t="s">
        <v>133</v>
      </c>
      <c r="I7665" s="163" t="s">
        <v>133</v>
      </c>
      <c r="J7665" s="163" t="s">
        <v>133</v>
      </c>
      <c r="K7665" s="164">
        <f t="shared" si="364"/>
        <v>0</v>
      </c>
      <c r="L7665" s="165">
        <f t="shared" si="365"/>
        <v>0</v>
      </c>
      <c r="M7665" s="172">
        <v>127</v>
      </c>
      <c r="N7665" s="172">
        <v>64</v>
      </c>
      <c r="O7665" s="167" t="s">
        <v>133</v>
      </c>
      <c r="P7665" s="260" t="e">
        <f t="shared" si="363"/>
        <v>#NUM!</v>
      </c>
      <c r="S7665" s="272"/>
    </row>
    <row r="7666" spans="1:19">
      <c r="A7666" s="161" t="s">
        <v>8898</v>
      </c>
      <c r="C7666" s="161" t="s">
        <v>133</v>
      </c>
      <c r="F7666" s="163" t="s">
        <v>133</v>
      </c>
      <c r="G7666" s="266" t="s">
        <v>133</v>
      </c>
      <c r="H7666" s="163" t="s">
        <v>133</v>
      </c>
      <c r="I7666" s="163" t="s">
        <v>133</v>
      </c>
      <c r="J7666" s="163" t="s">
        <v>133</v>
      </c>
      <c r="K7666" s="164">
        <f t="shared" si="364"/>
        <v>0</v>
      </c>
      <c r="L7666" s="165">
        <f t="shared" si="365"/>
        <v>0</v>
      </c>
      <c r="M7666" s="172">
        <v>127</v>
      </c>
      <c r="N7666" s="172">
        <v>64</v>
      </c>
      <c r="O7666" s="167" t="s">
        <v>133</v>
      </c>
      <c r="P7666" s="260" t="e">
        <f t="shared" si="363"/>
        <v>#NUM!</v>
      </c>
      <c r="S7666" s="272"/>
    </row>
    <row r="7667" spans="1:19">
      <c r="A7667" s="161" t="s">
        <v>8899</v>
      </c>
      <c r="C7667" s="161" t="s">
        <v>133</v>
      </c>
      <c r="F7667" s="163" t="s">
        <v>133</v>
      </c>
      <c r="G7667" s="266" t="s">
        <v>133</v>
      </c>
      <c r="H7667" s="163" t="s">
        <v>133</v>
      </c>
      <c r="I7667" s="163" t="s">
        <v>133</v>
      </c>
      <c r="J7667" s="163" t="s">
        <v>133</v>
      </c>
      <c r="K7667" s="164">
        <f t="shared" si="364"/>
        <v>0</v>
      </c>
      <c r="L7667" s="165">
        <f t="shared" si="365"/>
        <v>0</v>
      </c>
      <c r="M7667" s="172">
        <v>127</v>
      </c>
      <c r="N7667" s="172">
        <v>64</v>
      </c>
      <c r="O7667" s="167" t="s">
        <v>133</v>
      </c>
      <c r="P7667" s="260" t="e">
        <f t="shared" si="363"/>
        <v>#NUM!</v>
      </c>
      <c r="S7667" s="272"/>
    </row>
    <row r="7668" spans="1:19">
      <c r="A7668" s="161" t="s">
        <v>8900</v>
      </c>
      <c r="C7668" s="161" t="s">
        <v>133</v>
      </c>
      <c r="F7668" s="163" t="s">
        <v>133</v>
      </c>
      <c r="G7668" s="266" t="s">
        <v>133</v>
      </c>
      <c r="H7668" s="163" t="s">
        <v>133</v>
      </c>
      <c r="I7668" s="163" t="s">
        <v>133</v>
      </c>
      <c r="J7668" s="163" t="s">
        <v>133</v>
      </c>
      <c r="K7668" s="164">
        <f t="shared" si="364"/>
        <v>0</v>
      </c>
      <c r="L7668" s="165">
        <f t="shared" si="365"/>
        <v>0</v>
      </c>
      <c r="M7668" s="172">
        <v>127</v>
      </c>
      <c r="N7668" s="172">
        <v>64</v>
      </c>
      <c r="O7668" s="167" t="s">
        <v>133</v>
      </c>
      <c r="P7668" s="260" t="e">
        <f t="shared" si="363"/>
        <v>#NUM!</v>
      </c>
      <c r="S7668" s="272"/>
    </row>
    <row r="7669" spans="1:19">
      <c r="A7669" s="161" t="s">
        <v>8901</v>
      </c>
      <c r="C7669" s="161" t="s">
        <v>133</v>
      </c>
      <c r="F7669" s="163" t="s">
        <v>133</v>
      </c>
      <c r="G7669" s="266" t="s">
        <v>133</v>
      </c>
      <c r="H7669" s="163" t="s">
        <v>133</v>
      </c>
      <c r="I7669" s="163" t="s">
        <v>133</v>
      </c>
      <c r="J7669" s="163" t="s">
        <v>133</v>
      </c>
      <c r="K7669" s="164">
        <f t="shared" si="364"/>
        <v>0</v>
      </c>
      <c r="L7669" s="165">
        <f t="shared" si="365"/>
        <v>0</v>
      </c>
      <c r="M7669" s="172">
        <v>127</v>
      </c>
      <c r="N7669" s="172">
        <v>64</v>
      </c>
      <c r="O7669" s="167" t="s">
        <v>133</v>
      </c>
      <c r="P7669" s="260" t="e">
        <f t="shared" si="363"/>
        <v>#NUM!</v>
      </c>
      <c r="S7669" s="272"/>
    </row>
    <row r="7670" spans="1:19">
      <c r="A7670" s="161" t="s">
        <v>8902</v>
      </c>
      <c r="C7670" s="161" t="s">
        <v>133</v>
      </c>
      <c r="F7670" s="163" t="s">
        <v>133</v>
      </c>
      <c r="G7670" s="266" t="s">
        <v>133</v>
      </c>
      <c r="H7670" s="163" t="s">
        <v>133</v>
      </c>
      <c r="I7670" s="163" t="s">
        <v>133</v>
      </c>
      <c r="J7670" s="163" t="s">
        <v>133</v>
      </c>
      <c r="K7670" s="164">
        <f t="shared" si="364"/>
        <v>0</v>
      </c>
      <c r="L7670" s="165">
        <f t="shared" si="365"/>
        <v>0</v>
      </c>
      <c r="M7670" s="172">
        <v>127</v>
      </c>
      <c r="N7670" s="172">
        <v>64</v>
      </c>
      <c r="O7670" s="167" t="s">
        <v>133</v>
      </c>
      <c r="P7670" s="260" t="e">
        <f t="shared" si="363"/>
        <v>#NUM!</v>
      </c>
      <c r="S7670" s="272"/>
    </row>
    <row r="7671" spans="1:19">
      <c r="A7671" s="161" t="s">
        <v>8903</v>
      </c>
      <c r="C7671" s="161" t="s">
        <v>133</v>
      </c>
      <c r="F7671" s="163" t="s">
        <v>133</v>
      </c>
      <c r="G7671" s="266" t="s">
        <v>133</v>
      </c>
      <c r="H7671" s="163" t="s">
        <v>133</v>
      </c>
      <c r="I7671" s="163" t="s">
        <v>133</v>
      </c>
      <c r="J7671" s="163" t="s">
        <v>133</v>
      </c>
      <c r="K7671" s="164">
        <f t="shared" si="364"/>
        <v>0</v>
      </c>
      <c r="L7671" s="165">
        <f t="shared" si="365"/>
        <v>0</v>
      </c>
      <c r="M7671" s="172">
        <v>127</v>
      </c>
      <c r="N7671" s="172">
        <v>64</v>
      </c>
      <c r="O7671" s="167" t="s">
        <v>133</v>
      </c>
      <c r="P7671" s="260" t="e">
        <f t="shared" si="363"/>
        <v>#NUM!</v>
      </c>
      <c r="S7671" s="272"/>
    </row>
    <row r="7672" spans="1:19">
      <c r="A7672" s="161" t="s">
        <v>8904</v>
      </c>
      <c r="C7672" s="161" t="s">
        <v>133</v>
      </c>
      <c r="F7672" s="163" t="s">
        <v>133</v>
      </c>
      <c r="G7672" s="266" t="s">
        <v>133</v>
      </c>
      <c r="H7672" s="163" t="s">
        <v>133</v>
      </c>
      <c r="I7672" s="163" t="s">
        <v>133</v>
      </c>
      <c r="J7672" s="163" t="s">
        <v>133</v>
      </c>
      <c r="K7672" s="164">
        <f t="shared" si="364"/>
        <v>0</v>
      </c>
      <c r="L7672" s="165">
        <f t="shared" si="365"/>
        <v>0</v>
      </c>
      <c r="M7672" s="172">
        <v>127</v>
      </c>
      <c r="N7672" s="172">
        <v>64</v>
      </c>
      <c r="O7672" s="167" t="s">
        <v>133</v>
      </c>
      <c r="P7672" s="260" t="e">
        <f t="shared" si="363"/>
        <v>#NUM!</v>
      </c>
      <c r="S7672" s="272"/>
    </row>
    <row r="7673" spans="1:19">
      <c r="A7673" s="161" t="s">
        <v>8905</v>
      </c>
      <c r="C7673" s="161" t="s">
        <v>133</v>
      </c>
      <c r="F7673" s="163" t="s">
        <v>133</v>
      </c>
      <c r="G7673" s="266" t="s">
        <v>133</v>
      </c>
      <c r="H7673" s="163" t="s">
        <v>133</v>
      </c>
      <c r="I7673" s="163" t="s">
        <v>133</v>
      </c>
      <c r="J7673" s="163" t="s">
        <v>133</v>
      </c>
      <c r="K7673" s="164">
        <f t="shared" si="364"/>
        <v>0</v>
      </c>
      <c r="L7673" s="165">
        <f t="shared" si="365"/>
        <v>0</v>
      </c>
      <c r="M7673" s="172">
        <v>127</v>
      </c>
      <c r="N7673" s="172">
        <v>64</v>
      </c>
      <c r="O7673" s="167" t="s">
        <v>133</v>
      </c>
      <c r="P7673" s="260" t="e">
        <f t="shared" si="363"/>
        <v>#NUM!</v>
      </c>
      <c r="S7673" s="272"/>
    </row>
    <row r="7674" spans="1:19">
      <c r="A7674" s="161" t="s">
        <v>8906</v>
      </c>
      <c r="C7674" s="161" t="s">
        <v>133</v>
      </c>
      <c r="F7674" s="163" t="s">
        <v>133</v>
      </c>
      <c r="G7674" s="266" t="s">
        <v>133</v>
      </c>
      <c r="H7674" s="163" t="s">
        <v>133</v>
      </c>
      <c r="I7674" s="163" t="s">
        <v>133</v>
      </c>
      <c r="J7674" s="163" t="s">
        <v>133</v>
      </c>
      <c r="K7674" s="164">
        <f t="shared" si="364"/>
        <v>0</v>
      </c>
      <c r="L7674" s="165">
        <f t="shared" si="365"/>
        <v>0</v>
      </c>
      <c r="M7674" s="172">
        <v>127</v>
      </c>
      <c r="N7674" s="172">
        <v>64</v>
      </c>
      <c r="O7674" s="167" t="s">
        <v>133</v>
      </c>
      <c r="P7674" s="260" t="e">
        <f t="shared" si="363"/>
        <v>#NUM!</v>
      </c>
      <c r="S7674" s="272"/>
    </row>
    <row r="7675" spans="1:19">
      <c r="A7675" s="161" t="s">
        <v>8907</v>
      </c>
      <c r="C7675" s="161" t="s">
        <v>133</v>
      </c>
      <c r="F7675" s="163" t="s">
        <v>133</v>
      </c>
      <c r="G7675" s="266" t="s">
        <v>133</v>
      </c>
      <c r="H7675" s="163" t="s">
        <v>133</v>
      </c>
      <c r="I7675" s="163" t="s">
        <v>133</v>
      </c>
      <c r="J7675" s="163" t="s">
        <v>133</v>
      </c>
      <c r="K7675" s="164">
        <f t="shared" si="364"/>
        <v>0</v>
      </c>
      <c r="L7675" s="165">
        <f t="shared" si="365"/>
        <v>0</v>
      </c>
      <c r="M7675" s="172">
        <v>127</v>
      </c>
      <c r="N7675" s="172">
        <v>64</v>
      </c>
      <c r="O7675" s="167" t="s">
        <v>133</v>
      </c>
      <c r="P7675" s="260" t="e">
        <f t="shared" si="363"/>
        <v>#NUM!</v>
      </c>
      <c r="S7675" s="272"/>
    </row>
    <row r="7676" spans="1:19">
      <c r="A7676" s="161" t="s">
        <v>8908</v>
      </c>
      <c r="C7676" s="161" t="s">
        <v>133</v>
      </c>
      <c r="F7676" s="163" t="s">
        <v>133</v>
      </c>
      <c r="G7676" s="266" t="s">
        <v>133</v>
      </c>
      <c r="H7676" s="163" t="s">
        <v>133</v>
      </c>
      <c r="I7676" s="163" t="s">
        <v>133</v>
      </c>
      <c r="J7676" s="163" t="s">
        <v>133</v>
      </c>
      <c r="K7676" s="164">
        <f t="shared" si="364"/>
        <v>0</v>
      </c>
      <c r="L7676" s="165">
        <f t="shared" si="365"/>
        <v>0</v>
      </c>
      <c r="M7676" s="172">
        <v>127</v>
      </c>
      <c r="N7676" s="172">
        <v>64</v>
      </c>
      <c r="O7676" s="167" t="s">
        <v>133</v>
      </c>
      <c r="P7676" s="260" t="e">
        <f t="shared" si="363"/>
        <v>#NUM!</v>
      </c>
      <c r="S7676" s="272"/>
    </row>
    <row r="7677" spans="1:19">
      <c r="A7677" s="161" t="s">
        <v>8909</v>
      </c>
      <c r="C7677" s="161" t="s">
        <v>133</v>
      </c>
      <c r="F7677" s="163" t="s">
        <v>133</v>
      </c>
      <c r="G7677" s="266" t="s">
        <v>133</v>
      </c>
      <c r="H7677" s="163" t="s">
        <v>133</v>
      </c>
      <c r="I7677" s="163" t="s">
        <v>133</v>
      </c>
      <c r="J7677" s="163" t="s">
        <v>133</v>
      </c>
      <c r="K7677" s="164">
        <f t="shared" si="364"/>
        <v>0</v>
      </c>
      <c r="L7677" s="165">
        <f t="shared" si="365"/>
        <v>0</v>
      </c>
      <c r="M7677" s="172">
        <v>127</v>
      </c>
      <c r="N7677" s="172">
        <v>64</v>
      </c>
      <c r="O7677" s="167" t="s">
        <v>133</v>
      </c>
      <c r="P7677" s="260" t="e">
        <f t="shared" si="363"/>
        <v>#NUM!</v>
      </c>
      <c r="S7677" s="272"/>
    </row>
    <row r="7678" spans="1:19">
      <c r="A7678" s="161" t="s">
        <v>8910</v>
      </c>
      <c r="C7678" s="161" t="s">
        <v>133</v>
      </c>
      <c r="F7678" s="163" t="s">
        <v>133</v>
      </c>
      <c r="G7678" s="266" t="s">
        <v>133</v>
      </c>
      <c r="H7678" s="163" t="s">
        <v>133</v>
      </c>
      <c r="I7678" s="163" t="s">
        <v>133</v>
      </c>
      <c r="J7678" s="163" t="s">
        <v>133</v>
      </c>
      <c r="K7678" s="164">
        <f t="shared" si="364"/>
        <v>0</v>
      </c>
      <c r="L7678" s="165">
        <f t="shared" si="365"/>
        <v>0</v>
      </c>
      <c r="M7678" s="172">
        <v>127</v>
      </c>
      <c r="N7678" s="172">
        <v>64</v>
      </c>
      <c r="O7678" s="167" t="s">
        <v>133</v>
      </c>
      <c r="P7678" s="260" t="e">
        <f t="shared" si="363"/>
        <v>#NUM!</v>
      </c>
      <c r="S7678" s="272"/>
    </row>
    <row r="7679" spans="1:19">
      <c r="A7679" s="161" t="s">
        <v>8911</v>
      </c>
      <c r="C7679" s="161" t="s">
        <v>133</v>
      </c>
      <c r="F7679" s="163" t="s">
        <v>133</v>
      </c>
      <c r="G7679" s="266" t="s">
        <v>133</v>
      </c>
      <c r="H7679" s="163" t="s">
        <v>133</v>
      </c>
      <c r="I7679" s="163" t="s">
        <v>133</v>
      </c>
      <c r="J7679" s="163" t="s">
        <v>133</v>
      </c>
      <c r="K7679" s="164">
        <f t="shared" si="364"/>
        <v>0</v>
      </c>
      <c r="L7679" s="165">
        <f t="shared" si="365"/>
        <v>0</v>
      </c>
      <c r="M7679" s="172">
        <v>127</v>
      </c>
      <c r="N7679" s="172">
        <v>64</v>
      </c>
      <c r="O7679" s="167" t="s">
        <v>133</v>
      </c>
      <c r="P7679" s="260" t="e">
        <f t="shared" si="363"/>
        <v>#NUM!</v>
      </c>
      <c r="S7679" s="272"/>
    </row>
    <row r="7680" spans="1:19">
      <c r="A7680" s="161" t="s">
        <v>8912</v>
      </c>
      <c r="C7680" s="161" t="s">
        <v>133</v>
      </c>
      <c r="F7680" s="163" t="s">
        <v>133</v>
      </c>
      <c r="G7680" s="266" t="s">
        <v>133</v>
      </c>
      <c r="H7680" s="163" t="s">
        <v>133</v>
      </c>
      <c r="I7680" s="163" t="s">
        <v>133</v>
      </c>
      <c r="J7680" s="163" t="s">
        <v>133</v>
      </c>
      <c r="K7680" s="164">
        <f t="shared" si="364"/>
        <v>0</v>
      </c>
      <c r="L7680" s="165">
        <f t="shared" si="365"/>
        <v>0</v>
      </c>
      <c r="M7680" s="172">
        <v>127</v>
      </c>
      <c r="N7680" s="172">
        <v>64</v>
      </c>
      <c r="O7680" s="167" t="s">
        <v>133</v>
      </c>
      <c r="P7680" s="260" t="e">
        <f t="shared" si="363"/>
        <v>#NUM!</v>
      </c>
      <c r="S7680" s="272"/>
    </row>
    <row r="7681" spans="1:19">
      <c r="A7681" s="161" t="s">
        <v>8913</v>
      </c>
      <c r="C7681" s="161" t="s">
        <v>133</v>
      </c>
      <c r="F7681" s="163" t="s">
        <v>133</v>
      </c>
      <c r="G7681" s="266" t="s">
        <v>133</v>
      </c>
      <c r="H7681" s="163" t="s">
        <v>133</v>
      </c>
      <c r="I7681" s="163" t="s">
        <v>133</v>
      </c>
      <c r="J7681" s="163" t="s">
        <v>133</v>
      </c>
      <c r="K7681" s="164">
        <f t="shared" si="364"/>
        <v>0</v>
      </c>
      <c r="L7681" s="165">
        <f t="shared" si="365"/>
        <v>0</v>
      </c>
      <c r="M7681" s="172">
        <v>127</v>
      </c>
      <c r="N7681" s="172">
        <v>64</v>
      </c>
      <c r="O7681" s="167" t="s">
        <v>133</v>
      </c>
      <c r="P7681" s="260" t="e">
        <f t="shared" si="363"/>
        <v>#NUM!</v>
      </c>
      <c r="S7681" s="272"/>
    </row>
    <row r="7682" spans="1:19">
      <c r="A7682" s="161" t="s">
        <v>8914</v>
      </c>
      <c r="C7682" s="161" t="s">
        <v>133</v>
      </c>
      <c r="F7682" s="163" t="s">
        <v>133</v>
      </c>
      <c r="G7682" s="266" t="s">
        <v>133</v>
      </c>
      <c r="H7682" s="163" t="s">
        <v>133</v>
      </c>
      <c r="I7682" s="163" t="s">
        <v>133</v>
      </c>
      <c r="J7682" s="163" t="s">
        <v>133</v>
      </c>
      <c r="K7682" s="164">
        <f t="shared" si="364"/>
        <v>0</v>
      </c>
      <c r="L7682" s="165">
        <f t="shared" si="365"/>
        <v>0</v>
      </c>
      <c r="M7682" s="172">
        <v>127</v>
      </c>
      <c r="N7682" s="172">
        <v>64</v>
      </c>
      <c r="O7682" s="167" t="s">
        <v>133</v>
      </c>
      <c r="P7682" s="260" t="e">
        <f t="shared" si="363"/>
        <v>#NUM!</v>
      </c>
      <c r="S7682" s="272"/>
    </row>
    <row r="7683" spans="1:19">
      <c r="A7683" s="161" t="s">
        <v>8915</v>
      </c>
      <c r="C7683" s="161" t="s">
        <v>133</v>
      </c>
      <c r="F7683" s="163" t="s">
        <v>133</v>
      </c>
      <c r="G7683" s="266" t="s">
        <v>133</v>
      </c>
      <c r="H7683" s="163" t="s">
        <v>133</v>
      </c>
      <c r="I7683" s="163" t="s">
        <v>133</v>
      </c>
      <c r="J7683" s="163" t="s">
        <v>133</v>
      </c>
      <c r="K7683" s="164">
        <f t="shared" si="364"/>
        <v>0</v>
      </c>
      <c r="L7683" s="165">
        <f t="shared" si="365"/>
        <v>0</v>
      </c>
      <c r="M7683" s="172">
        <v>127</v>
      </c>
      <c r="N7683" s="172">
        <v>64</v>
      </c>
      <c r="O7683" s="167" t="s">
        <v>133</v>
      </c>
      <c r="P7683" s="260" t="e">
        <f t="shared" si="363"/>
        <v>#NUM!</v>
      </c>
      <c r="S7683" s="272"/>
    </row>
    <row r="7684" spans="1:19">
      <c r="A7684" s="161" t="s">
        <v>8916</v>
      </c>
      <c r="C7684" s="161" t="s">
        <v>133</v>
      </c>
      <c r="F7684" s="163" t="s">
        <v>133</v>
      </c>
      <c r="G7684" s="266" t="s">
        <v>133</v>
      </c>
      <c r="H7684" s="163" t="s">
        <v>133</v>
      </c>
      <c r="I7684" s="163" t="s">
        <v>133</v>
      </c>
      <c r="J7684" s="163" t="s">
        <v>133</v>
      </c>
      <c r="K7684" s="164">
        <f t="shared" si="364"/>
        <v>0</v>
      </c>
      <c r="L7684" s="165">
        <f t="shared" si="365"/>
        <v>0</v>
      </c>
      <c r="M7684" s="172">
        <v>127</v>
      </c>
      <c r="N7684" s="172">
        <v>64</v>
      </c>
      <c r="O7684" s="167" t="s">
        <v>133</v>
      </c>
      <c r="P7684" s="260" t="e">
        <f t="shared" si="363"/>
        <v>#NUM!</v>
      </c>
      <c r="S7684" s="272"/>
    </row>
    <row r="7685" spans="1:19">
      <c r="A7685" s="161" t="s">
        <v>8917</v>
      </c>
      <c r="C7685" s="161" t="s">
        <v>133</v>
      </c>
      <c r="F7685" s="163" t="s">
        <v>133</v>
      </c>
      <c r="G7685" s="266" t="s">
        <v>133</v>
      </c>
      <c r="H7685" s="163" t="s">
        <v>133</v>
      </c>
      <c r="I7685" s="163" t="s">
        <v>133</v>
      </c>
      <c r="J7685" s="163" t="s">
        <v>133</v>
      </c>
      <c r="K7685" s="164">
        <f t="shared" si="364"/>
        <v>0</v>
      </c>
      <c r="L7685" s="165">
        <f t="shared" si="365"/>
        <v>0</v>
      </c>
      <c r="M7685" s="172">
        <v>127</v>
      </c>
      <c r="N7685" s="172">
        <v>64</v>
      </c>
      <c r="O7685" s="167" t="s">
        <v>133</v>
      </c>
      <c r="P7685" s="260" t="e">
        <f t="shared" si="363"/>
        <v>#NUM!</v>
      </c>
      <c r="S7685" s="272"/>
    </row>
    <row r="7686" spans="1:19">
      <c r="A7686" s="161" t="s">
        <v>8918</v>
      </c>
      <c r="C7686" s="161" t="s">
        <v>133</v>
      </c>
      <c r="F7686" s="163" t="s">
        <v>133</v>
      </c>
      <c r="G7686" s="266" t="s">
        <v>133</v>
      </c>
      <c r="H7686" s="163" t="s">
        <v>133</v>
      </c>
      <c r="I7686" s="163" t="s">
        <v>133</v>
      </c>
      <c r="J7686" s="163" t="s">
        <v>133</v>
      </c>
      <c r="K7686" s="164">
        <f t="shared" si="364"/>
        <v>0</v>
      </c>
      <c r="L7686" s="165">
        <f t="shared" si="365"/>
        <v>0</v>
      </c>
      <c r="M7686" s="172">
        <v>127</v>
      </c>
      <c r="N7686" s="172">
        <v>64</v>
      </c>
      <c r="O7686" s="167" t="s">
        <v>133</v>
      </c>
      <c r="P7686" s="260" t="e">
        <f t="shared" si="363"/>
        <v>#NUM!</v>
      </c>
      <c r="S7686" s="272"/>
    </row>
    <row r="7687" spans="1:19">
      <c r="A7687" s="161" t="s">
        <v>8919</v>
      </c>
      <c r="C7687" s="161" t="s">
        <v>133</v>
      </c>
      <c r="F7687" s="163" t="s">
        <v>133</v>
      </c>
      <c r="G7687" s="266" t="s">
        <v>133</v>
      </c>
      <c r="H7687" s="163" t="s">
        <v>133</v>
      </c>
      <c r="I7687" s="163" t="s">
        <v>133</v>
      </c>
      <c r="J7687" s="163" t="s">
        <v>133</v>
      </c>
      <c r="K7687" s="164">
        <f t="shared" si="364"/>
        <v>0</v>
      </c>
      <c r="L7687" s="165">
        <f t="shared" si="365"/>
        <v>0</v>
      </c>
      <c r="M7687" s="172">
        <v>127</v>
      </c>
      <c r="N7687" s="172">
        <v>64</v>
      </c>
      <c r="O7687" s="167" t="s">
        <v>133</v>
      </c>
      <c r="P7687" s="260" t="e">
        <f t="shared" si="363"/>
        <v>#NUM!</v>
      </c>
      <c r="S7687" s="272"/>
    </row>
    <row r="7688" spans="1:19">
      <c r="A7688" s="161" t="s">
        <v>8920</v>
      </c>
      <c r="C7688" s="161" t="s">
        <v>133</v>
      </c>
      <c r="F7688" s="163" t="s">
        <v>133</v>
      </c>
      <c r="G7688" s="266" t="s">
        <v>133</v>
      </c>
      <c r="H7688" s="163" t="s">
        <v>133</v>
      </c>
      <c r="I7688" s="163" t="s">
        <v>133</v>
      </c>
      <c r="J7688" s="163" t="s">
        <v>133</v>
      </c>
      <c r="K7688" s="164">
        <f t="shared" si="364"/>
        <v>0</v>
      </c>
      <c r="L7688" s="165">
        <f t="shared" si="365"/>
        <v>0</v>
      </c>
      <c r="M7688" s="172">
        <v>127</v>
      </c>
      <c r="N7688" s="172">
        <v>64</v>
      </c>
      <c r="O7688" s="167" t="s">
        <v>133</v>
      </c>
      <c r="P7688" s="260" t="e">
        <f t="shared" si="363"/>
        <v>#NUM!</v>
      </c>
      <c r="S7688" s="272"/>
    </row>
    <row r="7689" spans="1:19">
      <c r="A7689" s="161" t="s">
        <v>8921</v>
      </c>
      <c r="C7689" s="161" t="s">
        <v>133</v>
      </c>
      <c r="F7689" s="163" t="s">
        <v>133</v>
      </c>
      <c r="G7689" s="266" t="s">
        <v>133</v>
      </c>
      <c r="H7689" s="163" t="s">
        <v>133</v>
      </c>
      <c r="I7689" s="163" t="s">
        <v>133</v>
      </c>
      <c r="J7689" s="163" t="s">
        <v>133</v>
      </c>
      <c r="K7689" s="164">
        <f t="shared" si="364"/>
        <v>0</v>
      </c>
      <c r="L7689" s="165">
        <f t="shared" si="365"/>
        <v>0</v>
      </c>
      <c r="M7689" s="172">
        <v>127</v>
      </c>
      <c r="N7689" s="172">
        <v>64</v>
      </c>
      <c r="O7689" s="167" t="s">
        <v>133</v>
      </c>
      <c r="P7689" s="260" t="e">
        <f t="shared" si="363"/>
        <v>#NUM!</v>
      </c>
      <c r="S7689" s="272"/>
    </row>
    <row r="7690" spans="1:19">
      <c r="A7690" s="161" t="s">
        <v>8922</v>
      </c>
      <c r="C7690" s="161" t="s">
        <v>133</v>
      </c>
      <c r="F7690" s="163" t="s">
        <v>133</v>
      </c>
      <c r="G7690" s="266" t="s">
        <v>133</v>
      </c>
      <c r="H7690" s="163" t="s">
        <v>133</v>
      </c>
      <c r="I7690" s="163" t="s">
        <v>133</v>
      </c>
      <c r="J7690" s="163" t="s">
        <v>133</v>
      </c>
      <c r="K7690" s="164">
        <f t="shared" si="364"/>
        <v>0</v>
      </c>
      <c r="L7690" s="165">
        <f t="shared" si="365"/>
        <v>0</v>
      </c>
      <c r="M7690" s="172">
        <v>127</v>
      </c>
      <c r="N7690" s="172">
        <v>64</v>
      </c>
      <c r="O7690" s="167" t="s">
        <v>133</v>
      </c>
      <c r="P7690" s="260" t="e">
        <f t="shared" si="363"/>
        <v>#NUM!</v>
      </c>
      <c r="S7690" s="272"/>
    </row>
    <row r="7691" spans="1:19">
      <c r="A7691" s="161" t="s">
        <v>8923</v>
      </c>
      <c r="C7691" s="161" t="s">
        <v>133</v>
      </c>
      <c r="F7691" s="163" t="s">
        <v>133</v>
      </c>
      <c r="G7691" s="266" t="s">
        <v>133</v>
      </c>
      <c r="H7691" s="163" t="s">
        <v>133</v>
      </c>
      <c r="I7691" s="163" t="s">
        <v>133</v>
      </c>
      <c r="J7691" s="163" t="s">
        <v>133</v>
      </c>
      <c r="K7691" s="164">
        <f t="shared" si="364"/>
        <v>0</v>
      </c>
      <c r="L7691" s="165">
        <f t="shared" si="365"/>
        <v>0</v>
      </c>
      <c r="M7691" s="172">
        <v>127</v>
      </c>
      <c r="N7691" s="172">
        <v>64</v>
      </c>
      <c r="O7691" s="167" t="s">
        <v>133</v>
      </c>
      <c r="P7691" s="260" t="e">
        <f t="shared" si="363"/>
        <v>#NUM!</v>
      </c>
      <c r="S7691" s="272"/>
    </row>
    <row r="7692" spans="1:19">
      <c r="A7692" s="161" t="s">
        <v>8924</v>
      </c>
      <c r="C7692" s="161" t="s">
        <v>133</v>
      </c>
      <c r="F7692" s="163" t="s">
        <v>133</v>
      </c>
      <c r="G7692" s="266" t="s">
        <v>133</v>
      </c>
      <c r="H7692" s="163" t="s">
        <v>133</v>
      </c>
      <c r="I7692" s="163" t="s">
        <v>133</v>
      </c>
      <c r="J7692" s="163" t="s">
        <v>133</v>
      </c>
      <c r="K7692" s="164">
        <f t="shared" si="364"/>
        <v>0</v>
      </c>
      <c r="L7692" s="165">
        <f t="shared" si="365"/>
        <v>0</v>
      </c>
      <c r="M7692" s="172">
        <v>127</v>
      </c>
      <c r="N7692" s="172">
        <v>64</v>
      </c>
      <c r="O7692" s="167" t="s">
        <v>133</v>
      </c>
      <c r="P7692" s="260" t="e">
        <f t="shared" si="363"/>
        <v>#NUM!</v>
      </c>
      <c r="S7692" s="272"/>
    </row>
    <row r="7693" spans="1:19">
      <c r="A7693" s="161" t="s">
        <v>8925</v>
      </c>
      <c r="C7693" s="161" t="s">
        <v>133</v>
      </c>
      <c r="F7693" s="163" t="s">
        <v>133</v>
      </c>
      <c r="G7693" s="266" t="s">
        <v>133</v>
      </c>
      <c r="H7693" s="163" t="s">
        <v>133</v>
      </c>
      <c r="I7693" s="163" t="s">
        <v>133</v>
      </c>
      <c r="J7693" s="163" t="s">
        <v>133</v>
      </c>
      <c r="K7693" s="164">
        <f t="shared" si="364"/>
        <v>0</v>
      </c>
      <c r="L7693" s="165">
        <f t="shared" si="365"/>
        <v>0</v>
      </c>
      <c r="M7693" s="172">
        <v>127</v>
      </c>
      <c r="N7693" s="172">
        <v>64</v>
      </c>
      <c r="O7693" s="167" t="s">
        <v>133</v>
      </c>
      <c r="P7693" s="260" t="e">
        <f t="shared" si="363"/>
        <v>#NUM!</v>
      </c>
      <c r="S7693" s="272"/>
    </row>
    <row r="7694" spans="1:19">
      <c r="A7694" s="161" t="s">
        <v>8926</v>
      </c>
      <c r="C7694" s="161" t="s">
        <v>133</v>
      </c>
      <c r="F7694" s="163" t="s">
        <v>133</v>
      </c>
      <c r="G7694" s="266" t="s">
        <v>133</v>
      </c>
      <c r="H7694" s="163" t="s">
        <v>133</v>
      </c>
      <c r="I7694" s="163" t="s">
        <v>133</v>
      </c>
      <c r="J7694" s="163" t="s">
        <v>133</v>
      </c>
      <c r="K7694" s="164">
        <f t="shared" si="364"/>
        <v>0</v>
      </c>
      <c r="L7694" s="165">
        <f t="shared" si="365"/>
        <v>0</v>
      </c>
      <c r="M7694" s="172">
        <v>127</v>
      </c>
      <c r="N7694" s="172">
        <v>64</v>
      </c>
      <c r="O7694" s="167" t="s">
        <v>133</v>
      </c>
      <c r="P7694" s="260" t="e">
        <f t="shared" si="363"/>
        <v>#NUM!</v>
      </c>
      <c r="S7694" s="272"/>
    </row>
    <row r="7695" spans="1:19">
      <c r="A7695" s="161" t="s">
        <v>8927</v>
      </c>
      <c r="C7695" s="161" t="s">
        <v>133</v>
      </c>
      <c r="F7695" s="163" t="s">
        <v>133</v>
      </c>
      <c r="G7695" s="266" t="s">
        <v>133</v>
      </c>
      <c r="H7695" s="163" t="s">
        <v>133</v>
      </c>
      <c r="I7695" s="163" t="s">
        <v>133</v>
      </c>
      <c r="J7695" s="163" t="s">
        <v>133</v>
      </c>
      <c r="K7695" s="164">
        <f t="shared" si="364"/>
        <v>0</v>
      </c>
      <c r="L7695" s="165">
        <f t="shared" si="365"/>
        <v>0</v>
      </c>
      <c r="M7695" s="172">
        <v>127</v>
      </c>
      <c r="N7695" s="172">
        <v>64</v>
      </c>
      <c r="O7695" s="167" t="s">
        <v>133</v>
      </c>
      <c r="P7695" s="260" t="e">
        <f t="shared" ref="P7695:P7758" si="366">MEDIAN(Q7695:R7695)</f>
        <v>#NUM!</v>
      </c>
      <c r="S7695" s="272"/>
    </row>
    <row r="7696" spans="1:19">
      <c r="A7696" s="161" t="s">
        <v>8928</v>
      </c>
      <c r="C7696" s="161" t="s">
        <v>133</v>
      </c>
      <c r="F7696" s="163" t="s">
        <v>133</v>
      </c>
      <c r="G7696" s="266" t="s">
        <v>133</v>
      </c>
      <c r="H7696" s="163" t="s">
        <v>133</v>
      </c>
      <c r="I7696" s="163" t="s">
        <v>133</v>
      </c>
      <c r="J7696" s="163" t="s">
        <v>133</v>
      </c>
      <c r="K7696" s="164">
        <f t="shared" ref="K7696:K7759" si="367">IF(OR(D7696="n/a",D7696="nd"),0,D7696)+IF(OR(I7696="n/a",I7696="nd"),0,I7696)</f>
        <v>0</v>
      </c>
      <c r="L7696" s="165">
        <f t="shared" ref="L7696:L7759" si="368">SQRT(SUMSQ(IF(OR(E7696="n/a",E7696="nd"),0,E7696),IF(OR(F7696="n/a",F7696="nd"),0,F7696),IF(OR(J7696="n/a",J7696="nd"),0,J7696)))</f>
        <v>0</v>
      </c>
      <c r="M7696" s="172">
        <v>127</v>
      </c>
      <c r="N7696" s="172">
        <v>64</v>
      </c>
      <c r="O7696" s="167" t="s">
        <v>133</v>
      </c>
      <c r="P7696" s="260" t="e">
        <f t="shared" si="366"/>
        <v>#NUM!</v>
      </c>
      <c r="S7696" s="272"/>
    </row>
    <row r="7697" spans="1:19">
      <c r="A7697" s="161" t="s">
        <v>8929</v>
      </c>
      <c r="C7697" s="161" t="s">
        <v>133</v>
      </c>
      <c r="F7697" s="163" t="s">
        <v>133</v>
      </c>
      <c r="G7697" s="266" t="s">
        <v>133</v>
      </c>
      <c r="H7697" s="163" t="s">
        <v>133</v>
      </c>
      <c r="I7697" s="163" t="s">
        <v>133</v>
      </c>
      <c r="J7697" s="163" t="s">
        <v>133</v>
      </c>
      <c r="K7697" s="164">
        <f t="shared" si="367"/>
        <v>0</v>
      </c>
      <c r="L7697" s="165">
        <f t="shared" si="368"/>
        <v>0</v>
      </c>
      <c r="M7697" s="172">
        <v>127</v>
      </c>
      <c r="N7697" s="172">
        <v>64</v>
      </c>
      <c r="O7697" s="167" t="s">
        <v>133</v>
      </c>
      <c r="P7697" s="260" t="e">
        <f t="shared" si="366"/>
        <v>#NUM!</v>
      </c>
      <c r="S7697" s="272"/>
    </row>
    <row r="7698" spans="1:19">
      <c r="A7698" s="161" t="s">
        <v>8930</v>
      </c>
      <c r="C7698" s="161" t="s">
        <v>133</v>
      </c>
      <c r="F7698" s="163" t="s">
        <v>133</v>
      </c>
      <c r="G7698" s="266" t="s">
        <v>133</v>
      </c>
      <c r="H7698" s="163" t="s">
        <v>133</v>
      </c>
      <c r="I7698" s="163" t="s">
        <v>133</v>
      </c>
      <c r="J7698" s="163" t="s">
        <v>133</v>
      </c>
      <c r="K7698" s="164">
        <f t="shared" si="367"/>
        <v>0</v>
      </c>
      <c r="L7698" s="165">
        <f t="shared" si="368"/>
        <v>0</v>
      </c>
      <c r="M7698" s="172">
        <v>127</v>
      </c>
      <c r="N7698" s="172">
        <v>64</v>
      </c>
      <c r="O7698" s="167" t="s">
        <v>133</v>
      </c>
      <c r="P7698" s="260" t="e">
        <f t="shared" si="366"/>
        <v>#NUM!</v>
      </c>
      <c r="S7698" s="272"/>
    </row>
    <row r="7699" spans="1:19">
      <c r="A7699" s="161" t="s">
        <v>8931</v>
      </c>
      <c r="C7699" s="161" t="s">
        <v>133</v>
      </c>
      <c r="F7699" s="163" t="s">
        <v>133</v>
      </c>
      <c r="G7699" s="266" t="s">
        <v>133</v>
      </c>
      <c r="H7699" s="163" t="s">
        <v>133</v>
      </c>
      <c r="I7699" s="163" t="s">
        <v>133</v>
      </c>
      <c r="J7699" s="163" t="s">
        <v>133</v>
      </c>
      <c r="K7699" s="164">
        <f t="shared" si="367"/>
        <v>0</v>
      </c>
      <c r="L7699" s="165">
        <f t="shared" si="368"/>
        <v>0</v>
      </c>
      <c r="M7699" s="172">
        <v>127</v>
      </c>
      <c r="N7699" s="172">
        <v>64</v>
      </c>
      <c r="O7699" s="167" t="s">
        <v>133</v>
      </c>
      <c r="P7699" s="260" t="e">
        <f t="shared" si="366"/>
        <v>#NUM!</v>
      </c>
      <c r="S7699" s="272"/>
    </row>
    <row r="7700" spans="1:19">
      <c r="A7700" s="161" t="s">
        <v>8932</v>
      </c>
      <c r="C7700" s="161" t="s">
        <v>133</v>
      </c>
      <c r="F7700" s="163" t="s">
        <v>133</v>
      </c>
      <c r="G7700" s="266" t="s">
        <v>133</v>
      </c>
      <c r="H7700" s="163" t="s">
        <v>133</v>
      </c>
      <c r="I7700" s="163" t="s">
        <v>133</v>
      </c>
      <c r="J7700" s="163" t="s">
        <v>133</v>
      </c>
      <c r="K7700" s="164">
        <f t="shared" si="367"/>
        <v>0</v>
      </c>
      <c r="L7700" s="165">
        <f t="shared" si="368"/>
        <v>0</v>
      </c>
      <c r="M7700" s="172">
        <v>127</v>
      </c>
      <c r="N7700" s="172">
        <v>64</v>
      </c>
      <c r="O7700" s="167" t="s">
        <v>133</v>
      </c>
      <c r="P7700" s="260" t="e">
        <f t="shared" si="366"/>
        <v>#NUM!</v>
      </c>
      <c r="S7700" s="272"/>
    </row>
    <row r="7701" spans="1:19">
      <c r="A7701" s="161" t="s">
        <v>8933</v>
      </c>
      <c r="C7701" s="161" t="s">
        <v>133</v>
      </c>
      <c r="F7701" s="163" t="s">
        <v>133</v>
      </c>
      <c r="G7701" s="266" t="s">
        <v>133</v>
      </c>
      <c r="H7701" s="163" t="s">
        <v>133</v>
      </c>
      <c r="I7701" s="163" t="s">
        <v>133</v>
      </c>
      <c r="J7701" s="163" t="s">
        <v>133</v>
      </c>
      <c r="K7701" s="164">
        <f t="shared" si="367"/>
        <v>0</v>
      </c>
      <c r="L7701" s="165">
        <f t="shared" si="368"/>
        <v>0</v>
      </c>
      <c r="M7701" s="172">
        <v>127</v>
      </c>
      <c r="N7701" s="172">
        <v>64</v>
      </c>
      <c r="O7701" s="167" t="s">
        <v>133</v>
      </c>
      <c r="P7701" s="260" t="e">
        <f t="shared" si="366"/>
        <v>#NUM!</v>
      </c>
      <c r="S7701" s="272"/>
    </row>
    <row r="7702" spans="1:19">
      <c r="A7702" s="161" t="s">
        <v>8934</v>
      </c>
      <c r="C7702" s="161" t="s">
        <v>133</v>
      </c>
      <c r="F7702" s="163" t="s">
        <v>133</v>
      </c>
      <c r="G7702" s="266" t="s">
        <v>133</v>
      </c>
      <c r="H7702" s="163" t="s">
        <v>133</v>
      </c>
      <c r="I7702" s="163" t="s">
        <v>133</v>
      </c>
      <c r="J7702" s="163" t="s">
        <v>133</v>
      </c>
      <c r="K7702" s="164">
        <f t="shared" si="367"/>
        <v>0</v>
      </c>
      <c r="L7702" s="165">
        <f t="shared" si="368"/>
        <v>0</v>
      </c>
      <c r="M7702" s="172">
        <v>127</v>
      </c>
      <c r="N7702" s="172">
        <v>64</v>
      </c>
      <c r="O7702" s="167" t="s">
        <v>133</v>
      </c>
      <c r="P7702" s="260" t="e">
        <f t="shared" si="366"/>
        <v>#NUM!</v>
      </c>
      <c r="S7702" s="272"/>
    </row>
    <row r="7703" spans="1:19">
      <c r="A7703" s="161" t="s">
        <v>8935</v>
      </c>
      <c r="C7703" s="161" t="s">
        <v>133</v>
      </c>
      <c r="F7703" s="163" t="s">
        <v>133</v>
      </c>
      <c r="G7703" s="266" t="s">
        <v>133</v>
      </c>
      <c r="H7703" s="163" t="s">
        <v>133</v>
      </c>
      <c r="I7703" s="163" t="s">
        <v>133</v>
      </c>
      <c r="J7703" s="163" t="s">
        <v>133</v>
      </c>
      <c r="K7703" s="164">
        <f t="shared" si="367"/>
        <v>0</v>
      </c>
      <c r="L7703" s="165">
        <f t="shared" si="368"/>
        <v>0</v>
      </c>
      <c r="M7703" s="172">
        <v>127</v>
      </c>
      <c r="N7703" s="172">
        <v>64</v>
      </c>
      <c r="O7703" s="167" t="s">
        <v>133</v>
      </c>
      <c r="P7703" s="260" t="e">
        <f t="shared" si="366"/>
        <v>#NUM!</v>
      </c>
      <c r="S7703" s="272"/>
    </row>
    <row r="7704" spans="1:19">
      <c r="A7704" s="161" t="s">
        <v>8936</v>
      </c>
      <c r="C7704" s="161" t="s">
        <v>133</v>
      </c>
      <c r="F7704" s="163" t="s">
        <v>133</v>
      </c>
      <c r="G7704" s="266" t="s">
        <v>133</v>
      </c>
      <c r="H7704" s="163" t="s">
        <v>133</v>
      </c>
      <c r="I7704" s="163" t="s">
        <v>133</v>
      </c>
      <c r="J7704" s="163" t="s">
        <v>133</v>
      </c>
      <c r="K7704" s="164">
        <f t="shared" si="367"/>
        <v>0</v>
      </c>
      <c r="L7704" s="165">
        <f t="shared" si="368"/>
        <v>0</v>
      </c>
      <c r="M7704" s="172">
        <v>127</v>
      </c>
      <c r="N7704" s="172">
        <v>64</v>
      </c>
      <c r="O7704" s="167" t="s">
        <v>133</v>
      </c>
      <c r="P7704" s="260" t="e">
        <f t="shared" si="366"/>
        <v>#NUM!</v>
      </c>
      <c r="S7704" s="272"/>
    </row>
    <row r="7705" spans="1:19">
      <c r="A7705" s="161" t="s">
        <v>8937</v>
      </c>
      <c r="C7705" s="161" t="s">
        <v>133</v>
      </c>
      <c r="F7705" s="163" t="s">
        <v>133</v>
      </c>
      <c r="G7705" s="266" t="s">
        <v>133</v>
      </c>
      <c r="H7705" s="163" t="s">
        <v>133</v>
      </c>
      <c r="I7705" s="163" t="s">
        <v>133</v>
      </c>
      <c r="J7705" s="163" t="s">
        <v>133</v>
      </c>
      <c r="K7705" s="164">
        <f t="shared" si="367"/>
        <v>0</v>
      </c>
      <c r="L7705" s="165">
        <f t="shared" si="368"/>
        <v>0</v>
      </c>
      <c r="M7705" s="172">
        <v>127</v>
      </c>
      <c r="N7705" s="172">
        <v>64</v>
      </c>
      <c r="O7705" s="167" t="s">
        <v>133</v>
      </c>
      <c r="P7705" s="260" t="e">
        <f t="shared" si="366"/>
        <v>#NUM!</v>
      </c>
      <c r="S7705" s="272"/>
    </row>
    <row r="7706" spans="1:19">
      <c r="A7706" s="161" t="s">
        <v>8938</v>
      </c>
      <c r="C7706" s="161" t="s">
        <v>133</v>
      </c>
      <c r="F7706" s="163" t="s">
        <v>133</v>
      </c>
      <c r="G7706" s="266" t="s">
        <v>133</v>
      </c>
      <c r="H7706" s="163" t="s">
        <v>133</v>
      </c>
      <c r="I7706" s="163" t="s">
        <v>133</v>
      </c>
      <c r="J7706" s="163" t="s">
        <v>133</v>
      </c>
      <c r="K7706" s="164">
        <f t="shared" si="367"/>
        <v>0</v>
      </c>
      <c r="L7706" s="165">
        <f t="shared" si="368"/>
        <v>0</v>
      </c>
      <c r="M7706" s="172">
        <v>127</v>
      </c>
      <c r="N7706" s="172">
        <v>64</v>
      </c>
      <c r="O7706" s="167" t="s">
        <v>133</v>
      </c>
      <c r="P7706" s="260" t="e">
        <f t="shared" si="366"/>
        <v>#NUM!</v>
      </c>
      <c r="S7706" s="272"/>
    </row>
    <row r="7707" spans="1:19">
      <c r="A7707" s="161" t="s">
        <v>8939</v>
      </c>
      <c r="C7707" s="161" t="s">
        <v>133</v>
      </c>
      <c r="F7707" s="163" t="s">
        <v>133</v>
      </c>
      <c r="G7707" s="266" t="s">
        <v>133</v>
      </c>
      <c r="H7707" s="163" t="s">
        <v>133</v>
      </c>
      <c r="I7707" s="163" t="s">
        <v>133</v>
      </c>
      <c r="J7707" s="163" t="s">
        <v>133</v>
      </c>
      <c r="K7707" s="164">
        <f t="shared" si="367"/>
        <v>0</v>
      </c>
      <c r="L7707" s="165">
        <f t="shared" si="368"/>
        <v>0</v>
      </c>
      <c r="M7707" s="172">
        <v>127</v>
      </c>
      <c r="N7707" s="172">
        <v>64</v>
      </c>
      <c r="O7707" s="167" t="s">
        <v>133</v>
      </c>
      <c r="P7707" s="260" t="e">
        <f t="shared" si="366"/>
        <v>#NUM!</v>
      </c>
      <c r="S7707" s="272"/>
    </row>
    <row r="7708" spans="1:19">
      <c r="A7708" s="161" t="s">
        <v>8940</v>
      </c>
      <c r="C7708" s="161" t="s">
        <v>133</v>
      </c>
      <c r="F7708" s="163" t="s">
        <v>133</v>
      </c>
      <c r="G7708" s="266" t="s">
        <v>133</v>
      </c>
      <c r="H7708" s="163" t="s">
        <v>133</v>
      </c>
      <c r="I7708" s="163" t="s">
        <v>133</v>
      </c>
      <c r="J7708" s="163" t="s">
        <v>133</v>
      </c>
      <c r="K7708" s="164">
        <f t="shared" si="367"/>
        <v>0</v>
      </c>
      <c r="L7708" s="165">
        <f t="shared" si="368"/>
        <v>0</v>
      </c>
      <c r="M7708" s="172">
        <v>127</v>
      </c>
      <c r="N7708" s="172">
        <v>64</v>
      </c>
      <c r="O7708" s="167" t="s">
        <v>133</v>
      </c>
      <c r="P7708" s="260" t="e">
        <f t="shared" si="366"/>
        <v>#NUM!</v>
      </c>
      <c r="S7708" s="272"/>
    </row>
    <row r="7709" spans="1:19">
      <c r="A7709" s="161" t="s">
        <v>8941</v>
      </c>
      <c r="C7709" s="161" t="s">
        <v>133</v>
      </c>
      <c r="F7709" s="163" t="s">
        <v>133</v>
      </c>
      <c r="G7709" s="266" t="s">
        <v>133</v>
      </c>
      <c r="H7709" s="163" t="s">
        <v>133</v>
      </c>
      <c r="I7709" s="163" t="s">
        <v>133</v>
      </c>
      <c r="J7709" s="163" t="s">
        <v>133</v>
      </c>
      <c r="K7709" s="164">
        <f t="shared" si="367"/>
        <v>0</v>
      </c>
      <c r="L7709" s="165">
        <f t="shared" si="368"/>
        <v>0</v>
      </c>
      <c r="M7709" s="172">
        <v>127</v>
      </c>
      <c r="N7709" s="172">
        <v>64</v>
      </c>
      <c r="O7709" s="167" t="s">
        <v>133</v>
      </c>
      <c r="P7709" s="260" t="e">
        <f t="shared" si="366"/>
        <v>#NUM!</v>
      </c>
      <c r="S7709" s="272"/>
    </row>
    <row r="7710" spans="1:19">
      <c r="A7710" s="161" t="s">
        <v>8942</v>
      </c>
      <c r="C7710" s="161" t="s">
        <v>133</v>
      </c>
      <c r="F7710" s="163" t="s">
        <v>133</v>
      </c>
      <c r="G7710" s="266" t="s">
        <v>133</v>
      </c>
      <c r="H7710" s="163" t="s">
        <v>133</v>
      </c>
      <c r="I7710" s="163" t="s">
        <v>133</v>
      </c>
      <c r="J7710" s="163" t="s">
        <v>133</v>
      </c>
      <c r="K7710" s="164">
        <f t="shared" si="367"/>
        <v>0</v>
      </c>
      <c r="L7710" s="165">
        <f t="shared" si="368"/>
        <v>0</v>
      </c>
      <c r="M7710" s="172">
        <v>127</v>
      </c>
      <c r="N7710" s="172">
        <v>64</v>
      </c>
      <c r="O7710" s="167" t="s">
        <v>133</v>
      </c>
      <c r="P7710" s="260" t="e">
        <f t="shared" si="366"/>
        <v>#NUM!</v>
      </c>
      <c r="S7710" s="272"/>
    </row>
    <row r="7711" spans="1:19">
      <c r="A7711" s="161" t="s">
        <v>8943</v>
      </c>
      <c r="C7711" s="161" t="s">
        <v>133</v>
      </c>
      <c r="F7711" s="163" t="s">
        <v>133</v>
      </c>
      <c r="G7711" s="266" t="s">
        <v>133</v>
      </c>
      <c r="H7711" s="163" t="s">
        <v>133</v>
      </c>
      <c r="I7711" s="163" t="s">
        <v>133</v>
      </c>
      <c r="J7711" s="163" t="s">
        <v>133</v>
      </c>
      <c r="K7711" s="164">
        <f t="shared" si="367"/>
        <v>0</v>
      </c>
      <c r="L7711" s="165">
        <f t="shared" si="368"/>
        <v>0</v>
      </c>
      <c r="M7711" s="172">
        <v>127</v>
      </c>
      <c r="N7711" s="172">
        <v>64</v>
      </c>
      <c r="O7711" s="167" t="s">
        <v>133</v>
      </c>
      <c r="P7711" s="260" t="e">
        <f t="shared" si="366"/>
        <v>#NUM!</v>
      </c>
      <c r="S7711" s="272"/>
    </row>
    <row r="7712" spans="1:19">
      <c r="A7712" s="161" t="s">
        <v>8944</v>
      </c>
      <c r="C7712" s="161" t="s">
        <v>133</v>
      </c>
      <c r="F7712" s="163" t="s">
        <v>133</v>
      </c>
      <c r="G7712" s="266" t="s">
        <v>133</v>
      </c>
      <c r="H7712" s="163" t="s">
        <v>133</v>
      </c>
      <c r="I7712" s="163" t="s">
        <v>133</v>
      </c>
      <c r="J7712" s="163" t="s">
        <v>133</v>
      </c>
      <c r="K7712" s="164">
        <f t="shared" si="367"/>
        <v>0</v>
      </c>
      <c r="L7712" s="165">
        <f t="shared" si="368"/>
        <v>0</v>
      </c>
      <c r="M7712" s="172">
        <v>127</v>
      </c>
      <c r="N7712" s="172">
        <v>64</v>
      </c>
      <c r="O7712" s="167" t="s">
        <v>133</v>
      </c>
      <c r="P7712" s="260" t="e">
        <f t="shared" si="366"/>
        <v>#NUM!</v>
      </c>
      <c r="S7712" s="272"/>
    </row>
    <row r="7713" spans="1:19">
      <c r="A7713" s="161" t="s">
        <v>8945</v>
      </c>
      <c r="C7713" s="161" t="s">
        <v>133</v>
      </c>
      <c r="F7713" s="163" t="s">
        <v>133</v>
      </c>
      <c r="G7713" s="266" t="s">
        <v>133</v>
      </c>
      <c r="H7713" s="163" t="s">
        <v>133</v>
      </c>
      <c r="I7713" s="163" t="s">
        <v>133</v>
      </c>
      <c r="J7713" s="163" t="s">
        <v>133</v>
      </c>
      <c r="K7713" s="164">
        <f t="shared" si="367"/>
        <v>0</v>
      </c>
      <c r="L7713" s="165">
        <f t="shared" si="368"/>
        <v>0</v>
      </c>
      <c r="M7713" s="172">
        <v>127</v>
      </c>
      <c r="N7713" s="172">
        <v>64</v>
      </c>
      <c r="O7713" s="167" t="s">
        <v>133</v>
      </c>
      <c r="P7713" s="260" t="e">
        <f t="shared" si="366"/>
        <v>#NUM!</v>
      </c>
      <c r="S7713" s="272"/>
    </row>
    <row r="7714" spans="1:19">
      <c r="A7714" s="161" t="s">
        <v>8946</v>
      </c>
      <c r="C7714" s="161" t="s">
        <v>133</v>
      </c>
      <c r="F7714" s="163" t="s">
        <v>133</v>
      </c>
      <c r="G7714" s="266" t="s">
        <v>133</v>
      </c>
      <c r="H7714" s="163" t="s">
        <v>133</v>
      </c>
      <c r="I7714" s="163" t="s">
        <v>133</v>
      </c>
      <c r="J7714" s="163" t="s">
        <v>133</v>
      </c>
      <c r="K7714" s="164">
        <f t="shared" si="367"/>
        <v>0</v>
      </c>
      <c r="L7714" s="165">
        <f t="shared" si="368"/>
        <v>0</v>
      </c>
      <c r="M7714" s="172">
        <v>127</v>
      </c>
      <c r="N7714" s="172">
        <v>64</v>
      </c>
      <c r="O7714" s="167" t="s">
        <v>133</v>
      </c>
      <c r="P7714" s="260" t="e">
        <f t="shared" si="366"/>
        <v>#NUM!</v>
      </c>
      <c r="S7714" s="272"/>
    </row>
    <row r="7715" spans="1:19">
      <c r="A7715" s="161" t="s">
        <v>8947</v>
      </c>
      <c r="C7715" s="161" t="s">
        <v>133</v>
      </c>
      <c r="F7715" s="163" t="s">
        <v>133</v>
      </c>
      <c r="G7715" s="266" t="s">
        <v>133</v>
      </c>
      <c r="H7715" s="163" t="s">
        <v>133</v>
      </c>
      <c r="I7715" s="163" t="s">
        <v>133</v>
      </c>
      <c r="J7715" s="163" t="s">
        <v>133</v>
      </c>
      <c r="K7715" s="164">
        <f t="shared" si="367"/>
        <v>0</v>
      </c>
      <c r="L7715" s="165">
        <f t="shared" si="368"/>
        <v>0</v>
      </c>
      <c r="M7715" s="172">
        <v>127</v>
      </c>
      <c r="N7715" s="172">
        <v>64</v>
      </c>
      <c r="O7715" s="167" t="s">
        <v>133</v>
      </c>
      <c r="P7715" s="260" t="e">
        <f t="shared" si="366"/>
        <v>#NUM!</v>
      </c>
      <c r="S7715" s="272"/>
    </row>
    <row r="7716" spans="1:19">
      <c r="A7716" s="161" t="s">
        <v>8948</v>
      </c>
      <c r="C7716" s="161" t="s">
        <v>133</v>
      </c>
      <c r="F7716" s="163" t="s">
        <v>133</v>
      </c>
      <c r="G7716" s="266" t="s">
        <v>133</v>
      </c>
      <c r="H7716" s="163" t="s">
        <v>133</v>
      </c>
      <c r="I7716" s="163" t="s">
        <v>133</v>
      </c>
      <c r="J7716" s="163" t="s">
        <v>133</v>
      </c>
      <c r="K7716" s="164">
        <f t="shared" si="367"/>
        <v>0</v>
      </c>
      <c r="L7716" s="165">
        <f t="shared" si="368"/>
        <v>0</v>
      </c>
      <c r="M7716" s="172">
        <v>127</v>
      </c>
      <c r="N7716" s="172">
        <v>64</v>
      </c>
      <c r="O7716" s="167" t="s">
        <v>133</v>
      </c>
      <c r="P7716" s="260" t="e">
        <f t="shared" si="366"/>
        <v>#NUM!</v>
      </c>
      <c r="S7716" s="272"/>
    </row>
    <row r="7717" spans="1:19">
      <c r="A7717" s="161" t="s">
        <v>8949</v>
      </c>
      <c r="C7717" s="161" t="s">
        <v>133</v>
      </c>
      <c r="F7717" s="163" t="s">
        <v>133</v>
      </c>
      <c r="G7717" s="266" t="s">
        <v>133</v>
      </c>
      <c r="H7717" s="163" t="s">
        <v>133</v>
      </c>
      <c r="I7717" s="163" t="s">
        <v>133</v>
      </c>
      <c r="J7717" s="163" t="s">
        <v>133</v>
      </c>
      <c r="K7717" s="164">
        <f t="shared" si="367"/>
        <v>0</v>
      </c>
      <c r="L7717" s="165">
        <f t="shared" si="368"/>
        <v>0</v>
      </c>
      <c r="M7717" s="172">
        <v>127</v>
      </c>
      <c r="N7717" s="172">
        <v>64</v>
      </c>
      <c r="O7717" s="167" t="s">
        <v>133</v>
      </c>
      <c r="P7717" s="260" t="e">
        <f t="shared" si="366"/>
        <v>#NUM!</v>
      </c>
      <c r="S7717" s="272"/>
    </row>
    <row r="7718" spans="1:19">
      <c r="A7718" s="161" t="s">
        <v>8950</v>
      </c>
      <c r="C7718" s="161" t="s">
        <v>133</v>
      </c>
      <c r="F7718" s="163" t="s">
        <v>133</v>
      </c>
      <c r="G7718" s="266" t="s">
        <v>133</v>
      </c>
      <c r="H7718" s="163" t="s">
        <v>133</v>
      </c>
      <c r="I7718" s="163" t="s">
        <v>133</v>
      </c>
      <c r="J7718" s="163" t="s">
        <v>133</v>
      </c>
      <c r="K7718" s="164">
        <f t="shared" si="367"/>
        <v>0</v>
      </c>
      <c r="L7718" s="165">
        <f t="shared" si="368"/>
        <v>0</v>
      </c>
      <c r="M7718" s="172">
        <v>127</v>
      </c>
      <c r="N7718" s="172">
        <v>64</v>
      </c>
      <c r="O7718" s="167" t="s">
        <v>133</v>
      </c>
      <c r="P7718" s="260" t="e">
        <f t="shared" si="366"/>
        <v>#NUM!</v>
      </c>
      <c r="S7718" s="272"/>
    </row>
    <row r="7719" spans="1:19">
      <c r="A7719" s="161" t="s">
        <v>8951</v>
      </c>
      <c r="C7719" s="161" t="s">
        <v>133</v>
      </c>
      <c r="F7719" s="163" t="s">
        <v>133</v>
      </c>
      <c r="G7719" s="266" t="s">
        <v>133</v>
      </c>
      <c r="H7719" s="163" t="s">
        <v>133</v>
      </c>
      <c r="I7719" s="163" t="s">
        <v>133</v>
      </c>
      <c r="J7719" s="163" t="s">
        <v>133</v>
      </c>
      <c r="K7719" s="164">
        <f t="shared" si="367"/>
        <v>0</v>
      </c>
      <c r="L7719" s="165">
        <f t="shared" si="368"/>
        <v>0</v>
      </c>
      <c r="M7719" s="172">
        <v>127</v>
      </c>
      <c r="N7719" s="172">
        <v>64</v>
      </c>
      <c r="O7719" s="167" t="s">
        <v>133</v>
      </c>
      <c r="P7719" s="260" t="e">
        <f t="shared" si="366"/>
        <v>#NUM!</v>
      </c>
      <c r="S7719" s="272"/>
    </row>
    <row r="7720" spans="1:19">
      <c r="A7720" s="161" t="s">
        <v>8952</v>
      </c>
      <c r="C7720" s="161" t="s">
        <v>133</v>
      </c>
      <c r="F7720" s="163" t="s">
        <v>133</v>
      </c>
      <c r="G7720" s="266" t="s">
        <v>133</v>
      </c>
      <c r="H7720" s="163" t="s">
        <v>133</v>
      </c>
      <c r="I7720" s="163" t="s">
        <v>133</v>
      </c>
      <c r="J7720" s="163" t="s">
        <v>133</v>
      </c>
      <c r="K7720" s="164">
        <f t="shared" si="367"/>
        <v>0</v>
      </c>
      <c r="L7720" s="165">
        <f t="shared" si="368"/>
        <v>0</v>
      </c>
      <c r="M7720" s="172">
        <v>127</v>
      </c>
      <c r="N7720" s="172">
        <v>64</v>
      </c>
      <c r="O7720" s="167" t="s">
        <v>133</v>
      </c>
      <c r="P7720" s="260" t="e">
        <f t="shared" si="366"/>
        <v>#NUM!</v>
      </c>
      <c r="S7720" s="272"/>
    </row>
    <row r="7721" spans="1:19">
      <c r="A7721" s="161" t="s">
        <v>8953</v>
      </c>
      <c r="C7721" s="161" t="s">
        <v>133</v>
      </c>
      <c r="F7721" s="163" t="s">
        <v>133</v>
      </c>
      <c r="G7721" s="266" t="s">
        <v>133</v>
      </c>
      <c r="H7721" s="163" t="s">
        <v>133</v>
      </c>
      <c r="I7721" s="163" t="s">
        <v>133</v>
      </c>
      <c r="J7721" s="163" t="s">
        <v>133</v>
      </c>
      <c r="K7721" s="164">
        <f t="shared" si="367"/>
        <v>0</v>
      </c>
      <c r="L7721" s="165">
        <f t="shared" si="368"/>
        <v>0</v>
      </c>
      <c r="M7721" s="172">
        <v>127</v>
      </c>
      <c r="N7721" s="172">
        <v>64</v>
      </c>
      <c r="O7721" s="167" t="s">
        <v>133</v>
      </c>
      <c r="P7721" s="260" t="e">
        <f t="shared" si="366"/>
        <v>#NUM!</v>
      </c>
      <c r="S7721" s="272"/>
    </row>
    <row r="7722" spans="1:19">
      <c r="A7722" s="161" t="s">
        <v>8954</v>
      </c>
      <c r="C7722" s="161" t="s">
        <v>133</v>
      </c>
      <c r="F7722" s="163" t="s">
        <v>133</v>
      </c>
      <c r="G7722" s="266" t="s">
        <v>133</v>
      </c>
      <c r="H7722" s="163" t="s">
        <v>133</v>
      </c>
      <c r="I7722" s="163" t="s">
        <v>133</v>
      </c>
      <c r="J7722" s="163" t="s">
        <v>133</v>
      </c>
      <c r="K7722" s="164">
        <f t="shared" si="367"/>
        <v>0</v>
      </c>
      <c r="L7722" s="165">
        <f t="shared" si="368"/>
        <v>0</v>
      </c>
      <c r="M7722" s="172">
        <v>127</v>
      </c>
      <c r="N7722" s="172">
        <v>64</v>
      </c>
      <c r="O7722" s="167" t="s">
        <v>133</v>
      </c>
      <c r="P7722" s="260" t="e">
        <f t="shared" si="366"/>
        <v>#NUM!</v>
      </c>
      <c r="S7722" s="272"/>
    </row>
    <row r="7723" spans="1:19">
      <c r="A7723" s="161" t="s">
        <v>8955</v>
      </c>
      <c r="C7723" s="161" t="s">
        <v>133</v>
      </c>
      <c r="F7723" s="163" t="s">
        <v>133</v>
      </c>
      <c r="G7723" s="266" t="s">
        <v>133</v>
      </c>
      <c r="H7723" s="163" t="s">
        <v>133</v>
      </c>
      <c r="I7723" s="163" t="s">
        <v>133</v>
      </c>
      <c r="J7723" s="163" t="s">
        <v>133</v>
      </c>
      <c r="K7723" s="164">
        <f t="shared" si="367"/>
        <v>0</v>
      </c>
      <c r="L7723" s="165">
        <f t="shared" si="368"/>
        <v>0</v>
      </c>
      <c r="M7723" s="172">
        <v>127</v>
      </c>
      <c r="N7723" s="172">
        <v>64</v>
      </c>
      <c r="O7723" s="167" t="s">
        <v>133</v>
      </c>
      <c r="P7723" s="260" t="e">
        <f t="shared" si="366"/>
        <v>#NUM!</v>
      </c>
      <c r="S7723" s="272"/>
    </row>
    <row r="7724" spans="1:19">
      <c r="A7724" s="161" t="s">
        <v>8956</v>
      </c>
      <c r="C7724" s="161" t="s">
        <v>133</v>
      </c>
      <c r="F7724" s="163" t="s">
        <v>133</v>
      </c>
      <c r="G7724" s="266" t="s">
        <v>133</v>
      </c>
      <c r="H7724" s="163" t="s">
        <v>133</v>
      </c>
      <c r="I7724" s="163" t="s">
        <v>133</v>
      </c>
      <c r="J7724" s="163" t="s">
        <v>133</v>
      </c>
      <c r="K7724" s="164">
        <f t="shared" si="367"/>
        <v>0</v>
      </c>
      <c r="L7724" s="165">
        <f t="shared" si="368"/>
        <v>0</v>
      </c>
      <c r="M7724" s="172">
        <v>127</v>
      </c>
      <c r="N7724" s="172">
        <v>64</v>
      </c>
      <c r="O7724" s="167" t="s">
        <v>133</v>
      </c>
      <c r="P7724" s="260" t="e">
        <f t="shared" si="366"/>
        <v>#NUM!</v>
      </c>
      <c r="S7724" s="272"/>
    </row>
    <row r="7725" spans="1:19">
      <c r="A7725" s="161" t="s">
        <v>8957</v>
      </c>
      <c r="C7725" s="161" t="s">
        <v>133</v>
      </c>
      <c r="F7725" s="163" t="s">
        <v>133</v>
      </c>
      <c r="G7725" s="266" t="s">
        <v>133</v>
      </c>
      <c r="H7725" s="163" t="s">
        <v>133</v>
      </c>
      <c r="I7725" s="163" t="s">
        <v>133</v>
      </c>
      <c r="J7725" s="163" t="s">
        <v>133</v>
      </c>
      <c r="K7725" s="164">
        <f t="shared" si="367"/>
        <v>0</v>
      </c>
      <c r="L7725" s="165">
        <f t="shared" si="368"/>
        <v>0</v>
      </c>
      <c r="M7725" s="172">
        <v>127</v>
      </c>
      <c r="N7725" s="172">
        <v>64</v>
      </c>
      <c r="O7725" s="167" t="s">
        <v>133</v>
      </c>
      <c r="P7725" s="260" t="e">
        <f t="shared" si="366"/>
        <v>#NUM!</v>
      </c>
      <c r="S7725" s="272"/>
    </row>
    <row r="7726" spans="1:19">
      <c r="A7726" s="161" t="s">
        <v>8958</v>
      </c>
      <c r="C7726" s="161" t="s">
        <v>133</v>
      </c>
      <c r="F7726" s="163" t="s">
        <v>133</v>
      </c>
      <c r="G7726" s="266" t="s">
        <v>133</v>
      </c>
      <c r="H7726" s="163" t="s">
        <v>133</v>
      </c>
      <c r="I7726" s="163" t="s">
        <v>133</v>
      </c>
      <c r="J7726" s="163" t="s">
        <v>133</v>
      </c>
      <c r="K7726" s="164">
        <f t="shared" si="367"/>
        <v>0</v>
      </c>
      <c r="L7726" s="165">
        <f t="shared" si="368"/>
        <v>0</v>
      </c>
      <c r="M7726" s="172">
        <v>127</v>
      </c>
      <c r="N7726" s="172">
        <v>64</v>
      </c>
      <c r="O7726" s="167" t="s">
        <v>133</v>
      </c>
      <c r="P7726" s="260" t="e">
        <f t="shared" si="366"/>
        <v>#NUM!</v>
      </c>
      <c r="S7726" s="272"/>
    </row>
    <row r="7727" spans="1:19">
      <c r="A7727" s="161" t="s">
        <v>8959</v>
      </c>
      <c r="C7727" s="161" t="s">
        <v>133</v>
      </c>
      <c r="F7727" s="163" t="s">
        <v>133</v>
      </c>
      <c r="G7727" s="266" t="s">
        <v>133</v>
      </c>
      <c r="H7727" s="163" t="s">
        <v>133</v>
      </c>
      <c r="I7727" s="163" t="s">
        <v>133</v>
      </c>
      <c r="J7727" s="163" t="s">
        <v>133</v>
      </c>
      <c r="K7727" s="164">
        <f t="shared" si="367"/>
        <v>0</v>
      </c>
      <c r="L7727" s="165">
        <f t="shared" si="368"/>
        <v>0</v>
      </c>
      <c r="M7727" s="172">
        <v>127</v>
      </c>
      <c r="N7727" s="172">
        <v>64</v>
      </c>
      <c r="O7727" s="167" t="s">
        <v>133</v>
      </c>
      <c r="P7727" s="260" t="e">
        <f t="shared" si="366"/>
        <v>#NUM!</v>
      </c>
      <c r="S7727" s="272"/>
    </row>
    <row r="7728" spans="1:19">
      <c r="A7728" s="161" t="s">
        <v>8960</v>
      </c>
      <c r="C7728" s="161" t="s">
        <v>133</v>
      </c>
      <c r="F7728" s="163" t="s">
        <v>133</v>
      </c>
      <c r="G7728" s="266" t="s">
        <v>133</v>
      </c>
      <c r="H7728" s="163" t="s">
        <v>133</v>
      </c>
      <c r="I7728" s="163" t="s">
        <v>133</v>
      </c>
      <c r="J7728" s="163" t="s">
        <v>133</v>
      </c>
      <c r="K7728" s="164">
        <f t="shared" si="367"/>
        <v>0</v>
      </c>
      <c r="L7728" s="165">
        <f t="shared" si="368"/>
        <v>0</v>
      </c>
      <c r="M7728" s="172">
        <v>127</v>
      </c>
      <c r="N7728" s="172">
        <v>64</v>
      </c>
      <c r="O7728" s="167" t="s">
        <v>133</v>
      </c>
      <c r="P7728" s="260" t="e">
        <f t="shared" si="366"/>
        <v>#NUM!</v>
      </c>
      <c r="S7728" s="272"/>
    </row>
    <row r="7729" spans="1:19">
      <c r="A7729" s="161" t="s">
        <v>8961</v>
      </c>
      <c r="C7729" s="161" t="s">
        <v>133</v>
      </c>
      <c r="F7729" s="163" t="s">
        <v>133</v>
      </c>
      <c r="G7729" s="266" t="s">
        <v>133</v>
      </c>
      <c r="H7729" s="163" t="s">
        <v>133</v>
      </c>
      <c r="I7729" s="163" t="s">
        <v>133</v>
      </c>
      <c r="J7729" s="163" t="s">
        <v>133</v>
      </c>
      <c r="K7729" s="164">
        <f t="shared" si="367"/>
        <v>0</v>
      </c>
      <c r="L7729" s="165">
        <f t="shared" si="368"/>
        <v>0</v>
      </c>
      <c r="M7729" s="172">
        <v>127</v>
      </c>
      <c r="N7729" s="172">
        <v>64</v>
      </c>
      <c r="O7729" s="167" t="s">
        <v>133</v>
      </c>
      <c r="P7729" s="260" t="e">
        <f t="shared" si="366"/>
        <v>#NUM!</v>
      </c>
      <c r="S7729" s="272"/>
    </row>
    <row r="7730" spans="1:19">
      <c r="A7730" s="161" t="s">
        <v>8962</v>
      </c>
      <c r="C7730" s="161" t="s">
        <v>133</v>
      </c>
      <c r="F7730" s="163" t="s">
        <v>133</v>
      </c>
      <c r="G7730" s="266" t="s">
        <v>133</v>
      </c>
      <c r="H7730" s="163" t="s">
        <v>133</v>
      </c>
      <c r="I7730" s="163" t="s">
        <v>133</v>
      </c>
      <c r="J7730" s="163" t="s">
        <v>133</v>
      </c>
      <c r="K7730" s="164">
        <f t="shared" si="367"/>
        <v>0</v>
      </c>
      <c r="L7730" s="165">
        <f t="shared" si="368"/>
        <v>0</v>
      </c>
      <c r="M7730" s="172">
        <v>127</v>
      </c>
      <c r="N7730" s="172">
        <v>64</v>
      </c>
      <c r="O7730" s="167" t="s">
        <v>133</v>
      </c>
      <c r="P7730" s="260" t="e">
        <f t="shared" si="366"/>
        <v>#NUM!</v>
      </c>
      <c r="S7730" s="272"/>
    </row>
    <row r="7731" spans="1:19">
      <c r="A7731" s="161" t="s">
        <v>8963</v>
      </c>
      <c r="C7731" s="161" t="s">
        <v>133</v>
      </c>
      <c r="F7731" s="163" t="s">
        <v>133</v>
      </c>
      <c r="G7731" s="266" t="s">
        <v>133</v>
      </c>
      <c r="H7731" s="163" t="s">
        <v>133</v>
      </c>
      <c r="I7731" s="163" t="s">
        <v>133</v>
      </c>
      <c r="J7731" s="163" t="s">
        <v>133</v>
      </c>
      <c r="K7731" s="164">
        <f t="shared" si="367"/>
        <v>0</v>
      </c>
      <c r="L7731" s="165">
        <f t="shared" si="368"/>
        <v>0</v>
      </c>
      <c r="M7731" s="172">
        <v>127</v>
      </c>
      <c r="N7731" s="172">
        <v>64</v>
      </c>
      <c r="O7731" s="167" t="s">
        <v>133</v>
      </c>
      <c r="P7731" s="260" t="e">
        <f t="shared" si="366"/>
        <v>#NUM!</v>
      </c>
      <c r="S7731" s="272"/>
    </row>
    <row r="7732" spans="1:19">
      <c r="A7732" s="161" t="s">
        <v>8964</v>
      </c>
      <c r="C7732" s="161" t="s">
        <v>133</v>
      </c>
      <c r="F7732" s="163" t="s">
        <v>133</v>
      </c>
      <c r="G7732" s="266" t="s">
        <v>133</v>
      </c>
      <c r="H7732" s="163" t="s">
        <v>133</v>
      </c>
      <c r="I7732" s="163" t="s">
        <v>133</v>
      </c>
      <c r="J7732" s="163" t="s">
        <v>133</v>
      </c>
      <c r="K7732" s="164">
        <f t="shared" si="367"/>
        <v>0</v>
      </c>
      <c r="L7732" s="165">
        <f t="shared" si="368"/>
        <v>0</v>
      </c>
      <c r="M7732" s="172">
        <v>127</v>
      </c>
      <c r="N7732" s="172">
        <v>64</v>
      </c>
      <c r="O7732" s="167" t="s">
        <v>133</v>
      </c>
      <c r="P7732" s="260" t="e">
        <f t="shared" si="366"/>
        <v>#NUM!</v>
      </c>
      <c r="S7732" s="272"/>
    </row>
    <row r="7733" spans="1:19">
      <c r="A7733" s="161" t="s">
        <v>8965</v>
      </c>
      <c r="C7733" s="161" t="s">
        <v>133</v>
      </c>
      <c r="F7733" s="163" t="s">
        <v>133</v>
      </c>
      <c r="G7733" s="266" t="s">
        <v>133</v>
      </c>
      <c r="H7733" s="163" t="s">
        <v>133</v>
      </c>
      <c r="I7733" s="163" t="s">
        <v>133</v>
      </c>
      <c r="J7733" s="163" t="s">
        <v>133</v>
      </c>
      <c r="K7733" s="164">
        <f t="shared" si="367"/>
        <v>0</v>
      </c>
      <c r="L7733" s="165">
        <f t="shared" si="368"/>
        <v>0</v>
      </c>
      <c r="M7733" s="172">
        <v>127</v>
      </c>
      <c r="N7733" s="172">
        <v>64</v>
      </c>
      <c r="O7733" s="167" t="s">
        <v>133</v>
      </c>
      <c r="P7733" s="260" t="e">
        <f t="shared" si="366"/>
        <v>#NUM!</v>
      </c>
      <c r="S7733" s="272"/>
    </row>
    <row r="7734" spans="1:19">
      <c r="A7734" s="161" t="s">
        <v>8966</v>
      </c>
      <c r="C7734" s="161" t="s">
        <v>133</v>
      </c>
      <c r="F7734" s="163" t="s">
        <v>133</v>
      </c>
      <c r="G7734" s="266" t="s">
        <v>133</v>
      </c>
      <c r="H7734" s="163" t="s">
        <v>133</v>
      </c>
      <c r="I7734" s="163" t="s">
        <v>133</v>
      </c>
      <c r="J7734" s="163" t="s">
        <v>133</v>
      </c>
      <c r="K7734" s="164">
        <f t="shared" si="367"/>
        <v>0</v>
      </c>
      <c r="L7734" s="165">
        <f t="shared" si="368"/>
        <v>0</v>
      </c>
      <c r="M7734" s="172">
        <v>127</v>
      </c>
      <c r="N7734" s="172">
        <v>64</v>
      </c>
      <c r="O7734" s="167" t="s">
        <v>133</v>
      </c>
      <c r="P7734" s="260" t="e">
        <f t="shared" si="366"/>
        <v>#NUM!</v>
      </c>
      <c r="S7734" s="272"/>
    </row>
    <row r="7735" spans="1:19">
      <c r="A7735" s="161" t="s">
        <v>8967</v>
      </c>
      <c r="C7735" s="161" t="s">
        <v>133</v>
      </c>
      <c r="F7735" s="163" t="s">
        <v>133</v>
      </c>
      <c r="G7735" s="266" t="s">
        <v>133</v>
      </c>
      <c r="H7735" s="163" t="s">
        <v>133</v>
      </c>
      <c r="I7735" s="163" t="s">
        <v>133</v>
      </c>
      <c r="J7735" s="163" t="s">
        <v>133</v>
      </c>
      <c r="K7735" s="164">
        <f t="shared" si="367"/>
        <v>0</v>
      </c>
      <c r="L7735" s="165">
        <f t="shared" si="368"/>
        <v>0</v>
      </c>
      <c r="M7735" s="172">
        <v>127</v>
      </c>
      <c r="N7735" s="172">
        <v>64</v>
      </c>
      <c r="O7735" s="167" t="s">
        <v>133</v>
      </c>
      <c r="P7735" s="260" t="e">
        <f t="shared" si="366"/>
        <v>#NUM!</v>
      </c>
      <c r="S7735" s="272"/>
    </row>
    <row r="7736" spans="1:19">
      <c r="A7736" s="161" t="s">
        <v>8968</v>
      </c>
      <c r="C7736" s="161" t="s">
        <v>133</v>
      </c>
      <c r="F7736" s="163" t="s">
        <v>133</v>
      </c>
      <c r="G7736" s="266" t="s">
        <v>133</v>
      </c>
      <c r="H7736" s="163" t="s">
        <v>133</v>
      </c>
      <c r="I7736" s="163" t="s">
        <v>133</v>
      </c>
      <c r="J7736" s="163" t="s">
        <v>133</v>
      </c>
      <c r="K7736" s="164">
        <f t="shared" si="367"/>
        <v>0</v>
      </c>
      <c r="L7736" s="165">
        <f t="shared" si="368"/>
        <v>0</v>
      </c>
      <c r="M7736" s="172">
        <v>127</v>
      </c>
      <c r="N7736" s="172">
        <v>64</v>
      </c>
      <c r="O7736" s="167" t="s">
        <v>133</v>
      </c>
      <c r="P7736" s="260" t="e">
        <f t="shared" si="366"/>
        <v>#NUM!</v>
      </c>
      <c r="S7736" s="272"/>
    </row>
    <row r="7737" spans="1:19">
      <c r="A7737" s="161" t="s">
        <v>8969</v>
      </c>
      <c r="C7737" s="161" t="s">
        <v>133</v>
      </c>
      <c r="F7737" s="163" t="s">
        <v>133</v>
      </c>
      <c r="G7737" s="266" t="s">
        <v>133</v>
      </c>
      <c r="H7737" s="163" t="s">
        <v>133</v>
      </c>
      <c r="I7737" s="163" t="s">
        <v>133</v>
      </c>
      <c r="J7737" s="163" t="s">
        <v>133</v>
      </c>
      <c r="K7737" s="164">
        <f t="shared" si="367"/>
        <v>0</v>
      </c>
      <c r="L7737" s="165">
        <f t="shared" si="368"/>
        <v>0</v>
      </c>
      <c r="M7737" s="172">
        <v>127</v>
      </c>
      <c r="N7737" s="172">
        <v>64</v>
      </c>
      <c r="O7737" s="167" t="s">
        <v>133</v>
      </c>
      <c r="P7737" s="260" t="e">
        <f t="shared" si="366"/>
        <v>#NUM!</v>
      </c>
      <c r="S7737" s="272"/>
    </row>
    <row r="7738" spans="1:19">
      <c r="A7738" s="161" t="s">
        <v>8970</v>
      </c>
      <c r="C7738" s="161" t="s">
        <v>133</v>
      </c>
      <c r="F7738" s="163" t="s">
        <v>133</v>
      </c>
      <c r="G7738" s="266" t="s">
        <v>133</v>
      </c>
      <c r="H7738" s="163" t="s">
        <v>133</v>
      </c>
      <c r="I7738" s="163" t="s">
        <v>133</v>
      </c>
      <c r="J7738" s="163" t="s">
        <v>133</v>
      </c>
      <c r="K7738" s="164">
        <f t="shared" si="367"/>
        <v>0</v>
      </c>
      <c r="L7738" s="165">
        <f t="shared" si="368"/>
        <v>0</v>
      </c>
      <c r="M7738" s="172">
        <v>127</v>
      </c>
      <c r="N7738" s="172">
        <v>64</v>
      </c>
      <c r="O7738" s="167" t="s">
        <v>133</v>
      </c>
      <c r="P7738" s="260" t="e">
        <f t="shared" si="366"/>
        <v>#NUM!</v>
      </c>
      <c r="S7738" s="272"/>
    </row>
    <row r="7739" spans="1:19">
      <c r="A7739" s="161" t="s">
        <v>8971</v>
      </c>
      <c r="C7739" s="161" t="s">
        <v>133</v>
      </c>
      <c r="F7739" s="163" t="s">
        <v>133</v>
      </c>
      <c r="G7739" s="266" t="s">
        <v>133</v>
      </c>
      <c r="H7739" s="163" t="s">
        <v>133</v>
      </c>
      <c r="I7739" s="163" t="s">
        <v>133</v>
      </c>
      <c r="J7739" s="163" t="s">
        <v>133</v>
      </c>
      <c r="K7739" s="164">
        <f t="shared" si="367"/>
        <v>0</v>
      </c>
      <c r="L7739" s="165">
        <f t="shared" si="368"/>
        <v>0</v>
      </c>
      <c r="M7739" s="172">
        <v>127</v>
      </c>
      <c r="N7739" s="172">
        <v>64</v>
      </c>
      <c r="O7739" s="167" t="s">
        <v>133</v>
      </c>
      <c r="P7739" s="260" t="e">
        <f t="shared" si="366"/>
        <v>#NUM!</v>
      </c>
      <c r="S7739" s="272"/>
    </row>
    <row r="7740" spans="1:19">
      <c r="A7740" s="161" t="s">
        <v>8972</v>
      </c>
      <c r="C7740" s="161" t="s">
        <v>133</v>
      </c>
      <c r="F7740" s="163" t="s">
        <v>133</v>
      </c>
      <c r="G7740" s="266" t="s">
        <v>133</v>
      </c>
      <c r="H7740" s="163" t="s">
        <v>133</v>
      </c>
      <c r="I7740" s="163" t="s">
        <v>133</v>
      </c>
      <c r="J7740" s="163" t="s">
        <v>133</v>
      </c>
      <c r="K7740" s="164">
        <f t="shared" si="367"/>
        <v>0</v>
      </c>
      <c r="L7740" s="165">
        <f t="shared" si="368"/>
        <v>0</v>
      </c>
      <c r="M7740" s="172">
        <v>127</v>
      </c>
      <c r="N7740" s="172">
        <v>64</v>
      </c>
      <c r="O7740" s="167" t="s">
        <v>133</v>
      </c>
      <c r="P7740" s="260" t="e">
        <f t="shared" si="366"/>
        <v>#NUM!</v>
      </c>
      <c r="S7740" s="272"/>
    </row>
    <row r="7741" spans="1:19">
      <c r="A7741" s="161" t="s">
        <v>8973</v>
      </c>
      <c r="C7741" s="161" t="s">
        <v>133</v>
      </c>
      <c r="F7741" s="163" t="s">
        <v>133</v>
      </c>
      <c r="G7741" s="266" t="s">
        <v>133</v>
      </c>
      <c r="H7741" s="163" t="s">
        <v>133</v>
      </c>
      <c r="I7741" s="163" t="s">
        <v>133</v>
      </c>
      <c r="J7741" s="163" t="s">
        <v>133</v>
      </c>
      <c r="K7741" s="164">
        <f t="shared" si="367"/>
        <v>0</v>
      </c>
      <c r="L7741" s="165">
        <f t="shared" si="368"/>
        <v>0</v>
      </c>
      <c r="M7741" s="172">
        <v>127</v>
      </c>
      <c r="N7741" s="172">
        <v>64</v>
      </c>
      <c r="O7741" s="167" t="s">
        <v>133</v>
      </c>
      <c r="P7741" s="260" t="e">
        <f t="shared" si="366"/>
        <v>#NUM!</v>
      </c>
      <c r="S7741" s="272"/>
    </row>
    <row r="7742" spans="1:19">
      <c r="A7742" s="161" t="s">
        <v>8974</v>
      </c>
      <c r="C7742" s="161" t="s">
        <v>133</v>
      </c>
      <c r="F7742" s="163" t="s">
        <v>133</v>
      </c>
      <c r="G7742" s="266" t="s">
        <v>133</v>
      </c>
      <c r="H7742" s="163" t="s">
        <v>133</v>
      </c>
      <c r="I7742" s="163" t="s">
        <v>133</v>
      </c>
      <c r="J7742" s="163" t="s">
        <v>133</v>
      </c>
      <c r="K7742" s="164">
        <f t="shared" si="367"/>
        <v>0</v>
      </c>
      <c r="L7742" s="165">
        <f t="shared" si="368"/>
        <v>0</v>
      </c>
      <c r="M7742" s="172">
        <v>127</v>
      </c>
      <c r="N7742" s="172">
        <v>64</v>
      </c>
      <c r="O7742" s="167" t="s">
        <v>133</v>
      </c>
      <c r="P7742" s="260" t="e">
        <f t="shared" si="366"/>
        <v>#NUM!</v>
      </c>
      <c r="S7742" s="272"/>
    </row>
    <row r="7743" spans="1:19">
      <c r="A7743" s="161" t="s">
        <v>8975</v>
      </c>
      <c r="C7743" s="161" t="s">
        <v>133</v>
      </c>
      <c r="F7743" s="163" t="s">
        <v>133</v>
      </c>
      <c r="G7743" s="266" t="s">
        <v>133</v>
      </c>
      <c r="H7743" s="163" t="s">
        <v>133</v>
      </c>
      <c r="I7743" s="163" t="s">
        <v>133</v>
      </c>
      <c r="J7743" s="163" t="s">
        <v>133</v>
      </c>
      <c r="K7743" s="164">
        <f t="shared" si="367"/>
        <v>0</v>
      </c>
      <c r="L7743" s="165">
        <f t="shared" si="368"/>
        <v>0</v>
      </c>
      <c r="M7743" s="172">
        <v>127</v>
      </c>
      <c r="N7743" s="172">
        <v>64</v>
      </c>
      <c r="O7743" s="167" t="s">
        <v>133</v>
      </c>
      <c r="P7743" s="260" t="e">
        <f t="shared" si="366"/>
        <v>#NUM!</v>
      </c>
      <c r="S7743" s="272"/>
    </row>
    <row r="7744" spans="1:19">
      <c r="A7744" s="161" t="s">
        <v>8976</v>
      </c>
      <c r="C7744" s="161" t="s">
        <v>133</v>
      </c>
      <c r="F7744" s="163" t="s">
        <v>133</v>
      </c>
      <c r="G7744" s="266" t="s">
        <v>133</v>
      </c>
      <c r="H7744" s="163" t="s">
        <v>133</v>
      </c>
      <c r="I7744" s="163" t="s">
        <v>133</v>
      </c>
      <c r="J7744" s="163" t="s">
        <v>133</v>
      </c>
      <c r="K7744" s="164">
        <f t="shared" si="367"/>
        <v>0</v>
      </c>
      <c r="L7744" s="165">
        <f t="shared" si="368"/>
        <v>0</v>
      </c>
      <c r="M7744" s="172">
        <v>127</v>
      </c>
      <c r="N7744" s="172">
        <v>64</v>
      </c>
      <c r="O7744" s="167" t="s">
        <v>133</v>
      </c>
      <c r="P7744" s="260" t="e">
        <f t="shared" si="366"/>
        <v>#NUM!</v>
      </c>
      <c r="S7744" s="272"/>
    </row>
    <row r="7745" spans="1:19">
      <c r="A7745" s="161" t="s">
        <v>8977</v>
      </c>
      <c r="C7745" s="161" t="s">
        <v>133</v>
      </c>
      <c r="F7745" s="163" t="s">
        <v>133</v>
      </c>
      <c r="G7745" s="266" t="s">
        <v>133</v>
      </c>
      <c r="H7745" s="163" t="s">
        <v>133</v>
      </c>
      <c r="I7745" s="163" t="s">
        <v>133</v>
      </c>
      <c r="J7745" s="163" t="s">
        <v>133</v>
      </c>
      <c r="K7745" s="164">
        <f t="shared" si="367"/>
        <v>0</v>
      </c>
      <c r="L7745" s="165">
        <f t="shared" si="368"/>
        <v>0</v>
      </c>
      <c r="M7745" s="172">
        <v>127</v>
      </c>
      <c r="N7745" s="172">
        <v>64</v>
      </c>
      <c r="O7745" s="167" t="s">
        <v>133</v>
      </c>
      <c r="P7745" s="260" t="e">
        <f t="shared" si="366"/>
        <v>#NUM!</v>
      </c>
      <c r="S7745" s="272"/>
    </row>
    <row r="7746" spans="1:19">
      <c r="A7746" s="161" t="s">
        <v>8978</v>
      </c>
      <c r="C7746" s="161" t="s">
        <v>133</v>
      </c>
      <c r="F7746" s="163" t="s">
        <v>133</v>
      </c>
      <c r="G7746" s="266" t="s">
        <v>133</v>
      </c>
      <c r="H7746" s="163" t="s">
        <v>133</v>
      </c>
      <c r="I7746" s="163" t="s">
        <v>133</v>
      </c>
      <c r="J7746" s="163" t="s">
        <v>133</v>
      </c>
      <c r="K7746" s="164">
        <f t="shared" si="367"/>
        <v>0</v>
      </c>
      <c r="L7746" s="165">
        <f t="shared" si="368"/>
        <v>0</v>
      </c>
      <c r="M7746" s="172">
        <v>127</v>
      </c>
      <c r="N7746" s="172">
        <v>64</v>
      </c>
      <c r="O7746" s="167" t="s">
        <v>133</v>
      </c>
      <c r="P7746" s="260" t="e">
        <f t="shared" si="366"/>
        <v>#NUM!</v>
      </c>
      <c r="S7746" s="272"/>
    </row>
    <row r="7747" spans="1:19">
      <c r="A7747" s="161" t="s">
        <v>8979</v>
      </c>
      <c r="C7747" s="161" t="s">
        <v>133</v>
      </c>
      <c r="F7747" s="163" t="s">
        <v>133</v>
      </c>
      <c r="G7747" s="266" t="s">
        <v>133</v>
      </c>
      <c r="H7747" s="163" t="s">
        <v>133</v>
      </c>
      <c r="I7747" s="163" t="s">
        <v>133</v>
      </c>
      <c r="J7747" s="163" t="s">
        <v>133</v>
      </c>
      <c r="K7747" s="164">
        <f t="shared" si="367"/>
        <v>0</v>
      </c>
      <c r="L7747" s="165">
        <f t="shared" si="368"/>
        <v>0</v>
      </c>
      <c r="M7747" s="172">
        <v>127</v>
      </c>
      <c r="N7747" s="172">
        <v>64</v>
      </c>
      <c r="O7747" s="167" t="s">
        <v>133</v>
      </c>
      <c r="P7747" s="260" t="e">
        <f t="shared" si="366"/>
        <v>#NUM!</v>
      </c>
      <c r="S7747" s="272"/>
    </row>
    <row r="7748" spans="1:19">
      <c r="A7748" s="161" t="s">
        <v>8980</v>
      </c>
      <c r="C7748" s="161" t="s">
        <v>133</v>
      </c>
      <c r="F7748" s="163" t="s">
        <v>133</v>
      </c>
      <c r="G7748" s="266" t="s">
        <v>133</v>
      </c>
      <c r="H7748" s="163" t="s">
        <v>133</v>
      </c>
      <c r="I7748" s="163" t="s">
        <v>133</v>
      </c>
      <c r="J7748" s="163" t="s">
        <v>133</v>
      </c>
      <c r="K7748" s="164">
        <f t="shared" si="367"/>
        <v>0</v>
      </c>
      <c r="L7748" s="165">
        <f t="shared" si="368"/>
        <v>0</v>
      </c>
      <c r="M7748" s="172">
        <v>127</v>
      </c>
      <c r="N7748" s="172">
        <v>64</v>
      </c>
      <c r="O7748" s="167" t="s">
        <v>133</v>
      </c>
      <c r="P7748" s="260" t="e">
        <f t="shared" si="366"/>
        <v>#NUM!</v>
      </c>
      <c r="S7748" s="272"/>
    </row>
    <row r="7749" spans="1:19">
      <c r="A7749" s="161" t="s">
        <v>8981</v>
      </c>
      <c r="C7749" s="161" t="s">
        <v>133</v>
      </c>
      <c r="F7749" s="163" t="s">
        <v>133</v>
      </c>
      <c r="G7749" s="266" t="s">
        <v>133</v>
      </c>
      <c r="H7749" s="163" t="s">
        <v>133</v>
      </c>
      <c r="I7749" s="163" t="s">
        <v>133</v>
      </c>
      <c r="J7749" s="163" t="s">
        <v>133</v>
      </c>
      <c r="K7749" s="164">
        <f t="shared" si="367"/>
        <v>0</v>
      </c>
      <c r="L7749" s="165">
        <f t="shared" si="368"/>
        <v>0</v>
      </c>
      <c r="M7749" s="172">
        <v>127</v>
      </c>
      <c r="N7749" s="172">
        <v>64</v>
      </c>
      <c r="O7749" s="167" t="s">
        <v>133</v>
      </c>
      <c r="P7749" s="260" t="e">
        <f t="shared" si="366"/>
        <v>#NUM!</v>
      </c>
      <c r="S7749" s="272"/>
    </row>
    <row r="7750" spans="1:19">
      <c r="A7750" s="161" t="s">
        <v>8982</v>
      </c>
      <c r="C7750" s="161" t="s">
        <v>133</v>
      </c>
      <c r="F7750" s="163" t="s">
        <v>133</v>
      </c>
      <c r="G7750" s="266" t="s">
        <v>133</v>
      </c>
      <c r="H7750" s="163" t="s">
        <v>133</v>
      </c>
      <c r="I7750" s="163" t="s">
        <v>133</v>
      </c>
      <c r="J7750" s="163" t="s">
        <v>133</v>
      </c>
      <c r="K7750" s="164">
        <f t="shared" si="367"/>
        <v>0</v>
      </c>
      <c r="L7750" s="165">
        <f t="shared" si="368"/>
        <v>0</v>
      </c>
      <c r="M7750" s="172">
        <v>127</v>
      </c>
      <c r="N7750" s="172">
        <v>64</v>
      </c>
      <c r="O7750" s="167" t="s">
        <v>133</v>
      </c>
      <c r="P7750" s="260" t="e">
        <f t="shared" si="366"/>
        <v>#NUM!</v>
      </c>
      <c r="S7750" s="272"/>
    </row>
    <row r="7751" spans="1:19">
      <c r="A7751" s="161" t="s">
        <v>8983</v>
      </c>
      <c r="C7751" s="161" t="s">
        <v>133</v>
      </c>
      <c r="F7751" s="163" t="s">
        <v>133</v>
      </c>
      <c r="G7751" s="266" t="s">
        <v>133</v>
      </c>
      <c r="H7751" s="163" t="s">
        <v>133</v>
      </c>
      <c r="I7751" s="163" t="s">
        <v>133</v>
      </c>
      <c r="J7751" s="163" t="s">
        <v>133</v>
      </c>
      <c r="K7751" s="164">
        <f t="shared" si="367"/>
        <v>0</v>
      </c>
      <c r="L7751" s="165">
        <f t="shared" si="368"/>
        <v>0</v>
      </c>
      <c r="M7751" s="172">
        <v>127</v>
      </c>
      <c r="N7751" s="172">
        <v>64</v>
      </c>
      <c r="O7751" s="167" t="s">
        <v>133</v>
      </c>
      <c r="P7751" s="260" t="e">
        <f t="shared" si="366"/>
        <v>#NUM!</v>
      </c>
      <c r="S7751" s="272"/>
    </row>
    <row r="7752" spans="1:19">
      <c r="A7752" s="161" t="s">
        <v>8984</v>
      </c>
      <c r="C7752" s="161" t="s">
        <v>133</v>
      </c>
      <c r="F7752" s="163" t="s">
        <v>133</v>
      </c>
      <c r="G7752" s="266" t="s">
        <v>133</v>
      </c>
      <c r="H7752" s="163" t="s">
        <v>133</v>
      </c>
      <c r="I7752" s="163" t="s">
        <v>133</v>
      </c>
      <c r="J7752" s="163" t="s">
        <v>133</v>
      </c>
      <c r="K7752" s="164">
        <f t="shared" si="367"/>
        <v>0</v>
      </c>
      <c r="L7752" s="165">
        <f t="shared" si="368"/>
        <v>0</v>
      </c>
      <c r="M7752" s="172">
        <v>127</v>
      </c>
      <c r="N7752" s="172">
        <v>64</v>
      </c>
      <c r="O7752" s="167" t="s">
        <v>133</v>
      </c>
      <c r="P7752" s="260" t="e">
        <f t="shared" si="366"/>
        <v>#NUM!</v>
      </c>
      <c r="S7752" s="272"/>
    </row>
    <row r="7753" spans="1:19">
      <c r="A7753" s="161" t="s">
        <v>8985</v>
      </c>
      <c r="C7753" s="161" t="s">
        <v>133</v>
      </c>
      <c r="F7753" s="163" t="s">
        <v>133</v>
      </c>
      <c r="G7753" s="266" t="s">
        <v>133</v>
      </c>
      <c r="H7753" s="163" t="s">
        <v>133</v>
      </c>
      <c r="I7753" s="163" t="s">
        <v>133</v>
      </c>
      <c r="J7753" s="163" t="s">
        <v>133</v>
      </c>
      <c r="K7753" s="164">
        <f t="shared" si="367"/>
        <v>0</v>
      </c>
      <c r="L7753" s="165">
        <f t="shared" si="368"/>
        <v>0</v>
      </c>
      <c r="M7753" s="172">
        <v>127</v>
      </c>
      <c r="N7753" s="172">
        <v>64</v>
      </c>
      <c r="O7753" s="167" t="s">
        <v>133</v>
      </c>
      <c r="P7753" s="260" t="e">
        <f t="shared" si="366"/>
        <v>#NUM!</v>
      </c>
      <c r="S7753" s="272"/>
    </row>
    <row r="7754" spans="1:19">
      <c r="A7754" s="161" t="s">
        <v>8986</v>
      </c>
      <c r="C7754" s="161" t="s">
        <v>133</v>
      </c>
      <c r="F7754" s="163" t="s">
        <v>133</v>
      </c>
      <c r="G7754" s="266" t="s">
        <v>133</v>
      </c>
      <c r="H7754" s="163" t="s">
        <v>133</v>
      </c>
      <c r="I7754" s="163" t="s">
        <v>133</v>
      </c>
      <c r="J7754" s="163" t="s">
        <v>133</v>
      </c>
      <c r="K7754" s="164">
        <f t="shared" si="367"/>
        <v>0</v>
      </c>
      <c r="L7754" s="165">
        <f t="shared" si="368"/>
        <v>0</v>
      </c>
      <c r="M7754" s="172">
        <v>127</v>
      </c>
      <c r="N7754" s="172">
        <v>64</v>
      </c>
      <c r="O7754" s="167" t="s">
        <v>133</v>
      </c>
      <c r="P7754" s="260" t="e">
        <f t="shared" si="366"/>
        <v>#NUM!</v>
      </c>
      <c r="S7754" s="272"/>
    </row>
    <row r="7755" spans="1:19">
      <c r="A7755" s="161" t="s">
        <v>8987</v>
      </c>
      <c r="C7755" s="161" t="s">
        <v>133</v>
      </c>
      <c r="F7755" s="163" t="s">
        <v>133</v>
      </c>
      <c r="G7755" s="266" t="s">
        <v>133</v>
      </c>
      <c r="H7755" s="163" t="s">
        <v>133</v>
      </c>
      <c r="I7755" s="163" t="s">
        <v>133</v>
      </c>
      <c r="J7755" s="163" t="s">
        <v>133</v>
      </c>
      <c r="K7755" s="164">
        <f t="shared" si="367"/>
        <v>0</v>
      </c>
      <c r="L7755" s="165">
        <f t="shared" si="368"/>
        <v>0</v>
      </c>
      <c r="M7755" s="172">
        <v>127</v>
      </c>
      <c r="N7755" s="172">
        <v>64</v>
      </c>
      <c r="O7755" s="167" t="s">
        <v>133</v>
      </c>
      <c r="P7755" s="260" t="e">
        <f t="shared" si="366"/>
        <v>#NUM!</v>
      </c>
      <c r="S7755" s="272"/>
    </row>
    <row r="7756" spans="1:19">
      <c r="A7756" s="161" t="s">
        <v>8988</v>
      </c>
      <c r="C7756" s="161" t="s">
        <v>133</v>
      </c>
      <c r="F7756" s="163" t="s">
        <v>133</v>
      </c>
      <c r="G7756" s="266" t="s">
        <v>133</v>
      </c>
      <c r="H7756" s="163" t="s">
        <v>133</v>
      </c>
      <c r="I7756" s="163" t="s">
        <v>133</v>
      </c>
      <c r="J7756" s="163" t="s">
        <v>133</v>
      </c>
      <c r="K7756" s="164">
        <f t="shared" si="367"/>
        <v>0</v>
      </c>
      <c r="L7756" s="165">
        <f t="shared" si="368"/>
        <v>0</v>
      </c>
      <c r="M7756" s="172">
        <v>127</v>
      </c>
      <c r="N7756" s="172">
        <v>64</v>
      </c>
      <c r="O7756" s="167" t="s">
        <v>133</v>
      </c>
      <c r="P7756" s="260" t="e">
        <f t="shared" si="366"/>
        <v>#NUM!</v>
      </c>
      <c r="S7756" s="272"/>
    </row>
    <row r="7757" spans="1:19">
      <c r="A7757" s="161" t="s">
        <v>8989</v>
      </c>
      <c r="C7757" s="161" t="s">
        <v>133</v>
      </c>
      <c r="F7757" s="163" t="s">
        <v>133</v>
      </c>
      <c r="G7757" s="266" t="s">
        <v>133</v>
      </c>
      <c r="H7757" s="163" t="s">
        <v>133</v>
      </c>
      <c r="I7757" s="163" t="s">
        <v>133</v>
      </c>
      <c r="J7757" s="163" t="s">
        <v>133</v>
      </c>
      <c r="K7757" s="164">
        <f t="shared" si="367"/>
        <v>0</v>
      </c>
      <c r="L7757" s="165">
        <f t="shared" si="368"/>
        <v>0</v>
      </c>
      <c r="M7757" s="172">
        <v>127</v>
      </c>
      <c r="N7757" s="172">
        <v>64</v>
      </c>
      <c r="O7757" s="167" t="s">
        <v>133</v>
      </c>
      <c r="P7757" s="260" t="e">
        <f t="shared" si="366"/>
        <v>#NUM!</v>
      </c>
      <c r="S7757" s="272"/>
    </row>
    <row r="7758" spans="1:19">
      <c r="A7758" s="161" t="s">
        <v>8990</v>
      </c>
      <c r="C7758" s="161" t="s">
        <v>133</v>
      </c>
      <c r="F7758" s="163" t="s">
        <v>133</v>
      </c>
      <c r="G7758" s="266" t="s">
        <v>133</v>
      </c>
      <c r="H7758" s="163" t="s">
        <v>133</v>
      </c>
      <c r="I7758" s="163" t="s">
        <v>133</v>
      </c>
      <c r="J7758" s="163" t="s">
        <v>133</v>
      </c>
      <c r="K7758" s="164">
        <f t="shared" si="367"/>
        <v>0</v>
      </c>
      <c r="L7758" s="165">
        <f t="shared" si="368"/>
        <v>0</v>
      </c>
      <c r="M7758" s="172">
        <v>127</v>
      </c>
      <c r="N7758" s="172">
        <v>64</v>
      </c>
      <c r="O7758" s="167" t="s">
        <v>133</v>
      </c>
      <c r="P7758" s="260" t="e">
        <f t="shared" si="366"/>
        <v>#NUM!</v>
      </c>
      <c r="S7758" s="272"/>
    </row>
    <row r="7759" spans="1:19">
      <c r="A7759" s="161" t="s">
        <v>8991</v>
      </c>
      <c r="C7759" s="161" t="s">
        <v>133</v>
      </c>
      <c r="F7759" s="163" t="s">
        <v>133</v>
      </c>
      <c r="G7759" s="266" t="s">
        <v>133</v>
      </c>
      <c r="H7759" s="163" t="s">
        <v>133</v>
      </c>
      <c r="I7759" s="163" t="s">
        <v>133</v>
      </c>
      <c r="J7759" s="163" t="s">
        <v>133</v>
      </c>
      <c r="K7759" s="164">
        <f t="shared" si="367"/>
        <v>0</v>
      </c>
      <c r="L7759" s="165">
        <f t="shared" si="368"/>
        <v>0</v>
      </c>
      <c r="M7759" s="172">
        <v>127</v>
      </c>
      <c r="N7759" s="172">
        <v>64</v>
      </c>
      <c r="O7759" s="167" t="s">
        <v>133</v>
      </c>
      <c r="P7759" s="260" t="e">
        <f t="shared" ref="P7759:P7822" si="369">MEDIAN(Q7759:R7759)</f>
        <v>#NUM!</v>
      </c>
      <c r="S7759" s="272"/>
    </row>
    <row r="7760" spans="1:19">
      <c r="A7760" s="161" t="s">
        <v>8992</v>
      </c>
      <c r="C7760" s="161" t="s">
        <v>133</v>
      </c>
      <c r="F7760" s="163" t="s">
        <v>133</v>
      </c>
      <c r="G7760" s="266" t="s">
        <v>133</v>
      </c>
      <c r="H7760" s="163" t="s">
        <v>133</v>
      </c>
      <c r="I7760" s="163" t="s">
        <v>133</v>
      </c>
      <c r="J7760" s="163" t="s">
        <v>133</v>
      </c>
      <c r="K7760" s="164">
        <f t="shared" ref="K7760:K7823" si="370">IF(OR(D7760="n/a",D7760="nd"),0,D7760)+IF(OR(I7760="n/a",I7760="nd"),0,I7760)</f>
        <v>0</v>
      </c>
      <c r="L7760" s="165">
        <f t="shared" ref="L7760:L7823" si="371">SQRT(SUMSQ(IF(OR(E7760="n/a",E7760="nd"),0,E7760),IF(OR(F7760="n/a",F7760="nd"),0,F7760),IF(OR(J7760="n/a",J7760="nd"),0,J7760)))</f>
        <v>0</v>
      </c>
      <c r="M7760" s="172">
        <v>127</v>
      </c>
      <c r="N7760" s="172">
        <v>64</v>
      </c>
      <c r="O7760" s="167" t="s">
        <v>133</v>
      </c>
      <c r="P7760" s="260" t="e">
        <f t="shared" si="369"/>
        <v>#NUM!</v>
      </c>
      <c r="S7760" s="272"/>
    </row>
    <row r="7761" spans="1:19">
      <c r="A7761" s="161" t="s">
        <v>8993</v>
      </c>
      <c r="C7761" s="161" t="s">
        <v>133</v>
      </c>
      <c r="F7761" s="163" t="s">
        <v>133</v>
      </c>
      <c r="G7761" s="266" t="s">
        <v>133</v>
      </c>
      <c r="H7761" s="163" t="s">
        <v>133</v>
      </c>
      <c r="I7761" s="163" t="s">
        <v>133</v>
      </c>
      <c r="J7761" s="163" t="s">
        <v>133</v>
      </c>
      <c r="K7761" s="164">
        <f t="shared" si="370"/>
        <v>0</v>
      </c>
      <c r="L7761" s="165">
        <f t="shared" si="371"/>
        <v>0</v>
      </c>
      <c r="M7761" s="172">
        <v>127</v>
      </c>
      <c r="N7761" s="172">
        <v>64</v>
      </c>
      <c r="O7761" s="167" t="s">
        <v>133</v>
      </c>
      <c r="P7761" s="260" t="e">
        <f t="shared" si="369"/>
        <v>#NUM!</v>
      </c>
      <c r="S7761" s="272"/>
    </row>
    <row r="7762" spans="1:19">
      <c r="A7762" s="161" t="s">
        <v>8994</v>
      </c>
      <c r="C7762" s="161" t="s">
        <v>133</v>
      </c>
      <c r="F7762" s="163" t="s">
        <v>133</v>
      </c>
      <c r="G7762" s="266" t="s">
        <v>133</v>
      </c>
      <c r="H7762" s="163" t="s">
        <v>133</v>
      </c>
      <c r="I7762" s="163" t="s">
        <v>133</v>
      </c>
      <c r="J7762" s="163" t="s">
        <v>133</v>
      </c>
      <c r="K7762" s="164">
        <f t="shared" si="370"/>
        <v>0</v>
      </c>
      <c r="L7762" s="165">
        <f t="shared" si="371"/>
        <v>0</v>
      </c>
      <c r="M7762" s="172">
        <v>127</v>
      </c>
      <c r="N7762" s="172">
        <v>64</v>
      </c>
      <c r="O7762" s="167" t="s">
        <v>133</v>
      </c>
      <c r="P7762" s="260" t="e">
        <f t="shared" si="369"/>
        <v>#NUM!</v>
      </c>
      <c r="S7762" s="272"/>
    </row>
    <row r="7763" spans="1:19">
      <c r="A7763" s="161" t="s">
        <v>8995</v>
      </c>
      <c r="C7763" s="161" t="s">
        <v>133</v>
      </c>
      <c r="F7763" s="163" t="s">
        <v>133</v>
      </c>
      <c r="G7763" s="266" t="s">
        <v>133</v>
      </c>
      <c r="H7763" s="163" t="s">
        <v>133</v>
      </c>
      <c r="I7763" s="163" t="s">
        <v>133</v>
      </c>
      <c r="J7763" s="163" t="s">
        <v>133</v>
      </c>
      <c r="K7763" s="164">
        <f t="shared" si="370"/>
        <v>0</v>
      </c>
      <c r="L7763" s="165">
        <f t="shared" si="371"/>
        <v>0</v>
      </c>
      <c r="M7763" s="172">
        <v>127</v>
      </c>
      <c r="N7763" s="172">
        <v>64</v>
      </c>
      <c r="O7763" s="167" t="s">
        <v>133</v>
      </c>
      <c r="P7763" s="260" t="e">
        <f t="shared" si="369"/>
        <v>#NUM!</v>
      </c>
      <c r="S7763" s="272"/>
    </row>
    <row r="7764" spans="1:19">
      <c r="A7764" s="161" t="s">
        <v>8996</v>
      </c>
      <c r="C7764" s="161" t="s">
        <v>133</v>
      </c>
      <c r="F7764" s="163" t="s">
        <v>133</v>
      </c>
      <c r="G7764" s="266" t="s">
        <v>133</v>
      </c>
      <c r="H7764" s="163" t="s">
        <v>133</v>
      </c>
      <c r="I7764" s="163" t="s">
        <v>133</v>
      </c>
      <c r="J7764" s="163" t="s">
        <v>133</v>
      </c>
      <c r="K7764" s="164">
        <f t="shared" si="370"/>
        <v>0</v>
      </c>
      <c r="L7764" s="165">
        <f t="shared" si="371"/>
        <v>0</v>
      </c>
      <c r="M7764" s="172">
        <v>127</v>
      </c>
      <c r="N7764" s="172">
        <v>64</v>
      </c>
      <c r="O7764" s="167" t="s">
        <v>133</v>
      </c>
      <c r="P7764" s="260" t="e">
        <f t="shared" si="369"/>
        <v>#NUM!</v>
      </c>
      <c r="S7764" s="272"/>
    </row>
    <row r="7765" spans="1:19">
      <c r="A7765" s="161" t="s">
        <v>8997</v>
      </c>
      <c r="C7765" s="161" t="s">
        <v>133</v>
      </c>
      <c r="F7765" s="163" t="s">
        <v>133</v>
      </c>
      <c r="G7765" s="266" t="s">
        <v>133</v>
      </c>
      <c r="H7765" s="163" t="s">
        <v>133</v>
      </c>
      <c r="I7765" s="163" t="s">
        <v>133</v>
      </c>
      <c r="J7765" s="163" t="s">
        <v>133</v>
      </c>
      <c r="K7765" s="164">
        <f t="shared" si="370"/>
        <v>0</v>
      </c>
      <c r="L7765" s="165">
        <f t="shared" si="371"/>
        <v>0</v>
      </c>
      <c r="M7765" s="172">
        <v>127</v>
      </c>
      <c r="N7765" s="172">
        <v>64</v>
      </c>
      <c r="O7765" s="167" t="s">
        <v>133</v>
      </c>
      <c r="P7765" s="260" t="e">
        <f t="shared" si="369"/>
        <v>#NUM!</v>
      </c>
      <c r="S7765" s="272"/>
    </row>
    <row r="7766" spans="1:19">
      <c r="A7766" s="161" t="s">
        <v>8998</v>
      </c>
      <c r="C7766" s="161" t="s">
        <v>133</v>
      </c>
      <c r="F7766" s="163" t="s">
        <v>133</v>
      </c>
      <c r="G7766" s="266" t="s">
        <v>133</v>
      </c>
      <c r="H7766" s="163" t="s">
        <v>133</v>
      </c>
      <c r="I7766" s="163" t="s">
        <v>133</v>
      </c>
      <c r="J7766" s="163" t="s">
        <v>133</v>
      </c>
      <c r="K7766" s="164">
        <f t="shared" si="370"/>
        <v>0</v>
      </c>
      <c r="L7766" s="165">
        <f t="shared" si="371"/>
        <v>0</v>
      </c>
      <c r="M7766" s="172">
        <v>127</v>
      </c>
      <c r="N7766" s="172">
        <v>64</v>
      </c>
      <c r="O7766" s="167" t="s">
        <v>133</v>
      </c>
      <c r="P7766" s="260" t="e">
        <f t="shared" si="369"/>
        <v>#NUM!</v>
      </c>
      <c r="S7766" s="272"/>
    </row>
    <row r="7767" spans="1:19">
      <c r="A7767" s="161" t="s">
        <v>8999</v>
      </c>
      <c r="C7767" s="161" t="s">
        <v>133</v>
      </c>
      <c r="F7767" s="163" t="s">
        <v>133</v>
      </c>
      <c r="G7767" s="266" t="s">
        <v>133</v>
      </c>
      <c r="H7767" s="163" t="s">
        <v>133</v>
      </c>
      <c r="I7767" s="163" t="s">
        <v>133</v>
      </c>
      <c r="J7767" s="163" t="s">
        <v>133</v>
      </c>
      <c r="K7767" s="164">
        <f t="shared" si="370"/>
        <v>0</v>
      </c>
      <c r="L7767" s="165">
        <f t="shared" si="371"/>
        <v>0</v>
      </c>
      <c r="M7767" s="172">
        <v>127</v>
      </c>
      <c r="N7767" s="172">
        <v>64</v>
      </c>
      <c r="O7767" s="167" t="s">
        <v>133</v>
      </c>
      <c r="P7767" s="260" t="e">
        <f t="shared" si="369"/>
        <v>#NUM!</v>
      </c>
      <c r="S7767" s="272"/>
    </row>
    <row r="7768" spans="1:19">
      <c r="A7768" s="161" t="s">
        <v>9000</v>
      </c>
      <c r="C7768" s="161" t="s">
        <v>133</v>
      </c>
      <c r="F7768" s="163" t="s">
        <v>133</v>
      </c>
      <c r="G7768" s="266" t="s">
        <v>133</v>
      </c>
      <c r="H7768" s="163" t="s">
        <v>133</v>
      </c>
      <c r="I7768" s="163" t="s">
        <v>133</v>
      </c>
      <c r="J7768" s="163" t="s">
        <v>133</v>
      </c>
      <c r="K7768" s="164">
        <f t="shared" si="370"/>
        <v>0</v>
      </c>
      <c r="L7768" s="165">
        <f t="shared" si="371"/>
        <v>0</v>
      </c>
      <c r="M7768" s="172">
        <v>127</v>
      </c>
      <c r="N7768" s="172">
        <v>64</v>
      </c>
      <c r="O7768" s="167" t="s">
        <v>133</v>
      </c>
      <c r="P7768" s="260" t="e">
        <f t="shared" si="369"/>
        <v>#NUM!</v>
      </c>
      <c r="S7768" s="272"/>
    </row>
    <row r="7769" spans="1:19">
      <c r="A7769" s="161" t="s">
        <v>9001</v>
      </c>
      <c r="C7769" s="161" t="s">
        <v>133</v>
      </c>
      <c r="F7769" s="163" t="s">
        <v>133</v>
      </c>
      <c r="G7769" s="266" t="s">
        <v>133</v>
      </c>
      <c r="H7769" s="163" t="s">
        <v>133</v>
      </c>
      <c r="I7769" s="163" t="s">
        <v>133</v>
      </c>
      <c r="J7769" s="163" t="s">
        <v>133</v>
      </c>
      <c r="K7769" s="164">
        <f t="shared" si="370"/>
        <v>0</v>
      </c>
      <c r="L7769" s="165">
        <f t="shared" si="371"/>
        <v>0</v>
      </c>
      <c r="M7769" s="172">
        <v>127</v>
      </c>
      <c r="N7769" s="172">
        <v>64</v>
      </c>
      <c r="O7769" s="167" t="s">
        <v>133</v>
      </c>
      <c r="P7769" s="260" t="e">
        <f t="shared" si="369"/>
        <v>#NUM!</v>
      </c>
      <c r="S7769" s="272"/>
    </row>
    <row r="7770" spans="1:19">
      <c r="A7770" s="161" t="s">
        <v>9002</v>
      </c>
      <c r="C7770" s="161" t="s">
        <v>133</v>
      </c>
      <c r="F7770" s="163" t="s">
        <v>133</v>
      </c>
      <c r="G7770" s="266" t="s">
        <v>133</v>
      </c>
      <c r="H7770" s="163" t="s">
        <v>133</v>
      </c>
      <c r="I7770" s="163" t="s">
        <v>133</v>
      </c>
      <c r="J7770" s="163" t="s">
        <v>133</v>
      </c>
      <c r="K7770" s="164">
        <f t="shared" si="370"/>
        <v>0</v>
      </c>
      <c r="L7770" s="165">
        <f t="shared" si="371"/>
        <v>0</v>
      </c>
      <c r="M7770" s="172">
        <v>127</v>
      </c>
      <c r="N7770" s="172">
        <v>64</v>
      </c>
      <c r="O7770" s="167" t="s">
        <v>133</v>
      </c>
      <c r="P7770" s="260" t="e">
        <f t="shared" si="369"/>
        <v>#NUM!</v>
      </c>
      <c r="S7770" s="272"/>
    </row>
    <row r="7771" spans="1:19">
      <c r="A7771" s="161" t="s">
        <v>9003</v>
      </c>
      <c r="C7771" s="161" t="s">
        <v>133</v>
      </c>
      <c r="F7771" s="163" t="s">
        <v>133</v>
      </c>
      <c r="G7771" s="266" t="s">
        <v>133</v>
      </c>
      <c r="H7771" s="163" t="s">
        <v>133</v>
      </c>
      <c r="I7771" s="163" t="s">
        <v>133</v>
      </c>
      <c r="J7771" s="163" t="s">
        <v>133</v>
      </c>
      <c r="K7771" s="164">
        <f t="shared" si="370"/>
        <v>0</v>
      </c>
      <c r="L7771" s="165">
        <f t="shared" si="371"/>
        <v>0</v>
      </c>
      <c r="M7771" s="172">
        <v>127</v>
      </c>
      <c r="N7771" s="172">
        <v>64</v>
      </c>
      <c r="O7771" s="167" t="s">
        <v>133</v>
      </c>
      <c r="P7771" s="260" t="e">
        <f t="shared" si="369"/>
        <v>#NUM!</v>
      </c>
      <c r="S7771" s="272"/>
    </row>
    <row r="7772" spans="1:19">
      <c r="A7772" s="161" t="s">
        <v>9004</v>
      </c>
      <c r="C7772" s="161" t="s">
        <v>133</v>
      </c>
      <c r="F7772" s="163" t="s">
        <v>133</v>
      </c>
      <c r="G7772" s="266" t="s">
        <v>133</v>
      </c>
      <c r="H7772" s="163" t="s">
        <v>133</v>
      </c>
      <c r="I7772" s="163" t="s">
        <v>133</v>
      </c>
      <c r="J7772" s="163" t="s">
        <v>133</v>
      </c>
      <c r="K7772" s="164">
        <f t="shared" si="370"/>
        <v>0</v>
      </c>
      <c r="L7772" s="165">
        <f t="shared" si="371"/>
        <v>0</v>
      </c>
      <c r="M7772" s="172">
        <v>127</v>
      </c>
      <c r="N7772" s="172">
        <v>64</v>
      </c>
      <c r="O7772" s="167" t="s">
        <v>133</v>
      </c>
      <c r="P7772" s="260" t="e">
        <f t="shared" si="369"/>
        <v>#NUM!</v>
      </c>
      <c r="S7772" s="272"/>
    </row>
    <row r="7773" spans="1:19">
      <c r="A7773" s="161" t="s">
        <v>9005</v>
      </c>
      <c r="C7773" s="161" t="s">
        <v>133</v>
      </c>
      <c r="F7773" s="163" t="s">
        <v>133</v>
      </c>
      <c r="G7773" s="266" t="s">
        <v>133</v>
      </c>
      <c r="H7773" s="163" t="s">
        <v>133</v>
      </c>
      <c r="I7773" s="163" t="s">
        <v>133</v>
      </c>
      <c r="J7773" s="163" t="s">
        <v>133</v>
      </c>
      <c r="K7773" s="164">
        <f t="shared" si="370"/>
        <v>0</v>
      </c>
      <c r="L7773" s="165">
        <f t="shared" si="371"/>
        <v>0</v>
      </c>
      <c r="M7773" s="172">
        <v>127</v>
      </c>
      <c r="N7773" s="172">
        <v>64</v>
      </c>
      <c r="O7773" s="167" t="s">
        <v>133</v>
      </c>
      <c r="P7773" s="260" t="e">
        <f t="shared" si="369"/>
        <v>#NUM!</v>
      </c>
      <c r="S7773" s="272"/>
    </row>
    <row r="7774" spans="1:19">
      <c r="A7774" s="161" t="s">
        <v>9006</v>
      </c>
      <c r="C7774" s="161" t="s">
        <v>133</v>
      </c>
      <c r="F7774" s="163" t="s">
        <v>133</v>
      </c>
      <c r="G7774" s="266" t="s">
        <v>133</v>
      </c>
      <c r="H7774" s="163" t="s">
        <v>133</v>
      </c>
      <c r="I7774" s="163" t="s">
        <v>133</v>
      </c>
      <c r="J7774" s="163" t="s">
        <v>133</v>
      </c>
      <c r="K7774" s="164">
        <f t="shared" si="370"/>
        <v>0</v>
      </c>
      <c r="L7774" s="165">
        <f t="shared" si="371"/>
        <v>0</v>
      </c>
      <c r="M7774" s="172">
        <v>127</v>
      </c>
      <c r="N7774" s="172">
        <v>64</v>
      </c>
      <c r="O7774" s="167" t="s">
        <v>133</v>
      </c>
      <c r="P7774" s="260" t="e">
        <f t="shared" si="369"/>
        <v>#NUM!</v>
      </c>
      <c r="S7774" s="272"/>
    </row>
    <row r="7775" spans="1:19">
      <c r="A7775" s="161" t="s">
        <v>9007</v>
      </c>
      <c r="C7775" s="161" t="s">
        <v>133</v>
      </c>
      <c r="F7775" s="163" t="s">
        <v>133</v>
      </c>
      <c r="G7775" s="266" t="s">
        <v>133</v>
      </c>
      <c r="H7775" s="163" t="s">
        <v>133</v>
      </c>
      <c r="I7775" s="163" t="s">
        <v>133</v>
      </c>
      <c r="J7775" s="163" t="s">
        <v>133</v>
      </c>
      <c r="K7775" s="164">
        <f t="shared" si="370"/>
        <v>0</v>
      </c>
      <c r="L7775" s="165">
        <f t="shared" si="371"/>
        <v>0</v>
      </c>
      <c r="M7775" s="172">
        <v>127</v>
      </c>
      <c r="N7775" s="172">
        <v>64</v>
      </c>
      <c r="O7775" s="167" t="s">
        <v>133</v>
      </c>
      <c r="P7775" s="260" t="e">
        <f t="shared" si="369"/>
        <v>#NUM!</v>
      </c>
      <c r="S7775" s="272"/>
    </row>
    <row r="7776" spans="1:19">
      <c r="A7776" s="161" t="s">
        <v>9008</v>
      </c>
      <c r="C7776" s="161" t="s">
        <v>133</v>
      </c>
      <c r="F7776" s="163" t="s">
        <v>133</v>
      </c>
      <c r="G7776" s="266" t="s">
        <v>133</v>
      </c>
      <c r="H7776" s="163" t="s">
        <v>133</v>
      </c>
      <c r="I7776" s="163" t="s">
        <v>133</v>
      </c>
      <c r="J7776" s="163" t="s">
        <v>133</v>
      </c>
      <c r="K7776" s="164">
        <f t="shared" si="370"/>
        <v>0</v>
      </c>
      <c r="L7776" s="165">
        <f t="shared" si="371"/>
        <v>0</v>
      </c>
      <c r="M7776" s="172">
        <v>127</v>
      </c>
      <c r="N7776" s="172">
        <v>64</v>
      </c>
      <c r="O7776" s="167" t="s">
        <v>133</v>
      </c>
      <c r="P7776" s="260" t="e">
        <f t="shared" si="369"/>
        <v>#NUM!</v>
      </c>
      <c r="S7776" s="272"/>
    </row>
    <row r="7777" spans="1:19">
      <c r="A7777" s="161" t="s">
        <v>9009</v>
      </c>
      <c r="C7777" s="161" t="s">
        <v>133</v>
      </c>
      <c r="F7777" s="163" t="s">
        <v>133</v>
      </c>
      <c r="G7777" s="266" t="s">
        <v>133</v>
      </c>
      <c r="H7777" s="163" t="s">
        <v>133</v>
      </c>
      <c r="I7777" s="163" t="s">
        <v>133</v>
      </c>
      <c r="J7777" s="163" t="s">
        <v>133</v>
      </c>
      <c r="K7777" s="164">
        <f t="shared" si="370"/>
        <v>0</v>
      </c>
      <c r="L7777" s="165">
        <f t="shared" si="371"/>
        <v>0</v>
      </c>
      <c r="M7777" s="172">
        <v>127</v>
      </c>
      <c r="N7777" s="172">
        <v>64</v>
      </c>
      <c r="O7777" s="167" t="s">
        <v>133</v>
      </c>
      <c r="P7777" s="260" t="e">
        <f t="shared" si="369"/>
        <v>#NUM!</v>
      </c>
      <c r="S7777" s="272"/>
    </row>
    <row r="7778" spans="1:19">
      <c r="A7778" s="161" t="s">
        <v>9010</v>
      </c>
      <c r="C7778" s="161" t="s">
        <v>133</v>
      </c>
      <c r="F7778" s="163" t="s">
        <v>133</v>
      </c>
      <c r="G7778" s="266" t="s">
        <v>133</v>
      </c>
      <c r="H7778" s="163" t="s">
        <v>133</v>
      </c>
      <c r="I7778" s="163" t="s">
        <v>133</v>
      </c>
      <c r="J7778" s="163" t="s">
        <v>133</v>
      </c>
      <c r="K7778" s="164">
        <f t="shared" si="370"/>
        <v>0</v>
      </c>
      <c r="L7778" s="165">
        <f t="shared" si="371"/>
        <v>0</v>
      </c>
      <c r="M7778" s="172">
        <v>127</v>
      </c>
      <c r="N7778" s="172">
        <v>64</v>
      </c>
      <c r="O7778" s="167" t="s">
        <v>133</v>
      </c>
      <c r="P7778" s="260" t="e">
        <f t="shared" si="369"/>
        <v>#NUM!</v>
      </c>
      <c r="S7778" s="272"/>
    </row>
    <row r="7779" spans="1:19">
      <c r="A7779" s="161" t="s">
        <v>9011</v>
      </c>
      <c r="C7779" s="161" t="s">
        <v>133</v>
      </c>
      <c r="F7779" s="163" t="s">
        <v>133</v>
      </c>
      <c r="G7779" s="266" t="s">
        <v>133</v>
      </c>
      <c r="H7779" s="163" t="s">
        <v>133</v>
      </c>
      <c r="I7779" s="163" t="s">
        <v>133</v>
      </c>
      <c r="J7779" s="163" t="s">
        <v>133</v>
      </c>
      <c r="K7779" s="164">
        <f t="shared" si="370"/>
        <v>0</v>
      </c>
      <c r="L7779" s="165">
        <f t="shared" si="371"/>
        <v>0</v>
      </c>
      <c r="M7779" s="172">
        <v>127</v>
      </c>
      <c r="N7779" s="172">
        <v>64</v>
      </c>
      <c r="O7779" s="167" t="s">
        <v>133</v>
      </c>
      <c r="P7779" s="260" t="e">
        <f t="shared" si="369"/>
        <v>#NUM!</v>
      </c>
      <c r="S7779" s="272"/>
    </row>
    <row r="7780" spans="1:19">
      <c r="A7780" s="161" t="s">
        <v>9012</v>
      </c>
      <c r="C7780" s="161" t="s">
        <v>133</v>
      </c>
      <c r="F7780" s="163" t="s">
        <v>133</v>
      </c>
      <c r="G7780" s="266" t="s">
        <v>133</v>
      </c>
      <c r="H7780" s="163" t="s">
        <v>133</v>
      </c>
      <c r="I7780" s="163" t="s">
        <v>133</v>
      </c>
      <c r="J7780" s="163" t="s">
        <v>133</v>
      </c>
      <c r="K7780" s="164">
        <f t="shared" si="370"/>
        <v>0</v>
      </c>
      <c r="L7780" s="165">
        <f t="shared" si="371"/>
        <v>0</v>
      </c>
      <c r="M7780" s="172">
        <v>127</v>
      </c>
      <c r="N7780" s="172">
        <v>64</v>
      </c>
      <c r="O7780" s="167" t="s">
        <v>133</v>
      </c>
      <c r="P7780" s="260" t="e">
        <f t="shared" si="369"/>
        <v>#NUM!</v>
      </c>
      <c r="S7780" s="272"/>
    </row>
    <row r="7781" spans="1:19">
      <c r="A7781" s="161" t="s">
        <v>9013</v>
      </c>
      <c r="C7781" s="161" t="s">
        <v>133</v>
      </c>
      <c r="F7781" s="163" t="s">
        <v>133</v>
      </c>
      <c r="G7781" s="266" t="s">
        <v>133</v>
      </c>
      <c r="H7781" s="163" t="s">
        <v>133</v>
      </c>
      <c r="I7781" s="163" t="s">
        <v>133</v>
      </c>
      <c r="J7781" s="163" t="s">
        <v>133</v>
      </c>
      <c r="K7781" s="164">
        <f t="shared" si="370"/>
        <v>0</v>
      </c>
      <c r="L7781" s="165">
        <f t="shared" si="371"/>
        <v>0</v>
      </c>
      <c r="M7781" s="172">
        <v>127</v>
      </c>
      <c r="N7781" s="172">
        <v>64</v>
      </c>
      <c r="O7781" s="167" t="s">
        <v>133</v>
      </c>
      <c r="P7781" s="260" t="e">
        <f t="shared" si="369"/>
        <v>#NUM!</v>
      </c>
      <c r="S7781" s="272"/>
    </row>
    <row r="7782" spans="1:19">
      <c r="A7782" s="161" t="s">
        <v>9014</v>
      </c>
      <c r="C7782" s="161" t="s">
        <v>133</v>
      </c>
      <c r="F7782" s="163" t="s">
        <v>133</v>
      </c>
      <c r="G7782" s="266" t="s">
        <v>133</v>
      </c>
      <c r="H7782" s="163" t="s">
        <v>133</v>
      </c>
      <c r="I7782" s="163" t="s">
        <v>133</v>
      </c>
      <c r="J7782" s="163" t="s">
        <v>133</v>
      </c>
      <c r="K7782" s="164">
        <f t="shared" si="370"/>
        <v>0</v>
      </c>
      <c r="L7782" s="165">
        <f t="shared" si="371"/>
        <v>0</v>
      </c>
      <c r="M7782" s="172">
        <v>127</v>
      </c>
      <c r="N7782" s="172">
        <v>64</v>
      </c>
      <c r="O7782" s="167" t="s">
        <v>133</v>
      </c>
      <c r="P7782" s="260" t="e">
        <f t="shared" si="369"/>
        <v>#NUM!</v>
      </c>
      <c r="S7782" s="272"/>
    </row>
    <row r="7783" spans="1:19">
      <c r="A7783" s="161" t="s">
        <v>9015</v>
      </c>
      <c r="C7783" s="161" t="s">
        <v>133</v>
      </c>
      <c r="F7783" s="163" t="s">
        <v>133</v>
      </c>
      <c r="G7783" s="266" t="s">
        <v>133</v>
      </c>
      <c r="H7783" s="163" t="s">
        <v>133</v>
      </c>
      <c r="I7783" s="163" t="s">
        <v>133</v>
      </c>
      <c r="J7783" s="163" t="s">
        <v>133</v>
      </c>
      <c r="K7783" s="164">
        <f t="shared" si="370"/>
        <v>0</v>
      </c>
      <c r="L7783" s="165">
        <f t="shared" si="371"/>
        <v>0</v>
      </c>
      <c r="M7783" s="172">
        <v>127</v>
      </c>
      <c r="N7783" s="172">
        <v>64</v>
      </c>
      <c r="O7783" s="167" t="s">
        <v>133</v>
      </c>
      <c r="P7783" s="260" t="e">
        <f t="shared" si="369"/>
        <v>#NUM!</v>
      </c>
      <c r="S7783" s="272"/>
    </row>
    <row r="7784" spans="1:19">
      <c r="A7784" s="161" t="s">
        <v>9016</v>
      </c>
      <c r="C7784" s="161" t="s">
        <v>133</v>
      </c>
      <c r="F7784" s="163" t="s">
        <v>133</v>
      </c>
      <c r="G7784" s="266" t="s">
        <v>133</v>
      </c>
      <c r="H7784" s="163" t="s">
        <v>133</v>
      </c>
      <c r="I7784" s="163" t="s">
        <v>133</v>
      </c>
      <c r="J7784" s="163" t="s">
        <v>133</v>
      </c>
      <c r="K7784" s="164">
        <f t="shared" si="370"/>
        <v>0</v>
      </c>
      <c r="L7784" s="165">
        <f t="shared" si="371"/>
        <v>0</v>
      </c>
      <c r="M7784" s="172">
        <v>127</v>
      </c>
      <c r="N7784" s="172">
        <v>64</v>
      </c>
      <c r="O7784" s="167" t="s">
        <v>133</v>
      </c>
      <c r="P7784" s="260" t="e">
        <f t="shared" si="369"/>
        <v>#NUM!</v>
      </c>
      <c r="S7784" s="272"/>
    </row>
    <row r="7785" spans="1:19">
      <c r="A7785" s="161" t="s">
        <v>9017</v>
      </c>
      <c r="C7785" s="161" t="s">
        <v>133</v>
      </c>
      <c r="F7785" s="163" t="s">
        <v>133</v>
      </c>
      <c r="G7785" s="266" t="s">
        <v>133</v>
      </c>
      <c r="H7785" s="163" t="s">
        <v>133</v>
      </c>
      <c r="I7785" s="163" t="s">
        <v>133</v>
      </c>
      <c r="J7785" s="163" t="s">
        <v>133</v>
      </c>
      <c r="K7785" s="164">
        <f t="shared" si="370"/>
        <v>0</v>
      </c>
      <c r="L7785" s="165">
        <f t="shared" si="371"/>
        <v>0</v>
      </c>
      <c r="M7785" s="172">
        <v>127</v>
      </c>
      <c r="N7785" s="172">
        <v>64</v>
      </c>
      <c r="O7785" s="167" t="s">
        <v>133</v>
      </c>
      <c r="P7785" s="260" t="e">
        <f t="shared" si="369"/>
        <v>#NUM!</v>
      </c>
      <c r="S7785" s="272"/>
    </row>
    <row r="7786" spans="1:19">
      <c r="A7786" s="161" t="s">
        <v>9018</v>
      </c>
      <c r="C7786" s="161" t="s">
        <v>133</v>
      </c>
      <c r="F7786" s="163" t="s">
        <v>133</v>
      </c>
      <c r="G7786" s="266" t="s">
        <v>133</v>
      </c>
      <c r="H7786" s="163" t="s">
        <v>133</v>
      </c>
      <c r="I7786" s="163" t="s">
        <v>133</v>
      </c>
      <c r="J7786" s="163" t="s">
        <v>133</v>
      </c>
      <c r="K7786" s="164">
        <f t="shared" si="370"/>
        <v>0</v>
      </c>
      <c r="L7786" s="165">
        <f t="shared" si="371"/>
        <v>0</v>
      </c>
      <c r="M7786" s="172">
        <v>127</v>
      </c>
      <c r="N7786" s="172">
        <v>64</v>
      </c>
      <c r="O7786" s="167" t="s">
        <v>133</v>
      </c>
      <c r="P7786" s="260" t="e">
        <f t="shared" si="369"/>
        <v>#NUM!</v>
      </c>
      <c r="S7786" s="272"/>
    </row>
    <row r="7787" spans="1:19">
      <c r="A7787" s="161" t="s">
        <v>9019</v>
      </c>
      <c r="C7787" s="161" t="s">
        <v>133</v>
      </c>
      <c r="F7787" s="163" t="s">
        <v>133</v>
      </c>
      <c r="G7787" s="266" t="s">
        <v>133</v>
      </c>
      <c r="H7787" s="163" t="s">
        <v>133</v>
      </c>
      <c r="I7787" s="163" t="s">
        <v>133</v>
      </c>
      <c r="J7787" s="163" t="s">
        <v>133</v>
      </c>
      <c r="K7787" s="164">
        <f t="shared" si="370"/>
        <v>0</v>
      </c>
      <c r="L7787" s="165">
        <f t="shared" si="371"/>
        <v>0</v>
      </c>
      <c r="M7787" s="172">
        <v>127</v>
      </c>
      <c r="N7787" s="172">
        <v>64</v>
      </c>
      <c r="O7787" s="167" t="s">
        <v>133</v>
      </c>
      <c r="P7787" s="260" t="e">
        <f t="shared" si="369"/>
        <v>#NUM!</v>
      </c>
      <c r="S7787" s="272"/>
    </row>
    <row r="7788" spans="1:19">
      <c r="A7788" s="161" t="s">
        <v>9020</v>
      </c>
      <c r="C7788" s="161" t="s">
        <v>133</v>
      </c>
      <c r="F7788" s="163" t="s">
        <v>133</v>
      </c>
      <c r="G7788" s="266" t="s">
        <v>133</v>
      </c>
      <c r="H7788" s="163" t="s">
        <v>133</v>
      </c>
      <c r="I7788" s="163" t="s">
        <v>133</v>
      </c>
      <c r="J7788" s="163" t="s">
        <v>133</v>
      </c>
      <c r="K7788" s="164">
        <f t="shared" si="370"/>
        <v>0</v>
      </c>
      <c r="L7788" s="165">
        <f t="shared" si="371"/>
        <v>0</v>
      </c>
      <c r="M7788" s="172">
        <v>127</v>
      </c>
      <c r="N7788" s="172">
        <v>64</v>
      </c>
      <c r="O7788" s="167" t="s">
        <v>133</v>
      </c>
      <c r="P7788" s="260" t="e">
        <f t="shared" si="369"/>
        <v>#NUM!</v>
      </c>
      <c r="S7788" s="272"/>
    </row>
    <row r="7789" spans="1:19">
      <c r="A7789" s="161" t="s">
        <v>9021</v>
      </c>
      <c r="C7789" s="161" t="s">
        <v>133</v>
      </c>
      <c r="F7789" s="163" t="s">
        <v>133</v>
      </c>
      <c r="G7789" s="266" t="s">
        <v>133</v>
      </c>
      <c r="H7789" s="163" t="s">
        <v>133</v>
      </c>
      <c r="I7789" s="163" t="s">
        <v>133</v>
      </c>
      <c r="J7789" s="163" t="s">
        <v>133</v>
      </c>
      <c r="K7789" s="164">
        <f t="shared" si="370"/>
        <v>0</v>
      </c>
      <c r="L7789" s="165">
        <f t="shared" si="371"/>
        <v>0</v>
      </c>
      <c r="M7789" s="172">
        <v>127</v>
      </c>
      <c r="N7789" s="172">
        <v>64</v>
      </c>
      <c r="O7789" s="167" t="s">
        <v>133</v>
      </c>
      <c r="P7789" s="260" t="e">
        <f t="shared" si="369"/>
        <v>#NUM!</v>
      </c>
      <c r="S7789" s="272"/>
    </row>
    <row r="7790" spans="1:19">
      <c r="A7790" s="161" t="s">
        <v>9022</v>
      </c>
      <c r="C7790" s="161" t="s">
        <v>133</v>
      </c>
      <c r="F7790" s="163" t="s">
        <v>133</v>
      </c>
      <c r="G7790" s="266" t="s">
        <v>133</v>
      </c>
      <c r="H7790" s="163" t="s">
        <v>133</v>
      </c>
      <c r="I7790" s="163" t="s">
        <v>133</v>
      </c>
      <c r="J7790" s="163" t="s">
        <v>133</v>
      </c>
      <c r="K7790" s="164">
        <f t="shared" si="370"/>
        <v>0</v>
      </c>
      <c r="L7790" s="165">
        <f t="shared" si="371"/>
        <v>0</v>
      </c>
      <c r="M7790" s="172">
        <v>127</v>
      </c>
      <c r="N7790" s="172">
        <v>64</v>
      </c>
      <c r="O7790" s="167" t="s">
        <v>133</v>
      </c>
      <c r="P7790" s="260" t="e">
        <f t="shared" si="369"/>
        <v>#NUM!</v>
      </c>
      <c r="S7790" s="272"/>
    </row>
    <row r="7791" spans="1:19">
      <c r="A7791" s="161" t="s">
        <v>9023</v>
      </c>
      <c r="C7791" s="161" t="s">
        <v>133</v>
      </c>
      <c r="F7791" s="163" t="s">
        <v>133</v>
      </c>
      <c r="G7791" s="266" t="s">
        <v>133</v>
      </c>
      <c r="H7791" s="163" t="s">
        <v>133</v>
      </c>
      <c r="I7791" s="163" t="s">
        <v>133</v>
      </c>
      <c r="J7791" s="163" t="s">
        <v>133</v>
      </c>
      <c r="K7791" s="164">
        <f t="shared" si="370"/>
        <v>0</v>
      </c>
      <c r="L7791" s="165">
        <f t="shared" si="371"/>
        <v>0</v>
      </c>
      <c r="M7791" s="172">
        <v>127</v>
      </c>
      <c r="N7791" s="172">
        <v>64</v>
      </c>
      <c r="O7791" s="167" t="s">
        <v>133</v>
      </c>
      <c r="P7791" s="260" t="e">
        <f t="shared" si="369"/>
        <v>#NUM!</v>
      </c>
      <c r="S7791" s="272"/>
    </row>
    <row r="7792" spans="1:19">
      <c r="A7792" s="161" t="s">
        <v>9024</v>
      </c>
      <c r="C7792" s="161" t="s">
        <v>133</v>
      </c>
      <c r="F7792" s="163" t="s">
        <v>133</v>
      </c>
      <c r="G7792" s="266" t="s">
        <v>133</v>
      </c>
      <c r="H7792" s="163" t="s">
        <v>133</v>
      </c>
      <c r="I7792" s="163" t="s">
        <v>133</v>
      </c>
      <c r="J7792" s="163" t="s">
        <v>133</v>
      </c>
      <c r="K7792" s="164">
        <f t="shared" si="370"/>
        <v>0</v>
      </c>
      <c r="L7792" s="165">
        <f t="shared" si="371"/>
        <v>0</v>
      </c>
      <c r="M7792" s="172">
        <v>127</v>
      </c>
      <c r="N7792" s="172">
        <v>64</v>
      </c>
      <c r="O7792" s="167" t="s">
        <v>133</v>
      </c>
      <c r="P7792" s="260" t="e">
        <f t="shared" si="369"/>
        <v>#NUM!</v>
      </c>
      <c r="S7792" s="272"/>
    </row>
    <row r="7793" spans="1:19">
      <c r="A7793" s="161" t="s">
        <v>9025</v>
      </c>
      <c r="C7793" s="161" t="s">
        <v>133</v>
      </c>
      <c r="F7793" s="163" t="s">
        <v>133</v>
      </c>
      <c r="G7793" s="266" t="s">
        <v>133</v>
      </c>
      <c r="H7793" s="163" t="s">
        <v>133</v>
      </c>
      <c r="I7793" s="163" t="s">
        <v>133</v>
      </c>
      <c r="J7793" s="163" t="s">
        <v>133</v>
      </c>
      <c r="K7793" s="164">
        <f t="shared" si="370"/>
        <v>0</v>
      </c>
      <c r="L7793" s="165">
        <f t="shared" si="371"/>
        <v>0</v>
      </c>
      <c r="M7793" s="172">
        <v>127</v>
      </c>
      <c r="N7793" s="172">
        <v>64</v>
      </c>
      <c r="O7793" s="167" t="s">
        <v>133</v>
      </c>
      <c r="P7793" s="260" t="e">
        <f t="shared" si="369"/>
        <v>#NUM!</v>
      </c>
      <c r="S7793" s="272"/>
    </row>
    <row r="7794" spans="1:19">
      <c r="A7794" s="161" t="s">
        <v>9026</v>
      </c>
      <c r="C7794" s="161" t="s">
        <v>133</v>
      </c>
      <c r="F7794" s="163" t="s">
        <v>133</v>
      </c>
      <c r="G7794" s="266" t="s">
        <v>133</v>
      </c>
      <c r="H7794" s="163" t="s">
        <v>133</v>
      </c>
      <c r="I7794" s="163" t="s">
        <v>133</v>
      </c>
      <c r="J7794" s="163" t="s">
        <v>133</v>
      </c>
      <c r="K7794" s="164">
        <f t="shared" si="370"/>
        <v>0</v>
      </c>
      <c r="L7794" s="165">
        <f t="shared" si="371"/>
        <v>0</v>
      </c>
      <c r="M7794" s="172">
        <v>127</v>
      </c>
      <c r="N7794" s="172">
        <v>64</v>
      </c>
      <c r="O7794" s="167" t="s">
        <v>133</v>
      </c>
      <c r="P7794" s="260" t="e">
        <f t="shared" si="369"/>
        <v>#NUM!</v>
      </c>
      <c r="S7794" s="272"/>
    </row>
    <row r="7795" spans="1:19">
      <c r="A7795" s="161" t="s">
        <v>9027</v>
      </c>
      <c r="C7795" s="161" t="s">
        <v>133</v>
      </c>
      <c r="F7795" s="163" t="s">
        <v>133</v>
      </c>
      <c r="G7795" s="266" t="s">
        <v>133</v>
      </c>
      <c r="H7795" s="163" t="s">
        <v>133</v>
      </c>
      <c r="I7795" s="163" t="s">
        <v>133</v>
      </c>
      <c r="J7795" s="163" t="s">
        <v>133</v>
      </c>
      <c r="K7795" s="164">
        <f t="shared" si="370"/>
        <v>0</v>
      </c>
      <c r="L7795" s="165">
        <f t="shared" si="371"/>
        <v>0</v>
      </c>
      <c r="M7795" s="172">
        <v>127</v>
      </c>
      <c r="N7795" s="172">
        <v>64</v>
      </c>
      <c r="O7795" s="167" t="s">
        <v>133</v>
      </c>
      <c r="P7795" s="260" t="e">
        <f t="shared" si="369"/>
        <v>#NUM!</v>
      </c>
      <c r="S7795" s="272"/>
    </row>
    <row r="7796" spans="1:19">
      <c r="A7796" s="161" t="s">
        <v>9028</v>
      </c>
      <c r="C7796" s="161" t="s">
        <v>133</v>
      </c>
      <c r="F7796" s="163" t="s">
        <v>133</v>
      </c>
      <c r="G7796" s="266" t="s">
        <v>133</v>
      </c>
      <c r="H7796" s="163" t="s">
        <v>133</v>
      </c>
      <c r="I7796" s="163" t="s">
        <v>133</v>
      </c>
      <c r="J7796" s="163" t="s">
        <v>133</v>
      </c>
      <c r="K7796" s="164">
        <f t="shared" si="370"/>
        <v>0</v>
      </c>
      <c r="L7796" s="165">
        <f t="shared" si="371"/>
        <v>0</v>
      </c>
      <c r="M7796" s="172">
        <v>127</v>
      </c>
      <c r="N7796" s="172">
        <v>64</v>
      </c>
      <c r="O7796" s="167" t="s">
        <v>133</v>
      </c>
      <c r="P7796" s="260" t="e">
        <f t="shared" si="369"/>
        <v>#NUM!</v>
      </c>
      <c r="S7796" s="272"/>
    </row>
    <row r="7797" spans="1:19">
      <c r="A7797" s="161" t="s">
        <v>9029</v>
      </c>
      <c r="C7797" s="161" t="s">
        <v>133</v>
      </c>
      <c r="F7797" s="163" t="s">
        <v>133</v>
      </c>
      <c r="G7797" s="266" t="s">
        <v>133</v>
      </c>
      <c r="H7797" s="163" t="s">
        <v>133</v>
      </c>
      <c r="I7797" s="163" t="s">
        <v>133</v>
      </c>
      <c r="J7797" s="163" t="s">
        <v>133</v>
      </c>
      <c r="K7797" s="164">
        <f t="shared" si="370"/>
        <v>0</v>
      </c>
      <c r="L7797" s="165">
        <f t="shared" si="371"/>
        <v>0</v>
      </c>
      <c r="M7797" s="172">
        <v>127</v>
      </c>
      <c r="N7797" s="172">
        <v>64</v>
      </c>
      <c r="O7797" s="167" t="s">
        <v>133</v>
      </c>
      <c r="P7797" s="260" t="e">
        <f t="shared" si="369"/>
        <v>#NUM!</v>
      </c>
      <c r="S7797" s="272"/>
    </row>
    <row r="7798" spans="1:19">
      <c r="A7798" s="161" t="s">
        <v>9030</v>
      </c>
      <c r="C7798" s="161" t="s">
        <v>133</v>
      </c>
      <c r="F7798" s="163" t="s">
        <v>133</v>
      </c>
      <c r="G7798" s="266" t="s">
        <v>133</v>
      </c>
      <c r="H7798" s="163" t="s">
        <v>133</v>
      </c>
      <c r="I7798" s="163" t="s">
        <v>133</v>
      </c>
      <c r="J7798" s="163" t="s">
        <v>133</v>
      </c>
      <c r="K7798" s="164">
        <f t="shared" si="370"/>
        <v>0</v>
      </c>
      <c r="L7798" s="165">
        <f t="shared" si="371"/>
        <v>0</v>
      </c>
      <c r="M7798" s="172">
        <v>127</v>
      </c>
      <c r="N7798" s="172">
        <v>64</v>
      </c>
      <c r="O7798" s="167" t="s">
        <v>133</v>
      </c>
      <c r="P7798" s="260" t="e">
        <f t="shared" si="369"/>
        <v>#NUM!</v>
      </c>
      <c r="S7798" s="272"/>
    </row>
    <row r="7799" spans="1:19">
      <c r="A7799" s="161" t="s">
        <v>9031</v>
      </c>
      <c r="C7799" s="161" t="s">
        <v>133</v>
      </c>
      <c r="F7799" s="163" t="s">
        <v>133</v>
      </c>
      <c r="G7799" s="266" t="s">
        <v>133</v>
      </c>
      <c r="H7799" s="163" t="s">
        <v>133</v>
      </c>
      <c r="I7799" s="163" t="s">
        <v>133</v>
      </c>
      <c r="J7799" s="163" t="s">
        <v>133</v>
      </c>
      <c r="K7799" s="164">
        <f t="shared" si="370"/>
        <v>0</v>
      </c>
      <c r="L7799" s="165">
        <f t="shared" si="371"/>
        <v>0</v>
      </c>
      <c r="M7799" s="172">
        <v>127</v>
      </c>
      <c r="N7799" s="172">
        <v>64</v>
      </c>
      <c r="O7799" s="167" t="s">
        <v>133</v>
      </c>
      <c r="P7799" s="260" t="e">
        <f t="shared" si="369"/>
        <v>#NUM!</v>
      </c>
      <c r="S7799" s="272"/>
    </row>
    <row r="7800" spans="1:19">
      <c r="A7800" s="161" t="s">
        <v>9032</v>
      </c>
      <c r="C7800" s="161" t="s">
        <v>133</v>
      </c>
      <c r="F7800" s="163" t="s">
        <v>133</v>
      </c>
      <c r="G7800" s="266" t="s">
        <v>133</v>
      </c>
      <c r="H7800" s="163" t="s">
        <v>133</v>
      </c>
      <c r="I7800" s="163" t="s">
        <v>133</v>
      </c>
      <c r="J7800" s="163" t="s">
        <v>133</v>
      </c>
      <c r="K7800" s="164">
        <f t="shared" si="370"/>
        <v>0</v>
      </c>
      <c r="L7800" s="165">
        <f t="shared" si="371"/>
        <v>0</v>
      </c>
      <c r="M7800" s="172">
        <v>127</v>
      </c>
      <c r="N7800" s="172">
        <v>64</v>
      </c>
      <c r="O7800" s="167" t="s">
        <v>133</v>
      </c>
      <c r="P7800" s="260" t="e">
        <f t="shared" si="369"/>
        <v>#NUM!</v>
      </c>
      <c r="S7800" s="272"/>
    </row>
    <row r="7801" spans="1:19">
      <c r="A7801" s="161" t="s">
        <v>9033</v>
      </c>
      <c r="C7801" s="161" t="s">
        <v>133</v>
      </c>
      <c r="F7801" s="163" t="s">
        <v>133</v>
      </c>
      <c r="G7801" s="266" t="s">
        <v>133</v>
      </c>
      <c r="H7801" s="163" t="s">
        <v>133</v>
      </c>
      <c r="I7801" s="163" t="s">
        <v>133</v>
      </c>
      <c r="J7801" s="163" t="s">
        <v>133</v>
      </c>
      <c r="K7801" s="164">
        <f t="shared" si="370"/>
        <v>0</v>
      </c>
      <c r="L7801" s="165">
        <f t="shared" si="371"/>
        <v>0</v>
      </c>
      <c r="M7801" s="172">
        <v>127</v>
      </c>
      <c r="N7801" s="172">
        <v>64</v>
      </c>
      <c r="O7801" s="167" t="s">
        <v>133</v>
      </c>
      <c r="P7801" s="260" t="e">
        <f t="shared" si="369"/>
        <v>#NUM!</v>
      </c>
      <c r="S7801" s="272"/>
    </row>
    <row r="7802" spans="1:19">
      <c r="A7802" s="161" t="s">
        <v>9034</v>
      </c>
      <c r="C7802" s="161" t="s">
        <v>133</v>
      </c>
      <c r="F7802" s="163" t="s">
        <v>133</v>
      </c>
      <c r="G7802" s="266" t="s">
        <v>133</v>
      </c>
      <c r="H7802" s="163" t="s">
        <v>133</v>
      </c>
      <c r="I7802" s="163" t="s">
        <v>133</v>
      </c>
      <c r="J7802" s="163" t="s">
        <v>133</v>
      </c>
      <c r="K7802" s="164">
        <f t="shared" si="370"/>
        <v>0</v>
      </c>
      <c r="L7802" s="165">
        <f t="shared" si="371"/>
        <v>0</v>
      </c>
      <c r="M7802" s="172">
        <v>127</v>
      </c>
      <c r="N7802" s="172">
        <v>64</v>
      </c>
      <c r="O7802" s="167" t="s">
        <v>133</v>
      </c>
      <c r="P7802" s="260" t="e">
        <f t="shared" si="369"/>
        <v>#NUM!</v>
      </c>
      <c r="S7802" s="272"/>
    </row>
    <row r="7803" spans="1:19">
      <c r="A7803" s="161" t="s">
        <v>9035</v>
      </c>
      <c r="C7803" s="161" t="s">
        <v>133</v>
      </c>
      <c r="F7803" s="163" t="s">
        <v>133</v>
      </c>
      <c r="G7803" s="266" t="s">
        <v>133</v>
      </c>
      <c r="H7803" s="163" t="s">
        <v>133</v>
      </c>
      <c r="I7803" s="163" t="s">
        <v>133</v>
      </c>
      <c r="J7803" s="163" t="s">
        <v>133</v>
      </c>
      <c r="K7803" s="164">
        <f t="shared" si="370"/>
        <v>0</v>
      </c>
      <c r="L7803" s="165">
        <f t="shared" si="371"/>
        <v>0</v>
      </c>
      <c r="M7803" s="172">
        <v>127</v>
      </c>
      <c r="N7803" s="172">
        <v>64</v>
      </c>
      <c r="O7803" s="167" t="s">
        <v>133</v>
      </c>
      <c r="P7803" s="260" t="e">
        <f t="shared" si="369"/>
        <v>#NUM!</v>
      </c>
      <c r="S7803" s="272"/>
    </row>
    <row r="7804" spans="1:19">
      <c r="A7804" s="161" t="s">
        <v>9036</v>
      </c>
      <c r="C7804" s="161" t="s">
        <v>133</v>
      </c>
      <c r="F7804" s="163" t="s">
        <v>133</v>
      </c>
      <c r="G7804" s="266" t="s">
        <v>133</v>
      </c>
      <c r="H7804" s="163" t="s">
        <v>133</v>
      </c>
      <c r="I7804" s="163" t="s">
        <v>133</v>
      </c>
      <c r="J7804" s="163" t="s">
        <v>133</v>
      </c>
      <c r="K7804" s="164">
        <f t="shared" si="370"/>
        <v>0</v>
      </c>
      <c r="L7804" s="165">
        <f t="shared" si="371"/>
        <v>0</v>
      </c>
      <c r="M7804" s="172">
        <v>127</v>
      </c>
      <c r="N7804" s="172">
        <v>64</v>
      </c>
      <c r="O7804" s="167" t="s">
        <v>133</v>
      </c>
      <c r="P7804" s="260" t="e">
        <f t="shared" si="369"/>
        <v>#NUM!</v>
      </c>
      <c r="S7804" s="272"/>
    </row>
    <row r="7805" spans="1:19">
      <c r="A7805" s="161" t="s">
        <v>9037</v>
      </c>
      <c r="C7805" s="161" t="s">
        <v>133</v>
      </c>
      <c r="F7805" s="163" t="s">
        <v>133</v>
      </c>
      <c r="G7805" s="266" t="s">
        <v>133</v>
      </c>
      <c r="H7805" s="163" t="s">
        <v>133</v>
      </c>
      <c r="I7805" s="163" t="s">
        <v>133</v>
      </c>
      <c r="J7805" s="163" t="s">
        <v>133</v>
      </c>
      <c r="K7805" s="164">
        <f t="shared" si="370"/>
        <v>0</v>
      </c>
      <c r="L7805" s="165">
        <f t="shared" si="371"/>
        <v>0</v>
      </c>
      <c r="M7805" s="172">
        <v>127</v>
      </c>
      <c r="N7805" s="172">
        <v>64</v>
      </c>
      <c r="O7805" s="167" t="s">
        <v>133</v>
      </c>
      <c r="P7805" s="260" t="e">
        <f t="shared" si="369"/>
        <v>#NUM!</v>
      </c>
      <c r="S7805" s="272"/>
    </row>
    <row r="7806" spans="1:19">
      <c r="A7806" s="161" t="s">
        <v>9038</v>
      </c>
      <c r="C7806" s="161" t="s">
        <v>133</v>
      </c>
      <c r="F7806" s="163" t="s">
        <v>133</v>
      </c>
      <c r="G7806" s="266" t="s">
        <v>133</v>
      </c>
      <c r="H7806" s="163" t="s">
        <v>133</v>
      </c>
      <c r="I7806" s="163" t="s">
        <v>133</v>
      </c>
      <c r="J7806" s="163" t="s">
        <v>133</v>
      </c>
      <c r="K7806" s="164">
        <f t="shared" si="370"/>
        <v>0</v>
      </c>
      <c r="L7806" s="165">
        <f t="shared" si="371"/>
        <v>0</v>
      </c>
      <c r="M7806" s="172">
        <v>127</v>
      </c>
      <c r="N7806" s="172">
        <v>64</v>
      </c>
      <c r="O7806" s="167" t="s">
        <v>133</v>
      </c>
      <c r="P7806" s="260" t="e">
        <f t="shared" si="369"/>
        <v>#NUM!</v>
      </c>
      <c r="S7806" s="272"/>
    </row>
    <row r="7807" spans="1:19">
      <c r="A7807" s="161" t="s">
        <v>9039</v>
      </c>
      <c r="C7807" s="161" t="s">
        <v>133</v>
      </c>
      <c r="F7807" s="163" t="s">
        <v>133</v>
      </c>
      <c r="G7807" s="266" t="s">
        <v>133</v>
      </c>
      <c r="H7807" s="163" t="s">
        <v>133</v>
      </c>
      <c r="I7807" s="163" t="s">
        <v>133</v>
      </c>
      <c r="J7807" s="163" t="s">
        <v>133</v>
      </c>
      <c r="K7807" s="164">
        <f t="shared" si="370"/>
        <v>0</v>
      </c>
      <c r="L7807" s="165">
        <f t="shared" si="371"/>
        <v>0</v>
      </c>
      <c r="M7807" s="172">
        <v>127</v>
      </c>
      <c r="N7807" s="172">
        <v>64</v>
      </c>
      <c r="O7807" s="167" t="s">
        <v>133</v>
      </c>
      <c r="P7807" s="260" t="e">
        <f t="shared" si="369"/>
        <v>#NUM!</v>
      </c>
      <c r="S7807" s="272"/>
    </row>
    <row r="7808" spans="1:19">
      <c r="A7808" s="161" t="s">
        <v>9040</v>
      </c>
      <c r="C7808" s="161" t="s">
        <v>133</v>
      </c>
      <c r="F7808" s="163" t="s">
        <v>133</v>
      </c>
      <c r="G7808" s="266" t="s">
        <v>133</v>
      </c>
      <c r="H7808" s="163" t="s">
        <v>133</v>
      </c>
      <c r="I7808" s="163" t="s">
        <v>133</v>
      </c>
      <c r="J7808" s="163" t="s">
        <v>133</v>
      </c>
      <c r="K7808" s="164">
        <f t="shared" si="370"/>
        <v>0</v>
      </c>
      <c r="L7808" s="165">
        <f t="shared" si="371"/>
        <v>0</v>
      </c>
      <c r="M7808" s="172">
        <v>127</v>
      </c>
      <c r="N7808" s="172">
        <v>64</v>
      </c>
      <c r="O7808" s="167" t="s">
        <v>133</v>
      </c>
      <c r="P7808" s="260" t="e">
        <f t="shared" si="369"/>
        <v>#NUM!</v>
      </c>
      <c r="S7808" s="272"/>
    </row>
    <row r="7809" spans="1:19">
      <c r="A7809" s="161" t="s">
        <v>9041</v>
      </c>
      <c r="C7809" s="161" t="s">
        <v>133</v>
      </c>
      <c r="F7809" s="163" t="s">
        <v>133</v>
      </c>
      <c r="G7809" s="266" t="s">
        <v>133</v>
      </c>
      <c r="H7809" s="163" t="s">
        <v>133</v>
      </c>
      <c r="I7809" s="163" t="s">
        <v>133</v>
      </c>
      <c r="J7809" s="163" t="s">
        <v>133</v>
      </c>
      <c r="K7809" s="164">
        <f t="shared" si="370"/>
        <v>0</v>
      </c>
      <c r="L7809" s="165">
        <f t="shared" si="371"/>
        <v>0</v>
      </c>
      <c r="M7809" s="172">
        <v>127</v>
      </c>
      <c r="N7809" s="172">
        <v>64</v>
      </c>
      <c r="O7809" s="167" t="s">
        <v>133</v>
      </c>
      <c r="P7809" s="260" t="e">
        <f t="shared" si="369"/>
        <v>#NUM!</v>
      </c>
      <c r="S7809" s="272"/>
    </row>
    <row r="7810" spans="1:19">
      <c r="A7810" s="161" t="s">
        <v>9042</v>
      </c>
      <c r="C7810" s="161" t="s">
        <v>133</v>
      </c>
      <c r="F7810" s="163" t="s">
        <v>133</v>
      </c>
      <c r="G7810" s="266" t="s">
        <v>133</v>
      </c>
      <c r="H7810" s="163" t="s">
        <v>133</v>
      </c>
      <c r="I7810" s="163" t="s">
        <v>133</v>
      </c>
      <c r="J7810" s="163" t="s">
        <v>133</v>
      </c>
      <c r="K7810" s="164">
        <f t="shared" si="370"/>
        <v>0</v>
      </c>
      <c r="L7810" s="165">
        <f t="shared" si="371"/>
        <v>0</v>
      </c>
      <c r="M7810" s="172">
        <v>127</v>
      </c>
      <c r="N7810" s="172">
        <v>64</v>
      </c>
      <c r="O7810" s="167" t="s">
        <v>133</v>
      </c>
      <c r="P7810" s="260" t="e">
        <f t="shared" si="369"/>
        <v>#NUM!</v>
      </c>
      <c r="S7810" s="272"/>
    </row>
    <row r="7811" spans="1:19">
      <c r="A7811" s="161" t="s">
        <v>9043</v>
      </c>
      <c r="C7811" s="161" t="s">
        <v>133</v>
      </c>
      <c r="F7811" s="163" t="s">
        <v>133</v>
      </c>
      <c r="G7811" s="266" t="s">
        <v>133</v>
      </c>
      <c r="H7811" s="163" t="s">
        <v>133</v>
      </c>
      <c r="I7811" s="163" t="s">
        <v>133</v>
      </c>
      <c r="J7811" s="163" t="s">
        <v>133</v>
      </c>
      <c r="K7811" s="164">
        <f t="shared" si="370"/>
        <v>0</v>
      </c>
      <c r="L7811" s="165">
        <f t="shared" si="371"/>
        <v>0</v>
      </c>
      <c r="M7811" s="172">
        <v>127</v>
      </c>
      <c r="N7811" s="172">
        <v>64</v>
      </c>
      <c r="O7811" s="167" t="s">
        <v>133</v>
      </c>
      <c r="P7811" s="260" t="e">
        <f t="shared" si="369"/>
        <v>#NUM!</v>
      </c>
      <c r="S7811" s="272"/>
    </row>
    <row r="7812" spans="1:19">
      <c r="A7812" s="161" t="s">
        <v>9044</v>
      </c>
      <c r="C7812" s="161" t="s">
        <v>133</v>
      </c>
      <c r="F7812" s="163" t="s">
        <v>133</v>
      </c>
      <c r="G7812" s="266" t="s">
        <v>133</v>
      </c>
      <c r="H7812" s="163" t="s">
        <v>133</v>
      </c>
      <c r="I7812" s="163" t="s">
        <v>133</v>
      </c>
      <c r="J7812" s="163" t="s">
        <v>133</v>
      </c>
      <c r="K7812" s="164">
        <f t="shared" si="370"/>
        <v>0</v>
      </c>
      <c r="L7812" s="165">
        <f t="shared" si="371"/>
        <v>0</v>
      </c>
      <c r="M7812" s="172">
        <v>127</v>
      </c>
      <c r="N7812" s="172">
        <v>64</v>
      </c>
      <c r="O7812" s="167" t="s">
        <v>133</v>
      </c>
      <c r="P7812" s="260" t="e">
        <f t="shared" si="369"/>
        <v>#NUM!</v>
      </c>
      <c r="S7812" s="272"/>
    </row>
    <row r="7813" spans="1:19">
      <c r="A7813" s="161" t="s">
        <v>9045</v>
      </c>
      <c r="C7813" s="161" t="s">
        <v>133</v>
      </c>
      <c r="F7813" s="163" t="s">
        <v>133</v>
      </c>
      <c r="G7813" s="266" t="s">
        <v>133</v>
      </c>
      <c r="H7813" s="163" t="s">
        <v>133</v>
      </c>
      <c r="I7813" s="163" t="s">
        <v>133</v>
      </c>
      <c r="J7813" s="163" t="s">
        <v>133</v>
      </c>
      <c r="K7813" s="164">
        <f t="shared" si="370"/>
        <v>0</v>
      </c>
      <c r="L7813" s="165">
        <f t="shared" si="371"/>
        <v>0</v>
      </c>
      <c r="M7813" s="172">
        <v>127</v>
      </c>
      <c r="N7813" s="172">
        <v>64</v>
      </c>
      <c r="O7813" s="167" t="s">
        <v>133</v>
      </c>
      <c r="P7813" s="260" t="e">
        <f t="shared" si="369"/>
        <v>#NUM!</v>
      </c>
      <c r="S7813" s="272"/>
    </row>
    <row r="7814" spans="1:19">
      <c r="A7814" s="161" t="s">
        <v>9046</v>
      </c>
      <c r="C7814" s="161" t="s">
        <v>133</v>
      </c>
      <c r="F7814" s="163" t="s">
        <v>133</v>
      </c>
      <c r="G7814" s="266" t="s">
        <v>133</v>
      </c>
      <c r="H7814" s="163" t="s">
        <v>133</v>
      </c>
      <c r="I7814" s="163" t="s">
        <v>133</v>
      </c>
      <c r="J7814" s="163" t="s">
        <v>133</v>
      </c>
      <c r="K7814" s="164">
        <f t="shared" si="370"/>
        <v>0</v>
      </c>
      <c r="L7814" s="165">
        <f t="shared" si="371"/>
        <v>0</v>
      </c>
      <c r="M7814" s="172">
        <v>127</v>
      </c>
      <c r="N7814" s="172">
        <v>64</v>
      </c>
      <c r="O7814" s="167" t="s">
        <v>133</v>
      </c>
      <c r="P7814" s="260" t="e">
        <f t="shared" si="369"/>
        <v>#NUM!</v>
      </c>
      <c r="S7814" s="272"/>
    </row>
    <row r="7815" spans="1:19">
      <c r="A7815" s="161" t="s">
        <v>9047</v>
      </c>
      <c r="C7815" s="161" t="s">
        <v>133</v>
      </c>
      <c r="F7815" s="163" t="s">
        <v>133</v>
      </c>
      <c r="G7815" s="266" t="s">
        <v>133</v>
      </c>
      <c r="H7815" s="163" t="s">
        <v>133</v>
      </c>
      <c r="I7815" s="163" t="s">
        <v>133</v>
      </c>
      <c r="J7815" s="163" t="s">
        <v>133</v>
      </c>
      <c r="K7815" s="164">
        <f t="shared" si="370"/>
        <v>0</v>
      </c>
      <c r="L7815" s="165">
        <f t="shared" si="371"/>
        <v>0</v>
      </c>
      <c r="M7815" s="172">
        <v>127</v>
      </c>
      <c r="N7815" s="172">
        <v>64</v>
      </c>
      <c r="O7815" s="167" t="s">
        <v>133</v>
      </c>
      <c r="P7815" s="260" t="e">
        <f t="shared" si="369"/>
        <v>#NUM!</v>
      </c>
      <c r="S7815" s="272"/>
    </row>
    <row r="7816" spans="1:19">
      <c r="A7816" s="161" t="s">
        <v>9048</v>
      </c>
      <c r="C7816" s="161" t="s">
        <v>133</v>
      </c>
      <c r="F7816" s="163" t="s">
        <v>133</v>
      </c>
      <c r="G7816" s="266" t="s">
        <v>133</v>
      </c>
      <c r="H7816" s="163" t="s">
        <v>133</v>
      </c>
      <c r="I7816" s="163" t="s">
        <v>133</v>
      </c>
      <c r="J7816" s="163" t="s">
        <v>133</v>
      </c>
      <c r="K7816" s="164">
        <f t="shared" si="370"/>
        <v>0</v>
      </c>
      <c r="L7816" s="165">
        <f t="shared" si="371"/>
        <v>0</v>
      </c>
      <c r="M7816" s="172">
        <v>127</v>
      </c>
      <c r="N7816" s="172">
        <v>64</v>
      </c>
      <c r="O7816" s="167" t="s">
        <v>133</v>
      </c>
      <c r="P7816" s="260" t="e">
        <f t="shared" si="369"/>
        <v>#NUM!</v>
      </c>
      <c r="S7816" s="272"/>
    </row>
    <row r="7817" spans="1:19">
      <c r="A7817" s="161" t="s">
        <v>9049</v>
      </c>
      <c r="C7817" s="161" t="s">
        <v>133</v>
      </c>
      <c r="F7817" s="163" t="s">
        <v>133</v>
      </c>
      <c r="G7817" s="266" t="s">
        <v>133</v>
      </c>
      <c r="H7817" s="163" t="s">
        <v>133</v>
      </c>
      <c r="I7817" s="163" t="s">
        <v>133</v>
      </c>
      <c r="J7817" s="163" t="s">
        <v>133</v>
      </c>
      <c r="K7817" s="164">
        <f t="shared" si="370"/>
        <v>0</v>
      </c>
      <c r="L7817" s="165">
        <f t="shared" si="371"/>
        <v>0</v>
      </c>
      <c r="M7817" s="172">
        <v>127</v>
      </c>
      <c r="N7817" s="172">
        <v>64</v>
      </c>
      <c r="O7817" s="167" t="s">
        <v>133</v>
      </c>
      <c r="P7817" s="260" t="e">
        <f t="shared" si="369"/>
        <v>#NUM!</v>
      </c>
      <c r="S7817" s="272"/>
    </row>
    <row r="7818" spans="1:19">
      <c r="A7818" s="161" t="s">
        <v>9050</v>
      </c>
      <c r="C7818" s="161" t="s">
        <v>133</v>
      </c>
      <c r="F7818" s="163" t="s">
        <v>133</v>
      </c>
      <c r="G7818" s="266" t="s">
        <v>133</v>
      </c>
      <c r="H7818" s="163" t="s">
        <v>133</v>
      </c>
      <c r="I7818" s="163" t="s">
        <v>133</v>
      </c>
      <c r="J7818" s="163" t="s">
        <v>133</v>
      </c>
      <c r="K7818" s="164">
        <f t="shared" si="370"/>
        <v>0</v>
      </c>
      <c r="L7818" s="165">
        <f t="shared" si="371"/>
        <v>0</v>
      </c>
      <c r="M7818" s="172">
        <v>127</v>
      </c>
      <c r="N7818" s="172">
        <v>64</v>
      </c>
      <c r="O7818" s="167" t="s">
        <v>133</v>
      </c>
      <c r="P7818" s="260" t="e">
        <f t="shared" si="369"/>
        <v>#NUM!</v>
      </c>
      <c r="S7818" s="272"/>
    </row>
    <row r="7819" spans="1:19">
      <c r="A7819" s="161" t="s">
        <v>9051</v>
      </c>
      <c r="C7819" s="161" t="s">
        <v>133</v>
      </c>
      <c r="F7819" s="163" t="s">
        <v>133</v>
      </c>
      <c r="G7819" s="266" t="s">
        <v>133</v>
      </c>
      <c r="H7819" s="163" t="s">
        <v>133</v>
      </c>
      <c r="I7819" s="163" t="s">
        <v>133</v>
      </c>
      <c r="J7819" s="163" t="s">
        <v>133</v>
      </c>
      <c r="K7819" s="164">
        <f t="shared" si="370"/>
        <v>0</v>
      </c>
      <c r="L7819" s="165">
        <f t="shared" si="371"/>
        <v>0</v>
      </c>
      <c r="M7819" s="172">
        <v>127</v>
      </c>
      <c r="N7819" s="172">
        <v>64</v>
      </c>
      <c r="O7819" s="167" t="s">
        <v>133</v>
      </c>
      <c r="P7819" s="260" t="e">
        <f t="shared" si="369"/>
        <v>#NUM!</v>
      </c>
      <c r="S7819" s="272"/>
    </row>
    <row r="7820" spans="1:19">
      <c r="A7820" s="161" t="s">
        <v>9052</v>
      </c>
      <c r="C7820" s="161" t="s">
        <v>133</v>
      </c>
      <c r="F7820" s="163" t="s">
        <v>133</v>
      </c>
      <c r="G7820" s="266" t="s">
        <v>133</v>
      </c>
      <c r="H7820" s="163" t="s">
        <v>133</v>
      </c>
      <c r="I7820" s="163" t="s">
        <v>133</v>
      </c>
      <c r="J7820" s="163" t="s">
        <v>133</v>
      </c>
      <c r="K7820" s="164">
        <f t="shared" si="370"/>
        <v>0</v>
      </c>
      <c r="L7820" s="165">
        <f t="shared" si="371"/>
        <v>0</v>
      </c>
      <c r="M7820" s="172">
        <v>127</v>
      </c>
      <c r="N7820" s="172">
        <v>64</v>
      </c>
      <c r="O7820" s="167" t="s">
        <v>133</v>
      </c>
      <c r="P7820" s="260" t="e">
        <f t="shared" si="369"/>
        <v>#NUM!</v>
      </c>
      <c r="S7820" s="272"/>
    </row>
    <row r="7821" spans="1:19">
      <c r="A7821" s="161" t="s">
        <v>9053</v>
      </c>
      <c r="C7821" s="161" t="s">
        <v>133</v>
      </c>
      <c r="F7821" s="163" t="s">
        <v>133</v>
      </c>
      <c r="G7821" s="266" t="s">
        <v>133</v>
      </c>
      <c r="H7821" s="163" t="s">
        <v>133</v>
      </c>
      <c r="I7821" s="163" t="s">
        <v>133</v>
      </c>
      <c r="J7821" s="163" t="s">
        <v>133</v>
      </c>
      <c r="K7821" s="164">
        <f t="shared" si="370"/>
        <v>0</v>
      </c>
      <c r="L7821" s="165">
        <f t="shared" si="371"/>
        <v>0</v>
      </c>
      <c r="M7821" s="172">
        <v>127</v>
      </c>
      <c r="N7821" s="172">
        <v>64</v>
      </c>
      <c r="O7821" s="167" t="s">
        <v>133</v>
      </c>
      <c r="P7821" s="260" t="e">
        <f t="shared" si="369"/>
        <v>#NUM!</v>
      </c>
      <c r="S7821" s="272"/>
    </row>
    <row r="7822" spans="1:19">
      <c r="A7822" s="161" t="s">
        <v>9054</v>
      </c>
      <c r="C7822" s="161" t="s">
        <v>133</v>
      </c>
      <c r="F7822" s="163" t="s">
        <v>133</v>
      </c>
      <c r="G7822" s="266" t="s">
        <v>133</v>
      </c>
      <c r="H7822" s="163" t="s">
        <v>133</v>
      </c>
      <c r="I7822" s="163" t="s">
        <v>133</v>
      </c>
      <c r="J7822" s="163" t="s">
        <v>133</v>
      </c>
      <c r="K7822" s="164">
        <f t="shared" si="370"/>
        <v>0</v>
      </c>
      <c r="L7822" s="165">
        <f t="shared" si="371"/>
        <v>0</v>
      </c>
      <c r="M7822" s="172">
        <v>127</v>
      </c>
      <c r="N7822" s="172">
        <v>64</v>
      </c>
      <c r="O7822" s="167" t="s">
        <v>133</v>
      </c>
      <c r="P7822" s="260" t="e">
        <f t="shared" si="369"/>
        <v>#NUM!</v>
      </c>
      <c r="S7822" s="272"/>
    </row>
    <row r="7823" spans="1:19">
      <c r="A7823" s="161" t="s">
        <v>9055</v>
      </c>
      <c r="C7823" s="161" t="s">
        <v>133</v>
      </c>
      <c r="F7823" s="163" t="s">
        <v>133</v>
      </c>
      <c r="G7823" s="266" t="s">
        <v>133</v>
      </c>
      <c r="H7823" s="163" t="s">
        <v>133</v>
      </c>
      <c r="I7823" s="163" t="s">
        <v>133</v>
      </c>
      <c r="J7823" s="163" t="s">
        <v>133</v>
      </c>
      <c r="K7823" s="164">
        <f t="shared" si="370"/>
        <v>0</v>
      </c>
      <c r="L7823" s="165">
        <f t="shared" si="371"/>
        <v>0</v>
      </c>
      <c r="M7823" s="172">
        <v>127</v>
      </c>
      <c r="N7823" s="172">
        <v>64</v>
      </c>
      <c r="O7823" s="167" t="s">
        <v>133</v>
      </c>
      <c r="P7823" s="260" t="e">
        <f t="shared" ref="P7823:P7886" si="372">MEDIAN(Q7823:R7823)</f>
        <v>#NUM!</v>
      </c>
      <c r="S7823" s="272"/>
    </row>
    <row r="7824" spans="1:19">
      <c r="A7824" s="161" t="s">
        <v>9056</v>
      </c>
      <c r="C7824" s="161" t="s">
        <v>133</v>
      </c>
      <c r="F7824" s="163" t="s">
        <v>133</v>
      </c>
      <c r="G7824" s="266" t="s">
        <v>133</v>
      </c>
      <c r="H7824" s="163" t="s">
        <v>133</v>
      </c>
      <c r="I7824" s="163" t="s">
        <v>133</v>
      </c>
      <c r="J7824" s="163" t="s">
        <v>133</v>
      </c>
      <c r="K7824" s="164">
        <f t="shared" ref="K7824:K7887" si="373">IF(OR(D7824="n/a",D7824="nd"),0,D7824)+IF(OR(I7824="n/a",I7824="nd"),0,I7824)</f>
        <v>0</v>
      </c>
      <c r="L7824" s="165">
        <f t="shared" ref="L7824:L7887" si="374">SQRT(SUMSQ(IF(OR(E7824="n/a",E7824="nd"),0,E7824),IF(OR(F7824="n/a",F7824="nd"),0,F7824),IF(OR(J7824="n/a",J7824="nd"),0,J7824)))</f>
        <v>0</v>
      </c>
      <c r="M7824" s="172">
        <v>127</v>
      </c>
      <c r="N7824" s="172">
        <v>64</v>
      </c>
      <c r="O7824" s="167" t="s">
        <v>133</v>
      </c>
      <c r="P7824" s="260" t="e">
        <f t="shared" si="372"/>
        <v>#NUM!</v>
      </c>
      <c r="S7824" s="272"/>
    </row>
    <row r="7825" spans="1:19">
      <c r="A7825" s="161" t="s">
        <v>9057</v>
      </c>
      <c r="C7825" s="161" t="s">
        <v>133</v>
      </c>
      <c r="F7825" s="163" t="s">
        <v>133</v>
      </c>
      <c r="G7825" s="266" t="s">
        <v>133</v>
      </c>
      <c r="H7825" s="163" t="s">
        <v>133</v>
      </c>
      <c r="I7825" s="163" t="s">
        <v>133</v>
      </c>
      <c r="J7825" s="163" t="s">
        <v>133</v>
      </c>
      <c r="K7825" s="164">
        <f t="shared" si="373"/>
        <v>0</v>
      </c>
      <c r="L7825" s="165">
        <f t="shared" si="374"/>
        <v>0</v>
      </c>
      <c r="M7825" s="172">
        <v>127</v>
      </c>
      <c r="N7825" s="172">
        <v>64</v>
      </c>
      <c r="O7825" s="167" t="s">
        <v>133</v>
      </c>
      <c r="P7825" s="260" t="e">
        <f t="shared" si="372"/>
        <v>#NUM!</v>
      </c>
      <c r="S7825" s="272"/>
    </row>
    <row r="7826" spans="1:19">
      <c r="A7826" s="161" t="s">
        <v>9058</v>
      </c>
      <c r="C7826" s="161" t="s">
        <v>133</v>
      </c>
      <c r="F7826" s="163" t="s">
        <v>133</v>
      </c>
      <c r="G7826" s="266" t="s">
        <v>133</v>
      </c>
      <c r="H7826" s="163" t="s">
        <v>133</v>
      </c>
      <c r="I7826" s="163" t="s">
        <v>133</v>
      </c>
      <c r="J7826" s="163" t="s">
        <v>133</v>
      </c>
      <c r="K7826" s="164">
        <f t="shared" si="373"/>
        <v>0</v>
      </c>
      <c r="L7826" s="165">
        <f t="shared" si="374"/>
        <v>0</v>
      </c>
      <c r="M7826" s="172">
        <v>127</v>
      </c>
      <c r="N7826" s="172">
        <v>64</v>
      </c>
      <c r="O7826" s="167" t="s">
        <v>133</v>
      </c>
      <c r="P7826" s="260" t="e">
        <f t="shared" si="372"/>
        <v>#NUM!</v>
      </c>
      <c r="S7826" s="272"/>
    </row>
    <row r="7827" spans="1:19">
      <c r="A7827" s="161" t="s">
        <v>9059</v>
      </c>
      <c r="C7827" s="161" t="s">
        <v>133</v>
      </c>
      <c r="F7827" s="163" t="s">
        <v>133</v>
      </c>
      <c r="G7827" s="266" t="s">
        <v>133</v>
      </c>
      <c r="H7827" s="163" t="s">
        <v>133</v>
      </c>
      <c r="I7827" s="163" t="s">
        <v>133</v>
      </c>
      <c r="J7827" s="163" t="s">
        <v>133</v>
      </c>
      <c r="K7827" s="164">
        <f t="shared" si="373"/>
        <v>0</v>
      </c>
      <c r="L7827" s="165">
        <f t="shared" si="374"/>
        <v>0</v>
      </c>
      <c r="M7827" s="172">
        <v>127</v>
      </c>
      <c r="N7827" s="172">
        <v>64</v>
      </c>
      <c r="O7827" s="167" t="s">
        <v>133</v>
      </c>
      <c r="P7827" s="260" t="e">
        <f t="shared" si="372"/>
        <v>#NUM!</v>
      </c>
      <c r="S7827" s="272"/>
    </row>
    <row r="7828" spans="1:19">
      <c r="A7828" s="161" t="s">
        <v>9060</v>
      </c>
      <c r="C7828" s="161" t="s">
        <v>133</v>
      </c>
      <c r="F7828" s="163" t="s">
        <v>133</v>
      </c>
      <c r="G7828" s="266" t="s">
        <v>133</v>
      </c>
      <c r="H7828" s="163" t="s">
        <v>133</v>
      </c>
      <c r="I7828" s="163" t="s">
        <v>133</v>
      </c>
      <c r="J7828" s="163" t="s">
        <v>133</v>
      </c>
      <c r="K7828" s="164">
        <f t="shared" si="373"/>
        <v>0</v>
      </c>
      <c r="L7828" s="165">
        <f t="shared" si="374"/>
        <v>0</v>
      </c>
      <c r="M7828" s="172">
        <v>127</v>
      </c>
      <c r="N7828" s="172">
        <v>64</v>
      </c>
      <c r="O7828" s="167" t="s">
        <v>133</v>
      </c>
      <c r="P7828" s="260" t="e">
        <f t="shared" si="372"/>
        <v>#NUM!</v>
      </c>
      <c r="S7828" s="272"/>
    </row>
    <row r="7829" spans="1:19">
      <c r="A7829" s="161" t="s">
        <v>9061</v>
      </c>
      <c r="C7829" s="161" t="s">
        <v>133</v>
      </c>
      <c r="F7829" s="163" t="s">
        <v>133</v>
      </c>
      <c r="G7829" s="266" t="s">
        <v>133</v>
      </c>
      <c r="H7829" s="163" t="s">
        <v>133</v>
      </c>
      <c r="I7829" s="163" t="s">
        <v>133</v>
      </c>
      <c r="J7829" s="163" t="s">
        <v>133</v>
      </c>
      <c r="K7829" s="164">
        <f t="shared" si="373"/>
        <v>0</v>
      </c>
      <c r="L7829" s="165">
        <f t="shared" si="374"/>
        <v>0</v>
      </c>
      <c r="M7829" s="172">
        <v>127</v>
      </c>
      <c r="N7829" s="172">
        <v>64</v>
      </c>
      <c r="O7829" s="167" t="s">
        <v>133</v>
      </c>
      <c r="P7829" s="260" t="e">
        <f t="shared" si="372"/>
        <v>#NUM!</v>
      </c>
      <c r="S7829" s="272"/>
    </row>
    <row r="7830" spans="1:19">
      <c r="A7830" s="161" t="s">
        <v>9062</v>
      </c>
      <c r="C7830" s="161" t="s">
        <v>133</v>
      </c>
      <c r="F7830" s="163" t="s">
        <v>133</v>
      </c>
      <c r="G7830" s="266" t="s">
        <v>133</v>
      </c>
      <c r="H7830" s="163" t="s">
        <v>133</v>
      </c>
      <c r="I7830" s="163" t="s">
        <v>133</v>
      </c>
      <c r="J7830" s="163" t="s">
        <v>133</v>
      </c>
      <c r="K7830" s="164">
        <f t="shared" si="373"/>
        <v>0</v>
      </c>
      <c r="L7830" s="165">
        <f t="shared" si="374"/>
        <v>0</v>
      </c>
      <c r="M7830" s="172">
        <v>127</v>
      </c>
      <c r="N7830" s="172">
        <v>64</v>
      </c>
      <c r="O7830" s="167" t="s">
        <v>133</v>
      </c>
      <c r="P7830" s="260" t="e">
        <f t="shared" si="372"/>
        <v>#NUM!</v>
      </c>
      <c r="S7830" s="272"/>
    </row>
    <row r="7831" spans="1:19">
      <c r="A7831" s="161" t="s">
        <v>9063</v>
      </c>
      <c r="C7831" s="161" t="s">
        <v>133</v>
      </c>
      <c r="F7831" s="163" t="s">
        <v>133</v>
      </c>
      <c r="G7831" s="266" t="s">
        <v>133</v>
      </c>
      <c r="H7831" s="163" t="s">
        <v>133</v>
      </c>
      <c r="I7831" s="163" t="s">
        <v>133</v>
      </c>
      <c r="J7831" s="163" t="s">
        <v>133</v>
      </c>
      <c r="K7831" s="164">
        <f t="shared" si="373"/>
        <v>0</v>
      </c>
      <c r="L7831" s="165">
        <f t="shared" si="374"/>
        <v>0</v>
      </c>
      <c r="M7831" s="172">
        <v>127</v>
      </c>
      <c r="N7831" s="172">
        <v>64</v>
      </c>
      <c r="O7831" s="167" t="s">
        <v>133</v>
      </c>
      <c r="P7831" s="260" t="e">
        <f t="shared" si="372"/>
        <v>#NUM!</v>
      </c>
      <c r="S7831" s="272"/>
    </row>
    <row r="7832" spans="1:19">
      <c r="A7832" s="161" t="s">
        <v>9064</v>
      </c>
      <c r="C7832" s="161" t="s">
        <v>133</v>
      </c>
      <c r="F7832" s="163" t="s">
        <v>133</v>
      </c>
      <c r="G7832" s="266" t="s">
        <v>133</v>
      </c>
      <c r="H7832" s="163" t="s">
        <v>133</v>
      </c>
      <c r="I7832" s="163" t="s">
        <v>133</v>
      </c>
      <c r="J7832" s="163" t="s">
        <v>133</v>
      </c>
      <c r="K7832" s="164">
        <f t="shared" si="373"/>
        <v>0</v>
      </c>
      <c r="L7832" s="165">
        <f t="shared" si="374"/>
        <v>0</v>
      </c>
      <c r="M7832" s="172">
        <v>127</v>
      </c>
      <c r="N7832" s="172">
        <v>64</v>
      </c>
      <c r="O7832" s="167" t="s">
        <v>133</v>
      </c>
      <c r="P7832" s="260" t="e">
        <f t="shared" si="372"/>
        <v>#NUM!</v>
      </c>
      <c r="S7832" s="272"/>
    </row>
    <row r="7833" spans="1:19">
      <c r="A7833" s="161" t="s">
        <v>9065</v>
      </c>
      <c r="C7833" s="161" t="s">
        <v>133</v>
      </c>
      <c r="F7833" s="163" t="s">
        <v>133</v>
      </c>
      <c r="G7833" s="266" t="s">
        <v>133</v>
      </c>
      <c r="H7833" s="163" t="s">
        <v>133</v>
      </c>
      <c r="I7833" s="163" t="s">
        <v>133</v>
      </c>
      <c r="J7833" s="163" t="s">
        <v>133</v>
      </c>
      <c r="K7833" s="164">
        <f t="shared" si="373"/>
        <v>0</v>
      </c>
      <c r="L7833" s="165">
        <f t="shared" si="374"/>
        <v>0</v>
      </c>
      <c r="M7833" s="172">
        <v>127</v>
      </c>
      <c r="N7833" s="172">
        <v>64</v>
      </c>
      <c r="O7833" s="167" t="s">
        <v>133</v>
      </c>
      <c r="P7833" s="260" t="e">
        <f t="shared" si="372"/>
        <v>#NUM!</v>
      </c>
      <c r="S7833" s="272"/>
    </row>
    <row r="7834" spans="1:19">
      <c r="A7834" s="161" t="s">
        <v>9066</v>
      </c>
      <c r="C7834" s="161" t="s">
        <v>133</v>
      </c>
      <c r="F7834" s="163" t="s">
        <v>133</v>
      </c>
      <c r="G7834" s="266" t="s">
        <v>133</v>
      </c>
      <c r="H7834" s="163" t="s">
        <v>133</v>
      </c>
      <c r="I7834" s="163" t="s">
        <v>133</v>
      </c>
      <c r="J7834" s="163" t="s">
        <v>133</v>
      </c>
      <c r="K7834" s="164">
        <f t="shared" si="373"/>
        <v>0</v>
      </c>
      <c r="L7834" s="165">
        <f t="shared" si="374"/>
        <v>0</v>
      </c>
      <c r="M7834" s="172">
        <v>127</v>
      </c>
      <c r="N7834" s="172">
        <v>64</v>
      </c>
      <c r="O7834" s="167" t="s">
        <v>133</v>
      </c>
      <c r="P7834" s="260" t="e">
        <f t="shared" si="372"/>
        <v>#NUM!</v>
      </c>
      <c r="S7834" s="272"/>
    </row>
    <row r="7835" spans="1:19">
      <c r="A7835" s="161" t="s">
        <v>9067</v>
      </c>
      <c r="C7835" s="161" t="s">
        <v>133</v>
      </c>
      <c r="F7835" s="163" t="s">
        <v>133</v>
      </c>
      <c r="G7835" s="266" t="s">
        <v>133</v>
      </c>
      <c r="H7835" s="163" t="s">
        <v>133</v>
      </c>
      <c r="I7835" s="163" t="s">
        <v>133</v>
      </c>
      <c r="J7835" s="163" t="s">
        <v>133</v>
      </c>
      <c r="K7835" s="164">
        <f t="shared" si="373"/>
        <v>0</v>
      </c>
      <c r="L7835" s="165">
        <f t="shared" si="374"/>
        <v>0</v>
      </c>
      <c r="M7835" s="172">
        <v>127</v>
      </c>
      <c r="N7835" s="172">
        <v>64</v>
      </c>
      <c r="O7835" s="167" t="s">
        <v>133</v>
      </c>
      <c r="P7835" s="260" t="e">
        <f t="shared" si="372"/>
        <v>#NUM!</v>
      </c>
      <c r="S7835" s="272"/>
    </row>
    <row r="7836" spans="1:19">
      <c r="A7836" s="161" t="s">
        <v>9068</v>
      </c>
      <c r="C7836" s="161" t="s">
        <v>133</v>
      </c>
      <c r="F7836" s="163" t="s">
        <v>133</v>
      </c>
      <c r="G7836" s="266" t="s">
        <v>133</v>
      </c>
      <c r="H7836" s="163" t="s">
        <v>133</v>
      </c>
      <c r="I7836" s="163" t="s">
        <v>133</v>
      </c>
      <c r="J7836" s="163" t="s">
        <v>133</v>
      </c>
      <c r="K7836" s="164">
        <f t="shared" si="373"/>
        <v>0</v>
      </c>
      <c r="L7836" s="165">
        <f t="shared" si="374"/>
        <v>0</v>
      </c>
      <c r="M7836" s="172">
        <v>127</v>
      </c>
      <c r="N7836" s="172">
        <v>64</v>
      </c>
      <c r="O7836" s="167" t="s">
        <v>133</v>
      </c>
      <c r="P7836" s="260" t="e">
        <f t="shared" si="372"/>
        <v>#NUM!</v>
      </c>
      <c r="S7836" s="272"/>
    </row>
    <row r="7837" spans="1:19">
      <c r="A7837" s="161" t="s">
        <v>9069</v>
      </c>
      <c r="C7837" s="161" t="s">
        <v>133</v>
      </c>
      <c r="F7837" s="163" t="s">
        <v>133</v>
      </c>
      <c r="G7837" s="266" t="s">
        <v>133</v>
      </c>
      <c r="H7837" s="163" t="s">
        <v>133</v>
      </c>
      <c r="I7837" s="163" t="s">
        <v>133</v>
      </c>
      <c r="J7837" s="163" t="s">
        <v>133</v>
      </c>
      <c r="K7837" s="164">
        <f t="shared" si="373"/>
        <v>0</v>
      </c>
      <c r="L7837" s="165">
        <f t="shared" si="374"/>
        <v>0</v>
      </c>
      <c r="M7837" s="172">
        <v>127</v>
      </c>
      <c r="N7837" s="172">
        <v>64</v>
      </c>
      <c r="O7837" s="167" t="s">
        <v>133</v>
      </c>
      <c r="P7837" s="260" t="e">
        <f t="shared" si="372"/>
        <v>#NUM!</v>
      </c>
      <c r="S7837" s="272"/>
    </row>
    <row r="7838" spans="1:19">
      <c r="A7838" s="161" t="s">
        <v>9070</v>
      </c>
      <c r="C7838" s="161" t="s">
        <v>133</v>
      </c>
      <c r="F7838" s="163" t="s">
        <v>133</v>
      </c>
      <c r="G7838" s="266" t="s">
        <v>133</v>
      </c>
      <c r="H7838" s="163" t="s">
        <v>133</v>
      </c>
      <c r="I7838" s="163" t="s">
        <v>133</v>
      </c>
      <c r="J7838" s="163" t="s">
        <v>133</v>
      </c>
      <c r="K7838" s="164">
        <f t="shared" si="373"/>
        <v>0</v>
      </c>
      <c r="L7838" s="165">
        <f t="shared" si="374"/>
        <v>0</v>
      </c>
      <c r="M7838" s="172">
        <v>127</v>
      </c>
      <c r="N7838" s="172">
        <v>64</v>
      </c>
      <c r="O7838" s="167" t="s">
        <v>133</v>
      </c>
      <c r="P7838" s="260" t="e">
        <f t="shared" si="372"/>
        <v>#NUM!</v>
      </c>
      <c r="S7838" s="272"/>
    </row>
    <row r="7839" spans="1:19">
      <c r="A7839" s="161" t="s">
        <v>9071</v>
      </c>
      <c r="C7839" s="161" t="s">
        <v>133</v>
      </c>
      <c r="F7839" s="163" t="s">
        <v>133</v>
      </c>
      <c r="G7839" s="266" t="s">
        <v>133</v>
      </c>
      <c r="H7839" s="163" t="s">
        <v>133</v>
      </c>
      <c r="I7839" s="163" t="s">
        <v>133</v>
      </c>
      <c r="J7839" s="163" t="s">
        <v>133</v>
      </c>
      <c r="K7839" s="164">
        <f t="shared" si="373"/>
        <v>0</v>
      </c>
      <c r="L7839" s="165">
        <f t="shared" si="374"/>
        <v>0</v>
      </c>
      <c r="M7839" s="172">
        <v>127</v>
      </c>
      <c r="N7839" s="172">
        <v>64</v>
      </c>
      <c r="O7839" s="167" t="s">
        <v>133</v>
      </c>
      <c r="P7839" s="260" t="e">
        <f t="shared" si="372"/>
        <v>#NUM!</v>
      </c>
      <c r="S7839" s="272"/>
    </row>
    <row r="7840" spans="1:19">
      <c r="A7840" s="161" t="s">
        <v>9072</v>
      </c>
      <c r="C7840" s="161" t="s">
        <v>133</v>
      </c>
      <c r="F7840" s="163" t="s">
        <v>133</v>
      </c>
      <c r="G7840" s="266" t="s">
        <v>133</v>
      </c>
      <c r="H7840" s="163" t="s">
        <v>133</v>
      </c>
      <c r="I7840" s="163" t="s">
        <v>133</v>
      </c>
      <c r="J7840" s="163" t="s">
        <v>133</v>
      </c>
      <c r="K7840" s="164">
        <f t="shared" si="373"/>
        <v>0</v>
      </c>
      <c r="L7840" s="165">
        <f t="shared" si="374"/>
        <v>0</v>
      </c>
      <c r="M7840" s="172">
        <v>127</v>
      </c>
      <c r="N7840" s="172">
        <v>64</v>
      </c>
      <c r="O7840" s="167" t="s">
        <v>133</v>
      </c>
      <c r="P7840" s="260" t="e">
        <f t="shared" si="372"/>
        <v>#NUM!</v>
      </c>
      <c r="S7840" s="272"/>
    </row>
    <row r="7841" spans="1:19">
      <c r="A7841" s="161" t="s">
        <v>9073</v>
      </c>
      <c r="C7841" s="161" t="s">
        <v>133</v>
      </c>
      <c r="F7841" s="163" t="s">
        <v>133</v>
      </c>
      <c r="G7841" s="266" t="s">
        <v>133</v>
      </c>
      <c r="H7841" s="163" t="s">
        <v>133</v>
      </c>
      <c r="I7841" s="163" t="s">
        <v>133</v>
      </c>
      <c r="J7841" s="163" t="s">
        <v>133</v>
      </c>
      <c r="K7841" s="164">
        <f t="shared" si="373"/>
        <v>0</v>
      </c>
      <c r="L7841" s="165">
        <f t="shared" si="374"/>
        <v>0</v>
      </c>
      <c r="M7841" s="172">
        <v>127</v>
      </c>
      <c r="N7841" s="172">
        <v>64</v>
      </c>
      <c r="O7841" s="167" t="s">
        <v>133</v>
      </c>
      <c r="P7841" s="260" t="e">
        <f t="shared" si="372"/>
        <v>#NUM!</v>
      </c>
      <c r="S7841" s="272"/>
    </row>
    <row r="7842" spans="1:19">
      <c r="A7842" s="161" t="s">
        <v>9074</v>
      </c>
      <c r="C7842" s="161" t="s">
        <v>133</v>
      </c>
      <c r="F7842" s="163" t="s">
        <v>133</v>
      </c>
      <c r="G7842" s="266" t="s">
        <v>133</v>
      </c>
      <c r="H7842" s="163" t="s">
        <v>133</v>
      </c>
      <c r="I7842" s="163" t="s">
        <v>133</v>
      </c>
      <c r="J7842" s="163" t="s">
        <v>133</v>
      </c>
      <c r="K7842" s="164">
        <f t="shared" si="373"/>
        <v>0</v>
      </c>
      <c r="L7842" s="165">
        <f t="shared" si="374"/>
        <v>0</v>
      </c>
      <c r="M7842" s="172">
        <v>127</v>
      </c>
      <c r="N7842" s="172">
        <v>64</v>
      </c>
      <c r="O7842" s="167" t="s">
        <v>133</v>
      </c>
      <c r="P7842" s="260" t="e">
        <f t="shared" si="372"/>
        <v>#NUM!</v>
      </c>
      <c r="S7842" s="272"/>
    </row>
    <row r="7843" spans="1:19">
      <c r="A7843" s="161" t="s">
        <v>9075</v>
      </c>
      <c r="C7843" s="161" t="s">
        <v>133</v>
      </c>
      <c r="F7843" s="163" t="s">
        <v>133</v>
      </c>
      <c r="G7843" s="266" t="s">
        <v>133</v>
      </c>
      <c r="H7843" s="163" t="s">
        <v>133</v>
      </c>
      <c r="I7843" s="163" t="s">
        <v>133</v>
      </c>
      <c r="J7843" s="163" t="s">
        <v>133</v>
      </c>
      <c r="K7843" s="164">
        <f t="shared" si="373"/>
        <v>0</v>
      </c>
      <c r="L7843" s="165">
        <f t="shared" si="374"/>
        <v>0</v>
      </c>
      <c r="M7843" s="172">
        <v>127</v>
      </c>
      <c r="N7843" s="172">
        <v>64</v>
      </c>
      <c r="O7843" s="167" t="s">
        <v>133</v>
      </c>
      <c r="P7843" s="260" t="e">
        <f t="shared" si="372"/>
        <v>#NUM!</v>
      </c>
      <c r="S7843" s="272"/>
    </row>
    <row r="7844" spans="1:19">
      <c r="A7844" s="161" t="s">
        <v>9076</v>
      </c>
      <c r="C7844" s="161" t="s">
        <v>133</v>
      </c>
      <c r="F7844" s="163" t="s">
        <v>133</v>
      </c>
      <c r="G7844" s="266" t="s">
        <v>133</v>
      </c>
      <c r="H7844" s="163" t="s">
        <v>133</v>
      </c>
      <c r="I7844" s="163" t="s">
        <v>133</v>
      </c>
      <c r="J7844" s="163" t="s">
        <v>133</v>
      </c>
      <c r="K7844" s="164">
        <f t="shared" si="373"/>
        <v>0</v>
      </c>
      <c r="L7844" s="165">
        <f t="shared" si="374"/>
        <v>0</v>
      </c>
      <c r="M7844" s="172">
        <v>127</v>
      </c>
      <c r="N7844" s="172">
        <v>64</v>
      </c>
      <c r="O7844" s="167" t="s">
        <v>133</v>
      </c>
      <c r="P7844" s="260" t="e">
        <f t="shared" si="372"/>
        <v>#NUM!</v>
      </c>
      <c r="S7844" s="272"/>
    </row>
    <row r="7845" spans="1:19">
      <c r="A7845" s="161" t="s">
        <v>9077</v>
      </c>
      <c r="C7845" s="161" t="s">
        <v>133</v>
      </c>
      <c r="F7845" s="163" t="s">
        <v>133</v>
      </c>
      <c r="G7845" s="266" t="s">
        <v>133</v>
      </c>
      <c r="H7845" s="163" t="s">
        <v>133</v>
      </c>
      <c r="I7845" s="163" t="s">
        <v>133</v>
      </c>
      <c r="J7845" s="163" t="s">
        <v>133</v>
      </c>
      <c r="K7845" s="164">
        <f t="shared" si="373"/>
        <v>0</v>
      </c>
      <c r="L7845" s="165">
        <f t="shared" si="374"/>
        <v>0</v>
      </c>
      <c r="M7845" s="172">
        <v>127</v>
      </c>
      <c r="N7845" s="172">
        <v>64</v>
      </c>
      <c r="O7845" s="167" t="s">
        <v>133</v>
      </c>
      <c r="P7845" s="260" t="e">
        <f t="shared" si="372"/>
        <v>#NUM!</v>
      </c>
      <c r="S7845" s="272"/>
    </row>
    <row r="7846" spans="1:19">
      <c r="A7846" s="161" t="s">
        <v>9078</v>
      </c>
      <c r="C7846" s="161" t="s">
        <v>133</v>
      </c>
      <c r="F7846" s="163" t="s">
        <v>133</v>
      </c>
      <c r="G7846" s="266" t="s">
        <v>133</v>
      </c>
      <c r="H7846" s="163" t="s">
        <v>133</v>
      </c>
      <c r="I7846" s="163" t="s">
        <v>133</v>
      </c>
      <c r="J7846" s="163" t="s">
        <v>133</v>
      </c>
      <c r="K7846" s="164">
        <f t="shared" si="373"/>
        <v>0</v>
      </c>
      <c r="L7846" s="165">
        <f t="shared" si="374"/>
        <v>0</v>
      </c>
      <c r="M7846" s="172">
        <v>127</v>
      </c>
      <c r="N7846" s="172">
        <v>64</v>
      </c>
      <c r="O7846" s="167" t="s">
        <v>133</v>
      </c>
      <c r="P7846" s="260" t="e">
        <f t="shared" si="372"/>
        <v>#NUM!</v>
      </c>
      <c r="S7846" s="272"/>
    </row>
    <row r="7847" spans="1:19">
      <c r="A7847" s="161" t="s">
        <v>9079</v>
      </c>
      <c r="C7847" s="161" t="s">
        <v>133</v>
      </c>
      <c r="F7847" s="163" t="s">
        <v>133</v>
      </c>
      <c r="G7847" s="266" t="s">
        <v>133</v>
      </c>
      <c r="H7847" s="163" t="s">
        <v>133</v>
      </c>
      <c r="I7847" s="163" t="s">
        <v>133</v>
      </c>
      <c r="J7847" s="163" t="s">
        <v>133</v>
      </c>
      <c r="K7847" s="164">
        <f t="shared" si="373"/>
        <v>0</v>
      </c>
      <c r="L7847" s="165">
        <f t="shared" si="374"/>
        <v>0</v>
      </c>
      <c r="M7847" s="172">
        <v>127</v>
      </c>
      <c r="N7847" s="172">
        <v>64</v>
      </c>
      <c r="O7847" s="167" t="s">
        <v>133</v>
      </c>
      <c r="P7847" s="260" t="e">
        <f t="shared" si="372"/>
        <v>#NUM!</v>
      </c>
      <c r="S7847" s="272"/>
    </row>
    <row r="7848" spans="1:19">
      <c r="A7848" s="161" t="s">
        <v>9080</v>
      </c>
      <c r="C7848" s="161" t="s">
        <v>133</v>
      </c>
      <c r="F7848" s="163" t="s">
        <v>133</v>
      </c>
      <c r="G7848" s="266" t="s">
        <v>133</v>
      </c>
      <c r="H7848" s="163" t="s">
        <v>133</v>
      </c>
      <c r="I7848" s="163" t="s">
        <v>133</v>
      </c>
      <c r="J7848" s="163" t="s">
        <v>133</v>
      </c>
      <c r="K7848" s="164">
        <f t="shared" si="373"/>
        <v>0</v>
      </c>
      <c r="L7848" s="165">
        <f t="shared" si="374"/>
        <v>0</v>
      </c>
      <c r="M7848" s="172">
        <v>127</v>
      </c>
      <c r="N7848" s="172">
        <v>64</v>
      </c>
      <c r="O7848" s="167" t="s">
        <v>133</v>
      </c>
      <c r="P7848" s="260" t="e">
        <f t="shared" si="372"/>
        <v>#NUM!</v>
      </c>
      <c r="S7848" s="272"/>
    </row>
    <row r="7849" spans="1:19">
      <c r="A7849" s="161" t="s">
        <v>9081</v>
      </c>
      <c r="C7849" s="161" t="s">
        <v>133</v>
      </c>
      <c r="F7849" s="163" t="s">
        <v>133</v>
      </c>
      <c r="G7849" s="266" t="s">
        <v>133</v>
      </c>
      <c r="H7849" s="163" t="s">
        <v>133</v>
      </c>
      <c r="I7849" s="163" t="s">
        <v>133</v>
      </c>
      <c r="J7849" s="163" t="s">
        <v>133</v>
      </c>
      <c r="K7849" s="164">
        <f t="shared" si="373"/>
        <v>0</v>
      </c>
      <c r="L7849" s="165">
        <f t="shared" si="374"/>
        <v>0</v>
      </c>
      <c r="M7849" s="172">
        <v>127</v>
      </c>
      <c r="N7849" s="172">
        <v>64</v>
      </c>
      <c r="O7849" s="167" t="s">
        <v>133</v>
      </c>
      <c r="P7849" s="260" t="e">
        <f t="shared" si="372"/>
        <v>#NUM!</v>
      </c>
      <c r="S7849" s="272"/>
    </row>
    <row r="7850" spans="1:19">
      <c r="A7850" s="161" t="s">
        <v>9082</v>
      </c>
      <c r="C7850" s="161" t="s">
        <v>133</v>
      </c>
      <c r="F7850" s="163" t="s">
        <v>133</v>
      </c>
      <c r="G7850" s="266" t="s">
        <v>133</v>
      </c>
      <c r="H7850" s="163" t="s">
        <v>133</v>
      </c>
      <c r="I7850" s="163" t="s">
        <v>133</v>
      </c>
      <c r="J7850" s="163" t="s">
        <v>133</v>
      </c>
      <c r="K7850" s="164">
        <f t="shared" si="373"/>
        <v>0</v>
      </c>
      <c r="L7850" s="165">
        <f t="shared" si="374"/>
        <v>0</v>
      </c>
      <c r="M7850" s="172">
        <v>127</v>
      </c>
      <c r="N7850" s="172">
        <v>64</v>
      </c>
      <c r="O7850" s="167" t="s">
        <v>133</v>
      </c>
      <c r="P7850" s="260" t="e">
        <f t="shared" si="372"/>
        <v>#NUM!</v>
      </c>
      <c r="S7850" s="272"/>
    </row>
    <row r="7851" spans="1:19">
      <c r="A7851" s="161" t="s">
        <v>9083</v>
      </c>
      <c r="C7851" s="161" t="s">
        <v>133</v>
      </c>
      <c r="F7851" s="163" t="s">
        <v>133</v>
      </c>
      <c r="G7851" s="266" t="s">
        <v>133</v>
      </c>
      <c r="H7851" s="163" t="s">
        <v>133</v>
      </c>
      <c r="I7851" s="163" t="s">
        <v>133</v>
      </c>
      <c r="J7851" s="163" t="s">
        <v>133</v>
      </c>
      <c r="K7851" s="164">
        <f t="shared" si="373"/>
        <v>0</v>
      </c>
      <c r="L7851" s="165">
        <f t="shared" si="374"/>
        <v>0</v>
      </c>
      <c r="M7851" s="172">
        <v>127</v>
      </c>
      <c r="N7851" s="172">
        <v>64</v>
      </c>
      <c r="O7851" s="167" t="s">
        <v>133</v>
      </c>
      <c r="P7851" s="260" t="e">
        <f t="shared" si="372"/>
        <v>#NUM!</v>
      </c>
      <c r="S7851" s="272"/>
    </row>
    <row r="7852" spans="1:19">
      <c r="A7852" s="161" t="s">
        <v>9084</v>
      </c>
      <c r="C7852" s="161" t="s">
        <v>133</v>
      </c>
      <c r="F7852" s="163" t="s">
        <v>133</v>
      </c>
      <c r="G7852" s="266" t="s">
        <v>133</v>
      </c>
      <c r="H7852" s="163" t="s">
        <v>133</v>
      </c>
      <c r="I7852" s="163" t="s">
        <v>133</v>
      </c>
      <c r="J7852" s="163" t="s">
        <v>133</v>
      </c>
      <c r="K7852" s="164">
        <f t="shared" si="373"/>
        <v>0</v>
      </c>
      <c r="L7852" s="165">
        <f t="shared" si="374"/>
        <v>0</v>
      </c>
      <c r="M7852" s="172">
        <v>127</v>
      </c>
      <c r="N7852" s="172">
        <v>64</v>
      </c>
      <c r="O7852" s="167" t="s">
        <v>133</v>
      </c>
      <c r="P7852" s="260" t="e">
        <f t="shared" si="372"/>
        <v>#NUM!</v>
      </c>
      <c r="S7852" s="272"/>
    </row>
    <row r="7853" spans="1:19">
      <c r="A7853" s="161" t="s">
        <v>9085</v>
      </c>
      <c r="C7853" s="161" t="s">
        <v>133</v>
      </c>
      <c r="F7853" s="163" t="s">
        <v>133</v>
      </c>
      <c r="G7853" s="266" t="s">
        <v>133</v>
      </c>
      <c r="H7853" s="163" t="s">
        <v>133</v>
      </c>
      <c r="I7853" s="163" t="s">
        <v>133</v>
      </c>
      <c r="J7853" s="163" t="s">
        <v>133</v>
      </c>
      <c r="K7853" s="164">
        <f t="shared" si="373"/>
        <v>0</v>
      </c>
      <c r="L7853" s="165">
        <f t="shared" si="374"/>
        <v>0</v>
      </c>
      <c r="M7853" s="172">
        <v>127</v>
      </c>
      <c r="N7853" s="172">
        <v>64</v>
      </c>
      <c r="O7853" s="167" t="s">
        <v>133</v>
      </c>
      <c r="P7853" s="260" t="e">
        <f t="shared" si="372"/>
        <v>#NUM!</v>
      </c>
      <c r="S7853" s="272"/>
    </row>
    <row r="7854" spans="1:19">
      <c r="A7854" s="161" t="s">
        <v>9086</v>
      </c>
      <c r="C7854" s="161" t="s">
        <v>133</v>
      </c>
      <c r="F7854" s="163" t="s">
        <v>133</v>
      </c>
      <c r="G7854" s="266" t="s">
        <v>133</v>
      </c>
      <c r="H7854" s="163" t="s">
        <v>133</v>
      </c>
      <c r="I7854" s="163" t="s">
        <v>133</v>
      </c>
      <c r="J7854" s="163" t="s">
        <v>133</v>
      </c>
      <c r="K7854" s="164">
        <f t="shared" si="373"/>
        <v>0</v>
      </c>
      <c r="L7854" s="165">
        <f t="shared" si="374"/>
        <v>0</v>
      </c>
      <c r="M7854" s="172">
        <v>127</v>
      </c>
      <c r="N7854" s="172">
        <v>64</v>
      </c>
      <c r="O7854" s="167" t="s">
        <v>133</v>
      </c>
      <c r="P7854" s="260" t="e">
        <f t="shared" si="372"/>
        <v>#NUM!</v>
      </c>
      <c r="S7854" s="272"/>
    </row>
    <row r="7855" spans="1:19">
      <c r="A7855" s="161" t="s">
        <v>9087</v>
      </c>
      <c r="C7855" s="161" t="s">
        <v>133</v>
      </c>
      <c r="F7855" s="163" t="s">
        <v>133</v>
      </c>
      <c r="G7855" s="266" t="s">
        <v>133</v>
      </c>
      <c r="H7855" s="163" t="s">
        <v>133</v>
      </c>
      <c r="I7855" s="163" t="s">
        <v>133</v>
      </c>
      <c r="J7855" s="163" t="s">
        <v>133</v>
      </c>
      <c r="K7855" s="164">
        <f t="shared" si="373"/>
        <v>0</v>
      </c>
      <c r="L7855" s="165">
        <f t="shared" si="374"/>
        <v>0</v>
      </c>
      <c r="M7855" s="172">
        <v>127</v>
      </c>
      <c r="N7855" s="172">
        <v>64</v>
      </c>
      <c r="O7855" s="167" t="s">
        <v>133</v>
      </c>
      <c r="P7855" s="260" t="e">
        <f t="shared" si="372"/>
        <v>#NUM!</v>
      </c>
      <c r="S7855" s="272"/>
    </row>
    <row r="7856" spans="1:19">
      <c r="A7856" s="161" t="s">
        <v>9088</v>
      </c>
      <c r="C7856" s="161" t="s">
        <v>133</v>
      </c>
      <c r="F7856" s="163" t="s">
        <v>133</v>
      </c>
      <c r="G7856" s="266" t="s">
        <v>133</v>
      </c>
      <c r="H7856" s="163" t="s">
        <v>133</v>
      </c>
      <c r="I7856" s="163" t="s">
        <v>133</v>
      </c>
      <c r="J7856" s="163" t="s">
        <v>133</v>
      </c>
      <c r="K7856" s="164">
        <f t="shared" si="373"/>
        <v>0</v>
      </c>
      <c r="L7856" s="165">
        <f t="shared" si="374"/>
        <v>0</v>
      </c>
      <c r="M7856" s="172">
        <v>127</v>
      </c>
      <c r="N7856" s="172">
        <v>64</v>
      </c>
      <c r="O7856" s="167" t="s">
        <v>133</v>
      </c>
      <c r="P7856" s="260" t="e">
        <f t="shared" si="372"/>
        <v>#NUM!</v>
      </c>
      <c r="S7856" s="272"/>
    </row>
    <row r="7857" spans="1:19">
      <c r="A7857" s="161" t="s">
        <v>9089</v>
      </c>
      <c r="C7857" s="161" t="s">
        <v>133</v>
      </c>
      <c r="F7857" s="163" t="s">
        <v>133</v>
      </c>
      <c r="G7857" s="266" t="s">
        <v>133</v>
      </c>
      <c r="H7857" s="163" t="s">
        <v>133</v>
      </c>
      <c r="I7857" s="163" t="s">
        <v>133</v>
      </c>
      <c r="J7857" s="163" t="s">
        <v>133</v>
      </c>
      <c r="K7857" s="164">
        <f t="shared" si="373"/>
        <v>0</v>
      </c>
      <c r="L7857" s="165">
        <f t="shared" si="374"/>
        <v>0</v>
      </c>
      <c r="M7857" s="172">
        <v>127</v>
      </c>
      <c r="N7857" s="172">
        <v>64</v>
      </c>
      <c r="O7857" s="167" t="s">
        <v>133</v>
      </c>
      <c r="P7857" s="260" t="e">
        <f t="shared" si="372"/>
        <v>#NUM!</v>
      </c>
      <c r="S7857" s="272"/>
    </row>
    <row r="7858" spans="1:19">
      <c r="A7858" s="161" t="s">
        <v>9090</v>
      </c>
      <c r="C7858" s="161" t="s">
        <v>133</v>
      </c>
      <c r="F7858" s="163" t="s">
        <v>133</v>
      </c>
      <c r="G7858" s="266" t="s">
        <v>133</v>
      </c>
      <c r="H7858" s="163" t="s">
        <v>133</v>
      </c>
      <c r="I7858" s="163" t="s">
        <v>133</v>
      </c>
      <c r="J7858" s="163" t="s">
        <v>133</v>
      </c>
      <c r="K7858" s="164">
        <f t="shared" si="373"/>
        <v>0</v>
      </c>
      <c r="L7858" s="165">
        <f t="shared" si="374"/>
        <v>0</v>
      </c>
      <c r="M7858" s="172">
        <v>127</v>
      </c>
      <c r="N7858" s="172">
        <v>64</v>
      </c>
      <c r="O7858" s="167" t="s">
        <v>133</v>
      </c>
      <c r="P7858" s="260" t="e">
        <f t="shared" si="372"/>
        <v>#NUM!</v>
      </c>
      <c r="S7858" s="272"/>
    </row>
    <row r="7859" spans="1:19">
      <c r="A7859" s="161" t="s">
        <v>9091</v>
      </c>
      <c r="C7859" s="161" t="s">
        <v>133</v>
      </c>
      <c r="F7859" s="163" t="s">
        <v>133</v>
      </c>
      <c r="G7859" s="266" t="s">
        <v>133</v>
      </c>
      <c r="H7859" s="163" t="s">
        <v>133</v>
      </c>
      <c r="I7859" s="163" t="s">
        <v>133</v>
      </c>
      <c r="J7859" s="163" t="s">
        <v>133</v>
      </c>
      <c r="K7859" s="164">
        <f t="shared" si="373"/>
        <v>0</v>
      </c>
      <c r="L7859" s="165">
        <f t="shared" si="374"/>
        <v>0</v>
      </c>
      <c r="M7859" s="172">
        <v>127</v>
      </c>
      <c r="N7859" s="172">
        <v>64</v>
      </c>
      <c r="O7859" s="167" t="s">
        <v>133</v>
      </c>
      <c r="P7859" s="260" t="e">
        <f t="shared" si="372"/>
        <v>#NUM!</v>
      </c>
      <c r="S7859" s="272"/>
    </row>
    <row r="7860" spans="1:19">
      <c r="A7860" s="161" t="s">
        <v>9092</v>
      </c>
      <c r="C7860" s="161" t="s">
        <v>133</v>
      </c>
      <c r="F7860" s="163" t="s">
        <v>133</v>
      </c>
      <c r="G7860" s="266" t="s">
        <v>133</v>
      </c>
      <c r="H7860" s="163" t="s">
        <v>133</v>
      </c>
      <c r="I7860" s="163" t="s">
        <v>133</v>
      </c>
      <c r="J7860" s="163" t="s">
        <v>133</v>
      </c>
      <c r="K7860" s="164">
        <f t="shared" si="373"/>
        <v>0</v>
      </c>
      <c r="L7860" s="165">
        <f t="shared" si="374"/>
        <v>0</v>
      </c>
      <c r="M7860" s="172">
        <v>127</v>
      </c>
      <c r="N7860" s="172">
        <v>64</v>
      </c>
      <c r="O7860" s="167" t="s">
        <v>133</v>
      </c>
      <c r="P7860" s="260" t="e">
        <f t="shared" si="372"/>
        <v>#NUM!</v>
      </c>
      <c r="S7860" s="272"/>
    </row>
    <row r="7861" spans="1:19">
      <c r="A7861" s="161" t="s">
        <v>9093</v>
      </c>
      <c r="C7861" s="161" t="s">
        <v>133</v>
      </c>
      <c r="F7861" s="163" t="s">
        <v>133</v>
      </c>
      <c r="G7861" s="266" t="s">
        <v>133</v>
      </c>
      <c r="H7861" s="163" t="s">
        <v>133</v>
      </c>
      <c r="I7861" s="163" t="s">
        <v>133</v>
      </c>
      <c r="J7861" s="163" t="s">
        <v>133</v>
      </c>
      <c r="K7861" s="164">
        <f t="shared" si="373"/>
        <v>0</v>
      </c>
      <c r="L7861" s="165">
        <f t="shared" si="374"/>
        <v>0</v>
      </c>
      <c r="M7861" s="172">
        <v>127</v>
      </c>
      <c r="N7861" s="172">
        <v>64</v>
      </c>
      <c r="O7861" s="167" t="s">
        <v>133</v>
      </c>
      <c r="P7861" s="260" t="e">
        <f t="shared" si="372"/>
        <v>#NUM!</v>
      </c>
      <c r="S7861" s="272"/>
    </row>
    <row r="7862" spans="1:19">
      <c r="A7862" s="161" t="s">
        <v>9094</v>
      </c>
      <c r="C7862" s="161" t="s">
        <v>133</v>
      </c>
      <c r="F7862" s="163" t="s">
        <v>133</v>
      </c>
      <c r="G7862" s="266" t="s">
        <v>133</v>
      </c>
      <c r="H7862" s="163" t="s">
        <v>133</v>
      </c>
      <c r="I7862" s="163" t="s">
        <v>133</v>
      </c>
      <c r="J7862" s="163" t="s">
        <v>133</v>
      </c>
      <c r="K7862" s="164">
        <f t="shared" si="373"/>
        <v>0</v>
      </c>
      <c r="L7862" s="165">
        <f t="shared" si="374"/>
        <v>0</v>
      </c>
      <c r="M7862" s="172">
        <v>127</v>
      </c>
      <c r="N7862" s="172">
        <v>64</v>
      </c>
      <c r="O7862" s="167" t="s">
        <v>133</v>
      </c>
      <c r="P7862" s="260" t="e">
        <f t="shared" si="372"/>
        <v>#NUM!</v>
      </c>
      <c r="S7862" s="272"/>
    </row>
    <row r="7863" spans="1:19">
      <c r="A7863" s="161" t="s">
        <v>9095</v>
      </c>
      <c r="C7863" s="161" t="s">
        <v>133</v>
      </c>
      <c r="F7863" s="163" t="s">
        <v>133</v>
      </c>
      <c r="G7863" s="266" t="s">
        <v>133</v>
      </c>
      <c r="H7863" s="163" t="s">
        <v>133</v>
      </c>
      <c r="I7863" s="163" t="s">
        <v>133</v>
      </c>
      <c r="J7863" s="163" t="s">
        <v>133</v>
      </c>
      <c r="K7863" s="164">
        <f t="shared" si="373"/>
        <v>0</v>
      </c>
      <c r="L7863" s="165">
        <f t="shared" si="374"/>
        <v>0</v>
      </c>
      <c r="M7863" s="172">
        <v>127</v>
      </c>
      <c r="N7863" s="172">
        <v>64</v>
      </c>
      <c r="O7863" s="167" t="s">
        <v>133</v>
      </c>
      <c r="P7863" s="260" t="e">
        <f t="shared" si="372"/>
        <v>#NUM!</v>
      </c>
      <c r="S7863" s="272"/>
    </row>
    <row r="7864" spans="1:19">
      <c r="A7864" s="161" t="s">
        <v>9096</v>
      </c>
      <c r="C7864" s="161" t="s">
        <v>133</v>
      </c>
      <c r="F7864" s="163" t="s">
        <v>133</v>
      </c>
      <c r="G7864" s="266" t="s">
        <v>133</v>
      </c>
      <c r="H7864" s="163" t="s">
        <v>133</v>
      </c>
      <c r="I7864" s="163" t="s">
        <v>133</v>
      </c>
      <c r="J7864" s="163" t="s">
        <v>133</v>
      </c>
      <c r="K7864" s="164">
        <f t="shared" si="373"/>
        <v>0</v>
      </c>
      <c r="L7864" s="165">
        <f t="shared" si="374"/>
        <v>0</v>
      </c>
      <c r="M7864" s="172">
        <v>127</v>
      </c>
      <c r="N7864" s="172">
        <v>64</v>
      </c>
      <c r="O7864" s="167" t="s">
        <v>133</v>
      </c>
      <c r="P7864" s="260" t="e">
        <f t="shared" si="372"/>
        <v>#NUM!</v>
      </c>
      <c r="S7864" s="272"/>
    </row>
    <row r="7865" spans="1:19">
      <c r="A7865" s="161" t="s">
        <v>9097</v>
      </c>
      <c r="C7865" s="161" t="s">
        <v>133</v>
      </c>
      <c r="F7865" s="163" t="s">
        <v>133</v>
      </c>
      <c r="G7865" s="266" t="s">
        <v>133</v>
      </c>
      <c r="H7865" s="163" t="s">
        <v>133</v>
      </c>
      <c r="I7865" s="163" t="s">
        <v>133</v>
      </c>
      <c r="J7865" s="163" t="s">
        <v>133</v>
      </c>
      <c r="K7865" s="164">
        <f t="shared" si="373"/>
        <v>0</v>
      </c>
      <c r="L7865" s="165">
        <f t="shared" si="374"/>
        <v>0</v>
      </c>
      <c r="M7865" s="172">
        <v>127</v>
      </c>
      <c r="N7865" s="172">
        <v>64</v>
      </c>
      <c r="O7865" s="167" t="s">
        <v>133</v>
      </c>
      <c r="P7865" s="260" t="e">
        <f t="shared" si="372"/>
        <v>#NUM!</v>
      </c>
      <c r="S7865" s="272"/>
    </row>
    <row r="7866" spans="1:19">
      <c r="A7866" s="161" t="s">
        <v>9098</v>
      </c>
      <c r="C7866" s="161" t="s">
        <v>133</v>
      </c>
      <c r="F7866" s="163" t="s">
        <v>133</v>
      </c>
      <c r="G7866" s="266" t="s">
        <v>133</v>
      </c>
      <c r="H7866" s="163" t="s">
        <v>133</v>
      </c>
      <c r="I7866" s="163" t="s">
        <v>133</v>
      </c>
      <c r="J7866" s="163" t="s">
        <v>133</v>
      </c>
      <c r="K7866" s="164">
        <f t="shared" si="373"/>
        <v>0</v>
      </c>
      <c r="L7866" s="165">
        <f t="shared" si="374"/>
        <v>0</v>
      </c>
      <c r="M7866" s="172">
        <v>127</v>
      </c>
      <c r="N7866" s="172">
        <v>64</v>
      </c>
      <c r="O7866" s="167" t="s">
        <v>133</v>
      </c>
      <c r="P7866" s="260" t="e">
        <f t="shared" si="372"/>
        <v>#NUM!</v>
      </c>
      <c r="S7866" s="272"/>
    </row>
    <row r="7867" spans="1:19">
      <c r="A7867" s="161" t="s">
        <v>9099</v>
      </c>
      <c r="C7867" s="161" t="s">
        <v>133</v>
      </c>
      <c r="F7867" s="163" t="s">
        <v>133</v>
      </c>
      <c r="G7867" s="266" t="s">
        <v>133</v>
      </c>
      <c r="H7867" s="163" t="s">
        <v>133</v>
      </c>
      <c r="I7867" s="163" t="s">
        <v>133</v>
      </c>
      <c r="J7867" s="163" t="s">
        <v>133</v>
      </c>
      <c r="K7867" s="164">
        <f t="shared" si="373"/>
        <v>0</v>
      </c>
      <c r="L7867" s="165">
        <f t="shared" si="374"/>
        <v>0</v>
      </c>
      <c r="M7867" s="172">
        <v>127</v>
      </c>
      <c r="N7867" s="172">
        <v>64</v>
      </c>
      <c r="O7867" s="167" t="s">
        <v>133</v>
      </c>
      <c r="P7867" s="260" t="e">
        <f t="shared" si="372"/>
        <v>#NUM!</v>
      </c>
      <c r="S7867" s="272"/>
    </row>
    <row r="7868" spans="1:19">
      <c r="A7868" s="161" t="s">
        <v>9100</v>
      </c>
      <c r="C7868" s="161" t="s">
        <v>133</v>
      </c>
      <c r="F7868" s="163" t="s">
        <v>133</v>
      </c>
      <c r="G7868" s="266" t="s">
        <v>133</v>
      </c>
      <c r="H7868" s="163" t="s">
        <v>133</v>
      </c>
      <c r="I7868" s="163" t="s">
        <v>133</v>
      </c>
      <c r="J7868" s="163" t="s">
        <v>133</v>
      </c>
      <c r="K7868" s="164">
        <f t="shared" si="373"/>
        <v>0</v>
      </c>
      <c r="L7868" s="165">
        <f t="shared" si="374"/>
        <v>0</v>
      </c>
      <c r="M7868" s="172">
        <v>127</v>
      </c>
      <c r="N7868" s="172">
        <v>64</v>
      </c>
      <c r="O7868" s="167" t="s">
        <v>133</v>
      </c>
      <c r="P7868" s="260" t="e">
        <f t="shared" si="372"/>
        <v>#NUM!</v>
      </c>
      <c r="S7868" s="272"/>
    </row>
    <row r="7869" spans="1:19">
      <c r="A7869" s="161" t="s">
        <v>9101</v>
      </c>
      <c r="C7869" s="161" t="s">
        <v>133</v>
      </c>
      <c r="F7869" s="163" t="s">
        <v>133</v>
      </c>
      <c r="G7869" s="266" t="s">
        <v>133</v>
      </c>
      <c r="H7869" s="163" t="s">
        <v>133</v>
      </c>
      <c r="I7869" s="163" t="s">
        <v>133</v>
      </c>
      <c r="J7869" s="163" t="s">
        <v>133</v>
      </c>
      <c r="K7869" s="164">
        <f t="shared" si="373"/>
        <v>0</v>
      </c>
      <c r="L7869" s="165">
        <f t="shared" si="374"/>
        <v>0</v>
      </c>
      <c r="M7869" s="172">
        <v>127</v>
      </c>
      <c r="N7869" s="172">
        <v>64</v>
      </c>
      <c r="O7869" s="167" t="s">
        <v>133</v>
      </c>
      <c r="P7869" s="260" t="e">
        <f t="shared" si="372"/>
        <v>#NUM!</v>
      </c>
      <c r="S7869" s="272"/>
    </row>
    <row r="7870" spans="1:19">
      <c r="A7870" s="161" t="s">
        <v>9102</v>
      </c>
      <c r="C7870" s="161" t="s">
        <v>133</v>
      </c>
      <c r="F7870" s="163" t="s">
        <v>133</v>
      </c>
      <c r="G7870" s="266" t="s">
        <v>133</v>
      </c>
      <c r="H7870" s="163" t="s">
        <v>133</v>
      </c>
      <c r="I7870" s="163" t="s">
        <v>133</v>
      </c>
      <c r="J7870" s="163" t="s">
        <v>133</v>
      </c>
      <c r="K7870" s="164">
        <f t="shared" si="373"/>
        <v>0</v>
      </c>
      <c r="L7870" s="165">
        <f t="shared" si="374"/>
        <v>0</v>
      </c>
      <c r="M7870" s="172">
        <v>127</v>
      </c>
      <c r="N7870" s="172">
        <v>64</v>
      </c>
      <c r="O7870" s="167" t="s">
        <v>133</v>
      </c>
      <c r="P7870" s="260" t="e">
        <f t="shared" si="372"/>
        <v>#NUM!</v>
      </c>
      <c r="S7870" s="272"/>
    </row>
    <row r="7871" spans="1:19">
      <c r="A7871" s="161" t="s">
        <v>9103</v>
      </c>
      <c r="C7871" s="161" t="s">
        <v>133</v>
      </c>
      <c r="F7871" s="163" t="s">
        <v>133</v>
      </c>
      <c r="G7871" s="266" t="s">
        <v>133</v>
      </c>
      <c r="H7871" s="163" t="s">
        <v>133</v>
      </c>
      <c r="I7871" s="163" t="s">
        <v>133</v>
      </c>
      <c r="J7871" s="163" t="s">
        <v>133</v>
      </c>
      <c r="K7871" s="164">
        <f t="shared" si="373"/>
        <v>0</v>
      </c>
      <c r="L7871" s="165">
        <f t="shared" si="374"/>
        <v>0</v>
      </c>
      <c r="M7871" s="172">
        <v>127</v>
      </c>
      <c r="N7871" s="172">
        <v>64</v>
      </c>
      <c r="O7871" s="167" t="s">
        <v>133</v>
      </c>
      <c r="P7871" s="260" t="e">
        <f t="shared" si="372"/>
        <v>#NUM!</v>
      </c>
      <c r="S7871" s="272"/>
    </row>
    <row r="7872" spans="1:19">
      <c r="A7872" s="161" t="s">
        <v>9104</v>
      </c>
      <c r="C7872" s="161" t="s">
        <v>133</v>
      </c>
      <c r="F7872" s="163" t="s">
        <v>133</v>
      </c>
      <c r="G7872" s="266" t="s">
        <v>133</v>
      </c>
      <c r="H7872" s="163" t="s">
        <v>133</v>
      </c>
      <c r="I7872" s="163" t="s">
        <v>133</v>
      </c>
      <c r="J7872" s="163" t="s">
        <v>133</v>
      </c>
      <c r="K7872" s="164">
        <f t="shared" si="373"/>
        <v>0</v>
      </c>
      <c r="L7872" s="165">
        <f t="shared" si="374"/>
        <v>0</v>
      </c>
      <c r="M7872" s="172">
        <v>127</v>
      </c>
      <c r="N7872" s="172">
        <v>64</v>
      </c>
      <c r="O7872" s="167" t="s">
        <v>133</v>
      </c>
      <c r="P7872" s="260" t="e">
        <f t="shared" si="372"/>
        <v>#NUM!</v>
      </c>
      <c r="S7872" s="272"/>
    </row>
    <row r="7873" spans="1:19">
      <c r="A7873" s="161" t="s">
        <v>9105</v>
      </c>
      <c r="C7873" s="161" t="s">
        <v>133</v>
      </c>
      <c r="F7873" s="163" t="s">
        <v>133</v>
      </c>
      <c r="G7873" s="266" t="s">
        <v>133</v>
      </c>
      <c r="H7873" s="163" t="s">
        <v>133</v>
      </c>
      <c r="I7873" s="163" t="s">
        <v>133</v>
      </c>
      <c r="J7873" s="163" t="s">
        <v>133</v>
      </c>
      <c r="K7873" s="164">
        <f t="shared" si="373"/>
        <v>0</v>
      </c>
      <c r="L7873" s="165">
        <f t="shared" si="374"/>
        <v>0</v>
      </c>
      <c r="M7873" s="172">
        <v>127</v>
      </c>
      <c r="N7873" s="172">
        <v>64</v>
      </c>
      <c r="O7873" s="167" t="s">
        <v>133</v>
      </c>
      <c r="P7873" s="260" t="e">
        <f t="shared" si="372"/>
        <v>#NUM!</v>
      </c>
      <c r="S7873" s="272"/>
    </row>
    <row r="7874" spans="1:19">
      <c r="A7874" s="161" t="s">
        <v>9106</v>
      </c>
      <c r="C7874" s="161" t="s">
        <v>133</v>
      </c>
      <c r="F7874" s="163" t="s">
        <v>133</v>
      </c>
      <c r="G7874" s="266" t="s">
        <v>133</v>
      </c>
      <c r="H7874" s="163" t="s">
        <v>133</v>
      </c>
      <c r="I7874" s="163" t="s">
        <v>133</v>
      </c>
      <c r="J7874" s="163" t="s">
        <v>133</v>
      </c>
      <c r="K7874" s="164">
        <f t="shared" si="373"/>
        <v>0</v>
      </c>
      <c r="L7874" s="165">
        <f t="shared" si="374"/>
        <v>0</v>
      </c>
      <c r="M7874" s="172">
        <v>127</v>
      </c>
      <c r="N7874" s="172">
        <v>64</v>
      </c>
      <c r="O7874" s="167" t="s">
        <v>133</v>
      </c>
      <c r="P7874" s="260" t="e">
        <f t="shared" si="372"/>
        <v>#NUM!</v>
      </c>
      <c r="S7874" s="272"/>
    </row>
    <row r="7875" spans="1:19">
      <c r="A7875" s="161" t="s">
        <v>9107</v>
      </c>
      <c r="C7875" s="161" t="s">
        <v>133</v>
      </c>
      <c r="F7875" s="163" t="s">
        <v>133</v>
      </c>
      <c r="G7875" s="266" t="s">
        <v>133</v>
      </c>
      <c r="H7875" s="163" t="s">
        <v>133</v>
      </c>
      <c r="I7875" s="163" t="s">
        <v>133</v>
      </c>
      <c r="J7875" s="163" t="s">
        <v>133</v>
      </c>
      <c r="K7875" s="164">
        <f t="shared" si="373"/>
        <v>0</v>
      </c>
      <c r="L7875" s="165">
        <f t="shared" si="374"/>
        <v>0</v>
      </c>
      <c r="M7875" s="172">
        <v>127</v>
      </c>
      <c r="N7875" s="172">
        <v>64</v>
      </c>
      <c r="O7875" s="167" t="s">
        <v>133</v>
      </c>
      <c r="P7875" s="260" t="e">
        <f t="shared" si="372"/>
        <v>#NUM!</v>
      </c>
      <c r="S7875" s="272"/>
    </row>
    <row r="7876" spans="1:19">
      <c r="A7876" s="161" t="s">
        <v>9108</v>
      </c>
      <c r="C7876" s="161" t="s">
        <v>133</v>
      </c>
      <c r="F7876" s="163" t="s">
        <v>133</v>
      </c>
      <c r="G7876" s="266" t="s">
        <v>133</v>
      </c>
      <c r="H7876" s="163" t="s">
        <v>133</v>
      </c>
      <c r="I7876" s="163" t="s">
        <v>133</v>
      </c>
      <c r="J7876" s="163" t="s">
        <v>133</v>
      </c>
      <c r="K7876" s="164">
        <f t="shared" si="373"/>
        <v>0</v>
      </c>
      <c r="L7876" s="165">
        <f t="shared" si="374"/>
        <v>0</v>
      </c>
      <c r="M7876" s="172">
        <v>127</v>
      </c>
      <c r="N7876" s="172">
        <v>64</v>
      </c>
      <c r="O7876" s="167" t="s">
        <v>133</v>
      </c>
      <c r="P7876" s="260" t="e">
        <f t="shared" si="372"/>
        <v>#NUM!</v>
      </c>
      <c r="S7876" s="272"/>
    </row>
    <row r="7877" spans="1:19">
      <c r="A7877" s="161" t="s">
        <v>9109</v>
      </c>
      <c r="C7877" s="161" t="s">
        <v>133</v>
      </c>
      <c r="F7877" s="163" t="s">
        <v>133</v>
      </c>
      <c r="G7877" s="266" t="s">
        <v>133</v>
      </c>
      <c r="H7877" s="163" t="s">
        <v>133</v>
      </c>
      <c r="I7877" s="163" t="s">
        <v>133</v>
      </c>
      <c r="J7877" s="163" t="s">
        <v>133</v>
      </c>
      <c r="K7877" s="164">
        <f t="shared" si="373"/>
        <v>0</v>
      </c>
      <c r="L7877" s="165">
        <f t="shared" si="374"/>
        <v>0</v>
      </c>
      <c r="M7877" s="172">
        <v>127</v>
      </c>
      <c r="N7877" s="172">
        <v>64</v>
      </c>
      <c r="O7877" s="167" t="s">
        <v>133</v>
      </c>
      <c r="P7877" s="260" t="e">
        <f t="shared" si="372"/>
        <v>#NUM!</v>
      </c>
      <c r="S7877" s="272"/>
    </row>
    <row r="7878" spans="1:19">
      <c r="A7878" s="161" t="s">
        <v>9110</v>
      </c>
      <c r="C7878" s="161" t="s">
        <v>133</v>
      </c>
      <c r="F7878" s="163" t="s">
        <v>133</v>
      </c>
      <c r="G7878" s="266" t="s">
        <v>133</v>
      </c>
      <c r="H7878" s="163" t="s">
        <v>133</v>
      </c>
      <c r="I7878" s="163" t="s">
        <v>133</v>
      </c>
      <c r="J7878" s="163" t="s">
        <v>133</v>
      </c>
      <c r="K7878" s="164">
        <f t="shared" si="373"/>
        <v>0</v>
      </c>
      <c r="L7878" s="165">
        <f t="shared" si="374"/>
        <v>0</v>
      </c>
      <c r="M7878" s="172">
        <v>127</v>
      </c>
      <c r="N7878" s="172">
        <v>64</v>
      </c>
      <c r="O7878" s="167" t="s">
        <v>133</v>
      </c>
      <c r="P7878" s="260" t="e">
        <f t="shared" si="372"/>
        <v>#NUM!</v>
      </c>
      <c r="S7878" s="272"/>
    </row>
    <row r="7879" spans="1:19">
      <c r="A7879" s="161" t="s">
        <v>9111</v>
      </c>
      <c r="C7879" s="161" t="s">
        <v>133</v>
      </c>
      <c r="F7879" s="163" t="s">
        <v>133</v>
      </c>
      <c r="G7879" s="266" t="s">
        <v>133</v>
      </c>
      <c r="H7879" s="163" t="s">
        <v>133</v>
      </c>
      <c r="I7879" s="163" t="s">
        <v>133</v>
      </c>
      <c r="J7879" s="163" t="s">
        <v>133</v>
      </c>
      <c r="K7879" s="164">
        <f t="shared" si="373"/>
        <v>0</v>
      </c>
      <c r="L7879" s="165">
        <f t="shared" si="374"/>
        <v>0</v>
      </c>
      <c r="M7879" s="172">
        <v>127</v>
      </c>
      <c r="N7879" s="172">
        <v>64</v>
      </c>
      <c r="O7879" s="167" t="s">
        <v>133</v>
      </c>
      <c r="P7879" s="260" t="e">
        <f t="shared" si="372"/>
        <v>#NUM!</v>
      </c>
      <c r="S7879" s="272"/>
    </row>
    <row r="7880" spans="1:19">
      <c r="A7880" s="161" t="s">
        <v>9112</v>
      </c>
      <c r="C7880" s="161" t="s">
        <v>133</v>
      </c>
      <c r="F7880" s="163" t="s">
        <v>133</v>
      </c>
      <c r="G7880" s="266" t="s">
        <v>133</v>
      </c>
      <c r="H7880" s="163" t="s">
        <v>133</v>
      </c>
      <c r="I7880" s="163" t="s">
        <v>133</v>
      </c>
      <c r="J7880" s="163" t="s">
        <v>133</v>
      </c>
      <c r="K7880" s="164">
        <f t="shared" si="373"/>
        <v>0</v>
      </c>
      <c r="L7880" s="165">
        <f t="shared" si="374"/>
        <v>0</v>
      </c>
      <c r="M7880" s="172">
        <v>127</v>
      </c>
      <c r="N7880" s="172">
        <v>64</v>
      </c>
      <c r="O7880" s="167" t="s">
        <v>133</v>
      </c>
      <c r="P7880" s="260" t="e">
        <f t="shared" si="372"/>
        <v>#NUM!</v>
      </c>
      <c r="S7880" s="272"/>
    </row>
    <row r="7881" spans="1:19">
      <c r="A7881" s="161" t="s">
        <v>9113</v>
      </c>
      <c r="C7881" s="161" t="s">
        <v>133</v>
      </c>
      <c r="F7881" s="163" t="s">
        <v>133</v>
      </c>
      <c r="G7881" s="266" t="s">
        <v>133</v>
      </c>
      <c r="H7881" s="163" t="s">
        <v>133</v>
      </c>
      <c r="I7881" s="163" t="s">
        <v>133</v>
      </c>
      <c r="J7881" s="163" t="s">
        <v>133</v>
      </c>
      <c r="K7881" s="164">
        <f t="shared" si="373"/>
        <v>0</v>
      </c>
      <c r="L7881" s="165">
        <f t="shared" si="374"/>
        <v>0</v>
      </c>
      <c r="M7881" s="172">
        <v>127</v>
      </c>
      <c r="N7881" s="172">
        <v>64</v>
      </c>
      <c r="O7881" s="167" t="s">
        <v>133</v>
      </c>
      <c r="P7881" s="260" t="e">
        <f t="shared" si="372"/>
        <v>#NUM!</v>
      </c>
      <c r="S7881" s="272"/>
    </row>
    <row r="7882" spans="1:19">
      <c r="A7882" s="161" t="s">
        <v>9114</v>
      </c>
      <c r="C7882" s="161" t="s">
        <v>133</v>
      </c>
      <c r="F7882" s="163" t="s">
        <v>133</v>
      </c>
      <c r="G7882" s="266" t="s">
        <v>133</v>
      </c>
      <c r="H7882" s="163" t="s">
        <v>133</v>
      </c>
      <c r="I7882" s="163" t="s">
        <v>133</v>
      </c>
      <c r="J7882" s="163" t="s">
        <v>133</v>
      </c>
      <c r="K7882" s="164">
        <f t="shared" si="373"/>
        <v>0</v>
      </c>
      <c r="L7882" s="165">
        <f t="shared" si="374"/>
        <v>0</v>
      </c>
      <c r="M7882" s="172">
        <v>127</v>
      </c>
      <c r="N7882" s="172">
        <v>64</v>
      </c>
      <c r="O7882" s="167" t="s">
        <v>133</v>
      </c>
      <c r="P7882" s="260" t="e">
        <f t="shared" si="372"/>
        <v>#NUM!</v>
      </c>
      <c r="S7882" s="272"/>
    </row>
    <row r="7883" spans="1:19">
      <c r="A7883" s="161" t="s">
        <v>9115</v>
      </c>
      <c r="C7883" s="161" t="s">
        <v>133</v>
      </c>
      <c r="F7883" s="163" t="s">
        <v>133</v>
      </c>
      <c r="G7883" s="266" t="s">
        <v>133</v>
      </c>
      <c r="H7883" s="163" t="s">
        <v>133</v>
      </c>
      <c r="I7883" s="163" t="s">
        <v>133</v>
      </c>
      <c r="J7883" s="163" t="s">
        <v>133</v>
      </c>
      <c r="K7883" s="164">
        <f t="shared" si="373"/>
        <v>0</v>
      </c>
      <c r="L7883" s="165">
        <f t="shared" si="374"/>
        <v>0</v>
      </c>
      <c r="M7883" s="172">
        <v>127</v>
      </c>
      <c r="N7883" s="172">
        <v>64</v>
      </c>
      <c r="O7883" s="167" t="s">
        <v>133</v>
      </c>
      <c r="P7883" s="260" t="e">
        <f t="shared" si="372"/>
        <v>#NUM!</v>
      </c>
      <c r="S7883" s="272"/>
    </row>
    <row r="7884" spans="1:19">
      <c r="A7884" s="161" t="s">
        <v>9116</v>
      </c>
      <c r="C7884" s="161" t="s">
        <v>133</v>
      </c>
      <c r="F7884" s="163" t="s">
        <v>133</v>
      </c>
      <c r="G7884" s="266" t="s">
        <v>133</v>
      </c>
      <c r="H7884" s="163" t="s">
        <v>133</v>
      </c>
      <c r="I7884" s="163" t="s">
        <v>133</v>
      </c>
      <c r="J7884" s="163" t="s">
        <v>133</v>
      </c>
      <c r="K7884" s="164">
        <f t="shared" si="373"/>
        <v>0</v>
      </c>
      <c r="L7884" s="165">
        <f t="shared" si="374"/>
        <v>0</v>
      </c>
      <c r="M7884" s="172">
        <v>127</v>
      </c>
      <c r="N7884" s="172">
        <v>64</v>
      </c>
      <c r="O7884" s="167" t="s">
        <v>133</v>
      </c>
      <c r="P7884" s="260" t="e">
        <f t="shared" si="372"/>
        <v>#NUM!</v>
      </c>
      <c r="S7884" s="272"/>
    </row>
    <row r="7885" spans="1:19">
      <c r="A7885" s="161" t="s">
        <v>9117</v>
      </c>
      <c r="C7885" s="161" t="s">
        <v>133</v>
      </c>
      <c r="F7885" s="163" t="s">
        <v>133</v>
      </c>
      <c r="G7885" s="266" t="s">
        <v>133</v>
      </c>
      <c r="H7885" s="163" t="s">
        <v>133</v>
      </c>
      <c r="I7885" s="163" t="s">
        <v>133</v>
      </c>
      <c r="J7885" s="163" t="s">
        <v>133</v>
      </c>
      <c r="K7885" s="164">
        <f t="shared" si="373"/>
        <v>0</v>
      </c>
      <c r="L7885" s="165">
        <f t="shared" si="374"/>
        <v>0</v>
      </c>
      <c r="M7885" s="172">
        <v>127</v>
      </c>
      <c r="N7885" s="172">
        <v>64</v>
      </c>
      <c r="O7885" s="167" t="s">
        <v>133</v>
      </c>
      <c r="P7885" s="260" t="e">
        <f t="shared" si="372"/>
        <v>#NUM!</v>
      </c>
      <c r="S7885" s="272"/>
    </row>
    <row r="7886" spans="1:19">
      <c r="A7886" s="161" t="s">
        <v>9118</v>
      </c>
      <c r="C7886" s="161" t="s">
        <v>133</v>
      </c>
      <c r="F7886" s="163" t="s">
        <v>133</v>
      </c>
      <c r="G7886" s="266" t="s">
        <v>133</v>
      </c>
      <c r="H7886" s="163" t="s">
        <v>133</v>
      </c>
      <c r="I7886" s="163" t="s">
        <v>133</v>
      </c>
      <c r="J7886" s="163" t="s">
        <v>133</v>
      </c>
      <c r="K7886" s="164">
        <f t="shared" si="373"/>
        <v>0</v>
      </c>
      <c r="L7886" s="165">
        <f t="shared" si="374"/>
        <v>0</v>
      </c>
      <c r="M7886" s="172">
        <v>127</v>
      </c>
      <c r="N7886" s="172">
        <v>64</v>
      </c>
      <c r="O7886" s="167" t="s">
        <v>133</v>
      </c>
      <c r="P7886" s="260" t="e">
        <f t="shared" si="372"/>
        <v>#NUM!</v>
      </c>
      <c r="S7886" s="272"/>
    </row>
    <row r="7887" spans="1:19">
      <c r="A7887" s="161" t="s">
        <v>9119</v>
      </c>
      <c r="C7887" s="161" t="s">
        <v>133</v>
      </c>
      <c r="F7887" s="163" t="s">
        <v>133</v>
      </c>
      <c r="G7887" s="266" t="s">
        <v>133</v>
      </c>
      <c r="H7887" s="163" t="s">
        <v>133</v>
      </c>
      <c r="I7887" s="163" t="s">
        <v>133</v>
      </c>
      <c r="J7887" s="163" t="s">
        <v>133</v>
      </c>
      <c r="K7887" s="164">
        <f t="shared" si="373"/>
        <v>0</v>
      </c>
      <c r="L7887" s="165">
        <f t="shared" si="374"/>
        <v>0</v>
      </c>
      <c r="M7887" s="172">
        <v>127</v>
      </c>
      <c r="N7887" s="172">
        <v>64</v>
      </c>
      <c r="O7887" s="167" t="s">
        <v>133</v>
      </c>
      <c r="P7887" s="260" t="e">
        <f t="shared" ref="P7887:P7950" si="375">MEDIAN(Q7887:R7887)</f>
        <v>#NUM!</v>
      </c>
      <c r="S7887" s="272"/>
    </row>
    <row r="7888" spans="1:19">
      <c r="A7888" s="161" t="s">
        <v>9120</v>
      </c>
      <c r="C7888" s="161" t="s">
        <v>133</v>
      </c>
      <c r="F7888" s="163" t="s">
        <v>133</v>
      </c>
      <c r="G7888" s="266" t="s">
        <v>133</v>
      </c>
      <c r="H7888" s="163" t="s">
        <v>133</v>
      </c>
      <c r="I7888" s="163" t="s">
        <v>133</v>
      </c>
      <c r="J7888" s="163" t="s">
        <v>133</v>
      </c>
      <c r="K7888" s="164">
        <f t="shared" ref="K7888:K7951" si="376">IF(OR(D7888="n/a",D7888="nd"),0,D7888)+IF(OR(I7888="n/a",I7888="nd"),0,I7888)</f>
        <v>0</v>
      </c>
      <c r="L7888" s="165">
        <f t="shared" ref="L7888:L7951" si="377">SQRT(SUMSQ(IF(OR(E7888="n/a",E7888="nd"),0,E7888),IF(OR(F7888="n/a",F7888="nd"),0,F7888),IF(OR(J7888="n/a",J7888="nd"),0,J7888)))</f>
        <v>0</v>
      </c>
      <c r="M7888" s="172">
        <v>127</v>
      </c>
      <c r="N7888" s="172">
        <v>64</v>
      </c>
      <c r="O7888" s="167" t="s">
        <v>133</v>
      </c>
      <c r="P7888" s="260" t="e">
        <f t="shared" si="375"/>
        <v>#NUM!</v>
      </c>
      <c r="S7888" s="272"/>
    </row>
    <row r="7889" spans="1:19">
      <c r="A7889" s="161" t="s">
        <v>9121</v>
      </c>
      <c r="C7889" s="161" t="s">
        <v>133</v>
      </c>
      <c r="F7889" s="163" t="s">
        <v>133</v>
      </c>
      <c r="G7889" s="266" t="s">
        <v>133</v>
      </c>
      <c r="H7889" s="163" t="s">
        <v>133</v>
      </c>
      <c r="I7889" s="163" t="s">
        <v>133</v>
      </c>
      <c r="J7889" s="163" t="s">
        <v>133</v>
      </c>
      <c r="K7889" s="164">
        <f t="shared" si="376"/>
        <v>0</v>
      </c>
      <c r="L7889" s="165">
        <f t="shared" si="377"/>
        <v>0</v>
      </c>
      <c r="M7889" s="172">
        <v>127</v>
      </c>
      <c r="N7889" s="172">
        <v>64</v>
      </c>
      <c r="O7889" s="167" t="s">
        <v>133</v>
      </c>
      <c r="P7889" s="260" t="e">
        <f t="shared" si="375"/>
        <v>#NUM!</v>
      </c>
      <c r="S7889" s="272"/>
    </row>
    <row r="7890" spans="1:19">
      <c r="A7890" s="161" t="s">
        <v>9122</v>
      </c>
      <c r="C7890" s="161" t="s">
        <v>133</v>
      </c>
      <c r="F7890" s="163" t="s">
        <v>133</v>
      </c>
      <c r="G7890" s="266" t="s">
        <v>133</v>
      </c>
      <c r="H7890" s="163" t="s">
        <v>133</v>
      </c>
      <c r="I7890" s="163" t="s">
        <v>133</v>
      </c>
      <c r="J7890" s="163" t="s">
        <v>133</v>
      </c>
      <c r="K7890" s="164">
        <f t="shared" si="376"/>
        <v>0</v>
      </c>
      <c r="L7890" s="165">
        <f t="shared" si="377"/>
        <v>0</v>
      </c>
      <c r="M7890" s="172">
        <v>127</v>
      </c>
      <c r="N7890" s="172">
        <v>64</v>
      </c>
      <c r="O7890" s="167" t="s">
        <v>133</v>
      </c>
      <c r="P7890" s="260" t="e">
        <f t="shared" si="375"/>
        <v>#NUM!</v>
      </c>
      <c r="S7890" s="272"/>
    </row>
    <row r="7891" spans="1:19">
      <c r="A7891" s="161" t="s">
        <v>9123</v>
      </c>
      <c r="C7891" s="161" t="s">
        <v>133</v>
      </c>
      <c r="F7891" s="163" t="s">
        <v>133</v>
      </c>
      <c r="G7891" s="266" t="s">
        <v>133</v>
      </c>
      <c r="H7891" s="163" t="s">
        <v>133</v>
      </c>
      <c r="I7891" s="163" t="s">
        <v>133</v>
      </c>
      <c r="J7891" s="163" t="s">
        <v>133</v>
      </c>
      <c r="K7891" s="164">
        <f t="shared" si="376"/>
        <v>0</v>
      </c>
      <c r="L7891" s="165">
        <f t="shared" si="377"/>
        <v>0</v>
      </c>
      <c r="M7891" s="172">
        <v>127</v>
      </c>
      <c r="N7891" s="172">
        <v>64</v>
      </c>
      <c r="O7891" s="167" t="s">
        <v>133</v>
      </c>
      <c r="P7891" s="260" t="e">
        <f t="shared" si="375"/>
        <v>#NUM!</v>
      </c>
      <c r="S7891" s="272"/>
    </row>
    <row r="7892" spans="1:19">
      <c r="A7892" s="161" t="s">
        <v>9124</v>
      </c>
      <c r="C7892" s="161" t="s">
        <v>133</v>
      </c>
      <c r="F7892" s="163" t="s">
        <v>133</v>
      </c>
      <c r="G7892" s="266" t="s">
        <v>133</v>
      </c>
      <c r="H7892" s="163" t="s">
        <v>133</v>
      </c>
      <c r="I7892" s="163" t="s">
        <v>133</v>
      </c>
      <c r="J7892" s="163" t="s">
        <v>133</v>
      </c>
      <c r="K7892" s="164">
        <f t="shared" si="376"/>
        <v>0</v>
      </c>
      <c r="L7892" s="165">
        <f t="shared" si="377"/>
        <v>0</v>
      </c>
      <c r="M7892" s="172">
        <v>127</v>
      </c>
      <c r="N7892" s="172">
        <v>64</v>
      </c>
      <c r="O7892" s="167" t="s">
        <v>133</v>
      </c>
      <c r="P7892" s="260" t="e">
        <f t="shared" si="375"/>
        <v>#NUM!</v>
      </c>
      <c r="S7892" s="272"/>
    </row>
    <row r="7893" spans="1:19">
      <c r="A7893" s="161" t="s">
        <v>9125</v>
      </c>
      <c r="C7893" s="161" t="s">
        <v>133</v>
      </c>
      <c r="F7893" s="163" t="s">
        <v>133</v>
      </c>
      <c r="G7893" s="266" t="s">
        <v>133</v>
      </c>
      <c r="H7893" s="163" t="s">
        <v>133</v>
      </c>
      <c r="I7893" s="163" t="s">
        <v>133</v>
      </c>
      <c r="J7893" s="163" t="s">
        <v>133</v>
      </c>
      <c r="K7893" s="164">
        <f t="shared" si="376"/>
        <v>0</v>
      </c>
      <c r="L7893" s="165">
        <f t="shared" si="377"/>
        <v>0</v>
      </c>
      <c r="M7893" s="172">
        <v>127</v>
      </c>
      <c r="N7893" s="172">
        <v>64</v>
      </c>
      <c r="O7893" s="167" t="s">
        <v>133</v>
      </c>
      <c r="P7893" s="260" t="e">
        <f t="shared" si="375"/>
        <v>#NUM!</v>
      </c>
      <c r="S7893" s="272"/>
    </row>
    <row r="7894" spans="1:19">
      <c r="A7894" s="161" t="s">
        <v>9126</v>
      </c>
      <c r="C7894" s="161" t="s">
        <v>133</v>
      </c>
      <c r="F7894" s="163" t="s">
        <v>133</v>
      </c>
      <c r="G7894" s="266" t="s">
        <v>133</v>
      </c>
      <c r="H7894" s="163" t="s">
        <v>133</v>
      </c>
      <c r="I7894" s="163" t="s">
        <v>133</v>
      </c>
      <c r="J7894" s="163" t="s">
        <v>133</v>
      </c>
      <c r="K7894" s="164">
        <f t="shared" si="376"/>
        <v>0</v>
      </c>
      <c r="L7894" s="165">
        <f t="shared" si="377"/>
        <v>0</v>
      </c>
      <c r="M7894" s="172">
        <v>127</v>
      </c>
      <c r="N7894" s="172">
        <v>64</v>
      </c>
      <c r="O7894" s="167" t="s">
        <v>133</v>
      </c>
      <c r="P7894" s="260" t="e">
        <f t="shared" si="375"/>
        <v>#NUM!</v>
      </c>
      <c r="S7894" s="272"/>
    </row>
    <row r="7895" spans="1:19">
      <c r="A7895" s="161" t="s">
        <v>9127</v>
      </c>
      <c r="C7895" s="161" t="s">
        <v>133</v>
      </c>
      <c r="F7895" s="163" t="s">
        <v>133</v>
      </c>
      <c r="G7895" s="266" t="s">
        <v>133</v>
      </c>
      <c r="H7895" s="163" t="s">
        <v>133</v>
      </c>
      <c r="I7895" s="163" t="s">
        <v>133</v>
      </c>
      <c r="J7895" s="163" t="s">
        <v>133</v>
      </c>
      <c r="K7895" s="164">
        <f t="shared" si="376"/>
        <v>0</v>
      </c>
      <c r="L7895" s="165">
        <f t="shared" si="377"/>
        <v>0</v>
      </c>
      <c r="M7895" s="172">
        <v>127</v>
      </c>
      <c r="N7895" s="172">
        <v>64</v>
      </c>
      <c r="O7895" s="167" t="s">
        <v>133</v>
      </c>
      <c r="P7895" s="260" t="e">
        <f t="shared" si="375"/>
        <v>#NUM!</v>
      </c>
      <c r="S7895" s="272"/>
    </row>
    <row r="7896" spans="1:19">
      <c r="A7896" s="161" t="s">
        <v>9128</v>
      </c>
      <c r="C7896" s="161" t="s">
        <v>133</v>
      </c>
      <c r="F7896" s="163" t="s">
        <v>133</v>
      </c>
      <c r="G7896" s="266" t="s">
        <v>133</v>
      </c>
      <c r="H7896" s="163" t="s">
        <v>133</v>
      </c>
      <c r="I7896" s="163" t="s">
        <v>133</v>
      </c>
      <c r="J7896" s="163" t="s">
        <v>133</v>
      </c>
      <c r="K7896" s="164">
        <f t="shared" si="376"/>
        <v>0</v>
      </c>
      <c r="L7896" s="165">
        <f t="shared" si="377"/>
        <v>0</v>
      </c>
      <c r="M7896" s="172">
        <v>127</v>
      </c>
      <c r="N7896" s="172">
        <v>64</v>
      </c>
      <c r="O7896" s="167" t="s">
        <v>133</v>
      </c>
      <c r="P7896" s="260" t="e">
        <f t="shared" si="375"/>
        <v>#NUM!</v>
      </c>
      <c r="S7896" s="272"/>
    </row>
    <row r="7897" spans="1:19">
      <c r="A7897" s="161" t="s">
        <v>9129</v>
      </c>
      <c r="C7897" s="161" t="s">
        <v>133</v>
      </c>
      <c r="F7897" s="163" t="s">
        <v>133</v>
      </c>
      <c r="G7897" s="266" t="s">
        <v>133</v>
      </c>
      <c r="H7897" s="163" t="s">
        <v>133</v>
      </c>
      <c r="I7897" s="163" t="s">
        <v>133</v>
      </c>
      <c r="J7897" s="163" t="s">
        <v>133</v>
      </c>
      <c r="K7897" s="164">
        <f t="shared" si="376"/>
        <v>0</v>
      </c>
      <c r="L7897" s="165">
        <f t="shared" si="377"/>
        <v>0</v>
      </c>
      <c r="M7897" s="172">
        <v>127</v>
      </c>
      <c r="N7897" s="172">
        <v>64</v>
      </c>
      <c r="O7897" s="167" t="s">
        <v>133</v>
      </c>
      <c r="P7897" s="260" t="e">
        <f t="shared" si="375"/>
        <v>#NUM!</v>
      </c>
      <c r="S7897" s="272"/>
    </row>
    <row r="7898" spans="1:19">
      <c r="A7898" s="161" t="s">
        <v>9130</v>
      </c>
      <c r="C7898" s="161" t="s">
        <v>133</v>
      </c>
      <c r="F7898" s="163" t="s">
        <v>133</v>
      </c>
      <c r="G7898" s="266" t="s">
        <v>133</v>
      </c>
      <c r="H7898" s="163" t="s">
        <v>133</v>
      </c>
      <c r="I7898" s="163" t="s">
        <v>133</v>
      </c>
      <c r="J7898" s="163" t="s">
        <v>133</v>
      </c>
      <c r="K7898" s="164">
        <f t="shared" si="376"/>
        <v>0</v>
      </c>
      <c r="L7898" s="165">
        <f t="shared" si="377"/>
        <v>0</v>
      </c>
      <c r="M7898" s="172">
        <v>127</v>
      </c>
      <c r="N7898" s="172">
        <v>64</v>
      </c>
      <c r="O7898" s="167" t="s">
        <v>133</v>
      </c>
      <c r="P7898" s="260" t="e">
        <f t="shared" si="375"/>
        <v>#NUM!</v>
      </c>
      <c r="S7898" s="272"/>
    </row>
    <row r="7899" spans="1:19">
      <c r="A7899" s="161" t="s">
        <v>9131</v>
      </c>
      <c r="C7899" s="161" t="s">
        <v>133</v>
      </c>
      <c r="F7899" s="163" t="s">
        <v>133</v>
      </c>
      <c r="G7899" s="266" t="s">
        <v>133</v>
      </c>
      <c r="H7899" s="163" t="s">
        <v>133</v>
      </c>
      <c r="I7899" s="163" t="s">
        <v>133</v>
      </c>
      <c r="J7899" s="163" t="s">
        <v>133</v>
      </c>
      <c r="K7899" s="164">
        <f t="shared" si="376"/>
        <v>0</v>
      </c>
      <c r="L7899" s="165">
        <f t="shared" si="377"/>
        <v>0</v>
      </c>
      <c r="M7899" s="172">
        <v>127</v>
      </c>
      <c r="N7899" s="172">
        <v>64</v>
      </c>
      <c r="O7899" s="167" t="s">
        <v>133</v>
      </c>
      <c r="P7899" s="260" t="e">
        <f t="shared" si="375"/>
        <v>#NUM!</v>
      </c>
      <c r="S7899" s="272"/>
    </row>
    <row r="7900" spans="1:19">
      <c r="A7900" s="161" t="s">
        <v>9132</v>
      </c>
      <c r="C7900" s="161" t="s">
        <v>133</v>
      </c>
      <c r="F7900" s="163" t="s">
        <v>133</v>
      </c>
      <c r="G7900" s="266" t="s">
        <v>133</v>
      </c>
      <c r="H7900" s="163" t="s">
        <v>133</v>
      </c>
      <c r="I7900" s="163" t="s">
        <v>133</v>
      </c>
      <c r="J7900" s="163" t="s">
        <v>133</v>
      </c>
      <c r="K7900" s="164">
        <f t="shared" si="376"/>
        <v>0</v>
      </c>
      <c r="L7900" s="165">
        <f t="shared" si="377"/>
        <v>0</v>
      </c>
      <c r="M7900" s="172">
        <v>127</v>
      </c>
      <c r="N7900" s="172">
        <v>64</v>
      </c>
      <c r="O7900" s="167" t="s">
        <v>133</v>
      </c>
      <c r="P7900" s="260" t="e">
        <f t="shared" si="375"/>
        <v>#NUM!</v>
      </c>
      <c r="S7900" s="272"/>
    </row>
    <row r="7901" spans="1:19">
      <c r="A7901" s="161" t="s">
        <v>9133</v>
      </c>
      <c r="C7901" s="161" t="s">
        <v>133</v>
      </c>
      <c r="F7901" s="163" t="s">
        <v>133</v>
      </c>
      <c r="G7901" s="266" t="s">
        <v>133</v>
      </c>
      <c r="H7901" s="163" t="s">
        <v>133</v>
      </c>
      <c r="I7901" s="163" t="s">
        <v>133</v>
      </c>
      <c r="J7901" s="163" t="s">
        <v>133</v>
      </c>
      <c r="K7901" s="164">
        <f t="shared" si="376"/>
        <v>0</v>
      </c>
      <c r="L7901" s="165">
        <f t="shared" si="377"/>
        <v>0</v>
      </c>
      <c r="M7901" s="172">
        <v>127</v>
      </c>
      <c r="N7901" s="172">
        <v>64</v>
      </c>
      <c r="O7901" s="167" t="s">
        <v>133</v>
      </c>
      <c r="P7901" s="260" t="e">
        <f t="shared" si="375"/>
        <v>#NUM!</v>
      </c>
      <c r="S7901" s="272"/>
    </row>
    <row r="7902" spans="1:19">
      <c r="A7902" s="161" t="s">
        <v>9134</v>
      </c>
      <c r="C7902" s="161" t="s">
        <v>133</v>
      </c>
      <c r="F7902" s="163" t="s">
        <v>133</v>
      </c>
      <c r="G7902" s="266" t="s">
        <v>133</v>
      </c>
      <c r="H7902" s="163" t="s">
        <v>133</v>
      </c>
      <c r="I7902" s="163" t="s">
        <v>133</v>
      </c>
      <c r="J7902" s="163" t="s">
        <v>133</v>
      </c>
      <c r="K7902" s="164">
        <f t="shared" si="376"/>
        <v>0</v>
      </c>
      <c r="L7902" s="165">
        <f t="shared" si="377"/>
        <v>0</v>
      </c>
      <c r="M7902" s="172">
        <v>127</v>
      </c>
      <c r="N7902" s="172">
        <v>64</v>
      </c>
      <c r="O7902" s="167" t="s">
        <v>133</v>
      </c>
      <c r="P7902" s="260" t="e">
        <f t="shared" si="375"/>
        <v>#NUM!</v>
      </c>
      <c r="S7902" s="272"/>
    </row>
    <row r="7903" spans="1:19">
      <c r="A7903" s="161" t="s">
        <v>9135</v>
      </c>
      <c r="C7903" s="161" t="s">
        <v>133</v>
      </c>
      <c r="F7903" s="163" t="s">
        <v>133</v>
      </c>
      <c r="G7903" s="266" t="s">
        <v>133</v>
      </c>
      <c r="H7903" s="163" t="s">
        <v>133</v>
      </c>
      <c r="I7903" s="163" t="s">
        <v>133</v>
      </c>
      <c r="J7903" s="163" t="s">
        <v>133</v>
      </c>
      <c r="K7903" s="164">
        <f t="shared" si="376"/>
        <v>0</v>
      </c>
      <c r="L7903" s="165">
        <f t="shared" si="377"/>
        <v>0</v>
      </c>
      <c r="M7903" s="172">
        <v>127</v>
      </c>
      <c r="N7903" s="172">
        <v>64</v>
      </c>
      <c r="O7903" s="167" t="s">
        <v>133</v>
      </c>
      <c r="P7903" s="260" t="e">
        <f t="shared" si="375"/>
        <v>#NUM!</v>
      </c>
      <c r="S7903" s="272"/>
    </row>
    <row r="7904" spans="1:19">
      <c r="A7904" s="161" t="s">
        <v>9136</v>
      </c>
      <c r="C7904" s="161" t="s">
        <v>133</v>
      </c>
      <c r="F7904" s="163" t="s">
        <v>133</v>
      </c>
      <c r="G7904" s="266" t="s">
        <v>133</v>
      </c>
      <c r="H7904" s="163" t="s">
        <v>133</v>
      </c>
      <c r="I7904" s="163" t="s">
        <v>133</v>
      </c>
      <c r="J7904" s="163" t="s">
        <v>133</v>
      </c>
      <c r="K7904" s="164">
        <f t="shared" si="376"/>
        <v>0</v>
      </c>
      <c r="L7904" s="165">
        <f t="shared" si="377"/>
        <v>0</v>
      </c>
      <c r="M7904" s="172">
        <v>127</v>
      </c>
      <c r="N7904" s="172">
        <v>64</v>
      </c>
      <c r="O7904" s="167" t="s">
        <v>133</v>
      </c>
      <c r="P7904" s="260" t="e">
        <f t="shared" si="375"/>
        <v>#NUM!</v>
      </c>
      <c r="S7904" s="272"/>
    </row>
    <row r="7905" spans="1:19">
      <c r="A7905" s="161" t="s">
        <v>9137</v>
      </c>
      <c r="C7905" s="161" t="s">
        <v>133</v>
      </c>
      <c r="F7905" s="163" t="s">
        <v>133</v>
      </c>
      <c r="G7905" s="266" t="s">
        <v>133</v>
      </c>
      <c r="H7905" s="163" t="s">
        <v>133</v>
      </c>
      <c r="I7905" s="163" t="s">
        <v>133</v>
      </c>
      <c r="J7905" s="163" t="s">
        <v>133</v>
      </c>
      <c r="K7905" s="164">
        <f t="shared" si="376"/>
        <v>0</v>
      </c>
      <c r="L7905" s="165">
        <f t="shared" si="377"/>
        <v>0</v>
      </c>
      <c r="M7905" s="172">
        <v>127</v>
      </c>
      <c r="N7905" s="172">
        <v>64</v>
      </c>
      <c r="O7905" s="167" t="s">
        <v>133</v>
      </c>
      <c r="P7905" s="260" t="e">
        <f t="shared" si="375"/>
        <v>#NUM!</v>
      </c>
      <c r="S7905" s="272"/>
    </row>
    <row r="7906" spans="1:19">
      <c r="A7906" s="161" t="s">
        <v>9138</v>
      </c>
      <c r="C7906" s="161" t="s">
        <v>133</v>
      </c>
      <c r="F7906" s="163" t="s">
        <v>133</v>
      </c>
      <c r="G7906" s="266" t="s">
        <v>133</v>
      </c>
      <c r="H7906" s="163" t="s">
        <v>133</v>
      </c>
      <c r="I7906" s="163" t="s">
        <v>133</v>
      </c>
      <c r="J7906" s="163" t="s">
        <v>133</v>
      </c>
      <c r="K7906" s="164">
        <f t="shared" si="376"/>
        <v>0</v>
      </c>
      <c r="L7906" s="165">
        <f t="shared" si="377"/>
        <v>0</v>
      </c>
      <c r="M7906" s="172">
        <v>127</v>
      </c>
      <c r="N7906" s="172">
        <v>64</v>
      </c>
      <c r="O7906" s="167" t="s">
        <v>133</v>
      </c>
      <c r="P7906" s="260" t="e">
        <f t="shared" si="375"/>
        <v>#NUM!</v>
      </c>
      <c r="S7906" s="272"/>
    </row>
    <row r="7907" spans="1:19">
      <c r="A7907" s="161" t="s">
        <v>9139</v>
      </c>
      <c r="C7907" s="161" t="s">
        <v>133</v>
      </c>
      <c r="F7907" s="163" t="s">
        <v>133</v>
      </c>
      <c r="G7907" s="266" t="s">
        <v>133</v>
      </c>
      <c r="H7907" s="163" t="s">
        <v>133</v>
      </c>
      <c r="I7907" s="163" t="s">
        <v>133</v>
      </c>
      <c r="J7907" s="163" t="s">
        <v>133</v>
      </c>
      <c r="K7907" s="164">
        <f t="shared" si="376"/>
        <v>0</v>
      </c>
      <c r="L7907" s="165">
        <f t="shared" si="377"/>
        <v>0</v>
      </c>
      <c r="M7907" s="172">
        <v>127</v>
      </c>
      <c r="N7907" s="172">
        <v>64</v>
      </c>
      <c r="O7907" s="167" t="s">
        <v>133</v>
      </c>
      <c r="P7907" s="260" t="e">
        <f t="shared" si="375"/>
        <v>#NUM!</v>
      </c>
      <c r="S7907" s="272"/>
    </row>
    <row r="7908" spans="1:19">
      <c r="A7908" s="161" t="s">
        <v>9140</v>
      </c>
      <c r="C7908" s="161" t="s">
        <v>133</v>
      </c>
      <c r="F7908" s="163" t="s">
        <v>133</v>
      </c>
      <c r="G7908" s="266" t="s">
        <v>133</v>
      </c>
      <c r="H7908" s="163" t="s">
        <v>133</v>
      </c>
      <c r="I7908" s="163" t="s">
        <v>133</v>
      </c>
      <c r="J7908" s="163" t="s">
        <v>133</v>
      </c>
      <c r="K7908" s="164">
        <f t="shared" si="376"/>
        <v>0</v>
      </c>
      <c r="L7908" s="165">
        <f t="shared" si="377"/>
        <v>0</v>
      </c>
      <c r="M7908" s="172">
        <v>127</v>
      </c>
      <c r="N7908" s="172">
        <v>64</v>
      </c>
      <c r="O7908" s="167" t="s">
        <v>133</v>
      </c>
      <c r="P7908" s="260" t="e">
        <f t="shared" si="375"/>
        <v>#NUM!</v>
      </c>
      <c r="S7908" s="272"/>
    </row>
    <row r="7909" spans="1:19">
      <c r="A7909" s="161" t="s">
        <v>9141</v>
      </c>
      <c r="C7909" s="161" t="s">
        <v>133</v>
      </c>
      <c r="F7909" s="163" t="s">
        <v>133</v>
      </c>
      <c r="G7909" s="266" t="s">
        <v>133</v>
      </c>
      <c r="H7909" s="163" t="s">
        <v>133</v>
      </c>
      <c r="I7909" s="163" t="s">
        <v>133</v>
      </c>
      <c r="J7909" s="163" t="s">
        <v>133</v>
      </c>
      <c r="K7909" s="164">
        <f t="shared" si="376"/>
        <v>0</v>
      </c>
      <c r="L7909" s="165">
        <f t="shared" si="377"/>
        <v>0</v>
      </c>
      <c r="M7909" s="172">
        <v>127</v>
      </c>
      <c r="N7909" s="172">
        <v>64</v>
      </c>
      <c r="O7909" s="167" t="s">
        <v>133</v>
      </c>
      <c r="P7909" s="260" t="e">
        <f t="shared" si="375"/>
        <v>#NUM!</v>
      </c>
      <c r="S7909" s="272"/>
    </row>
    <row r="7910" spans="1:19">
      <c r="A7910" s="161" t="s">
        <v>9142</v>
      </c>
      <c r="C7910" s="161" t="s">
        <v>133</v>
      </c>
      <c r="F7910" s="163" t="s">
        <v>133</v>
      </c>
      <c r="G7910" s="266" t="s">
        <v>133</v>
      </c>
      <c r="H7910" s="163" t="s">
        <v>133</v>
      </c>
      <c r="I7910" s="163" t="s">
        <v>133</v>
      </c>
      <c r="J7910" s="163" t="s">
        <v>133</v>
      </c>
      <c r="K7910" s="164">
        <f t="shared" si="376"/>
        <v>0</v>
      </c>
      <c r="L7910" s="165">
        <f t="shared" si="377"/>
        <v>0</v>
      </c>
      <c r="M7910" s="172">
        <v>127</v>
      </c>
      <c r="N7910" s="172">
        <v>64</v>
      </c>
      <c r="O7910" s="167" t="s">
        <v>133</v>
      </c>
      <c r="P7910" s="260" t="e">
        <f t="shared" si="375"/>
        <v>#NUM!</v>
      </c>
      <c r="S7910" s="272"/>
    </row>
    <row r="7911" spans="1:19">
      <c r="A7911" s="161" t="s">
        <v>9143</v>
      </c>
      <c r="C7911" s="161" t="s">
        <v>133</v>
      </c>
      <c r="F7911" s="163" t="s">
        <v>133</v>
      </c>
      <c r="G7911" s="266" t="s">
        <v>133</v>
      </c>
      <c r="H7911" s="163" t="s">
        <v>133</v>
      </c>
      <c r="I7911" s="163" t="s">
        <v>133</v>
      </c>
      <c r="J7911" s="163" t="s">
        <v>133</v>
      </c>
      <c r="K7911" s="164">
        <f t="shared" si="376"/>
        <v>0</v>
      </c>
      <c r="L7911" s="165">
        <f t="shared" si="377"/>
        <v>0</v>
      </c>
      <c r="M7911" s="172">
        <v>127</v>
      </c>
      <c r="N7911" s="172">
        <v>64</v>
      </c>
      <c r="O7911" s="167" t="s">
        <v>133</v>
      </c>
      <c r="P7911" s="260" t="e">
        <f t="shared" si="375"/>
        <v>#NUM!</v>
      </c>
      <c r="S7911" s="272"/>
    </row>
    <row r="7912" spans="1:19">
      <c r="A7912" s="161" t="s">
        <v>9144</v>
      </c>
      <c r="C7912" s="161" t="s">
        <v>133</v>
      </c>
      <c r="F7912" s="163" t="s">
        <v>133</v>
      </c>
      <c r="G7912" s="266" t="s">
        <v>133</v>
      </c>
      <c r="H7912" s="163" t="s">
        <v>133</v>
      </c>
      <c r="I7912" s="163" t="s">
        <v>133</v>
      </c>
      <c r="J7912" s="163" t="s">
        <v>133</v>
      </c>
      <c r="K7912" s="164">
        <f t="shared" si="376"/>
        <v>0</v>
      </c>
      <c r="L7912" s="165">
        <f t="shared" si="377"/>
        <v>0</v>
      </c>
      <c r="M7912" s="172">
        <v>127</v>
      </c>
      <c r="N7912" s="172">
        <v>64</v>
      </c>
      <c r="O7912" s="167" t="s">
        <v>133</v>
      </c>
      <c r="P7912" s="260" t="e">
        <f t="shared" si="375"/>
        <v>#NUM!</v>
      </c>
      <c r="S7912" s="272"/>
    </row>
    <row r="7913" spans="1:19">
      <c r="A7913" s="161" t="s">
        <v>9145</v>
      </c>
      <c r="C7913" s="161" t="s">
        <v>133</v>
      </c>
      <c r="F7913" s="163" t="s">
        <v>133</v>
      </c>
      <c r="G7913" s="266" t="s">
        <v>133</v>
      </c>
      <c r="H7913" s="163" t="s">
        <v>133</v>
      </c>
      <c r="I7913" s="163" t="s">
        <v>133</v>
      </c>
      <c r="J7913" s="163" t="s">
        <v>133</v>
      </c>
      <c r="K7913" s="164">
        <f t="shared" si="376"/>
        <v>0</v>
      </c>
      <c r="L7913" s="165">
        <f t="shared" si="377"/>
        <v>0</v>
      </c>
      <c r="M7913" s="172">
        <v>127</v>
      </c>
      <c r="N7913" s="172">
        <v>64</v>
      </c>
      <c r="O7913" s="167" t="s">
        <v>133</v>
      </c>
      <c r="P7913" s="260" t="e">
        <f t="shared" si="375"/>
        <v>#NUM!</v>
      </c>
      <c r="S7913" s="272"/>
    </row>
    <row r="7914" spans="1:19">
      <c r="A7914" s="161" t="s">
        <v>9146</v>
      </c>
      <c r="C7914" s="161" t="s">
        <v>133</v>
      </c>
      <c r="F7914" s="163" t="s">
        <v>133</v>
      </c>
      <c r="G7914" s="266" t="s">
        <v>133</v>
      </c>
      <c r="H7914" s="163" t="s">
        <v>133</v>
      </c>
      <c r="I7914" s="163" t="s">
        <v>133</v>
      </c>
      <c r="J7914" s="163" t="s">
        <v>133</v>
      </c>
      <c r="K7914" s="164">
        <f t="shared" si="376"/>
        <v>0</v>
      </c>
      <c r="L7914" s="165">
        <f t="shared" si="377"/>
        <v>0</v>
      </c>
      <c r="M7914" s="172">
        <v>127</v>
      </c>
      <c r="N7914" s="172">
        <v>64</v>
      </c>
      <c r="O7914" s="167" t="s">
        <v>133</v>
      </c>
      <c r="P7914" s="260" t="e">
        <f t="shared" si="375"/>
        <v>#NUM!</v>
      </c>
      <c r="S7914" s="272"/>
    </row>
    <row r="7915" spans="1:19">
      <c r="A7915" s="161" t="s">
        <v>9147</v>
      </c>
      <c r="C7915" s="161" t="s">
        <v>133</v>
      </c>
      <c r="F7915" s="163" t="s">
        <v>133</v>
      </c>
      <c r="G7915" s="266" t="s">
        <v>133</v>
      </c>
      <c r="H7915" s="163" t="s">
        <v>133</v>
      </c>
      <c r="I7915" s="163" t="s">
        <v>133</v>
      </c>
      <c r="J7915" s="163" t="s">
        <v>133</v>
      </c>
      <c r="K7915" s="164">
        <f t="shared" si="376"/>
        <v>0</v>
      </c>
      <c r="L7915" s="165">
        <f t="shared" si="377"/>
        <v>0</v>
      </c>
      <c r="M7915" s="172">
        <v>127</v>
      </c>
      <c r="N7915" s="172">
        <v>64</v>
      </c>
      <c r="O7915" s="167" t="s">
        <v>133</v>
      </c>
      <c r="P7915" s="260" t="e">
        <f t="shared" si="375"/>
        <v>#NUM!</v>
      </c>
      <c r="S7915" s="272"/>
    </row>
    <row r="7916" spans="1:19">
      <c r="A7916" s="161" t="s">
        <v>9148</v>
      </c>
      <c r="C7916" s="161" t="s">
        <v>133</v>
      </c>
      <c r="F7916" s="163" t="s">
        <v>133</v>
      </c>
      <c r="G7916" s="266" t="s">
        <v>133</v>
      </c>
      <c r="H7916" s="163" t="s">
        <v>133</v>
      </c>
      <c r="I7916" s="163" t="s">
        <v>133</v>
      </c>
      <c r="J7916" s="163" t="s">
        <v>133</v>
      </c>
      <c r="K7916" s="164">
        <f t="shared" si="376"/>
        <v>0</v>
      </c>
      <c r="L7916" s="165">
        <f t="shared" si="377"/>
        <v>0</v>
      </c>
      <c r="M7916" s="172">
        <v>127</v>
      </c>
      <c r="N7916" s="172">
        <v>64</v>
      </c>
      <c r="O7916" s="167" t="s">
        <v>133</v>
      </c>
      <c r="P7916" s="260" t="e">
        <f t="shared" si="375"/>
        <v>#NUM!</v>
      </c>
      <c r="S7916" s="272"/>
    </row>
    <row r="7917" spans="1:19">
      <c r="A7917" s="161" t="s">
        <v>9149</v>
      </c>
      <c r="C7917" s="161" t="s">
        <v>133</v>
      </c>
      <c r="F7917" s="163" t="s">
        <v>133</v>
      </c>
      <c r="G7917" s="266" t="s">
        <v>133</v>
      </c>
      <c r="H7917" s="163" t="s">
        <v>133</v>
      </c>
      <c r="I7917" s="163" t="s">
        <v>133</v>
      </c>
      <c r="J7917" s="163" t="s">
        <v>133</v>
      </c>
      <c r="K7917" s="164">
        <f t="shared" si="376"/>
        <v>0</v>
      </c>
      <c r="L7917" s="165">
        <f t="shared" si="377"/>
        <v>0</v>
      </c>
      <c r="M7917" s="172">
        <v>127</v>
      </c>
      <c r="N7917" s="172">
        <v>64</v>
      </c>
      <c r="O7917" s="167" t="s">
        <v>133</v>
      </c>
      <c r="P7917" s="260" t="e">
        <f t="shared" si="375"/>
        <v>#NUM!</v>
      </c>
      <c r="S7917" s="272"/>
    </row>
    <row r="7918" spans="1:19">
      <c r="A7918" s="161" t="s">
        <v>9150</v>
      </c>
      <c r="C7918" s="161" t="s">
        <v>133</v>
      </c>
      <c r="F7918" s="163" t="s">
        <v>133</v>
      </c>
      <c r="G7918" s="266" t="s">
        <v>133</v>
      </c>
      <c r="H7918" s="163" t="s">
        <v>133</v>
      </c>
      <c r="I7918" s="163" t="s">
        <v>133</v>
      </c>
      <c r="J7918" s="163" t="s">
        <v>133</v>
      </c>
      <c r="K7918" s="164">
        <f t="shared" si="376"/>
        <v>0</v>
      </c>
      <c r="L7918" s="165">
        <f t="shared" si="377"/>
        <v>0</v>
      </c>
      <c r="M7918" s="172">
        <v>127</v>
      </c>
      <c r="N7918" s="172">
        <v>64</v>
      </c>
      <c r="O7918" s="167" t="s">
        <v>133</v>
      </c>
      <c r="P7918" s="260" t="e">
        <f t="shared" si="375"/>
        <v>#NUM!</v>
      </c>
      <c r="S7918" s="272"/>
    </row>
    <row r="7919" spans="1:19">
      <c r="A7919" s="161" t="s">
        <v>9151</v>
      </c>
      <c r="C7919" s="161" t="s">
        <v>133</v>
      </c>
      <c r="F7919" s="163" t="s">
        <v>133</v>
      </c>
      <c r="G7919" s="266" t="s">
        <v>133</v>
      </c>
      <c r="H7919" s="163" t="s">
        <v>133</v>
      </c>
      <c r="I7919" s="163" t="s">
        <v>133</v>
      </c>
      <c r="J7919" s="163" t="s">
        <v>133</v>
      </c>
      <c r="K7919" s="164">
        <f t="shared" si="376"/>
        <v>0</v>
      </c>
      <c r="L7919" s="165">
        <f t="shared" si="377"/>
        <v>0</v>
      </c>
      <c r="M7919" s="172">
        <v>127</v>
      </c>
      <c r="N7919" s="172">
        <v>64</v>
      </c>
      <c r="O7919" s="167" t="s">
        <v>133</v>
      </c>
      <c r="P7919" s="260" t="e">
        <f t="shared" si="375"/>
        <v>#NUM!</v>
      </c>
      <c r="S7919" s="272"/>
    </row>
    <row r="7920" spans="1:19">
      <c r="A7920" s="161" t="s">
        <v>9152</v>
      </c>
      <c r="C7920" s="161" t="s">
        <v>133</v>
      </c>
      <c r="F7920" s="163" t="s">
        <v>133</v>
      </c>
      <c r="G7920" s="266" t="s">
        <v>133</v>
      </c>
      <c r="H7920" s="163" t="s">
        <v>133</v>
      </c>
      <c r="I7920" s="163" t="s">
        <v>133</v>
      </c>
      <c r="J7920" s="163" t="s">
        <v>133</v>
      </c>
      <c r="K7920" s="164">
        <f t="shared" si="376"/>
        <v>0</v>
      </c>
      <c r="L7920" s="165">
        <f t="shared" si="377"/>
        <v>0</v>
      </c>
      <c r="M7920" s="172">
        <v>127</v>
      </c>
      <c r="N7920" s="172">
        <v>64</v>
      </c>
      <c r="O7920" s="167" t="s">
        <v>133</v>
      </c>
      <c r="P7920" s="260" t="e">
        <f t="shared" si="375"/>
        <v>#NUM!</v>
      </c>
      <c r="S7920" s="272"/>
    </row>
    <row r="7921" spans="1:19">
      <c r="A7921" s="161" t="s">
        <v>9153</v>
      </c>
      <c r="C7921" s="161" t="s">
        <v>133</v>
      </c>
      <c r="F7921" s="163" t="s">
        <v>133</v>
      </c>
      <c r="G7921" s="266" t="s">
        <v>133</v>
      </c>
      <c r="H7921" s="163" t="s">
        <v>133</v>
      </c>
      <c r="I7921" s="163" t="s">
        <v>133</v>
      </c>
      <c r="J7921" s="163" t="s">
        <v>133</v>
      </c>
      <c r="K7921" s="164">
        <f t="shared" si="376"/>
        <v>0</v>
      </c>
      <c r="L7921" s="165">
        <f t="shared" si="377"/>
        <v>0</v>
      </c>
      <c r="M7921" s="172">
        <v>127</v>
      </c>
      <c r="N7921" s="172">
        <v>64</v>
      </c>
      <c r="O7921" s="167" t="s">
        <v>133</v>
      </c>
      <c r="P7921" s="260" t="e">
        <f t="shared" si="375"/>
        <v>#NUM!</v>
      </c>
      <c r="S7921" s="272"/>
    </row>
    <row r="7922" spans="1:19">
      <c r="A7922" s="161" t="s">
        <v>9154</v>
      </c>
      <c r="C7922" s="161" t="s">
        <v>133</v>
      </c>
      <c r="F7922" s="163" t="s">
        <v>133</v>
      </c>
      <c r="G7922" s="266" t="s">
        <v>133</v>
      </c>
      <c r="H7922" s="163" t="s">
        <v>133</v>
      </c>
      <c r="I7922" s="163" t="s">
        <v>133</v>
      </c>
      <c r="J7922" s="163" t="s">
        <v>133</v>
      </c>
      <c r="K7922" s="164">
        <f t="shared" si="376"/>
        <v>0</v>
      </c>
      <c r="L7922" s="165">
        <f t="shared" si="377"/>
        <v>0</v>
      </c>
      <c r="M7922" s="172">
        <v>127</v>
      </c>
      <c r="N7922" s="172">
        <v>64</v>
      </c>
      <c r="O7922" s="167" t="s">
        <v>133</v>
      </c>
      <c r="P7922" s="260" t="e">
        <f t="shared" si="375"/>
        <v>#NUM!</v>
      </c>
      <c r="S7922" s="272"/>
    </row>
    <row r="7923" spans="1:19">
      <c r="A7923" s="161" t="s">
        <v>9155</v>
      </c>
      <c r="C7923" s="161" t="s">
        <v>133</v>
      </c>
      <c r="F7923" s="163" t="s">
        <v>133</v>
      </c>
      <c r="G7923" s="266" t="s">
        <v>133</v>
      </c>
      <c r="H7923" s="163" t="s">
        <v>133</v>
      </c>
      <c r="I7923" s="163" t="s">
        <v>133</v>
      </c>
      <c r="J7923" s="163" t="s">
        <v>133</v>
      </c>
      <c r="K7923" s="164">
        <f t="shared" si="376"/>
        <v>0</v>
      </c>
      <c r="L7923" s="165">
        <f t="shared" si="377"/>
        <v>0</v>
      </c>
      <c r="M7923" s="172">
        <v>127</v>
      </c>
      <c r="N7923" s="172">
        <v>64</v>
      </c>
      <c r="O7923" s="167" t="s">
        <v>133</v>
      </c>
      <c r="P7923" s="260" t="e">
        <f t="shared" si="375"/>
        <v>#NUM!</v>
      </c>
      <c r="S7923" s="272"/>
    </row>
    <row r="7924" spans="1:19">
      <c r="A7924" s="161" t="s">
        <v>9156</v>
      </c>
      <c r="C7924" s="161" t="s">
        <v>133</v>
      </c>
      <c r="F7924" s="163" t="s">
        <v>133</v>
      </c>
      <c r="G7924" s="266" t="s">
        <v>133</v>
      </c>
      <c r="H7924" s="163" t="s">
        <v>133</v>
      </c>
      <c r="I7924" s="163" t="s">
        <v>133</v>
      </c>
      <c r="J7924" s="163" t="s">
        <v>133</v>
      </c>
      <c r="K7924" s="164">
        <f t="shared" si="376"/>
        <v>0</v>
      </c>
      <c r="L7924" s="165">
        <f t="shared" si="377"/>
        <v>0</v>
      </c>
      <c r="M7924" s="172">
        <v>127</v>
      </c>
      <c r="N7924" s="172">
        <v>64</v>
      </c>
      <c r="O7924" s="167" t="s">
        <v>133</v>
      </c>
      <c r="P7924" s="260" t="e">
        <f t="shared" si="375"/>
        <v>#NUM!</v>
      </c>
      <c r="S7924" s="272"/>
    </row>
    <row r="7925" spans="1:19">
      <c r="A7925" s="161" t="s">
        <v>9157</v>
      </c>
      <c r="C7925" s="161" t="s">
        <v>133</v>
      </c>
      <c r="F7925" s="163" t="s">
        <v>133</v>
      </c>
      <c r="G7925" s="266" t="s">
        <v>133</v>
      </c>
      <c r="H7925" s="163" t="s">
        <v>133</v>
      </c>
      <c r="I7925" s="163" t="s">
        <v>133</v>
      </c>
      <c r="J7925" s="163" t="s">
        <v>133</v>
      </c>
      <c r="K7925" s="164">
        <f t="shared" si="376"/>
        <v>0</v>
      </c>
      <c r="L7925" s="165">
        <f t="shared" si="377"/>
        <v>0</v>
      </c>
      <c r="M7925" s="172">
        <v>127</v>
      </c>
      <c r="N7925" s="172">
        <v>64</v>
      </c>
      <c r="O7925" s="167" t="s">
        <v>133</v>
      </c>
      <c r="P7925" s="260" t="e">
        <f t="shared" si="375"/>
        <v>#NUM!</v>
      </c>
      <c r="S7925" s="272"/>
    </row>
    <row r="7926" spans="1:19">
      <c r="A7926" s="161" t="s">
        <v>9158</v>
      </c>
      <c r="C7926" s="161" t="s">
        <v>133</v>
      </c>
      <c r="F7926" s="163" t="s">
        <v>133</v>
      </c>
      <c r="G7926" s="266" t="s">
        <v>133</v>
      </c>
      <c r="H7926" s="163" t="s">
        <v>133</v>
      </c>
      <c r="I7926" s="163" t="s">
        <v>133</v>
      </c>
      <c r="J7926" s="163" t="s">
        <v>133</v>
      </c>
      <c r="K7926" s="164">
        <f t="shared" si="376"/>
        <v>0</v>
      </c>
      <c r="L7926" s="165">
        <f t="shared" si="377"/>
        <v>0</v>
      </c>
      <c r="M7926" s="172">
        <v>127</v>
      </c>
      <c r="N7926" s="172">
        <v>64</v>
      </c>
      <c r="O7926" s="167" t="s">
        <v>133</v>
      </c>
      <c r="P7926" s="260" t="e">
        <f t="shared" si="375"/>
        <v>#NUM!</v>
      </c>
      <c r="S7926" s="272"/>
    </row>
    <row r="7927" spans="1:19">
      <c r="A7927" s="161" t="s">
        <v>9159</v>
      </c>
      <c r="C7927" s="161" t="s">
        <v>133</v>
      </c>
      <c r="F7927" s="163" t="s">
        <v>133</v>
      </c>
      <c r="G7927" s="266" t="s">
        <v>133</v>
      </c>
      <c r="H7927" s="163" t="s">
        <v>133</v>
      </c>
      <c r="I7927" s="163" t="s">
        <v>133</v>
      </c>
      <c r="J7927" s="163" t="s">
        <v>133</v>
      </c>
      <c r="K7927" s="164">
        <f t="shared" si="376"/>
        <v>0</v>
      </c>
      <c r="L7927" s="165">
        <f t="shared" si="377"/>
        <v>0</v>
      </c>
      <c r="M7927" s="172">
        <v>127</v>
      </c>
      <c r="N7927" s="172">
        <v>64</v>
      </c>
      <c r="O7927" s="167" t="s">
        <v>133</v>
      </c>
      <c r="P7927" s="260" t="e">
        <f t="shared" si="375"/>
        <v>#NUM!</v>
      </c>
      <c r="S7927" s="272"/>
    </row>
    <row r="7928" spans="1:19">
      <c r="A7928" s="161" t="s">
        <v>9160</v>
      </c>
      <c r="C7928" s="161" t="s">
        <v>133</v>
      </c>
      <c r="F7928" s="163" t="s">
        <v>133</v>
      </c>
      <c r="G7928" s="266" t="s">
        <v>133</v>
      </c>
      <c r="H7928" s="163" t="s">
        <v>133</v>
      </c>
      <c r="I7928" s="163" t="s">
        <v>133</v>
      </c>
      <c r="J7928" s="163" t="s">
        <v>133</v>
      </c>
      <c r="K7928" s="164">
        <f t="shared" si="376"/>
        <v>0</v>
      </c>
      <c r="L7928" s="165">
        <f t="shared" si="377"/>
        <v>0</v>
      </c>
      <c r="M7928" s="172">
        <v>127</v>
      </c>
      <c r="N7928" s="172">
        <v>64</v>
      </c>
      <c r="O7928" s="167" t="s">
        <v>133</v>
      </c>
      <c r="P7928" s="260" t="e">
        <f t="shared" si="375"/>
        <v>#NUM!</v>
      </c>
      <c r="S7928" s="272"/>
    </row>
    <row r="7929" spans="1:19">
      <c r="A7929" s="161" t="s">
        <v>9161</v>
      </c>
      <c r="C7929" s="161" t="s">
        <v>133</v>
      </c>
      <c r="F7929" s="163" t="s">
        <v>133</v>
      </c>
      <c r="G7929" s="266" t="s">
        <v>133</v>
      </c>
      <c r="H7929" s="163" t="s">
        <v>133</v>
      </c>
      <c r="I7929" s="163" t="s">
        <v>133</v>
      </c>
      <c r="J7929" s="163" t="s">
        <v>133</v>
      </c>
      <c r="K7929" s="164">
        <f t="shared" si="376"/>
        <v>0</v>
      </c>
      <c r="L7929" s="165">
        <f t="shared" si="377"/>
        <v>0</v>
      </c>
      <c r="M7929" s="172">
        <v>127</v>
      </c>
      <c r="N7929" s="172">
        <v>64</v>
      </c>
      <c r="O7929" s="167" t="s">
        <v>133</v>
      </c>
      <c r="P7929" s="260" t="e">
        <f t="shared" si="375"/>
        <v>#NUM!</v>
      </c>
      <c r="S7929" s="272"/>
    </row>
    <row r="7930" spans="1:19">
      <c r="A7930" s="161" t="s">
        <v>9162</v>
      </c>
      <c r="C7930" s="161" t="s">
        <v>133</v>
      </c>
      <c r="F7930" s="163" t="s">
        <v>133</v>
      </c>
      <c r="G7930" s="266" t="s">
        <v>133</v>
      </c>
      <c r="H7930" s="163" t="s">
        <v>133</v>
      </c>
      <c r="I7930" s="163" t="s">
        <v>133</v>
      </c>
      <c r="J7930" s="163" t="s">
        <v>133</v>
      </c>
      <c r="K7930" s="164">
        <f t="shared" si="376"/>
        <v>0</v>
      </c>
      <c r="L7930" s="165">
        <f t="shared" si="377"/>
        <v>0</v>
      </c>
      <c r="M7930" s="172">
        <v>127</v>
      </c>
      <c r="N7930" s="172">
        <v>64</v>
      </c>
      <c r="O7930" s="167" t="s">
        <v>133</v>
      </c>
      <c r="P7930" s="260" t="e">
        <f t="shared" si="375"/>
        <v>#NUM!</v>
      </c>
      <c r="S7930" s="272"/>
    </row>
    <row r="7931" spans="1:19">
      <c r="A7931" s="161" t="s">
        <v>9163</v>
      </c>
      <c r="C7931" s="161" t="s">
        <v>133</v>
      </c>
      <c r="F7931" s="163" t="s">
        <v>133</v>
      </c>
      <c r="G7931" s="266" t="s">
        <v>133</v>
      </c>
      <c r="H7931" s="163" t="s">
        <v>133</v>
      </c>
      <c r="I7931" s="163" t="s">
        <v>133</v>
      </c>
      <c r="J7931" s="163" t="s">
        <v>133</v>
      </c>
      <c r="K7931" s="164">
        <f t="shared" si="376"/>
        <v>0</v>
      </c>
      <c r="L7931" s="165">
        <f t="shared" si="377"/>
        <v>0</v>
      </c>
      <c r="M7931" s="172">
        <v>127</v>
      </c>
      <c r="N7931" s="172">
        <v>64</v>
      </c>
      <c r="O7931" s="167" t="s">
        <v>133</v>
      </c>
      <c r="P7931" s="260" t="e">
        <f t="shared" si="375"/>
        <v>#NUM!</v>
      </c>
      <c r="S7931" s="272"/>
    </row>
    <row r="7932" spans="1:19">
      <c r="A7932" s="161" t="s">
        <v>9164</v>
      </c>
      <c r="C7932" s="161" t="s">
        <v>133</v>
      </c>
      <c r="F7932" s="163" t="s">
        <v>133</v>
      </c>
      <c r="G7932" s="266" t="s">
        <v>133</v>
      </c>
      <c r="H7932" s="163" t="s">
        <v>133</v>
      </c>
      <c r="I7932" s="163" t="s">
        <v>133</v>
      </c>
      <c r="J7932" s="163" t="s">
        <v>133</v>
      </c>
      <c r="K7932" s="164">
        <f t="shared" si="376"/>
        <v>0</v>
      </c>
      <c r="L7932" s="165">
        <f t="shared" si="377"/>
        <v>0</v>
      </c>
      <c r="M7932" s="172">
        <v>127</v>
      </c>
      <c r="N7932" s="172">
        <v>64</v>
      </c>
      <c r="O7932" s="167" t="s">
        <v>133</v>
      </c>
      <c r="P7932" s="260" t="e">
        <f t="shared" si="375"/>
        <v>#NUM!</v>
      </c>
      <c r="S7932" s="272"/>
    </row>
    <row r="7933" spans="1:19">
      <c r="A7933" s="161" t="s">
        <v>9165</v>
      </c>
      <c r="C7933" s="161" t="s">
        <v>133</v>
      </c>
      <c r="F7933" s="163" t="s">
        <v>133</v>
      </c>
      <c r="G7933" s="266" t="s">
        <v>133</v>
      </c>
      <c r="H7933" s="163" t="s">
        <v>133</v>
      </c>
      <c r="I7933" s="163" t="s">
        <v>133</v>
      </c>
      <c r="J7933" s="163" t="s">
        <v>133</v>
      </c>
      <c r="K7933" s="164">
        <f t="shared" si="376"/>
        <v>0</v>
      </c>
      <c r="L7933" s="165">
        <f t="shared" si="377"/>
        <v>0</v>
      </c>
      <c r="M7933" s="172">
        <v>127</v>
      </c>
      <c r="N7933" s="172">
        <v>64</v>
      </c>
      <c r="O7933" s="167" t="s">
        <v>133</v>
      </c>
      <c r="P7933" s="260" t="e">
        <f t="shared" si="375"/>
        <v>#NUM!</v>
      </c>
      <c r="S7933" s="272"/>
    </row>
    <row r="7934" spans="1:19">
      <c r="A7934" s="161" t="s">
        <v>9166</v>
      </c>
      <c r="C7934" s="161" t="s">
        <v>133</v>
      </c>
      <c r="F7934" s="163" t="s">
        <v>133</v>
      </c>
      <c r="G7934" s="266" t="s">
        <v>133</v>
      </c>
      <c r="H7934" s="163" t="s">
        <v>133</v>
      </c>
      <c r="I7934" s="163" t="s">
        <v>133</v>
      </c>
      <c r="J7934" s="163" t="s">
        <v>133</v>
      </c>
      <c r="K7934" s="164">
        <f t="shared" si="376"/>
        <v>0</v>
      </c>
      <c r="L7934" s="165">
        <f t="shared" si="377"/>
        <v>0</v>
      </c>
      <c r="M7934" s="172">
        <v>127</v>
      </c>
      <c r="N7934" s="172">
        <v>64</v>
      </c>
      <c r="O7934" s="167" t="s">
        <v>133</v>
      </c>
      <c r="P7934" s="260" t="e">
        <f t="shared" si="375"/>
        <v>#NUM!</v>
      </c>
      <c r="S7934" s="272"/>
    </row>
    <row r="7935" spans="1:19">
      <c r="A7935" s="161" t="s">
        <v>9167</v>
      </c>
      <c r="C7935" s="161" t="s">
        <v>133</v>
      </c>
      <c r="F7935" s="163" t="s">
        <v>133</v>
      </c>
      <c r="G7935" s="266" t="s">
        <v>133</v>
      </c>
      <c r="H7935" s="163" t="s">
        <v>133</v>
      </c>
      <c r="I7935" s="163" t="s">
        <v>133</v>
      </c>
      <c r="J7935" s="163" t="s">
        <v>133</v>
      </c>
      <c r="K7935" s="164">
        <f t="shared" si="376"/>
        <v>0</v>
      </c>
      <c r="L7935" s="165">
        <f t="shared" si="377"/>
        <v>0</v>
      </c>
      <c r="M7935" s="172">
        <v>127</v>
      </c>
      <c r="N7935" s="172">
        <v>64</v>
      </c>
      <c r="O7935" s="167" t="s">
        <v>133</v>
      </c>
      <c r="P7935" s="260" t="e">
        <f t="shared" si="375"/>
        <v>#NUM!</v>
      </c>
      <c r="S7935" s="272"/>
    </row>
    <row r="7936" spans="1:19">
      <c r="A7936" s="161" t="s">
        <v>9168</v>
      </c>
      <c r="C7936" s="161" t="s">
        <v>133</v>
      </c>
      <c r="F7936" s="163" t="s">
        <v>133</v>
      </c>
      <c r="G7936" s="266" t="s">
        <v>133</v>
      </c>
      <c r="H7936" s="163" t="s">
        <v>133</v>
      </c>
      <c r="I7936" s="163" t="s">
        <v>133</v>
      </c>
      <c r="J7936" s="163" t="s">
        <v>133</v>
      </c>
      <c r="K7936" s="164">
        <f t="shared" si="376"/>
        <v>0</v>
      </c>
      <c r="L7936" s="165">
        <f t="shared" si="377"/>
        <v>0</v>
      </c>
      <c r="M7936" s="172">
        <v>127</v>
      </c>
      <c r="N7936" s="172">
        <v>64</v>
      </c>
      <c r="O7936" s="167" t="s">
        <v>133</v>
      </c>
      <c r="P7936" s="260" t="e">
        <f t="shared" si="375"/>
        <v>#NUM!</v>
      </c>
      <c r="S7936" s="272"/>
    </row>
    <row r="7937" spans="1:19">
      <c r="A7937" s="161" t="s">
        <v>9169</v>
      </c>
      <c r="C7937" s="161" t="s">
        <v>133</v>
      </c>
      <c r="F7937" s="163" t="s">
        <v>133</v>
      </c>
      <c r="G7937" s="266" t="s">
        <v>133</v>
      </c>
      <c r="H7937" s="163" t="s">
        <v>133</v>
      </c>
      <c r="I7937" s="163" t="s">
        <v>133</v>
      </c>
      <c r="J7937" s="163" t="s">
        <v>133</v>
      </c>
      <c r="K7937" s="164">
        <f t="shared" si="376"/>
        <v>0</v>
      </c>
      <c r="L7937" s="165">
        <f t="shared" si="377"/>
        <v>0</v>
      </c>
      <c r="M7937" s="172">
        <v>127</v>
      </c>
      <c r="N7937" s="172">
        <v>64</v>
      </c>
      <c r="O7937" s="167" t="s">
        <v>133</v>
      </c>
      <c r="P7937" s="260" t="e">
        <f t="shared" si="375"/>
        <v>#NUM!</v>
      </c>
      <c r="S7937" s="272"/>
    </row>
    <row r="7938" spans="1:19">
      <c r="A7938" s="161" t="s">
        <v>9170</v>
      </c>
      <c r="C7938" s="161" t="s">
        <v>133</v>
      </c>
      <c r="F7938" s="163" t="s">
        <v>133</v>
      </c>
      <c r="G7938" s="266" t="s">
        <v>133</v>
      </c>
      <c r="H7938" s="163" t="s">
        <v>133</v>
      </c>
      <c r="I7938" s="163" t="s">
        <v>133</v>
      </c>
      <c r="J7938" s="163" t="s">
        <v>133</v>
      </c>
      <c r="K7938" s="164">
        <f t="shared" si="376"/>
        <v>0</v>
      </c>
      <c r="L7938" s="165">
        <f t="shared" si="377"/>
        <v>0</v>
      </c>
      <c r="M7938" s="172">
        <v>127</v>
      </c>
      <c r="N7938" s="172">
        <v>64</v>
      </c>
      <c r="O7938" s="167" t="s">
        <v>133</v>
      </c>
      <c r="P7938" s="260" t="e">
        <f t="shared" si="375"/>
        <v>#NUM!</v>
      </c>
      <c r="S7938" s="272"/>
    </row>
    <row r="7939" spans="1:19">
      <c r="A7939" s="161" t="s">
        <v>9171</v>
      </c>
      <c r="C7939" s="161" t="s">
        <v>133</v>
      </c>
      <c r="F7939" s="163" t="s">
        <v>133</v>
      </c>
      <c r="G7939" s="266" t="s">
        <v>133</v>
      </c>
      <c r="H7939" s="163" t="s">
        <v>133</v>
      </c>
      <c r="I7939" s="163" t="s">
        <v>133</v>
      </c>
      <c r="J7939" s="163" t="s">
        <v>133</v>
      </c>
      <c r="K7939" s="164">
        <f t="shared" si="376"/>
        <v>0</v>
      </c>
      <c r="L7939" s="165">
        <f t="shared" si="377"/>
        <v>0</v>
      </c>
      <c r="M7939" s="172">
        <v>127</v>
      </c>
      <c r="N7939" s="172">
        <v>64</v>
      </c>
      <c r="O7939" s="167" t="s">
        <v>133</v>
      </c>
      <c r="P7939" s="260" t="e">
        <f t="shared" si="375"/>
        <v>#NUM!</v>
      </c>
      <c r="S7939" s="272"/>
    </row>
    <row r="7940" spans="1:19">
      <c r="A7940" s="161" t="s">
        <v>9172</v>
      </c>
      <c r="C7940" s="161" t="s">
        <v>133</v>
      </c>
      <c r="F7940" s="163" t="s">
        <v>133</v>
      </c>
      <c r="G7940" s="266" t="s">
        <v>133</v>
      </c>
      <c r="H7940" s="163" t="s">
        <v>133</v>
      </c>
      <c r="I7940" s="163" t="s">
        <v>133</v>
      </c>
      <c r="J7940" s="163" t="s">
        <v>133</v>
      </c>
      <c r="K7940" s="164">
        <f t="shared" si="376"/>
        <v>0</v>
      </c>
      <c r="L7940" s="165">
        <f t="shared" si="377"/>
        <v>0</v>
      </c>
      <c r="M7940" s="172">
        <v>127</v>
      </c>
      <c r="N7940" s="172">
        <v>64</v>
      </c>
      <c r="O7940" s="167" t="s">
        <v>133</v>
      </c>
      <c r="P7940" s="260" t="e">
        <f t="shared" si="375"/>
        <v>#NUM!</v>
      </c>
      <c r="S7940" s="272"/>
    </row>
    <row r="7941" spans="1:19">
      <c r="A7941" s="161" t="s">
        <v>9173</v>
      </c>
      <c r="C7941" s="161" t="s">
        <v>133</v>
      </c>
      <c r="F7941" s="163" t="s">
        <v>133</v>
      </c>
      <c r="G7941" s="266" t="s">
        <v>133</v>
      </c>
      <c r="H7941" s="163" t="s">
        <v>133</v>
      </c>
      <c r="I7941" s="163" t="s">
        <v>133</v>
      </c>
      <c r="J7941" s="163" t="s">
        <v>133</v>
      </c>
      <c r="K7941" s="164">
        <f t="shared" si="376"/>
        <v>0</v>
      </c>
      <c r="L7941" s="165">
        <f t="shared" si="377"/>
        <v>0</v>
      </c>
      <c r="M7941" s="172">
        <v>127</v>
      </c>
      <c r="N7941" s="172">
        <v>64</v>
      </c>
      <c r="O7941" s="167" t="s">
        <v>133</v>
      </c>
      <c r="P7941" s="260" t="e">
        <f t="shared" si="375"/>
        <v>#NUM!</v>
      </c>
      <c r="S7941" s="272"/>
    </row>
    <row r="7942" spans="1:19">
      <c r="A7942" s="161" t="s">
        <v>9174</v>
      </c>
      <c r="C7942" s="161" t="s">
        <v>133</v>
      </c>
      <c r="F7942" s="163" t="s">
        <v>133</v>
      </c>
      <c r="G7942" s="266" t="s">
        <v>133</v>
      </c>
      <c r="H7942" s="163" t="s">
        <v>133</v>
      </c>
      <c r="I7942" s="163" t="s">
        <v>133</v>
      </c>
      <c r="J7942" s="163" t="s">
        <v>133</v>
      </c>
      <c r="K7942" s="164">
        <f t="shared" si="376"/>
        <v>0</v>
      </c>
      <c r="L7942" s="165">
        <f t="shared" si="377"/>
        <v>0</v>
      </c>
      <c r="M7942" s="172">
        <v>127</v>
      </c>
      <c r="N7942" s="172">
        <v>64</v>
      </c>
      <c r="O7942" s="167" t="s">
        <v>133</v>
      </c>
      <c r="P7942" s="260" t="e">
        <f t="shared" si="375"/>
        <v>#NUM!</v>
      </c>
      <c r="S7942" s="272"/>
    </row>
    <row r="7943" spans="1:19">
      <c r="A7943" s="161" t="s">
        <v>9175</v>
      </c>
      <c r="C7943" s="161" t="s">
        <v>133</v>
      </c>
      <c r="F7943" s="163" t="s">
        <v>133</v>
      </c>
      <c r="G7943" s="266" t="s">
        <v>133</v>
      </c>
      <c r="H7943" s="163" t="s">
        <v>133</v>
      </c>
      <c r="I7943" s="163" t="s">
        <v>133</v>
      </c>
      <c r="J7943" s="163" t="s">
        <v>133</v>
      </c>
      <c r="K7943" s="164">
        <f t="shared" si="376"/>
        <v>0</v>
      </c>
      <c r="L7943" s="165">
        <f t="shared" si="377"/>
        <v>0</v>
      </c>
      <c r="M7943" s="172">
        <v>127</v>
      </c>
      <c r="N7943" s="172">
        <v>64</v>
      </c>
      <c r="O7943" s="167" t="s">
        <v>133</v>
      </c>
      <c r="P7943" s="260" t="e">
        <f t="shared" si="375"/>
        <v>#NUM!</v>
      </c>
      <c r="S7943" s="272"/>
    </row>
    <row r="7944" spans="1:19">
      <c r="A7944" s="161" t="s">
        <v>9176</v>
      </c>
      <c r="C7944" s="161" t="s">
        <v>133</v>
      </c>
      <c r="F7944" s="163" t="s">
        <v>133</v>
      </c>
      <c r="G7944" s="266" t="s">
        <v>133</v>
      </c>
      <c r="H7944" s="163" t="s">
        <v>133</v>
      </c>
      <c r="I7944" s="163" t="s">
        <v>133</v>
      </c>
      <c r="J7944" s="163" t="s">
        <v>133</v>
      </c>
      <c r="K7944" s="164">
        <f t="shared" si="376"/>
        <v>0</v>
      </c>
      <c r="L7944" s="165">
        <f t="shared" si="377"/>
        <v>0</v>
      </c>
      <c r="M7944" s="172">
        <v>127</v>
      </c>
      <c r="N7944" s="172">
        <v>64</v>
      </c>
      <c r="O7944" s="167" t="s">
        <v>133</v>
      </c>
      <c r="P7944" s="260" t="e">
        <f t="shared" si="375"/>
        <v>#NUM!</v>
      </c>
      <c r="S7944" s="272"/>
    </row>
    <row r="7945" spans="1:19">
      <c r="A7945" s="161" t="s">
        <v>9177</v>
      </c>
      <c r="C7945" s="161" t="s">
        <v>133</v>
      </c>
      <c r="F7945" s="163" t="s">
        <v>133</v>
      </c>
      <c r="G7945" s="266" t="s">
        <v>133</v>
      </c>
      <c r="H7945" s="163" t="s">
        <v>133</v>
      </c>
      <c r="I7945" s="163" t="s">
        <v>133</v>
      </c>
      <c r="J7945" s="163" t="s">
        <v>133</v>
      </c>
      <c r="K7945" s="164">
        <f t="shared" si="376"/>
        <v>0</v>
      </c>
      <c r="L7945" s="165">
        <f t="shared" si="377"/>
        <v>0</v>
      </c>
      <c r="M7945" s="172">
        <v>127</v>
      </c>
      <c r="N7945" s="172">
        <v>64</v>
      </c>
      <c r="O7945" s="167" t="s">
        <v>133</v>
      </c>
      <c r="P7945" s="260" t="e">
        <f t="shared" si="375"/>
        <v>#NUM!</v>
      </c>
      <c r="S7945" s="272"/>
    </row>
    <row r="7946" spans="1:19">
      <c r="A7946" s="161" t="s">
        <v>9178</v>
      </c>
      <c r="C7946" s="161" t="s">
        <v>133</v>
      </c>
      <c r="F7946" s="163" t="s">
        <v>133</v>
      </c>
      <c r="G7946" s="266" t="s">
        <v>133</v>
      </c>
      <c r="H7946" s="163" t="s">
        <v>133</v>
      </c>
      <c r="I7946" s="163" t="s">
        <v>133</v>
      </c>
      <c r="J7946" s="163" t="s">
        <v>133</v>
      </c>
      <c r="K7946" s="164">
        <f t="shared" si="376"/>
        <v>0</v>
      </c>
      <c r="L7946" s="165">
        <f t="shared" si="377"/>
        <v>0</v>
      </c>
      <c r="M7946" s="172">
        <v>127</v>
      </c>
      <c r="N7946" s="172">
        <v>64</v>
      </c>
      <c r="O7946" s="167" t="s">
        <v>133</v>
      </c>
      <c r="P7946" s="260" t="e">
        <f t="shared" si="375"/>
        <v>#NUM!</v>
      </c>
      <c r="S7946" s="272"/>
    </row>
    <row r="7947" spans="1:19">
      <c r="A7947" s="161" t="s">
        <v>9179</v>
      </c>
      <c r="C7947" s="161" t="s">
        <v>133</v>
      </c>
      <c r="F7947" s="163" t="s">
        <v>133</v>
      </c>
      <c r="G7947" s="266" t="s">
        <v>133</v>
      </c>
      <c r="H7947" s="163" t="s">
        <v>133</v>
      </c>
      <c r="I7947" s="163" t="s">
        <v>133</v>
      </c>
      <c r="J7947" s="163" t="s">
        <v>133</v>
      </c>
      <c r="K7947" s="164">
        <f t="shared" si="376"/>
        <v>0</v>
      </c>
      <c r="L7947" s="165">
        <f t="shared" si="377"/>
        <v>0</v>
      </c>
      <c r="M7947" s="172">
        <v>127</v>
      </c>
      <c r="N7947" s="172">
        <v>64</v>
      </c>
      <c r="O7947" s="167" t="s">
        <v>133</v>
      </c>
      <c r="P7947" s="260" t="e">
        <f t="shared" si="375"/>
        <v>#NUM!</v>
      </c>
      <c r="S7947" s="272"/>
    </row>
    <row r="7948" spans="1:19">
      <c r="A7948" s="161" t="s">
        <v>9180</v>
      </c>
      <c r="C7948" s="161" t="s">
        <v>133</v>
      </c>
      <c r="F7948" s="163" t="s">
        <v>133</v>
      </c>
      <c r="G7948" s="266" t="s">
        <v>133</v>
      </c>
      <c r="H7948" s="163" t="s">
        <v>133</v>
      </c>
      <c r="I7948" s="163" t="s">
        <v>133</v>
      </c>
      <c r="J7948" s="163" t="s">
        <v>133</v>
      </c>
      <c r="K7948" s="164">
        <f t="shared" si="376"/>
        <v>0</v>
      </c>
      <c r="L7948" s="165">
        <f t="shared" si="377"/>
        <v>0</v>
      </c>
      <c r="M7948" s="172">
        <v>127</v>
      </c>
      <c r="N7948" s="172">
        <v>64</v>
      </c>
      <c r="O7948" s="167" t="s">
        <v>133</v>
      </c>
      <c r="P7948" s="260" t="e">
        <f t="shared" si="375"/>
        <v>#NUM!</v>
      </c>
      <c r="S7948" s="272"/>
    </row>
    <row r="7949" spans="1:19">
      <c r="A7949" s="161" t="s">
        <v>9181</v>
      </c>
      <c r="C7949" s="161" t="s">
        <v>133</v>
      </c>
      <c r="F7949" s="163" t="s">
        <v>133</v>
      </c>
      <c r="G7949" s="266" t="s">
        <v>133</v>
      </c>
      <c r="H7949" s="163" t="s">
        <v>133</v>
      </c>
      <c r="I7949" s="163" t="s">
        <v>133</v>
      </c>
      <c r="J7949" s="163" t="s">
        <v>133</v>
      </c>
      <c r="K7949" s="164">
        <f t="shared" si="376"/>
        <v>0</v>
      </c>
      <c r="L7949" s="165">
        <f t="shared" si="377"/>
        <v>0</v>
      </c>
      <c r="M7949" s="172">
        <v>127</v>
      </c>
      <c r="N7949" s="172">
        <v>64</v>
      </c>
      <c r="O7949" s="167" t="s">
        <v>133</v>
      </c>
      <c r="P7949" s="260" t="e">
        <f t="shared" si="375"/>
        <v>#NUM!</v>
      </c>
      <c r="S7949" s="272"/>
    </row>
    <row r="7950" spans="1:19">
      <c r="A7950" s="161" t="s">
        <v>9182</v>
      </c>
      <c r="C7950" s="161" t="s">
        <v>133</v>
      </c>
      <c r="F7950" s="163" t="s">
        <v>133</v>
      </c>
      <c r="G7950" s="266" t="s">
        <v>133</v>
      </c>
      <c r="H7950" s="163" t="s">
        <v>133</v>
      </c>
      <c r="I7950" s="163" t="s">
        <v>133</v>
      </c>
      <c r="J7950" s="163" t="s">
        <v>133</v>
      </c>
      <c r="K7950" s="164">
        <f t="shared" si="376"/>
        <v>0</v>
      </c>
      <c r="L7950" s="165">
        <f t="shared" si="377"/>
        <v>0</v>
      </c>
      <c r="M7950" s="172">
        <v>127</v>
      </c>
      <c r="N7950" s="172">
        <v>64</v>
      </c>
      <c r="O7950" s="167" t="s">
        <v>133</v>
      </c>
      <c r="P7950" s="260" t="e">
        <f t="shared" si="375"/>
        <v>#NUM!</v>
      </c>
      <c r="S7950" s="272"/>
    </row>
    <row r="7951" spans="1:19">
      <c r="A7951" s="161" t="s">
        <v>9183</v>
      </c>
      <c r="C7951" s="161" t="s">
        <v>133</v>
      </c>
      <c r="F7951" s="163" t="s">
        <v>133</v>
      </c>
      <c r="G7951" s="266" t="s">
        <v>133</v>
      </c>
      <c r="H7951" s="163" t="s">
        <v>133</v>
      </c>
      <c r="I7951" s="163" t="s">
        <v>133</v>
      </c>
      <c r="J7951" s="163" t="s">
        <v>133</v>
      </c>
      <c r="K7951" s="164">
        <f t="shared" si="376"/>
        <v>0</v>
      </c>
      <c r="L7951" s="165">
        <f t="shared" si="377"/>
        <v>0</v>
      </c>
      <c r="M7951" s="172">
        <v>127</v>
      </c>
      <c r="N7951" s="172">
        <v>64</v>
      </c>
      <c r="O7951" s="167" t="s">
        <v>133</v>
      </c>
      <c r="P7951" s="260" t="e">
        <f t="shared" ref="P7951:P8014" si="378">MEDIAN(Q7951:R7951)</f>
        <v>#NUM!</v>
      </c>
      <c r="S7951" s="272"/>
    </row>
    <row r="7952" spans="1:19">
      <c r="A7952" s="161" t="s">
        <v>9184</v>
      </c>
      <c r="C7952" s="161" t="s">
        <v>133</v>
      </c>
      <c r="F7952" s="163" t="s">
        <v>133</v>
      </c>
      <c r="G7952" s="266" t="s">
        <v>133</v>
      </c>
      <c r="H7952" s="163" t="s">
        <v>133</v>
      </c>
      <c r="I7952" s="163" t="s">
        <v>133</v>
      </c>
      <c r="J7952" s="163" t="s">
        <v>133</v>
      </c>
      <c r="K7952" s="164">
        <f t="shared" ref="K7952:K8015" si="379">IF(OR(D7952="n/a",D7952="nd"),0,D7952)+IF(OR(I7952="n/a",I7952="nd"),0,I7952)</f>
        <v>0</v>
      </c>
      <c r="L7952" s="165">
        <f t="shared" ref="L7952:L8015" si="380">SQRT(SUMSQ(IF(OR(E7952="n/a",E7952="nd"),0,E7952),IF(OR(F7952="n/a",F7952="nd"),0,F7952),IF(OR(J7952="n/a",J7952="nd"),0,J7952)))</f>
        <v>0</v>
      </c>
      <c r="M7952" s="172">
        <v>127</v>
      </c>
      <c r="N7952" s="172">
        <v>64</v>
      </c>
      <c r="O7952" s="167" t="s">
        <v>133</v>
      </c>
      <c r="P7952" s="260" t="e">
        <f t="shared" si="378"/>
        <v>#NUM!</v>
      </c>
      <c r="S7952" s="272"/>
    </row>
    <row r="7953" spans="1:19">
      <c r="A7953" s="161" t="s">
        <v>9185</v>
      </c>
      <c r="C7953" s="161" t="s">
        <v>133</v>
      </c>
      <c r="F7953" s="163" t="s">
        <v>133</v>
      </c>
      <c r="G7953" s="266" t="s">
        <v>133</v>
      </c>
      <c r="H7953" s="163" t="s">
        <v>133</v>
      </c>
      <c r="I7953" s="163" t="s">
        <v>133</v>
      </c>
      <c r="J7953" s="163" t="s">
        <v>133</v>
      </c>
      <c r="K7953" s="164">
        <f t="shared" si="379"/>
        <v>0</v>
      </c>
      <c r="L7953" s="165">
        <f t="shared" si="380"/>
        <v>0</v>
      </c>
      <c r="M7953" s="172">
        <v>127</v>
      </c>
      <c r="N7953" s="172">
        <v>64</v>
      </c>
      <c r="O7953" s="167" t="s">
        <v>133</v>
      </c>
      <c r="P7953" s="260" t="e">
        <f t="shared" si="378"/>
        <v>#NUM!</v>
      </c>
      <c r="S7953" s="272"/>
    </row>
    <row r="7954" spans="1:19">
      <c r="A7954" s="161" t="s">
        <v>9186</v>
      </c>
      <c r="C7954" s="161" t="s">
        <v>133</v>
      </c>
      <c r="F7954" s="163" t="s">
        <v>133</v>
      </c>
      <c r="G7954" s="266" t="s">
        <v>133</v>
      </c>
      <c r="H7954" s="163" t="s">
        <v>133</v>
      </c>
      <c r="I7954" s="163" t="s">
        <v>133</v>
      </c>
      <c r="J7954" s="163" t="s">
        <v>133</v>
      </c>
      <c r="K7954" s="164">
        <f t="shared" si="379"/>
        <v>0</v>
      </c>
      <c r="L7954" s="165">
        <f t="shared" si="380"/>
        <v>0</v>
      </c>
      <c r="M7954" s="172">
        <v>127</v>
      </c>
      <c r="N7954" s="172">
        <v>64</v>
      </c>
      <c r="O7954" s="167" t="s">
        <v>133</v>
      </c>
      <c r="P7954" s="260" t="e">
        <f t="shared" si="378"/>
        <v>#NUM!</v>
      </c>
      <c r="S7954" s="272"/>
    </row>
    <row r="7955" spans="1:19">
      <c r="A7955" s="161" t="s">
        <v>9187</v>
      </c>
      <c r="C7955" s="161" t="s">
        <v>133</v>
      </c>
      <c r="F7955" s="163" t="s">
        <v>133</v>
      </c>
      <c r="G7955" s="266" t="s">
        <v>133</v>
      </c>
      <c r="H7955" s="163" t="s">
        <v>133</v>
      </c>
      <c r="I7955" s="163" t="s">
        <v>133</v>
      </c>
      <c r="J7955" s="163" t="s">
        <v>133</v>
      </c>
      <c r="K7955" s="164">
        <f t="shared" si="379"/>
        <v>0</v>
      </c>
      <c r="L7955" s="165">
        <f t="shared" si="380"/>
        <v>0</v>
      </c>
      <c r="M7955" s="172">
        <v>127</v>
      </c>
      <c r="N7955" s="172">
        <v>64</v>
      </c>
      <c r="O7955" s="167" t="s">
        <v>133</v>
      </c>
      <c r="P7955" s="260" t="e">
        <f t="shared" si="378"/>
        <v>#NUM!</v>
      </c>
      <c r="S7955" s="272"/>
    </row>
    <row r="7956" spans="1:19">
      <c r="A7956" s="161" t="s">
        <v>9188</v>
      </c>
      <c r="C7956" s="161" t="s">
        <v>133</v>
      </c>
      <c r="F7956" s="163" t="s">
        <v>133</v>
      </c>
      <c r="G7956" s="266" t="s">
        <v>133</v>
      </c>
      <c r="H7956" s="163" t="s">
        <v>133</v>
      </c>
      <c r="I7956" s="163" t="s">
        <v>133</v>
      </c>
      <c r="J7956" s="163" t="s">
        <v>133</v>
      </c>
      <c r="K7956" s="164">
        <f t="shared" si="379"/>
        <v>0</v>
      </c>
      <c r="L7956" s="165">
        <f t="shared" si="380"/>
        <v>0</v>
      </c>
      <c r="M7956" s="172">
        <v>127</v>
      </c>
      <c r="N7956" s="172">
        <v>64</v>
      </c>
      <c r="O7956" s="167" t="s">
        <v>133</v>
      </c>
      <c r="P7956" s="260" t="e">
        <f t="shared" si="378"/>
        <v>#NUM!</v>
      </c>
      <c r="S7956" s="272"/>
    </row>
    <row r="7957" spans="1:19">
      <c r="A7957" s="161" t="s">
        <v>9189</v>
      </c>
      <c r="C7957" s="161" t="s">
        <v>133</v>
      </c>
      <c r="F7957" s="163" t="s">
        <v>133</v>
      </c>
      <c r="G7957" s="266" t="s">
        <v>133</v>
      </c>
      <c r="H7957" s="163" t="s">
        <v>133</v>
      </c>
      <c r="I7957" s="163" t="s">
        <v>133</v>
      </c>
      <c r="J7957" s="163" t="s">
        <v>133</v>
      </c>
      <c r="K7957" s="164">
        <f t="shared" si="379"/>
        <v>0</v>
      </c>
      <c r="L7957" s="165">
        <f t="shared" si="380"/>
        <v>0</v>
      </c>
      <c r="M7957" s="172">
        <v>127</v>
      </c>
      <c r="N7957" s="172">
        <v>64</v>
      </c>
      <c r="O7957" s="167" t="s">
        <v>133</v>
      </c>
      <c r="P7957" s="260" t="e">
        <f t="shared" si="378"/>
        <v>#NUM!</v>
      </c>
      <c r="S7957" s="272"/>
    </row>
    <row r="7958" spans="1:19">
      <c r="A7958" s="161" t="s">
        <v>9190</v>
      </c>
      <c r="C7958" s="161" t="s">
        <v>133</v>
      </c>
      <c r="F7958" s="163" t="s">
        <v>133</v>
      </c>
      <c r="G7958" s="266" t="s">
        <v>133</v>
      </c>
      <c r="H7958" s="163" t="s">
        <v>133</v>
      </c>
      <c r="I7958" s="163" t="s">
        <v>133</v>
      </c>
      <c r="J7958" s="163" t="s">
        <v>133</v>
      </c>
      <c r="K7958" s="164">
        <f t="shared" si="379"/>
        <v>0</v>
      </c>
      <c r="L7958" s="165">
        <f t="shared" si="380"/>
        <v>0</v>
      </c>
      <c r="M7958" s="172">
        <v>127</v>
      </c>
      <c r="N7958" s="172">
        <v>64</v>
      </c>
      <c r="O7958" s="167" t="s">
        <v>133</v>
      </c>
      <c r="P7958" s="260" t="e">
        <f t="shared" si="378"/>
        <v>#NUM!</v>
      </c>
      <c r="S7958" s="272"/>
    </row>
    <row r="7959" spans="1:19">
      <c r="A7959" s="161" t="s">
        <v>9191</v>
      </c>
      <c r="C7959" s="161" t="s">
        <v>133</v>
      </c>
      <c r="F7959" s="163" t="s">
        <v>133</v>
      </c>
      <c r="G7959" s="266" t="s">
        <v>133</v>
      </c>
      <c r="H7959" s="163" t="s">
        <v>133</v>
      </c>
      <c r="I7959" s="163" t="s">
        <v>133</v>
      </c>
      <c r="J7959" s="163" t="s">
        <v>133</v>
      </c>
      <c r="K7959" s="164">
        <f t="shared" si="379"/>
        <v>0</v>
      </c>
      <c r="L7959" s="165">
        <f t="shared" si="380"/>
        <v>0</v>
      </c>
      <c r="M7959" s="172">
        <v>127</v>
      </c>
      <c r="N7959" s="172">
        <v>64</v>
      </c>
      <c r="O7959" s="167" t="s">
        <v>133</v>
      </c>
      <c r="P7959" s="260" t="e">
        <f t="shared" si="378"/>
        <v>#NUM!</v>
      </c>
      <c r="S7959" s="272"/>
    </row>
    <row r="7960" spans="1:19">
      <c r="A7960" s="161" t="s">
        <v>9192</v>
      </c>
      <c r="C7960" s="161" t="s">
        <v>133</v>
      </c>
      <c r="F7960" s="163" t="s">
        <v>133</v>
      </c>
      <c r="G7960" s="266" t="s">
        <v>133</v>
      </c>
      <c r="H7960" s="163" t="s">
        <v>133</v>
      </c>
      <c r="I7960" s="163" t="s">
        <v>133</v>
      </c>
      <c r="J7960" s="163" t="s">
        <v>133</v>
      </c>
      <c r="K7960" s="164">
        <f t="shared" si="379"/>
        <v>0</v>
      </c>
      <c r="L7960" s="165">
        <f t="shared" si="380"/>
        <v>0</v>
      </c>
      <c r="M7960" s="172">
        <v>127</v>
      </c>
      <c r="N7960" s="172">
        <v>64</v>
      </c>
      <c r="O7960" s="167" t="s">
        <v>133</v>
      </c>
      <c r="P7960" s="260" t="e">
        <f t="shared" si="378"/>
        <v>#NUM!</v>
      </c>
      <c r="S7960" s="272"/>
    </row>
    <row r="7961" spans="1:19">
      <c r="A7961" s="161" t="s">
        <v>9193</v>
      </c>
      <c r="C7961" s="161" t="s">
        <v>133</v>
      </c>
      <c r="F7961" s="163" t="s">
        <v>133</v>
      </c>
      <c r="G7961" s="266" t="s">
        <v>133</v>
      </c>
      <c r="H7961" s="163" t="s">
        <v>133</v>
      </c>
      <c r="I7961" s="163" t="s">
        <v>133</v>
      </c>
      <c r="J7961" s="163" t="s">
        <v>133</v>
      </c>
      <c r="K7961" s="164">
        <f t="shared" si="379"/>
        <v>0</v>
      </c>
      <c r="L7961" s="165">
        <f t="shared" si="380"/>
        <v>0</v>
      </c>
      <c r="M7961" s="172">
        <v>127</v>
      </c>
      <c r="N7961" s="172">
        <v>64</v>
      </c>
      <c r="O7961" s="167" t="s">
        <v>133</v>
      </c>
      <c r="P7961" s="260" t="e">
        <f t="shared" si="378"/>
        <v>#NUM!</v>
      </c>
      <c r="S7961" s="272"/>
    </row>
    <row r="7962" spans="1:19">
      <c r="A7962" s="161" t="s">
        <v>9194</v>
      </c>
      <c r="C7962" s="161" t="s">
        <v>133</v>
      </c>
      <c r="F7962" s="163" t="s">
        <v>133</v>
      </c>
      <c r="G7962" s="266" t="s">
        <v>133</v>
      </c>
      <c r="H7962" s="163" t="s">
        <v>133</v>
      </c>
      <c r="I7962" s="163" t="s">
        <v>133</v>
      </c>
      <c r="J7962" s="163" t="s">
        <v>133</v>
      </c>
      <c r="K7962" s="164">
        <f t="shared" si="379"/>
        <v>0</v>
      </c>
      <c r="L7962" s="165">
        <f t="shared" si="380"/>
        <v>0</v>
      </c>
      <c r="M7962" s="172">
        <v>127</v>
      </c>
      <c r="N7962" s="172">
        <v>64</v>
      </c>
      <c r="O7962" s="167" t="s">
        <v>133</v>
      </c>
      <c r="P7962" s="260" t="e">
        <f t="shared" si="378"/>
        <v>#NUM!</v>
      </c>
      <c r="S7962" s="272"/>
    </row>
    <row r="7963" spans="1:19">
      <c r="A7963" s="161" t="s">
        <v>9195</v>
      </c>
      <c r="C7963" s="161" t="s">
        <v>133</v>
      </c>
      <c r="F7963" s="163" t="s">
        <v>133</v>
      </c>
      <c r="G7963" s="266" t="s">
        <v>133</v>
      </c>
      <c r="H7963" s="163" t="s">
        <v>133</v>
      </c>
      <c r="I7963" s="163" t="s">
        <v>133</v>
      </c>
      <c r="J7963" s="163" t="s">
        <v>133</v>
      </c>
      <c r="K7963" s="164">
        <f t="shared" si="379"/>
        <v>0</v>
      </c>
      <c r="L7963" s="165">
        <f t="shared" si="380"/>
        <v>0</v>
      </c>
      <c r="M7963" s="172">
        <v>127</v>
      </c>
      <c r="N7963" s="172">
        <v>64</v>
      </c>
      <c r="O7963" s="167" t="s">
        <v>133</v>
      </c>
      <c r="P7963" s="260" t="e">
        <f t="shared" si="378"/>
        <v>#NUM!</v>
      </c>
      <c r="S7963" s="272"/>
    </row>
    <row r="7964" spans="1:19">
      <c r="A7964" s="161" t="s">
        <v>9196</v>
      </c>
      <c r="C7964" s="161" t="s">
        <v>133</v>
      </c>
      <c r="F7964" s="163" t="s">
        <v>133</v>
      </c>
      <c r="G7964" s="266" t="s">
        <v>133</v>
      </c>
      <c r="H7964" s="163" t="s">
        <v>133</v>
      </c>
      <c r="I7964" s="163" t="s">
        <v>133</v>
      </c>
      <c r="J7964" s="163" t="s">
        <v>133</v>
      </c>
      <c r="K7964" s="164">
        <f t="shared" si="379"/>
        <v>0</v>
      </c>
      <c r="L7964" s="165">
        <f t="shared" si="380"/>
        <v>0</v>
      </c>
      <c r="M7964" s="172">
        <v>127</v>
      </c>
      <c r="N7964" s="172">
        <v>64</v>
      </c>
      <c r="O7964" s="167" t="s">
        <v>133</v>
      </c>
      <c r="P7964" s="260" t="e">
        <f t="shared" si="378"/>
        <v>#NUM!</v>
      </c>
      <c r="S7964" s="272"/>
    </row>
    <row r="7965" spans="1:19">
      <c r="A7965" s="161" t="s">
        <v>9197</v>
      </c>
      <c r="C7965" s="161" t="s">
        <v>133</v>
      </c>
      <c r="F7965" s="163" t="s">
        <v>133</v>
      </c>
      <c r="G7965" s="266" t="s">
        <v>133</v>
      </c>
      <c r="H7965" s="163" t="s">
        <v>133</v>
      </c>
      <c r="I7965" s="163" t="s">
        <v>133</v>
      </c>
      <c r="J7965" s="163" t="s">
        <v>133</v>
      </c>
      <c r="K7965" s="164">
        <f t="shared" si="379"/>
        <v>0</v>
      </c>
      <c r="L7965" s="165">
        <f t="shared" si="380"/>
        <v>0</v>
      </c>
      <c r="M7965" s="172">
        <v>127</v>
      </c>
      <c r="N7965" s="172">
        <v>64</v>
      </c>
      <c r="O7965" s="167" t="s">
        <v>133</v>
      </c>
      <c r="P7965" s="260" t="e">
        <f t="shared" si="378"/>
        <v>#NUM!</v>
      </c>
      <c r="S7965" s="272"/>
    </row>
    <row r="7966" spans="1:19">
      <c r="A7966" s="161" t="s">
        <v>9198</v>
      </c>
      <c r="C7966" s="161" t="s">
        <v>133</v>
      </c>
      <c r="F7966" s="163" t="s">
        <v>133</v>
      </c>
      <c r="G7966" s="266" t="s">
        <v>133</v>
      </c>
      <c r="H7966" s="163" t="s">
        <v>133</v>
      </c>
      <c r="I7966" s="163" t="s">
        <v>133</v>
      </c>
      <c r="J7966" s="163" t="s">
        <v>133</v>
      </c>
      <c r="K7966" s="164">
        <f t="shared" si="379"/>
        <v>0</v>
      </c>
      <c r="L7966" s="165">
        <f t="shared" si="380"/>
        <v>0</v>
      </c>
      <c r="M7966" s="172">
        <v>127</v>
      </c>
      <c r="N7966" s="172">
        <v>64</v>
      </c>
      <c r="O7966" s="167" t="s">
        <v>133</v>
      </c>
      <c r="P7966" s="260" t="e">
        <f t="shared" si="378"/>
        <v>#NUM!</v>
      </c>
      <c r="S7966" s="272"/>
    </row>
    <row r="7967" spans="1:19">
      <c r="A7967" s="161" t="s">
        <v>9199</v>
      </c>
      <c r="C7967" s="161" t="s">
        <v>133</v>
      </c>
      <c r="F7967" s="163" t="s">
        <v>133</v>
      </c>
      <c r="G7967" s="266" t="s">
        <v>133</v>
      </c>
      <c r="H7967" s="163" t="s">
        <v>133</v>
      </c>
      <c r="I7967" s="163" t="s">
        <v>133</v>
      </c>
      <c r="J7967" s="163" t="s">
        <v>133</v>
      </c>
      <c r="K7967" s="164">
        <f t="shared" si="379"/>
        <v>0</v>
      </c>
      <c r="L7967" s="165">
        <f t="shared" si="380"/>
        <v>0</v>
      </c>
      <c r="M7967" s="172">
        <v>127</v>
      </c>
      <c r="N7967" s="172">
        <v>64</v>
      </c>
      <c r="O7967" s="167" t="s">
        <v>133</v>
      </c>
      <c r="P7967" s="260" t="e">
        <f t="shared" si="378"/>
        <v>#NUM!</v>
      </c>
      <c r="S7967" s="272"/>
    </row>
    <row r="7968" spans="1:19">
      <c r="A7968" s="161" t="s">
        <v>9200</v>
      </c>
      <c r="C7968" s="161" t="s">
        <v>133</v>
      </c>
      <c r="F7968" s="163" t="s">
        <v>133</v>
      </c>
      <c r="G7968" s="266" t="s">
        <v>133</v>
      </c>
      <c r="H7968" s="163" t="s">
        <v>133</v>
      </c>
      <c r="I7968" s="163" t="s">
        <v>133</v>
      </c>
      <c r="J7968" s="163" t="s">
        <v>133</v>
      </c>
      <c r="K7968" s="164">
        <f t="shared" si="379"/>
        <v>0</v>
      </c>
      <c r="L7968" s="165">
        <f t="shared" si="380"/>
        <v>0</v>
      </c>
      <c r="M7968" s="172">
        <v>127</v>
      </c>
      <c r="N7968" s="172">
        <v>64</v>
      </c>
      <c r="O7968" s="167" t="s">
        <v>133</v>
      </c>
      <c r="P7968" s="260" t="e">
        <f t="shared" si="378"/>
        <v>#NUM!</v>
      </c>
      <c r="S7968" s="272"/>
    </row>
    <row r="7969" spans="1:19">
      <c r="A7969" s="161" t="s">
        <v>9201</v>
      </c>
      <c r="C7969" s="161" t="s">
        <v>133</v>
      </c>
      <c r="F7969" s="163" t="s">
        <v>133</v>
      </c>
      <c r="G7969" s="266" t="s">
        <v>133</v>
      </c>
      <c r="H7969" s="163" t="s">
        <v>133</v>
      </c>
      <c r="I7969" s="163" t="s">
        <v>133</v>
      </c>
      <c r="J7969" s="163" t="s">
        <v>133</v>
      </c>
      <c r="K7969" s="164">
        <f t="shared" si="379"/>
        <v>0</v>
      </c>
      <c r="L7969" s="165">
        <f t="shared" si="380"/>
        <v>0</v>
      </c>
      <c r="M7969" s="172">
        <v>127</v>
      </c>
      <c r="N7969" s="172">
        <v>64</v>
      </c>
      <c r="O7969" s="167" t="s">
        <v>133</v>
      </c>
      <c r="P7969" s="260" t="e">
        <f t="shared" si="378"/>
        <v>#NUM!</v>
      </c>
      <c r="S7969" s="272"/>
    </row>
    <row r="7970" spans="1:19">
      <c r="A7970" s="161" t="s">
        <v>9202</v>
      </c>
      <c r="C7970" s="161" t="s">
        <v>133</v>
      </c>
      <c r="F7970" s="163" t="s">
        <v>133</v>
      </c>
      <c r="G7970" s="266" t="s">
        <v>133</v>
      </c>
      <c r="H7970" s="163" t="s">
        <v>133</v>
      </c>
      <c r="I7970" s="163" t="s">
        <v>133</v>
      </c>
      <c r="J7970" s="163" t="s">
        <v>133</v>
      </c>
      <c r="K7970" s="164">
        <f t="shared" si="379"/>
        <v>0</v>
      </c>
      <c r="L7970" s="165">
        <f t="shared" si="380"/>
        <v>0</v>
      </c>
      <c r="M7970" s="172">
        <v>127</v>
      </c>
      <c r="N7970" s="172">
        <v>64</v>
      </c>
      <c r="O7970" s="167" t="s">
        <v>133</v>
      </c>
      <c r="P7970" s="260" t="e">
        <f t="shared" si="378"/>
        <v>#NUM!</v>
      </c>
      <c r="S7970" s="272"/>
    </row>
    <row r="7971" spans="1:19">
      <c r="A7971" s="161" t="s">
        <v>9203</v>
      </c>
      <c r="C7971" s="161" t="s">
        <v>133</v>
      </c>
      <c r="F7971" s="163" t="s">
        <v>133</v>
      </c>
      <c r="G7971" s="266" t="s">
        <v>133</v>
      </c>
      <c r="H7971" s="163" t="s">
        <v>133</v>
      </c>
      <c r="I7971" s="163" t="s">
        <v>133</v>
      </c>
      <c r="J7971" s="163" t="s">
        <v>133</v>
      </c>
      <c r="K7971" s="164">
        <f t="shared" si="379"/>
        <v>0</v>
      </c>
      <c r="L7971" s="165">
        <f t="shared" si="380"/>
        <v>0</v>
      </c>
      <c r="M7971" s="172">
        <v>127</v>
      </c>
      <c r="N7971" s="172">
        <v>64</v>
      </c>
      <c r="O7971" s="167" t="s">
        <v>133</v>
      </c>
      <c r="P7971" s="260" t="e">
        <f t="shared" si="378"/>
        <v>#NUM!</v>
      </c>
      <c r="S7971" s="272"/>
    </row>
    <row r="7972" spans="1:19">
      <c r="A7972" s="161" t="s">
        <v>9204</v>
      </c>
      <c r="C7972" s="161" t="s">
        <v>133</v>
      </c>
      <c r="F7972" s="163" t="s">
        <v>133</v>
      </c>
      <c r="G7972" s="266" t="s">
        <v>133</v>
      </c>
      <c r="H7972" s="163" t="s">
        <v>133</v>
      </c>
      <c r="I7972" s="163" t="s">
        <v>133</v>
      </c>
      <c r="J7972" s="163" t="s">
        <v>133</v>
      </c>
      <c r="K7972" s="164">
        <f t="shared" si="379"/>
        <v>0</v>
      </c>
      <c r="L7972" s="165">
        <f t="shared" si="380"/>
        <v>0</v>
      </c>
      <c r="M7972" s="172">
        <v>127</v>
      </c>
      <c r="N7972" s="172">
        <v>64</v>
      </c>
      <c r="O7972" s="167" t="s">
        <v>133</v>
      </c>
      <c r="P7972" s="260" t="e">
        <f t="shared" si="378"/>
        <v>#NUM!</v>
      </c>
      <c r="S7972" s="272"/>
    </row>
    <row r="7973" spans="1:19">
      <c r="A7973" s="161" t="s">
        <v>9205</v>
      </c>
      <c r="C7973" s="161" t="s">
        <v>133</v>
      </c>
      <c r="F7973" s="163" t="s">
        <v>133</v>
      </c>
      <c r="G7973" s="266" t="s">
        <v>133</v>
      </c>
      <c r="H7973" s="163" t="s">
        <v>133</v>
      </c>
      <c r="I7973" s="163" t="s">
        <v>133</v>
      </c>
      <c r="J7973" s="163" t="s">
        <v>133</v>
      </c>
      <c r="K7973" s="164">
        <f t="shared" si="379"/>
        <v>0</v>
      </c>
      <c r="L7973" s="165">
        <f t="shared" si="380"/>
        <v>0</v>
      </c>
      <c r="M7973" s="172">
        <v>127</v>
      </c>
      <c r="N7973" s="172">
        <v>64</v>
      </c>
      <c r="O7973" s="167" t="s">
        <v>133</v>
      </c>
      <c r="P7973" s="260" t="e">
        <f t="shared" si="378"/>
        <v>#NUM!</v>
      </c>
      <c r="S7973" s="272"/>
    </row>
    <row r="7974" spans="1:19">
      <c r="A7974" s="161" t="s">
        <v>9206</v>
      </c>
      <c r="C7974" s="161" t="s">
        <v>133</v>
      </c>
      <c r="F7974" s="163" t="s">
        <v>133</v>
      </c>
      <c r="G7974" s="266" t="s">
        <v>133</v>
      </c>
      <c r="H7974" s="163" t="s">
        <v>133</v>
      </c>
      <c r="I7974" s="163" t="s">
        <v>133</v>
      </c>
      <c r="J7974" s="163" t="s">
        <v>133</v>
      </c>
      <c r="K7974" s="164">
        <f t="shared" si="379"/>
        <v>0</v>
      </c>
      <c r="L7974" s="165">
        <f t="shared" si="380"/>
        <v>0</v>
      </c>
      <c r="M7974" s="172">
        <v>127</v>
      </c>
      <c r="N7974" s="172">
        <v>64</v>
      </c>
      <c r="O7974" s="167" t="s">
        <v>133</v>
      </c>
      <c r="P7974" s="260" t="e">
        <f t="shared" si="378"/>
        <v>#NUM!</v>
      </c>
      <c r="S7974" s="272"/>
    </row>
    <row r="7975" spans="1:19">
      <c r="A7975" s="161" t="s">
        <v>9207</v>
      </c>
      <c r="C7975" s="161" t="s">
        <v>133</v>
      </c>
      <c r="F7975" s="163" t="s">
        <v>133</v>
      </c>
      <c r="G7975" s="266" t="s">
        <v>133</v>
      </c>
      <c r="H7975" s="163" t="s">
        <v>133</v>
      </c>
      <c r="I7975" s="163" t="s">
        <v>133</v>
      </c>
      <c r="J7975" s="163" t="s">
        <v>133</v>
      </c>
      <c r="K7975" s="164">
        <f t="shared" si="379"/>
        <v>0</v>
      </c>
      <c r="L7975" s="165">
        <f t="shared" si="380"/>
        <v>0</v>
      </c>
      <c r="M7975" s="172">
        <v>127</v>
      </c>
      <c r="N7975" s="172">
        <v>64</v>
      </c>
      <c r="O7975" s="167" t="s">
        <v>133</v>
      </c>
      <c r="P7975" s="260" t="e">
        <f t="shared" si="378"/>
        <v>#NUM!</v>
      </c>
      <c r="S7975" s="272"/>
    </row>
    <row r="7976" spans="1:19">
      <c r="A7976" s="161" t="s">
        <v>9208</v>
      </c>
      <c r="C7976" s="161" t="s">
        <v>133</v>
      </c>
      <c r="F7976" s="163" t="s">
        <v>133</v>
      </c>
      <c r="G7976" s="266" t="s">
        <v>133</v>
      </c>
      <c r="H7976" s="163" t="s">
        <v>133</v>
      </c>
      <c r="I7976" s="163" t="s">
        <v>133</v>
      </c>
      <c r="J7976" s="163" t="s">
        <v>133</v>
      </c>
      <c r="K7976" s="164">
        <f t="shared" si="379"/>
        <v>0</v>
      </c>
      <c r="L7976" s="165">
        <f t="shared" si="380"/>
        <v>0</v>
      </c>
      <c r="M7976" s="172">
        <v>127</v>
      </c>
      <c r="N7976" s="172">
        <v>64</v>
      </c>
      <c r="O7976" s="167" t="s">
        <v>133</v>
      </c>
      <c r="P7976" s="260" t="e">
        <f t="shared" si="378"/>
        <v>#NUM!</v>
      </c>
      <c r="S7976" s="272"/>
    </row>
    <row r="7977" spans="1:19">
      <c r="A7977" s="161" t="s">
        <v>9209</v>
      </c>
      <c r="C7977" s="161" t="s">
        <v>133</v>
      </c>
      <c r="F7977" s="163" t="s">
        <v>133</v>
      </c>
      <c r="G7977" s="266" t="s">
        <v>133</v>
      </c>
      <c r="H7977" s="163" t="s">
        <v>133</v>
      </c>
      <c r="I7977" s="163" t="s">
        <v>133</v>
      </c>
      <c r="J7977" s="163" t="s">
        <v>133</v>
      </c>
      <c r="K7977" s="164">
        <f t="shared" si="379"/>
        <v>0</v>
      </c>
      <c r="L7977" s="165">
        <f t="shared" si="380"/>
        <v>0</v>
      </c>
      <c r="M7977" s="172">
        <v>127</v>
      </c>
      <c r="N7977" s="172">
        <v>64</v>
      </c>
      <c r="O7977" s="167" t="s">
        <v>133</v>
      </c>
      <c r="P7977" s="260" t="e">
        <f t="shared" si="378"/>
        <v>#NUM!</v>
      </c>
      <c r="S7977" s="272"/>
    </row>
    <row r="7978" spans="1:19">
      <c r="A7978" s="161" t="s">
        <v>9210</v>
      </c>
      <c r="C7978" s="161" t="s">
        <v>133</v>
      </c>
      <c r="F7978" s="163" t="s">
        <v>133</v>
      </c>
      <c r="G7978" s="266" t="s">
        <v>133</v>
      </c>
      <c r="H7978" s="163" t="s">
        <v>133</v>
      </c>
      <c r="I7978" s="163" t="s">
        <v>133</v>
      </c>
      <c r="J7978" s="163" t="s">
        <v>133</v>
      </c>
      <c r="K7978" s="164">
        <f t="shared" si="379"/>
        <v>0</v>
      </c>
      <c r="L7978" s="165">
        <f t="shared" si="380"/>
        <v>0</v>
      </c>
      <c r="M7978" s="172">
        <v>127</v>
      </c>
      <c r="N7978" s="172">
        <v>64</v>
      </c>
      <c r="O7978" s="167" t="s">
        <v>133</v>
      </c>
      <c r="P7978" s="260" t="e">
        <f t="shared" si="378"/>
        <v>#NUM!</v>
      </c>
      <c r="S7978" s="272"/>
    </row>
    <row r="7979" spans="1:19">
      <c r="A7979" s="161" t="s">
        <v>9211</v>
      </c>
      <c r="C7979" s="161" t="s">
        <v>133</v>
      </c>
      <c r="F7979" s="163" t="s">
        <v>133</v>
      </c>
      <c r="G7979" s="266" t="s">
        <v>133</v>
      </c>
      <c r="H7979" s="163" t="s">
        <v>133</v>
      </c>
      <c r="I7979" s="163" t="s">
        <v>133</v>
      </c>
      <c r="J7979" s="163" t="s">
        <v>133</v>
      </c>
      <c r="K7979" s="164">
        <f t="shared" si="379"/>
        <v>0</v>
      </c>
      <c r="L7979" s="165">
        <f t="shared" si="380"/>
        <v>0</v>
      </c>
      <c r="M7979" s="172">
        <v>127</v>
      </c>
      <c r="N7979" s="172">
        <v>64</v>
      </c>
      <c r="O7979" s="167" t="s">
        <v>133</v>
      </c>
      <c r="P7979" s="260" t="e">
        <f t="shared" si="378"/>
        <v>#NUM!</v>
      </c>
      <c r="S7979" s="272"/>
    </row>
    <row r="7980" spans="1:19">
      <c r="A7980" s="161" t="s">
        <v>9212</v>
      </c>
      <c r="C7980" s="161" t="s">
        <v>133</v>
      </c>
      <c r="F7980" s="163" t="s">
        <v>133</v>
      </c>
      <c r="G7980" s="266" t="s">
        <v>133</v>
      </c>
      <c r="H7980" s="163" t="s">
        <v>133</v>
      </c>
      <c r="I7980" s="163" t="s">
        <v>133</v>
      </c>
      <c r="J7980" s="163" t="s">
        <v>133</v>
      </c>
      <c r="K7980" s="164">
        <f t="shared" si="379"/>
        <v>0</v>
      </c>
      <c r="L7980" s="165">
        <f t="shared" si="380"/>
        <v>0</v>
      </c>
      <c r="M7980" s="172">
        <v>127</v>
      </c>
      <c r="N7980" s="172">
        <v>64</v>
      </c>
      <c r="O7980" s="167" t="s">
        <v>133</v>
      </c>
      <c r="P7980" s="260" t="e">
        <f t="shared" si="378"/>
        <v>#NUM!</v>
      </c>
      <c r="S7980" s="272"/>
    </row>
    <row r="7981" spans="1:19">
      <c r="A7981" s="161" t="s">
        <v>9213</v>
      </c>
      <c r="C7981" s="161" t="s">
        <v>133</v>
      </c>
      <c r="F7981" s="163" t="s">
        <v>133</v>
      </c>
      <c r="G7981" s="266" t="s">
        <v>133</v>
      </c>
      <c r="H7981" s="163" t="s">
        <v>133</v>
      </c>
      <c r="I7981" s="163" t="s">
        <v>133</v>
      </c>
      <c r="J7981" s="163" t="s">
        <v>133</v>
      </c>
      <c r="K7981" s="164">
        <f t="shared" si="379"/>
        <v>0</v>
      </c>
      <c r="L7981" s="165">
        <f t="shared" si="380"/>
        <v>0</v>
      </c>
      <c r="M7981" s="172">
        <v>127</v>
      </c>
      <c r="N7981" s="172">
        <v>64</v>
      </c>
      <c r="O7981" s="167" t="s">
        <v>133</v>
      </c>
      <c r="P7981" s="260" t="e">
        <f t="shared" si="378"/>
        <v>#NUM!</v>
      </c>
      <c r="S7981" s="272"/>
    </row>
    <row r="7982" spans="1:19">
      <c r="A7982" s="161" t="s">
        <v>9214</v>
      </c>
      <c r="C7982" s="161" t="s">
        <v>133</v>
      </c>
      <c r="F7982" s="163" t="s">
        <v>133</v>
      </c>
      <c r="G7982" s="266" t="s">
        <v>133</v>
      </c>
      <c r="H7982" s="163" t="s">
        <v>133</v>
      </c>
      <c r="I7982" s="163" t="s">
        <v>133</v>
      </c>
      <c r="J7982" s="163" t="s">
        <v>133</v>
      </c>
      <c r="K7982" s="164">
        <f t="shared" si="379"/>
        <v>0</v>
      </c>
      <c r="L7982" s="165">
        <f t="shared" si="380"/>
        <v>0</v>
      </c>
      <c r="M7982" s="172">
        <v>127</v>
      </c>
      <c r="N7982" s="172">
        <v>64</v>
      </c>
      <c r="O7982" s="167" t="s">
        <v>133</v>
      </c>
      <c r="P7982" s="260" t="e">
        <f t="shared" si="378"/>
        <v>#NUM!</v>
      </c>
      <c r="S7982" s="272"/>
    </row>
    <row r="7983" spans="1:19">
      <c r="A7983" s="161" t="s">
        <v>9215</v>
      </c>
      <c r="C7983" s="161" t="s">
        <v>133</v>
      </c>
      <c r="F7983" s="163" t="s">
        <v>133</v>
      </c>
      <c r="G7983" s="266" t="s">
        <v>133</v>
      </c>
      <c r="H7983" s="163" t="s">
        <v>133</v>
      </c>
      <c r="I7983" s="163" t="s">
        <v>133</v>
      </c>
      <c r="J7983" s="163" t="s">
        <v>133</v>
      </c>
      <c r="K7983" s="164">
        <f t="shared" si="379"/>
        <v>0</v>
      </c>
      <c r="L7983" s="165">
        <f t="shared" si="380"/>
        <v>0</v>
      </c>
      <c r="M7983" s="172">
        <v>127</v>
      </c>
      <c r="N7983" s="172">
        <v>64</v>
      </c>
      <c r="O7983" s="167" t="s">
        <v>133</v>
      </c>
      <c r="P7983" s="260" t="e">
        <f t="shared" si="378"/>
        <v>#NUM!</v>
      </c>
      <c r="S7983" s="272"/>
    </row>
    <row r="7984" spans="1:19">
      <c r="A7984" s="161" t="s">
        <v>9216</v>
      </c>
      <c r="C7984" s="161" t="s">
        <v>133</v>
      </c>
      <c r="F7984" s="163" t="s">
        <v>133</v>
      </c>
      <c r="G7984" s="266" t="s">
        <v>133</v>
      </c>
      <c r="H7984" s="163" t="s">
        <v>133</v>
      </c>
      <c r="I7984" s="163" t="s">
        <v>133</v>
      </c>
      <c r="J7984" s="163" t="s">
        <v>133</v>
      </c>
      <c r="K7984" s="164">
        <f t="shared" si="379"/>
        <v>0</v>
      </c>
      <c r="L7984" s="165">
        <f t="shared" si="380"/>
        <v>0</v>
      </c>
      <c r="M7984" s="172">
        <v>127</v>
      </c>
      <c r="N7984" s="172">
        <v>64</v>
      </c>
      <c r="O7984" s="167" t="s">
        <v>133</v>
      </c>
      <c r="P7984" s="260" t="e">
        <f t="shared" si="378"/>
        <v>#NUM!</v>
      </c>
      <c r="S7984" s="272"/>
    </row>
    <row r="7985" spans="1:19">
      <c r="A7985" s="161" t="s">
        <v>9217</v>
      </c>
      <c r="C7985" s="161" t="s">
        <v>133</v>
      </c>
      <c r="F7985" s="163" t="s">
        <v>133</v>
      </c>
      <c r="G7985" s="266" t="s">
        <v>133</v>
      </c>
      <c r="H7985" s="163" t="s">
        <v>133</v>
      </c>
      <c r="I7985" s="163" t="s">
        <v>133</v>
      </c>
      <c r="J7985" s="163" t="s">
        <v>133</v>
      </c>
      <c r="K7985" s="164">
        <f t="shared" si="379"/>
        <v>0</v>
      </c>
      <c r="L7985" s="165">
        <f t="shared" si="380"/>
        <v>0</v>
      </c>
      <c r="M7985" s="172">
        <v>127</v>
      </c>
      <c r="N7985" s="172">
        <v>64</v>
      </c>
      <c r="O7985" s="167" t="s">
        <v>133</v>
      </c>
      <c r="P7985" s="260" t="e">
        <f t="shared" si="378"/>
        <v>#NUM!</v>
      </c>
      <c r="S7985" s="272"/>
    </row>
    <row r="7986" spans="1:19">
      <c r="A7986" s="161" t="s">
        <v>9218</v>
      </c>
      <c r="C7986" s="161" t="s">
        <v>133</v>
      </c>
      <c r="F7986" s="163" t="s">
        <v>133</v>
      </c>
      <c r="G7986" s="266" t="s">
        <v>133</v>
      </c>
      <c r="H7986" s="163" t="s">
        <v>133</v>
      </c>
      <c r="I7986" s="163" t="s">
        <v>133</v>
      </c>
      <c r="J7986" s="163" t="s">
        <v>133</v>
      </c>
      <c r="K7986" s="164">
        <f t="shared" si="379"/>
        <v>0</v>
      </c>
      <c r="L7986" s="165">
        <f t="shared" si="380"/>
        <v>0</v>
      </c>
      <c r="M7986" s="172">
        <v>127</v>
      </c>
      <c r="N7986" s="172">
        <v>64</v>
      </c>
      <c r="O7986" s="167" t="s">
        <v>133</v>
      </c>
      <c r="P7986" s="260" t="e">
        <f t="shared" si="378"/>
        <v>#NUM!</v>
      </c>
      <c r="S7986" s="272"/>
    </row>
    <row r="7987" spans="1:19">
      <c r="A7987" s="161" t="s">
        <v>9219</v>
      </c>
      <c r="C7987" s="161" t="s">
        <v>133</v>
      </c>
      <c r="F7987" s="163" t="s">
        <v>133</v>
      </c>
      <c r="G7987" s="266" t="s">
        <v>133</v>
      </c>
      <c r="H7987" s="163" t="s">
        <v>133</v>
      </c>
      <c r="I7987" s="163" t="s">
        <v>133</v>
      </c>
      <c r="J7987" s="163" t="s">
        <v>133</v>
      </c>
      <c r="K7987" s="164">
        <f t="shared" si="379"/>
        <v>0</v>
      </c>
      <c r="L7987" s="165">
        <f t="shared" si="380"/>
        <v>0</v>
      </c>
      <c r="M7987" s="172">
        <v>127</v>
      </c>
      <c r="N7987" s="172">
        <v>64</v>
      </c>
      <c r="O7987" s="167" t="s">
        <v>133</v>
      </c>
      <c r="P7987" s="260" t="e">
        <f t="shared" si="378"/>
        <v>#NUM!</v>
      </c>
      <c r="S7987" s="272"/>
    </row>
    <row r="7988" spans="1:19">
      <c r="A7988" s="161" t="s">
        <v>9220</v>
      </c>
      <c r="C7988" s="161" t="s">
        <v>133</v>
      </c>
      <c r="F7988" s="163" t="s">
        <v>133</v>
      </c>
      <c r="G7988" s="266" t="s">
        <v>133</v>
      </c>
      <c r="H7988" s="163" t="s">
        <v>133</v>
      </c>
      <c r="I7988" s="163" t="s">
        <v>133</v>
      </c>
      <c r="J7988" s="163" t="s">
        <v>133</v>
      </c>
      <c r="K7988" s="164">
        <f t="shared" si="379"/>
        <v>0</v>
      </c>
      <c r="L7988" s="165">
        <f t="shared" si="380"/>
        <v>0</v>
      </c>
      <c r="M7988" s="172">
        <v>127</v>
      </c>
      <c r="N7988" s="172">
        <v>64</v>
      </c>
      <c r="O7988" s="167" t="s">
        <v>133</v>
      </c>
      <c r="P7988" s="260" t="e">
        <f t="shared" si="378"/>
        <v>#NUM!</v>
      </c>
      <c r="S7988" s="272"/>
    </row>
    <row r="7989" spans="1:19">
      <c r="A7989" s="161" t="s">
        <v>9221</v>
      </c>
      <c r="C7989" s="161" t="s">
        <v>133</v>
      </c>
      <c r="F7989" s="163" t="s">
        <v>133</v>
      </c>
      <c r="G7989" s="266" t="s">
        <v>133</v>
      </c>
      <c r="H7989" s="163" t="s">
        <v>133</v>
      </c>
      <c r="I7989" s="163" t="s">
        <v>133</v>
      </c>
      <c r="J7989" s="163" t="s">
        <v>133</v>
      </c>
      <c r="K7989" s="164">
        <f t="shared" si="379"/>
        <v>0</v>
      </c>
      <c r="L7989" s="165">
        <f t="shared" si="380"/>
        <v>0</v>
      </c>
      <c r="M7989" s="172">
        <v>127</v>
      </c>
      <c r="N7989" s="172">
        <v>64</v>
      </c>
      <c r="O7989" s="167" t="s">
        <v>133</v>
      </c>
      <c r="P7989" s="260" t="e">
        <f t="shared" si="378"/>
        <v>#NUM!</v>
      </c>
      <c r="S7989" s="272"/>
    </row>
    <row r="7990" spans="1:19">
      <c r="A7990" s="161" t="s">
        <v>9222</v>
      </c>
      <c r="C7990" s="161" t="s">
        <v>133</v>
      </c>
      <c r="F7990" s="163" t="s">
        <v>133</v>
      </c>
      <c r="G7990" s="266" t="s">
        <v>133</v>
      </c>
      <c r="H7990" s="163" t="s">
        <v>133</v>
      </c>
      <c r="I7990" s="163" t="s">
        <v>133</v>
      </c>
      <c r="J7990" s="163" t="s">
        <v>133</v>
      </c>
      <c r="K7990" s="164">
        <f t="shared" si="379"/>
        <v>0</v>
      </c>
      <c r="L7990" s="165">
        <f t="shared" si="380"/>
        <v>0</v>
      </c>
      <c r="M7990" s="172">
        <v>127</v>
      </c>
      <c r="N7990" s="172">
        <v>64</v>
      </c>
      <c r="O7990" s="167" t="s">
        <v>133</v>
      </c>
      <c r="P7990" s="260" t="e">
        <f t="shared" si="378"/>
        <v>#NUM!</v>
      </c>
      <c r="S7990" s="272"/>
    </row>
    <row r="7991" spans="1:19">
      <c r="A7991" s="161" t="s">
        <v>9223</v>
      </c>
      <c r="C7991" s="161" t="s">
        <v>133</v>
      </c>
      <c r="F7991" s="163" t="s">
        <v>133</v>
      </c>
      <c r="G7991" s="266" t="s">
        <v>133</v>
      </c>
      <c r="H7991" s="163" t="s">
        <v>133</v>
      </c>
      <c r="I7991" s="163" t="s">
        <v>133</v>
      </c>
      <c r="J7991" s="163" t="s">
        <v>133</v>
      </c>
      <c r="K7991" s="164">
        <f t="shared" si="379"/>
        <v>0</v>
      </c>
      <c r="L7991" s="165">
        <f t="shared" si="380"/>
        <v>0</v>
      </c>
      <c r="M7991" s="172">
        <v>127</v>
      </c>
      <c r="N7991" s="172">
        <v>64</v>
      </c>
      <c r="O7991" s="167" t="s">
        <v>133</v>
      </c>
      <c r="P7991" s="260" t="e">
        <f t="shared" si="378"/>
        <v>#NUM!</v>
      </c>
      <c r="S7991" s="272"/>
    </row>
    <row r="7992" spans="1:19">
      <c r="A7992" s="161" t="s">
        <v>9224</v>
      </c>
      <c r="C7992" s="161" t="s">
        <v>133</v>
      </c>
      <c r="F7992" s="163" t="s">
        <v>133</v>
      </c>
      <c r="G7992" s="266" t="s">
        <v>133</v>
      </c>
      <c r="H7992" s="163" t="s">
        <v>133</v>
      </c>
      <c r="I7992" s="163" t="s">
        <v>133</v>
      </c>
      <c r="J7992" s="163" t="s">
        <v>133</v>
      </c>
      <c r="K7992" s="164">
        <f t="shared" si="379"/>
        <v>0</v>
      </c>
      <c r="L7992" s="165">
        <f t="shared" si="380"/>
        <v>0</v>
      </c>
      <c r="M7992" s="172">
        <v>127</v>
      </c>
      <c r="N7992" s="172">
        <v>64</v>
      </c>
      <c r="O7992" s="167" t="s">
        <v>133</v>
      </c>
      <c r="P7992" s="260" t="e">
        <f t="shared" si="378"/>
        <v>#NUM!</v>
      </c>
      <c r="S7992" s="272"/>
    </row>
    <row r="7993" spans="1:19">
      <c r="A7993" s="161" t="s">
        <v>9225</v>
      </c>
      <c r="C7993" s="161" t="s">
        <v>133</v>
      </c>
      <c r="F7993" s="163" t="s">
        <v>133</v>
      </c>
      <c r="G7993" s="266" t="s">
        <v>133</v>
      </c>
      <c r="H7993" s="163" t="s">
        <v>133</v>
      </c>
      <c r="I7993" s="163" t="s">
        <v>133</v>
      </c>
      <c r="J7993" s="163" t="s">
        <v>133</v>
      </c>
      <c r="K7993" s="164">
        <f t="shared" si="379"/>
        <v>0</v>
      </c>
      <c r="L7993" s="165">
        <f t="shared" si="380"/>
        <v>0</v>
      </c>
      <c r="M7993" s="172">
        <v>127</v>
      </c>
      <c r="N7993" s="172">
        <v>64</v>
      </c>
      <c r="O7993" s="167" t="s">
        <v>133</v>
      </c>
      <c r="P7993" s="260" t="e">
        <f t="shared" si="378"/>
        <v>#NUM!</v>
      </c>
      <c r="S7993" s="272"/>
    </row>
    <row r="7994" spans="1:19">
      <c r="A7994" s="161" t="s">
        <v>9226</v>
      </c>
      <c r="C7994" s="161" t="s">
        <v>133</v>
      </c>
      <c r="F7994" s="163" t="s">
        <v>133</v>
      </c>
      <c r="G7994" s="266" t="s">
        <v>133</v>
      </c>
      <c r="H7994" s="163" t="s">
        <v>133</v>
      </c>
      <c r="I7994" s="163" t="s">
        <v>133</v>
      </c>
      <c r="J7994" s="163" t="s">
        <v>133</v>
      </c>
      <c r="K7994" s="164">
        <f t="shared" si="379"/>
        <v>0</v>
      </c>
      <c r="L7994" s="165">
        <f t="shared" si="380"/>
        <v>0</v>
      </c>
      <c r="M7994" s="172">
        <v>127</v>
      </c>
      <c r="N7994" s="172">
        <v>64</v>
      </c>
      <c r="O7994" s="167" t="s">
        <v>133</v>
      </c>
      <c r="P7994" s="260" t="e">
        <f t="shared" si="378"/>
        <v>#NUM!</v>
      </c>
      <c r="S7994" s="272"/>
    </row>
    <row r="7995" spans="1:19">
      <c r="A7995" s="161" t="s">
        <v>9227</v>
      </c>
      <c r="C7995" s="161" t="s">
        <v>133</v>
      </c>
      <c r="F7995" s="163" t="s">
        <v>133</v>
      </c>
      <c r="G7995" s="266" t="s">
        <v>133</v>
      </c>
      <c r="H7995" s="163" t="s">
        <v>133</v>
      </c>
      <c r="I7995" s="163" t="s">
        <v>133</v>
      </c>
      <c r="J7995" s="163" t="s">
        <v>133</v>
      </c>
      <c r="K7995" s="164">
        <f t="shared" si="379"/>
        <v>0</v>
      </c>
      <c r="L7995" s="165">
        <f t="shared" si="380"/>
        <v>0</v>
      </c>
      <c r="M7995" s="172">
        <v>127</v>
      </c>
      <c r="N7995" s="172">
        <v>64</v>
      </c>
      <c r="O7995" s="167" t="s">
        <v>133</v>
      </c>
      <c r="P7995" s="260" t="e">
        <f t="shared" si="378"/>
        <v>#NUM!</v>
      </c>
      <c r="S7995" s="272"/>
    </row>
    <row r="7996" spans="1:19">
      <c r="A7996" s="161" t="s">
        <v>9228</v>
      </c>
      <c r="C7996" s="161" t="s">
        <v>133</v>
      </c>
      <c r="F7996" s="163" t="s">
        <v>133</v>
      </c>
      <c r="G7996" s="266" t="s">
        <v>133</v>
      </c>
      <c r="H7996" s="163" t="s">
        <v>133</v>
      </c>
      <c r="I7996" s="163" t="s">
        <v>133</v>
      </c>
      <c r="J7996" s="163" t="s">
        <v>133</v>
      </c>
      <c r="K7996" s="164">
        <f t="shared" si="379"/>
        <v>0</v>
      </c>
      <c r="L7996" s="165">
        <f t="shared" si="380"/>
        <v>0</v>
      </c>
      <c r="M7996" s="172">
        <v>127</v>
      </c>
      <c r="N7996" s="172">
        <v>64</v>
      </c>
      <c r="O7996" s="167" t="s">
        <v>133</v>
      </c>
      <c r="P7996" s="260" t="e">
        <f t="shared" si="378"/>
        <v>#NUM!</v>
      </c>
      <c r="S7996" s="272"/>
    </row>
    <row r="7997" spans="1:19">
      <c r="A7997" s="161" t="s">
        <v>9229</v>
      </c>
      <c r="C7997" s="161" t="s">
        <v>133</v>
      </c>
      <c r="F7997" s="163" t="s">
        <v>133</v>
      </c>
      <c r="G7997" s="266" t="s">
        <v>133</v>
      </c>
      <c r="H7997" s="163" t="s">
        <v>133</v>
      </c>
      <c r="I7997" s="163" t="s">
        <v>133</v>
      </c>
      <c r="J7997" s="163" t="s">
        <v>133</v>
      </c>
      <c r="K7997" s="164">
        <f t="shared" si="379"/>
        <v>0</v>
      </c>
      <c r="L7997" s="165">
        <f t="shared" si="380"/>
        <v>0</v>
      </c>
      <c r="M7997" s="172">
        <v>127</v>
      </c>
      <c r="N7997" s="172">
        <v>64</v>
      </c>
      <c r="O7997" s="167" t="s">
        <v>133</v>
      </c>
      <c r="P7997" s="260" t="e">
        <f t="shared" si="378"/>
        <v>#NUM!</v>
      </c>
      <c r="S7997" s="272"/>
    </row>
    <row r="7998" spans="1:19">
      <c r="A7998" s="161" t="s">
        <v>9230</v>
      </c>
      <c r="C7998" s="161" t="s">
        <v>133</v>
      </c>
      <c r="F7998" s="163" t="s">
        <v>133</v>
      </c>
      <c r="G7998" s="266" t="s">
        <v>133</v>
      </c>
      <c r="H7998" s="163" t="s">
        <v>133</v>
      </c>
      <c r="I7998" s="163" t="s">
        <v>133</v>
      </c>
      <c r="J7998" s="163" t="s">
        <v>133</v>
      </c>
      <c r="K7998" s="164">
        <f t="shared" si="379"/>
        <v>0</v>
      </c>
      <c r="L7998" s="165">
        <f t="shared" si="380"/>
        <v>0</v>
      </c>
      <c r="M7998" s="172">
        <v>127</v>
      </c>
      <c r="N7998" s="172">
        <v>64</v>
      </c>
      <c r="O7998" s="167" t="s">
        <v>133</v>
      </c>
      <c r="P7998" s="260" t="e">
        <f t="shared" si="378"/>
        <v>#NUM!</v>
      </c>
      <c r="S7998" s="272"/>
    </row>
    <row r="7999" spans="1:19">
      <c r="A7999" s="161" t="s">
        <v>9231</v>
      </c>
      <c r="C7999" s="161" t="s">
        <v>133</v>
      </c>
      <c r="F7999" s="163" t="s">
        <v>133</v>
      </c>
      <c r="G7999" s="266" t="s">
        <v>133</v>
      </c>
      <c r="H7999" s="163" t="s">
        <v>133</v>
      </c>
      <c r="I7999" s="163" t="s">
        <v>133</v>
      </c>
      <c r="J7999" s="163" t="s">
        <v>133</v>
      </c>
      <c r="K7999" s="164">
        <f t="shared" si="379"/>
        <v>0</v>
      </c>
      <c r="L7999" s="165">
        <f t="shared" si="380"/>
        <v>0</v>
      </c>
      <c r="M7999" s="172">
        <v>127</v>
      </c>
      <c r="N7999" s="172">
        <v>64</v>
      </c>
      <c r="O7999" s="167" t="s">
        <v>133</v>
      </c>
      <c r="P7999" s="260" t="e">
        <f t="shared" si="378"/>
        <v>#NUM!</v>
      </c>
      <c r="S7999" s="272"/>
    </row>
    <row r="8000" spans="1:19">
      <c r="A8000" s="161" t="s">
        <v>9232</v>
      </c>
      <c r="C8000" s="161" t="s">
        <v>133</v>
      </c>
      <c r="F8000" s="163" t="s">
        <v>133</v>
      </c>
      <c r="G8000" s="266" t="s">
        <v>133</v>
      </c>
      <c r="H8000" s="163" t="s">
        <v>133</v>
      </c>
      <c r="I8000" s="163" t="s">
        <v>133</v>
      </c>
      <c r="J8000" s="163" t="s">
        <v>133</v>
      </c>
      <c r="K8000" s="164">
        <f t="shared" si="379"/>
        <v>0</v>
      </c>
      <c r="L8000" s="165">
        <f t="shared" si="380"/>
        <v>0</v>
      </c>
      <c r="M8000" s="172">
        <v>127</v>
      </c>
      <c r="N8000" s="172">
        <v>64</v>
      </c>
      <c r="O8000" s="167" t="s">
        <v>133</v>
      </c>
      <c r="P8000" s="260" t="e">
        <f t="shared" si="378"/>
        <v>#NUM!</v>
      </c>
      <c r="S8000" s="272"/>
    </row>
    <row r="8001" spans="1:19">
      <c r="A8001" s="161" t="s">
        <v>9233</v>
      </c>
      <c r="C8001" s="161" t="s">
        <v>133</v>
      </c>
      <c r="F8001" s="163" t="s">
        <v>133</v>
      </c>
      <c r="G8001" s="266" t="s">
        <v>133</v>
      </c>
      <c r="H8001" s="163" t="s">
        <v>133</v>
      </c>
      <c r="I8001" s="163" t="s">
        <v>133</v>
      </c>
      <c r="J8001" s="163" t="s">
        <v>133</v>
      </c>
      <c r="K8001" s="164">
        <f t="shared" si="379"/>
        <v>0</v>
      </c>
      <c r="L8001" s="165">
        <f t="shared" si="380"/>
        <v>0</v>
      </c>
      <c r="M8001" s="172">
        <v>127</v>
      </c>
      <c r="N8001" s="172">
        <v>64</v>
      </c>
      <c r="O8001" s="167" t="s">
        <v>133</v>
      </c>
      <c r="P8001" s="260" t="e">
        <f t="shared" si="378"/>
        <v>#NUM!</v>
      </c>
      <c r="S8001" s="272"/>
    </row>
    <row r="8002" spans="1:19">
      <c r="A8002" s="161" t="s">
        <v>9234</v>
      </c>
      <c r="C8002" s="161" t="s">
        <v>133</v>
      </c>
      <c r="F8002" s="163" t="s">
        <v>133</v>
      </c>
      <c r="G8002" s="266" t="s">
        <v>133</v>
      </c>
      <c r="H8002" s="163" t="s">
        <v>133</v>
      </c>
      <c r="I8002" s="163" t="s">
        <v>133</v>
      </c>
      <c r="J8002" s="163" t="s">
        <v>133</v>
      </c>
      <c r="K8002" s="164">
        <f t="shared" si="379"/>
        <v>0</v>
      </c>
      <c r="L8002" s="165">
        <f t="shared" si="380"/>
        <v>0</v>
      </c>
      <c r="M8002" s="172">
        <v>127</v>
      </c>
      <c r="N8002" s="172">
        <v>64</v>
      </c>
      <c r="O8002" s="167" t="s">
        <v>133</v>
      </c>
      <c r="P8002" s="260" t="e">
        <f t="shared" si="378"/>
        <v>#NUM!</v>
      </c>
      <c r="S8002" s="272"/>
    </row>
    <row r="8003" spans="1:19">
      <c r="A8003" s="161" t="s">
        <v>9235</v>
      </c>
      <c r="C8003" s="161" t="s">
        <v>133</v>
      </c>
      <c r="F8003" s="163" t="s">
        <v>133</v>
      </c>
      <c r="G8003" s="266" t="s">
        <v>133</v>
      </c>
      <c r="H8003" s="163" t="s">
        <v>133</v>
      </c>
      <c r="I8003" s="163" t="s">
        <v>133</v>
      </c>
      <c r="J8003" s="163" t="s">
        <v>133</v>
      </c>
      <c r="K8003" s="164">
        <f t="shared" si="379"/>
        <v>0</v>
      </c>
      <c r="L8003" s="165">
        <f t="shared" si="380"/>
        <v>0</v>
      </c>
      <c r="M8003" s="172">
        <v>127</v>
      </c>
      <c r="N8003" s="172">
        <v>64</v>
      </c>
      <c r="O8003" s="167" t="s">
        <v>133</v>
      </c>
      <c r="P8003" s="260" t="e">
        <f t="shared" si="378"/>
        <v>#NUM!</v>
      </c>
      <c r="S8003" s="272"/>
    </row>
    <row r="8004" spans="1:19">
      <c r="A8004" s="161" t="s">
        <v>9236</v>
      </c>
      <c r="C8004" s="161" t="s">
        <v>133</v>
      </c>
      <c r="F8004" s="163" t="s">
        <v>133</v>
      </c>
      <c r="G8004" s="266" t="s">
        <v>133</v>
      </c>
      <c r="H8004" s="163" t="s">
        <v>133</v>
      </c>
      <c r="I8004" s="163" t="s">
        <v>133</v>
      </c>
      <c r="J8004" s="163" t="s">
        <v>133</v>
      </c>
      <c r="K8004" s="164">
        <f t="shared" si="379"/>
        <v>0</v>
      </c>
      <c r="L8004" s="165">
        <f t="shared" si="380"/>
        <v>0</v>
      </c>
      <c r="M8004" s="172">
        <v>127</v>
      </c>
      <c r="N8004" s="172">
        <v>64</v>
      </c>
      <c r="O8004" s="167" t="s">
        <v>133</v>
      </c>
      <c r="P8004" s="260" t="e">
        <f t="shared" si="378"/>
        <v>#NUM!</v>
      </c>
      <c r="S8004" s="272"/>
    </row>
    <row r="8005" spans="1:19">
      <c r="A8005" s="161" t="s">
        <v>9237</v>
      </c>
      <c r="C8005" s="161" t="s">
        <v>133</v>
      </c>
      <c r="F8005" s="163" t="s">
        <v>133</v>
      </c>
      <c r="G8005" s="266" t="s">
        <v>133</v>
      </c>
      <c r="H8005" s="163" t="s">
        <v>133</v>
      </c>
      <c r="I8005" s="163" t="s">
        <v>133</v>
      </c>
      <c r="J8005" s="163" t="s">
        <v>133</v>
      </c>
      <c r="K8005" s="164">
        <f t="shared" si="379"/>
        <v>0</v>
      </c>
      <c r="L8005" s="165">
        <f t="shared" si="380"/>
        <v>0</v>
      </c>
      <c r="M8005" s="172">
        <v>127</v>
      </c>
      <c r="N8005" s="172">
        <v>64</v>
      </c>
      <c r="O8005" s="167" t="s">
        <v>133</v>
      </c>
      <c r="P8005" s="260" t="e">
        <f t="shared" si="378"/>
        <v>#NUM!</v>
      </c>
      <c r="S8005" s="272"/>
    </row>
    <row r="8006" spans="1:19">
      <c r="A8006" s="161" t="s">
        <v>9238</v>
      </c>
      <c r="C8006" s="161" t="s">
        <v>133</v>
      </c>
      <c r="F8006" s="163" t="s">
        <v>133</v>
      </c>
      <c r="G8006" s="266" t="s">
        <v>133</v>
      </c>
      <c r="H8006" s="163" t="s">
        <v>133</v>
      </c>
      <c r="I8006" s="163" t="s">
        <v>133</v>
      </c>
      <c r="J8006" s="163" t="s">
        <v>133</v>
      </c>
      <c r="K8006" s="164">
        <f t="shared" si="379"/>
        <v>0</v>
      </c>
      <c r="L8006" s="165">
        <f t="shared" si="380"/>
        <v>0</v>
      </c>
      <c r="M8006" s="172">
        <v>127</v>
      </c>
      <c r="N8006" s="172">
        <v>64</v>
      </c>
      <c r="O8006" s="167" t="s">
        <v>133</v>
      </c>
      <c r="P8006" s="260" t="e">
        <f t="shared" si="378"/>
        <v>#NUM!</v>
      </c>
      <c r="S8006" s="272"/>
    </row>
    <row r="8007" spans="1:19">
      <c r="A8007" s="161" t="s">
        <v>9239</v>
      </c>
      <c r="C8007" s="161" t="s">
        <v>133</v>
      </c>
      <c r="F8007" s="163" t="s">
        <v>133</v>
      </c>
      <c r="G8007" s="266" t="s">
        <v>133</v>
      </c>
      <c r="H8007" s="163" t="s">
        <v>133</v>
      </c>
      <c r="I8007" s="163" t="s">
        <v>133</v>
      </c>
      <c r="J8007" s="163" t="s">
        <v>133</v>
      </c>
      <c r="K8007" s="164">
        <f t="shared" si="379"/>
        <v>0</v>
      </c>
      <c r="L8007" s="165">
        <f t="shared" si="380"/>
        <v>0</v>
      </c>
      <c r="M8007" s="172">
        <v>127</v>
      </c>
      <c r="N8007" s="172">
        <v>64</v>
      </c>
      <c r="O8007" s="167" t="s">
        <v>133</v>
      </c>
      <c r="P8007" s="260" t="e">
        <f t="shared" si="378"/>
        <v>#NUM!</v>
      </c>
      <c r="S8007" s="272"/>
    </row>
    <row r="8008" spans="1:19">
      <c r="A8008" s="161" t="s">
        <v>9240</v>
      </c>
      <c r="C8008" s="161" t="s">
        <v>133</v>
      </c>
      <c r="F8008" s="163" t="s">
        <v>133</v>
      </c>
      <c r="G8008" s="266" t="s">
        <v>133</v>
      </c>
      <c r="H8008" s="163" t="s">
        <v>133</v>
      </c>
      <c r="I8008" s="163" t="s">
        <v>133</v>
      </c>
      <c r="J8008" s="163" t="s">
        <v>133</v>
      </c>
      <c r="K8008" s="164">
        <f t="shared" si="379"/>
        <v>0</v>
      </c>
      <c r="L8008" s="165">
        <f t="shared" si="380"/>
        <v>0</v>
      </c>
      <c r="M8008" s="172">
        <v>127</v>
      </c>
      <c r="N8008" s="172">
        <v>64</v>
      </c>
      <c r="O8008" s="167" t="s">
        <v>133</v>
      </c>
      <c r="P8008" s="260" t="e">
        <f t="shared" si="378"/>
        <v>#NUM!</v>
      </c>
      <c r="S8008" s="272"/>
    </row>
    <row r="8009" spans="1:19">
      <c r="A8009" s="161" t="s">
        <v>9241</v>
      </c>
      <c r="C8009" s="161" t="s">
        <v>133</v>
      </c>
      <c r="F8009" s="163" t="s">
        <v>133</v>
      </c>
      <c r="G8009" s="266" t="s">
        <v>133</v>
      </c>
      <c r="H8009" s="163" t="s">
        <v>133</v>
      </c>
      <c r="I8009" s="163" t="s">
        <v>133</v>
      </c>
      <c r="J8009" s="163" t="s">
        <v>133</v>
      </c>
      <c r="K8009" s="164">
        <f t="shared" si="379"/>
        <v>0</v>
      </c>
      <c r="L8009" s="165">
        <f t="shared" si="380"/>
        <v>0</v>
      </c>
      <c r="M8009" s="172">
        <v>127</v>
      </c>
      <c r="N8009" s="172">
        <v>64</v>
      </c>
      <c r="O8009" s="167" t="s">
        <v>133</v>
      </c>
      <c r="P8009" s="260" t="e">
        <f t="shared" si="378"/>
        <v>#NUM!</v>
      </c>
      <c r="S8009" s="272"/>
    </row>
    <row r="8010" spans="1:19">
      <c r="A8010" s="161" t="s">
        <v>9242</v>
      </c>
      <c r="C8010" s="161" t="s">
        <v>133</v>
      </c>
      <c r="F8010" s="163" t="s">
        <v>133</v>
      </c>
      <c r="G8010" s="266" t="s">
        <v>133</v>
      </c>
      <c r="H8010" s="163" t="s">
        <v>133</v>
      </c>
      <c r="I8010" s="163" t="s">
        <v>133</v>
      </c>
      <c r="J8010" s="163" t="s">
        <v>133</v>
      </c>
      <c r="K8010" s="164">
        <f t="shared" si="379"/>
        <v>0</v>
      </c>
      <c r="L8010" s="165">
        <f t="shared" si="380"/>
        <v>0</v>
      </c>
      <c r="M8010" s="172">
        <v>127</v>
      </c>
      <c r="N8010" s="172">
        <v>64</v>
      </c>
      <c r="O8010" s="167" t="s">
        <v>133</v>
      </c>
      <c r="P8010" s="260" t="e">
        <f t="shared" si="378"/>
        <v>#NUM!</v>
      </c>
      <c r="S8010" s="272"/>
    </row>
    <row r="8011" spans="1:19">
      <c r="A8011" s="161" t="s">
        <v>9243</v>
      </c>
      <c r="C8011" s="161" t="s">
        <v>133</v>
      </c>
      <c r="F8011" s="163" t="s">
        <v>133</v>
      </c>
      <c r="G8011" s="266" t="s">
        <v>133</v>
      </c>
      <c r="H8011" s="163" t="s">
        <v>133</v>
      </c>
      <c r="I8011" s="163" t="s">
        <v>133</v>
      </c>
      <c r="J8011" s="163" t="s">
        <v>133</v>
      </c>
      <c r="K8011" s="164">
        <f t="shared" si="379"/>
        <v>0</v>
      </c>
      <c r="L8011" s="165">
        <f t="shared" si="380"/>
        <v>0</v>
      </c>
      <c r="M8011" s="172">
        <v>127</v>
      </c>
      <c r="N8011" s="172">
        <v>64</v>
      </c>
      <c r="O8011" s="167" t="s">
        <v>133</v>
      </c>
      <c r="P8011" s="260" t="e">
        <f t="shared" si="378"/>
        <v>#NUM!</v>
      </c>
      <c r="S8011" s="272"/>
    </row>
    <row r="8012" spans="1:19">
      <c r="A8012" s="161" t="s">
        <v>9244</v>
      </c>
      <c r="C8012" s="161" t="s">
        <v>133</v>
      </c>
      <c r="F8012" s="163" t="s">
        <v>133</v>
      </c>
      <c r="G8012" s="266" t="s">
        <v>133</v>
      </c>
      <c r="H8012" s="163" t="s">
        <v>133</v>
      </c>
      <c r="I8012" s="163" t="s">
        <v>133</v>
      </c>
      <c r="J8012" s="163" t="s">
        <v>133</v>
      </c>
      <c r="K8012" s="164">
        <f t="shared" si="379"/>
        <v>0</v>
      </c>
      <c r="L8012" s="165">
        <f t="shared" si="380"/>
        <v>0</v>
      </c>
      <c r="M8012" s="172">
        <v>127</v>
      </c>
      <c r="N8012" s="172">
        <v>64</v>
      </c>
      <c r="O8012" s="167" t="s">
        <v>133</v>
      </c>
      <c r="P8012" s="260" t="e">
        <f t="shared" si="378"/>
        <v>#NUM!</v>
      </c>
      <c r="S8012" s="272"/>
    </row>
    <row r="8013" spans="1:19">
      <c r="A8013" s="161" t="s">
        <v>9245</v>
      </c>
      <c r="C8013" s="161" t="s">
        <v>133</v>
      </c>
      <c r="F8013" s="163" t="s">
        <v>133</v>
      </c>
      <c r="G8013" s="266" t="s">
        <v>133</v>
      </c>
      <c r="H8013" s="163" t="s">
        <v>133</v>
      </c>
      <c r="I8013" s="163" t="s">
        <v>133</v>
      </c>
      <c r="J8013" s="163" t="s">
        <v>133</v>
      </c>
      <c r="K8013" s="164">
        <f t="shared" si="379"/>
        <v>0</v>
      </c>
      <c r="L8013" s="165">
        <f t="shared" si="380"/>
        <v>0</v>
      </c>
      <c r="M8013" s="172">
        <v>127</v>
      </c>
      <c r="N8013" s="172">
        <v>64</v>
      </c>
      <c r="O8013" s="167" t="s">
        <v>133</v>
      </c>
      <c r="P8013" s="260" t="e">
        <f t="shared" si="378"/>
        <v>#NUM!</v>
      </c>
      <c r="S8013" s="272"/>
    </row>
    <row r="8014" spans="1:19">
      <c r="A8014" s="161" t="s">
        <v>9246</v>
      </c>
      <c r="C8014" s="161" t="s">
        <v>133</v>
      </c>
      <c r="F8014" s="163" t="s">
        <v>133</v>
      </c>
      <c r="G8014" s="266" t="s">
        <v>133</v>
      </c>
      <c r="H8014" s="163" t="s">
        <v>133</v>
      </c>
      <c r="I8014" s="163" t="s">
        <v>133</v>
      </c>
      <c r="J8014" s="163" t="s">
        <v>133</v>
      </c>
      <c r="K8014" s="164">
        <f t="shared" si="379"/>
        <v>0</v>
      </c>
      <c r="L8014" s="165">
        <f t="shared" si="380"/>
        <v>0</v>
      </c>
      <c r="M8014" s="172">
        <v>127</v>
      </c>
      <c r="N8014" s="172">
        <v>64</v>
      </c>
      <c r="O8014" s="167" t="s">
        <v>133</v>
      </c>
      <c r="P8014" s="260" t="e">
        <f t="shared" si="378"/>
        <v>#NUM!</v>
      </c>
      <c r="S8014" s="272"/>
    </row>
    <row r="8015" spans="1:19">
      <c r="A8015" s="161" t="s">
        <v>9247</v>
      </c>
      <c r="C8015" s="161" t="s">
        <v>133</v>
      </c>
      <c r="F8015" s="163" t="s">
        <v>133</v>
      </c>
      <c r="G8015" s="266" t="s">
        <v>133</v>
      </c>
      <c r="H8015" s="163" t="s">
        <v>133</v>
      </c>
      <c r="I8015" s="163" t="s">
        <v>133</v>
      </c>
      <c r="J8015" s="163" t="s">
        <v>133</v>
      </c>
      <c r="K8015" s="164">
        <f t="shared" si="379"/>
        <v>0</v>
      </c>
      <c r="L8015" s="165">
        <f t="shared" si="380"/>
        <v>0</v>
      </c>
      <c r="M8015" s="172">
        <v>127</v>
      </c>
      <c r="N8015" s="172">
        <v>64</v>
      </c>
      <c r="O8015" s="167" t="s">
        <v>133</v>
      </c>
      <c r="P8015" s="260" t="e">
        <f t="shared" ref="P8015:P8078" si="381">MEDIAN(Q8015:R8015)</f>
        <v>#NUM!</v>
      </c>
      <c r="S8015" s="272"/>
    </row>
    <row r="8016" spans="1:19">
      <c r="A8016" s="161" t="s">
        <v>9248</v>
      </c>
      <c r="C8016" s="161" t="s">
        <v>133</v>
      </c>
      <c r="F8016" s="163" t="s">
        <v>133</v>
      </c>
      <c r="G8016" s="266" t="s">
        <v>133</v>
      </c>
      <c r="H8016" s="163" t="s">
        <v>133</v>
      </c>
      <c r="I8016" s="163" t="s">
        <v>133</v>
      </c>
      <c r="J8016" s="163" t="s">
        <v>133</v>
      </c>
      <c r="K8016" s="164">
        <f t="shared" ref="K8016:K8079" si="382">IF(OR(D8016="n/a",D8016="nd"),0,D8016)+IF(OR(I8016="n/a",I8016="nd"),0,I8016)</f>
        <v>0</v>
      </c>
      <c r="L8016" s="165">
        <f t="shared" ref="L8016:L8079" si="383">SQRT(SUMSQ(IF(OR(E8016="n/a",E8016="nd"),0,E8016),IF(OR(F8016="n/a",F8016="nd"),0,F8016),IF(OR(J8016="n/a",J8016="nd"),0,J8016)))</f>
        <v>0</v>
      </c>
      <c r="M8016" s="172">
        <v>127</v>
      </c>
      <c r="N8016" s="172">
        <v>64</v>
      </c>
      <c r="O8016" s="167" t="s">
        <v>133</v>
      </c>
      <c r="P8016" s="260" t="e">
        <f t="shared" si="381"/>
        <v>#NUM!</v>
      </c>
      <c r="S8016" s="272"/>
    </row>
    <row r="8017" spans="1:19">
      <c r="A8017" s="161" t="s">
        <v>9249</v>
      </c>
      <c r="C8017" s="161" t="s">
        <v>133</v>
      </c>
      <c r="F8017" s="163" t="s">
        <v>133</v>
      </c>
      <c r="G8017" s="266" t="s">
        <v>133</v>
      </c>
      <c r="H8017" s="163" t="s">
        <v>133</v>
      </c>
      <c r="I8017" s="163" t="s">
        <v>133</v>
      </c>
      <c r="J8017" s="163" t="s">
        <v>133</v>
      </c>
      <c r="K8017" s="164">
        <f t="shared" si="382"/>
        <v>0</v>
      </c>
      <c r="L8017" s="165">
        <f t="shared" si="383"/>
        <v>0</v>
      </c>
      <c r="M8017" s="172">
        <v>127</v>
      </c>
      <c r="N8017" s="172">
        <v>64</v>
      </c>
      <c r="O8017" s="167" t="s">
        <v>133</v>
      </c>
      <c r="P8017" s="260" t="e">
        <f t="shared" si="381"/>
        <v>#NUM!</v>
      </c>
      <c r="S8017" s="272"/>
    </row>
    <row r="8018" spans="1:19">
      <c r="A8018" s="161" t="s">
        <v>9250</v>
      </c>
      <c r="C8018" s="161" t="s">
        <v>133</v>
      </c>
      <c r="F8018" s="163" t="s">
        <v>133</v>
      </c>
      <c r="G8018" s="266" t="s">
        <v>133</v>
      </c>
      <c r="H8018" s="163" t="s">
        <v>133</v>
      </c>
      <c r="I8018" s="163" t="s">
        <v>133</v>
      </c>
      <c r="J8018" s="163" t="s">
        <v>133</v>
      </c>
      <c r="K8018" s="164">
        <f t="shared" si="382"/>
        <v>0</v>
      </c>
      <c r="L8018" s="165">
        <f t="shared" si="383"/>
        <v>0</v>
      </c>
      <c r="M8018" s="172">
        <v>127</v>
      </c>
      <c r="N8018" s="172">
        <v>64</v>
      </c>
      <c r="O8018" s="167" t="s">
        <v>133</v>
      </c>
      <c r="P8018" s="260" t="e">
        <f t="shared" si="381"/>
        <v>#NUM!</v>
      </c>
      <c r="S8018" s="272"/>
    </row>
    <row r="8019" spans="1:19">
      <c r="A8019" s="161" t="s">
        <v>9251</v>
      </c>
      <c r="C8019" s="161" t="s">
        <v>133</v>
      </c>
      <c r="F8019" s="163" t="s">
        <v>133</v>
      </c>
      <c r="G8019" s="266" t="s">
        <v>133</v>
      </c>
      <c r="H8019" s="163" t="s">
        <v>133</v>
      </c>
      <c r="I8019" s="163" t="s">
        <v>133</v>
      </c>
      <c r="J8019" s="163" t="s">
        <v>133</v>
      </c>
      <c r="K8019" s="164">
        <f t="shared" si="382"/>
        <v>0</v>
      </c>
      <c r="L8019" s="165">
        <f t="shared" si="383"/>
        <v>0</v>
      </c>
      <c r="M8019" s="172">
        <v>127</v>
      </c>
      <c r="N8019" s="172">
        <v>64</v>
      </c>
      <c r="O8019" s="167" t="s">
        <v>133</v>
      </c>
      <c r="P8019" s="260" t="e">
        <f t="shared" si="381"/>
        <v>#NUM!</v>
      </c>
      <c r="S8019" s="272"/>
    </row>
    <row r="8020" spans="1:19">
      <c r="A8020" s="161" t="s">
        <v>9252</v>
      </c>
      <c r="C8020" s="161" t="s">
        <v>133</v>
      </c>
      <c r="F8020" s="163" t="s">
        <v>133</v>
      </c>
      <c r="G8020" s="266" t="s">
        <v>133</v>
      </c>
      <c r="H8020" s="163" t="s">
        <v>133</v>
      </c>
      <c r="I8020" s="163" t="s">
        <v>133</v>
      </c>
      <c r="J8020" s="163" t="s">
        <v>133</v>
      </c>
      <c r="K8020" s="164">
        <f t="shared" si="382"/>
        <v>0</v>
      </c>
      <c r="L8020" s="165">
        <f t="shared" si="383"/>
        <v>0</v>
      </c>
      <c r="M8020" s="172">
        <v>127</v>
      </c>
      <c r="N8020" s="172">
        <v>64</v>
      </c>
      <c r="O8020" s="167" t="s">
        <v>133</v>
      </c>
      <c r="P8020" s="260" t="e">
        <f t="shared" si="381"/>
        <v>#NUM!</v>
      </c>
      <c r="S8020" s="272"/>
    </row>
    <row r="8021" spans="1:19">
      <c r="A8021" s="161" t="s">
        <v>9253</v>
      </c>
      <c r="C8021" s="161" t="s">
        <v>133</v>
      </c>
      <c r="F8021" s="163" t="s">
        <v>133</v>
      </c>
      <c r="G8021" s="266" t="s">
        <v>133</v>
      </c>
      <c r="H8021" s="163" t="s">
        <v>133</v>
      </c>
      <c r="I8021" s="163" t="s">
        <v>133</v>
      </c>
      <c r="J8021" s="163" t="s">
        <v>133</v>
      </c>
      <c r="K8021" s="164">
        <f t="shared" si="382"/>
        <v>0</v>
      </c>
      <c r="L8021" s="165">
        <f t="shared" si="383"/>
        <v>0</v>
      </c>
      <c r="M8021" s="172">
        <v>127</v>
      </c>
      <c r="N8021" s="172">
        <v>64</v>
      </c>
      <c r="O8021" s="167" t="s">
        <v>133</v>
      </c>
      <c r="P8021" s="260" t="e">
        <f t="shared" si="381"/>
        <v>#NUM!</v>
      </c>
      <c r="S8021" s="272"/>
    </row>
    <row r="8022" spans="1:19">
      <c r="A8022" s="161" t="s">
        <v>9254</v>
      </c>
      <c r="C8022" s="161" t="s">
        <v>133</v>
      </c>
      <c r="F8022" s="163" t="s">
        <v>133</v>
      </c>
      <c r="G8022" s="266" t="s">
        <v>133</v>
      </c>
      <c r="H8022" s="163" t="s">
        <v>133</v>
      </c>
      <c r="I8022" s="163" t="s">
        <v>133</v>
      </c>
      <c r="J8022" s="163" t="s">
        <v>133</v>
      </c>
      <c r="K8022" s="164">
        <f t="shared" si="382"/>
        <v>0</v>
      </c>
      <c r="L8022" s="165">
        <f t="shared" si="383"/>
        <v>0</v>
      </c>
      <c r="M8022" s="172">
        <v>127</v>
      </c>
      <c r="N8022" s="172">
        <v>64</v>
      </c>
      <c r="O8022" s="167" t="s">
        <v>133</v>
      </c>
      <c r="P8022" s="260" t="e">
        <f t="shared" si="381"/>
        <v>#NUM!</v>
      </c>
      <c r="S8022" s="272"/>
    </row>
    <row r="8023" spans="1:19">
      <c r="A8023" s="161" t="s">
        <v>9255</v>
      </c>
      <c r="C8023" s="161" t="s">
        <v>133</v>
      </c>
      <c r="F8023" s="163" t="s">
        <v>133</v>
      </c>
      <c r="G8023" s="266" t="s">
        <v>133</v>
      </c>
      <c r="H8023" s="163" t="s">
        <v>133</v>
      </c>
      <c r="I8023" s="163" t="s">
        <v>133</v>
      </c>
      <c r="J8023" s="163" t="s">
        <v>133</v>
      </c>
      <c r="K8023" s="164">
        <f t="shared" si="382"/>
        <v>0</v>
      </c>
      <c r="L8023" s="165">
        <f t="shared" si="383"/>
        <v>0</v>
      </c>
      <c r="M8023" s="172">
        <v>127</v>
      </c>
      <c r="N8023" s="172">
        <v>64</v>
      </c>
      <c r="O8023" s="167" t="s">
        <v>133</v>
      </c>
      <c r="P8023" s="260" t="e">
        <f t="shared" si="381"/>
        <v>#NUM!</v>
      </c>
      <c r="S8023" s="272"/>
    </row>
    <row r="8024" spans="1:19">
      <c r="A8024" s="161" t="s">
        <v>9256</v>
      </c>
      <c r="C8024" s="161" t="s">
        <v>133</v>
      </c>
      <c r="F8024" s="163" t="s">
        <v>133</v>
      </c>
      <c r="G8024" s="266" t="s">
        <v>133</v>
      </c>
      <c r="H8024" s="163" t="s">
        <v>133</v>
      </c>
      <c r="I8024" s="163" t="s">
        <v>133</v>
      </c>
      <c r="J8024" s="163" t="s">
        <v>133</v>
      </c>
      <c r="K8024" s="164">
        <f t="shared" si="382"/>
        <v>0</v>
      </c>
      <c r="L8024" s="165">
        <f t="shared" si="383"/>
        <v>0</v>
      </c>
      <c r="M8024" s="172">
        <v>127</v>
      </c>
      <c r="N8024" s="172">
        <v>64</v>
      </c>
      <c r="O8024" s="167" t="s">
        <v>133</v>
      </c>
      <c r="P8024" s="260" t="e">
        <f t="shared" si="381"/>
        <v>#NUM!</v>
      </c>
      <c r="S8024" s="272"/>
    </row>
    <row r="8025" spans="1:19">
      <c r="A8025" s="161" t="s">
        <v>9257</v>
      </c>
      <c r="C8025" s="161" t="s">
        <v>133</v>
      </c>
      <c r="F8025" s="163" t="s">
        <v>133</v>
      </c>
      <c r="G8025" s="266" t="s">
        <v>133</v>
      </c>
      <c r="H8025" s="163" t="s">
        <v>133</v>
      </c>
      <c r="I8025" s="163" t="s">
        <v>133</v>
      </c>
      <c r="J8025" s="163" t="s">
        <v>133</v>
      </c>
      <c r="K8025" s="164">
        <f t="shared" si="382"/>
        <v>0</v>
      </c>
      <c r="L8025" s="165">
        <f t="shared" si="383"/>
        <v>0</v>
      </c>
      <c r="M8025" s="172">
        <v>127</v>
      </c>
      <c r="N8025" s="172">
        <v>64</v>
      </c>
      <c r="O8025" s="167" t="s">
        <v>133</v>
      </c>
      <c r="P8025" s="260" t="e">
        <f t="shared" si="381"/>
        <v>#NUM!</v>
      </c>
      <c r="S8025" s="272"/>
    </row>
    <row r="8026" spans="1:19">
      <c r="A8026" s="161" t="s">
        <v>9258</v>
      </c>
      <c r="C8026" s="161" t="s">
        <v>133</v>
      </c>
      <c r="F8026" s="163" t="s">
        <v>133</v>
      </c>
      <c r="G8026" s="266" t="s">
        <v>133</v>
      </c>
      <c r="H8026" s="163" t="s">
        <v>133</v>
      </c>
      <c r="I8026" s="163" t="s">
        <v>133</v>
      </c>
      <c r="J8026" s="163" t="s">
        <v>133</v>
      </c>
      <c r="K8026" s="164">
        <f t="shared" si="382"/>
        <v>0</v>
      </c>
      <c r="L8026" s="165">
        <f t="shared" si="383"/>
        <v>0</v>
      </c>
      <c r="M8026" s="172">
        <v>127</v>
      </c>
      <c r="N8026" s="172">
        <v>64</v>
      </c>
      <c r="O8026" s="167" t="s">
        <v>133</v>
      </c>
      <c r="P8026" s="260" t="e">
        <f t="shared" si="381"/>
        <v>#NUM!</v>
      </c>
      <c r="S8026" s="272"/>
    </row>
    <row r="8027" spans="1:19">
      <c r="A8027" s="161" t="s">
        <v>9259</v>
      </c>
      <c r="C8027" s="161" t="s">
        <v>133</v>
      </c>
      <c r="F8027" s="163" t="s">
        <v>133</v>
      </c>
      <c r="G8027" s="266" t="s">
        <v>133</v>
      </c>
      <c r="H8027" s="163" t="s">
        <v>133</v>
      </c>
      <c r="I8027" s="163" t="s">
        <v>133</v>
      </c>
      <c r="J8027" s="163" t="s">
        <v>133</v>
      </c>
      <c r="K8027" s="164">
        <f t="shared" si="382"/>
        <v>0</v>
      </c>
      <c r="L8027" s="165">
        <f t="shared" si="383"/>
        <v>0</v>
      </c>
      <c r="M8027" s="172">
        <v>127</v>
      </c>
      <c r="N8027" s="172">
        <v>64</v>
      </c>
      <c r="O8027" s="167" t="s">
        <v>133</v>
      </c>
      <c r="P8027" s="260" t="e">
        <f t="shared" si="381"/>
        <v>#NUM!</v>
      </c>
      <c r="S8027" s="272"/>
    </row>
    <row r="8028" spans="1:19">
      <c r="A8028" s="161" t="s">
        <v>9260</v>
      </c>
      <c r="C8028" s="161" t="s">
        <v>133</v>
      </c>
      <c r="F8028" s="163" t="s">
        <v>133</v>
      </c>
      <c r="G8028" s="266" t="s">
        <v>133</v>
      </c>
      <c r="H8028" s="163" t="s">
        <v>133</v>
      </c>
      <c r="I8028" s="163" t="s">
        <v>133</v>
      </c>
      <c r="J8028" s="163" t="s">
        <v>133</v>
      </c>
      <c r="K8028" s="164">
        <f t="shared" si="382"/>
        <v>0</v>
      </c>
      <c r="L8028" s="165">
        <f t="shared" si="383"/>
        <v>0</v>
      </c>
      <c r="M8028" s="172">
        <v>127</v>
      </c>
      <c r="N8028" s="172">
        <v>64</v>
      </c>
      <c r="O8028" s="167" t="s">
        <v>133</v>
      </c>
      <c r="P8028" s="260" t="e">
        <f t="shared" si="381"/>
        <v>#NUM!</v>
      </c>
      <c r="S8028" s="272"/>
    </row>
    <row r="8029" spans="1:19">
      <c r="A8029" s="161" t="s">
        <v>9261</v>
      </c>
      <c r="C8029" s="161" t="s">
        <v>133</v>
      </c>
      <c r="F8029" s="163" t="s">
        <v>133</v>
      </c>
      <c r="G8029" s="266" t="s">
        <v>133</v>
      </c>
      <c r="H8029" s="163" t="s">
        <v>133</v>
      </c>
      <c r="I8029" s="163" t="s">
        <v>133</v>
      </c>
      <c r="J8029" s="163" t="s">
        <v>133</v>
      </c>
      <c r="K8029" s="164">
        <f t="shared" si="382"/>
        <v>0</v>
      </c>
      <c r="L8029" s="165">
        <f t="shared" si="383"/>
        <v>0</v>
      </c>
      <c r="M8029" s="172">
        <v>127</v>
      </c>
      <c r="N8029" s="172">
        <v>64</v>
      </c>
      <c r="O8029" s="167" t="s">
        <v>133</v>
      </c>
      <c r="P8029" s="260" t="e">
        <f t="shared" si="381"/>
        <v>#NUM!</v>
      </c>
      <c r="S8029" s="272"/>
    </row>
    <row r="8030" spans="1:19">
      <c r="A8030" s="161" t="s">
        <v>9262</v>
      </c>
      <c r="C8030" s="161" t="s">
        <v>133</v>
      </c>
      <c r="F8030" s="163" t="s">
        <v>133</v>
      </c>
      <c r="G8030" s="266" t="s">
        <v>133</v>
      </c>
      <c r="H8030" s="163" t="s">
        <v>133</v>
      </c>
      <c r="I8030" s="163" t="s">
        <v>133</v>
      </c>
      <c r="J8030" s="163" t="s">
        <v>133</v>
      </c>
      <c r="K8030" s="164">
        <f t="shared" si="382"/>
        <v>0</v>
      </c>
      <c r="L8030" s="165">
        <f t="shared" si="383"/>
        <v>0</v>
      </c>
      <c r="M8030" s="172">
        <v>127</v>
      </c>
      <c r="N8030" s="172">
        <v>64</v>
      </c>
      <c r="O8030" s="167" t="s">
        <v>133</v>
      </c>
      <c r="P8030" s="260" t="e">
        <f t="shared" si="381"/>
        <v>#NUM!</v>
      </c>
      <c r="S8030" s="272"/>
    </row>
    <row r="8031" spans="1:19">
      <c r="A8031" s="161" t="s">
        <v>9263</v>
      </c>
      <c r="C8031" s="161" t="s">
        <v>133</v>
      </c>
      <c r="F8031" s="163" t="s">
        <v>133</v>
      </c>
      <c r="G8031" s="266" t="s">
        <v>133</v>
      </c>
      <c r="H8031" s="163" t="s">
        <v>133</v>
      </c>
      <c r="I8031" s="163" t="s">
        <v>133</v>
      </c>
      <c r="J8031" s="163" t="s">
        <v>133</v>
      </c>
      <c r="K8031" s="164">
        <f t="shared" si="382"/>
        <v>0</v>
      </c>
      <c r="L8031" s="165">
        <f t="shared" si="383"/>
        <v>0</v>
      </c>
      <c r="M8031" s="172">
        <v>127</v>
      </c>
      <c r="N8031" s="172">
        <v>64</v>
      </c>
      <c r="O8031" s="167" t="s">
        <v>133</v>
      </c>
      <c r="P8031" s="260" t="e">
        <f t="shared" si="381"/>
        <v>#NUM!</v>
      </c>
      <c r="S8031" s="272"/>
    </row>
    <row r="8032" spans="1:19">
      <c r="A8032" s="161" t="s">
        <v>9264</v>
      </c>
      <c r="C8032" s="161" t="s">
        <v>133</v>
      </c>
      <c r="F8032" s="163" t="s">
        <v>133</v>
      </c>
      <c r="G8032" s="266" t="s">
        <v>133</v>
      </c>
      <c r="H8032" s="163" t="s">
        <v>133</v>
      </c>
      <c r="I8032" s="163" t="s">
        <v>133</v>
      </c>
      <c r="J8032" s="163" t="s">
        <v>133</v>
      </c>
      <c r="K8032" s="164">
        <f t="shared" si="382"/>
        <v>0</v>
      </c>
      <c r="L8032" s="165">
        <f t="shared" si="383"/>
        <v>0</v>
      </c>
      <c r="M8032" s="172">
        <v>127</v>
      </c>
      <c r="N8032" s="172">
        <v>64</v>
      </c>
      <c r="O8032" s="167" t="s">
        <v>133</v>
      </c>
      <c r="P8032" s="260" t="e">
        <f t="shared" si="381"/>
        <v>#NUM!</v>
      </c>
      <c r="S8032" s="272"/>
    </row>
    <row r="8033" spans="1:19">
      <c r="A8033" s="161" t="s">
        <v>9265</v>
      </c>
      <c r="C8033" s="161" t="s">
        <v>133</v>
      </c>
      <c r="F8033" s="163" t="s">
        <v>133</v>
      </c>
      <c r="G8033" s="266" t="s">
        <v>133</v>
      </c>
      <c r="H8033" s="163" t="s">
        <v>133</v>
      </c>
      <c r="I8033" s="163" t="s">
        <v>133</v>
      </c>
      <c r="J8033" s="163" t="s">
        <v>133</v>
      </c>
      <c r="K8033" s="164">
        <f t="shared" si="382"/>
        <v>0</v>
      </c>
      <c r="L8033" s="165">
        <f t="shared" si="383"/>
        <v>0</v>
      </c>
      <c r="M8033" s="172">
        <v>127</v>
      </c>
      <c r="N8033" s="172">
        <v>64</v>
      </c>
      <c r="O8033" s="167" t="s">
        <v>133</v>
      </c>
      <c r="P8033" s="260" t="e">
        <f t="shared" si="381"/>
        <v>#NUM!</v>
      </c>
      <c r="S8033" s="272"/>
    </row>
    <row r="8034" spans="1:19">
      <c r="A8034" s="161" t="s">
        <v>9266</v>
      </c>
      <c r="C8034" s="161" t="s">
        <v>133</v>
      </c>
      <c r="F8034" s="163" t="s">
        <v>133</v>
      </c>
      <c r="G8034" s="266" t="s">
        <v>133</v>
      </c>
      <c r="H8034" s="163" t="s">
        <v>133</v>
      </c>
      <c r="I8034" s="163" t="s">
        <v>133</v>
      </c>
      <c r="J8034" s="163" t="s">
        <v>133</v>
      </c>
      <c r="K8034" s="164">
        <f t="shared" si="382"/>
        <v>0</v>
      </c>
      <c r="L8034" s="165">
        <f t="shared" si="383"/>
        <v>0</v>
      </c>
      <c r="M8034" s="172">
        <v>127</v>
      </c>
      <c r="N8034" s="172">
        <v>64</v>
      </c>
      <c r="O8034" s="167" t="s">
        <v>133</v>
      </c>
      <c r="P8034" s="260" t="e">
        <f t="shared" si="381"/>
        <v>#NUM!</v>
      </c>
      <c r="S8034" s="272"/>
    </row>
    <row r="8035" spans="1:19">
      <c r="A8035" s="161" t="s">
        <v>9267</v>
      </c>
      <c r="C8035" s="161" t="s">
        <v>133</v>
      </c>
      <c r="F8035" s="163" t="s">
        <v>133</v>
      </c>
      <c r="G8035" s="266" t="s">
        <v>133</v>
      </c>
      <c r="H8035" s="163" t="s">
        <v>133</v>
      </c>
      <c r="I8035" s="163" t="s">
        <v>133</v>
      </c>
      <c r="J8035" s="163" t="s">
        <v>133</v>
      </c>
      <c r="K8035" s="164">
        <f t="shared" si="382"/>
        <v>0</v>
      </c>
      <c r="L8035" s="165">
        <f t="shared" si="383"/>
        <v>0</v>
      </c>
      <c r="M8035" s="172">
        <v>127</v>
      </c>
      <c r="N8035" s="172">
        <v>64</v>
      </c>
      <c r="O8035" s="167" t="s">
        <v>133</v>
      </c>
      <c r="P8035" s="260" t="e">
        <f t="shared" si="381"/>
        <v>#NUM!</v>
      </c>
      <c r="S8035" s="272"/>
    </row>
    <row r="8036" spans="1:19">
      <c r="A8036" s="161" t="s">
        <v>9268</v>
      </c>
      <c r="C8036" s="161" t="s">
        <v>133</v>
      </c>
      <c r="F8036" s="163" t="s">
        <v>133</v>
      </c>
      <c r="G8036" s="266" t="s">
        <v>133</v>
      </c>
      <c r="H8036" s="163" t="s">
        <v>133</v>
      </c>
      <c r="I8036" s="163" t="s">
        <v>133</v>
      </c>
      <c r="J8036" s="163" t="s">
        <v>133</v>
      </c>
      <c r="K8036" s="164">
        <f t="shared" si="382"/>
        <v>0</v>
      </c>
      <c r="L8036" s="165">
        <f t="shared" si="383"/>
        <v>0</v>
      </c>
      <c r="M8036" s="172">
        <v>127</v>
      </c>
      <c r="N8036" s="172">
        <v>64</v>
      </c>
      <c r="O8036" s="167" t="s">
        <v>133</v>
      </c>
      <c r="P8036" s="260" t="e">
        <f t="shared" si="381"/>
        <v>#NUM!</v>
      </c>
      <c r="S8036" s="272"/>
    </row>
    <row r="8037" spans="1:19">
      <c r="A8037" s="161" t="s">
        <v>9269</v>
      </c>
      <c r="C8037" s="161" t="s">
        <v>133</v>
      </c>
      <c r="F8037" s="163" t="s">
        <v>133</v>
      </c>
      <c r="G8037" s="266" t="s">
        <v>133</v>
      </c>
      <c r="H8037" s="163" t="s">
        <v>133</v>
      </c>
      <c r="I8037" s="163" t="s">
        <v>133</v>
      </c>
      <c r="J8037" s="163" t="s">
        <v>133</v>
      </c>
      <c r="K8037" s="164">
        <f t="shared" si="382"/>
        <v>0</v>
      </c>
      <c r="L8037" s="165">
        <f t="shared" si="383"/>
        <v>0</v>
      </c>
      <c r="M8037" s="172">
        <v>127</v>
      </c>
      <c r="N8037" s="172">
        <v>64</v>
      </c>
      <c r="O8037" s="167" t="s">
        <v>133</v>
      </c>
      <c r="P8037" s="260" t="e">
        <f t="shared" si="381"/>
        <v>#NUM!</v>
      </c>
      <c r="S8037" s="272"/>
    </row>
    <row r="8038" spans="1:19">
      <c r="A8038" s="161" t="s">
        <v>9270</v>
      </c>
      <c r="C8038" s="161" t="s">
        <v>133</v>
      </c>
      <c r="F8038" s="163" t="s">
        <v>133</v>
      </c>
      <c r="G8038" s="266" t="s">
        <v>133</v>
      </c>
      <c r="H8038" s="163" t="s">
        <v>133</v>
      </c>
      <c r="I8038" s="163" t="s">
        <v>133</v>
      </c>
      <c r="J8038" s="163" t="s">
        <v>133</v>
      </c>
      <c r="K8038" s="164">
        <f t="shared" si="382"/>
        <v>0</v>
      </c>
      <c r="L8038" s="165">
        <f t="shared" si="383"/>
        <v>0</v>
      </c>
      <c r="M8038" s="172">
        <v>127</v>
      </c>
      <c r="N8038" s="172">
        <v>64</v>
      </c>
      <c r="O8038" s="167" t="s">
        <v>133</v>
      </c>
      <c r="P8038" s="260" t="e">
        <f t="shared" si="381"/>
        <v>#NUM!</v>
      </c>
      <c r="S8038" s="272"/>
    </row>
    <row r="8039" spans="1:19">
      <c r="A8039" s="161" t="s">
        <v>9271</v>
      </c>
      <c r="C8039" s="161" t="s">
        <v>133</v>
      </c>
      <c r="F8039" s="163" t="s">
        <v>133</v>
      </c>
      <c r="G8039" s="266" t="s">
        <v>133</v>
      </c>
      <c r="H8039" s="163" t="s">
        <v>133</v>
      </c>
      <c r="I8039" s="163" t="s">
        <v>133</v>
      </c>
      <c r="J8039" s="163" t="s">
        <v>133</v>
      </c>
      <c r="K8039" s="164">
        <f t="shared" si="382"/>
        <v>0</v>
      </c>
      <c r="L8039" s="165">
        <f t="shared" si="383"/>
        <v>0</v>
      </c>
      <c r="M8039" s="172">
        <v>127</v>
      </c>
      <c r="N8039" s="172">
        <v>64</v>
      </c>
      <c r="O8039" s="167" t="s">
        <v>133</v>
      </c>
      <c r="P8039" s="260" t="e">
        <f t="shared" si="381"/>
        <v>#NUM!</v>
      </c>
      <c r="S8039" s="272"/>
    </row>
    <row r="8040" spans="1:19">
      <c r="A8040" s="161" t="s">
        <v>9272</v>
      </c>
      <c r="C8040" s="161" t="s">
        <v>133</v>
      </c>
      <c r="F8040" s="163" t="s">
        <v>133</v>
      </c>
      <c r="G8040" s="266" t="s">
        <v>133</v>
      </c>
      <c r="H8040" s="163" t="s">
        <v>133</v>
      </c>
      <c r="I8040" s="163" t="s">
        <v>133</v>
      </c>
      <c r="J8040" s="163" t="s">
        <v>133</v>
      </c>
      <c r="K8040" s="164">
        <f t="shared" si="382"/>
        <v>0</v>
      </c>
      <c r="L8040" s="165">
        <f t="shared" si="383"/>
        <v>0</v>
      </c>
      <c r="M8040" s="172">
        <v>127</v>
      </c>
      <c r="N8040" s="172">
        <v>64</v>
      </c>
      <c r="O8040" s="167" t="s">
        <v>133</v>
      </c>
      <c r="P8040" s="260" t="e">
        <f t="shared" si="381"/>
        <v>#NUM!</v>
      </c>
      <c r="S8040" s="272"/>
    </row>
    <row r="8041" spans="1:19">
      <c r="A8041" s="161" t="s">
        <v>9273</v>
      </c>
      <c r="C8041" s="161" t="s">
        <v>133</v>
      </c>
      <c r="F8041" s="163" t="s">
        <v>133</v>
      </c>
      <c r="G8041" s="266" t="s">
        <v>133</v>
      </c>
      <c r="H8041" s="163" t="s">
        <v>133</v>
      </c>
      <c r="I8041" s="163" t="s">
        <v>133</v>
      </c>
      <c r="J8041" s="163" t="s">
        <v>133</v>
      </c>
      <c r="K8041" s="164">
        <f t="shared" si="382"/>
        <v>0</v>
      </c>
      <c r="L8041" s="165">
        <f t="shared" si="383"/>
        <v>0</v>
      </c>
      <c r="M8041" s="172">
        <v>127</v>
      </c>
      <c r="N8041" s="172">
        <v>64</v>
      </c>
      <c r="O8041" s="167" t="s">
        <v>133</v>
      </c>
      <c r="P8041" s="260" t="e">
        <f t="shared" si="381"/>
        <v>#NUM!</v>
      </c>
      <c r="S8041" s="272"/>
    </row>
    <row r="8042" spans="1:19">
      <c r="A8042" s="161" t="s">
        <v>9274</v>
      </c>
      <c r="C8042" s="161" t="s">
        <v>133</v>
      </c>
      <c r="F8042" s="163" t="s">
        <v>133</v>
      </c>
      <c r="G8042" s="266" t="s">
        <v>133</v>
      </c>
      <c r="H8042" s="163" t="s">
        <v>133</v>
      </c>
      <c r="I8042" s="163" t="s">
        <v>133</v>
      </c>
      <c r="J8042" s="163" t="s">
        <v>133</v>
      </c>
      <c r="K8042" s="164">
        <f t="shared" si="382"/>
        <v>0</v>
      </c>
      <c r="L8042" s="165">
        <f t="shared" si="383"/>
        <v>0</v>
      </c>
      <c r="M8042" s="172">
        <v>127</v>
      </c>
      <c r="N8042" s="172">
        <v>64</v>
      </c>
      <c r="O8042" s="167" t="s">
        <v>133</v>
      </c>
      <c r="P8042" s="260" t="e">
        <f t="shared" si="381"/>
        <v>#NUM!</v>
      </c>
      <c r="S8042" s="272"/>
    </row>
    <row r="8043" spans="1:19">
      <c r="A8043" s="161" t="s">
        <v>9275</v>
      </c>
      <c r="C8043" s="161" t="s">
        <v>133</v>
      </c>
      <c r="F8043" s="163" t="s">
        <v>133</v>
      </c>
      <c r="G8043" s="266" t="s">
        <v>133</v>
      </c>
      <c r="H8043" s="163" t="s">
        <v>133</v>
      </c>
      <c r="I8043" s="163" t="s">
        <v>133</v>
      </c>
      <c r="J8043" s="163" t="s">
        <v>133</v>
      </c>
      <c r="K8043" s="164">
        <f t="shared" si="382"/>
        <v>0</v>
      </c>
      <c r="L8043" s="165">
        <f t="shared" si="383"/>
        <v>0</v>
      </c>
      <c r="M8043" s="172">
        <v>127</v>
      </c>
      <c r="N8043" s="172">
        <v>64</v>
      </c>
      <c r="O8043" s="167" t="s">
        <v>133</v>
      </c>
      <c r="P8043" s="260" t="e">
        <f t="shared" si="381"/>
        <v>#NUM!</v>
      </c>
      <c r="S8043" s="272"/>
    </row>
    <row r="8044" spans="1:19">
      <c r="A8044" s="161" t="s">
        <v>9276</v>
      </c>
      <c r="C8044" s="161" t="s">
        <v>133</v>
      </c>
      <c r="F8044" s="163" t="s">
        <v>133</v>
      </c>
      <c r="G8044" s="266" t="s">
        <v>133</v>
      </c>
      <c r="H8044" s="163" t="s">
        <v>133</v>
      </c>
      <c r="I8044" s="163" t="s">
        <v>133</v>
      </c>
      <c r="J8044" s="163" t="s">
        <v>133</v>
      </c>
      <c r="K8044" s="164">
        <f t="shared" si="382"/>
        <v>0</v>
      </c>
      <c r="L8044" s="165">
        <f t="shared" si="383"/>
        <v>0</v>
      </c>
      <c r="M8044" s="172">
        <v>127</v>
      </c>
      <c r="N8044" s="172">
        <v>64</v>
      </c>
      <c r="O8044" s="167" t="s">
        <v>133</v>
      </c>
      <c r="P8044" s="260" t="e">
        <f t="shared" si="381"/>
        <v>#NUM!</v>
      </c>
      <c r="S8044" s="272"/>
    </row>
    <row r="8045" spans="1:19">
      <c r="A8045" s="161" t="s">
        <v>9277</v>
      </c>
      <c r="C8045" s="161" t="s">
        <v>133</v>
      </c>
      <c r="F8045" s="163" t="s">
        <v>133</v>
      </c>
      <c r="G8045" s="266" t="s">
        <v>133</v>
      </c>
      <c r="H8045" s="163" t="s">
        <v>133</v>
      </c>
      <c r="I8045" s="163" t="s">
        <v>133</v>
      </c>
      <c r="J8045" s="163" t="s">
        <v>133</v>
      </c>
      <c r="K8045" s="164">
        <f t="shared" si="382"/>
        <v>0</v>
      </c>
      <c r="L8045" s="165">
        <f t="shared" si="383"/>
        <v>0</v>
      </c>
      <c r="M8045" s="172">
        <v>127</v>
      </c>
      <c r="N8045" s="172">
        <v>64</v>
      </c>
      <c r="O8045" s="167" t="s">
        <v>133</v>
      </c>
      <c r="P8045" s="260" t="e">
        <f t="shared" si="381"/>
        <v>#NUM!</v>
      </c>
      <c r="S8045" s="272"/>
    </row>
    <row r="8046" spans="1:19">
      <c r="A8046" s="161" t="s">
        <v>9278</v>
      </c>
      <c r="C8046" s="161" t="s">
        <v>133</v>
      </c>
      <c r="F8046" s="163" t="s">
        <v>133</v>
      </c>
      <c r="G8046" s="266" t="s">
        <v>133</v>
      </c>
      <c r="H8046" s="163" t="s">
        <v>133</v>
      </c>
      <c r="I8046" s="163" t="s">
        <v>133</v>
      </c>
      <c r="J8046" s="163" t="s">
        <v>133</v>
      </c>
      <c r="K8046" s="164">
        <f t="shared" si="382"/>
        <v>0</v>
      </c>
      <c r="L8046" s="165">
        <f t="shared" si="383"/>
        <v>0</v>
      </c>
      <c r="M8046" s="172">
        <v>127</v>
      </c>
      <c r="N8046" s="172">
        <v>64</v>
      </c>
      <c r="O8046" s="167" t="s">
        <v>133</v>
      </c>
      <c r="P8046" s="260" t="e">
        <f t="shared" si="381"/>
        <v>#NUM!</v>
      </c>
      <c r="S8046" s="272"/>
    </row>
    <row r="8047" spans="1:19">
      <c r="A8047" s="161" t="s">
        <v>9279</v>
      </c>
      <c r="C8047" s="161" t="s">
        <v>133</v>
      </c>
      <c r="F8047" s="163" t="s">
        <v>133</v>
      </c>
      <c r="G8047" s="266" t="s">
        <v>133</v>
      </c>
      <c r="H8047" s="163" t="s">
        <v>133</v>
      </c>
      <c r="I8047" s="163" t="s">
        <v>133</v>
      </c>
      <c r="J8047" s="163" t="s">
        <v>133</v>
      </c>
      <c r="K8047" s="164">
        <f t="shared" si="382"/>
        <v>0</v>
      </c>
      <c r="L8047" s="165">
        <f t="shared" si="383"/>
        <v>0</v>
      </c>
      <c r="M8047" s="172">
        <v>127</v>
      </c>
      <c r="N8047" s="172">
        <v>64</v>
      </c>
      <c r="O8047" s="167" t="s">
        <v>133</v>
      </c>
      <c r="P8047" s="260" t="e">
        <f t="shared" si="381"/>
        <v>#NUM!</v>
      </c>
      <c r="S8047" s="272"/>
    </row>
    <row r="8048" spans="1:19">
      <c r="A8048" s="161" t="s">
        <v>9280</v>
      </c>
      <c r="C8048" s="161" t="s">
        <v>133</v>
      </c>
      <c r="F8048" s="163" t="s">
        <v>133</v>
      </c>
      <c r="G8048" s="266" t="s">
        <v>133</v>
      </c>
      <c r="H8048" s="163" t="s">
        <v>133</v>
      </c>
      <c r="I8048" s="163" t="s">
        <v>133</v>
      </c>
      <c r="J8048" s="163" t="s">
        <v>133</v>
      </c>
      <c r="K8048" s="164">
        <f t="shared" si="382"/>
        <v>0</v>
      </c>
      <c r="L8048" s="165">
        <f t="shared" si="383"/>
        <v>0</v>
      </c>
      <c r="M8048" s="172">
        <v>127</v>
      </c>
      <c r="N8048" s="172">
        <v>64</v>
      </c>
      <c r="O8048" s="167" t="s">
        <v>133</v>
      </c>
      <c r="P8048" s="260" t="e">
        <f t="shared" si="381"/>
        <v>#NUM!</v>
      </c>
      <c r="S8048" s="272"/>
    </row>
    <row r="8049" spans="1:19">
      <c r="A8049" s="161" t="s">
        <v>9281</v>
      </c>
      <c r="C8049" s="161" t="s">
        <v>133</v>
      </c>
      <c r="F8049" s="163" t="s">
        <v>133</v>
      </c>
      <c r="G8049" s="266" t="s">
        <v>133</v>
      </c>
      <c r="H8049" s="163" t="s">
        <v>133</v>
      </c>
      <c r="I8049" s="163" t="s">
        <v>133</v>
      </c>
      <c r="J8049" s="163" t="s">
        <v>133</v>
      </c>
      <c r="K8049" s="164">
        <f t="shared" si="382"/>
        <v>0</v>
      </c>
      <c r="L8049" s="165">
        <f t="shared" si="383"/>
        <v>0</v>
      </c>
      <c r="M8049" s="172">
        <v>127</v>
      </c>
      <c r="N8049" s="172">
        <v>64</v>
      </c>
      <c r="O8049" s="167" t="s">
        <v>133</v>
      </c>
      <c r="P8049" s="260" t="e">
        <f t="shared" si="381"/>
        <v>#NUM!</v>
      </c>
      <c r="S8049" s="272"/>
    </row>
    <row r="8050" spans="1:19">
      <c r="A8050" s="161" t="s">
        <v>9282</v>
      </c>
      <c r="C8050" s="161" t="s">
        <v>133</v>
      </c>
      <c r="F8050" s="163" t="s">
        <v>133</v>
      </c>
      <c r="G8050" s="266" t="s">
        <v>133</v>
      </c>
      <c r="H8050" s="163" t="s">
        <v>133</v>
      </c>
      <c r="I8050" s="163" t="s">
        <v>133</v>
      </c>
      <c r="J8050" s="163" t="s">
        <v>133</v>
      </c>
      <c r="K8050" s="164">
        <f t="shared" si="382"/>
        <v>0</v>
      </c>
      <c r="L8050" s="165">
        <f t="shared" si="383"/>
        <v>0</v>
      </c>
      <c r="M8050" s="172">
        <v>127</v>
      </c>
      <c r="N8050" s="172">
        <v>64</v>
      </c>
      <c r="O8050" s="167" t="s">
        <v>133</v>
      </c>
      <c r="P8050" s="260" t="e">
        <f t="shared" si="381"/>
        <v>#NUM!</v>
      </c>
      <c r="S8050" s="272"/>
    </row>
    <row r="8051" spans="1:19">
      <c r="A8051" s="161" t="s">
        <v>9283</v>
      </c>
      <c r="C8051" s="161" t="s">
        <v>133</v>
      </c>
      <c r="F8051" s="163" t="s">
        <v>133</v>
      </c>
      <c r="G8051" s="266" t="s">
        <v>133</v>
      </c>
      <c r="H8051" s="163" t="s">
        <v>133</v>
      </c>
      <c r="I8051" s="163" t="s">
        <v>133</v>
      </c>
      <c r="J8051" s="163" t="s">
        <v>133</v>
      </c>
      <c r="K8051" s="164">
        <f t="shared" si="382"/>
        <v>0</v>
      </c>
      <c r="L8051" s="165">
        <f t="shared" si="383"/>
        <v>0</v>
      </c>
      <c r="M8051" s="172">
        <v>127</v>
      </c>
      <c r="N8051" s="172">
        <v>64</v>
      </c>
      <c r="O8051" s="167" t="s">
        <v>133</v>
      </c>
      <c r="P8051" s="260" t="e">
        <f t="shared" si="381"/>
        <v>#NUM!</v>
      </c>
      <c r="S8051" s="272"/>
    </row>
    <row r="8052" spans="1:19">
      <c r="A8052" s="161" t="s">
        <v>9284</v>
      </c>
      <c r="C8052" s="161" t="s">
        <v>133</v>
      </c>
      <c r="F8052" s="163" t="s">
        <v>133</v>
      </c>
      <c r="G8052" s="266" t="s">
        <v>133</v>
      </c>
      <c r="H8052" s="163" t="s">
        <v>133</v>
      </c>
      <c r="I8052" s="163" t="s">
        <v>133</v>
      </c>
      <c r="J8052" s="163" t="s">
        <v>133</v>
      </c>
      <c r="K8052" s="164">
        <f t="shared" si="382"/>
        <v>0</v>
      </c>
      <c r="L8052" s="165">
        <f t="shared" si="383"/>
        <v>0</v>
      </c>
      <c r="M8052" s="172">
        <v>127</v>
      </c>
      <c r="N8052" s="172">
        <v>64</v>
      </c>
      <c r="O8052" s="167" t="s">
        <v>133</v>
      </c>
      <c r="P8052" s="260" t="e">
        <f t="shared" si="381"/>
        <v>#NUM!</v>
      </c>
      <c r="S8052" s="272"/>
    </row>
    <row r="8053" spans="1:19">
      <c r="A8053" s="161" t="s">
        <v>9285</v>
      </c>
      <c r="C8053" s="161" t="s">
        <v>133</v>
      </c>
      <c r="F8053" s="163" t="s">
        <v>133</v>
      </c>
      <c r="G8053" s="266" t="s">
        <v>133</v>
      </c>
      <c r="H8053" s="163" t="s">
        <v>133</v>
      </c>
      <c r="I8053" s="163" t="s">
        <v>133</v>
      </c>
      <c r="J8053" s="163" t="s">
        <v>133</v>
      </c>
      <c r="K8053" s="164">
        <f t="shared" si="382"/>
        <v>0</v>
      </c>
      <c r="L8053" s="165">
        <f t="shared" si="383"/>
        <v>0</v>
      </c>
      <c r="M8053" s="172">
        <v>127</v>
      </c>
      <c r="N8053" s="172">
        <v>64</v>
      </c>
      <c r="O8053" s="167" t="s">
        <v>133</v>
      </c>
      <c r="P8053" s="260" t="e">
        <f t="shared" si="381"/>
        <v>#NUM!</v>
      </c>
      <c r="S8053" s="272"/>
    </row>
    <row r="8054" spans="1:19">
      <c r="A8054" s="161" t="s">
        <v>9286</v>
      </c>
      <c r="C8054" s="161" t="s">
        <v>133</v>
      </c>
      <c r="F8054" s="163" t="s">
        <v>133</v>
      </c>
      <c r="G8054" s="266" t="s">
        <v>133</v>
      </c>
      <c r="H8054" s="163" t="s">
        <v>133</v>
      </c>
      <c r="I8054" s="163" t="s">
        <v>133</v>
      </c>
      <c r="J8054" s="163" t="s">
        <v>133</v>
      </c>
      <c r="K8054" s="164">
        <f t="shared" si="382"/>
        <v>0</v>
      </c>
      <c r="L8054" s="165">
        <f t="shared" si="383"/>
        <v>0</v>
      </c>
      <c r="M8054" s="172">
        <v>127</v>
      </c>
      <c r="N8054" s="172">
        <v>64</v>
      </c>
      <c r="O8054" s="167" t="s">
        <v>133</v>
      </c>
      <c r="P8054" s="260" t="e">
        <f t="shared" si="381"/>
        <v>#NUM!</v>
      </c>
      <c r="S8054" s="272"/>
    </row>
    <row r="8055" spans="1:19">
      <c r="A8055" s="161" t="s">
        <v>9287</v>
      </c>
      <c r="C8055" s="161" t="s">
        <v>133</v>
      </c>
      <c r="F8055" s="163" t="s">
        <v>133</v>
      </c>
      <c r="G8055" s="266" t="s">
        <v>133</v>
      </c>
      <c r="H8055" s="163" t="s">
        <v>133</v>
      </c>
      <c r="I8055" s="163" t="s">
        <v>133</v>
      </c>
      <c r="J8055" s="163" t="s">
        <v>133</v>
      </c>
      <c r="K8055" s="164">
        <f t="shared" si="382"/>
        <v>0</v>
      </c>
      <c r="L8055" s="165">
        <f t="shared" si="383"/>
        <v>0</v>
      </c>
      <c r="M8055" s="172">
        <v>127</v>
      </c>
      <c r="N8055" s="172">
        <v>64</v>
      </c>
      <c r="O8055" s="167" t="s">
        <v>133</v>
      </c>
      <c r="P8055" s="260" t="e">
        <f t="shared" si="381"/>
        <v>#NUM!</v>
      </c>
      <c r="S8055" s="272"/>
    </row>
    <row r="8056" spans="1:19">
      <c r="A8056" s="161" t="s">
        <v>9288</v>
      </c>
      <c r="C8056" s="161" t="s">
        <v>133</v>
      </c>
      <c r="F8056" s="163" t="s">
        <v>133</v>
      </c>
      <c r="G8056" s="266" t="s">
        <v>133</v>
      </c>
      <c r="H8056" s="163" t="s">
        <v>133</v>
      </c>
      <c r="I8056" s="163" t="s">
        <v>133</v>
      </c>
      <c r="J8056" s="163" t="s">
        <v>133</v>
      </c>
      <c r="K8056" s="164">
        <f t="shared" si="382"/>
        <v>0</v>
      </c>
      <c r="L8056" s="165">
        <f t="shared" si="383"/>
        <v>0</v>
      </c>
      <c r="M8056" s="172">
        <v>127</v>
      </c>
      <c r="N8056" s="172">
        <v>64</v>
      </c>
      <c r="O8056" s="167" t="s">
        <v>133</v>
      </c>
      <c r="P8056" s="260" t="e">
        <f t="shared" si="381"/>
        <v>#NUM!</v>
      </c>
      <c r="S8056" s="272"/>
    </row>
    <row r="8057" spans="1:19">
      <c r="A8057" s="161" t="s">
        <v>9289</v>
      </c>
      <c r="C8057" s="161" t="s">
        <v>133</v>
      </c>
      <c r="F8057" s="163" t="s">
        <v>133</v>
      </c>
      <c r="G8057" s="266" t="s">
        <v>133</v>
      </c>
      <c r="H8057" s="163" t="s">
        <v>133</v>
      </c>
      <c r="I8057" s="163" t="s">
        <v>133</v>
      </c>
      <c r="J8057" s="163" t="s">
        <v>133</v>
      </c>
      <c r="K8057" s="164">
        <f t="shared" si="382"/>
        <v>0</v>
      </c>
      <c r="L8057" s="165">
        <f t="shared" si="383"/>
        <v>0</v>
      </c>
      <c r="M8057" s="172">
        <v>127</v>
      </c>
      <c r="N8057" s="172">
        <v>64</v>
      </c>
      <c r="O8057" s="167" t="s">
        <v>133</v>
      </c>
      <c r="P8057" s="260" t="e">
        <f t="shared" si="381"/>
        <v>#NUM!</v>
      </c>
      <c r="S8057" s="272"/>
    </row>
    <row r="8058" spans="1:19">
      <c r="A8058" s="161" t="s">
        <v>9290</v>
      </c>
      <c r="C8058" s="161" t="s">
        <v>133</v>
      </c>
      <c r="F8058" s="163" t="s">
        <v>133</v>
      </c>
      <c r="G8058" s="266" t="s">
        <v>133</v>
      </c>
      <c r="H8058" s="163" t="s">
        <v>133</v>
      </c>
      <c r="I8058" s="163" t="s">
        <v>133</v>
      </c>
      <c r="J8058" s="163" t="s">
        <v>133</v>
      </c>
      <c r="K8058" s="164">
        <f t="shared" si="382"/>
        <v>0</v>
      </c>
      <c r="L8058" s="165">
        <f t="shared" si="383"/>
        <v>0</v>
      </c>
      <c r="M8058" s="172">
        <v>127</v>
      </c>
      <c r="N8058" s="172">
        <v>64</v>
      </c>
      <c r="O8058" s="167" t="s">
        <v>133</v>
      </c>
      <c r="P8058" s="260" t="e">
        <f t="shared" si="381"/>
        <v>#NUM!</v>
      </c>
      <c r="S8058" s="272"/>
    </row>
    <row r="8059" spans="1:19">
      <c r="A8059" s="161" t="s">
        <v>9291</v>
      </c>
      <c r="C8059" s="161" t="s">
        <v>133</v>
      </c>
      <c r="F8059" s="163" t="s">
        <v>133</v>
      </c>
      <c r="G8059" s="266" t="s">
        <v>133</v>
      </c>
      <c r="H8059" s="163" t="s">
        <v>133</v>
      </c>
      <c r="I8059" s="163" t="s">
        <v>133</v>
      </c>
      <c r="J8059" s="163" t="s">
        <v>133</v>
      </c>
      <c r="K8059" s="164">
        <f t="shared" si="382"/>
        <v>0</v>
      </c>
      <c r="L8059" s="165">
        <f t="shared" si="383"/>
        <v>0</v>
      </c>
      <c r="M8059" s="172">
        <v>127</v>
      </c>
      <c r="N8059" s="172">
        <v>64</v>
      </c>
      <c r="O8059" s="167" t="s">
        <v>133</v>
      </c>
      <c r="P8059" s="260" t="e">
        <f t="shared" si="381"/>
        <v>#NUM!</v>
      </c>
      <c r="S8059" s="272"/>
    </row>
    <row r="8060" spans="1:19">
      <c r="A8060" s="161" t="s">
        <v>9292</v>
      </c>
      <c r="C8060" s="161" t="s">
        <v>133</v>
      </c>
      <c r="F8060" s="163" t="s">
        <v>133</v>
      </c>
      <c r="G8060" s="266" t="s">
        <v>133</v>
      </c>
      <c r="H8060" s="163" t="s">
        <v>133</v>
      </c>
      <c r="I8060" s="163" t="s">
        <v>133</v>
      </c>
      <c r="J8060" s="163" t="s">
        <v>133</v>
      </c>
      <c r="K8060" s="164">
        <f t="shared" si="382"/>
        <v>0</v>
      </c>
      <c r="L8060" s="165">
        <f t="shared" si="383"/>
        <v>0</v>
      </c>
      <c r="M8060" s="172">
        <v>127</v>
      </c>
      <c r="N8060" s="172">
        <v>64</v>
      </c>
      <c r="O8060" s="167" t="s">
        <v>133</v>
      </c>
      <c r="P8060" s="260" t="e">
        <f t="shared" si="381"/>
        <v>#NUM!</v>
      </c>
      <c r="S8060" s="272"/>
    </row>
    <row r="8061" spans="1:19">
      <c r="A8061" s="161" t="s">
        <v>9293</v>
      </c>
      <c r="C8061" s="161" t="s">
        <v>133</v>
      </c>
      <c r="F8061" s="163" t="s">
        <v>133</v>
      </c>
      <c r="G8061" s="266" t="s">
        <v>133</v>
      </c>
      <c r="H8061" s="163" t="s">
        <v>133</v>
      </c>
      <c r="I8061" s="163" t="s">
        <v>133</v>
      </c>
      <c r="J8061" s="163" t="s">
        <v>133</v>
      </c>
      <c r="K8061" s="164">
        <f t="shared" si="382"/>
        <v>0</v>
      </c>
      <c r="L8061" s="165">
        <f t="shared" si="383"/>
        <v>0</v>
      </c>
      <c r="M8061" s="172">
        <v>127</v>
      </c>
      <c r="N8061" s="172">
        <v>64</v>
      </c>
      <c r="O8061" s="167" t="s">
        <v>133</v>
      </c>
      <c r="P8061" s="260" t="e">
        <f t="shared" si="381"/>
        <v>#NUM!</v>
      </c>
      <c r="S8061" s="272"/>
    </row>
    <row r="8062" spans="1:19">
      <c r="A8062" s="161" t="s">
        <v>9294</v>
      </c>
      <c r="C8062" s="161" t="s">
        <v>133</v>
      </c>
      <c r="F8062" s="163" t="s">
        <v>133</v>
      </c>
      <c r="G8062" s="266" t="s">
        <v>133</v>
      </c>
      <c r="H8062" s="163" t="s">
        <v>133</v>
      </c>
      <c r="I8062" s="163" t="s">
        <v>133</v>
      </c>
      <c r="J8062" s="163" t="s">
        <v>133</v>
      </c>
      <c r="K8062" s="164">
        <f t="shared" si="382"/>
        <v>0</v>
      </c>
      <c r="L8062" s="165">
        <f t="shared" si="383"/>
        <v>0</v>
      </c>
      <c r="M8062" s="172">
        <v>127</v>
      </c>
      <c r="N8062" s="172">
        <v>64</v>
      </c>
      <c r="O8062" s="167" t="s">
        <v>133</v>
      </c>
      <c r="P8062" s="260" t="e">
        <f t="shared" si="381"/>
        <v>#NUM!</v>
      </c>
      <c r="S8062" s="272"/>
    </row>
    <row r="8063" spans="1:19">
      <c r="A8063" s="161" t="s">
        <v>9295</v>
      </c>
      <c r="C8063" s="161" t="s">
        <v>133</v>
      </c>
      <c r="F8063" s="163" t="s">
        <v>133</v>
      </c>
      <c r="G8063" s="266" t="s">
        <v>133</v>
      </c>
      <c r="H8063" s="163" t="s">
        <v>133</v>
      </c>
      <c r="I8063" s="163" t="s">
        <v>133</v>
      </c>
      <c r="J8063" s="163" t="s">
        <v>133</v>
      </c>
      <c r="K8063" s="164">
        <f t="shared" si="382"/>
        <v>0</v>
      </c>
      <c r="L8063" s="165">
        <f t="shared" si="383"/>
        <v>0</v>
      </c>
      <c r="M8063" s="172">
        <v>127</v>
      </c>
      <c r="N8063" s="172">
        <v>64</v>
      </c>
      <c r="O8063" s="167" t="s">
        <v>133</v>
      </c>
      <c r="P8063" s="260" t="e">
        <f t="shared" si="381"/>
        <v>#NUM!</v>
      </c>
      <c r="S8063" s="272"/>
    </row>
    <row r="8064" spans="1:19">
      <c r="A8064" s="161" t="s">
        <v>9296</v>
      </c>
      <c r="C8064" s="161" t="s">
        <v>133</v>
      </c>
      <c r="F8064" s="163" t="s">
        <v>133</v>
      </c>
      <c r="G8064" s="266" t="s">
        <v>133</v>
      </c>
      <c r="H8064" s="163" t="s">
        <v>133</v>
      </c>
      <c r="I8064" s="163" t="s">
        <v>133</v>
      </c>
      <c r="J8064" s="163" t="s">
        <v>133</v>
      </c>
      <c r="K8064" s="164">
        <f t="shared" si="382"/>
        <v>0</v>
      </c>
      <c r="L8064" s="165">
        <f t="shared" si="383"/>
        <v>0</v>
      </c>
      <c r="M8064" s="172">
        <v>127</v>
      </c>
      <c r="N8064" s="172">
        <v>64</v>
      </c>
      <c r="O8064" s="167" t="s">
        <v>133</v>
      </c>
      <c r="P8064" s="260" t="e">
        <f t="shared" si="381"/>
        <v>#NUM!</v>
      </c>
      <c r="S8064" s="272"/>
    </row>
    <row r="8065" spans="1:19">
      <c r="A8065" s="161" t="s">
        <v>9297</v>
      </c>
      <c r="C8065" s="161" t="s">
        <v>133</v>
      </c>
      <c r="F8065" s="163" t="s">
        <v>133</v>
      </c>
      <c r="G8065" s="266" t="s">
        <v>133</v>
      </c>
      <c r="H8065" s="163" t="s">
        <v>133</v>
      </c>
      <c r="I8065" s="163" t="s">
        <v>133</v>
      </c>
      <c r="J8065" s="163" t="s">
        <v>133</v>
      </c>
      <c r="K8065" s="164">
        <f t="shared" si="382"/>
        <v>0</v>
      </c>
      <c r="L8065" s="165">
        <f t="shared" si="383"/>
        <v>0</v>
      </c>
      <c r="M8065" s="172">
        <v>127</v>
      </c>
      <c r="N8065" s="172">
        <v>64</v>
      </c>
      <c r="O8065" s="167" t="s">
        <v>133</v>
      </c>
      <c r="P8065" s="260" t="e">
        <f t="shared" si="381"/>
        <v>#NUM!</v>
      </c>
      <c r="S8065" s="272"/>
    </row>
    <row r="8066" spans="1:19">
      <c r="A8066" s="161" t="s">
        <v>9298</v>
      </c>
      <c r="C8066" s="161" t="s">
        <v>133</v>
      </c>
      <c r="F8066" s="163" t="s">
        <v>133</v>
      </c>
      <c r="G8066" s="266" t="s">
        <v>133</v>
      </c>
      <c r="H8066" s="163" t="s">
        <v>133</v>
      </c>
      <c r="I8066" s="163" t="s">
        <v>133</v>
      </c>
      <c r="J8066" s="163" t="s">
        <v>133</v>
      </c>
      <c r="K8066" s="164">
        <f t="shared" si="382"/>
        <v>0</v>
      </c>
      <c r="L8066" s="165">
        <f t="shared" si="383"/>
        <v>0</v>
      </c>
      <c r="M8066" s="172">
        <v>127</v>
      </c>
      <c r="N8066" s="172">
        <v>64</v>
      </c>
      <c r="O8066" s="167" t="s">
        <v>133</v>
      </c>
      <c r="P8066" s="260" t="e">
        <f t="shared" si="381"/>
        <v>#NUM!</v>
      </c>
      <c r="S8066" s="272"/>
    </row>
    <row r="8067" spans="1:19">
      <c r="A8067" s="161" t="s">
        <v>9299</v>
      </c>
      <c r="C8067" s="161" t="s">
        <v>133</v>
      </c>
      <c r="F8067" s="163" t="s">
        <v>133</v>
      </c>
      <c r="G8067" s="266" t="s">
        <v>133</v>
      </c>
      <c r="H8067" s="163" t="s">
        <v>133</v>
      </c>
      <c r="I8067" s="163" t="s">
        <v>133</v>
      </c>
      <c r="J8067" s="163" t="s">
        <v>133</v>
      </c>
      <c r="K8067" s="164">
        <f t="shared" si="382"/>
        <v>0</v>
      </c>
      <c r="L8067" s="165">
        <f t="shared" si="383"/>
        <v>0</v>
      </c>
      <c r="M8067" s="172">
        <v>127</v>
      </c>
      <c r="N8067" s="172">
        <v>64</v>
      </c>
      <c r="O8067" s="167" t="s">
        <v>133</v>
      </c>
      <c r="P8067" s="260" t="e">
        <f t="shared" si="381"/>
        <v>#NUM!</v>
      </c>
      <c r="S8067" s="272"/>
    </row>
    <row r="8068" spans="1:19">
      <c r="A8068" s="161" t="s">
        <v>9300</v>
      </c>
      <c r="C8068" s="161" t="s">
        <v>133</v>
      </c>
      <c r="F8068" s="163" t="s">
        <v>133</v>
      </c>
      <c r="G8068" s="266" t="s">
        <v>133</v>
      </c>
      <c r="H8068" s="163" t="s">
        <v>133</v>
      </c>
      <c r="I8068" s="163" t="s">
        <v>133</v>
      </c>
      <c r="J8068" s="163" t="s">
        <v>133</v>
      </c>
      <c r="K8068" s="164">
        <f t="shared" si="382"/>
        <v>0</v>
      </c>
      <c r="L8068" s="165">
        <f t="shared" si="383"/>
        <v>0</v>
      </c>
      <c r="M8068" s="172">
        <v>127</v>
      </c>
      <c r="N8068" s="172">
        <v>64</v>
      </c>
      <c r="O8068" s="167" t="s">
        <v>133</v>
      </c>
      <c r="P8068" s="260" t="e">
        <f t="shared" si="381"/>
        <v>#NUM!</v>
      </c>
      <c r="S8068" s="272"/>
    </row>
    <row r="8069" spans="1:19">
      <c r="A8069" s="161" t="s">
        <v>9301</v>
      </c>
      <c r="C8069" s="161" t="s">
        <v>133</v>
      </c>
      <c r="F8069" s="163" t="s">
        <v>133</v>
      </c>
      <c r="G8069" s="266" t="s">
        <v>133</v>
      </c>
      <c r="H8069" s="163" t="s">
        <v>133</v>
      </c>
      <c r="I8069" s="163" t="s">
        <v>133</v>
      </c>
      <c r="J8069" s="163" t="s">
        <v>133</v>
      </c>
      <c r="K8069" s="164">
        <f t="shared" si="382"/>
        <v>0</v>
      </c>
      <c r="L8069" s="165">
        <f t="shared" si="383"/>
        <v>0</v>
      </c>
      <c r="M8069" s="172">
        <v>127</v>
      </c>
      <c r="N8069" s="172">
        <v>64</v>
      </c>
      <c r="O8069" s="167" t="s">
        <v>133</v>
      </c>
      <c r="P8069" s="260" t="e">
        <f t="shared" si="381"/>
        <v>#NUM!</v>
      </c>
      <c r="S8069" s="272"/>
    </row>
    <row r="8070" spans="1:19">
      <c r="A8070" s="161" t="s">
        <v>9302</v>
      </c>
      <c r="C8070" s="161" t="s">
        <v>133</v>
      </c>
      <c r="F8070" s="163" t="s">
        <v>133</v>
      </c>
      <c r="G8070" s="266" t="s">
        <v>133</v>
      </c>
      <c r="H8070" s="163" t="s">
        <v>133</v>
      </c>
      <c r="I8070" s="163" t="s">
        <v>133</v>
      </c>
      <c r="J8070" s="163" t="s">
        <v>133</v>
      </c>
      <c r="K8070" s="164">
        <f t="shared" si="382"/>
        <v>0</v>
      </c>
      <c r="L8070" s="165">
        <f t="shared" si="383"/>
        <v>0</v>
      </c>
      <c r="M8070" s="172">
        <v>127</v>
      </c>
      <c r="N8070" s="172">
        <v>64</v>
      </c>
      <c r="O8070" s="167" t="s">
        <v>133</v>
      </c>
      <c r="P8070" s="260" t="e">
        <f t="shared" si="381"/>
        <v>#NUM!</v>
      </c>
      <c r="S8070" s="272"/>
    </row>
    <row r="8071" spans="1:19">
      <c r="A8071" s="161" t="s">
        <v>9303</v>
      </c>
      <c r="C8071" s="161" t="s">
        <v>133</v>
      </c>
      <c r="F8071" s="163" t="s">
        <v>133</v>
      </c>
      <c r="G8071" s="266" t="s">
        <v>133</v>
      </c>
      <c r="H8071" s="163" t="s">
        <v>133</v>
      </c>
      <c r="I8071" s="163" t="s">
        <v>133</v>
      </c>
      <c r="J8071" s="163" t="s">
        <v>133</v>
      </c>
      <c r="K8071" s="164">
        <f t="shared" si="382"/>
        <v>0</v>
      </c>
      <c r="L8071" s="165">
        <f t="shared" si="383"/>
        <v>0</v>
      </c>
      <c r="M8071" s="172">
        <v>127</v>
      </c>
      <c r="N8071" s="172">
        <v>64</v>
      </c>
      <c r="O8071" s="167" t="s">
        <v>133</v>
      </c>
      <c r="P8071" s="260" t="e">
        <f t="shared" si="381"/>
        <v>#NUM!</v>
      </c>
      <c r="S8071" s="272"/>
    </row>
    <row r="8072" spans="1:19">
      <c r="A8072" s="161" t="s">
        <v>9304</v>
      </c>
      <c r="C8072" s="161" t="s">
        <v>133</v>
      </c>
      <c r="F8072" s="163" t="s">
        <v>133</v>
      </c>
      <c r="G8072" s="266" t="s">
        <v>133</v>
      </c>
      <c r="H8072" s="163" t="s">
        <v>133</v>
      </c>
      <c r="I8072" s="163" t="s">
        <v>133</v>
      </c>
      <c r="J8072" s="163" t="s">
        <v>133</v>
      </c>
      <c r="K8072" s="164">
        <f t="shared" si="382"/>
        <v>0</v>
      </c>
      <c r="L8072" s="165">
        <f t="shared" si="383"/>
        <v>0</v>
      </c>
      <c r="M8072" s="172">
        <v>127</v>
      </c>
      <c r="N8072" s="172">
        <v>64</v>
      </c>
      <c r="O8072" s="167" t="s">
        <v>133</v>
      </c>
      <c r="P8072" s="260" t="e">
        <f t="shared" si="381"/>
        <v>#NUM!</v>
      </c>
      <c r="S8072" s="272"/>
    </row>
    <row r="8073" spans="1:19">
      <c r="A8073" s="161" t="s">
        <v>9305</v>
      </c>
      <c r="C8073" s="161" t="s">
        <v>133</v>
      </c>
      <c r="F8073" s="163" t="s">
        <v>133</v>
      </c>
      <c r="G8073" s="266" t="s">
        <v>133</v>
      </c>
      <c r="H8073" s="163" t="s">
        <v>133</v>
      </c>
      <c r="I8073" s="163" t="s">
        <v>133</v>
      </c>
      <c r="J8073" s="163" t="s">
        <v>133</v>
      </c>
      <c r="K8073" s="164">
        <f t="shared" si="382"/>
        <v>0</v>
      </c>
      <c r="L8073" s="165">
        <f t="shared" si="383"/>
        <v>0</v>
      </c>
      <c r="M8073" s="172">
        <v>127</v>
      </c>
      <c r="N8073" s="172">
        <v>64</v>
      </c>
      <c r="O8073" s="167" t="s">
        <v>133</v>
      </c>
      <c r="P8073" s="260" t="e">
        <f t="shared" si="381"/>
        <v>#NUM!</v>
      </c>
      <c r="S8073" s="272"/>
    </row>
    <row r="8074" spans="1:19">
      <c r="A8074" s="161" t="s">
        <v>9306</v>
      </c>
      <c r="C8074" s="161" t="s">
        <v>133</v>
      </c>
      <c r="F8074" s="163" t="s">
        <v>133</v>
      </c>
      <c r="G8074" s="266" t="s">
        <v>133</v>
      </c>
      <c r="H8074" s="163" t="s">
        <v>133</v>
      </c>
      <c r="I8074" s="163" t="s">
        <v>133</v>
      </c>
      <c r="J8074" s="163" t="s">
        <v>133</v>
      </c>
      <c r="K8074" s="164">
        <f t="shared" si="382"/>
        <v>0</v>
      </c>
      <c r="L8074" s="165">
        <f t="shared" si="383"/>
        <v>0</v>
      </c>
      <c r="M8074" s="172">
        <v>127</v>
      </c>
      <c r="N8074" s="172">
        <v>64</v>
      </c>
      <c r="O8074" s="167" t="s">
        <v>133</v>
      </c>
      <c r="P8074" s="260" t="e">
        <f t="shared" si="381"/>
        <v>#NUM!</v>
      </c>
      <c r="S8074" s="272"/>
    </row>
    <row r="8075" spans="1:19">
      <c r="A8075" s="161" t="s">
        <v>9307</v>
      </c>
      <c r="C8075" s="161" t="s">
        <v>133</v>
      </c>
      <c r="F8075" s="163" t="s">
        <v>133</v>
      </c>
      <c r="G8075" s="266" t="s">
        <v>133</v>
      </c>
      <c r="H8075" s="163" t="s">
        <v>133</v>
      </c>
      <c r="I8075" s="163" t="s">
        <v>133</v>
      </c>
      <c r="J8075" s="163" t="s">
        <v>133</v>
      </c>
      <c r="K8075" s="164">
        <f t="shared" si="382"/>
        <v>0</v>
      </c>
      <c r="L8075" s="165">
        <f t="shared" si="383"/>
        <v>0</v>
      </c>
      <c r="M8075" s="172">
        <v>127</v>
      </c>
      <c r="N8075" s="172">
        <v>64</v>
      </c>
      <c r="O8075" s="167" t="s">
        <v>133</v>
      </c>
      <c r="P8075" s="260" t="e">
        <f t="shared" si="381"/>
        <v>#NUM!</v>
      </c>
      <c r="S8075" s="272"/>
    </row>
    <row r="8076" spans="1:19">
      <c r="A8076" s="161" t="s">
        <v>9308</v>
      </c>
      <c r="C8076" s="161" t="s">
        <v>133</v>
      </c>
      <c r="F8076" s="163" t="s">
        <v>133</v>
      </c>
      <c r="G8076" s="266" t="s">
        <v>133</v>
      </c>
      <c r="H8076" s="163" t="s">
        <v>133</v>
      </c>
      <c r="I8076" s="163" t="s">
        <v>133</v>
      </c>
      <c r="J8076" s="163" t="s">
        <v>133</v>
      </c>
      <c r="K8076" s="164">
        <f t="shared" si="382"/>
        <v>0</v>
      </c>
      <c r="L8076" s="165">
        <f t="shared" si="383"/>
        <v>0</v>
      </c>
      <c r="M8076" s="172">
        <v>127</v>
      </c>
      <c r="N8076" s="172">
        <v>64</v>
      </c>
      <c r="O8076" s="167" t="s">
        <v>133</v>
      </c>
      <c r="P8076" s="260" t="e">
        <f t="shared" si="381"/>
        <v>#NUM!</v>
      </c>
      <c r="S8076" s="272"/>
    </row>
    <row r="8077" spans="1:19">
      <c r="A8077" s="161" t="s">
        <v>9309</v>
      </c>
      <c r="C8077" s="161" t="s">
        <v>133</v>
      </c>
      <c r="F8077" s="163" t="s">
        <v>133</v>
      </c>
      <c r="G8077" s="266" t="s">
        <v>133</v>
      </c>
      <c r="H8077" s="163" t="s">
        <v>133</v>
      </c>
      <c r="I8077" s="163" t="s">
        <v>133</v>
      </c>
      <c r="J8077" s="163" t="s">
        <v>133</v>
      </c>
      <c r="K8077" s="164">
        <f t="shared" si="382"/>
        <v>0</v>
      </c>
      <c r="L8077" s="165">
        <f t="shared" si="383"/>
        <v>0</v>
      </c>
      <c r="M8077" s="172">
        <v>127</v>
      </c>
      <c r="N8077" s="172">
        <v>64</v>
      </c>
      <c r="O8077" s="167" t="s">
        <v>133</v>
      </c>
      <c r="P8077" s="260" t="e">
        <f t="shared" si="381"/>
        <v>#NUM!</v>
      </c>
      <c r="S8077" s="272"/>
    </row>
    <row r="8078" spans="1:19">
      <c r="A8078" s="161" t="s">
        <v>9310</v>
      </c>
      <c r="C8078" s="161" t="s">
        <v>133</v>
      </c>
      <c r="F8078" s="163" t="s">
        <v>133</v>
      </c>
      <c r="G8078" s="266" t="s">
        <v>133</v>
      </c>
      <c r="H8078" s="163" t="s">
        <v>133</v>
      </c>
      <c r="I8078" s="163" t="s">
        <v>133</v>
      </c>
      <c r="J8078" s="163" t="s">
        <v>133</v>
      </c>
      <c r="K8078" s="164">
        <f t="shared" si="382"/>
        <v>0</v>
      </c>
      <c r="L8078" s="165">
        <f t="shared" si="383"/>
        <v>0</v>
      </c>
      <c r="M8078" s="172">
        <v>127</v>
      </c>
      <c r="N8078" s="172">
        <v>64</v>
      </c>
      <c r="O8078" s="167" t="s">
        <v>133</v>
      </c>
      <c r="P8078" s="260" t="e">
        <f t="shared" si="381"/>
        <v>#NUM!</v>
      </c>
      <c r="S8078" s="272"/>
    </row>
    <row r="8079" spans="1:19">
      <c r="A8079" s="161" t="s">
        <v>9311</v>
      </c>
      <c r="C8079" s="161" t="s">
        <v>133</v>
      </c>
      <c r="F8079" s="163" t="s">
        <v>133</v>
      </c>
      <c r="G8079" s="266" t="s">
        <v>133</v>
      </c>
      <c r="H8079" s="163" t="s">
        <v>133</v>
      </c>
      <c r="I8079" s="163" t="s">
        <v>133</v>
      </c>
      <c r="J8079" s="163" t="s">
        <v>133</v>
      </c>
      <c r="K8079" s="164">
        <f t="shared" si="382"/>
        <v>0</v>
      </c>
      <c r="L8079" s="165">
        <f t="shared" si="383"/>
        <v>0</v>
      </c>
      <c r="M8079" s="172">
        <v>127</v>
      </c>
      <c r="N8079" s="172">
        <v>64</v>
      </c>
      <c r="O8079" s="167" t="s">
        <v>133</v>
      </c>
      <c r="P8079" s="260" t="e">
        <f t="shared" ref="P8079:P8142" si="384">MEDIAN(Q8079:R8079)</f>
        <v>#NUM!</v>
      </c>
      <c r="S8079" s="272"/>
    </row>
    <row r="8080" spans="1:19">
      <c r="A8080" s="161" t="s">
        <v>9312</v>
      </c>
      <c r="C8080" s="161" t="s">
        <v>133</v>
      </c>
      <c r="F8080" s="163" t="s">
        <v>133</v>
      </c>
      <c r="G8080" s="266" t="s">
        <v>133</v>
      </c>
      <c r="H8080" s="163" t="s">
        <v>133</v>
      </c>
      <c r="I8080" s="163" t="s">
        <v>133</v>
      </c>
      <c r="J8080" s="163" t="s">
        <v>133</v>
      </c>
      <c r="K8080" s="164">
        <f t="shared" ref="K8080:K8143" si="385">IF(OR(D8080="n/a",D8080="nd"),0,D8080)+IF(OR(I8080="n/a",I8080="nd"),0,I8080)</f>
        <v>0</v>
      </c>
      <c r="L8080" s="165">
        <f t="shared" ref="L8080:L8143" si="386">SQRT(SUMSQ(IF(OR(E8080="n/a",E8080="nd"),0,E8080),IF(OR(F8080="n/a",F8080="nd"),0,F8080),IF(OR(J8080="n/a",J8080="nd"),0,J8080)))</f>
        <v>0</v>
      </c>
      <c r="M8080" s="172">
        <v>127</v>
      </c>
      <c r="N8080" s="172">
        <v>64</v>
      </c>
      <c r="O8080" s="167" t="s">
        <v>133</v>
      </c>
      <c r="P8080" s="260" t="e">
        <f t="shared" si="384"/>
        <v>#NUM!</v>
      </c>
      <c r="S8080" s="272"/>
    </row>
    <row r="8081" spans="1:19">
      <c r="A8081" s="161" t="s">
        <v>9313</v>
      </c>
      <c r="C8081" s="161" t="s">
        <v>133</v>
      </c>
      <c r="F8081" s="163" t="s">
        <v>133</v>
      </c>
      <c r="G8081" s="266" t="s">
        <v>133</v>
      </c>
      <c r="H8081" s="163" t="s">
        <v>133</v>
      </c>
      <c r="I8081" s="163" t="s">
        <v>133</v>
      </c>
      <c r="J8081" s="163" t="s">
        <v>133</v>
      </c>
      <c r="K8081" s="164">
        <f t="shared" si="385"/>
        <v>0</v>
      </c>
      <c r="L8081" s="165">
        <f t="shared" si="386"/>
        <v>0</v>
      </c>
      <c r="M8081" s="172">
        <v>127</v>
      </c>
      <c r="N8081" s="172">
        <v>64</v>
      </c>
      <c r="O8081" s="167" t="s">
        <v>133</v>
      </c>
      <c r="P8081" s="260" t="e">
        <f t="shared" si="384"/>
        <v>#NUM!</v>
      </c>
      <c r="S8081" s="272"/>
    </row>
    <row r="8082" spans="1:19">
      <c r="A8082" s="161" t="s">
        <v>9314</v>
      </c>
      <c r="C8082" s="161" t="s">
        <v>133</v>
      </c>
      <c r="F8082" s="163" t="s">
        <v>133</v>
      </c>
      <c r="G8082" s="266" t="s">
        <v>133</v>
      </c>
      <c r="H8082" s="163" t="s">
        <v>133</v>
      </c>
      <c r="I8082" s="163" t="s">
        <v>133</v>
      </c>
      <c r="J8082" s="163" t="s">
        <v>133</v>
      </c>
      <c r="K8082" s="164">
        <f t="shared" si="385"/>
        <v>0</v>
      </c>
      <c r="L8082" s="165">
        <f t="shared" si="386"/>
        <v>0</v>
      </c>
      <c r="M8082" s="172">
        <v>127</v>
      </c>
      <c r="N8082" s="172">
        <v>64</v>
      </c>
      <c r="O8082" s="167" t="s">
        <v>133</v>
      </c>
      <c r="P8082" s="260" t="e">
        <f t="shared" si="384"/>
        <v>#NUM!</v>
      </c>
      <c r="S8082" s="272"/>
    </row>
    <row r="8083" spans="1:19">
      <c r="A8083" s="161" t="s">
        <v>9315</v>
      </c>
      <c r="C8083" s="161" t="s">
        <v>133</v>
      </c>
      <c r="F8083" s="163" t="s">
        <v>133</v>
      </c>
      <c r="G8083" s="266" t="s">
        <v>133</v>
      </c>
      <c r="H8083" s="163" t="s">
        <v>133</v>
      </c>
      <c r="I8083" s="163" t="s">
        <v>133</v>
      </c>
      <c r="J8083" s="163" t="s">
        <v>133</v>
      </c>
      <c r="K8083" s="164">
        <f t="shared" si="385"/>
        <v>0</v>
      </c>
      <c r="L8083" s="165">
        <f t="shared" si="386"/>
        <v>0</v>
      </c>
      <c r="M8083" s="172">
        <v>127</v>
      </c>
      <c r="N8083" s="172">
        <v>64</v>
      </c>
      <c r="O8083" s="167" t="s">
        <v>133</v>
      </c>
      <c r="P8083" s="260" t="e">
        <f t="shared" si="384"/>
        <v>#NUM!</v>
      </c>
      <c r="S8083" s="272"/>
    </row>
    <row r="8084" spans="1:19">
      <c r="A8084" s="161" t="s">
        <v>9316</v>
      </c>
      <c r="C8084" s="161" t="s">
        <v>133</v>
      </c>
      <c r="F8084" s="163" t="s">
        <v>133</v>
      </c>
      <c r="G8084" s="266" t="s">
        <v>133</v>
      </c>
      <c r="H8084" s="163" t="s">
        <v>133</v>
      </c>
      <c r="I8084" s="163" t="s">
        <v>133</v>
      </c>
      <c r="J8084" s="163" t="s">
        <v>133</v>
      </c>
      <c r="K8084" s="164">
        <f t="shared" si="385"/>
        <v>0</v>
      </c>
      <c r="L8084" s="165">
        <f t="shared" si="386"/>
        <v>0</v>
      </c>
      <c r="M8084" s="172">
        <v>127</v>
      </c>
      <c r="N8084" s="172">
        <v>64</v>
      </c>
      <c r="O8084" s="167" t="s">
        <v>133</v>
      </c>
      <c r="P8084" s="260" t="e">
        <f t="shared" si="384"/>
        <v>#NUM!</v>
      </c>
      <c r="S8084" s="272"/>
    </row>
    <row r="8085" spans="1:19">
      <c r="A8085" s="161" t="s">
        <v>9317</v>
      </c>
      <c r="C8085" s="161" t="s">
        <v>133</v>
      </c>
      <c r="F8085" s="163" t="s">
        <v>133</v>
      </c>
      <c r="G8085" s="266" t="s">
        <v>133</v>
      </c>
      <c r="H8085" s="163" t="s">
        <v>133</v>
      </c>
      <c r="I8085" s="163" t="s">
        <v>133</v>
      </c>
      <c r="J8085" s="163" t="s">
        <v>133</v>
      </c>
      <c r="K8085" s="164">
        <f t="shared" si="385"/>
        <v>0</v>
      </c>
      <c r="L8085" s="165">
        <f t="shared" si="386"/>
        <v>0</v>
      </c>
      <c r="M8085" s="172">
        <v>127</v>
      </c>
      <c r="N8085" s="172">
        <v>64</v>
      </c>
      <c r="O8085" s="167" t="s">
        <v>133</v>
      </c>
      <c r="P8085" s="260" t="e">
        <f t="shared" si="384"/>
        <v>#NUM!</v>
      </c>
      <c r="S8085" s="272"/>
    </row>
    <row r="8086" spans="1:19">
      <c r="A8086" s="161" t="s">
        <v>9318</v>
      </c>
      <c r="C8086" s="161" t="s">
        <v>133</v>
      </c>
      <c r="F8086" s="163" t="s">
        <v>133</v>
      </c>
      <c r="G8086" s="266" t="s">
        <v>133</v>
      </c>
      <c r="H8086" s="163" t="s">
        <v>133</v>
      </c>
      <c r="I8086" s="163" t="s">
        <v>133</v>
      </c>
      <c r="J8086" s="163" t="s">
        <v>133</v>
      </c>
      <c r="K8086" s="164">
        <f t="shared" si="385"/>
        <v>0</v>
      </c>
      <c r="L8086" s="165">
        <f t="shared" si="386"/>
        <v>0</v>
      </c>
      <c r="M8086" s="172">
        <v>127</v>
      </c>
      <c r="N8086" s="172">
        <v>64</v>
      </c>
      <c r="O8086" s="167" t="s">
        <v>133</v>
      </c>
      <c r="P8086" s="260" t="e">
        <f t="shared" si="384"/>
        <v>#NUM!</v>
      </c>
      <c r="S8086" s="272"/>
    </row>
    <row r="8087" spans="1:19">
      <c r="A8087" s="161" t="s">
        <v>9319</v>
      </c>
      <c r="C8087" s="161" t="s">
        <v>133</v>
      </c>
      <c r="F8087" s="163" t="s">
        <v>133</v>
      </c>
      <c r="G8087" s="266" t="s">
        <v>133</v>
      </c>
      <c r="H8087" s="163" t="s">
        <v>133</v>
      </c>
      <c r="I8087" s="163" t="s">
        <v>133</v>
      </c>
      <c r="J8087" s="163" t="s">
        <v>133</v>
      </c>
      <c r="K8087" s="164">
        <f t="shared" si="385"/>
        <v>0</v>
      </c>
      <c r="L8087" s="165">
        <f t="shared" si="386"/>
        <v>0</v>
      </c>
      <c r="M8087" s="172">
        <v>127</v>
      </c>
      <c r="N8087" s="172">
        <v>64</v>
      </c>
      <c r="O8087" s="167" t="s">
        <v>133</v>
      </c>
      <c r="P8087" s="260" t="e">
        <f t="shared" si="384"/>
        <v>#NUM!</v>
      </c>
      <c r="S8087" s="272"/>
    </row>
    <row r="8088" spans="1:19">
      <c r="A8088" s="161" t="s">
        <v>9320</v>
      </c>
      <c r="C8088" s="161" t="s">
        <v>133</v>
      </c>
      <c r="F8088" s="163" t="s">
        <v>133</v>
      </c>
      <c r="G8088" s="266" t="s">
        <v>133</v>
      </c>
      <c r="H8088" s="163" t="s">
        <v>133</v>
      </c>
      <c r="I8088" s="163" t="s">
        <v>133</v>
      </c>
      <c r="J8088" s="163" t="s">
        <v>133</v>
      </c>
      <c r="K8088" s="164">
        <f t="shared" si="385"/>
        <v>0</v>
      </c>
      <c r="L8088" s="165">
        <f t="shared" si="386"/>
        <v>0</v>
      </c>
      <c r="M8088" s="172">
        <v>127</v>
      </c>
      <c r="N8088" s="172">
        <v>64</v>
      </c>
      <c r="O8088" s="167" t="s">
        <v>133</v>
      </c>
      <c r="P8088" s="260" t="e">
        <f t="shared" si="384"/>
        <v>#NUM!</v>
      </c>
      <c r="S8088" s="272"/>
    </row>
    <row r="8089" spans="1:19">
      <c r="A8089" s="161" t="s">
        <v>9321</v>
      </c>
      <c r="C8089" s="161" t="s">
        <v>133</v>
      </c>
      <c r="F8089" s="163" t="s">
        <v>133</v>
      </c>
      <c r="G8089" s="266" t="s">
        <v>133</v>
      </c>
      <c r="H8089" s="163" t="s">
        <v>133</v>
      </c>
      <c r="I8089" s="163" t="s">
        <v>133</v>
      </c>
      <c r="J8089" s="163" t="s">
        <v>133</v>
      </c>
      <c r="K8089" s="164">
        <f t="shared" si="385"/>
        <v>0</v>
      </c>
      <c r="L8089" s="165">
        <f t="shared" si="386"/>
        <v>0</v>
      </c>
      <c r="M8089" s="172">
        <v>127</v>
      </c>
      <c r="N8089" s="172">
        <v>64</v>
      </c>
      <c r="O8089" s="167" t="s">
        <v>133</v>
      </c>
      <c r="P8089" s="260" t="e">
        <f t="shared" si="384"/>
        <v>#NUM!</v>
      </c>
      <c r="S8089" s="272"/>
    </row>
    <row r="8090" spans="1:19">
      <c r="A8090" s="161" t="s">
        <v>9322</v>
      </c>
      <c r="C8090" s="161" t="s">
        <v>133</v>
      </c>
      <c r="F8090" s="163" t="s">
        <v>133</v>
      </c>
      <c r="G8090" s="266" t="s">
        <v>133</v>
      </c>
      <c r="H8090" s="163" t="s">
        <v>133</v>
      </c>
      <c r="I8090" s="163" t="s">
        <v>133</v>
      </c>
      <c r="J8090" s="163" t="s">
        <v>133</v>
      </c>
      <c r="K8090" s="164">
        <f t="shared" si="385"/>
        <v>0</v>
      </c>
      <c r="L8090" s="165">
        <f t="shared" si="386"/>
        <v>0</v>
      </c>
      <c r="M8090" s="172">
        <v>127</v>
      </c>
      <c r="N8090" s="172">
        <v>64</v>
      </c>
      <c r="O8090" s="167" t="s">
        <v>133</v>
      </c>
      <c r="P8090" s="260" t="e">
        <f t="shared" si="384"/>
        <v>#NUM!</v>
      </c>
      <c r="S8090" s="272"/>
    </row>
    <row r="8091" spans="1:19">
      <c r="A8091" s="161" t="s">
        <v>9323</v>
      </c>
      <c r="C8091" s="161" t="s">
        <v>133</v>
      </c>
      <c r="F8091" s="163" t="s">
        <v>133</v>
      </c>
      <c r="G8091" s="266" t="s">
        <v>133</v>
      </c>
      <c r="H8091" s="163" t="s">
        <v>133</v>
      </c>
      <c r="I8091" s="163" t="s">
        <v>133</v>
      </c>
      <c r="J8091" s="163" t="s">
        <v>133</v>
      </c>
      <c r="K8091" s="164">
        <f t="shared" si="385"/>
        <v>0</v>
      </c>
      <c r="L8091" s="165">
        <f t="shared" si="386"/>
        <v>0</v>
      </c>
      <c r="M8091" s="172">
        <v>127</v>
      </c>
      <c r="N8091" s="172">
        <v>64</v>
      </c>
      <c r="O8091" s="167" t="s">
        <v>133</v>
      </c>
      <c r="P8091" s="260" t="e">
        <f t="shared" si="384"/>
        <v>#NUM!</v>
      </c>
      <c r="S8091" s="272"/>
    </row>
    <row r="8092" spans="1:19">
      <c r="A8092" s="161" t="s">
        <v>9324</v>
      </c>
      <c r="C8092" s="161" t="s">
        <v>133</v>
      </c>
      <c r="F8092" s="163" t="s">
        <v>133</v>
      </c>
      <c r="G8092" s="266" t="s">
        <v>133</v>
      </c>
      <c r="H8092" s="163" t="s">
        <v>133</v>
      </c>
      <c r="I8092" s="163" t="s">
        <v>133</v>
      </c>
      <c r="J8092" s="163" t="s">
        <v>133</v>
      </c>
      <c r="K8092" s="164">
        <f t="shared" si="385"/>
        <v>0</v>
      </c>
      <c r="L8092" s="165">
        <f t="shared" si="386"/>
        <v>0</v>
      </c>
      <c r="M8092" s="172">
        <v>127</v>
      </c>
      <c r="N8092" s="172">
        <v>64</v>
      </c>
      <c r="O8092" s="167" t="s">
        <v>133</v>
      </c>
      <c r="P8092" s="260" t="e">
        <f t="shared" si="384"/>
        <v>#NUM!</v>
      </c>
      <c r="S8092" s="272"/>
    </row>
    <row r="8093" spans="1:19">
      <c r="A8093" s="161" t="s">
        <v>9325</v>
      </c>
      <c r="C8093" s="161" t="s">
        <v>133</v>
      </c>
      <c r="F8093" s="163" t="s">
        <v>133</v>
      </c>
      <c r="G8093" s="266" t="s">
        <v>133</v>
      </c>
      <c r="H8093" s="163" t="s">
        <v>133</v>
      </c>
      <c r="I8093" s="163" t="s">
        <v>133</v>
      </c>
      <c r="J8093" s="163" t="s">
        <v>133</v>
      </c>
      <c r="K8093" s="164">
        <f t="shared" si="385"/>
        <v>0</v>
      </c>
      <c r="L8093" s="165">
        <f t="shared" si="386"/>
        <v>0</v>
      </c>
      <c r="M8093" s="172">
        <v>127</v>
      </c>
      <c r="N8093" s="172">
        <v>64</v>
      </c>
      <c r="O8093" s="167" t="s">
        <v>133</v>
      </c>
      <c r="P8093" s="260" t="e">
        <f t="shared" si="384"/>
        <v>#NUM!</v>
      </c>
      <c r="S8093" s="272"/>
    </row>
    <row r="8094" spans="1:19">
      <c r="A8094" s="161" t="s">
        <v>9326</v>
      </c>
      <c r="C8094" s="161" t="s">
        <v>133</v>
      </c>
      <c r="F8094" s="163" t="s">
        <v>133</v>
      </c>
      <c r="G8094" s="266" t="s">
        <v>133</v>
      </c>
      <c r="H8094" s="163" t="s">
        <v>133</v>
      </c>
      <c r="I8094" s="163" t="s">
        <v>133</v>
      </c>
      <c r="J8094" s="163" t="s">
        <v>133</v>
      </c>
      <c r="K8094" s="164">
        <f t="shared" si="385"/>
        <v>0</v>
      </c>
      <c r="L8094" s="165">
        <f t="shared" si="386"/>
        <v>0</v>
      </c>
      <c r="M8094" s="172">
        <v>127</v>
      </c>
      <c r="N8094" s="172">
        <v>64</v>
      </c>
      <c r="O8094" s="167" t="s">
        <v>133</v>
      </c>
      <c r="P8094" s="260" t="e">
        <f t="shared" si="384"/>
        <v>#NUM!</v>
      </c>
      <c r="S8094" s="272"/>
    </row>
    <row r="8095" spans="1:19">
      <c r="A8095" s="161" t="s">
        <v>9327</v>
      </c>
      <c r="C8095" s="161" t="s">
        <v>133</v>
      </c>
      <c r="F8095" s="163" t="s">
        <v>133</v>
      </c>
      <c r="G8095" s="266" t="s">
        <v>133</v>
      </c>
      <c r="H8095" s="163" t="s">
        <v>133</v>
      </c>
      <c r="I8095" s="163" t="s">
        <v>133</v>
      </c>
      <c r="J8095" s="163" t="s">
        <v>133</v>
      </c>
      <c r="K8095" s="164">
        <f t="shared" si="385"/>
        <v>0</v>
      </c>
      <c r="L8095" s="165">
        <f t="shared" si="386"/>
        <v>0</v>
      </c>
      <c r="M8095" s="172">
        <v>127</v>
      </c>
      <c r="N8095" s="172">
        <v>64</v>
      </c>
      <c r="O8095" s="167" t="s">
        <v>133</v>
      </c>
      <c r="P8095" s="260" t="e">
        <f t="shared" si="384"/>
        <v>#NUM!</v>
      </c>
      <c r="S8095" s="272"/>
    </row>
    <row r="8096" spans="1:19">
      <c r="A8096" s="161" t="s">
        <v>9328</v>
      </c>
      <c r="C8096" s="161" t="s">
        <v>133</v>
      </c>
      <c r="F8096" s="163" t="s">
        <v>133</v>
      </c>
      <c r="G8096" s="266" t="s">
        <v>133</v>
      </c>
      <c r="H8096" s="163" t="s">
        <v>133</v>
      </c>
      <c r="I8096" s="163" t="s">
        <v>133</v>
      </c>
      <c r="J8096" s="163" t="s">
        <v>133</v>
      </c>
      <c r="K8096" s="164">
        <f t="shared" si="385"/>
        <v>0</v>
      </c>
      <c r="L8096" s="165">
        <f t="shared" si="386"/>
        <v>0</v>
      </c>
      <c r="M8096" s="172">
        <v>127</v>
      </c>
      <c r="N8096" s="172">
        <v>64</v>
      </c>
      <c r="O8096" s="167" t="s">
        <v>133</v>
      </c>
      <c r="P8096" s="260" t="e">
        <f t="shared" si="384"/>
        <v>#NUM!</v>
      </c>
      <c r="S8096" s="272"/>
    </row>
    <row r="8097" spans="1:19">
      <c r="A8097" s="161" t="s">
        <v>9329</v>
      </c>
      <c r="C8097" s="161" t="s">
        <v>133</v>
      </c>
      <c r="F8097" s="163" t="s">
        <v>133</v>
      </c>
      <c r="G8097" s="266" t="s">
        <v>133</v>
      </c>
      <c r="H8097" s="163" t="s">
        <v>133</v>
      </c>
      <c r="I8097" s="163" t="s">
        <v>133</v>
      </c>
      <c r="J8097" s="163" t="s">
        <v>133</v>
      </c>
      <c r="K8097" s="164">
        <f t="shared" si="385"/>
        <v>0</v>
      </c>
      <c r="L8097" s="165">
        <f t="shared" si="386"/>
        <v>0</v>
      </c>
      <c r="M8097" s="172">
        <v>127</v>
      </c>
      <c r="N8097" s="172">
        <v>64</v>
      </c>
      <c r="O8097" s="167" t="s">
        <v>133</v>
      </c>
      <c r="P8097" s="260" t="e">
        <f t="shared" si="384"/>
        <v>#NUM!</v>
      </c>
      <c r="S8097" s="272"/>
    </row>
    <row r="8098" spans="1:19">
      <c r="A8098" s="161" t="s">
        <v>9330</v>
      </c>
      <c r="C8098" s="161" t="s">
        <v>133</v>
      </c>
      <c r="F8098" s="163" t="s">
        <v>133</v>
      </c>
      <c r="G8098" s="266" t="s">
        <v>133</v>
      </c>
      <c r="H8098" s="163" t="s">
        <v>133</v>
      </c>
      <c r="I8098" s="163" t="s">
        <v>133</v>
      </c>
      <c r="J8098" s="163" t="s">
        <v>133</v>
      </c>
      <c r="K8098" s="164">
        <f t="shared" si="385"/>
        <v>0</v>
      </c>
      <c r="L8098" s="165">
        <f t="shared" si="386"/>
        <v>0</v>
      </c>
      <c r="M8098" s="172">
        <v>127</v>
      </c>
      <c r="N8098" s="172">
        <v>64</v>
      </c>
      <c r="O8098" s="167" t="s">
        <v>133</v>
      </c>
      <c r="P8098" s="260" t="e">
        <f t="shared" si="384"/>
        <v>#NUM!</v>
      </c>
      <c r="S8098" s="272"/>
    </row>
    <row r="8099" spans="1:19">
      <c r="A8099" s="161" t="s">
        <v>9331</v>
      </c>
      <c r="C8099" s="161" t="s">
        <v>133</v>
      </c>
      <c r="F8099" s="163" t="s">
        <v>133</v>
      </c>
      <c r="G8099" s="266" t="s">
        <v>133</v>
      </c>
      <c r="H8099" s="163" t="s">
        <v>133</v>
      </c>
      <c r="I8099" s="163" t="s">
        <v>133</v>
      </c>
      <c r="J8099" s="163" t="s">
        <v>133</v>
      </c>
      <c r="K8099" s="164">
        <f t="shared" si="385"/>
        <v>0</v>
      </c>
      <c r="L8099" s="165">
        <f t="shared" si="386"/>
        <v>0</v>
      </c>
      <c r="M8099" s="172">
        <v>127</v>
      </c>
      <c r="N8099" s="172">
        <v>64</v>
      </c>
      <c r="O8099" s="167" t="s">
        <v>133</v>
      </c>
      <c r="P8099" s="260" t="e">
        <f t="shared" si="384"/>
        <v>#NUM!</v>
      </c>
      <c r="S8099" s="272"/>
    </row>
    <row r="8100" spans="1:19">
      <c r="A8100" s="161" t="s">
        <v>9332</v>
      </c>
      <c r="C8100" s="161" t="s">
        <v>133</v>
      </c>
      <c r="F8100" s="163" t="s">
        <v>133</v>
      </c>
      <c r="G8100" s="266" t="s">
        <v>133</v>
      </c>
      <c r="H8100" s="163" t="s">
        <v>133</v>
      </c>
      <c r="I8100" s="163" t="s">
        <v>133</v>
      </c>
      <c r="J8100" s="163" t="s">
        <v>133</v>
      </c>
      <c r="K8100" s="164">
        <f t="shared" si="385"/>
        <v>0</v>
      </c>
      <c r="L8100" s="165">
        <f t="shared" si="386"/>
        <v>0</v>
      </c>
      <c r="M8100" s="172">
        <v>127</v>
      </c>
      <c r="N8100" s="172">
        <v>64</v>
      </c>
      <c r="O8100" s="167" t="s">
        <v>133</v>
      </c>
      <c r="P8100" s="260" t="e">
        <f t="shared" si="384"/>
        <v>#NUM!</v>
      </c>
      <c r="S8100" s="272"/>
    </row>
    <row r="8101" spans="1:19">
      <c r="A8101" s="161" t="s">
        <v>9333</v>
      </c>
      <c r="C8101" s="161" t="s">
        <v>133</v>
      </c>
      <c r="F8101" s="163" t="s">
        <v>133</v>
      </c>
      <c r="G8101" s="266" t="s">
        <v>133</v>
      </c>
      <c r="H8101" s="163" t="s">
        <v>133</v>
      </c>
      <c r="I8101" s="163" t="s">
        <v>133</v>
      </c>
      <c r="J8101" s="163" t="s">
        <v>133</v>
      </c>
      <c r="K8101" s="164">
        <f t="shared" si="385"/>
        <v>0</v>
      </c>
      <c r="L8101" s="165">
        <f t="shared" si="386"/>
        <v>0</v>
      </c>
      <c r="M8101" s="172">
        <v>127</v>
      </c>
      <c r="N8101" s="172">
        <v>64</v>
      </c>
      <c r="O8101" s="167" t="s">
        <v>133</v>
      </c>
      <c r="P8101" s="260" t="e">
        <f t="shared" si="384"/>
        <v>#NUM!</v>
      </c>
      <c r="S8101" s="272"/>
    </row>
    <row r="8102" spans="1:19">
      <c r="A8102" s="161" t="s">
        <v>9334</v>
      </c>
      <c r="C8102" s="161" t="s">
        <v>133</v>
      </c>
      <c r="F8102" s="163" t="s">
        <v>133</v>
      </c>
      <c r="G8102" s="266" t="s">
        <v>133</v>
      </c>
      <c r="H8102" s="163" t="s">
        <v>133</v>
      </c>
      <c r="I8102" s="163" t="s">
        <v>133</v>
      </c>
      <c r="J8102" s="163" t="s">
        <v>133</v>
      </c>
      <c r="K8102" s="164">
        <f t="shared" si="385"/>
        <v>0</v>
      </c>
      <c r="L8102" s="165">
        <f t="shared" si="386"/>
        <v>0</v>
      </c>
      <c r="M8102" s="172">
        <v>127</v>
      </c>
      <c r="N8102" s="172">
        <v>64</v>
      </c>
      <c r="O8102" s="167" t="s">
        <v>133</v>
      </c>
      <c r="P8102" s="260" t="e">
        <f t="shared" si="384"/>
        <v>#NUM!</v>
      </c>
      <c r="S8102" s="272"/>
    </row>
    <row r="8103" spans="1:19">
      <c r="A8103" s="161" t="s">
        <v>9335</v>
      </c>
      <c r="C8103" s="161" t="s">
        <v>133</v>
      </c>
      <c r="F8103" s="163" t="s">
        <v>133</v>
      </c>
      <c r="G8103" s="266" t="s">
        <v>133</v>
      </c>
      <c r="H8103" s="163" t="s">
        <v>133</v>
      </c>
      <c r="I8103" s="163" t="s">
        <v>133</v>
      </c>
      <c r="J8103" s="163" t="s">
        <v>133</v>
      </c>
      <c r="K8103" s="164">
        <f t="shared" si="385"/>
        <v>0</v>
      </c>
      <c r="L8103" s="165">
        <f t="shared" si="386"/>
        <v>0</v>
      </c>
      <c r="M8103" s="172">
        <v>127</v>
      </c>
      <c r="N8103" s="172">
        <v>64</v>
      </c>
      <c r="O8103" s="167" t="s">
        <v>133</v>
      </c>
      <c r="P8103" s="260" t="e">
        <f t="shared" si="384"/>
        <v>#NUM!</v>
      </c>
      <c r="S8103" s="272"/>
    </row>
    <row r="8104" spans="1:19">
      <c r="A8104" s="161" t="s">
        <v>9336</v>
      </c>
      <c r="C8104" s="161" t="s">
        <v>133</v>
      </c>
      <c r="F8104" s="163" t="s">
        <v>133</v>
      </c>
      <c r="G8104" s="266" t="s">
        <v>133</v>
      </c>
      <c r="H8104" s="163" t="s">
        <v>133</v>
      </c>
      <c r="I8104" s="163" t="s">
        <v>133</v>
      </c>
      <c r="J8104" s="163" t="s">
        <v>133</v>
      </c>
      <c r="K8104" s="164">
        <f t="shared" si="385"/>
        <v>0</v>
      </c>
      <c r="L8104" s="165">
        <f t="shared" si="386"/>
        <v>0</v>
      </c>
      <c r="M8104" s="172">
        <v>127</v>
      </c>
      <c r="N8104" s="172">
        <v>64</v>
      </c>
      <c r="O8104" s="167" t="s">
        <v>133</v>
      </c>
      <c r="P8104" s="260" t="e">
        <f t="shared" si="384"/>
        <v>#NUM!</v>
      </c>
      <c r="S8104" s="272"/>
    </row>
    <row r="8105" spans="1:19">
      <c r="A8105" s="161" t="s">
        <v>9337</v>
      </c>
      <c r="C8105" s="161" t="s">
        <v>133</v>
      </c>
      <c r="F8105" s="163" t="s">
        <v>133</v>
      </c>
      <c r="G8105" s="266" t="s">
        <v>133</v>
      </c>
      <c r="H8105" s="163" t="s">
        <v>133</v>
      </c>
      <c r="I8105" s="163" t="s">
        <v>133</v>
      </c>
      <c r="J8105" s="163" t="s">
        <v>133</v>
      </c>
      <c r="K8105" s="164">
        <f t="shared" si="385"/>
        <v>0</v>
      </c>
      <c r="L8105" s="165">
        <f t="shared" si="386"/>
        <v>0</v>
      </c>
      <c r="M8105" s="172">
        <v>127</v>
      </c>
      <c r="N8105" s="172">
        <v>64</v>
      </c>
      <c r="O8105" s="167" t="s">
        <v>133</v>
      </c>
      <c r="P8105" s="260" t="e">
        <f t="shared" si="384"/>
        <v>#NUM!</v>
      </c>
      <c r="S8105" s="272"/>
    </row>
    <row r="8106" spans="1:19">
      <c r="A8106" s="161" t="s">
        <v>9338</v>
      </c>
      <c r="C8106" s="161" t="s">
        <v>133</v>
      </c>
      <c r="F8106" s="163" t="s">
        <v>133</v>
      </c>
      <c r="G8106" s="266" t="s">
        <v>133</v>
      </c>
      <c r="H8106" s="163" t="s">
        <v>133</v>
      </c>
      <c r="I8106" s="163" t="s">
        <v>133</v>
      </c>
      <c r="J8106" s="163" t="s">
        <v>133</v>
      </c>
      <c r="K8106" s="164">
        <f t="shared" si="385"/>
        <v>0</v>
      </c>
      <c r="L8106" s="165">
        <f t="shared" si="386"/>
        <v>0</v>
      </c>
      <c r="M8106" s="172">
        <v>127</v>
      </c>
      <c r="N8106" s="172">
        <v>64</v>
      </c>
      <c r="O8106" s="167" t="s">
        <v>133</v>
      </c>
      <c r="P8106" s="260" t="e">
        <f t="shared" si="384"/>
        <v>#NUM!</v>
      </c>
      <c r="S8106" s="272"/>
    </row>
    <row r="8107" spans="1:19">
      <c r="A8107" s="161" t="s">
        <v>9339</v>
      </c>
      <c r="C8107" s="161" t="s">
        <v>133</v>
      </c>
      <c r="F8107" s="163" t="s">
        <v>133</v>
      </c>
      <c r="G8107" s="266" t="s">
        <v>133</v>
      </c>
      <c r="H8107" s="163" t="s">
        <v>133</v>
      </c>
      <c r="I8107" s="163" t="s">
        <v>133</v>
      </c>
      <c r="J8107" s="163" t="s">
        <v>133</v>
      </c>
      <c r="K8107" s="164">
        <f t="shared" si="385"/>
        <v>0</v>
      </c>
      <c r="L8107" s="165">
        <f t="shared" si="386"/>
        <v>0</v>
      </c>
      <c r="M8107" s="172">
        <v>127</v>
      </c>
      <c r="N8107" s="172">
        <v>64</v>
      </c>
      <c r="O8107" s="167" t="s">
        <v>133</v>
      </c>
      <c r="P8107" s="260" t="e">
        <f t="shared" si="384"/>
        <v>#NUM!</v>
      </c>
      <c r="S8107" s="272"/>
    </row>
    <row r="8108" spans="1:19">
      <c r="A8108" s="161" t="s">
        <v>9340</v>
      </c>
      <c r="C8108" s="161" t="s">
        <v>133</v>
      </c>
      <c r="F8108" s="163" t="s">
        <v>133</v>
      </c>
      <c r="G8108" s="266" t="s">
        <v>133</v>
      </c>
      <c r="H8108" s="163" t="s">
        <v>133</v>
      </c>
      <c r="I8108" s="163" t="s">
        <v>133</v>
      </c>
      <c r="J8108" s="163" t="s">
        <v>133</v>
      </c>
      <c r="K8108" s="164">
        <f t="shared" si="385"/>
        <v>0</v>
      </c>
      <c r="L8108" s="165">
        <f t="shared" si="386"/>
        <v>0</v>
      </c>
      <c r="M8108" s="172">
        <v>127</v>
      </c>
      <c r="N8108" s="172">
        <v>64</v>
      </c>
      <c r="O8108" s="167" t="s">
        <v>133</v>
      </c>
      <c r="P8108" s="260" t="e">
        <f t="shared" si="384"/>
        <v>#NUM!</v>
      </c>
      <c r="S8108" s="272"/>
    </row>
    <row r="8109" spans="1:19">
      <c r="A8109" s="161" t="s">
        <v>9341</v>
      </c>
      <c r="C8109" s="161" t="s">
        <v>133</v>
      </c>
      <c r="F8109" s="163" t="s">
        <v>133</v>
      </c>
      <c r="G8109" s="266" t="s">
        <v>133</v>
      </c>
      <c r="H8109" s="163" t="s">
        <v>133</v>
      </c>
      <c r="I8109" s="163" t="s">
        <v>133</v>
      </c>
      <c r="J8109" s="163" t="s">
        <v>133</v>
      </c>
      <c r="K8109" s="164">
        <f t="shared" si="385"/>
        <v>0</v>
      </c>
      <c r="L8109" s="165">
        <f t="shared" si="386"/>
        <v>0</v>
      </c>
      <c r="M8109" s="172">
        <v>127</v>
      </c>
      <c r="N8109" s="172">
        <v>64</v>
      </c>
      <c r="O8109" s="167" t="s">
        <v>133</v>
      </c>
      <c r="P8109" s="260" t="e">
        <f t="shared" si="384"/>
        <v>#NUM!</v>
      </c>
      <c r="S8109" s="272"/>
    </row>
    <row r="8110" spans="1:19">
      <c r="A8110" s="161" t="s">
        <v>9342</v>
      </c>
      <c r="C8110" s="161" t="s">
        <v>133</v>
      </c>
      <c r="F8110" s="163" t="s">
        <v>133</v>
      </c>
      <c r="G8110" s="266" t="s">
        <v>133</v>
      </c>
      <c r="H8110" s="163" t="s">
        <v>133</v>
      </c>
      <c r="I8110" s="163" t="s">
        <v>133</v>
      </c>
      <c r="J8110" s="163" t="s">
        <v>133</v>
      </c>
      <c r="K8110" s="164">
        <f t="shared" si="385"/>
        <v>0</v>
      </c>
      <c r="L8110" s="165">
        <f t="shared" si="386"/>
        <v>0</v>
      </c>
      <c r="M8110" s="172">
        <v>127</v>
      </c>
      <c r="N8110" s="172">
        <v>64</v>
      </c>
      <c r="O8110" s="167" t="s">
        <v>133</v>
      </c>
      <c r="P8110" s="260" t="e">
        <f t="shared" si="384"/>
        <v>#NUM!</v>
      </c>
      <c r="S8110" s="272"/>
    </row>
    <row r="8111" spans="1:19">
      <c r="A8111" s="161" t="s">
        <v>9343</v>
      </c>
      <c r="C8111" s="161" t="s">
        <v>133</v>
      </c>
      <c r="F8111" s="163" t="s">
        <v>133</v>
      </c>
      <c r="G8111" s="266" t="s">
        <v>133</v>
      </c>
      <c r="H8111" s="163" t="s">
        <v>133</v>
      </c>
      <c r="I8111" s="163" t="s">
        <v>133</v>
      </c>
      <c r="J8111" s="163" t="s">
        <v>133</v>
      </c>
      <c r="K8111" s="164">
        <f t="shared" si="385"/>
        <v>0</v>
      </c>
      <c r="L8111" s="165">
        <f t="shared" si="386"/>
        <v>0</v>
      </c>
      <c r="M8111" s="172">
        <v>127</v>
      </c>
      <c r="N8111" s="172">
        <v>64</v>
      </c>
      <c r="O8111" s="167" t="s">
        <v>133</v>
      </c>
      <c r="P8111" s="260" t="e">
        <f t="shared" si="384"/>
        <v>#NUM!</v>
      </c>
      <c r="S8111" s="272"/>
    </row>
    <row r="8112" spans="1:19">
      <c r="A8112" s="161" t="s">
        <v>9344</v>
      </c>
      <c r="C8112" s="161" t="s">
        <v>133</v>
      </c>
      <c r="F8112" s="163" t="s">
        <v>133</v>
      </c>
      <c r="G8112" s="266" t="s">
        <v>133</v>
      </c>
      <c r="H8112" s="163" t="s">
        <v>133</v>
      </c>
      <c r="I8112" s="163" t="s">
        <v>133</v>
      </c>
      <c r="J8112" s="163" t="s">
        <v>133</v>
      </c>
      <c r="K8112" s="164">
        <f t="shared" si="385"/>
        <v>0</v>
      </c>
      <c r="L8112" s="165">
        <f t="shared" si="386"/>
        <v>0</v>
      </c>
      <c r="M8112" s="172">
        <v>127</v>
      </c>
      <c r="N8112" s="172">
        <v>64</v>
      </c>
      <c r="O8112" s="167" t="s">
        <v>133</v>
      </c>
      <c r="P8112" s="260" t="e">
        <f t="shared" si="384"/>
        <v>#NUM!</v>
      </c>
      <c r="S8112" s="272"/>
    </row>
    <row r="8113" spans="1:19">
      <c r="A8113" s="161" t="s">
        <v>9345</v>
      </c>
      <c r="C8113" s="161" t="s">
        <v>133</v>
      </c>
      <c r="F8113" s="163" t="s">
        <v>133</v>
      </c>
      <c r="G8113" s="266" t="s">
        <v>133</v>
      </c>
      <c r="H8113" s="163" t="s">
        <v>133</v>
      </c>
      <c r="I8113" s="163" t="s">
        <v>133</v>
      </c>
      <c r="J8113" s="163" t="s">
        <v>133</v>
      </c>
      <c r="K8113" s="164">
        <f t="shared" si="385"/>
        <v>0</v>
      </c>
      <c r="L8113" s="165">
        <f t="shared" si="386"/>
        <v>0</v>
      </c>
      <c r="M8113" s="172">
        <v>127</v>
      </c>
      <c r="N8113" s="172">
        <v>64</v>
      </c>
      <c r="O8113" s="167" t="s">
        <v>133</v>
      </c>
      <c r="P8113" s="260" t="e">
        <f t="shared" si="384"/>
        <v>#NUM!</v>
      </c>
      <c r="S8113" s="272"/>
    </row>
    <row r="8114" spans="1:19">
      <c r="A8114" s="161" t="s">
        <v>9346</v>
      </c>
      <c r="C8114" s="161" t="s">
        <v>133</v>
      </c>
      <c r="F8114" s="163" t="s">
        <v>133</v>
      </c>
      <c r="G8114" s="266" t="s">
        <v>133</v>
      </c>
      <c r="H8114" s="163" t="s">
        <v>133</v>
      </c>
      <c r="I8114" s="163" t="s">
        <v>133</v>
      </c>
      <c r="J8114" s="163" t="s">
        <v>133</v>
      </c>
      <c r="K8114" s="164">
        <f t="shared" si="385"/>
        <v>0</v>
      </c>
      <c r="L8114" s="165">
        <f t="shared" si="386"/>
        <v>0</v>
      </c>
      <c r="M8114" s="172">
        <v>127</v>
      </c>
      <c r="N8114" s="172">
        <v>64</v>
      </c>
      <c r="O8114" s="167" t="s">
        <v>133</v>
      </c>
      <c r="P8114" s="260" t="e">
        <f t="shared" si="384"/>
        <v>#NUM!</v>
      </c>
      <c r="S8114" s="272"/>
    </row>
    <row r="8115" spans="1:19">
      <c r="A8115" s="161" t="s">
        <v>9347</v>
      </c>
      <c r="C8115" s="161" t="s">
        <v>133</v>
      </c>
      <c r="F8115" s="163" t="s">
        <v>133</v>
      </c>
      <c r="G8115" s="266" t="s">
        <v>133</v>
      </c>
      <c r="H8115" s="163" t="s">
        <v>133</v>
      </c>
      <c r="I8115" s="163" t="s">
        <v>133</v>
      </c>
      <c r="J8115" s="163" t="s">
        <v>133</v>
      </c>
      <c r="K8115" s="164">
        <f t="shared" si="385"/>
        <v>0</v>
      </c>
      <c r="L8115" s="165">
        <f t="shared" si="386"/>
        <v>0</v>
      </c>
      <c r="M8115" s="172">
        <v>127</v>
      </c>
      <c r="N8115" s="172">
        <v>64</v>
      </c>
      <c r="O8115" s="167" t="s">
        <v>133</v>
      </c>
      <c r="P8115" s="260" t="e">
        <f t="shared" si="384"/>
        <v>#NUM!</v>
      </c>
      <c r="S8115" s="272"/>
    </row>
    <row r="8116" spans="1:19">
      <c r="A8116" s="161" t="s">
        <v>9348</v>
      </c>
      <c r="C8116" s="161" t="s">
        <v>133</v>
      </c>
      <c r="F8116" s="163" t="s">
        <v>133</v>
      </c>
      <c r="G8116" s="266" t="s">
        <v>133</v>
      </c>
      <c r="H8116" s="163" t="s">
        <v>133</v>
      </c>
      <c r="I8116" s="163" t="s">
        <v>133</v>
      </c>
      <c r="J8116" s="163" t="s">
        <v>133</v>
      </c>
      <c r="K8116" s="164">
        <f t="shared" si="385"/>
        <v>0</v>
      </c>
      <c r="L8116" s="165">
        <f t="shared" si="386"/>
        <v>0</v>
      </c>
      <c r="M8116" s="172">
        <v>127</v>
      </c>
      <c r="N8116" s="172">
        <v>64</v>
      </c>
      <c r="O8116" s="167" t="s">
        <v>133</v>
      </c>
      <c r="P8116" s="260" t="e">
        <f t="shared" si="384"/>
        <v>#NUM!</v>
      </c>
      <c r="S8116" s="272"/>
    </row>
    <row r="8117" spans="1:19">
      <c r="A8117" s="161" t="s">
        <v>9349</v>
      </c>
      <c r="C8117" s="161" t="s">
        <v>133</v>
      </c>
      <c r="F8117" s="163" t="s">
        <v>133</v>
      </c>
      <c r="G8117" s="266" t="s">
        <v>133</v>
      </c>
      <c r="H8117" s="163" t="s">
        <v>133</v>
      </c>
      <c r="I8117" s="163" t="s">
        <v>133</v>
      </c>
      <c r="J8117" s="163" t="s">
        <v>133</v>
      </c>
      <c r="K8117" s="164">
        <f t="shared" si="385"/>
        <v>0</v>
      </c>
      <c r="L8117" s="165">
        <f t="shared" si="386"/>
        <v>0</v>
      </c>
      <c r="M8117" s="172">
        <v>127</v>
      </c>
      <c r="N8117" s="172">
        <v>64</v>
      </c>
      <c r="O8117" s="167" t="s">
        <v>133</v>
      </c>
      <c r="P8117" s="260" t="e">
        <f t="shared" si="384"/>
        <v>#NUM!</v>
      </c>
      <c r="S8117" s="272"/>
    </row>
    <row r="8118" spans="1:19">
      <c r="A8118" s="161" t="s">
        <v>9350</v>
      </c>
      <c r="C8118" s="161" t="s">
        <v>133</v>
      </c>
      <c r="F8118" s="163" t="s">
        <v>133</v>
      </c>
      <c r="G8118" s="266" t="s">
        <v>133</v>
      </c>
      <c r="H8118" s="163" t="s">
        <v>133</v>
      </c>
      <c r="I8118" s="163" t="s">
        <v>133</v>
      </c>
      <c r="J8118" s="163" t="s">
        <v>133</v>
      </c>
      <c r="K8118" s="164">
        <f t="shared" si="385"/>
        <v>0</v>
      </c>
      <c r="L8118" s="165">
        <f t="shared" si="386"/>
        <v>0</v>
      </c>
      <c r="M8118" s="172">
        <v>127</v>
      </c>
      <c r="N8118" s="172">
        <v>64</v>
      </c>
      <c r="O8118" s="167" t="s">
        <v>133</v>
      </c>
      <c r="P8118" s="260" t="e">
        <f t="shared" si="384"/>
        <v>#NUM!</v>
      </c>
      <c r="S8118" s="272"/>
    </row>
    <row r="8119" spans="1:19">
      <c r="A8119" s="161" t="s">
        <v>9351</v>
      </c>
      <c r="C8119" s="161" t="s">
        <v>133</v>
      </c>
      <c r="F8119" s="163" t="s">
        <v>133</v>
      </c>
      <c r="G8119" s="266" t="s">
        <v>133</v>
      </c>
      <c r="H8119" s="163" t="s">
        <v>133</v>
      </c>
      <c r="I8119" s="163" t="s">
        <v>133</v>
      </c>
      <c r="J8119" s="163" t="s">
        <v>133</v>
      </c>
      <c r="K8119" s="164">
        <f t="shared" si="385"/>
        <v>0</v>
      </c>
      <c r="L8119" s="165">
        <f t="shared" si="386"/>
        <v>0</v>
      </c>
      <c r="M8119" s="172">
        <v>127</v>
      </c>
      <c r="N8119" s="172">
        <v>64</v>
      </c>
      <c r="O8119" s="167" t="s">
        <v>133</v>
      </c>
      <c r="P8119" s="260" t="e">
        <f t="shared" si="384"/>
        <v>#NUM!</v>
      </c>
      <c r="S8119" s="272"/>
    </row>
    <row r="8120" spans="1:19">
      <c r="A8120" s="161" t="s">
        <v>9352</v>
      </c>
      <c r="C8120" s="161" t="s">
        <v>133</v>
      </c>
      <c r="F8120" s="163" t="s">
        <v>133</v>
      </c>
      <c r="G8120" s="266" t="s">
        <v>133</v>
      </c>
      <c r="H8120" s="163" t="s">
        <v>133</v>
      </c>
      <c r="I8120" s="163" t="s">
        <v>133</v>
      </c>
      <c r="J8120" s="163" t="s">
        <v>133</v>
      </c>
      <c r="K8120" s="164">
        <f t="shared" si="385"/>
        <v>0</v>
      </c>
      <c r="L8120" s="165">
        <f t="shared" si="386"/>
        <v>0</v>
      </c>
      <c r="M8120" s="172">
        <v>127</v>
      </c>
      <c r="N8120" s="172">
        <v>64</v>
      </c>
      <c r="O8120" s="167" t="s">
        <v>133</v>
      </c>
      <c r="P8120" s="260" t="e">
        <f t="shared" si="384"/>
        <v>#NUM!</v>
      </c>
      <c r="S8120" s="272"/>
    </row>
    <row r="8121" spans="1:19">
      <c r="A8121" s="161" t="s">
        <v>9353</v>
      </c>
      <c r="C8121" s="161" t="s">
        <v>133</v>
      </c>
      <c r="F8121" s="163" t="s">
        <v>133</v>
      </c>
      <c r="G8121" s="266" t="s">
        <v>133</v>
      </c>
      <c r="H8121" s="163" t="s">
        <v>133</v>
      </c>
      <c r="I8121" s="163" t="s">
        <v>133</v>
      </c>
      <c r="J8121" s="163" t="s">
        <v>133</v>
      </c>
      <c r="K8121" s="164">
        <f t="shared" si="385"/>
        <v>0</v>
      </c>
      <c r="L8121" s="165">
        <f t="shared" si="386"/>
        <v>0</v>
      </c>
      <c r="M8121" s="172">
        <v>127</v>
      </c>
      <c r="N8121" s="172">
        <v>64</v>
      </c>
      <c r="O8121" s="167" t="s">
        <v>133</v>
      </c>
      <c r="P8121" s="260" t="e">
        <f t="shared" si="384"/>
        <v>#NUM!</v>
      </c>
      <c r="S8121" s="272"/>
    </row>
    <row r="8122" spans="1:19">
      <c r="A8122" s="161" t="s">
        <v>9354</v>
      </c>
      <c r="C8122" s="161" t="s">
        <v>133</v>
      </c>
      <c r="F8122" s="163" t="s">
        <v>133</v>
      </c>
      <c r="G8122" s="266" t="s">
        <v>133</v>
      </c>
      <c r="H8122" s="163" t="s">
        <v>133</v>
      </c>
      <c r="I8122" s="163" t="s">
        <v>133</v>
      </c>
      <c r="J8122" s="163" t="s">
        <v>133</v>
      </c>
      <c r="K8122" s="164">
        <f t="shared" si="385"/>
        <v>0</v>
      </c>
      <c r="L8122" s="165">
        <f t="shared" si="386"/>
        <v>0</v>
      </c>
      <c r="M8122" s="172">
        <v>127</v>
      </c>
      <c r="N8122" s="172">
        <v>64</v>
      </c>
      <c r="O8122" s="167" t="s">
        <v>133</v>
      </c>
      <c r="P8122" s="260" t="e">
        <f t="shared" si="384"/>
        <v>#NUM!</v>
      </c>
      <c r="S8122" s="272"/>
    </row>
    <row r="8123" spans="1:19">
      <c r="A8123" s="161" t="s">
        <v>9355</v>
      </c>
      <c r="C8123" s="161" t="s">
        <v>133</v>
      </c>
      <c r="F8123" s="163" t="s">
        <v>133</v>
      </c>
      <c r="G8123" s="266" t="s">
        <v>133</v>
      </c>
      <c r="H8123" s="163" t="s">
        <v>133</v>
      </c>
      <c r="I8123" s="163" t="s">
        <v>133</v>
      </c>
      <c r="J8123" s="163" t="s">
        <v>133</v>
      </c>
      <c r="K8123" s="164">
        <f t="shared" si="385"/>
        <v>0</v>
      </c>
      <c r="L8123" s="165">
        <f t="shared" si="386"/>
        <v>0</v>
      </c>
      <c r="M8123" s="172">
        <v>127</v>
      </c>
      <c r="N8123" s="172">
        <v>64</v>
      </c>
      <c r="O8123" s="167" t="s">
        <v>133</v>
      </c>
      <c r="P8123" s="260" t="e">
        <f t="shared" si="384"/>
        <v>#NUM!</v>
      </c>
      <c r="S8123" s="272"/>
    </row>
    <row r="8124" spans="1:19">
      <c r="A8124" s="161" t="s">
        <v>9356</v>
      </c>
      <c r="C8124" s="161" t="s">
        <v>133</v>
      </c>
      <c r="F8124" s="163" t="s">
        <v>133</v>
      </c>
      <c r="G8124" s="266" t="s">
        <v>133</v>
      </c>
      <c r="H8124" s="163" t="s">
        <v>133</v>
      </c>
      <c r="I8124" s="163" t="s">
        <v>133</v>
      </c>
      <c r="J8124" s="163" t="s">
        <v>133</v>
      </c>
      <c r="K8124" s="164">
        <f t="shared" si="385"/>
        <v>0</v>
      </c>
      <c r="L8124" s="165">
        <f t="shared" si="386"/>
        <v>0</v>
      </c>
      <c r="M8124" s="172">
        <v>127</v>
      </c>
      <c r="N8124" s="172">
        <v>64</v>
      </c>
      <c r="O8124" s="167" t="s">
        <v>133</v>
      </c>
      <c r="P8124" s="260" t="e">
        <f t="shared" si="384"/>
        <v>#NUM!</v>
      </c>
      <c r="S8124" s="272"/>
    </row>
    <row r="8125" spans="1:19">
      <c r="A8125" s="161" t="s">
        <v>9357</v>
      </c>
      <c r="C8125" s="161" t="s">
        <v>133</v>
      </c>
      <c r="F8125" s="163" t="s">
        <v>133</v>
      </c>
      <c r="G8125" s="266" t="s">
        <v>133</v>
      </c>
      <c r="H8125" s="163" t="s">
        <v>133</v>
      </c>
      <c r="I8125" s="163" t="s">
        <v>133</v>
      </c>
      <c r="J8125" s="163" t="s">
        <v>133</v>
      </c>
      <c r="K8125" s="164">
        <f t="shared" si="385"/>
        <v>0</v>
      </c>
      <c r="L8125" s="165">
        <f t="shared" si="386"/>
        <v>0</v>
      </c>
      <c r="M8125" s="172">
        <v>127</v>
      </c>
      <c r="N8125" s="172">
        <v>64</v>
      </c>
      <c r="O8125" s="167" t="s">
        <v>133</v>
      </c>
      <c r="P8125" s="260" t="e">
        <f t="shared" si="384"/>
        <v>#NUM!</v>
      </c>
      <c r="S8125" s="272"/>
    </row>
    <row r="8126" spans="1:19">
      <c r="A8126" s="161" t="s">
        <v>9358</v>
      </c>
      <c r="C8126" s="161" t="s">
        <v>133</v>
      </c>
      <c r="F8126" s="163" t="s">
        <v>133</v>
      </c>
      <c r="G8126" s="266" t="s">
        <v>133</v>
      </c>
      <c r="H8126" s="163" t="s">
        <v>133</v>
      </c>
      <c r="I8126" s="163" t="s">
        <v>133</v>
      </c>
      <c r="J8126" s="163" t="s">
        <v>133</v>
      </c>
      <c r="K8126" s="164">
        <f t="shared" si="385"/>
        <v>0</v>
      </c>
      <c r="L8126" s="165">
        <f t="shared" si="386"/>
        <v>0</v>
      </c>
      <c r="M8126" s="172">
        <v>127</v>
      </c>
      <c r="N8126" s="172">
        <v>64</v>
      </c>
      <c r="O8126" s="167" t="s">
        <v>133</v>
      </c>
      <c r="P8126" s="260" t="e">
        <f t="shared" si="384"/>
        <v>#NUM!</v>
      </c>
      <c r="S8126" s="272"/>
    </row>
    <row r="8127" spans="1:19">
      <c r="A8127" s="161" t="s">
        <v>9359</v>
      </c>
      <c r="C8127" s="161" t="s">
        <v>133</v>
      </c>
      <c r="F8127" s="163" t="s">
        <v>133</v>
      </c>
      <c r="G8127" s="266" t="s">
        <v>133</v>
      </c>
      <c r="H8127" s="163" t="s">
        <v>133</v>
      </c>
      <c r="I8127" s="163" t="s">
        <v>133</v>
      </c>
      <c r="J8127" s="163" t="s">
        <v>133</v>
      </c>
      <c r="K8127" s="164">
        <f t="shared" si="385"/>
        <v>0</v>
      </c>
      <c r="L8127" s="165">
        <f t="shared" si="386"/>
        <v>0</v>
      </c>
      <c r="M8127" s="172">
        <v>127</v>
      </c>
      <c r="N8127" s="172">
        <v>64</v>
      </c>
      <c r="O8127" s="167" t="s">
        <v>133</v>
      </c>
      <c r="P8127" s="260" t="e">
        <f t="shared" si="384"/>
        <v>#NUM!</v>
      </c>
      <c r="S8127" s="272"/>
    </row>
    <row r="8128" spans="1:19">
      <c r="A8128" s="161" t="s">
        <v>9360</v>
      </c>
      <c r="C8128" s="161" t="s">
        <v>133</v>
      </c>
      <c r="F8128" s="163" t="s">
        <v>133</v>
      </c>
      <c r="G8128" s="266" t="s">
        <v>133</v>
      </c>
      <c r="H8128" s="163" t="s">
        <v>133</v>
      </c>
      <c r="I8128" s="163" t="s">
        <v>133</v>
      </c>
      <c r="J8128" s="163" t="s">
        <v>133</v>
      </c>
      <c r="K8128" s="164">
        <f t="shared" si="385"/>
        <v>0</v>
      </c>
      <c r="L8128" s="165">
        <f t="shared" si="386"/>
        <v>0</v>
      </c>
      <c r="M8128" s="172">
        <v>127</v>
      </c>
      <c r="N8128" s="172">
        <v>64</v>
      </c>
      <c r="O8128" s="167" t="s">
        <v>133</v>
      </c>
      <c r="P8128" s="260" t="e">
        <f t="shared" si="384"/>
        <v>#NUM!</v>
      </c>
      <c r="S8128" s="272"/>
    </row>
    <row r="8129" spans="1:19">
      <c r="A8129" s="161" t="s">
        <v>9361</v>
      </c>
      <c r="C8129" s="161" t="s">
        <v>133</v>
      </c>
      <c r="F8129" s="163" t="s">
        <v>133</v>
      </c>
      <c r="G8129" s="266" t="s">
        <v>133</v>
      </c>
      <c r="H8129" s="163" t="s">
        <v>133</v>
      </c>
      <c r="I8129" s="163" t="s">
        <v>133</v>
      </c>
      <c r="J8129" s="163" t="s">
        <v>133</v>
      </c>
      <c r="K8129" s="164">
        <f t="shared" si="385"/>
        <v>0</v>
      </c>
      <c r="L8129" s="165">
        <f t="shared" si="386"/>
        <v>0</v>
      </c>
      <c r="M8129" s="172">
        <v>127</v>
      </c>
      <c r="N8129" s="172">
        <v>64</v>
      </c>
      <c r="O8129" s="167" t="s">
        <v>133</v>
      </c>
      <c r="P8129" s="260" t="e">
        <f t="shared" si="384"/>
        <v>#NUM!</v>
      </c>
      <c r="S8129" s="272"/>
    </row>
    <row r="8130" spans="1:19">
      <c r="A8130" s="161" t="s">
        <v>9362</v>
      </c>
      <c r="C8130" s="161" t="s">
        <v>133</v>
      </c>
      <c r="F8130" s="163" t="s">
        <v>133</v>
      </c>
      <c r="G8130" s="266" t="s">
        <v>133</v>
      </c>
      <c r="H8130" s="163" t="s">
        <v>133</v>
      </c>
      <c r="I8130" s="163" t="s">
        <v>133</v>
      </c>
      <c r="J8130" s="163" t="s">
        <v>133</v>
      </c>
      <c r="K8130" s="164">
        <f t="shared" si="385"/>
        <v>0</v>
      </c>
      <c r="L8130" s="165">
        <f t="shared" si="386"/>
        <v>0</v>
      </c>
      <c r="M8130" s="172">
        <v>127</v>
      </c>
      <c r="N8130" s="172">
        <v>64</v>
      </c>
      <c r="O8130" s="167" t="s">
        <v>133</v>
      </c>
      <c r="P8130" s="260" t="e">
        <f t="shared" si="384"/>
        <v>#NUM!</v>
      </c>
      <c r="S8130" s="272"/>
    </row>
    <row r="8131" spans="1:19">
      <c r="A8131" s="161" t="s">
        <v>9363</v>
      </c>
      <c r="C8131" s="161" t="s">
        <v>133</v>
      </c>
      <c r="F8131" s="163" t="s">
        <v>133</v>
      </c>
      <c r="G8131" s="266" t="s">
        <v>133</v>
      </c>
      <c r="H8131" s="163" t="s">
        <v>133</v>
      </c>
      <c r="I8131" s="163" t="s">
        <v>133</v>
      </c>
      <c r="J8131" s="163" t="s">
        <v>133</v>
      </c>
      <c r="K8131" s="164">
        <f t="shared" si="385"/>
        <v>0</v>
      </c>
      <c r="L8131" s="165">
        <f t="shared" si="386"/>
        <v>0</v>
      </c>
      <c r="M8131" s="172">
        <v>127</v>
      </c>
      <c r="N8131" s="172">
        <v>64</v>
      </c>
      <c r="O8131" s="167" t="s">
        <v>133</v>
      </c>
      <c r="P8131" s="260" t="e">
        <f t="shared" si="384"/>
        <v>#NUM!</v>
      </c>
      <c r="S8131" s="272"/>
    </row>
    <row r="8132" spans="1:19">
      <c r="A8132" s="161" t="s">
        <v>9364</v>
      </c>
      <c r="C8132" s="161" t="s">
        <v>133</v>
      </c>
      <c r="F8132" s="163" t="s">
        <v>133</v>
      </c>
      <c r="G8132" s="266" t="s">
        <v>133</v>
      </c>
      <c r="H8132" s="163" t="s">
        <v>133</v>
      </c>
      <c r="I8132" s="163" t="s">
        <v>133</v>
      </c>
      <c r="J8132" s="163" t="s">
        <v>133</v>
      </c>
      <c r="K8132" s="164">
        <f t="shared" si="385"/>
        <v>0</v>
      </c>
      <c r="L8132" s="165">
        <f t="shared" si="386"/>
        <v>0</v>
      </c>
      <c r="M8132" s="172">
        <v>127</v>
      </c>
      <c r="N8132" s="172">
        <v>64</v>
      </c>
      <c r="O8132" s="167" t="s">
        <v>133</v>
      </c>
      <c r="P8132" s="260" t="e">
        <f t="shared" si="384"/>
        <v>#NUM!</v>
      </c>
      <c r="S8132" s="272"/>
    </row>
    <row r="8133" spans="1:19">
      <c r="A8133" s="161" t="s">
        <v>9365</v>
      </c>
      <c r="C8133" s="161" t="s">
        <v>133</v>
      </c>
      <c r="F8133" s="163" t="s">
        <v>133</v>
      </c>
      <c r="G8133" s="266" t="s">
        <v>133</v>
      </c>
      <c r="H8133" s="163" t="s">
        <v>133</v>
      </c>
      <c r="I8133" s="163" t="s">
        <v>133</v>
      </c>
      <c r="J8133" s="163" t="s">
        <v>133</v>
      </c>
      <c r="K8133" s="164">
        <f t="shared" si="385"/>
        <v>0</v>
      </c>
      <c r="L8133" s="165">
        <f t="shared" si="386"/>
        <v>0</v>
      </c>
      <c r="M8133" s="172">
        <v>127</v>
      </c>
      <c r="N8133" s="172">
        <v>64</v>
      </c>
      <c r="O8133" s="167" t="s">
        <v>133</v>
      </c>
      <c r="P8133" s="260" t="e">
        <f t="shared" si="384"/>
        <v>#NUM!</v>
      </c>
      <c r="S8133" s="272"/>
    </row>
    <row r="8134" spans="1:19">
      <c r="A8134" s="161" t="s">
        <v>9366</v>
      </c>
      <c r="C8134" s="161" t="s">
        <v>133</v>
      </c>
      <c r="F8134" s="163" t="s">
        <v>133</v>
      </c>
      <c r="G8134" s="266" t="s">
        <v>133</v>
      </c>
      <c r="H8134" s="163" t="s">
        <v>133</v>
      </c>
      <c r="I8134" s="163" t="s">
        <v>133</v>
      </c>
      <c r="J8134" s="163" t="s">
        <v>133</v>
      </c>
      <c r="K8134" s="164">
        <f t="shared" si="385"/>
        <v>0</v>
      </c>
      <c r="L8134" s="165">
        <f t="shared" si="386"/>
        <v>0</v>
      </c>
      <c r="M8134" s="172">
        <v>127</v>
      </c>
      <c r="N8134" s="172">
        <v>64</v>
      </c>
      <c r="O8134" s="167" t="s">
        <v>133</v>
      </c>
      <c r="P8134" s="260" t="e">
        <f t="shared" si="384"/>
        <v>#NUM!</v>
      </c>
      <c r="S8134" s="272"/>
    </row>
    <row r="8135" spans="1:19">
      <c r="A8135" s="161" t="s">
        <v>9367</v>
      </c>
      <c r="C8135" s="161" t="s">
        <v>133</v>
      </c>
      <c r="F8135" s="163" t="s">
        <v>133</v>
      </c>
      <c r="G8135" s="266" t="s">
        <v>133</v>
      </c>
      <c r="H8135" s="163" t="s">
        <v>133</v>
      </c>
      <c r="I8135" s="163" t="s">
        <v>133</v>
      </c>
      <c r="J8135" s="163" t="s">
        <v>133</v>
      </c>
      <c r="K8135" s="164">
        <f t="shared" si="385"/>
        <v>0</v>
      </c>
      <c r="L8135" s="165">
        <f t="shared" si="386"/>
        <v>0</v>
      </c>
      <c r="M8135" s="172">
        <v>127</v>
      </c>
      <c r="N8135" s="172">
        <v>64</v>
      </c>
      <c r="O8135" s="167" t="s">
        <v>133</v>
      </c>
      <c r="P8135" s="260" t="e">
        <f t="shared" si="384"/>
        <v>#NUM!</v>
      </c>
      <c r="S8135" s="272"/>
    </row>
    <row r="8136" spans="1:19">
      <c r="A8136" s="161" t="s">
        <v>9368</v>
      </c>
      <c r="C8136" s="161" t="s">
        <v>133</v>
      </c>
      <c r="F8136" s="163" t="s">
        <v>133</v>
      </c>
      <c r="G8136" s="266" t="s">
        <v>133</v>
      </c>
      <c r="H8136" s="163" t="s">
        <v>133</v>
      </c>
      <c r="I8136" s="163" t="s">
        <v>133</v>
      </c>
      <c r="J8136" s="163" t="s">
        <v>133</v>
      </c>
      <c r="K8136" s="164">
        <f t="shared" si="385"/>
        <v>0</v>
      </c>
      <c r="L8136" s="165">
        <f t="shared" si="386"/>
        <v>0</v>
      </c>
      <c r="M8136" s="172">
        <v>127</v>
      </c>
      <c r="N8136" s="172">
        <v>64</v>
      </c>
      <c r="O8136" s="167" t="s">
        <v>133</v>
      </c>
      <c r="P8136" s="260" t="e">
        <f t="shared" si="384"/>
        <v>#NUM!</v>
      </c>
      <c r="S8136" s="272"/>
    </row>
    <row r="8137" spans="1:19">
      <c r="A8137" s="161" t="s">
        <v>9369</v>
      </c>
      <c r="C8137" s="161" t="s">
        <v>133</v>
      </c>
      <c r="F8137" s="163" t="s">
        <v>133</v>
      </c>
      <c r="G8137" s="266" t="s">
        <v>133</v>
      </c>
      <c r="H8137" s="163" t="s">
        <v>133</v>
      </c>
      <c r="I8137" s="163" t="s">
        <v>133</v>
      </c>
      <c r="J8137" s="163" t="s">
        <v>133</v>
      </c>
      <c r="K8137" s="164">
        <f t="shared" si="385"/>
        <v>0</v>
      </c>
      <c r="L8137" s="165">
        <f t="shared" si="386"/>
        <v>0</v>
      </c>
      <c r="M8137" s="172">
        <v>127</v>
      </c>
      <c r="N8137" s="172">
        <v>64</v>
      </c>
      <c r="O8137" s="167" t="s">
        <v>133</v>
      </c>
      <c r="P8137" s="260" t="e">
        <f t="shared" si="384"/>
        <v>#NUM!</v>
      </c>
      <c r="S8137" s="272"/>
    </row>
    <row r="8138" spans="1:19">
      <c r="A8138" s="161" t="s">
        <v>9370</v>
      </c>
      <c r="C8138" s="161" t="s">
        <v>133</v>
      </c>
      <c r="F8138" s="163" t="s">
        <v>133</v>
      </c>
      <c r="G8138" s="266" t="s">
        <v>133</v>
      </c>
      <c r="H8138" s="163" t="s">
        <v>133</v>
      </c>
      <c r="I8138" s="163" t="s">
        <v>133</v>
      </c>
      <c r="J8138" s="163" t="s">
        <v>133</v>
      </c>
      <c r="K8138" s="164">
        <f t="shared" si="385"/>
        <v>0</v>
      </c>
      <c r="L8138" s="165">
        <f t="shared" si="386"/>
        <v>0</v>
      </c>
      <c r="M8138" s="172">
        <v>127</v>
      </c>
      <c r="N8138" s="172">
        <v>64</v>
      </c>
      <c r="O8138" s="167" t="s">
        <v>133</v>
      </c>
      <c r="P8138" s="260" t="e">
        <f t="shared" si="384"/>
        <v>#NUM!</v>
      </c>
      <c r="S8138" s="272"/>
    </row>
    <row r="8139" spans="1:19">
      <c r="A8139" s="161" t="s">
        <v>9371</v>
      </c>
      <c r="C8139" s="161" t="s">
        <v>133</v>
      </c>
      <c r="F8139" s="163" t="s">
        <v>133</v>
      </c>
      <c r="G8139" s="266" t="s">
        <v>133</v>
      </c>
      <c r="H8139" s="163" t="s">
        <v>133</v>
      </c>
      <c r="I8139" s="163" t="s">
        <v>133</v>
      </c>
      <c r="J8139" s="163" t="s">
        <v>133</v>
      </c>
      <c r="K8139" s="164">
        <f t="shared" si="385"/>
        <v>0</v>
      </c>
      <c r="L8139" s="165">
        <f t="shared" si="386"/>
        <v>0</v>
      </c>
      <c r="M8139" s="172">
        <v>127</v>
      </c>
      <c r="N8139" s="172">
        <v>64</v>
      </c>
      <c r="O8139" s="167" t="s">
        <v>133</v>
      </c>
      <c r="P8139" s="260" t="e">
        <f t="shared" si="384"/>
        <v>#NUM!</v>
      </c>
      <c r="S8139" s="272"/>
    </row>
    <row r="8140" spans="1:19">
      <c r="A8140" s="161" t="s">
        <v>9372</v>
      </c>
      <c r="C8140" s="161" t="s">
        <v>133</v>
      </c>
      <c r="F8140" s="163" t="s">
        <v>133</v>
      </c>
      <c r="G8140" s="266" t="s">
        <v>133</v>
      </c>
      <c r="H8140" s="163" t="s">
        <v>133</v>
      </c>
      <c r="I8140" s="163" t="s">
        <v>133</v>
      </c>
      <c r="J8140" s="163" t="s">
        <v>133</v>
      </c>
      <c r="K8140" s="164">
        <f t="shared" si="385"/>
        <v>0</v>
      </c>
      <c r="L8140" s="165">
        <f t="shared" si="386"/>
        <v>0</v>
      </c>
      <c r="M8140" s="172">
        <v>127</v>
      </c>
      <c r="N8140" s="172">
        <v>64</v>
      </c>
      <c r="O8140" s="167" t="s">
        <v>133</v>
      </c>
      <c r="P8140" s="260" t="e">
        <f t="shared" si="384"/>
        <v>#NUM!</v>
      </c>
      <c r="S8140" s="272"/>
    </row>
    <row r="8141" spans="1:19">
      <c r="A8141" s="161" t="s">
        <v>9373</v>
      </c>
      <c r="C8141" s="161" t="s">
        <v>133</v>
      </c>
      <c r="F8141" s="163" t="s">
        <v>133</v>
      </c>
      <c r="G8141" s="266" t="s">
        <v>133</v>
      </c>
      <c r="H8141" s="163" t="s">
        <v>133</v>
      </c>
      <c r="I8141" s="163" t="s">
        <v>133</v>
      </c>
      <c r="J8141" s="163" t="s">
        <v>133</v>
      </c>
      <c r="K8141" s="164">
        <f t="shared" si="385"/>
        <v>0</v>
      </c>
      <c r="L8141" s="165">
        <f t="shared" si="386"/>
        <v>0</v>
      </c>
      <c r="M8141" s="172">
        <v>127</v>
      </c>
      <c r="N8141" s="172">
        <v>64</v>
      </c>
      <c r="O8141" s="167" t="s">
        <v>133</v>
      </c>
      <c r="P8141" s="260" t="e">
        <f t="shared" si="384"/>
        <v>#NUM!</v>
      </c>
      <c r="S8141" s="272"/>
    </row>
    <row r="8142" spans="1:19">
      <c r="A8142" s="161" t="s">
        <v>9374</v>
      </c>
      <c r="C8142" s="161" t="s">
        <v>133</v>
      </c>
      <c r="F8142" s="163" t="s">
        <v>133</v>
      </c>
      <c r="G8142" s="266" t="s">
        <v>133</v>
      </c>
      <c r="H8142" s="163" t="s">
        <v>133</v>
      </c>
      <c r="I8142" s="163" t="s">
        <v>133</v>
      </c>
      <c r="J8142" s="163" t="s">
        <v>133</v>
      </c>
      <c r="K8142" s="164">
        <f t="shared" si="385"/>
        <v>0</v>
      </c>
      <c r="L8142" s="165">
        <f t="shared" si="386"/>
        <v>0</v>
      </c>
      <c r="M8142" s="172">
        <v>127</v>
      </c>
      <c r="N8142" s="172">
        <v>64</v>
      </c>
      <c r="O8142" s="167" t="s">
        <v>133</v>
      </c>
      <c r="P8142" s="260" t="e">
        <f t="shared" si="384"/>
        <v>#NUM!</v>
      </c>
      <c r="S8142" s="272"/>
    </row>
    <row r="8143" spans="1:19">
      <c r="A8143" s="161" t="s">
        <v>9375</v>
      </c>
      <c r="C8143" s="161" t="s">
        <v>133</v>
      </c>
      <c r="F8143" s="163" t="s">
        <v>133</v>
      </c>
      <c r="G8143" s="266" t="s">
        <v>133</v>
      </c>
      <c r="H8143" s="163" t="s">
        <v>133</v>
      </c>
      <c r="I8143" s="163" t="s">
        <v>133</v>
      </c>
      <c r="J8143" s="163" t="s">
        <v>133</v>
      </c>
      <c r="K8143" s="164">
        <f t="shared" si="385"/>
        <v>0</v>
      </c>
      <c r="L8143" s="165">
        <f t="shared" si="386"/>
        <v>0</v>
      </c>
      <c r="M8143" s="172">
        <v>127</v>
      </c>
      <c r="N8143" s="172">
        <v>64</v>
      </c>
      <c r="O8143" s="167" t="s">
        <v>133</v>
      </c>
      <c r="P8143" s="260" t="e">
        <f t="shared" ref="P8143:P8206" si="387">MEDIAN(Q8143:R8143)</f>
        <v>#NUM!</v>
      </c>
      <c r="S8143" s="272"/>
    </row>
    <row r="8144" spans="1:19">
      <c r="A8144" s="161" t="s">
        <v>9376</v>
      </c>
      <c r="C8144" s="161" t="s">
        <v>133</v>
      </c>
      <c r="F8144" s="163" t="s">
        <v>133</v>
      </c>
      <c r="G8144" s="266" t="s">
        <v>133</v>
      </c>
      <c r="H8144" s="163" t="s">
        <v>133</v>
      </c>
      <c r="I8144" s="163" t="s">
        <v>133</v>
      </c>
      <c r="J8144" s="163" t="s">
        <v>133</v>
      </c>
      <c r="K8144" s="164">
        <f t="shared" ref="K8144:K8207" si="388">IF(OR(D8144="n/a",D8144="nd"),0,D8144)+IF(OR(I8144="n/a",I8144="nd"),0,I8144)</f>
        <v>0</v>
      </c>
      <c r="L8144" s="165">
        <f t="shared" ref="L8144:L8207" si="389">SQRT(SUMSQ(IF(OR(E8144="n/a",E8144="nd"),0,E8144),IF(OR(F8144="n/a",F8144="nd"),0,F8144),IF(OR(J8144="n/a",J8144="nd"),0,J8144)))</f>
        <v>0</v>
      </c>
      <c r="M8144" s="172">
        <v>127</v>
      </c>
      <c r="N8144" s="172">
        <v>64</v>
      </c>
      <c r="O8144" s="167" t="s">
        <v>133</v>
      </c>
      <c r="P8144" s="260" t="e">
        <f t="shared" si="387"/>
        <v>#NUM!</v>
      </c>
      <c r="S8144" s="272"/>
    </row>
    <row r="8145" spans="1:19">
      <c r="A8145" s="161" t="s">
        <v>9377</v>
      </c>
      <c r="C8145" s="161" t="s">
        <v>133</v>
      </c>
      <c r="F8145" s="163" t="s">
        <v>133</v>
      </c>
      <c r="G8145" s="266" t="s">
        <v>133</v>
      </c>
      <c r="H8145" s="163" t="s">
        <v>133</v>
      </c>
      <c r="I8145" s="163" t="s">
        <v>133</v>
      </c>
      <c r="J8145" s="163" t="s">
        <v>133</v>
      </c>
      <c r="K8145" s="164">
        <f t="shared" si="388"/>
        <v>0</v>
      </c>
      <c r="L8145" s="165">
        <f t="shared" si="389"/>
        <v>0</v>
      </c>
      <c r="M8145" s="172">
        <v>127</v>
      </c>
      <c r="N8145" s="172">
        <v>64</v>
      </c>
      <c r="O8145" s="167" t="s">
        <v>133</v>
      </c>
      <c r="P8145" s="260" t="e">
        <f t="shared" si="387"/>
        <v>#NUM!</v>
      </c>
      <c r="S8145" s="272"/>
    </row>
    <row r="8146" spans="1:19">
      <c r="A8146" s="161" t="s">
        <v>9378</v>
      </c>
      <c r="C8146" s="161" t="s">
        <v>133</v>
      </c>
      <c r="F8146" s="163" t="s">
        <v>133</v>
      </c>
      <c r="G8146" s="266" t="s">
        <v>133</v>
      </c>
      <c r="H8146" s="163" t="s">
        <v>133</v>
      </c>
      <c r="I8146" s="163" t="s">
        <v>133</v>
      </c>
      <c r="J8146" s="163" t="s">
        <v>133</v>
      </c>
      <c r="K8146" s="164">
        <f t="shared" si="388"/>
        <v>0</v>
      </c>
      <c r="L8146" s="165">
        <f t="shared" si="389"/>
        <v>0</v>
      </c>
      <c r="M8146" s="172">
        <v>127</v>
      </c>
      <c r="N8146" s="172">
        <v>64</v>
      </c>
      <c r="O8146" s="167" t="s">
        <v>133</v>
      </c>
      <c r="P8146" s="260" t="e">
        <f t="shared" si="387"/>
        <v>#NUM!</v>
      </c>
      <c r="S8146" s="272"/>
    </row>
    <row r="8147" spans="1:19">
      <c r="A8147" s="161" t="s">
        <v>9379</v>
      </c>
      <c r="C8147" s="161" t="s">
        <v>133</v>
      </c>
      <c r="F8147" s="163" t="s">
        <v>133</v>
      </c>
      <c r="G8147" s="266" t="s">
        <v>133</v>
      </c>
      <c r="H8147" s="163" t="s">
        <v>133</v>
      </c>
      <c r="I8147" s="163" t="s">
        <v>133</v>
      </c>
      <c r="J8147" s="163" t="s">
        <v>133</v>
      </c>
      <c r="K8147" s="164">
        <f t="shared" si="388"/>
        <v>0</v>
      </c>
      <c r="L8147" s="165">
        <f t="shared" si="389"/>
        <v>0</v>
      </c>
      <c r="M8147" s="172">
        <v>127</v>
      </c>
      <c r="N8147" s="172">
        <v>64</v>
      </c>
      <c r="O8147" s="167" t="s">
        <v>133</v>
      </c>
      <c r="P8147" s="260" t="e">
        <f t="shared" si="387"/>
        <v>#NUM!</v>
      </c>
      <c r="S8147" s="272"/>
    </row>
    <row r="8148" spans="1:19">
      <c r="A8148" s="161" t="s">
        <v>9380</v>
      </c>
      <c r="C8148" s="161" t="s">
        <v>133</v>
      </c>
      <c r="F8148" s="163" t="s">
        <v>133</v>
      </c>
      <c r="G8148" s="266" t="s">
        <v>133</v>
      </c>
      <c r="H8148" s="163" t="s">
        <v>133</v>
      </c>
      <c r="I8148" s="163" t="s">
        <v>133</v>
      </c>
      <c r="J8148" s="163" t="s">
        <v>133</v>
      </c>
      <c r="K8148" s="164">
        <f t="shared" si="388"/>
        <v>0</v>
      </c>
      <c r="L8148" s="165">
        <f t="shared" si="389"/>
        <v>0</v>
      </c>
      <c r="M8148" s="172">
        <v>127</v>
      </c>
      <c r="N8148" s="172">
        <v>64</v>
      </c>
      <c r="O8148" s="167" t="s">
        <v>133</v>
      </c>
      <c r="P8148" s="260" t="e">
        <f t="shared" si="387"/>
        <v>#NUM!</v>
      </c>
      <c r="S8148" s="272"/>
    </row>
    <row r="8149" spans="1:19">
      <c r="A8149" s="161" t="s">
        <v>9381</v>
      </c>
      <c r="C8149" s="161" t="s">
        <v>133</v>
      </c>
      <c r="F8149" s="163" t="s">
        <v>133</v>
      </c>
      <c r="G8149" s="266" t="s">
        <v>133</v>
      </c>
      <c r="H8149" s="163" t="s">
        <v>133</v>
      </c>
      <c r="I8149" s="163" t="s">
        <v>133</v>
      </c>
      <c r="J8149" s="163" t="s">
        <v>133</v>
      </c>
      <c r="K8149" s="164">
        <f t="shared" si="388"/>
        <v>0</v>
      </c>
      <c r="L8149" s="165">
        <f t="shared" si="389"/>
        <v>0</v>
      </c>
      <c r="M8149" s="172">
        <v>127</v>
      </c>
      <c r="N8149" s="172">
        <v>64</v>
      </c>
      <c r="O8149" s="167" t="s">
        <v>133</v>
      </c>
      <c r="P8149" s="260" t="e">
        <f t="shared" si="387"/>
        <v>#NUM!</v>
      </c>
      <c r="S8149" s="272"/>
    </row>
    <row r="8150" spans="1:19">
      <c r="A8150" s="161" t="s">
        <v>9382</v>
      </c>
      <c r="C8150" s="161" t="s">
        <v>133</v>
      </c>
      <c r="F8150" s="163" t="s">
        <v>133</v>
      </c>
      <c r="G8150" s="266" t="s">
        <v>133</v>
      </c>
      <c r="H8150" s="163" t="s">
        <v>133</v>
      </c>
      <c r="I8150" s="163" t="s">
        <v>133</v>
      </c>
      <c r="J8150" s="163" t="s">
        <v>133</v>
      </c>
      <c r="K8150" s="164">
        <f t="shared" si="388"/>
        <v>0</v>
      </c>
      <c r="L8150" s="165">
        <f t="shared" si="389"/>
        <v>0</v>
      </c>
      <c r="M8150" s="172">
        <v>127</v>
      </c>
      <c r="N8150" s="172">
        <v>64</v>
      </c>
      <c r="O8150" s="167" t="s">
        <v>133</v>
      </c>
      <c r="P8150" s="260" t="e">
        <f t="shared" si="387"/>
        <v>#NUM!</v>
      </c>
      <c r="S8150" s="272"/>
    </row>
    <row r="8151" spans="1:19">
      <c r="A8151" s="161" t="s">
        <v>9383</v>
      </c>
      <c r="C8151" s="161" t="s">
        <v>133</v>
      </c>
      <c r="F8151" s="163" t="s">
        <v>133</v>
      </c>
      <c r="G8151" s="266" t="s">
        <v>133</v>
      </c>
      <c r="H8151" s="163" t="s">
        <v>133</v>
      </c>
      <c r="I8151" s="163" t="s">
        <v>133</v>
      </c>
      <c r="J8151" s="163" t="s">
        <v>133</v>
      </c>
      <c r="K8151" s="164">
        <f t="shared" si="388"/>
        <v>0</v>
      </c>
      <c r="L8151" s="165">
        <f t="shared" si="389"/>
        <v>0</v>
      </c>
      <c r="M8151" s="172">
        <v>127</v>
      </c>
      <c r="N8151" s="172">
        <v>64</v>
      </c>
      <c r="O8151" s="167" t="s">
        <v>133</v>
      </c>
      <c r="P8151" s="260" t="e">
        <f t="shared" si="387"/>
        <v>#NUM!</v>
      </c>
      <c r="S8151" s="272"/>
    </row>
    <row r="8152" spans="1:19">
      <c r="A8152" s="161" t="s">
        <v>9384</v>
      </c>
      <c r="C8152" s="161" t="s">
        <v>133</v>
      </c>
      <c r="F8152" s="163" t="s">
        <v>133</v>
      </c>
      <c r="G8152" s="266" t="s">
        <v>133</v>
      </c>
      <c r="H8152" s="163" t="s">
        <v>133</v>
      </c>
      <c r="I8152" s="163" t="s">
        <v>133</v>
      </c>
      <c r="J8152" s="163" t="s">
        <v>133</v>
      </c>
      <c r="K8152" s="164">
        <f t="shared" si="388"/>
        <v>0</v>
      </c>
      <c r="L8152" s="165">
        <f t="shared" si="389"/>
        <v>0</v>
      </c>
      <c r="M8152" s="172">
        <v>127</v>
      </c>
      <c r="N8152" s="172">
        <v>64</v>
      </c>
      <c r="O8152" s="167" t="s">
        <v>133</v>
      </c>
      <c r="P8152" s="260" t="e">
        <f t="shared" si="387"/>
        <v>#NUM!</v>
      </c>
      <c r="S8152" s="272"/>
    </row>
    <row r="8153" spans="1:19">
      <c r="A8153" s="161" t="s">
        <v>9385</v>
      </c>
      <c r="C8153" s="161" t="s">
        <v>133</v>
      </c>
      <c r="F8153" s="163" t="s">
        <v>133</v>
      </c>
      <c r="G8153" s="266" t="s">
        <v>133</v>
      </c>
      <c r="H8153" s="163" t="s">
        <v>133</v>
      </c>
      <c r="I8153" s="163" t="s">
        <v>133</v>
      </c>
      <c r="J8153" s="163" t="s">
        <v>133</v>
      </c>
      <c r="K8153" s="164">
        <f t="shared" si="388"/>
        <v>0</v>
      </c>
      <c r="L8153" s="165">
        <f t="shared" si="389"/>
        <v>0</v>
      </c>
      <c r="M8153" s="172">
        <v>127</v>
      </c>
      <c r="N8153" s="172">
        <v>64</v>
      </c>
      <c r="O8153" s="167" t="s">
        <v>133</v>
      </c>
      <c r="P8153" s="260" t="e">
        <f t="shared" si="387"/>
        <v>#NUM!</v>
      </c>
      <c r="S8153" s="272"/>
    </row>
    <row r="8154" spans="1:19">
      <c r="A8154" s="161" t="s">
        <v>9386</v>
      </c>
      <c r="C8154" s="161" t="s">
        <v>133</v>
      </c>
      <c r="F8154" s="163" t="s">
        <v>133</v>
      </c>
      <c r="G8154" s="266" t="s">
        <v>133</v>
      </c>
      <c r="H8154" s="163" t="s">
        <v>133</v>
      </c>
      <c r="I8154" s="163" t="s">
        <v>133</v>
      </c>
      <c r="J8154" s="163" t="s">
        <v>133</v>
      </c>
      <c r="K8154" s="164">
        <f t="shared" si="388"/>
        <v>0</v>
      </c>
      <c r="L8154" s="165">
        <f t="shared" si="389"/>
        <v>0</v>
      </c>
      <c r="M8154" s="172">
        <v>127</v>
      </c>
      <c r="N8154" s="172">
        <v>64</v>
      </c>
      <c r="O8154" s="167" t="s">
        <v>133</v>
      </c>
      <c r="P8154" s="260" t="e">
        <f t="shared" si="387"/>
        <v>#NUM!</v>
      </c>
      <c r="S8154" s="272"/>
    </row>
    <row r="8155" spans="1:19">
      <c r="A8155" s="161" t="s">
        <v>9387</v>
      </c>
      <c r="C8155" s="161" t="s">
        <v>133</v>
      </c>
      <c r="F8155" s="163" t="s">
        <v>133</v>
      </c>
      <c r="G8155" s="266" t="s">
        <v>133</v>
      </c>
      <c r="H8155" s="163" t="s">
        <v>133</v>
      </c>
      <c r="I8155" s="163" t="s">
        <v>133</v>
      </c>
      <c r="J8155" s="163" t="s">
        <v>133</v>
      </c>
      <c r="K8155" s="164">
        <f t="shared" si="388"/>
        <v>0</v>
      </c>
      <c r="L8155" s="165">
        <f t="shared" si="389"/>
        <v>0</v>
      </c>
      <c r="M8155" s="172">
        <v>127</v>
      </c>
      <c r="N8155" s="172">
        <v>64</v>
      </c>
      <c r="O8155" s="167" t="s">
        <v>133</v>
      </c>
      <c r="P8155" s="260" t="e">
        <f t="shared" si="387"/>
        <v>#NUM!</v>
      </c>
      <c r="S8155" s="272"/>
    </row>
    <row r="8156" spans="1:19">
      <c r="A8156" s="161" t="s">
        <v>9388</v>
      </c>
      <c r="C8156" s="161" t="s">
        <v>133</v>
      </c>
      <c r="F8156" s="163" t="s">
        <v>133</v>
      </c>
      <c r="G8156" s="266" t="s">
        <v>133</v>
      </c>
      <c r="H8156" s="163" t="s">
        <v>133</v>
      </c>
      <c r="I8156" s="163" t="s">
        <v>133</v>
      </c>
      <c r="J8156" s="163" t="s">
        <v>133</v>
      </c>
      <c r="K8156" s="164">
        <f t="shared" si="388"/>
        <v>0</v>
      </c>
      <c r="L8156" s="165">
        <f t="shared" si="389"/>
        <v>0</v>
      </c>
      <c r="M8156" s="172">
        <v>127</v>
      </c>
      <c r="N8156" s="172">
        <v>64</v>
      </c>
      <c r="O8156" s="167" t="s">
        <v>133</v>
      </c>
      <c r="P8156" s="260" t="e">
        <f t="shared" si="387"/>
        <v>#NUM!</v>
      </c>
      <c r="S8156" s="272"/>
    </row>
    <row r="8157" spans="1:19">
      <c r="A8157" s="161" t="s">
        <v>9389</v>
      </c>
      <c r="C8157" s="161" t="s">
        <v>133</v>
      </c>
      <c r="F8157" s="163" t="s">
        <v>133</v>
      </c>
      <c r="G8157" s="266" t="s">
        <v>133</v>
      </c>
      <c r="H8157" s="163" t="s">
        <v>133</v>
      </c>
      <c r="I8157" s="163" t="s">
        <v>133</v>
      </c>
      <c r="J8157" s="163" t="s">
        <v>133</v>
      </c>
      <c r="K8157" s="164">
        <f t="shared" si="388"/>
        <v>0</v>
      </c>
      <c r="L8157" s="165">
        <f t="shared" si="389"/>
        <v>0</v>
      </c>
      <c r="M8157" s="172">
        <v>127</v>
      </c>
      <c r="N8157" s="172">
        <v>64</v>
      </c>
      <c r="O8157" s="167" t="s">
        <v>133</v>
      </c>
      <c r="P8157" s="260" t="e">
        <f t="shared" si="387"/>
        <v>#NUM!</v>
      </c>
      <c r="S8157" s="272"/>
    </row>
    <row r="8158" spans="1:19">
      <c r="A8158" s="161" t="s">
        <v>9390</v>
      </c>
      <c r="C8158" s="161" t="s">
        <v>133</v>
      </c>
      <c r="F8158" s="163" t="s">
        <v>133</v>
      </c>
      <c r="G8158" s="266" t="s">
        <v>133</v>
      </c>
      <c r="H8158" s="163" t="s">
        <v>133</v>
      </c>
      <c r="I8158" s="163" t="s">
        <v>133</v>
      </c>
      <c r="J8158" s="163" t="s">
        <v>133</v>
      </c>
      <c r="K8158" s="164">
        <f t="shared" si="388"/>
        <v>0</v>
      </c>
      <c r="L8158" s="165">
        <f t="shared" si="389"/>
        <v>0</v>
      </c>
      <c r="M8158" s="172">
        <v>127</v>
      </c>
      <c r="N8158" s="172">
        <v>64</v>
      </c>
      <c r="O8158" s="167" t="s">
        <v>133</v>
      </c>
      <c r="P8158" s="260" t="e">
        <f t="shared" si="387"/>
        <v>#NUM!</v>
      </c>
      <c r="S8158" s="272"/>
    </row>
    <row r="8159" spans="1:19">
      <c r="A8159" s="161" t="s">
        <v>9391</v>
      </c>
      <c r="C8159" s="161" t="s">
        <v>133</v>
      </c>
      <c r="F8159" s="163" t="s">
        <v>133</v>
      </c>
      <c r="G8159" s="266" t="s">
        <v>133</v>
      </c>
      <c r="H8159" s="163" t="s">
        <v>133</v>
      </c>
      <c r="I8159" s="163" t="s">
        <v>133</v>
      </c>
      <c r="J8159" s="163" t="s">
        <v>133</v>
      </c>
      <c r="K8159" s="164">
        <f t="shared" si="388"/>
        <v>0</v>
      </c>
      <c r="L8159" s="165">
        <f t="shared" si="389"/>
        <v>0</v>
      </c>
      <c r="M8159" s="172">
        <v>127</v>
      </c>
      <c r="N8159" s="172">
        <v>64</v>
      </c>
      <c r="O8159" s="167" t="s">
        <v>133</v>
      </c>
      <c r="P8159" s="260" t="e">
        <f t="shared" si="387"/>
        <v>#NUM!</v>
      </c>
      <c r="S8159" s="272"/>
    </row>
    <row r="8160" spans="1:19">
      <c r="A8160" s="161" t="s">
        <v>9392</v>
      </c>
      <c r="C8160" s="161" t="s">
        <v>133</v>
      </c>
      <c r="F8160" s="163" t="s">
        <v>133</v>
      </c>
      <c r="G8160" s="266" t="s">
        <v>133</v>
      </c>
      <c r="H8160" s="163" t="s">
        <v>133</v>
      </c>
      <c r="I8160" s="163" t="s">
        <v>133</v>
      </c>
      <c r="J8160" s="163" t="s">
        <v>133</v>
      </c>
      <c r="K8160" s="164">
        <f t="shared" si="388"/>
        <v>0</v>
      </c>
      <c r="L8160" s="165">
        <f t="shared" si="389"/>
        <v>0</v>
      </c>
      <c r="M8160" s="172">
        <v>127</v>
      </c>
      <c r="N8160" s="172">
        <v>64</v>
      </c>
      <c r="O8160" s="167" t="s">
        <v>133</v>
      </c>
      <c r="P8160" s="260" t="e">
        <f t="shared" si="387"/>
        <v>#NUM!</v>
      </c>
      <c r="S8160" s="272"/>
    </row>
    <row r="8161" spans="1:19">
      <c r="A8161" s="161" t="s">
        <v>9393</v>
      </c>
      <c r="C8161" s="161" t="s">
        <v>133</v>
      </c>
      <c r="F8161" s="163" t="s">
        <v>133</v>
      </c>
      <c r="G8161" s="266" t="s">
        <v>133</v>
      </c>
      <c r="H8161" s="163" t="s">
        <v>133</v>
      </c>
      <c r="I8161" s="163" t="s">
        <v>133</v>
      </c>
      <c r="J8161" s="163" t="s">
        <v>133</v>
      </c>
      <c r="K8161" s="164">
        <f t="shared" si="388"/>
        <v>0</v>
      </c>
      <c r="L8161" s="165">
        <f t="shared" si="389"/>
        <v>0</v>
      </c>
      <c r="M8161" s="172">
        <v>127</v>
      </c>
      <c r="N8161" s="172">
        <v>64</v>
      </c>
      <c r="O8161" s="167" t="s">
        <v>133</v>
      </c>
      <c r="P8161" s="260" t="e">
        <f t="shared" si="387"/>
        <v>#NUM!</v>
      </c>
      <c r="S8161" s="272"/>
    </row>
    <row r="8162" spans="1:19">
      <c r="A8162" s="161" t="s">
        <v>9394</v>
      </c>
      <c r="C8162" s="161" t="s">
        <v>133</v>
      </c>
      <c r="F8162" s="163" t="s">
        <v>133</v>
      </c>
      <c r="G8162" s="266" t="s">
        <v>133</v>
      </c>
      <c r="H8162" s="163" t="s">
        <v>133</v>
      </c>
      <c r="I8162" s="163" t="s">
        <v>133</v>
      </c>
      <c r="J8162" s="163" t="s">
        <v>133</v>
      </c>
      <c r="K8162" s="164">
        <f t="shared" si="388"/>
        <v>0</v>
      </c>
      <c r="L8162" s="165">
        <f t="shared" si="389"/>
        <v>0</v>
      </c>
      <c r="M8162" s="172">
        <v>127</v>
      </c>
      <c r="N8162" s="172">
        <v>64</v>
      </c>
      <c r="O8162" s="167" t="s">
        <v>133</v>
      </c>
      <c r="P8162" s="260" t="e">
        <f t="shared" si="387"/>
        <v>#NUM!</v>
      </c>
      <c r="S8162" s="272"/>
    </row>
    <row r="8163" spans="1:19">
      <c r="A8163" s="161" t="s">
        <v>9395</v>
      </c>
      <c r="C8163" s="161" t="s">
        <v>133</v>
      </c>
      <c r="F8163" s="163" t="s">
        <v>133</v>
      </c>
      <c r="G8163" s="266" t="s">
        <v>133</v>
      </c>
      <c r="H8163" s="163" t="s">
        <v>133</v>
      </c>
      <c r="I8163" s="163" t="s">
        <v>133</v>
      </c>
      <c r="J8163" s="163" t="s">
        <v>133</v>
      </c>
      <c r="K8163" s="164">
        <f t="shared" si="388"/>
        <v>0</v>
      </c>
      <c r="L8163" s="165">
        <f t="shared" si="389"/>
        <v>0</v>
      </c>
      <c r="M8163" s="172">
        <v>127</v>
      </c>
      <c r="N8163" s="172">
        <v>64</v>
      </c>
      <c r="O8163" s="167" t="s">
        <v>133</v>
      </c>
      <c r="P8163" s="260" t="e">
        <f t="shared" si="387"/>
        <v>#NUM!</v>
      </c>
      <c r="S8163" s="272"/>
    </row>
    <row r="8164" spans="1:19">
      <c r="A8164" s="161" t="s">
        <v>9396</v>
      </c>
      <c r="C8164" s="161" t="s">
        <v>133</v>
      </c>
      <c r="F8164" s="163" t="s">
        <v>133</v>
      </c>
      <c r="G8164" s="266" t="s">
        <v>133</v>
      </c>
      <c r="H8164" s="163" t="s">
        <v>133</v>
      </c>
      <c r="I8164" s="163" t="s">
        <v>133</v>
      </c>
      <c r="J8164" s="163" t="s">
        <v>133</v>
      </c>
      <c r="K8164" s="164">
        <f t="shared" si="388"/>
        <v>0</v>
      </c>
      <c r="L8164" s="165">
        <f t="shared" si="389"/>
        <v>0</v>
      </c>
      <c r="M8164" s="172">
        <v>127</v>
      </c>
      <c r="N8164" s="172">
        <v>64</v>
      </c>
      <c r="O8164" s="167" t="s">
        <v>133</v>
      </c>
      <c r="P8164" s="260" t="e">
        <f t="shared" si="387"/>
        <v>#NUM!</v>
      </c>
      <c r="S8164" s="272"/>
    </row>
    <row r="8165" spans="1:19">
      <c r="A8165" s="161" t="s">
        <v>9397</v>
      </c>
      <c r="C8165" s="161" t="s">
        <v>133</v>
      </c>
      <c r="F8165" s="163" t="s">
        <v>133</v>
      </c>
      <c r="G8165" s="266" t="s">
        <v>133</v>
      </c>
      <c r="H8165" s="163" t="s">
        <v>133</v>
      </c>
      <c r="I8165" s="163" t="s">
        <v>133</v>
      </c>
      <c r="J8165" s="163" t="s">
        <v>133</v>
      </c>
      <c r="K8165" s="164">
        <f t="shared" si="388"/>
        <v>0</v>
      </c>
      <c r="L8165" s="165">
        <f t="shared" si="389"/>
        <v>0</v>
      </c>
      <c r="M8165" s="172">
        <v>127</v>
      </c>
      <c r="N8165" s="172">
        <v>64</v>
      </c>
      <c r="O8165" s="167" t="s">
        <v>133</v>
      </c>
      <c r="P8165" s="260" t="e">
        <f t="shared" si="387"/>
        <v>#NUM!</v>
      </c>
      <c r="S8165" s="272"/>
    </row>
    <row r="8166" spans="1:19">
      <c r="A8166" s="161" t="s">
        <v>9398</v>
      </c>
      <c r="C8166" s="161" t="s">
        <v>133</v>
      </c>
      <c r="F8166" s="163" t="s">
        <v>133</v>
      </c>
      <c r="G8166" s="266" t="s">
        <v>133</v>
      </c>
      <c r="H8166" s="163" t="s">
        <v>133</v>
      </c>
      <c r="I8166" s="163" t="s">
        <v>133</v>
      </c>
      <c r="J8166" s="163" t="s">
        <v>133</v>
      </c>
      <c r="K8166" s="164">
        <f t="shared" si="388"/>
        <v>0</v>
      </c>
      <c r="L8166" s="165">
        <f t="shared" si="389"/>
        <v>0</v>
      </c>
      <c r="M8166" s="172">
        <v>127</v>
      </c>
      <c r="N8166" s="172">
        <v>64</v>
      </c>
      <c r="O8166" s="167" t="s">
        <v>133</v>
      </c>
      <c r="P8166" s="260" t="e">
        <f t="shared" si="387"/>
        <v>#NUM!</v>
      </c>
      <c r="S8166" s="272"/>
    </row>
    <row r="8167" spans="1:19">
      <c r="A8167" s="161" t="s">
        <v>9399</v>
      </c>
      <c r="C8167" s="161" t="s">
        <v>133</v>
      </c>
      <c r="F8167" s="163" t="s">
        <v>133</v>
      </c>
      <c r="G8167" s="266" t="s">
        <v>133</v>
      </c>
      <c r="H8167" s="163" t="s">
        <v>133</v>
      </c>
      <c r="I8167" s="163" t="s">
        <v>133</v>
      </c>
      <c r="J8167" s="163" t="s">
        <v>133</v>
      </c>
      <c r="K8167" s="164">
        <f t="shared" si="388"/>
        <v>0</v>
      </c>
      <c r="L8167" s="165">
        <f t="shared" si="389"/>
        <v>0</v>
      </c>
      <c r="M8167" s="172">
        <v>127</v>
      </c>
      <c r="N8167" s="172">
        <v>64</v>
      </c>
      <c r="O8167" s="167" t="s">
        <v>133</v>
      </c>
      <c r="P8167" s="260" t="e">
        <f t="shared" si="387"/>
        <v>#NUM!</v>
      </c>
      <c r="S8167" s="272"/>
    </row>
    <row r="8168" spans="1:19">
      <c r="A8168" s="161" t="s">
        <v>9400</v>
      </c>
      <c r="C8168" s="161" t="s">
        <v>133</v>
      </c>
      <c r="F8168" s="163" t="s">
        <v>133</v>
      </c>
      <c r="G8168" s="266" t="s">
        <v>133</v>
      </c>
      <c r="H8168" s="163" t="s">
        <v>133</v>
      </c>
      <c r="I8168" s="163" t="s">
        <v>133</v>
      </c>
      <c r="J8168" s="163" t="s">
        <v>133</v>
      </c>
      <c r="K8168" s="164">
        <f t="shared" si="388"/>
        <v>0</v>
      </c>
      <c r="L8168" s="165">
        <f t="shared" si="389"/>
        <v>0</v>
      </c>
      <c r="M8168" s="172">
        <v>127</v>
      </c>
      <c r="N8168" s="172">
        <v>64</v>
      </c>
      <c r="O8168" s="167" t="s">
        <v>133</v>
      </c>
      <c r="P8168" s="260" t="e">
        <f t="shared" si="387"/>
        <v>#NUM!</v>
      </c>
      <c r="S8168" s="272"/>
    </row>
    <row r="8169" spans="1:19">
      <c r="A8169" s="161" t="s">
        <v>9401</v>
      </c>
      <c r="C8169" s="161" t="s">
        <v>133</v>
      </c>
      <c r="F8169" s="163" t="s">
        <v>133</v>
      </c>
      <c r="G8169" s="266" t="s">
        <v>133</v>
      </c>
      <c r="H8169" s="163" t="s">
        <v>133</v>
      </c>
      <c r="I8169" s="163" t="s">
        <v>133</v>
      </c>
      <c r="J8169" s="163" t="s">
        <v>133</v>
      </c>
      <c r="K8169" s="164">
        <f t="shared" si="388"/>
        <v>0</v>
      </c>
      <c r="L8169" s="165">
        <f t="shared" si="389"/>
        <v>0</v>
      </c>
      <c r="M8169" s="172">
        <v>127</v>
      </c>
      <c r="N8169" s="172">
        <v>64</v>
      </c>
      <c r="O8169" s="167" t="s">
        <v>133</v>
      </c>
      <c r="P8169" s="260" t="e">
        <f t="shared" si="387"/>
        <v>#NUM!</v>
      </c>
      <c r="S8169" s="272"/>
    </row>
    <row r="8170" spans="1:19">
      <c r="A8170" s="161" t="s">
        <v>9402</v>
      </c>
      <c r="C8170" s="161" t="s">
        <v>133</v>
      </c>
      <c r="F8170" s="163" t="s">
        <v>133</v>
      </c>
      <c r="G8170" s="266" t="s">
        <v>133</v>
      </c>
      <c r="H8170" s="163" t="s">
        <v>133</v>
      </c>
      <c r="I8170" s="163" t="s">
        <v>133</v>
      </c>
      <c r="J8170" s="163" t="s">
        <v>133</v>
      </c>
      <c r="K8170" s="164">
        <f t="shared" si="388"/>
        <v>0</v>
      </c>
      <c r="L8170" s="165">
        <f t="shared" si="389"/>
        <v>0</v>
      </c>
      <c r="M8170" s="172">
        <v>127</v>
      </c>
      <c r="N8170" s="172">
        <v>64</v>
      </c>
      <c r="O8170" s="167" t="s">
        <v>133</v>
      </c>
      <c r="P8170" s="260" t="e">
        <f t="shared" si="387"/>
        <v>#NUM!</v>
      </c>
      <c r="S8170" s="272"/>
    </row>
    <row r="8171" spans="1:19">
      <c r="A8171" s="161" t="s">
        <v>9403</v>
      </c>
      <c r="C8171" s="161" t="s">
        <v>133</v>
      </c>
      <c r="F8171" s="163" t="s">
        <v>133</v>
      </c>
      <c r="G8171" s="266" t="s">
        <v>133</v>
      </c>
      <c r="H8171" s="163" t="s">
        <v>133</v>
      </c>
      <c r="I8171" s="163" t="s">
        <v>133</v>
      </c>
      <c r="J8171" s="163" t="s">
        <v>133</v>
      </c>
      <c r="K8171" s="164">
        <f t="shared" si="388"/>
        <v>0</v>
      </c>
      <c r="L8171" s="165">
        <f t="shared" si="389"/>
        <v>0</v>
      </c>
      <c r="M8171" s="172">
        <v>127</v>
      </c>
      <c r="N8171" s="172">
        <v>64</v>
      </c>
      <c r="O8171" s="167" t="s">
        <v>133</v>
      </c>
      <c r="P8171" s="260" t="e">
        <f t="shared" si="387"/>
        <v>#NUM!</v>
      </c>
      <c r="S8171" s="272"/>
    </row>
    <row r="8172" spans="1:19">
      <c r="A8172" s="161" t="s">
        <v>9404</v>
      </c>
      <c r="C8172" s="161" t="s">
        <v>133</v>
      </c>
      <c r="F8172" s="163" t="s">
        <v>133</v>
      </c>
      <c r="G8172" s="266" t="s">
        <v>133</v>
      </c>
      <c r="H8172" s="163" t="s">
        <v>133</v>
      </c>
      <c r="I8172" s="163" t="s">
        <v>133</v>
      </c>
      <c r="J8172" s="163" t="s">
        <v>133</v>
      </c>
      <c r="K8172" s="164">
        <f t="shared" si="388"/>
        <v>0</v>
      </c>
      <c r="L8172" s="165">
        <f t="shared" si="389"/>
        <v>0</v>
      </c>
      <c r="M8172" s="172">
        <v>127</v>
      </c>
      <c r="N8172" s="172">
        <v>64</v>
      </c>
      <c r="O8172" s="167" t="s">
        <v>133</v>
      </c>
      <c r="P8172" s="260" t="e">
        <f t="shared" si="387"/>
        <v>#NUM!</v>
      </c>
      <c r="S8172" s="272"/>
    </row>
    <row r="8173" spans="1:19">
      <c r="A8173" s="161" t="s">
        <v>9405</v>
      </c>
      <c r="C8173" s="161" t="s">
        <v>133</v>
      </c>
      <c r="F8173" s="163" t="s">
        <v>133</v>
      </c>
      <c r="G8173" s="266" t="s">
        <v>133</v>
      </c>
      <c r="H8173" s="163" t="s">
        <v>133</v>
      </c>
      <c r="I8173" s="163" t="s">
        <v>133</v>
      </c>
      <c r="J8173" s="163" t="s">
        <v>133</v>
      </c>
      <c r="K8173" s="164">
        <f t="shared" si="388"/>
        <v>0</v>
      </c>
      <c r="L8173" s="165">
        <f t="shared" si="389"/>
        <v>0</v>
      </c>
      <c r="M8173" s="172">
        <v>127</v>
      </c>
      <c r="N8173" s="172">
        <v>64</v>
      </c>
      <c r="O8173" s="167" t="s">
        <v>133</v>
      </c>
      <c r="P8173" s="260" t="e">
        <f t="shared" si="387"/>
        <v>#NUM!</v>
      </c>
      <c r="S8173" s="272"/>
    </row>
    <row r="8174" spans="1:19">
      <c r="A8174" s="161" t="s">
        <v>9406</v>
      </c>
      <c r="C8174" s="161" t="s">
        <v>133</v>
      </c>
      <c r="F8174" s="163" t="s">
        <v>133</v>
      </c>
      <c r="G8174" s="266" t="s">
        <v>133</v>
      </c>
      <c r="H8174" s="163" t="s">
        <v>133</v>
      </c>
      <c r="I8174" s="163" t="s">
        <v>133</v>
      </c>
      <c r="J8174" s="163" t="s">
        <v>133</v>
      </c>
      <c r="K8174" s="164">
        <f t="shared" si="388"/>
        <v>0</v>
      </c>
      <c r="L8174" s="165">
        <f t="shared" si="389"/>
        <v>0</v>
      </c>
      <c r="M8174" s="172">
        <v>127</v>
      </c>
      <c r="N8174" s="172">
        <v>64</v>
      </c>
      <c r="O8174" s="167" t="s">
        <v>133</v>
      </c>
      <c r="P8174" s="260" t="e">
        <f t="shared" si="387"/>
        <v>#NUM!</v>
      </c>
      <c r="S8174" s="272"/>
    </row>
    <row r="8175" spans="1:19">
      <c r="A8175" s="161" t="s">
        <v>9407</v>
      </c>
      <c r="C8175" s="161" t="s">
        <v>133</v>
      </c>
      <c r="F8175" s="163" t="s">
        <v>133</v>
      </c>
      <c r="G8175" s="266" t="s">
        <v>133</v>
      </c>
      <c r="H8175" s="163" t="s">
        <v>133</v>
      </c>
      <c r="I8175" s="163" t="s">
        <v>133</v>
      </c>
      <c r="J8175" s="163" t="s">
        <v>133</v>
      </c>
      <c r="K8175" s="164">
        <f t="shared" si="388"/>
        <v>0</v>
      </c>
      <c r="L8175" s="165">
        <f t="shared" si="389"/>
        <v>0</v>
      </c>
      <c r="M8175" s="172">
        <v>127</v>
      </c>
      <c r="N8175" s="172">
        <v>64</v>
      </c>
      <c r="O8175" s="167" t="s">
        <v>133</v>
      </c>
      <c r="P8175" s="260" t="e">
        <f t="shared" si="387"/>
        <v>#NUM!</v>
      </c>
      <c r="S8175" s="272"/>
    </row>
    <row r="8176" spans="1:19">
      <c r="A8176" s="161" t="s">
        <v>9408</v>
      </c>
      <c r="C8176" s="161" t="s">
        <v>133</v>
      </c>
      <c r="F8176" s="163" t="s">
        <v>133</v>
      </c>
      <c r="G8176" s="266" t="s">
        <v>133</v>
      </c>
      <c r="H8176" s="163" t="s">
        <v>133</v>
      </c>
      <c r="I8176" s="163" t="s">
        <v>133</v>
      </c>
      <c r="J8176" s="163" t="s">
        <v>133</v>
      </c>
      <c r="K8176" s="164">
        <f t="shared" si="388"/>
        <v>0</v>
      </c>
      <c r="L8176" s="165">
        <f t="shared" si="389"/>
        <v>0</v>
      </c>
      <c r="M8176" s="172">
        <v>127</v>
      </c>
      <c r="N8176" s="172">
        <v>64</v>
      </c>
      <c r="O8176" s="167" t="s">
        <v>133</v>
      </c>
      <c r="P8176" s="260" t="e">
        <f t="shared" si="387"/>
        <v>#NUM!</v>
      </c>
      <c r="S8176" s="272"/>
    </row>
    <row r="8177" spans="1:19">
      <c r="A8177" s="161" t="s">
        <v>9409</v>
      </c>
      <c r="C8177" s="161" t="s">
        <v>133</v>
      </c>
      <c r="F8177" s="163" t="s">
        <v>133</v>
      </c>
      <c r="G8177" s="266" t="s">
        <v>133</v>
      </c>
      <c r="H8177" s="163" t="s">
        <v>133</v>
      </c>
      <c r="I8177" s="163" t="s">
        <v>133</v>
      </c>
      <c r="J8177" s="163" t="s">
        <v>133</v>
      </c>
      <c r="K8177" s="164">
        <f t="shared" si="388"/>
        <v>0</v>
      </c>
      <c r="L8177" s="165">
        <f t="shared" si="389"/>
        <v>0</v>
      </c>
      <c r="M8177" s="172">
        <v>127</v>
      </c>
      <c r="N8177" s="172">
        <v>64</v>
      </c>
      <c r="O8177" s="167" t="s">
        <v>133</v>
      </c>
      <c r="P8177" s="260" t="e">
        <f t="shared" si="387"/>
        <v>#NUM!</v>
      </c>
      <c r="S8177" s="272"/>
    </row>
    <row r="8178" spans="1:19">
      <c r="A8178" s="161" t="s">
        <v>9410</v>
      </c>
      <c r="C8178" s="161" t="s">
        <v>133</v>
      </c>
      <c r="F8178" s="163" t="s">
        <v>133</v>
      </c>
      <c r="G8178" s="266" t="s">
        <v>133</v>
      </c>
      <c r="H8178" s="163" t="s">
        <v>133</v>
      </c>
      <c r="I8178" s="163" t="s">
        <v>133</v>
      </c>
      <c r="J8178" s="163" t="s">
        <v>133</v>
      </c>
      <c r="K8178" s="164">
        <f t="shared" si="388"/>
        <v>0</v>
      </c>
      <c r="L8178" s="165">
        <f t="shared" si="389"/>
        <v>0</v>
      </c>
      <c r="M8178" s="172">
        <v>127</v>
      </c>
      <c r="N8178" s="172">
        <v>64</v>
      </c>
      <c r="O8178" s="167" t="s">
        <v>133</v>
      </c>
      <c r="P8178" s="260" t="e">
        <f t="shared" si="387"/>
        <v>#NUM!</v>
      </c>
      <c r="S8178" s="272"/>
    </row>
    <row r="8179" spans="1:19">
      <c r="A8179" s="161" t="s">
        <v>9411</v>
      </c>
      <c r="C8179" s="161" t="s">
        <v>133</v>
      </c>
      <c r="F8179" s="163" t="s">
        <v>133</v>
      </c>
      <c r="G8179" s="266" t="s">
        <v>133</v>
      </c>
      <c r="H8179" s="163" t="s">
        <v>133</v>
      </c>
      <c r="I8179" s="163" t="s">
        <v>133</v>
      </c>
      <c r="J8179" s="163" t="s">
        <v>133</v>
      </c>
      <c r="K8179" s="164">
        <f t="shared" si="388"/>
        <v>0</v>
      </c>
      <c r="L8179" s="165">
        <f t="shared" si="389"/>
        <v>0</v>
      </c>
      <c r="M8179" s="172">
        <v>127</v>
      </c>
      <c r="N8179" s="172">
        <v>64</v>
      </c>
      <c r="O8179" s="167" t="s">
        <v>133</v>
      </c>
      <c r="P8179" s="260" t="e">
        <f t="shared" si="387"/>
        <v>#NUM!</v>
      </c>
      <c r="S8179" s="272"/>
    </row>
    <row r="8180" spans="1:19">
      <c r="A8180" s="161" t="s">
        <v>9412</v>
      </c>
      <c r="C8180" s="161" t="s">
        <v>133</v>
      </c>
      <c r="F8180" s="163" t="s">
        <v>133</v>
      </c>
      <c r="G8180" s="266" t="s">
        <v>133</v>
      </c>
      <c r="H8180" s="163" t="s">
        <v>133</v>
      </c>
      <c r="I8180" s="163" t="s">
        <v>133</v>
      </c>
      <c r="J8180" s="163" t="s">
        <v>133</v>
      </c>
      <c r="K8180" s="164">
        <f t="shared" si="388"/>
        <v>0</v>
      </c>
      <c r="L8180" s="165">
        <f t="shared" si="389"/>
        <v>0</v>
      </c>
      <c r="M8180" s="172">
        <v>127</v>
      </c>
      <c r="N8180" s="172">
        <v>64</v>
      </c>
      <c r="O8180" s="167" t="s">
        <v>133</v>
      </c>
      <c r="P8180" s="260" t="e">
        <f t="shared" si="387"/>
        <v>#NUM!</v>
      </c>
      <c r="S8180" s="272"/>
    </row>
    <row r="8181" spans="1:19">
      <c r="A8181" s="161" t="s">
        <v>9413</v>
      </c>
      <c r="C8181" s="161" t="s">
        <v>133</v>
      </c>
      <c r="F8181" s="163" t="s">
        <v>133</v>
      </c>
      <c r="G8181" s="266" t="s">
        <v>133</v>
      </c>
      <c r="H8181" s="163" t="s">
        <v>133</v>
      </c>
      <c r="I8181" s="163" t="s">
        <v>133</v>
      </c>
      <c r="J8181" s="163" t="s">
        <v>133</v>
      </c>
      <c r="K8181" s="164">
        <f t="shared" si="388"/>
        <v>0</v>
      </c>
      <c r="L8181" s="165">
        <f t="shared" si="389"/>
        <v>0</v>
      </c>
      <c r="M8181" s="172">
        <v>127</v>
      </c>
      <c r="N8181" s="172">
        <v>64</v>
      </c>
      <c r="O8181" s="167" t="s">
        <v>133</v>
      </c>
      <c r="P8181" s="260" t="e">
        <f t="shared" si="387"/>
        <v>#NUM!</v>
      </c>
      <c r="S8181" s="272"/>
    </row>
    <row r="8182" spans="1:19">
      <c r="A8182" s="161" t="s">
        <v>9414</v>
      </c>
      <c r="C8182" s="161" t="s">
        <v>133</v>
      </c>
      <c r="F8182" s="163" t="s">
        <v>133</v>
      </c>
      <c r="G8182" s="266" t="s">
        <v>133</v>
      </c>
      <c r="H8182" s="163" t="s">
        <v>133</v>
      </c>
      <c r="I8182" s="163" t="s">
        <v>133</v>
      </c>
      <c r="J8182" s="163" t="s">
        <v>133</v>
      </c>
      <c r="K8182" s="164">
        <f t="shared" si="388"/>
        <v>0</v>
      </c>
      <c r="L8182" s="165">
        <f t="shared" si="389"/>
        <v>0</v>
      </c>
      <c r="M8182" s="172">
        <v>127</v>
      </c>
      <c r="N8182" s="172">
        <v>64</v>
      </c>
      <c r="O8182" s="167" t="s">
        <v>133</v>
      </c>
      <c r="P8182" s="260" t="e">
        <f t="shared" si="387"/>
        <v>#NUM!</v>
      </c>
      <c r="S8182" s="272"/>
    </row>
    <row r="8183" spans="1:19">
      <c r="A8183" s="161" t="s">
        <v>9415</v>
      </c>
      <c r="C8183" s="161" t="s">
        <v>133</v>
      </c>
      <c r="F8183" s="163" t="s">
        <v>133</v>
      </c>
      <c r="G8183" s="266" t="s">
        <v>133</v>
      </c>
      <c r="H8183" s="163" t="s">
        <v>133</v>
      </c>
      <c r="I8183" s="163" t="s">
        <v>133</v>
      </c>
      <c r="J8183" s="163" t="s">
        <v>133</v>
      </c>
      <c r="K8183" s="164">
        <f t="shared" si="388"/>
        <v>0</v>
      </c>
      <c r="L8183" s="165">
        <f t="shared" si="389"/>
        <v>0</v>
      </c>
      <c r="M8183" s="172">
        <v>127</v>
      </c>
      <c r="N8183" s="172">
        <v>64</v>
      </c>
      <c r="O8183" s="167" t="s">
        <v>133</v>
      </c>
      <c r="P8183" s="260" t="e">
        <f t="shared" si="387"/>
        <v>#NUM!</v>
      </c>
      <c r="S8183" s="272"/>
    </row>
    <row r="8184" spans="1:19">
      <c r="A8184" s="161" t="s">
        <v>9416</v>
      </c>
      <c r="C8184" s="161" t="s">
        <v>133</v>
      </c>
      <c r="F8184" s="163" t="s">
        <v>133</v>
      </c>
      <c r="G8184" s="266" t="s">
        <v>133</v>
      </c>
      <c r="H8184" s="163" t="s">
        <v>133</v>
      </c>
      <c r="I8184" s="163" t="s">
        <v>133</v>
      </c>
      <c r="J8184" s="163" t="s">
        <v>133</v>
      </c>
      <c r="K8184" s="164">
        <f t="shared" si="388"/>
        <v>0</v>
      </c>
      <c r="L8184" s="165">
        <f t="shared" si="389"/>
        <v>0</v>
      </c>
      <c r="M8184" s="172">
        <v>127</v>
      </c>
      <c r="N8184" s="172">
        <v>64</v>
      </c>
      <c r="O8184" s="167" t="s">
        <v>133</v>
      </c>
      <c r="P8184" s="260" t="e">
        <f t="shared" si="387"/>
        <v>#NUM!</v>
      </c>
      <c r="S8184" s="272"/>
    </row>
    <row r="8185" spans="1:19">
      <c r="A8185" s="161" t="s">
        <v>9417</v>
      </c>
      <c r="C8185" s="161" t="s">
        <v>133</v>
      </c>
      <c r="F8185" s="163" t="s">
        <v>133</v>
      </c>
      <c r="G8185" s="266" t="s">
        <v>133</v>
      </c>
      <c r="H8185" s="163" t="s">
        <v>133</v>
      </c>
      <c r="I8185" s="163" t="s">
        <v>133</v>
      </c>
      <c r="J8185" s="163" t="s">
        <v>133</v>
      </c>
      <c r="K8185" s="164">
        <f t="shared" si="388"/>
        <v>0</v>
      </c>
      <c r="L8185" s="165">
        <f t="shared" si="389"/>
        <v>0</v>
      </c>
      <c r="M8185" s="172">
        <v>127</v>
      </c>
      <c r="N8185" s="172">
        <v>64</v>
      </c>
      <c r="O8185" s="167" t="s">
        <v>133</v>
      </c>
      <c r="P8185" s="260" t="e">
        <f t="shared" si="387"/>
        <v>#NUM!</v>
      </c>
      <c r="S8185" s="272"/>
    </row>
    <row r="8186" spans="1:19">
      <c r="A8186" s="161" t="s">
        <v>9418</v>
      </c>
      <c r="C8186" s="161" t="s">
        <v>133</v>
      </c>
      <c r="F8186" s="163" t="s">
        <v>133</v>
      </c>
      <c r="G8186" s="266" t="s">
        <v>133</v>
      </c>
      <c r="H8186" s="163" t="s">
        <v>133</v>
      </c>
      <c r="I8186" s="163" t="s">
        <v>133</v>
      </c>
      <c r="J8186" s="163" t="s">
        <v>133</v>
      </c>
      <c r="K8186" s="164">
        <f t="shared" si="388"/>
        <v>0</v>
      </c>
      <c r="L8186" s="165">
        <f t="shared" si="389"/>
        <v>0</v>
      </c>
      <c r="M8186" s="172">
        <v>127</v>
      </c>
      <c r="N8186" s="172">
        <v>64</v>
      </c>
      <c r="O8186" s="167" t="s">
        <v>133</v>
      </c>
      <c r="P8186" s="260" t="e">
        <f t="shared" si="387"/>
        <v>#NUM!</v>
      </c>
      <c r="S8186" s="272"/>
    </row>
    <row r="8187" spans="1:19">
      <c r="A8187" s="161" t="s">
        <v>9419</v>
      </c>
      <c r="C8187" s="161" t="s">
        <v>133</v>
      </c>
      <c r="F8187" s="163" t="s">
        <v>133</v>
      </c>
      <c r="G8187" s="266" t="s">
        <v>133</v>
      </c>
      <c r="H8187" s="163" t="s">
        <v>133</v>
      </c>
      <c r="I8187" s="163" t="s">
        <v>133</v>
      </c>
      <c r="J8187" s="163" t="s">
        <v>133</v>
      </c>
      <c r="K8187" s="164">
        <f t="shared" si="388"/>
        <v>0</v>
      </c>
      <c r="L8187" s="165">
        <f t="shared" si="389"/>
        <v>0</v>
      </c>
      <c r="M8187" s="172">
        <v>127</v>
      </c>
      <c r="N8187" s="172">
        <v>64</v>
      </c>
      <c r="O8187" s="167" t="s">
        <v>133</v>
      </c>
      <c r="P8187" s="260" t="e">
        <f t="shared" si="387"/>
        <v>#NUM!</v>
      </c>
      <c r="S8187" s="272"/>
    </row>
    <row r="8188" spans="1:19">
      <c r="A8188" s="161" t="s">
        <v>9420</v>
      </c>
      <c r="C8188" s="161" t="s">
        <v>133</v>
      </c>
      <c r="F8188" s="163" t="s">
        <v>133</v>
      </c>
      <c r="G8188" s="266" t="s">
        <v>133</v>
      </c>
      <c r="H8188" s="163" t="s">
        <v>133</v>
      </c>
      <c r="I8188" s="163" t="s">
        <v>133</v>
      </c>
      <c r="J8188" s="163" t="s">
        <v>133</v>
      </c>
      <c r="K8188" s="164">
        <f t="shared" si="388"/>
        <v>0</v>
      </c>
      <c r="L8188" s="165">
        <f t="shared" si="389"/>
        <v>0</v>
      </c>
      <c r="M8188" s="172">
        <v>127</v>
      </c>
      <c r="N8188" s="172">
        <v>64</v>
      </c>
      <c r="O8188" s="167" t="s">
        <v>133</v>
      </c>
      <c r="P8188" s="260" t="e">
        <f t="shared" si="387"/>
        <v>#NUM!</v>
      </c>
      <c r="S8188" s="272"/>
    </row>
    <row r="8189" spans="1:19">
      <c r="A8189" s="161" t="s">
        <v>9421</v>
      </c>
      <c r="C8189" s="161" t="s">
        <v>133</v>
      </c>
      <c r="F8189" s="163" t="s">
        <v>133</v>
      </c>
      <c r="G8189" s="266" t="s">
        <v>133</v>
      </c>
      <c r="H8189" s="163" t="s">
        <v>133</v>
      </c>
      <c r="I8189" s="163" t="s">
        <v>133</v>
      </c>
      <c r="J8189" s="163" t="s">
        <v>133</v>
      </c>
      <c r="K8189" s="164">
        <f t="shared" si="388"/>
        <v>0</v>
      </c>
      <c r="L8189" s="165">
        <f t="shared" si="389"/>
        <v>0</v>
      </c>
      <c r="M8189" s="172">
        <v>127</v>
      </c>
      <c r="N8189" s="172">
        <v>64</v>
      </c>
      <c r="O8189" s="167" t="s">
        <v>133</v>
      </c>
      <c r="P8189" s="260" t="e">
        <f t="shared" si="387"/>
        <v>#NUM!</v>
      </c>
      <c r="S8189" s="272"/>
    </row>
    <row r="8190" spans="1:19">
      <c r="A8190" s="161" t="s">
        <v>9422</v>
      </c>
      <c r="C8190" s="161" t="s">
        <v>133</v>
      </c>
      <c r="F8190" s="163" t="s">
        <v>133</v>
      </c>
      <c r="G8190" s="266" t="s">
        <v>133</v>
      </c>
      <c r="H8190" s="163" t="s">
        <v>133</v>
      </c>
      <c r="I8190" s="163" t="s">
        <v>133</v>
      </c>
      <c r="J8190" s="163" t="s">
        <v>133</v>
      </c>
      <c r="K8190" s="164">
        <f t="shared" si="388"/>
        <v>0</v>
      </c>
      <c r="L8190" s="165">
        <f t="shared" si="389"/>
        <v>0</v>
      </c>
      <c r="M8190" s="172">
        <v>127</v>
      </c>
      <c r="N8190" s="172">
        <v>64</v>
      </c>
      <c r="O8190" s="167" t="s">
        <v>133</v>
      </c>
      <c r="P8190" s="260" t="e">
        <f t="shared" si="387"/>
        <v>#NUM!</v>
      </c>
      <c r="S8190" s="272"/>
    </row>
    <row r="8191" spans="1:19">
      <c r="A8191" s="161" t="s">
        <v>9423</v>
      </c>
      <c r="C8191" s="161" t="s">
        <v>133</v>
      </c>
      <c r="F8191" s="163" t="s">
        <v>133</v>
      </c>
      <c r="G8191" s="266" t="s">
        <v>133</v>
      </c>
      <c r="H8191" s="163" t="s">
        <v>133</v>
      </c>
      <c r="I8191" s="163" t="s">
        <v>133</v>
      </c>
      <c r="J8191" s="163" t="s">
        <v>133</v>
      </c>
      <c r="K8191" s="164">
        <f t="shared" si="388"/>
        <v>0</v>
      </c>
      <c r="L8191" s="165">
        <f t="shared" si="389"/>
        <v>0</v>
      </c>
      <c r="M8191" s="172">
        <v>127</v>
      </c>
      <c r="N8191" s="172">
        <v>64</v>
      </c>
      <c r="O8191" s="167" t="s">
        <v>133</v>
      </c>
      <c r="P8191" s="260" t="e">
        <f t="shared" si="387"/>
        <v>#NUM!</v>
      </c>
      <c r="S8191" s="272"/>
    </row>
    <row r="8192" spans="1:19">
      <c r="A8192" s="161" t="s">
        <v>9424</v>
      </c>
      <c r="C8192" s="161" t="s">
        <v>133</v>
      </c>
      <c r="F8192" s="163" t="s">
        <v>133</v>
      </c>
      <c r="G8192" s="266" t="s">
        <v>133</v>
      </c>
      <c r="H8192" s="163" t="s">
        <v>133</v>
      </c>
      <c r="I8192" s="163" t="s">
        <v>133</v>
      </c>
      <c r="J8192" s="163" t="s">
        <v>133</v>
      </c>
      <c r="K8192" s="164">
        <f t="shared" si="388"/>
        <v>0</v>
      </c>
      <c r="L8192" s="165">
        <f t="shared" si="389"/>
        <v>0</v>
      </c>
      <c r="M8192" s="172">
        <v>127</v>
      </c>
      <c r="N8192" s="172">
        <v>64</v>
      </c>
      <c r="O8192" s="167" t="s">
        <v>133</v>
      </c>
      <c r="P8192" s="260" t="e">
        <f t="shared" si="387"/>
        <v>#NUM!</v>
      </c>
      <c r="S8192" s="272"/>
    </row>
    <row r="8193" spans="1:19">
      <c r="A8193" s="161" t="s">
        <v>9425</v>
      </c>
      <c r="C8193" s="161" t="s">
        <v>133</v>
      </c>
      <c r="F8193" s="163" t="s">
        <v>133</v>
      </c>
      <c r="G8193" s="266" t="s">
        <v>133</v>
      </c>
      <c r="H8193" s="163" t="s">
        <v>133</v>
      </c>
      <c r="I8193" s="163" t="s">
        <v>133</v>
      </c>
      <c r="J8193" s="163" t="s">
        <v>133</v>
      </c>
      <c r="K8193" s="164">
        <f t="shared" si="388"/>
        <v>0</v>
      </c>
      <c r="L8193" s="165">
        <f t="shared" si="389"/>
        <v>0</v>
      </c>
      <c r="M8193" s="172">
        <v>127</v>
      </c>
      <c r="N8193" s="172">
        <v>64</v>
      </c>
      <c r="O8193" s="167" t="s">
        <v>133</v>
      </c>
      <c r="P8193" s="260" t="e">
        <f t="shared" si="387"/>
        <v>#NUM!</v>
      </c>
      <c r="S8193" s="272"/>
    </row>
    <row r="8194" spans="1:19">
      <c r="A8194" s="161" t="s">
        <v>9426</v>
      </c>
      <c r="C8194" s="161" t="s">
        <v>133</v>
      </c>
      <c r="F8194" s="163" t="s">
        <v>133</v>
      </c>
      <c r="G8194" s="266" t="s">
        <v>133</v>
      </c>
      <c r="H8194" s="163" t="s">
        <v>133</v>
      </c>
      <c r="I8194" s="163" t="s">
        <v>133</v>
      </c>
      <c r="J8194" s="163" t="s">
        <v>133</v>
      </c>
      <c r="K8194" s="164">
        <f t="shared" si="388"/>
        <v>0</v>
      </c>
      <c r="L8194" s="165">
        <f t="shared" si="389"/>
        <v>0</v>
      </c>
      <c r="M8194" s="172">
        <v>127</v>
      </c>
      <c r="N8194" s="172">
        <v>64</v>
      </c>
      <c r="O8194" s="167" t="s">
        <v>133</v>
      </c>
      <c r="P8194" s="260" t="e">
        <f t="shared" si="387"/>
        <v>#NUM!</v>
      </c>
      <c r="S8194" s="272"/>
    </row>
    <row r="8195" spans="1:19">
      <c r="A8195" s="161" t="s">
        <v>9427</v>
      </c>
      <c r="C8195" s="161" t="s">
        <v>133</v>
      </c>
      <c r="F8195" s="163" t="s">
        <v>133</v>
      </c>
      <c r="G8195" s="266" t="s">
        <v>133</v>
      </c>
      <c r="H8195" s="163" t="s">
        <v>133</v>
      </c>
      <c r="I8195" s="163" t="s">
        <v>133</v>
      </c>
      <c r="J8195" s="163" t="s">
        <v>133</v>
      </c>
      <c r="K8195" s="164">
        <f t="shared" si="388"/>
        <v>0</v>
      </c>
      <c r="L8195" s="165">
        <f t="shared" si="389"/>
        <v>0</v>
      </c>
      <c r="M8195" s="172">
        <v>127</v>
      </c>
      <c r="N8195" s="172">
        <v>64</v>
      </c>
      <c r="O8195" s="167" t="s">
        <v>133</v>
      </c>
      <c r="P8195" s="260" t="e">
        <f t="shared" si="387"/>
        <v>#NUM!</v>
      </c>
      <c r="S8195" s="272"/>
    </row>
    <row r="8196" spans="1:19">
      <c r="A8196" s="161" t="s">
        <v>9428</v>
      </c>
      <c r="C8196" s="161" t="s">
        <v>133</v>
      </c>
      <c r="F8196" s="163" t="s">
        <v>133</v>
      </c>
      <c r="G8196" s="266" t="s">
        <v>133</v>
      </c>
      <c r="H8196" s="163" t="s">
        <v>133</v>
      </c>
      <c r="I8196" s="163" t="s">
        <v>133</v>
      </c>
      <c r="J8196" s="163" t="s">
        <v>133</v>
      </c>
      <c r="K8196" s="164">
        <f t="shared" si="388"/>
        <v>0</v>
      </c>
      <c r="L8196" s="165">
        <f t="shared" si="389"/>
        <v>0</v>
      </c>
      <c r="M8196" s="172">
        <v>127</v>
      </c>
      <c r="N8196" s="172">
        <v>64</v>
      </c>
      <c r="O8196" s="167" t="s">
        <v>133</v>
      </c>
      <c r="P8196" s="260" t="e">
        <f t="shared" si="387"/>
        <v>#NUM!</v>
      </c>
      <c r="S8196" s="272"/>
    </row>
    <row r="8197" spans="1:19">
      <c r="A8197" s="161" t="s">
        <v>9429</v>
      </c>
      <c r="C8197" s="161" t="s">
        <v>133</v>
      </c>
      <c r="F8197" s="163" t="s">
        <v>133</v>
      </c>
      <c r="G8197" s="266" t="s">
        <v>133</v>
      </c>
      <c r="H8197" s="163" t="s">
        <v>133</v>
      </c>
      <c r="I8197" s="163" t="s">
        <v>133</v>
      </c>
      <c r="J8197" s="163" t="s">
        <v>133</v>
      </c>
      <c r="K8197" s="164">
        <f t="shared" si="388"/>
        <v>0</v>
      </c>
      <c r="L8197" s="165">
        <f t="shared" si="389"/>
        <v>0</v>
      </c>
      <c r="M8197" s="172">
        <v>127</v>
      </c>
      <c r="N8197" s="172">
        <v>64</v>
      </c>
      <c r="O8197" s="167" t="s">
        <v>133</v>
      </c>
      <c r="P8197" s="260" t="e">
        <f t="shared" si="387"/>
        <v>#NUM!</v>
      </c>
      <c r="S8197" s="272"/>
    </row>
    <row r="8198" spans="1:19">
      <c r="A8198" s="161" t="s">
        <v>9430</v>
      </c>
      <c r="C8198" s="161" t="s">
        <v>133</v>
      </c>
      <c r="F8198" s="163" t="s">
        <v>133</v>
      </c>
      <c r="G8198" s="266" t="s">
        <v>133</v>
      </c>
      <c r="H8198" s="163" t="s">
        <v>133</v>
      </c>
      <c r="I8198" s="163" t="s">
        <v>133</v>
      </c>
      <c r="J8198" s="163" t="s">
        <v>133</v>
      </c>
      <c r="K8198" s="164">
        <f t="shared" si="388"/>
        <v>0</v>
      </c>
      <c r="L8198" s="165">
        <f t="shared" si="389"/>
        <v>0</v>
      </c>
      <c r="M8198" s="172">
        <v>127</v>
      </c>
      <c r="N8198" s="172">
        <v>64</v>
      </c>
      <c r="O8198" s="167" t="s">
        <v>133</v>
      </c>
      <c r="P8198" s="260" t="e">
        <f t="shared" si="387"/>
        <v>#NUM!</v>
      </c>
      <c r="S8198" s="272"/>
    </row>
    <row r="8199" spans="1:19">
      <c r="A8199" s="161" t="s">
        <v>9431</v>
      </c>
      <c r="C8199" s="161" t="s">
        <v>133</v>
      </c>
      <c r="F8199" s="163" t="s">
        <v>133</v>
      </c>
      <c r="G8199" s="266" t="s">
        <v>133</v>
      </c>
      <c r="H8199" s="163" t="s">
        <v>133</v>
      </c>
      <c r="I8199" s="163" t="s">
        <v>133</v>
      </c>
      <c r="J8199" s="163" t="s">
        <v>133</v>
      </c>
      <c r="K8199" s="164">
        <f t="shared" si="388"/>
        <v>0</v>
      </c>
      <c r="L8199" s="165">
        <f t="shared" si="389"/>
        <v>0</v>
      </c>
      <c r="M8199" s="172">
        <v>127</v>
      </c>
      <c r="N8199" s="172">
        <v>64</v>
      </c>
      <c r="O8199" s="167" t="s">
        <v>133</v>
      </c>
      <c r="P8199" s="260" t="e">
        <f t="shared" si="387"/>
        <v>#NUM!</v>
      </c>
      <c r="S8199" s="272"/>
    </row>
    <row r="8200" spans="1:19">
      <c r="A8200" s="161" t="s">
        <v>9432</v>
      </c>
      <c r="C8200" s="161" t="s">
        <v>133</v>
      </c>
      <c r="F8200" s="163" t="s">
        <v>133</v>
      </c>
      <c r="G8200" s="266" t="s">
        <v>133</v>
      </c>
      <c r="H8200" s="163" t="s">
        <v>133</v>
      </c>
      <c r="I8200" s="163" t="s">
        <v>133</v>
      </c>
      <c r="J8200" s="163" t="s">
        <v>133</v>
      </c>
      <c r="K8200" s="164">
        <f t="shared" si="388"/>
        <v>0</v>
      </c>
      <c r="L8200" s="165">
        <f t="shared" si="389"/>
        <v>0</v>
      </c>
      <c r="M8200" s="172">
        <v>127</v>
      </c>
      <c r="N8200" s="172">
        <v>64</v>
      </c>
      <c r="O8200" s="167" t="s">
        <v>133</v>
      </c>
      <c r="P8200" s="260" t="e">
        <f t="shared" si="387"/>
        <v>#NUM!</v>
      </c>
      <c r="S8200" s="272"/>
    </row>
    <row r="8201" spans="1:19">
      <c r="A8201" s="161" t="s">
        <v>9433</v>
      </c>
      <c r="C8201" s="161" t="s">
        <v>133</v>
      </c>
      <c r="F8201" s="163" t="s">
        <v>133</v>
      </c>
      <c r="G8201" s="266" t="s">
        <v>133</v>
      </c>
      <c r="H8201" s="163" t="s">
        <v>133</v>
      </c>
      <c r="I8201" s="163" t="s">
        <v>133</v>
      </c>
      <c r="J8201" s="163" t="s">
        <v>133</v>
      </c>
      <c r="K8201" s="164">
        <f t="shared" si="388"/>
        <v>0</v>
      </c>
      <c r="L8201" s="165">
        <f t="shared" si="389"/>
        <v>0</v>
      </c>
      <c r="M8201" s="172">
        <v>127</v>
      </c>
      <c r="N8201" s="172">
        <v>64</v>
      </c>
      <c r="O8201" s="167" t="s">
        <v>133</v>
      </c>
      <c r="P8201" s="260" t="e">
        <f t="shared" si="387"/>
        <v>#NUM!</v>
      </c>
      <c r="S8201" s="272"/>
    </row>
    <row r="8202" spans="1:19">
      <c r="A8202" s="161" t="s">
        <v>9434</v>
      </c>
      <c r="C8202" s="161" t="s">
        <v>133</v>
      </c>
      <c r="F8202" s="163" t="s">
        <v>133</v>
      </c>
      <c r="G8202" s="266" t="s">
        <v>133</v>
      </c>
      <c r="H8202" s="163" t="s">
        <v>133</v>
      </c>
      <c r="I8202" s="163" t="s">
        <v>133</v>
      </c>
      <c r="J8202" s="163" t="s">
        <v>133</v>
      </c>
      <c r="K8202" s="164">
        <f t="shared" si="388"/>
        <v>0</v>
      </c>
      <c r="L8202" s="165">
        <f t="shared" si="389"/>
        <v>0</v>
      </c>
      <c r="M8202" s="172">
        <v>127</v>
      </c>
      <c r="N8202" s="172">
        <v>64</v>
      </c>
      <c r="O8202" s="167" t="s">
        <v>133</v>
      </c>
      <c r="P8202" s="260" t="e">
        <f t="shared" si="387"/>
        <v>#NUM!</v>
      </c>
      <c r="S8202" s="272"/>
    </row>
    <row r="8203" spans="1:19">
      <c r="A8203" s="161" t="s">
        <v>9435</v>
      </c>
      <c r="C8203" s="161" t="s">
        <v>133</v>
      </c>
      <c r="F8203" s="163" t="s">
        <v>133</v>
      </c>
      <c r="G8203" s="266" t="s">
        <v>133</v>
      </c>
      <c r="H8203" s="163" t="s">
        <v>133</v>
      </c>
      <c r="I8203" s="163" t="s">
        <v>133</v>
      </c>
      <c r="J8203" s="163" t="s">
        <v>133</v>
      </c>
      <c r="K8203" s="164">
        <f t="shared" si="388"/>
        <v>0</v>
      </c>
      <c r="L8203" s="165">
        <f t="shared" si="389"/>
        <v>0</v>
      </c>
      <c r="M8203" s="172">
        <v>127</v>
      </c>
      <c r="N8203" s="172">
        <v>64</v>
      </c>
      <c r="O8203" s="167" t="s">
        <v>133</v>
      </c>
      <c r="P8203" s="260" t="e">
        <f t="shared" si="387"/>
        <v>#NUM!</v>
      </c>
      <c r="S8203" s="272"/>
    </row>
    <row r="8204" spans="1:19">
      <c r="A8204" s="161" t="s">
        <v>9436</v>
      </c>
      <c r="C8204" s="161" t="s">
        <v>133</v>
      </c>
      <c r="F8204" s="163" t="s">
        <v>133</v>
      </c>
      <c r="G8204" s="266" t="s">
        <v>133</v>
      </c>
      <c r="H8204" s="163" t="s">
        <v>133</v>
      </c>
      <c r="I8204" s="163" t="s">
        <v>133</v>
      </c>
      <c r="J8204" s="163" t="s">
        <v>133</v>
      </c>
      <c r="K8204" s="164">
        <f t="shared" si="388"/>
        <v>0</v>
      </c>
      <c r="L8204" s="165">
        <f t="shared" si="389"/>
        <v>0</v>
      </c>
      <c r="M8204" s="172">
        <v>127</v>
      </c>
      <c r="N8204" s="172">
        <v>64</v>
      </c>
      <c r="O8204" s="167" t="s">
        <v>133</v>
      </c>
      <c r="P8204" s="260" t="e">
        <f t="shared" si="387"/>
        <v>#NUM!</v>
      </c>
      <c r="S8204" s="272"/>
    </row>
    <row r="8205" spans="1:19">
      <c r="A8205" s="161" t="s">
        <v>9437</v>
      </c>
      <c r="C8205" s="161" t="s">
        <v>133</v>
      </c>
      <c r="F8205" s="163" t="s">
        <v>133</v>
      </c>
      <c r="G8205" s="266" t="s">
        <v>133</v>
      </c>
      <c r="H8205" s="163" t="s">
        <v>133</v>
      </c>
      <c r="I8205" s="163" t="s">
        <v>133</v>
      </c>
      <c r="J8205" s="163" t="s">
        <v>133</v>
      </c>
      <c r="K8205" s="164">
        <f t="shared" si="388"/>
        <v>0</v>
      </c>
      <c r="L8205" s="165">
        <f t="shared" si="389"/>
        <v>0</v>
      </c>
      <c r="M8205" s="172">
        <v>127</v>
      </c>
      <c r="N8205" s="172">
        <v>64</v>
      </c>
      <c r="O8205" s="167" t="s">
        <v>133</v>
      </c>
      <c r="P8205" s="260" t="e">
        <f t="shared" si="387"/>
        <v>#NUM!</v>
      </c>
      <c r="S8205" s="272"/>
    </row>
    <row r="8206" spans="1:19">
      <c r="A8206" s="161" t="s">
        <v>9438</v>
      </c>
      <c r="C8206" s="161" t="s">
        <v>133</v>
      </c>
      <c r="F8206" s="163" t="s">
        <v>133</v>
      </c>
      <c r="G8206" s="266" t="s">
        <v>133</v>
      </c>
      <c r="H8206" s="163" t="s">
        <v>133</v>
      </c>
      <c r="I8206" s="163" t="s">
        <v>133</v>
      </c>
      <c r="J8206" s="163" t="s">
        <v>133</v>
      </c>
      <c r="K8206" s="164">
        <f t="shared" si="388"/>
        <v>0</v>
      </c>
      <c r="L8206" s="165">
        <f t="shared" si="389"/>
        <v>0</v>
      </c>
      <c r="M8206" s="172">
        <v>127</v>
      </c>
      <c r="N8206" s="172">
        <v>64</v>
      </c>
      <c r="O8206" s="167" t="s">
        <v>133</v>
      </c>
      <c r="P8206" s="260" t="e">
        <f t="shared" si="387"/>
        <v>#NUM!</v>
      </c>
      <c r="S8206" s="272"/>
    </row>
    <row r="8207" spans="1:19">
      <c r="A8207" s="161" t="s">
        <v>9439</v>
      </c>
      <c r="C8207" s="161" t="s">
        <v>133</v>
      </c>
      <c r="F8207" s="163" t="s">
        <v>133</v>
      </c>
      <c r="G8207" s="266" t="s">
        <v>133</v>
      </c>
      <c r="H8207" s="163" t="s">
        <v>133</v>
      </c>
      <c r="I8207" s="163" t="s">
        <v>133</v>
      </c>
      <c r="J8207" s="163" t="s">
        <v>133</v>
      </c>
      <c r="K8207" s="164">
        <f t="shared" si="388"/>
        <v>0</v>
      </c>
      <c r="L8207" s="165">
        <f t="shared" si="389"/>
        <v>0</v>
      </c>
      <c r="M8207" s="172">
        <v>127</v>
      </c>
      <c r="N8207" s="172">
        <v>64</v>
      </c>
      <c r="O8207" s="167" t="s">
        <v>133</v>
      </c>
      <c r="P8207" s="260" t="e">
        <f t="shared" ref="P8207:P8270" si="390">MEDIAN(Q8207:R8207)</f>
        <v>#NUM!</v>
      </c>
      <c r="S8207" s="272"/>
    </row>
    <row r="8208" spans="1:19">
      <c r="A8208" s="161" t="s">
        <v>9440</v>
      </c>
      <c r="C8208" s="161" t="s">
        <v>133</v>
      </c>
      <c r="F8208" s="163" t="s">
        <v>133</v>
      </c>
      <c r="G8208" s="266" t="s">
        <v>133</v>
      </c>
      <c r="H8208" s="163" t="s">
        <v>133</v>
      </c>
      <c r="I8208" s="163" t="s">
        <v>133</v>
      </c>
      <c r="J8208" s="163" t="s">
        <v>133</v>
      </c>
      <c r="K8208" s="164">
        <f t="shared" ref="K8208:K8271" si="391">IF(OR(D8208="n/a",D8208="nd"),0,D8208)+IF(OR(I8208="n/a",I8208="nd"),0,I8208)</f>
        <v>0</v>
      </c>
      <c r="L8208" s="165">
        <f t="shared" ref="L8208:L8271" si="392">SQRT(SUMSQ(IF(OR(E8208="n/a",E8208="nd"),0,E8208),IF(OR(F8208="n/a",F8208="nd"),0,F8208),IF(OR(J8208="n/a",J8208="nd"),0,J8208)))</f>
        <v>0</v>
      </c>
      <c r="M8208" s="172">
        <v>127</v>
      </c>
      <c r="N8208" s="172">
        <v>64</v>
      </c>
      <c r="O8208" s="167" t="s">
        <v>133</v>
      </c>
      <c r="P8208" s="260" t="e">
        <f t="shared" si="390"/>
        <v>#NUM!</v>
      </c>
      <c r="S8208" s="272"/>
    </row>
    <row r="8209" spans="1:19">
      <c r="A8209" s="161" t="s">
        <v>9441</v>
      </c>
      <c r="C8209" s="161" t="s">
        <v>133</v>
      </c>
      <c r="F8209" s="163" t="s">
        <v>133</v>
      </c>
      <c r="G8209" s="266" t="s">
        <v>133</v>
      </c>
      <c r="H8209" s="163" t="s">
        <v>133</v>
      </c>
      <c r="I8209" s="163" t="s">
        <v>133</v>
      </c>
      <c r="J8209" s="163" t="s">
        <v>133</v>
      </c>
      <c r="K8209" s="164">
        <f t="shared" si="391"/>
        <v>0</v>
      </c>
      <c r="L8209" s="165">
        <f t="shared" si="392"/>
        <v>0</v>
      </c>
      <c r="M8209" s="172">
        <v>127</v>
      </c>
      <c r="N8209" s="172">
        <v>64</v>
      </c>
      <c r="O8209" s="167" t="s">
        <v>133</v>
      </c>
      <c r="P8209" s="260" t="e">
        <f t="shared" si="390"/>
        <v>#NUM!</v>
      </c>
      <c r="S8209" s="272"/>
    </row>
    <row r="8210" spans="1:19">
      <c r="A8210" s="161" t="s">
        <v>9442</v>
      </c>
      <c r="C8210" s="161" t="s">
        <v>133</v>
      </c>
      <c r="F8210" s="163" t="s">
        <v>133</v>
      </c>
      <c r="G8210" s="266" t="s">
        <v>133</v>
      </c>
      <c r="H8210" s="163" t="s">
        <v>133</v>
      </c>
      <c r="I8210" s="163" t="s">
        <v>133</v>
      </c>
      <c r="J8210" s="163" t="s">
        <v>133</v>
      </c>
      <c r="K8210" s="164">
        <f t="shared" si="391"/>
        <v>0</v>
      </c>
      <c r="L8210" s="165">
        <f t="shared" si="392"/>
        <v>0</v>
      </c>
      <c r="M8210" s="172">
        <v>127</v>
      </c>
      <c r="N8210" s="172">
        <v>64</v>
      </c>
      <c r="O8210" s="167" t="s">
        <v>133</v>
      </c>
      <c r="P8210" s="260" t="e">
        <f t="shared" si="390"/>
        <v>#NUM!</v>
      </c>
      <c r="S8210" s="272"/>
    </row>
    <row r="8211" spans="1:19">
      <c r="A8211" s="161" t="s">
        <v>9443</v>
      </c>
      <c r="C8211" s="161" t="s">
        <v>133</v>
      </c>
      <c r="F8211" s="163" t="s">
        <v>133</v>
      </c>
      <c r="G8211" s="266" t="s">
        <v>133</v>
      </c>
      <c r="H8211" s="163" t="s">
        <v>133</v>
      </c>
      <c r="I8211" s="163" t="s">
        <v>133</v>
      </c>
      <c r="J8211" s="163" t="s">
        <v>133</v>
      </c>
      <c r="K8211" s="164">
        <f t="shared" si="391"/>
        <v>0</v>
      </c>
      <c r="L8211" s="165">
        <f t="shared" si="392"/>
        <v>0</v>
      </c>
      <c r="M8211" s="172">
        <v>127</v>
      </c>
      <c r="N8211" s="172">
        <v>64</v>
      </c>
      <c r="O8211" s="167" t="s">
        <v>133</v>
      </c>
      <c r="P8211" s="260" t="e">
        <f t="shared" si="390"/>
        <v>#NUM!</v>
      </c>
      <c r="S8211" s="272"/>
    </row>
    <row r="8212" spans="1:19">
      <c r="A8212" s="161" t="s">
        <v>9444</v>
      </c>
      <c r="C8212" s="161" t="s">
        <v>133</v>
      </c>
      <c r="F8212" s="163" t="s">
        <v>133</v>
      </c>
      <c r="G8212" s="266" t="s">
        <v>133</v>
      </c>
      <c r="H8212" s="163" t="s">
        <v>133</v>
      </c>
      <c r="I8212" s="163" t="s">
        <v>133</v>
      </c>
      <c r="J8212" s="163" t="s">
        <v>133</v>
      </c>
      <c r="K8212" s="164">
        <f t="shared" si="391"/>
        <v>0</v>
      </c>
      <c r="L8212" s="165">
        <f t="shared" si="392"/>
        <v>0</v>
      </c>
      <c r="M8212" s="172">
        <v>127</v>
      </c>
      <c r="N8212" s="172">
        <v>64</v>
      </c>
      <c r="O8212" s="167" t="s">
        <v>133</v>
      </c>
      <c r="P8212" s="260" t="e">
        <f t="shared" si="390"/>
        <v>#NUM!</v>
      </c>
      <c r="S8212" s="272"/>
    </row>
    <row r="8213" spans="1:19">
      <c r="A8213" s="161" t="s">
        <v>9445</v>
      </c>
      <c r="C8213" s="161" t="s">
        <v>133</v>
      </c>
      <c r="F8213" s="163" t="s">
        <v>133</v>
      </c>
      <c r="G8213" s="266" t="s">
        <v>133</v>
      </c>
      <c r="H8213" s="163" t="s">
        <v>133</v>
      </c>
      <c r="I8213" s="163" t="s">
        <v>133</v>
      </c>
      <c r="J8213" s="163" t="s">
        <v>133</v>
      </c>
      <c r="K8213" s="164">
        <f t="shared" si="391"/>
        <v>0</v>
      </c>
      <c r="L8213" s="165">
        <f t="shared" si="392"/>
        <v>0</v>
      </c>
      <c r="M8213" s="172">
        <v>127</v>
      </c>
      <c r="N8213" s="172">
        <v>64</v>
      </c>
      <c r="O8213" s="167" t="s">
        <v>133</v>
      </c>
      <c r="P8213" s="260" t="e">
        <f t="shared" si="390"/>
        <v>#NUM!</v>
      </c>
      <c r="S8213" s="272"/>
    </row>
    <row r="8214" spans="1:19">
      <c r="A8214" s="161" t="s">
        <v>9446</v>
      </c>
      <c r="C8214" s="161" t="s">
        <v>133</v>
      </c>
      <c r="F8214" s="163" t="s">
        <v>133</v>
      </c>
      <c r="G8214" s="266" t="s">
        <v>133</v>
      </c>
      <c r="H8214" s="163" t="s">
        <v>133</v>
      </c>
      <c r="I8214" s="163" t="s">
        <v>133</v>
      </c>
      <c r="J8214" s="163" t="s">
        <v>133</v>
      </c>
      <c r="K8214" s="164">
        <f t="shared" si="391"/>
        <v>0</v>
      </c>
      <c r="L8214" s="165">
        <f t="shared" si="392"/>
        <v>0</v>
      </c>
      <c r="M8214" s="172">
        <v>127</v>
      </c>
      <c r="N8214" s="172">
        <v>64</v>
      </c>
      <c r="O8214" s="167" t="s">
        <v>133</v>
      </c>
      <c r="P8214" s="260" t="e">
        <f t="shared" si="390"/>
        <v>#NUM!</v>
      </c>
      <c r="S8214" s="272"/>
    </row>
    <row r="8215" spans="1:19">
      <c r="A8215" s="161" t="s">
        <v>9447</v>
      </c>
      <c r="C8215" s="161" t="s">
        <v>133</v>
      </c>
      <c r="F8215" s="163" t="s">
        <v>133</v>
      </c>
      <c r="G8215" s="266" t="s">
        <v>133</v>
      </c>
      <c r="H8215" s="163" t="s">
        <v>133</v>
      </c>
      <c r="I8215" s="163" t="s">
        <v>133</v>
      </c>
      <c r="J8215" s="163" t="s">
        <v>133</v>
      </c>
      <c r="K8215" s="164">
        <f t="shared" si="391"/>
        <v>0</v>
      </c>
      <c r="L8215" s="165">
        <f t="shared" si="392"/>
        <v>0</v>
      </c>
      <c r="M8215" s="172">
        <v>127</v>
      </c>
      <c r="N8215" s="172">
        <v>64</v>
      </c>
      <c r="O8215" s="167" t="s">
        <v>133</v>
      </c>
      <c r="P8215" s="260" t="e">
        <f t="shared" si="390"/>
        <v>#NUM!</v>
      </c>
      <c r="S8215" s="272"/>
    </row>
    <row r="8216" spans="1:19">
      <c r="A8216" s="161" t="s">
        <v>9448</v>
      </c>
      <c r="C8216" s="161" t="s">
        <v>133</v>
      </c>
      <c r="F8216" s="163" t="s">
        <v>133</v>
      </c>
      <c r="G8216" s="266" t="s">
        <v>133</v>
      </c>
      <c r="H8216" s="163" t="s">
        <v>133</v>
      </c>
      <c r="I8216" s="163" t="s">
        <v>133</v>
      </c>
      <c r="J8216" s="163" t="s">
        <v>133</v>
      </c>
      <c r="K8216" s="164">
        <f t="shared" si="391"/>
        <v>0</v>
      </c>
      <c r="L8216" s="165">
        <f t="shared" si="392"/>
        <v>0</v>
      </c>
      <c r="M8216" s="172">
        <v>127</v>
      </c>
      <c r="N8216" s="172">
        <v>64</v>
      </c>
      <c r="O8216" s="167" t="s">
        <v>133</v>
      </c>
      <c r="P8216" s="260" t="e">
        <f t="shared" si="390"/>
        <v>#NUM!</v>
      </c>
      <c r="S8216" s="272"/>
    </row>
    <row r="8217" spans="1:19">
      <c r="A8217" s="161" t="s">
        <v>9449</v>
      </c>
      <c r="C8217" s="161" t="s">
        <v>133</v>
      </c>
      <c r="F8217" s="163" t="s">
        <v>133</v>
      </c>
      <c r="G8217" s="266" t="s">
        <v>133</v>
      </c>
      <c r="H8217" s="163" t="s">
        <v>133</v>
      </c>
      <c r="I8217" s="163" t="s">
        <v>133</v>
      </c>
      <c r="J8217" s="163" t="s">
        <v>133</v>
      </c>
      <c r="K8217" s="164">
        <f t="shared" si="391"/>
        <v>0</v>
      </c>
      <c r="L8217" s="165">
        <f t="shared" si="392"/>
        <v>0</v>
      </c>
      <c r="M8217" s="172">
        <v>127</v>
      </c>
      <c r="N8217" s="172">
        <v>64</v>
      </c>
      <c r="O8217" s="167" t="s">
        <v>133</v>
      </c>
      <c r="P8217" s="260" t="e">
        <f t="shared" si="390"/>
        <v>#NUM!</v>
      </c>
      <c r="S8217" s="272"/>
    </row>
    <row r="8218" spans="1:19">
      <c r="A8218" s="161" t="s">
        <v>9450</v>
      </c>
      <c r="C8218" s="161" t="s">
        <v>133</v>
      </c>
      <c r="F8218" s="163" t="s">
        <v>133</v>
      </c>
      <c r="G8218" s="266" t="s">
        <v>133</v>
      </c>
      <c r="H8218" s="163" t="s">
        <v>133</v>
      </c>
      <c r="I8218" s="163" t="s">
        <v>133</v>
      </c>
      <c r="J8218" s="163" t="s">
        <v>133</v>
      </c>
      <c r="K8218" s="164">
        <f t="shared" si="391"/>
        <v>0</v>
      </c>
      <c r="L8218" s="165">
        <f t="shared" si="392"/>
        <v>0</v>
      </c>
      <c r="M8218" s="172">
        <v>127</v>
      </c>
      <c r="N8218" s="172">
        <v>64</v>
      </c>
      <c r="O8218" s="167" t="s">
        <v>133</v>
      </c>
      <c r="P8218" s="260" t="e">
        <f t="shared" si="390"/>
        <v>#NUM!</v>
      </c>
      <c r="S8218" s="272"/>
    </row>
    <row r="8219" spans="1:19">
      <c r="A8219" s="161" t="s">
        <v>9451</v>
      </c>
      <c r="C8219" s="161" t="s">
        <v>133</v>
      </c>
      <c r="F8219" s="163" t="s">
        <v>133</v>
      </c>
      <c r="G8219" s="266" t="s">
        <v>133</v>
      </c>
      <c r="H8219" s="163" t="s">
        <v>133</v>
      </c>
      <c r="I8219" s="163" t="s">
        <v>133</v>
      </c>
      <c r="J8219" s="163" t="s">
        <v>133</v>
      </c>
      <c r="K8219" s="164">
        <f t="shared" si="391"/>
        <v>0</v>
      </c>
      <c r="L8219" s="165">
        <f t="shared" si="392"/>
        <v>0</v>
      </c>
      <c r="M8219" s="172">
        <v>127</v>
      </c>
      <c r="N8219" s="172">
        <v>64</v>
      </c>
      <c r="O8219" s="167" t="s">
        <v>133</v>
      </c>
      <c r="P8219" s="260" t="e">
        <f t="shared" si="390"/>
        <v>#NUM!</v>
      </c>
      <c r="S8219" s="272"/>
    </row>
    <row r="8220" spans="1:19">
      <c r="A8220" s="161" t="s">
        <v>9452</v>
      </c>
      <c r="C8220" s="161" t="s">
        <v>133</v>
      </c>
      <c r="F8220" s="163" t="s">
        <v>133</v>
      </c>
      <c r="G8220" s="266" t="s">
        <v>133</v>
      </c>
      <c r="H8220" s="163" t="s">
        <v>133</v>
      </c>
      <c r="I8220" s="163" t="s">
        <v>133</v>
      </c>
      <c r="J8220" s="163" t="s">
        <v>133</v>
      </c>
      <c r="K8220" s="164">
        <f t="shared" si="391"/>
        <v>0</v>
      </c>
      <c r="L8220" s="165">
        <f t="shared" si="392"/>
        <v>0</v>
      </c>
      <c r="M8220" s="172">
        <v>127</v>
      </c>
      <c r="N8220" s="172">
        <v>64</v>
      </c>
      <c r="O8220" s="167" t="s">
        <v>133</v>
      </c>
      <c r="P8220" s="260" t="e">
        <f t="shared" si="390"/>
        <v>#NUM!</v>
      </c>
      <c r="S8220" s="272"/>
    </row>
    <row r="8221" spans="1:19">
      <c r="A8221" s="161" t="s">
        <v>9453</v>
      </c>
      <c r="C8221" s="161" t="s">
        <v>133</v>
      </c>
      <c r="F8221" s="163" t="s">
        <v>133</v>
      </c>
      <c r="G8221" s="266" t="s">
        <v>133</v>
      </c>
      <c r="H8221" s="163" t="s">
        <v>133</v>
      </c>
      <c r="I8221" s="163" t="s">
        <v>133</v>
      </c>
      <c r="J8221" s="163" t="s">
        <v>133</v>
      </c>
      <c r="K8221" s="164">
        <f t="shared" si="391"/>
        <v>0</v>
      </c>
      <c r="L8221" s="165">
        <f t="shared" si="392"/>
        <v>0</v>
      </c>
      <c r="M8221" s="172">
        <v>127</v>
      </c>
      <c r="N8221" s="172">
        <v>64</v>
      </c>
      <c r="O8221" s="167" t="s">
        <v>133</v>
      </c>
      <c r="P8221" s="260" t="e">
        <f t="shared" si="390"/>
        <v>#NUM!</v>
      </c>
      <c r="S8221" s="272"/>
    </row>
    <row r="8222" spans="1:19">
      <c r="A8222" s="161" t="s">
        <v>9454</v>
      </c>
      <c r="C8222" s="161" t="s">
        <v>133</v>
      </c>
      <c r="F8222" s="163" t="s">
        <v>133</v>
      </c>
      <c r="G8222" s="266" t="s">
        <v>133</v>
      </c>
      <c r="H8222" s="163" t="s">
        <v>133</v>
      </c>
      <c r="I8222" s="163" t="s">
        <v>133</v>
      </c>
      <c r="J8222" s="163" t="s">
        <v>133</v>
      </c>
      <c r="K8222" s="164">
        <f t="shared" si="391"/>
        <v>0</v>
      </c>
      <c r="L8222" s="165">
        <f t="shared" si="392"/>
        <v>0</v>
      </c>
      <c r="M8222" s="172">
        <v>127</v>
      </c>
      <c r="N8222" s="172">
        <v>64</v>
      </c>
      <c r="O8222" s="167" t="s">
        <v>133</v>
      </c>
      <c r="P8222" s="260" t="e">
        <f t="shared" si="390"/>
        <v>#NUM!</v>
      </c>
      <c r="S8222" s="272"/>
    </row>
    <row r="8223" spans="1:19">
      <c r="A8223" s="161" t="s">
        <v>9455</v>
      </c>
      <c r="C8223" s="161" t="s">
        <v>133</v>
      </c>
      <c r="F8223" s="163" t="s">
        <v>133</v>
      </c>
      <c r="G8223" s="266" t="s">
        <v>133</v>
      </c>
      <c r="H8223" s="163" t="s">
        <v>133</v>
      </c>
      <c r="I8223" s="163" t="s">
        <v>133</v>
      </c>
      <c r="J8223" s="163" t="s">
        <v>133</v>
      </c>
      <c r="K8223" s="164">
        <f t="shared" si="391"/>
        <v>0</v>
      </c>
      <c r="L8223" s="165">
        <f t="shared" si="392"/>
        <v>0</v>
      </c>
      <c r="M8223" s="172">
        <v>127</v>
      </c>
      <c r="N8223" s="172">
        <v>64</v>
      </c>
      <c r="O8223" s="167" t="s">
        <v>133</v>
      </c>
      <c r="P8223" s="260" t="e">
        <f t="shared" si="390"/>
        <v>#NUM!</v>
      </c>
      <c r="S8223" s="272"/>
    </row>
    <row r="8224" spans="1:19">
      <c r="A8224" s="161" t="s">
        <v>9456</v>
      </c>
      <c r="C8224" s="161" t="s">
        <v>133</v>
      </c>
      <c r="F8224" s="163" t="s">
        <v>133</v>
      </c>
      <c r="G8224" s="266" t="s">
        <v>133</v>
      </c>
      <c r="H8224" s="163" t="s">
        <v>133</v>
      </c>
      <c r="I8224" s="163" t="s">
        <v>133</v>
      </c>
      <c r="J8224" s="163" t="s">
        <v>133</v>
      </c>
      <c r="K8224" s="164">
        <f t="shared" si="391"/>
        <v>0</v>
      </c>
      <c r="L8224" s="165">
        <f t="shared" si="392"/>
        <v>0</v>
      </c>
      <c r="M8224" s="172">
        <v>127</v>
      </c>
      <c r="N8224" s="172">
        <v>64</v>
      </c>
      <c r="O8224" s="167" t="s">
        <v>133</v>
      </c>
      <c r="P8224" s="260" t="e">
        <f t="shared" si="390"/>
        <v>#NUM!</v>
      </c>
      <c r="S8224" s="272"/>
    </row>
    <row r="8225" spans="1:19">
      <c r="A8225" s="161" t="s">
        <v>9457</v>
      </c>
      <c r="C8225" s="161" t="s">
        <v>133</v>
      </c>
      <c r="F8225" s="163" t="s">
        <v>133</v>
      </c>
      <c r="G8225" s="266" t="s">
        <v>133</v>
      </c>
      <c r="H8225" s="163" t="s">
        <v>133</v>
      </c>
      <c r="I8225" s="163" t="s">
        <v>133</v>
      </c>
      <c r="J8225" s="163" t="s">
        <v>133</v>
      </c>
      <c r="K8225" s="164">
        <f t="shared" si="391"/>
        <v>0</v>
      </c>
      <c r="L8225" s="165">
        <f t="shared" si="392"/>
        <v>0</v>
      </c>
      <c r="M8225" s="172">
        <v>127</v>
      </c>
      <c r="N8225" s="172">
        <v>64</v>
      </c>
      <c r="O8225" s="167" t="s">
        <v>133</v>
      </c>
      <c r="P8225" s="260" t="e">
        <f t="shared" si="390"/>
        <v>#NUM!</v>
      </c>
      <c r="S8225" s="272"/>
    </row>
    <row r="8226" spans="1:19">
      <c r="A8226" s="161" t="s">
        <v>9458</v>
      </c>
      <c r="C8226" s="161" t="s">
        <v>133</v>
      </c>
      <c r="F8226" s="163" t="s">
        <v>133</v>
      </c>
      <c r="G8226" s="266" t="s">
        <v>133</v>
      </c>
      <c r="H8226" s="163" t="s">
        <v>133</v>
      </c>
      <c r="I8226" s="163" t="s">
        <v>133</v>
      </c>
      <c r="J8226" s="163" t="s">
        <v>133</v>
      </c>
      <c r="K8226" s="164">
        <f t="shared" si="391"/>
        <v>0</v>
      </c>
      <c r="L8226" s="165">
        <f t="shared" si="392"/>
        <v>0</v>
      </c>
      <c r="M8226" s="172">
        <v>127</v>
      </c>
      <c r="N8226" s="172">
        <v>64</v>
      </c>
      <c r="O8226" s="167" t="s">
        <v>133</v>
      </c>
      <c r="P8226" s="260" t="e">
        <f t="shared" si="390"/>
        <v>#NUM!</v>
      </c>
      <c r="S8226" s="272"/>
    </row>
    <row r="8227" spans="1:19">
      <c r="A8227" s="161" t="s">
        <v>9459</v>
      </c>
      <c r="C8227" s="161" t="s">
        <v>133</v>
      </c>
      <c r="F8227" s="163" t="s">
        <v>133</v>
      </c>
      <c r="G8227" s="266" t="s">
        <v>133</v>
      </c>
      <c r="H8227" s="163" t="s">
        <v>133</v>
      </c>
      <c r="I8227" s="163" t="s">
        <v>133</v>
      </c>
      <c r="J8227" s="163" t="s">
        <v>133</v>
      </c>
      <c r="K8227" s="164">
        <f t="shared" si="391"/>
        <v>0</v>
      </c>
      <c r="L8227" s="165">
        <f t="shared" si="392"/>
        <v>0</v>
      </c>
      <c r="M8227" s="172">
        <v>127</v>
      </c>
      <c r="N8227" s="172">
        <v>64</v>
      </c>
      <c r="O8227" s="167" t="s">
        <v>133</v>
      </c>
      <c r="P8227" s="260" t="e">
        <f t="shared" si="390"/>
        <v>#NUM!</v>
      </c>
      <c r="S8227" s="272"/>
    </row>
    <row r="8228" spans="1:19">
      <c r="A8228" s="161" t="s">
        <v>9460</v>
      </c>
      <c r="C8228" s="161" t="s">
        <v>133</v>
      </c>
      <c r="F8228" s="163" t="s">
        <v>133</v>
      </c>
      <c r="G8228" s="266" t="s">
        <v>133</v>
      </c>
      <c r="H8228" s="163" t="s">
        <v>133</v>
      </c>
      <c r="I8228" s="163" t="s">
        <v>133</v>
      </c>
      <c r="J8228" s="163" t="s">
        <v>133</v>
      </c>
      <c r="K8228" s="164">
        <f t="shared" si="391"/>
        <v>0</v>
      </c>
      <c r="L8228" s="165">
        <f t="shared" si="392"/>
        <v>0</v>
      </c>
      <c r="M8228" s="172">
        <v>127</v>
      </c>
      <c r="N8228" s="172">
        <v>64</v>
      </c>
      <c r="O8228" s="167" t="s">
        <v>133</v>
      </c>
      <c r="P8228" s="260" t="e">
        <f t="shared" si="390"/>
        <v>#NUM!</v>
      </c>
      <c r="S8228" s="272"/>
    </row>
    <row r="8229" spans="1:19">
      <c r="A8229" s="161" t="s">
        <v>9461</v>
      </c>
      <c r="C8229" s="161" t="s">
        <v>133</v>
      </c>
      <c r="F8229" s="163" t="s">
        <v>133</v>
      </c>
      <c r="G8229" s="266" t="s">
        <v>133</v>
      </c>
      <c r="H8229" s="163" t="s">
        <v>133</v>
      </c>
      <c r="I8229" s="163" t="s">
        <v>133</v>
      </c>
      <c r="J8229" s="163" t="s">
        <v>133</v>
      </c>
      <c r="K8229" s="164">
        <f t="shared" si="391"/>
        <v>0</v>
      </c>
      <c r="L8229" s="165">
        <f t="shared" si="392"/>
        <v>0</v>
      </c>
      <c r="M8229" s="172">
        <v>127</v>
      </c>
      <c r="N8229" s="172">
        <v>64</v>
      </c>
      <c r="O8229" s="167" t="s">
        <v>133</v>
      </c>
      <c r="P8229" s="260" t="e">
        <f t="shared" si="390"/>
        <v>#NUM!</v>
      </c>
      <c r="S8229" s="272"/>
    </row>
    <row r="8230" spans="1:19">
      <c r="A8230" s="161" t="s">
        <v>9462</v>
      </c>
      <c r="C8230" s="161" t="s">
        <v>133</v>
      </c>
      <c r="F8230" s="163" t="s">
        <v>133</v>
      </c>
      <c r="G8230" s="266" t="s">
        <v>133</v>
      </c>
      <c r="H8230" s="163" t="s">
        <v>133</v>
      </c>
      <c r="I8230" s="163" t="s">
        <v>133</v>
      </c>
      <c r="J8230" s="163" t="s">
        <v>133</v>
      </c>
      <c r="K8230" s="164">
        <f t="shared" si="391"/>
        <v>0</v>
      </c>
      <c r="L8230" s="165">
        <f t="shared" si="392"/>
        <v>0</v>
      </c>
      <c r="M8230" s="172">
        <v>127</v>
      </c>
      <c r="N8230" s="172">
        <v>64</v>
      </c>
      <c r="O8230" s="167" t="s">
        <v>133</v>
      </c>
      <c r="P8230" s="260" t="e">
        <f t="shared" si="390"/>
        <v>#NUM!</v>
      </c>
      <c r="S8230" s="272"/>
    </row>
    <row r="8231" spans="1:19">
      <c r="A8231" s="161" t="s">
        <v>9463</v>
      </c>
      <c r="C8231" s="161" t="s">
        <v>133</v>
      </c>
      <c r="F8231" s="163" t="s">
        <v>133</v>
      </c>
      <c r="G8231" s="266" t="s">
        <v>133</v>
      </c>
      <c r="H8231" s="163" t="s">
        <v>133</v>
      </c>
      <c r="I8231" s="163" t="s">
        <v>133</v>
      </c>
      <c r="J8231" s="163" t="s">
        <v>133</v>
      </c>
      <c r="K8231" s="164">
        <f t="shared" si="391"/>
        <v>0</v>
      </c>
      <c r="L8231" s="165">
        <f t="shared" si="392"/>
        <v>0</v>
      </c>
      <c r="M8231" s="172">
        <v>127</v>
      </c>
      <c r="N8231" s="172">
        <v>64</v>
      </c>
      <c r="O8231" s="167" t="s">
        <v>133</v>
      </c>
      <c r="P8231" s="260" t="e">
        <f t="shared" si="390"/>
        <v>#NUM!</v>
      </c>
      <c r="S8231" s="272"/>
    </row>
    <row r="8232" spans="1:19">
      <c r="A8232" s="161" t="s">
        <v>9464</v>
      </c>
      <c r="C8232" s="161" t="s">
        <v>133</v>
      </c>
      <c r="F8232" s="163" t="s">
        <v>133</v>
      </c>
      <c r="G8232" s="266" t="s">
        <v>133</v>
      </c>
      <c r="H8232" s="163" t="s">
        <v>133</v>
      </c>
      <c r="I8232" s="163" t="s">
        <v>133</v>
      </c>
      <c r="J8232" s="163" t="s">
        <v>133</v>
      </c>
      <c r="K8232" s="164">
        <f t="shared" si="391"/>
        <v>0</v>
      </c>
      <c r="L8232" s="165">
        <f t="shared" si="392"/>
        <v>0</v>
      </c>
      <c r="M8232" s="172">
        <v>127</v>
      </c>
      <c r="N8232" s="172">
        <v>64</v>
      </c>
      <c r="O8232" s="167" t="s">
        <v>133</v>
      </c>
      <c r="P8232" s="260" t="e">
        <f t="shared" si="390"/>
        <v>#NUM!</v>
      </c>
      <c r="S8232" s="272"/>
    </row>
    <row r="8233" spans="1:19">
      <c r="A8233" s="161" t="s">
        <v>9465</v>
      </c>
      <c r="C8233" s="161" t="s">
        <v>133</v>
      </c>
      <c r="F8233" s="163" t="s">
        <v>133</v>
      </c>
      <c r="G8233" s="266" t="s">
        <v>133</v>
      </c>
      <c r="H8233" s="163" t="s">
        <v>133</v>
      </c>
      <c r="I8233" s="163" t="s">
        <v>133</v>
      </c>
      <c r="J8233" s="163" t="s">
        <v>133</v>
      </c>
      <c r="K8233" s="164">
        <f t="shared" si="391"/>
        <v>0</v>
      </c>
      <c r="L8233" s="165">
        <f t="shared" si="392"/>
        <v>0</v>
      </c>
      <c r="M8233" s="172">
        <v>127</v>
      </c>
      <c r="N8233" s="172">
        <v>64</v>
      </c>
      <c r="O8233" s="167" t="s">
        <v>133</v>
      </c>
      <c r="P8233" s="260" t="e">
        <f t="shared" si="390"/>
        <v>#NUM!</v>
      </c>
      <c r="S8233" s="272"/>
    </row>
    <row r="8234" spans="1:19">
      <c r="A8234" s="161" t="s">
        <v>9466</v>
      </c>
      <c r="C8234" s="161" t="s">
        <v>133</v>
      </c>
      <c r="F8234" s="163" t="s">
        <v>133</v>
      </c>
      <c r="G8234" s="266" t="s">
        <v>133</v>
      </c>
      <c r="H8234" s="163" t="s">
        <v>133</v>
      </c>
      <c r="I8234" s="163" t="s">
        <v>133</v>
      </c>
      <c r="J8234" s="163" t="s">
        <v>133</v>
      </c>
      <c r="K8234" s="164">
        <f t="shared" si="391"/>
        <v>0</v>
      </c>
      <c r="L8234" s="165">
        <f t="shared" si="392"/>
        <v>0</v>
      </c>
      <c r="M8234" s="172">
        <v>127</v>
      </c>
      <c r="N8234" s="172">
        <v>64</v>
      </c>
      <c r="O8234" s="167" t="s">
        <v>133</v>
      </c>
      <c r="P8234" s="260" t="e">
        <f t="shared" si="390"/>
        <v>#NUM!</v>
      </c>
      <c r="S8234" s="272"/>
    </row>
    <row r="8235" spans="1:19">
      <c r="A8235" s="161" t="s">
        <v>9467</v>
      </c>
      <c r="C8235" s="161" t="s">
        <v>133</v>
      </c>
      <c r="F8235" s="163" t="s">
        <v>133</v>
      </c>
      <c r="G8235" s="266" t="s">
        <v>133</v>
      </c>
      <c r="H8235" s="163" t="s">
        <v>133</v>
      </c>
      <c r="I8235" s="163" t="s">
        <v>133</v>
      </c>
      <c r="J8235" s="163" t="s">
        <v>133</v>
      </c>
      <c r="K8235" s="164">
        <f t="shared" si="391"/>
        <v>0</v>
      </c>
      <c r="L8235" s="165">
        <f t="shared" si="392"/>
        <v>0</v>
      </c>
      <c r="M8235" s="172">
        <v>127</v>
      </c>
      <c r="N8235" s="172">
        <v>64</v>
      </c>
      <c r="O8235" s="167" t="s">
        <v>133</v>
      </c>
      <c r="P8235" s="260" t="e">
        <f t="shared" si="390"/>
        <v>#NUM!</v>
      </c>
      <c r="S8235" s="272"/>
    </row>
    <row r="8236" spans="1:19">
      <c r="A8236" s="161" t="s">
        <v>9468</v>
      </c>
      <c r="C8236" s="161" t="s">
        <v>133</v>
      </c>
      <c r="F8236" s="163" t="s">
        <v>133</v>
      </c>
      <c r="G8236" s="266" t="s">
        <v>133</v>
      </c>
      <c r="H8236" s="163" t="s">
        <v>133</v>
      </c>
      <c r="I8236" s="163" t="s">
        <v>133</v>
      </c>
      <c r="J8236" s="163" t="s">
        <v>133</v>
      </c>
      <c r="K8236" s="164">
        <f t="shared" si="391"/>
        <v>0</v>
      </c>
      <c r="L8236" s="165">
        <f t="shared" si="392"/>
        <v>0</v>
      </c>
      <c r="M8236" s="172">
        <v>127</v>
      </c>
      <c r="N8236" s="172">
        <v>64</v>
      </c>
      <c r="O8236" s="167" t="s">
        <v>133</v>
      </c>
      <c r="P8236" s="260" t="e">
        <f t="shared" si="390"/>
        <v>#NUM!</v>
      </c>
      <c r="S8236" s="272"/>
    </row>
    <row r="8237" spans="1:19">
      <c r="A8237" s="161" t="s">
        <v>9469</v>
      </c>
      <c r="C8237" s="161" t="s">
        <v>133</v>
      </c>
      <c r="F8237" s="163" t="s">
        <v>133</v>
      </c>
      <c r="G8237" s="266" t="s">
        <v>133</v>
      </c>
      <c r="H8237" s="163" t="s">
        <v>133</v>
      </c>
      <c r="I8237" s="163" t="s">
        <v>133</v>
      </c>
      <c r="J8237" s="163" t="s">
        <v>133</v>
      </c>
      <c r="K8237" s="164">
        <f t="shared" si="391"/>
        <v>0</v>
      </c>
      <c r="L8237" s="165">
        <f t="shared" si="392"/>
        <v>0</v>
      </c>
      <c r="M8237" s="172">
        <v>127</v>
      </c>
      <c r="N8237" s="172">
        <v>64</v>
      </c>
      <c r="O8237" s="167" t="s">
        <v>133</v>
      </c>
      <c r="P8237" s="260" t="e">
        <f t="shared" si="390"/>
        <v>#NUM!</v>
      </c>
      <c r="S8237" s="272"/>
    </row>
    <row r="8238" spans="1:19">
      <c r="A8238" s="161" t="s">
        <v>9470</v>
      </c>
      <c r="C8238" s="161" t="s">
        <v>133</v>
      </c>
      <c r="F8238" s="163" t="s">
        <v>133</v>
      </c>
      <c r="G8238" s="266" t="s">
        <v>133</v>
      </c>
      <c r="H8238" s="163" t="s">
        <v>133</v>
      </c>
      <c r="I8238" s="163" t="s">
        <v>133</v>
      </c>
      <c r="J8238" s="163" t="s">
        <v>133</v>
      </c>
      <c r="K8238" s="164">
        <f t="shared" si="391"/>
        <v>0</v>
      </c>
      <c r="L8238" s="165">
        <f t="shared" si="392"/>
        <v>0</v>
      </c>
      <c r="M8238" s="172">
        <v>127</v>
      </c>
      <c r="N8238" s="172">
        <v>64</v>
      </c>
      <c r="O8238" s="167" t="s">
        <v>133</v>
      </c>
      <c r="P8238" s="260" t="e">
        <f t="shared" si="390"/>
        <v>#NUM!</v>
      </c>
      <c r="S8238" s="272"/>
    </row>
    <row r="8239" spans="1:19">
      <c r="A8239" s="161" t="s">
        <v>9471</v>
      </c>
      <c r="C8239" s="161" t="s">
        <v>133</v>
      </c>
      <c r="F8239" s="163" t="s">
        <v>133</v>
      </c>
      <c r="G8239" s="266" t="s">
        <v>133</v>
      </c>
      <c r="H8239" s="163" t="s">
        <v>133</v>
      </c>
      <c r="I8239" s="163" t="s">
        <v>133</v>
      </c>
      <c r="J8239" s="163" t="s">
        <v>133</v>
      </c>
      <c r="K8239" s="164">
        <f t="shared" si="391"/>
        <v>0</v>
      </c>
      <c r="L8239" s="165">
        <f t="shared" si="392"/>
        <v>0</v>
      </c>
      <c r="M8239" s="172">
        <v>127</v>
      </c>
      <c r="N8239" s="172">
        <v>64</v>
      </c>
      <c r="O8239" s="167" t="s">
        <v>133</v>
      </c>
      <c r="P8239" s="260" t="e">
        <f t="shared" si="390"/>
        <v>#NUM!</v>
      </c>
      <c r="S8239" s="272"/>
    </row>
    <row r="8240" spans="1:19">
      <c r="A8240" s="161" t="s">
        <v>9472</v>
      </c>
      <c r="C8240" s="161" t="s">
        <v>133</v>
      </c>
      <c r="F8240" s="163" t="s">
        <v>133</v>
      </c>
      <c r="G8240" s="266" t="s">
        <v>133</v>
      </c>
      <c r="H8240" s="163" t="s">
        <v>133</v>
      </c>
      <c r="I8240" s="163" t="s">
        <v>133</v>
      </c>
      <c r="J8240" s="163" t="s">
        <v>133</v>
      </c>
      <c r="K8240" s="164">
        <f t="shared" si="391"/>
        <v>0</v>
      </c>
      <c r="L8240" s="165">
        <f t="shared" si="392"/>
        <v>0</v>
      </c>
      <c r="M8240" s="172">
        <v>127</v>
      </c>
      <c r="N8240" s="172">
        <v>64</v>
      </c>
      <c r="O8240" s="167" t="s">
        <v>133</v>
      </c>
      <c r="P8240" s="260" t="e">
        <f t="shared" si="390"/>
        <v>#NUM!</v>
      </c>
      <c r="S8240" s="272"/>
    </row>
    <row r="8241" spans="1:19">
      <c r="A8241" s="161" t="s">
        <v>9473</v>
      </c>
      <c r="C8241" s="161" t="s">
        <v>133</v>
      </c>
      <c r="F8241" s="163" t="s">
        <v>133</v>
      </c>
      <c r="G8241" s="266" t="s">
        <v>133</v>
      </c>
      <c r="H8241" s="163" t="s">
        <v>133</v>
      </c>
      <c r="I8241" s="163" t="s">
        <v>133</v>
      </c>
      <c r="J8241" s="163" t="s">
        <v>133</v>
      </c>
      <c r="K8241" s="164">
        <f t="shared" si="391"/>
        <v>0</v>
      </c>
      <c r="L8241" s="165">
        <f t="shared" si="392"/>
        <v>0</v>
      </c>
      <c r="M8241" s="172">
        <v>127</v>
      </c>
      <c r="N8241" s="172">
        <v>64</v>
      </c>
      <c r="O8241" s="167" t="s">
        <v>133</v>
      </c>
      <c r="P8241" s="260" t="e">
        <f t="shared" si="390"/>
        <v>#NUM!</v>
      </c>
      <c r="S8241" s="272"/>
    </row>
    <row r="8242" spans="1:19">
      <c r="A8242" s="161" t="s">
        <v>9474</v>
      </c>
      <c r="C8242" s="161" t="s">
        <v>133</v>
      </c>
      <c r="F8242" s="163" t="s">
        <v>133</v>
      </c>
      <c r="G8242" s="266" t="s">
        <v>133</v>
      </c>
      <c r="H8242" s="163" t="s">
        <v>133</v>
      </c>
      <c r="I8242" s="163" t="s">
        <v>133</v>
      </c>
      <c r="J8242" s="163" t="s">
        <v>133</v>
      </c>
      <c r="K8242" s="164">
        <f t="shared" si="391"/>
        <v>0</v>
      </c>
      <c r="L8242" s="165">
        <f t="shared" si="392"/>
        <v>0</v>
      </c>
      <c r="M8242" s="172">
        <v>127</v>
      </c>
      <c r="N8242" s="172">
        <v>64</v>
      </c>
      <c r="O8242" s="167" t="s">
        <v>133</v>
      </c>
      <c r="P8242" s="260" t="e">
        <f t="shared" si="390"/>
        <v>#NUM!</v>
      </c>
      <c r="S8242" s="272"/>
    </row>
    <row r="8243" spans="1:19">
      <c r="A8243" s="161" t="s">
        <v>9475</v>
      </c>
      <c r="C8243" s="161" t="s">
        <v>133</v>
      </c>
      <c r="F8243" s="163" t="s">
        <v>133</v>
      </c>
      <c r="G8243" s="266" t="s">
        <v>133</v>
      </c>
      <c r="H8243" s="163" t="s">
        <v>133</v>
      </c>
      <c r="I8243" s="163" t="s">
        <v>133</v>
      </c>
      <c r="J8243" s="163" t="s">
        <v>133</v>
      </c>
      <c r="K8243" s="164">
        <f t="shared" si="391"/>
        <v>0</v>
      </c>
      <c r="L8243" s="165">
        <f t="shared" si="392"/>
        <v>0</v>
      </c>
      <c r="M8243" s="172">
        <v>127</v>
      </c>
      <c r="N8243" s="172">
        <v>64</v>
      </c>
      <c r="O8243" s="167" t="s">
        <v>133</v>
      </c>
      <c r="P8243" s="260" t="e">
        <f t="shared" si="390"/>
        <v>#NUM!</v>
      </c>
      <c r="S8243" s="272"/>
    </row>
    <row r="8244" spans="1:19">
      <c r="A8244" s="161" t="s">
        <v>9476</v>
      </c>
      <c r="C8244" s="161" t="s">
        <v>133</v>
      </c>
      <c r="F8244" s="163" t="s">
        <v>133</v>
      </c>
      <c r="G8244" s="266" t="s">
        <v>133</v>
      </c>
      <c r="H8244" s="163" t="s">
        <v>133</v>
      </c>
      <c r="I8244" s="163" t="s">
        <v>133</v>
      </c>
      <c r="J8244" s="163" t="s">
        <v>133</v>
      </c>
      <c r="K8244" s="164">
        <f t="shared" si="391"/>
        <v>0</v>
      </c>
      <c r="L8244" s="165">
        <f t="shared" si="392"/>
        <v>0</v>
      </c>
      <c r="M8244" s="172">
        <v>127</v>
      </c>
      <c r="N8244" s="172">
        <v>64</v>
      </c>
      <c r="O8244" s="167" t="s">
        <v>133</v>
      </c>
      <c r="P8244" s="260" t="e">
        <f t="shared" si="390"/>
        <v>#NUM!</v>
      </c>
      <c r="S8244" s="272"/>
    </row>
    <row r="8245" spans="1:19">
      <c r="A8245" s="161" t="s">
        <v>9477</v>
      </c>
      <c r="C8245" s="161" t="s">
        <v>133</v>
      </c>
      <c r="F8245" s="163" t="s">
        <v>133</v>
      </c>
      <c r="G8245" s="266" t="s">
        <v>133</v>
      </c>
      <c r="H8245" s="163" t="s">
        <v>133</v>
      </c>
      <c r="I8245" s="163" t="s">
        <v>133</v>
      </c>
      <c r="J8245" s="163" t="s">
        <v>133</v>
      </c>
      <c r="K8245" s="164">
        <f t="shared" si="391"/>
        <v>0</v>
      </c>
      <c r="L8245" s="165">
        <f t="shared" si="392"/>
        <v>0</v>
      </c>
      <c r="M8245" s="172">
        <v>127</v>
      </c>
      <c r="N8245" s="172">
        <v>64</v>
      </c>
      <c r="O8245" s="167" t="s">
        <v>133</v>
      </c>
      <c r="P8245" s="260" t="e">
        <f t="shared" si="390"/>
        <v>#NUM!</v>
      </c>
      <c r="S8245" s="272"/>
    </row>
    <row r="8246" spans="1:19">
      <c r="A8246" s="161" t="s">
        <v>9478</v>
      </c>
      <c r="C8246" s="161" t="s">
        <v>133</v>
      </c>
      <c r="F8246" s="163" t="s">
        <v>133</v>
      </c>
      <c r="G8246" s="266" t="s">
        <v>133</v>
      </c>
      <c r="H8246" s="163" t="s">
        <v>133</v>
      </c>
      <c r="I8246" s="163" t="s">
        <v>133</v>
      </c>
      <c r="J8246" s="163" t="s">
        <v>133</v>
      </c>
      <c r="K8246" s="164">
        <f t="shared" si="391"/>
        <v>0</v>
      </c>
      <c r="L8246" s="165">
        <f t="shared" si="392"/>
        <v>0</v>
      </c>
      <c r="M8246" s="172">
        <v>127</v>
      </c>
      <c r="N8246" s="172">
        <v>64</v>
      </c>
      <c r="O8246" s="167" t="s">
        <v>133</v>
      </c>
      <c r="P8246" s="260" t="e">
        <f t="shared" si="390"/>
        <v>#NUM!</v>
      </c>
      <c r="S8246" s="272"/>
    </row>
    <row r="8247" spans="1:19">
      <c r="A8247" s="161" t="s">
        <v>9479</v>
      </c>
      <c r="C8247" s="161" t="s">
        <v>133</v>
      </c>
      <c r="F8247" s="163" t="s">
        <v>133</v>
      </c>
      <c r="G8247" s="266" t="s">
        <v>133</v>
      </c>
      <c r="H8247" s="163" t="s">
        <v>133</v>
      </c>
      <c r="I8247" s="163" t="s">
        <v>133</v>
      </c>
      <c r="J8247" s="163" t="s">
        <v>133</v>
      </c>
      <c r="K8247" s="164">
        <f t="shared" si="391"/>
        <v>0</v>
      </c>
      <c r="L8247" s="165">
        <f t="shared" si="392"/>
        <v>0</v>
      </c>
      <c r="M8247" s="172">
        <v>127</v>
      </c>
      <c r="N8247" s="172">
        <v>64</v>
      </c>
      <c r="O8247" s="167" t="s">
        <v>133</v>
      </c>
      <c r="P8247" s="260" t="e">
        <f t="shared" si="390"/>
        <v>#NUM!</v>
      </c>
      <c r="S8247" s="272"/>
    </row>
    <row r="8248" spans="1:19">
      <c r="A8248" s="161" t="s">
        <v>9480</v>
      </c>
      <c r="C8248" s="161" t="s">
        <v>133</v>
      </c>
      <c r="F8248" s="163" t="s">
        <v>133</v>
      </c>
      <c r="G8248" s="266" t="s">
        <v>133</v>
      </c>
      <c r="H8248" s="163" t="s">
        <v>133</v>
      </c>
      <c r="I8248" s="163" t="s">
        <v>133</v>
      </c>
      <c r="J8248" s="163" t="s">
        <v>133</v>
      </c>
      <c r="K8248" s="164">
        <f t="shared" si="391"/>
        <v>0</v>
      </c>
      <c r="L8248" s="165">
        <f t="shared" si="392"/>
        <v>0</v>
      </c>
      <c r="M8248" s="172">
        <v>127</v>
      </c>
      <c r="N8248" s="172">
        <v>64</v>
      </c>
      <c r="O8248" s="167" t="s">
        <v>133</v>
      </c>
      <c r="P8248" s="260" t="e">
        <f t="shared" si="390"/>
        <v>#NUM!</v>
      </c>
      <c r="S8248" s="272"/>
    </row>
    <row r="8249" spans="1:19">
      <c r="A8249" s="161" t="s">
        <v>9481</v>
      </c>
      <c r="C8249" s="161" t="s">
        <v>133</v>
      </c>
      <c r="F8249" s="163" t="s">
        <v>133</v>
      </c>
      <c r="G8249" s="266" t="s">
        <v>133</v>
      </c>
      <c r="H8249" s="163" t="s">
        <v>133</v>
      </c>
      <c r="I8249" s="163" t="s">
        <v>133</v>
      </c>
      <c r="J8249" s="163" t="s">
        <v>133</v>
      </c>
      <c r="K8249" s="164">
        <f t="shared" si="391"/>
        <v>0</v>
      </c>
      <c r="L8249" s="165">
        <f t="shared" si="392"/>
        <v>0</v>
      </c>
      <c r="M8249" s="172">
        <v>127</v>
      </c>
      <c r="N8249" s="172">
        <v>64</v>
      </c>
      <c r="O8249" s="167" t="s">
        <v>133</v>
      </c>
      <c r="P8249" s="260" t="e">
        <f t="shared" si="390"/>
        <v>#NUM!</v>
      </c>
      <c r="S8249" s="272"/>
    </row>
    <row r="8250" spans="1:19">
      <c r="A8250" s="161" t="s">
        <v>9482</v>
      </c>
      <c r="C8250" s="161" t="s">
        <v>133</v>
      </c>
      <c r="F8250" s="163" t="s">
        <v>133</v>
      </c>
      <c r="G8250" s="266" t="s">
        <v>133</v>
      </c>
      <c r="H8250" s="163" t="s">
        <v>133</v>
      </c>
      <c r="I8250" s="163" t="s">
        <v>133</v>
      </c>
      <c r="J8250" s="163" t="s">
        <v>133</v>
      </c>
      <c r="K8250" s="164">
        <f t="shared" si="391"/>
        <v>0</v>
      </c>
      <c r="L8250" s="165">
        <f t="shared" si="392"/>
        <v>0</v>
      </c>
      <c r="M8250" s="172">
        <v>127</v>
      </c>
      <c r="N8250" s="172">
        <v>64</v>
      </c>
      <c r="O8250" s="167" t="s">
        <v>133</v>
      </c>
      <c r="P8250" s="260" t="e">
        <f t="shared" si="390"/>
        <v>#NUM!</v>
      </c>
      <c r="S8250" s="272"/>
    </row>
    <row r="8251" spans="1:19">
      <c r="A8251" s="161" t="s">
        <v>9483</v>
      </c>
      <c r="C8251" s="161" t="s">
        <v>133</v>
      </c>
      <c r="F8251" s="163" t="s">
        <v>133</v>
      </c>
      <c r="G8251" s="266" t="s">
        <v>133</v>
      </c>
      <c r="H8251" s="163" t="s">
        <v>133</v>
      </c>
      <c r="I8251" s="163" t="s">
        <v>133</v>
      </c>
      <c r="J8251" s="163" t="s">
        <v>133</v>
      </c>
      <c r="K8251" s="164">
        <f t="shared" si="391"/>
        <v>0</v>
      </c>
      <c r="L8251" s="165">
        <f t="shared" si="392"/>
        <v>0</v>
      </c>
      <c r="M8251" s="172">
        <v>127</v>
      </c>
      <c r="N8251" s="172">
        <v>64</v>
      </c>
      <c r="O8251" s="167" t="s">
        <v>133</v>
      </c>
      <c r="P8251" s="260" t="e">
        <f t="shared" si="390"/>
        <v>#NUM!</v>
      </c>
      <c r="S8251" s="272"/>
    </row>
    <row r="8252" spans="1:19">
      <c r="A8252" s="161" t="s">
        <v>9484</v>
      </c>
      <c r="C8252" s="161" t="s">
        <v>133</v>
      </c>
      <c r="F8252" s="163" t="s">
        <v>133</v>
      </c>
      <c r="G8252" s="266" t="s">
        <v>133</v>
      </c>
      <c r="H8252" s="163" t="s">
        <v>133</v>
      </c>
      <c r="I8252" s="163" t="s">
        <v>133</v>
      </c>
      <c r="J8252" s="163" t="s">
        <v>133</v>
      </c>
      <c r="K8252" s="164">
        <f t="shared" si="391"/>
        <v>0</v>
      </c>
      <c r="L8252" s="165">
        <f t="shared" si="392"/>
        <v>0</v>
      </c>
      <c r="M8252" s="172">
        <v>127</v>
      </c>
      <c r="N8252" s="172">
        <v>64</v>
      </c>
      <c r="O8252" s="167" t="s">
        <v>133</v>
      </c>
      <c r="P8252" s="260" t="e">
        <f t="shared" si="390"/>
        <v>#NUM!</v>
      </c>
      <c r="S8252" s="272"/>
    </row>
    <row r="8253" spans="1:19">
      <c r="A8253" s="161" t="s">
        <v>9485</v>
      </c>
      <c r="C8253" s="161" t="s">
        <v>133</v>
      </c>
      <c r="F8253" s="163" t="s">
        <v>133</v>
      </c>
      <c r="G8253" s="266" t="s">
        <v>133</v>
      </c>
      <c r="H8253" s="163" t="s">
        <v>133</v>
      </c>
      <c r="I8253" s="163" t="s">
        <v>133</v>
      </c>
      <c r="J8253" s="163" t="s">
        <v>133</v>
      </c>
      <c r="K8253" s="164">
        <f t="shared" si="391"/>
        <v>0</v>
      </c>
      <c r="L8253" s="165">
        <f t="shared" si="392"/>
        <v>0</v>
      </c>
      <c r="M8253" s="172">
        <v>127</v>
      </c>
      <c r="N8253" s="172">
        <v>64</v>
      </c>
      <c r="O8253" s="167" t="s">
        <v>133</v>
      </c>
      <c r="P8253" s="260" t="e">
        <f t="shared" si="390"/>
        <v>#NUM!</v>
      </c>
      <c r="S8253" s="272"/>
    </row>
    <row r="8254" spans="1:19">
      <c r="A8254" s="161" t="s">
        <v>9486</v>
      </c>
      <c r="C8254" s="161" t="s">
        <v>133</v>
      </c>
      <c r="F8254" s="163" t="s">
        <v>133</v>
      </c>
      <c r="G8254" s="266" t="s">
        <v>133</v>
      </c>
      <c r="H8254" s="163" t="s">
        <v>133</v>
      </c>
      <c r="I8254" s="163" t="s">
        <v>133</v>
      </c>
      <c r="J8254" s="163" t="s">
        <v>133</v>
      </c>
      <c r="K8254" s="164">
        <f t="shared" si="391"/>
        <v>0</v>
      </c>
      <c r="L8254" s="165">
        <f t="shared" si="392"/>
        <v>0</v>
      </c>
      <c r="M8254" s="172">
        <v>127</v>
      </c>
      <c r="N8254" s="172">
        <v>64</v>
      </c>
      <c r="O8254" s="167" t="s">
        <v>133</v>
      </c>
      <c r="P8254" s="260" t="e">
        <f t="shared" si="390"/>
        <v>#NUM!</v>
      </c>
      <c r="S8254" s="272"/>
    </row>
    <row r="8255" spans="1:19">
      <c r="A8255" s="161" t="s">
        <v>9487</v>
      </c>
      <c r="C8255" s="161" t="s">
        <v>133</v>
      </c>
      <c r="F8255" s="163" t="s">
        <v>133</v>
      </c>
      <c r="G8255" s="266" t="s">
        <v>133</v>
      </c>
      <c r="H8255" s="163" t="s">
        <v>133</v>
      </c>
      <c r="I8255" s="163" t="s">
        <v>133</v>
      </c>
      <c r="J8255" s="163" t="s">
        <v>133</v>
      </c>
      <c r="K8255" s="164">
        <f t="shared" si="391"/>
        <v>0</v>
      </c>
      <c r="L8255" s="165">
        <f t="shared" si="392"/>
        <v>0</v>
      </c>
      <c r="M8255" s="172">
        <v>127</v>
      </c>
      <c r="N8255" s="172">
        <v>64</v>
      </c>
      <c r="O8255" s="167" t="s">
        <v>133</v>
      </c>
      <c r="P8255" s="260" t="e">
        <f t="shared" si="390"/>
        <v>#NUM!</v>
      </c>
      <c r="S8255" s="272"/>
    </row>
    <row r="8256" spans="1:19">
      <c r="A8256" s="161" t="s">
        <v>9488</v>
      </c>
      <c r="C8256" s="161" t="s">
        <v>133</v>
      </c>
      <c r="F8256" s="163" t="s">
        <v>133</v>
      </c>
      <c r="G8256" s="266" t="s">
        <v>133</v>
      </c>
      <c r="H8256" s="163" t="s">
        <v>133</v>
      </c>
      <c r="I8256" s="163" t="s">
        <v>133</v>
      </c>
      <c r="J8256" s="163" t="s">
        <v>133</v>
      </c>
      <c r="K8256" s="164">
        <f t="shared" si="391"/>
        <v>0</v>
      </c>
      <c r="L8256" s="165">
        <f t="shared" si="392"/>
        <v>0</v>
      </c>
      <c r="M8256" s="172">
        <v>127</v>
      </c>
      <c r="N8256" s="172">
        <v>64</v>
      </c>
      <c r="O8256" s="167" t="s">
        <v>133</v>
      </c>
      <c r="P8256" s="260" t="e">
        <f t="shared" si="390"/>
        <v>#NUM!</v>
      </c>
      <c r="S8256" s="272"/>
    </row>
    <row r="8257" spans="1:19">
      <c r="A8257" s="161" t="s">
        <v>9489</v>
      </c>
      <c r="C8257" s="161" t="s">
        <v>133</v>
      </c>
      <c r="F8257" s="163" t="s">
        <v>133</v>
      </c>
      <c r="G8257" s="266" t="s">
        <v>133</v>
      </c>
      <c r="H8257" s="163" t="s">
        <v>133</v>
      </c>
      <c r="I8257" s="163" t="s">
        <v>133</v>
      </c>
      <c r="J8257" s="163" t="s">
        <v>133</v>
      </c>
      <c r="K8257" s="164">
        <f t="shared" si="391"/>
        <v>0</v>
      </c>
      <c r="L8257" s="165">
        <f t="shared" si="392"/>
        <v>0</v>
      </c>
      <c r="M8257" s="172">
        <v>127</v>
      </c>
      <c r="N8257" s="172">
        <v>64</v>
      </c>
      <c r="O8257" s="167" t="s">
        <v>133</v>
      </c>
      <c r="P8257" s="260" t="e">
        <f t="shared" si="390"/>
        <v>#NUM!</v>
      </c>
      <c r="S8257" s="272"/>
    </row>
    <row r="8258" spans="1:19">
      <c r="A8258" s="161" t="s">
        <v>9490</v>
      </c>
      <c r="C8258" s="161" t="s">
        <v>133</v>
      </c>
      <c r="F8258" s="163" t="s">
        <v>133</v>
      </c>
      <c r="G8258" s="266" t="s">
        <v>133</v>
      </c>
      <c r="H8258" s="163" t="s">
        <v>133</v>
      </c>
      <c r="I8258" s="163" t="s">
        <v>133</v>
      </c>
      <c r="J8258" s="163" t="s">
        <v>133</v>
      </c>
      <c r="K8258" s="164">
        <f t="shared" si="391"/>
        <v>0</v>
      </c>
      <c r="L8258" s="165">
        <f t="shared" si="392"/>
        <v>0</v>
      </c>
      <c r="M8258" s="172">
        <v>127</v>
      </c>
      <c r="N8258" s="172">
        <v>64</v>
      </c>
      <c r="O8258" s="167" t="s">
        <v>133</v>
      </c>
      <c r="P8258" s="260" t="e">
        <f t="shared" si="390"/>
        <v>#NUM!</v>
      </c>
      <c r="S8258" s="272"/>
    </row>
    <row r="8259" spans="1:19">
      <c r="A8259" s="161" t="s">
        <v>9491</v>
      </c>
      <c r="C8259" s="161" t="s">
        <v>133</v>
      </c>
      <c r="F8259" s="163" t="s">
        <v>133</v>
      </c>
      <c r="G8259" s="266" t="s">
        <v>133</v>
      </c>
      <c r="H8259" s="163" t="s">
        <v>133</v>
      </c>
      <c r="I8259" s="163" t="s">
        <v>133</v>
      </c>
      <c r="J8259" s="163" t="s">
        <v>133</v>
      </c>
      <c r="K8259" s="164">
        <f t="shared" si="391"/>
        <v>0</v>
      </c>
      <c r="L8259" s="165">
        <f t="shared" si="392"/>
        <v>0</v>
      </c>
      <c r="M8259" s="172">
        <v>127</v>
      </c>
      <c r="N8259" s="172">
        <v>64</v>
      </c>
      <c r="O8259" s="167" t="s">
        <v>133</v>
      </c>
      <c r="P8259" s="260" t="e">
        <f t="shared" si="390"/>
        <v>#NUM!</v>
      </c>
      <c r="S8259" s="272"/>
    </row>
    <row r="8260" spans="1:19">
      <c r="A8260" s="161" t="s">
        <v>9492</v>
      </c>
      <c r="C8260" s="161" t="s">
        <v>133</v>
      </c>
      <c r="F8260" s="163" t="s">
        <v>133</v>
      </c>
      <c r="G8260" s="266" t="s">
        <v>133</v>
      </c>
      <c r="H8260" s="163" t="s">
        <v>133</v>
      </c>
      <c r="I8260" s="163" t="s">
        <v>133</v>
      </c>
      <c r="J8260" s="163" t="s">
        <v>133</v>
      </c>
      <c r="K8260" s="164">
        <f t="shared" si="391"/>
        <v>0</v>
      </c>
      <c r="L8260" s="165">
        <f t="shared" si="392"/>
        <v>0</v>
      </c>
      <c r="M8260" s="172">
        <v>127</v>
      </c>
      <c r="N8260" s="172">
        <v>64</v>
      </c>
      <c r="O8260" s="167" t="s">
        <v>133</v>
      </c>
      <c r="P8260" s="260" t="e">
        <f t="shared" si="390"/>
        <v>#NUM!</v>
      </c>
      <c r="S8260" s="272"/>
    </row>
    <row r="8261" spans="1:19">
      <c r="A8261" s="161" t="s">
        <v>9493</v>
      </c>
      <c r="C8261" s="161" t="s">
        <v>133</v>
      </c>
      <c r="F8261" s="163" t="s">
        <v>133</v>
      </c>
      <c r="G8261" s="266" t="s">
        <v>133</v>
      </c>
      <c r="H8261" s="163" t="s">
        <v>133</v>
      </c>
      <c r="I8261" s="163" t="s">
        <v>133</v>
      </c>
      <c r="J8261" s="163" t="s">
        <v>133</v>
      </c>
      <c r="K8261" s="164">
        <f t="shared" si="391"/>
        <v>0</v>
      </c>
      <c r="L8261" s="165">
        <f t="shared" si="392"/>
        <v>0</v>
      </c>
      <c r="M8261" s="172">
        <v>127</v>
      </c>
      <c r="N8261" s="172">
        <v>64</v>
      </c>
      <c r="O8261" s="167" t="s">
        <v>133</v>
      </c>
      <c r="P8261" s="260" t="e">
        <f t="shared" si="390"/>
        <v>#NUM!</v>
      </c>
      <c r="S8261" s="272"/>
    </row>
    <row r="8262" spans="1:19">
      <c r="A8262" s="161" t="s">
        <v>9494</v>
      </c>
      <c r="C8262" s="161" t="s">
        <v>133</v>
      </c>
      <c r="F8262" s="163" t="s">
        <v>133</v>
      </c>
      <c r="G8262" s="266" t="s">
        <v>133</v>
      </c>
      <c r="H8262" s="163" t="s">
        <v>133</v>
      </c>
      <c r="I8262" s="163" t="s">
        <v>133</v>
      </c>
      <c r="J8262" s="163" t="s">
        <v>133</v>
      </c>
      <c r="K8262" s="164">
        <f t="shared" si="391"/>
        <v>0</v>
      </c>
      <c r="L8262" s="165">
        <f t="shared" si="392"/>
        <v>0</v>
      </c>
      <c r="M8262" s="172">
        <v>127</v>
      </c>
      <c r="N8262" s="172">
        <v>64</v>
      </c>
      <c r="O8262" s="167" t="s">
        <v>133</v>
      </c>
      <c r="P8262" s="260" t="e">
        <f t="shared" si="390"/>
        <v>#NUM!</v>
      </c>
      <c r="S8262" s="272"/>
    </row>
    <row r="8263" spans="1:19">
      <c r="A8263" s="161" t="s">
        <v>9495</v>
      </c>
      <c r="C8263" s="161" t="s">
        <v>133</v>
      </c>
      <c r="F8263" s="163" t="s">
        <v>133</v>
      </c>
      <c r="G8263" s="266" t="s">
        <v>133</v>
      </c>
      <c r="H8263" s="163" t="s">
        <v>133</v>
      </c>
      <c r="I8263" s="163" t="s">
        <v>133</v>
      </c>
      <c r="J8263" s="163" t="s">
        <v>133</v>
      </c>
      <c r="K8263" s="164">
        <f t="shared" si="391"/>
        <v>0</v>
      </c>
      <c r="L8263" s="165">
        <f t="shared" si="392"/>
        <v>0</v>
      </c>
      <c r="M8263" s="172">
        <v>127</v>
      </c>
      <c r="N8263" s="172">
        <v>64</v>
      </c>
      <c r="O8263" s="167" t="s">
        <v>133</v>
      </c>
      <c r="P8263" s="260" t="e">
        <f t="shared" si="390"/>
        <v>#NUM!</v>
      </c>
      <c r="S8263" s="272"/>
    </row>
    <row r="8264" spans="1:19">
      <c r="A8264" s="161" t="s">
        <v>9496</v>
      </c>
      <c r="C8264" s="161" t="s">
        <v>133</v>
      </c>
      <c r="F8264" s="163" t="s">
        <v>133</v>
      </c>
      <c r="G8264" s="266" t="s">
        <v>133</v>
      </c>
      <c r="H8264" s="163" t="s">
        <v>133</v>
      </c>
      <c r="I8264" s="163" t="s">
        <v>133</v>
      </c>
      <c r="J8264" s="163" t="s">
        <v>133</v>
      </c>
      <c r="K8264" s="164">
        <f t="shared" si="391"/>
        <v>0</v>
      </c>
      <c r="L8264" s="165">
        <f t="shared" si="392"/>
        <v>0</v>
      </c>
      <c r="M8264" s="172">
        <v>127</v>
      </c>
      <c r="N8264" s="172">
        <v>64</v>
      </c>
      <c r="O8264" s="167" t="s">
        <v>133</v>
      </c>
      <c r="P8264" s="260" t="e">
        <f t="shared" si="390"/>
        <v>#NUM!</v>
      </c>
      <c r="S8264" s="272"/>
    </row>
    <row r="8265" spans="1:19">
      <c r="A8265" s="161" t="s">
        <v>9497</v>
      </c>
      <c r="C8265" s="161" t="s">
        <v>133</v>
      </c>
      <c r="F8265" s="163" t="s">
        <v>133</v>
      </c>
      <c r="G8265" s="266" t="s">
        <v>133</v>
      </c>
      <c r="H8265" s="163" t="s">
        <v>133</v>
      </c>
      <c r="I8265" s="163" t="s">
        <v>133</v>
      </c>
      <c r="J8265" s="163" t="s">
        <v>133</v>
      </c>
      <c r="K8265" s="164">
        <f t="shared" si="391"/>
        <v>0</v>
      </c>
      <c r="L8265" s="165">
        <f t="shared" si="392"/>
        <v>0</v>
      </c>
      <c r="M8265" s="172">
        <v>127</v>
      </c>
      <c r="N8265" s="172">
        <v>64</v>
      </c>
      <c r="O8265" s="167" t="s">
        <v>133</v>
      </c>
      <c r="P8265" s="260" t="e">
        <f t="shared" si="390"/>
        <v>#NUM!</v>
      </c>
      <c r="S8265" s="272"/>
    </row>
    <row r="8266" spans="1:19">
      <c r="A8266" s="161" t="s">
        <v>9498</v>
      </c>
      <c r="C8266" s="161" t="s">
        <v>133</v>
      </c>
      <c r="F8266" s="163" t="s">
        <v>133</v>
      </c>
      <c r="G8266" s="266" t="s">
        <v>133</v>
      </c>
      <c r="H8266" s="163" t="s">
        <v>133</v>
      </c>
      <c r="I8266" s="163" t="s">
        <v>133</v>
      </c>
      <c r="J8266" s="163" t="s">
        <v>133</v>
      </c>
      <c r="K8266" s="164">
        <f t="shared" si="391"/>
        <v>0</v>
      </c>
      <c r="L8266" s="165">
        <f t="shared" si="392"/>
        <v>0</v>
      </c>
      <c r="M8266" s="172">
        <v>127</v>
      </c>
      <c r="N8266" s="172">
        <v>64</v>
      </c>
      <c r="O8266" s="167" t="s">
        <v>133</v>
      </c>
      <c r="P8266" s="260" t="e">
        <f t="shared" si="390"/>
        <v>#NUM!</v>
      </c>
      <c r="S8266" s="272"/>
    </row>
    <row r="8267" spans="1:19">
      <c r="A8267" s="161" t="s">
        <v>9499</v>
      </c>
      <c r="C8267" s="161" t="s">
        <v>133</v>
      </c>
      <c r="F8267" s="163" t="s">
        <v>133</v>
      </c>
      <c r="G8267" s="266" t="s">
        <v>133</v>
      </c>
      <c r="H8267" s="163" t="s">
        <v>133</v>
      </c>
      <c r="I8267" s="163" t="s">
        <v>133</v>
      </c>
      <c r="J8267" s="163" t="s">
        <v>133</v>
      </c>
      <c r="K8267" s="164">
        <f t="shared" si="391"/>
        <v>0</v>
      </c>
      <c r="L8267" s="165">
        <f t="shared" si="392"/>
        <v>0</v>
      </c>
      <c r="M8267" s="172">
        <v>127</v>
      </c>
      <c r="N8267" s="172">
        <v>64</v>
      </c>
      <c r="O8267" s="167" t="s">
        <v>133</v>
      </c>
      <c r="P8267" s="260" t="e">
        <f t="shared" si="390"/>
        <v>#NUM!</v>
      </c>
      <c r="S8267" s="272"/>
    </row>
    <row r="8268" spans="1:19">
      <c r="A8268" s="161" t="s">
        <v>9500</v>
      </c>
      <c r="C8268" s="161" t="s">
        <v>133</v>
      </c>
      <c r="F8268" s="163" t="s">
        <v>133</v>
      </c>
      <c r="G8268" s="266" t="s">
        <v>133</v>
      </c>
      <c r="H8268" s="163" t="s">
        <v>133</v>
      </c>
      <c r="I8268" s="163" t="s">
        <v>133</v>
      </c>
      <c r="J8268" s="163" t="s">
        <v>133</v>
      </c>
      <c r="K8268" s="164">
        <f t="shared" si="391"/>
        <v>0</v>
      </c>
      <c r="L8268" s="165">
        <f t="shared" si="392"/>
        <v>0</v>
      </c>
      <c r="M8268" s="172">
        <v>127</v>
      </c>
      <c r="N8268" s="172">
        <v>64</v>
      </c>
      <c r="O8268" s="167" t="s">
        <v>133</v>
      </c>
      <c r="P8268" s="260" t="e">
        <f t="shared" si="390"/>
        <v>#NUM!</v>
      </c>
      <c r="S8268" s="272"/>
    </row>
    <row r="8269" spans="1:19">
      <c r="A8269" s="161" t="s">
        <v>9501</v>
      </c>
      <c r="C8269" s="161" t="s">
        <v>133</v>
      </c>
      <c r="F8269" s="163" t="s">
        <v>133</v>
      </c>
      <c r="G8269" s="266" t="s">
        <v>133</v>
      </c>
      <c r="H8269" s="163" t="s">
        <v>133</v>
      </c>
      <c r="I8269" s="163" t="s">
        <v>133</v>
      </c>
      <c r="J8269" s="163" t="s">
        <v>133</v>
      </c>
      <c r="K8269" s="164">
        <f t="shared" si="391"/>
        <v>0</v>
      </c>
      <c r="L8269" s="165">
        <f t="shared" si="392"/>
        <v>0</v>
      </c>
      <c r="M8269" s="172">
        <v>127</v>
      </c>
      <c r="N8269" s="172">
        <v>64</v>
      </c>
      <c r="O8269" s="167" t="s">
        <v>133</v>
      </c>
      <c r="P8269" s="260" t="e">
        <f t="shared" si="390"/>
        <v>#NUM!</v>
      </c>
      <c r="S8269" s="272"/>
    </row>
    <row r="8270" spans="1:19">
      <c r="A8270" s="161" t="s">
        <v>9502</v>
      </c>
      <c r="C8270" s="161" t="s">
        <v>133</v>
      </c>
      <c r="F8270" s="163" t="s">
        <v>133</v>
      </c>
      <c r="G8270" s="266" t="s">
        <v>133</v>
      </c>
      <c r="H8270" s="163" t="s">
        <v>133</v>
      </c>
      <c r="I8270" s="163" t="s">
        <v>133</v>
      </c>
      <c r="J8270" s="163" t="s">
        <v>133</v>
      </c>
      <c r="K8270" s="164">
        <f t="shared" si="391"/>
        <v>0</v>
      </c>
      <c r="L8270" s="165">
        <f t="shared" si="392"/>
        <v>0</v>
      </c>
      <c r="M8270" s="172">
        <v>127</v>
      </c>
      <c r="N8270" s="172">
        <v>64</v>
      </c>
      <c r="O8270" s="167" t="s">
        <v>133</v>
      </c>
      <c r="P8270" s="260" t="e">
        <f t="shared" si="390"/>
        <v>#NUM!</v>
      </c>
      <c r="S8270" s="272"/>
    </row>
    <row r="8271" spans="1:19">
      <c r="A8271" s="161" t="s">
        <v>9503</v>
      </c>
      <c r="C8271" s="161" t="s">
        <v>133</v>
      </c>
      <c r="F8271" s="163" t="s">
        <v>133</v>
      </c>
      <c r="G8271" s="266" t="s">
        <v>133</v>
      </c>
      <c r="H8271" s="163" t="s">
        <v>133</v>
      </c>
      <c r="I8271" s="163" t="s">
        <v>133</v>
      </c>
      <c r="J8271" s="163" t="s">
        <v>133</v>
      </c>
      <c r="K8271" s="164">
        <f t="shared" si="391"/>
        <v>0</v>
      </c>
      <c r="L8271" s="165">
        <f t="shared" si="392"/>
        <v>0</v>
      </c>
      <c r="M8271" s="172">
        <v>127</v>
      </c>
      <c r="N8271" s="172">
        <v>64</v>
      </c>
      <c r="O8271" s="167" t="s">
        <v>133</v>
      </c>
      <c r="P8271" s="260" t="e">
        <f t="shared" ref="P8271:P8334" si="393">MEDIAN(Q8271:R8271)</f>
        <v>#NUM!</v>
      </c>
      <c r="S8271" s="272"/>
    </row>
    <row r="8272" spans="1:19">
      <c r="A8272" s="161" t="s">
        <v>9504</v>
      </c>
      <c r="C8272" s="161" t="s">
        <v>133</v>
      </c>
      <c r="F8272" s="163" t="s">
        <v>133</v>
      </c>
      <c r="G8272" s="266" t="s">
        <v>133</v>
      </c>
      <c r="H8272" s="163" t="s">
        <v>133</v>
      </c>
      <c r="I8272" s="163" t="s">
        <v>133</v>
      </c>
      <c r="J8272" s="163" t="s">
        <v>133</v>
      </c>
      <c r="K8272" s="164">
        <f t="shared" ref="K8272:K8335" si="394">IF(OR(D8272="n/a",D8272="nd"),0,D8272)+IF(OR(I8272="n/a",I8272="nd"),0,I8272)</f>
        <v>0</v>
      </c>
      <c r="L8272" s="165">
        <f t="shared" ref="L8272:L8335" si="395">SQRT(SUMSQ(IF(OR(E8272="n/a",E8272="nd"),0,E8272),IF(OR(F8272="n/a",F8272="nd"),0,F8272),IF(OR(J8272="n/a",J8272="nd"),0,J8272)))</f>
        <v>0</v>
      </c>
      <c r="M8272" s="172">
        <v>127</v>
      </c>
      <c r="N8272" s="172">
        <v>64</v>
      </c>
      <c r="O8272" s="167" t="s">
        <v>133</v>
      </c>
      <c r="P8272" s="260" t="e">
        <f t="shared" si="393"/>
        <v>#NUM!</v>
      </c>
      <c r="S8272" s="272"/>
    </row>
    <row r="8273" spans="1:19">
      <c r="A8273" s="161" t="s">
        <v>9505</v>
      </c>
      <c r="C8273" s="161" t="s">
        <v>133</v>
      </c>
      <c r="F8273" s="163" t="s">
        <v>133</v>
      </c>
      <c r="G8273" s="266" t="s">
        <v>133</v>
      </c>
      <c r="H8273" s="163" t="s">
        <v>133</v>
      </c>
      <c r="I8273" s="163" t="s">
        <v>133</v>
      </c>
      <c r="J8273" s="163" t="s">
        <v>133</v>
      </c>
      <c r="K8273" s="164">
        <f t="shared" si="394"/>
        <v>0</v>
      </c>
      <c r="L8273" s="165">
        <f t="shared" si="395"/>
        <v>0</v>
      </c>
      <c r="M8273" s="172">
        <v>127</v>
      </c>
      <c r="N8273" s="172">
        <v>64</v>
      </c>
      <c r="O8273" s="167" t="s">
        <v>133</v>
      </c>
      <c r="P8273" s="260" t="e">
        <f t="shared" si="393"/>
        <v>#NUM!</v>
      </c>
      <c r="S8273" s="272"/>
    </row>
    <row r="8274" spans="1:19">
      <c r="A8274" s="161" t="s">
        <v>9506</v>
      </c>
      <c r="C8274" s="161" t="s">
        <v>133</v>
      </c>
      <c r="F8274" s="163" t="s">
        <v>133</v>
      </c>
      <c r="G8274" s="266" t="s">
        <v>133</v>
      </c>
      <c r="H8274" s="163" t="s">
        <v>133</v>
      </c>
      <c r="I8274" s="163" t="s">
        <v>133</v>
      </c>
      <c r="J8274" s="163" t="s">
        <v>133</v>
      </c>
      <c r="K8274" s="164">
        <f t="shared" si="394"/>
        <v>0</v>
      </c>
      <c r="L8274" s="165">
        <f t="shared" si="395"/>
        <v>0</v>
      </c>
      <c r="M8274" s="172">
        <v>127</v>
      </c>
      <c r="N8274" s="172">
        <v>64</v>
      </c>
      <c r="O8274" s="167" t="s">
        <v>133</v>
      </c>
      <c r="P8274" s="260" t="e">
        <f t="shared" si="393"/>
        <v>#NUM!</v>
      </c>
      <c r="S8274" s="272"/>
    </row>
    <row r="8275" spans="1:19">
      <c r="A8275" s="161" t="s">
        <v>9507</v>
      </c>
      <c r="C8275" s="161" t="s">
        <v>133</v>
      </c>
      <c r="F8275" s="163" t="s">
        <v>133</v>
      </c>
      <c r="G8275" s="266" t="s">
        <v>133</v>
      </c>
      <c r="H8275" s="163" t="s">
        <v>133</v>
      </c>
      <c r="I8275" s="163" t="s">
        <v>133</v>
      </c>
      <c r="J8275" s="163" t="s">
        <v>133</v>
      </c>
      <c r="K8275" s="164">
        <f t="shared" si="394"/>
        <v>0</v>
      </c>
      <c r="L8275" s="165">
        <f t="shared" si="395"/>
        <v>0</v>
      </c>
      <c r="M8275" s="172">
        <v>127</v>
      </c>
      <c r="N8275" s="172">
        <v>64</v>
      </c>
      <c r="O8275" s="167" t="s">
        <v>133</v>
      </c>
      <c r="P8275" s="260" t="e">
        <f t="shared" si="393"/>
        <v>#NUM!</v>
      </c>
      <c r="S8275" s="272"/>
    </row>
    <row r="8276" spans="1:19">
      <c r="A8276" s="161" t="s">
        <v>9508</v>
      </c>
      <c r="C8276" s="161" t="s">
        <v>133</v>
      </c>
      <c r="F8276" s="163" t="s">
        <v>133</v>
      </c>
      <c r="G8276" s="266" t="s">
        <v>133</v>
      </c>
      <c r="H8276" s="163" t="s">
        <v>133</v>
      </c>
      <c r="I8276" s="163" t="s">
        <v>133</v>
      </c>
      <c r="J8276" s="163" t="s">
        <v>133</v>
      </c>
      <c r="K8276" s="164">
        <f t="shared" si="394"/>
        <v>0</v>
      </c>
      <c r="L8276" s="165">
        <f t="shared" si="395"/>
        <v>0</v>
      </c>
      <c r="M8276" s="172">
        <v>127</v>
      </c>
      <c r="N8276" s="172">
        <v>64</v>
      </c>
      <c r="O8276" s="167" t="s">
        <v>133</v>
      </c>
      <c r="P8276" s="260" t="e">
        <f t="shared" si="393"/>
        <v>#NUM!</v>
      </c>
      <c r="S8276" s="272"/>
    </row>
    <row r="8277" spans="1:19">
      <c r="A8277" s="161" t="s">
        <v>9509</v>
      </c>
      <c r="C8277" s="161" t="s">
        <v>133</v>
      </c>
      <c r="F8277" s="163" t="s">
        <v>133</v>
      </c>
      <c r="G8277" s="266" t="s">
        <v>133</v>
      </c>
      <c r="H8277" s="163" t="s">
        <v>133</v>
      </c>
      <c r="I8277" s="163" t="s">
        <v>133</v>
      </c>
      <c r="J8277" s="163" t="s">
        <v>133</v>
      </c>
      <c r="K8277" s="164">
        <f t="shared" si="394"/>
        <v>0</v>
      </c>
      <c r="L8277" s="165">
        <f t="shared" si="395"/>
        <v>0</v>
      </c>
      <c r="M8277" s="172">
        <v>127</v>
      </c>
      <c r="N8277" s="172">
        <v>64</v>
      </c>
      <c r="O8277" s="167" t="s">
        <v>133</v>
      </c>
      <c r="P8277" s="260" t="e">
        <f t="shared" si="393"/>
        <v>#NUM!</v>
      </c>
      <c r="S8277" s="272"/>
    </row>
    <row r="8278" spans="1:19">
      <c r="A8278" s="161" t="s">
        <v>9510</v>
      </c>
      <c r="C8278" s="161" t="s">
        <v>133</v>
      </c>
      <c r="F8278" s="163" t="s">
        <v>133</v>
      </c>
      <c r="G8278" s="266" t="s">
        <v>133</v>
      </c>
      <c r="H8278" s="163" t="s">
        <v>133</v>
      </c>
      <c r="I8278" s="163" t="s">
        <v>133</v>
      </c>
      <c r="J8278" s="163" t="s">
        <v>133</v>
      </c>
      <c r="K8278" s="164">
        <f t="shared" si="394"/>
        <v>0</v>
      </c>
      <c r="L8278" s="165">
        <f t="shared" si="395"/>
        <v>0</v>
      </c>
      <c r="M8278" s="172">
        <v>127</v>
      </c>
      <c r="N8278" s="172">
        <v>64</v>
      </c>
      <c r="O8278" s="167" t="s">
        <v>133</v>
      </c>
      <c r="P8278" s="260" t="e">
        <f t="shared" si="393"/>
        <v>#NUM!</v>
      </c>
      <c r="S8278" s="272"/>
    </row>
    <row r="8279" spans="1:19">
      <c r="A8279" s="161" t="s">
        <v>9511</v>
      </c>
      <c r="C8279" s="161" t="s">
        <v>133</v>
      </c>
      <c r="F8279" s="163" t="s">
        <v>133</v>
      </c>
      <c r="G8279" s="266" t="s">
        <v>133</v>
      </c>
      <c r="H8279" s="163" t="s">
        <v>133</v>
      </c>
      <c r="I8279" s="163" t="s">
        <v>133</v>
      </c>
      <c r="J8279" s="163" t="s">
        <v>133</v>
      </c>
      <c r="K8279" s="164">
        <f t="shared" si="394"/>
        <v>0</v>
      </c>
      <c r="L8279" s="165">
        <f t="shared" si="395"/>
        <v>0</v>
      </c>
      <c r="M8279" s="172">
        <v>127</v>
      </c>
      <c r="N8279" s="172">
        <v>64</v>
      </c>
      <c r="O8279" s="167" t="s">
        <v>133</v>
      </c>
      <c r="P8279" s="260" t="e">
        <f t="shared" si="393"/>
        <v>#NUM!</v>
      </c>
      <c r="S8279" s="272"/>
    </row>
    <row r="8280" spans="1:19">
      <c r="A8280" s="161" t="s">
        <v>9512</v>
      </c>
      <c r="C8280" s="161" t="s">
        <v>133</v>
      </c>
      <c r="F8280" s="163" t="s">
        <v>133</v>
      </c>
      <c r="G8280" s="266" t="s">
        <v>133</v>
      </c>
      <c r="H8280" s="163" t="s">
        <v>133</v>
      </c>
      <c r="I8280" s="163" t="s">
        <v>133</v>
      </c>
      <c r="J8280" s="163" t="s">
        <v>133</v>
      </c>
      <c r="K8280" s="164">
        <f t="shared" si="394"/>
        <v>0</v>
      </c>
      <c r="L8280" s="165">
        <f t="shared" si="395"/>
        <v>0</v>
      </c>
      <c r="M8280" s="172">
        <v>127</v>
      </c>
      <c r="N8280" s="172">
        <v>64</v>
      </c>
      <c r="O8280" s="167" t="s">
        <v>133</v>
      </c>
      <c r="P8280" s="260" t="e">
        <f t="shared" si="393"/>
        <v>#NUM!</v>
      </c>
      <c r="S8280" s="272"/>
    </row>
    <row r="8281" spans="1:19">
      <c r="A8281" s="161" t="s">
        <v>9513</v>
      </c>
      <c r="C8281" s="161" t="s">
        <v>133</v>
      </c>
      <c r="F8281" s="163" t="s">
        <v>133</v>
      </c>
      <c r="G8281" s="266" t="s">
        <v>133</v>
      </c>
      <c r="H8281" s="163" t="s">
        <v>133</v>
      </c>
      <c r="I8281" s="163" t="s">
        <v>133</v>
      </c>
      <c r="J8281" s="163" t="s">
        <v>133</v>
      </c>
      <c r="K8281" s="164">
        <f t="shared" si="394"/>
        <v>0</v>
      </c>
      <c r="L8281" s="165">
        <f t="shared" si="395"/>
        <v>0</v>
      </c>
      <c r="M8281" s="172">
        <v>127</v>
      </c>
      <c r="N8281" s="172">
        <v>64</v>
      </c>
      <c r="O8281" s="167" t="s">
        <v>133</v>
      </c>
      <c r="P8281" s="260" t="e">
        <f t="shared" si="393"/>
        <v>#NUM!</v>
      </c>
      <c r="S8281" s="272"/>
    </row>
    <row r="8282" spans="1:19">
      <c r="A8282" s="161" t="s">
        <v>9514</v>
      </c>
      <c r="C8282" s="161" t="s">
        <v>133</v>
      </c>
      <c r="F8282" s="163" t="s">
        <v>133</v>
      </c>
      <c r="G8282" s="266" t="s">
        <v>133</v>
      </c>
      <c r="H8282" s="163" t="s">
        <v>133</v>
      </c>
      <c r="I8282" s="163" t="s">
        <v>133</v>
      </c>
      <c r="J8282" s="163" t="s">
        <v>133</v>
      </c>
      <c r="K8282" s="164">
        <f t="shared" si="394"/>
        <v>0</v>
      </c>
      <c r="L8282" s="165">
        <f t="shared" si="395"/>
        <v>0</v>
      </c>
      <c r="M8282" s="172">
        <v>127</v>
      </c>
      <c r="N8282" s="172">
        <v>64</v>
      </c>
      <c r="O8282" s="167" t="s">
        <v>133</v>
      </c>
      <c r="P8282" s="260" t="e">
        <f t="shared" si="393"/>
        <v>#NUM!</v>
      </c>
      <c r="S8282" s="272"/>
    </row>
    <row r="8283" spans="1:19">
      <c r="A8283" s="161" t="s">
        <v>9515</v>
      </c>
      <c r="C8283" s="161" t="s">
        <v>133</v>
      </c>
      <c r="F8283" s="163" t="s">
        <v>133</v>
      </c>
      <c r="G8283" s="266" t="s">
        <v>133</v>
      </c>
      <c r="H8283" s="163" t="s">
        <v>133</v>
      </c>
      <c r="I8283" s="163" t="s">
        <v>133</v>
      </c>
      <c r="J8283" s="163" t="s">
        <v>133</v>
      </c>
      <c r="K8283" s="164">
        <f t="shared" si="394"/>
        <v>0</v>
      </c>
      <c r="L8283" s="165">
        <f t="shared" si="395"/>
        <v>0</v>
      </c>
      <c r="M8283" s="172">
        <v>127</v>
      </c>
      <c r="N8283" s="172">
        <v>64</v>
      </c>
      <c r="O8283" s="167" t="s">
        <v>133</v>
      </c>
      <c r="P8283" s="260" t="e">
        <f t="shared" si="393"/>
        <v>#NUM!</v>
      </c>
      <c r="S8283" s="272"/>
    </row>
    <row r="8284" spans="1:19">
      <c r="A8284" s="161" t="s">
        <v>9516</v>
      </c>
      <c r="C8284" s="161" t="s">
        <v>133</v>
      </c>
      <c r="F8284" s="163" t="s">
        <v>133</v>
      </c>
      <c r="G8284" s="266" t="s">
        <v>133</v>
      </c>
      <c r="H8284" s="163" t="s">
        <v>133</v>
      </c>
      <c r="I8284" s="163" t="s">
        <v>133</v>
      </c>
      <c r="J8284" s="163" t="s">
        <v>133</v>
      </c>
      <c r="K8284" s="164">
        <f t="shared" si="394"/>
        <v>0</v>
      </c>
      <c r="L8284" s="165">
        <f t="shared" si="395"/>
        <v>0</v>
      </c>
      <c r="M8284" s="172">
        <v>127</v>
      </c>
      <c r="N8284" s="172">
        <v>64</v>
      </c>
      <c r="O8284" s="167" t="s">
        <v>133</v>
      </c>
      <c r="P8284" s="260" t="e">
        <f t="shared" si="393"/>
        <v>#NUM!</v>
      </c>
      <c r="S8284" s="272"/>
    </row>
    <row r="8285" spans="1:19">
      <c r="A8285" s="161" t="s">
        <v>9517</v>
      </c>
      <c r="C8285" s="161" t="s">
        <v>133</v>
      </c>
      <c r="F8285" s="163" t="s">
        <v>133</v>
      </c>
      <c r="G8285" s="266" t="s">
        <v>133</v>
      </c>
      <c r="H8285" s="163" t="s">
        <v>133</v>
      </c>
      <c r="I8285" s="163" t="s">
        <v>133</v>
      </c>
      <c r="J8285" s="163" t="s">
        <v>133</v>
      </c>
      <c r="K8285" s="164">
        <f t="shared" si="394"/>
        <v>0</v>
      </c>
      <c r="L8285" s="165">
        <f t="shared" si="395"/>
        <v>0</v>
      </c>
      <c r="M8285" s="172">
        <v>127</v>
      </c>
      <c r="N8285" s="172">
        <v>64</v>
      </c>
      <c r="O8285" s="167" t="s">
        <v>133</v>
      </c>
      <c r="P8285" s="260" t="e">
        <f t="shared" si="393"/>
        <v>#NUM!</v>
      </c>
      <c r="S8285" s="272"/>
    </row>
    <row r="8286" spans="1:19">
      <c r="A8286" s="161" t="s">
        <v>9518</v>
      </c>
      <c r="C8286" s="161" t="s">
        <v>133</v>
      </c>
      <c r="F8286" s="163" t="s">
        <v>133</v>
      </c>
      <c r="G8286" s="266" t="s">
        <v>133</v>
      </c>
      <c r="H8286" s="163" t="s">
        <v>133</v>
      </c>
      <c r="I8286" s="163" t="s">
        <v>133</v>
      </c>
      <c r="J8286" s="163" t="s">
        <v>133</v>
      </c>
      <c r="K8286" s="164">
        <f t="shared" si="394"/>
        <v>0</v>
      </c>
      <c r="L8286" s="165">
        <f t="shared" si="395"/>
        <v>0</v>
      </c>
      <c r="M8286" s="172">
        <v>127</v>
      </c>
      <c r="N8286" s="172">
        <v>64</v>
      </c>
      <c r="O8286" s="167" t="s">
        <v>133</v>
      </c>
      <c r="P8286" s="260" t="e">
        <f t="shared" si="393"/>
        <v>#NUM!</v>
      </c>
      <c r="S8286" s="272"/>
    </row>
    <row r="8287" spans="1:19">
      <c r="A8287" s="161" t="s">
        <v>9519</v>
      </c>
      <c r="C8287" s="161" t="s">
        <v>133</v>
      </c>
      <c r="F8287" s="163" t="s">
        <v>133</v>
      </c>
      <c r="G8287" s="266" t="s">
        <v>133</v>
      </c>
      <c r="H8287" s="163" t="s">
        <v>133</v>
      </c>
      <c r="I8287" s="163" t="s">
        <v>133</v>
      </c>
      <c r="J8287" s="163" t="s">
        <v>133</v>
      </c>
      <c r="K8287" s="164">
        <f t="shared" si="394"/>
        <v>0</v>
      </c>
      <c r="L8287" s="165">
        <f t="shared" si="395"/>
        <v>0</v>
      </c>
      <c r="M8287" s="172">
        <v>127</v>
      </c>
      <c r="N8287" s="172">
        <v>64</v>
      </c>
      <c r="O8287" s="167" t="s">
        <v>133</v>
      </c>
      <c r="P8287" s="260" t="e">
        <f t="shared" si="393"/>
        <v>#NUM!</v>
      </c>
      <c r="S8287" s="272"/>
    </row>
    <row r="8288" spans="1:19">
      <c r="A8288" s="161" t="s">
        <v>9520</v>
      </c>
      <c r="C8288" s="161" t="s">
        <v>133</v>
      </c>
      <c r="F8288" s="163" t="s">
        <v>133</v>
      </c>
      <c r="G8288" s="266" t="s">
        <v>133</v>
      </c>
      <c r="H8288" s="163" t="s">
        <v>133</v>
      </c>
      <c r="I8288" s="163" t="s">
        <v>133</v>
      </c>
      <c r="J8288" s="163" t="s">
        <v>133</v>
      </c>
      <c r="K8288" s="164">
        <f t="shared" si="394"/>
        <v>0</v>
      </c>
      <c r="L8288" s="165">
        <f t="shared" si="395"/>
        <v>0</v>
      </c>
      <c r="M8288" s="172">
        <v>127</v>
      </c>
      <c r="N8288" s="172">
        <v>64</v>
      </c>
      <c r="O8288" s="167" t="s">
        <v>133</v>
      </c>
      <c r="P8288" s="260" t="e">
        <f t="shared" si="393"/>
        <v>#NUM!</v>
      </c>
      <c r="S8288" s="272"/>
    </row>
    <row r="8289" spans="1:19">
      <c r="A8289" s="161" t="s">
        <v>9521</v>
      </c>
      <c r="C8289" s="161" t="s">
        <v>133</v>
      </c>
      <c r="F8289" s="163" t="s">
        <v>133</v>
      </c>
      <c r="G8289" s="266" t="s">
        <v>133</v>
      </c>
      <c r="H8289" s="163" t="s">
        <v>133</v>
      </c>
      <c r="I8289" s="163" t="s">
        <v>133</v>
      </c>
      <c r="J8289" s="163" t="s">
        <v>133</v>
      </c>
      <c r="K8289" s="164">
        <f t="shared" si="394"/>
        <v>0</v>
      </c>
      <c r="L8289" s="165">
        <f t="shared" si="395"/>
        <v>0</v>
      </c>
      <c r="M8289" s="172">
        <v>127</v>
      </c>
      <c r="N8289" s="172">
        <v>64</v>
      </c>
      <c r="O8289" s="167" t="s">
        <v>133</v>
      </c>
      <c r="P8289" s="260" t="e">
        <f t="shared" si="393"/>
        <v>#NUM!</v>
      </c>
      <c r="S8289" s="272"/>
    </row>
    <row r="8290" spans="1:19">
      <c r="A8290" s="161" t="s">
        <v>9522</v>
      </c>
      <c r="C8290" s="161" t="s">
        <v>133</v>
      </c>
      <c r="F8290" s="163" t="s">
        <v>133</v>
      </c>
      <c r="G8290" s="266" t="s">
        <v>133</v>
      </c>
      <c r="H8290" s="163" t="s">
        <v>133</v>
      </c>
      <c r="I8290" s="163" t="s">
        <v>133</v>
      </c>
      <c r="J8290" s="163" t="s">
        <v>133</v>
      </c>
      <c r="K8290" s="164">
        <f t="shared" si="394"/>
        <v>0</v>
      </c>
      <c r="L8290" s="165">
        <f t="shared" si="395"/>
        <v>0</v>
      </c>
      <c r="M8290" s="172">
        <v>127</v>
      </c>
      <c r="N8290" s="172">
        <v>64</v>
      </c>
      <c r="O8290" s="167" t="s">
        <v>133</v>
      </c>
      <c r="P8290" s="260" t="e">
        <f t="shared" si="393"/>
        <v>#NUM!</v>
      </c>
      <c r="S8290" s="272"/>
    </row>
    <row r="8291" spans="1:19">
      <c r="A8291" s="161" t="s">
        <v>9523</v>
      </c>
      <c r="C8291" s="161" t="s">
        <v>133</v>
      </c>
      <c r="F8291" s="163" t="s">
        <v>133</v>
      </c>
      <c r="G8291" s="266" t="s">
        <v>133</v>
      </c>
      <c r="H8291" s="163" t="s">
        <v>133</v>
      </c>
      <c r="I8291" s="163" t="s">
        <v>133</v>
      </c>
      <c r="J8291" s="163" t="s">
        <v>133</v>
      </c>
      <c r="K8291" s="164">
        <f t="shared" si="394"/>
        <v>0</v>
      </c>
      <c r="L8291" s="165">
        <f t="shared" si="395"/>
        <v>0</v>
      </c>
      <c r="M8291" s="172">
        <v>127</v>
      </c>
      <c r="N8291" s="172">
        <v>64</v>
      </c>
      <c r="O8291" s="167" t="s">
        <v>133</v>
      </c>
      <c r="P8291" s="260" t="e">
        <f t="shared" si="393"/>
        <v>#NUM!</v>
      </c>
      <c r="S8291" s="272"/>
    </row>
    <row r="8292" spans="1:19">
      <c r="A8292" s="161" t="s">
        <v>9524</v>
      </c>
      <c r="C8292" s="161" t="s">
        <v>133</v>
      </c>
      <c r="F8292" s="163" t="s">
        <v>133</v>
      </c>
      <c r="G8292" s="266" t="s">
        <v>133</v>
      </c>
      <c r="H8292" s="163" t="s">
        <v>133</v>
      </c>
      <c r="I8292" s="163" t="s">
        <v>133</v>
      </c>
      <c r="J8292" s="163" t="s">
        <v>133</v>
      </c>
      <c r="K8292" s="164">
        <f t="shared" si="394"/>
        <v>0</v>
      </c>
      <c r="L8292" s="165">
        <f t="shared" si="395"/>
        <v>0</v>
      </c>
      <c r="M8292" s="172">
        <v>127</v>
      </c>
      <c r="N8292" s="172">
        <v>64</v>
      </c>
      <c r="O8292" s="167" t="s">
        <v>133</v>
      </c>
      <c r="P8292" s="260" t="e">
        <f t="shared" si="393"/>
        <v>#NUM!</v>
      </c>
      <c r="S8292" s="272"/>
    </row>
    <row r="8293" spans="1:19">
      <c r="A8293" s="161" t="s">
        <v>9525</v>
      </c>
      <c r="C8293" s="161" t="s">
        <v>133</v>
      </c>
      <c r="F8293" s="163" t="s">
        <v>133</v>
      </c>
      <c r="G8293" s="266" t="s">
        <v>133</v>
      </c>
      <c r="H8293" s="163" t="s">
        <v>133</v>
      </c>
      <c r="I8293" s="163" t="s">
        <v>133</v>
      </c>
      <c r="J8293" s="163" t="s">
        <v>133</v>
      </c>
      <c r="K8293" s="164">
        <f t="shared" si="394"/>
        <v>0</v>
      </c>
      <c r="L8293" s="165">
        <f t="shared" si="395"/>
        <v>0</v>
      </c>
      <c r="M8293" s="172">
        <v>127</v>
      </c>
      <c r="N8293" s="172">
        <v>64</v>
      </c>
      <c r="O8293" s="167" t="s">
        <v>133</v>
      </c>
      <c r="P8293" s="260" t="e">
        <f t="shared" si="393"/>
        <v>#NUM!</v>
      </c>
      <c r="S8293" s="272"/>
    </row>
    <row r="8294" spans="1:19">
      <c r="A8294" s="161" t="s">
        <v>9526</v>
      </c>
      <c r="C8294" s="161" t="s">
        <v>133</v>
      </c>
      <c r="F8294" s="163" t="s">
        <v>133</v>
      </c>
      <c r="G8294" s="266" t="s">
        <v>133</v>
      </c>
      <c r="H8294" s="163" t="s">
        <v>133</v>
      </c>
      <c r="I8294" s="163" t="s">
        <v>133</v>
      </c>
      <c r="J8294" s="163" t="s">
        <v>133</v>
      </c>
      <c r="K8294" s="164">
        <f t="shared" si="394"/>
        <v>0</v>
      </c>
      <c r="L8294" s="165">
        <f t="shared" si="395"/>
        <v>0</v>
      </c>
      <c r="M8294" s="172">
        <v>127</v>
      </c>
      <c r="N8294" s="172">
        <v>64</v>
      </c>
      <c r="O8294" s="167" t="s">
        <v>133</v>
      </c>
      <c r="P8294" s="260" t="e">
        <f t="shared" si="393"/>
        <v>#NUM!</v>
      </c>
      <c r="S8294" s="272"/>
    </row>
    <row r="8295" spans="1:19">
      <c r="A8295" s="161" t="s">
        <v>9527</v>
      </c>
      <c r="C8295" s="161" t="s">
        <v>133</v>
      </c>
      <c r="F8295" s="163" t="s">
        <v>133</v>
      </c>
      <c r="G8295" s="266" t="s">
        <v>133</v>
      </c>
      <c r="H8295" s="163" t="s">
        <v>133</v>
      </c>
      <c r="I8295" s="163" t="s">
        <v>133</v>
      </c>
      <c r="J8295" s="163" t="s">
        <v>133</v>
      </c>
      <c r="K8295" s="164">
        <f t="shared" si="394"/>
        <v>0</v>
      </c>
      <c r="L8295" s="165">
        <f t="shared" si="395"/>
        <v>0</v>
      </c>
      <c r="M8295" s="172">
        <v>127</v>
      </c>
      <c r="N8295" s="172">
        <v>64</v>
      </c>
      <c r="O8295" s="167" t="s">
        <v>133</v>
      </c>
      <c r="P8295" s="260" t="e">
        <f t="shared" si="393"/>
        <v>#NUM!</v>
      </c>
      <c r="S8295" s="272"/>
    </row>
    <row r="8296" spans="1:19">
      <c r="A8296" s="161" t="s">
        <v>9528</v>
      </c>
      <c r="C8296" s="161" t="s">
        <v>133</v>
      </c>
      <c r="F8296" s="163" t="s">
        <v>133</v>
      </c>
      <c r="G8296" s="266" t="s">
        <v>133</v>
      </c>
      <c r="H8296" s="163" t="s">
        <v>133</v>
      </c>
      <c r="I8296" s="163" t="s">
        <v>133</v>
      </c>
      <c r="J8296" s="163" t="s">
        <v>133</v>
      </c>
      <c r="K8296" s="164">
        <f t="shared" si="394"/>
        <v>0</v>
      </c>
      <c r="L8296" s="165">
        <f t="shared" si="395"/>
        <v>0</v>
      </c>
      <c r="M8296" s="172">
        <v>127</v>
      </c>
      <c r="N8296" s="172">
        <v>64</v>
      </c>
      <c r="O8296" s="167" t="s">
        <v>133</v>
      </c>
      <c r="P8296" s="260" t="e">
        <f t="shared" si="393"/>
        <v>#NUM!</v>
      </c>
      <c r="S8296" s="272"/>
    </row>
    <row r="8297" spans="1:19">
      <c r="A8297" s="161" t="s">
        <v>9529</v>
      </c>
      <c r="C8297" s="161" t="s">
        <v>133</v>
      </c>
      <c r="F8297" s="163" t="s">
        <v>133</v>
      </c>
      <c r="G8297" s="266" t="s">
        <v>133</v>
      </c>
      <c r="H8297" s="163" t="s">
        <v>133</v>
      </c>
      <c r="I8297" s="163" t="s">
        <v>133</v>
      </c>
      <c r="J8297" s="163" t="s">
        <v>133</v>
      </c>
      <c r="K8297" s="164">
        <f t="shared" si="394"/>
        <v>0</v>
      </c>
      <c r="L8297" s="165">
        <f t="shared" si="395"/>
        <v>0</v>
      </c>
      <c r="M8297" s="172">
        <v>127</v>
      </c>
      <c r="N8297" s="172">
        <v>64</v>
      </c>
      <c r="O8297" s="167" t="s">
        <v>133</v>
      </c>
      <c r="P8297" s="260" t="e">
        <f t="shared" si="393"/>
        <v>#NUM!</v>
      </c>
      <c r="S8297" s="272"/>
    </row>
    <row r="8298" spans="1:19">
      <c r="A8298" s="161" t="s">
        <v>9530</v>
      </c>
      <c r="C8298" s="161" t="s">
        <v>133</v>
      </c>
      <c r="F8298" s="163" t="s">
        <v>133</v>
      </c>
      <c r="G8298" s="266" t="s">
        <v>133</v>
      </c>
      <c r="H8298" s="163" t="s">
        <v>133</v>
      </c>
      <c r="I8298" s="163" t="s">
        <v>133</v>
      </c>
      <c r="J8298" s="163" t="s">
        <v>133</v>
      </c>
      <c r="K8298" s="164">
        <f t="shared" si="394"/>
        <v>0</v>
      </c>
      <c r="L8298" s="165">
        <f t="shared" si="395"/>
        <v>0</v>
      </c>
      <c r="M8298" s="172">
        <v>127</v>
      </c>
      <c r="N8298" s="172">
        <v>64</v>
      </c>
      <c r="O8298" s="167" t="s">
        <v>133</v>
      </c>
      <c r="P8298" s="260" t="e">
        <f t="shared" si="393"/>
        <v>#NUM!</v>
      </c>
      <c r="S8298" s="272"/>
    </row>
    <row r="8299" spans="1:19">
      <c r="A8299" s="161" t="s">
        <v>9531</v>
      </c>
      <c r="C8299" s="161" t="s">
        <v>133</v>
      </c>
      <c r="F8299" s="163" t="s">
        <v>133</v>
      </c>
      <c r="G8299" s="266" t="s">
        <v>133</v>
      </c>
      <c r="H8299" s="163" t="s">
        <v>133</v>
      </c>
      <c r="I8299" s="163" t="s">
        <v>133</v>
      </c>
      <c r="J8299" s="163" t="s">
        <v>133</v>
      </c>
      <c r="K8299" s="164">
        <f t="shared" si="394"/>
        <v>0</v>
      </c>
      <c r="L8299" s="165">
        <f t="shared" si="395"/>
        <v>0</v>
      </c>
      <c r="M8299" s="172">
        <v>127</v>
      </c>
      <c r="N8299" s="172">
        <v>64</v>
      </c>
      <c r="O8299" s="167" t="s">
        <v>133</v>
      </c>
      <c r="P8299" s="260" t="e">
        <f t="shared" si="393"/>
        <v>#NUM!</v>
      </c>
      <c r="S8299" s="272"/>
    </row>
    <row r="8300" spans="1:19">
      <c r="A8300" s="161" t="s">
        <v>9532</v>
      </c>
      <c r="C8300" s="161" t="s">
        <v>133</v>
      </c>
      <c r="F8300" s="163" t="s">
        <v>133</v>
      </c>
      <c r="G8300" s="266" t="s">
        <v>133</v>
      </c>
      <c r="H8300" s="163" t="s">
        <v>133</v>
      </c>
      <c r="I8300" s="163" t="s">
        <v>133</v>
      </c>
      <c r="J8300" s="163" t="s">
        <v>133</v>
      </c>
      <c r="K8300" s="164">
        <f t="shared" si="394"/>
        <v>0</v>
      </c>
      <c r="L8300" s="165">
        <f t="shared" si="395"/>
        <v>0</v>
      </c>
      <c r="M8300" s="172">
        <v>127</v>
      </c>
      <c r="N8300" s="172">
        <v>64</v>
      </c>
      <c r="O8300" s="167" t="s">
        <v>133</v>
      </c>
      <c r="P8300" s="260" t="e">
        <f t="shared" si="393"/>
        <v>#NUM!</v>
      </c>
      <c r="S8300" s="272"/>
    </row>
    <row r="8301" spans="1:19">
      <c r="A8301" s="161" t="s">
        <v>9533</v>
      </c>
      <c r="C8301" s="161" t="s">
        <v>133</v>
      </c>
      <c r="F8301" s="163" t="s">
        <v>133</v>
      </c>
      <c r="G8301" s="266" t="s">
        <v>133</v>
      </c>
      <c r="H8301" s="163" t="s">
        <v>133</v>
      </c>
      <c r="I8301" s="163" t="s">
        <v>133</v>
      </c>
      <c r="J8301" s="163" t="s">
        <v>133</v>
      </c>
      <c r="K8301" s="164">
        <f t="shared" si="394"/>
        <v>0</v>
      </c>
      <c r="L8301" s="165">
        <f t="shared" si="395"/>
        <v>0</v>
      </c>
      <c r="M8301" s="172">
        <v>127</v>
      </c>
      <c r="N8301" s="172">
        <v>64</v>
      </c>
      <c r="O8301" s="167" t="s">
        <v>133</v>
      </c>
      <c r="P8301" s="260" t="e">
        <f t="shared" si="393"/>
        <v>#NUM!</v>
      </c>
      <c r="S8301" s="272"/>
    </row>
    <row r="8302" spans="1:19">
      <c r="A8302" s="161" t="s">
        <v>9534</v>
      </c>
      <c r="C8302" s="161" t="s">
        <v>133</v>
      </c>
      <c r="F8302" s="163" t="s">
        <v>133</v>
      </c>
      <c r="G8302" s="266" t="s">
        <v>133</v>
      </c>
      <c r="H8302" s="163" t="s">
        <v>133</v>
      </c>
      <c r="I8302" s="163" t="s">
        <v>133</v>
      </c>
      <c r="J8302" s="163" t="s">
        <v>133</v>
      </c>
      <c r="K8302" s="164">
        <f t="shared" si="394"/>
        <v>0</v>
      </c>
      <c r="L8302" s="165">
        <f t="shared" si="395"/>
        <v>0</v>
      </c>
      <c r="M8302" s="172">
        <v>127</v>
      </c>
      <c r="N8302" s="172">
        <v>64</v>
      </c>
      <c r="O8302" s="167" t="s">
        <v>133</v>
      </c>
      <c r="P8302" s="260" t="e">
        <f t="shared" si="393"/>
        <v>#NUM!</v>
      </c>
      <c r="S8302" s="272"/>
    </row>
    <row r="8303" spans="1:19">
      <c r="A8303" s="161" t="s">
        <v>9535</v>
      </c>
      <c r="C8303" s="161" t="s">
        <v>133</v>
      </c>
      <c r="F8303" s="163" t="s">
        <v>133</v>
      </c>
      <c r="G8303" s="266" t="s">
        <v>133</v>
      </c>
      <c r="H8303" s="163" t="s">
        <v>133</v>
      </c>
      <c r="I8303" s="163" t="s">
        <v>133</v>
      </c>
      <c r="J8303" s="163" t="s">
        <v>133</v>
      </c>
      <c r="K8303" s="164">
        <f t="shared" si="394"/>
        <v>0</v>
      </c>
      <c r="L8303" s="165">
        <f t="shared" si="395"/>
        <v>0</v>
      </c>
      <c r="M8303" s="172">
        <v>127</v>
      </c>
      <c r="N8303" s="172">
        <v>64</v>
      </c>
      <c r="O8303" s="167" t="s">
        <v>133</v>
      </c>
      <c r="P8303" s="260" t="e">
        <f t="shared" si="393"/>
        <v>#NUM!</v>
      </c>
      <c r="S8303" s="272"/>
    </row>
    <row r="8304" spans="1:19">
      <c r="A8304" s="161" t="s">
        <v>9536</v>
      </c>
      <c r="C8304" s="161" t="s">
        <v>133</v>
      </c>
      <c r="F8304" s="163" t="s">
        <v>133</v>
      </c>
      <c r="G8304" s="266" t="s">
        <v>133</v>
      </c>
      <c r="H8304" s="163" t="s">
        <v>133</v>
      </c>
      <c r="I8304" s="163" t="s">
        <v>133</v>
      </c>
      <c r="J8304" s="163" t="s">
        <v>133</v>
      </c>
      <c r="K8304" s="164">
        <f t="shared" si="394"/>
        <v>0</v>
      </c>
      <c r="L8304" s="165">
        <f t="shared" si="395"/>
        <v>0</v>
      </c>
      <c r="M8304" s="172">
        <v>127</v>
      </c>
      <c r="N8304" s="172">
        <v>64</v>
      </c>
      <c r="O8304" s="167" t="s">
        <v>133</v>
      </c>
      <c r="P8304" s="260" t="e">
        <f t="shared" si="393"/>
        <v>#NUM!</v>
      </c>
      <c r="S8304" s="272"/>
    </row>
    <row r="8305" spans="1:19">
      <c r="A8305" s="161" t="s">
        <v>9537</v>
      </c>
      <c r="C8305" s="161" t="s">
        <v>133</v>
      </c>
      <c r="F8305" s="163" t="s">
        <v>133</v>
      </c>
      <c r="G8305" s="266" t="s">
        <v>133</v>
      </c>
      <c r="H8305" s="163" t="s">
        <v>133</v>
      </c>
      <c r="I8305" s="163" t="s">
        <v>133</v>
      </c>
      <c r="J8305" s="163" t="s">
        <v>133</v>
      </c>
      <c r="K8305" s="164">
        <f t="shared" si="394"/>
        <v>0</v>
      </c>
      <c r="L8305" s="165">
        <f t="shared" si="395"/>
        <v>0</v>
      </c>
      <c r="M8305" s="172">
        <v>127</v>
      </c>
      <c r="N8305" s="172">
        <v>64</v>
      </c>
      <c r="O8305" s="167" t="s">
        <v>133</v>
      </c>
      <c r="P8305" s="260" t="e">
        <f t="shared" si="393"/>
        <v>#NUM!</v>
      </c>
      <c r="S8305" s="272"/>
    </row>
    <row r="8306" spans="1:19">
      <c r="A8306" s="161" t="s">
        <v>9538</v>
      </c>
      <c r="C8306" s="161" t="s">
        <v>133</v>
      </c>
      <c r="F8306" s="163" t="s">
        <v>133</v>
      </c>
      <c r="G8306" s="266" t="s">
        <v>133</v>
      </c>
      <c r="H8306" s="163" t="s">
        <v>133</v>
      </c>
      <c r="I8306" s="163" t="s">
        <v>133</v>
      </c>
      <c r="J8306" s="163" t="s">
        <v>133</v>
      </c>
      <c r="K8306" s="164">
        <f t="shared" si="394"/>
        <v>0</v>
      </c>
      <c r="L8306" s="165">
        <f t="shared" si="395"/>
        <v>0</v>
      </c>
      <c r="M8306" s="172">
        <v>127</v>
      </c>
      <c r="N8306" s="172">
        <v>64</v>
      </c>
      <c r="O8306" s="167" t="s">
        <v>133</v>
      </c>
      <c r="P8306" s="260" t="e">
        <f t="shared" si="393"/>
        <v>#NUM!</v>
      </c>
      <c r="S8306" s="272"/>
    </row>
    <row r="8307" spans="1:19">
      <c r="A8307" s="161" t="s">
        <v>9539</v>
      </c>
      <c r="C8307" s="161" t="s">
        <v>133</v>
      </c>
      <c r="F8307" s="163" t="s">
        <v>133</v>
      </c>
      <c r="G8307" s="266" t="s">
        <v>133</v>
      </c>
      <c r="H8307" s="163" t="s">
        <v>133</v>
      </c>
      <c r="I8307" s="163" t="s">
        <v>133</v>
      </c>
      <c r="J8307" s="163" t="s">
        <v>133</v>
      </c>
      <c r="K8307" s="164">
        <f t="shared" si="394"/>
        <v>0</v>
      </c>
      <c r="L8307" s="165">
        <f t="shared" si="395"/>
        <v>0</v>
      </c>
      <c r="M8307" s="172">
        <v>127</v>
      </c>
      <c r="N8307" s="172">
        <v>64</v>
      </c>
      <c r="O8307" s="167" t="s">
        <v>133</v>
      </c>
      <c r="P8307" s="260" t="e">
        <f t="shared" si="393"/>
        <v>#NUM!</v>
      </c>
      <c r="S8307" s="272"/>
    </row>
    <row r="8308" spans="1:19">
      <c r="A8308" s="161" t="s">
        <v>9540</v>
      </c>
      <c r="C8308" s="161" t="s">
        <v>133</v>
      </c>
      <c r="F8308" s="163" t="s">
        <v>133</v>
      </c>
      <c r="G8308" s="266" t="s">
        <v>133</v>
      </c>
      <c r="H8308" s="163" t="s">
        <v>133</v>
      </c>
      <c r="I8308" s="163" t="s">
        <v>133</v>
      </c>
      <c r="J8308" s="163" t="s">
        <v>133</v>
      </c>
      <c r="K8308" s="164">
        <f t="shared" si="394"/>
        <v>0</v>
      </c>
      <c r="L8308" s="165">
        <f t="shared" si="395"/>
        <v>0</v>
      </c>
      <c r="M8308" s="172">
        <v>127</v>
      </c>
      <c r="N8308" s="172">
        <v>64</v>
      </c>
      <c r="O8308" s="167" t="s">
        <v>133</v>
      </c>
      <c r="P8308" s="260" t="e">
        <f t="shared" si="393"/>
        <v>#NUM!</v>
      </c>
      <c r="S8308" s="272"/>
    </row>
    <row r="8309" spans="1:19">
      <c r="A8309" s="161" t="s">
        <v>9541</v>
      </c>
      <c r="C8309" s="161" t="s">
        <v>133</v>
      </c>
      <c r="F8309" s="163" t="s">
        <v>133</v>
      </c>
      <c r="G8309" s="266" t="s">
        <v>133</v>
      </c>
      <c r="H8309" s="163" t="s">
        <v>133</v>
      </c>
      <c r="I8309" s="163" t="s">
        <v>133</v>
      </c>
      <c r="J8309" s="163" t="s">
        <v>133</v>
      </c>
      <c r="K8309" s="164">
        <f t="shared" si="394"/>
        <v>0</v>
      </c>
      <c r="L8309" s="165">
        <f t="shared" si="395"/>
        <v>0</v>
      </c>
      <c r="M8309" s="172">
        <v>127</v>
      </c>
      <c r="N8309" s="172">
        <v>64</v>
      </c>
      <c r="O8309" s="167" t="s">
        <v>133</v>
      </c>
      <c r="P8309" s="260" t="e">
        <f t="shared" si="393"/>
        <v>#NUM!</v>
      </c>
      <c r="S8309" s="272"/>
    </row>
    <row r="8310" spans="1:19">
      <c r="A8310" s="161" t="s">
        <v>9542</v>
      </c>
      <c r="C8310" s="161" t="s">
        <v>133</v>
      </c>
      <c r="F8310" s="163" t="s">
        <v>133</v>
      </c>
      <c r="G8310" s="266" t="s">
        <v>133</v>
      </c>
      <c r="H8310" s="163" t="s">
        <v>133</v>
      </c>
      <c r="I8310" s="163" t="s">
        <v>133</v>
      </c>
      <c r="J8310" s="163" t="s">
        <v>133</v>
      </c>
      <c r="K8310" s="164">
        <f t="shared" si="394"/>
        <v>0</v>
      </c>
      <c r="L8310" s="165">
        <f t="shared" si="395"/>
        <v>0</v>
      </c>
      <c r="M8310" s="172">
        <v>127</v>
      </c>
      <c r="N8310" s="172">
        <v>64</v>
      </c>
      <c r="O8310" s="167" t="s">
        <v>133</v>
      </c>
      <c r="P8310" s="260" t="e">
        <f t="shared" si="393"/>
        <v>#NUM!</v>
      </c>
      <c r="S8310" s="272"/>
    </row>
    <row r="8311" spans="1:19">
      <c r="A8311" s="161" t="s">
        <v>9543</v>
      </c>
      <c r="C8311" s="161" t="s">
        <v>133</v>
      </c>
      <c r="F8311" s="163" t="s">
        <v>133</v>
      </c>
      <c r="G8311" s="266" t="s">
        <v>133</v>
      </c>
      <c r="H8311" s="163" t="s">
        <v>133</v>
      </c>
      <c r="I8311" s="163" t="s">
        <v>133</v>
      </c>
      <c r="J8311" s="163" t="s">
        <v>133</v>
      </c>
      <c r="K8311" s="164">
        <f t="shared" si="394"/>
        <v>0</v>
      </c>
      <c r="L8311" s="165">
        <f t="shared" si="395"/>
        <v>0</v>
      </c>
      <c r="M8311" s="172">
        <v>127</v>
      </c>
      <c r="N8311" s="172">
        <v>64</v>
      </c>
      <c r="O8311" s="167" t="s">
        <v>133</v>
      </c>
      <c r="P8311" s="260" t="e">
        <f t="shared" si="393"/>
        <v>#NUM!</v>
      </c>
      <c r="S8311" s="272"/>
    </row>
    <row r="8312" spans="1:19">
      <c r="A8312" s="161" t="s">
        <v>9544</v>
      </c>
      <c r="C8312" s="161" t="s">
        <v>133</v>
      </c>
      <c r="F8312" s="163" t="s">
        <v>133</v>
      </c>
      <c r="G8312" s="266" t="s">
        <v>133</v>
      </c>
      <c r="H8312" s="163" t="s">
        <v>133</v>
      </c>
      <c r="I8312" s="163" t="s">
        <v>133</v>
      </c>
      <c r="J8312" s="163" t="s">
        <v>133</v>
      </c>
      <c r="K8312" s="164">
        <f t="shared" si="394"/>
        <v>0</v>
      </c>
      <c r="L8312" s="165">
        <f t="shared" si="395"/>
        <v>0</v>
      </c>
      <c r="M8312" s="172">
        <v>127</v>
      </c>
      <c r="N8312" s="172">
        <v>64</v>
      </c>
      <c r="O8312" s="167" t="s">
        <v>133</v>
      </c>
      <c r="P8312" s="260" t="e">
        <f t="shared" si="393"/>
        <v>#NUM!</v>
      </c>
      <c r="S8312" s="272"/>
    </row>
    <row r="8313" spans="1:19">
      <c r="A8313" s="161" t="s">
        <v>9545</v>
      </c>
      <c r="C8313" s="161" t="s">
        <v>133</v>
      </c>
      <c r="F8313" s="163" t="s">
        <v>133</v>
      </c>
      <c r="G8313" s="266" t="s">
        <v>133</v>
      </c>
      <c r="H8313" s="163" t="s">
        <v>133</v>
      </c>
      <c r="I8313" s="163" t="s">
        <v>133</v>
      </c>
      <c r="J8313" s="163" t="s">
        <v>133</v>
      </c>
      <c r="K8313" s="164">
        <f t="shared" si="394"/>
        <v>0</v>
      </c>
      <c r="L8313" s="165">
        <f t="shared" si="395"/>
        <v>0</v>
      </c>
      <c r="M8313" s="172">
        <v>127</v>
      </c>
      <c r="N8313" s="172">
        <v>64</v>
      </c>
      <c r="O8313" s="167" t="s">
        <v>133</v>
      </c>
      <c r="P8313" s="260" t="e">
        <f t="shared" si="393"/>
        <v>#NUM!</v>
      </c>
      <c r="S8313" s="272"/>
    </row>
    <row r="8314" spans="1:19">
      <c r="A8314" s="161" t="s">
        <v>9546</v>
      </c>
      <c r="C8314" s="161" t="s">
        <v>133</v>
      </c>
      <c r="F8314" s="163" t="s">
        <v>133</v>
      </c>
      <c r="G8314" s="266" t="s">
        <v>133</v>
      </c>
      <c r="H8314" s="163" t="s">
        <v>133</v>
      </c>
      <c r="I8314" s="163" t="s">
        <v>133</v>
      </c>
      <c r="J8314" s="163" t="s">
        <v>133</v>
      </c>
      <c r="K8314" s="164">
        <f t="shared" si="394"/>
        <v>0</v>
      </c>
      <c r="L8314" s="165">
        <f t="shared" si="395"/>
        <v>0</v>
      </c>
      <c r="M8314" s="172">
        <v>127</v>
      </c>
      <c r="N8314" s="172">
        <v>64</v>
      </c>
      <c r="O8314" s="167" t="s">
        <v>133</v>
      </c>
      <c r="P8314" s="260" t="e">
        <f t="shared" si="393"/>
        <v>#NUM!</v>
      </c>
      <c r="S8314" s="272"/>
    </row>
    <row r="8315" spans="1:19">
      <c r="A8315" s="161" t="s">
        <v>9547</v>
      </c>
      <c r="C8315" s="161" t="s">
        <v>133</v>
      </c>
      <c r="F8315" s="163" t="s">
        <v>133</v>
      </c>
      <c r="G8315" s="266" t="s">
        <v>133</v>
      </c>
      <c r="H8315" s="163" t="s">
        <v>133</v>
      </c>
      <c r="I8315" s="163" t="s">
        <v>133</v>
      </c>
      <c r="J8315" s="163" t="s">
        <v>133</v>
      </c>
      <c r="K8315" s="164">
        <f t="shared" si="394"/>
        <v>0</v>
      </c>
      <c r="L8315" s="165">
        <f t="shared" si="395"/>
        <v>0</v>
      </c>
      <c r="M8315" s="172">
        <v>127</v>
      </c>
      <c r="N8315" s="172">
        <v>64</v>
      </c>
      <c r="O8315" s="167" t="s">
        <v>133</v>
      </c>
      <c r="P8315" s="260" t="e">
        <f t="shared" si="393"/>
        <v>#NUM!</v>
      </c>
      <c r="S8315" s="272"/>
    </row>
    <row r="8316" spans="1:19">
      <c r="A8316" s="161" t="s">
        <v>9548</v>
      </c>
      <c r="C8316" s="161" t="s">
        <v>133</v>
      </c>
      <c r="F8316" s="163" t="s">
        <v>133</v>
      </c>
      <c r="G8316" s="266" t="s">
        <v>133</v>
      </c>
      <c r="H8316" s="163" t="s">
        <v>133</v>
      </c>
      <c r="I8316" s="163" t="s">
        <v>133</v>
      </c>
      <c r="J8316" s="163" t="s">
        <v>133</v>
      </c>
      <c r="K8316" s="164">
        <f t="shared" si="394"/>
        <v>0</v>
      </c>
      <c r="L8316" s="165">
        <f t="shared" si="395"/>
        <v>0</v>
      </c>
      <c r="M8316" s="172">
        <v>127</v>
      </c>
      <c r="N8316" s="172">
        <v>64</v>
      </c>
      <c r="O8316" s="167" t="s">
        <v>133</v>
      </c>
      <c r="P8316" s="260" t="e">
        <f t="shared" si="393"/>
        <v>#NUM!</v>
      </c>
      <c r="S8316" s="272"/>
    </row>
    <row r="8317" spans="1:19">
      <c r="A8317" s="161" t="s">
        <v>9549</v>
      </c>
      <c r="C8317" s="161" t="s">
        <v>133</v>
      </c>
      <c r="F8317" s="163" t="s">
        <v>133</v>
      </c>
      <c r="G8317" s="266" t="s">
        <v>133</v>
      </c>
      <c r="H8317" s="163" t="s">
        <v>133</v>
      </c>
      <c r="I8317" s="163" t="s">
        <v>133</v>
      </c>
      <c r="J8317" s="163" t="s">
        <v>133</v>
      </c>
      <c r="K8317" s="164">
        <f t="shared" si="394"/>
        <v>0</v>
      </c>
      <c r="L8317" s="165">
        <f t="shared" si="395"/>
        <v>0</v>
      </c>
      <c r="M8317" s="172">
        <v>127</v>
      </c>
      <c r="N8317" s="172">
        <v>64</v>
      </c>
      <c r="O8317" s="167" t="s">
        <v>133</v>
      </c>
      <c r="P8317" s="260" t="e">
        <f t="shared" si="393"/>
        <v>#NUM!</v>
      </c>
      <c r="S8317" s="272"/>
    </row>
    <row r="8318" spans="1:19">
      <c r="A8318" s="161" t="s">
        <v>9550</v>
      </c>
      <c r="C8318" s="161" t="s">
        <v>133</v>
      </c>
      <c r="F8318" s="163" t="s">
        <v>133</v>
      </c>
      <c r="G8318" s="266" t="s">
        <v>133</v>
      </c>
      <c r="H8318" s="163" t="s">
        <v>133</v>
      </c>
      <c r="I8318" s="163" t="s">
        <v>133</v>
      </c>
      <c r="J8318" s="163" t="s">
        <v>133</v>
      </c>
      <c r="K8318" s="164">
        <f t="shared" si="394"/>
        <v>0</v>
      </c>
      <c r="L8318" s="165">
        <f t="shared" si="395"/>
        <v>0</v>
      </c>
      <c r="M8318" s="172">
        <v>127</v>
      </c>
      <c r="N8318" s="172">
        <v>64</v>
      </c>
      <c r="O8318" s="167" t="s">
        <v>133</v>
      </c>
      <c r="P8318" s="260" t="e">
        <f t="shared" si="393"/>
        <v>#NUM!</v>
      </c>
      <c r="S8318" s="272"/>
    </row>
    <row r="8319" spans="1:19">
      <c r="A8319" s="161" t="s">
        <v>9551</v>
      </c>
      <c r="C8319" s="161" t="s">
        <v>133</v>
      </c>
      <c r="F8319" s="163" t="s">
        <v>133</v>
      </c>
      <c r="G8319" s="266" t="s">
        <v>133</v>
      </c>
      <c r="H8319" s="163" t="s">
        <v>133</v>
      </c>
      <c r="I8319" s="163" t="s">
        <v>133</v>
      </c>
      <c r="J8319" s="163" t="s">
        <v>133</v>
      </c>
      <c r="K8319" s="164">
        <f t="shared" si="394"/>
        <v>0</v>
      </c>
      <c r="L8319" s="165">
        <f t="shared" si="395"/>
        <v>0</v>
      </c>
      <c r="M8319" s="172">
        <v>127</v>
      </c>
      <c r="N8319" s="172">
        <v>64</v>
      </c>
      <c r="O8319" s="167" t="s">
        <v>133</v>
      </c>
      <c r="P8319" s="260" t="e">
        <f t="shared" si="393"/>
        <v>#NUM!</v>
      </c>
      <c r="S8319" s="272"/>
    </row>
    <row r="8320" spans="1:19">
      <c r="A8320" s="161" t="s">
        <v>9552</v>
      </c>
      <c r="C8320" s="161" t="s">
        <v>133</v>
      </c>
      <c r="F8320" s="163" t="s">
        <v>133</v>
      </c>
      <c r="G8320" s="266" t="s">
        <v>133</v>
      </c>
      <c r="H8320" s="163" t="s">
        <v>133</v>
      </c>
      <c r="I8320" s="163" t="s">
        <v>133</v>
      </c>
      <c r="J8320" s="163" t="s">
        <v>133</v>
      </c>
      <c r="K8320" s="164">
        <f t="shared" si="394"/>
        <v>0</v>
      </c>
      <c r="L8320" s="165">
        <f t="shared" si="395"/>
        <v>0</v>
      </c>
      <c r="M8320" s="172">
        <v>127</v>
      </c>
      <c r="N8320" s="172">
        <v>64</v>
      </c>
      <c r="O8320" s="167" t="s">
        <v>133</v>
      </c>
      <c r="P8320" s="260" t="e">
        <f t="shared" si="393"/>
        <v>#NUM!</v>
      </c>
      <c r="S8320" s="272"/>
    </row>
    <row r="8321" spans="1:19">
      <c r="A8321" s="161" t="s">
        <v>9553</v>
      </c>
      <c r="C8321" s="161" t="s">
        <v>133</v>
      </c>
      <c r="F8321" s="163" t="s">
        <v>133</v>
      </c>
      <c r="G8321" s="266" t="s">
        <v>133</v>
      </c>
      <c r="H8321" s="163" t="s">
        <v>133</v>
      </c>
      <c r="I8321" s="163" t="s">
        <v>133</v>
      </c>
      <c r="J8321" s="163" t="s">
        <v>133</v>
      </c>
      <c r="K8321" s="164">
        <f t="shared" si="394"/>
        <v>0</v>
      </c>
      <c r="L8321" s="165">
        <f t="shared" si="395"/>
        <v>0</v>
      </c>
      <c r="M8321" s="172">
        <v>127</v>
      </c>
      <c r="N8321" s="172">
        <v>64</v>
      </c>
      <c r="O8321" s="167" t="s">
        <v>133</v>
      </c>
      <c r="P8321" s="260" t="e">
        <f t="shared" si="393"/>
        <v>#NUM!</v>
      </c>
      <c r="S8321" s="272"/>
    </row>
    <row r="8322" spans="1:19">
      <c r="A8322" s="161" t="s">
        <v>9554</v>
      </c>
      <c r="C8322" s="161" t="s">
        <v>133</v>
      </c>
      <c r="F8322" s="163" t="s">
        <v>133</v>
      </c>
      <c r="G8322" s="266" t="s">
        <v>133</v>
      </c>
      <c r="H8322" s="163" t="s">
        <v>133</v>
      </c>
      <c r="I8322" s="163" t="s">
        <v>133</v>
      </c>
      <c r="J8322" s="163" t="s">
        <v>133</v>
      </c>
      <c r="K8322" s="164">
        <f t="shared" si="394"/>
        <v>0</v>
      </c>
      <c r="L8322" s="165">
        <f t="shared" si="395"/>
        <v>0</v>
      </c>
      <c r="M8322" s="172">
        <v>127</v>
      </c>
      <c r="N8322" s="172">
        <v>64</v>
      </c>
      <c r="O8322" s="167" t="s">
        <v>133</v>
      </c>
      <c r="P8322" s="260" t="e">
        <f t="shared" si="393"/>
        <v>#NUM!</v>
      </c>
      <c r="S8322" s="272"/>
    </row>
    <row r="8323" spans="1:19">
      <c r="A8323" s="161" t="s">
        <v>9555</v>
      </c>
      <c r="C8323" s="161" t="s">
        <v>133</v>
      </c>
      <c r="F8323" s="163" t="s">
        <v>133</v>
      </c>
      <c r="G8323" s="266" t="s">
        <v>133</v>
      </c>
      <c r="H8323" s="163" t="s">
        <v>133</v>
      </c>
      <c r="I8323" s="163" t="s">
        <v>133</v>
      </c>
      <c r="J8323" s="163" t="s">
        <v>133</v>
      </c>
      <c r="K8323" s="164">
        <f t="shared" si="394"/>
        <v>0</v>
      </c>
      <c r="L8323" s="165">
        <f t="shared" si="395"/>
        <v>0</v>
      </c>
      <c r="M8323" s="172">
        <v>127</v>
      </c>
      <c r="N8323" s="172">
        <v>64</v>
      </c>
      <c r="O8323" s="167" t="s">
        <v>133</v>
      </c>
      <c r="P8323" s="260" t="e">
        <f t="shared" si="393"/>
        <v>#NUM!</v>
      </c>
      <c r="S8323" s="272"/>
    </row>
    <row r="8324" spans="1:19">
      <c r="A8324" s="161" t="s">
        <v>9556</v>
      </c>
      <c r="C8324" s="161" t="s">
        <v>133</v>
      </c>
      <c r="F8324" s="163" t="s">
        <v>133</v>
      </c>
      <c r="G8324" s="266" t="s">
        <v>133</v>
      </c>
      <c r="H8324" s="163" t="s">
        <v>133</v>
      </c>
      <c r="I8324" s="163" t="s">
        <v>133</v>
      </c>
      <c r="J8324" s="163" t="s">
        <v>133</v>
      </c>
      <c r="K8324" s="164">
        <f t="shared" si="394"/>
        <v>0</v>
      </c>
      <c r="L8324" s="165">
        <f t="shared" si="395"/>
        <v>0</v>
      </c>
      <c r="M8324" s="172">
        <v>127</v>
      </c>
      <c r="N8324" s="172">
        <v>64</v>
      </c>
      <c r="O8324" s="167" t="s">
        <v>133</v>
      </c>
      <c r="P8324" s="260" t="e">
        <f t="shared" si="393"/>
        <v>#NUM!</v>
      </c>
      <c r="S8324" s="272"/>
    </row>
    <row r="8325" spans="1:19">
      <c r="A8325" s="161" t="s">
        <v>9557</v>
      </c>
      <c r="C8325" s="161" t="s">
        <v>133</v>
      </c>
      <c r="F8325" s="163" t="s">
        <v>133</v>
      </c>
      <c r="G8325" s="266" t="s">
        <v>133</v>
      </c>
      <c r="H8325" s="163" t="s">
        <v>133</v>
      </c>
      <c r="I8325" s="163" t="s">
        <v>133</v>
      </c>
      <c r="J8325" s="163" t="s">
        <v>133</v>
      </c>
      <c r="K8325" s="164">
        <f t="shared" si="394"/>
        <v>0</v>
      </c>
      <c r="L8325" s="165">
        <f t="shared" si="395"/>
        <v>0</v>
      </c>
      <c r="M8325" s="172">
        <v>127</v>
      </c>
      <c r="N8325" s="172">
        <v>64</v>
      </c>
      <c r="O8325" s="167" t="s">
        <v>133</v>
      </c>
      <c r="P8325" s="260" t="e">
        <f t="shared" si="393"/>
        <v>#NUM!</v>
      </c>
      <c r="S8325" s="272"/>
    </row>
    <row r="8326" spans="1:19">
      <c r="A8326" s="161" t="s">
        <v>9558</v>
      </c>
      <c r="C8326" s="161" t="s">
        <v>133</v>
      </c>
      <c r="F8326" s="163" t="s">
        <v>133</v>
      </c>
      <c r="G8326" s="266" t="s">
        <v>133</v>
      </c>
      <c r="H8326" s="163" t="s">
        <v>133</v>
      </c>
      <c r="I8326" s="163" t="s">
        <v>133</v>
      </c>
      <c r="J8326" s="163" t="s">
        <v>133</v>
      </c>
      <c r="K8326" s="164">
        <f t="shared" si="394"/>
        <v>0</v>
      </c>
      <c r="L8326" s="165">
        <f t="shared" si="395"/>
        <v>0</v>
      </c>
      <c r="M8326" s="172">
        <v>127</v>
      </c>
      <c r="N8326" s="172">
        <v>64</v>
      </c>
      <c r="O8326" s="167" t="s">
        <v>133</v>
      </c>
      <c r="P8326" s="260" t="e">
        <f t="shared" si="393"/>
        <v>#NUM!</v>
      </c>
      <c r="S8326" s="272"/>
    </row>
    <row r="8327" spans="1:19">
      <c r="A8327" s="161" t="s">
        <v>9559</v>
      </c>
      <c r="C8327" s="161" t="s">
        <v>133</v>
      </c>
      <c r="F8327" s="163" t="s">
        <v>133</v>
      </c>
      <c r="G8327" s="266" t="s">
        <v>133</v>
      </c>
      <c r="H8327" s="163" t="s">
        <v>133</v>
      </c>
      <c r="I8327" s="163" t="s">
        <v>133</v>
      </c>
      <c r="J8327" s="163" t="s">
        <v>133</v>
      </c>
      <c r="K8327" s="164">
        <f t="shared" si="394"/>
        <v>0</v>
      </c>
      <c r="L8327" s="165">
        <f t="shared" si="395"/>
        <v>0</v>
      </c>
      <c r="M8327" s="172">
        <v>127</v>
      </c>
      <c r="N8327" s="172">
        <v>64</v>
      </c>
      <c r="O8327" s="167" t="s">
        <v>133</v>
      </c>
      <c r="P8327" s="260" t="e">
        <f t="shared" si="393"/>
        <v>#NUM!</v>
      </c>
      <c r="S8327" s="272"/>
    </row>
    <row r="8328" spans="1:19">
      <c r="A8328" s="161" t="s">
        <v>9560</v>
      </c>
      <c r="C8328" s="161" t="s">
        <v>133</v>
      </c>
      <c r="F8328" s="163" t="s">
        <v>133</v>
      </c>
      <c r="G8328" s="266" t="s">
        <v>133</v>
      </c>
      <c r="H8328" s="163" t="s">
        <v>133</v>
      </c>
      <c r="I8328" s="163" t="s">
        <v>133</v>
      </c>
      <c r="J8328" s="163" t="s">
        <v>133</v>
      </c>
      <c r="K8328" s="164">
        <f t="shared" si="394"/>
        <v>0</v>
      </c>
      <c r="L8328" s="165">
        <f t="shared" si="395"/>
        <v>0</v>
      </c>
      <c r="M8328" s="172">
        <v>127</v>
      </c>
      <c r="N8328" s="172">
        <v>64</v>
      </c>
      <c r="O8328" s="167" t="s">
        <v>133</v>
      </c>
      <c r="P8328" s="260" t="e">
        <f t="shared" si="393"/>
        <v>#NUM!</v>
      </c>
      <c r="S8328" s="272"/>
    </row>
    <row r="8329" spans="1:19">
      <c r="A8329" s="161" t="s">
        <v>9561</v>
      </c>
      <c r="C8329" s="161" t="s">
        <v>133</v>
      </c>
      <c r="F8329" s="163" t="s">
        <v>133</v>
      </c>
      <c r="G8329" s="266" t="s">
        <v>133</v>
      </c>
      <c r="H8329" s="163" t="s">
        <v>133</v>
      </c>
      <c r="I8329" s="163" t="s">
        <v>133</v>
      </c>
      <c r="J8329" s="163" t="s">
        <v>133</v>
      </c>
      <c r="K8329" s="164">
        <f t="shared" si="394"/>
        <v>0</v>
      </c>
      <c r="L8329" s="165">
        <f t="shared" si="395"/>
        <v>0</v>
      </c>
      <c r="M8329" s="172">
        <v>127</v>
      </c>
      <c r="N8329" s="172">
        <v>64</v>
      </c>
      <c r="O8329" s="167" t="s">
        <v>133</v>
      </c>
      <c r="P8329" s="260" t="e">
        <f t="shared" si="393"/>
        <v>#NUM!</v>
      </c>
      <c r="S8329" s="272"/>
    </row>
    <row r="8330" spans="1:19">
      <c r="A8330" s="161" t="s">
        <v>9562</v>
      </c>
      <c r="C8330" s="161" t="s">
        <v>133</v>
      </c>
      <c r="F8330" s="163" t="s">
        <v>133</v>
      </c>
      <c r="G8330" s="266" t="s">
        <v>133</v>
      </c>
      <c r="H8330" s="163" t="s">
        <v>133</v>
      </c>
      <c r="I8330" s="163" t="s">
        <v>133</v>
      </c>
      <c r="J8330" s="163" t="s">
        <v>133</v>
      </c>
      <c r="K8330" s="164">
        <f t="shared" si="394"/>
        <v>0</v>
      </c>
      <c r="L8330" s="165">
        <f t="shared" si="395"/>
        <v>0</v>
      </c>
      <c r="M8330" s="172">
        <v>127</v>
      </c>
      <c r="N8330" s="172">
        <v>64</v>
      </c>
      <c r="O8330" s="167" t="s">
        <v>133</v>
      </c>
      <c r="P8330" s="260" t="e">
        <f t="shared" si="393"/>
        <v>#NUM!</v>
      </c>
      <c r="S8330" s="272"/>
    </row>
    <row r="8331" spans="1:19">
      <c r="A8331" s="161" t="s">
        <v>9563</v>
      </c>
      <c r="C8331" s="161" t="s">
        <v>133</v>
      </c>
      <c r="F8331" s="163" t="s">
        <v>133</v>
      </c>
      <c r="G8331" s="266" t="s">
        <v>133</v>
      </c>
      <c r="H8331" s="163" t="s">
        <v>133</v>
      </c>
      <c r="I8331" s="163" t="s">
        <v>133</v>
      </c>
      <c r="J8331" s="163" t="s">
        <v>133</v>
      </c>
      <c r="K8331" s="164">
        <f t="shared" si="394"/>
        <v>0</v>
      </c>
      <c r="L8331" s="165">
        <f t="shared" si="395"/>
        <v>0</v>
      </c>
      <c r="M8331" s="172">
        <v>127</v>
      </c>
      <c r="N8331" s="172">
        <v>64</v>
      </c>
      <c r="O8331" s="167" t="s">
        <v>133</v>
      </c>
      <c r="P8331" s="260" t="e">
        <f t="shared" si="393"/>
        <v>#NUM!</v>
      </c>
      <c r="S8331" s="272"/>
    </row>
    <row r="8332" spans="1:19">
      <c r="A8332" s="161" t="s">
        <v>9564</v>
      </c>
      <c r="C8332" s="161" t="s">
        <v>133</v>
      </c>
      <c r="F8332" s="163" t="s">
        <v>133</v>
      </c>
      <c r="G8332" s="266" t="s">
        <v>133</v>
      </c>
      <c r="H8332" s="163" t="s">
        <v>133</v>
      </c>
      <c r="I8332" s="163" t="s">
        <v>133</v>
      </c>
      <c r="J8332" s="163" t="s">
        <v>133</v>
      </c>
      <c r="K8332" s="164">
        <f t="shared" si="394"/>
        <v>0</v>
      </c>
      <c r="L8332" s="165">
        <f t="shared" si="395"/>
        <v>0</v>
      </c>
      <c r="M8332" s="172">
        <v>127</v>
      </c>
      <c r="N8332" s="172">
        <v>64</v>
      </c>
      <c r="O8332" s="167" t="s">
        <v>133</v>
      </c>
      <c r="P8332" s="260" t="e">
        <f t="shared" si="393"/>
        <v>#NUM!</v>
      </c>
      <c r="S8332" s="272"/>
    </row>
    <row r="8333" spans="1:19">
      <c r="A8333" s="161" t="s">
        <v>9565</v>
      </c>
      <c r="C8333" s="161" t="s">
        <v>133</v>
      </c>
      <c r="F8333" s="163" t="s">
        <v>133</v>
      </c>
      <c r="G8333" s="266" t="s">
        <v>133</v>
      </c>
      <c r="H8333" s="163" t="s">
        <v>133</v>
      </c>
      <c r="I8333" s="163" t="s">
        <v>133</v>
      </c>
      <c r="J8333" s="163" t="s">
        <v>133</v>
      </c>
      <c r="K8333" s="164">
        <f t="shared" si="394"/>
        <v>0</v>
      </c>
      <c r="L8333" s="165">
        <f t="shared" si="395"/>
        <v>0</v>
      </c>
      <c r="M8333" s="172">
        <v>127</v>
      </c>
      <c r="N8333" s="172">
        <v>64</v>
      </c>
      <c r="O8333" s="167" t="s">
        <v>133</v>
      </c>
      <c r="P8333" s="260" t="e">
        <f t="shared" si="393"/>
        <v>#NUM!</v>
      </c>
      <c r="S8333" s="272"/>
    </row>
    <row r="8334" spans="1:19">
      <c r="A8334" s="161" t="s">
        <v>9566</v>
      </c>
      <c r="C8334" s="161" t="s">
        <v>133</v>
      </c>
      <c r="F8334" s="163" t="s">
        <v>133</v>
      </c>
      <c r="G8334" s="266" t="s">
        <v>133</v>
      </c>
      <c r="H8334" s="163" t="s">
        <v>133</v>
      </c>
      <c r="I8334" s="163" t="s">
        <v>133</v>
      </c>
      <c r="J8334" s="163" t="s">
        <v>133</v>
      </c>
      <c r="K8334" s="164">
        <f t="shared" si="394"/>
        <v>0</v>
      </c>
      <c r="L8334" s="165">
        <f t="shared" si="395"/>
        <v>0</v>
      </c>
      <c r="M8334" s="172">
        <v>127</v>
      </c>
      <c r="N8334" s="172">
        <v>64</v>
      </c>
      <c r="O8334" s="167" t="s">
        <v>133</v>
      </c>
      <c r="P8334" s="260" t="e">
        <f t="shared" si="393"/>
        <v>#NUM!</v>
      </c>
      <c r="S8334" s="272"/>
    </row>
    <row r="8335" spans="1:19">
      <c r="A8335" s="161" t="s">
        <v>9567</v>
      </c>
      <c r="C8335" s="161" t="s">
        <v>133</v>
      </c>
      <c r="F8335" s="163" t="s">
        <v>133</v>
      </c>
      <c r="G8335" s="266" t="s">
        <v>133</v>
      </c>
      <c r="H8335" s="163" t="s">
        <v>133</v>
      </c>
      <c r="I8335" s="163" t="s">
        <v>133</v>
      </c>
      <c r="J8335" s="163" t="s">
        <v>133</v>
      </c>
      <c r="K8335" s="164">
        <f t="shared" si="394"/>
        <v>0</v>
      </c>
      <c r="L8335" s="165">
        <f t="shared" si="395"/>
        <v>0</v>
      </c>
      <c r="M8335" s="172">
        <v>127</v>
      </c>
      <c r="N8335" s="172">
        <v>64</v>
      </c>
      <c r="O8335" s="167" t="s">
        <v>133</v>
      </c>
      <c r="P8335" s="260" t="e">
        <f t="shared" ref="P8335:P8398" si="396">MEDIAN(Q8335:R8335)</f>
        <v>#NUM!</v>
      </c>
      <c r="S8335" s="272"/>
    </row>
    <row r="8336" spans="1:19">
      <c r="A8336" s="161" t="s">
        <v>9568</v>
      </c>
      <c r="C8336" s="161" t="s">
        <v>133</v>
      </c>
      <c r="F8336" s="163" t="s">
        <v>133</v>
      </c>
      <c r="G8336" s="266" t="s">
        <v>133</v>
      </c>
      <c r="H8336" s="163" t="s">
        <v>133</v>
      </c>
      <c r="I8336" s="163" t="s">
        <v>133</v>
      </c>
      <c r="J8336" s="163" t="s">
        <v>133</v>
      </c>
      <c r="K8336" s="164">
        <f t="shared" ref="K8336:K8399" si="397">IF(OR(D8336="n/a",D8336="nd"),0,D8336)+IF(OR(I8336="n/a",I8336="nd"),0,I8336)</f>
        <v>0</v>
      </c>
      <c r="L8336" s="165">
        <f t="shared" ref="L8336:L8399" si="398">SQRT(SUMSQ(IF(OR(E8336="n/a",E8336="nd"),0,E8336),IF(OR(F8336="n/a",F8336="nd"),0,F8336),IF(OR(J8336="n/a",J8336="nd"),0,J8336)))</f>
        <v>0</v>
      </c>
      <c r="M8336" s="172">
        <v>127</v>
      </c>
      <c r="N8336" s="172">
        <v>64</v>
      </c>
      <c r="O8336" s="167" t="s">
        <v>133</v>
      </c>
      <c r="P8336" s="260" t="e">
        <f t="shared" si="396"/>
        <v>#NUM!</v>
      </c>
      <c r="S8336" s="272"/>
    </row>
    <row r="8337" spans="1:19">
      <c r="A8337" s="161" t="s">
        <v>9569</v>
      </c>
      <c r="C8337" s="161" t="s">
        <v>133</v>
      </c>
      <c r="F8337" s="163" t="s">
        <v>133</v>
      </c>
      <c r="G8337" s="266" t="s">
        <v>133</v>
      </c>
      <c r="H8337" s="163" t="s">
        <v>133</v>
      </c>
      <c r="I8337" s="163" t="s">
        <v>133</v>
      </c>
      <c r="J8337" s="163" t="s">
        <v>133</v>
      </c>
      <c r="K8337" s="164">
        <f t="shared" si="397"/>
        <v>0</v>
      </c>
      <c r="L8337" s="165">
        <f t="shared" si="398"/>
        <v>0</v>
      </c>
      <c r="M8337" s="172">
        <v>127</v>
      </c>
      <c r="N8337" s="172">
        <v>64</v>
      </c>
      <c r="O8337" s="167" t="s">
        <v>133</v>
      </c>
      <c r="P8337" s="260" t="e">
        <f t="shared" si="396"/>
        <v>#NUM!</v>
      </c>
      <c r="S8337" s="272"/>
    </row>
    <row r="8338" spans="1:19">
      <c r="A8338" s="161" t="s">
        <v>9570</v>
      </c>
      <c r="C8338" s="161" t="s">
        <v>133</v>
      </c>
      <c r="F8338" s="163" t="s">
        <v>133</v>
      </c>
      <c r="G8338" s="266" t="s">
        <v>133</v>
      </c>
      <c r="H8338" s="163" t="s">
        <v>133</v>
      </c>
      <c r="I8338" s="163" t="s">
        <v>133</v>
      </c>
      <c r="J8338" s="163" t="s">
        <v>133</v>
      </c>
      <c r="K8338" s="164">
        <f t="shared" si="397"/>
        <v>0</v>
      </c>
      <c r="L8338" s="165">
        <f t="shared" si="398"/>
        <v>0</v>
      </c>
      <c r="M8338" s="172">
        <v>127</v>
      </c>
      <c r="N8338" s="172">
        <v>64</v>
      </c>
      <c r="O8338" s="167" t="s">
        <v>133</v>
      </c>
      <c r="P8338" s="260" t="e">
        <f t="shared" si="396"/>
        <v>#NUM!</v>
      </c>
      <c r="S8338" s="272"/>
    </row>
    <row r="8339" spans="1:19">
      <c r="A8339" s="161" t="s">
        <v>9571</v>
      </c>
      <c r="C8339" s="161" t="s">
        <v>133</v>
      </c>
      <c r="F8339" s="163" t="s">
        <v>133</v>
      </c>
      <c r="G8339" s="266" t="s">
        <v>133</v>
      </c>
      <c r="H8339" s="163" t="s">
        <v>133</v>
      </c>
      <c r="I8339" s="163" t="s">
        <v>133</v>
      </c>
      <c r="J8339" s="163" t="s">
        <v>133</v>
      </c>
      <c r="K8339" s="164">
        <f t="shared" si="397"/>
        <v>0</v>
      </c>
      <c r="L8339" s="165">
        <f t="shared" si="398"/>
        <v>0</v>
      </c>
      <c r="M8339" s="172">
        <v>127</v>
      </c>
      <c r="N8339" s="172">
        <v>64</v>
      </c>
      <c r="O8339" s="167" t="s">
        <v>133</v>
      </c>
      <c r="P8339" s="260" t="e">
        <f t="shared" si="396"/>
        <v>#NUM!</v>
      </c>
      <c r="S8339" s="272"/>
    </row>
    <row r="8340" spans="1:19">
      <c r="A8340" s="161" t="s">
        <v>9572</v>
      </c>
      <c r="C8340" s="161" t="s">
        <v>133</v>
      </c>
      <c r="F8340" s="163" t="s">
        <v>133</v>
      </c>
      <c r="G8340" s="266" t="s">
        <v>133</v>
      </c>
      <c r="H8340" s="163" t="s">
        <v>133</v>
      </c>
      <c r="I8340" s="163" t="s">
        <v>133</v>
      </c>
      <c r="J8340" s="163" t="s">
        <v>133</v>
      </c>
      <c r="K8340" s="164">
        <f t="shared" si="397"/>
        <v>0</v>
      </c>
      <c r="L8340" s="165">
        <f t="shared" si="398"/>
        <v>0</v>
      </c>
      <c r="M8340" s="172">
        <v>127</v>
      </c>
      <c r="N8340" s="172">
        <v>64</v>
      </c>
      <c r="O8340" s="167" t="s">
        <v>133</v>
      </c>
      <c r="P8340" s="260" t="e">
        <f t="shared" si="396"/>
        <v>#NUM!</v>
      </c>
      <c r="S8340" s="272"/>
    </row>
    <row r="8341" spans="1:19">
      <c r="A8341" s="161" t="s">
        <v>9573</v>
      </c>
      <c r="C8341" s="161" t="s">
        <v>133</v>
      </c>
      <c r="F8341" s="163" t="s">
        <v>133</v>
      </c>
      <c r="G8341" s="266" t="s">
        <v>133</v>
      </c>
      <c r="H8341" s="163" t="s">
        <v>133</v>
      </c>
      <c r="I8341" s="163" t="s">
        <v>133</v>
      </c>
      <c r="J8341" s="163" t="s">
        <v>133</v>
      </c>
      <c r="K8341" s="164">
        <f t="shared" si="397"/>
        <v>0</v>
      </c>
      <c r="L8341" s="165">
        <f t="shared" si="398"/>
        <v>0</v>
      </c>
      <c r="M8341" s="172">
        <v>127</v>
      </c>
      <c r="N8341" s="172">
        <v>64</v>
      </c>
      <c r="O8341" s="167" t="s">
        <v>133</v>
      </c>
      <c r="P8341" s="260" t="e">
        <f t="shared" si="396"/>
        <v>#NUM!</v>
      </c>
      <c r="S8341" s="272"/>
    </row>
    <row r="8342" spans="1:19">
      <c r="A8342" s="161" t="s">
        <v>9574</v>
      </c>
      <c r="C8342" s="161" t="s">
        <v>133</v>
      </c>
      <c r="F8342" s="163" t="s">
        <v>133</v>
      </c>
      <c r="G8342" s="266" t="s">
        <v>133</v>
      </c>
      <c r="H8342" s="163" t="s">
        <v>133</v>
      </c>
      <c r="I8342" s="163" t="s">
        <v>133</v>
      </c>
      <c r="J8342" s="163" t="s">
        <v>133</v>
      </c>
      <c r="K8342" s="164">
        <f t="shared" si="397"/>
        <v>0</v>
      </c>
      <c r="L8342" s="165">
        <f t="shared" si="398"/>
        <v>0</v>
      </c>
      <c r="M8342" s="172">
        <v>127</v>
      </c>
      <c r="N8342" s="172">
        <v>64</v>
      </c>
      <c r="O8342" s="167" t="s">
        <v>133</v>
      </c>
      <c r="P8342" s="260" t="e">
        <f t="shared" si="396"/>
        <v>#NUM!</v>
      </c>
      <c r="S8342" s="272"/>
    </row>
    <row r="8343" spans="1:19">
      <c r="A8343" s="161" t="s">
        <v>9575</v>
      </c>
      <c r="C8343" s="161" t="s">
        <v>133</v>
      </c>
      <c r="F8343" s="163" t="s">
        <v>133</v>
      </c>
      <c r="G8343" s="266" t="s">
        <v>133</v>
      </c>
      <c r="H8343" s="163" t="s">
        <v>133</v>
      </c>
      <c r="I8343" s="163" t="s">
        <v>133</v>
      </c>
      <c r="J8343" s="163" t="s">
        <v>133</v>
      </c>
      <c r="K8343" s="164">
        <f t="shared" si="397"/>
        <v>0</v>
      </c>
      <c r="L8343" s="165">
        <f t="shared" si="398"/>
        <v>0</v>
      </c>
      <c r="M8343" s="172">
        <v>127</v>
      </c>
      <c r="N8343" s="172">
        <v>64</v>
      </c>
      <c r="O8343" s="167" t="s">
        <v>133</v>
      </c>
      <c r="P8343" s="260" t="e">
        <f t="shared" si="396"/>
        <v>#NUM!</v>
      </c>
      <c r="S8343" s="272"/>
    </row>
    <row r="8344" spans="1:19">
      <c r="A8344" s="161" t="s">
        <v>9576</v>
      </c>
      <c r="C8344" s="161" t="s">
        <v>133</v>
      </c>
      <c r="F8344" s="163" t="s">
        <v>133</v>
      </c>
      <c r="G8344" s="266" t="s">
        <v>133</v>
      </c>
      <c r="H8344" s="163" t="s">
        <v>133</v>
      </c>
      <c r="I8344" s="163" t="s">
        <v>133</v>
      </c>
      <c r="J8344" s="163" t="s">
        <v>133</v>
      </c>
      <c r="K8344" s="164">
        <f t="shared" si="397"/>
        <v>0</v>
      </c>
      <c r="L8344" s="165">
        <f t="shared" si="398"/>
        <v>0</v>
      </c>
      <c r="M8344" s="172">
        <v>127</v>
      </c>
      <c r="N8344" s="172">
        <v>64</v>
      </c>
      <c r="O8344" s="167" t="s">
        <v>133</v>
      </c>
      <c r="P8344" s="260" t="e">
        <f t="shared" si="396"/>
        <v>#NUM!</v>
      </c>
      <c r="S8344" s="272"/>
    </row>
    <row r="8345" spans="1:19">
      <c r="A8345" s="161" t="s">
        <v>9577</v>
      </c>
      <c r="C8345" s="161" t="s">
        <v>133</v>
      </c>
      <c r="F8345" s="163" t="s">
        <v>133</v>
      </c>
      <c r="G8345" s="266" t="s">
        <v>133</v>
      </c>
      <c r="H8345" s="163" t="s">
        <v>133</v>
      </c>
      <c r="I8345" s="163" t="s">
        <v>133</v>
      </c>
      <c r="J8345" s="163" t="s">
        <v>133</v>
      </c>
      <c r="K8345" s="164">
        <f t="shared" si="397"/>
        <v>0</v>
      </c>
      <c r="L8345" s="165">
        <f t="shared" si="398"/>
        <v>0</v>
      </c>
      <c r="M8345" s="172">
        <v>127</v>
      </c>
      <c r="N8345" s="172">
        <v>64</v>
      </c>
      <c r="O8345" s="167" t="s">
        <v>133</v>
      </c>
      <c r="P8345" s="260" t="e">
        <f t="shared" si="396"/>
        <v>#NUM!</v>
      </c>
      <c r="S8345" s="272"/>
    </row>
    <row r="8346" spans="1:19">
      <c r="A8346" s="161" t="s">
        <v>9578</v>
      </c>
      <c r="C8346" s="161" t="s">
        <v>133</v>
      </c>
      <c r="F8346" s="163" t="s">
        <v>133</v>
      </c>
      <c r="G8346" s="266" t="s">
        <v>133</v>
      </c>
      <c r="H8346" s="163" t="s">
        <v>133</v>
      </c>
      <c r="I8346" s="163" t="s">
        <v>133</v>
      </c>
      <c r="J8346" s="163" t="s">
        <v>133</v>
      </c>
      <c r="K8346" s="164">
        <f t="shared" si="397"/>
        <v>0</v>
      </c>
      <c r="L8346" s="165">
        <f t="shared" si="398"/>
        <v>0</v>
      </c>
      <c r="M8346" s="172">
        <v>127</v>
      </c>
      <c r="N8346" s="172">
        <v>64</v>
      </c>
      <c r="O8346" s="167" t="s">
        <v>133</v>
      </c>
      <c r="P8346" s="260" t="e">
        <f t="shared" si="396"/>
        <v>#NUM!</v>
      </c>
      <c r="S8346" s="272"/>
    </row>
    <row r="8347" spans="1:19">
      <c r="A8347" s="161" t="s">
        <v>9579</v>
      </c>
      <c r="C8347" s="161" t="s">
        <v>133</v>
      </c>
      <c r="F8347" s="163" t="s">
        <v>133</v>
      </c>
      <c r="G8347" s="266" t="s">
        <v>133</v>
      </c>
      <c r="H8347" s="163" t="s">
        <v>133</v>
      </c>
      <c r="I8347" s="163" t="s">
        <v>133</v>
      </c>
      <c r="J8347" s="163" t="s">
        <v>133</v>
      </c>
      <c r="K8347" s="164">
        <f t="shared" si="397"/>
        <v>0</v>
      </c>
      <c r="L8347" s="165">
        <f t="shared" si="398"/>
        <v>0</v>
      </c>
      <c r="M8347" s="172">
        <v>127</v>
      </c>
      <c r="N8347" s="172">
        <v>64</v>
      </c>
      <c r="O8347" s="167" t="s">
        <v>133</v>
      </c>
      <c r="P8347" s="260" t="e">
        <f t="shared" si="396"/>
        <v>#NUM!</v>
      </c>
      <c r="S8347" s="272"/>
    </row>
    <row r="8348" spans="1:19">
      <c r="A8348" s="161" t="s">
        <v>9580</v>
      </c>
      <c r="C8348" s="161" t="s">
        <v>133</v>
      </c>
      <c r="F8348" s="163" t="s">
        <v>133</v>
      </c>
      <c r="G8348" s="266" t="s">
        <v>133</v>
      </c>
      <c r="H8348" s="163" t="s">
        <v>133</v>
      </c>
      <c r="I8348" s="163" t="s">
        <v>133</v>
      </c>
      <c r="J8348" s="163" t="s">
        <v>133</v>
      </c>
      <c r="K8348" s="164">
        <f t="shared" si="397"/>
        <v>0</v>
      </c>
      <c r="L8348" s="165">
        <f t="shared" si="398"/>
        <v>0</v>
      </c>
      <c r="M8348" s="172">
        <v>127</v>
      </c>
      <c r="N8348" s="172">
        <v>64</v>
      </c>
      <c r="O8348" s="167" t="s">
        <v>133</v>
      </c>
      <c r="P8348" s="260" t="e">
        <f t="shared" si="396"/>
        <v>#NUM!</v>
      </c>
      <c r="S8348" s="272"/>
    </row>
    <row r="8349" spans="1:19">
      <c r="A8349" s="161" t="s">
        <v>9581</v>
      </c>
      <c r="C8349" s="161" t="s">
        <v>133</v>
      </c>
      <c r="F8349" s="163" t="s">
        <v>133</v>
      </c>
      <c r="G8349" s="266" t="s">
        <v>133</v>
      </c>
      <c r="H8349" s="163" t="s">
        <v>133</v>
      </c>
      <c r="I8349" s="163" t="s">
        <v>133</v>
      </c>
      <c r="J8349" s="163" t="s">
        <v>133</v>
      </c>
      <c r="K8349" s="164">
        <f t="shared" si="397"/>
        <v>0</v>
      </c>
      <c r="L8349" s="165">
        <f t="shared" si="398"/>
        <v>0</v>
      </c>
      <c r="M8349" s="172">
        <v>127</v>
      </c>
      <c r="N8349" s="172">
        <v>64</v>
      </c>
      <c r="O8349" s="167" t="s">
        <v>133</v>
      </c>
      <c r="P8349" s="260" t="e">
        <f t="shared" si="396"/>
        <v>#NUM!</v>
      </c>
      <c r="S8349" s="272"/>
    </row>
    <row r="8350" spans="1:19">
      <c r="A8350" s="161" t="s">
        <v>9582</v>
      </c>
      <c r="C8350" s="161" t="s">
        <v>133</v>
      </c>
      <c r="F8350" s="163" t="s">
        <v>133</v>
      </c>
      <c r="G8350" s="266" t="s">
        <v>133</v>
      </c>
      <c r="H8350" s="163" t="s">
        <v>133</v>
      </c>
      <c r="I8350" s="163" t="s">
        <v>133</v>
      </c>
      <c r="J8350" s="163" t="s">
        <v>133</v>
      </c>
      <c r="K8350" s="164">
        <f t="shared" si="397"/>
        <v>0</v>
      </c>
      <c r="L8350" s="165">
        <f t="shared" si="398"/>
        <v>0</v>
      </c>
      <c r="M8350" s="172">
        <v>127</v>
      </c>
      <c r="N8350" s="172">
        <v>64</v>
      </c>
      <c r="O8350" s="167" t="s">
        <v>133</v>
      </c>
      <c r="P8350" s="260" t="e">
        <f t="shared" si="396"/>
        <v>#NUM!</v>
      </c>
      <c r="S8350" s="272"/>
    </row>
    <row r="8351" spans="1:19">
      <c r="A8351" s="161" t="s">
        <v>9583</v>
      </c>
      <c r="C8351" s="161" t="s">
        <v>133</v>
      </c>
      <c r="F8351" s="163" t="s">
        <v>133</v>
      </c>
      <c r="G8351" s="266" t="s">
        <v>133</v>
      </c>
      <c r="H8351" s="163" t="s">
        <v>133</v>
      </c>
      <c r="I8351" s="163" t="s">
        <v>133</v>
      </c>
      <c r="J8351" s="163" t="s">
        <v>133</v>
      </c>
      <c r="K8351" s="164">
        <f t="shared" si="397"/>
        <v>0</v>
      </c>
      <c r="L8351" s="165">
        <f t="shared" si="398"/>
        <v>0</v>
      </c>
      <c r="M8351" s="172">
        <v>127</v>
      </c>
      <c r="N8351" s="172">
        <v>64</v>
      </c>
      <c r="O8351" s="167" t="s">
        <v>133</v>
      </c>
      <c r="P8351" s="260" t="e">
        <f t="shared" si="396"/>
        <v>#NUM!</v>
      </c>
      <c r="S8351" s="272"/>
    </row>
    <row r="8352" spans="1:19">
      <c r="A8352" s="161" t="s">
        <v>9584</v>
      </c>
      <c r="C8352" s="161" t="s">
        <v>133</v>
      </c>
      <c r="F8352" s="163" t="s">
        <v>133</v>
      </c>
      <c r="G8352" s="266" t="s">
        <v>133</v>
      </c>
      <c r="H8352" s="163" t="s">
        <v>133</v>
      </c>
      <c r="I8352" s="163" t="s">
        <v>133</v>
      </c>
      <c r="J8352" s="163" t="s">
        <v>133</v>
      </c>
      <c r="K8352" s="164">
        <f t="shared" si="397"/>
        <v>0</v>
      </c>
      <c r="L8352" s="165">
        <f t="shared" si="398"/>
        <v>0</v>
      </c>
      <c r="M8352" s="172">
        <v>127</v>
      </c>
      <c r="N8352" s="172">
        <v>64</v>
      </c>
      <c r="O8352" s="167" t="s">
        <v>133</v>
      </c>
      <c r="P8352" s="260" t="e">
        <f t="shared" si="396"/>
        <v>#NUM!</v>
      </c>
      <c r="S8352" s="272"/>
    </row>
    <row r="8353" spans="1:19">
      <c r="A8353" s="161" t="s">
        <v>9585</v>
      </c>
      <c r="C8353" s="161" t="s">
        <v>133</v>
      </c>
      <c r="F8353" s="163" t="s">
        <v>133</v>
      </c>
      <c r="G8353" s="266" t="s">
        <v>133</v>
      </c>
      <c r="H8353" s="163" t="s">
        <v>133</v>
      </c>
      <c r="I8353" s="163" t="s">
        <v>133</v>
      </c>
      <c r="J8353" s="163" t="s">
        <v>133</v>
      </c>
      <c r="K8353" s="164">
        <f t="shared" si="397"/>
        <v>0</v>
      </c>
      <c r="L8353" s="165">
        <f t="shared" si="398"/>
        <v>0</v>
      </c>
      <c r="M8353" s="172">
        <v>127</v>
      </c>
      <c r="N8353" s="172">
        <v>64</v>
      </c>
      <c r="O8353" s="167" t="s">
        <v>133</v>
      </c>
      <c r="P8353" s="260" t="e">
        <f t="shared" si="396"/>
        <v>#NUM!</v>
      </c>
      <c r="S8353" s="272"/>
    </row>
    <row r="8354" spans="1:19">
      <c r="A8354" s="161" t="s">
        <v>9586</v>
      </c>
      <c r="C8354" s="161" t="s">
        <v>133</v>
      </c>
      <c r="F8354" s="163" t="s">
        <v>133</v>
      </c>
      <c r="G8354" s="266" t="s">
        <v>133</v>
      </c>
      <c r="H8354" s="163" t="s">
        <v>133</v>
      </c>
      <c r="I8354" s="163" t="s">
        <v>133</v>
      </c>
      <c r="J8354" s="163" t="s">
        <v>133</v>
      </c>
      <c r="K8354" s="164">
        <f t="shared" si="397"/>
        <v>0</v>
      </c>
      <c r="L8354" s="165">
        <f t="shared" si="398"/>
        <v>0</v>
      </c>
      <c r="M8354" s="172">
        <v>127</v>
      </c>
      <c r="N8354" s="172">
        <v>64</v>
      </c>
      <c r="O8354" s="167" t="s">
        <v>133</v>
      </c>
      <c r="P8354" s="260" t="e">
        <f t="shared" si="396"/>
        <v>#NUM!</v>
      </c>
      <c r="S8354" s="272"/>
    </row>
    <row r="8355" spans="1:19">
      <c r="A8355" s="161" t="s">
        <v>9587</v>
      </c>
      <c r="C8355" s="161" t="s">
        <v>133</v>
      </c>
      <c r="F8355" s="163" t="s">
        <v>133</v>
      </c>
      <c r="G8355" s="266" t="s">
        <v>133</v>
      </c>
      <c r="H8355" s="163" t="s">
        <v>133</v>
      </c>
      <c r="I8355" s="163" t="s">
        <v>133</v>
      </c>
      <c r="J8355" s="163" t="s">
        <v>133</v>
      </c>
      <c r="K8355" s="164">
        <f t="shared" si="397"/>
        <v>0</v>
      </c>
      <c r="L8355" s="165">
        <f t="shared" si="398"/>
        <v>0</v>
      </c>
      <c r="M8355" s="172">
        <v>127</v>
      </c>
      <c r="N8355" s="172">
        <v>64</v>
      </c>
      <c r="O8355" s="167" t="s">
        <v>133</v>
      </c>
      <c r="P8355" s="260" t="e">
        <f t="shared" si="396"/>
        <v>#NUM!</v>
      </c>
      <c r="S8355" s="272"/>
    </row>
    <row r="8356" spans="1:19">
      <c r="A8356" s="161" t="s">
        <v>9588</v>
      </c>
      <c r="C8356" s="161" t="s">
        <v>133</v>
      </c>
      <c r="F8356" s="163" t="s">
        <v>133</v>
      </c>
      <c r="G8356" s="266" t="s">
        <v>133</v>
      </c>
      <c r="H8356" s="163" t="s">
        <v>133</v>
      </c>
      <c r="I8356" s="163" t="s">
        <v>133</v>
      </c>
      <c r="J8356" s="163" t="s">
        <v>133</v>
      </c>
      <c r="K8356" s="164">
        <f t="shared" si="397"/>
        <v>0</v>
      </c>
      <c r="L8356" s="165">
        <f t="shared" si="398"/>
        <v>0</v>
      </c>
      <c r="M8356" s="172">
        <v>127</v>
      </c>
      <c r="N8356" s="172">
        <v>64</v>
      </c>
      <c r="O8356" s="167" t="s">
        <v>133</v>
      </c>
      <c r="P8356" s="260" t="e">
        <f t="shared" si="396"/>
        <v>#NUM!</v>
      </c>
      <c r="S8356" s="272"/>
    </row>
    <row r="8357" spans="1:19">
      <c r="A8357" s="161" t="s">
        <v>9589</v>
      </c>
      <c r="C8357" s="161" t="s">
        <v>133</v>
      </c>
      <c r="F8357" s="163" t="s">
        <v>133</v>
      </c>
      <c r="G8357" s="266" t="s">
        <v>133</v>
      </c>
      <c r="H8357" s="163" t="s">
        <v>133</v>
      </c>
      <c r="I8357" s="163" t="s">
        <v>133</v>
      </c>
      <c r="J8357" s="163" t="s">
        <v>133</v>
      </c>
      <c r="K8357" s="164">
        <f t="shared" si="397"/>
        <v>0</v>
      </c>
      <c r="L8357" s="165">
        <f t="shared" si="398"/>
        <v>0</v>
      </c>
      <c r="M8357" s="172">
        <v>127</v>
      </c>
      <c r="N8357" s="172">
        <v>64</v>
      </c>
      <c r="O8357" s="167" t="s">
        <v>133</v>
      </c>
      <c r="P8357" s="260" t="e">
        <f t="shared" si="396"/>
        <v>#NUM!</v>
      </c>
      <c r="S8357" s="272"/>
    </row>
    <row r="8358" spans="1:19">
      <c r="A8358" s="161" t="s">
        <v>9590</v>
      </c>
      <c r="C8358" s="161" t="s">
        <v>133</v>
      </c>
      <c r="F8358" s="163" t="s">
        <v>133</v>
      </c>
      <c r="G8358" s="266" t="s">
        <v>133</v>
      </c>
      <c r="H8358" s="163" t="s">
        <v>133</v>
      </c>
      <c r="I8358" s="163" t="s">
        <v>133</v>
      </c>
      <c r="J8358" s="163" t="s">
        <v>133</v>
      </c>
      <c r="K8358" s="164">
        <f t="shared" si="397"/>
        <v>0</v>
      </c>
      <c r="L8358" s="165">
        <f t="shared" si="398"/>
        <v>0</v>
      </c>
      <c r="M8358" s="172">
        <v>127</v>
      </c>
      <c r="N8358" s="172">
        <v>64</v>
      </c>
      <c r="O8358" s="167" t="s">
        <v>133</v>
      </c>
      <c r="P8358" s="260" t="e">
        <f t="shared" si="396"/>
        <v>#NUM!</v>
      </c>
      <c r="S8358" s="272"/>
    </row>
    <row r="8359" spans="1:19">
      <c r="A8359" s="161" t="s">
        <v>9591</v>
      </c>
      <c r="C8359" s="161" t="s">
        <v>133</v>
      </c>
      <c r="F8359" s="163" t="s">
        <v>133</v>
      </c>
      <c r="G8359" s="266" t="s">
        <v>133</v>
      </c>
      <c r="H8359" s="163" t="s">
        <v>133</v>
      </c>
      <c r="I8359" s="163" t="s">
        <v>133</v>
      </c>
      <c r="J8359" s="163" t="s">
        <v>133</v>
      </c>
      <c r="K8359" s="164">
        <f t="shared" si="397"/>
        <v>0</v>
      </c>
      <c r="L8359" s="165">
        <f t="shared" si="398"/>
        <v>0</v>
      </c>
      <c r="M8359" s="172">
        <v>127</v>
      </c>
      <c r="N8359" s="172">
        <v>64</v>
      </c>
      <c r="O8359" s="167" t="s">
        <v>133</v>
      </c>
      <c r="P8359" s="260" t="e">
        <f t="shared" si="396"/>
        <v>#NUM!</v>
      </c>
      <c r="S8359" s="272"/>
    </row>
    <row r="8360" spans="1:19">
      <c r="A8360" s="161" t="s">
        <v>9592</v>
      </c>
      <c r="C8360" s="161" t="s">
        <v>133</v>
      </c>
      <c r="F8360" s="163" t="s">
        <v>133</v>
      </c>
      <c r="G8360" s="266" t="s">
        <v>133</v>
      </c>
      <c r="H8360" s="163" t="s">
        <v>133</v>
      </c>
      <c r="I8360" s="163" t="s">
        <v>133</v>
      </c>
      <c r="J8360" s="163" t="s">
        <v>133</v>
      </c>
      <c r="K8360" s="164">
        <f t="shared" si="397"/>
        <v>0</v>
      </c>
      <c r="L8360" s="165">
        <f t="shared" si="398"/>
        <v>0</v>
      </c>
      <c r="M8360" s="172">
        <v>127</v>
      </c>
      <c r="N8360" s="172">
        <v>64</v>
      </c>
      <c r="O8360" s="167" t="s">
        <v>133</v>
      </c>
      <c r="P8360" s="260" t="e">
        <f t="shared" si="396"/>
        <v>#NUM!</v>
      </c>
      <c r="S8360" s="272"/>
    </row>
    <row r="8361" spans="1:19">
      <c r="A8361" s="161" t="s">
        <v>9593</v>
      </c>
      <c r="C8361" s="161" t="s">
        <v>133</v>
      </c>
      <c r="F8361" s="163" t="s">
        <v>133</v>
      </c>
      <c r="G8361" s="266" t="s">
        <v>133</v>
      </c>
      <c r="H8361" s="163" t="s">
        <v>133</v>
      </c>
      <c r="I8361" s="163" t="s">
        <v>133</v>
      </c>
      <c r="J8361" s="163" t="s">
        <v>133</v>
      </c>
      <c r="K8361" s="164">
        <f t="shared" si="397"/>
        <v>0</v>
      </c>
      <c r="L8361" s="165">
        <f t="shared" si="398"/>
        <v>0</v>
      </c>
      <c r="M8361" s="172">
        <v>127</v>
      </c>
      <c r="N8361" s="172">
        <v>64</v>
      </c>
      <c r="O8361" s="167" t="s">
        <v>133</v>
      </c>
      <c r="P8361" s="260" t="e">
        <f t="shared" si="396"/>
        <v>#NUM!</v>
      </c>
      <c r="S8361" s="272"/>
    </row>
    <row r="8362" spans="1:19">
      <c r="A8362" s="161" t="s">
        <v>9594</v>
      </c>
      <c r="C8362" s="161" t="s">
        <v>133</v>
      </c>
      <c r="F8362" s="163" t="s">
        <v>133</v>
      </c>
      <c r="G8362" s="266" t="s">
        <v>133</v>
      </c>
      <c r="H8362" s="163" t="s">
        <v>133</v>
      </c>
      <c r="I8362" s="163" t="s">
        <v>133</v>
      </c>
      <c r="J8362" s="163" t="s">
        <v>133</v>
      </c>
      <c r="K8362" s="164">
        <f t="shared" si="397"/>
        <v>0</v>
      </c>
      <c r="L8362" s="165">
        <f t="shared" si="398"/>
        <v>0</v>
      </c>
      <c r="M8362" s="172">
        <v>127</v>
      </c>
      <c r="N8362" s="172">
        <v>64</v>
      </c>
      <c r="O8362" s="167" t="s">
        <v>133</v>
      </c>
      <c r="P8362" s="260" t="e">
        <f t="shared" si="396"/>
        <v>#NUM!</v>
      </c>
      <c r="S8362" s="272"/>
    </row>
    <row r="8363" spans="1:19">
      <c r="A8363" s="161" t="s">
        <v>9595</v>
      </c>
      <c r="C8363" s="161" t="s">
        <v>133</v>
      </c>
      <c r="F8363" s="163" t="s">
        <v>133</v>
      </c>
      <c r="G8363" s="266" t="s">
        <v>133</v>
      </c>
      <c r="H8363" s="163" t="s">
        <v>133</v>
      </c>
      <c r="I8363" s="163" t="s">
        <v>133</v>
      </c>
      <c r="J8363" s="163" t="s">
        <v>133</v>
      </c>
      <c r="K8363" s="164">
        <f t="shared" si="397"/>
        <v>0</v>
      </c>
      <c r="L8363" s="165">
        <f t="shared" si="398"/>
        <v>0</v>
      </c>
      <c r="M8363" s="172">
        <v>127</v>
      </c>
      <c r="N8363" s="172">
        <v>64</v>
      </c>
      <c r="O8363" s="167" t="s">
        <v>133</v>
      </c>
      <c r="P8363" s="260" t="e">
        <f t="shared" si="396"/>
        <v>#NUM!</v>
      </c>
      <c r="S8363" s="272"/>
    </row>
    <row r="8364" spans="1:19">
      <c r="A8364" s="161" t="s">
        <v>9596</v>
      </c>
      <c r="C8364" s="161" t="s">
        <v>133</v>
      </c>
      <c r="F8364" s="163" t="s">
        <v>133</v>
      </c>
      <c r="G8364" s="266" t="s">
        <v>133</v>
      </c>
      <c r="H8364" s="163" t="s">
        <v>133</v>
      </c>
      <c r="I8364" s="163" t="s">
        <v>133</v>
      </c>
      <c r="J8364" s="163" t="s">
        <v>133</v>
      </c>
      <c r="K8364" s="164">
        <f t="shared" si="397"/>
        <v>0</v>
      </c>
      <c r="L8364" s="165">
        <f t="shared" si="398"/>
        <v>0</v>
      </c>
      <c r="M8364" s="172">
        <v>127</v>
      </c>
      <c r="N8364" s="172">
        <v>64</v>
      </c>
      <c r="O8364" s="167" t="s">
        <v>133</v>
      </c>
      <c r="P8364" s="260" t="e">
        <f t="shared" si="396"/>
        <v>#NUM!</v>
      </c>
      <c r="S8364" s="272"/>
    </row>
    <row r="8365" spans="1:19">
      <c r="A8365" s="161" t="s">
        <v>9597</v>
      </c>
      <c r="C8365" s="161" t="s">
        <v>133</v>
      </c>
      <c r="F8365" s="163" t="s">
        <v>133</v>
      </c>
      <c r="G8365" s="266" t="s">
        <v>133</v>
      </c>
      <c r="H8365" s="163" t="s">
        <v>133</v>
      </c>
      <c r="I8365" s="163" t="s">
        <v>133</v>
      </c>
      <c r="J8365" s="163" t="s">
        <v>133</v>
      </c>
      <c r="K8365" s="164">
        <f t="shared" si="397"/>
        <v>0</v>
      </c>
      <c r="L8365" s="165">
        <f t="shared" si="398"/>
        <v>0</v>
      </c>
      <c r="M8365" s="172">
        <v>127</v>
      </c>
      <c r="N8365" s="172">
        <v>64</v>
      </c>
      <c r="O8365" s="167" t="s">
        <v>133</v>
      </c>
      <c r="P8365" s="260" t="e">
        <f t="shared" si="396"/>
        <v>#NUM!</v>
      </c>
      <c r="S8365" s="272"/>
    </row>
    <row r="8366" spans="1:19">
      <c r="A8366" s="161" t="s">
        <v>9598</v>
      </c>
      <c r="C8366" s="161" t="s">
        <v>133</v>
      </c>
      <c r="F8366" s="163" t="s">
        <v>133</v>
      </c>
      <c r="G8366" s="266" t="s">
        <v>133</v>
      </c>
      <c r="H8366" s="163" t="s">
        <v>133</v>
      </c>
      <c r="I8366" s="163" t="s">
        <v>133</v>
      </c>
      <c r="J8366" s="163" t="s">
        <v>133</v>
      </c>
      <c r="K8366" s="164">
        <f t="shared" si="397"/>
        <v>0</v>
      </c>
      <c r="L8366" s="165">
        <f t="shared" si="398"/>
        <v>0</v>
      </c>
      <c r="M8366" s="172">
        <v>127</v>
      </c>
      <c r="N8366" s="172">
        <v>64</v>
      </c>
      <c r="O8366" s="167" t="s">
        <v>133</v>
      </c>
      <c r="P8366" s="260" t="e">
        <f t="shared" si="396"/>
        <v>#NUM!</v>
      </c>
      <c r="S8366" s="272"/>
    </row>
    <row r="8367" spans="1:19">
      <c r="A8367" s="161" t="s">
        <v>9599</v>
      </c>
      <c r="C8367" s="161" t="s">
        <v>133</v>
      </c>
      <c r="F8367" s="163" t="s">
        <v>133</v>
      </c>
      <c r="G8367" s="266" t="s">
        <v>133</v>
      </c>
      <c r="H8367" s="163" t="s">
        <v>133</v>
      </c>
      <c r="I8367" s="163" t="s">
        <v>133</v>
      </c>
      <c r="J8367" s="163" t="s">
        <v>133</v>
      </c>
      <c r="K8367" s="164">
        <f t="shared" si="397"/>
        <v>0</v>
      </c>
      <c r="L8367" s="165">
        <f t="shared" si="398"/>
        <v>0</v>
      </c>
      <c r="M8367" s="172">
        <v>127</v>
      </c>
      <c r="N8367" s="172">
        <v>64</v>
      </c>
      <c r="O8367" s="167" t="s">
        <v>133</v>
      </c>
      <c r="P8367" s="260" t="e">
        <f t="shared" si="396"/>
        <v>#NUM!</v>
      </c>
      <c r="S8367" s="272"/>
    </row>
    <row r="8368" spans="1:19">
      <c r="A8368" s="161" t="s">
        <v>9600</v>
      </c>
      <c r="C8368" s="161" t="s">
        <v>133</v>
      </c>
      <c r="F8368" s="163" t="s">
        <v>133</v>
      </c>
      <c r="G8368" s="266" t="s">
        <v>133</v>
      </c>
      <c r="H8368" s="163" t="s">
        <v>133</v>
      </c>
      <c r="I8368" s="163" t="s">
        <v>133</v>
      </c>
      <c r="J8368" s="163" t="s">
        <v>133</v>
      </c>
      <c r="K8368" s="164">
        <f t="shared" si="397"/>
        <v>0</v>
      </c>
      <c r="L8368" s="165">
        <f t="shared" si="398"/>
        <v>0</v>
      </c>
      <c r="M8368" s="172">
        <v>127</v>
      </c>
      <c r="N8368" s="172">
        <v>64</v>
      </c>
      <c r="O8368" s="167" t="s">
        <v>133</v>
      </c>
      <c r="P8368" s="260" t="e">
        <f t="shared" si="396"/>
        <v>#NUM!</v>
      </c>
      <c r="S8368" s="272"/>
    </row>
    <row r="8369" spans="1:19">
      <c r="A8369" s="161" t="s">
        <v>9601</v>
      </c>
      <c r="C8369" s="161" t="s">
        <v>133</v>
      </c>
      <c r="F8369" s="163" t="s">
        <v>133</v>
      </c>
      <c r="G8369" s="266" t="s">
        <v>133</v>
      </c>
      <c r="H8369" s="163" t="s">
        <v>133</v>
      </c>
      <c r="I8369" s="163" t="s">
        <v>133</v>
      </c>
      <c r="J8369" s="163" t="s">
        <v>133</v>
      </c>
      <c r="K8369" s="164">
        <f t="shared" si="397"/>
        <v>0</v>
      </c>
      <c r="L8369" s="165">
        <f t="shared" si="398"/>
        <v>0</v>
      </c>
      <c r="M8369" s="172">
        <v>127</v>
      </c>
      <c r="N8369" s="172">
        <v>64</v>
      </c>
      <c r="O8369" s="167" t="s">
        <v>133</v>
      </c>
      <c r="P8369" s="260" t="e">
        <f t="shared" si="396"/>
        <v>#NUM!</v>
      </c>
      <c r="S8369" s="272"/>
    </row>
    <row r="8370" spans="1:19">
      <c r="A8370" s="161" t="s">
        <v>9602</v>
      </c>
      <c r="C8370" s="161" t="s">
        <v>133</v>
      </c>
      <c r="F8370" s="163" t="s">
        <v>133</v>
      </c>
      <c r="G8370" s="266" t="s">
        <v>133</v>
      </c>
      <c r="H8370" s="163" t="s">
        <v>133</v>
      </c>
      <c r="I8370" s="163" t="s">
        <v>133</v>
      </c>
      <c r="J8370" s="163" t="s">
        <v>133</v>
      </c>
      <c r="K8370" s="164">
        <f t="shared" si="397"/>
        <v>0</v>
      </c>
      <c r="L8370" s="165">
        <f t="shared" si="398"/>
        <v>0</v>
      </c>
      <c r="M8370" s="172">
        <v>127</v>
      </c>
      <c r="N8370" s="172">
        <v>64</v>
      </c>
      <c r="O8370" s="167" t="s">
        <v>133</v>
      </c>
      <c r="P8370" s="260" t="e">
        <f t="shared" si="396"/>
        <v>#NUM!</v>
      </c>
      <c r="S8370" s="272"/>
    </row>
    <row r="8371" spans="1:19">
      <c r="A8371" s="161" t="s">
        <v>9603</v>
      </c>
      <c r="C8371" s="161" t="s">
        <v>133</v>
      </c>
      <c r="F8371" s="163" t="s">
        <v>133</v>
      </c>
      <c r="G8371" s="266" t="s">
        <v>133</v>
      </c>
      <c r="H8371" s="163" t="s">
        <v>133</v>
      </c>
      <c r="I8371" s="163" t="s">
        <v>133</v>
      </c>
      <c r="J8371" s="163" t="s">
        <v>133</v>
      </c>
      <c r="K8371" s="164">
        <f t="shared" si="397"/>
        <v>0</v>
      </c>
      <c r="L8371" s="165">
        <f t="shared" si="398"/>
        <v>0</v>
      </c>
      <c r="M8371" s="172">
        <v>127</v>
      </c>
      <c r="N8371" s="172">
        <v>64</v>
      </c>
      <c r="O8371" s="167" t="s">
        <v>133</v>
      </c>
      <c r="P8371" s="260" t="e">
        <f t="shared" si="396"/>
        <v>#NUM!</v>
      </c>
      <c r="S8371" s="272"/>
    </row>
    <row r="8372" spans="1:19">
      <c r="A8372" s="161" t="s">
        <v>9604</v>
      </c>
      <c r="C8372" s="161" t="s">
        <v>133</v>
      </c>
      <c r="F8372" s="163" t="s">
        <v>133</v>
      </c>
      <c r="G8372" s="266" t="s">
        <v>133</v>
      </c>
      <c r="H8372" s="163" t="s">
        <v>133</v>
      </c>
      <c r="I8372" s="163" t="s">
        <v>133</v>
      </c>
      <c r="J8372" s="163" t="s">
        <v>133</v>
      </c>
      <c r="K8372" s="164">
        <f t="shared" si="397"/>
        <v>0</v>
      </c>
      <c r="L8372" s="165">
        <f t="shared" si="398"/>
        <v>0</v>
      </c>
      <c r="M8372" s="172">
        <v>127</v>
      </c>
      <c r="N8372" s="172">
        <v>64</v>
      </c>
      <c r="O8372" s="167" t="s">
        <v>133</v>
      </c>
      <c r="P8372" s="260" t="e">
        <f t="shared" si="396"/>
        <v>#NUM!</v>
      </c>
      <c r="S8372" s="272"/>
    </row>
    <row r="8373" spans="1:19">
      <c r="A8373" s="161" t="s">
        <v>9605</v>
      </c>
      <c r="C8373" s="161" t="s">
        <v>133</v>
      </c>
      <c r="F8373" s="163" t="s">
        <v>133</v>
      </c>
      <c r="G8373" s="266" t="s">
        <v>133</v>
      </c>
      <c r="H8373" s="163" t="s">
        <v>133</v>
      </c>
      <c r="I8373" s="163" t="s">
        <v>133</v>
      </c>
      <c r="J8373" s="163" t="s">
        <v>133</v>
      </c>
      <c r="K8373" s="164">
        <f t="shared" si="397"/>
        <v>0</v>
      </c>
      <c r="L8373" s="165">
        <f t="shared" si="398"/>
        <v>0</v>
      </c>
      <c r="M8373" s="172">
        <v>127</v>
      </c>
      <c r="N8373" s="172">
        <v>64</v>
      </c>
      <c r="O8373" s="167" t="s">
        <v>133</v>
      </c>
      <c r="P8373" s="260" t="e">
        <f t="shared" si="396"/>
        <v>#NUM!</v>
      </c>
      <c r="S8373" s="272"/>
    </row>
    <row r="8374" spans="1:19">
      <c r="A8374" s="161" t="s">
        <v>9606</v>
      </c>
      <c r="C8374" s="161" t="s">
        <v>133</v>
      </c>
      <c r="F8374" s="163" t="s">
        <v>133</v>
      </c>
      <c r="G8374" s="266" t="s">
        <v>133</v>
      </c>
      <c r="H8374" s="163" t="s">
        <v>133</v>
      </c>
      <c r="I8374" s="163" t="s">
        <v>133</v>
      </c>
      <c r="J8374" s="163" t="s">
        <v>133</v>
      </c>
      <c r="K8374" s="164">
        <f t="shared" si="397"/>
        <v>0</v>
      </c>
      <c r="L8374" s="165">
        <f t="shared" si="398"/>
        <v>0</v>
      </c>
      <c r="M8374" s="172">
        <v>127</v>
      </c>
      <c r="N8374" s="172">
        <v>64</v>
      </c>
      <c r="O8374" s="167" t="s">
        <v>133</v>
      </c>
      <c r="P8374" s="260" t="e">
        <f t="shared" si="396"/>
        <v>#NUM!</v>
      </c>
      <c r="S8374" s="272"/>
    </row>
    <row r="8375" spans="1:19">
      <c r="A8375" s="161" t="s">
        <v>9607</v>
      </c>
      <c r="C8375" s="161" t="s">
        <v>133</v>
      </c>
      <c r="F8375" s="163" t="s">
        <v>133</v>
      </c>
      <c r="G8375" s="266" t="s">
        <v>133</v>
      </c>
      <c r="H8375" s="163" t="s">
        <v>133</v>
      </c>
      <c r="I8375" s="163" t="s">
        <v>133</v>
      </c>
      <c r="J8375" s="163" t="s">
        <v>133</v>
      </c>
      <c r="K8375" s="164">
        <f t="shared" si="397"/>
        <v>0</v>
      </c>
      <c r="L8375" s="165">
        <f t="shared" si="398"/>
        <v>0</v>
      </c>
      <c r="M8375" s="172">
        <v>127</v>
      </c>
      <c r="N8375" s="172">
        <v>64</v>
      </c>
      <c r="O8375" s="167" t="s">
        <v>133</v>
      </c>
      <c r="P8375" s="260" t="e">
        <f t="shared" si="396"/>
        <v>#NUM!</v>
      </c>
      <c r="S8375" s="272"/>
    </row>
    <row r="8376" spans="1:19">
      <c r="A8376" s="161" t="s">
        <v>9608</v>
      </c>
      <c r="C8376" s="161" t="s">
        <v>133</v>
      </c>
      <c r="F8376" s="163" t="s">
        <v>133</v>
      </c>
      <c r="G8376" s="266" t="s">
        <v>133</v>
      </c>
      <c r="H8376" s="163" t="s">
        <v>133</v>
      </c>
      <c r="I8376" s="163" t="s">
        <v>133</v>
      </c>
      <c r="J8376" s="163" t="s">
        <v>133</v>
      </c>
      <c r="K8376" s="164">
        <f t="shared" si="397"/>
        <v>0</v>
      </c>
      <c r="L8376" s="165">
        <f t="shared" si="398"/>
        <v>0</v>
      </c>
      <c r="M8376" s="172">
        <v>127</v>
      </c>
      <c r="N8376" s="172">
        <v>64</v>
      </c>
      <c r="O8376" s="167" t="s">
        <v>133</v>
      </c>
      <c r="P8376" s="260" t="e">
        <f t="shared" si="396"/>
        <v>#NUM!</v>
      </c>
      <c r="S8376" s="272"/>
    </row>
    <row r="8377" spans="1:19">
      <c r="A8377" s="161" t="s">
        <v>9609</v>
      </c>
      <c r="C8377" s="161" t="s">
        <v>133</v>
      </c>
      <c r="F8377" s="163" t="s">
        <v>133</v>
      </c>
      <c r="G8377" s="266" t="s">
        <v>133</v>
      </c>
      <c r="H8377" s="163" t="s">
        <v>133</v>
      </c>
      <c r="I8377" s="163" t="s">
        <v>133</v>
      </c>
      <c r="J8377" s="163" t="s">
        <v>133</v>
      </c>
      <c r="K8377" s="164">
        <f t="shared" si="397"/>
        <v>0</v>
      </c>
      <c r="L8377" s="165">
        <f t="shared" si="398"/>
        <v>0</v>
      </c>
      <c r="M8377" s="172">
        <v>127</v>
      </c>
      <c r="N8377" s="172">
        <v>64</v>
      </c>
      <c r="O8377" s="167" t="s">
        <v>133</v>
      </c>
      <c r="P8377" s="260" t="e">
        <f t="shared" si="396"/>
        <v>#NUM!</v>
      </c>
      <c r="S8377" s="272"/>
    </row>
    <row r="8378" spans="1:19">
      <c r="A8378" s="161" t="s">
        <v>9610</v>
      </c>
      <c r="C8378" s="161" t="s">
        <v>133</v>
      </c>
      <c r="F8378" s="163" t="s">
        <v>133</v>
      </c>
      <c r="G8378" s="266" t="s">
        <v>133</v>
      </c>
      <c r="H8378" s="163" t="s">
        <v>133</v>
      </c>
      <c r="I8378" s="163" t="s">
        <v>133</v>
      </c>
      <c r="J8378" s="163" t="s">
        <v>133</v>
      </c>
      <c r="K8378" s="164">
        <f t="shared" si="397"/>
        <v>0</v>
      </c>
      <c r="L8378" s="165">
        <f t="shared" si="398"/>
        <v>0</v>
      </c>
      <c r="M8378" s="172">
        <v>127</v>
      </c>
      <c r="N8378" s="172">
        <v>64</v>
      </c>
      <c r="O8378" s="167" t="s">
        <v>133</v>
      </c>
      <c r="P8378" s="260" t="e">
        <f t="shared" si="396"/>
        <v>#NUM!</v>
      </c>
      <c r="S8378" s="272"/>
    </row>
    <row r="8379" spans="1:19">
      <c r="A8379" s="161" t="s">
        <v>9611</v>
      </c>
      <c r="C8379" s="161" t="s">
        <v>133</v>
      </c>
      <c r="F8379" s="163" t="s">
        <v>133</v>
      </c>
      <c r="G8379" s="266" t="s">
        <v>133</v>
      </c>
      <c r="H8379" s="163" t="s">
        <v>133</v>
      </c>
      <c r="I8379" s="163" t="s">
        <v>133</v>
      </c>
      <c r="J8379" s="163" t="s">
        <v>133</v>
      </c>
      <c r="K8379" s="164">
        <f t="shared" si="397"/>
        <v>0</v>
      </c>
      <c r="L8379" s="165">
        <f t="shared" si="398"/>
        <v>0</v>
      </c>
      <c r="M8379" s="172">
        <v>127</v>
      </c>
      <c r="N8379" s="172">
        <v>64</v>
      </c>
      <c r="O8379" s="167" t="s">
        <v>133</v>
      </c>
      <c r="P8379" s="260" t="e">
        <f t="shared" si="396"/>
        <v>#NUM!</v>
      </c>
      <c r="S8379" s="272"/>
    </row>
    <row r="8380" spans="1:19">
      <c r="A8380" s="161" t="s">
        <v>9612</v>
      </c>
      <c r="C8380" s="161" t="s">
        <v>133</v>
      </c>
      <c r="F8380" s="163" t="s">
        <v>133</v>
      </c>
      <c r="G8380" s="266" t="s">
        <v>133</v>
      </c>
      <c r="H8380" s="163" t="s">
        <v>133</v>
      </c>
      <c r="I8380" s="163" t="s">
        <v>133</v>
      </c>
      <c r="J8380" s="163" t="s">
        <v>133</v>
      </c>
      <c r="K8380" s="164">
        <f t="shared" si="397"/>
        <v>0</v>
      </c>
      <c r="L8380" s="165">
        <f t="shared" si="398"/>
        <v>0</v>
      </c>
      <c r="M8380" s="172">
        <v>127</v>
      </c>
      <c r="N8380" s="172">
        <v>64</v>
      </c>
      <c r="O8380" s="167" t="s">
        <v>133</v>
      </c>
      <c r="P8380" s="260" t="e">
        <f t="shared" si="396"/>
        <v>#NUM!</v>
      </c>
      <c r="S8380" s="272"/>
    </row>
    <row r="8381" spans="1:19">
      <c r="A8381" s="161" t="s">
        <v>9613</v>
      </c>
      <c r="C8381" s="161" t="s">
        <v>133</v>
      </c>
      <c r="F8381" s="163" t="s">
        <v>133</v>
      </c>
      <c r="G8381" s="266" t="s">
        <v>133</v>
      </c>
      <c r="H8381" s="163" t="s">
        <v>133</v>
      </c>
      <c r="I8381" s="163" t="s">
        <v>133</v>
      </c>
      <c r="J8381" s="163" t="s">
        <v>133</v>
      </c>
      <c r="K8381" s="164">
        <f t="shared" si="397"/>
        <v>0</v>
      </c>
      <c r="L8381" s="165">
        <f t="shared" si="398"/>
        <v>0</v>
      </c>
      <c r="M8381" s="172">
        <v>127</v>
      </c>
      <c r="N8381" s="172">
        <v>64</v>
      </c>
      <c r="O8381" s="167" t="s">
        <v>133</v>
      </c>
      <c r="P8381" s="260" t="e">
        <f t="shared" si="396"/>
        <v>#NUM!</v>
      </c>
      <c r="S8381" s="272"/>
    </row>
    <row r="8382" spans="1:19">
      <c r="A8382" s="161" t="s">
        <v>9614</v>
      </c>
      <c r="C8382" s="161" t="s">
        <v>133</v>
      </c>
      <c r="F8382" s="163" t="s">
        <v>133</v>
      </c>
      <c r="G8382" s="266" t="s">
        <v>133</v>
      </c>
      <c r="H8382" s="163" t="s">
        <v>133</v>
      </c>
      <c r="I8382" s="163" t="s">
        <v>133</v>
      </c>
      <c r="J8382" s="163" t="s">
        <v>133</v>
      </c>
      <c r="K8382" s="164">
        <f t="shared" si="397"/>
        <v>0</v>
      </c>
      <c r="L8382" s="165">
        <f t="shared" si="398"/>
        <v>0</v>
      </c>
      <c r="M8382" s="172">
        <v>127</v>
      </c>
      <c r="N8382" s="172">
        <v>64</v>
      </c>
      <c r="O8382" s="167" t="s">
        <v>133</v>
      </c>
      <c r="P8382" s="260" t="e">
        <f t="shared" si="396"/>
        <v>#NUM!</v>
      </c>
      <c r="S8382" s="272"/>
    </row>
    <row r="8383" spans="1:19">
      <c r="A8383" s="161" t="s">
        <v>9615</v>
      </c>
      <c r="C8383" s="161" t="s">
        <v>133</v>
      </c>
      <c r="F8383" s="163" t="s">
        <v>133</v>
      </c>
      <c r="G8383" s="266" t="s">
        <v>133</v>
      </c>
      <c r="H8383" s="163" t="s">
        <v>133</v>
      </c>
      <c r="I8383" s="163" t="s">
        <v>133</v>
      </c>
      <c r="J8383" s="163" t="s">
        <v>133</v>
      </c>
      <c r="K8383" s="164">
        <f t="shared" si="397"/>
        <v>0</v>
      </c>
      <c r="L8383" s="165">
        <f t="shared" si="398"/>
        <v>0</v>
      </c>
      <c r="M8383" s="172">
        <v>127</v>
      </c>
      <c r="N8383" s="172">
        <v>64</v>
      </c>
      <c r="O8383" s="167" t="s">
        <v>133</v>
      </c>
      <c r="P8383" s="260" t="e">
        <f t="shared" si="396"/>
        <v>#NUM!</v>
      </c>
      <c r="S8383" s="272"/>
    </row>
    <row r="8384" spans="1:19">
      <c r="A8384" s="161" t="s">
        <v>9616</v>
      </c>
      <c r="C8384" s="161" t="s">
        <v>133</v>
      </c>
      <c r="F8384" s="163" t="s">
        <v>133</v>
      </c>
      <c r="G8384" s="266" t="s">
        <v>133</v>
      </c>
      <c r="H8384" s="163" t="s">
        <v>133</v>
      </c>
      <c r="I8384" s="163" t="s">
        <v>133</v>
      </c>
      <c r="J8384" s="163" t="s">
        <v>133</v>
      </c>
      <c r="K8384" s="164">
        <f t="shared" si="397"/>
        <v>0</v>
      </c>
      <c r="L8384" s="165">
        <f t="shared" si="398"/>
        <v>0</v>
      </c>
      <c r="M8384" s="172">
        <v>127</v>
      </c>
      <c r="N8384" s="172">
        <v>64</v>
      </c>
      <c r="O8384" s="167" t="s">
        <v>133</v>
      </c>
      <c r="P8384" s="260" t="e">
        <f t="shared" si="396"/>
        <v>#NUM!</v>
      </c>
      <c r="S8384" s="272"/>
    </row>
    <row r="8385" spans="1:19">
      <c r="A8385" s="161" t="s">
        <v>9617</v>
      </c>
      <c r="C8385" s="161" t="s">
        <v>133</v>
      </c>
      <c r="F8385" s="163" t="s">
        <v>133</v>
      </c>
      <c r="G8385" s="266" t="s">
        <v>133</v>
      </c>
      <c r="H8385" s="163" t="s">
        <v>133</v>
      </c>
      <c r="I8385" s="163" t="s">
        <v>133</v>
      </c>
      <c r="J8385" s="163" t="s">
        <v>133</v>
      </c>
      <c r="K8385" s="164">
        <f t="shared" si="397"/>
        <v>0</v>
      </c>
      <c r="L8385" s="165">
        <f t="shared" si="398"/>
        <v>0</v>
      </c>
      <c r="M8385" s="172">
        <v>127</v>
      </c>
      <c r="N8385" s="172">
        <v>64</v>
      </c>
      <c r="O8385" s="167" t="s">
        <v>133</v>
      </c>
      <c r="P8385" s="260" t="e">
        <f t="shared" si="396"/>
        <v>#NUM!</v>
      </c>
      <c r="S8385" s="272"/>
    </row>
    <row r="8386" spans="1:19">
      <c r="A8386" s="161" t="s">
        <v>9618</v>
      </c>
      <c r="C8386" s="161" t="s">
        <v>133</v>
      </c>
      <c r="F8386" s="163" t="s">
        <v>133</v>
      </c>
      <c r="G8386" s="266" t="s">
        <v>133</v>
      </c>
      <c r="H8386" s="163" t="s">
        <v>133</v>
      </c>
      <c r="I8386" s="163" t="s">
        <v>133</v>
      </c>
      <c r="J8386" s="163" t="s">
        <v>133</v>
      </c>
      <c r="K8386" s="164">
        <f t="shared" si="397"/>
        <v>0</v>
      </c>
      <c r="L8386" s="165">
        <f t="shared" si="398"/>
        <v>0</v>
      </c>
      <c r="M8386" s="172">
        <v>127</v>
      </c>
      <c r="N8386" s="172">
        <v>64</v>
      </c>
      <c r="O8386" s="167" t="s">
        <v>133</v>
      </c>
      <c r="P8386" s="260" t="e">
        <f t="shared" si="396"/>
        <v>#NUM!</v>
      </c>
      <c r="S8386" s="272"/>
    </row>
    <row r="8387" spans="1:19">
      <c r="A8387" s="161" t="s">
        <v>9619</v>
      </c>
      <c r="C8387" s="161" t="s">
        <v>133</v>
      </c>
      <c r="F8387" s="163" t="s">
        <v>133</v>
      </c>
      <c r="G8387" s="266" t="s">
        <v>133</v>
      </c>
      <c r="H8387" s="163" t="s">
        <v>133</v>
      </c>
      <c r="I8387" s="163" t="s">
        <v>133</v>
      </c>
      <c r="J8387" s="163" t="s">
        <v>133</v>
      </c>
      <c r="K8387" s="164">
        <f t="shared" si="397"/>
        <v>0</v>
      </c>
      <c r="L8387" s="165">
        <f t="shared" si="398"/>
        <v>0</v>
      </c>
      <c r="M8387" s="172">
        <v>127</v>
      </c>
      <c r="N8387" s="172">
        <v>64</v>
      </c>
      <c r="O8387" s="167" t="s">
        <v>133</v>
      </c>
      <c r="P8387" s="260" t="e">
        <f t="shared" si="396"/>
        <v>#NUM!</v>
      </c>
      <c r="S8387" s="272"/>
    </row>
    <row r="8388" spans="1:19">
      <c r="A8388" s="161" t="s">
        <v>9620</v>
      </c>
      <c r="C8388" s="161" t="s">
        <v>133</v>
      </c>
      <c r="F8388" s="163" t="s">
        <v>133</v>
      </c>
      <c r="G8388" s="266" t="s">
        <v>133</v>
      </c>
      <c r="H8388" s="163" t="s">
        <v>133</v>
      </c>
      <c r="I8388" s="163" t="s">
        <v>133</v>
      </c>
      <c r="J8388" s="163" t="s">
        <v>133</v>
      </c>
      <c r="K8388" s="164">
        <f t="shared" si="397"/>
        <v>0</v>
      </c>
      <c r="L8388" s="165">
        <f t="shared" si="398"/>
        <v>0</v>
      </c>
      <c r="M8388" s="172">
        <v>127</v>
      </c>
      <c r="N8388" s="172">
        <v>64</v>
      </c>
      <c r="O8388" s="167" t="s">
        <v>133</v>
      </c>
      <c r="P8388" s="260" t="e">
        <f t="shared" si="396"/>
        <v>#NUM!</v>
      </c>
      <c r="S8388" s="272"/>
    </row>
    <row r="8389" spans="1:19">
      <c r="A8389" s="161" t="s">
        <v>9621</v>
      </c>
      <c r="C8389" s="161" t="s">
        <v>133</v>
      </c>
      <c r="F8389" s="163" t="s">
        <v>133</v>
      </c>
      <c r="G8389" s="266" t="s">
        <v>133</v>
      </c>
      <c r="H8389" s="163" t="s">
        <v>133</v>
      </c>
      <c r="I8389" s="163" t="s">
        <v>133</v>
      </c>
      <c r="J8389" s="163" t="s">
        <v>133</v>
      </c>
      <c r="K8389" s="164">
        <f t="shared" si="397"/>
        <v>0</v>
      </c>
      <c r="L8389" s="165">
        <f t="shared" si="398"/>
        <v>0</v>
      </c>
      <c r="M8389" s="172">
        <v>127</v>
      </c>
      <c r="N8389" s="172">
        <v>64</v>
      </c>
      <c r="O8389" s="167" t="s">
        <v>133</v>
      </c>
      <c r="P8389" s="260" t="e">
        <f t="shared" si="396"/>
        <v>#NUM!</v>
      </c>
      <c r="S8389" s="272"/>
    </row>
    <row r="8390" spans="1:19">
      <c r="A8390" s="161" t="s">
        <v>9622</v>
      </c>
      <c r="C8390" s="161" t="s">
        <v>133</v>
      </c>
      <c r="F8390" s="163" t="s">
        <v>133</v>
      </c>
      <c r="G8390" s="266" t="s">
        <v>133</v>
      </c>
      <c r="H8390" s="163" t="s">
        <v>133</v>
      </c>
      <c r="I8390" s="163" t="s">
        <v>133</v>
      </c>
      <c r="J8390" s="163" t="s">
        <v>133</v>
      </c>
      <c r="K8390" s="164">
        <f t="shared" si="397"/>
        <v>0</v>
      </c>
      <c r="L8390" s="165">
        <f t="shared" si="398"/>
        <v>0</v>
      </c>
      <c r="M8390" s="172">
        <v>127</v>
      </c>
      <c r="N8390" s="172">
        <v>64</v>
      </c>
      <c r="O8390" s="167" t="s">
        <v>133</v>
      </c>
      <c r="P8390" s="260" t="e">
        <f t="shared" si="396"/>
        <v>#NUM!</v>
      </c>
      <c r="S8390" s="272"/>
    </row>
    <row r="8391" spans="1:19">
      <c r="A8391" s="161" t="s">
        <v>9623</v>
      </c>
      <c r="C8391" s="161" t="s">
        <v>133</v>
      </c>
      <c r="F8391" s="163" t="s">
        <v>133</v>
      </c>
      <c r="G8391" s="266" t="s">
        <v>133</v>
      </c>
      <c r="H8391" s="163" t="s">
        <v>133</v>
      </c>
      <c r="I8391" s="163" t="s">
        <v>133</v>
      </c>
      <c r="J8391" s="163" t="s">
        <v>133</v>
      </c>
      <c r="K8391" s="164">
        <f t="shared" si="397"/>
        <v>0</v>
      </c>
      <c r="L8391" s="165">
        <f t="shared" si="398"/>
        <v>0</v>
      </c>
      <c r="M8391" s="172">
        <v>127</v>
      </c>
      <c r="N8391" s="172">
        <v>64</v>
      </c>
      <c r="O8391" s="167" t="s">
        <v>133</v>
      </c>
      <c r="P8391" s="260" t="e">
        <f t="shared" si="396"/>
        <v>#NUM!</v>
      </c>
      <c r="S8391" s="272"/>
    </row>
    <row r="8392" spans="1:19">
      <c r="A8392" s="161" t="s">
        <v>9624</v>
      </c>
      <c r="C8392" s="161" t="s">
        <v>133</v>
      </c>
      <c r="F8392" s="163" t="s">
        <v>133</v>
      </c>
      <c r="G8392" s="266" t="s">
        <v>133</v>
      </c>
      <c r="H8392" s="163" t="s">
        <v>133</v>
      </c>
      <c r="I8392" s="163" t="s">
        <v>133</v>
      </c>
      <c r="J8392" s="163" t="s">
        <v>133</v>
      </c>
      <c r="K8392" s="164">
        <f t="shared" si="397"/>
        <v>0</v>
      </c>
      <c r="L8392" s="165">
        <f t="shared" si="398"/>
        <v>0</v>
      </c>
      <c r="M8392" s="172">
        <v>127</v>
      </c>
      <c r="N8392" s="172">
        <v>64</v>
      </c>
      <c r="O8392" s="167" t="s">
        <v>133</v>
      </c>
      <c r="P8392" s="260" t="e">
        <f t="shared" si="396"/>
        <v>#NUM!</v>
      </c>
      <c r="S8392" s="272"/>
    </row>
    <row r="8393" spans="1:19">
      <c r="A8393" s="161" t="s">
        <v>9625</v>
      </c>
      <c r="C8393" s="161" t="s">
        <v>133</v>
      </c>
      <c r="F8393" s="163" t="s">
        <v>133</v>
      </c>
      <c r="G8393" s="266" t="s">
        <v>133</v>
      </c>
      <c r="H8393" s="163" t="s">
        <v>133</v>
      </c>
      <c r="I8393" s="163" t="s">
        <v>133</v>
      </c>
      <c r="J8393" s="163" t="s">
        <v>133</v>
      </c>
      <c r="K8393" s="164">
        <f t="shared" si="397"/>
        <v>0</v>
      </c>
      <c r="L8393" s="165">
        <f t="shared" si="398"/>
        <v>0</v>
      </c>
      <c r="M8393" s="172">
        <v>127</v>
      </c>
      <c r="N8393" s="172">
        <v>64</v>
      </c>
      <c r="O8393" s="167" t="s">
        <v>133</v>
      </c>
      <c r="P8393" s="260" t="e">
        <f t="shared" si="396"/>
        <v>#NUM!</v>
      </c>
      <c r="S8393" s="272"/>
    </row>
    <row r="8394" spans="1:19">
      <c r="A8394" s="161" t="s">
        <v>9626</v>
      </c>
      <c r="C8394" s="161" t="s">
        <v>133</v>
      </c>
      <c r="F8394" s="163" t="s">
        <v>133</v>
      </c>
      <c r="G8394" s="266" t="s">
        <v>133</v>
      </c>
      <c r="H8394" s="163" t="s">
        <v>133</v>
      </c>
      <c r="I8394" s="163" t="s">
        <v>133</v>
      </c>
      <c r="J8394" s="163" t="s">
        <v>133</v>
      </c>
      <c r="K8394" s="164">
        <f t="shared" si="397"/>
        <v>0</v>
      </c>
      <c r="L8394" s="165">
        <f t="shared" si="398"/>
        <v>0</v>
      </c>
      <c r="M8394" s="172">
        <v>127</v>
      </c>
      <c r="N8394" s="172">
        <v>64</v>
      </c>
      <c r="O8394" s="167" t="s">
        <v>133</v>
      </c>
      <c r="P8394" s="260" t="e">
        <f t="shared" si="396"/>
        <v>#NUM!</v>
      </c>
      <c r="S8394" s="272"/>
    </row>
    <row r="8395" spans="1:19">
      <c r="A8395" s="161" t="s">
        <v>9627</v>
      </c>
      <c r="C8395" s="161" t="s">
        <v>133</v>
      </c>
      <c r="F8395" s="163" t="s">
        <v>133</v>
      </c>
      <c r="G8395" s="266" t="s">
        <v>133</v>
      </c>
      <c r="H8395" s="163" t="s">
        <v>133</v>
      </c>
      <c r="I8395" s="163" t="s">
        <v>133</v>
      </c>
      <c r="J8395" s="163" t="s">
        <v>133</v>
      </c>
      <c r="K8395" s="164">
        <f t="shared" si="397"/>
        <v>0</v>
      </c>
      <c r="L8395" s="165">
        <f t="shared" si="398"/>
        <v>0</v>
      </c>
      <c r="M8395" s="172">
        <v>127</v>
      </c>
      <c r="N8395" s="172">
        <v>64</v>
      </c>
      <c r="O8395" s="167" t="s">
        <v>133</v>
      </c>
      <c r="P8395" s="260" t="e">
        <f t="shared" si="396"/>
        <v>#NUM!</v>
      </c>
      <c r="S8395" s="272"/>
    </row>
    <row r="8396" spans="1:19">
      <c r="A8396" s="161" t="s">
        <v>9628</v>
      </c>
      <c r="C8396" s="161" t="s">
        <v>133</v>
      </c>
      <c r="F8396" s="163" t="s">
        <v>133</v>
      </c>
      <c r="G8396" s="266" t="s">
        <v>133</v>
      </c>
      <c r="H8396" s="163" t="s">
        <v>133</v>
      </c>
      <c r="I8396" s="163" t="s">
        <v>133</v>
      </c>
      <c r="J8396" s="163" t="s">
        <v>133</v>
      </c>
      <c r="K8396" s="164">
        <f t="shared" si="397"/>
        <v>0</v>
      </c>
      <c r="L8396" s="165">
        <f t="shared" si="398"/>
        <v>0</v>
      </c>
      <c r="M8396" s="172">
        <v>127</v>
      </c>
      <c r="N8396" s="172">
        <v>64</v>
      </c>
      <c r="O8396" s="167" t="s">
        <v>133</v>
      </c>
      <c r="P8396" s="260" t="e">
        <f t="shared" si="396"/>
        <v>#NUM!</v>
      </c>
      <c r="S8396" s="272"/>
    </row>
    <row r="8397" spans="1:19">
      <c r="A8397" s="161" t="s">
        <v>9629</v>
      </c>
      <c r="C8397" s="161" t="s">
        <v>133</v>
      </c>
      <c r="F8397" s="163" t="s">
        <v>133</v>
      </c>
      <c r="G8397" s="266" t="s">
        <v>133</v>
      </c>
      <c r="H8397" s="163" t="s">
        <v>133</v>
      </c>
      <c r="I8397" s="163" t="s">
        <v>133</v>
      </c>
      <c r="J8397" s="163" t="s">
        <v>133</v>
      </c>
      <c r="K8397" s="164">
        <f t="shared" si="397"/>
        <v>0</v>
      </c>
      <c r="L8397" s="165">
        <f t="shared" si="398"/>
        <v>0</v>
      </c>
      <c r="M8397" s="172">
        <v>127</v>
      </c>
      <c r="N8397" s="172">
        <v>64</v>
      </c>
      <c r="O8397" s="167" t="s">
        <v>133</v>
      </c>
      <c r="P8397" s="260" t="e">
        <f t="shared" si="396"/>
        <v>#NUM!</v>
      </c>
      <c r="S8397" s="272"/>
    </row>
    <row r="8398" spans="1:19">
      <c r="A8398" s="161" t="s">
        <v>9630</v>
      </c>
      <c r="C8398" s="161" t="s">
        <v>133</v>
      </c>
      <c r="F8398" s="163" t="s">
        <v>133</v>
      </c>
      <c r="G8398" s="266" t="s">
        <v>133</v>
      </c>
      <c r="H8398" s="163" t="s">
        <v>133</v>
      </c>
      <c r="I8398" s="163" t="s">
        <v>133</v>
      </c>
      <c r="J8398" s="163" t="s">
        <v>133</v>
      </c>
      <c r="K8398" s="164">
        <f t="shared" si="397"/>
        <v>0</v>
      </c>
      <c r="L8398" s="165">
        <f t="shared" si="398"/>
        <v>0</v>
      </c>
      <c r="M8398" s="172">
        <v>127</v>
      </c>
      <c r="N8398" s="172">
        <v>64</v>
      </c>
      <c r="O8398" s="167" t="s">
        <v>133</v>
      </c>
      <c r="P8398" s="260" t="e">
        <f t="shared" si="396"/>
        <v>#NUM!</v>
      </c>
      <c r="S8398" s="272"/>
    </row>
    <row r="8399" spans="1:19">
      <c r="A8399" s="161" t="s">
        <v>9631</v>
      </c>
      <c r="C8399" s="161" t="s">
        <v>133</v>
      </c>
      <c r="F8399" s="163" t="s">
        <v>133</v>
      </c>
      <c r="G8399" s="266" t="s">
        <v>133</v>
      </c>
      <c r="H8399" s="163" t="s">
        <v>133</v>
      </c>
      <c r="I8399" s="163" t="s">
        <v>133</v>
      </c>
      <c r="J8399" s="163" t="s">
        <v>133</v>
      </c>
      <c r="K8399" s="164">
        <f t="shared" si="397"/>
        <v>0</v>
      </c>
      <c r="L8399" s="165">
        <f t="shared" si="398"/>
        <v>0</v>
      </c>
      <c r="M8399" s="172">
        <v>127</v>
      </c>
      <c r="N8399" s="172">
        <v>64</v>
      </c>
      <c r="O8399" s="167" t="s">
        <v>133</v>
      </c>
      <c r="P8399" s="260" t="e">
        <f t="shared" ref="P8399:P8462" si="399">MEDIAN(Q8399:R8399)</f>
        <v>#NUM!</v>
      </c>
      <c r="S8399" s="272"/>
    </row>
    <row r="8400" spans="1:19">
      <c r="A8400" s="161" t="s">
        <v>9632</v>
      </c>
      <c r="C8400" s="161" t="s">
        <v>133</v>
      </c>
      <c r="F8400" s="163" t="s">
        <v>133</v>
      </c>
      <c r="G8400" s="266" t="s">
        <v>133</v>
      </c>
      <c r="H8400" s="163" t="s">
        <v>133</v>
      </c>
      <c r="I8400" s="163" t="s">
        <v>133</v>
      </c>
      <c r="J8400" s="163" t="s">
        <v>133</v>
      </c>
      <c r="K8400" s="164">
        <f t="shared" ref="K8400:K8463" si="400">IF(OR(D8400="n/a",D8400="nd"),0,D8400)+IF(OR(I8400="n/a",I8400="nd"),0,I8400)</f>
        <v>0</v>
      </c>
      <c r="L8400" s="165">
        <f t="shared" ref="L8400:L8463" si="401">SQRT(SUMSQ(IF(OR(E8400="n/a",E8400="nd"),0,E8400),IF(OR(F8400="n/a",F8400="nd"),0,F8400),IF(OR(J8400="n/a",J8400="nd"),0,J8400)))</f>
        <v>0</v>
      </c>
      <c r="M8400" s="172">
        <v>127</v>
      </c>
      <c r="N8400" s="172">
        <v>64</v>
      </c>
      <c r="O8400" s="167" t="s">
        <v>133</v>
      </c>
      <c r="P8400" s="260" t="e">
        <f t="shared" si="399"/>
        <v>#NUM!</v>
      </c>
      <c r="S8400" s="272"/>
    </row>
    <row r="8401" spans="1:19">
      <c r="A8401" s="161" t="s">
        <v>9633</v>
      </c>
      <c r="C8401" s="161" t="s">
        <v>133</v>
      </c>
      <c r="F8401" s="163" t="s">
        <v>133</v>
      </c>
      <c r="G8401" s="266" t="s">
        <v>133</v>
      </c>
      <c r="H8401" s="163" t="s">
        <v>133</v>
      </c>
      <c r="I8401" s="163" t="s">
        <v>133</v>
      </c>
      <c r="J8401" s="163" t="s">
        <v>133</v>
      </c>
      <c r="K8401" s="164">
        <f t="shared" si="400"/>
        <v>0</v>
      </c>
      <c r="L8401" s="165">
        <f t="shared" si="401"/>
        <v>0</v>
      </c>
      <c r="M8401" s="172">
        <v>127</v>
      </c>
      <c r="N8401" s="172">
        <v>64</v>
      </c>
      <c r="O8401" s="167" t="s">
        <v>133</v>
      </c>
      <c r="P8401" s="260" t="e">
        <f t="shared" si="399"/>
        <v>#NUM!</v>
      </c>
      <c r="S8401" s="272"/>
    </row>
    <row r="8402" spans="1:19">
      <c r="A8402" s="161" t="s">
        <v>9634</v>
      </c>
      <c r="C8402" s="161" t="s">
        <v>133</v>
      </c>
      <c r="F8402" s="163" t="s">
        <v>133</v>
      </c>
      <c r="G8402" s="266" t="s">
        <v>133</v>
      </c>
      <c r="H8402" s="163" t="s">
        <v>133</v>
      </c>
      <c r="I8402" s="163" t="s">
        <v>133</v>
      </c>
      <c r="J8402" s="163" t="s">
        <v>133</v>
      </c>
      <c r="K8402" s="164">
        <f t="shared" si="400"/>
        <v>0</v>
      </c>
      <c r="L8402" s="165">
        <f t="shared" si="401"/>
        <v>0</v>
      </c>
      <c r="M8402" s="172">
        <v>127</v>
      </c>
      <c r="N8402" s="172">
        <v>64</v>
      </c>
      <c r="O8402" s="167" t="s">
        <v>133</v>
      </c>
      <c r="P8402" s="260" t="e">
        <f t="shared" si="399"/>
        <v>#NUM!</v>
      </c>
      <c r="S8402" s="272"/>
    </row>
    <row r="8403" spans="1:19">
      <c r="A8403" s="161" t="s">
        <v>9635</v>
      </c>
      <c r="C8403" s="161" t="s">
        <v>133</v>
      </c>
      <c r="F8403" s="163" t="s">
        <v>133</v>
      </c>
      <c r="G8403" s="266" t="s">
        <v>133</v>
      </c>
      <c r="H8403" s="163" t="s">
        <v>133</v>
      </c>
      <c r="I8403" s="163" t="s">
        <v>133</v>
      </c>
      <c r="J8403" s="163" t="s">
        <v>133</v>
      </c>
      <c r="K8403" s="164">
        <f t="shared" si="400"/>
        <v>0</v>
      </c>
      <c r="L8403" s="165">
        <f t="shared" si="401"/>
        <v>0</v>
      </c>
      <c r="M8403" s="172">
        <v>127</v>
      </c>
      <c r="N8403" s="172">
        <v>64</v>
      </c>
      <c r="O8403" s="167" t="s">
        <v>133</v>
      </c>
      <c r="P8403" s="260" t="e">
        <f t="shared" si="399"/>
        <v>#NUM!</v>
      </c>
      <c r="S8403" s="272"/>
    </row>
    <row r="8404" spans="1:19">
      <c r="A8404" s="161" t="s">
        <v>9636</v>
      </c>
      <c r="C8404" s="161" t="s">
        <v>133</v>
      </c>
      <c r="F8404" s="163" t="s">
        <v>133</v>
      </c>
      <c r="G8404" s="266" t="s">
        <v>133</v>
      </c>
      <c r="H8404" s="163" t="s">
        <v>133</v>
      </c>
      <c r="I8404" s="163" t="s">
        <v>133</v>
      </c>
      <c r="J8404" s="163" t="s">
        <v>133</v>
      </c>
      <c r="K8404" s="164">
        <f t="shared" si="400"/>
        <v>0</v>
      </c>
      <c r="L8404" s="165">
        <f t="shared" si="401"/>
        <v>0</v>
      </c>
      <c r="M8404" s="172">
        <v>127</v>
      </c>
      <c r="N8404" s="172">
        <v>64</v>
      </c>
      <c r="O8404" s="167" t="s">
        <v>133</v>
      </c>
      <c r="P8404" s="260" t="e">
        <f t="shared" si="399"/>
        <v>#NUM!</v>
      </c>
      <c r="S8404" s="272"/>
    </row>
    <row r="8405" spans="1:19">
      <c r="A8405" s="161" t="s">
        <v>9637</v>
      </c>
      <c r="C8405" s="161" t="s">
        <v>133</v>
      </c>
      <c r="F8405" s="163" t="s">
        <v>133</v>
      </c>
      <c r="G8405" s="266" t="s">
        <v>133</v>
      </c>
      <c r="H8405" s="163" t="s">
        <v>133</v>
      </c>
      <c r="I8405" s="163" t="s">
        <v>133</v>
      </c>
      <c r="J8405" s="163" t="s">
        <v>133</v>
      </c>
      <c r="K8405" s="164">
        <f t="shared" si="400"/>
        <v>0</v>
      </c>
      <c r="L8405" s="165">
        <f t="shared" si="401"/>
        <v>0</v>
      </c>
      <c r="M8405" s="172">
        <v>127</v>
      </c>
      <c r="N8405" s="172">
        <v>64</v>
      </c>
      <c r="O8405" s="167" t="s">
        <v>133</v>
      </c>
      <c r="P8405" s="260" t="e">
        <f t="shared" si="399"/>
        <v>#NUM!</v>
      </c>
      <c r="S8405" s="272"/>
    </row>
    <row r="8406" spans="1:19">
      <c r="A8406" s="161" t="s">
        <v>9638</v>
      </c>
      <c r="C8406" s="161" t="s">
        <v>133</v>
      </c>
      <c r="F8406" s="163" t="s">
        <v>133</v>
      </c>
      <c r="G8406" s="266" t="s">
        <v>133</v>
      </c>
      <c r="H8406" s="163" t="s">
        <v>133</v>
      </c>
      <c r="I8406" s="163" t="s">
        <v>133</v>
      </c>
      <c r="J8406" s="163" t="s">
        <v>133</v>
      </c>
      <c r="K8406" s="164">
        <f t="shared" si="400"/>
        <v>0</v>
      </c>
      <c r="L8406" s="165">
        <f t="shared" si="401"/>
        <v>0</v>
      </c>
      <c r="M8406" s="172">
        <v>127</v>
      </c>
      <c r="N8406" s="172">
        <v>64</v>
      </c>
      <c r="O8406" s="167" t="s">
        <v>133</v>
      </c>
      <c r="P8406" s="260" t="e">
        <f t="shared" si="399"/>
        <v>#NUM!</v>
      </c>
      <c r="S8406" s="272"/>
    </row>
    <row r="8407" spans="1:19">
      <c r="A8407" s="161" t="s">
        <v>9639</v>
      </c>
      <c r="C8407" s="161" t="s">
        <v>133</v>
      </c>
      <c r="F8407" s="163" t="s">
        <v>133</v>
      </c>
      <c r="G8407" s="266" t="s">
        <v>133</v>
      </c>
      <c r="H8407" s="163" t="s">
        <v>133</v>
      </c>
      <c r="I8407" s="163" t="s">
        <v>133</v>
      </c>
      <c r="J8407" s="163" t="s">
        <v>133</v>
      </c>
      <c r="K8407" s="164">
        <f t="shared" si="400"/>
        <v>0</v>
      </c>
      <c r="L8407" s="165">
        <f t="shared" si="401"/>
        <v>0</v>
      </c>
      <c r="M8407" s="172">
        <v>127</v>
      </c>
      <c r="N8407" s="172">
        <v>64</v>
      </c>
      <c r="O8407" s="167" t="s">
        <v>133</v>
      </c>
      <c r="P8407" s="260" t="e">
        <f t="shared" si="399"/>
        <v>#NUM!</v>
      </c>
      <c r="S8407" s="272"/>
    </row>
    <row r="8408" spans="1:19">
      <c r="A8408" s="161" t="s">
        <v>9640</v>
      </c>
      <c r="C8408" s="161" t="s">
        <v>133</v>
      </c>
      <c r="F8408" s="163" t="s">
        <v>133</v>
      </c>
      <c r="G8408" s="266" t="s">
        <v>133</v>
      </c>
      <c r="H8408" s="163" t="s">
        <v>133</v>
      </c>
      <c r="I8408" s="163" t="s">
        <v>133</v>
      </c>
      <c r="J8408" s="163" t="s">
        <v>133</v>
      </c>
      <c r="K8408" s="164">
        <f t="shared" si="400"/>
        <v>0</v>
      </c>
      <c r="L8408" s="165">
        <f t="shared" si="401"/>
        <v>0</v>
      </c>
      <c r="M8408" s="172">
        <v>127</v>
      </c>
      <c r="N8408" s="172">
        <v>64</v>
      </c>
      <c r="O8408" s="167" t="s">
        <v>133</v>
      </c>
      <c r="P8408" s="260" t="e">
        <f t="shared" si="399"/>
        <v>#NUM!</v>
      </c>
      <c r="S8408" s="272"/>
    </row>
    <row r="8409" spans="1:19">
      <c r="A8409" s="161" t="s">
        <v>9641</v>
      </c>
      <c r="C8409" s="161" t="s">
        <v>133</v>
      </c>
      <c r="F8409" s="163" t="s">
        <v>133</v>
      </c>
      <c r="G8409" s="266" t="s">
        <v>133</v>
      </c>
      <c r="H8409" s="163" t="s">
        <v>133</v>
      </c>
      <c r="I8409" s="163" t="s">
        <v>133</v>
      </c>
      <c r="J8409" s="163" t="s">
        <v>133</v>
      </c>
      <c r="K8409" s="164">
        <f t="shared" si="400"/>
        <v>0</v>
      </c>
      <c r="L8409" s="165">
        <f t="shared" si="401"/>
        <v>0</v>
      </c>
      <c r="M8409" s="172">
        <v>127</v>
      </c>
      <c r="N8409" s="172">
        <v>64</v>
      </c>
      <c r="O8409" s="167" t="s">
        <v>133</v>
      </c>
      <c r="P8409" s="260" t="e">
        <f t="shared" si="399"/>
        <v>#NUM!</v>
      </c>
      <c r="S8409" s="272"/>
    </row>
    <row r="8410" spans="1:19">
      <c r="A8410" s="161" t="s">
        <v>9642</v>
      </c>
      <c r="C8410" s="161" t="s">
        <v>133</v>
      </c>
      <c r="F8410" s="163" t="s">
        <v>133</v>
      </c>
      <c r="G8410" s="266" t="s">
        <v>133</v>
      </c>
      <c r="H8410" s="163" t="s">
        <v>133</v>
      </c>
      <c r="I8410" s="163" t="s">
        <v>133</v>
      </c>
      <c r="J8410" s="163" t="s">
        <v>133</v>
      </c>
      <c r="K8410" s="164">
        <f t="shared" si="400"/>
        <v>0</v>
      </c>
      <c r="L8410" s="165">
        <f t="shared" si="401"/>
        <v>0</v>
      </c>
      <c r="M8410" s="172">
        <v>127</v>
      </c>
      <c r="N8410" s="172">
        <v>64</v>
      </c>
      <c r="O8410" s="167" t="s">
        <v>133</v>
      </c>
      <c r="P8410" s="260" t="e">
        <f t="shared" si="399"/>
        <v>#NUM!</v>
      </c>
      <c r="S8410" s="272"/>
    </row>
    <row r="8411" spans="1:19">
      <c r="A8411" s="161" t="s">
        <v>9643</v>
      </c>
      <c r="C8411" s="161" t="s">
        <v>133</v>
      </c>
      <c r="F8411" s="163" t="s">
        <v>133</v>
      </c>
      <c r="G8411" s="266" t="s">
        <v>133</v>
      </c>
      <c r="H8411" s="163" t="s">
        <v>133</v>
      </c>
      <c r="I8411" s="163" t="s">
        <v>133</v>
      </c>
      <c r="J8411" s="163" t="s">
        <v>133</v>
      </c>
      <c r="K8411" s="164">
        <f t="shared" si="400"/>
        <v>0</v>
      </c>
      <c r="L8411" s="165">
        <f t="shared" si="401"/>
        <v>0</v>
      </c>
      <c r="M8411" s="172">
        <v>127</v>
      </c>
      <c r="N8411" s="172">
        <v>64</v>
      </c>
      <c r="O8411" s="167" t="s">
        <v>133</v>
      </c>
      <c r="P8411" s="260" t="e">
        <f t="shared" si="399"/>
        <v>#NUM!</v>
      </c>
      <c r="S8411" s="272"/>
    </row>
    <row r="8412" spans="1:19">
      <c r="A8412" s="161" t="s">
        <v>9644</v>
      </c>
      <c r="C8412" s="161" t="s">
        <v>133</v>
      </c>
      <c r="F8412" s="163" t="s">
        <v>133</v>
      </c>
      <c r="G8412" s="266" t="s">
        <v>133</v>
      </c>
      <c r="H8412" s="163" t="s">
        <v>133</v>
      </c>
      <c r="I8412" s="163" t="s">
        <v>133</v>
      </c>
      <c r="J8412" s="163" t="s">
        <v>133</v>
      </c>
      <c r="K8412" s="164">
        <f t="shared" si="400"/>
        <v>0</v>
      </c>
      <c r="L8412" s="165">
        <f t="shared" si="401"/>
        <v>0</v>
      </c>
      <c r="M8412" s="172">
        <v>127</v>
      </c>
      <c r="N8412" s="172">
        <v>64</v>
      </c>
      <c r="O8412" s="167" t="s">
        <v>133</v>
      </c>
      <c r="P8412" s="260" t="e">
        <f t="shared" si="399"/>
        <v>#NUM!</v>
      </c>
      <c r="S8412" s="272"/>
    </row>
    <row r="8413" spans="1:19">
      <c r="A8413" s="161" t="s">
        <v>9645</v>
      </c>
      <c r="C8413" s="161" t="s">
        <v>133</v>
      </c>
      <c r="F8413" s="163" t="s">
        <v>133</v>
      </c>
      <c r="G8413" s="266" t="s">
        <v>133</v>
      </c>
      <c r="H8413" s="163" t="s">
        <v>133</v>
      </c>
      <c r="I8413" s="163" t="s">
        <v>133</v>
      </c>
      <c r="J8413" s="163" t="s">
        <v>133</v>
      </c>
      <c r="K8413" s="164">
        <f t="shared" si="400"/>
        <v>0</v>
      </c>
      <c r="L8413" s="165">
        <f t="shared" si="401"/>
        <v>0</v>
      </c>
      <c r="M8413" s="172">
        <v>127</v>
      </c>
      <c r="N8413" s="172">
        <v>64</v>
      </c>
      <c r="O8413" s="167" t="s">
        <v>133</v>
      </c>
      <c r="P8413" s="260" t="e">
        <f t="shared" si="399"/>
        <v>#NUM!</v>
      </c>
      <c r="S8413" s="272"/>
    </row>
    <row r="8414" spans="1:19">
      <c r="A8414" s="161" t="s">
        <v>9646</v>
      </c>
      <c r="C8414" s="161" t="s">
        <v>133</v>
      </c>
      <c r="F8414" s="163" t="s">
        <v>133</v>
      </c>
      <c r="G8414" s="266" t="s">
        <v>133</v>
      </c>
      <c r="H8414" s="163" t="s">
        <v>133</v>
      </c>
      <c r="I8414" s="163" t="s">
        <v>133</v>
      </c>
      <c r="J8414" s="163" t="s">
        <v>133</v>
      </c>
      <c r="K8414" s="164">
        <f t="shared" si="400"/>
        <v>0</v>
      </c>
      <c r="L8414" s="165">
        <f t="shared" si="401"/>
        <v>0</v>
      </c>
      <c r="M8414" s="172">
        <v>127</v>
      </c>
      <c r="N8414" s="172">
        <v>64</v>
      </c>
      <c r="O8414" s="167" t="s">
        <v>133</v>
      </c>
      <c r="P8414" s="260" t="e">
        <f t="shared" si="399"/>
        <v>#NUM!</v>
      </c>
      <c r="S8414" s="272"/>
    </row>
    <row r="8415" spans="1:19">
      <c r="A8415" s="161" t="s">
        <v>9647</v>
      </c>
      <c r="C8415" s="161" t="s">
        <v>133</v>
      </c>
      <c r="F8415" s="163" t="s">
        <v>133</v>
      </c>
      <c r="G8415" s="266" t="s">
        <v>133</v>
      </c>
      <c r="H8415" s="163" t="s">
        <v>133</v>
      </c>
      <c r="I8415" s="163" t="s">
        <v>133</v>
      </c>
      <c r="J8415" s="163" t="s">
        <v>133</v>
      </c>
      <c r="K8415" s="164">
        <f t="shared" si="400"/>
        <v>0</v>
      </c>
      <c r="L8415" s="165">
        <f t="shared" si="401"/>
        <v>0</v>
      </c>
      <c r="M8415" s="172">
        <v>127</v>
      </c>
      <c r="N8415" s="172">
        <v>64</v>
      </c>
      <c r="O8415" s="167" t="s">
        <v>133</v>
      </c>
      <c r="P8415" s="260" t="e">
        <f t="shared" si="399"/>
        <v>#NUM!</v>
      </c>
      <c r="S8415" s="272"/>
    </row>
    <row r="8416" spans="1:19">
      <c r="A8416" s="161" t="s">
        <v>9648</v>
      </c>
      <c r="C8416" s="161" t="s">
        <v>133</v>
      </c>
      <c r="F8416" s="163" t="s">
        <v>133</v>
      </c>
      <c r="G8416" s="266" t="s">
        <v>133</v>
      </c>
      <c r="H8416" s="163" t="s">
        <v>133</v>
      </c>
      <c r="I8416" s="163" t="s">
        <v>133</v>
      </c>
      <c r="J8416" s="163" t="s">
        <v>133</v>
      </c>
      <c r="K8416" s="164">
        <f t="shared" si="400"/>
        <v>0</v>
      </c>
      <c r="L8416" s="165">
        <f t="shared" si="401"/>
        <v>0</v>
      </c>
      <c r="M8416" s="172">
        <v>127</v>
      </c>
      <c r="N8416" s="172">
        <v>64</v>
      </c>
      <c r="O8416" s="167" t="s">
        <v>133</v>
      </c>
      <c r="P8416" s="260" t="e">
        <f t="shared" si="399"/>
        <v>#NUM!</v>
      </c>
      <c r="S8416" s="272"/>
    </row>
    <row r="8417" spans="1:19">
      <c r="A8417" s="161" t="s">
        <v>9649</v>
      </c>
      <c r="C8417" s="161" t="s">
        <v>133</v>
      </c>
      <c r="F8417" s="163" t="s">
        <v>133</v>
      </c>
      <c r="G8417" s="266" t="s">
        <v>133</v>
      </c>
      <c r="H8417" s="163" t="s">
        <v>133</v>
      </c>
      <c r="I8417" s="163" t="s">
        <v>133</v>
      </c>
      <c r="J8417" s="163" t="s">
        <v>133</v>
      </c>
      <c r="K8417" s="164">
        <f t="shared" si="400"/>
        <v>0</v>
      </c>
      <c r="L8417" s="165">
        <f t="shared" si="401"/>
        <v>0</v>
      </c>
      <c r="M8417" s="172">
        <v>127</v>
      </c>
      <c r="N8417" s="172">
        <v>64</v>
      </c>
      <c r="O8417" s="167" t="s">
        <v>133</v>
      </c>
      <c r="P8417" s="260" t="e">
        <f t="shared" si="399"/>
        <v>#NUM!</v>
      </c>
      <c r="S8417" s="272"/>
    </row>
    <row r="8418" spans="1:19">
      <c r="A8418" s="161" t="s">
        <v>9650</v>
      </c>
      <c r="C8418" s="161" t="s">
        <v>133</v>
      </c>
      <c r="F8418" s="163" t="s">
        <v>133</v>
      </c>
      <c r="G8418" s="266" t="s">
        <v>133</v>
      </c>
      <c r="H8418" s="163" t="s">
        <v>133</v>
      </c>
      <c r="I8418" s="163" t="s">
        <v>133</v>
      </c>
      <c r="J8418" s="163" t="s">
        <v>133</v>
      </c>
      <c r="K8418" s="164">
        <f t="shared" si="400"/>
        <v>0</v>
      </c>
      <c r="L8418" s="165">
        <f t="shared" si="401"/>
        <v>0</v>
      </c>
      <c r="M8418" s="172">
        <v>127</v>
      </c>
      <c r="N8418" s="172">
        <v>64</v>
      </c>
      <c r="O8418" s="167" t="s">
        <v>133</v>
      </c>
      <c r="P8418" s="260" t="e">
        <f t="shared" si="399"/>
        <v>#NUM!</v>
      </c>
      <c r="S8418" s="272"/>
    </row>
    <row r="8419" spans="1:19">
      <c r="A8419" s="161" t="s">
        <v>9651</v>
      </c>
      <c r="C8419" s="161" t="s">
        <v>133</v>
      </c>
      <c r="F8419" s="163" t="s">
        <v>133</v>
      </c>
      <c r="G8419" s="266" t="s">
        <v>133</v>
      </c>
      <c r="H8419" s="163" t="s">
        <v>133</v>
      </c>
      <c r="I8419" s="163" t="s">
        <v>133</v>
      </c>
      <c r="J8419" s="163" t="s">
        <v>133</v>
      </c>
      <c r="K8419" s="164">
        <f t="shared" si="400"/>
        <v>0</v>
      </c>
      <c r="L8419" s="165">
        <f t="shared" si="401"/>
        <v>0</v>
      </c>
      <c r="M8419" s="172">
        <v>127</v>
      </c>
      <c r="N8419" s="172">
        <v>64</v>
      </c>
      <c r="O8419" s="167" t="s">
        <v>133</v>
      </c>
      <c r="P8419" s="260" t="e">
        <f t="shared" si="399"/>
        <v>#NUM!</v>
      </c>
      <c r="S8419" s="272"/>
    </row>
    <row r="8420" spans="1:19">
      <c r="A8420" s="161" t="s">
        <v>9652</v>
      </c>
      <c r="C8420" s="161" t="s">
        <v>133</v>
      </c>
      <c r="F8420" s="163" t="s">
        <v>133</v>
      </c>
      <c r="G8420" s="266" t="s">
        <v>133</v>
      </c>
      <c r="H8420" s="163" t="s">
        <v>133</v>
      </c>
      <c r="I8420" s="163" t="s">
        <v>133</v>
      </c>
      <c r="J8420" s="163" t="s">
        <v>133</v>
      </c>
      <c r="K8420" s="164">
        <f t="shared" si="400"/>
        <v>0</v>
      </c>
      <c r="L8420" s="165">
        <f t="shared" si="401"/>
        <v>0</v>
      </c>
      <c r="M8420" s="172">
        <v>127</v>
      </c>
      <c r="N8420" s="172">
        <v>64</v>
      </c>
      <c r="O8420" s="167" t="s">
        <v>133</v>
      </c>
      <c r="P8420" s="260" t="e">
        <f t="shared" si="399"/>
        <v>#NUM!</v>
      </c>
      <c r="S8420" s="272"/>
    </row>
    <row r="8421" spans="1:19">
      <c r="A8421" s="161" t="s">
        <v>9653</v>
      </c>
      <c r="C8421" s="161" t="s">
        <v>133</v>
      </c>
      <c r="F8421" s="163" t="s">
        <v>133</v>
      </c>
      <c r="G8421" s="266" t="s">
        <v>133</v>
      </c>
      <c r="H8421" s="163" t="s">
        <v>133</v>
      </c>
      <c r="I8421" s="163" t="s">
        <v>133</v>
      </c>
      <c r="J8421" s="163" t="s">
        <v>133</v>
      </c>
      <c r="K8421" s="164">
        <f t="shared" si="400"/>
        <v>0</v>
      </c>
      <c r="L8421" s="165">
        <f t="shared" si="401"/>
        <v>0</v>
      </c>
      <c r="M8421" s="172">
        <v>127</v>
      </c>
      <c r="N8421" s="172">
        <v>64</v>
      </c>
      <c r="O8421" s="167" t="s">
        <v>133</v>
      </c>
      <c r="P8421" s="260" t="e">
        <f t="shared" si="399"/>
        <v>#NUM!</v>
      </c>
      <c r="S8421" s="272"/>
    </row>
    <row r="8422" spans="1:19">
      <c r="A8422" s="161" t="s">
        <v>9654</v>
      </c>
      <c r="C8422" s="161" t="s">
        <v>133</v>
      </c>
      <c r="F8422" s="163" t="s">
        <v>133</v>
      </c>
      <c r="G8422" s="266" t="s">
        <v>133</v>
      </c>
      <c r="H8422" s="163" t="s">
        <v>133</v>
      </c>
      <c r="I8422" s="163" t="s">
        <v>133</v>
      </c>
      <c r="J8422" s="163" t="s">
        <v>133</v>
      </c>
      <c r="K8422" s="164">
        <f t="shared" si="400"/>
        <v>0</v>
      </c>
      <c r="L8422" s="165">
        <f t="shared" si="401"/>
        <v>0</v>
      </c>
      <c r="M8422" s="172">
        <v>127</v>
      </c>
      <c r="N8422" s="172">
        <v>64</v>
      </c>
      <c r="O8422" s="167" t="s">
        <v>133</v>
      </c>
      <c r="P8422" s="260" t="e">
        <f t="shared" si="399"/>
        <v>#NUM!</v>
      </c>
      <c r="S8422" s="272"/>
    </row>
    <row r="8423" spans="1:19">
      <c r="A8423" s="161" t="s">
        <v>9655</v>
      </c>
      <c r="C8423" s="161" t="s">
        <v>133</v>
      </c>
      <c r="F8423" s="163" t="s">
        <v>133</v>
      </c>
      <c r="G8423" s="266" t="s">
        <v>133</v>
      </c>
      <c r="H8423" s="163" t="s">
        <v>133</v>
      </c>
      <c r="I8423" s="163" t="s">
        <v>133</v>
      </c>
      <c r="J8423" s="163" t="s">
        <v>133</v>
      </c>
      <c r="K8423" s="164">
        <f t="shared" si="400"/>
        <v>0</v>
      </c>
      <c r="L8423" s="165">
        <f t="shared" si="401"/>
        <v>0</v>
      </c>
      <c r="M8423" s="172">
        <v>127</v>
      </c>
      <c r="N8423" s="172">
        <v>64</v>
      </c>
      <c r="O8423" s="167" t="s">
        <v>133</v>
      </c>
      <c r="P8423" s="260" t="e">
        <f t="shared" si="399"/>
        <v>#NUM!</v>
      </c>
      <c r="S8423" s="272"/>
    </row>
    <row r="8424" spans="1:19">
      <c r="A8424" s="161" t="s">
        <v>9656</v>
      </c>
      <c r="C8424" s="161" t="s">
        <v>133</v>
      </c>
      <c r="F8424" s="163" t="s">
        <v>133</v>
      </c>
      <c r="G8424" s="266" t="s">
        <v>133</v>
      </c>
      <c r="H8424" s="163" t="s">
        <v>133</v>
      </c>
      <c r="I8424" s="163" t="s">
        <v>133</v>
      </c>
      <c r="J8424" s="163" t="s">
        <v>133</v>
      </c>
      <c r="K8424" s="164">
        <f t="shared" si="400"/>
        <v>0</v>
      </c>
      <c r="L8424" s="165">
        <f t="shared" si="401"/>
        <v>0</v>
      </c>
      <c r="M8424" s="172">
        <v>127</v>
      </c>
      <c r="N8424" s="172">
        <v>64</v>
      </c>
      <c r="O8424" s="167" t="s">
        <v>133</v>
      </c>
      <c r="P8424" s="260" t="e">
        <f t="shared" si="399"/>
        <v>#NUM!</v>
      </c>
      <c r="S8424" s="272"/>
    </row>
    <row r="8425" spans="1:19">
      <c r="A8425" s="161" t="s">
        <v>9657</v>
      </c>
      <c r="C8425" s="161" t="s">
        <v>133</v>
      </c>
      <c r="F8425" s="163" t="s">
        <v>133</v>
      </c>
      <c r="G8425" s="266" t="s">
        <v>133</v>
      </c>
      <c r="H8425" s="163" t="s">
        <v>133</v>
      </c>
      <c r="I8425" s="163" t="s">
        <v>133</v>
      </c>
      <c r="J8425" s="163" t="s">
        <v>133</v>
      </c>
      <c r="K8425" s="164">
        <f t="shared" si="400"/>
        <v>0</v>
      </c>
      <c r="L8425" s="165">
        <f t="shared" si="401"/>
        <v>0</v>
      </c>
      <c r="M8425" s="172">
        <v>127</v>
      </c>
      <c r="N8425" s="172">
        <v>64</v>
      </c>
      <c r="O8425" s="167" t="s">
        <v>133</v>
      </c>
      <c r="P8425" s="260" t="e">
        <f t="shared" si="399"/>
        <v>#NUM!</v>
      </c>
      <c r="S8425" s="272"/>
    </row>
    <row r="8426" spans="1:19">
      <c r="A8426" s="161" t="s">
        <v>9658</v>
      </c>
      <c r="C8426" s="161" t="s">
        <v>133</v>
      </c>
      <c r="F8426" s="163" t="s">
        <v>133</v>
      </c>
      <c r="G8426" s="266" t="s">
        <v>133</v>
      </c>
      <c r="H8426" s="163" t="s">
        <v>133</v>
      </c>
      <c r="I8426" s="163" t="s">
        <v>133</v>
      </c>
      <c r="J8426" s="163" t="s">
        <v>133</v>
      </c>
      <c r="K8426" s="164">
        <f t="shared" si="400"/>
        <v>0</v>
      </c>
      <c r="L8426" s="165">
        <f t="shared" si="401"/>
        <v>0</v>
      </c>
      <c r="M8426" s="172">
        <v>127</v>
      </c>
      <c r="N8426" s="172">
        <v>64</v>
      </c>
      <c r="O8426" s="167" t="s">
        <v>133</v>
      </c>
      <c r="P8426" s="260" t="e">
        <f t="shared" si="399"/>
        <v>#NUM!</v>
      </c>
      <c r="S8426" s="272"/>
    </row>
    <row r="8427" spans="1:19">
      <c r="A8427" s="161" t="s">
        <v>9659</v>
      </c>
      <c r="C8427" s="161" t="s">
        <v>133</v>
      </c>
      <c r="F8427" s="163" t="s">
        <v>133</v>
      </c>
      <c r="G8427" s="266" t="s">
        <v>133</v>
      </c>
      <c r="H8427" s="163" t="s">
        <v>133</v>
      </c>
      <c r="I8427" s="163" t="s">
        <v>133</v>
      </c>
      <c r="J8427" s="163" t="s">
        <v>133</v>
      </c>
      <c r="K8427" s="164">
        <f t="shared" si="400"/>
        <v>0</v>
      </c>
      <c r="L8427" s="165">
        <f t="shared" si="401"/>
        <v>0</v>
      </c>
      <c r="M8427" s="172">
        <v>127</v>
      </c>
      <c r="N8427" s="172">
        <v>64</v>
      </c>
      <c r="O8427" s="167" t="s">
        <v>133</v>
      </c>
      <c r="P8427" s="260" t="e">
        <f t="shared" si="399"/>
        <v>#NUM!</v>
      </c>
      <c r="S8427" s="272"/>
    </row>
    <row r="8428" spans="1:19">
      <c r="A8428" s="161" t="s">
        <v>9660</v>
      </c>
      <c r="C8428" s="161" t="s">
        <v>133</v>
      </c>
      <c r="F8428" s="163" t="s">
        <v>133</v>
      </c>
      <c r="G8428" s="266" t="s">
        <v>133</v>
      </c>
      <c r="H8428" s="163" t="s">
        <v>133</v>
      </c>
      <c r="I8428" s="163" t="s">
        <v>133</v>
      </c>
      <c r="J8428" s="163" t="s">
        <v>133</v>
      </c>
      <c r="K8428" s="164">
        <f t="shared" si="400"/>
        <v>0</v>
      </c>
      <c r="L8428" s="165">
        <f t="shared" si="401"/>
        <v>0</v>
      </c>
      <c r="M8428" s="172">
        <v>127</v>
      </c>
      <c r="N8428" s="172">
        <v>64</v>
      </c>
      <c r="O8428" s="167" t="s">
        <v>133</v>
      </c>
      <c r="P8428" s="260" t="e">
        <f t="shared" si="399"/>
        <v>#NUM!</v>
      </c>
      <c r="S8428" s="272"/>
    </row>
    <row r="8429" spans="1:19">
      <c r="A8429" s="161" t="s">
        <v>9661</v>
      </c>
      <c r="C8429" s="161" t="s">
        <v>133</v>
      </c>
      <c r="F8429" s="163" t="s">
        <v>133</v>
      </c>
      <c r="G8429" s="266" t="s">
        <v>133</v>
      </c>
      <c r="H8429" s="163" t="s">
        <v>133</v>
      </c>
      <c r="I8429" s="163" t="s">
        <v>133</v>
      </c>
      <c r="J8429" s="163" t="s">
        <v>133</v>
      </c>
      <c r="K8429" s="164">
        <f t="shared" si="400"/>
        <v>0</v>
      </c>
      <c r="L8429" s="165">
        <f t="shared" si="401"/>
        <v>0</v>
      </c>
      <c r="M8429" s="172">
        <v>127</v>
      </c>
      <c r="N8429" s="172">
        <v>64</v>
      </c>
      <c r="O8429" s="167" t="s">
        <v>133</v>
      </c>
      <c r="P8429" s="260" t="e">
        <f t="shared" si="399"/>
        <v>#NUM!</v>
      </c>
      <c r="S8429" s="272"/>
    </row>
    <row r="8430" spans="1:19">
      <c r="A8430" s="161" t="s">
        <v>9662</v>
      </c>
      <c r="C8430" s="161" t="s">
        <v>133</v>
      </c>
      <c r="F8430" s="163" t="s">
        <v>133</v>
      </c>
      <c r="G8430" s="266" t="s">
        <v>133</v>
      </c>
      <c r="H8430" s="163" t="s">
        <v>133</v>
      </c>
      <c r="I8430" s="163" t="s">
        <v>133</v>
      </c>
      <c r="J8430" s="163" t="s">
        <v>133</v>
      </c>
      <c r="K8430" s="164">
        <f t="shared" si="400"/>
        <v>0</v>
      </c>
      <c r="L8430" s="165">
        <f t="shared" si="401"/>
        <v>0</v>
      </c>
      <c r="M8430" s="172">
        <v>127</v>
      </c>
      <c r="N8430" s="172">
        <v>64</v>
      </c>
      <c r="O8430" s="167" t="s">
        <v>133</v>
      </c>
      <c r="P8430" s="260" t="e">
        <f t="shared" si="399"/>
        <v>#NUM!</v>
      </c>
      <c r="S8430" s="272"/>
    </row>
    <row r="8431" spans="1:19">
      <c r="A8431" s="161" t="s">
        <v>9663</v>
      </c>
      <c r="C8431" s="161" t="s">
        <v>133</v>
      </c>
      <c r="F8431" s="163" t="s">
        <v>133</v>
      </c>
      <c r="G8431" s="266" t="s">
        <v>133</v>
      </c>
      <c r="H8431" s="163" t="s">
        <v>133</v>
      </c>
      <c r="I8431" s="163" t="s">
        <v>133</v>
      </c>
      <c r="J8431" s="163" t="s">
        <v>133</v>
      </c>
      <c r="K8431" s="164">
        <f t="shared" si="400"/>
        <v>0</v>
      </c>
      <c r="L8431" s="165">
        <f t="shared" si="401"/>
        <v>0</v>
      </c>
      <c r="M8431" s="172">
        <v>127</v>
      </c>
      <c r="N8431" s="172">
        <v>64</v>
      </c>
      <c r="O8431" s="167" t="s">
        <v>133</v>
      </c>
      <c r="P8431" s="260" t="e">
        <f t="shared" si="399"/>
        <v>#NUM!</v>
      </c>
      <c r="S8431" s="272"/>
    </row>
    <row r="8432" spans="1:19">
      <c r="A8432" s="161" t="s">
        <v>9664</v>
      </c>
      <c r="C8432" s="161" t="s">
        <v>133</v>
      </c>
      <c r="F8432" s="163" t="s">
        <v>133</v>
      </c>
      <c r="G8432" s="266" t="s">
        <v>133</v>
      </c>
      <c r="H8432" s="163" t="s">
        <v>133</v>
      </c>
      <c r="I8432" s="163" t="s">
        <v>133</v>
      </c>
      <c r="J8432" s="163" t="s">
        <v>133</v>
      </c>
      <c r="K8432" s="164">
        <f t="shared" si="400"/>
        <v>0</v>
      </c>
      <c r="L8432" s="165">
        <f t="shared" si="401"/>
        <v>0</v>
      </c>
      <c r="M8432" s="172">
        <v>127</v>
      </c>
      <c r="N8432" s="172">
        <v>64</v>
      </c>
      <c r="O8432" s="167" t="s">
        <v>133</v>
      </c>
      <c r="P8432" s="260" t="e">
        <f t="shared" si="399"/>
        <v>#NUM!</v>
      </c>
      <c r="S8432" s="272"/>
    </row>
    <row r="8433" spans="1:19">
      <c r="A8433" s="161" t="s">
        <v>9665</v>
      </c>
      <c r="C8433" s="161" t="s">
        <v>133</v>
      </c>
      <c r="F8433" s="163" t="s">
        <v>133</v>
      </c>
      <c r="G8433" s="266" t="s">
        <v>133</v>
      </c>
      <c r="H8433" s="163" t="s">
        <v>133</v>
      </c>
      <c r="I8433" s="163" t="s">
        <v>133</v>
      </c>
      <c r="J8433" s="163" t="s">
        <v>133</v>
      </c>
      <c r="K8433" s="164">
        <f t="shared" si="400"/>
        <v>0</v>
      </c>
      <c r="L8433" s="165">
        <f t="shared" si="401"/>
        <v>0</v>
      </c>
      <c r="M8433" s="172">
        <v>127</v>
      </c>
      <c r="N8433" s="172">
        <v>64</v>
      </c>
      <c r="O8433" s="167" t="s">
        <v>133</v>
      </c>
      <c r="P8433" s="260" t="e">
        <f t="shared" si="399"/>
        <v>#NUM!</v>
      </c>
      <c r="S8433" s="272"/>
    </row>
    <row r="8434" spans="1:19">
      <c r="A8434" s="161" t="s">
        <v>9666</v>
      </c>
      <c r="C8434" s="161" t="s">
        <v>133</v>
      </c>
      <c r="F8434" s="163" t="s">
        <v>133</v>
      </c>
      <c r="G8434" s="266" t="s">
        <v>133</v>
      </c>
      <c r="H8434" s="163" t="s">
        <v>133</v>
      </c>
      <c r="I8434" s="163" t="s">
        <v>133</v>
      </c>
      <c r="J8434" s="163" t="s">
        <v>133</v>
      </c>
      <c r="K8434" s="164">
        <f t="shared" si="400"/>
        <v>0</v>
      </c>
      <c r="L8434" s="165">
        <f t="shared" si="401"/>
        <v>0</v>
      </c>
      <c r="M8434" s="172">
        <v>127</v>
      </c>
      <c r="N8434" s="172">
        <v>64</v>
      </c>
      <c r="O8434" s="167" t="s">
        <v>133</v>
      </c>
      <c r="P8434" s="260" t="e">
        <f t="shared" si="399"/>
        <v>#NUM!</v>
      </c>
      <c r="S8434" s="272"/>
    </row>
    <row r="8435" spans="1:19">
      <c r="A8435" s="161" t="s">
        <v>9667</v>
      </c>
      <c r="C8435" s="161" t="s">
        <v>133</v>
      </c>
      <c r="F8435" s="163" t="s">
        <v>133</v>
      </c>
      <c r="G8435" s="266" t="s">
        <v>133</v>
      </c>
      <c r="H8435" s="163" t="s">
        <v>133</v>
      </c>
      <c r="I8435" s="163" t="s">
        <v>133</v>
      </c>
      <c r="J8435" s="163" t="s">
        <v>133</v>
      </c>
      <c r="K8435" s="164">
        <f t="shared" si="400"/>
        <v>0</v>
      </c>
      <c r="L8435" s="165">
        <f t="shared" si="401"/>
        <v>0</v>
      </c>
      <c r="M8435" s="172">
        <v>127</v>
      </c>
      <c r="N8435" s="172">
        <v>64</v>
      </c>
      <c r="O8435" s="167" t="s">
        <v>133</v>
      </c>
      <c r="P8435" s="260" t="e">
        <f t="shared" si="399"/>
        <v>#NUM!</v>
      </c>
      <c r="S8435" s="272"/>
    </row>
    <row r="8436" spans="1:19">
      <c r="A8436" s="161" t="s">
        <v>9668</v>
      </c>
      <c r="C8436" s="161" t="s">
        <v>133</v>
      </c>
      <c r="F8436" s="163" t="s">
        <v>133</v>
      </c>
      <c r="G8436" s="266" t="s">
        <v>133</v>
      </c>
      <c r="H8436" s="163" t="s">
        <v>133</v>
      </c>
      <c r="I8436" s="163" t="s">
        <v>133</v>
      </c>
      <c r="J8436" s="163" t="s">
        <v>133</v>
      </c>
      <c r="K8436" s="164">
        <f t="shared" si="400"/>
        <v>0</v>
      </c>
      <c r="L8436" s="165">
        <f t="shared" si="401"/>
        <v>0</v>
      </c>
      <c r="M8436" s="172">
        <v>127</v>
      </c>
      <c r="N8436" s="172">
        <v>64</v>
      </c>
      <c r="O8436" s="167" t="s">
        <v>133</v>
      </c>
      <c r="P8436" s="260" t="e">
        <f t="shared" si="399"/>
        <v>#NUM!</v>
      </c>
      <c r="S8436" s="272"/>
    </row>
    <row r="8437" spans="1:19">
      <c r="A8437" s="161" t="s">
        <v>9669</v>
      </c>
      <c r="C8437" s="161" t="s">
        <v>133</v>
      </c>
      <c r="F8437" s="163" t="s">
        <v>133</v>
      </c>
      <c r="G8437" s="266" t="s">
        <v>133</v>
      </c>
      <c r="H8437" s="163" t="s">
        <v>133</v>
      </c>
      <c r="I8437" s="163" t="s">
        <v>133</v>
      </c>
      <c r="J8437" s="163" t="s">
        <v>133</v>
      </c>
      <c r="K8437" s="164">
        <f t="shared" si="400"/>
        <v>0</v>
      </c>
      <c r="L8437" s="165">
        <f t="shared" si="401"/>
        <v>0</v>
      </c>
      <c r="M8437" s="172">
        <v>127</v>
      </c>
      <c r="N8437" s="172">
        <v>64</v>
      </c>
      <c r="O8437" s="167" t="s">
        <v>133</v>
      </c>
      <c r="P8437" s="260" t="e">
        <f t="shared" si="399"/>
        <v>#NUM!</v>
      </c>
      <c r="S8437" s="272"/>
    </row>
    <row r="8438" spans="1:19">
      <c r="A8438" s="161" t="s">
        <v>9670</v>
      </c>
      <c r="C8438" s="161" t="s">
        <v>133</v>
      </c>
      <c r="F8438" s="163" t="s">
        <v>133</v>
      </c>
      <c r="G8438" s="266" t="s">
        <v>133</v>
      </c>
      <c r="H8438" s="163" t="s">
        <v>133</v>
      </c>
      <c r="I8438" s="163" t="s">
        <v>133</v>
      </c>
      <c r="J8438" s="163" t="s">
        <v>133</v>
      </c>
      <c r="K8438" s="164">
        <f t="shared" si="400"/>
        <v>0</v>
      </c>
      <c r="L8438" s="165">
        <f t="shared" si="401"/>
        <v>0</v>
      </c>
      <c r="M8438" s="172">
        <v>127</v>
      </c>
      <c r="N8438" s="172">
        <v>64</v>
      </c>
      <c r="O8438" s="167" t="s">
        <v>133</v>
      </c>
      <c r="P8438" s="260" t="e">
        <f t="shared" si="399"/>
        <v>#NUM!</v>
      </c>
      <c r="S8438" s="272"/>
    </row>
    <row r="8439" spans="1:19">
      <c r="A8439" s="161" t="s">
        <v>9671</v>
      </c>
      <c r="C8439" s="161" t="s">
        <v>133</v>
      </c>
      <c r="F8439" s="163" t="s">
        <v>133</v>
      </c>
      <c r="G8439" s="266" t="s">
        <v>133</v>
      </c>
      <c r="H8439" s="163" t="s">
        <v>133</v>
      </c>
      <c r="I8439" s="163" t="s">
        <v>133</v>
      </c>
      <c r="J8439" s="163" t="s">
        <v>133</v>
      </c>
      <c r="K8439" s="164">
        <f t="shared" si="400"/>
        <v>0</v>
      </c>
      <c r="L8439" s="165">
        <f t="shared" si="401"/>
        <v>0</v>
      </c>
      <c r="M8439" s="172">
        <v>127</v>
      </c>
      <c r="N8439" s="172">
        <v>64</v>
      </c>
      <c r="O8439" s="167" t="s">
        <v>133</v>
      </c>
      <c r="P8439" s="260" t="e">
        <f t="shared" si="399"/>
        <v>#NUM!</v>
      </c>
      <c r="S8439" s="272"/>
    </row>
    <row r="8440" spans="1:19">
      <c r="A8440" s="161" t="s">
        <v>9672</v>
      </c>
      <c r="C8440" s="161" t="s">
        <v>133</v>
      </c>
      <c r="F8440" s="163" t="s">
        <v>133</v>
      </c>
      <c r="G8440" s="266" t="s">
        <v>133</v>
      </c>
      <c r="H8440" s="163" t="s">
        <v>133</v>
      </c>
      <c r="I8440" s="163" t="s">
        <v>133</v>
      </c>
      <c r="J8440" s="163" t="s">
        <v>133</v>
      </c>
      <c r="K8440" s="164">
        <f t="shared" si="400"/>
        <v>0</v>
      </c>
      <c r="L8440" s="165">
        <f t="shared" si="401"/>
        <v>0</v>
      </c>
      <c r="M8440" s="172">
        <v>127</v>
      </c>
      <c r="N8440" s="172">
        <v>64</v>
      </c>
      <c r="O8440" s="167" t="s">
        <v>133</v>
      </c>
      <c r="P8440" s="260" t="e">
        <f t="shared" si="399"/>
        <v>#NUM!</v>
      </c>
      <c r="S8440" s="272"/>
    </row>
    <row r="8441" spans="1:19">
      <c r="A8441" s="161" t="s">
        <v>9673</v>
      </c>
      <c r="C8441" s="161" t="s">
        <v>133</v>
      </c>
      <c r="F8441" s="163" t="s">
        <v>133</v>
      </c>
      <c r="G8441" s="266" t="s">
        <v>133</v>
      </c>
      <c r="H8441" s="163" t="s">
        <v>133</v>
      </c>
      <c r="I8441" s="163" t="s">
        <v>133</v>
      </c>
      <c r="J8441" s="163" t="s">
        <v>133</v>
      </c>
      <c r="K8441" s="164">
        <f t="shared" si="400"/>
        <v>0</v>
      </c>
      <c r="L8441" s="165">
        <f t="shared" si="401"/>
        <v>0</v>
      </c>
      <c r="M8441" s="172">
        <v>127</v>
      </c>
      <c r="N8441" s="172">
        <v>64</v>
      </c>
      <c r="O8441" s="167" t="s">
        <v>133</v>
      </c>
      <c r="P8441" s="260" t="e">
        <f t="shared" si="399"/>
        <v>#NUM!</v>
      </c>
      <c r="S8441" s="272"/>
    </row>
    <row r="8442" spans="1:19">
      <c r="A8442" s="161" t="s">
        <v>9674</v>
      </c>
      <c r="C8442" s="161" t="s">
        <v>133</v>
      </c>
      <c r="F8442" s="163" t="s">
        <v>133</v>
      </c>
      <c r="G8442" s="266" t="s">
        <v>133</v>
      </c>
      <c r="H8442" s="163" t="s">
        <v>133</v>
      </c>
      <c r="I8442" s="163" t="s">
        <v>133</v>
      </c>
      <c r="J8442" s="163" t="s">
        <v>133</v>
      </c>
      <c r="K8442" s="164">
        <f t="shared" si="400"/>
        <v>0</v>
      </c>
      <c r="L8442" s="165">
        <f t="shared" si="401"/>
        <v>0</v>
      </c>
      <c r="M8442" s="172">
        <v>127</v>
      </c>
      <c r="N8442" s="172">
        <v>64</v>
      </c>
      <c r="O8442" s="167" t="s">
        <v>133</v>
      </c>
      <c r="P8442" s="260" t="e">
        <f t="shared" si="399"/>
        <v>#NUM!</v>
      </c>
      <c r="S8442" s="272"/>
    </row>
    <row r="8443" spans="1:19">
      <c r="A8443" s="161" t="s">
        <v>9675</v>
      </c>
      <c r="C8443" s="161" t="s">
        <v>133</v>
      </c>
      <c r="F8443" s="163" t="s">
        <v>133</v>
      </c>
      <c r="G8443" s="266" t="s">
        <v>133</v>
      </c>
      <c r="H8443" s="163" t="s">
        <v>133</v>
      </c>
      <c r="I8443" s="163" t="s">
        <v>133</v>
      </c>
      <c r="J8443" s="163" t="s">
        <v>133</v>
      </c>
      <c r="K8443" s="164">
        <f t="shared" si="400"/>
        <v>0</v>
      </c>
      <c r="L8443" s="165">
        <f t="shared" si="401"/>
        <v>0</v>
      </c>
      <c r="M8443" s="172">
        <v>127</v>
      </c>
      <c r="N8443" s="172">
        <v>64</v>
      </c>
      <c r="O8443" s="167" t="s">
        <v>133</v>
      </c>
      <c r="P8443" s="260" t="e">
        <f t="shared" si="399"/>
        <v>#NUM!</v>
      </c>
      <c r="S8443" s="272"/>
    </row>
    <row r="8444" spans="1:19">
      <c r="A8444" s="161" t="s">
        <v>9676</v>
      </c>
      <c r="C8444" s="161" t="s">
        <v>133</v>
      </c>
      <c r="F8444" s="163" t="s">
        <v>133</v>
      </c>
      <c r="G8444" s="266" t="s">
        <v>133</v>
      </c>
      <c r="H8444" s="163" t="s">
        <v>133</v>
      </c>
      <c r="I8444" s="163" t="s">
        <v>133</v>
      </c>
      <c r="J8444" s="163" t="s">
        <v>133</v>
      </c>
      <c r="K8444" s="164">
        <f t="shared" si="400"/>
        <v>0</v>
      </c>
      <c r="L8444" s="165">
        <f t="shared" si="401"/>
        <v>0</v>
      </c>
      <c r="M8444" s="172">
        <v>127</v>
      </c>
      <c r="N8444" s="172">
        <v>64</v>
      </c>
      <c r="O8444" s="167" t="s">
        <v>133</v>
      </c>
      <c r="P8444" s="260" t="e">
        <f t="shared" si="399"/>
        <v>#NUM!</v>
      </c>
      <c r="S8444" s="272"/>
    </row>
    <row r="8445" spans="1:19">
      <c r="A8445" s="161" t="s">
        <v>9677</v>
      </c>
      <c r="C8445" s="161" t="s">
        <v>133</v>
      </c>
      <c r="F8445" s="163" t="s">
        <v>133</v>
      </c>
      <c r="G8445" s="266" t="s">
        <v>133</v>
      </c>
      <c r="H8445" s="163" t="s">
        <v>133</v>
      </c>
      <c r="I8445" s="163" t="s">
        <v>133</v>
      </c>
      <c r="J8445" s="163" t="s">
        <v>133</v>
      </c>
      <c r="K8445" s="164">
        <f t="shared" si="400"/>
        <v>0</v>
      </c>
      <c r="L8445" s="165">
        <f t="shared" si="401"/>
        <v>0</v>
      </c>
      <c r="M8445" s="172">
        <v>127</v>
      </c>
      <c r="N8445" s="172">
        <v>64</v>
      </c>
      <c r="O8445" s="167" t="s">
        <v>133</v>
      </c>
      <c r="P8445" s="260" t="e">
        <f t="shared" si="399"/>
        <v>#NUM!</v>
      </c>
      <c r="S8445" s="272"/>
    </row>
    <row r="8446" spans="1:19">
      <c r="A8446" s="161" t="s">
        <v>9678</v>
      </c>
      <c r="C8446" s="161" t="s">
        <v>133</v>
      </c>
      <c r="F8446" s="163" t="s">
        <v>133</v>
      </c>
      <c r="G8446" s="266" t="s">
        <v>133</v>
      </c>
      <c r="H8446" s="163" t="s">
        <v>133</v>
      </c>
      <c r="I8446" s="163" t="s">
        <v>133</v>
      </c>
      <c r="J8446" s="163" t="s">
        <v>133</v>
      </c>
      <c r="K8446" s="164">
        <f t="shared" si="400"/>
        <v>0</v>
      </c>
      <c r="L8446" s="165">
        <f t="shared" si="401"/>
        <v>0</v>
      </c>
      <c r="M8446" s="172">
        <v>127</v>
      </c>
      <c r="N8446" s="172">
        <v>64</v>
      </c>
      <c r="O8446" s="167" t="s">
        <v>133</v>
      </c>
      <c r="P8446" s="260" t="e">
        <f t="shared" si="399"/>
        <v>#NUM!</v>
      </c>
      <c r="S8446" s="272"/>
    </row>
    <row r="8447" spans="1:19">
      <c r="A8447" s="161" t="s">
        <v>9679</v>
      </c>
      <c r="C8447" s="161" t="s">
        <v>133</v>
      </c>
      <c r="F8447" s="163" t="s">
        <v>133</v>
      </c>
      <c r="G8447" s="266" t="s">
        <v>133</v>
      </c>
      <c r="H8447" s="163" t="s">
        <v>133</v>
      </c>
      <c r="I8447" s="163" t="s">
        <v>133</v>
      </c>
      <c r="J8447" s="163" t="s">
        <v>133</v>
      </c>
      <c r="K8447" s="164">
        <f t="shared" si="400"/>
        <v>0</v>
      </c>
      <c r="L8447" s="165">
        <f t="shared" si="401"/>
        <v>0</v>
      </c>
      <c r="M8447" s="172">
        <v>127</v>
      </c>
      <c r="N8447" s="172">
        <v>64</v>
      </c>
      <c r="O8447" s="167" t="s">
        <v>133</v>
      </c>
      <c r="P8447" s="260" t="e">
        <f t="shared" si="399"/>
        <v>#NUM!</v>
      </c>
      <c r="S8447" s="272"/>
    </row>
    <row r="8448" spans="1:19">
      <c r="A8448" s="161" t="s">
        <v>9680</v>
      </c>
      <c r="C8448" s="161" t="s">
        <v>133</v>
      </c>
      <c r="F8448" s="163" t="s">
        <v>133</v>
      </c>
      <c r="G8448" s="266" t="s">
        <v>133</v>
      </c>
      <c r="H8448" s="163" t="s">
        <v>133</v>
      </c>
      <c r="I8448" s="163" t="s">
        <v>133</v>
      </c>
      <c r="J8448" s="163" t="s">
        <v>133</v>
      </c>
      <c r="K8448" s="164">
        <f t="shared" si="400"/>
        <v>0</v>
      </c>
      <c r="L8448" s="165">
        <f t="shared" si="401"/>
        <v>0</v>
      </c>
      <c r="M8448" s="172">
        <v>127</v>
      </c>
      <c r="N8448" s="172">
        <v>64</v>
      </c>
      <c r="O8448" s="167" t="s">
        <v>133</v>
      </c>
      <c r="P8448" s="260" t="e">
        <f t="shared" si="399"/>
        <v>#NUM!</v>
      </c>
      <c r="S8448" s="272"/>
    </row>
    <row r="8449" spans="1:19">
      <c r="A8449" s="161" t="s">
        <v>9681</v>
      </c>
      <c r="C8449" s="161" t="s">
        <v>133</v>
      </c>
      <c r="F8449" s="163" t="s">
        <v>133</v>
      </c>
      <c r="G8449" s="266" t="s">
        <v>133</v>
      </c>
      <c r="H8449" s="163" t="s">
        <v>133</v>
      </c>
      <c r="I8449" s="163" t="s">
        <v>133</v>
      </c>
      <c r="J8449" s="163" t="s">
        <v>133</v>
      </c>
      <c r="K8449" s="164">
        <f t="shared" si="400"/>
        <v>0</v>
      </c>
      <c r="L8449" s="165">
        <f t="shared" si="401"/>
        <v>0</v>
      </c>
      <c r="M8449" s="172">
        <v>127</v>
      </c>
      <c r="N8449" s="172">
        <v>64</v>
      </c>
      <c r="O8449" s="167" t="s">
        <v>133</v>
      </c>
      <c r="P8449" s="260" t="e">
        <f t="shared" si="399"/>
        <v>#NUM!</v>
      </c>
      <c r="S8449" s="272"/>
    </row>
    <row r="8450" spans="1:19">
      <c r="A8450" s="161" t="s">
        <v>9682</v>
      </c>
      <c r="C8450" s="161" t="s">
        <v>133</v>
      </c>
      <c r="F8450" s="163" t="s">
        <v>133</v>
      </c>
      <c r="G8450" s="266" t="s">
        <v>133</v>
      </c>
      <c r="H8450" s="163" t="s">
        <v>133</v>
      </c>
      <c r="I8450" s="163" t="s">
        <v>133</v>
      </c>
      <c r="J8450" s="163" t="s">
        <v>133</v>
      </c>
      <c r="K8450" s="164">
        <f t="shared" si="400"/>
        <v>0</v>
      </c>
      <c r="L8450" s="165">
        <f t="shared" si="401"/>
        <v>0</v>
      </c>
      <c r="M8450" s="172">
        <v>127</v>
      </c>
      <c r="N8450" s="172">
        <v>64</v>
      </c>
      <c r="O8450" s="167" t="s">
        <v>133</v>
      </c>
      <c r="P8450" s="260" t="e">
        <f t="shared" si="399"/>
        <v>#NUM!</v>
      </c>
      <c r="S8450" s="272"/>
    </row>
    <row r="8451" spans="1:19">
      <c r="A8451" s="161" t="s">
        <v>9683</v>
      </c>
      <c r="C8451" s="161" t="s">
        <v>133</v>
      </c>
      <c r="F8451" s="163" t="s">
        <v>133</v>
      </c>
      <c r="G8451" s="266" t="s">
        <v>133</v>
      </c>
      <c r="H8451" s="163" t="s">
        <v>133</v>
      </c>
      <c r="I8451" s="163" t="s">
        <v>133</v>
      </c>
      <c r="J8451" s="163" t="s">
        <v>133</v>
      </c>
      <c r="K8451" s="164">
        <f t="shared" si="400"/>
        <v>0</v>
      </c>
      <c r="L8451" s="165">
        <f t="shared" si="401"/>
        <v>0</v>
      </c>
      <c r="M8451" s="172">
        <v>127</v>
      </c>
      <c r="N8451" s="172">
        <v>64</v>
      </c>
      <c r="O8451" s="167" t="s">
        <v>133</v>
      </c>
      <c r="P8451" s="260" t="e">
        <f t="shared" si="399"/>
        <v>#NUM!</v>
      </c>
      <c r="S8451" s="272"/>
    </row>
    <row r="8452" spans="1:19">
      <c r="A8452" s="161" t="s">
        <v>9684</v>
      </c>
      <c r="C8452" s="161" t="s">
        <v>133</v>
      </c>
      <c r="F8452" s="163" t="s">
        <v>133</v>
      </c>
      <c r="G8452" s="266" t="s">
        <v>133</v>
      </c>
      <c r="H8452" s="163" t="s">
        <v>133</v>
      </c>
      <c r="I8452" s="163" t="s">
        <v>133</v>
      </c>
      <c r="J8452" s="163" t="s">
        <v>133</v>
      </c>
      <c r="K8452" s="164">
        <f t="shared" si="400"/>
        <v>0</v>
      </c>
      <c r="L8452" s="165">
        <f t="shared" si="401"/>
        <v>0</v>
      </c>
      <c r="M8452" s="172">
        <v>127</v>
      </c>
      <c r="N8452" s="172">
        <v>64</v>
      </c>
      <c r="O8452" s="167" t="s">
        <v>133</v>
      </c>
      <c r="P8452" s="260" t="e">
        <f t="shared" si="399"/>
        <v>#NUM!</v>
      </c>
      <c r="S8452" s="272"/>
    </row>
    <row r="8453" spans="1:19">
      <c r="A8453" s="161" t="s">
        <v>9685</v>
      </c>
      <c r="C8453" s="161" t="s">
        <v>133</v>
      </c>
      <c r="F8453" s="163" t="s">
        <v>133</v>
      </c>
      <c r="G8453" s="266" t="s">
        <v>133</v>
      </c>
      <c r="H8453" s="163" t="s">
        <v>133</v>
      </c>
      <c r="I8453" s="163" t="s">
        <v>133</v>
      </c>
      <c r="J8453" s="163" t="s">
        <v>133</v>
      </c>
      <c r="K8453" s="164">
        <f t="shared" si="400"/>
        <v>0</v>
      </c>
      <c r="L8453" s="165">
        <f t="shared" si="401"/>
        <v>0</v>
      </c>
      <c r="M8453" s="172">
        <v>127</v>
      </c>
      <c r="N8453" s="172">
        <v>64</v>
      </c>
      <c r="O8453" s="167" t="s">
        <v>133</v>
      </c>
      <c r="P8453" s="260" t="e">
        <f t="shared" si="399"/>
        <v>#NUM!</v>
      </c>
      <c r="S8453" s="272"/>
    </row>
    <row r="8454" spans="1:19">
      <c r="A8454" s="161" t="s">
        <v>9686</v>
      </c>
      <c r="C8454" s="161" t="s">
        <v>133</v>
      </c>
      <c r="F8454" s="163" t="s">
        <v>133</v>
      </c>
      <c r="G8454" s="266" t="s">
        <v>133</v>
      </c>
      <c r="H8454" s="163" t="s">
        <v>133</v>
      </c>
      <c r="I8454" s="163" t="s">
        <v>133</v>
      </c>
      <c r="J8454" s="163" t="s">
        <v>133</v>
      </c>
      <c r="K8454" s="164">
        <f t="shared" si="400"/>
        <v>0</v>
      </c>
      <c r="L8454" s="165">
        <f t="shared" si="401"/>
        <v>0</v>
      </c>
      <c r="M8454" s="172">
        <v>127</v>
      </c>
      <c r="N8454" s="172">
        <v>64</v>
      </c>
      <c r="O8454" s="167" t="s">
        <v>133</v>
      </c>
      <c r="P8454" s="260" t="e">
        <f t="shared" si="399"/>
        <v>#NUM!</v>
      </c>
      <c r="S8454" s="272"/>
    </row>
    <row r="8455" spans="1:19">
      <c r="A8455" s="161" t="s">
        <v>9687</v>
      </c>
      <c r="C8455" s="161" t="s">
        <v>133</v>
      </c>
      <c r="F8455" s="163" t="s">
        <v>133</v>
      </c>
      <c r="G8455" s="266" t="s">
        <v>133</v>
      </c>
      <c r="H8455" s="163" t="s">
        <v>133</v>
      </c>
      <c r="I8455" s="163" t="s">
        <v>133</v>
      </c>
      <c r="J8455" s="163" t="s">
        <v>133</v>
      </c>
      <c r="K8455" s="164">
        <f t="shared" si="400"/>
        <v>0</v>
      </c>
      <c r="L8455" s="165">
        <f t="shared" si="401"/>
        <v>0</v>
      </c>
      <c r="M8455" s="172">
        <v>127</v>
      </c>
      <c r="N8455" s="172">
        <v>64</v>
      </c>
      <c r="O8455" s="167" t="s">
        <v>133</v>
      </c>
      <c r="P8455" s="260" t="e">
        <f t="shared" si="399"/>
        <v>#NUM!</v>
      </c>
      <c r="S8455" s="272"/>
    </row>
    <row r="8456" spans="1:19">
      <c r="A8456" s="161" t="s">
        <v>9688</v>
      </c>
      <c r="C8456" s="161" t="s">
        <v>133</v>
      </c>
      <c r="F8456" s="163" t="s">
        <v>133</v>
      </c>
      <c r="G8456" s="266" t="s">
        <v>133</v>
      </c>
      <c r="H8456" s="163" t="s">
        <v>133</v>
      </c>
      <c r="I8456" s="163" t="s">
        <v>133</v>
      </c>
      <c r="J8456" s="163" t="s">
        <v>133</v>
      </c>
      <c r="K8456" s="164">
        <f t="shared" si="400"/>
        <v>0</v>
      </c>
      <c r="L8456" s="165">
        <f t="shared" si="401"/>
        <v>0</v>
      </c>
      <c r="M8456" s="172">
        <v>127</v>
      </c>
      <c r="N8456" s="172">
        <v>64</v>
      </c>
      <c r="O8456" s="167" t="s">
        <v>133</v>
      </c>
      <c r="P8456" s="260" t="e">
        <f t="shared" si="399"/>
        <v>#NUM!</v>
      </c>
      <c r="S8456" s="272"/>
    </row>
    <row r="8457" spans="1:19">
      <c r="A8457" s="161" t="s">
        <v>9689</v>
      </c>
      <c r="C8457" s="161" t="s">
        <v>133</v>
      </c>
      <c r="F8457" s="163" t="s">
        <v>133</v>
      </c>
      <c r="G8457" s="266" t="s">
        <v>133</v>
      </c>
      <c r="H8457" s="163" t="s">
        <v>133</v>
      </c>
      <c r="I8457" s="163" t="s">
        <v>133</v>
      </c>
      <c r="J8457" s="163" t="s">
        <v>133</v>
      </c>
      <c r="K8457" s="164">
        <f t="shared" si="400"/>
        <v>0</v>
      </c>
      <c r="L8457" s="165">
        <f t="shared" si="401"/>
        <v>0</v>
      </c>
      <c r="M8457" s="172">
        <v>127</v>
      </c>
      <c r="N8457" s="172">
        <v>64</v>
      </c>
      <c r="O8457" s="167" t="s">
        <v>133</v>
      </c>
      <c r="P8457" s="260" t="e">
        <f t="shared" si="399"/>
        <v>#NUM!</v>
      </c>
      <c r="S8457" s="272"/>
    </row>
    <row r="8458" spans="1:19">
      <c r="A8458" s="161" t="s">
        <v>9690</v>
      </c>
      <c r="C8458" s="161" t="s">
        <v>133</v>
      </c>
      <c r="F8458" s="163" t="s">
        <v>133</v>
      </c>
      <c r="G8458" s="266" t="s">
        <v>133</v>
      </c>
      <c r="H8458" s="163" t="s">
        <v>133</v>
      </c>
      <c r="I8458" s="163" t="s">
        <v>133</v>
      </c>
      <c r="J8458" s="163" t="s">
        <v>133</v>
      </c>
      <c r="K8458" s="164">
        <f t="shared" si="400"/>
        <v>0</v>
      </c>
      <c r="L8458" s="165">
        <f t="shared" si="401"/>
        <v>0</v>
      </c>
      <c r="M8458" s="172">
        <v>127</v>
      </c>
      <c r="N8458" s="172">
        <v>64</v>
      </c>
      <c r="O8458" s="167" t="s">
        <v>133</v>
      </c>
      <c r="P8458" s="260" t="e">
        <f t="shared" si="399"/>
        <v>#NUM!</v>
      </c>
      <c r="S8458" s="272"/>
    </row>
    <row r="8459" spans="1:19">
      <c r="A8459" s="161" t="s">
        <v>9691</v>
      </c>
      <c r="C8459" s="161" t="s">
        <v>133</v>
      </c>
      <c r="F8459" s="163" t="s">
        <v>133</v>
      </c>
      <c r="G8459" s="266" t="s">
        <v>133</v>
      </c>
      <c r="H8459" s="163" t="s">
        <v>133</v>
      </c>
      <c r="I8459" s="163" t="s">
        <v>133</v>
      </c>
      <c r="J8459" s="163" t="s">
        <v>133</v>
      </c>
      <c r="K8459" s="164">
        <f t="shared" si="400"/>
        <v>0</v>
      </c>
      <c r="L8459" s="165">
        <f t="shared" si="401"/>
        <v>0</v>
      </c>
      <c r="M8459" s="172">
        <v>127</v>
      </c>
      <c r="N8459" s="172">
        <v>64</v>
      </c>
      <c r="O8459" s="167" t="s">
        <v>133</v>
      </c>
      <c r="P8459" s="260" t="e">
        <f t="shared" si="399"/>
        <v>#NUM!</v>
      </c>
      <c r="S8459" s="272"/>
    </row>
    <row r="8460" spans="1:19">
      <c r="A8460" s="161" t="s">
        <v>9692</v>
      </c>
      <c r="C8460" s="161" t="s">
        <v>133</v>
      </c>
      <c r="F8460" s="163" t="s">
        <v>133</v>
      </c>
      <c r="G8460" s="266" t="s">
        <v>133</v>
      </c>
      <c r="H8460" s="163" t="s">
        <v>133</v>
      </c>
      <c r="I8460" s="163" t="s">
        <v>133</v>
      </c>
      <c r="J8460" s="163" t="s">
        <v>133</v>
      </c>
      <c r="K8460" s="164">
        <f t="shared" si="400"/>
        <v>0</v>
      </c>
      <c r="L8460" s="165">
        <f t="shared" si="401"/>
        <v>0</v>
      </c>
      <c r="M8460" s="172">
        <v>127</v>
      </c>
      <c r="N8460" s="172">
        <v>64</v>
      </c>
      <c r="O8460" s="167" t="s">
        <v>133</v>
      </c>
      <c r="P8460" s="260" t="e">
        <f t="shared" si="399"/>
        <v>#NUM!</v>
      </c>
      <c r="S8460" s="272"/>
    </row>
    <row r="8461" spans="1:19">
      <c r="A8461" s="161" t="s">
        <v>9693</v>
      </c>
      <c r="C8461" s="161" t="s">
        <v>133</v>
      </c>
      <c r="F8461" s="163" t="s">
        <v>133</v>
      </c>
      <c r="G8461" s="266" t="s">
        <v>133</v>
      </c>
      <c r="H8461" s="163" t="s">
        <v>133</v>
      </c>
      <c r="I8461" s="163" t="s">
        <v>133</v>
      </c>
      <c r="J8461" s="163" t="s">
        <v>133</v>
      </c>
      <c r="K8461" s="164">
        <f t="shared" si="400"/>
        <v>0</v>
      </c>
      <c r="L8461" s="165">
        <f t="shared" si="401"/>
        <v>0</v>
      </c>
      <c r="M8461" s="172">
        <v>127</v>
      </c>
      <c r="N8461" s="172">
        <v>64</v>
      </c>
      <c r="O8461" s="167" t="s">
        <v>133</v>
      </c>
      <c r="P8461" s="260" t="e">
        <f t="shared" si="399"/>
        <v>#NUM!</v>
      </c>
      <c r="S8461" s="272"/>
    </row>
    <row r="8462" spans="1:19">
      <c r="A8462" s="161" t="s">
        <v>9694</v>
      </c>
      <c r="C8462" s="161" t="s">
        <v>133</v>
      </c>
      <c r="F8462" s="163" t="s">
        <v>133</v>
      </c>
      <c r="G8462" s="266" t="s">
        <v>133</v>
      </c>
      <c r="H8462" s="163" t="s">
        <v>133</v>
      </c>
      <c r="I8462" s="163" t="s">
        <v>133</v>
      </c>
      <c r="J8462" s="163" t="s">
        <v>133</v>
      </c>
      <c r="K8462" s="164">
        <f t="shared" si="400"/>
        <v>0</v>
      </c>
      <c r="L8462" s="165">
        <f t="shared" si="401"/>
        <v>0</v>
      </c>
      <c r="M8462" s="172">
        <v>127</v>
      </c>
      <c r="N8462" s="172">
        <v>64</v>
      </c>
      <c r="O8462" s="167" t="s">
        <v>133</v>
      </c>
      <c r="P8462" s="260" t="e">
        <f t="shared" si="399"/>
        <v>#NUM!</v>
      </c>
      <c r="S8462" s="272"/>
    </row>
    <row r="8463" spans="1:19">
      <c r="A8463" s="161" t="s">
        <v>9695</v>
      </c>
      <c r="C8463" s="161" t="s">
        <v>133</v>
      </c>
      <c r="F8463" s="163" t="s">
        <v>133</v>
      </c>
      <c r="G8463" s="266" t="s">
        <v>133</v>
      </c>
      <c r="H8463" s="163" t="s">
        <v>133</v>
      </c>
      <c r="I8463" s="163" t="s">
        <v>133</v>
      </c>
      <c r="J8463" s="163" t="s">
        <v>133</v>
      </c>
      <c r="K8463" s="164">
        <f t="shared" si="400"/>
        <v>0</v>
      </c>
      <c r="L8463" s="165">
        <f t="shared" si="401"/>
        <v>0</v>
      </c>
      <c r="M8463" s="172">
        <v>127</v>
      </c>
      <c r="N8463" s="172">
        <v>64</v>
      </c>
      <c r="O8463" s="167" t="s">
        <v>133</v>
      </c>
      <c r="P8463" s="260" t="e">
        <f t="shared" ref="P8463:P8526" si="402">MEDIAN(Q8463:R8463)</f>
        <v>#NUM!</v>
      </c>
      <c r="S8463" s="272"/>
    </row>
    <row r="8464" spans="1:19">
      <c r="A8464" s="161" t="s">
        <v>9696</v>
      </c>
      <c r="C8464" s="161" t="s">
        <v>133</v>
      </c>
      <c r="F8464" s="163" t="s">
        <v>133</v>
      </c>
      <c r="G8464" s="266" t="s">
        <v>133</v>
      </c>
      <c r="H8464" s="163" t="s">
        <v>133</v>
      </c>
      <c r="I8464" s="163" t="s">
        <v>133</v>
      </c>
      <c r="J8464" s="163" t="s">
        <v>133</v>
      </c>
      <c r="K8464" s="164">
        <f t="shared" ref="K8464:K8527" si="403">IF(OR(D8464="n/a",D8464="nd"),0,D8464)+IF(OR(I8464="n/a",I8464="nd"),0,I8464)</f>
        <v>0</v>
      </c>
      <c r="L8464" s="165">
        <f t="shared" ref="L8464:L8527" si="404">SQRT(SUMSQ(IF(OR(E8464="n/a",E8464="nd"),0,E8464),IF(OR(F8464="n/a",F8464="nd"),0,F8464),IF(OR(J8464="n/a",J8464="nd"),0,J8464)))</f>
        <v>0</v>
      </c>
      <c r="M8464" s="172">
        <v>127</v>
      </c>
      <c r="N8464" s="172">
        <v>64</v>
      </c>
      <c r="O8464" s="167" t="s">
        <v>133</v>
      </c>
      <c r="P8464" s="260" t="e">
        <f t="shared" si="402"/>
        <v>#NUM!</v>
      </c>
      <c r="S8464" s="272"/>
    </row>
    <row r="8465" spans="1:19">
      <c r="A8465" s="161" t="s">
        <v>9697</v>
      </c>
      <c r="C8465" s="161" t="s">
        <v>133</v>
      </c>
      <c r="F8465" s="163" t="s">
        <v>133</v>
      </c>
      <c r="G8465" s="266" t="s">
        <v>133</v>
      </c>
      <c r="H8465" s="163" t="s">
        <v>133</v>
      </c>
      <c r="I8465" s="163" t="s">
        <v>133</v>
      </c>
      <c r="J8465" s="163" t="s">
        <v>133</v>
      </c>
      <c r="K8465" s="164">
        <f t="shared" si="403"/>
        <v>0</v>
      </c>
      <c r="L8465" s="165">
        <f t="shared" si="404"/>
        <v>0</v>
      </c>
      <c r="M8465" s="172">
        <v>127</v>
      </c>
      <c r="N8465" s="172">
        <v>64</v>
      </c>
      <c r="O8465" s="167" t="s">
        <v>133</v>
      </c>
      <c r="P8465" s="260" t="e">
        <f t="shared" si="402"/>
        <v>#NUM!</v>
      </c>
      <c r="S8465" s="272"/>
    </row>
    <row r="8466" spans="1:19">
      <c r="A8466" s="161" t="s">
        <v>9698</v>
      </c>
      <c r="C8466" s="161" t="s">
        <v>133</v>
      </c>
      <c r="F8466" s="163" t="s">
        <v>133</v>
      </c>
      <c r="G8466" s="266" t="s">
        <v>133</v>
      </c>
      <c r="H8466" s="163" t="s">
        <v>133</v>
      </c>
      <c r="I8466" s="163" t="s">
        <v>133</v>
      </c>
      <c r="J8466" s="163" t="s">
        <v>133</v>
      </c>
      <c r="K8466" s="164">
        <f t="shared" si="403"/>
        <v>0</v>
      </c>
      <c r="L8466" s="165">
        <f t="shared" si="404"/>
        <v>0</v>
      </c>
      <c r="M8466" s="172">
        <v>127</v>
      </c>
      <c r="N8466" s="172">
        <v>64</v>
      </c>
      <c r="O8466" s="167" t="s">
        <v>133</v>
      </c>
      <c r="P8466" s="260" t="e">
        <f t="shared" si="402"/>
        <v>#NUM!</v>
      </c>
      <c r="S8466" s="272"/>
    </row>
    <row r="8467" spans="1:19">
      <c r="A8467" s="161" t="s">
        <v>9699</v>
      </c>
      <c r="C8467" s="161" t="s">
        <v>133</v>
      </c>
      <c r="F8467" s="163" t="s">
        <v>133</v>
      </c>
      <c r="G8467" s="266" t="s">
        <v>133</v>
      </c>
      <c r="H8467" s="163" t="s">
        <v>133</v>
      </c>
      <c r="I8467" s="163" t="s">
        <v>133</v>
      </c>
      <c r="J8467" s="163" t="s">
        <v>133</v>
      </c>
      <c r="K8467" s="164">
        <f t="shared" si="403"/>
        <v>0</v>
      </c>
      <c r="L8467" s="165">
        <f t="shared" si="404"/>
        <v>0</v>
      </c>
      <c r="M8467" s="172">
        <v>127</v>
      </c>
      <c r="N8467" s="172">
        <v>64</v>
      </c>
      <c r="O8467" s="167" t="s">
        <v>133</v>
      </c>
      <c r="P8467" s="260" t="e">
        <f t="shared" si="402"/>
        <v>#NUM!</v>
      </c>
      <c r="S8467" s="272"/>
    </row>
    <row r="8468" spans="1:19">
      <c r="A8468" s="161" t="s">
        <v>9700</v>
      </c>
      <c r="C8468" s="161" t="s">
        <v>133</v>
      </c>
      <c r="F8468" s="163" t="s">
        <v>133</v>
      </c>
      <c r="G8468" s="266" t="s">
        <v>133</v>
      </c>
      <c r="H8468" s="163" t="s">
        <v>133</v>
      </c>
      <c r="I8468" s="163" t="s">
        <v>133</v>
      </c>
      <c r="J8468" s="163" t="s">
        <v>133</v>
      </c>
      <c r="K8468" s="164">
        <f t="shared" si="403"/>
        <v>0</v>
      </c>
      <c r="L8468" s="165">
        <f t="shared" si="404"/>
        <v>0</v>
      </c>
      <c r="M8468" s="172">
        <v>127</v>
      </c>
      <c r="N8468" s="172">
        <v>64</v>
      </c>
      <c r="O8468" s="167" t="s">
        <v>133</v>
      </c>
      <c r="P8468" s="260" t="e">
        <f t="shared" si="402"/>
        <v>#NUM!</v>
      </c>
      <c r="S8468" s="272"/>
    </row>
    <row r="8469" spans="1:19">
      <c r="A8469" s="161" t="s">
        <v>9701</v>
      </c>
      <c r="C8469" s="161" t="s">
        <v>133</v>
      </c>
      <c r="F8469" s="163" t="s">
        <v>133</v>
      </c>
      <c r="G8469" s="266" t="s">
        <v>133</v>
      </c>
      <c r="H8469" s="163" t="s">
        <v>133</v>
      </c>
      <c r="I8469" s="163" t="s">
        <v>133</v>
      </c>
      <c r="J8469" s="163" t="s">
        <v>133</v>
      </c>
      <c r="K8469" s="164">
        <f t="shared" si="403"/>
        <v>0</v>
      </c>
      <c r="L8469" s="165">
        <f t="shared" si="404"/>
        <v>0</v>
      </c>
      <c r="M8469" s="172">
        <v>127</v>
      </c>
      <c r="N8469" s="172">
        <v>64</v>
      </c>
      <c r="O8469" s="167" t="s">
        <v>133</v>
      </c>
      <c r="P8469" s="260" t="e">
        <f t="shared" si="402"/>
        <v>#NUM!</v>
      </c>
      <c r="S8469" s="272"/>
    </row>
    <row r="8470" spans="1:19">
      <c r="A8470" s="161" t="s">
        <v>9702</v>
      </c>
      <c r="C8470" s="161" t="s">
        <v>133</v>
      </c>
      <c r="F8470" s="163" t="s">
        <v>133</v>
      </c>
      <c r="G8470" s="266" t="s">
        <v>133</v>
      </c>
      <c r="H8470" s="163" t="s">
        <v>133</v>
      </c>
      <c r="I8470" s="163" t="s">
        <v>133</v>
      </c>
      <c r="J8470" s="163" t="s">
        <v>133</v>
      </c>
      <c r="K8470" s="164">
        <f t="shared" si="403"/>
        <v>0</v>
      </c>
      <c r="L8470" s="165">
        <f t="shared" si="404"/>
        <v>0</v>
      </c>
      <c r="M8470" s="172">
        <v>127</v>
      </c>
      <c r="N8470" s="172">
        <v>64</v>
      </c>
      <c r="O8470" s="167" t="s">
        <v>133</v>
      </c>
      <c r="P8470" s="260" t="e">
        <f t="shared" si="402"/>
        <v>#NUM!</v>
      </c>
      <c r="S8470" s="272"/>
    </row>
    <row r="8471" spans="1:19">
      <c r="A8471" s="161" t="s">
        <v>9703</v>
      </c>
      <c r="C8471" s="161" t="s">
        <v>133</v>
      </c>
      <c r="F8471" s="163" t="s">
        <v>133</v>
      </c>
      <c r="G8471" s="266" t="s">
        <v>133</v>
      </c>
      <c r="H8471" s="163" t="s">
        <v>133</v>
      </c>
      <c r="I8471" s="163" t="s">
        <v>133</v>
      </c>
      <c r="J8471" s="163" t="s">
        <v>133</v>
      </c>
      <c r="K8471" s="164">
        <f t="shared" si="403"/>
        <v>0</v>
      </c>
      <c r="L8471" s="165">
        <f t="shared" si="404"/>
        <v>0</v>
      </c>
      <c r="M8471" s="172">
        <v>127</v>
      </c>
      <c r="N8471" s="172">
        <v>64</v>
      </c>
      <c r="O8471" s="167" t="s">
        <v>133</v>
      </c>
      <c r="P8471" s="260" t="e">
        <f t="shared" si="402"/>
        <v>#NUM!</v>
      </c>
      <c r="S8471" s="272"/>
    </row>
    <row r="8472" spans="1:19">
      <c r="A8472" s="161" t="s">
        <v>9704</v>
      </c>
      <c r="C8472" s="161" t="s">
        <v>133</v>
      </c>
      <c r="F8472" s="163" t="s">
        <v>133</v>
      </c>
      <c r="G8472" s="266" t="s">
        <v>133</v>
      </c>
      <c r="H8472" s="163" t="s">
        <v>133</v>
      </c>
      <c r="I8472" s="163" t="s">
        <v>133</v>
      </c>
      <c r="J8472" s="163" t="s">
        <v>133</v>
      </c>
      <c r="K8472" s="164">
        <f t="shared" si="403"/>
        <v>0</v>
      </c>
      <c r="L8472" s="165">
        <f t="shared" si="404"/>
        <v>0</v>
      </c>
      <c r="M8472" s="172">
        <v>127</v>
      </c>
      <c r="N8472" s="172">
        <v>64</v>
      </c>
      <c r="O8472" s="167" t="s">
        <v>133</v>
      </c>
      <c r="P8472" s="260" t="e">
        <f t="shared" si="402"/>
        <v>#NUM!</v>
      </c>
      <c r="S8472" s="272"/>
    </row>
    <row r="8473" spans="1:19">
      <c r="A8473" s="161" t="s">
        <v>9705</v>
      </c>
      <c r="C8473" s="161" t="s">
        <v>133</v>
      </c>
      <c r="F8473" s="163" t="s">
        <v>133</v>
      </c>
      <c r="G8473" s="266" t="s">
        <v>133</v>
      </c>
      <c r="H8473" s="163" t="s">
        <v>133</v>
      </c>
      <c r="I8473" s="163" t="s">
        <v>133</v>
      </c>
      <c r="J8473" s="163" t="s">
        <v>133</v>
      </c>
      <c r="K8473" s="164">
        <f t="shared" si="403"/>
        <v>0</v>
      </c>
      <c r="L8473" s="165">
        <f t="shared" si="404"/>
        <v>0</v>
      </c>
      <c r="M8473" s="172">
        <v>127</v>
      </c>
      <c r="N8473" s="172">
        <v>64</v>
      </c>
      <c r="O8473" s="167" t="s">
        <v>133</v>
      </c>
      <c r="P8473" s="260" t="e">
        <f t="shared" si="402"/>
        <v>#NUM!</v>
      </c>
      <c r="S8473" s="272"/>
    </row>
    <row r="8474" spans="1:19">
      <c r="A8474" s="161" t="s">
        <v>9706</v>
      </c>
      <c r="C8474" s="161" t="s">
        <v>133</v>
      </c>
      <c r="F8474" s="163" t="s">
        <v>133</v>
      </c>
      <c r="G8474" s="266" t="s">
        <v>133</v>
      </c>
      <c r="H8474" s="163" t="s">
        <v>133</v>
      </c>
      <c r="I8474" s="163" t="s">
        <v>133</v>
      </c>
      <c r="J8474" s="163" t="s">
        <v>133</v>
      </c>
      <c r="K8474" s="164">
        <f t="shared" si="403"/>
        <v>0</v>
      </c>
      <c r="L8474" s="165">
        <f t="shared" si="404"/>
        <v>0</v>
      </c>
      <c r="M8474" s="172">
        <v>127</v>
      </c>
      <c r="N8474" s="172">
        <v>64</v>
      </c>
      <c r="O8474" s="167" t="s">
        <v>133</v>
      </c>
      <c r="P8474" s="260" t="e">
        <f t="shared" si="402"/>
        <v>#NUM!</v>
      </c>
      <c r="S8474" s="272"/>
    </row>
    <row r="8475" spans="1:19">
      <c r="A8475" s="161" t="s">
        <v>9707</v>
      </c>
      <c r="C8475" s="161" t="s">
        <v>133</v>
      </c>
      <c r="F8475" s="163" t="s">
        <v>133</v>
      </c>
      <c r="G8475" s="266" t="s">
        <v>133</v>
      </c>
      <c r="H8475" s="163" t="s">
        <v>133</v>
      </c>
      <c r="I8475" s="163" t="s">
        <v>133</v>
      </c>
      <c r="J8475" s="163" t="s">
        <v>133</v>
      </c>
      <c r="K8475" s="164">
        <f t="shared" si="403"/>
        <v>0</v>
      </c>
      <c r="L8475" s="165">
        <f t="shared" si="404"/>
        <v>0</v>
      </c>
      <c r="M8475" s="172">
        <v>127</v>
      </c>
      <c r="N8475" s="172">
        <v>64</v>
      </c>
      <c r="O8475" s="167" t="s">
        <v>133</v>
      </c>
      <c r="P8475" s="260" t="e">
        <f t="shared" si="402"/>
        <v>#NUM!</v>
      </c>
      <c r="S8475" s="272"/>
    </row>
    <row r="8476" spans="1:19">
      <c r="A8476" s="161" t="s">
        <v>9708</v>
      </c>
      <c r="C8476" s="161" t="s">
        <v>133</v>
      </c>
      <c r="F8476" s="163" t="s">
        <v>133</v>
      </c>
      <c r="G8476" s="266" t="s">
        <v>133</v>
      </c>
      <c r="H8476" s="163" t="s">
        <v>133</v>
      </c>
      <c r="I8476" s="163" t="s">
        <v>133</v>
      </c>
      <c r="J8476" s="163" t="s">
        <v>133</v>
      </c>
      <c r="K8476" s="164">
        <f t="shared" si="403"/>
        <v>0</v>
      </c>
      <c r="L8476" s="165">
        <f t="shared" si="404"/>
        <v>0</v>
      </c>
      <c r="M8476" s="172">
        <v>127</v>
      </c>
      <c r="N8476" s="172">
        <v>64</v>
      </c>
      <c r="O8476" s="167" t="s">
        <v>133</v>
      </c>
      <c r="P8476" s="260" t="e">
        <f t="shared" si="402"/>
        <v>#NUM!</v>
      </c>
      <c r="S8476" s="272"/>
    </row>
    <row r="8477" spans="1:19">
      <c r="A8477" s="161" t="s">
        <v>9709</v>
      </c>
      <c r="C8477" s="161" t="s">
        <v>133</v>
      </c>
      <c r="F8477" s="163" t="s">
        <v>133</v>
      </c>
      <c r="G8477" s="266" t="s">
        <v>133</v>
      </c>
      <c r="H8477" s="163" t="s">
        <v>133</v>
      </c>
      <c r="I8477" s="163" t="s">
        <v>133</v>
      </c>
      <c r="J8477" s="163" t="s">
        <v>133</v>
      </c>
      <c r="K8477" s="164">
        <f t="shared" si="403"/>
        <v>0</v>
      </c>
      <c r="L8477" s="165">
        <f t="shared" si="404"/>
        <v>0</v>
      </c>
      <c r="M8477" s="172">
        <v>127</v>
      </c>
      <c r="N8477" s="172">
        <v>64</v>
      </c>
      <c r="O8477" s="167" t="s">
        <v>133</v>
      </c>
      <c r="P8477" s="260" t="e">
        <f t="shared" si="402"/>
        <v>#NUM!</v>
      </c>
      <c r="S8477" s="272"/>
    </row>
    <row r="8478" spans="1:19">
      <c r="A8478" s="161" t="s">
        <v>9710</v>
      </c>
      <c r="C8478" s="161" t="s">
        <v>133</v>
      </c>
      <c r="F8478" s="163" t="s">
        <v>133</v>
      </c>
      <c r="G8478" s="266" t="s">
        <v>133</v>
      </c>
      <c r="H8478" s="163" t="s">
        <v>133</v>
      </c>
      <c r="I8478" s="163" t="s">
        <v>133</v>
      </c>
      <c r="J8478" s="163" t="s">
        <v>133</v>
      </c>
      <c r="K8478" s="164">
        <f t="shared" si="403"/>
        <v>0</v>
      </c>
      <c r="L8478" s="165">
        <f t="shared" si="404"/>
        <v>0</v>
      </c>
      <c r="M8478" s="172">
        <v>127</v>
      </c>
      <c r="N8478" s="172">
        <v>64</v>
      </c>
      <c r="O8478" s="167" t="s">
        <v>133</v>
      </c>
      <c r="P8478" s="260" t="e">
        <f t="shared" si="402"/>
        <v>#NUM!</v>
      </c>
      <c r="S8478" s="272"/>
    </row>
    <row r="8479" spans="1:19">
      <c r="A8479" s="161" t="s">
        <v>9711</v>
      </c>
      <c r="C8479" s="161" t="s">
        <v>133</v>
      </c>
      <c r="F8479" s="163" t="s">
        <v>133</v>
      </c>
      <c r="G8479" s="266" t="s">
        <v>133</v>
      </c>
      <c r="H8479" s="163" t="s">
        <v>133</v>
      </c>
      <c r="I8479" s="163" t="s">
        <v>133</v>
      </c>
      <c r="J8479" s="163" t="s">
        <v>133</v>
      </c>
      <c r="K8479" s="164">
        <f t="shared" si="403"/>
        <v>0</v>
      </c>
      <c r="L8479" s="165">
        <f t="shared" si="404"/>
        <v>0</v>
      </c>
      <c r="M8479" s="172">
        <v>127</v>
      </c>
      <c r="N8479" s="172">
        <v>64</v>
      </c>
      <c r="O8479" s="167" t="s">
        <v>133</v>
      </c>
      <c r="P8479" s="260" t="e">
        <f t="shared" si="402"/>
        <v>#NUM!</v>
      </c>
      <c r="S8479" s="272"/>
    </row>
    <row r="8480" spans="1:19">
      <c r="A8480" s="161" t="s">
        <v>9712</v>
      </c>
      <c r="C8480" s="161" t="s">
        <v>133</v>
      </c>
      <c r="F8480" s="163" t="s">
        <v>133</v>
      </c>
      <c r="G8480" s="266" t="s">
        <v>133</v>
      </c>
      <c r="H8480" s="163" t="s">
        <v>133</v>
      </c>
      <c r="I8480" s="163" t="s">
        <v>133</v>
      </c>
      <c r="J8480" s="163" t="s">
        <v>133</v>
      </c>
      <c r="K8480" s="164">
        <f t="shared" si="403"/>
        <v>0</v>
      </c>
      <c r="L8480" s="165">
        <f t="shared" si="404"/>
        <v>0</v>
      </c>
      <c r="M8480" s="172">
        <v>127</v>
      </c>
      <c r="N8480" s="172">
        <v>64</v>
      </c>
      <c r="O8480" s="167" t="s">
        <v>133</v>
      </c>
      <c r="P8480" s="260" t="e">
        <f t="shared" si="402"/>
        <v>#NUM!</v>
      </c>
      <c r="S8480" s="272"/>
    </row>
    <row r="8481" spans="1:19">
      <c r="A8481" s="161" t="s">
        <v>9713</v>
      </c>
      <c r="C8481" s="161" t="s">
        <v>133</v>
      </c>
      <c r="F8481" s="163" t="s">
        <v>133</v>
      </c>
      <c r="G8481" s="266" t="s">
        <v>133</v>
      </c>
      <c r="H8481" s="163" t="s">
        <v>133</v>
      </c>
      <c r="I8481" s="163" t="s">
        <v>133</v>
      </c>
      <c r="J8481" s="163" t="s">
        <v>133</v>
      </c>
      <c r="K8481" s="164">
        <f t="shared" si="403"/>
        <v>0</v>
      </c>
      <c r="L8481" s="165">
        <f t="shared" si="404"/>
        <v>0</v>
      </c>
      <c r="M8481" s="172">
        <v>127</v>
      </c>
      <c r="N8481" s="172">
        <v>64</v>
      </c>
      <c r="O8481" s="167" t="s">
        <v>133</v>
      </c>
      <c r="P8481" s="260" t="e">
        <f t="shared" si="402"/>
        <v>#NUM!</v>
      </c>
      <c r="S8481" s="272"/>
    </row>
    <row r="8482" spans="1:19">
      <c r="A8482" s="161" t="s">
        <v>9714</v>
      </c>
      <c r="C8482" s="161" t="s">
        <v>133</v>
      </c>
      <c r="F8482" s="163" t="s">
        <v>133</v>
      </c>
      <c r="G8482" s="266" t="s">
        <v>133</v>
      </c>
      <c r="H8482" s="163" t="s">
        <v>133</v>
      </c>
      <c r="I8482" s="163" t="s">
        <v>133</v>
      </c>
      <c r="J8482" s="163" t="s">
        <v>133</v>
      </c>
      <c r="K8482" s="164">
        <f t="shared" si="403"/>
        <v>0</v>
      </c>
      <c r="L8482" s="165">
        <f t="shared" si="404"/>
        <v>0</v>
      </c>
      <c r="M8482" s="172">
        <v>127</v>
      </c>
      <c r="N8482" s="172">
        <v>64</v>
      </c>
      <c r="O8482" s="167" t="s">
        <v>133</v>
      </c>
      <c r="P8482" s="260" t="e">
        <f t="shared" si="402"/>
        <v>#NUM!</v>
      </c>
      <c r="S8482" s="272"/>
    </row>
    <row r="8483" spans="1:19">
      <c r="A8483" s="161" t="s">
        <v>9715</v>
      </c>
      <c r="C8483" s="161" t="s">
        <v>133</v>
      </c>
      <c r="F8483" s="163" t="s">
        <v>133</v>
      </c>
      <c r="G8483" s="266" t="s">
        <v>133</v>
      </c>
      <c r="H8483" s="163" t="s">
        <v>133</v>
      </c>
      <c r="I8483" s="163" t="s">
        <v>133</v>
      </c>
      <c r="J8483" s="163" t="s">
        <v>133</v>
      </c>
      <c r="K8483" s="164">
        <f t="shared" si="403"/>
        <v>0</v>
      </c>
      <c r="L8483" s="165">
        <f t="shared" si="404"/>
        <v>0</v>
      </c>
      <c r="M8483" s="172">
        <v>127</v>
      </c>
      <c r="N8483" s="172">
        <v>64</v>
      </c>
      <c r="O8483" s="167" t="s">
        <v>133</v>
      </c>
      <c r="P8483" s="260" t="e">
        <f t="shared" si="402"/>
        <v>#NUM!</v>
      </c>
      <c r="S8483" s="272"/>
    </row>
    <row r="8484" spans="1:19">
      <c r="A8484" s="161" t="s">
        <v>9716</v>
      </c>
      <c r="C8484" s="161" t="s">
        <v>133</v>
      </c>
      <c r="F8484" s="163" t="s">
        <v>133</v>
      </c>
      <c r="G8484" s="266" t="s">
        <v>133</v>
      </c>
      <c r="H8484" s="163" t="s">
        <v>133</v>
      </c>
      <c r="I8484" s="163" t="s">
        <v>133</v>
      </c>
      <c r="J8484" s="163" t="s">
        <v>133</v>
      </c>
      <c r="K8484" s="164">
        <f t="shared" si="403"/>
        <v>0</v>
      </c>
      <c r="L8484" s="165">
        <f t="shared" si="404"/>
        <v>0</v>
      </c>
      <c r="M8484" s="172">
        <v>127</v>
      </c>
      <c r="N8484" s="172">
        <v>64</v>
      </c>
      <c r="O8484" s="167" t="s">
        <v>133</v>
      </c>
      <c r="P8484" s="260" t="e">
        <f t="shared" si="402"/>
        <v>#NUM!</v>
      </c>
      <c r="S8484" s="272"/>
    </row>
    <row r="8485" spans="1:19">
      <c r="A8485" s="161" t="s">
        <v>9717</v>
      </c>
      <c r="C8485" s="161" t="s">
        <v>133</v>
      </c>
      <c r="F8485" s="163" t="s">
        <v>133</v>
      </c>
      <c r="G8485" s="266" t="s">
        <v>133</v>
      </c>
      <c r="H8485" s="163" t="s">
        <v>133</v>
      </c>
      <c r="I8485" s="163" t="s">
        <v>133</v>
      </c>
      <c r="J8485" s="163" t="s">
        <v>133</v>
      </c>
      <c r="K8485" s="164">
        <f t="shared" si="403"/>
        <v>0</v>
      </c>
      <c r="L8485" s="165">
        <f t="shared" si="404"/>
        <v>0</v>
      </c>
      <c r="M8485" s="172">
        <v>127</v>
      </c>
      <c r="N8485" s="172">
        <v>64</v>
      </c>
      <c r="O8485" s="167" t="s">
        <v>133</v>
      </c>
      <c r="P8485" s="260" t="e">
        <f t="shared" si="402"/>
        <v>#NUM!</v>
      </c>
      <c r="S8485" s="272"/>
    </row>
    <row r="8486" spans="1:19">
      <c r="A8486" s="161" t="s">
        <v>9718</v>
      </c>
      <c r="C8486" s="161" t="s">
        <v>133</v>
      </c>
      <c r="F8486" s="163" t="s">
        <v>133</v>
      </c>
      <c r="G8486" s="266" t="s">
        <v>133</v>
      </c>
      <c r="H8486" s="163" t="s">
        <v>133</v>
      </c>
      <c r="I8486" s="163" t="s">
        <v>133</v>
      </c>
      <c r="J8486" s="163" t="s">
        <v>133</v>
      </c>
      <c r="K8486" s="164">
        <f t="shared" si="403"/>
        <v>0</v>
      </c>
      <c r="L8486" s="165">
        <f t="shared" si="404"/>
        <v>0</v>
      </c>
      <c r="M8486" s="172">
        <v>127</v>
      </c>
      <c r="N8486" s="172">
        <v>64</v>
      </c>
      <c r="O8486" s="167" t="s">
        <v>133</v>
      </c>
      <c r="P8486" s="260" t="e">
        <f t="shared" si="402"/>
        <v>#NUM!</v>
      </c>
      <c r="S8486" s="272"/>
    </row>
    <row r="8487" spans="1:19">
      <c r="A8487" s="161" t="s">
        <v>9719</v>
      </c>
      <c r="C8487" s="161" t="s">
        <v>133</v>
      </c>
      <c r="F8487" s="163" t="s">
        <v>133</v>
      </c>
      <c r="G8487" s="266" t="s">
        <v>133</v>
      </c>
      <c r="H8487" s="163" t="s">
        <v>133</v>
      </c>
      <c r="I8487" s="163" t="s">
        <v>133</v>
      </c>
      <c r="J8487" s="163" t="s">
        <v>133</v>
      </c>
      <c r="K8487" s="164">
        <f t="shared" si="403"/>
        <v>0</v>
      </c>
      <c r="L8487" s="165">
        <f t="shared" si="404"/>
        <v>0</v>
      </c>
      <c r="M8487" s="172">
        <v>127</v>
      </c>
      <c r="N8487" s="172">
        <v>64</v>
      </c>
      <c r="O8487" s="167" t="s">
        <v>133</v>
      </c>
      <c r="P8487" s="260" t="e">
        <f t="shared" si="402"/>
        <v>#NUM!</v>
      </c>
      <c r="S8487" s="272"/>
    </row>
    <row r="8488" spans="1:19">
      <c r="A8488" s="161" t="s">
        <v>9720</v>
      </c>
      <c r="C8488" s="161" t="s">
        <v>133</v>
      </c>
      <c r="F8488" s="163" t="s">
        <v>133</v>
      </c>
      <c r="G8488" s="266" t="s">
        <v>133</v>
      </c>
      <c r="H8488" s="163" t="s">
        <v>133</v>
      </c>
      <c r="I8488" s="163" t="s">
        <v>133</v>
      </c>
      <c r="J8488" s="163" t="s">
        <v>133</v>
      </c>
      <c r="K8488" s="164">
        <f t="shared" si="403"/>
        <v>0</v>
      </c>
      <c r="L8488" s="165">
        <f t="shared" si="404"/>
        <v>0</v>
      </c>
      <c r="M8488" s="172">
        <v>127</v>
      </c>
      <c r="N8488" s="172">
        <v>64</v>
      </c>
      <c r="O8488" s="167" t="s">
        <v>133</v>
      </c>
      <c r="P8488" s="260" t="e">
        <f t="shared" si="402"/>
        <v>#NUM!</v>
      </c>
      <c r="S8488" s="272"/>
    </row>
    <row r="8489" spans="1:19">
      <c r="A8489" s="161" t="s">
        <v>9721</v>
      </c>
      <c r="C8489" s="161" t="s">
        <v>133</v>
      </c>
      <c r="F8489" s="163" t="s">
        <v>133</v>
      </c>
      <c r="G8489" s="266" t="s">
        <v>133</v>
      </c>
      <c r="H8489" s="163" t="s">
        <v>133</v>
      </c>
      <c r="I8489" s="163" t="s">
        <v>133</v>
      </c>
      <c r="J8489" s="163" t="s">
        <v>133</v>
      </c>
      <c r="K8489" s="164">
        <f t="shared" si="403"/>
        <v>0</v>
      </c>
      <c r="L8489" s="165">
        <f t="shared" si="404"/>
        <v>0</v>
      </c>
      <c r="M8489" s="172">
        <v>127</v>
      </c>
      <c r="N8489" s="172">
        <v>64</v>
      </c>
      <c r="O8489" s="167" t="s">
        <v>133</v>
      </c>
      <c r="P8489" s="260" t="e">
        <f t="shared" si="402"/>
        <v>#NUM!</v>
      </c>
      <c r="S8489" s="272"/>
    </row>
    <row r="8490" spans="1:19">
      <c r="A8490" s="161" t="s">
        <v>9722</v>
      </c>
      <c r="C8490" s="161" t="s">
        <v>133</v>
      </c>
      <c r="F8490" s="163" t="s">
        <v>133</v>
      </c>
      <c r="G8490" s="266" t="s">
        <v>133</v>
      </c>
      <c r="H8490" s="163" t="s">
        <v>133</v>
      </c>
      <c r="I8490" s="163" t="s">
        <v>133</v>
      </c>
      <c r="J8490" s="163" t="s">
        <v>133</v>
      </c>
      <c r="K8490" s="164">
        <f t="shared" si="403"/>
        <v>0</v>
      </c>
      <c r="L8490" s="165">
        <f t="shared" si="404"/>
        <v>0</v>
      </c>
      <c r="M8490" s="172">
        <v>127</v>
      </c>
      <c r="N8490" s="172">
        <v>64</v>
      </c>
      <c r="O8490" s="167" t="s">
        <v>133</v>
      </c>
      <c r="P8490" s="260" t="e">
        <f t="shared" si="402"/>
        <v>#NUM!</v>
      </c>
      <c r="S8490" s="272"/>
    </row>
    <row r="8491" spans="1:19">
      <c r="A8491" s="161" t="s">
        <v>9723</v>
      </c>
      <c r="C8491" s="161" t="s">
        <v>133</v>
      </c>
      <c r="F8491" s="163" t="s">
        <v>133</v>
      </c>
      <c r="G8491" s="266" t="s">
        <v>133</v>
      </c>
      <c r="H8491" s="163" t="s">
        <v>133</v>
      </c>
      <c r="I8491" s="163" t="s">
        <v>133</v>
      </c>
      <c r="J8491" s="163" t="s">
        <v>133</v>
      </c>
      <c r="K8491" s="164">
        <f t="shared" si="403"/>
        <v>0</v>
      </c>
      <c r="L8491" s="165">
        <f t="shared" si="404"/>
        <v>0</v>
      </c>
      <c r="M8491" s="172">
        <v>127</v>
      </c>
      <c r="N8491" s="172">
        <v>64</v>
      </c>
      <c r="O8491" s="167" t="s">
        <v>133</v>
      </c>
      <c r="P8491" s="260" t="e">
        <f t="shared" si="402"/>
        <v>#NUM!</v>
      </c>
      <c r="S8491" s="272"/>
    </row>
    <row r="8492" spans="1:19">
      <c r="A8492" s="161" t="s">
        <v>9724</v>
      </c>
      <c r="C8492" s="161" t="s">
        <v>133</v>
      </c>
      <c r="F8492" s="163" t="s">
        <v>133</v>
      </c>
      <c r="G8492" s="266" t="s">
        <v>133</v>
      </c>
      <c r="H8492" s="163" t="s">
        <v>133</v>
      </c>
      <c r="I8492" s="163" t="s">
        <v>133</v>
      </c>
      <c r="J8492" s="163" t="s">
        <v>133</v>
      </c>
      <c r="K8492" s="164">
        <f t="shared" si="403"/>
        <v>0</v>
      </c>
      <c r="L8492" s="165">
        <f t="shared" si="404"/>
        <v>0</v>
      </c>
      <c r="M8492" s="172">
        <v>127</v>
      </c>
      <c r="N8492" s="172">
        <v>64</v>
      </c>
      <c r="O8492" s="167" t="s">
        <v>133</v>
      </c>
      <c r="P8492" s="260" t="e">
        <f t="shared" si="402"/>
        <v>#NUM!</v>
      </c>
      <c r="S8492" s="272"/>
    </row>
    <row r="8493" spans="1:19">
      <c r="A8493" s="161" t="s">
        <v>9725</v>
      </c>
      <c r="C8493" s="161" t="s">
        <v>133</v>
      </c>
      <c r="F8493" s="163" t="s">
        <v>133</v>
      </c>
      <c r="G8493" s="266" t="s">
        <v>133</v>
      </c>
      <c r="H8493" s="163" t="s">
        <v>133</v>
      </c>
      <c r="I8493" s="163" t="s">
        <v>133</v>
      </c>
      <c r="J8493" s="163" t="s">
        <v>133</v>
      </c>
      <c r="K8493" s="164">
        <f t="shared" si="403"/>
        <v>0</v>
      </c>
      <c r="L8493" s="165">
        <f t="shared" si="404"/>
        <v>0</v>
      </c>
      <c r="M8493" s="172">
        <v>127</v>
      </c>
      <c r="N8493" s="172">
        <v>64</v>
      </c>
      <c r="O8493" s="167" t="s">
        <v>133</v>
      </c>
      <c r="P8493" s="260" t="e">
        <f t="shared" si="402"/>
        <v>#NUM!</v>
      </c>
      <c r="S8493" s="272"/>
    </row>
    <row r="8494" spans="1:19">
      <c r="A8494" s="161" t="s">
        <v>9726</v>
      </c>
      <c r="C8494" s="161" t="s">
        <v>133</v>
      </c>
      <c r="F8494" s="163" t="s">
        <v>133</v>
      </c>
      <c r="G8494" s="266" t="s">
        <v>133</v>
      </c>
      <c r="H8494" s="163" t="s">
        <v>133</v>
      </c>
      <c r="I8494" s="163" t="s">
        <v>133</v>
      </c>
      <c r="J8494" s="163" t="s">
        <v>133</v>
      </c>
      <c r="K8494" s="164">
        <f t="shared" si="403"/>
        <v>0</v>
      </c>
      <c r="L8494" s="165">
        <f t="shared" si="404"/>
        <v>0</v>
      </c>
      <c r="M8494" s="172">
        <v>127</v>
      </c>
      <c r="N8494" s="172">
        <v>64</v>
      </c>
      <c r="O8494" s="167" t="s">
        <v>133</v>
      </c>
      <c r="P8494" s="260" t="e">
        <f t="shared" si="402"/>
        <v>#NUM!</v>
      </c>
      <c r="S8494" s="272"/>
    </row>
    <row r="8495" spans="1:19">
      <c r="A8495" s="161" t="s">
        <v>9727</v>
      </c>
      <c r="C8495" s="161" t="s">
        <v>133</v>
      </c>
      <c r="F8495" s="163" t="s">
        <v>133</v>
      </c>
      <c r="G8495" s="266" t="s">
        <v>133</v>
      </c>
      <c r="H8495" s="163" t="s">
        <v>133</v>
      </c>
      <c r="I8495" s="163" t="s">
        <v>133</v>
      </c>
      <c r="J8495" s="163" t="s">
        <v>133</v>
      </c>
      <c r="K8495" s="164">
        <f t="shared" si="403"/>
        <v>0</v>
      </c>
      <c r="L8495" s="165">
        <f t="shared" si="404"/>
        <v>0</v>
      </c>
      <c r="M8495" s="172">
        <v>127</v>
      </c>
      <c r="N8495" s="172">
        <v>64</v>
      </c>
      <c r="O8495" s="167" t="s">
        <v>133</v>
      </c>
      <c r="P8495" s="260" t="e">
        <f t="shared" si="402"/>
        <v>#NUM!</v>
      </c>
      <c r="S8495" s="272"/>
    </row>
    <row r="8496" spans="1:19">
      <c r="A8496" s="161" t="s">
        <v>9728</v>
      </c>
      <c r="C8496" s="161" t="s">
        <v>133</v>
      </c>
      <c r="F8496" s="163" t="s">
        <v>133</v>
      </c>
      <c r="G8496" s="266" t="s">
        <v>133</v>
      </c>
      <c r="H8496" s="163" t="s">
        <v>133</v>
      </c>
      <c r="I8496" s="163" t="s">
        <v>133</v>
      </c>
      <c r="J8496" s="163" t="s">
        <v>133</v>
      </c>
      <c r="K8496" s="164">
        <f t="shared" si="403"/>
        <v>0</v>
      </c>
      <c r="L8496" s="165">
        <f t="shared" si="404"/>
        <v>0</v>
      </c>
      <c r="M8496" s="172">
        <v>127</v>
      </c>
      <c r="N8496" s="172">
        <v>64</v>
      </c>
      <c r="O8496" s="167" t="s">
        <v>133</v>
      </c>
      <c r="P8496" s="260" t="e">
        <f t="shared" si="402"/>
        <v>#NUM!</v>
      </c>
      <c r="S8496" s="272"/>
    </row>
    <row r="8497" spans="1:19">
      <c r="A8497" s="161" t="s">
        <v>9729</v>
      </c>
      <c r="C8497" s="161" t="s">
        <v>133</v>
      </c>
      <c r="F8497" s="163" t="s">
        <v>133</v>
      </c>
      <c r="G8497" s="266" t="s">
        <v>133</v>
      </c>
      <c r="H8497" s="163" t="s">
        <v>133</v>
      </c>
      <c r="I8497" s="163" t="s">
        <v>133</v>
      </c>
      <c r="J8497" s="163" t="s">
        <v>133</v>
      </c>
      <c r="K8497" s="164">
        <f t="shared" si="403"/>
        <v>0</v>
      </c>
      <c r="L8497" s="165">
        <f t="shared" si="404"/>
        <v>0</v>
      </c>
      <c r="M8497" s="172">
        <v>127</v>
      </c>
      <c r="N8497" s="172">
        <v>64</v>
      </c>
      <c r="O8497" s="167" t="s">
        <v>133</v>
      </c>
      <c r="P8497" s="260" t="e">
        <f t="shared" si="402"/>
        <v>#NUM!</v>
      </c>
      <c r="S8497" s="272"/>
    </row>
    <row r="8498" spans="1:19">
      <c r="A8498" s="161" t="s">
        <v>9730</v>
      </c>
      <c r="C8498" s="161" t="s">
        <v>133</v>
      </c>
      <c r="F8498" s="163" t="s">
        <v>133</v>
      </c>
      <c r="G8498" s="266" t="s">
        <v>133</v>
      </c>
      <c r="H8498" s="163" t="s">
        <v>133</v>
      </c>
      <c r="I8498" s="163" t="s">
        <v>133</v>
      </c>
      <c r="J8498" s="163" t="s">
        <v>133</v>
      </c>
      <c r="K8498" s="164">
        <f t="shared" si="403"/>
        <v>0</v>
      </c>
      <c r="L8498" s="165">
        <f t="shared" si="404"/>
        <v>0</v>
      </c>
      <c r="M8498" s="172">
        <v>127</v>
      </c>
      <c r="N8498" s="172">
        <v>64</v>
      </c>
      <c r="O8498" s="167" t="s">
        <v>133</v>
      </c>
      <c r="P8498" s="260" t="e">
        <f t="shared" si="402"/>
        <v>#NUM!</v>
      </c>
      <c r="S8498" s="272"/>
    </row>
    <row r="8499" spans="1:19">
      <c r="A8499" s="161" t="s">
        <v>9731</v>
      </c>
      <c r="C8499" s="161" t="s">
        <v>133</v>
      </c>
      <c r="F8499" s="163" t="s">
        <v>133</v>
      </c>
      <c r="G8499" s="266" t="s">
        <v>133</v>
      </c>
      <c r="H8499" s="163" t="s">
        <v>133</v>
      </c>
      <c r="I8499" s="163" t="s">
        <v>133</v>
      </c>
      <c r="J8499" s="163" t="s">
        <v>133</v>
      </c>
      <c r="K8499" s="164">
        <f t="shared" si="403"/>
        <v>0</v>
      </c>
      <c r="L8499" s="165">
        <f t="shared" si="404"/>
        <v>0</v>
      </c>
      <c r="M8499" s="172">
        <v>127</v>
      </c>
      <c r="N8499" s="172">
        <v>64</v>
      </c>
      <c r="O8499" s="167" t="s">
        <v>133</v>
      </c>
      <c r="P8499" s="260" t="e">
        <f t="shared" si="402"/>
        <v>#NUM!</v>
      </c>
      <c r="S8499" s="272"/>
    </row>
    <row r="8500" spans="1:19">
      <c r="A8500" s="161" t="s">
        <v>9732</v>
      </c>
      <c r="C8500" s="161" t="s">
        <v>133</v>
      </c>
      <c r="F8500" s="163" t="s">
        <v>133</v>
      </c>
      <c r="G8500" s="266" t="s">
        <v>133</v>
      </c>
      <c r="H8500" s="163" t="s">
        <v>133</v>
      </c>
      <c r="I8500" s="163" t="s">
        <v>133</v>
      </c>
      <c r="J8500" s="163" t="s">
        <v>133</v>
      </c>
      <c r="K8500" s="164">
        <f t="shared" si="403"/>
        <v>0</v>
      </c>
      <c r="L8500" s="165">
        <f t="shared" si="404"/>
        <v>0</v>
      </c>
      <c r="M8500" s="172">
        <v>127</v>
      </c>
      <c r="N8500" s="172">
        <v>64</v>
      </c>
      <c r="O8500" s="167" t="s">
        <v>133</v>
      </c>
      <c r="P8500" s="260" t="e">
        <f t="shared" si="402"/>
        <v>#NUM!</v>
      </c>
      <c r="S8500" s="272"/>
    </row>
    <row r="8501" spans="1:19">
      <c r="A8501" s="161" t="s">
        <v>9733</v>
      </c>
      <c r="C8501" s="161" t="s">
        <v>133</v>
      </c>
      <c r="F8501" s="163" t="s">
        <v>133</v>
      </c>
      <c r="G8501" s="266" t="s">
        <v>133</v>
      </c>
      <c r="H8501" s="163" t="s">
        <v>133</v>
      </c>
      <c r="I8501" s="163" t="s">
        <v>133</v>
      </c>
      <c r="J8501" s="163" t="s">
        <v>133</v>
      </c>
      <c r="K8501" s="164">
        <f t="shared" si="403"/>
        <v>0</v>
      </c>
      <c r="L8501" s="165">
        <f t="shared" si="404"/>
        <v>0</v>
      </c>
      <c r="M8501" s="172">
        <v>127</v>
      </c>
      <c r="N8501" s="172">
        <v>64</v>
      </c>
      <c r="O8501" s="167" t="s">
        <v>133</v>
      </c>
      <c r="P8501" s="260" t="e">
        <f t="shared" si="402"/>
        <v>#NUM!</v>
      </c>
      <c r="S8501" s="272"/>
    </row>
    <row r="8502" spans="1:19">
      <c r="A8502" s="161" t="s">
        <v>9734</v>
      </c>
      <c r="C8502" s="161" t="s">
        <v>133</v>
      </c>
      <c r="F8502" s="163" t="s">
        <v>133</v>
      </c>
      <c r="G8502" s="266" t="s">
        <v>133</v>
      </c>
      <c r="H8502" s="163" t="s">
        <v>133</v>
      </c>
      <c r="I8502" s="163" t="s">
        <v>133</v>
      </c>
      <c r="J8502" s="163" t="s">
        <v>133</v>
      </c>
      <c r="K8502" s="164">
        <f t="shared" si="403"/>
        <v>0</v>
      </c>
      <c r="L8502" s="165">
        <f t="shared" si="404"/>
        <v>0</v>
      </c>
      <c r="M8502" s="172">
        <v>127</v>
      </c>
      <c r="N8502" s="172">
        <v>64</v>
      </c>
      <c r="O8502" s="167" t="s">
        <v>133</v>
      </c>
      <c r="P8502" s="260" t="e">
        <f t="shared" si="402"/>
        <v>#NUM!</v>
      </c>
      <c r="S8502" s="272"/>
    </row>
    <row r="8503" spans="1:19">
      <c r="A8503" s="161" t="s">
        <v>9735</v>
      </c>
      <c r="C8503" s="161" t="s">
        <v>133</v>
      </c>
      <c r="F8503" s="163" t="s">
        <v>133</v>
      </c>
      <c r="G8503" s="266" t="s">
        <v>133</v>
      </c>
      <c r="H8503" s="163" t="s">
        <v>133</v>
      </c>
      <c r="I8503" s="163" t="s">
        <v>133</v>
      </c>
      <c r="J8503" s="163" t="s">
        <v>133</v>
      </c>
      <c r="K8503" s="164">
        <f t="shared" si="403"/>
        <v>0</v>
      </c>
      <c r="L8503" s="165">
        <f t="shared" si="404"/>
        <v>0</v>
      </c>
      <c r="M8503" s="172">
        <v>127</v>
      </c>
      <c r="N8503" s="172">
        <v>64</v>
      </c>
      <c r="O8503" s="167" t="s">
        <v>133</v>
      </c>
      <c r="P8503" s="260" t="e">
        <f t="shared" si="402"/>
        <v>#NUM!</v>
      </c>
      <c r="S8503" s="272"/>
    </row>
    <row r="8504" spans="1:19">
      <c r="A8504" s="161" t="s">
        <v>9736</v>
      </c>
      <c r="C8504" s="161" t="s">
        <v>133</v>
      </c>
      <c r="F8504" s="163" t="s">
        <v>133</v>
      </c>
      <c r="G8504" s="266" t="s">
        <v>133</v>
      </c>
      <c r="H8504" s="163" t="s">
        <v>133</v>
      </c>
      <c r="I8504" s="163" t="s">
        <v>133</v>
      </c>
      <c r="J8504" s="163" t="s">
        <v>133</v>
      </c>
      <c r="K8504" s="164">
        <f t="shared" si="403"/>
        <v>0</v>
      </c>
      <c r="L8504" s="165">
        <f t="shared" si="404"/>
        <v>0</v>
      </c>
      <c r="M8504" s="172">
        <v>127</v>
      </c>
      <c r="N8504" s="172">
        <v>64</v>
      </c>
      <c r="O8504" s="167" t="s">
        <v>133</v>
      </c>
      <c r="P8504" s="260" t="e">
        <f t="shared" si="402"/>
        <v>#NUM!</v>
      </c>
      <c r="S8504" s="272"/>
    </row>
    <row r="8505" spans="1:19">
      <c r="A8505" s="161" t="s">
        <v>9737</v>
      </c>
      <c r="C8505" s="161" t="s">
        <v>133</v>
      </c>
      <c r="F8505" s="163" t="s">
        <v>133</v>
      </c>
      <c r="G8505" s="266" t="s">
        <v>133</v>
      </c>
      <c r="H8505" s="163" t="s">
        <v>133</v>
      </c>
      <c r="I8505" s="163" t="s">
        <v>133</v>
      </c>
      <c r="J8505" s="163" t="s">
        <v>133</v>
      </c>
      <c r="K8505" s="164">
        <f t="shared" si="403"/>
        <v>0</v>
      </c>
      <c r="L8505" s="165">
        <f t="shared" si="404"/>
        <v>0</v>
      </c>
      <c r="M8505" s="172">
        <v>127</v>
      </c>
      <c r="N8505" s="172">
        <v>64</v>
      </c>
      <c r="O8505" s="167" t="s">
        <v>133</v>
      </c>
      <c r="P8505" s="260" t="e">
        <f t="shared" si="402"/>
        <v>#NUM!</v>
      </c>
      <c r="S8505" s="272"/>
    </row>
    <row r="8506" spans="1:19">
      <c r="A8506" s="161" t="s">
        <v>9738</v>
      </c>
      <c r="C8506" s="161" t="s">
        <v>133</v>
      </c>
      <c r="F8506" s="163" t="s">
        <v>133</v>
      </c>
      <c r="G8506" s="266" t="s">
        <v>133</v>
      </c>
      <c r="H8506" s="163" t="s">
        <v>133</v>
      </c>
      <c r="I8506" s="163" t="s">
        <v>133</v>
      </c>
      <c r="J8506" s="163" t="s">
        <v>133</v>
      </c>
      <c r="K8506" s="164">
        <f t="shared" si="403"/>
        <v>0</v>
      </c>
      <c r="L8506" s="165">
        <f t="shared" si="404"/>
        <v>0</v>
      </c>
      <c r="M8506" s="172">
        <v>127</v>
      </c>
      <c r="N8506" s="172">
        <v>64</v>
      </c>
      <c r="O8506" s="167" t="s">
        <v>133</v>
      </c>
      <c r="P8506" s="260" t="e">
        <f t="shared" si="402"/>
        <v>#NUM!</v>
      </c>
      <c r="S8506" s="272"/>
    </row>
    <row r="8507" spans="1:19">
      <c r="A8507" s="161" t="s">
        <v>9739</v>
      </c>
      <c r="C8507" s="161" t="s">
        <v>133</v>
      </c>
      <c r="F8507" s="163" t="s">
        <v>133</v>
      </c>
      <c r="G8507" s="266" t="s">
        <v>133</v>
      </c>
      <c r="H8507" s="163" t="s">
        <v>133</v>
      </c>
      <c r="I8507" s="163" t="s">
        <v>133</v>
      </c>
      <c r="J8507" s="163" t="s">
        <v>133</v>
      </c>
      <c r="K8507" s="164">
        <f t="shared" si="403"/>
        <v>0</v>
      </c>
      <c r="L8507" s="165">
        <f t="shared" si="404"/>
        <v>0</v>
      </c>
      <c r="M8507" s="172">
        <v>127</v>
      </c>
      <c r="N8507" s="172">
        <v>64</v>
      </c>
      <c r="O8507" s="167" t="s">
        <v>133</v>
      </c>
      <c r="P8507" s="260" t="e">
        <f t="shared" si="402"/>
        <v>#NUM!</v>
      </c>
      <c r="S8507" s="272"/>
    </row>
    <row r="8508" spans="1:19">
      <c r="A8508" s="161" t="s">
        <v>9740</v>
      </c>
      <c r="C8508" s="161" t="s">
        <v>133</v>
      </c>
      <c r="F8508" s="163" t="s">
        <v>133</v>
      </c>
      <c r="G8508" s="266" t="s">
        <v>133</v>
      </c>
      <c r="H8508" s="163" t="s">
        <v>133</v>
      </c>
      <c r="I8508" s="163" t="s">
        <v>133</v>
      </c>
      <c r="J8508" s="163" t="s">
        <v>133</v>
      </c>
      <c r="K8508" s="164">
        <f t="shared" si="403"/>
        <v>0</v>
      </c>
      <c r="L8508" s="165">
        <f t="shared" si="404"/>
        <v>0</v>
      </c>
      <c r="M8508" s="172">
        <v>127</v>
      </c>
      <c r="N8508" s="172">
        <v>64</v>
      </c>
      <c r="O8508" s="167" t="s">
        <v>133</v>
      </c>
      <c r="P8508" s="260" t="e">
        <f t="shared" si="402"/>
        <v>#NUM!</v>
      </c>
      <c r="S8508" s="272"/>
    </row>
    <row r="8509" spans="1:19">
      <c r="A8509" s="161" t="s">
        <v>9741</v>
      </c>
      <c r="C8509" s="161" t="s">
        <v>133</v>
      </c>
      <c r="F8509" s="163" t="s">
        <v>133</v>
      </c>
      <c r="G8509" s="266" t="s">
        <v>133</v>
      </c>
      <c r="H8509" s="163" t="s">
        <v>133</v>
      </c>
      <c r="I8509" s="163" t="s">
        <v>133</v>
      </c>
      <c r="J8509" s="163" t="s">
        <v>133</v>
      </c>
      <c r="K8509" s="164">
        <f t="shared" si="403"/>
        <v>0</v>
      </c>
      <c r="L8509" s="165">
        <f t="shared" si="404"/>
        <v>0</v>
      </c>
      <c r="M8509" s="172">
        <v>127</v>
      </c>
      <c r="N8509" s="172">
        <v>64</v>
      </c>
      <c r="O8509" s="167" t="s">
        <v>133</v>
      </c>
      <c r="P8509" s="260" t="e">
        <f t="shared" si="402"/>
        <v>#NUM!</v>
      </c>
      <c r="S8509" s="272"/>
    </row>
    <row r="8510" spans="1:19">
      <c r="A8510" s="161" t="s">
        <v>9742</v>
      </c>
      <c r="C8510" s="161" t="s">
        <v>133</v>
      </c>
      <c r="F8510" s="163" t="s">
        <v>133</v>
      </c>
      <c r="G8510" s="266" t="s">
        <v>133</v>
      </c>
      <c r="H8510" s="163" t="s">
        <v>133</v>
      </c>
      <c r="I8510" s="163" t="s">
        <v>133</v>
      </c>
      <c r="J8510" s="163" t="s">
        <v>133</v>
      </c>
      <c r="K8510" s="164">
        <f t="shared" si="403"/>
        <v>0</v>
      </c>
      <c r="L8510" s="165">
        <f t="shared" si="404"/>
        <v>0</v>
      </c>
      <c r="M8510" s="172">
        <v>127</v>
      </c>
      <c r="N8510" s="172">
        <v>64</v>
      </c>
      <c r="O8510" s="167" t="s">
        <v>133</v>
      </c>
      <c r="P8510" s="260" t="e">
        <f t="shared" si="402"/>
        <v>#NUM!</v>
      </c>
      <c r="S8510" s="272"/>
    </row>
    <row r="8511" spans="1:19">
      <c r="A8511" s="161" t="s">
        <v>9743</v>
      </c>
      <c r="C8511" s="161" t="s">
        <v>133</v>
      </c>
      <c r="F8511" s="163" t="s">
        <v>133</v>
      </c>
      <c r="G8511" s="266" t="s">
        <v>133</v>
      </c>
      <c r="H8511" s="163" t="s">
        <v>133</v>
      </c>
      <c r="I8511" s="163" t="s">
        <v>133</v>
      </c>
      <c r="J8511" s="163" t="s">
        <v>133</v>
      </c>
      <c r="K8511" s="164">
        <f t="shared" si="403"/>
        <v>0</v>
      </c>
      <c r="L8511" s="165">
        <f t="shared" si="404"/>
        <v>0</v>
      </c>
      <c r="M8511" s="172">
        <v>127</v>
      </c>
      <c r="N8511" s="172">
        <v>64</v>
      </c>
      <c r="O8511" s="167" t="s">
        <v>133</v>
      </c>
      <c r="P8511" s="260" t="e">
        <f t="shared" si="402"/>
        <v>#NUM!</v>
      </c>
      <c r="S8511" s="272"/>
    </row>
    <row r="8512" spans="1:19">
      <c r="A8512" s="161" t="s">
        <v>9744</v>
      </c>
      <c r="C8512" s="161" t="s">
        <v>133</v>
      </c>
      <c r="F8512" s="163" t="s">
        <v>133</v>
      </c>
      <c r="G8512" s="266" t="s">
        <v>133</v>
      </c>
      <c r="H8512" s="163" t="s">
        <v>133</v>
      </c>
      <c r="I8512" s="163" t="s">
        <v>133</v>
      </c>
      <c r="J8512" s="163" t="s">
        <v>133</v>
      </c>
      <c r="K8512" s="164">
        <f t="shared" si="403"/>
        <v>0</v>
      </c>
      <c r="L8512" s="165">
        <f t="shared" si="404"/>
        <v>0</v>
      </c>
      <c r="M8512" s="172">
        <v>127</v>
      </c>
      <c r="N8512" s="172">
        <v>64</v>
      </c>
      <c r="O8512" s="167" t="s">
        <v>133</v>
      </c>
      <c r="P8512" s="260" t="e">
        <f t="shared" si="402"/>
        <v>#NUM!</v>
      </c>
      <c r="S8512" s="272"/>
    </row>
    <row r="8513" spans="1:19">
      <c r="A8513" s="161" t="s">
        <v>9745</v>
      </c>
      <c r="C8513" s="161" t="s">
        <v>133</v>
      </c>
      <c r="F8513" s="163" t="s">
        <v>133</v>
      </c>
      <c r="G8513" s="266" t="s">
        <v>133</v>
      </c>
      <c r="H8513" s="163" t="s">
        <v>133</v>
      </c>
      <c r="I8513" s="163" t="s">
        <v>133</v>
      </c>
      <c r="J8513" s="163" t="s">
        <v>133</v>
      </c>
      <c r="K8513" s="164">
        <f t="shared" si="403"/>
        <v>0</v>
      </c>
      <c r="L8513" s="165">
        <f t="shared" si="404"/>
        <v>0</v>
      </c>
      <c r="M8513" s="172">
        <v>127</v>
      </c>
      <c r="N8513" s="172">
        <v>64</v>
      </c>
      <c r="O8513" s="167" t="s">
        <v>133</v>
      </c>
      <c r="P8513" s="260" t="e">
        <f t="shared" si="402"/>
        <v>#NUM!</v>
      </c>
      <c r="S8513" s="272"/>
    </row>
    <row r="8514" spans="1:19">
      <c r="A8514" s="161" t="s">
        <v>9746</v>
      </c>
      <c r="C8514" s="161" t="s">
        <v>133</v>
      </c>
      <c r="F8514" s="163" t="s">
        <v>133</v>
      </c>
      <c r="G8514" s="266" t="s">
        <v>133</v>
      </c>
      <c r="H8514" s="163" t="s">
        <v>133</v>
      </c>
      <c r="I8514" s="163" t="s">
        <v>133</v>
      </c>
      <c r="J8514" s="163" t="s">
        <v>133</v>
      </c>
      <c r="K8514" s="164">
        <f t="shared" si="403"/>
        <v>0</v>
      </c>
      <c r="L8514" s="165">
        <f t="shared" si="404"/>
        <v>0</v>
      </c>
      <c r="M8514" s="172">
        <v>127</v>
      </c>
      <c r="N8514" s="172">
        <v>64</v>
      </c>
      <c r="O8514" s="167" t="s">
        <v>133</v>
      </c>
      <c r="P8514" s="260" t="e">
        <f t="shared" si="402"/>
        <v>#NUM!</v>
      </c>
      <c r="S8514" s="272"/>
    </row>
    <row r="8515" spans="1:19">
      <c r="A8515" s="161" t="s">
        <v>9747</v>
      </c>
      <c r="C8515" s="161" t="s">
        <v>133</v>
      </c>
      <c r="F8515" s="163" t="s">
        <v>133</v>
      </c>
      <c r="G8515" s="266" t="s">
        <v>133</v>
      </c>
      <c r="H8515" s="163" t="s">
        <v>133</v>
      </c>
      <c r="I8515" s="163" t="s">
        <v>133</v>
      </c>
      <c r="J8515" s="163" t="s">
        <v>133</v>
      </c>
      <c r="K8515" s="164">
        <f t="shared" si="403"/>
        <v>0</v>
      </c>
      <c r="L8515" s="165">
        <f t="shared" si="404"/>
        <v>0</v>
      </c>
      <c r="M8515" s="172">
        <v>127</v>
      </c>
      <c r="N8515" s="172">
        <v>64</v>
      </c>
      <c r="O8515" s="167" t="s">
        <v>133</v>
      </c>
      <c r="P8515" s="260" t="e">
        <f t="shared" si="402"/>
        <v>#NUM!</v>
      </c>
      <c r="S8515" s="272"/>
    </row>
    <row r="8516" spans="1:19">
      <c r="A8516" s="161" t="s">
        <v>9748</v>
      </c>
      <c r="C8516" s="161" t="s">
        <v>133</v>
      </c>
      <c r="F8516" s="163" t="s">
        <v>133</v>
      </c>
      <c r="G8516" s="266" t="s">
        <v>133</v>
      </c>
      <c r="H8516" s="163" t="s">
        <v>133</v>
      </c>
      <c r="I8516" s="163" t="s">
        <v>133</v>
      </c>
      <c r="J8516" s="163" t="s">
        <v>133</v>
      </c>
      <c r="K8516" s="164">
        <f t="shared" si="403"/>
        <v>0</v>
      </c>
      <c r="L8516" s="165">
        <f t="shared" si="404"/>
        <v>0</v>
      </c>
      <c r="M8516" s="172">
        <v>127</v>
      </c>
      <c r="N8516" s="172">
        <v>64</v>
      </c>
      <c r="O8516" s="167" t="s">
        <v>133</v>
      </c>
      <c r="P8516" s="260" t="e">
        <f t="shared" si="402"/>
        <v>#NUM!</v>
      </c>
      <c r="S8516" s="272"/>
    </row>
    <row r="8517" spans="1:19">
      <c r="A8517" s="161" t="s">
        <v>9749</v>
      </c>
      <c r="C8517" s="161" t="s">
        <v>133</v>
      </c>
      <c r="F8517" s="163" t="s">
        <v>133</v>
      </c>
      <c r="G8517" s="266" t="s">
        <v>133</v>
      </c>
      <c r="H8517" s="163" t="s">
        <v>133</v>
      </c>
      <c r="I8517" s="163" t="s">
        <v>133</v>
      </c>
      <c r="J8517" s="163" t="s">
        <v>133</v>
      </c>
      <c r="K8517" s="164">
        <f t="shared" si="403"/>
        <v>0</v>
      </c>
      <c r="L8517" s="165">
        <f t="shared" si="404"/>
        <v>0</v>
      </c>
      <c r="M8517" s="172">
        <v>127</v>
      </c>
      <c r="N8517" s="172">
        <v>64</v>
      </c>
      <c r="O8517" s="167" t="s">
        <v>133</v>
      </c>
      <c r="P8517" s="260" t="e">
        <f t="shared" si="402"/>
        <v>#NUM!</v>
      </c>
      <c r="S8517" s="272"/>
    </row>
    <row r="8518" spans="1:19">
      <c r="A8518" s="161" t="s">
        <v>9750</v>
      </c>
      <c r="C8518" s="161" t="s">
        <v>133</v>
      </c>
      <c r="F8518" s="163" t="s">
        <v>133</v>
      </c>
      <c r="G8518" s="266" t="s">
        <v>133</v>
      </c>
      <c r="H8518" s="163" t="s">
        <v>133</v>
      </c>
      <c r="I8518" s="163" t="s">
        <v>133</v>
      </c>
      <c r="J8518" s="163" t="s">
        <v>133</v>
      </c>
      <c r="K8518" s="164">
        <f t="shared" si="403"/>
        <v>0</v>
      </c>
      <c r="L8518" s="165">
        <f t="shared" si="404"/>
        <v>0</v>
      </c>
      <c r="M8518" s="172">
        <v>127</v>
      </c>
      <c r="N8518" s="172">
        <v>64</v>
      </c>
      <c r="O8518" s="167" t="s">
        <v>133</v>
      </c>
      <c r="P8518" s="260" t="e">
        <f t="shared" si="402"/>
        <v>#NUM!</v>
      </c>
      <c r="S8518" s="272"/>
    </row>
    <row r="8519" spans="1:19">
      <c r="A8519" s="161" t="s">
        <v>9751</v>
      </c>
      <c r="C8519" s="161" t="s">
        <v>133</v>
      </c>
      <c r="F8519" s="163" t="s">
        <v>133</v>
      </c>
      <c r="G8519" s="266" t="s">
        <v>133</v>
      </c>
      <c r="H8519" s="163" t="s">
        <v>133</v>
      </c>
      <c r="I8519" s="163" t="s">
        <v>133</v>
      </c>
      <c r="J8519" s="163" t="s">
        <v>133</v>
      </c>
      <c r="K8519" s="164">
        <f t="shared" si="403"/>
        <v>0</v>
      </c>
      <c r="L8519" s="165">
        <f t="shared" si="404"/>
        <v>0</v>
      </c>
      <c r="M8519" s="172">
        <v>127</v>
      </c>
      <c r="N8519" s="172">
        <v>64</v>
      </c>
      <c r="O8519" s="167" t="s">
        <v>133</v>
      </c>
      <c r="P8519" s="260" t="e">
        <f t="shared" si="402"/>
        <v>#NUM!</v>
      </c>
      <c r="S8519" s="272"/>
    </row>
    <row r="8520" spans="1:19">
      <c r="A8520" s="161" t="s">
        <v>9752</v>
      </c>
      <c r="C8520" s="161" t="s">
        <v>133</v>
      </c>
      <c r="F8520" s="163" t="s">
        <v>133</v>
      </c>
      <c r="G8520" s="266" t="s">
        <v>133</v>
      </c>
      <c r="H8520" s="163" t="s">
        <v>133</v>
      </c>
      <c r="I8520" s="163" t="s">
        <v>133</v>
      </c>
      <c r="J8520" s="163" t="s">
        <v>133</v>
      </c>
      <c r="K8520" s="164">
        <f t="shared" si="403"/>
        <v>0</v>
      </c>
      <c r="L8520" s="165">
        <f t="shared" si="404"/>
        <v>0</v>
      </c>
      <c r="M8520" s="172">
        <v>127</v>
      </c>
      <c r="N8520" s="172">
        <v>64</v>
      </c>
      <c r="O8520" s="167" t="s">
        <v>133</v>
      </c>
      <c r="P8520" s="260" t="e">
        <f t="shared" si="402"/>
        <v>#NUM!</v>
      </c>
      <c r="S8520" s="272"/>
    </row>
    <row r="8521" spans="1:19">
      <c r="A8521" s="161" t="s">
        <v>9753</v>
      </c>
      <c r="C8521" s="161" t="s">
        <v>133</v>
      </c>
      <c r="F8521" s="163" t="s">
        <v>133</v>
      </c>
      <c r="G8521" s="266" t="s">
        <v>133</v>
      </c>
      <c r="H8521" s="163" t="s">
        <v>133</v>
      </c>
      <c r="I8521" s="163" t="s">
        <v>133</v>
      </c>
      <c r="J8521" s="163" t="s">
        <v>133</v>
      </c>
      <c r="K8521" s="164">
        <f t="shared" si="403"/>
        <v>0</v>
      </c>
      <c r="L8521" s="165">
        <f t="shared" si="404"/>
        <v>0</v>
      </c>
      <c r="M8521" s="172">
        <v>127</v>
      </c>
      <c r="N8521" s="172">
        <v>64</v>
      </c>
      <c r="O8521" s="167" t="s">
        <v>133</v>
      </c>
      <c r="P8521" s="260" t="e">
        <f t="shared" si="402"/>
        <v>#NUM!</v>
      </c>
      <c r="S8521" s="272"/>
    </row>
    <row r="8522" spans="1:19">
      <c r="A8522" s="161" t="s">
        <v>9754</v>
      </c>
      <c r="C8522" s="161" t="s">
        <v>133</v>
      </c>
      <c r="F8522" s="163" t="s">
        <v>133</v>
      </c>
      <c r="G8522" s="266" t="s">
        <v>133</v>
      </c>
      <c r="H8522" s="163" t="s">
        <v>133</v>
      </c>
      <c r="I8522" s="163" t="s">
        <v>133</v>
      </c>
      <c r="J8522" s="163" t="s">
        <v>133</v>
      </c>
      <c r="K8522" s="164">
        <f t="shared" si="403"/>
        <v>0</v>
      </c>
      <c r="L8522" s="165">
        <f t="shared" si="404"/>
        <v>0</v>
      </c>
      <c r="M8522" s="172">
        <v>127</v>
      </c>
      <c r="N8522" s="172">
        <v>64</v>
      </c>
      <c r="O8522" s="167" t="s">
        <v>133</v>
      </c>
      <c r="P8522" s="260" t="e">
        <f t="shared" si="402"/>
        <v>#NUM!</v>
      </c>
      <c r="S8522" s="272"/>
    </row>
    <row r="8523" spans="1:19">
      <c r="A8523" s="161" t="s">
        <v>9755</v>
      </c>
      <c r="C8523" s="161" t="s">
        <v>133</v>
      </c>
      <c r="F8523" s="163" t="s">
        <v>133</v>
      </c>
      <c r="G8523" s="266" t="s">
        <v>133</v>
      </c>
      <c r="H8523" s="163" t="s">
        <v>133</v>
      </c>
      <c r="I8523" s="163" t="s">
        <v>133</v>
      </c>
      <c r="J8523" s="163" t="s">
        <v>133</v>
      </c>
      <c r="K8523" s="164">
        <f t="shared" si="403"/>
        <v>0</v>
      </c>
      <c r="L8523" s="165">
        <f t="shared" si="404"/>
        <v>0</v>
      </c>
      <c r="M8523" s="172">
        <v>127</v>
      </c>
      <c r="N8523" s="172">
        <v>64</v>
      </c>
      <c r="O8523" s="167" t="s">
        <v>133</v>
      </c>
      <c r="P8523" s="260" t="e">
        <f t="shared" si="402"/>
        <v>#NUM!</v>
      </c>
      <c r="S8523" s="272"/>
    </row>
    <row r="8524" spans="1:19">
      <c r="A8524" s="161" t="s">
        <v>9756</v>
      </c>
      <c r="C8524" s="161" t="s">
        <v>133</v>
      </c>
      <c r="F8524" s="163" t="s">
        <v>133</v>
      </c>
      <c r="G8524" s="266" t="s">
        <v>133</v>
      </c>
      <c r="H8524" s="163" t="s">
        <v>133</v>
      </c>
      <c r="I8524" s="163" t="s">
        <v>133</v>
      </c>
      <c r="J8524" s="163" t="s">
        <v>133</v>
      </c>
      <c r="K8524" s="164">
        <f t="shared" si="403"/>
        <v>0</v>
      </c>
      <c r="L8524" s="165">
        <f t="shared" si="404"/>
        <v>0</v>
      </c>
      <c r="M8524" s="172">
        <v>127</v>
      </c>
      <c r="N8524" s="172">
        <v>64</v>
      </c>
      <c r="O8524" s="167" t="s">
        <v>133</v>
      </c>
      <c r="P8524" s="260" t="e">
        <f t="shared" si="402"/>
        <v>#NUM!</v>
      </c>
      <c r="S8524" s="272"/>
    </row>
    <row r="8525" spans="1:19">
      <c r="A8525" s="161" t="s">
        <v>9757</v>
      </c>
      <c r="C8525" s="161" t="s">
        <v>133</v>
      </c>
      <c r="F8525" s="163" t="s">
        <v>133</v>
      </c>
      <c r="G8525" s="266" t="s">
        <v>133</v>
      </c>
      <c r="H8525" s="163" t="s">
        <v>133</v>
      </c>
      <c r="I8525" s="163" t="s">
        <v>133</v>
      </c>
      <c r="J8525" s="163" t="s">
        <v>133</v>
      </c>
      <c r="K8525" s="164">
        <f t="shared" si="403"/>
        <v>0</v>
      </c>
      <c r="L8525" s="165">
        <f t="shared" si="404"/>
        <v>0</v>
      </c>
      <c r="M8525" s="172">
        <v>127</v>
      </c>
      <c r="N8525" s="172">
        <v>64</v>
      </c>
      <c r="O8525" s="167" t="s">
        <v>133</v>
      </c>
      <c r="P8525" s="260" t="e">
        <f t="shared" si="402"/>
        <v>#NUM!</v>
      </c>
      <c r="S8525" s="272"/>
    </row>
    <row r="8526" spans="1:19">
      <c r="A8526" s="161" t="s">
        <v>9758</v>
      </c>
      <c r="C8526" s="161" t="s">
        <v>133</v>
      </c>
      <c r="F8526" s="163" t="s">
        <v>133</v>
      </c>
      <c r="G8526" s="266" t="s">
        <v>133</v>
      </c>
      <c r="H8526" s="163" t="s">
        <v>133</v>
      </c>
      <c r="I8526" s="163" t="s">
        <v>133</v>
      </c>
      <c r="J8526" s="163" t="s">
        <v>133</v>
      </c>
      <c r="K8526" s="164">
        <f t="shared" si="403"/>
        <v>0</v>
      </c>
      <c r="L8526" s="165">
        <f t="shared" si="404"/>
        <v>0</v>
      </c>
      <c r="M8526" s="172">
        <v>127</v>
      </c>
      <c r="N8526" s="172">
        <v>64</v>
      </c>
      <c r="O8526" s="167" t="s">
        <v>133</v>
      </c>
      <c r="P8526" s="260" t="e">
        <f t="shared" si="402"/>
        <v>#NUM!</v>
      </c>
      <c r="S8526" s="272"/>
    </row>
    <row r="8527" spans="1:19">
      <c r="A8527" s="161" t="s">
        <v>9759</v>
      </c>
      <c r="C8527" s="161" t="s">
        <v>133</v>
      </c>
      <c r="F8527" s="163" t="s">
        <v>133</v>
      </c>
      <c r="G8527" s="266" t="s">
        <v>133</v>
      </c>
      <c r="H8527" s="163" t="s">
        <v>133</v>
      </c>
      <c r="I8527" s="163" t="s">
        <v>133</v>
      </c>
      <c r="J8527" s="163" t="s">
        <v>133</v>
      </c>
      <c r="K8527" s="164">
        <f t="shared" si="403"/>
        <v>0</v>
      </c>
      <c r="L8527" s="165">
        <f t="shared" si="404"/>
        <v>0</v>
      </c>
      <c r="M8527" s="172">
        <v>127</v>
      </c>
      <c r="N8527" s="172">
        <v>64</v>
      </c>
      <c r="O8527" s="167" t="s">
        <v>133</v>
      </c>
      <c r="P8527" s="260" t="e">
        <f t="shared" ref="P8527:P8590" si="405">MEDIAN(Q8527:R8527)</f>
        <v>#NUM!</v>
      </c>
      <c r="S8527" s="272"/>
    </row>
    <row r="8528" spans="1:19">
      <c r="A8528" s="161" t="s">
        <v>9760</v>
      </c>
      <c r="C8528" s="161" t="s">
        <v>133</v>
      </c>
      <c r="F8528" s="163" t="s">
        <v>133</v>
      </c>
      <c r="G8528" s="266" t="s">
        <v>133</v>
      </c>
      <c r="H8528" s="163" t="s">
        <v>133</v>
      </c>
      <c r="I8528" s="163" t="s">
        <v>133</v>
      </c>
      <c r="J8528" s="163" t="s">
        <v>133</v>
      </c>
      <c r="K8528" s="164">
        <f t="shared" ref="K8528:K8591" si="406">IF(OR(D8528="n/a",D8528="nd"),0,D8528)+IF(OR(I8528="n/a",I8528="nd"),0,I8528)</f>
        <v>0</v>
      </c>
      <c r="L8528" s="165">
        <f t="shared" ref="L8528:L8591" si="407">SQRT(SUMSQ(IF(OR(E8528="n/a",E8528="nd"),0,E8528),IF(OR(F8528="n/a",F8528="nd"),0,F8528),IF(OR(J8528="n/a",J8528="nd"),0,J8528)))</f>
        <v>0</v>
      </c>
      <c r="M8528" s="172">
        <v>127</v>
      </c>
      <c r="N8528" s="172">
        <v>64</v>
      </c>
      <c r="O8528" s="167" t="s">
        <v>133</v>
      </c>
      <c r="P8528" s="260" t="e">
        <f t="shared" si="405"/>
        <v>#NUM!</v>
      </c>
      <c r="S8528" s="272"/>
    </row>
    <row r="8529" spans="1:19">
      <c r="A8529" s="161" t="s">
        <v>9761</v>
      </c>
      <c r="C8529" s="161" t="s">
        <v>133</v>
      </c>
      <c r="F8529" s="163" t="s">
        <v>133</v>
      </c>
      <c r="G8529" s="266" t="s">
        <v>133</v>
      </c>
      <c r="H8529" s="163" t="s">
        <v>133</v>
      </c>
      <c r="I8529" s="163" t="s">
        <v>133</v>
      </c>
      <c r="J8529" s="163" t="s">
        <v>133</v>
      </c>
      <c r="K8529" s="164">
        <f t="shared" si="406"/>
        <v>0</v>
      </c>
      <c r="L8529" s="165">
        <f t="shared" si="407"/>
        <v>0</v>
      </c>
      <c r="M8529" s="172">
        <v>127</v>
      </c>
      <c r="N8529" s="172">
        <v>64</v>
      </c>
      <c r="O8529" s="167" t="s">
        <v>133</v>
      </c>
      <c r="P8529" s="260" t="e">
        <f t="shared" si="405"/>
        <v>#NUM!</v>
      </c>
      <c r="S8529" s="272"/>
    </row>
    <row r="8530" spans="1:19">
      <c r="A8530" s="161" t="s">
        <v>9762</v>
      </c>
      <c r="C8530" s="161" t="s">
        <v>133</v>
      </c>
      <c r="F8530" s="163" t="s">
        <v>133</v>
      </c>
      <c r="G8530" s="266" t="s">
        <v>133</v>
      </c>
      <c r="H8530" s="163" t="s">
        <v>133</v>
      </c>
      <c r="I8530" s="163" t="s">
        <v>133</v>
      </c>
      <c r="J8530" s="163" t="s">
        <v>133</v>
      </c>
      <c r="K8530" s="164">
        <f t="shared" si="406"/>
        <v>0</v>
      </c>
      <c r="L8530" s="165">
        <f t="shared" si="407"/>
        <v>0</v>
      </c>
      <c r="M8530" s="172">
        <v>127</v>
      </c>
      <c r="N8530" s="172">
        <v>64</v>
      </c>
      <c r="O8530" s="167" t="s">
        <v>133</v>
      </c>
      <c r="P8530" s="260" t="e">
        <f t="shared" si="405"/>
        <v>#NUM!</v>
      </c>
      <c r="S8530" s="272"/>
    </row>
    <row r="8531" spans="1:19">
      <c r="A8531" s="161" t="s">
        <v>9763</v>
      </c>
      <c r="C8531" s="161" t="s">
        <v>133</v>
      </c>
      <c r="F8531" s="163" t="s">
        <v>133</v>
      </c>
      <c r="G8531" s="266" t="s">
        <v>133</v>
      </c>
      <c r="H8531" s="163" t="s">
        <v>133</v>
      </c>
      <c r="I8531" s="163" t="s">
        <v>133</v>
      </c>
      <c r="J8531" s="163" t="s">
        <v>133</v>
      </c>
      <c r="K8531" s="164">
        <f t="shared" si="406"/>
        <v>0</v>
      </c>
      <c r="L8531" s="165">
        <f t="shared" si="407"/>
        <v>0</v>
      </c>
      <c r="M8531" s="172">
        <v>127</v>
      </c>
      <c r="N8531" s="172">
        <v>64</v>
      </c>
      <c r="O8531" s="167" t="s">
        <v>133</v>
      </c>
      <c r="P8531" s="260" t="e">
        <f t="shared" si="405"/>
        <v>#NUM!</v>
      </c>
      <c r="S8531" s="272"/>
    </row>
    <row r="8532" spans="1:19">
      <c r="A8532" s="161" t="s">
        <v>9764</v>
      </c>
      <c r="C8532" s="161" t="s">
        <v>133</v>
      </c>
      <c r="F8532" s="163" t="s">
        <v>133</v>
      </c>
      <c r="G8532" s="266" t="s">
        <v>133</v>
      </c>
      <c r="H8532" s="163" t="s">
        <v>133</v>
      </c>
      <c r="I8532" s="163" t="s">
        <v>133</v>
      </c>
      <c r="J8532" s="163" t="s">
        <v>133</v>
      </c>
      <c r="K8532" s="164">
        <f t="shared" si="406"/>
        <v>0</v>
      </c>
      <c r="L8532" s="165">
        <f t="shared" si="407"/>
        <v>0</v>
      </c>
      <c r="M8532" s="172">
        <v>127</v>
      </c>
      <c r="N8532" s="172">
        <v>64</v>
      </c>
      <c r="O8532" s="167" t="s">
        <v>133</v>
      </c>
      <c r="P8532" s="260" t="e">
        <f t="shared" si="405"/>
        <v>#NUM!</v>
      </c>
      <c r="S8532" s="272"/>
    </row>
    <row r="8533" spans="1:19">
      <c r="A8533" s="161" t="s">
        <v>9765</v>
      </c>
      <c r="C8533" s="161" t="s">
        <v>133</v>
      </c>
      <c r="F8533" s="163" t="s">
        <v>133</v>
      </c>
      <c r="G8533" s="266" t="s">
        <v>133</v>
      </c>
      <c r="H8533" s="163" t="s">
        <v>133</v>
      </c>
      <c r="I8533" s="163" t="s">
        <v>133</v>
      </c>
      <c r="J8533" s="163" t="s">
        <v>133</v>
      </c>
      <c r="K8533" s="164">
        <f t="shared" si="406"/>
        <v>0</v>
      </c>
      <c r="L8533" s="165">
        <f t="shared" si="407"/>
        <v>0</v>
      </c>
      <c r="M8533" s="172">
        <v>127</v>
      </c>
      <c r="N8533" s="172">
        <v>64</v>
      </c>
      <c r="O8533" s="167" t="s">
        <v>133</v>
      </c>
      <c r="P8533" s="260" t="e">
        <f t="shared" si="405"/>
        <v>#NUM!</v>
      </c>
      <c r="S8533" s="272"/>
    </row>
    <row r="8534" spans="1:19">
      <c r="A8534" s="161" t="s">
        <v>9766</v>
      </c>
      <c r="C8534" s="161" t="s">
        <v>133</v>
      </c>
      <c r="F8534" s="163" t="s">
        <v>133</v>
      </c>
      <c r="G8534" s="266" t="s">
        <v>133</v>
      </c>
      <c r="H8534" s="163" t="s">
        <v>133</v>
      </c>
      <c r="I8534" s="163" t="s">
        <v>133</v>
      </c>
      <c r="J8534" s="163" t="s">
        <v>133</v>
      </c>
      <c r="K8534" s="164">
        <f t="shared" si="406"/>
        <v>0</v>
      </c>
      <c r="L8534" s="165">
        <f t="shared" si="407"/>
        <v>0</v>
      </c>
      <c r="M8534" s="172">
        <v>127</v>
      </c>
      <c r="N8534" s="172">
        <v>64</v>
      </c>
      <c r="O8534" s="167" t="s">
        <v>133</v>
      </c>
      <c r="P8534" s="260" t="e">
        <f t="shared" si="405"/>
        <v>#NUM!</v>
      </c>
      <c r="S8534" s="272"/>
    </row>
    <row r="8535" spans="1:19">
      <c r="A8535" s="161" t="s">
        <v>9767</v>
      </c>
      <c r="C8535" s="161" t="s">
        <v>133</v>
      </c>
      <c r="F8535" s="163" t="s">
        <v>133</v>
      </c>
      <c r="G8535" s="266" t="s">
        <v>133</v>
      </c>
      <c r="H8535" s="163" t="s">
        <v>133</v>
      </c>
      <c r="I8535" s="163" t="s">
        <v>133</v>
      </c>
      <c r="J8535" s="163" t="s">
        <v>133</v>
      </c>
      <c r="K8535" s="164">
        <f t="shared" si="406"/>
        <v>0</v>
      </c>
      <c r="L8535" s="165">
        <f t="shared" si="407"/>
        <v>0</v>
      </c>
      <c r="M8535" s="172">
        <v>127</v>
      </c>
      <c r="N8535" s="172">
        <v>64</v>
      </c>
      <c r="O8535" s="167" t="s">
        <v>133</v>
      </c>
      <c r="P8535" s="260" t="e">
        <f t="shared" si="405"/>
        <v>#NUM!</v>
      </c>
      <c r="S8535" s="272"/>
    </row>
    <row r="8536" spans="1:19">
      <c r="A8536" s="161" t="s">
        <v>9768</v>
      </c>
      <c r="C8536" s="161" t="s">
        <v>133</v>
      </c>
      <c r="F8536" s="163" t="s">
        <v>133</v>
      </c>
      <c r="G8536" s="266" t="s">
        <v>133</v>
      </c>
      <c r="H8536" s="163" t="s">
        <v>133</v>
      </c>
      <c r="I8536" s="163" t="s">
        <v>133</v>
      </c>
      <c r="J8536" s="163" t="s">
        <v>133</v>
      </c>
      <c r="K8536" s="164">
        <f t="shared" si="406"/>
        <v>0</v>
      </c>
      <c r="L8536" s="165">
        <f t="shared" si="407"/>
        <v>0</v>
      </c>
      <c r="M8536" s="172">
        <v>127</v>
      </c>
      <c r="N8536" s="172">
        <v>64</v>
      </c>
      <c r="O8536" s="167" t="s">
        <v>133</v>
      </c>
      <c r="P8536" s="260" t="e">
        <f t="shared" si="405"/>
        <v>#NUM!</v>
      </c>
      <c r="S8536" s="272"/>
    </row>
    <row r="8537" spans="1:19">
      <c r="A8537" s="161" t="s">
        <v>9769</v>
      </c>
      <c r="C8537" s="161" t="s">
        <v>133</v>
      </c>
      <c r="F8537" s="163" t="s">
        <v>133</v>
      </c>
      <c r="G8537" s="266" t="s">
        <v>133</v>
      </c>
      <c r="H8537" s="163" t="s">
        <v>133</v>
      </c>
      <c r="I8537" s="163" t="s">
        <v>133</v>
      </c>
      <c r="J8537" s="163" t="s">
        <v>133</v>
      </c>
      <c r="K8537" s="164">
        <f t="shared" si="406"/>
        <v>0</v>
      </c>
      <c r="L8537" s="165">
        <f t="shared" si="407"/>
        <v>0</v>
      </c>
      <c r="M8537" s="172">
        <v>127</v>
      </c>
      <c r="N8537" s="172">
        <v>64</v>
      </c>
      <c r="O8537" s="167" t="s">
        <v>133</v>
      </c>
      <c r="P8537" s="260" t="e">
        <f t="shared" si="405"/>
        <v>#NUM!</v>
      </c>
      <c r="S8537" s="272"/>
    </row>
    <row r="8538" spans="1:19">
      <c r="A8538" s="161" t="s">
        <v>9770</v>
      </c>
      <c r="C8538" s="161" t="s">
        <v>133</v>
      </c>
      <c r="F8538" s="163" t="s">
        <v>133</v>
      </c>
      <c r="G8538" s="266" t="s">
        <v>133</v>
      </c>
      <c r="H8538" s="163" t="s">
        <v>133</v>
      </c>
      <c r="I8538" s="163" t="s">
        <v>133</v>
      </c>
      <c r="J8538" s="163" t="s">
        <v>133</v>
      </c>
      <c r="K8538" s="164">
        <f t="shared" si="406"/>
        <v>0</v>
      </c>
      <c r="L8538" s="165">
        <f t="shared" si="407"/>
        <v>0</v>
      </c>
      <c r="M8538" s="172">
        <v>127</v>
      </c>
      <c r="N8538" s="172">
        <v>64</v>
      </c>
      <c r="O8538" s="167" t="s">
        <v>133</v>
      </c>
      <c r="P8538" s="260" t="e">
        <f t="shared" si="405"/>
        <v>#NUM!</v>
      </c>
      <c r="S8538" s="272"/>
    </row>
    <row r="8539" spans="1:19">
      <c r="A8539" s="161" t="s">
        <v>9771</v>
      </c>
      <c r="C8539" s="161" t="s">
        <v>133</v>
      </c>
      <c r="F8539" s="163" t="s">
        <v>133</v>
      </c>
      <c r="G8539" s="266" t="s">
        <v>133</v>
      </c>
      <c r="H8539" s="163" t="s">
        <v>133</v>
      </c>
      <c r="I8539" s="163" t="s">
        <v>133</v>
      </c>
      <c r="J8539" s="163" t="s">
        <v>133</v>
      </c>
      <c r="K8539" s="164">
        <f t="shared" si="406"/>
        <v>0</v>
      </c>
      <c r="L8539" s="165">
        <f t="shared" si="407"/>
        <v>0</v>
      </c>
      <c r="M8539" s="172">
        <v>127</v>
      </c>
      <c r="N8539" s="172">
        <v>64</v>
      </c>
      <c r="O8539" s="167" t="s">
        <v>133</v>
      </c>
      <c r="P8539" s="260" t="e">
        <f t="shared" si="405"/>
        <v>#NUM!</v>
      </c>
      <c r="S8539" s="272"/>
    </row>
    <row r="8540" spans="1:19">
      <c r="A8540" s="161" t="s">
        <v>9772</v>
      </c>
      <c r="C8540" s="161" t="s">
        <v>133</v>
      </c>
      <c r="F8540" s="163" t="s">
        <v>133</v>
      </c>
      <c r="G8540" s="266" t="s">
        <v>133</v>
      </c>
      <c r="H8540" s="163" t="s">
        <v>133</v>
      </c>
      <c r="I8540" s="163" t="s">
        <v>133</v>
      </c>
      <c r="J8540" s="163" t="s">
        <v>133</v>
      </c>
      <c r="K8540" s="164">
        <f t="shared" si="406"/>
        <v>0</v>
      </c>
      <c r="L8540" s="165">
        <f t="shared" si="407"/>
        <v>0</v>
      </c>
      <c r="M8540" s="172">
        <v>127</v>
      </c>
      <c r="N8540" s="172">
        <v>64</v>
      </c>
      <c r="O8540" s="167" t="s">
        <v>133</v>
      </c>
      <c r="P8540" s="260" t="e">
        <f t="shared" si="405"/>
        <v>#NUM!</v>
      </c>
      <c r="S8540" s="272"/>
    </row>
    <row r="8541" spans="1:19">
      <c r="A8541" s="161" t="s">
        <v>9773</v>
      </c>
      <c r="C8541" s="161" t="s">
        <v>133</v>
      </c>
      <c r="F8541" s="163" t="s">
        <v>133</v>
      </c>
      <c r="G8541" s="266" t="s">
        <v>133</v>
      </c>
      <c r="H8541" s="163" t="s">
        <v>133</v>
      </c>
      <c r="I8541" s="163" t="s">
        <v>133</v>
      </c>
      <c r="J8541" s="163" t="s">
        <v>133</v>
      </c>
      <c r="K8541" s="164">
        <f t="shared" si="406"/>
        <v>0</v>
      </c>
      <c r="L8541" s="165">
        <f t="shared" si="407"/>
        <v>0</v>
      </c>
      <c r="M8541" s="172">
        <v>127</v>
      </c>
      <c r="N8541" s="172">
        <v>64</v>
      </c>
      <c r="O8541" s="167" t="s">
        <v>133</v>
      </c>
      <c r="P8541" s="260" t="e">
        <f t="shared" si="405"/>
        <v>#NUM!</v>
      </c>
      <c r="S8541" s="272"/>
    </row>
    <row r="8542" spans="1:19">
      <c r="A8542" s="161" t="s">
        <v>9774</v>
      </c>
      <c r="C8542" s="161" t="s">
        <v>133</v>
      </c>
      <c r="F8542" s="163" t="s">
        <v>133</v>
      </c>
      <c r="G8542" s="266" t="s">
        <v>133</v>
      </c>
      <c r="H8542" s="163" t="s">
        <v>133</v>
      </c>
      <c r="I8542" s="163" t="s">
        <v>133</v>
      </c>
      <c r="J8542" s="163" t="s">
        <v>133</v>
      </c>
      <c r="K8542" s="164">
        <f t="shared" si="406"/>
        <v>0</v>
      </c>
      <c r="L8542" s="165">
        <f t="shared" si="407"/>
        <v>0</v>
      </c>
      <c r="M8542" s="172">
        <v>127</v>
      </c>
      <c r="N8542" s="172">
        <v>64</v>
      </c>
      <c r="O8542" s="167" t="s">
        <v>133</v>
      </c>
      <c r="P8542" s="260" t="e">
        <f t="shared" si="405"/>
        <v>#NUM!</v>
      </c>
      <c r="S8542" s="272"/>
    </row>
    <row r="8543" spans="1:19">
      <c r="A8543" s="161" t="s">
        <v>9775</v>
      </c>
      <c r="C8543" s="161" t="s">
        <v>133</v>
      </c>
      <c r="F8543" s="163" t="s">
        <v>133</v>
      </c>
      <c r="G8543" s="266" t="s">
        <v>133</v>
      </c>
      <c r="H8543" s="163" t="s">
        <v>133</v>
      </c>
      <c r="I8543" s="163" t="s">
        <v>133</v>
      </c>
      <c r="J8543" s="163" t="s">
        <v>133</v>
      </c>
      <c r="K8543" s="164">
        <f t="shared" si="406"/>
        <v>0</v>
      </c>
      <c r="L8543" s="165">
        <f t="shared" si="407"/>
        <v>0</v>
      </c>
      <c r="M8543" s="172">
        <v>127</v>
      </c>
      <c r="N8543" s="172">
        <v>64</v>
      </c>
      <c r="O8543" s="167" t="s">
        <v>133</v>
      </c>
      <c r="P8543" s="260" t="e">
        <f t="shared" si="405"/>
        <v>#NUM!</v>
      </c>
      <c r="S8543" s="272"/>
    </row>
    <row r="8544" spans="1:19">
      <c r="A8544" s="161" t="s">
        <v>9776</v>
      </c>
      <c r="C8544" s="161" t="s">
        <v>133</v>
      </c>
      <c r="F8544" s="163" t="s">
        <v>133</v>
      </c>
      <c r="G8544" s="266" t="s">
        <v>133</v>
      </c>
      <c r="H8544" s="163" t="s">
        <v>133</v>
      </c>
      <c r="I8544" s="163" t="s">
        <v>133</v>
      </c>
      <c r="J8544" s="163" t="s">
        <v>133</v>
      </c>
      <c r="K8544" s="164">
        <f t="shared" si="406"/>
        <v>0</v>
      </c>
      <c r="L8544" s="165">
        <f t="shared" si="407"/>
        <v>0</v>
      </c>
      <c r="M8544" s="172">
        <v>127</v>
      </c>
      <c r="N8544" s="172">
        <v>64</v>
      </c>
      <c r="O8544" s="167" t="s">
        <v>133</v>
      </c>
      <c r="P8544" s="260" t="e">
        <f t="shared" si="405"/>
        <v>#NUM!</v>
      </c>
      <c r="S8544" s="272"/>
    </row>
    <row r="8545" spans="1:19">
      <c r="A8545" s="161" t="s">
        <v>9777</v>
      </c>
      <c r="C8545" s="161" t="s">
        <v>133</v>
      </c>
      <c r="F8545" s="163" t="s">
        <v>133</v>
      </c>
      <c r="G8545" s="266" t="s">
        <v>133</v>
      </c>
      <c r="H8545" s="163" t="s">
        <v>133</v>
      </c>
      <c r="I8545" s="163" t="s">
        <v>133</v>
      </c>
      <c r="J8545" s="163" t="s">
        <v>133</v>
      </c>
      <c r="K8545" s="164">
        <f t="shared" si="406"/>
        <v>0</v>
      </c>
      <c r="L8545" s="165">
        <f t="shared" si="407"/>
        <v>0</v>
      </c>
      <c r="M8545" s="172">
        <v>127</v>
      </c>
      <c r="N8545" s="172">
        <v>64</v>
      </c>
      <c r="O8545" s="167" t="s">
        <v>133</v>
      </c>
      <c r="P8545" s="260" t="e">
        <f t="shared" si="405"/>
        <v>#NUM!</v>
      </c>
      <c r="S8545" s="272"/>
    </row>
    <row r="8546" spans="1:19">
      <c r="A8546" s="161" t="s">
        <v>9778</v>
      </c>
      <c r="C8546" s="161" t="s">
        <v>133</v>
      </c>
      <c r="F8546" s="163" t="s">
        <v>133</v>
      </c>
      <c r="G8546" s="266" t="s">
        <v>133</v>
      </c>
      <c r="H8546" s="163" t="s">
        <v>133</v>
      </c>
      <c r="I8546" s="163" t="s">
        <v>133</v>
      </c>
      <c r="J8546" s="163" t="s">
        <v>133</v>
      </c>
      <c r="K8546" s="164">
        <f t="shared" si="406"/>
        <v>0</v>
      </c>
      <c r="L8546" s="165">
        <f t="shared" si="407"/>
        <v>0</v>
      </c>
      <c r="M8546" s="172">
        <v>127</v>
      </c>
      <c r="N8546" s="172">
        <v>64</v>
      </c>
      <c r="O8546" s="167" t="s">
        <v>133</v>
      </c>
      <c r="P8546" s="260" t="e">
        <f t="shared" si="405"/>
        <v>#NUM!</v>
      </c>
      <c r="S8546" s="272"/>
    </row>
    <row r="8547" spans="1:19">
      <c r="A8547" s="161" t="s">
        <v>9779</v>
      </c>
      <c r="C8547" s="161" t="s">
        <v>133</v>
      </c>
      <c r="F8547" s="163" t="s">
        <v>133</v>
      </c>
      <c r="G8547" s="266" t="s">
        <v>133</v>
      </c>
      <c r="H8547" s="163" t="s">
        <v>133</v>
      </c>
      <c r="I8547" s="163" t="s">
        <v>133</v>
      </c>
      <c r="J8547" s="163" t="s">
        <v>133</v>
      </c>
      <c r="K8547" s="164">
        <f t="shared" si="406"/>
        <v>0</v>
      </c>
      <c r="L8547" s="165">
        <f t="shared" si="407"/>
        <v>0</v>
      </c>
      <c r="M8547" s="172">
        <v>127</v>
      </c>
      <c r="N8547" s="172">
        <v>64</v>
      </c>
      <c r="O8547" s="167" t="s">
        <v>133</v>
      </c>
      <c r="P8547" s="260" t="e">
        <f t="shared" si="405"/>
        <v>#NUM!</v>
      </c>
      <c r="S8547" s="272"/>
    </row>
    <row r="8548" spans="1:19">
      <c r="A8548" s="161" t="s">
        <v>9780</v>
      </c>
      <c r="C8548" s="161" t="s">
        <v>133</v>
      </c>
      <c r="F8548" s="163" t="s">
        <v>133</v>
      </c>
      <c r="G8548" s="266" t="s">
        <v>133</v>
      </c>
      <c r="H8548" s="163" t="s">
        <v>133</v>
      </c>
      <c r="I8548" s="163" t="s">
        <v>133</v>
      </c>
      <c r="J8548" s="163" t="s">
        <v>133</v>
      </c>
      <c r="K8548" s="164">
        <f t="shared" si="406"/>
        <v>0</v>
      </c>
      <c r="L8548" s="165">
        <f t="shared" si="407"/>
        <v>0</v>
      </c>
      <c r="M8548" s="172">
        <v>127</v>
      </c>
      <c r="N8548" s="172">
        <v>64</v>
      </c>
      <c r="O8548" s="167" t="s">
        <v>133</v>
      </c>
      <c r="P8548" s="260" t="e">
        <f t="shared" si="405"/>
        <v>#NUM!</v>
      </c>
      <c r="S8548" s="272"/>
    </row>
    <row r="8549" spans="1:19">
      <c r="A8549" s="161" t="s">
        <v>9781</v>
      </c>
      <c r="C8549" s="161" t="s">
        <v>133</v>
      </c>
      <c r="F8549" s="163" t="s">
        <v>133</v>
      </c>
      <c r="G8549" s="266" t="s">
        <v>133</v>
      </c>
      <c r="H8549" s="163" t="s">
        <v>133</v>
      </c>
      <c r="I8549" s="163" t="s">
        <v>133</v>
      </c>
      <c r="J8549" s="163" t="s">
        <v>133</v>
      </c>
      <c r="K8549" s="164">
        <f t="shared" si="406"/>
        <v>0</v>
      </c>
      <c r="L8549" s="165">
        <f t="shared" si="407"/>
        <v>0</v>
      </c>
      <c r="M8549" s="172">
        <v>127</v>
      </c>
      <c r="N8549" s="172">
        <v>64</v>
      </c>
      <c r="O8549" s="167" t="s">
        <v>133</v>
      </c>
      <c r="P8549" s="260" t="e">
        <f t="shared" si="405"/>
        <v>#NUM!</v>
      </c>
      <c r="S8549" s="272"/>
    </row>
    <row r="8550" spans="1:19">
      <c r="A8550" s="161" t="s">
        <v>9782</v>
      </c>
      <c r="C8550" s="161" t="s">
        <v>133</v>
      </c>
      <c r="F8550" s="163" t="s">
        <v>133</v>
      </c>
      <c r="G8550" s="266" t="s">
        <v>133</v>
      </c>
      <c r="H8550" s="163" t="s">
        <v>133</v>
      </c>
      <c r="I8550" s="163" t="s">
        <v>133</v>
      </c>
      <c r="J8550" s="163" t="s">
        <v>133</v>
      </c>
      <c r="K8550" s="164">
        <f t="shared" si="406"/>
        <v>0</v>
      </c>
      <c r="L8550" s="165">
        <f t="shared" si="407"/>
        <v>0</v>
      </c>
      <c r="M8550" s="172">
        <v>127</v>
      </c>
      <c r="N8550" s="172">
        <v>64</v>
      </c>
      <c r="O8550" s="167" t="s">
        <v>133</v>
      </c>
      <c r="P8550" s="260" t="e">
        <f t="shared" si="405"/>
        <v>#NUM!</v>
      </c>
      <c r="S8550" s="272"/>
    </row>
    <row r="8551" spans="1:19">
      <c r="A8551" s="161" t="s">
        <v>9783</v>
      </c>
      <c r="C8551" s="161" t="s">
        <v>133</v>
      </c>
      <c r="F8551" s="163" t="s">
        <v>133</v>
      </c>
      <c r="G8551" s="266" t="s">
        <v>133</v>
      </c>
      <c r="H8551" s="163" t="s">
        <v>133</v>
      </c>
      <c r="I8551" s="163" t="s">
        <v>133</v>
      </c>
      <c r="J8551" s="163" t="s">
        <v>133</v>
      </c>
      <c r="K8551" s="164">
        <f t="shared" si="406"/>
        <v>0</v>
      </c>
      <c r="L8551" s="165">
        <f t="shared" si="407"/>
        <v>0</v>
      </c>
      <c r="M8551" s="172">
        <v>127</v>
      </c>
      <c r="N8551" s="172">
        <v>64</v>
      </c>
      <c r="O8551" s="167" t="s">
        <v>133</v>
      </c>
      <c r="P8551" s="260" t="e">
        <f t="shared" si="405"/>
        <v>#NUM!</v>
      </c>
      <c r="S8551" s="272"/>
    </row>
    <row r="8552" spans="1:19">
      <c r="A8552" s="161" t="s">
        <v>9784</v>
      </c>
      <c r="C8552" s="161" t="s">
        <v>133</v>
      </c>
      <c r="F8552" s="163" t="s">
        <v>133</v>
      </c>
      <c r="G8552" s="266" t="s">
        <v>133</v>
      </c>
      <c r="H8552" s="163" t="s">
        <v>133</v>
      </c>
      <c r="I8552" s="163" t="s">
        <v>133</v>
      </c>
      <c r="J8552" s="163" t="s">
        <v>133</v>
      </c>
      <c r="K8552" s="164">
        <f t="shared" si="406"/>
        <v>0</v>
      </c>
      <c r="L8552" s="165">
        <f t="shared" si="407"/>
        <v>0</v>
      </c>
      <c r="M8552" s="172">
        <v>127</v>
      </c>
      <c r="N8552" s="172">
        <v>64</v>
      </c>
      <c r="O8552" s="167" t="s">
        <v>133</v>
      </c>
      <c r="P8552" s="260" t="e">
        <f t="shared" si="405"/>
        <v>#NUM!</v>
      </c>
      <c r="S8552" s="272"/>
    </row>
    <row r="8553" spans="1:19">
      <c r="A8553" s="161" t="s">
        <v>9785</v>
      </c>
      <c r="C8553" s="161" t="s">
        <v>133</v>
      </c>
      <c r="F8553" s="163" t="s">
        <v>133</v>
      </c>
      <c r="G8553" s="266" t="s">
        <v>133</v>
      </c>
      <c r="H8553" s="163" t="s">
        <v>133</v>
      </c>
      <c r="I8553" s="163" t="s">
        <v>133</v>
      </c>
      <c r="J8553" s="163" t="s">
        <v>133</v>
      </c>
      <c r="K8553" s="164">
        <f t="shared" si="406"/>
        <v>0</v>
      </c>
      <c r="L8553" s="165">
        <f t="shared" si="407"/>
        <v>0</v>
      </c>
      <c r="M8553" s="172">
        <v>127</v>
      </c>
      <c r="N8553" s="172">
        <v>64</v>
      </c>
      <c r="O8553" s="167" t="s">
        <v>133</v>
      </c>
      <c r="P8553" s="260" t="e">
        <f t="shared" si="405"/>
        <v>#NUM!</v>
      </c>
      <c r="S8553" s="272"/>
    </row>
    <row r="8554" spans="1:19">
      <c r="A8554" s="161" t="s">
        <v>9786</v>
      </c>
      <c r="C8554" s="161" t="s">
        <v>133</v>
      </c>
      <c r="F8554" s="163" t="s">
        <v>133</v>
      </c>
      <c r="G8554" s="266" t="s">
        <v>133</v>
      </c>
      <c r="H8554" s="163" t="s">
        <v>133</v>
      </c>
      <c r="I8554" s="163" t="s">
        <v>133</v>
      </c>
      <c r="J8554" s="163" t="s">
        <v>133</v>
      </c>
      <c r="K8554" s="164">
        <f t="shared" si="406"/>
        <v>0</v>
      </c>
      <c r="L8554" s="165">
        <f t="shared" si="407"/>
        <v>0</v>
      </c>
      <c r="M8554" s="172">
        <v>127</v>
      </c>
      <c r="N8554" s="172">
        <v>64</v>
      </c>
      <c r="O8554" s="167" t="s">
        <v>133</v>
      </c>
      <c r="P8554" s="260" t="e">
        <f t="shared" si="405"/>
        <v>#NUM!</v>
      </c>
      <c r="S8554" s="272"/>
    </row>
    <row r="8555" spans="1:19">
      <c r="A8555" s="161" t="s">
        <v>9787</v>
      </c>
      <c r="C8555" s="161" t="s">
        <v>133</v>
      </c>
      <c r="F8555" s="163" t="s">
        <v>133</v>
      </c>
      <c r="G8555" s="266" t="s">
        <v>133</v>
      </c>
      <c r="H8555" s="163" t="s">
        <v>133</v>
      </c>
      <c r="I8555" s="163" t="s">
        <v>133</v>
      </c>
      <c r="J8555" s="163" t="s">
        <v>133</v>
      </c>
      <c r="K8555" s="164">
        <f t="shared" si="406"/>
        <v>0</v>
      </c>
      <c r="L8555" s="165">
        <f t="shared" si="407"/>
        <v>0</v>
      </c>
      <c r="M8555" s="172">
        <v>127</v>
      </c>
      <c r="N8555" s="172">
        <v>64</v>
      </c>
      <c r="O8555" s="167" t="s">
        <v>133</v>
      </c>
      <c r="P8555" s="260" t="e">
        <f t="shared" si="405"/>
        <v>#NUM!</v>
      </c>
      <c r="S8555" s="272"/>
    </row>
    <row r="8556" spans="1:19">
      <c r="A8556" s="161" t="s">
        <v>9788</v>
      </c>
      <c r="C8556" s="161" t="s">
        <v>133</v>
      </c>
      <c r="F8556" s="163" t="s">
        <v>133</v>
      </c>
      <c r="G8556" s="266" t="s">
        <v>133</v>
      </c>
      <c r="H8556" s="163" t="s">
        <v>133</v>
      </c>
      <c r="I8556" s="163" t="s">
        <v>133</v>
      </c>
      <c r="J8556" s="163" t="s">
        <v>133</v>
      </c>
      <c r="K8556" s="164">
        <f t="shared" si="406"/>
        <v>0</v>
      </c>
      <c r="L8556" s="165">
        <f t="shared" si="407"/>
        <v>0</v>
      </c>
      <c r="M8556" s="172">
        <v>127</v>
      </c>
      <c r="N8556" s="172">
        <v>64</v>
      </c>
      <c r="O8556" s="167" t="s">
        <v>133</v>
      </c>
      <c r="P8556" s="260" t="e">
        <f t="shared" si="405"/>
        <v>#NUM!</v>
      </c>
      <c r="S8556" s="272"/>
    </row>
    <row r="8557" spans="1:19">
      <c r="A8557" s="161" t="s">
        <v>9789</v>
      </c>
      <c r="C8557" s="161" t="s">
        <v>133</v>
      </c>
      <c r="F8557" s="163" t="s">
        <v>133</v>
      </c>
      <c r="G8557" s="266" t="s">
        <v>133</v>
      </c>
      <c r="H8557" s="163" t="s">
        <v>133</v>
      </c>
      <c r="I8557" s="163" t="s">
        <v>133</v>
      </c>
      <c r="J8557" s="163" t="s">
        <v>133</v>
      </c>
      <c r="K8557" s="164">
        <f t="shared" si="406"/>
        <v>0</v>
      </c>
      <c r="L8557" s="165">
        <f t="shared" si="407"/>
        <v>0</v>
      </c>
      <c r="M8557" s="172">
        <v>127</v>
      </c>
      <c r="N8557" s="172">
        <v>64</v>
      </c>
      <c r="O8557" s="167" t="s">
        <v>133</v>
      </c>
      <c r="P8557" s="260" t="e">
        <f t="shared" si="405"/>
        <v>#NUM!</v>
      </c>
      <c r="S8557" s="272"/>
    </row>
    <row r="8558" spans="1:19">
      <c r="A8558" s="161" t="s">
        <v>9790</v>
      </c>
      <c r="C8558" s="161" t="s">
        <v>133</v>
      </c>
      <c r="F8558" s="163" t="s">
        <v>133</v>
      </c>
      <c r="G8558" s="266" t="s">
        <v>133</v>
      </c>
      <c r="H8558" s="163" t="s">
        <v>133</v>
      </c>
      <c r="I8558" s="163" t="s">
        <v>133</v>
      </c>
      <c r="J8558" s="163" t="s">
        <v>133</v>
      </c>
      <c r="K8558" s="164">
        <f t="shared" si="406"/>
        <v>0</v>
      </c>
      <c r="L8558" s="165">
        <f t="shared" si="407"/>
        <v>0</v>
      </c>
      <c r="M8558" s="172">
        <v>127</v>
      </c>
      <c r="N8558" s="172">
        <v>64</v>
      </c>
      <c r="O8558" s="167" t="s">
        <v>133</v>
      </c>
      <c r="P8558" s="260" t="e">
        <f t="shared" si="405"/>
        <v>#NUM!</v>
      </c>
      <c r="S8558" s="272"/>
    </row>
    <row r="8559" spans="1:19">
      <c r="A8559" s="161" t="s">
        <v>9791</v>
      </c>
      <c r="C8559" s="161" t="s">
        <v>133</v>
      </c>
      <c r="F8559" s="163" t="s">
        <v>133</v>
      </c>
      <c r="G8559" s="266" t="s">
        <v>133</v>
      </c>
      <c r="H8559" s="163" t="s">
        <v>133</v>
      </c>
      <c r="I8559" s="163" t="s">
        <v>133</v>
      </c>
      <c r="J8559" s="163" t="s">
        <v>133</v>
      </c>
      <c r="K8559" s="164">
        <f t="shared" si="406"/>
        <v>0</v>
      </c>
      <c r="L8559" s="165">
        <f t="shared" si="407"/>
        <v>0</v>
      </c>
      <c r="M8559" s="172">
        <v>127</v>
      </c>
      <c r="N8559" s="172">
        <v>64</v>
      </c>
      <c r="O8559" s="167" t="s">
        <v>133</v>
      </c>
      <c r="P8559" s="260" t="e">
        <f t="shared" si="405"/>
        <v>#NUM!</v>
      </c>
      <c r="S8559" s="272"/>
    </row>
    <row r="8560" spans="1:19">
      <c r="A8560" s="161" t="s">
        <v>9792</v>
      </c>
      <c r="C8560" s="161" t="s">
        <v>133</v>
      </c>
      <c r="F8560" s="163" t="s">
        <v>133</v>
      </c>
      <c r="G8560" s="266" t="s">
        <v>133</v>
      </c>
      <c r="H8560" s="163" t="s">
        <v>133</v>
      </c>
      <c r="I8560" s="163" t="s">
        <v>133</v>
      </c>
      <c r="J8560" s="163" t="s">
        <v>133</v>
      </c>
      <c r="K8560" s="164">
        <f t="shared" si="406"/>
        <v>0</v>
      </c>
      <c r="L8560" s="165">
        <f t="shared" si="407"/>
        <v>0</v>
      </c>
      <c r="M8560" s="172">
        <v>127</v>
      </c>
      <c r="N8560" s="172">
        <v>64</v>
      </c>
      <c r="O8560" s="167" t="s">
        <v>133</v>
      </c>
      <c r="P8560" s="260" t="e">
        <f t="shared" si="405"/>
        <v>#NUM!</v>
      </c>
      <c r="S8560" s="272"/>
    </row>
    <row r="8561" spans="1:19">
      <c r="A8561" s="161" t="s">
        <v>9793</v>
      </c>
      <c r="C8561" s="161" t="s">
        <v>133</v>
      </c>
      <c r="F8561" s="163" t="s">
        <v>133</v>
      </c>
      <c r="G8561" s="266" t="s">
        <v>133</v>
      </c>
      <c r="H8561" s="163" t="s">
        <v>133</v>
      </c>
      <c r="I8561" s="163" t="s">
        <v>133</v>
      </c>
      <c r="J8561" s="163" t="s">
        <v>133</v>
      </c>
      <c r="K8561" s="164">
        <f t="shared" si="406"/>
        <v>0</v>
      </c>
      <c r="L8561" s="165">
        <f t="shared" si="407"/>
        <v>0</v>
      </c>
      <c r="M8561" s="172">
        <v>127</v>
      </c>
      <c r="N8561" s="172">
        <v>64</v>
      </c>
      <c r="O8561" s="167" t="s">
        <v>133</v>
      </c>
      <c r="P8561" s="260" t="e">
        <f t="shared" si="405"/>
        <v>#NUM!</v>
      </c>
      <c r="S8561" s="272"/>
    </row>
    <row r="8562" spans="1:19">
      <c r="A8562" s="161" t="s">
        <v>9794</v>
      </c>
      <c r="C8562" s="161" t="s">
        <v>133</v>
      </c>
      <c r="F8562" s="163" t="s">
        <v>133</v>
      </c>
      <c r="G8562" s="266" t="s">
        <v>133</v>
      </c>
      <c r="H8562" s="163" t="s">
        <v>133</v>
      </c>
      <c r="I8562" s="163" t="s">
        <v>133</v>
      </c>
      <c r="J8562" s="163" t="s">
        <v>133</v>
      </c>
      <c r="K8562" s="164">
        <f t="shared" si="406"/>
        <v>0</v>
      </c>
      <c r="L8562" s="165">
        <f t="shared" si="407"/>
        <v>0</v>
      </c>
      <c r="M8562" s="172">
        <v>127</v>
      </c>
      <c r="N8562" s="172">
        <v>64</v>
      </c>
      <c r="O8562" s="167" t="s">
        <v>133</v>
      </c>
      <c r="P8562" s="260" t="e">
        <f t="shared" si="405"/>
        <v>#NUM!</v>
      </c>
      <c r="S8562" s="272"/>
    </row>
    <row r="8563" spans="1:19">
      <c r="A8563" s="161" t="s">
        <v>9795</v>
      </c>
      <c r="C8563" s="161" t="s">
        <v>133</v>
      </c>
      <c r="F8563" s="163" t="s">
        <v>133</v>
      </c>
      <c r="G8563" s="266" t="s">
        <v>133</v>
      </c>
      <c r="H8563" s="163" t="s">
        <v>133</v>
      </c>
      <c r="I8563" s="163" t="s">
        <v>133</v>
      </c>
      <c r="J8563" s="163" t="s">
        <v>133</v>
      </c>
      <c r="K8563" s="164">
        <f t="shared" si="406"/>
        <v>0</v>
      </c>
      <c r="L8563" s="165">
        <f t="shared" si="407"/>
        <v>0</v>
      </c>
      <c r="M8563" s="172">
        <v>127</v>
      </c>
      <c r="N8563" s="172">
        <v>64</v>
      </c>
      <c r="O8563" s="167" t="s">
        <v>133</v>
      </c>
      <c r="P8563" s="260" t="e">
        <f t="shared" si="405"/>
        <v>#NUM!</v>
      </c>
      <c r="S8563" s="272"/>
    </row>
    <row r="8564" spans="1:19">
      <c r="A8564" s="161" t="s">
        <v>9796</v>
      </c>
      <c r="C8564" s="161" t="s">
        <v>133</v>
      </c>
      <c r="F8564" s="163" t="s">
        <v>133</v>
      </c>
      <c r="G8564" s="266" t="s">
        <v>133</v>
      </c>
      <c r="H8564" s="163" t="s">
        <v>133</v>
      </c>
      <c r="I8564" s="163" t="s">
        <v>133</v>
      </c>
      <c r="J8564" s="163" t="s">
        <v>133</v>
      </c>
      <c r="K8564" s="164">
        <f t="shared" si="406"/>
        <v>0</v>
      </c>
      <c r="L8564" s="165">
        <f t="shared" si="407"/>
        <v>0</v>
      </c>
      <c r="M8564" s="172">
        <v>127</v>
      </c>
      <c r="N8564" s="172">
        <v>64</v>
      </c>
      <c r="O8564" s="167" t="s">
        <v>133</v>
      </c>
      <c r="P8564" s="260" t="e">
        <f t="shared" si="405"/>
        <v>#NUM!</v>
      </c>
      <c r="S8564" s="272"/>
    </row>
    <row r="8565" spans="1:19">
      <c r="A8565" s="161" t="s">
        <v>9797</v>
      </c>
      <c r="C8565" s="161" t="s">
        <v>133</v>
      </c>
      <c r="F8565" s="163" t="s">
        <v>133</v>
      </c>
      <c r="G8565" s="266" t="s">
        <v>133</v>
      </c>
      <c r="H8565" s="163" t="s">
        <v>133</v>
      </c>
      <c r="I8565" s="163" t="s">
        <v>133</v>
      </c>
      <c r="J8565" s="163" t="s">
        <v>133</v>
      </c>
      <c r="K8565" s="164">
        <f t="shared" si="406"/>
        <v>0</v>
      </c>
      <c r="L8565" s="165">
        <f t="shared" si="407"/>
        <v>0</v>
      </c>
      <c r="M8565" s="172">
        <v>127</v>
      </c>
      <c r="N8565" s="172">
        <v>64</v>
      </c>
      <c r="O8565" s="167" t="s">
        <v>133</v>
      </c>
      <c r="P8565" s="260" t="e">
        <f t="shared" si="405"/>
        <v>#NUM!</v>
      </c>
      <c r="S8565" s="272"/>
    </row>
    <row r="8566" spans="1:19">
      <c r="A8566" s="161" t="s">
        <v>9798</v>
      </c>
      <c r="C8566" s="161" t="s">
        <v>133</v>
      </c>
      <c r="F8566" s="163" t="s">
        <v>133</v>
      </c>
      <c r="G8566" s="266" t="s">
        <v>133</v>
      </c>
      <c r="H8566" s="163" t="s">
        <v>133</v>
      </c>
      <c r="I8566" s="163" t="s">
        <v>133</v>
      </c>
      <c r="J8566" s="163" t="s">
        <v>133</v>
      </c>
      <c r="K8566" s="164">
        <f t="shared" si="406"/>
        <v>0</v>
      </c>
      <c r="L8566" s="165">
        <f t="shared" si="407"/>
        <v>0</v>
      </c>
      <c r="M8566" s="172">
        <v>127</v>
      </c>
      <c r="N8566" s="172">
        <v>64</v>
      </c>
      <c r="O8566" s="167" t="s">
        <v>133</v>
      </c>
      <c r="P8566" s="260" t="e">
        <f t="shared" si="405"/>
        <v>#NUM!</v>
      </c>
      <c r="S8566" s="272"/>
    </row>
    <row r="8567" spans="1:19">
      <c r="A8567" s="161" t="s">
        <v>9799</v>
      </c>
      <c r="C8567" s="161" t="s">
        <v>133</v>
      </c>
      <c r="F8567" s="163" t="s">
        <v>133</v>
      </c>
      <c r="G8567" s="266" t="s">
        <v>133</v>
      </c>
      <c r="H8567" s="163" t="s">
        <v>133</v>
      </c>
      <c r="I8567" s="163" t="s">
        <v>133</v>
      </c>
      <c r="J8567" s="163" t="s">
        <v>133</v>
      </c>
      <c r="K8567" s="164">
        <f t="shared" si="406"/>
        <v>0</v>
      </c>
      <c r="L8567" s="165">
        <f t="shared" si="407"/>
        <v>0</v>
      </c>
      <c r="M8567" s="172">
        <v>127</v>
      </c>
      <c r="N8567" s="172">
        <v>64</v>
      </c>
      <c r="O8567" s="167" t="s">
        <v>133</v>
      </c>
      <c r="P8567" s="260" t="e">
        <f t="shared" si="405"/>
        <v>#NUM!</v>
      </c>
      <c r="S8567" s="272"/>
    </row>
    <row r="8568" spans="1:19">
      <c r="A8568" s="161" t="s">
        <v>9800</v>
      </c>
      <c r="C8568" s="161" t="s">
        <v>133</v>
      </c>
      <c r="F8568" s="163" t="s">
        <v>133</v>
      </c>
      <c r="G8568" s="266" t="s">
        <v>133</v>
      </c>
      <c r="H8568" s="163" t="s">
        <v>133</v>
      </c>
      <c r="I8568" s="163" t="s">
        <v>133</v>
      </c>
      <c r="J8568" s="163" t="s">
        <v>133</v>
      </c>
      <c r="K8568" s="164">
        <f t="shared" si="406"/>
        <v>0</v>
      </c>
      <c r="L8568" s="165">
        <f t="shared" si="407"/>
        <v>0</v>
      </c>
      <c r="M8568" s="172">
        <v>127</v>
      </c>
      <c r="N8568" s="172">
        <v>64</v>
      </c>
      <c r="O8568" s="167" t="s">
        <v>133</v>
      </c>
      <c r="P8568" s="260" t="e">
        <f t="shared" si="405"/>
        <v>#NUM!</v>
      </c>
      <c r="S8568" s="272"/>
    </row>
    <row r="8569" spans="1:19">
      <c r="A8569" s="161" t="s">
        <v>9801</v>
      </c>
      <c r="C8569" s="161" t="s">
        <v>133</v>
      </c>
      <c r="F8569" s="163" t="s">
        <v>133</v>
      </c>
      <c r="G8569" s="266" t="s">
        <v>133</v>
      </c>
      <c r="H8569" s="163" t="s">
        <v>133</v>
      </c>
      <c r="I8569" s="163" t="s">
        <v>133</v>
      </c>
      <c r="J8569" s="163" t="s">
        <v>133</v>
      </c>
      <c r="K8569" s="164">
        <f t="shared" si="406"/>
        <v>0</v>
      </c>
      <c r="L8569" s="165">
        <f t="shared" si="407"/>
        <v>0</v>
      </c>
      <c r="M8569" s="172">
        <v>127</v>
      </c>
      <c r="N8569" s="172">
        <v>64</v>
      </c>
      <c r="O8569" s="167" t="s">
        <v>133</v>
      </c>
      <c r="P8569" s="260" t="e">
        <f t="shared" si="405"/>
        <v>#NUM!</v>
      </c>
      <c r="S8569" s="272"/>
    </row>
    <row r="8570" spans="1:19">
      <c r="A8570" s="161" t="s">
        <v>9802</v>
      </c>
      <c r="C8570" s="161" t="s">
        <v>133</v>
      </c>
      <c r="F8570" s="163" t="s">
        <v>133</v>
      </c>
      <c r="G8570" s="266" t="s">
        <v>133</v>
      </c>
      <c r="H8570" s="163" t="s">
        <v>133</v>
      </c>
      <c r="I8570" s="163" t="s">
        <v>133</v>
      </c>
      <c r="J8570" s="163" t="s">
        <v>133</v>
      </c>
      <c r="K8570" s="164">
        <f t="shared" si="406"/>
        <v>0</v>
      </c>
      <c r="L8570" s="165">
        <f t="shared" si="407"/>
        <v>0</v>
      </c>
      <c r="M8570" s="172">
        <v>127</v>
      </c>
      <c r="N8570" s="172">
        <v>64</v>
      </c>
      <c r="O8570" s="167" t="s">
        <v>133</v>
      </c>
      <c r="P8570" s="260" t="e">
        <f t="shared" si="405"/>
        <v>#NUM!</v>
      </c>
      <c r="S8570" s="272"/>
    </row>
    <row r="8571" spans="1:19">
      <c r="A8571" s="161" t="s">
        <v>9803</v>
      </c>
      <c r="C8571" s="161" t="s">
        <v>133</v>
      </c>
      <c r="F8571" s="163" t="s">
        <v>133</v>
      </c>
      <c r="G8571" s="266" t="s">
        <v>133</v>
      </c>
      <c r="H8571" s="163" t="s">
        <v>133</v>
      </c>
      <c r="I8571" s="163" t="s">
        <v>133</v>
      </c>
      <c r="J8571" s="163" t="s">
        <v>133</v>
      </c>
      <c r="K8571" s="164">
        <f t="shared" si="406"/>
        <v>0</v>
      </c>
      <c r="L8571" s="165">
        <f t="shared" si="407"/>
        <v>0</v>
      </c>
      <c r="M8571" s="172">
        <v>127</v>
      </c>
      <c r="N8571" s="172">
        <v>64</v>
      </c>
      <c r="O8571" s="167" t="s">
        <v>133</v>
      </c>
      <c r="P8571" s="260" t="e">
        <f t="shared" si="405"/>
        <v>#NUM!</v>
      </c>
      <c r="S8571" s="272"/>
    </row>
    <row r="8572" spans="1:19">
      <c r="A8572" s="161" t="s">
        <v>9804</v>
      </c>
      <c r="C8572" s="161" t="s">
        <v>133</v>
      </c>
      <c r="F8572" s="163" t="s">
        <v>133</v>
      </c>
      <c r="G8572" s="266" t="s">
        <v>133</v>
      </c>
      <c r="H8572" s="163" t="s">
        <v>133</v>
      </c>
      <c r="I8572" s="163" t="s">
        <v>133</v>
      </c>
      <c r="J8572" s="163" t="s">
        <v>133</v>
      </c>
      <c r="K8572" s="164">
        <f t="shared" si="406"/>
        <v>0</v>
      </c>
      <c r="L8572" s="165">
        <f t="shared" si="407"/>
        <v>0</v>
      </c>
      <c r="M8572" s="172">
        <v>127</v>
      </c>
      <c r="N8572" s="172">
        <v>64</v>
      </c>
      <c r="O8572" s="167" t="s">
        <v>133</v>
      </c>
      <c r="P8572" s="260" t="e">
        <f t="shared" si="405"/>
        <v>#NUM!</v>
      </c>
      <c r="S8572" s="272"/>
    </row>
    <row r="8573" spans="1:19">
      <c r="A8573" s="161" t="s">
        <v>9805</v>
      </c>
      <c r="C8573" s="161" t="s">
        <v>133</v>
      </c>
      <c r="F8573" s="163" t="s">
        <v>133</v>
      </c>
      <c r="G8573" s="266" t="s">
        <v>133</v>
      </c>
      <c r="H8573" s="163" t="s">
        <v>133</v>
      </c>
      <c r="I8573" s="163" t="s">
        <v>133</v>
      </c>
      <c r="J8573" s="163" t="s">
        <v>133</v>
      </c>
      <c r="K8573" s="164">
        <f t="shared" si="406"/>
        <v>0</v>
      </c>
      <c r="L8573" s="165">
        <f t="shared" si="407"/>
        <v>0</v>
      </c>
      <c r="M8573" s="172">
        <v>127</v>
      </c>
      <c r="N8573" s="172">
        <v>64</v>
      </c>
      <c r="O8573" s="167" t="s">
        <v>133</v>
      </c>
      <c r="P8573" s="260" t="e">
        <f t="shared" si="405"/>
        <v>#NUM!</v>
      </c>
      <c r="S8573" s="272"/>
    </row>
    <row r="8574" spans="1:19">
      <c r="A8574" s="161" t="s">
        <v>9806</v>
      </c>
      <c r="C8574" s="161" t="s">
        <v>133</v>
      </c>
      <c r="F8574" s="163" t="s">
        <v>133</v>
      </c>
      <c r="G8574" s="266" t="s">
        <v>133</v>
      </c>
      <c r="H8574" s="163" t="s">
        <v>133</v>
      </c>
      <c r="I8574" s="163" t="s">
        <v>133</v>
      </c>
      <c r="J8574" s="163" t="s">
        <v>133</v>
      </c>
      <c r="K8574" s="164">
        <f t="shared" si="406"/>
        <v>0</v>
      </c>
      <c r="L8574" s="165">
        <f t="shared" si="407"/>
        <v>0</v>
      </c>
      <c r="M8574" s="172">
        <v>127</v>
      </c>
      <c r="N8574" s="172">
        <v>64</v>
      </c>
      <c r="O8574" s="167" t="s">
        <v>133</v>
      </c>
      <c r="P8574" s="260" t="e">
        <f t="shared" si="405"/>
        <v>#NUM!</v>
      </c>
      <c r="S8574" s="272"/>
    </row>
    <row r="8575" spans="1:19">
      <c r="A8575" s="161" t="s">
        <v>9807</v>
      </c>
      <c r="C8575" s="161" t="s">
        <v>133</v>
      </c>
      <c r="F8575" s="163" t="s">
        <v>133</v>
      </c>
      <c r="G8575" s="266" t="s">
        <v>133</v>
      </c>
      <c r="H8575" s="163" t="s">
        <v>133</v>
      </c>
      <c r="I8575" s="163" t="s">
        <v>133</v>
      </c>
      <c r="J8575" s="163" t="s">
        <v>133</v>
      </c>
      <c r="K8575" s="164">
        <f t="shared" si="406"/>
        <v>0</v>
      </c>
      <c r="L8575" s="165">
        <f t="shared" si="407"/>
        <v>0</v>
      </c>
      <c r="M8575" s="172">
        <v>127</v>
      </c>
      <c r="N8575" s="172">
        <v>64</v>
      </c>
      <c r="O8575" s="167" t="s">
        <v>133</v>
      </c>
      <c r="P8575" s="260" t="e">
        <f t="shared" si="405"/>
        <v>#NUM!</v>
      </c>
      <c r="S8575" s="272"/>
    </row>
    <row r="8576" spans="1:19">
      <c r="A8576" s="161" t="s">
        <v>9808</v>
      </c>
      <c r="C8576" s="161" t="s">
        <v>133</v>
      </c>
      <c r="F8576" s="163" t="s">
        <v>133</v>
      </c>
      <c r="G8576" s="266" t="s">
        <v>133</v>
      </c>
      <c r="H8576" s="163" t="s">
        <v>133</v>
      </c>
      <c r="I8576" s="163" t="s">
        <v>133</v>
      </c>
      <c r="J8576" s="163" t="s">
        <v>133</v>
      </c>
      <c r="K8576" s="164">
        <f t="shared" si="406"/>
        <v>0</v>
      </c>
      <c r="L8576" s="165">
        <f t="shared" si="407"/>
        <v>0</v>
      </c>
      <c r="M8576" s="172">
        <v>127</v>
      </c>
      <c r="N8576" s="172">
        <v>64</v>
      </c>
      <c r="O8576" s="167" t="s">
        <v>133</v>
      </c>
      <c r="P8576" s="260" t="e">
        <f t="shared" si="405"/>
        <v>#NUM!</v>
      </c>
      <c r="S8576" s="272"/>
    </row>
    <row r="8577" spans="1:19">
      <c r="A8577" s="161" t="s">
        <v>9809</v>
      </c>
      <c r="C8577" s="161" t="s">
        <v>133</v>
      </c>
      <c r="F8577" s="163" t="s">
        <v>133</v>
      </c>
      <c r="G8577" s="266" t="s">
        <v>133</v>
      </c>
      <c r="H8577" s="163" t="s">
        <v>133</v>
      </c>
      <c r="I8577" s="163" t="s">
        <v>133</v>
      </c>
      <c r="J8577" s="163" t="s">
        <v>133</v>
      </c>
      <c r="K8577" s="164">
        <f t="shared" si="406"/>
        <v>0</v>
      </c>
      <c r="L8577" s="165">
        <f t="shared" si="407"/>
        <v>0</v>
      </c>
      <c r="M8577" s="172">
        <v>127</v>
      </c>
      <c r="N8577" s="172">
        <v>64</v>
      </c>
      <c r="O8577" s="167" t="s">
        <v>133</v>
      </c>
      <c r="P8577" s="260" t="e">
        <f t="shared" si="405"/>
        <v>#NUM!</v>
      </c>
      <c r="S8577" s="272"/>
    </row>
    <row r="8578" spans="1:19">
      <c r="A8578" s="161" t="s">
        <v>9810</v>
      </c>
      <c r="C8578" s="161" t="s">
        <v>133</v>
      </c>
      <c r="F8578" s="163" t="s">
        <v>133</v>
      </c>
      <c r="G8578" s="266" t="s">
        <v>133</v>
      </c>
      <c r="H8578" s="163" t="s">
        <v>133</v>
      </c>
      <c r="I8578" s="163" t="s">
        <v>133</v>
      </c>
      <c r="J8578" s="163" t="s">
        <v>133</v>
      </c>
      <c r="K8578" s="164">
        <f t="shared" si="406"/>
        <v>0</v>
      </c>
      <c r="L8578" s="165">
        <f t="shared" si="407"/>
        <v>0</v>
      </c>
      <c r="M8578" s="172">
        <v>127</v>
      </c>
      <c r="N8578" s="172">
        <v>64</v>
      </c>
      <c r="O8578" s="167" t="s">
        <v>133</v>
      </c>
      <c r="P8578" s="260" t="e">
        <f t="shared" si="405"/>
        <v>#NUM!</v>
      </c>
      <c r="S8578" s="272"/>
    </row>
    <row r="8579" spans="1:19">
      <c r="A8579" s="161" t="s">
        <v>9811</v>
      </c>
      <c r="C8579" s="161" t="s">
        <v>133</v>
      </c>
      <c r="F8579" s="163" t="s">
        <v>133</v>
      </c>
      <c r="G8579" s="266" t="s">
        <v>133</v>
      </c>
      <c r="H8579" s="163" t="s">
        <v>133</v>
      </c>
      <c r="I8579" s="163" t="s">
        <v>133</v>
      </c>
      <c r="J8579" s="163" t="s">
        <v>133</v>
      </c>
      <c r="K8579" s="164">
        <f t="shared" si="406"/>
        <v>0</v>
      </c>
      <c r="L8579" s="165">
        <f t="shared" si="407"/>
        <v>0</v>
      </c>
      <c r="M8579" s="172">
        <v>127</v>
      </c>
      <c r="N8579" s="172">
        <v>64</v>
      </c>
      <c r="O8579" s="167" t="s">
        <v>133</v>
      </c>
      <c r="P8579" s="260" t="e">
        <f t="shared" si="405"/>
        <v>#NUM!</v>
      </c>
      <c r="S8579" s="272"/>
    </row>
    <row r="8580" spans="1:19">
      <c r="A8580" s="161" t="s">
        <v>9812</v>
      </c>
      <c r="C8580" s="161" t="s">
        <v>133</v>
      </c>
      <c r="F8580" s="163" t="s">
        <v>133</v>
      </c>
      <c r="G8580" s="266" t="s">
        <v>133</v>
      </c>
      <c r="H8580" s="163" t="s">
        <v>133</v>
      </c>
      <c r="I8580" s="163" t="s">
        <v>133</v>
      </c>
      <c r="J8580" s="163" t="s">
        <v>133</v>
      </c>
      <c r="K8580" s="164">
        <f t="shared" si="406"/>
        <v>0</v>
      </c>
      <c r="L8580" s="165">
        <f t="shared" si="407"/>
        <v>0</v>
      </c>
      <c r="M8580" s="172">
        <v>127</v>
      </c>
      <c r="N8580" s="172">
        <v>64</v>
      </c>
      <c r="O8580" s="167" t="s">
        <v>133</v>
      </c>
      <c r="P8580" s="260" t="e">
        <f t="shared" si="405"/>
        <v>#NUM!</v>
      </c>
      <c r="S8580" s="272"/>
    </row>
    <row r="8581" spans="1:19">
      <c r="A8581" s="161" t="s">
        <v>9813</v>
      </c>
      <c r="C8581" s="161" t="s">
        <v>133</v>
      </c>
      <c r="F8581" s="163" t="s">
        <v>133</v>
      </c>
      <c r="G8581" s="266" t="s">
        <v>133</v>
      </c>
      <c r="H8581" s="163" t="s">
        <v>133</v>
      </c>
      <c r="I8581" s="163" t="s">
        <v>133</v>
      </c>
      <c r="J8581" s="163" t="s">
        <v>133</v>
      </c>
      <c r="K8581" s="164">
        <f t="shared" si="406"/>
        <v>0</v>
      </c>
      <c r="L8581" s="165">
        <f t="shared" si="407"/>
        <v>0</v>
      </c>
      <c r="M8581" s="172">
        <v>127</v>
      </c>
      <c r="N8581" s="172">
        <v>64</v>
      </c>
      <c r="O8581" s="167" t="s">
        <v>133</v>
      </c>
      <c r="P8581" s="260" t="e">
        <f t="shared" si="405"/>
        <v>#NUM!</v>
      </c>
      <c r="S8581" s="272"/>
    </row>
    <row r="8582" spans="1:19">
      <c r="A8582" s="161" t="s">
        <v>9814</v>
      </c>
      <c r="C8582" s="161" t="s">
        <v>133</v>
      </c>
      <c r="F8582" s="163" t="s">
        <v>133</v>
      </c>
      <c r="G8582" s="266" t="s">
        <v>133</v>
      </c>
      <c r="H8582" s="163" t="s">
        <v>133</v>
      </c>
      <c r="I8582" s="163" t="s">
        <v>133</v>
      </c>
      <c r="J8582" s="163" t="s">
        <v>133</v>
      </c>
      <c r="K8582" s="164">
        <f t="shared" si="406"/>
        <v>0</v>
      </c>
      <c r="L8582" s="165">
        <f t="shared" si="407"/>
        <v>0</v>
      </c>
      <c r="M8582" s="172">
        <v>127</v>
      </c>
      <c r="N8582" s="172">
        <v>64</v>
      </c>
      <c r="O8582" s="167" t="s">
        <v>133</v>
      </c>
      <c r="P8582" s="260" t="e">
        <f t="shared" si="405"/>
        <v>#NUM!</v>
      </c>
      <c r="S8582" s="272"/>
    </row>
    <row r="8583" spans="1:19">
      <c r="A8583" s="161" t="s">
        <v>9815</v>
      </c>
      <c r="C8583" s="161" t="s">
        <v>133</v>
      </c>
      <c r="F8583" s="163" t="s">
        <v>133</v>
      </c>
      <c r="G8583" s="266" t="s">
        <v>133</v>
      </c>
      <c r="H8583" s="163" t="s">
        <v>133</v>
      </c>
      <c r="I8583" s="163" t="s">
        <v>133</v>
      </c>
      <c r="J8583" s="163" t="s">
        <v>133</v>
      </c>
      <c r="K8583" s="164">
        <f t="shared" si="406"/>
        <v>0</v>
      </c>
      <c r="L8583" s="165">
        <f t="shared" si="407"/>
        <v>0</v>
      </c>
      <c r="M8583" s="172">
        <v>127</v>
      </c>
      <c r="N8583" s="172">
        <v>64</v>
      </c>
      <c r="O8583" s="167" t="s">
        <v>133</v>
      </c>
      <c r="P8583" s="260" t="e">
        <f t="shared" si="405"/>
        <v>#NUM!</v>
      </c>
      <c r="S8583" s="272"/>
    </row>
    <row r="8584" spans="1:19">
      <c r="A8584" s="161" t="s">
        <v>9816</v>
      </c>
      <c r="C8584" s="161" t="s">
        <v>133</v>
      </c>
      <c r="F8584" s="163" t="s">
        <v>133</v>
      </c>
      <c r="G8584" s="266" t="s">
        <v>133</v>
      </c>
      <c r="H8584" s="163" t="s">
        <v>133</v>
      </c>
      <c r="I8584" s="163" t="s">
        <v>133</v>
      </c>
      <c r="J8584" s="163" t="s">
        <v>133</v>
      </c>
      <c r="K8584" s="164">
        <f t="shared" si="406"/>
        <v>0</v>
      </c>
      <c r="L8584" s="165">
        <f t="shared" si="407"/>
        <v>0</v>
      </c>
      <c r="M8584" s="172">
        <v>127</v>
      </c>
      <c r="N8584" s="172">
        <v>64</v>
      </c>
      <c r="O8584" s="167" t="s">
        <v>133</v>
      </c>
      <c r="P8584" s="260" t="e">
        <f t="shared" si="405"/>
        <v>#NUM!</v>
      </c>
      <c r="S8584" s="272"/>
    </row>
    <row r="8585" spans="1:19">
      <c r="A8585" s="161" t="s">
        <v>9817</v>
      </c>
      <c r="C8585" s="161" t="s">
        <v>133</v>
      </c>
      <c r="F8585" s="163" t="s">
        <v>133</v>
      </c>
      <c r="G8585" s="266" t="s">
        <v>133</v>
      </c>
      <c r="H8585" s="163" t="s">
        <v>133</v>
      </c>
      <c r="I8585" s="163" t="s">
        <v>133</v>
      </c>
      <c r="J8585" s="163" t="s">
        <v>133</v>
      </c>
      <c r="K8585" s="164">
        <f t="shared" si="406"/>
        <v>0</v>
      </c>
      <c r="L8585" s="165">
        <f t="shared" si="407"/>
        <v>0</v>
      </c>
      <c r="M8585" s="172">
        <v>127</v>
      </c>
      <c r="N8585" s="172">
        <v>64</v>
      </c>
      <c r="O8585" s="167" t="s">
        <v>133</v>
      </c>
      <c r="P8585" s="260" t="e">
        <f t="shared" si="405"/>
        <v>#NUM!</v>
      </c>
      <c r="S8585" s="272"/>
    </row>
    <row r="8586" spans="1:19">
      <c r="A8586" s="161" t="s">
        <v>9818</v>
      </c>
      <c r="C8586" s="161" t="s">
        <v>133</v>
      </c>
      <c r="F8586" s="163" t="s">
        <v>133</v>
      </c>
      <c r="G8586" s="266" t="s">
        <v>133</v>
      </c>
      <c r="H8586" s="163" t="s">
        <v>133</v>
      </c>
      <c r="I8586" s="163" t="s">
        <v>133</v>
      </c>
      <c r="J8586" s="163" t="s">
        <v>133</v>
      </c>
      <c r="K8586" s="164">
        <f t="shared" si="406"/>
        <v>0</v>
      </c>
      <c r="L8586" s="165">
        <f t="shared" si="407"/>
        <v>0</v>
      </c>
      <c r="M8586" s="172">
        <v>127</v>
      </c>
      <c r="N8586" s="172">
        <v>64</v>
      </c>
      <c r="O8586" s="167" t="s">
        <v>133</v>
      </c>
      <c r="P8586" s="260" t="e">
        <f t="shared" si="405"/>
        <v>#NUM!</v>
      </c>
      <c r="S8586" s="272"/>
    </row>
    <row r="8587" spans="1:19">
      <c r="A8587" s="161" t="s">
        <v>9819</v>
      </c>
      <c r="C8587" s="161" t="s">
        <v>133</v>
      </c>
      <c r="F8587" s="163" t="s">
        <v>133</v>
      </c>
      <c r="G8587" s="266" t="s">
        <v>133</v>
      </c>
      <c r="H8587" s="163" t="s">
        <v>133</v>
      </c>
      <c r="I8587" s="163" t="s">
        <v>133</v>
      </c>
      <c r="J8587" s="163" t="s">
        <v>133</v>
      </c>
      <c r="K8587" s="164">
        <f t="shared" si="406"/>
        <v>0</v>
      </c>
      <c r="L8587" s="165">
        <f t="shared" si="407"/>
        <v>0</v>
      </c>
      <c r="M8587" s="172">
        <v>127</v>
      </c>
      <c r="N8587" s="172">
        <v>64</v>
      </c>
      <c r="O8587" s="167" t="s">
        <v>133</v>
      </c>
      <c r="P8587" s="260" t="e">
        <f t="shared" si="405"/>
        <v>#NUM!</v>
      </c>
      <c r="S8587" s="272"/>
    </row>
    <row r="8588" spans="1:19">
      <c r="A8588" s="161" t="s">
        <v>9820</v>
      </c>
      <c r="C8588" s="161" t="s">
        <v>133</v>
      </c>
      <c r="F8588" s="163" t="s">
        <v>133</v>
      </c>
      <c r="G8588" s="266" t="s">
        <v>133</v>
      </c>
      <c r="H8588" s="163" t="s">
        <v>133</v>
      </c>
      <c r="I8588" s="163" t="s">
        <v>133</v>
      </c>
      <c r="J8588" s="163" t="s">
        <v>133</v>
      </c>
      <c r="K8588" s="164">
        <f t="shared" si="406"/>
        <v>0</v>
      </c>
      <c r="L8588" s="165">
        <f t="shared" si="407"/>
        <v>0</v>
      </c>
      <c r="M8588" s="172">
        <v>127</v>
      </c>
      <c r="N8588" s="172">
        <v>64</v>
      </c>
      <c r="O8588" s="167" t="s">
        <v>133</v>
      </c>
      <c r="P8588" s="260" t="e">
        <f t="shared" si="405"/>
        <v>#NUM!</v>
      </c>
      <c r="S8588" s="272"/>
    </row>
    <row r="8589" spans="1:19">
      <c r="A8589" s="161" t="s">
        <v>9821</v>
      </c>
      <c r="C8589" s="161" t="s">
        <v>133</v>
      </c>
      <c r="F8589" s="163" t="s">
        <v>133</v>
      </c>
      <c r="G8589" s="266" t="s">
        <v>133</v>
      </c>
      <c r="H8589" s="163" t="s">
        <v>133</v>
      </c>
      <c r="I8589" s="163" t="s">
        <v>133</v>
      </c>
      <c r="J8589" s="163" t="s">
        <v>133</v>
      </c>
      <c r="K8589" s="164">
        <f t="shared" si="406"/>
        <v>0</v>
      </c>
      <c r="L8589" s="165">
        <f t="shared" si="407"/>
        <v>0</v>
      </c>
      <c r="M8589" s="172">
        <v>127</v>
      </c>
      <c r="N8589" s="172">
        <v>64</v>
      </c>
      <c r="O8589" s="167" t="s">
        <v>133</v>
      </c>
      <c r="P8589" s="260" t="e">
        <f t="shared" si="405"/>
        <v>#NUM!</v>
      </c>
      <c r="S8589" s="272"/>
    </row>
    <row r="8590" spans="1:19">
      <c r="A8590" s="161" t="s">
        <v>9822</v>
      </c>
      <c r="C8590" s="161" t="s">
        <v>133</v>
      </c>
      <c r="F8590" s="163" t="s">
        <v>133</v>
      </c>
      <c r="G8590" s="266" t="s">
        <v>133</v>
      </c>
      <c r="H8590" s="163" t="s">
        <v>133</v>
      </c>
      <c r="I8590" s="163" t="s">
        <v>133</v>
      </c>
      <c r="J8590" s="163" t="s">
        <v>133</v>
      </c>
      <c r="K8590" s="164">
        <f t="shared" si="406"/>
        <v>0</v>
      </c>
      <c r="L8590" s="165">
        <f t="shared" si="407"/>
        <v>0</v>
      </c>
      <c r="M8590" s="172">
        <v>127</v>
      </c>
      <c r="N8590" s="172">
        <v>64</v>
      </c>
      <c r="O8590" s="167" t="s">
        <v>133</v>
      </c>
      <c r="P8590" s="260" t="e">
        <f t="shared" si="405"/>
        <v>#NUM!</v>
      </c>
      <c r="S8590" s="272"/>
    </row>
    <row r="8591" spans="1:19">
      <c r="A8591" s="161" t="s">
        <v>9823</v>
      </c>
      <c r="C8591" s="161" t="s">
        <v>133</v>
      </c>
      <c r="F8591" s="163" t="s">
        <v>133</v>
      </c>
      <c r="G8591" s="266" t="s">
        <v>133</v>
      </c>
      <c r="H8591" s="163" t="s">
        <v>133</v>
      </c>
      <c r="I8591" s="163" t="s">
        <v>133</v>
      </c>
      <c r="J8591" s="163" t="s">
        <v>133</v>
      </c>
      <c r="K8591" s="164">
        <f t="shared" si="406"/>
        <v>0</v>
      </c>
      <c r="L8591" s="165">
        <f t="shared" si="407"/>
        <v>0</v>
      </c>
      <c r="M8591" s="172">
        <v>127</v>
      </c>
      <c r="N8591" s="172">
        <v>64</v>
      </c>
      <c r="O8591" s="167" t="s">
        <v>133</v>
      </c>
      <c r="P8591" s="260" t="e">
        <f t="shared" ref="P8591:P8654" si="408">MEDIAN(Q8591:R8591)</f>
        <v>#NUM!</v>
      </c>
      <c r="S8591" s="272"/>
    </row>
    <row r="8592" spans="1:19">
      <c r="A8592" s="161" t="s">
        <v>9824</v>
      </c>
      <c r="C8592" s="161" t="s">
        <v>133</v>
      </c>
      <c r="F8592" s="163" t="s">
        <v>133</v>
      </c>
      <c r="G8592" s="266" t="s">
        <v>133</v>
      </c>
      <c r="H8592" s="163" t="s">
        <v>133</v>
      </c>
      <c r="I8592" s="163" t="s">
        <v>133</v>
      </c>
      <c r="J8592" s="163" t="s">
        <v>133</v>
      </c>
      <c r="K8592" s="164">
        <f t="shared" ref="K8592:K8655" si="409">IF(OR(D8592="n/a",D8592="nd"),0,D8592)+IF(OR(I8592="n/a",I8592="nd"),0,I8592)</f>
        <v>0</v>
      </c>
      <c r="L8592" s="165">
        <f t="shared" ref="L8592:L8655" si="410">SQRT(SUMSQ(IF(OR(E8592="n/a",E8592="nd"),0,E8592),IF(OR(F8592="n/a",F8592="nd"),0,F8592),IF(OR(J8592="n/a",J8592="nd"),0,J8592)))</f>
        <v>0</v>
      </c>
      <c r="M8592" s="172">
        <v>127</v>
      </c>
      <c r="N8592" s="172">
        <v>64</v>
      </c>
      <c r="O8592" s="167" t="s">
        <v>133</v>
      </c>
      <c r="P8592" s="260" t="e">
        <f t="shared" si="408"/>
        <v>#NUM!</v>
      </c>
      <c r="S8592" s="272"/>
    </row>
    <row r="8593" spans="1:19">
      <c r="A8593" s="161" t="s">
        <v>9825</v>
      </c>
      <c r="C8593" s="161" t="s">
        <v>133</v>
      </c>
      <c r="F8593" s="163" t="s">
        <v>133</v>
      </c>
      <c r="G8593" s="266" t="s">
        <v>133</v>
      </c>
      <c r="H8593" s="163" t="s">
        <v>133</v>
      </c>
      <c r="I8593" s="163" t="s">
        <v>133</v>
      </c>
      <c r="J8593" s="163" t="s">
        <v>133</v>
      </c>
      <c r="K8593" s="164">
        <f t="shared" si="409"/>
        <v>0</v>
      </c>
      <c r="L8593" s="165">
        <f t="shared" si="410"/>
        <v>0</v>
      </c>
      <c r="M8593" s="172">
        <v>127</v>
      </c>
      <c r="N8593" s="172">
        <v>64</v>
      </c>
      <c r="O8593" s="167" t="s">
        <v>133</v>
      </c>
      <c r="P8593" s="260" t="e">
        <f t="shared" si="408"/>
        <v>#NUM!</v>
      </c>
      <c r="S8593" s="272"/>
    </row>
    <row r="8594" spans="1:19">
      <c r="A8594" s="161" t="s">
        <v>9826</v>
      </c>
      <c r="C8594" s="161" t="s">
        <v>133</v>
      </c>
      <c r="F8594" s="163" t="s">
        <v>133</v>
      </c>
      <c r="G8594" s="266" t="s">
        <v>133</v>
      </c>
      <c r="H8594" s="163" t="s">
        <v>133</v>
      </c>
      <c r="I8594" s="163" t="s">
        <v>133</v>
      </c>
      <c r="J8594" s="163" t="s">
        <v>133</v>
      </c>
      <c r="K8594" s="164">
        <f t="shared" si="409"/>
        <v>0</v>
      </c>
      <c r="L8594" s="165">
        <f t="shared" si="410"/>
        <v>0</v>
      </c>
      <c r="M8594" s="172">
        <v>127</v>
      </c>
      <c r="N8594" s="172">
        <v>64</v>
      </c>
      <c r="O8594" s="167" t="s">
        <v>133</v>
      </c>
      <c r="P8594" s="260" t="e">
        <f t="shared" si="408"/>
        <v>#NUM!</v>
      </c>
      <c r="S8594" s="272"/>
    </row>
    <row r="8595" spans="1:19">
      <c r="A8595" s="161" t="s">
        <v>9827</v>
      </c>
      <c r="C8595" s="161" t="s">
        <v>133</v>
      </c>
      <c r="F8595" s="163" t="s">
        <v>133</v>
      </c>
      <c r="G8595" s="266" t="s">
        <v>133</v>
      </c>
      <c r="H8595" s="163" t="s">
        <v>133</v>
      </c>
      <c r="I8595" s="163" t="s">
        <v>133</v>
      </c>
      <c r="J8595" s="163" t="s">
        <v>133</v>
      </c>
      <c r="K8595" s="164">
        <f t="shared" si="409"/>
        <v>0</v>
      </c>
      <c r="L8595" s="165">
        <f t="shared" si="410"/>
        <v>0</v>
      </c>
      <c r="M8595" s="172">
        <v>127</v>
      </c>
      <c r="N8595" s="172">
        <v>64</v>
      </c>
      <c r="O8595" s="167" t="s">
        <v>133</v>
      </c>
      <c r="P8595" s="260" t="e">
        <f t="shared" si="408"/>
        <v>#NUM!</v>
      </c>
      <c r="S8595" s="272"/>
    </row>
    <row r="8596" spans="1:19">
      <c r="A8596" s="161" t="s">
        <v>9828</v>
      </c>
      <c r="C8596" s="161" t="s">
        <v>133</v>
      </c>
      <c r="F8596" s="163" t="s">
        <v>133</v>
      </c>
      <c r="G8596" s="266" t="s">
        <v>133</v>
      </c>
      <c r="H8596" s="163" t="s">
        <v>133</v>
      </c>
      <c r="I8596" s="163" t="s">
        <v>133</v>
      </c>
      <c r="J8596" s="163" t="s">
        <v>133</v>
      </c>
      <c r="K8596" s="164">
        <f t="shared" si="409"/>
        <v>0</v>
      </c>
      <c r="L8596" s="165">
        <f t="shared" si="410"/>
        <v>0</v>
      </c>
      <c r="M8596" s="172">
        <v>127</v>
      </c>
      <c r="N8596" s="172">
        <v>64</v>
      </c>
      <c r="O8596" s="167" t="s">
        <v>133</v>
      </c>
      <c r="P8596" s="260" t="e">
        <f t="shared" si="408"/>
        <v>#NUM!</v>
      </c>
      <c r="S8596" s="272"/>
    </row>
    <row r="8597" spans="1:19">
      <c r="A8597" s="161" t="s">
        <v>9829</v>
      </c>
      <c r="C8597" s="161" t="s">
        <v>133</v>
      </c>
      <c r="F8597" s="163" t="s">
        <v>133</v>
      </c>
      <c r="G8597" s="266" t="s">
        <v>133</v>
      </c>
      <c r="H8597" s="163" t="s">
        <v>133</v>
      </c>
      <c r="I8597" s="163" t="s">
        <v>133</v>
      </c>
      <c r="J8597" s="163" t="s">
        <v>133</v>
      </c>
      <c r="K8597" s="164">
        <f t="shared" si="409"/>
        <v>0</v>
      </c>
      <c r="L8597" s="165">
        <f t="shared" si="410"/>
        <v>0</v>
      </c>
      <c r="M8597" s="172">
        <v>127</v>
      </c>
      <c r="N8597" s="172">
        <v>64</v>
      </c>
      <c r="O8597" s="167" t="s">
        <v>133</v>
      </c>
      <c r="P8597" s="260" t="e">
        <f t="shared" si="408"/>
        <v>#NUM!</v>
      </c>
      <c r="S8597" s="272"/>
    </row>
    <row r="8598" spans="1:19">
      <c r="A8598" s="161" t="s">
        <v>9830</v>
      </c>
      <c r="C8598" s="161" t="s">
        <v>133</v>
      </c>
      <c r="F8598" s="163" t="s">
        <v>133</v>
      </c>
      <c r="G8598" s="266" t="s">
        <v>133</v>
      </c>
      <c r="H8598" s="163" t="s">
        <v>133</v>
      </c>
      <c r="I8598" s="163" t="s">
        <v>133</v>
      </c>
      <c r="J8598" s="163" t="s">
        <v>133</v>
      </c>
      <c r="K8598" s="164">
        <f t="shared" si="409"/>
        <v>0</v>
      </c>
      <c r="L8598" s="165">
        <f t="shared" si="410"/>
        <v>0</v>
      </c>
      <c r="M8598" s="172">
        <v>127</v>
      </c>
      <c r="N8598" s="172">
        <v>64</v>
      </c>
      <c r="O8598" s="167" t="s">
        <v>133</v>
      </c>
      <c r="P8598" s="260" t="e">
        <f t="shared" si="408"/>
        <v>#NUM!</v>
      </c>
      <c r="S8598" s="272"/>
    </row>
    <row r="8599" spans="1:19">
      <c r="A8599" s="161" t="s">
        <v>9831</v>
      </c>
      <c r="C8599" s="161" t="s">
        <v>133</v>
      </c>
      <c r="F8599" s="163" t="s">
        <v>133</v>
      </c>
      <c r="G8599" s="266" t="s">
        <v>133</v>
      </c>
      <c r="H8599" s="163" t="s">
        <v>133</v>
      </c>
      <c r="I8599" s="163" t="s">
        <v>133</v>
      </c>
      <c r="J8599" s="163" t="s">
        <v>133</v>
      </c>
      <c r="K8599" s="164">
        <f t="shared" si="409"/>
        <v>0</v>
      </c>
      <c r="L8599" s="165">
        <f t="shared" si="410"/>
        <v>0</v>
      </c>
      <c r="M8599" s="172">
        <v>127</v>
      </c>
      <c r="N8599" s="172">
        <v>64</v>
      </c>
      <c r="O8599" s="167" t="s">
        <v>133</v>
      </c>
      <c r="P8599" s="260" t="e">
        <f t="shared" si="408"/>
        <v>#NUM!</v>
      </c>
      <c r="S8599" s="272"/>
    </row>
    <row r="8600" spans="1:19">
      <c r="A8600" s="161" t="s">
        <v>9832</v>
      </c>
      <c r="C8600" s="161" t="s">
        <v>133</v>
      </c>
      <c r="F8600" s="163" t="s">
        <v>133</v>
      </c>
      <c r="G8600" s="266" t="s">
        <v>133</v>
      </c>
      <c r="H8600" s="163" t="s">
        <v>133</v>
      </c>
      <c r="I8600" s="163" t="s">
        <v>133</v>
      </c>
      <c r="J8600" s="163" t="s">
        <v>133</v>
      </c>
      <c r="K8600" s="164">
        <f t="shared" si="409"/>
        <v>0</v>
      </c>
      <c r="L8600" s="165">
        <f t="shared" si="410"/>
        <v>0</v>
      </c>
      <c r="M8600" s="172">
        <v>127</v>
      </c>
      <c r="N8600" s="172">
        <v>64</v>
      </c>
      <c r="O8600" s="167" t="s">
        <v>133</v>
      </c>
      <c r="P8600" s="260" t="e">
        <f t="shared" si="408"/>
        <v>#NUM!</v>
      </c>
      <c r="S8600" s="272"/>
    </row>
    <row r="8601" spans="1:19">
      <c r="A8601" s="161" t="s">
        <v>9833</v>
      </c>
      <c r="C8601" s="161" t="s">
        <v>133</v>
      </c>
      <c r="F8601" s="163" t="s">
        <v>133</v>
      </c>
      <c r="G8601" s="266" t="s">
        <v>133</v>
      </c>
      <c r="H8601" s="163" t="s">
        <v>133</v>
      </c>
      <c r="I8601" s="163" t="s">
        <v>133</v>
      </c>
      <c r="J8601" s="163" t="s">
        <v>133</v>
      </c>
      <c r="K8601" s="164">
        <f t="shared" si="409"/>
        <v>0</v>
      </c>
      <c r="L8601" s="165">
        <f t="shared" si="410"/>
        <v>0</v>
      </c>
      <c r="M8601" s="172">
        <v>127</v>
      </c>
      <c r="N8601" s="172">
        <v>64</v>
      </c>
      <c r="O8601" s="167" t="s">
        <v>133</v>
      </c>
      <c r="P8601" s="260" t="e">
        <f t="shared" si="408"/>
        <v>#NUM!</v>
      </c>
      <c r="S8601" s="272"/>
    </row>
    <row r="8602" spans="1:19">
      <c r="A8602" s="161" t="s">
        <v>9834</v>
      </c>
      <c r="C8602" s="161" t="s">
        <v>133</v>
      </c>
      <c r="F8602" s="163" t="s">
        <v>133</v>
      </c>
      <c r="G8602" s="266" t="s">
        <v>133</v>
      </c>
      <c r="H8602" s="163" t="s">
        <v>133</v>
      </c>
      <c r="I8602" s="163" t="s">
        <v>133</v>
      </c>
      <c r="J8602" s="163" t="s">
        <v>133</v>
      </c>
      <c r="K8602" s="164">
        <f t="shared" si="409"/>
        <v>0</v>
      </c>
      <c r="L8602" s="165">
        <f t="shared" si="410"/>
        <v>0</v>
      </c>
      <c r="M8602" s="172">
        <v>127</v>
      </c>
      <c r="N8602" s="172">
        <v>64</v>
      </c>
      <c r="O8602" s="167" t="s">
        <v>133</v>
      </c>
      <c r="P8602" s="260" t="e">
        <f t="shared" si="408"/>
        <v>#NUM!</v>
      </c>
      <c r="S8602" s="272"/>
    </row>
    <row r="8603" spans="1:19">
      <c r="A8603" s="161" t="s">
        <v>9835</v>
      </c>
      <c r="C8603" s="161" t="s">
        <v>133</v>
      </c>
      <c r="F8603" s="163" t="s">
        <v>133</v>
      </c>
      <c r="G8603" s="266" t="s">
        <v>133</v>
      </c>
      <c r="H8603" s="163" t="s">
        <v>133</v>
      </c>
      <c r="I8603" s="163" t="s">
        <v>133</v>
      </c>
      <c r="J8603" s="163" t="s">
        <v>133</v>
      </c>
      <c r="K8603" s="164">
        <f t="shared" si="409"/>
        <v>0</v>
      </c>
      <c r="L8603" s="165">
        <f t="shared" si="410"/>
        <v>0</v>
      </c>
      <c r="M8603" s="172">
        <v>127</v>
      </c>
      <c r="N8603" s="172">
        <v>64</v>
      </c>
      <c r="O8603" s="167" t="s">
        <v>133</v>
      </c>
      <c r="P8603" s="260" t="e">
        <f t="shared" si="408"/>
        <v>#NUM!</v>
      </c>
      <c r="S8603" s="272"/>
    </row>
    <row r="8604" spans="1:19">
      <c r="A8604" s="161" t="s">
        <v>9836</v>
      </c>
      <c r="C8604" s="161" t="s">
        <v>133</v>
      </c>
      <c r="F8604" s="163" t="s">
        <v>133</v>
      </c>
      <c r="G8604" s="266" t="s">
        <v>133</v>
      </c>
      <c r="H8604" s="163" t="s">
        <v>133</v>
      </c>
      <c r="I8604" s="163" t="s">
        <v>133</v>
      </c>
      <c r="J8604" s="163" t="s">
        <v>133</v>
      </c>
      <c r="K8604" s="164">
        <f t="shared" si="409"/>
        <v>0</v>
      </c>
      <c r="L8604" s="165">
        <f t="shared" si="410"/>
        <v>0</v>
      </c>
      <c r="M8604" s="172">
        <v>127</v>
      </c>
      <c r="N8604" s="172">
        <v>64</v>
      </c>
      <c r="O8604" s="167" t="s">
        <v>133</v>
      </c>
      <c r="P8604" s="260" t="e">
        <f t="shared" si="408"/>
        <v>#NUM!</v>
      </c>
      <c r="S8604" s="272"/>
    </row>
    <row r="8605" spans="1:19">
      <c r="A8605" s="161" t="s">
        <v>9837</v>
      </c>
      <c r="C8605" s="161" t="s">
        <v>133</v>
      </c>
      <c r="F8605" s="163" t="s">
        <v>133</v>
      </c>
      <c r="G8605" s="266" t="s">
        <v>133</v>
      </c>
      <c r="H8605" s="163" t="s">
        <v>133</v>
      </c>
      <c r="I8605" s="163" t="s">
        <v>133</v>
      </c>
      <c r="J8605" s="163" t="s">
        <v>133</v>
      </c>
      <c r="K8605" s="164">
        <f t="shared" si="409"/>
        <v>0</v>
      </c>
      <c r="L8605" s="165">
        <f t="shared" si="410"/>
        <v>0</v>
      </c>
      <c r="M8605" s="172">
        <v>127</v>
      </c>
      <c r="N8605" s="172">
        <v>64</v>
      </c>
      <c r="O8605" s="167" t="s">
        <v>133</v>
      </c>
      <c r="P8605" s="260" t="e">
        <f t="shared" si="408"/>
        <v>#NUM!</v>
      </c>
      <c r="S8605" s="272"/>
    </row>
    <row r="8606" spans="1:19">
      <c r="A8606" s="161" t="s">
        <v>9838</v>
      </c>
      <c r="C8606" s="161" t="s">
        <v>133</v>
      </c>
      <c r="F8606" s="163" t="s">
        <v>133</v>
      </c>
      <c r="G8606" s="266" t="s">
        <v>133</v>
      </c>
      <c r="H8606" s="163" t="s">
        <v>133</v>
      </c>
      <c r="I8606" s="163" t="s">
        <v>133</v>
      </c>
      <c r="J8606" s="163" t="s">
        <v>133</v>
      </c>
      <c r="K8606" s="164">
        <f t="shared" si="409"/>
        <v>0</v>
      </c>
      <c r="L8606" s="165">
        <f t="shared" si="410"/>
        <v>0</v>
      </c>
      <c r="M8606" s="172">
        <v>127</v>
      </c>
      <c r="N8606" s="172">
        <v>64</v>
      </c>
      <c r="O8606" s="167" t="s">
        <v>133</v>
      </c>
      <c r="P8606" s="260" t="e">
        <f t="shared" si="408"/>
        <v>#NUM!</v>
      </c>
      <c r="S8606" s="272"/>
    </row>
    <row r="8607" spans="1:19">
      <c r="A8607" s="161" t="s">
        <v>9839</v>
      </c>
      <c r="C8607" s="161" t="s">
        <v>133</v>
      </c>
      <c r="F8607" s="163" t="s">
        <v>133</v>
      </c>
      <c r="G8607" s="266" t="s">
        <v>133</v>
      </c>
      <c r="H8607" s="163" t="s">
        <v>133</v>
      </c>
      <c r="I8607" s="163" t="s">
        <v>133</v>
      </c>
      <c r="J8607" s="163" t="s">
        <v>133</v>
      </c>
      <c r="K8607" s="164">
        <f t="shared" si="409"/>
        <v>0</v>
      </c>
      <c r="L8607" s="165">
        <f t="shared" si="410"/>
        <v>0</v>
      </c>
      <c r="M8607" s="172">
        <v>127</v>
      </c>
      <c r="N8607" s="172">
        <v>64</v>
      </c>
      <c r="O8607" s="167" t="s">
        <v>133</v>
      </c>
      <c r="P8607" s="260" t="e">
        <f t="shared" si="408"/>
        <v>#NUM!</v>
      </c>
      <c r="S8607" s="272"/>
    </row>
    <row r="8608" spans="1:19">
      <c r="A8608" s="161" t="s">
        <v>9840</v>
      </c>
      <c r="C8608" s="161" t="s">
        <v>133</v>
      </c>
      <c r="F8608" s="163" t="s">
        <v>133</v>
      </c>
      <c r="G8608" s="266" t="s">
        <v>133</v>
      </c>
      <c r="H8608" s="163" t="s">
        <v>133</v>
      </c>
      <c r="I8608" s="163" t="s">
        <v>133</v>
      </c>
      <c r="J8608" s="163" t="s">
        <v>133</v>
      </c>
      <c r="K8608" s="164">
        <f t="shared" si="409"/>
        <v>0</v>
      </c>
      <c r="L8608" s="165">
        <f t="shared" si="410"/>
        <v>0</v>
      </c>
      <c r="M8608" s="172">
        <v>127</v>
      </c>
      <c r="N8608" s="172">
        <v>64</v>
      </c>
      <c r="O8608" s="167" t="s">
        <v>133</v>
      </c>
      <c r="P8608" s="260" t="e">
        <f t="shared" si="408"/>
        <v>#NUM!</v>
      </c>
      <c r="S8608" s="272"/>
    </row>
    <row r="8609" spans="1:19">
      <c r="A8609" s="161" t="s">
        <v>9841</v>
      </c>
      <c r="C8609" s="161" t="s">
        <v>133</v>
      </c>
      <c r="F8609" s="163" t="s">
        <v>133</v>
      </c>
      <c r="G8609" s="266" t="s">
        <v>133</v>
      </c>
      <c r="H8609" s="163" t="s">
        <v>133</v>
      </c>
      <c r="I8609" s="163" t="s">
        <v>133</v>
      </c>
      <c r="J8609" s="163" t="s">
        <v>133</v>
      </c>
      <c r="K8609" s="164">
        <f t="shared" si="409"/>
        <v>0</v>
      </c>
      <c r="L8609" s="165">
        <f t="shared" si="410"/>
        <v>0</v>
      </c>
      <c r="M8609" s="172">
        <v>127</v>
      </c>
      <c r="N8609" s="172">
        <v>64</v>
      </c>
      <c r="O8609" s="167" t="s">
        <v>133</v>
      </c>
      <c r="P8609" s="260" t="e">
        <f t="shared" si="408"/>
        <v>#NUM!</v>
      </c>
      <c r="S8609" s="272"/>
    </row>
    <row r="8610" spans="1:19">
      <c r="A8610" s="161" t="s">
        <v>9842</v>
      </c>
      <c r="C8610" s="161" t="s">
        <v>133</v>
      </c>
      <c r="F8610" s="163" t="s">
        <v>133</v>
      </c>
      <c r="G8610" s="266" t="s">
        <v>133</v>
      </c>
      <c r="H8610" s="163" t="s">
        <v>133</v>
      </c>
      <c r="I8610" s="163" t="s">
        <v>133</v>
      </c>
      <c r="J8610" s="163" t="s">
        <v>133</v>
      </c>
      <c r="K8610" s="164">
        <f t="shared" si="409"/>
        <v>0</v>
      </c>
      <c r="L8610" s="165">
        <f t="shared" si="410"/>
        <v>0</v>
      </c>
      <c r="M8610" s="172">
        <v>127</v>
      </c>
      <c r="N8610" s="172">
        <v>64</v>
      </c>
      <c r="O8610" s="167" t="s">
        <v>133</v>
      </c>
      <c r="P8610" s="260" t="e">
        <f t="shared" si="408"/>
        <v>#NUM!</v>
      </c>
      <c r="S8610" s="272"/>
    </row>
    <row r="8611" spans="1:19">
      <c r="A8611" s="161" t="s">
        <v>9843</v>
      </c>
      <c r="C8611" s="161" t="s">
        <v>133</v>
      </c>
      <c r="F8611" s="163" t="s">
        <v>133</v>
      </c>
      <c r="G8611" s="266" t="s">
        <v>133</v>
      </c>
      <c r="H8611" s="163" t="s">
        <v>133</v>
      </c>
      <c r="I8611" s="163" t="s">
        <v>133</v>
      </c>
      <c r="J8611" s="163" t="s">
        <v>133</v>
      </c>
      <c r="K8611" s="164">
        <f t="shared" si="409"/>
        <v>0</v>
      </c>
      <c r="L8611" s="165">
        <f t="shared" si="410"/>
        <v>0</v>
      </c>
      <c r="M8611" s="172">
        <v>127</v>
      </c>
      <c r="N8611" s="172">
        <v>64</v>
      </c>
      <c r="O8611" s="167" t="s">
        <v>133</v>
      </c>
      <c r="P8611" s="260" t="e">
        <f t="shared" si="408"/>
        <v>#NUM!</v>
      </c>
      <c r="S8611" s="272"/>
    </row>
    <row r="8612" spans="1:19">
      <c r="A8612" s="161" t="s">
        <v>9844</v>
      </c>
      <c r="C8612" s="161" t="s">
        <v>133</v>
      </c>
      <c r="F8612" s="163" t="s">
        <v>133</v>
      </c>
      <c r="G8612" s="266" t="s">
        <v>133</v>
      </c>
      <c r="H8612" s="163" t="s">
        <v>133</v>
      </c>
      <c r="I8612" s="163" t="s">
        <v>133</v>
      </c>
      <c r="J8612" s="163" t="s">
        <v>133</v>
      </c>
      <c r="K8612" s="164">
        <f t="shared" si="409"/>
        <v>0</v>
      </c>
      <c r="L8612" s="165">
        <f t="shared" si="410"/>
        <v>0</v>
      </c>
      <c r="M8612" s="172">
        <v>127</v>
      </c>
      <c r="N8612" s="172">
        <v>64</v>
      </c>
      <c r="O8612" s="167" t="s">
        <v>133</v>
      </c>
      <c r="P8612" s="260" t="e">
        <f t="shared" si="408"/>
        <v>#NUM!</v>
      </c>
      <c r="S8612" s="272"/>
    </row>
    <row r="8613" spans="1:19">
      <c r="A8613" s="161" t="s">
        <v>9845</v>
      </c>
      <c r="C8613" s="161" t="s">
        <v>133</v>
      </c>
      <c r="F8613" s="163" t="s">
        <v>133</v>
      </c>
      <c r="G8613" s="266" t="s">
        <v>133</v>
      </c>
      <c r="H8613" s="163" t="s">
        <v>133</v>
      </c>
      <c r="I8613" s="163" t="s">
        <v>133</v>
      </c>
      <c r="J8613" s="163" t="s">
        <v>133</v>
      </c>
      <c r="K8613" s="164">
        <f t="shared" si="409"/>
        <v>0</v>
      </c>
      <c r="L8613" s="165">
        <f t="shared" si="410"/>
        <v>0</v>
      </c>
      <c r="M8613" s="172">
        <v>127</v>
      </c>
      <c r="N8613" s="172">
        <v>64</v>
      </c>
      <c r="O8613" s="167" t="s">
        <v>133</v>
      </c>
      <c r="P8613" s="260" t="e">
        <f t="shared" si="408"/>
        <v>#NUM!</v>
      </c>
      <c r="S8613" s="272"/>
    </row>
    <row r="8614" spans="1:19">
      <c r="A8614" s="161" t="s">
        <v>9846</v>
      </c>
      <c r="C8614" s="161" t="s">
        <v>133</v>
      </c>
      <c r="F8614" s="163" t="s">
        <v>133</v>
      </c>
      <c r="G8614" s="266" t="s">
        <v>133</v>
      </c>
      <c r="H8614" s="163" t="s">
        <v>133</v>
      </c>
      <c r="I8614" s="163" t="s">
        <v>133</v>
      </c>
      <c r="J8614" s="163" t="s">
        <v>133</v>
      </c>
      <c r="K8614" s="164">
        <f t="shared" si="409"/>
        <v>0</v>
      </c>
      <c r="L8614" s="165">
        <f t="shared" si="410"/>
        <v>0</v>
      </c>
      <c r="M8614" s="172">
        <v>127</v>
      </c>
      <c r="N8614" s="172">
        <v>64</v>
      </c>
      <c r="O8614" s="167" t="s">
        <v>133</v>
      </c>
      <c r="P8614" s="260" t="e">
        <f t="shared" si="408"/>
        <v>#NUM!</v>
      </c>
      <c r="S8614" s="272"/>
    </row>
    <row r="8615" spans="1:19">
      <c r="A8615" s="161" t="s">
        <v>9847</v>
      </c>
      <c r="C8615" s="161" t="s">
        <v>133</v>
      </c>
      <c r="F8615" s="163" t="s">
        <v>133</v>
      </c>
      <c r="G8615" s="266" t="s">
        <v>133</v>
      </c>
      <c r="H8615" s="163" t="s">
        <v>133</v>
      </c>
      <c r="I8615" s="163" t="s">
        <v>133</v>
      </c>
      <c r="J8615" s="163" t="s">
        <v>133</v>
      </c>
      <c r="K8615" s="164">
        <f t="shared" si="409"/>
        <v>0</v>
      </c>
      <c r="L8615" s="165">
        <f t="shared" si="410"/>
        <v>0</v>
      </c>
      <c r="M8615" s="172">
        <v>127</v>
      </c>
      <c r="N8615" s="172">
        <v>64</v>
      </c>
      <c r="O8615" s="167" t="s">
        <v>133</v>
      </c>
      <c r="P8615" s="260" t="e">
        <f t="shared" si="408"/>
        <v>#NUM!</v>
      </c>
      <c r="S8615" s="272"/>
    </row>
    <row r="8616" spans="1:19">
      <c r="A8616" s="161" t="s">
        <v>9848</v>
      </c>
      <c r="C8616" s="161" t="s">
        <v>133</v>
      </c>
      <c r="F8616" s="163" t="s">
        <v>133</v>
      </c>
      <c r="G8616" s="266" t="s">
        <v>133</v>
      </c>
      <c r="H8616" s="163" t="s">
        <v>133</v>
      </c>
      <c r="I8616" s="163" t="s">
        <v>133</v>
      </c>
      <c r="J8616" s="163" t="s">
        <v>133</v>
      </c>
      <c r="K8616" s="164">
        <f t="shared" si="409"/>
        <v>0</v>
      </c>
      <c r="L8616" s="165">
        <f t="shared" si="410"/>
        <v>0</v>
      </c>
      <c r="M8616" s="172">
        <v>127</v>
      </c>
      <c r="N8616" s="172">
        <v>64</v>
      </c>
      <c r="O8616" s="167" t="s">
        <v>133</v>
      </c>
      <c r="P8616" s="260" t="e">
        <f t="shared" si="408"/>
        <v>#NUM!</v>
      </c>
      <c r="S8616" s="272"/>
    </row>
    <row r="8617" spans="1:19">
      <c r="A8617" s="161" t="s">
        <v>9849</v>
      </c>
      <c r="C8617" s="161" t="s">
        <v>133</v>
      </c>
      <c r="F8617" s="163" t="s">
        <v>133</v>
      </c>
      <c r="G8617" s="266" t="s">
        <v>133</v>
      </c>
      <c r="H8617" s="163" t="s">
        <v>133</v>
      </c>
      <c r="I8617" s="163" t="s">
        <v>133</v>
      </c>
      <c r="J8617" s="163" t="s">
        <v>133</v>
      </c>
      <c r="K8617" s="164">
        <f t="shared" si="409"/>
        <v>0</v>
      </c>
      <c r="L8617" s="165">
        <f t="shared" si="410"/>
        <v>0</v>
      </c>
      <c r="M8617" s="172">
        <v>127</v>
      </c>
      <c r="N8617" s="172">
        <v>64</v>
      </c>
      <c r="O8617" s="167" t="s">
        <v>133</v>
      </c>
      <c r="P8617" s="260" t="e">
        <f t="shared" si="408"/>
        <v>#NUM!</v>
      </c>
      <c r="S8617" s="272"/>
    </row>
    <row r="8618" spans="1:19">
      <c r="A8618" s="161" t="s">
        <v>9850</v>
      </c>
      <c r="C8618" s="161" t="s">
        <v>133</v>
      </c>
      <c r="F8618" s="163" t="s">
        <v>133</v>
      </c>
      <c r="G8618" s="266" t="s">
        <v>133</v>
      </c>
      <c r="H8618" s="163" t="s">
        <v>133</v>
      </c>
      <c r="I8618" s="163" t="s">
        <v>133</v>
      </c>
      <c r="J8618" s="163" t="s">
        <v>133</v>
      </c>
      <c r="K8618" s="164">
        <f t="shared" si="409"/>
        <v>0</v>
      </c>
      <c r="L8618" s="165">
        <f t="shared" si="410"/>
        <v>0</v>
      </c>
      <c r="M8618" s="172">
        <v>127</v>
      </c>
      <c r="N8618" s="172">
        <v>64</v>
      </c>
      <c r="O8618" s="167" t="s">
        <v>133</v>
      </c>
      <c r="P8618" s="260" t="e">
        <f t="shared" si="408"/>
        <v>#NUM!</v>
      </c>
      <c r="S8618" s="272"/>
    </row>
    <row r="8619" spans="1:19">
      <c r="A8619" s="161" t="s">
        <v>9851</v>
      </c>
      <c r="C8619" s="161" t="s">
        <v>133</v>
      </c>
      <c r="F8619" s="163" t="s">
        <v>133</v>
      </c>
      <c r="G8619" s="266" t="s">
        <v>133</v>
      </c>
      <c r="H8619" s="163" t="s">
        <v>133</v>
      </c>
      <c r="I8619" s="163" t="s">
        <v>133</v>
      </c>
      <c r="J8619" s="163" t="s">
        <v>133</v>
      </c>
      <c r="K8619" s="164">
        <f t="shared" si="409"/>
        <v>0</v>
      </c>
      <c r="L8619" s="165">
        <f t="shared" si="410"/>
        <v>0</v>
      </c>
      <c r="M8619" s="172">
        <v>127</v>
      </c>
      <c r="N8619" s="172">
        <v>64</v>
      </c>
      <c r="O8619" s="167" t="s">
        <v>133</v>
      </c>
      <c r="P8619" s="260" t="e">
        <f t="shared" si="408"/>
        <v>#NUM!</v>
      </c>
      <c r="S8619" s="272"/>
    </row>
    <row r="8620" spans="1:19">
      <c r="A8620" s="161" t="s">
        <v>9852</v>
      </c>
      <c r="C8620" s="161" t="s">
        <v>133</v>
      </c>
      <c r="F8620" s="163" t="s">
        <v>133</v>
      </c>
      <c r="G8620" s="266" t="s">
        <v>133</v>
      </c>
      <c r="H8620" s="163" t="s">
        <v>133</v>
      </c>
      <c r="I8620" s="163" t="s">
        <v>133</v>
      </c>
      <c r="J8620" s="163" t="s">
        <v>133</v>
      </c>
      <c r="K8620" s="164">
        <f t="shared" si="409"/>
        <v>0</v>
      </c>
      <c r="L8620" s="165">
        <f t="shared" si="410"/>
        <v>0</v>
      </c>
      <c r="M8620" s="172">
        <v>127</v>
      </c>
      <c r="N8620" s="172">
        <v>64</v>
      </c>
      <c r="O8620" s="167" t="s">
        <v>133</v>
      </c>
      <c r="P8620" s="260" t="e">
        <f t="shared" si="408"/>
        <v>#NUM!</v>
      </c>
      <c r="S8620" s="272"/>
    </row>
    <row r="8621" spans="1:19">
      <c r="A8621" s="161" t="s">
        <v>9853</v>
      </c>
      <c r="C8621" s="161" t="s">
        <v>133</v>
      </c>
      <c r="F8621" s="163" t="s">
        <v>133</v>
      </c>
      <c r="G8621" s="266" t="s">
        <v>133</v>
      </c>
      <c r="H8621" s="163" t="s">
        <v>133</v>
      </c>
      <c r="I8621" s="163" t="s">
        <v>133</v>
      </c>
      <c r="J8621" s="163" t="s">
        <v>133</v>
      </c>
      <c r="K8621" s="164">
        <f t="shared" si="409"/>
        <v>0</v>
      </c>
      <c r="L8621" s="165">
        <f t="shared" si="410"/>
        <v>0</v>
      </c>
      <c r="M8621" s="172">
        <v>127</v>
      </c>
      <c r="N8621" s="172">
        <v>64</v>
      </c>
      <c r="O8621" s="167" t="s">
        <v>133</v>
      </c>
      <c r="P8621" s="260" t="e">
        <f t="shared" si="408"/>
        <v>#NUM!</v>
      </c>
      <c r="S8621" s="272"/>
    </row>
    <row r="8622" spans="1:19">
      <c r="A8622" s="161" t="s">
        <v>9854</v>
      </c>
      <c r="C8622" s="161" t="s">
        <v>133</v>
      </c>
      <c r="F8622" s="163" t="s">
        <v>133</v>
      </c>
      <c r="G8622" s="266" t="s">
        <v>133</v>
      </c>
      <c r="H8622" s="163" t="s">
        <v>133</v>
      </c>
      <c r="I8622" s="163" t="s">
        <v>133</v>
      </c>
      <c r="J8622" s="163" t="s">
        <v>133</v>
      </c>
      <c r="K8622" s="164">
        <f t="shared" si="409"/>
        <v>0</v>
      </c>
      <c r="L8622" s="165">
        <f t="shared" si="410"/>
        <v>0</v>
      </c>
      <c r="M8622" s="172">
        <v>127</v>
      </c>
      <c r="N8622" s="172">
        <v>64</v>
      </c>
      <c r="O8622" s="167" t="s">
        <v>133</v>
      </c>
      <c r="P8622" s="260" t="e">
        <f t="shared" si="408"/>
        <v>#NUM!</v>
      </c>
      <c r="S8622" s="272"/>
    </row>
    <row r="8623" spans="1:19">
      <c r="A8623" s="161" t="s">
        <v>9855</v>
      </c>
      <c r="C8623" s="161" t="s">
        <v>133</v>
      </c>
      <c r="F8623" s="163" t="s">
        <v>133</v>
      </c>
      <c r="G8623" s="266" t="s">
        <v>133</v>
      </c>
      <c r="H8623" s="163" t="s">
        <v>133</v>
      </c>
      <c r="I8623" s="163" t="s">
        <v>133</v>
      </c>
      <c r="J8623" s="163" t="s">
        <v>133</v>
      </c>
      <c r="K8623" s="164">
        <f t="shared" si="409"/>
        <v>0</v>
      </c>
      <c r="L8623" s="165">
        <f t="shared" si="410"/>
        <v>0</v>
      </c>
      <c r="M8623" s="172">
        <v>127</v>
      </c>
      <c r="N8623" s="172">
        <v>64</v>
      </c>
      <c r="O8623" s="167" t="s">
        <v>133</v>
      </c>
      <c r="P8623" s="260" t="e">
        <f t="shared" si="408"/>
        <v>#NUM!</v>
      </c>
      <c r="S8623" s="272"/>
    </row>
    <row r="8624" spans="1:19">
      <c r="A8624" s="161" t="s">
        <v>9856</v>
      </c>
      <c r="C8624" s="161" t="s">
        <v>133</v>
      </c>
      <c r="F8624" s="163" t="s">
        <v>133</v>
      </c>
      <c r="G8624" s="266" t="s">
        <v>133</v>
      </c>
      <c r="H8624" s="163" t="s">
        <v>133</v>
      </c>
      <c r="I8624" s="163" t="s">
        <v>133</v>
      </c>
      <c r="J8624" s="163" t="s">
        <v>133</v>
      </c>
      <c r="K8624" s="164">
        <f t="shared" si="409"/>
        <v>0</v>
      </c>
      <c r="L8624" s="165">
        <f t="shared" si="410"/>
        <v>0</v>
      </c>
      <c r="M8624" s="172">
        <v>127</v>
      </c>
      <c r="N8624" s="172">
        <v>64</v>
      </c>
      <c r="O8624" s="167" t="s">
        <v>133</v>
      </c>
      <c r="P8624" s="260" t="e">
        <f t="shared" si="408"/>
        <v>#NUM!</v>
      </c>
      <c r="S8624" s="272"/>
    </row>
    <row r="8625" spans="1:19">
      <c r="A8625" s="161" t="s">
        <v>9857</v>
      </c>
      <c r="C8625" s="161" t="s">
        <v>133</v>
      </c>
      <c r="F8625" s="163" t="s">
        <v>133</v>
      </c>
      <c r="G8625" s="266" t="s">
        <v>133</v>
      </c>
      <c r="H8625" s="163" t="s">
        <v>133</v>
      </c>
      <c r="I8625" s="163" t="s">
        <v>133</v>
      </c>
      <c r="J8625" s="163" t="s">
        <v>133</v>
      </c>
      <c r="K8625" s="164">
        <f t="shared" si="409"/>
        <v>0</v>
      </c>
      <c r="L8625" s="165">
        <f t="shared" si="410"/>
        <v>0</v>
      </c>
      <c r="M8625" s="172">
        <v>127</v>
      </c>
      <c r="N8625" s="172">
        <v>64</v>
      </c>
      <c r="O8625" s="167" t="s">
        <v>133</v>
      </c>
      <c r="P8625" s="260" t="e">
        <f t="shared" si="408"/>
        <v>#NUM!</v>
      </c>
      <c r="S8625" s="272"/>
    </row>
    <row r="8626" spans="1:19">
      <c r="A8626" s="161" t="s">
        <v>9858</v>
      </c>
      <c r="C8626" s="161" t="s">
        <v>133</v>
      </c>
      <c r="F8626" s="163" t="s">
        <v>133</v>
      </c>
      <c r="G8626" s="266" t="s">
        <v>133</v>
      </c>
      <c r="H8626" s="163" t="s">
        <v>133</v>
      </c>
      <c r="I8626" s="163" t="s">
        <v>133</v>
      </c>
      <c r="J8626" s="163" t="s">
        <v>133</v>
      </c>
      <c r="K8626" s="164">
        <f t="shared" si="409"/>
        <v>0</v>
      </c>
      <c r="L8626" s="165">
        <f t="shared" si="410"/>
        <v>0</v>
      </c>
      <c r="M8626" s="172">
        <v>127</v>
      </c>
      <c r="N8626" s="172">
        <v>64</v>
      </c>
      <c r="O8626" s="167" t="s">
        <v>133</v>
      </c>
      <c r="P8626" s="260" t="e">
        <f t="shared" si="408"/>
        <v>#NUM!</v>
      </c>
      <c r="S8626" s="272"/>
    </row>
    <row r="8627" spans="1:19">
      <c r="A8627" s="161" t="s">
        <v>9859</v>
      </c>
      <c r="C8627" s="161" t="s">
        <v>133</v>
      </c>
      <c r="F8627" s="163" t="s">
        <v>133</v>
      </c>
      <c r="G8627" s="266" t="s">
        <v>133</v>
      </c>
      <c r="H8627" s="163" t="s">
        <v>133</v>
      </c>
      <c r="I8627" s="163" t="s">
        <v>133</v>
      </c>
      <c r="J8627" s="163" t="s">
        <v>133</v>
      </c>
      <c r="K8627" s="164">
        <f t="shared" si="409"/>
        <v>0</v>
      </c>
      <c r="L8627" s="165">
        <f t="shared" si="410"/>
        <v>0</v>
      </c>
      <c r="M8627" s="172">
        <v>127</v>
      </c>
      <c r="N8627" s="172">
        <v>64</v>
      </c>
      <c r="O8627" s="167" t="s">
        <v>133</v>
      </c>
      <c r="P8627" s="260" t="e">
        <f t="shared" si="408"/>
        <v>#NUM!</v>
      </c>
      <c r="S8627" s="272"/>
    </row>
    <row r="8628" spans="1:19">
      <c r="A8628" s="161" t="s">
        <v>9860</v>
      </c>
      <c r="C8628" s="161" t="s">
        <v>133</v>
      </c>
      <c r="F8628" s="163" t="s">
        <v>133</v>
      </c>
      <c r="G8628" s="266" t="s">
        <v>133</v>
      </c>
      <c r="H8628" s="163" t="s">
        <v>133</v>
      </c>
      <c r="I8628" s="163" t="s">
        <v>133</v>
      </c>
      <c r="J8628" s="163" t="s">
        <v>133</v>
      </c>
      <c r="K8628" s="164">
        <f t="shared" si="409"/>
        <v>0</v>
      </c>
      <c r="L8628" s="165">
        <f t="shared" si="410"/>
        <v>0</v>
      </c>
      <c r="M8628" s="172">
        <v>127</v>
      </c>
      <c r="N8628" s="172">
        <v>64</v>
      </c>
      <c r="O8628" s="167" t="s">
        <v>133</v>
      </c>
      <c r="P8628" s="260" t="e">
        <f t="shared" si="408"/>
        <v>#NUM!</v>
      </c>
      <c r="S8628" s="272"/>
    </row>
    <row r="8629" spans="1:19">
      <c r="A8629" s="161" t="s">
        <v>9861</v>
      </c>
      <c r="C8629" s="161" t="s">
        <v>133</v>
      </c>
      <c r="F8629" s="163" t="s">
        <v>133</v>
      </c>
      <c r="G8629" s="266" t="s">
        <v>133</v>
      </c>
      <c r="H8629" s="163" t="s">
        <v>133</v>
      </c>
      <c r="I8629" s="163" t="s">
        <v>133</v>
      </c>
      <c r="J8629" s="163" t="s">
        <v>133</v>
      </c>
      <c r="K8629" s="164">
        <f t="shared" si="409"/>
        <v>0</v>
      </c>
      <c r="L8629" s="165">
        <f t="shared" si="410"/>
        <v>0</v>
      </c>
      <c r="M8629" s="172">
        <v>127</v>
      </c>
      <c r="N8629" s="172">
        <v>64</v>
      </c>
      <c r="O8629" s="167" t="s">
        <v>133</v>
      </c>
      <c r="P8629" s="260" t="e">
        <f t="shared" si="408"/>
        <v>#NUM!</v>
      </c>
      <c r="S8629" s="272"/>
    </row>
    <row r="8630" spans="1:19">
      <c r="A8630" s="161" t="s">
        <v>9862</v>
      </c>
      <c r="C8630" s="161" t="s">
        <v>133</v>
      </c>
      <c r="F8630" s="163" t="s">
        <v>133</v>
      </c>
      <c r="G8630" s="266" t="s">
        <v>133</v>
      </c>
      <c r="H8630" s="163" t="s">
        <v>133</v>
      </c>
      <c r="I8630" s="163" t="s">
        <v>133</v>
      </c>
      <c r="J8630" s="163" t="s">
        <v>133</v>
      </c>
      <c r="K8630" s="164">
        <f t="shared" si="409"/>
        <v>0</v>
      </c>
      <c r="L8630" s="165">
        <f t="shared" si="410"/>
        <v>0</v>
      </c>
      <c r="M8630" s="172">
        <v>127</v>
      </c>
      <c r="N8630" s="172">
        <v>64</v>
      </c>
      <c r="O8630" s="167" t="s">
        <v>133</v>
      </c>
      <c r="P8630" s="260" t="e">
        <f t="shared" si="408"/>
        <v>#NUM!</v>
      </c>
      <c r="S8630" s="272"/>
    </row>
    <row r="8631" spans="1:19">
      <c r="A8631" s="161" t="s">
        <v>9863</v>
      </c>
      <c r="C8631" s="161" t="s">
        <v>133</v>
      </c>
      <c r="F8631" s="163" t="s">
        <v>133</v>
      </c>
      <c r="G8631" s="266" t="s">
        <v>133</v>
      </c>
      <c r="H8631" s="163" t="s">
        <v>133</v>
      </c>
      <c r="I8631" s="163" t="s">
        <v>133</v>
      </c>
      <c r="J8631" s="163" t="s">
        <v>133</v>
      </c>
      <c r="K8631" s="164">
        <f t="shared" si="409"/>
        <v>0</v>
      </c>
      <c r="L8631" s="165">
        <f t="shared" si="410"/>
        <v>0</v>
      </c>
      <c r="M8631" s="172">
        <v>127</v>
      </c>
      <c r="N8631" s="172">
        <v>64</v>
      </c>
      <c r="O8631" s="167" t="s">
        <v>133</v>
      </c>
      <c r="P8631" s="260" t="e">
        <f t="shared" si="408"/>
        <v>#NUM!</v>
      </c>
      <c r="S8631" s="272"/>
    </row>
    <row r="8632" spans="1:19">
      <c r="A8632" s="161" t="s">
        <v>9864</v>
      </c>
      <c r="C8632" s="161" t="s">
        <v>133</v>
      </c>
      <c r="F8632" s="163" t="s">
        <v>133</v>
      </c>
      <c r="G8632" s="266" t="s">
        <v>133</v>
      </c>
      <c r="H8632" s="163" t="s">
        <v>133</v>
      </c>
      <c r="I8632" s="163" t="s">
        <v>133</v>
      </c>
      <c r="J8632" s="163" t="s">
        <v>133</v>
      </c>
      <c r="K8632" s="164">
        <f t="shared" si="409"/>
        <v>0</v>
      </c>
      <c r="L8632" s="165">
        <f t="shared" si="410"/>
        <v>0</v>
      </c>
      <c r="M8632" s="172">
        <v>127</v>
      </c>
      <c r="N8632" s="172">
        <v>64</v>
      </c>
      <c r="O8632" s="167" t="s">
        <v>133</v>
      </c>
      <c r="P8632" s="260" t="e">
        <f t="shared" si="408"/>
        <v>#NUM!</v>
      </c>
      <c r="S8632" s="272"/>
    </row>
    <row r="8633" spans="1:19">
      <c r="A8633" s="161" t="s">
        <v>9865</v>
      </c>
      <c r="C8633" s="161" t="s">
        <v>133</v>
      </c>
      <c r="F8633" s="163" t="s">
        <v>133</v>
      </c>
      <c r="G8633" s="266" t="s">
        <v>133</v>
      </c>
      <c r="H8633" s="163" t="s">
        <v>133</v>
      </c>
      <c r="I8633" s="163" t="s">
        <v>133</v>
      </c>
      <c r="J8633" s="163" t="s">
        <v>133</v>
      </c>
      <c r="K8633" s="164">
        <f t="shared" si="409"/>
        <v>0</v>
      </c>
      <c r="L8633" s="165">
        <f t="shared" si="410"/>
        <v>0</v>
      </c>
      <c r="M8633" s="172">
        <v>127</v>
      </c>
      <c r="N8633" s="172">
        <v>64</v>
      </c>
      <c r="O8633" s="167" t="s">
        <v>133</v>
      </c>
      <c r="P8633" s="260" t="e">
        <f t="shared" si="408"/>
        <v>#NUM!</v>
      </c>
      <c r="S8633" s="272"/>
    </row>
    <row r="8634" spans="1:19">
      <c r="A8634" s="161" t="s">
        <v>9866</v>
      </c>
      <c r="C8634" s="161" t="s">
        <v>133</v>
      </c>
      <c r="F8634" s="163" t="s">
        <v>133</v>
      </c>
      <c r="G8634" s="266" t="s">
        <v>133</v>
      </c>
      <c r="H8634" s="163" t="s">
        <v>133</v>
      </c>
      <c r="I8634" s="163" t="s">
        <v>133</v>
      </c>
      <c r="J8634" s="163" t="s">
        <v>133</v>
      </c>
      <c r="K8634" s="164">
        <f t="shared" si="409"/>
        <v>0</v>
      </c>
      <c r="L8634" s="165">
        <f t="shared" si="410"/>
        <v>0</v>
      </c>
      <c r="M8634" s="172">
        <v>127</v>
      </c>
      <c r="N8634" s="172">
        <v>64</v>
      </c>
      <c r="O8634" s="167" t="s">
        <v>133</v>
      </c>
      <c r="P8634" s="260" t="e">
        <f t="shared" si="408"/>
        <v>#NUM!</v>
      </c>
      <c r="S8634" s="272"/>
    </row>
    <row r="8635" spans="1:19">
      <c r="A8635" s="161" t="s">
        <v>9867</v>
      </c>
      <c r="C8635" s="161" t="s">
        <v>133</v>
      </c>
      <c r="F8635" s="163" t="s">
        <v>133</v>
      </c>
      <c r="G8635" s="266" t="s">
        <v>133</v>
      </c>
      <c r="H8635" s="163" t="s">
        <v>133</v>
      </c>
      <c r="I8635" s="163" t="s">
        <v>133</v>
      </c>
      <c r="J8635" s="163" t="s">
        <v>133</v>
      </c>
      <c r="K8635" s="164">
        <f t="shared" si="409"/>
        <v>0</v>
      </c>
      <c r="L8635" s="165">
        <f t="shared" si="410"/>
        <v>0</v>
      </c>
      <c r="M8635" s="172">
        <v>127</v>
      </c>
      <c r="N8635" s="172">
        <v>64</v>
      </c>
      <c r="O8635" s="167" t="s">
        <v>133</v>
      </c>
      <c r="P8635" s="260" t="e">
        <f t="shared" si="408"/>
        <v>#NUM!</v>
      </c>
      <c r="S8635" s="272"/>
    </row>
    <row r="8636" spans="1:19">
      <c r="A8636" s="161" t="s">
        <v>9868</v>
      </c>
      <c r="C8636" s="161" t="s">
        <v>133</v>
      </c>
      <c r="F8636" s="163" t="s">
        <v>133</v>
      </c>
      <c r="G8636" s="266" t="s">
        <v>133</v>
      </c>
      <c r="H8636" s="163" t="s">
        <v>133</v>
      </c>
      <c r="I8636" s="163" t="s">
        <v>133</v>
      </c>
      <c r="J8636" s="163" t="s">
        <v>133</v>
      </c>
      <c r="K8636" s="164">
        <f t="shared" si="409"/>
        <v>0</v>
      </c>
      <c r="L8636" s="165">
        <f t="shared" si="410"/>
        <v>0</v>
      </c>
      <c r="M8636" s="172">
        <v>127</v>
      </c>
      <c r="N8636" s="172">
        <v>64</v>
      </c>
      <c r="O8636" s="167" t="s">
        <v>133</v>
      </c>
      <c r="P8636" s="260" t="e">
        <f t="shared" si="408"/>
        <v>#NUM!</v>
      </c>
      <c r="S8636" s="272"/>
    </row>
    <row r="8637" spans="1:19">
      <c r="A8637" s="161" t="s">
        <v>9869</v>
      </c>
      <c r="C8637" s="161" t="s">
        <v>133</v>
      </c>
      <c r="F8637" s="163" t="s">
        <v>133</v>
      </c>
      <c r="G8637" s="266" t="s">
        <v>133</v>
      </c>
      <c r="H8637" s="163" t="s">
        <v>133</v>
      </c>
      <c r="I8637" s="163" t="s">
        <v>133</v>
      </c>
      <c r="J8637" s="163" t="s">
        <v>133</v>
      </c>
      <c r="K8637" s="164">
        <f t="shared" si="409"/>
        <v>0</v>
      </c>
      <c r="L8637" s="165">
        <f t="shared" si="410"/>
        <v>0</v>
      </c>
      <c r="M8637" s="172">
        <v>127</v>
      </c>
      <c r="N8637" s="172">
        <v>64</v>
      </c>
      <c r="O8637" s="167" t="s">
        <v>133</v>
      </c>
      <c r="P8637" s="260" t="e">
        <f t="shared" si="408"/>
        <v>#NUM!</v>
      </c>
      <c r="S8637" s="272"/>
    </row>
    <row r="8638" spans="1:19">
      <c r="A8638" s="161" t="s">
        <v>9870</v>
      </c>
      <c r="C8638" s="161" t="s">
        <v>133</v>
      </c>
      <c r="F8638" s="163" t="s">
        <v>133</v>
      </c>
      <c r="G8638" s="266" t="s">
        <v>133</v>
      </c>
      <c r="H8638" s="163" t="s">
        <v>133</v>
      </c>
      <c r="I8638" s="163" t="s">
        <v>133</v>
      </c>
      <c r="J8638" s="163" t="s">
        <v>133</v>
      </c>
      <c r="K8638" s="164">
        <f t="shared" si="409"/>
        <v>0</v>
      </c>
      <c r="L8638" s="165">
        <f t="shared" si="410"/>
        <v>0</v>
      </c>
      <c r="M8638" s="172">
        <v>127</v>
      </c>
      <c r="N8638" s="172">
        <v>64</v>
      </c>
      <c r="O8638" s="167" t="s">
        <v>133</v>
      </c>
      <c r="P8638" s="260" t="e">
        <f t="shared" si="408"/>
        <v>#NUM!</v>
      </c>
      <c r="S8638" s="272"/>
    </row>
    <row r="8639" spans="1:19">
      <c r="A8639" s="161" t="s">
        <v>9871</v>
      </c>
      <c r="C8639" s="161" t="s">
        <v>133</v>
      </c>
      <c r="F8639" s="163" t="s">
        <v>133</v>
      </c>
      <c r="G8639" s="266" t="s">
        <v>133</v>
      </c>
      <c r="H8639" s="163" t="s">
        <v>133</v>
      </c>
      <c r="I8639" s="163" t="s">
        <v>133</v>
      </c>
      <c r="J8639" s="163" t="s">
        <v>133</v>
      </c>
      <c r="K8639" s="164">
        <f t="shared" si="409"/>
        <v>0</v>
      </c>
      <c r="L8639" s="165">
        <f t="shared" si="410"/>
        <v>0</v>
      </c>
      <c r="M8639" s="172">
        <v>127</v>
      </c>
      <c r="N8639" s="172">
        <v>64</v>
      </c>
      <c r="O8639" s="167" t="s">
        <v>133</v>
      </c>
      <c r="P8639" s="260" t="e">
        <f t="shared" si="408"/>
        <v>#NUM!</v>
      </c>
      <c r="S8639" s="272"/>
    </row>
    <row r="8640" spans="1:19">
      <c r="A8640" s="161" t="s">
        <v>9872</v>
      </c>
      <c r="C8640" s="161" t="s">
        <v>133</v>
      </c>
      <c r="F8640" s="163" t="s">
        <v>133</v>
      </c>
      <c r="G8640" s="266" t="s">
        <v>133</v>
      </c>
      <c r="H8640" s="163" t="s">
        <v>133</v>
      </c>
      <c r="I8640" s="163" t="s">
        <v>133</v>
      </c>
      <c r="J8640" s="163" t="s">
        <v>133</v>
      </c>
      <c r="K8640" s="164">
        <f t="shared" si="409"/>
        <v>0</v>
      </c>
      <c r="L8640" s="165">
        <f t="shared" si="410"/>
        <v>0</v>
      </c>
      <c r="M8640" s="172">
        <v>127</v>
      </c>
      <c r="N8640" s="172">
        <v>64</v>
      </c>
      <c r="O8640" s="167" t="s">
        <v>133</v>
      </c>
      <c r="P8640" s="260" t="e">
        <f t="shared" si="408"/>
        <v>#NUM!</v>
      </c>
      <c r="S8640" s="272"/>
    </row>
    <row r="8641" spans="1:19">
      <c r="A8641" s="161" t="s">
        <v>9873</v>
      </c>
      <c r="C8641" s="161" t="s">
        <v>133</v>
      </c>
      <c r="F8641" s="163" t="s">
        <v>133</v>
      </c>
      <c r="G8641" s="266" t="s">
        <v>133</v>
      </c>
      <c r="H8641" s="163" t="s">
        <v>133</v>
      </c>
      <c r="I8641" s="163" t="s">
        <v>133</v>
      </c>
      <c r="J8641" s="163" t="s">
        <v>133</v>
      </c>
      <c r="K8641" s="164">
        <f t="shared" si="409"/>
        <v>0</v>
      </c>
      <c r="L8641" s="165">
        <f t="shared" si="410"/>
        <v>0</v>
      </c>
      <c r="M8641" s="172">
        <v>127</v>
      </c>
      <c r="N8641" s="172">
        <v>64</v>
      </c>
      <c r="O8641" s="167" t="s">
        <v>133</v>
      </c>
      <c r="P8641" s="260" t="e">
        <f t="shared" si="408"/>
        <v>#NUM!</v>
      </c>
      <c r="S8641" s="272"/>
    </row>
    <row r="8642" spans="1:19">
      <c r="A8642" s="161" t="s">
        <v>9874</v>
      </c>
      <c r="C8642" s="161" t="s">
        <v>133</v>
      </c>
      <c r="F8642" s="163" t="s">
        <v>133</v>
      </c>
      <c r="G8642" s="266" t="s">
        <v>133</v>
      </c>
      <c r="H8642" s="163" t="s">
        <v>133</v>
      </c>
      <c r="I8642" s="163" t="s">
        <v>133</v>
      </c>
      <c r="J8642" s="163" t="s">
        <v>133</v>
      </c>
      <c r="K8642" s="164">
        <f t="shared" si="409"/>
        <v>0</v>
      </c>
      <c r="L8642" s="165">
        <f t="shared" si="410"/>
        <v>0</v>
      </c>
      <c r="M8642" s="172">
        <v>127</v>
      </c>
      <c r="N8642" s="172">
        <v>64</v>
      </c>
      <c r="O8642" s="167" t="s">
        <v>133</v>
      </c>
      <c r="P8642" s="260" t="e">
        <f t="shared" si="408"/>
        <v>#NUM!</v>
      </c>
      <c r="S8642" s="272"/>
    </row>
    <row r="8643" spans="1:19">
      <c r="A8643" s="161" t="s">
        <v>9875</v>
      </c>
      <c r="C8643" s="161" t="s">
        <v>133</v>
      </c>
      <c r="F8643" s="163" t="s">
        <v>133</v>
      </c>
      <c r="G8643" s="266" t="s">
        <v>133</v>
      </c>
      <c r="H8643" s="163" t="s">
        <v>133</v>
      </c>
      <c r="I8643" s="163" t="s">
        <v>133</v>
      </c>
      <c r="J8643" s="163" t="s">
        <v>133</v>
      </c>
      <c r="K8643" s="164">
        <f t="shared" si="409"/>
        <v>0</v>
      </c>
      <c r="L8643" s="165">
        <f t="shared" si="410"/>
        <v>0</v>
      </c>
      <c r="M8643" s="172">
        <v>127</v>
      </c>
      <c r="N8643" s="172">
        <v>64</v>
      </c>
      <c r="O8643" s="167" t="s">
        <v>133</v>
      </c>
      <c r="P8643" s="260" t="e">
        <f t="shared" si="408"/>
        <v>#NUM!</v>
      </c>
      <c r="S8643" s="272"/>
    </row>
    <row r="8644" spans="1:19">
      <c r="A8644" s="161" t="s">
        <v>9876</v>
      </c>
      <c r="C8644" s="161" t="s">
        <v>133</v>
      </c>
      <c r="F8644" s="163" t="s">
        <v>133</v>
      </c>
      <c r="G8644" s="266" t="s">
        <v>133</v>
      </c>
      <c r="H8644" s="163" t="s">
        <v>133</v>
      </c>
      <c r="I8644" s="163" t="s">
        <v>133</v>
      </c>
      <c r="J8644" s="163" t="s">
        <v>133</v>
      </c>
      <c r="K8644" s="164">
        <f t="shared" si="409"/>
        <v>0</v>
      </c>
      <c r="L8644" s="165">
        <f t="shared" si="410"/>
        <v>0</v>
      </c>
      <c r="M8644" s="172">
        <v>127</v>
      </c>
      <c r="N8644" s="172">
        <v>64</v>
      </c>
      <c r="O8644" s="167" t="s">
        <v>133</v>
      </c>
      <c r="P8644" s="260" t="e">
        <f t="shared" si="408"/>
        <v>#NUM!</v>
      </c>
      <c r="S8644" s="272"/>
    </row>
    <row r="8645" spans="1:19">
      <c r="A8645" s="161" t="s">
        <v>9877</v>
      </c>
      <c r="C8645" s="161" t="s">
        <v>133</v>
      </c>
      <c r="F8645" s="163" t="s">
        <v>133</v>
      </c>
      <c r="G8645" s="266" t="s">
        <v>133</v>
      </c>
      <c r="H8645" s="163" t="s">
        <v>133</v>
      </c>
      <c r="I8645" s="163" t="s">
        <v>133</v>
      </c>
      <c r="J8645" s="163" t="s">
        <v>133</v>
      </c>
      <c r="K8645" s="164">
        <f t="shared" si="409"/>
        <v>0</v>
      </c>
      <c r="L8645" s="165">
        <f t="shared" si="410"/>
        <v>0</v>
      </c>
      <c r="M8645" s="172">
        <v>127</v>
      </c>
      <c r="N8645" s="172">
        <v>64</v>
      </c>
      <c r="O8645" s="167" t="s">
        <v>133</v>
      </c>
      <c r="P8645" s="260" t="e">
        <f t="shared" si="408"/>
        <v>#NUM!</v>
      </c>
      <c r="S8645" s="272"/>
    </row>
    <row r="8646" spans="1:19">
      <c r="A8646" s="161" t="s">
        <v>9878</v>
      </c>
      <c r="C8646" s="161" t="s">
        <v>133</v>
      </c>
      <c r="F8646" s="163" t="s">
        <v>133</v>
      </c>
      <c r="G8646" s="266" t="s">
        <v>133</v>
      </c>
      <c r="H8646" s="163" t="s">
        <v>133</v>
      </c>
      <c r="I8646" s="163" t="s">
        <v>133</v>
      </c>
      <c r="J8646" s="163" t="s">
        <v>133</v>
      </c>
      <c r="K8646" s="164">
        <f t="shared" si="409"/>
        <v>0</v>
      </c>
      <c r="L8646" s="165">
        <f t="shared" si="410"/>
        <v>0</v>
      </c>
      <c r="M8646" s="172">
        <v>127</v>
      </c>
      <c r="N8646" s="172">
        <v>64</v>
      </c>
      <c r="O8646" s="167" t="s">
        <v>133</v>
      </c>
      <c r="P8646" s="260" t="e">
        <f t="shared" si="408"/>
        <v>#NUM!</v>
      </c>
      <c r="S8646" s="272"/>
    </row>
    <row r="8647" spans="1:19">
      <c r="A8647" s="161" t="s">
        <v>9879</v>
      </c>
      <c r="C8647" s="161" t="s">
        <v>133</v>
      </c>
      <c r="F8647" s="163" t="s">
        <v>133</v>
      </c>
      <c r="G8647" s="266" t="s">
        <v>133</v>
      </c>
      <c r="H8647" s="163" t="s">
        <v>133</v>
      </c>
      <c r="I8647" s="163" t="s">
        <v>133</v>
      </c>
      <c r="J8647" s="163" t="s">
        <v>133</v>
      </c>
      <c r="K8647" s="164">
        <f t="shared" si="409"/>
        <v>0</v>
      </c>
      <c r="L8647" s="165">
        <f t="shared" si="410"/>
        <v>0</v>
      </c>
      <c r="M8647" s="172">
        <v>127</v>
      </c>
      <c r="N8647" s="172">
        <v>64</v>
      </c>
      <c r="O8647" s="167" t="s">
        <v>133</v>
      </c>
      <c r="P8647" s="260" t="e">
        <f t="shared" si="408"/>
        <v>#NUM!</v>
      </c>
      <c r="S8647" s="272"/>
    </row>
    <row r="8648" spans="1:19">
      <c r="A8648" s="161" t="s">
        <v>9880</v>
      </c>
      <c r="C8648" s="161" t="s">
        <v>133</v>
      </c>
      <c r="F8648" s="163" t="s">
        <v>133</v>
      </c>
      <c r="G8648" s="266" t="s">
        <v>133</v>
      </c>
      <c r="H8648" s="163" t="s">
        <v>133</v>
      </c>
      <c r="I8648" s="163" t="s">
        <v>133</v>
      </c>
      <c r="J8648" s="163" t="s">
        <v>133</v>
      </c>
      <c r="K8648" s="164">
        <f t="shared" si="409"/>
        <v>0</v>
      </c>
      <c r="L8648" s="165">
        <f t="shared" si="410"/>
        <v>0</v>
      </c>
      <c r="M8648" s="172">
        <v>127</v>
      </c>
      <c r="N8648" s="172">
        <v>64</v>
      </c>
      <c r="O8648" s="167" t="s">
        <v>133</v>
      </c>
      <c r="P8648" s="260" t="e">
        <f t="shared" si="408"/>
        <v>#NUM!</v>
      </c>
      <c r="S8648" s="272"/>
    </row>
    <row r="8649" spans="1:19">
      <c r="A8649" s="161" t="s">
        <v>9881</v>
      </c>
      <c r="C8649" s="161" t="s">
        <v>133</v>
      </c>
      <c r="F8649" s="163" t="s">
        <v>133</v>
      </c>
      <c r="G8649" s="266" t="s">
        <v>133</v>
      </c>
      <c r="H8649" s="163" t="s">
        <v>133</v>
      </c>
      <c r="I8649" s="163" t="s">
        <v>133</v>
      </c>
      <c r="J8649" s="163" t="s">
        <v>133</v>
      </c>
      <c r="K8649" s="164">
        <f t="shared" si="409"/>
        <v>0</v>
      </c>
      <c r="L8649" s="165">
        <f t="shared" si="410"/>
        <v>0</v>
      </c>
      <c r="M8649" s="172">
        <v>127</v>
      </c>
      <c r="N8649" s="172">
        <v>64</v>
      </c>
      <c r="O8649" s="167" t="s">
        <v>133</v>
      </c>
      <c r="P8649" s="260" t="e">
        <f t="shared" si="408"/>
        <v>#NUM!</v>
      </c>
      <c r="S8649" s="272"/>
    </row>
    <row r="8650" spans="1:19">
      <c r="A8650" s="161" t="s">
        <v>9882</v>
      </c>
      <c r="C8650" s="161" t="s">
        <v>133</v>
      </c>
      <c r="F8650" s="163" t="s">
        <v>133</v>
      </c>
      <c r="G8650" s="266" t="s">
        <v>133</v>
      </c>
      <c r="H8650" s="163" t="s">
        <v>133</v>
      </c>
      <c r="I8650" s="163" t="s">
        <v>133</v>
      </c>
      <c r="J8650" s="163" t="s">
        <v>133</v>
      </c>
      <c r="K8650" s="164">
        <f t="shared" si="409"/>
        <v>0</v>
      </c>
      <c r="L8650" s="165">
        <f t="shared" si="410"/>
        <v>0</v>
      </c>
      <c r="M8650" s="172">
        <v>127</v>
      </c>
      <c r="N8650" s="172">
        <v>64</v>
      </c>
      <c r="O8650" s="167" t="s">
        <v>133</v>
      </c>
      <c r="P8650" s="260" t="e">
        <f t="shared" si="408"/>
        <v>#NUM!</v>
      </c>
      <c r="S8650" s="272"/>
    </row>
    <row r="8651" spans="1:19">
      <c r="A8651" s="161" t="s">
        <v>9883</v>
      </c>
      <c r="C8651" s="161" t="s">
        <v>133</v>
      </c>
      <c r="F8651" s="163" t="s">
        <v>133</v>
      </c>
      <c r="G8651" s="266" t="s">
        <v>133</v>
      </c>
      <c r="H8651" s="163" t="s">
        <v>133</v>
      </c>
      <c r="I8651" s="163" t="s">
        <v>133</v>
      </c>
      <c r="J8651" s="163" t="s">
        <v>133</v>
      </c>
      <c r="K8651" s="164">
        <f t="shared" si="409"/>
        <v>0</v>
      </c>
      <c r="L8651" s="165">
        <f t="shared" si="410"/>
        <v>0</v>
      </c>
      <c r="M8651" s="172">
        <v>127</v>
      </c>
      <c r="N8651" s="172">
        <v>64</v>
      </c>
      <c r="O8651" s="167" t="s">
        <v>133</v>
      </c>
      <c r="P8651" s="260" t="e">
        <f t="shared" si="408"/>
        <v>#NUM!</v>
      </c>
      <c r="S8651" s="272"/>
    </row>
    <row r="8652" spans="1:19">
      <c r="A8652" s="161" t="s">
        <v>9884</v>
      </c>
      <c r="C8652" s="161" t="s">
        <v>133</v>
      </c>
      <c r="F8652" s="163" t="s">
        <v>133</v>
      </c>
      <c r="G8652" s="266" t="s">
        <v>133</v>
      </c>
      <c r="H8652" s="163" t="s">
        <v>133</v>
      </c>
      <c r="I8652" s="163" t="s">
        <v>133</v>
      </c>
      <c r="J8652" s="163" t="s">
        <v>133</v>
      </c>
      <c r="K8652" s="164">
        <f t="shared" si="409"/>
        <v>0</v>
      </c>
      <c r="L8652" s="165">
        <f t="shared" si="410"/>
        <v>0</v>
      </c>
      <c r="M8652" s="172">
        <v>127</v>
      </c>
      <c r="N8652" s="172">
        <v>64</v>
      </c>
      <c r="O8652" s="167" t="s">
        <v>133</v>
      </c>
      <c r="P8652" s="260" t="e">
        <f t="shared" si="408"/>
        <v>#NUM!</v>
      </c>
      <c r="S8652" s="272"/>
    </row>
    <row r="8653" spans="1:19">
      <c r="A8653" s="161" t="s">
        <v>9885</v>
      </c>
      <c r="C8653" s="161" t="s">
        <v>133</v>
      </c>
      <c r="F8653" s="163" t="s">
        <v>133</v>
      </c>
      <c r="G8653" s="266" t="s">
        <v>133</v>
      </c>
      <c r="H8653" s="163" t="s">
        <v>133</v>
      </c>
      <c r="I8653" s="163" t="s">
        <v>133</v>
      </c>
      <c r="J8653" s="163" t="s">
        <v>133</v>
      </c>
      <c r="K8653" s="164">
        <f t="shared" si="409"/>
        <v>0</v>
      </c>
      <c r="L8653" s="165">
        <f t="shared" si="410"/>
        <v>0</v>
      </c>
      <c r="M8653" s="172">
        <v>127</v>
      </c>
      <c r="N8653" s="172">
        <v>64</v>
      </c>
      <c r="O8653" s="167" t="s">
        <v>133</v>
      </c>
      <c r="P8653" s="260" t="e">
        <f t="shared" si="408"/>
        <v>#NUM!</v>
      </c>
      <c r="S8653" s="272"/>
    </row>
    <row r="8654" spans="1:19">
      <c r="A8654" s="161" t="s">
        <v>9886</v>
      </c>
      <c r="C8654" s="161" t="s">
        <v>133</v>
      </c>
      <c r="F8654" s="163" t="s">
        <v>133</v>
      </c>
      <c r="G8654" s="266" t="s">
        <v>133</v>
      </c>
      <c r="H8654" s="163" t="s">
        <v>133</v>
      </c>
      <c r="I8654" s="163" t="s">
        <v>133</v>
      </c>
      <c r="J8654" s="163" t="s">
        <v>133</v>
      </c>
      <c r="K8654" s="164">
        <f t="shared" si="409"/>
        <v>0</v>
      </c>
      <c r="L8654" s="165">
        <f t="shared" si="410"/>
        <v>0</v>
      </c>
      <c r="M8654" s="172">
        <v>127</v>
      </c>
      <c r="N8654" s="172">
        <v>64</v>
      </c>
      <c r="O8654" s="167" t="s">
        <v>133</v>
      </c>
      <c r="P8654" s="260" t="e">
        <f t="shared" si="408"/>
        <v>#NUM!</v>
      </c>
      <c r="S8654" s="272"/>
    </row>
    <row r="8655" spans="1:19">
      <c r="A8655" s="161" t="s">
        <v>9887</v>
      </c>
      <c r="C8655" s="161" t="s">
        <v>133</v>
      </c>
      <c r="F8655" s="163" t="s">
        <v>133</v>
      </c>
      <c r="G8655" s="266" t="s">
        <v>133</v>
      </c>
      <c r="H8655" s="163" t="s">
        <v>133</v>
      </c>
      <c r="I8655" s="163" t="s">
        <v>133</v>
      </c>
      <c r="J8655" s="163" t="s">
        <v>133</v>
      </c>
      <c r="K8655" s="164">
        <f t="shared" si="409"/>
        <v>0</v>
      </c>
      <c r="L8655" s="165">
        <f t="shared" si="410"/>
        <v>0</v>
      </c>
      <c r="M8655" s="172">
        <v>127</v>
      </c>
      <c r="N8655" s="172">
        <v>64</v>
      </c>
      <c r="O8655" s="167" t="s">
        <v>133</v>
      </c>
      <c r="P8655" s="260" t="e">
        <f t="shared" ref="P8655:P8718" si="411">MEDIAN(Q8655:R8655)</f>
        <v>#NUM!</v>
      </c>
      <c r="S8655" s="272"/>
    </row>
    <row r="8656" spans="1:19">
      <c r="A8656" s="161" t="s">
        <v>9888</v>
      </c>
      <c r="C8656" s="161" t="s">
        <v>133</v>
      </c>
      <c r="F8656" s="163" t="s">
        <v>133</v>
      </c>
      <c r="G8656" s="266" t="s">
        <v>133</v>
      </c>
      <c r="H8656" s="163" t="s">
        <v>133</v>
      </c>
      <c r="I8656" s="163" t="s">
        <v>133</v>
      </c>
      <c r="J8656" s="163" t="s">
        <v>133</v>
      </c>
      <c r="K8656" s="164">
        <f t="shared" ref="K8656:K8719" si="412">IF(OR(D8656="n/a",D8656="nd"),0,D8656)+IF(OR(I8656="n/a",I8656="nd"),0,I8656)</f>
        <v>0</v>
      </c>
      <c r="L8656" s="165">
        <f t="shared" ref="L8656:L8719" si="413">SQRT(SUMSQ(IF(OR(E8656="n/a",E8656="nd"),0,E8656),IF(OR(F8656="n/a",F8656="nd"),0,F8656),IF(OR(J8656="n/a",J8656="nd"),0,J8656)))</f>
        <v>0</v>
      </c>
      <c r="M8656" s="172">
        <v>127</v>
      </c>
      <c r="N8656" s="172">
        <v>64</v>
      </c>
      <c r="O8656" s="167" t="s">
        <v>133</v>
      </c>
      <c r="P8656" s="260" t="e">
        <f t="shared" si="411"/>
        <v>#NUM!</v>
      </c>
      <c r="S8656" s="272"/>
    </row>
    <row r="8657" spans="1:19">
      <c r="A8657" s="161" t="s">
        <v>9889</v>
      </c>
      <c r="C8657" s="161" t="s">
        <v>133</v>
      </c>
      <c r="F8657" s="163" t="s">
        <v>133</v>
      </c>
      <c r="G8657" s="266" t="s">
        <v>133</v>
      </c>
      <c r="H8657" s="163" t="s">
        <v>133</v>
      </c>
      <c r="I8657" s="163" t="s">
        <v>133</v>
      </c>
      <c r="J8657" s="163" t="s">
        <v>133</v>
      </c>
      <c r="K8657" s="164">
        <f t="shared" si="412"/>
        <v>0</v>
      </c>
      <c r="L8657" s="165">
        <f t="shared" si="413"/>
        <v>0</v>
      </c>
      <c r="M8657" s="172">
        <v>127</v>
      </c>
      <c r="N8657" s="172">
        <v>64</v>
      </c>
      <c r="O8657" s="167" t="s">
        <v>133</v>
      </c>
      <c r="P8657" s="260" t="e">
        <f t="shared" si="411"/>
        <v>#NUM!</v>
      </c>
      <c r="S8657" s="272"/>
    </row>
    <row r="8658" spans="1:19">
      <c r="A8658" s="161" t="s">
        <v>9890</v>
      </c>
      <c r="C8658" s="161" t="s">
        <v>133</v>
      </c>
      <c r="F8658" s="163" t="s">
        <v>133</v>
      </c>
      <c r="G8658" s="266" t="s">
        <v>133</v>
      </c>
      <c r="H8658" s="163" t="s">
        <v>133</v>
      </c>
      <c r="I8658" s="163" t="s">
        <v>133</v>
      </c>
      <c r="J8658" s="163" t="s">
        <v>133</v>
      </c>
      <c r="K8658" s="164">
        <f t="shared" si="412"/>
        <v>0</v>
      </c>
      <c r="L8658" s="165">
        <f t="shared" si="413"/>
        <v>0</v>
      </c>
      <c r="M8658" s="172">
        <v>127</v>
      </c>
      <c r="N8658" s="172">
        <v>64</v>
      </c>
      <c r="O8658" s="167" t="s">
        <v>133</v>
      </c>
      <c r="P8658" s="260" t="e">
        <f t="shared" si="411"/>
        <v>#NUM!</v>
      </c>
      <c r="S8658" s="272"/>
    </row>
    <row r="8659" spans="1:19">
      <c r="A8659" s="161" t="s">
        <v>9891</v>
      </c>
      <c r="C8659" s="161" t="s">
        <v>133</v>
      </c>
      <c r="F8659" s="163" t="s">
        <v>133</v>
      </c>
      <c r="G8659" s="266" t="s">
        <v>133</v>
      </c>
      <c r="H8659" s="163" t="s">
        <v>133</v>
      </c>
      <c r="I8659" s="163" t="s">
        <v>133</v>
      </c>
      <c r="J8659" s="163" t="s">
        <v>133</v>
      </c>
      <c r="K8659" s="164">
        <f t="shared" si="412"/>
        <v>0</v>
      </c>
      <c r="L8659" s="165">
        <f t="shared" si="413"/>
        <v>0</v>
      </c>
      <c r="M8659" s="172">
        <v>127</v>
      </c>
      <c r="N8659" s="172">
        <v>64</v>
      </c>
      <c r="O8659" s="167" t="s">
        <v>133</v>
      </c>
      <c r="P8659" s="260" t="e">
        <f t="shared" si="411"/>
        <v>#NUM!</v>
      </c>
      <c r="S8659" s="272"/>
    </row>
    <row r="8660" spans="1:19">
      <c r="A8660" s="161" t="s">
        <v>9892</v>
      </c>
      <c r="C8660" s="161" t="s">
        <v>133</v>
      </c>
      <c r="F8660" s="163" t="s">
        <v>133</v>
      </c>
      <c r="G8660" s="266" t="s">
        <v>133</v>
      </c>
      <c r="H8660" s="163" t="s">
        <v>133</v>
      </c>
      <c r="I8660" s="163" t="s">
        <v>133</v>
      </c>
      <c r="J8660" s="163" t="s">
        <v>133</v>
      </c>
      <c r="K8660" s="164">
        <f t="shared" si="412"/>
        <v>0</v>
      </c>
      <c r="L8660" s="165">
        <f t="shared" si="413"/>
        <v>0</v>
      </c>
      <c r="M8660" s="172">
        <v>127</v>
      </c>
      <c r="N8660" s="172">
        <v>64</v>
      </c>
      <c r="O8660" s="167" t="s">
        <v>133</v>
      </c>
      <c r="P8660" s="260" t="e">
        <f t="shared" si="411"/>
        <v>#NUM!</v>
      </c>
      <c r="S8660" s="272"/>
    </row>
    <row r="8661" spans="1:19">
      <c r="A8661" s="161" t="s">
        <v>9893</v>
      </c>
      <c r="C8661" s="161" t="s">
        <v>133</v>
      </c>
      <c r="F8661" s="163" t="s">
        <v>133</v>
      </c>
      <c r="G8661" s="266" t="s">
        <v>133</v>
      </c>
      <c r="H8661" s="163" t="s">
        <v>133</v>
      </c>
      <c r="I8661" s="163" t="s">
        <v>133</v>
      </c>
      <c r="J8661" s="163" t="s">
        <v>133</v>
      </c>
      <c r="K8661" s="164">
        <f t="shared" si="412"/>
        <v>0</v>
      </c>
      <c r="L8661" s="165">
        <f t="shared" si="413"/>
        <v>0</v>
      </c>
      <c r="M8661" s="172">
        <v>127</v>
      </c>
      <c r="N8661" s="172">
        <v>64</v>
      </c>
      <c r="O8661" s="167" t="s">
        <v>133</v>
      </c>
      <c r="P8661" s="260" t="e">
        <f t="shared" si="411"/>
        <v>#NUM!</v>
      </c>
      <c r="S8661" s="272"/>
    </row>
    <row r="8662" spans="1:19">
      <c r="A8662" s="161" t="s">
        <v>9894</v>
      </c>
      <c r="C8662" s="161" t="s">
        <v>133</v>
      </c>
      <c r="F8662" s="163" t="s">
        <v>133</v>
      </c>
      <c r="G8662" s="266" t="s">
        <v>133</v>
      </c>
      <c r="H8662" s="163" t="s">
        <v>133</v>
      </c>
      <c r="I8662" s="163" t="s">
        <v>133</v>
      </c>
      <c r="J8662" s="163" t="s">
        <v>133</v>
      </c>
      <c r="K8662" s="164">
        <f t="shared" si="412"/>
        <v>0</v>
      </c>
      <c r="L8662" s="165">
        <f t="shared" si="413"/>
        <v>0</v>
      </c>
      <c r="M8662" s="172">
        <v>127</v>
      </c>
      <c r="N8662" s="172">
        <v>64</v>
      </c>
      <c r="O8662" s="167" t="s">
        <v>133</v>
      </c>
      <c r="P8662" s="260" t="e">
        <f t="shared" si="411"/>
        <v>#NUM!</v>
      </c>
      <c r="S8662" s="272"/>
    </row>
    <row r="8663" spans="1:19">
      <c r="A8663" s="161" t="s">
        <v>9895</v>
      </c>
      <c r="C8663" s="161" t="s">
        <v>133</v>
      </c>
      <c r="F8663" s="163" t="s">
        <v>133</v>
      </c>
      <c r="G8663" s="266" t="s">
        <v>133</v>
      </c>
      <c r="H8663" s="163" t="s">
        <v>133</v>
      </c>
      <c r="I8663" s="163" t="s">
        <v>133</v>
      </c>
      <c r="J8663" s="163" t="s">
        <v>133</v>
      </c>
      <c r="K8663" s="164">
        <f t="shared" si="412"/>
        <v>0</v>
      </c>
      <c r="L8663" s="165">
        <f t="shared" si="413"/>
        <v>0</v>
      </c>
      <c r="M8663" s="172">
        <v>127</v>
      </c>
      <c r="N8663" s="172">
        <v>64</v>
      </c>
      <c r="O8663" s="167" t="s">
        <v>133</v>
      </c>
      <c r="P8663" s="260" t="e">
        <f t="shared" si="411"/>
        <v>#NUM!</v>
      </c>
      <c r="S8663" s="272"/>
    </row>
    <row r="8664" spans="1:19">
      <c r="A8664" s="161" t="s">
        <v>9896</v>
      </c>
      <c r="C8664" s="161" t="s">
        <v>133</v>
      </c>
      <c r="F8664" s="163" t="s">
        <v>133</v>
      </c>
      <c r="G8664" s="266" t="s">
        <v>133</v>
      </c>
      <c r="H8664" s="163" t="s">
        <v>133</v>
      </c>
      <c r="I8664" s="163" t="s">
        <v>133</v>
      </c>
      <c r="J8664" s="163" t="s">
        <v>133</v>
      </c>
      <c r="K8664" s="164">
        <f t="shared" si="412"/>
        <v>0</v>
      </c>
      <c r="L8664" s="165">
        <f t="shared" si="413"/>
        <v>0</v>
      </c>
      <c r="M8664" s="172">
        <v>127</v>
      </c>
      <c r="N8664" s="172">
        <v>64</v>
      </c>
      <c r="O8664" s="167" t="s">
        <v>133</v>
      </c>
      <c r="P8664" s="260" t="e">
        <f t="shared" si="411"/>
        <v>#NUM!</v>
      </c>
      <c r="S8664" s="272"/>
    </row>
    <row r="8665" spans="1:19">
      <c r="A8665" s="161" t="s">
        <v>9897</v>
      </c>
      <c r="C8665" s="161" t="s">
        <v>133</v>
      </c>
      <c r="F8665" s="163" t="s">
        <v>133</v>
      </c>
      <c r="G8665" s="266" t="s">
        <v>133</v>
      </c>
      <c r="H8665" s="163" t="s">
        <v>133</v>
      </c>
      <c r="I8665" s="163" t="s">
        <v>133</v>
      </c>
      <c r="J8665" s="163" t="s">
        <v>133</v>
      </c>
      <c r="K8665" s="164">
        <f t="shared" si="412"/>
        <v>0</v>
      </c>
      <c r="L8665" s="165">
        <f t="shared" si="413"/>
        <v>0</v>
      </c>
      <c r="M8665" s="172">
        <v>127</v>
      </c>
      <c r="N8665" s="172">
        <v>64</v>
      </c>
      <c r="O8665" s="167" t="s">
        <v>133</v>
      </c>
      <c r="P8665" s="260" t="e">
        <f t="shared" si="411"/>
        <v>#NUM!</v>
      </c>
      <c r="S8665" s="272"/>
    </row>
    <row r="8666" spans="1:19">
      <c r="A8666" s="161" t="s">
        <v>9898</v>
      </c>
      <c r="C8666" s="161" t="s">
        <v>133</v>
      </c>
      <c r="F8666" s="163" t="s">
        <v>133</v>
      </c>
      <c r="G8666" s="266" t="s">
        <v>133</v>
      </c>
      <c r="H8666" s="163" t="s">
        <v>133</v>
      </c>
      <c r="I8666" s="163" t="s">
        <v>133</v>
      </c>
      <c r="J8666" s="163" t="s">
        <v>133</v>
      </c>
      <c r="K8666" s="164">
        <f t="shared" si="412"/>
        <v>0</v>
      </c>
      <c r="L8666" s="165">
        <f t="shared" si="413"/>
        <v>0</v>
      </c>
      <c r="M8666" s="172">
        <v>127</v>
      </c>
      <c r="N8666" s="172">
        <v>64</v>
      </c>
      <c r="O8666" s="167" t="s">
        <v>133</v>
      </c>
      <c r="P8666" s="260" t="e">
        <f t="shared" si="411"/>
        <v>#NUM!</v>
      </c>
      <c r="S8666" s="272"/>
    </row>
    <row r="8667" spans="1:19">
      <c r="A8667" s="161" t="s">
        <v>9899</v>
      </c>
      <c r="C8667" s="161" t="s">
        <v>133</v>
      </c>
      <c r="F8667" s="163" t="s">
        <v>133</v>
      </c>
      <c r="G8667" s="266" t="s">
        <v>133</v>
      </c>
      <c r="H8667" s="163" t="s">
        <v>133</v>
      </c>
      <c r="I8667" s="163" t="s">
        <v>133</v>
      </c>
      <c r="J8667" s="163" t="s">
        <v>133</v>
      </c>
      <c r="K8667" s="164">
        <f t="shared" si="412"/>
        <v>0</v>
      </c>
      <c r="L8667" s="165">
        <f t="shared" si="413"/>
        <v>0</v>
      </c>
      <c r="M8667" s="172">
        <v>127</v>
      </c>
      <c r="N8667" s="172">
        <v>64</v>
      </c>
      <c r="O8667" s="167" t="s">
        <v>133</v>
      </c>
      <c r="P8667" s="260" t="e">
        <f t="shared" si="411"/>
        <v>#NUM!</v>
      </c>
      <c r="S8667" s="272"/>
    </row>
    <row r="8668" spans="1:19">
      <c r="A8668" s="161" t="s">
        <v>9900</v>
      </c>
      <c r="C8668" s="161" t="s">
        <v>133</v>
      </c>
      <c r="F8668" s="163" t="s">
        <v>133</v>
      </c>
      <c r="G8668" s="266" t="s">
        <v>133</v>
      </c>
      <c r="H8668" s="163" t="s">
        <v>133</v>
      </c>
      <c r="I8668" s="163" t="s">
        <v>133</v>
      </c>
      <c r="J8668" s="163" t="s">
        <v>133</v>
      </c>
      <c r="K8668" s="164">
        <f t="shared" si="412"/>
        <v>0</v>
      </c>
      <c r="L8668" s="165">
        <f t="shared" si="413"/>
        <v>0</v>
      </c>
      <c r="M8668" s="172">
        <v>127</v>
      </c>
      <c r="N8668" s="172">
        <v>64</v>
      </c>
      <c r="O8668" s="167" t="s">
        <v>133</v>
      </c>
      <c r="P8668" s="260" t="e">
        <f t="shared" si="411"/>
        <v>#NUM!</v>
      </c>
      <c r="S8668" s="272"/>
    </row>
    <row r="8669" spans="1:19">
      <c r="A8669" s="161" t="s">
        <v>9901</v>
      </c>
      <c r="C8669" s="161" t="s">
        <v>133</v>
      </c>
      <c r="F8669" s="163" t="s">
        <v>133</v>
      </c>
      <c r="G8669" s="266" t="s">
        <v>133</v>
      </c>
      <c r="H8669" s="163" t="s">
        <v>133</v>
      </c>
      <c r="I8669" s="163" t="s">
        <v>133</v>
      </c>
      <c r="J8669" s="163" t="s">
        <v>133</v>
      </c>
      <c r="K8669" s="164">
        <f t="shared" si="412"/>
        <v>0</v>
      </c>
      <c r="L8669" s="165">
        <f t="shared" si="413"/>
        <v>0</v>
      </c>
      <c r="M8669" s="172">
        <v>127</v>
      </c>
      <c r="N8669" s="172">
        <v>64</v>
      </c>
      <c r="O8669" s="167" t="s">
        <v>133</v>
      </c>
      <c r="P8669" s="260" t="e">
        <f t="shared" si="411"/>
        <v>#NUM!</v>
      </c>
      <c r="S8669" s="272"/>
    </row>
    <row r="8670" spans="1:19">
      <c r="A8670" s="161" t="s">
        <v>9902</v>
      </c>
      <c r="C8670" s="161" t="s">
        <v>133</v>
      </c>
      <c r="F8670" s="163" t="s">
        <v>133</v>
      </c>
      <c r="G8670" s="266" t="s">
        <v>133</v>
      </c>
      <c r="H8670" s="163" t="s">
        <v>133</v>
      </c>
      <c r="I8670" s="163" t="s">
        <v>133</v>
      </c>
      <c r="J8670" s="163" t="s">
        <v>133</v>
      </c>
      <c r="K8670" s="164">
        <f t="shared" si="412"/>
        <v>0</v>
      </c>
      <c r="L8670" s="165">
        <f t="shared" si="413"/>
        <v>0</v>
      </c>
      <c r="M8670" s="172">
        <v>127</v>
      </c>
      <c r="N8670" s="172">
        <v>64</v>
      </c>
      <c r="O8670" s="167" t="s">
        <v>133</v>
      </c>
      <c r="P8670" s="260" t="e">
        <f t="shared" si="411"/>
        <v>#NUM!</v>
      </c>
      <c r="S8670" s="272"/>
    </row>
    <row r="8671" spans="1:19">
      <c r="A8671" s="161" t="s">
        <v>9903</v>
      </c>
      <c r="C8671" s="161" t="s">
        <v>133</v>
      </c>
      <c r="F8671" s="163" t="s">
        <v>133</v>
      </c>
      <c r="G8671" s="266" t="s">
        <v>133</v>
      </c>
      <c r="H8671" s="163" t="s">
        <v>133</v>
      </c>
      <c r="I8671" s="163" t="s">
        <v>133</v>
      </c>
      <c r="J8671" s="163" t="s">
        <v>133</v>
      </c>
      <c r="K8671" s="164">
        <f t="shared" si="412"/>
        <v>0</v>
      </c>
      <c r="L8671" s="165">
        <f t="shared" si="413"/>
        <v>0</v>
      </c>
      <c r="M8671" s="172">
        <v>127</v>
      </c>
      <c r="N8671" s="172">
        <v>64</v>
      </c>
      <c r="O8671" s="167" t="s">
        <v>133</v>
      </c>
      <c r="P8671" s="260" t="e">
        <f t="shared" si="411"/>
        <v>#NUM!</v>
      </c>
      <c r="S8671" s="272"/>
    </row>
    <row r="8672" spans="1:19">
      <c r="A8672" s="161" t="s">
        <v>9904</v>
      </c>
      <c r="C8672" s="161" t="s">
        <v>133</v>
      </c>
      <c r="F8672" s="163" t="s">
        <v>133</v>
      </c>
      <c r="G8672" s="266" t="s">
        <v>133</v>
      </c>
      <c r="H8672" s="163" t="s">
        <v>133</v>
      </c>
      <c r="I8672" s="163" t="s">
        <v>133</v>
      </c>
      <c r="J8672" s="163" t="s">
        <v>133</v>
      </c>
      <c r="K8672" s="164">
        <f t="shared" si="412"/>
        <v>0</v>
      </c>
      <c r="L8672" s="165">
        <f t="shared" si="413"/>
        <v>0</v>
      </c>
      <c r="M8672" s="172">
        <v>127</v>
      </c>
      <c r="N8672" s="172">
        <v>64</v>
      </c>
      <c r="O8672" s="167" t="s">
        <v>133</v>
      </c>
      <c r="P8672" s="260" t="e">
        <f t="shared" si="411"/>
        <v>#NUM!</v>
      </c>
      <c r="S8672" s="272"/>
    </row>
    <row r="8673" spans="1:19">
      <c r="A8673" s="161" t="s">
        <v>9905</v>
      </c>
      <c r="C8673" s="161" t="s">
        <v>133</v>
      </c>
      <c r="F8673" s="163" t="s">
        <v>133</v>
      </c>
      <c r="G8673" s="266" t="s">
        <v>133</v>
      </c>
      <c r="H8673" s="163" t="s">
        <v>133</v>
      </c>
      <c r="I8673" s="163" t="s">
        <v>133</v>
      </c>
      <c r="J8673" s="163" t="s">
        <v>133</v>
      </c>
      <c r="K8673" s="164">
        <f t="shared" si="412"/>
        <v>0</v>
      </c>
      <c r="L8673" s="165">
        <f t="shared" si="413"/>
        <v>0</v>
      </c>
      <c r="M8673" s="172">
        <v>127</v>
      </c>
      <c r="N8673" s="172">
        <v>64</v>
      </c>
      <c r="O8673" s="167" t="s">
        <v>133</v>
      </c>
      <c r="P8673" s="260" t="e">
        <f t="shared" si="411"/>
        <v>#NUM!</v>
      </c>
      <c r="S8673" s="272"/>
    </row>
    <row r="8674" spans="1:19">
      <c r="A8674" s="161" t="s">
        <v>9906</v>
      </c>
      <c r="C8674" s="161" t="s">
        <v>133</v>
      </c>
      <c r="F8674" s="163" t="s">
        <v>133</v>
      </c>
      <c r="G8674" s="266" t="s">
        <v>133</v>
      </c>
      <c r="H8674" s="163" t="s">
        <v>133</v>
      </c>
      <c r="I8674" s="163" t="s">
        <v>133</v>
      </c>
      <c r="J8674" s="163" t="s">
        <v>133</v>
      </c>
      <c r="K8674" s="164">
        <f t="shared" si="412"/>
        <v>0</v>
      </c>
      <c r="L8674" s="165">
        <f t="shared" si="413"/>
        <v>0</v>
      </c>
      <c r="M8674" s="172">
        <v>127</v>
      </c>
      <c r="N8674" s="172">
        <v>64</v>
      </c>
      <c r="O8674" s="167" t="s">
        <v>133</v>
      </c>
      <c r="P8674" s="260" t="e">
        <f t="shared" si="411"/>
        <v>#NUM!</v>
      </c>
      <c r="S8674" s="272"/>
    </row>
    <row r="8675" spans="1:19">
      <c r="A8675" s="161" t="s">
        <v>9907</v>
      </c>
      <c r="C8675" s="161" t="s">
        <v>133</v>
      </c>
      <c r="F8675" s="163" t="s">
        <v>133</v>
      </c>
      <c r="G8675" s="266" t="s">
        <v>133</v>
      </c>
      <c r="H8675" s="163" t="s">
        <v>133</v>
      </c>
      <c r="I8675" s="163" t="s">
        <v>133</v>
      </c>
      <c r="J8675" s="163" t="s">
        <v>133</v>
      </c>
      <c r="K8675" s="164">
        <f t="shared" si="412"/>
        <v>0</v>
      </c>
      <c r="L8675" s="165">
        <f t="shared" si="413"/>
        <v>0</v>
      </c>
      <c r="M8675" s="172">
        <v>127</v>
      </c>
      <c r="N8675" s="172">
        <v>64</v>
      </c>
      <c r="O8675" s="167" t="s">
        <v>133</v>
      </c>
      <c r="P8675" s="260" t="e">
        <f t="shared" si="411"/>
        <v>#NUM!</v>
      </c>
      <c r="S8675" s="272"/>
    </row>
    <row r="8676" spans="1:19">
      <c r="A8676" s="161" t="s">
        <v>9908</v>
      </c>
      <c r="C8676" s="161" t="s">
        <v>133</v>
      </c>
      <c r="F8676" s="163" t="s">
        <v>133</v>
      </c>
      <c r="G8676" s="266" t="s">
        <v>133</v>
      </c>
      <c r="H8676" s="163" t="s">
        <v>133</v>
      </c>
      <c r="I8676" s="163" t="s">
        <v>133</v>
      </c>
      <c r="J8676" s="163" t="s">
        <v>133</v>
      </c>
      <c r="K8676" s="164">
        <f t="shared" si="412"/>
        <v>0</v>
      </c>
      <c r="L8676" s="165">
        <f t="shared" si="413"/>
        <v>0</v>
      </c>
      <c r="M8676" s="172">
        <v>127</v>
      </c>
      <c r="N8676" s="172">
        <v>64</v>
      </c>
      <c r="O8676" s="167" t="s">
        <v>133</v>
      </c>
      <c r="P8676" s="260" t="e">
        <f t="shared" si="411"/>
        <v>#NUM!</v>
      </c>
      <c r="S8676" s="272"/>
    </row>
    <row r="8677" spans="1:19">
      <c r="A8677" s="161" t="s">
        <v>9909</v>
      </c>
      <c r="C8677" s="161" t="s">
        <v>133</v>
      </c>
      <c r="F8677" s="163" t="s">
        <v>133</v>
      </c>
      <c r="G8677" s="266" t="s">
        <v>133</v>
      </c>
      <c r="H8677" s="163" t="s">
        <v>133</v>
      </c>
      <c r="I8677" s="163" t="s">
        <v>133</v>
      </c>
      <c r="J8677" s="163" t="s">
        <v>133</v>
      </c>
      <c r="K8677" s="164">
        <f t="shared" si="412"/>
        <v>0</v>
      </c>
      <c r="L8677" s="165">
        <f t="shared" si="413"/>
        <v>0</v>
      </c>
      <c r="M8677" s="172">
        <v>127</v>
      </c>
      <c r="N8677" s="172">
        <v>64</v>
      </c>
      <c r="O8677" s="167" t="s">
        <v>133</v>
      </c>
      <c r="P8677" s="260" t="e">
        <f t="shared" si="411"/>
        <v>#NUM!</v>
      </c>
      <c r="S8677" s="272"/>
    </row>
    <row r="8678" spans="1:19">
      <c r="A8678" s="161" t="s">
        <v>9910</v>
      </c>
      <c r="C8678" s="161" t="s">
        <v>133</v>
      </c>
      <c r="F8678" s="163" t="s">
        <v>133</v>
      </c>
      <c r="G8678" s="266" t="s">
        <v>133</v>
      </c>
      <c r="H8678" s="163" t="s">
        <v>133</v>
      </c>
      <c r="I8678" s="163" t="s">
        <v>133</v>
      </c>
      <c r="J8678" s="163" t="s">
        <v>133</v>
      </c>
      <c r="K8678" s="164">
        <f t="shared" si="412"/>
        <v>0</v>
      </c>
      <c r="L8678" s="165">
        <f t="shared" si="413"/>
        <v>0</v>
      </c>
      <c r="M8678" s="172">
        <v>127</v>
      </c>
      <c r="N8678" s="172">
        <v>64</v>
      </c>
      <c r="O8678" s="167" t="s">
        <v>133</v>
      </c>
      <c r="P8678" s="260" t="e">
        <f t="shared" si="411"/>
        <v>#NUM!</v>
      </c>
      <c r="S8678" s="272"/>
    </row>
    <row r="8679" spans="1:19">
      <c r="A8679" s="161" t="s">
        <v>9911</v>
      </c>
      <c r="C8679" s="161" t="s">
        <v>133</v>
      </c>
      <c r="F8679" s="163" t="s">
        <v>133</v>
      </c>
      <c r="G8679" s="266" t="s">
        <v>133</v>
      </c>
      <c r="H8679" s="163" t="s">
        <v>133</v>
      </c>
      <c r="I8679" s="163" t="s">
        <v>133</v>
      </c>
      <c r="J8679" s="163" t="s">
        <v>133</v>
      </c>
      <c r="K8679" s="164">
        <f t="shared" si="412"/>
        <v>0</v>
      </c>
      <c r="L8679" s="165">
        <f t="shared" si="413"/>
        <v>0</v>
      </c>
      <c r="M8679" s="172">
        <v>127</v>
      </c>
      <c r="N8679" s="172">
        <v>64</v>
      </c>
      <c r="O8679" s="167" t="s">
        <v>133</v>
      </c>
      <c r="P8679" s="260" t="e">
        <f t="shared" si="411"/>
        <v>#NUM!</v>
      </c>
      <c r="S8679" s="272"/>
    </row>
    <row r="8680" spans="1:19">
      <c r="A8680" s="161" t="s">
        <v>9912</v>
      </c>
      <c r="C8680" s="161" t="s">
        <v>133</v>
      </c>
      <c r="F8680" s="163" t="s">
        <v>133</v>
      </c>
      <c r="G8680" s="266" t="s">
        <v>133</v>
      </c>
      <c r="H8680" s="163" t="s">
        <v>133</v>
      </c>
      <c r="I8680" s="163" t="s">
        <v>133</v>
      </c>
      <c r="J8680" s="163" t="s">
        <v>133</v>
      </c>
      <c r="K8680" s="164">
        <f t="shared" si="412"/>
        <v>0</v>
      </c>
      <c r="L8680" s="165">
        <f t="shared" si="413"/>
        <v>0</v>
      </c>
      <c r="M8680" s="172">
        <v>127</v>
      </c>
      <c r="N8680" s="172">
        <v>64</v>
      </c>
      <c r="O8680" s="167" t="s">
        <v>133</v>
      </c>
      <c r="P8680" s="260" t="e">
        <f t="shared" si="411"/>
        <v>#NUM!</v>
      </c>
      <c r="S8680" s="272"/>
    </row>
    <row r="8681" spans="1:19">
      <c r="A8681" s="161" t="s">
        <v>9913</v>
      </c>
      <c r="C8681" s="161" t="s">
        <v>133</v>
      </c>
      <c r="F8681" s="163" t="s">
        <v>133</v>
      </c>
      <c r="G8681" s="266" t="s">
        <v>133</v>
      </c>
      <c r="H8681" s="163" t="s">
        <v>133</v>
      </c>
      <c r="I8681" s="163" t="s">
        <v>133</v>
      </c>
      <c r="J8681" s="163" t="s">
        <v>133</v>
      </c>
      <c r="K8681" s="164">
        <f t="shared" si="412"/>
        <v>0</v>
      </c>
      <c r="L8681" s="165">
        <f t="shared" si="413"/>
        <v>0</v>
      </c>
      <c r="M8681" s="172">
        <v>127</v>
      </c>
      <c r="N8681" s="172">
        <v>64</v>
      </c>
      <c r="O8681" s="167" t="s">
        <v>133</v>
      </c>
      <c r="P8681" s="260" t="e">
        <f t="shared" si="411"/>
        <v>#NUM!</v>
      </c>
      <c r="S8681" s="272"/>
    </row>
    <row r="8682" spans="1:19">
      <c r="A8682" s="161" t="s">
        <v>9914</v>
      </c>
      <c r="C8682" s="161" t="s">
        <v>133</v>
      </c>
      <c r="F8682" s="163" t="s">
        <v>133</v>
      </c>
      <c r="G8682" s="266" t="s">
        <v>133</v>
      </c>
      <c r="H8682" s="163" t="s">
        <v>133</v>
      </c>
      <c r="I8682" s="163" t="s">
        <v>133</v>
      </c>
      <c r="J8682" s="163" t="s">
        <v>133</v>
      </c>
      <c r="K8682" s="164">
        <f t="shared" si="412"/>
        <v>0</v>
      </c>
      <c r="L8682" s="165">
        <f t="shared" si="413"/>
        <v>0</v>
      </c>
      <c r="M8682" s="172">
        <v>127</v>
      </c>
      <c r="N8682" s="172">
        <v>64</v>
      </c>
      <c r="O8682" s="167" t="s">
        <v>133</v>
      </c>
      <c r="P8682" s="260" t="e">
        <f t="shared" si="411"/>
        <v>#NUM!</v>
      </c>
      <c r="S8682" s="272"/>
    </row>
    <row r="8683" spans="1:19">
      <c r="A8683" s="161" t="s">
        <v>9915</v>
      </c>
      <c r="C8683" s="161" t="s">
        <v>133</v>
      </c>
      <c r="F8683" s="163" t="s">
        <v>133</v>
      </c>
      <c r="G8683" s="266" t="s">
        <v>133</v>
      </c>
      <c r="H8683" s="163" t="s">
        <v>133</v>
      </c>
      <c r="I8683" s="163" t="s">
        <v>133</v>
      </c>
      <c r="J8683" s="163" t="s">
        <v>133</v>
      </c>
      <c r="K8683" s="164">
        <f t="shared" si="412"/>
        <v>0</v>
      </c>
      <c r="L8683" s="165">
        <f t="shared" si="413"/>
        <v>0</v>
      </c>
      <c r="M8683" s="172">
        <v>127</v>
      </c>
      <c r="N8683" s="172">
        <v>64</v>
      </c>
      <c r="O8683" s="167" t="s">
        <v>133</v>
      </c>
      <c r="P8683" s="260" t="e">
        <f t="shared" si="411"/>
        <v>#NUM!</v>
      </c>
      <c r="S8683" s="272"/>
    </row>
    <row r="8684" spans="1:19">
      <c r="A8684" s="161" t="s">
        <v>9916</v>
      </c>
      <c r="C8684" s="161" t="s">
        <v>133</v>
      </c>
      <c r="F8684" s="163" t="s">
        <v>133</v>
      </c>
      <c r="G8684" s="266" t="s">
        <v>133</v>
      </c>
      <c r="H8684" s="163" t="s">
        <v>133</v>
      </c>
      <c r="I8684" s="163" t="s">
        <v>133</v>
      </c>
      <c r="J8684" s="163" t="s">
        <v>133</v>
      </c>
      <c r="K8684" s="164">
        <f t="shared" si="412"/>
        <v>0</v>
      </c>
      <c r="L8684" s="165">
        <f t="shared" si="413"/>
        <v>0</v>
      </c>
      <c r="M8684" s="172">
        <v>127</v>
      </c>
      <c r="N8684" s="172">
        <v>64</v>
      </c>
      <c r="O8684" s="167" t="s">
        <v>133</v>
      </c>
      <c r="P8684" s="260" t="e">
        <f t="shared" si="411"/>
        <v>#NUM!</v>
      </c>
      <c r="S8684" s="272"/>
    </row>
    <row r="8685" spans="1:19">
      <c r="A8685" s="161" t="s">
        <v>9917</v>
      </c>
      <c r="C8685" s="161" t="s">
        <v>133</v>
      </c>
      <c r="F8685" s="163" t="s">
        <v>133</v>
      </c>
      <c r="G8685" s="266" t="s">
        <v>133</v>
      </c>
      <c r="H8685" s="163" t="s">
        <v>133</v>
      </c>
      <c r="I8685" s="163" t="s">
        <v>133</v>
      </c>
      <c r="J8685" s="163" t="s">
        <v>133</v>
      </c>
      <c r="K8685" s="164">
        <f t="shared" si="412"/>
        <v>0</v>
      </c>
      <c r="L8685" s="165">
        <f t="shared" si="413"/>
        <v>0</v>
      </c>
      <c r="M8685" s="172">
        <v>127</v>
      </c>
      <c r="N8685" s="172">
        <v>64</v>
      </c>
      <c r="O8685" s="167" t="s">
        <v>133</v>
      </c>
      <c r="P8685" s="260" t="e">
        <f t="shared" si="411"/>
        <v>#NUM!</v>
      </c>
      <c r="S8685" s="272"/>
    </row>
    <row r="8686" spans="1:19">
      <c r="A8686" s="161" t="s">
        <v>9918</v>
      </c>
      <c r="C8686" s="161" t="s">
        <v>133</v>
      </c>
      <c r="F8686" s="163" t="s">
        <v>133</v>
      </c>
      <c r="G8686" s="266" t="s">
        <v>133</v>
      </c>
      <c r="H8686" s="163" t="s">
        <v>133</v>
      </c>
      <c r="I8686" s="163" t="s">
        <v>133</v>
      </c>
      <c r="J8686" s="163" t="s">
        <v>133</v>
      </c>
      <c r="K8686" s="164">
        <f t="shared" si="412"/>
        <v>0</v>
      </c>
      <c r="L8686" s="165">
        <f t="shared" si="413"/>
        <v>0</v>
      </c>
      <c r="M8686" s="172">
        <v>127</v>
      </c>
      <c r="N8686" s="172">
        <v>64</v>
      </c>
      <c r="O8686" s="167" t="s">
        <v>133</v>
      </c>
      <c r="P8686" s="260" t="e">
        <f t="shared" si="411"/>
        <v>#NUM!</v>
      </c>
      <c r="S8686" s="272"/>
    </row>
    <row r="8687" spans="1:19">
      <c r="A8687" s="161" t="s">
        <v>9919</v>
      </c>
      <c r="C8687" s="161" t="s">
        <v>133</v>
      </c>
      <c r="F8687" s="163" t="s">
        <v>133</v>
      </c>
      <c r="G8687" s="266" t="s">
        <v>133</v>
      </c>
      <c r="H8687" s="163" t="s">
        <v>133</v>
      </c>
      <c r="I8687" s="163" t="s">
        <v>133</v>
      </c>
      <c r="J8687" s="163" t="s">
        <v>133</v>
      </c>
      <c r="K8687" s="164">
        <f t="shared" si="412"/>
        <v>0</v>
      </c>
      <c r="L8687" s="165">
        <f t="shared" si="413"/>
        <v>0</v>
      </c>
      <c r="M8687" s="172">
        <v>127</v>
      </c>
      <c r="N8687" s="172">
        <v>64</v>
      </c>
      <c r="O8687" s="167" t="s">
        <v>133</v>
      </c>
      <c r="P8687" s="260" t="e">
        <f t="shared" si="411"/>
        <v>#NUM!</v>
      </c>
      <c r="S8687" s="272"/>
    </row>
    <row r="8688" spans="1:19">
      <c r="A8688" s="161" t="s">
        <v>9920</v>
      </c>
      <c r="C8688" s="161" t="s">
        <v>133</v>
      </c>
      <c r="F8688" s="163" t="s">
        <v>133</v>
      </c>
      <c r="G8688" s="266" t="s">
        <v>133</v>
      </c>
      <c r="H8688" s="163" t="s">
        <v>133</v>
      </c>
      <c r="I8688" s="163" t="s">
        <v>133</v>
      </c>
      <c r="J8688" s="163" t="s">
        <v>133</v>
      </c>
      <c r="K8688" s="164">
        <f t="shared" si="412"/>
        <v>0</v>
      </c>
      <c r="L8688" s="165">
        <f t="shared" si="413"/>
        <v>0</v>
      </c>
      <c r="M8688" s="172">
        <v>127</v>
      </c>
      <c r="N8688" s="172">
        <v>64</v>
      </c>
      <c r="O8688" s="167" t="s">
        <v>133</v>
      </c>
      <c r="P8688" s="260" t="e">
        <f t="shared" si="411"/>
        <v>#NUM!</v>
      </c>
      <c r="S8688" s="272"/>
    </row>
    <row r="8689" spans="1:19">
      <c r="A8689" s="161" t="s">
        <v>9921</v>
      </c>
      <c r="C8689" s="161" t="s">
        <v>133</v>
      </c>
      <c r="F8689" s="163" t="s">
        <v>133</v>
      </c>
      <c r="G8689" s="266" t="s">
        <v>133</v>
      </c>
      <c r="H8689" s="163" t="s">
        <v>133</v>
      </c>
      <c r="I8689" s="163" t="s">
        <v>133</v>
      </c>
      <c r="J8689" s="163" t="s">
        <v>133</v>
      </c>
      <c r="K8689" s="164">
        <f t="shared" si="412"/>
        <v>0</v>
      </c>
      <c r="L8689" s="165">
        <f t="shared" si="413"/>
        <v>0</v>
      </c>
      <c r="M8689" s="172">
        <v>127</v>
      </c>
      <c r="N8689" s="172">
        <v>64</v>
      </c>
      <c r="O8689" s="167" t="s">
        <v>133</v>
      </c>
      <c r="P8689" s="260" t="e">
        <f t="shared" si="411"/>
        <v>#NUM!</v>
      </c>
      <c r="S8689" s="272"/>
    </row>
    <row r="8690" spans="1:19">
      <c r="A8690" s="161" t="s">
        <v>9922</v>
      </c>
      <c r="C8690" s="161" t="s">
        <v>133</v>
      </c>
      <c r="F8690" s="163" t="s">
        <v>133</v>
      </c>
      <c r="G8690" s="266" t="s">
        <v>133</v>
      </c>
      <c r="H8690" s="163" t="s">
        <v>133</v>
      </c>
      <c r="I8690" s="163" t="s">
        <v>133</v>
      </c>
      <c r="J8690" s="163" t="s">
        <v>133</v>
      </c>
      <c r="K8690" s="164">
        <f t="shared" si="412"/>
        <v>0</v>
      </c>
      <c r="L8690" s="165">
        <f t="shared" si="413"/>
        <v>0</v>
      </c>
      <c r="M8690" s="172">
        <v>127</v>
      </c>
      <c r="N8690" s="172">
        <v>64</v>
      </c>
      <c r="O8690" s="167" t="s">
        <v>133</v>
      </c>
      <c r="P8690" s="260" t="e">
        <f t="shared" si="411"/>
        <v>#NUM!</v>
      </c>
      <c r="S8690" s="272"/>
    </row>
    <row r="8691" spans="1:19">
      <c r="A8691" s="161" t="s">
        <v>9923</v>
      </c>
      <c r="C8691" s="161" t="s">
        <v>133</v>
      </c>
      <c r="F8691" s="163" t="s">
        <v>133</v>
      </c>
      <c r="G8691" s="266" t="s">
        <v>133</v>
      </c>
      <c r="H8691" s="163" t="s">
        <v>133</v>
      </c>
      <c r="I8691" s="163" t="s">
        <v>133</v>
      </c>
      <c r="J8691" s="163" t="s">
        <v>133</v>
      </c>
      <c r="K8691" s="164">
        <f t="shared" si="412"/>
        <v>0</v>
      </c>
      <c r="L8691" s="165">
        <f t="shared" si="413"/>
        <v>0</v>
      </c>
      <c r="M8691" s="172">
        <v>127</v>
      </c>
      <c r="N8691" s="172">
        <v>64</v>
      </c>
      <c r="O8691" s="167" t="s">
        <v>133</v>
      </c>
      <c r="P8691" s="260" t="e">
        <f t="shared" si="411"/>
        <v>#NUM!</v>
      </c>
      <c r="S8691" s="272"/>
    </row>
    <row r="8692" spans="1:19">
      <c r="A8692" s="161" t="s">
        <v>9924</v>
      </c>
      <c r="C8692" s="161" t="s">
        <v>133</v>
      </c>
      <c r="F8692" s="163" t="s">
        <v>133</v>
      </c>
      <c r="G8692" s="266" t="s">
        <v>133</v>
      </c>
      <c r="H8692" s="163" t="s">
        <v>133</v>
      </c>
      <c r="I8692" s="163" t="s">
        <v>133</v>
      </c>
      <c r="J8692" s="163" t="s">
        <v>133</v>
      </c>
      <c r="K8692" s="164">
        <f t="shared" si="412"/>
        <v>0</v>
      </c>
      <c r="L8692" s="165">
        <f t="shared" si="413"/>
        <v>0</v>
      </c>
      <c r="M8692" s="172">
        <v>127</v>
      </c>
      <c r="N8692" s="172">
        <v>64</v>
      </c>
      <c r="O8692" s="167" t="s">
        <v>133</v>
      </c>
      <c r="P8692" s="260" t="e">
        <f t="shared" si="411"/>
        <v>#NUM!</v>
      </c>
      <c r="S8692" s="272"/>
    </row>
    <row r="8693" spans="1:19">
      <c r="A8693" s="161" t="s">
        <v>9925</v>
      </c>
      <c r="C8693" s="161" t="s">
        <v>133</v>
      </c>
      <c r="F8693" s="163" t="s">
        <v>133</v>
      </c>
      <c r="G8693" s="266" t="s">
        <v>133</v>
      </c>
      <c r="H8693" s="163" t="s">
        <v>133</v>
      </c>
      <c r="I8693" s="163" t="s">
        <v>133</v>
      </c>
      <c r="J8693" s="163" t="s">
        <v>133</v>
      </c>
      <c r="K8693" s="164">
        <f t="shared" si="412"/>
        <v>0</v>
      </c>
      <c r="L8693" s="165">
        <f t="shared" si="413"/>
        <v>0</v>
      </c>
      <c r="M8693" s="172">
        <v>127</v>
      </c>
      <c r="N8693" s="172">
        <v>64</v>
      </c>
      <c r="O8693" s="167" t="s">
        <v>133</v>
      </c>
      <c r="P8693" s="260" t="e">
        <f t="shared" si="411"/>
        <v>#NUM!</v>
      </c>
      <c r="S8693" s="272"/>
    </row>
    <row r="8694" spans="1:19">
      <c r="A8694" s="161" t="s">
        <v>9926</v>
      </c>
      <c r="C8694" s="161" t="s">
        <v>133</v>
      </c>
      <c r="F8694" s="163" t="s">
        <v>133</v>
      </c>
      <c r="G8694" s="266" t="s">
        <v>133</v>
      </c>
      <c r="H8694" s="163" t="s">
        <v>133</v>
      </c>
      <c r="I8694" s="163" t="s">
        <v>133</v>
      </c>
      <c r="J8694" s="163" t="s">
        <v>133</v>
      </c>
      <c r="K8694" s="164">
        <f t="shared" si="412"/>
        <v>0</v>
      </c>
      <c r="L8694" s="165">
        <f t="shared" si="413"/>
        <v>0</v>
      </c>
      <c r="M8694" s="172">
        <v>127</v>
      </c>
      <c r="N8694" s="172">
        <v>64</v>
      </c>
      <c r="O8694" s="167" t="s">
        <v>133</v>
      </c>
      <c r="P8694" s="260" t="e">
        <f t="shared" si="411"/>
        <v>#NUM!</v>
      </c>
      <c r="S8694" s="272"/>
    </row>
    <row r="8695" spans="1:19">
      <c r="A8695" s="161" t="s">
        <v>9927</v>
      </c>
      <c r="C8695" s="161" t="s">
        <v>133</v>
      </c>
      <c r="F8695" s="163" t="s">
        <v>133</v>
      </c>
      <c r="G8695" s="266" t="s">
        <v>133</v>
      </c>
      <c r="H8695" s="163" t="s">
        <v>133</v>
      </c>
      <c r="I8695" s="163" t="s">
        <v>133</v>
      </c>
      <c r="J8695" s="163" t="s">
        <v>133</v>
      </c>
      <c r="K8695" s="164">
        <f t="shared" si="412"/>
        <v>0</v>
      </c>
      <c r="L8695" s="165">
        <f t="shared" si="413"/>
        <v>0</v>
      </c>
      <c r="M8695" s="172">
        <v>127</v>
      </c>
      <c r="N8695" s="172">
        <v>64</v>
      </c>
      <c r="O8695" s="167" t="s">
        <v>133</v>
      </c>
      <c r="P8695" s="260" t="e">
        <f t="shared" si="411"/>
        <v>#NUM!</v>
      </c>
      <c r="S8695" s="272"/>
    </row>
    <row r="8696" spans="1:19">
      <c r="A8696" s="161" t="s">
        <v>9928</v>
      </c>
      <c r="C8696" s="161" t="s">
        <v>133</v>
      </c>
      <c r="F8696" s="163" t="s">
        <v>133</v>
      </c>
      <c r="G8696" s="266" t="s">
        <v>133</v>
      </c>
      <c r="H8696" s="163" t="s">
        <v>133</v>
      </c>
      <c r="I8696" s="163" t="s">
        <v>133</v>
      </c>
      <c r="J8696" s="163" t="s">
        <v>133</v>
      </c>
      <c r="K8696" s="164">
        <f t="shared" si="412"/>
        <v>0</v>
      </c>
      <c r="L8696" s="165">
        <f t="shared" si="413"/>
        <v>0</v>
      </c>
      <c r="M8696" s="172">
        <v>127</v>
      </c>
      <c r="N8696" s="172">
        <v>64</v>
      </c>
      <c r="O8696" s="167" t="s">
        <v>133</v>
      </c>
      <c r="P8696" s="260" t="e">
        <f t="shared" si="411"/>
        <v>#NUM!</v>
      </c>
      <c r="S8696" s="272"/>
    </row>
    <row r="8697" spans="1:19">
      <c r="A8697" s="161" t="s">
        <v>9929</v>
      </c>
      <c r="C8697" s="161" t="s">
        <v>133</v>
      </c>
      <c r="F8697" s="163" t="s">
        <v>133</v>
      </c>
      <c r="G8697" s="266" t="s">
        <v>133</v>
      </c>
      <c r="H8697" s="163" t="s">
        <v>133</v>
      </c>
      <c r="I8697" s="163" t="s">
        <v>133</v>
      </c>
      <c r="J8697" s="163" t="s">
        <v>133</v>
      </c>
      <c r="K8697" s="164">
        <f t="shared" si="412"/>
        <v>0</v>
      </c>
      <c r="L8697" s="165">
        <f t="shared" si="413"/>
        <v>0</v>
      </c>
      <c r="M8697" s="172">
        <v>127</v>
      </c>
      <c r="N8697" s="172">
        <v>64</v>
      </c>
      <c r="O8697" s="167" t="s">
        <v>133</v>
      </c>
      <c r="P8697" s="260" t="e">
        <f t="shared" si="411"/>
        <v>#NUM!</v>
      </c>
      <c r="S8697" s="272"/>
    </row>
    <row r="8698" spans="1:19">
      <c r="A8698" s="161" t="s">
        <v>9930</v>
      </c>
      <c r="C8698" s="161" t="s">
        <v>133</v>
      </c>
      <c r="F8698" s="163" t="s">
        <v>133</v>
      </c>
      <c r="G8698" s="266" t="s">
        <v>133</v>
      </c>
      <c r="H8698" s="163" t="s">
        <v>133</v>
      </c>
      <c r="I8698" s="163" t="s">
        <v>133</v>
      </c>
      <c r="J8698" s="163" t="s">
        <v>133</v>
      </c>
      <c r="K8698" s="164">
        <f t="shared" si="412"/>
        <v>0</v>
      </c>
      <c r="L8698" s="165">
        <f t="shared" si="413"/>
        <v>0</v>
      </c>
      <c r="M8698" s="172">
        <v>127</v>
      </c>
      <c r="N8698" s="172">
        <v>64</v>
      </c>
      <c r="O8698" s="167" t="s">
        <v>133</v>
      </c>
      <c r="P8698" s="260" t="e">
        <f t="shared" si="411"/>
        <v>#NUM!</v>
      </c>
      <c r="S8698" s="272"/>
    </row>
    <row r="8699" spans="1:19">
      <c r="A8699" s="161" t="s">
        <v>9931</v>
      </c>
      <c r="C8699" s="161" t="s">
        <v>133</v>
      </c>
      <c r="F8699" s="163" t="s">
        <v>133</v>
      </c>
      <c r="G8699" s="266" t="s">
        <v>133</v>
      </c>
      <c r="H8699" s="163" t="s">
        <v>133</v>
      </c>
      <c r="I8699" s="163" t="s">
        <v>133</v>
      </c>
      <c r="J8699" s="163" t="s">
        <v>133</v>
      </c>
      <c r="K8699" s="164">
        <f t="shared" si="412"/>
        <v>0</v>
      </c>
      <c r="L8699" s="165">
        <f t="shared" si="413"/>
        <v>0</v>
      </c>
      <c r="M8699" s="172">
        <v>127</v>
      </c>
      <c r="N8699" s="172">
        <v>64</v>
      </c>
      <c r="O8699" s="167" t="s">
        <v>133</v>
      </c>
      <c r="P8699" s="260" t="e">
        <f t="shared" si="411"/>
        <v>#NUM!</v>
      </c>
      <c r="S8699" s="272"/>
    </row>
    <row r="8700" spans="1:19">
      <c r="A8700" s="161" t="s">
        <v>9932</v>
      </c>
      <c r="C8700" s="161" t="s">
        <v>133</v>
      </c>
      <c r="F8700" s="163" t="s">
        <v>133</v>
      </c>
      <c r="G8700" s="266" t="s">
        <v>133</v>
      </c>
      <c r="H8700" s="163" t="s">
        <v>133</v>
      </c>
      <c r="I8700" s="163" t="s">
        <v>133</v>
      </c>
      <c r="J8700" s="163" t="s">
        <v>133</v>
      </c>
      <c r="K8700" s="164">
        <f t="shared" si="412"/>
        <v>0</v>
      </c>
      <c r="L8700" s="165">
        <f t="shared" si="413"/>
        <v>0</v>
      </c>
      <c r="M8700" s="172">
        <v>127</v>
      </c>
      <c r="N8700" s="172">
        <v>64</v>
      </c>
      <c r="O8700" s="167" t="s">
        <v>133</v>
      </c>
      <c r="P8700" s="260" t="e">
        <f t="shared" si="411"/>
        <v>#NUM!</v>
      </c>
      <c r="S8700" s="272"/>
    </row>
    <row r="8701" spans="1:19">
      <c r="A8701" s="161" t="s">
        <v>9933</v>
      </c>
      <c r="C8701" s="161" t="s">
        <v>133</v>
      </c>
      <c r="F8701" s="163" t="s">
        <v>133</v>
      </c>
      <c r="G8701" s="266" t="s">
        <v>133</v>
      </c>
      <c r="H8701" s="163" t="s">
        <v>133</v>
      </c>
      <c r="I8701" s="163" t="s">
        <v>133</v>
      </c>
      <c r="J8701" s="163" t="s">
        <v>133</v>
      </c>
      <c r="K8701" s="164">
        <f t="shared" si="412"/>
        <v>0</v>
      </c>
      <c r="L8701" s="165">
        <f t="shared" si="413"/>
        <v>0</v>
      </c>
      <c r="M8701" s="172">
        <v>127</v>
      </c>
      <c r="N8701" s="172">
        <v>64</v>
      </c>
      <c r="O8701" s="167" t="s">
        <v>133</v>
      </c>
      <c r="P8701" s="260" t="e">
        <f t="shared" si="411"/>
        <v>#NUM!</v>
      </c>
      <c r="S8701" s="272"/>
    </row>
    <row r="8702" spans="1:19">
      <c r="A8702" s="161" t="s">
        <v>9934</v>
      </c>
      <c r="C8702" s="161" t="s">
        <v>133</v>
      </c>
      <c r="F8702" s="163" t="s">
        <v>133</v>
      </c>
      <c r="G8702" s="266" t="s">
        <v>133</v>
      </c>
      <c r="H8702" s="163" t="s">
        <v>133</v>
      </c>
      <c r="I8702" s="163" t="s">
        <v>133</v>
      </c>
      <c r="J8702" s="163" t="s">
        <v>133</v>
      </c>
      <c r="K8702" s="164">
        <f t="shared" si="412"/>
        <v>0</v>
      </c>
      <c r="L8702" s="165">
        <f t="shared" si="413"/>
        <v>0</v>
      </c>
      <c r="M8702" s="172">
        <v>127</v>
      </c>
      <c r="N8702" s="172">
        <v>64</v>
      </c>
      <c r="O8702" s="167" t="s">
        <v>133</v>
      </c>
      <c r="P8702" s="260" t="e">
        <f t="shared" si="411"/>
        <v>#NUM!</v>
      </c>
      <c r="S8702" s="272"/>
    </row>
    <row r="8703" spans="1:19">
      <c r="A8703" s="161" t="s">
        <v>9935</v>
      </c>
      <c r="C8703" s="161" t="s">
        <v>133</v>
      </c>
      <c r="F8703" s="163" t="s">
        <v>133</v>
      </c>
      <c r="G8703" s="266" t="s">
        <v>133</v>
      </c>
      <c r="H8703" s="163" t="s">
        <v>133</v>
      </c>
      <c r="I8703" s="163" t="s">
        <v>133</v>
      </c>
      <c r="J8703" s="163" t="s">
        <v>133</v>
      </c>
      <c r="K8703" s="164">
        <f t="shared" si="412"/>
        <v>0</v>
      </c>
      <c r="L8703" s="165">
        <f t="shared" si="413"/>
        <v>0</v>
      </c>
      <c r="M8703" s="172">
        <v>127</v>
      </c>
      <c r="N8703" s="172">
        <v>64</v>
      </c>
      <c r="O8703" s="167" t="s">
        <v>133</v>
      </c>
      <c r="P8703" s="260" t="e">
        <f t="shared" si="411"/>
        <v>#NUM!</v>
      </c>
      <c r="S8703" s="272"/>
    </row>
    <row r="8704" spans="1:19">
      <c r="A8704" s="161" t="s">
        <v>9936</v>
      </c>
      <c r="C8704" s="161" t="s">
        <v>133</v>
      </c>
      <c r="F8704" s="163" t="s">
        <v>133</v>
      </c>
      <c r="G8704" s="266" t="s">
        <v>133</v>
      </c>
      <c r="H8704" s="163" t="s">
        <v>133</v>
      </c>
      <c r="I8704" s="163" t="s">
        <v>133</v>
      </c>
      <c r="J8704" s="163" t="s">
        <v>133</v>
      </c>
      <c r="K8704" s="164">
        <f t="shared" si="412"/>
        <v>0</v>
      </c>
      <c r="L8704" s="165">
        <f t="shared" si="413"/>
        <v>0</v>
      </c>
      <c r="M8704" s="172">
        <v>127</v>
      </c>
      <c r="N8704" s="172">
        <v>64</v>
      </c>
      <c r="O8704" s="167" t="s">
        <v>133</v>
      </c>
      <c r="P8704" s="260" t="e">
        <f t="shared" si="411"/>
        <v>#NUM!</v>
      </c>
      <c r="S8704" s="272"/>
    </row>
    <row r="8705" spans="1:19">
      <c r="A8705" s="161" t="s">
        <v>9937</v>
      </c>
      <c r="C8705" s="161" t="s">
        <v>133</v>
      </c>
      <c r="F8705" s="163" t="s">
        <v>133</v>
      </c>
      <c r="G8705" s="266" t="s">
        <v>133</v>
      </c>
      <c r="H8705" s="163" t="s">
        <v>133</v>
      </c>
      <c r="I8705" s="163" t="s">
        <v>133</v>
      </c>
      <c r="J8705" s="163" t="s">
        <v>133</v>
      </c>
      <c r="K8705" s="164">
        <f t="shared" si="412"/>
        <v>0</v>
      </c>
      <c r="L8705" s="165">
        <f t="shared" si="413"/>
        <v>0</v>
      </c>
      <c r="M8705" s="172">
        <v>127</v>
      </c>
      <c r="N8705" s="172">
        <v>64</v>
      </c>
      <c r="O8705" s="167" t="s">
        <v>133</v>
      </c>
      <c r="P8705" s="260" t="e">
        <f t="shared" si="411"/>
        <v>#NUM!</v>
      </c>
      <c r="S8705" s="272"/>
    </row>
    <row r="8706" spans="1:19">
      <c r="A8706" s="161" t="s">
        <v>9938</v>
      </c>
      <c r="C8706" s="161" t="s">
        <v>133</v>
      </c>
      <c r="F8706" s="163" t="s">
        <v>133</v>
      </c>
      <c r="G8706" s="266" t="s">
        <v>133</v>
      </c>
      <c r="H8706" s="163" t="s">
        <v>133</v>
      </c>
      <c r="I8706" s="163" t="s">
        <v>133</v>
      </c>
      <c r="J8706" s="163" t="s">
        <v>133</v>
      </c>
      <c r="K8706" s="164">
        <f t="shared" si="412"/>
        <v>0</v>
      </c>
      <c r="L8706" s="165">
        <f t="shared" si="413"/>
        <v>0</v>
      </c>
      <c r="M8706" s="172">
        <v>127</v>
      </c>
      <c r="N8706" s="172">
        <v>64</v>
      </c>
      <c r="O8706" s="167" t="s">
        <v>133</v>
      </c>
      <c r="P8706" s="260" t="e">
        <f t="shared" si="411"/>
        <v>#NUM!</v>
      </c>
      <c r="S8706" s="272"/>
    </row>
    <row r="8707" spans="1:19">
      <c r="A8707" s="161" t="s">
        <v>9939</v>
      </c>
      <c r="C8707" s="161" t="s">
        <v>133</v>
      </c>
      <c r="F8707" s="163" t="s">
        <v>133</v>
      </c>
      <c r="G8707" s="266" t="s">
        <v>133</v>
      </c>
      <c r="H8707" s="163" t="s">
        <v>133</v>
      </c>
      <c r="I8707" s="163" t="s">
        <v>133</v>
      </c>
      <c r="J8707" s="163" t="s">
        <v>133</v>
      </c>
      <c r="K8707" s="164">
        <f t="shared" si="412"/>
        <v>0</v>
      </c>
      <c r="L8707" s="165">
        <f t="shared" si="413"/>
        <v>0</v>
      </c>
      <c r="M8707" s="172">
        <v>127</v>
      </c>
      <c r="N8707" s="172">
        <v>64</v>
      </c>
      <c r="O8707" s="167" t="s">
        <v>133</v>
      </c>
      <c r="P8707" s="260" t="e">
        <f t="shared" si="411"/>
        <v>#NUM!</v>
      </c>
      <c r="S8707" s="272"/>
    </row>
    <row r="8708" spans="1:19">
      <c r="A8708" s="161" t="s">
        <v>9940</v>
      </c>
      <c r="C8708" s="161" t="s">
        <v>133</v>
      </c>
      <c r="F8708" s="163" t="s">
        <v>133</v>
      </c>
      <c r="G8708" s="266" t="s">
        <v>133</v>
      </c>
      <c r="H8708" s="163" t="s">
        <v>133</v>
      </c>
      <c r="I8708" s="163" t="s">
        <v>133</v>
      </c>
      <c r="J8708" s="163" t="s">
        <v>133</v>
      </c>
      <c r="K8708" s="164">
        <f t="shared" si="412"/>
        <v>0</v>
      </c>
      <c r="L8708" s="165">
        <f t="shared" si="413"/>
        <v>0</v>
      </c>
      <c r="M8708" s="172">
        <v>127</v>
      </c>
      <c r="N8708" s="172">
        <v>64</v>
      </c>
      <c r="O8708" s="167" t="s">
        <v>133</v>
      </c>
      <c r="P8708" s="260" t="e">
        <f t="shared" si="411"/>
        <v>#NUM!</v>
      </c>
      <c r="S8708" s="272"/>
    </row>
    <row r="8709" spans="1:19">
      <c r="A8709" s="161" t="s">
        <v>9941</v>
      </c>
      <c r="C8709" s="161" t="s">
        <v>133</v>
      </c>
      <c r="F8709" s="163" t="s">
        <v>133</v>
      </c>
      <c r="G8709" s="266" t="s">
        <v>133</v>
      </c>
      <c r="H8709" s="163" t="s">
        <v>133</v>
      </c>
      <c r="I8709" s="163" t="s">
        <v>133</v>
      </c>
      <c r="J8709" s="163" t="s">
        <v>133</v>
      </c>
      <c r="K8709" s="164">
        <f t="shared" si="412"/>
        <v>0</v>
      </c>
      <c r="L8709" s="165">
        <f t="shared" si="413"/>
        <v>0</v>
      </c>
      <c r="M8709" s="172">
        <v>127</v>
      </c>
      <c r="N8709" s="172">
        <v>64</v>
      </c>
      <c r="O8709" s="167" t="s">
        <v>133</v>
      </c>
      <c r="P8709" s="260" t="e">
        <f t="shared" si="411"/>
        <v>#NUM!</v>
      </c>
      <c r="S8709" s="272"/>
    </row>
    <row r="8710" spans="1:19">
      <c r="A8710" s="161" t="s">
        <v>9942</v>
      </c>
      <c r="C8710" s="161" t="s">
        <v>133</v>
      </c>
      <c r="F8710" s="163" t="s">
        <v>133</v>
      </c>
      <c r="G8710" s="266" t="s">
        <v>133</v>
      </c>
      <c r="H8710" s="163" t="s">
        <v>133</v>
      </c>
      <c r="I8710" s="163" t="s">
        <v>133</v>
      </c>
      <c r="J8710" s="163" t="s">
        <v>133</v>
      </c>
      <c r="K8710" s="164">
        <f t="shared" si="412"/>
        <v>0</v>
      </c>
      <c r="L8710" s="165">
        <f t="shared" si="413"/>
        <v>0</v>
      </c>
      <c r="M8710" s="172">
        <v>127</v>
      </c>
      <c r="N8710" s="172">
        <v>64</v>
      </c>
      <c r="O8710" s="167" t="s">
        <v>133</v>
      </c>
      <c r="P8710" s="260" t="e">
        <f t="shared" si="411"/>
        <v>#NUM!</v>
      </c>
      <c r="S8710" s="272"/>
    </row>
    <row r="8711" spans="1:19">
      <c r="A8711" s="161" t="s">
        <v>9943</v>
      </c>
      <c r="C8711" s="161" t="s">
        <v>133</v>
      </c>
      <c r="F8711" s="163" t="s">
        <v>133</v>
      </c>
      <c r="G8711" s="266" t="s">
        <v>133</v>
      </c>
      <c r="H8711" s="163" t="s">
        <v>133</v>
      </c>
      <c r="I8711" s="163" t="s">
        <v>133</v>
      </c>
      <c r="J8711" s="163" t="s">
        <v>133</v>
      </c>
      <c r="K8711" s="164">
        <f t="shared" si="412"/>
        <v>0</v>
      </c>
      <c r="L8711" s="165">
        <f t="shared" si="413"/>
        <v>0</v>
      </c>
      <c r="M8711" s="172">
        <v>127</v>
      </c>
      <c r="N8711" s="172">
        <v>64</v>
      </c>
      <c r="O8711" s="167" t="s">
        <v>133</v>
      </c>
      <c r="P8711" s="260" t="e">
        <f t="shared" si="411"/>
        <v>#NUM!</v>
      </c>
      <c r="S8711" s="272"/>
    </row>
    <row r="8712" spans="1:19">
      <c r="A8712" s="161" t="s">
        <v>9944</v>
      </c>
      <c r="C8712" s="161" t="s">
        <v>133</v>
      </c>
      <c r="F8712" s="163" t="s">
        <v>133</v>
      </c>
      <c r="G8712" s="266" t="s">
        <v>133</v>
      </c>
      <c r="H8712" s="163" t="s">
        <v>133</v>
      </c>
      <c r="I8712" s="163" t="s">
        <v>133</v>
      </c>
      <c r="J8712" s="163" t="s">
        <v>133</v>
      </c>
      <c r="K8712" s="164">
        <f t="shared" si="412"/>
        <v>0</v>
      </c>
      <c r="L8712" s="165">
        <f t="shared" si="413"/>
        <v>0</v>
      </c>
      <c r="M8712" s="172">
        <v>127</v>
      </c>
      <c r="N8712" s="172">
        <v>64</v>
      </c>
      <c r="O8712" s="167" t="s">
        <v>133</v>
      </c>
      <c r="P8712" s="260" t="e">
        <f t="shared" si="411"/>
        <v>#NUM!</v>
      </c>
      <c r="S8712" s="272"/>
    </row>
    <row r="8713" spans="1:19">
      <c r="A8713" s="161" t="s">
        <v>9945</v>
      </c>
      <c r="C8713" s="161" t="s">
        <v>133</v>
      </c>
      <c r="F8713" s="163" t="s">
        <v>133</v>
      </c>
      <c r="G8713" s="266" t="s">
        <v>133</v>
      </c>
      <c r="H8713" s="163" t="s">
        <v>133</v>
      </c>
      <c r="I8713" s="163" t="s">
        <v>133</v>
      </c>
      <c r="J8713" s="163" t="s">
        <v>133</v>
      </c>
      <c r="K8713" s="164">
        <f t="shared" si="412"/>
        <v>0</v>
      </c>
      <c r="L8713" s="165">
        <f t="shared" si="413"/>
        <v>0</v>
      </c>
      <c r="M8713" s="172">
        <v>127</v>
      </c>
      <c r="N8713" s="172">
        <v>64</v>
      </c>
      <c r="O8713" s="167" t="s">
        <v>133</v>
      </c>
      <c r="P8713" s="260" t="e">
        <f t="shared" si="411"/>
        <v>#NUM!</v>
      </c>
      <c r="S8713" s="272"/>
    </row>
    <row r="8714" spans="1:19">
      <c r="A8714" s="161" t="s">
        <v>9946</v>
      </c>
      <c r="C8714" s="161" t="s">
        <v>133</v>
      </c>
      <c r="F8714" s="163" t="s">
        <v>133</v>
      </c>
      <c r="G8714" s="266" t="s">
        <v>133</v>
      </c>
      <c r="H8714" s="163" t="s">
        <v>133</v>
      </c>
      <c r="I8714" s="163" t="s">
        <v>133</v>
      </c>
      <c r="J8714" s="163" t="s">
        <v>133</v>
      </c>
      <c r="K8714" s="164">
        <f t="shared" si="412"/>
        <v>0</v>
      </c>
      <c r="L8714" s="165">
        <f t="shared" si="413"/>
        <v>0</v>
      </c>
      <c r="M8714" s="172">
        <v>127</v>
      </c>
      <c r="N8714" s="172">
        <v>64</v>
      </c>
      <c r="O8714" s="167" t="s">
        <v>133</v>
      </c>
      <c r="P8714" s="260" t="e">
        <f t="shared" si="411"/>
        <v>#NUM!</v>
      </c>
      <c r="S8714" s="272"/>
    </row>
    <row r="8715" spans="1:19">
      <c r="A8715" s="161" t="s">
        <v>9947</v>
      </c>
      <c r="C8715" s="161" t="s">
        <v>133</v>
      </c>
      <c r="F8715" s="163" t="s">
        <v>133</v>
      </c>
      <c r="G8715" s="266" t="s">
        <v>133</v>
      </c>
      <c r="H8715" s="163" t="s">
        <v>133</v>
      </c>
      <c r="I8715" s="163" t="s">
        <v>133</v>
      </c>
      <c r="J8715" s="163" t="s">
        <v>133</v>
      </c>
      <c r="K8715" s="164">
        <f t="shared" si="412"/>
        <v>0</v>
      </c>
      <c r="L8715" s="165">
        <f t="shared" si="413"/>
        <v>0</v>
      </c>
      <c r="M8715" s="172">
        <v>127</v>
      </c>
      <c r="N8715" s="172">
        <v>64</v>
      </c>
      <c r="O8715" s="167" t="s">
        <v>133</v>
      </c>
      <c r="P8715" s="260" t="e">
        <f t="shared" si="411"/>
        <v>#NUM!</v>
      </c>
      <c r="S8715" s="272"/>
    </row>
    <row r="8716" spans="1:19">
      <c r="A8716" s="161" t="s">
        <v>9948</v>
      </c>
      <c r="C8716" s="161" t="s">
        <v>133</v>
      </c>
      <c r="F8716" s="163" t="s">
        <v>133</v>
      </c>
      <c r="G8716" s="266" t="s">
        <v>133</v>
      </c>
      <c r="H8716" s="163" t="s">
        <v>133</v>
      </c>
      <c r="I8716" s="163" t="s">
        <v>133</v>
      </c>
      <c r="J8716" s="163" t="s">
        <v>133</v>
      </c>
      <c r="K8716" s="164">
        <f t="shared" si="412"/>
        <v>0</v>
      </c>
      <c r="L8716" s="165">
        <f t="shared" si="413"/>
        <v>0</v>
      </c>
      <c r="M8716" s="172">
        <v>127</v>
      </c>
      <c r="N8716" s="172">
        <v>64</v>
      </c>
      <c r="O8716" s="167" t="s">
        <v>133</v>
      </c>
      <c r="P8716" s="260" t="e">
        <f t="shared" si="411"/>
        <v>#NUM!</v>
      </c>
      <c r="S8716" s="272"/>
    </row>
    <row r="8717" spans="1:19">
      <c r="A8717" s="161" t="s">
        <v>9949</v>
      </c>
      <c r="C8717" s="161" t="s">
        <v>133</v>
      </c>
      <c r="F8717" s="163" t="s">
        <v>133</v>
      </c>
      <c r="G8717" s="266" t="s">
        <v>133</v>
      </c>
      <c r="H8717" s="163" t="s">
        <v>133</v>
      </c>
      <c r="I8717" s="163" t="s">
        <v>133</v>
      </c>
      <c r="J8717" s="163" t="s">
        <v>133</v>
      </c>
      <c r="K8717" s="164">
        <f t="shared" si="412"/>
        <v>0</v>
      </c>
      <c r="L8717" s="165">
        <f t="shared" si="413"/>
        <v>0</v>
      </c>
      <c r="M8717" s="172">
        <v>127</v>
      </c>
      <c r="N8717" s="172">
        <v>64</v>
      </c>
      <c r="O8717" s="167" t="s">
        <v>133</v>
      </c>
      <c r="P8717" s="260" t="e">
        <f t="shared" si="411"/>
        <v>#NUM!</v>
      </c>
      <c r="S8717" s="272"/>
    </row>
    <row r="8718" spans="1:19">
      <c r="A8718" s="161" t="s">
        <v>9950</v>
      </c>
      <c r="C8718" s="161" t="s">
        <v>133</v>
      </c>
      <c r="F8718" s="163" t="s">
        <v>133</v>
      </c>
      <c r="G8718" s="266" t="s">
        <v>133</v>
      </c>
      <c r="H8718" s="163" t="s">
        <v>133</v>
      </c>
      <c r="I8718" s="163" t="s">
        <v>133</v>
      </c>
      <c r="J8718" s="163" t="s">
        <v>133</v>
      </c>
      <c r="K8718" s="164">
        <f t="shared" si="412"/>
        <v>0</v>
      </c>
      <c r="L8718" s="165">
        <f t="shared" si="413"/>
        <v>0</v>
      </c>
      <c r="M8718" s="172">
        <v>127</v>
      </c>
      <c r="N8718" s="172">
        <v>64</v>
      </c>
      <c r="O8718" s="167" t="s">
        <v>133</v>
      </c>
      <c r="P8718" s="260" t="e">
        <f t="shared" si="411"/>
        <v>#NUM!</v>
      </c>
      <c r="S8718" s="272"/>
    </row>
    <row r="8719" spans="1:19">
      <c r="A8719" s="161" t="s">
        <v>9951</v>
      </c>
      <c r="C8719" s="161" t="s">
        <v>133</v>
      </c>
      <c r="F8719" s="163" t="s">
        <v>133</v>
      </c>
      <c r="G8719" s="266" t="s">
        <v>133</v>
      </c>
      <c r="H8719" s="163" t="s">
        <v>133</v>
      </c>
      <c r="I8719" s="163" t="s">
        <v>133</v>
      </c>
      <c r="J8719" s="163" t="s">
        <v>133</v>
      </c>
      <c r="K8719" s="164">
        <f t="shared" si="412"/>
        <v>0</v>
      </c>
      <c r="L8719" s="165">
        <f t="shared" si="413"/>
        <v>0</v>
      </c>
      <c r="M8719" s="172">
        <v>127</v>
      </c>
      <c r="N8719" s="172">
        <v>64</v>
      </c>
      <c r="O8719" s="167" t="s">
        <v>133</v>
      </c>
      <c r="P8719" s="260" t="e">
        <f t="shared" ref="P8719:P8782" si="414">MEDIAN(Q8719:R8719)</f>
        <v>#NUM!</v>
      </c>
      <c r="S8719" s="272"/>
    </row>
    <row r="8720" spans="1:19">
      <c r="A8720" s="161" t="s">
        <v>9952</v>
      </c>
      <c r="C8720" s="161" t="s">
        <v>133</v>
      </c>
      <c r="F8720" s="163" t="s">
        <v>133</v>
      </c>
      <c r="G8720" s="266" t="s">
        <v>133</v>
      </c>
      <c r="H8720" s="163" t="s">
        <v>133</v>
      </c>
      <c r="I8720" s="163" t="s">
        <v>133</v>
      </c>
      <c r="J8720" s="163" t="s">
        <v>133</v>
      </c>
      <c r="K8720" s="164">
        <f t="shared" ref="K8720:K8783" si="415">IF(OR(D8720="n/a",D8720="nd"),0,D8720)+IF(OR(I8720="n/a",I8720="nd"),0,I8720)</f>
        <v>0</v>
      </c>
      <c r="L8720" s="165">
        <f t="shared" ref="L8720:L8783" si="416">SQRT(SUMSQ(IF(OR(E8720="n/a",E8720="nd"),0,E8720),IF(OR(F8720="n/a",F8720="nd"),0,F8720),IF(OR(J8720="n/a",J8720="nd"),0,J8720)))</f>
        <v>0</v>
      </c>
      <c r="M8720" s="172">
        <v>127</v>
      </c>
      <c r="N8720" s="172">
        <v>64</v>
      </c>
      <c r="O8720" s="167" t="s">
        <v>133</v>
      </c>
      <c r="P8720" s="260" t="e">
        <f t="shared" si="414"/>
        <v>#NUM!</v>
      </c>
      <c r="S8720" s="272"/>
    </row>
    <row r="8721" spans="1:19">
      <c r="A8721" s="161" t="s">
        <v>9953</v>
      </c>
      <c r="C8721" s="161" t="s">
        <v>133</v>
      </c>
      <c r="F8721" s="163" t="s">
        <v>133</v>
      </c>
      <c r="G8721" s="266" t="s">
        <v>133</v>
      </c>
      <c r="H8721" s="163" t="s">
        <v>133</v>
      </c>
      <c r="I8721" s="163" t="s">
        <v>133</v>
      </c>
      <c r="J8721" s="163" t="s">
        <v>133</v>
      </c>
      <c r="K8721" s="164">
        <f t="shared" si="415"/>
        <v>0</v>
      </c>
      <c r="L8721" s="165">
        <f t="shared" si="416"/>
        <v>0</v>
      </c>
      <c r="M8721" s="172">
        <v>127</v>
      </c>
      <c r="N8721" s="172">
        <v>64</v>
      </c>
      <c r="O8721" s="167" t="s">
        <v>133</v>
      </c>
      <c r="P8721" s="260" t="e">
        <f t="shared" si="414"/>
        <v>#NUM!</v>
      </c>
      <c r="S8721" s="272"/>
    </row>
    <row r="8722" spans="1:19">
      <c r="A8722" s="161" t="s">
        <v>9954</v>
      </c>
      <c r="C8722" s="161" t="s">
        <v>133</v>
      </c>
      <c r="F8722" s="163" t="s">
        <v>133</v>
      </c>
      <c r="G8722" s="266" t="s">
        <v>133</v>
      </c>
      <c r="H8722" s="163" t="s">
        <v>133</v>
      </c>
      <c r="I8722" s="163" t="s">
        <v>133</v>
      </c>
      <c r="J8722" s="163" t="s">
        <v>133</v>
      </c>
      <c r="K8722" s="164">
        <f t="shared" si="415"/>
        <v>0</v>
      </c>
      <c r="L8722" s="165">
        <f t="shared" si="416"/>
        <v>0</v>
      </c>
      <c r="M8722" s="172">
        <v>127</v>
      </c>
      <c r="N8722" s="172">
        <v>64</v>
      </c>
      <c r="O8722" s="167" t="s">
        <v>133</v>
      </c>
      <c r="P8722" s="260" t="e">
        <f t="shared" si="414"/>
        <v>#NUM!</v>
      </c>
      <c r="S8722" s="272"/>
    </row>
    <row r="8723" spans="1:19">
      <c r="A8723" s="161" t="s">
        <v>9955</v>
      </c>
      <c r="C8723" s="161" t="s">
        <v>133</v>
      </c>
      <c r="F8723" s="163" t="s">
        <v>133</v>
      </c>
      <c r="G8723" s="266" t="s">
        <v>133</v>
      </c>
      <c r="H8723" s="163" t="s">
        <v>133</v>
      </c>
      <c r="I8723" s="163" t="s">
        <v>133</v>
      </c>
      <c r="J8723" s="163" t="s">
        <v>133</v>
      </c>
      <c r="K8723" s="164">
        <f t="shared" si="415"/>
        <v>0</v>
      </c>
      <c r="L8723" s="165">
        <f t="shared" si="416"/>
        <v>0</v>
      </c>
      <c r="M8723" s="172">
        <v>127</v>
      </c>
      <c r="N8723" s="172">
        <v>64</v>
      </c>
      <c r="O8723" s="167" t="s">
        <v>133</v>
      </c>
      <c r="P8723" s="260" t="e">
        <f t="shared" si="414"/>
        <v>#NUM!</v>
      </c>
      <c r="S8723" s="272"/>
    </row>
    <row r="8724" spans="1:19">
      <c r="A8724" s="161" t="s">
        <v>9956</v>
      </c>
      <c r="C8724" s="161" t="s">
        <v>133</v>
      </c>
      <c r="F8724" s="163" t="s">
        <v>133</v>
      </c>
      <c r="G8724" s="266" t="s">
        <v>133</v>
      </c>
      <c r="H8724" s="163" t="s">
        <v>133</v>
      </c>
      <c r="I8724" s="163" t="s">
        <v>133</v>
      </c>
      <c r="J8724" s="163" t="s">
        <v>133</v>
      </c>
      <c r="K8724" s="164">
        <f t="shared" si="415"/>
        <v>0</v>
      </c>
      <c r="L8724" s="165">
        <f t="shared" si="416"/>
        <v>0</v>
      </c>
      <c r="M8724" s="172">
        <v>127</v>
      </c>
      <c r="N8724" s="172">
        <v>64</v>
      </c>
      <c r="O8724" s="167" t="s">
        <v>133</v>
      </c>
      <c r="P8724" s="260" t="e">
        <f t="shared" si="414"/>
        <v>#NUM!</v>
      </c>
      <c r="S8724" s="272"/>
    </row>
    <row r="8725" spans="1:19">
      <c r="A8725" s="161" t="s">
        <v>9957</v>
      </c>
      <c r="C8725" s="161" t="s">
        <v>133</v>
      </c>
      <c r="F8725" s="163" t="s">
        <v>133</v>
      </c>
      <c r="G8725" s="266" t="s">
        <v>133</v>
      </c>
      <c r="H8725" s="163" t="s">
        <v>133</v>
      </c>
      <c r="I8725" s="163" t="s">
        <v>133</v>
      </c>
      <c r="J8725" s="163" t="s">
        <v>133</v>
      </c>
      <c r="K8725" s="164">
        <f t="shared" si="415"/>
        <v>0</v>
      </c>
      <c r="L8725" s="165">
        <f t="shared" si="416"/>
        <v>0</v>
      </c>
      <c r="M8725" s="172">
        <v>127</v>
      </c>
      <c r="N8725" s="172">
        <v>64</v>
      </c>
      <c r="O8725" s="167" t="s">
        <v>133</v>
      </c>
      <c r="P8725" s="260" t="e">
        <f t="shared" si="414"/>
        <v>#NUM!</v>
      </c>
      <c r="S8725" s="272"/>
    </row>
    <row r="8726" spans="1:19">
      <c r="A8726" s="161" t="s">
        <v>9958</v>
      </c>
      <c r="C8726" s="161" t="s">
        <v>133</v>
      </c>
      <c r="F8726" s="163" t="s">
        <v>133</v>
      </c>
      <c r="G8726" s="266" t="s">
        <v>133</v>
      </c>
      <c r="H8726" s="163" t="s">
        <v>133</v>
      </c>
      <c r="I8726" s="163" t="s">
        <v>133</v>
      </c>
      <c r="J8726" s="163" t="s">
        <v>133</v>
      </c>
      <c r="K8726" s="164">
        <f t="shared" si="415"/>
        <v>0</v>
      </c>
      <c r="L8726" s="165">
        <f t="shared" si="416"/>
        <v>0</v>
      </c>
      <c r="M8726" s="172">
        <v>127</v>
      </c>
      <c r="N8726" s="172">
        <v>64</v>
      </c>
      <c r="O8726" s="167" t="s">
        <v>133</v>
      </c>
      <c r="P8726" s="260" t="e">
        <f t="shared" si="414"/>
        <v>#NUM!</v>
      </c>
      <c r="S8726" s="272"/>
    </row>
    <row r="8727" spans="1:19">
      <c r="A8727" s="161" t="s">
        <v>9959</v>
      </c>
      <c r="C8727" s="161" t="s">
        <v>133</v>
      </c>
      <c r="F8727" s="163" t="s">
        <v>133</v>
      </c>
      <c r="G8727" s="266" t="s">
        <v>133</v>
      </c>
      <c r="H8727" s="163" t="s">
        <v>133</v>
      </c>
      <c r="I8727" s="163" t="s">
        <v>133</v>
      </c>
      <c r="J8727" s="163" t="s">
        <v>133</v>
      </c>
      <c r="K8727" s="164">
        <f t="shared" si="415"/>
        <v>0</v>
      </c>
      <c r="L8727" s="165">
        <f t="shared" si="416"/>
        <v>0</v>
      </c>
      <c r="M8727" s="172">
        <v>127</v>
      </c>
      <c r="N8727" s="172">
        <v>64</v>
      </c>
      <c r="O8727" s="167" t="s">
        <v>133</v>
      </c>
      <c r="P8727" s="260" t="e">
        <f t="shared" si="414"/>
        <v>#NUM!</v>
      </c>
      <c r="S8727" s="272"/>
    </row>
    <row r="8728" spans="1:19">
      <c r="A8728" s="161" t="s">
        <v>9960</v>
      </c>
      <c r="C8728" s="161" t="s">
        <v>133</v>
      </c>
      <c r="F8728" s="163" t="s">
        <v>133</v>
      </c>
      <c r="G8728" s="266" t="s">
        <v>133</v>
      </c>
      <c r="H8728" s="163" t="s">
        <v>133</v>
      </c>
      <c r="I8728" s="163" t="s">
        <v>133</v>
      </c>
      <c r="J8728" s="163" t="s">
        <v>133</v>
      </c>
      <c r="K8728" s="164">
        <f t="shared" si="415"/>
        <v>0</v>
      </c>
      <c r="L8728" s="165">
        <f t="shared" si="416"/>
        <v>0</v>
      </c>
      <c r="M8728" s="172">
        <v>127</v>
      </c>
      <c r="N8728" s="172">
        <v>64</v>
      </c>
      <c r="O8728" s="167" t="s">
        <v>133</v>
      </c>
      <c r="P8728" s="260" t="e">
        <f t="shared" si="414"/>
        <v>#NUM!</v>
      </c>
      <c r="S8728" s="272"/>
    </row>
    <row r="8729" spans="1:19">
      <c r="A8729" s="161" t="s">
        <v>9961</v>
      </c>
      <c r="C8729" s="161" t="s">
        <v>133</v>
      </c>
      <c r="F8729" s="163" t="s">
        <v>133</v>
      </c>
      <c r="G8729" s="266" t="s">
        <v>133</v>
      </c>
      <c r="H8729" s="163" t="s">
        <v>133</v>
      </c>
      <c r="I8729" s="163" t="s">
        <v>133</v>
      </c>
      <c r="J8729" s="163" t="s">
        <v>133</v>
      </c>
      <c r="K8729" s="164">
        <f t="shared" si="415"/>
        <v>0</v>
      </c>
      <c r="L8729" s="165">
        <f t="shared" si="416"/>
        <v>0</v>
      </c>
      <c r="M8729" s="172">
        <v>127</v>
      </c>
      <c r="N8729" s="172">
        <v>64</v>
      </c>
      <c r="O8729" s="167" t="s">
        <v>133</v>
      </c>
      <c r="P8729" s="260" t="e">
        <f t="shared" si="414"/>
        <v>#NUM!</v>
      </c>
      <c r="S8729" s="272"/>
    </row>
    <row r="8730" spans="1:19">
      <c r="A8730" s="161" t="s">
        <v>9962</v>
      </c>
      <c r="C8730" s="161" t="s">
        <v>133</v>
      </c>
      <c r="F8730" s="163" t="s">
        <v>133</v>
      </c>
      <c r="G8730" s="266" t="s">
        <v>133</v>
      </c>
      <c r="H8730" s="163" t="s">
        <v>133</v>
      </c>
      <c r="I8730" s="163" t="s">
        <v>133</v>
      </c>
      <c r="J8730" s="163" t="s">
        <v>133</v>
      </c>
      <c r="K8730" s="164">
        <f t="shared" si="415"/>
        <v>0</v>
      </c>
      <c r="L8730" s="165">
        <f t="shared" si="416"/>
        <v>0</v>
      </c>
      <c r="M8730" s="172">
        <v>127</v>
      </c>
      <c r="N8730" s="172">
        <v>64</v>
      </c>
      <c r="O8730" s="167" t="s">
        <v>133</v>
      </c>
      <c r="P8730" s="260" t="e">
        <f t="shared" si="414"/>
        <v>#NUM!</v>
      </c>
      <c r="S8730" s="272"/>
    </row>
    <row r="8731" spans="1:19">
      <c r="A8731" s="161" t="s">
        <v>9963</v>
      </c>
      <c r="C8731" s="161" t="s">
        <v>133</v>
      </c>
      <c r="F8731" s="163" t="s">
        <v>133</v>
      </c>
      <c r="G8731" s="266" t="s">
        <v>133</v>
      </c>
      <c r="H8731" s="163" t="s">
        <v>133</v>
      </c>
      <c r="I8731" s="163" t="s">
        <v>133</v>
      </c>
      <c r="J8731" s="163" t="s">
        <v>133</v>
      </c>
      <c r="K8731" s="164">
        <f t="shared" si="415"/>
        <v>0</v>
      </c>
      <c r="L8731" s="165">
        <f t="shared" si="416"/>
        <v>0</v>
      </c>
      <c r="M8731" s="172">
        <v>127</v>
      </c>
      <c r="N8731" s="172">
        <v>64</v>
      </c>
      <c r="O8731" s="167" t="s">
        <v>133</v>
      </c>
      <c r="P8731" s="260" t="e">
        <f t="shared" si="414"/>
        <v>#NUM!</v>
      </c>
      <c r="S8731" s="272"/>
    </row>
    <row r="8732" spans="1:19">
      <c r="A8732" s="161" t="s">
        <v>9964</v>
      </c>
      <c r="C8732" s="161" t="s">
        <v>133</v>
      </c>
      <c r="F8732" s="163" t="s">
        <v>133</v>
      </c>
      <c r="G8732" s="266" t="s">
        <v>133</v>
      </c>
      <c r="H8732" s="163" t="s">
        <v>133</v>
      </c>
      <c r="I8732" s="163" t="s">
        <v>133</v>
      </c>
      <c r="J8732" s="163" t="s">
        <v>133</v>
      </c>
      <c r="K8732" s="164">
        <f t="shared" si="415"/>
        <v>0</v>
      </c>
      <c r="L8732" s="165">
        <f t="shared" si="416"/>
        <v>0</v>
      </c>
      <c r="M8732" s="172">
        <v>127</v>
      </c>
      <c r="N8732" s="172">
        <v>64</v>
      </c>
      <c r="O8732" s="167" t="s">
        <v>133</v>
      </c>
      <c r="P8732" s="260" t="e">
        <f t="shared" si="414"/>
        <v>#NUM!</v>
      </c>
      <c r="S8732" s="272"/>
    </row>
    <row r="8733" spans="1:19">
      <c r="A8733" s="161" t="s">
        <v>9965</v>
      </c>
      <c r="C8733" s="161" t="s">
        <v>133</v>
      </c>
      <c r="F8733" s="163" t="s">
        <v>133</v>
      </c>
      <c r="G8733" s="266" t="s">
        <v>133</v>
      </c>
      <c r="H8733" s="163" t="s">
        <v>133</v>
      </c>
      <c r="I8733" s="163" t="s">
        <v>133</v>
      </c>
      <c r="J8733" s="163" t="s">
        <v>133</v>
      </c>
      <c r="K8733" s="164">
        <f t="shared" si="415"/>
        <v>0</v>
      </c>
      <c r="L8733" s="165">
        <f t="shared" si="416"/>
        <v>0</v>
      </c>
      <c r="M8733" s="172">
        <v>127</v>
      </c>
      <c r="N8733" s="172">
        <v>64</v>
      </c>
      <c r="O8733" s="167" t="s">
        <v>133</v>
      </c>
      <c r="P8733" s="260" t="e">
        <f t="shared" si="414"/>
        <v>#NUM!</v>
      </c>
      <c r="S8733" s="272"/>
    </row>
    <row r="8734" spans="1:19">
      <c r="A8734" s="161" t="s">
        <v>9966</v>
      </c>
      <c r="C8734" s="161" t="s">
        <v>133</v>
      </c>
      <c r="F8734" s="163" t="s">
        <v>133</v>
      </c>
      <c r="G8734" s="266" t="s">
        <v>133</v>
      </c>
      <c r="H8734" s="163" t="s">
        <v>133</v>
      </c>
      <c r="I8734" s="163" t="s">
        <v>133</v>
      </c>
      <c r="J8734" s="163" t="s">
        <v>133</v>
      </c>
      <c r="K8734" s="164">
        <f t="shared" si="415"/>
        <v>0</v>
      </c>
      <c r="L8734" s="165">
        <f t="shared" si="416"/>
        <v>0</v>
      </c>
      <c r="M8734" s="172">
        <v>127</v>
      </c>
      <c r="N8734" s="172">
        <v>64</v>
      </c>
      <c r="O8734" s="167" t="s">
        <v>133</v>
      </c>
      <c r="P8734" s="260" t="e">
        <f t="shared" si="414"/>
        <v>#NUM!</v>
      </c>
      <c r="S8734" s="272"/>
    </row>
    <row r="8735" spans="1:19">
      <c r="A8735" s="161" t="s">
        <v>9967</v>
      </c>
      <c r="C8735" s="161" t="s">
        <v>133</v>
      </c>
      <c r="F8735" s="163" t="s">
        <v>133</v>
      </c>
      <c r="G8735" s="266" t="s">
        <v>133</v>
      </c>
      <c r="H8735" s="163" t="s">
        <v>133</v>
      </c>
      <c r="I8735" s="163" t="s">
        <v>133</v>
      </c>
      <c r="J8735" s="163" t="s">
        <v>133</v>
      </c>
      <c r="K8735" s="164">
        <f t="shared" si="415"/>
        <v>0</v>
      </c>
      <c r="L8735" s="165">
        <f t="shared" si="416"/>
        <v>0</v>
      </c>
      <c r="M8735" s="172">
        <v>127</v>
      </c>
      <c r="N8735" s="172">
        <v>64</v>
      </c>
      <c r="O8735" s="167" t="s">
        <v>133</v>
      </c>
      <c r="P8735" s="260" t="e">
        <f t="shared" si="414"/>
        <v>#NUM!</v>
      </c>
      <c r="S8735" s="272"/>
    </row>
    <row r="8736" spans="1:19">
      <c r="A8736" s="161" t="s">
        <v>9968</v>
      </c>
      <c r="C8736" s="161" t="s">
        <v>133</v>
      </c>
      <c r="F8736" s="163" t="s">
        <v>133</v>
      </c>
      <c r="G8736" s="266" t="s">
        <v>133</v>
      </c>
      <c r="H8736" s="163" t="s">
        <v>133</v>
      </c>
      <c r="I8736" s="163" t="s">
        <v>133</v>
      </c>
      <c r="J8736" s="163" t="s">
        <v>133</v>
      </c>
      <c r="K8736" s="164">
        <f t="shared" si="415"/>
        <v>0</v>
      </c>
      <c r="L8736" s="165">
        <f t="shared" si="416"/>
        <v>0</v>
      </c>
      <c r="M8736" s="172">
        <v>127</v>
      </c>
      <c r="N8736" s="172">
        <v>64</v>
      </c>
      <c r="O8736" s="167" t="s">
        <v>133</v>
      </c>
      <c r="P8736" s="260" t="e">
        <f t="shared" si="414"/>
        <v>#NUM!</v>
      </c>
      <c r="S8736" s="272"/>
    </row>
    <row r="8737" spans="1:19">
      <c r="A8737" s="161" t="s">
        <v>9969</v>
      </c>
      <c r="C8737" s="161" t="s">
        <v>133</v>
      </c>
      <c r="F8737" s="163" t="s">
        <v>133</v>
      </c>
      <c r="G8737" s="266" t="s">
        <v>133</v>
      </c>
      <c r="H8737" s="163" t="s">
        <v>133</v>
      </c>
      <c r="I8737" s="163" t="s">
        <v>133</v>
      </c>
      <c r="J8737" s="163" t="s">
        <v>133</v>
      </c>
      <c r="K8737" s="164">
        <f t="shared" si="415"/>
        <v>0</v>
      </c>
      <c r="L8737" s="165">
        <f t="shared" si="416"/>
        <v>0</v>
      </c>
      <c r="M8737" s="172">
        <v>127</v>
      </c>
      <c r="N8737" s="172">
        <v>64</v>
      </c>
      <c r="O8737" s="167" t="s">
        <v>133</v>
      </c>
      <c r="P8737" s="260" t="e">
        <f t="shared" si="414"/>
        <v>#NUM!</v>
      </c>
      <c r="S8737" s="272"/>
    </row>
    <row r="8738" spans="1:19">
      <c r="A8738" s="161" t="s">
        <v>9970</v>
      </c>
      <c r="C8738" s="161" t="s">
        <v>133</v>
      </c>
      <c r="F8738" s="163" t="s">
        <v>133</v>
      </c>
      <c r="G8738" s="266" t="s">
        <v>133</v>
      </c>
      <c r="H8738" s="163" t="s">
        <v>133</v>
      </c>
      <c r="I8738" s="163" t="s">
        <v>133</v>
      </c>
      <c r="J8738" s="163" t="s">
        <v>133</v>
      </c>
      <c r="K8738" s="164">
        <f t="shared" si="415"/>
        <v>0</v>
      </c>
      <c r="L8738" s="165">
        <f t="shared" si="416"/>
        <v>0</v>
      </c>
      <c r="M8738" s="172">
        <v>127</v>
      </c>
      <c r="N8738" s="172">
        <v>64</v>
      </c>
      <c r="O8738" s="167" t="s">
        <v>133</v>
      </c>
      <c r="P8738" s="260" t="e">
        <f t="shared" si="414"/>
        <v>#NUM!</v>
      </c>
      <c r="S8738" s="272"/>
    </row>
    <row r="8739" spans="1:19">
      <c r="A8739" s="161" t="s">
        <v>9971</v>
      </c>
      <c r="C8739" s="161" t="s">
        <v>133</v>
      </c>
      <c r="F8739" s="163" t="s">
        <v>133</v>
      </c>
      <c r="G8739" s="266" t="s">
        <v>133</v>
      </c>
      <c r="H8739" s="163" t="s">
        <v>133</v>
      </c>
      <c r="I8739" s="163" t="s">
        <v>133</v>
      </c>
      <c r="J8739" s="163" t="s">
        <v>133</v>
      </c>
      <c r="K8739" s="164">
        <f t="shared" si="415"/>
        <v>0</v>
      </c>
      <c r="L8739" s="165">
        <f t="shared" si="416"/>
        <v>0</v>
      </c>
      <c r="M8739" s="172">
        <v>127</v>
      </c>
      <c r="N8739" s="172">
        <v>64</v>
      </c>
      <c r="O8739" s="167" t="s">
        <v>133</v>
      </c>
      <c r="P8739" s="260" t="e">
        <f t="shared" si="414"/>
        <v>#NUM!</v>
      </c>
      <c r="S8739" s="272"/>
    </row>
    <row r="8740" spans="1:19">
      <c r="A8740" s="161" t="s">
        <v>9972</v>
      </c>
      <c r="C8740" s="161" t="s">
        <v>133</v>
      </c>
      <c r="F8740" s="163" t="s">
        <v>133</v>
      </c>
      <c r="G8740" s="266" t="s">
        <v>133</v>
      </c>
      <c r="H8740" s="163" t="s">
        <v>133</v>
      </c>
      <c r="I8740" s="163" t="s">
        <v>133</v>
      </c>
      <c r="J8740" s="163" t="s">
        <v>133</v>
      </c>
      <c r="K8740" s="164">
        <f t="shared" si="415"/>
        <v>0</v>
      </c>
      <c r="L8740" s="165">
        <f t="shared" si="416"/>
        <v>0</v>
      </c>
      <c r="M8740" s="172">
        <v>127</v>
      </c>
      <c r="N8740" s="172">
        <v>64</v>
      </c>
      <c r="O8740" s="167" t="s">
        <v>133</v>
      </c>
      <c r="P8740" s="260" t="e">
        <f t="shared" si="414"/>
        <v>#NUM!</v>
      </c>
      <c r="S8740" s="272"/>
    </row>
    <row r="8741" spans="1:19">
      <c r="A8741" s="161" t="s">
        <v>9973</v>
      </c>
      <c r="C8741" s="161" t="s">
        <v>133</v>
      </c>
      <c r="F8741" s="163" t="s">
        <v>133</v>
      </c>
      <c r="G8741" s="266" t="s">
        <v>133</v>
      </c>
      <c r="H8741" s="163" t="s">
        <v>133</v>
      </c>
      <c r="I8741" s="163" t="s">
        <v>133</v>
      </c>
      <c r="J8741" s="163" t="s">
        <v>133</v>
      </c>
      <c r="K8741" s="164">
        <f t="shared" si="415"/>
        <v>0</v>
      </c>
      <c r="L8741" s="165">
        <f t="shared" si="416"/>
        <v>0</v>
      </c>
      <c r="M8741" s="172">
        <v>127</v>
      </c>
      <c r="N8741" s="172">
        <v>64</v>
      </c>
      <c r="O8741" s="167" t="s">
        <v>133</v>
      </c>
      <c r="P8741" s="260" t="e">
        <f t="shared" si="414"/>
        <v>#NUM!</v>
      </c>
      <c r="S8741" s="272"/>
    </row>
    <row r="8742" spans="1:19">
      <c r="A8742" s="161" t="s">
        <v>9974</v>
      </c>
      <c r="C8742" s="161" t="s">
        <v>133</v>
      </c>
      <c r="F8742" s="163" t="s">
        <v>133</v>
      </c>
      <c r="G8742" s="266" t="s">
        <v>133</v>
      </c>
      <c r="H8742" s="163" t="s">
        <v>133</v>
      </c>
      <c r="I8742" s="163" t="s">
        <v>133</v>
      </c>
      <c r="J8742" s="163" t="s">
        <v>133</v>
      </c>
      <c r="K8742" s="164">
        <f t="shared" si="415"/>
        <v>0</v>
      </c>
      <c r="L8742" s="165">
        <f t="shared" si="416"/>
        <v>0</v>
      </c>
      <c r="M8742" s="172">
        <v>127</v>
      </c>
      <c r="N8742" s="172">
        <v>64</v>
      </c>
      <c r="O8742" s="167" t="s">
        <v>133</v>
      </c>
      <c r="P8742" s="260" t="e">
        <f t="shared" si="414"/>
        <v>#NUM!</v>
      </c>
      <c r="S8742" s="272"/>
    </row>
    <row r="8743" spans="1:19">
      <c r="A8743" s="161" t="s">
        <v>9975</v>
      </c>
      <c r="C8743" s="161" t="s">
        <v>133</v>
      </c>
      <c r="F8743" s="163" t="s">
        <v>133</v>
      </c>
      <c r="G8743" s="266" t="s">
        <v>133</v>
      </c>
      <c r="H8743" s="163" t="s">
        <v>133</v>
      </c>
      <c r="I8743" s="163" t="s">
        <v>133</v>
      </c>
      <c r="J8743" s="163" t="s">
        <v>133</v>
      </c>
      <c r="K8743" s="164">
        <f t="shared" si="415"/>
        <v>0</v>
      </c>
      <c r="L8743" s="165">
        <f t="shared" si="416"/>
        <v>0</v>
      </c>
      <c r="M8743" s="172">
        <v>127</v>
      </c>
      <c r="N8743" s="172">
        <v>64</v>
      </c>
      <c r="O8743" s="167" t="s">
        <v>133</v>
      </c>
      <c r="P8743" s="260" t="e">
        <f t="shared" si="414"/>
        <v>#NUM!</v>
      </c>
      <c r="S8743" s="272"/>
    </row>
    <row r="8744" spans="1:19">
      <c r="A8744" s="161" t="s">
        <v>9976</v>
      </c>
      <c r="C8744" s="161" t="s">
        <v>133</v>
      </c>
      <c r="F8744" s="163" t="s">
        <v>133</v>
      </c>
      <c r="G8744" s="266" t="s">
        <v>133</v>
      </c>
      <c r="H8744" s="163" t="s">
        <v>133</v>
      </c>
      <c r="I8744" s="163" t="s">
        <v>133</v>
      </c>
      <c r="J8744" s="163" t="s">
        <v>133</v>
      </c>
      <c r="K8744" s="164">
        <f t="shared" si="415"/>
        <v>0</v>
      </c>
      <c r="L8744" s="165">
        <f t="shared" si="416"/>
        <v>0</v>
      </c>
      <c r="M8744" s="172">
        <v>127</v>
      </c>
      <c r="N8744" s="172">
        <v>64</v>
      </c>
      <c r="O8744" s="167" t="s">
        <v>133</v>
      </c>
      <c r="P8744" s="260" t="e">
        <f t="shared" si="414"/>
        <v>#NUM!</v>
      </c>
      <c r="S8744" s="272"/>
    </row>
    <row r="8745" spans="1:19">
      <c r="A8745" s="161" t="s">
        <v>9977</v>
      </c>
      <c r="C8745" s="161" t="s">
        <v>133</v>
      </c>
      <c r="F8745" s="163" t="s">
        <v>133</v>
      </c>
      <c r="G8745" s="266" t="s">
        <v>133</v>
      </c>
      <c r="H8745" s="163" t="s">
        <v>133</v>
      </c>
      <c r="I8745" s="163" t="s">
        <v>133</v>
      </c>
      <c r="J8745" s="163" t="s">
        <v>133</v>
      </c>
      <c r="K8745" s="164">
        <f t="shared" si="415"/>
        <v>0</v>
      </c>
      <c r="L8745" s="165">
        <f t="shared" si="416"/>
        <v>0</v>
      </c>
      <c r="M8745" s="172">
        <v>127</v>
      </c>
      <c r="N8745" s="172">
        <v>64</v>
      </c>
      <c r="O8745" s="167" t="s">
        <v>133</v>
      </c>
      <c r="P8745" s="260" t="e">
        <f t="shared" si="414"/>
        <v>#NUM!</v>
      </c>
      <c r="S8745" s="272"/>
    </row>
    <row r="8746" spans="1:19">
      <c r="A8746" s="161" t="s">
        <v>9978</v>
      </c>
      <c r="C8746" s="161" t="s">
        <v>133</v>
      </c>
      <c r="F8746" s="163" t="s">
        <v>133</v>
      </c>
      <c r="G8746" s="266" t="s">
        <v>133</v>
      </c>
      <c r="H8746" s="163" t="s">
        <v>133</v>
      </c>
      <c r="I8746" s="163" t="s">
        <v>133</v>
      </c>
      <c r="J8746" s="163" t="s">
        <v>133</v>
      </c>
      <c r="K8746" s="164">
        <f t="shared" si="415"/>
        <v>0</v>
      </c>
      <c r="L8746" s="165">
        <f t="shared" si="416"/>
        <v>0</v>
      </c>
      <c r="M8746" s="172">
        <v>127</v>
      </c>
      <c r="N8746" s="172">
        <v>64</v>
      </c>
      <c r="O8746" s="167" t="s">
        <v>133</v>
      </c>
      <c r="P8746" s="260" t="e">
        <f t="shared" si="414"/>
        <v>#NUM!</v>
      </c>
      <c r="S8746" s="272"/>
    </row>
    <row r="8747" spans="1:19">
      <c r="A8747" s="161" t="s">
        <v>9979</v>
      </c>
      <c r="C8747" s="161" t="s">
        <v>133</v>
      </c>
      <c r="F8747" s="163" t="s">
        <v>133</v>
      </c>
      <c r="G8747" s="266" t="s">
        <v>133</v>
      </c>
      <c r="H8747" s="163" t="s">
        <v>133</v>
      </c>
      <c r="I8747" s="163" t="s">
        <v>133</v>
      </c>
      <c r="J8747" s="163" t="s">
        <v>133</v>
      </c>
      <c r="K8747" s="164">
        <f t="shared" si="415"/>
        <v>0</v>
      </c>
      <c r="L8747" s="165">
        <f t="shared" si="416"/>
        <v>0</v>
      </c>
      <c r="M8747" s="172">
        <v>127</v>
      </c>
      <c r="N8747" s="172">
        <v>64</v>
      </c>
      <c r="O8747" s="167" t="s">
        <v>133</v>
      </c>
      <c r="P8747" s="260" t="e">
        <f t="shared" si="414"/>
        <v>#NUM!</v>
      </c>
      <c r="S8747" s="272"/>
    </row>
    <row r="8748" spans="1:19">
      <c r="A8748" s="161" t="s">
        <v>9980</v>
      </c>
      <c r="C8748" s="161" t="s">
        <v>133</v>
      </c>
      <c r="F8748" s="163" t="s">
        <v>133</v>
      </c>
      <c r="G8748" s="266" t="s">
        <v>133</v>
      </c>
      <c r="H8748" s="163" t="s">
        <v>133</v>
      </c>
      <c r="I8748" s="163" t="s">
        <v>133</v>
      </c>
      <c r="J8748" s="163" t="s">
        <v>133</v>
      </c>
      <c r="K8748" s="164">
        <f t="shared" si="415"/>
        <v>0</v>
      </c>
      <c r="L8748" s="165">
        <f t="shared" si="416"/>
        <v>0</v>
      </c>
      <c r="M8748" s="172">
        <v>127</v>
      </c>
      <c r="N8748" s="172">
        <v>64</v>
      </c>
      <c r="O8748" s="167" t="s">
        <v>133</v>
      </c>
      <c r="P8748" s="260" t="e">
        <f t="shared" si="414"/>
        <v>#NUM!</v>
      </c>
      <c r="S8748" s="272"/>
    </row>
    <row r="8749" spans="1:19">
      <c r="A8749" s="161" t="s">
        <v>9981</v>
      </c>
      <c r="C8749" s="161" t="s">
        <v>133</v>
      </c>
      <c r="F8749" s="163" t="s">
        <v>133</v>
      </c>
      <c r="G8749" s="266" t="s">
        <v>133</v>
      </c>
      <c r="H8749" s="163" t="s">
        <v>133</v>
      </c>
      <c r="I8749" s="163" t="s">
        <v>133</v>
      </c>
      <c r="J8749" s="163" t="s">
        <v>133</v>
      </c>
      <c r="K8749" s="164">
        <f t="shared" si="415"/>
        <v>0</v>
      </c>
      <c r="L8749" s="165">
        <f t="shared" si="416"/>
        <v>0</v>
      </c>
      <c r="M8749" s="172">
        <v>127</v>
      </c>
      <c r="N8749" s="172">
        <v>64</v>
      </c>
      <c r="O8749" s="167" t="s">
        <v>133</v>
      </c>
      <c r="P8749" s="260" t="e">
        <f t="shared" si="414"/>
        <v>#NUM!</v>
      </c>
      <c r="S8749" s="272"/>
    </row>
    <row r="8750" spans="1:19">
      <c r="A8750" s="161" t="s">
        <v>9982</v>
      </c>
      <c r="C8750" s="161" t="s">
        <v>133</v>
      </c>
      <c r="F8750" s="163" t="s">
        <v>133</v>
      </c>
      <c r="G8750" s="266" t="s">
        <v>133</v>
      </c>
      <c r="H8750" s="163" t="s">
        <v>133</v>
      </c>
      <c r="I8750" s="163" t="s">
        <v>133</v>
      </c>
      <c r="J8750" s="163" t="s">
        <v>133</v>
      </c>
      <c r="K8750" s="164">
        <f t="shared" si="415"/>
        <v>0</v>
      </c>
      <c r="L8750" s="165">
        <f t="shared" si="416"/>
        <v>0</v>
      </c>
      <c r="M8750" s="172">
        <v>127</v>
      </c>
      <c r="N8750" s="172">
        <v>64</v>
      </c>
      <c r="O8750" s="167" t="s">
        <v>133</v>
      </c>
      <c r="P8750" s="260" t="e">
        <f t="shared" si="414"/>
        <v>#NUM!</v>
      </c>
      <c r="S8750" s="272"/>
    </row>
    <row r="8751" spans="1:19">
      <c r="A8751" s="161" t="s">
        <v>9983</v>
      </c>
      <c r="C8751" s="161" t="s">
        <v>133</v>
      </c>
      <c r="F8751" s="163" t="s">
        <v>133</v>
      </c>
      <c r="G8751" s="266" t="s">
        <v>133</v>
      </c>
      <c r="H8751" s="163" t="s">
        <v>133</v>
      </c>
      <c r="I8751" s="163" t="s">
        <v>133</v>
      </c>
      <c r="J8751" s="163" t="s">
        <v>133</v>
      </c>
      <c r="K8751" s="164">
        <f t="shared" si="415"/>
        <v>0</v>
      </c>
      <c r="L8751" s="165">
        <f t="shared" si="416"/>
        <v>0</v>
      </c>
      <c r="M8751" s="172">
        <v>127</v>
      </c>
      <c r="N8751" s="172">
        <v>64</v>
      </c>
      <c r="O8751" s="167" t="s">
        <v>133</v>
      </c>
      <c r="P8751" s="260" t="e">
        <f t="shared" si="414"/>
        <v>#NUM!</v>
      </c>
      <c r="S8751" s="272"/>
    </row>
    <row r="8752" spans="1:19">
      <c r="A8752" s="161" t="s">
        <v>9984</v>
      </c>
      <c r="C8752" s="161" t="s">
        <v>133</v>
      </c>
      <c r="F8752" s="163" t="s">
        <v>133</v>
      </c>
      <c r="G8752" s="266" t="s">
        <v>133</v>
      </c>
      <c r="H8752" s="163" t="s">
        <v>133</v>
      </c>
      <c r="I8752" s="163" t="s">
        <v>133</v>
      </c>
      <c r="J8752" s="163" t="s">
        <v>133</v>
      </c>
      <c r="K8752" s="164">
        <f t="shared" si="415"/>
        <v>0</v>
      </c>
      <c r="L8752" s="165">
        <f t="shared" si="416"/>
        <v>0</v>
      </c>
      <c r="M8752" s="172">
        <v>127</v>
      </c>
      <c r="N8752" s="172">
        <v>64</v>
      </c>
      <c r="O8752" s="167" t="s">
        <v>133</v>
      </c>
      <c r="P8752" s="260" t="e">
        <f t="shared" si="414"/>
        <v>#NUM!</v>
      </c>
      <c r="S8752" s="272"/>
    </row>
    <row r="8753" spans="1:19">
      <c r="A8753" s="161" t="s">
        <v>9985</v>
      </c>
      <c r="C8753" s="161" t="s">
        <v>133</v>
      </c>
      <c r="F8753" s="163" t="s">
        <v>133</v>
      </c>
      <c r="G8753" s="266" t="s">
        <v>133</v>
      </c>
      <c r="H8753" s="163" t="s">
        <v>133</v>
      </c>
      <c r="I8753" s="163" t="s">
        <v>133</v>
      </c>
      <c r="J8753" s="163" t="s">
        <v>133</v>
      </c>
      <c r="K8753" s="164">
        <f t="shared" si="415"/>
        <v>0</v>
      </c>
      <c r="L8753" s="165">
        <f t="shared" si="416"/>
        <v>0</v>
      </c>
      <c r="M8753" s="172">
        <v>127</v>
      </c>
      <c r="N8753" s="172">
        <v>64</v>
      </c>
      <c r="O8753" s="167" t="s">
        <v>133</v>
      </c>
      <c r="P8753" s="260" t="e">
        <f t="shared" si="414"/>
        <v>#NUM!</v>
      </c>
      <c r="S8753" s="272"/>
    </row>
    <row r="8754" spans="1:19">
      <c r="A8754" s="161" t="s">
        <v>9986</v>
      </c>
      <c r="C8754" s="161" t="s">
        <v>133</v>
      </c>
      <c r="F8754" s="163" t="s">
        <v>133</v>
      </c>
      <c r="G8754" s="266" t="s">
        <v>133</v>
      </c>
      <c r="H8754" s="163" t="s">
        <v>133</v>
      </c>
      <c r="I8754" s="163" t="s">
        <v>133</v>
      </c>
      <c r="J8754" s="163" t="s">
        <v>133</v>
      </c>
      <c r="K8754" s="164">
        <f t="shared" si="415"/>
        <v>0</v>
      </c>
      <c r="L8754" s="165">
        <f t="shared" si="416"/>
        <v>0</v>
      </c>
      <c r="M8754" s="172">
        <v>127</v>
      </c>
      <c r="N8754" s="172">
        <v>64</v>
      </c>
      <c r="O8754" s="167" t="s">
        <v>133</v>
      </c>
      <c r="P8754" s="260" t="e">
        <f t="shared" si="414"/>
        <v>#NUM!</v>
      </c>
      <c r="S8754" s="272"/>
    </row>
    <row r="8755" spans="1:19">
      <c r="A8755" s="161" t="s">
        <v>9987</v>
      </c>
      <c r="C8755" s="161" t="s">
        <v>133</v>
      </c>
      <c r="F8755" s="163" t="s">
        <v>133</v>
      </c>
      <c r="G8755" s="266" t="s">
        <v>133</v>
      </c>
      <c r="H8755" s="163" t="s">
        <v>133</v>
      </c>
      <c r="I8755" s="163" t="s">
        <v>133</v>
      </c>
      <c r="J8755" s="163" t="s">
        <v>133</v>
      </c>
      <c r="K8755" s="164">
        <f t="shared" si="415"/>
        <v>0</v>
      </c>
      <c r="L8755" s="165">
        <f t="shared" si="416"/>
        <v>0</v>
      </c>
      <c r="M8755" s="172">
        <v>127</v>
      </c>
      <c r="N8755" s="172">
        <v>64</v>
      </c>
      <c r="O8755" s="167" t="s">
        <v>133</v>
      </c>
      <c r="P8755" s="260" t="e">
        <f t="shared" si="414"/>
        <v>#NUM!</v>
      </c>
      <c r="S8755" s="272"/>
    </row>
    <row r="8756" spans="1:19">
      <c r="A8756" s="161" t="s">
        <v>9988</v>
      </c>
      <c r="C8756" s="161" t="s">
        <v>133</v>
      </c>
      <c r="F8756" s="163" t="s">
        <v>133</v>
      </c>
      <c r="G8756" s="266" t="s">
        <v>133</v>
      </c>
      <c r="H8756" s="163" t="s">
        <v>133</v>
      </c>
      <c r="I8756" s="163" t="s">
        <v>133</v>
      </c>
      <c r="J8756" s="163" t="s">
        <v>133</v>
      </c>
      <c r="K8756" s="164">
        <f t="shared" si="415"/>
        <v>0</v>
      </c>
      <c r="L8756" s="165">
        <f t="shared" si="416"/>
        <v>0</v>
      </c>
      <c r="M8756" s="172">
        <v>127</v>
      </c>
      <c r="N8756" s="172">
        <v>64</v>
      </c>
      <c r="O8756" s="167" t="s">
        <v>133</v>
      </c>
      <c r="P8756" s="260" t="e">
        <f t="shared" si="414"/>
        <v>#NUM!</v>
      </c>
      <c r="S8756" s="272"/>
    </row>
    <row r="8757" spans="1:19">
      <c r="A8757" s="161" t="s">
        <v>9989</v>
      </c>
      <c r="C8757" s="161" t="s">
        <v>133</v>
      </c>
      <c r="F8757" s="163" t="s">
        <v>133</v>
      </c>
      <c r="G8757" s="266" t="s">
        <v>133</v>
      </c>
      <c r="H8757" s="163" t="s">
        <v>133</v>
      </c>
      <c r="I8757" s="163" t="s">
        <v>133</v>
      </c>
      <c r="J8757" s="163" t="s">
        <v>133</v>
      </c>
      <c r="K8757" s="164">
        <f t="shared" si="415"/>
        <v>0</v>
      </c>
      <c r="L8757" s="165">
        <f t="shared" si="416"/>
        <v>0</v>
      </c>
      <c r="M8757" s="172">
        <v>127</v>
      </c>
      <c r="N8757" s="172">
        <v>64</v>
      </c>
      <c r="O8757" s="167" t="s">
        <v>133</v>
      </c>
      <c r="P8757" s="260" t="e">
        <f t="shared" si="414"/>
        <v>#NUM!</v>
      </c>
      <c r="S8757" s="272"/>
    </row>
    <row r="8758" spans="1:19">
      <c r="A8758" s="161" t="s">
        <v>9990</v>
      </c>
      <c r="C8758" s="161" t="s">
        <v>133</v>
      </c>
      <c r="F8758" s="163" t="s">
        <v>133</v>
      </c>
      <c r="G8758" s="266" t="s">
        <v>133</v>
      </c>
      <c r="H8758" s="163" t="s">
        <v>133</v>
      </c>
      <c r="I8758" s="163" t="s">
        <v>133</v>
      </c>
      <c r="J8758" s="163" t="s">
        <v>133</v>
      </c>
      <c r="K8758" s="164">
        <f t="shared" si="415"/>
        <v>0</v>
      </c>
      <c r="L8758" s="165">
        <f t="shared" si="416"/>
        <v>0</v>
      </c>
      <c r="M8758" s="172">
        <v>127</v>
      </c>
      <c r="N8758" s="172">
        <v>64</v>
      </c>
      <c r="O8758" s="167" t="s">
        <v>133</v>
      </c>
      <c r="P8758" s="260" t="e">
        <f t="shared" si="414"/>
        <v>#NUM!</v>
      </c>
      <c r="S8758" s="272"/>
    </row>
    <row r="8759" spans="1:19">
      <c r="A8759" s="161" t="s">
        <v>9991</v>
      </c>
      <c r="C8759" s="161" t="s">
        <v>133</v>
      </c>
      <c r="F8759" s="163" t="s">
        <v>133</v>
      </c>
      <c r="G8759" s="266" t="s">
        <v>133</v>
      </c>
      <c r="H8759" s="163" t="s">
        <v>133</v>
      </c>
      <c r="I8759" s="163" t="s">
        <v>133</v>
      </c>
      <c r="J8759" s="163" t="s">
        <v>133</v>
      </c>
      <c r="K8759" s="164">
        <f t="shared" si="415"/>
        <v>0</v>
      </c>
      <c r="L8759" s="165">
        <f t="shared" si="416"/>
        <v>0</v>
      </c>
      <c r="M8759" s="172">
        <v>127</v>
      </c>
      <c r="N8759" s="172">
        <v>64</v>
      </c>
      <c r="O8759" s="167" t="s">
        <v>133</v>
      </c>
      <c r="P8759" s="260" t="e">
        <f t="shared" si="414"/>
        <v>#NUM!</v>
      </c>
      <c r="S8759" s="272"/>
    </row>
    <row r="8760" spans="1:19">
      <c r="A8760" s="161" t="s">
        <v>9992</v>
      </c>
      <c r="C8760" s="161" t="s">
        <v>133</v>
      </c>
      <c r="F8760" s="163" t="s">
        <v>133</v>
      </c>
      <c r="G8760" s="266" t="s">
        <v>133</v>
      </c>
      <c r="H8760" s="163" t="s">
        <v>133</v>
      </c>
      <c r="I8760" s="163" t="s">
        <v>133</v>
      </c>
      <c r="J8760" s="163" t="s">
        <v>133</v>
      </c>
      <c r="K8760" s="164">
        <f t="shared" si="415"/>
        <v>0</v>
      </c>
      <c r="L8760" s="165">
        <f t="shared" si="416"/>
        <v>0</v>
      </c>
      <c r="M8760" s="172">
        <v>127</v>
      </c>
      <c r="N8760" s="172">
        <v>64</v>
      </c>
      <c r="O8760" s="167" t="s">
        <v>133</v>
      </c>
      <c r="P8760" s="260" t="e">
        <f t="shared" si="414"/>
        <v>#NUM!</v>
      </c>
      <c r="S8760" s="272"/>
    </row>
    <row r="8761" spans="1:19">
      <c r="A8761" s="161" t="s">
        <v>9993</v>
      </c>
      <c r="C8761" s="161" t="s">
        <v>133</v>
      </c>
      <c r="F8761" s="163" t="s">
        <v>133</v>
      </c>
      <c r="G8761" s="266" t="s">
        <v>133</v>
      </c>
      <c r="H8761" s="163" t="s">
        <v>133</v>
      </c>
      <c r="I8761" s="163" t="s">
        <v>133</v>
      </c>
      <c r="J8761" s="163" t="s">
        <v>133</v>
      </c>
      <c r="K8761" s="164">
        <f t="shared" si="415"/>
        <v>0</v>
      </c>
      <c r="L8761" s="165">
        <f t="shared" si="416"/>
        <v>0</v>
      </c>
      <c r="M8761" s="172">
        <v>127</v>
      </c>
      <c r="N8761" s="172">
        <v>64</v>
      </c>
      <c r="O8761" s="167" t="s">
        <v>133</v>
      </c>
      <c r="P8761" s="260" t="e">
        <f t="shared" si="414"/>
        <v>#NUM!</v>
      </c>
      <c r="S8761" s="272"/>
    </row>
    <row r="8762" spans="1:19">
      <c r="A8762" s="161" t="s">
        <v>9994</v>
      </c>
      <c r="C8762" s="161" t="s">
        <v>133</v>
      </c>
      <c r="F8762" s="163" t="s">
        <v>133</v>
      </c>
      <c r="G8762" s="266" t="s">
        <v>133</v>
      </c>
      <c r="H8762" s="163" t="s">
        <v>133</v>
      </c>
      <c r="I8762" s="163" t="s">
        <v>133</v>
      </c>
      <c r="J8762" s="163" t="s">
        <v>133</v>
      </c>
      <c r="K8762" s="164">
        <f t="shared" si="415"/>
        <v>0</v>
      </c>
      <c r="L8762" s="165">
        <f t="shared" si="416"/>
        <v>0</v>
      </c>
      <c r="M8762" s="172">
        <v>127</v>
      </c>
      <c r="N8762" s="172">
        <v>64</v>
      </c>
      <c r="O8762" s="167" t="s">
        <v>133</v>
      </c>
      <c r="P8762" s="260" t="e">
        <f t="shared" si="414"/>
        <v>#NUM!</v>
      </c>
      <c r="S8762" s="272"/>
    </row>
    <row r="8763" spans="1:19">
      <c r="A8763" s="161" t="s">
        <v>9995</v>
      </c>
      <c r="C8763" s="161" t="s">
        <v>133</v>
      </c>
      <c r="F8763" s="163" t="s">
        <v>133</v>
      </c>
      <c r="G8763" s="266" t="s">
        <v>133</v>
      </c>
      <c r="H8763" s="163" t="s">
        <v>133</v>
      </c>
      <c r="I8763" s="163" t="s">
        <v>133</v>
      </c>
      <c r="J8763" s="163" t="s">
        <v>133</v>
      </c>
      <c r="K8763" s="164">
        <f t="shared" si="415"/>
        <v>0</v>
      </c>
      <c r="L8763" s="165">
        <f t="shared" si="416"/>
        <v>0</v>
      </c>
      <c r="M8763" s="172">
        <v>127</v>
      </c>
      <c r="N8763" s="172">
        <v>64</v>
      </c>
      <c r="O8763" s="167" t="s">
        <v>133</v>
      </c>
      <c r="P8763" s="260" t="e">
        <f t="shared" si="414"/>
        <v>#NUM!</v>
      </c>
      <c r="S8763" s="272"/>
    </row>
    <row r="8764" spans="1:19">
      <c r="A8764" s="161" t="s">
        <v>9996</v>
      </c>
      <c r="C8764" s="161" t="s">
        <v>133</v>
      </c>
      <c r="F8764" s="163" t="s">
        <v>133</v>
      </c>
      <c r="G8764" s="266" t="s">
        <v>133</v>
      </c>
      <c r="H8764" s="163" t="s">
        <v>133</v>
      </c>
      <c r="I8764" s="163" t="s">
        <v>133</v>
      </c>
      <c r="J8764" s="163" t="s">
        <v>133</v>
      </c>
      <c r="K8764" s="164">
        <f t="shared" si="415"/>
        <v>0</v>
      </c>
      <c r="L8764" s="165">
        <f t="shared" si="416"/>
        <v>0</v>
      </c>
      <c r="M8764" s="172">
        <v>127</v>
      </c>
      <c r="N8764" s="172">
        <v>64</v>
      </c>
      <c r="O8764" s="167" t="s">
        <v>133</v>
      </c>
      <c r="P8764" s="260" t="e">
        <f t="shared" si="414"/>
        <v>#NUM!</v>
      </c>
      <c r="S8764" s="272"/>
    </row>
    <row r="8765" spans="1:19">
      <c r="A8765" s="161" t="s">
        <v>9997</v>
      </c>
      <c r="C8765" s="161" t="s">
        <v>133</v>
      </c>
      <c r="F8765" s="163" t="s">
        <v>133</v>
      </c>
      <c r="G8765" s="266" t="s">
        <v>133</v>
      </c>
      <c r="H8765" s="163" t="s">
        <v>133</v>
      </c>
      <c r="I8765" s="163" t="s">
        <v>133</v>
      </c>
      <c r="J8765" s="163" t="s">
        <v>133</v>
      </c>
      <c r="K8765" s="164">
        <f t="shared" si="415"/>
        <v>0</v>
      </c>
      <c r="L8765" s="165">
        <f t="shared" si="416"/>
        <v>0</v>
      </c>
      <c r="M8765" s="172">
        <v>127</v>
      </c>
      <c r="N8765" s="172">
        <v>64</v>
      </c>
      <c r="O8765" s="167" t="s">
        <v>133</v>
      </c>
      <c r="P8765" s="260" t="e">
        <f t="shared" si="414"/>
        <v>#NUM!</v>
      </c>
      <c r="S8765" s="272"/>
    </row>
    <row r="8766" spans="1:19">
      <c r="A8766" s="161" t="s">
        <v>9998</v>
      </c>
      <c r="C8766" s="161" t="s">
        <v>133</v>
      </c>
      <c r="F8766" s="163" t="s">
        <v>133</v>
      </c>
      <c r="G8766" s="266" t="s">
        <v>133</v>
      </c>
      <c r="H8766" s="163" t="s">
        <v>133</v>
      </c>
      <c r="I8766" s="163" t="s">
        <v>133</v>
      </c>
      <c r="J8766" s="163" t="s">
        <v>133</v>
      </c>
      <c r="K8766" s="164">
        <f t="shared" si="415"/>
        <v>0</v>
      </c>
      <c r="L8766" s="165">
        <f t="shared" si="416"/>
        <v>0</v>
      </c>
      <c r="M8766" s="172">
        <v>127</v>
      </c>
      <c r="N8766" s="172">
        <v>64</v>
      </c>
      <c r="O8766" s="167" t="s">
        <v>133</v>
      </c>
      <c r="P8766" s="260" t="e">
        <f t="shared" si="414"/>
        <v>#NUM!</v>
      </c>
      <c r="S8766" s="272"/>
    </row>
    <row r="8767" spans="1:19">
      <c r="A8767" s="161" t="s">
        <v>9999</v>
      </c>
      <c r="C8767" s="161" t="s">
        <v>133</v>
      </c>
      <c r="F8767" s="163" t="s">
        <v>133</v>
      </c>
      <c r="G8767" s="266" t="s">
        <v>133</v>
      </c>
      <c r="H8767" s="163" t="s">
        <v>133</v>
      </c>
      <c r="I8767" s="163" t="s">
        <v>133</v>
      </c>
      <c r="J8767" s="163" t="s">
        <v>133</v>
      </c>
      <c r="K8767" s="164">
        <f t="shared" si="415"/>
        <v>0</v>
      </c>
      <c r="L8767" s="165">
        <f t="shared" si="416"/>
        <v>0</v>
      </c>
      <c r="M8767" s="172">
        <v>127</v>
      </c>
      <c r="N8767" s="172">
        <v>64</v>
      </c>
      <c r="O8767" s="167" t="s">
        <v>133</v>
      </c>
      <c r="P8767" s="260" t="e">
        <f t="shared" si="414"/>
        <v>#NUM!</v>
      </c>
      <c r="S8767" s="272"/>
    </row>
    <row r="8768" spans="1:19">
      <c r="A8768" s="161" t="s">
        <v>10000</v>
      </c>
      <c r="C8768" s="161" t="s">
        <v>133</v>
      </c>
      <c r="F8768" s="163" t="s">
        <v>133</v>
      </c>
      <c r="G8768" s="266" t="s">
        <v>133</v>
      </c>
      <c r="H8768" s="163" t="s">
        <v>133</v>
      </c>
      <c r="I8768" s="163" t="s">
        <v>133</v>
      </c>
      <c r="J8768" s="163" t="s">
        <v>133</v>
      </c>
      <c r="K8768" s="164">
        <f t="shared" si="415"/>
        <v>0</v>
      </c>
      <c r="L8768" s="165">
        <f t="shared" si="416"/>
        <v>0</v>
      </c>
      <c r="M8768" s="172">
        <v>127</v>
      </c>
      <c r="N8768" s="172">
        <v>64</v>
      </c>
      <c r="O8768" s="167" t="s">
        <v>133</v>
      </c>
      <c r="P8768" s="260" t="e">
        <f t="shared" si="414"/>
        <v>#NUM!</v>
      </c>
      <c r="S8768" s="272"/>
    </row>
    <row r="8769" spans="1:19">
      <c r="A8769" s="161" t="s">
        <v>10001</v>
      </c>
      <c r="C8769" s="161" t="s">
        <v>133</v>
      </c>
      <c r="F8769" s="163" t="s">
        <v>133</v>
      </c>
      <c r="G8769" s="266" t="s">
        <v>133</v>
      </c>
      <c r="H8769" s="163" t="s">
        <v>133</v>
      </c>
      <c r="I8769" s="163" t="s">
        <v>133</v>
      </c>
      <c r="J8769" s="163" t="s">
        <v>133</v>
      </c>
      <c r="K8769" s="164">
        <f t="shared" si="415"/>
        <v>0</v>
      </c>
      <c r="L8769" s="165">
        <f t="shared" si="416"/>
        <v>0</v>
      </c>
      <c r="M8769" s="172">
        <v>127</v>
      </c>
      <c r="N8769" s="172">
        <v>64</v>
      </c>
      <c r="O8769" s="167" t="s">
        <v>133</v>
      </c>
      <c r="P8769" s="260" t="e">
        <f t="shared" si="414"/>
        <v>#NUM!</v>
      </c>
      <c r="S8769" s="272"/>
    </row>
    <row r="8770" spans="1:19">
      <c r="A8770" s="161" t="s">
        <v>10002</v>
      </c>
      <c r="C8770" s="161" t="s">
        <v>133</v>
      </c>
      <c r="F8770" s="163" t="s">
        <v>133</v>
      </c>
      <c r="G8770" s="266" t="s">
        <v>133</v>
      </c>
      <c r="H8770" s="163" t="s">
        <v>133</v>
      </c>
      <c r="I8770" s="163" t="s">
        <v>133</v>
      </c>
      <c r="J8770" s="163" t="s">
        <v>133</v>
      </c>
      <c r="K8770" s="164">
        <f t="shared" si="415"/>
        <v>0</v>
      </c>
      <c r="L8770" s="165">
        <f t="shared" si="416"/>
        <v>0</v>
      </c>
      <c r="M8770" s="172">
        <v>127</v>
      </c>
      <c r="N8770" s="172">
        <v>64</v>
      </c>
      <c r="O8770" s="167" t="s">
        <v>133</v>
      </c>
      <c r="P8770" s="260" t="e">
        <f t="shared" si="414"/>
        <v>#NUM!</v>
      </c>
      <c r="S8770" s="272"/>
    </row>
    <row r="8771" spans="1:19">
      <c r="A8771" s="161" t="s">
        <v>10003</v>
      </c>
      <c r="C8771" s="161" t="s">
        <v>133</v>
      </c>
      <c r="F8771" s="163" t="s">
        <v>133</v>
      </c>
      <c r="G8771" s="266" t="s">
        <v>133</v>
      </c>
      <c r="H8771" s="163" t="s">
        <v>133</v>
      </c>
      <c r="I8771" s="163" t="s">
        <v>133</v>
      </c>
      <c r="J8771" s="163" t="s">
        <v>133</v>
      </c>
      <c r="K8771" s="164">
        <f t="shared" si="415"/>
        <v>0</v>
      </c>
      <c r="L8771" s="165">
        <f t="shared" si="416"/>
        <v>0</v>
      </c>
      <c r="M8771" s="172">
        <v>127</v>
      </c>
      <c r="N8771" s="172">
        <v>64</v>
      </c>
      <c r="O8771" s="167" t="s">
        <v>133</v>
      </c>
      <c r="P8771" s="260" t="e">
        <f t="shared" si="414"/>
        <v>#NUM!</v>
      </c>
      <c r="S8771" s="272"/>
    </row>
    <row r="8772" spans="1:19">
      <c r="A8772" s="161" t="s">
        <v>10004</v>
      </c>
      <c r="C8772" s="161" t="s">
        <v>133</v>
      </c>
      <c r="F8772" s="163" t="s">
        <v>133</v>
      </c>
      <c r="G8772" s="266" t="s">
        <v>133</v>
      </c>
      <c r="H8772" s="163" t="s">
        <v>133</v>
      </c>
      <c r="I8772" s="163" t="s">
        <v>133</v>
      </c>
      <c r="J8772" s="163" t="s">
        <v>133</v>
      </c>
      <c r="K8772" s="164">
        <f t="shared" si="415"/>
        <v>0</v>
      </c>
      <c r="L8772" s="165">
        <f t="shared" si="416"/>
        <v>0</v>
      </c>
      <c r="M8772" s="172">
        <v>127</v>
      </c>
      <c r="N8772" s="172">
        <v>64</v>
      </c>
      <c r="O8772" s="167" t="s">
        <v>133</v>
      </c>
      <c r="P8772" s="260" t="e">
        <f t="shared" si="414"/>
        <v>#NUM!</v>
      </c>
      <c r="S8772" s="272"/>
    </row>
    <row r="8773" spans="1:19">
      <c r="A8773" s="161" t="s">
        <v>10005</v>
      </c>
      <c r="C8773" s="161" t="s">
        <v>133</v>
      </c>
      <c r="F8773" s="163" t="s">
        <v>133</v>
      </c>
      <c r="G8773" s="266" t="s">
        <v>133</v>
      </c>
      <c r="H8773" s="163" t="s">
        <v>133</v>
      </c>
      <c r="I8773" s="163" t="s">
        <v>133</v>
      </c>
      <c r="J8773" s="163" t="s">
        <v>133</v>
      </c>
      <c r="K8773" s="164">
        <f t="shared" si="415"/>
        <v>0</v>
      </c>
      <c r="L8773" s="165">
        <f t="shared" si="416"/>
        <v>0</v>
      </c>
      <c r="M8773" s="172">
        <v>127</v>
      </c>
      <c r="N8773" s="172">
        <v>64</v>
      </c>
      <c r="O8773" s="167" t="s">
        <v>133</v>
      </c>
      <c r="P8773" s="260" t="e">
        <f t="shared" si="414"/>
        <v>#NUM!</v>
      </c>
      <c r="S8773" s="272"/>
    </row>
    <row r="8774" spans="1:19">
      <c r="A8774" s="161" t="s">
        <v>10006</v>
      </c>
      <c r="C8774" s="161" t="s">
        <v>133</v>
      </c>
      <c r="F8774" s="163" t="s">
        <v>133</v>
      </c>
      <c r="G8774" s="266" t="s">
        <v>133</v>
      </c>
      <c r="H8774" s="163" t="s">
        <v>133</v>
      </c>
      <c r="I8774" s="163" t="s">
        <v>133</v>
      </c>
      <c r="J8774" s="163" t="s">
        <v>133</v>
      </c>
      <c r="K8774" s="164">
        <f t="shared" si="415"/>
        <v>0</v>
      </c>
      <c r="L8774" s="165">
        <f t="shared" si="416"/>
        <v>0</v>
      </c>
      <c r="M8774" s="172">
        <v>127</v>
      </c>
      <c r="N8774" s="172">
        <v>64</v>
      </c>
      <c r="O8774" s="167" t="s">
        <v>133</v>
      </c>
      <c r="P8774" s="260" t="e">
        <f t="shared" si="414"/>
        <v>#NUM!</v>
      </c>
      <c r="S8774" s="272"/>
    </row>
    <row r="8775" spans="1:19">
      <c r="A8775" s="161" t="s">
        <v>10007</v>
      </c>
      <c r="C8775" s="161" t="s">
        <v>133</v>
      </c>
      <c r="F8775" s="163" t="s">
        <v>133</v>
      </c>
      <c r="G8775" s="266" t="s">
        <v>133</v>
      </c>
      <c r="H8775" s="163" t="s">
        <v>133</v>
      </c>
      <c r="I8775" s="163" t="s">
        <v>133</v>
      </c>
      <c r="J8775" s="163" t="s">
        <v>133</v>
      </c>
      <c r="K8775" s="164">
        <f t="shared" si="415"/>
        <v>0</v>
      </c>
      <c r="L8775" s="165">
        <f t="shared" si="416"/>
        <v>0</v>
      </c>
      <c r="M8775" s="172">
        <v>127</v>
      </c>
      <c r="N8775" s="172">
        <v>64</v>
      </c>
      <c r="O8775" s="167" t="s">
        <v>133</v>
      </c>
      <c r="P8775" s="260" t="e">
        <f t="shared" si="414"/>
        <v>#NUM!</v>
      </c>
      <c r="S8775" s="272"/>
    </row>
    <row r="8776" spans="1:19">
      <c r="A8776" s="161" t="s">
        <v>10008</v>
      </c>
      <c r="C8776" s="161" t="s">
        <v>133</v>
      </c>
      <c r="F8776" s="163" t="s">
        <v>133</v>
      </c>
      <c r="G8776" s="266" t="s">
        <v>133</v>
      </c>
      <c r="H8776" s="163" t="s">
        <v>133</v>
      </c>
      <c r="I8776" s="163" t="s">
        <v>133</v>
      </c>
      <c r="J8776" s="163" t="s">
        <v>133</v>
      </c>
      <c r="K8776" s="164">
        <f t="shared" si="415"/>
        <v>0</v>
      </c>
      <c r="L8776" s="165">
        <f t="shared" si="416"/>
        <v>0</v>
      </c>
      <c r="M8776" s="172">
        <v>127</v>
      </c>
      <c r="N8776" s="172">
        <v>64</v>
      </c>
      <c r="O8776" s="167" t="s">
        <v>133</v>
      </c>
      <c r="P8776" s="260" t="e">
        <f t="shared" si="414"/>
        <v>#NUM!</v>
      </c>
      <c r="S8776" s="272"/>
    </row>
    <row r="8777" spans="1:19">
      <c r="A8777" s="161" t="s">
        <v>10009</v>
      </c>
      <c r="C8777" s="161" t="s">
        <v>133</v>
      </c>
      <c r="F8777" s="163" t="s">
        <v>133</v>
      </c>
      <c r="G8777" s="266" t="s">
        <v>133</v>
      </c>
      <c r="H8777" s="163" t="s">
        <v>133</v>
      </c>
      <c r="I8777" s="163" t="s">
        <v>133</v>
      </c>
      <c r="J8777" s="163" t="s">
        <v>133</v>
      </c>
      <c r="K8777" s="164">
        <f t="shared" si="415"/>
        <v>0</v>
      </c>
      <c r="L8777" s="165">
        <f t="shared" si="416"/>
        <v>0</v>
      </c>
      <c r="M8777" s="172">
        <v>127</v>
      </c>
      <c r="N8777" s="172">
        <v>64</v>
      </c>
      <c r="O8777" s="167" t="s">
        <v>133</v>
      </c>
      <c r="P8777" s="260" t="e">
        <f t="shared" si="414"/>
        <v>#NUM!</v>
      </c>
      <c r="S8777" s="272"/>
    </row>
    <row r="8778" spans="1:19">
      <c r="A8778" s="161" t="s">
        <v>10010</v>
      </c>
      <c r="C8778" s="161" t="s">
        <v>133</v>
      </c>
      <c r="F8778" s="163" t="s">
        <v>133</v>
      </c>
      <c r="G8778" s="266" t="s">
        <v>133</v>
      </c>
      <c r="H8778" s="163" t="s">
        <v>133</v>
      </c>
      <c r="I8778" s="163" t="s">
        <v>133</v>
      </c>
      <c r="J8778" s="163" t="s">
        <v>133</v>
      </c>
      <c r="K8778" s="164">
        <f t="shared" si="415"/>
        <v>0</v>
      </c>
      <c r="L8778" s="165">
        <f t="shared" si="416"/>
        <v>0</v>
      </c>
      <c r="M8778" s="172">
        <v>127</v>
      </c>
      <c r="N8778" s="172">
        <v>64</v>
      </c>
      <c r="O8778" s="167" t="s">
        <v>133</v>
      </c>
      <c r="P8778" s="260" t="e">
        <f t="shared" si="414"/>
        <v>#NUM!</v>
      </c>
      <c r="S8778" s="272"/>
    </row>
    <row r="8779" spans="1:19">
      <c r="A8779" s="161" t="s">
        <v>10011</v>
      </c>
      <c r="C8779" s="161" t="s">
        <v>133</v>
      </c>
      <c r="F8779" s="163" t="s">
        <v>133</v>
      </c>
      <c r="G8779" s="266" t="s">
        <v>133</v>
      </c>
      <c r="H8779" s="163" t="s">
        <v>133</v>
      </c>
      <c r="I8779" s="163" t="s">
        <v>133</v>
      </c>
      <c r="J8779" s="163" t="s">
        <v>133</v>
      </c>
      <c r="K8779" s="164">
        <f t="shared" si="415"/>
        <v>0</v>
      </c>
      <c r="L8779" s="165">
        <f t="shared" si="416"/>
        <v>0</v>
      </c>
      <c r="M8779" s="172">
        <v>127</v>
      </c>
      <c r="N8779" s="172">
        <v>64</v>
      </c>
      <c r="O8779" s="167" t="s">
        <v>133</v>
      </c>
      <c r="P8779" s="260" t="e">
        <f t="shared" si="414"/>
        <v>#NUM!</v>
      </c>
      <c r="S8779" s="272"/>
    </row>
    <row r="8780" spans="1:19">
      <c r="A8780" s="161" t="s">
        <v>10012</v>
      </c>
      <c r="C8780" s="161" t="s">
        <v>133</v>
      </c>
      <c r="F8780" s="163" t="s">
        <v>133</v>
      </c>
      <c r="G8780" s="266" t="s">
        <v>133</v>
      </c>
      <c r="H8780" s="163" t="s">
        <v>133</v>
      </c>
      <c r="I8780" s="163" t="s">
        <v>133</v>
      </c>
      <c r="J8780" s="163" t="s">
        <v>133</v>
      </c>
      <c r="K8780" s="164">
        <f t="shared" si="415"/>
        <v>0</v>
      </c>
      <c r="L8780" s="165">
        <f t="shared" si="416"/>
        <v>0</v>
      </c>
      <c r="M8780" s="172">
        <v>127</v>
      </c>
      <c r="N8780" s="172">
        <v>64</v>
      </c>
      <c r="O8780" s="167" t="s">
        <v>133</v>
      </c>
      <c r="P8780" s="260" t="e">
        <f t="shared" si="414"/>
        <v>#NUM!</v>
      </c>
      <c r="S8780" s="272"/>
    </row>
    <row r="8781" spans="1:19">
      <c r="A8781" s="161" t="s">
        <v>10013</v>
      </c>
      <c r="C8781" s="161" t="s">
        <v>133</v>
      </c>
      <c r="F8781" s="163" t="s">
        <v>133</v>
      </c>
      <c r="G8781" s="266" t="s">
        <v>133</v>
      </c>
      <c r="H8781" s="163" t="s">
        <v>133</v>
      </c>
      <c r="I8781" s="163" t="s">
        <v>133</v>
      </c>
      <c r="J8781" s="163" t="s">
        <v>133</v>
      </c>
      <c r="K8781" s="164">
        <f t="shared" si="415"/>
        <v>0</v>
      </c>
      <c r="L8781" s="165">
        <f t="shared" si="416"/>
        <v>0</v>
      </c>
      <c r="M8781" s="172">
        <v>127</v>
      </c>
      <c r="N8781" s="172">
        <v>64</v>
      </c>
      <c r="O8781" s="167" t="s">
        <v>133</v>
      </c>
      <c r="P8781" s="260" t="e">
        <f t="shared" si="414"/>
        <v>#NUM!</v>
      </c>
      <c r="S8781" s="272"/>
    </row>
    <row r="8782" spans="1:19">
      <c r="A8782" s="161" t="s">
        <v>10014</v>
      </c>
      <c r="C8782" s="161" t="s">
        <v>133</v>
      </c>
      <c r="F8782" s="163" t="s">
        <v>133</v>
      </c>
      <c r="G8782" s="266" t="s">
        <v>133</v>
      </c>
      <c r="H8782" s="163" t="s">
        <v>133</v>
      </c>
      <c r="I8782" s="163" t="s">
        <v>133</v>
      </c>
      <c r="J8782" s="163" t="s">
        <v>133</v>
      </c>
      <c r="K8782" s="164">
        <f t="shared" si="415"/>
        <v>0</v>
      </c>
      <c r="L8782" s="165">
        <f t="shared" si="416"/>
        <v>0</v>
      </c>
      <c r="M8782" s="172">
        <v>127</v>
      </c>
      <c r="N8782" s="172">
        <v>64</v>
      </c>
      <c r="O8782" s="167" t="s">
        <v>133</v>
      </c>
      <c r="P8782" s="260" t="e">
        <f t="shared" si="414"/>
        <v>#NUM!</v>
      </c>
      <c r="S8782" s="272"/>
    </row>
    <row r="8783" spans="1:19">
      <c r="A8783" s="161" t="s">
        <v>10015</v>
      </c>
      <c r="C8783" s="161" t="s">
        <v>133</v>
      </c>
      <c r="F8783" s="163" t="s">
        <v>133</v>
      </c>
      <c r="G8783" s="266" t="s">
        <v>133</v>
      </c>
      <c r="H8783" s="163" t="s">
        <v>133</v>
      </c>
      <c r="I8783" s="163" t="s">
        <v>133</v>
      </c>
      <c r="J8783" s="163" t="s">
        <v>133</v>
      </c>
      <c r="K8783" s="164">
        <f t="shared" si="415"/>
        <v>0</v>
      </c>
      <c r="L8783" s="165">
        <f t="shared" si="416"/>
        <v>0</v>
      </c>
      <c r="M8783" s="172">
        <v>127</v>
      </c>
      <c r="N8783" s="172">
        <v>64</v>
      </c>
      <c r="O8783" s="167" t="s">
        <v>133</v>
      </c>
      <c r="P8783" s="260" t="e">
        <f t="shared" ref="P8783:P8846" si="417">MEDIAN(Q8783:R8783)</f>
        <v>#NUM!</v>
      </c>
      <c r="S8783" s="272"/>
    </row>
    <row r="8784" spans="1:19">
      <c r="A8784" s="161" t="s">
        <v>10016</v>
      </c>
      <c r="C8784" s="161" t="s">
        <v>133</v>
      </c>
      <c r="F8784" s="163" t="s">
        <v>133</v>
      </c>
      <c r="G8784" s="266" t="s">
        <v>133</v>
      </c>
      <c r="H8784" s="163" t="s">
        <v>133</v>
      </c>
      <c r="I8784" s="163" t="s">
        <v>133</v>
      </c>
      <c r="J8784" s="163" t="s">
        <v>133</v>
      </c>
      <c r="K8784" s="164">
        <f t="shared" ref="K8784:K8847" si="418">IF(OR(D8784="n/a",D8784="nd"),0,D8784)+IF(OR(I8784="n/a",I8784="nd"),0,I8784)</f>
        <v>0</v>
      </c>
      <c r="L8784" s="165">
        <f t="shared" ref="L8784:L8847" si="419">SQRT(SUMSQ(IF(OR(E8784="n/a",E8784="nd"),0,E8784),IF(OR(F8784="n/a",F8784="nd"),0,F8784),IF(OR(J8784="n/a",J8784="nd"),0,J8784)))</f>
        <v>0</v>
      </c>
      <c r="M8784" s="172">
        <v>127</v>
      </c>
      <c r="N8784" s="172">
        <v>64</v>
      </c>
      <c r="O8784" s="167" t="s">
        <v>133</v>
      </c>
      <c r="P8784" s="260" t="e">
        <f t="shared" si="417"/>
        <v>#NUM!</v>
      </c>
      <c r="S8784" s="272"/>
    </row>
    <row r="8785" spans="1:19">
      <c r="A8785" s="161" t="s">
        <v>10017</v>
      </c>
      <c r="C8785" s="161" t="s">
        <v>133</v>
      </c>
      <c r="F8785" s="163" t="s">
        <v>133</v>
      </c>
      <c r="G8785" s="266" t="s">
        <v>133</v>
      </c>
      <c r="H8785" s="163" t="s">
        <v>133</v>
      </c>
      <c r="I8785" s="163" t="s">
        <v>133</v>
      </c>
      <c r="J8785" s="163" t="s">
        <v>133</v>
      </c>
      <c r="K8785" s="164">
        <f t="shared" si="418"/>
        <v>0</v>
      </c>
      <c r="L8785" s="165">
        <f t="shared" si="419"/>
        <v>0</v>
      </c>
      <c r="M8785" s="172">
        <v>127</v>
      </c>
      <c r="N8785" s="172">
        <v>64</v>
      </c>
      <c r="O8785" s="167" t="s">
        <v>133</v>
      </c>
      <c r="P8785" s="260" t="e">
        <f t="shared" si="417"/>
        <v>#NUM!</v>
      </c>
      <c r="S8785" s="272"/>
    </row>
    <row r="8786" spans="1:19">
      <c r="A8786" s="161" t="s">
        <v>10018</v>
      </c>
      <c r="C8786" s="161" t="s">
        <v>133</v>
      </c>
      <c r="F8786" s="163" t="s">
        <v>133</v>
      </c>
      <c r="G8786" s="266" t="s">
        <v>133</v>
      </c>
      <c r="H8786" s="163" t="s">
        <v>133</v>
      </c>
      <c r="I8786" s="163" t="s">
        <v>133</v>
      </c>
      <c r="J8786" s="163" t="s">
        <v>133</v>
      </c>
      <c r="K8786" s="164">
        <f t="shared" si="418"/>
        <v>0</v>
      </c>
      <c r="L8786" s="165">
        <f t="shared" si="419"/>
        <v>0</v>
      </c>
      <c r="M8786" s="172">
        <v>127</v>
      </c>
      <c r="N8786" s="172">
        <v>64</v>
      </c>
      <c r="O8786" s="167" t="s">
        <v>133</v>
      </c>
      <c r="P8786" s="260" t="e">
        <f t="shared" si="417"/>
        <v>#NUM!</v>
      </c>
      <c r="S8786" s="272"/>
    </row>
    <row r="8787" spans="1:19">
      <c r="A8787" s="161" t="s">
        <v>10019</v>
      </c>
      <c r="C8787" s="161" t="s">
        <v>133</v>
      </c>
      <c r="F8787" s="163" t="s">
        <v>133</v>
      </c>
      <c r="G8787" s="266" t="s">
        <v>133</v>
      </c>
      <c r="H8787" s="163" t="s">
        <v>133</v>
      </c>
      <c r="I8787" s="163" t="s">
        <v>133</v>
      </c>
      <c r="J8787" s="163" t="s">
        <v>133</v>
      </c>
      <c r="K8787" s="164">
        <f t="shared" si="418"/>
        <v>0</v>
      </c>
      <c r="L8787" s="165">
        <f t="shared" si="419"/>
        <v>0</v>
      </c>
      <c r="M8787" s="172">
        <v>127</v>
      </c>
      <c r="N8787" s="172">
        <v>64</v>
      </c>
      <c r="O8787" s="167" t="s">
        <v>133</v>
      </c>
      <c r="P8787" s="260" t="e">
        <f t="shared" si="417"/>
        <v>#NUM!</v>
      </c>
      <c r="S8787" s="272"/>
    </row>
    <row r="8788" spans="1:19">
      <c r="A8788" s="161" t="s">
        <v>10020</v>
      </c>
      <c r="C8788" s="161" t="s">
        <v>133</v>
      </c>
      <c r="F8788" s="163" t="s">
        <v>133</v>
      </c>
      <c r="G8788" s="266" t="s">
        <v>133</v>
      </c>
      <c r="H8788" s="163" t="s">
        <v>133</v>
      </c>
      <c r="I8788" s="163" t="s">
        <v>133</v>
      </c>
      <c r="J8788" s="163" t="s">
        <v>133</v>
      </c>
      <c r="K8788" s="164">
        <f t="shared" si="418"/>
        <v>0</v>
      </c>
      <c r="L8788" s="165">
        <f t="shared" si="419"/>
        <v>0</v>
      </c>
      <c r="M8788" s="172">
        <v>127</v>
      </c>
      <c r="N8788" s="172">
        <v>64</v>
      </c>
      <c r="O8788" s="167" t="s">
        <v>133</v>
      </c>
      <c r="P8788" s="260" t="e">
        <f t="shared" si="417"/>
        <v>#NUM!</v>
      </c>
      <c r="S8788" s="272"/>
    </row>
    <row r="8789" spans="1:19">
      <c r="A8789" s="161" t="s">
        <v>10021</v>
      </c>
      <c r="C8789" s="161" t="s">
        <v>133</v>
      </c>
      <c r="F8789" s="163" t="s">
        <v>133</v>
      </c>
      <c r="G8789" s="266" t="s">
        <v>133</v>
      </c>
      <c r="H8789" s="163" t="s">
        <v>133</v>
      </c>
      <c r="I8789" s="163" t="s">
        <v>133</v>
      </c>
      <c r="J8789" s="163" t="s">
        <v>133</v>
      </c>
      <c r="K8789" s="164">
        <f t="shared" si="418"/>
        <v>0</v>
      </c>
      <c r="L8789" s="165">
        <f t="shared" si="419"/>
        <v>0</v>
      </c>
      <c r="M8789" s="172">
        <v>127</v>
      </c>
      <c r="N8789" s="172">
        <v>64</v>
      </c>
      <c r="O8789" s="167" t="s">
        <v>133</v>
      </c>
      <c r="P8789" s="260" t="e">
        <f t="shared" si="417"/>
        <v>#NUM!</v>
      </c>
      <c r="S8789" s="272"/>
    </row>
    <row r="8790" spans="1:19">
      <c r="A8790" s="161" t="s">
        <v>10022</v>
      </c>
      <c r="C8790" s="161" t="s">
        <v>133</v>
      </c>
      <c r="F8790" s="163" t="s">
        <v>133</v>
      </c>
      <c r="G8790" s="266" t="s">
        <v>133</v>
      </c>
      <c r="H8790" s="163" t="s">
        <v>133</v>
      </c>
      <c r="I8790" s="163" t="s">
        <v>133</v>
      </c>
      <c r="J8790" s="163" t="s">
        <v>133</v>
      </c>
      <c r="K8790" s="164">
        <f t="shared" si="418"/>
        <v>0</v>
      </c>
      <c r="L8790" s="165">
        <f t="shared" si="419"/>
        <v>0</v>
      </c>
      <c r="M8790" s="172">
        <v>127</v>
      </c>
      <c r="N8790" s="172">
        <v>64</v>
      </c>
      <c r="O8790" s="167" t="s">
        <v>133</v>
      </c>
      <c r="P8790" s="260" t="e">
        <f t="shared" si="417"/>
        <v>#NUM!</v>
      </c>
      <c r="S8790" s="272"/>
    </row>
    <row r="8791" spans="1:19">
      <c r="A8791" s="161" t="s">
        <v>10023</v>
      </c>
      <c r="C8791" s="161" t="s">
        <v>133</v>
      </c>
      <c r="F8791" s="163" t="s">
        <v>133</v>
      </c>
      <c r="G8791" s="266" t="s">
        <v>133</v>
      </c>
      <c r="H8791" s="163" t="s">
        <v>133</v>
      </c>
      <c r="I8791" s="163" t="s">
        <v>133</v>
      </c>
      <c r="J8791" s="163" t="s">
        <v>133</v>
      </c>
      <c r="K8791" s="164">
        <f t="shared" si="418"/>
        <v>0</v>
      </c>
      <c r="L8791" s="165">
        <f t="shared" si="419"/>
        <v>0</v>
      </c>
      <c r="M8791" s="172">
        <v>127</v>
      </c>
      <c r="N8791" s="172">
        <v>64</v>
      </c>
      <c r="O8791" s="167" t="s">
        <v>133</v>
      </c>
      <c r="P8791" s="260" t="e">
        <f t="shared" si="417"/>
        <v>#NUM!</v>
      </c>
      <c r="S8791" s="272"/>
    </row>
    <row r="8792" spans="1:19">
      <c r="A8792" s="161" t="s">
        <v>10024</v>
      </c>
      <c r="C8792" s="161" t="s">
        <v>133</v>
      </c>
      <c r="F8792" s="163" t="s">
        <v>133</v>
      </c>
      <c r="G8792" s="266" t="s">
        <v>133</v>
      </c>
      <c r="H8792" s="163" t="s">
        <v>133</v>
      </c>
      <c r="I8792" s="163" t="s">
        <v>133</v>
      </c>
      <c r="J8792" s="163" t="s">
        <v>133</v>
      </c>
      <c r="K8792" s="164">
        <f t="shared" si="418"/>
        <v>0</v>
      </c>
      <c r="L8792" s="165">
        <f t="shared" si="419"/>
        <v>0</v>
      </c>
      <c r="M8792" s="172">
        <v>127</v>
      </c>
      <c r="N8792" s="172">
        <v>64</v>
      </c>
      <c r="O8792" s="167" t="s">
        <v>133</v>
      </c>
      <c r="P8792" s="260" t="e">
        <f t="shared" si="417"/>
        <v>#NUM!</v>
      </c>
      <c r="S8792" s="272"/>
    </row>
    <row r="8793" spans="1:19">
      <c r="A8793" s="161" t="s">
        <v>10025</v>
      </c>
      <c r="C8793" s="161" t="s">
        <v>133</v>
      </c>
      <c r="F8793" s="163" t="s">
        <v>133</v>
      </c>
      <c r="G8793" s="266" t="s">
        <v>133</v>
      </c>
      <c r="H8793" s="163" t="s">
        <v>133</v>
      </c>
      <c r="I8793" s="163" t="s">
        <v>133</v>
      </c>
      <c r="J8793" s="163" t="s">
        <v>133</v>
      </c>
      <c r="K8793" s="164">
        <f t="shared" si="418"/>
        <v>0</v>
      </c>
      <c r="L8793" s="165">
        <f t="shared" si="419"/>
        <v>0</v>
      </c>
      <c r="M8793" s="172">
        <v>127</v>
      </c>
      <c r="N8793" s="172">
        <v>64</v>
      </c>
      <c r="O8793" s="167" t="s">
        <v>133</v>
      </c>
      <c r="P8793" s="260" t="e">
        <f t="shared" si="417"/>
        <v>#NUM!</v>
      </c>
      <c r="S8793" s="272"/>
    </row>
    <row r="8794" spans="1:19">
      <c r="A8794" s="161" t="s">
        <v>10026</v>
      </c>
      <c r="C8794" s="161" t="s">
        <v>133</v>
      </c>
      <c r="F8794" s="163" t="s">
        <v>133</v>
      </c>
      <c r="G8794" s="266" t="s">
        <v>133</v>
      </c>
      <c r="H8794" s="163" t="s">
        <v>133</v>
      </c>
      <c r="I8794" s="163" t="s">
        <v>133</v>
      </c>
      <c r="J8794" s="163" t="s">
        <v>133</v>
      </c>
      <c r="K8794" s="164">
        <f t="shared" si="418"/>
        <v>0</v>
      </c>
      <c r="L8794" s="165">
        <f t="shared" si="419"/>
        <v>0</v>
      </c>
      <c r="M8794" s="172">
        <v>127</v>
      </c>
      <c r="N8794" s="172">
        <v>64</v>
      </c>
      <c r="O8794" s="167" t="s">
        <v>133</v>
      </c>
      <c r="P8794" s="260" t="e">
        <f t="shared" si="417"/>
        <v>#NUM!</v>
      </c>
      <c r="S8794" s="272"/>
    </row>
    <row r="8795" spans="1:19">
      <c r="A8795" s="161" t="s">
        <v>10027</v>
      </c>
      <c r="C8795" s="161" t="s">
        <v>133</v>
      </c>
      <c r="F8795" s="163" t="s">
        <v>133</v>
      </c>
      <c r="G8795" s="266" t="s">
        <v>133</v>
      </c>
      <c r="H8795" s="163" t="s">
        <v>133</v>
      </c>
      <c r="I8795" s="163" t="s">
        <v>133</v>
      </c>
      <c r="J8795" s="163" t="s">
        <v>133</v>
      </c>
      <c r="K8795" s="164">
        <f t="shared" si="418"/>
        <v>0</v>
      </c>
      <c r="L8795" s="165">
        <f t="shared" si="419"/>
        <v>0</v>
      </c>
      <c r="M8795" s="172">
        <v>127</v>
      </c>
      <c r="N8795" s="172">
        <v>64</v>
      </c>
      <c r="O8795" s="167" t="s">
        <v>133</v>
      </c>
      <c r="P8795" s="260" t="e">
        <f t="shared" si="417"/>
        <v>#NUM!</v>
      </c>
      <c r="S8795" s="272"/>
    </row>
    <row r="8796" spans="1:19">
      <c r="A8796" s="161" t="s">
        <v>10028</v>
      </c>
      <c r="C8796" s="161" t="s">
        <v>133</v>
      </c>
      <c r="F8796" s="163" t="s">
        <v>133</v>
      </c>
      <c r="G8796" s="266" t="s">
        <v>133</v>
      </c>
      <c r="H8796" s="163" t="s">
        <v>133</v>
      </c>
      <c r="I8796" s="163" t="s">
        <v>133</v>
      </c>
      <c r="J8796" s="163" t="s">
        <v>133</v>
      </c>
      <c r="K8796" s="164">
        <f t="shared" si="418"/>
        <v>0</v>
      </c>
      <c r="L8796" s="165">
        <f t="shared" si="419"/>
        <v>0</v>
      </c>
      <c r="M8796" s="172">
        <v>127</v>
      </c>
      <c r="N8796" s="172">
        <v>64</v>
      </c>
      <c r="O8796" s="167" t="s">
        <v>133</v>
      </c>
      <c r="P8796" s="260" t="e">
        <f t="shared" si="417"/>
        <v>#NUM!</v>
      </c>
      <c r="S8796" s="272"/>
    </row>
    <row r="8797" spans="1:19">
      <c r="A8797" s="161" t="s">
        <v>10029</v>
      </c>
      <c r="C8797" s="161" t="s">
        <v>133</v>
      </c>
      <c r="F8797" s="163" t="s">
        <v>133</v>
      </c>
      <c r="G8797" s="266" t="s">
        <v>133</v>
      </c>
      <c r="H8797" s="163" t="s">
        <v>133</v>
      </c>
      <c r="I8797" s="163" t="s">
        <v>133</v>
      </c>
      <c r="J8797" s="163" t="s">
        <v>133</v>
      </c>
      <c r="K8797" s="164">
        <f t="shared" si="418"/>
        <v>0</v>
      </c>
      <c r="L8797" s="165">
        <f t="shared" si="419"/>
        <v>0</v>
      </c>
      <c r="M8797" s="172">
        <v>127</v>
      </c>
      <c r="N8797" s="172">
        <v>64</v>
      </c>
      <c r="O8797" s="167" t="s">
        <v>133</v>
      </c>
      <c r="P8797" s="260" t="e">
        <f t="shared" si="417"/>
        <v>#NUM!</v>
      </c>
      <c r="S8797" s="272"/>
    </row>
    <row r="8798" spans="1:19">
      <c r="A8798" s="161" t="s">
        <v>10030</v>
      </c>
      <c r="C8798" s="161" t="s">
        <v>133</v>
      </c>
      <c r="F8798" s="163" t="s">
        <v>133</v>
      </c>
      <c r="G8798" s="266" t="s">
        <v>133</v>
      </c>
      <c r="H8798" s="163" t="s">
        <v>133</v>
      </c>
      <c r="I8798" s="163" t="s">
        <v>133</v>
      </c>
      <c r="J8798" s="163" t="s">
        <v>133</v>
      </c>
      <c r="K8798" s="164">
        <f t="shared" si="418"/>
        <v>0</v>
      </c>
      <c r="L8798" s="165">
        <f t="shared" si="419"/>
        <v>0</v>
      </c>
      <c r="M8798" s="172">
        <v>127</v>
      </c>
      <c r="N8798" s="172">
        <v>64</v>
      </c>
      <c r="O8798" s="167" t="s">
        <v>133</v>
      </c>
      <c r="P8798" s="260" t="e">
        <f t="shared" si="417"/>
        <v>#NUM!</v>
      </c>
      <c r="S8798" s="272"/>
    </row>
    <row r="8799" spans="1:19">
      <c r="A8799" s="161" t="s">
        <v>10031</v>
      </c>
      <c r="C8799" s="161" t="s">
        <v>133</v>
      </c>
      <c r="F8799" s="163" t="s">
        <v>133</v>
      </c>
      <c r="G8799" s="266" t="s">
        <v>133</v>
      </c>
      <c r="H8799" s="163" t="s">
        <v>133</v>
      </c>
      <c r="I8799" s="163" t="s">
        <v>133</v>
      </c>
      <c r="J8799" s="163" t="s">
        <v>133</v>
      </c>
      <c r="K8799" s="164">
        <f t="shared" si="418"/>
        <v>0</v>
      </c>
      <c r="L8799" s="165">
        <f t="shared" si="419"/>
        <v>0</v>
      </c>
      <c r="M8799" s="172">
        <v>127</v>
      </c>
      <c r="N8799" s="172">
        <v>64</v>
      </c>
      <c r="O8799" s="167" t="s">
        <v>133</v>
      </c>
      <c r="P8799" s="260" t="e">
        <f t="shared" si="417"/>
        <v>#NUM!</v>
      </c>
      <c r="S8799" s="272"/>
    </row>
    <row r="8800" spans="1:19">
      <c r="A8800" s="161" t="s">
        <v>10032</v>
      </c>
      <c r="C8800" s="161" t="s">
        <v>133</v>
      </c>
      <c r="F8800" s="163" t="s">
        <v>133</v>
      </c>
      <c r="G8800" s="266" t="s">
        <v>133</v>
      </c>
      <c r="H8800" s="163" t="s">
        <v>133</v>
      </c>
      <c r="I8800" s="163" t="s">
        <v>133</v>
      </c>
      <c r="J8800" s="163" t="s">
        <v>133</v>
      </c>
      <c r="K8800" s="164">
        <f t="shared" si="418"/>
        <v>0</v>
      </c>
      <c r="L8800" s="165">
        <f t="shared" si="419"/>
        <v>0</v>
      </c>
      <c r="M8800" s="172">
        <v>127</v>
      </c>
      <c r="N8800" s="172">
        <v>64</v>
      </c>
      <c r="O8800" s="167" t="s">
        <v>133</v>
      </c>
      <c r="P8800" s="260" t="e">
        <f t="shared" si="417"/>
        <v>#NUM!</v>
      </c>
      <c r="S8800" s="272"/>
    </row>
    <row r="8801" spans="1:19">
      <c r="A8801" s="161" t="s">
        <v>10033</v>
      </c>
      <c r="C8801" s="161" t="s">
        <v>133</v>
      </c>
      <c r="F8801" s="163" t="s">
        <v>133</v>
      </c>
      <c r="G8801" s="266" t="s">
        <v>133</v>
      </c>
      <c r="H8801" s="163" t="s">
        <v>133</v>
      </c>
      <c r="I8801" s="163" t="s">
        <v>133</v>
      </c>
      <c r="J8801" s="163" t="s">
        <v>133</v>
      </c>
      <c r="K8801" s="164">
        <f t="shared" si="418"/>
        <v>0</v>
      </c>
      <c r="L8801" s="165">
        <f t="shared" si="419"/>
        <v>0</v>
      </c>
      <c r="M8801" s="172">
        <v>127</v>
      </c>
      <c r="N8801" s="172">
        <v>64</v>
      </c>
      <c r="O8801" s="167" t="s">
        <v>133</v>
      </c>
      <c r="P8801" s="260" t="e">
        <f t="shared" si="417"/>
        <v>#NUM!</v>
      </c>
      <c r="S8801" s="272"/>
    </row>
    <row r="8802" spans="1:19">
      <c r="A8802" s="161" t="s">
        <v>10034</v>
      </c>
      <c r="C8802" s="161" t="s">
        <v>133</v>
      </c>
      <c r="F8802" s="163" t="s">
        <v>133</v>
      </c>
      <c r="G8802" s="266" t="s">
        <v>133</v>
      </c>
      <c r="H8802" s="163" t="s">
        <v>133</v>
      </c>
      <c r="I8802" s="163" t="s">
        <v>133</v>
      </c>
      <c r="J8802" s="163" t="s">
        <v>133</v>
      </c>
      <c r="K8802" s="164">
        <f t="shared" si="418"/>
        <v>0</v>
      </c>
      <c r="L8802" s="165">
        <f t="shared" si="419"/>
        <v>0</v>
      </c>
      <c r="M8802" s="172">
        <v>127</v>
      </c>
      <c r="N8802" s="172">
        <v>64</v>
      </c>
      <c r="O8802" s="167" t="s">
        <v>133</v>
      </c>
      <c r="P8802" s="260" t="e">
        <f t="shared" si="417"/>
        <v>#NUM!</v>
      </c>
      <c r="S8802" s="272"/>
    </row>
    <row r="8803" spans="1:19">
      <c r="A8803" s="161" t="s">
        <v>10035</v>
      </c>
      <c r="C8803" s="161" t="s">
        <v>133</v>
      </c>
      <c r="F8803" s="163" t="s">
        <v>133</v>
      </c>
      <c r="G8803" s="266" t="s">
        <v>133</v>
      </c>
      <c r="H8803" s="163" t="s">
        <v>133</v>
      </c>
      <c r="I8803" s="163" t="s">
        <v>133</v>
      </c>
      <c r="J8803" s="163" t="s">
        <v>133</v>
      </c>
      <c r="K8803" s="164">
        <f t="shared" si="418"/>
        <v>0</v>
      </c>
      <c r="L8803" s="165">
        <f t="shared" si="419"/>
        <v>0</v>
      </c>
      <c r="M8803" s="172">
        <v>127</v>
      </c>
      <c r="N8803" s="172">
        <v>64</v>
      </c>
      <c r="O8803" s="167" t="s">
        <v>133</v>
      </c>
      <c r="P8803" s="260" t="e">
        <f t="shared" si="417"/>
        <v>#NUM!</v>
      </c>
      <c r="S8803" s="272"/>
    </row>
    <row r="8804" spans="1:19">
      <c r="A8804" s="161" t="s">
        <v>10036</v>
      </c>
      <c r="C8804" s="161" t="s">
        <v>133</v>
      </c>
      <c r="F8804" s="163" t="s">
        <v>133</v>
      </c>
      <c r="G8804" s="266" t="s">
        <v>133</v>
      </c>
      <c r="H8804" s="163" t="s">
        <v>133</v>
      </c>
      <c r="I8804" s="163" t="s">
        <v>133</v>
      </c>
      <c r="J8804" s="163" t="s">
        <v>133</v>
      </c>
      <c r="K8804" s="164">
        <f t="shared" si="418"/>
        <v>0</v>
      </c>
      <c r="L8804" s="165">
        <f t="shared" si="419"/>
        <v>0</v>
      </c>
      <c r="M8804" s="172">
        <v>127</v>
      </c>
      <c r="N8804" s="172">
        <v>64</v>
      </c>
      <c r="O8804" s="167" t="s">
        <v>133</v>
      </c>
      <c r="P8804" s="260" t="e">
        <f t="shared" si="417"/>
        <v>#NUM!</v>
      </c>
      <c r="S8804" s="272"/>
    </row>
    <row r="8805" spans="1:19">
      <c r="A8805" s="161" t="s">
        <v>10037</v>
      </c>
      <c r="C8805" s="161" t="s">
        <v>133</v>
      </c>
      <c r="F8805" s="163" t="s">
        <v>133</v>
      </c>
      <c r="G8805" s="266" t="s">
        <v>133</v>
      </c>
      <c r="H8805" s="163" t="s">
        <v>133</v>
      </c>
      <c r="I8805" s="163" t="s">
        <v>133</v>
      </c>
      <c r="J8805" s="163" t="s">
        <v>133</v>
      </c>
      <c r="K8805" s="164">
        <f t="shared" si="418"/>
        <v>0</v>
      </c>
      <c r="L8805" s="165">
        <f t="shared" si="419"/>
        <v>0</v>
      </c>
      <c r="M8805" s="172">
        <v>127</v>
      </c>
      <c r="N8805" s="172">
        <v>64</v>
      </c>
      <c r="O8805" s="167" t="s">
        <v>133</v>
      </c>
      <c r="P8805" s="260" t="e">
        <f t="shared" si="417"/>
        <v>#NUM!</v>
      </c>
      <c r="S8805" s="272"/>
    </row>
    <row r="8806" spans="1:19">
      <c r="A8806" s="161" t="s">
        <v>10038</v>
      </c>
      <c r="C8806" s="161" t="s">
        <v>133</v>
      </c>
      <c r="F8806" s="163" t="s">
        <v>133</v>
      </c>
      <c r="G8806" s="266" t="s">
        <v>133</v>
      </c>
      <c r="H8806" s="163" t="s">
        <v>133</v>
      </c>
      <c r="I8806" s="163" t="s">
        <v>133</v>
      </c>
      <c r="J8806" s="163" t="s">
        <v>133</v>
      </c>
      <c r="K8806" s="164">
        <f t="shared" si="418"/>
        <v>0</v>
      </c>
      <c r="L8806" s="165">
        <f t="shared" si="419"/>
        <v>0</v>
      </c>
      <c r="M8806" s="172">
        <v>127</v>
      </c>
      <c r="N8806" s="172">
        <v>64</v>
      </c>
      <c r="O8806" s="167" t="s">
        <v>133</v>
      </c>
      <c r="P8806" s="260" t="e">
        <f t="shared" si="417"/>
        <v>#NUM!</v>
      </c>
      <c r="S8806" s="272"/>
    </row>
    <row r="8807" spans="1:19">
      <c r="A8807" s="161" t="s">
        <v>10039</v>
      </c>
      <c r="C8807" s="161" t="s">
        <v>133</v>
      </c>
      <c r="F8807" s="163" t="s">
        <v>133</v>
      </c>
      <c r="G8807" s="266" t="s">
        <v>133</v>
      </c>
      <c r="H8807" s="163" t="s">
        <v>133</v>
      </c>
      <c r="I8807" s="163" t="s">
        <v>133</v>
      </c>
      <c r="J8807" s="163" t="s">
        <v>133</v>
      </c>
      <c r="K8807" s="164">
        <f t="shared" si="418"/>
        <v>0</v>
      </c>
      <c r="L8807" s="165">
        <f t="shared" si="419"/>
        <v>0</v>
      </c>
      <c r="M8807" s="172">
        <v>127</v>
      </c>
      <c r="N8807" s="172">
        <v>64</v>
      </c>
      <c r="O8807" s="167" t="s">
        <v>133</v>
      </c>
      <c r="P8807" s="260" t="e">
        <f t="shared" si="417"/>
        <v>#NUM!</v>
      </c>
      <c r="S8807" s="272"/>
    </row>
    <row r="8808" spans="1:19">
      <c r="A8808" s="161" t="s">
        <v>10040</v>
      </c>
      <c r="C8808" s="161" t="s">
        <v>133</v>
      </c>
      <c r="F8808" s="163" t="s">
        <v>133</v>
      </c>
      <c r="G8808" s="266" t="s">
        <v>133</v>
      </c>
      <c r="H8808" s="163" t="s">
        <v>133</v>
      </c>
      <c r="I8808" s="163" t="s">
        <v>133</v>
      </c>
      <c r="J8808" s="163" t="s">
        <v>133</v>
      </c>
      <c r="K8808" s="164">
        <f t="shared" si="418"/>
        <v>0</v>
      </c>
      <c r="L8808" s="165">
        <f t="shared" si="419"/>
        <v>0</v>
      </c>
      <c r="M8808" s="172">
        <v>127</v>
      </c>
      <c r="N8808" s="172">
        <v>64</v>
      </c>
      <c r="O8808" s="167" t="s">
        <v>133</v>
      </c>
      <c r="P8808" s="260" t="e">
        <f t="shared" si="417"/>
        <v>#NUM!</v>
      </c>
      <c r="S8808" s="272"/>
    </row>
    <row r="8809" spans="1:19">
      <c r="A8809" s="161" t="s">
        <v>10041</v>
      </c>
      <c r="C8809" s="161" t="s">
        <v>133</v>
      </c>
      <c r="F8809" s="163" t="s">
        <v>133</v>
      </c>
      <c r="G8809" s="266" t="s">
        <v>133</v>
      </c>
      <c r="H8809" s="163" t="s">
        <v>133</v>
      </c>
      <c r="I8809" s="163" t="s">
        <v>133</v>
      </c>
      <c r="J8809" s="163" t="s">
        <v>133</v>
      </c>
      <c r="K8809" s="164">
        <f t="shared" si="418"/>
        <v>0</v>
      </c>
      <c r="L8809" s="165">
        <f t="shared" si="419"/>
        <v>0</v>
      </c>
      <c r="M8809" s="172">
        <v>127</v>
      </c>
      <c r="N8809" s="172">
        <v>64</v>
      </c>
      <c r="O8809" s="167" t="s">
        <v>133</v>
      </c>
      <c r="P8809" s="260" t="e">
        <f t="shared" si="417"/>
        <v>#NUM!</v>
      </c>
      <c r="S8809" s="272"/>
    </row>
    <row r="8810" spans="1:19">
      <c r="A8810" s="161" t="s">
        <v>10042</v>
      </c>
      <c r="C8810" s="161" t="s">
        <v>133</v>
      </c>
      <c r="F8810" s="163" t="s">
        <v>133</v>
      </c>
      <c r="G8810" s="266" t="s">
        <v>133</v>
      </c>
      <c r="H8810" s="163" t="s">
        <v>133</v>
      </c>
      <c r="I8810" s="163" t="s">
        <v>133</v>
      </c>
      <c r="J8810" s="163" t="s">
        <v>133</v>
      </c>
      <c r="K8810" s="164">
        <f t="shared" si="418"/>
        <v>0</v>
      </c>
      <c r="L8810" s="165">
        <f t="shared" si="419"/>
        <v>0</v>
      </c>
      <c r="M8810" s="172">
        <v>127</v>
      </c>
      <c r="N8810" s="172">
        <v>64</v>
      </c>
      <c r="O8810" s="167" t="s">
        <v>133</v>
      </c>
      <c r="P8810" s="260" t="e">
        <f t="shared" si="417"/>
        <v>#NUM!</v>
      </c>
      <c r="S8810" s="272"/>
    </row>
    <row r="8811" spans="1:19">
      <c r="A8811" s="161" t="s">
        <v>10043</v>
      </c>
      <c r="C8811" s="161" t="s">
        <v>133</v>
      </c>
      <c r="F8811" s="163" t="s">
        <v>133</v>
      </c>
      <c r="G8811" s="266" t="s">
        <v>133</v>
      </c>
      <c r="H8811" s="163" t="s">
        <v>133</v>
      </c>
      <c r="I8811" s="163" t="s">
        <v>133</v>
      </c>
      <c r="J8811" s="163" t="s">
        <v>133</v>
      </c>
      <c r="K8811" s="164">
        <f t="shared" si="418"/>
        <v>0</v>
      </c>
      <c r="L8811" s="165">
        <f t="shared" si="419"/>
        <v>0</v>
      </c>
      <c r="M8811" s="172">
        <v>127</v>
      </c>
      <c r="N8811" s="172">
        <v>64</v>
      </c>
      <c r="O8811" s="167" t="s">
        <v>133</v>
      </c>
      <c r="P8811" s="260" t="e">
        <f t="shared" si="417"/>
        <v>#NUM!</v>
      </c>
      <c r="S8811" s="272"/>
    </row>
    <row r="8812" spans="1:19">
      <c r="A8812" s="161" t="s">
        <v>10044</v>
      </c>
      <c r="C8812" s="161" t="s">
        <v>133</v>
      </c>
      <c r="F8812" s="163" t="s">
        <v>133</v>
      </c>
      <c r="G8812" s="266" t="s">
        <v>133</v>
      </c>
      <c r="H8812" s="163" t="s">
        <v>133</v>
      </c>
      <c r="I8812" s="163" t="s">
        <v>133</v>
      </c>
      <c r="J8812" s="163" t="s">
        <v>133</v>
      </c>
      <c r="K8812" s="164">
        <f t="shared" si="418"/>
        <v>0</v>
      </c>
      <c r="L8812" s="165">
        <f t="shared" si="419"/>
        <v>0</v>
      </c>
      <c r="M8812" s="172">
        <v>127</v>
      </c>
      <c r="N8812" s="172">
        <v>64</v>
      </c>
      <c r="O8812" s="167" t="s">
        <v>133</v>
      </c>
      <c r="P8812" s="260" t="e">
        <f t="shared" si="417"/>
        <v>#NUM!</v>
      </c>
      <c r="S8812" s="272"/>
    </row>
    <row r="8813" spans="1:19">
      <c r="A8813" s="161" t="s">
        <v>10045</v>
      </c>
      <c r="C8813" s="161" t="s">
        <v>133</v>
      </c>
      <c r="F8813" s="163" t="s">
        <v>133</v>
      </c>
      <c r="G8813" s="266" t="s">
        <v>133</v>
      </c>
      <c r="H8813" s="163" t="s">
        <v>133</v>
      </c>
      <c r="I8813" s="163" t="s">
        <v>133</v>
      </c>
      <c r="J8813" s="163" t="s">
        <v>133</v>
      </c>
      <c r="K8813" s="164">
        <f t="shared" si="418"/>
        <v>0</v>
      </c>
      <c r="L8813" s="165">
        <f t="shared" si="419"/>
        <v>0</v>
      </c>
      <c r="M8813" s="172">
        <v>127</v>
      </c>
      <c r="N8813" s="172">
        <v>64</v>
      </c>
      <c r="O8813" s="167" t="s">
        <v>133</v>
      </c>
      <c r="P8813" s="260" t="e">
        <f t="shared" si="417"/>
        <v>#NUM!</v>
      </c>
      <c r="S8813" s="272"/>
    </row>
    <row r="8814" spans="1:19">
      <c r="A8814" s="161" t="s">
        <v>10046</v>
      </c>
      <c r="C8814" s="161" t="s">
        <v>133</v>
      </c>
      <c r="F8814" s="163" t="s">
        <v>133</v>
      </c>
      <c r="G8814" s="266" t="s">
        <v>133</v>
      </c>
      <c r="H8814" s="163" t="s">
        <v>133</v>
      </c>
      <c r="I8814" s="163" t="s">
        <v>133</v>
      </c>
      <c r="J8814" s="163" t="s">
        <v>133</v>
      </c>
      <c r="K8814" s="164">
        <f t="shared" si="418"/>
        <v>0</v>
      </c>
      <c r="L8814" s="165">
        <f t="shared" si="419"/>
        <v>0</v>
      </c>
      <c r="M8814" s="172">
        <v>127</v>
      </c>
      <c r="N8814" s="172">
        <v>64</v>
      </c>
      <c r="O8814" s="167" t="s">
        <v>133</v>
      </c>
      <c r="P8814" s="260" t="e">
        <f t="shared" si="417"/>
        <v>#NUM!</v>
      </c>
      <c r="S8814" s="272"/>
    </row>
    <row r="8815" spans="1:19">
      <c r="A8815" s="161" t="s">
        <v>10047</v>
      </c>
      <c r="C8815" s="161" t="s">
        <v>133</v>
      </c>
      <c r="F8815" s="163" t="s">
        <v>133</v>
      </c>
      <c r="G8815" s="266" t="s">
        <v>133</v>
      </c>
      <c r="H8815" s="163" t="s">
        <v>133</v>
      </c>
      <c r="I8815" s="163" t="s">
        <v>133</v>
      </c>
      <c r="J8815" s="163" t="s">
        <v>133</v>
      </c>
      <c r="K8815" s="164">
        <f t="shared" si="418"/>
        <v>0</v>
      </c>
      <c r="L8815" s="165">
        <f t="shared" si="419"/>
        <v>0</v>
      </c>
      <c r="M8815" s="172">
        <v>127</v>
      </c>
      <c r="N8815" s="172">
        <v>64</v>
      </c>
      <c r="O8815" s="167" t="s">
        <v>133</v>
      </c>
      <c r="P8815" s="260" t="e">
        <f t="shared" si="417"/>
        <v>#NUM!</v>
      </c>
      <c r="S8815" s="272"/>
    </row>
    <row r="8816" spans="1:19">
      <c r="A8816" s="161" t="s">
        <v>10048</v>
      </c>
      <c r="C8816" s="161" t="s">
        <v>133</v>
      </c>
      <c r="F8816" s="163" t="s">
        <v>133</v>
      </c>
      <c r="G8816" s="266" t="s">
        <v>133</v>
      </c>
      <c r="H8816" s="163" t="s">
        <v>133</v>
      </c>
      <c r="I8816" s="163" t="s">
        <v>133</v>
      </c>
      <c r="J8816" s="163" t="s">
        <v>133</v>
      </c>
      <c r="K8816" s="164">
        <f t="shared" si="418"/>
        <v>0</v>
      </c>
      <c r="L8816" s="165">
        <f t="shared" si="419"/>
        <v>0</v>
      </c>
      <c r="M8816" s="172">
        <v>127</v>
      </c>
      <c r="N8816" s="172">
        <v>64</v>
      </c>
      <c r="O8816" s="167" t="s">
        <v>133</v>
      </c>
      <c r="P8816" s="260" t="e">
        <f t="shared" si="417"/>
        <v>#NUM!</v>
      </c>
      <c r="S8816" s="272"/>
    </row>
    <row r="8817" spans="1:19">
      <c r="A8817" s="161" t="s">
        <v>10049</v>
      </c>
      <c r="C8817" s="161" t="s">
        <v>133</v>
      </c>
      <c r="F8817" s="163" t="s">
        <v>133</v>
      </c>
      <c r="G8817" s="266" t="s">
        <v>133</v>
      </c>
      <c r="H8817" s="163" t="s">
        <v>133</v>
      </c>
      <c r="I8817" s="163" t="s">
        <v>133</v>
      </c>
      <c r="J8817" s="163" t="s">
        <v>133</v>
      </c>
      <c r="K8817" s="164">
        <f t="shared" si="418"/>
        <v>0</v>
      </c>
      <c r="L8817" s="165">
        <f t="shared" si="419"/>
        <v>0</v>
      </c>
      <c r="M8817" s="172">
        <v>127</v>
      </c>
      <c r="N8817" s="172">
        <v>64</v>
      </c>
      <c r="O8817" s="167" t="s">
        <v>133</v>
      </c>
      <c r="P8817" s="260" t="e">
        <f t="shared" si="417"/>
        <v>#NUM!</v>
      </c>
      <c r="S8817" s="272"/>
    </row>
    <row r="8818" spans="1:19">
      <c r="A8818" s="161" t="s">
        <v>10050</v>
      </c>
      <c r="C8818" s="161" t="s">
        <v>133</v>
      </c>
      <c r="F8818" s="163" t="s">
        <v>133</v>
      </c>
      <c r="G8818" s="266" t="s">
        <v>133</v>
      </c>
      <c r="H8818" s="163" t="s">
        <v>133</v>
      </c>
      <c r="I8818" s="163" t="s">
        <v>133</v>
      </c>
      <c r="J8818" s="163" t="s">
        <v>133</v>
      </c>
      <c r="K8818" s="164">
        <f t="shared" si="418"/>
        <v>0</v>
      </c>
      <c r="L8818" s="165">
        <f t="shared" si="419"/>
        <v>0</v>
      </c>
      <c r="M8818" s="172">
        <v>127</v>
      </c>
      <c r="N8818" s="172">
        <v>64</v>
      </c>
      <c r="O8818" s="167" t="s">
        <v>133</v>
      </c>
      <c r="P8818" s="260" t="e">
        <f t="shared" si="417"/>
        <v>#NUM!</v>
      </c>
      <c r="S8818" s="272"/>
    </row>
    <row r="8819" spans="1:19">
      <c r="A8819" s="161" t="s">
        <v>10051</v>
      </c>
      <c r="C8819" s="161" t="s">
        <v>133</v>
      </c>
      <c r="F8819" s="163" t="s">
        <v>133</v>
      </c>
      <c r="G8819" s="266" t="s">
        <v>133</v>
      </c>
      <c r="H8819" s="163" t="s">
        <v>133</v>
      </c>
      <c r="I8819" s="163" t="s">
        <v>133</v>
      </c>
      <c r="J8819" s="163" t="s">
        <v>133</v>
      </c>
      <c r="K8819" s="164">
        <f t="shared" si="418"/>
        <v>0</v>
      </c>
      <c r="L8819" s="165">
        <f t="shared" si="419"/>
        <v>0</v>
      </c>
      <c r="M8819" s="172">
        <v>127</v>
      </c>
      <c r="N8819" s="172">
        <v>64</v>
      </c>
      <c r="O8819" s="167" t="s">
        <v>133</v>
      </c>
      <c r="P8819" s="260" t="e">
        <f t="shared" si="417"/>
        <v>#NUM!</v>
      </c>
      <c r="S8819" s="272"/>
    </row>
    <row r="8820" spans="1:19">
      <c r="A8820" s="161" t="s">
        <v>10052</v>
      </c>
      <c r="C8820" s="161" t="s">
        <v>133</v>
      </c>
      <c r="F8820" s="163" t="s">
        <v>133</v>
      </c>
      <c r="G8820" s="266" t="s">
        <v>133</v>
      </c>
      <c r="H8820" s="163" t="s">
        <v>133</v>
      </c>
      <c r="I8820" s="163" t="s">
        <v>133</v>
      </c>
      <c r="J8820" s="163" t="s">
        <v>133</v>
      </c>
      <c r="K8820" s="164">
        <f t="shared" si="418"/>
        <v>0</v>
      </c>
      <c r="L8820" s="165">
        <f t="shared" si="419"/>
        <v>0</v>
      </c>
      <c r="M8820" s="172">
        <v>127</v>
      </c>
      <c r="N8820" s="172">
        <v>64</v>
      </c>
      <c r="O8820" s="167" t="s">
        <v>133</v>
      </c>
      <c r="P8820" s="260" t="e">
        <f t="shared" si="417"/>
        <v>#NUM!</v>
      </c>
      <c r="S8820" s="272"/>
    </row>
    <row r="8821" spans="1:19">
      <c r="A8821" s="161" t="s">
        <v>10053</v>
      </c>
      <c r="C8821" s="161" t="s">
        <v>133</v>
      </c>
      <c r="F8821" s="163" t="s">
        <v>133</v>
      </c>
      <c r="G8821" s="266" t="s">
        <v>133</v>
      </c>
      <c r="H8821" s="163" t="s">
        <v>133</v>
      </c>
      <c r="I8821" s="163" t="s">
        <v>133</v>
      </c>
      <c r="J8821" s="163" t="s">
        <v>133</v>
      </c>
      <c r="K8821" s="164">
        <f t="shared" si="418"/>
        <v>0</v>
      </c>
      <c r="L8821" s="165">
        <f t="shared" si="419"/>
        <v>0</v>
      </c>
      <c r="M8821" s="172">
        <v>127</v>
      </c>
      <c r="N8821" s="172">
        <v>64</v>
      </c>
      <c r="O8821" s="167" t="s">
        <v>133</v>
      </c>
      <c r="P8821" s="260" t="e">
        <f t="shared" si="417"/>
        <v>#NUM!</v>
      </c>
      <c r="S8821" s="272"/>
    </row>
    <row r="8822" spans="1:19">
      <c r="A8822" s="161" t="s">
        <v>10054</v>
      </c>
      <c r="C8822" s="161" t="s">
        <v>133</v>
      </c>
      <c r="F8822" s="163" t="s">
        <v>133</v>
      </c>
      <c r="G8822" s="266" t="s">
        <v>133</v>
      </c>
      <c r="H8822" s="163" t="s">
        <v>133</v>
      </c>
      <c r="I8822" s="163" t="s">
        <v>133</v>
      </c>
      <c r="J8822" s="163" t="s">
        <v>133</v>
      </c>
      <c r="K8822" s="164">
        <f t="shared" si="418"/>
        <v>0</v>
      </c>
      <c r="L8822" s="165">
        <f t="shared" si="419"/>
        <v>0</v>
      </c>
      <c r="M8822" s="172">
        <v>127</v>
      </c>
      <c r="N8822" s="172">
        <v>64</v>
      </c>
      <c r="O8822" s="167" t="s">
        <v>133</v>
      </c>
      <c r="P8822" s="260" t="e">
        <f t="shared" si="417"/>
        <v>#NUM!</v>
      </c>
      <c r="S8822" s="272"/>
    </row>
    <row r="8823" spans="1:19">
      <c r="A8823" s="161" t="s">
        <v>10055</v>
      </c>
      <c r="C8823" s="161" t="s">
        <v>133</v>
      </c>
      <c r="F8823" s="163" t="s">
        <v>133</v>
      </c>
      <c r="G8823" s="266" t="s">
        <v>133</v>
      </c>
      <c r="H8823" s="163" t="s">
        <v>133</v>
      </c>
      <c r="I8823" s="163" t="s">
        <v>133</v>
      </c>
      <c r="J8823" s="163" t="s">
        <v>133</v>
      </c>
      <c r="K8823" s="164">
        <f t="shared" si="418"/>
        <v>0</v>
      </c>
      <c r="L8823" s="165">
        <f t="shared" si="419"/>
        <v>0</v>
      </c>
      <c r="M8823" s="172">
        <v>127</v>
      </c>
      <c r="N8823" s="172">
        <v>64</v>
      </c>
      <c r="O8823" s="167" t="s">
        <v>133</v>
      </c>
      <c r="P8823" s="260" t="e">
        <f t="shared" si="417"/>
        <v>#NUM!</v>
      </c>
      <c r="S8823" s="272"/>
    </row>
    <row r="8824" spans="1:19">
      <c r="A8824" s="161" t="s">
        <v>10056</v>
      </c>
      <c r="C8824" s="161" t="s">
        <v>133</v>
      </c>
      <c r="F8824" s="163" t="s">
        <v>133</v>
      </c>
      <c r="G8824" s="266" t="s">
        <v>133</v>
      </c>
      <c r="H8824" s="163" t="s">
        <v>133</v>
      </c>
      <c r="I8824" s="163" t="s">
        <v>133</v>
      </c>
      <c r="J8824" s="163" t="s">
        <v>133</v>
      </c>
      <c r="K8824" s="164">
        <f t="shared" si="418"/>
        <v>0</v>
      </c>
      <c r="L8824" s="165">
        <f t="shared" si="419"/>
        <v>0</v>
      </c>
      <c r="M8824" s="172">
        <v>127</v>
      </c>
      <c r="N8824" s="172">
        <v>64</v>
      </c>
      <c r="O8824" s="167" t="s">
        <v>133</v>
      </c>
      <c r="P8824" s="260" t="e">
        <f t="shared" si="417"/>
        <v>#NUM!</v>
      </c>
      <c r="S8824" s="272"/>
    </row>
    <row r="8825" spans="1:19">
      <c r="A8825" s="161" t="s">
        <v>10057</v>
      </c>
      <c r="C8825" s="161" t="s">
        <v>133</v>
      </c>
      <c r="F8825" s="163" t="s">
        <v>133</v>
      </c>
      <c r="G8825" s="266" t="s">
        <v>133</v>
      </c>
      <c r="H8825" s="163" t="s">
        <v>133</v>
      </c>
      <c r="I8825" s="163" t="s">
        <v>133</v>
      </c>
      <c r="J8825" s="163" t="s">
        <v>133</v>
      </c>
      <c r="K8825" s="164">
        <f t="shared" si="418"/>
        <v>0</v>
      </c>
      <c r="L8825" s="165">
        <f t="shared" si="419"/>
        <v>0</v>
      </c>
      <c r="M8825" s="172">
        <v>127</v>
      </c>
      <c r="N8825" s="172">
        <v>64</v>
      </c>
      <c r="O8825" s="167" t="s">
        <v>133</v>
      </c>
      <c r="P8825" s="260" t="e">
        <f t="shared" si="417"/>
        <v>#NUM!</v>
      </c>
      <c r="S8825" s="272"/>
    </row>
    <row r="8826" spans="1:19">
      <c r="A8826" s="161" t="s">
        <v>10058</v>
      </c>
      <c r="C8826" s="161" t="s">
        <v>133</v>
      </c>
      <c r="F8826" s="163" t="s">
        <v>133</v>
      </c>
      <c r="G8826" s="266" t="s">
        <v>133</v>
      </c>
      <c r="H8826" s="163" t="s">
        <v>133</v>
      </c>
      <c r="I8826" s="163" t="s">
        <v>133</v>
      </c>
      <c r="J8826" s="163" t="s">
        <v>133</v>
      </c>
      <c r="K8826" s="164">
        <f t="shared" si="418"/>
        <v>0</v>
      </c>
      <c r="L8826" s="165">
        <f t="shared" si="419"/>
        <v>0</v>
      </c>
      <c r="M8826" s="172">
        <v>127</v>
      </c>
      <c r="N8826" s="172">
        <v>64</v>
      </c>
      <c r="O8826" s="167" t="s">
        <v>133</v>
      </c>
      <c r="P8826" s="260" t="e">
        <f t="shared" si="417"/>
        <v>#NUM!</v>
      </c>
      <c r="S8826" s="272"/>
    </row>
    <row r="8827" spans="1:19">
      <c r="A8827" s="161" t="s">
        <v>10059</v>
      </c>
      <c r="C8827" s="161" t="s">
        <v>133</v>
      </c>
      <c r="F8827" s="163" t="s">
        <v>133</v>
      </c>
      <c r="G8827" s="266" t="s">
        <v>133</v>
      </c>
      <c r="H8827" s="163" t="s">
        <v>133</v>
      </c>
      <c r="I8827" s="163" t="s">
        <v>133</v>
      </c>
      <c r="J8827" s="163" t="s">
        <v>133</v>
      </c>
      <c r="K8827" s="164">
        <f t="shared" si="418"/>
        <v>0</v>
      </c>
      <c r="L8827" s="165">
        <f t="shared" si="419"/>
        <v>0</v>
      </c>
      <c r="M8827" s="172">
        <v>127</v>
      </c>
      <c r="N8827" s="172">
        <v>64</v>
      </c>
      <c r="O8827" s="167" t="s">
        <v>133</v>
      </c>
      <c r="P8827" s="260" t="e">
        <f t="shared" si="417"/>
        <v>#NUM!</v>
      </c>
      <c r="S8827" s="272"/>
    </row>
    <row r="8828" spans="1:19">
      <c r="A8828" s="161" t="s">
        <v>10060</v>
      </c>
      <c r="C8828" s="161" t="s">
        <v>133</v>
      </c>
      <c r="F8828" s="163" t="s">
        <v>133</v>
      </c>
      <c r="G8828" s="266" t="s">
        <v>133</v>
      </c>
      <c r="H8828" s="163" t="s">
        <v>133</v>
      </c>
      <c r="I8828" s="163" t="s">
        <v>133</v>
      </c>
      <c r="J8828" s="163" t="s">
        <v>133</v>
      </c>
      <c r="K8828" s="164">
        <f t="shared" si="418"/>
        <v>0</v>
      </c>
      <c r="L8828" s="165">
        <f t="shared" si="419"/>
        <v>0</v>
      </c>
      <c r="M8828" s="172">
        <v>127</v>
      </c>
      <c r="N8828" s="172">
        <v>64</v>
      </c>
      <c r="O8828" s="167" t="s">
        <v>133</v>
      </c>
      <c r="P8828" s="260" t="e">
        <f t="shared" si="417"/>
        <v>#NUM!</v>
      </c>
      <c r="S8828" s="272"/>
    </row>
    <row r="8829" spans="1:19">
      <c r="A8829" s="161" t="s">
        <v>10061</v>
      </c>
      <c r="C8829" s="161" t="s">
        <v>133</v>
      </c>
      <c r="F8829" s="163" t="s">
        <v>133</v>
      </c>
      <c r="G8829" s="266" t="s">
        <v>133</v>
      </c>
      <c r="H8829" s="163" t="s">
        <v>133</v>
      </c>
      <c r="I8829" s="163" t="s">
        <v>133</v>
      </c>
      <c r="J8829" s="163" t="s">
        <v>133</v>
      </c>
      <c r="K8829" s="164">
        <f t="shared" si="418"/>
        <v>0</v>
      </c>
      <c r="L8829" s="165">
        <f t="shared" si="419"/>
        <v>0</v>
      </c>
      <c r="M8829" s="172">
        <v>127</v>
      </c>
      <c r="N8829" s="172">
        <v>64</v>
      </c>
      <c r="O8829" s="167" t="s">
        <v>133</v>
      </c>
      <c r="P8829" s="260" t="e">
        <f t="shared" si="417"/>
        <v>#NUM!</v>
      </c>
      <c r="S8829" s="272"/>
    </row>
    <row r="8830" spans="1:19">
      <c r="A8830" s="161" t="s">
        <v>10062</v>
      </c>
      <c r="C8830" s="161" t="s">
        <v>133</v>
      </c>
      <c r="F8830" s="163" t="s">
        <v>133</v>
      </c>
      <c r="G8830" s="266" t="s">
        <v>133</v>
      </c>
      <c r="H8830" s="163" t="s">
        <v>133</v>
      </c>
      <c r="I8830" s="163" t="s">
        <v>133</v>
      </c>
      <c r="J8830" s="163" t="s">
        <v>133</v>
      </c>
      <c r="K8830" s="164">
        <f t="shared" si="418"/>
        <v>0</v>
      </c>
      <c r="L8830" s="165">
        <f t="shared" si="419"/>
        <v>0</v>
      </c>
      <c r="M8830" s="172">
        <v>127</v>
      </c>
      <c r="N8830" s="172">
        <v>64</v>
      </c>
      <c r="O8830" s="167" t="s">
        <v>133</v>
      </c>
      <c r="P8830" s="260" t="e">
        <f t="shared" si="417"/>
        <v>#NUM!</v>
      </c>
      <c r="S8830" s="272"/>
    </row>
    <row r="8831" spans="1:19">
      <c r="A8831" s="161" t="s">
        <v>10063</v>
      </c>
      <c r="C8831" s="161" t="s">
        <v>133</v>
      </c>
      <c r="F8831" s="163" t="s">
        <v>133</v>
      </c>
      <c r="G8831" s="266" t="s">
        <v>133</v>
      </c>
      <c r="H8831" s="163" t="s">
        <v>133</v>
      </c>
      <c r="I8831" s="163" t="s">
        <v>133</v>
      </c>
      <c r="J8831" s="163" t="s">
        <v>133</v>
      </c>
      <c r="K8831" s="164">
        <f t="shared" si="418"/>
        <v>0</v>
      </c>
      <c r="L8831" s="165">
        <f t="shared" si="419"/>
        <v>0</v>
      </c>
      <c r="M8831" s="172">
        <v>127</v>
      </c>
      <c r="N8831" s="172">
        <v>64</v>
      </c>
      <c r="O8831" s="167" t="s">
        <v>133</v>
      </c>
      <c r="P8831" s="260" t="e">
        <f t="shared" si="417"/>
        <v>#NUM!</v>
      </c>
      <c r="S8831" s="272"/>
    </row>
    <row r="8832" spans="1:19">
      <c r="A8832" s="161" t="s">
        <v>10064</v>
      </c>
      <c r="C8832" s="161" t="s">
        <v>133</v>
      </c>
      <c r="F8832" s="163" t="s">
        <v>133</v>
      </c>
      <c r="G8832" s="266" t="s">
        <v>133</v>
      </c>
      <c r="H8832" s="163" t="s">
        <v>133</v>
      </c>
      <c r="I8832" s="163" t="s">
        <v>133</v>
      </c>
      <c r="J8832" s="163" t="s">
        <v>133</v>
      </c>
      <c r="K8832" s="164">
        <f t="shared" si="418"/>
        <v>0</v>
      </c>
      <c r="L8832" s="165">
        <f t="shared" si="419"/>
        <v>0</v>
      </c>
      <c r="M8832" s="172">
        <v>127</v>
      </c>
      <c r="N8832" s="172">
        <v>64</v>
      </c>
      <c r="O8832" s="167" t="s">
        <v>133</v>
      </c>
      <c r="P8832" s="260" t="e">
        <f t="shared" si="417"/>
        <v>#NUM!</v>
      </c>
      <c r="S8832" s="272"/>
    </row>
    <row r="8833" spans="1:19">
      <c r="A8833" s="161" t="s">
        <v>10065</v>
      </c>
      <c r="C8833" s="161" t="s">
        <v>133</v>
      </c>
      <c r="F8833" s="163" t="s">
        <v>133</v>
      </c>
      <c r="G8833" s="266" t="s">
        <v>133</v>
      </c>
      <c r="H8833" s="163" t="s">
        <v>133</v>
      </c>
      <c r="I8833" s="163" t="s">
        <v>133</v>
      </c>
      <c r="J8833" s="163" t="s">
        <v>133</v>
      </c>
      <c r="K8833" s="164">
        <f t="shared" si="418"/>
        <v>0</v>
      </c>
      <c r="L8833" s="165">
        <f t="shared" si="419"/>
        <v>0</v>
      </c>
      <c r="M8833" s="172">
        <v>127</v>
      </c>
      <c r="N8833" s="172">
        <v>64</v>
      </c>
      <c r="O8833" s="167" t="s">
        <v>133</v>
      </c>
      <c r="P8833" s="260" t="e">
        <f t="shared" si="417"/>
        <v>#NUM!</v>
      </c>
      <c r="S8833" s="272"/>
    </row>
    <row r="8834" spans="1:19">
      <c r="A8834" s="161" t="s">
        <v>10066</v>
      </c>
      <c r="C8834" s="161" t="s">
        <v>133</v>
      </c>
      <c r="F8834" s="163" t="s">
        <v>133</v>
      </c>
      <c r="G8834" s="266" t="s">
        <v>133</v>
      </c>
      <c r="H8834" s="163" t="s">
        <v>133</v>
      </c>
      <c r="I8834" s="163" t="s">
        <v>133</v>
      </c>
      <c r="J8834" s="163" t="s">
        <v>133</v>
      </c>
      <c r="K8834" s="164">
        <f t="shared" si="418"/>
        <v>0</v>
      </c>
      <c r="L8834" s="165">
        <f t="shared" si="419"/>
        <v>0</v>
      </c>
      <c r="M8834" s="172">
        <v>127</v>
      </c>
      <c r="N8834" s="172">
        <v>64</v>
      </c>
      <c r="O8834" s="167" t="s">
        <v>133</v>
      </c>
      <c r="P8834" s="260" t="e">
        <f t="shared" si="417"/>
        <v>#NUM!</v>
      </c>
      <c r="S8834" s="272"/>
    </row>
    <row r="8835" spans="1:19">
      <c r="A8835" s="161" t="s">
        <v>10067</v>
      </c>
      <c r="C8835" s="161" t="s">
        <v>133</v>
      </c>
      <c r="F8835" s="163" t="s">
        <v>133</v>
      </c>
      <c r="G8835" s="266" t="s">
        <v>133</v>
      </c>
      <c r="H8835" s="163" t="s">
        <v>133</v>
      </c>
      <c r="I8835" s="163" t="s">
        <v>133</v>
      </c>
      <c r="J8835" s="163" t="s">
        <v>133</v>
      </c>
      <c r="K8835" s="164">
        <f t="shared" si="418"/>
        <v>0</v>
      </c>
      <c r="L8835" s="165">
        <f t="shared" si="419"/>
        <v>0</v>
      </c>
      <c r="M8835" s="172">
        <v>127</v>
      </c>
      <c r="N8835" s="172">
        <v>64</v>
      </c>
      <c r="O8835" s="167" t="s">
        <v>133</v>
      </c>
      <c r="P8835" s="260" t="e">
        <f t="shared" si="417"/>
        <v>#NUM!</v>
      </c>
      <c r="S8835" s="272"/>
    </row>
    <row r="8836" spans="1:19">
      <c r="A8836" s="161" t="s">
        <v>10068</v>
      </c>
      <c r="C8836" s="161" t="s">
        <v>133</v>
      </c>
      <c r="F8836" s="163" t="s">
        <v>133</v>
      </c>
      <c r="G8836" s="266" t="s">
        <v>133</v>
      </c>
      <c r="H8836" s="163" t="s">
        <v>133</v>
      </c>
      <c r="I8836" s="163" t="s">
        <v>133</v>
      </c>
      <c r="J8836" s="163" t="s">
        <v>133</v>
      </c>
      <c r="K8836" s="164">
        <f t="shared" si="418"/>
        <v>0</v>
      </c>
      <c r="L8836" s="165">
        <f t="shared" si="419"/>
        <v>0</v>
      </c>
      <c r="M8836" s="172">
        <v>127</v>
      </c>
      <c r="N8836" s="172">
        <v>64</v>
      </c>
      <c r="O8836" s="167" t="s">
        <v>133</v>
      </c>
      <c r="P8836" s="260" t="e">
        <f t="shared" si="417"/>
        <v>#NUM!</v>
      </c>
      <c r="S8836" s="272"/>
    </row>
    <row r="8837" spans="1:19">
      <c r="A8837" s="161" t="s">
        <v>10069</v>
      </c>
      <c r="C8837" s="161" t="s">
        <v>133</v>
      </c>
      <c r="F8837" s="163" t="s">
        <v>133</v>
      </c>
      <c r="G8837" s="266" t="s">
        <v>133</v>
      </c>
      <c r="H8837" s="163" t="s">
        <v>133</v>
      </c>
      <c r="I8837" s="163" t="s">
        <v>133</v>
      </c>
      <c r="J8837" s="163" t="s">
        <v>133</v>
      </c>
      <c r="K8837" s="164">
        <f t="shared" si="418"/>
        <v>0</v>
      </c>
      <c r="L8837" s="165">
        <f t="shared" si="419"/>
        <v>0</v>
      </c>
      <c r="M8837" s="172">
        <v>127</v>
      </c>
      <c r="N8837" s="172">
        <v>64</v>
      </c>
      <c r="O8837" s="167" t="s">
        <v>133</v>
      </c>
      <c r="P8837" s="260" t="e">
        <f t="shared" si="417"/>
        <v>#NUM!</v>
      </c>
      <c r="S8837" s="272"/>
    </row>
    <row r="8838" spans="1:19">
      <c r="A8838" s="161" t="s">
        <v>10070</v>
      </c>
      <c r="C8838" s="161" t="s">
        <v>133</v>
      </c>
      <c r="F8838" s="163" t="s">
        <v>133</v>
      </c>
      <c r="G8838" s="266" t="s">
        <v>133</v>
      </c>
      <c r="H8838" s="163" t="s">
        <v>133</v>
      </c>
      <c r="I8838" s="163" t="s">
        <v>133</v>
      </c>
      <c r="J8838" s="163" t="s">
        <v>133</v>
      </c>
      <c r="K8838" s="164">
        <f t="shared" si="418"/>
        <v>0</v>
      </c>
      <c r="L8838" s="165">
        <f t="shared" si="419"/>
        <v>0</v>
      </c>
      <c r="M8838" s="172">
        <v>127</v>
      </c>
      <c r="N8838" s="172">
        <v>64</v>
      </c>
      <c r="O8838" s="167" t="s">
        <v>133</v>
      </c>
      <c r="P8838" s="260" t="e">
        <f t="shared" si="417"/>
        <v>#NUM!</v>
      </c>
      <c r="S8838" s="272"/>
    </row>
    <row r="8839" spans="1:19">
      <c r="A8839" s="161" t="s">
        <v>10071</v>
      </c>
      <c r="C8839" s="161" t="s">
        <v>133</v>
      </c>
      <c r="F8839" s="163" t="s">
        <v>133</v>
      </c>
      <c r="G8839" s="266" t="s">
        <v>133</v>
      </c>
      <c r="H8839" s="163" t="s">
        <v>133</v>
      </c>
      <c r="I8839" s="163" t="s">
        <v>133</v>
      </c>
      <c r="J8839" s="163" t="s">
        <v>133</v>
      </c>
      <c r="K8839" s="164">
        <f t="shared" si="418"/>
        <v>0</v>
      </c>
      <c r="L8839" s="165">
        <f t="shared" si="419"/>
        <v>0</v>
      </c>
      <c r="M8839" s="172">
        <v>127</v>
      </c>
      <c r="N8839" s="172">
        <v>64</v>
      </c>
      <c r="O8839" s="167" t="s">
        <v>133</v>
      </c>
      <c r="P8839" s="260" t="e">
        <f t="shared" si="417"/>
        <v>#NUM!</v>
      </c>
      <c r="S8839" s="272"/>
    </row>
    <row r="8840" spans="1:19">
      <c r="A8840" s="161" t="s">
        <v>10072</v>
      </c>
      <c r="C8840" s="161" t="s">
        <v>133</v>
      </c>
      <c r="F8840" s="163" t="s">
        <v>133</v>
      </c>
      <c r="G8840" s="266" t="s">
        <v>133</v>
      </c>
      <c r="H8840" s="163" t="s">
        <v>133</v>
      </c>
      <c r="I8840" s="163" t="s">
        <v>133</v>
      </c>
      <c r="J8840" s="163" t="s">
        <v>133</v>
      </c>
      <c r="K8840" s="164">
        <f t="shared" si="418"/>
        <v>0</v>
      </c>
      <c r="L8840" s="165">
        <f t="shared" si="419"/>
        <v>0</v>
      </c>
      <c r="M8840" s="172">
        <v>127</v>
      </c>
      <c r="N8840" s="172">
        <v>64</v>
      </c>
      <c r="O8840" s="167" t="s">
        <v>133</v>
      </c>
      <c r="P8840" s="260" t="e">
        <f t="shared" si="417"/>
        <v>#NUM!</v>
      </c>
      <c r="S8840" s="272"/>
    </row>
    <row r="8841" spans="1:19">
      <c r="A8841" s="161" t="s">
        <v>10073</v>
      </c>
      <c r="C8841" s="161" t="s">
        <v>133</v>
      </c>
      <c r="F8841" s="163" t="s">
        <v>133</v>
      </c>
      <c r="G8841" s="266" t="s">
        <v>133</v>
      </c>
      <c r="H8841" s="163" t="s">
        <v>133</v>
      </c>
      <c r="I8841" s="163" t="s">
        <v>133</v>
      </c>
      <c r="J8841" s="163" t="s">
        <v>133</v>
      </c>
      <c r="K8841" s="164">
        <f t="shared" si="418"/>
        <v>0</v>
      </c>
      <c r="L8841" s="165">
        <f t="shared" si="419"/>
        <v>0</v>
      </c>
      <c r="M8841" s="172">
        <v>127</v>
      </c>
      <c r="N8841" s="172">
        <v>64</v>
      </c>
      <c r="O8841" s="167" t="s">
        <v>133</v>
      </c>
      <c r="P8841" s="260" t="e">
        <f t="shared" si="417"/>
        <v>#NUM!</v>
      </c>
      <c r="S8841" s="272"/>
    </row>
    <row r="8842" spans="1:19">
      <c r="A8842" s="161" t="s">
        <v>10074</v>
      </c>
      <c r="C8842" s="161" t="s">
        <v>133</v>
      </c>
      <c r="F8842" s="163" t="s">
        <v>133</v>
      </c>
      <c r="G8842" s="266" t="s">
        <v>133</v>
      </c>
      <c r="H8842" s="163" t="s">
        <v>133</v>
      </c>
      <c r="I8842" s="163" t="s">
        <v>133</v>
      </c>
      <c r="J8842" s="163" t="s">
        <v>133</v>
      </c>
      <c r="K8842" s="164">
        <f t="shared" si="418"/>
        <v>0</v>
      </c>
      <c r="L8842" s="165">
        <f t="shared" si="419"/>
        <v>0</v>
      </c>
      <c r="M8842" s="172">
        <v>127</v>
      </c>
      <c r="N8842" s="172">
        <v>64</v>
      </c>
      <c r="O8842" s="167" t="s">
        <v>133</v>
      </c>
      <c r="P8842" s="260" t="e">
        <f t="shared" si="417"/>
        <v>#NUM!</v>
      </c>
      <c r="S8842" s="272"/>
    </row>
    <row r="8843" spans="1:19">
      <c r="A8843" s="161" t="s">
        <v>10075</v>
      </c>
      <c r="C8843" s="161" t="s">
        <v>133</v>
      </c>
      <c r="F8843" s="163" t="s">
        <v>133</v>
      </c>
      <c r="G8843" s="266" t="s">
        <v>133</v>
      </c>
      <c r="H8843" s="163" t="s">
        <v>133</v>
      </c>
      <c r="I8843" s="163" t="s">
        <v>133</v>
      </c>
      <c r="J8843" s="163" t="s">
        <v>133</v>
      </c>
      <c r="K8843" s="164">
        <f t="shared" si="418"/>
        <v>0</v>
      </c>
      <c r="L8843" s="165">
        <f t="shared" si="419"/>
        <v>0</v>
      </c>
      <c r="M8843" s="172">
        <v>127</v>
      </c>
      <c r="N8843" s="172">
        <v>64</v>
      </c>
      <c r="O8843" s="167" t="s">
        <v>133</v>
      </c>
      <c r="P8843" s="260" t="e">
        <f t="shared" si="417"/>
        <v>#NUM!</v>
      </c>
      <c r="S8843" s="272"/>
    </row>
    <row r="8844" spans="1:19">
      <c r="A8844" s="161" t="s">
        <v>10076</v>
      </c>
      <c r="C8844" s="161" t="s">
        <v>133</v>
      </c>
      <c r="F8844" s="163" t="s">
        <v>133</v>
      </c>
      <c r="G8844" s="266" t="s">
        <v>133</v>
      </c>
      <c r="H8844" s="163" t="s">
        <v>133</v>
      </c>
      <c r="I8844" s="163" t="s">
        <v>133</v>
      </c>
      <c r="J8844" s="163" t="s">
        <v>133</v>
      </c>
      <c r="K8844" s="164">
        <f t="shared" si="418"/>
        <v>0</v>
      </c>
      <c r="L8844" s="165">
        <f t="shared" si="419"/>
        <v>0</v>
      </c>
      <c r="M8844" s="172">
        <v>127</v>
      </c>
      <c r="N8844" s="172">
        <v>64</v>
      </c>
      <c r="O8844" s="167" t="s">
        <v>133</v>
      </c>
      <c r="P8844" s="260" t="e">
        <f t="shared" si="417"/>
        <v>#NUM!</v>
      </c>
      <c r="S8844" s="272"/>
    </row>
    <row r="8845" spans="1:19">
      <c r="A8845" s="161" t="s">
        <v>10077</v>
      </c>
      <c r="C8845" s="161" t="s">
        <v>133</v>
      </c>
      <c r="F8845" s="163" t="s">
        <v>133</v>
      </c>
      <c r="G8845" s="266" t="s">
        <v>133</v>
      </c>
      <c r="H8845" s="163" t="s">
        <v>133</v>
      </c>
      <c r="I8845" s="163" t="s">
        <v>133</v>
      </c>
      <c r="J8845" s="163" t="s">
        <v>133</v>
      </c>
      <c r="K8845" s="164">
        <f t="shared" si="418"/>
        <v>0</v>
      </c>
      <c r="L8845" s="165">
        <f t="shared" si="419"/>
        <v>0</v>
      </c>
      <c r="M8845" s="172">
        <v>127</v>
      </c>
      <c r="N8845" s="172">
        <v>64</v>
      </c>
      <c r="O8845" s="167" t="s">
        <v>133</v>
      </c>
      <c r="P8845" s="260" t="e">
        <f t="shared" si="417"/>
        <v>#NUM!</v>
      </c>
      <c r="S8845" s="272"/>
    </row>
    <row r="8846" spans="1:19">
      <c r="A8846" s="161" t="s">
        <v>10078</v>
      </c>
      <c r="C8846" s="161" t="s">
        <v>133</v>
      </c>
      <c r="F8846" s="163" t="s">
        <v>133</v>
      </c>
      <c r="G8846" s="266" t="s">
        <v>133</v>
      </c>
      <c r="H8846" s="163" t="s">
        <v>133</v>
      </c>
      <c r="I8846" s="163" t="s">
        <v>133</v>
      </c>
      <c r="J8846" s="163" t="s">
        <v>133</v>
      </c>
      <c r="K8846" s="164">
        <f t="shared" si="418"/>
        <v>0</v>
      </c>
      <c r="L8846" s="165">
        <f t="shared" si="419"/>
        <v>0</v>
      </c>
      <c r="M8846" s="172">
        <v>127</v>
      </c>
      <c r="N8846" s="172">
        <v>64</v>
      </c>
      <c r="O8846" s="167" t="s">
        <v>133</v>
      </c>
      <c r="P8846" s="260" t="e">
        <f t="shared" si="417"/>
        <v>#NUM!</v>
      </c>
      <c r="S8846" s="272"/>
    </row>
    <row r="8847" spans="1:19">
      <c r="A8847" s="161" t="s">
        <v>10079</v>
      </c>
      <c r="C8847" s="161" t="s">
        <v>133</v>
      </c>
      <c r="F8847" s="163" t="s">
        <v>133</v>
      </c>
      <c r="G8847" s="266" t="s">
        <v>133</v>
      </c>
      <c r="H8847" s="163" t="s">
        <v>133</v>
      </c>
      <c r="I8847" s="163" t="s">
        <v>133</v>
      </c>
      <c r="J8847" s="163" t="s">
        <v>133</v>
      </c>
      <c r="K8847" s="164">
        <f t="shared" si="418"/>
        <v>0</v>
      </c>
      <c r="L8847" s="165">
        <f t="shared" si="419"/>
        <v>0</v>
      </c>
      <c r="M8847" s="172">
        <v>127</v>
      </c>
      <c r="N8847" s="172">
        <v>64</v>
      </c>
      <c r="O8847" s="167" t="s">
        <v>133</v>
      </c>
      <c r="P8847" s="260" t="e">
        <f t="shared" ref="P8847:P8910" si="420">MEDIAN(Q8847:R8847)</f>
        <v>#NUM!</v>
      </c>
      <c r="S8847" s="272"/>
    </row>
    <row r="8848" spans="1:19">
      <c r="A8848" s="161" t="s">
        <v>10080</v>
      </c>
      <c r="C8848" s="161" t="s">
        <v>133</v>
      </c>
      <c r="F8848" s="163" t="s">
        <v>133</v>
      </c>
      <c r="G8848" s="266" t="s">
        <v>133</v>
      </c>
      <c r="H8848" s="163" t="s">
        <v>133</v>
      </c>
      <c r="I8848" s="163" t="s">
        <v>133</v>
      </c>
      <c r="J8848" s="163" t="s">
        <v>133</v>
      </c>
      <c r="K8848" s="164">
        <f t="shared" ref="K8848:K8911" si="421">IF(OR(D8848="n/a",D8848="nd"),0,D8848)+IF(OR(I8848="n/a",I8848="nd"),0,I8848)</f>
        <v>0</v>
      </c>
      <c r="L8848" s="165">
        <f t="shared" ref="L8848:L8911" si="422">SQRT(SUMSQ(IF(OR(E8848="n/a",E8848="nd"),0,E8848),IF(OR(F8848="n/a",F8848="nd"),0,F8848),IF(OR(J8848="n/a",J8848="nd"),0,J8848)))</f>
        <v>0</v>
      </c>
      <c r="M8848" s="172">
        <v>127</v>
      </c>
      <c r="N8848" s="172">
        <v>64</v>
      </c>
      <c r="O8848" s="167" t="s">
        <v>133</v>
      </c>
      <c r="P8848" s="260" t="e">
        <f t="shared" si="420"/>
        <v>#NUM!</v>
      </c>
      <c r="S8848" s="272"/>
    </row>
    <row r="8849" spans="1:19">
      <c r="A8849" s="161" t="s">
        <v>10081</v>
      </c>
      <c r="C8849" s="161" t="s">
        <v>133</v>
      </c>
      <c r="F8849" s="163" t="s">
        <v>133</v>
      </c>
      <c r="G8849" s="266" t="s">
        <v>133</v>
      </c>
      <c r="H8849" s="163" t="s">
        <v>133</v>
      </c>
      <c r="I8849" s="163" t="s">
        <v>133</v>
      </c>
      <c r="J8849" s="163" t="s">
        <v>133</v>
      </c>
      <c r="K8849" s="164">
        <f t="shared" si="421"/>
        <v>0</v>
      </c>
      <c r="L8849" s="165">
        <f t="shared" si="422"/>
        <v>0</v>
      </c>
      <c r="M8849" s="172">
        <v>127</v>
      </c>
      <c r="N8849" s="172">
        <v>64</v>
      </c>
      <c r="O8849" s="167" t="s">
        <v>133</v>
      </c>
      <c r="P8849" s="260" t="e">
        <f t="shared" si="420"/>
        <v>#NUM!</v>
      </c>
      <c r="S8849" s="272"/>
    </row>
    <row r="8850" spans="1:19">
      <c r="A8850" s="161" t="s">
        <v>10082</v>
      </c>
      <c r="C8850" s="161" t="s">
        <v>133</v>
      </c>
      <c r="F8850" s="163" t="s">
        <v>133</v>
      </c>
      <c r="G8850" s="266" t="s">
        <v>133</v>
      </c>
      <c r="H8850" s="163" t="s">
        <v>133</v>
      </c>
      <c r="I8850" s="163" t="s">
        <v>133</v>
      </c>
      <c r="J8850" s="163" t="s">
        <v>133</v>
      </c>
      <c r="K8850" s="164">
        <f t="shared" si="421"/>
        <v>0</v>
      </c>
      <c r="L8850" s="165">
        <f t="shared" si="422"/>
        <v>0</v>
      </c>
      <c r="M8850" s="172">
        <v>127</v>
      </c>
      <c r="N8850" s="172">
        <v>64</v>
      </c>
      <c r="O8850" s="167" t="s">
        <v>133</v>
      </c>
      <c r="P8850" s="260" t="e">
        <f t="shared" si="420"/>
        <v>#NUM!</v>
      </c>
      <c r="S8850" s="272"/>
    </row>
    <row r="8851" spans="1:19">
      <c r="A8851" s="161" t="s">
        <v>10083</v>
      </c>
      <c r="C8851" s="161" t="s">
        <v>133</v>
      </c>
      <c r="F8851" s="163" t="s">
        <v>133</v>
      </c>
      <c r="G8851" s="266" t="s">
        <v>133</v>
      </c>
      <c r="H8851" s="163" t="s">
        <v>133</v>
      </c>
      <c r="I8851" s="163" t="s">
        <v>133</v>
      </c>
      <c r="J8851" s="163" t="s">
        <v>133</v>
      </c>
      <c r="K8851" s="164">
        <f t="shared" si="421"/>
        <v>0</v>
      </c>
      <c r="L8851" s="165">
        <f t="shared" si="422"/>
        <v>0</v>
      </c>
      <c r="M8851" s="172">
        <v>127</v>
      </c>
      <c r="N8851" s="172">
        <v>64</v>
      </c>
      <c r="O8851" s="167" t="s">
        <v>133</v>
      </c>
      <c r="P8851" s="260" t="e">
        <f t="shared" si="420"/>
        <v>#NUM!</v>
      </c>
      <c r="S8851" s="272"/>
    </row>
    <row r="8852" spans="1:19">
      <c r="A8852" s="161" t="s">
        <v>10084</v>
      </c>
      <c r="C8852" s="161" t="s">
        <v>133</v>
      </c>
      <c r="F8852" s="163" t="s">
        <v>133</v>
      </c>
      <c r="G8852" s="266" t="s">
        <v>133</v>
      </c>
      <c r="H8852" s="163" t="s">
        <v>133</v>
      </c>
      <c r="I8852" s="163" t="s">
        <v>133</v>
      </c>
      <c r="J8852" s="163" t="s">
        <v>133</v>
      </c>
      <c r="K8852" s="164">
        <f t="shared" si="421"/>
        <v>0</v>
      </c>
      <c r="L8852" s="165">
        <f t="shared" si="422"/>
        <v>0</v>
      </c>
      <c r="M8852" s="172">
        <v>127</v>
      </c>
      <c r="N8852" s="172">
        <v>64</v>
      </c>
      <c r="O8852" s="167" t="s">
        <v>133</v>
      </c>
      <c r="P8852" s="260" t="e">
        <f t="shared" si="420"/>
        <v>#NUM!</v>
      </c>
      <c r="S8852" s="272"/>
    </row>
    <row r="8853" spans="1:19">
      <c r="A8853" s="161" t="s">
        <v>10085</v>
      </c>
      <c r="C8853" s="161" t="s">
        <v>133</v>
      </c>
      <c r="F8853" s="163" t="s">
        <v>133</v>
      </c>
      <c r="G8853" s="266" t="s">
        <v>133</v>
      </c>
      <c r="H8853" s="163" t="s">
        <v>133</v>
      </c>
      <c r="I8853" s="163" t="s">
        <v>133</v>
      </c>
      <c r="J8853" s="163" t="s">
        <v>133</v>
      </c>
      <c r="K8853" s="164">
        <f t="shared" si="421"/>
        <v>0</v>
      </c>
      <c r="L8853" s="165">
        <f t="shared" si="422"/>
        <v>0</v>
      </c>
      <c r="M8853" s="172">
        <v>127</v>
      </c>
      <c r="N8853" s="172">
        <v>64</v>
      </c>
      <c r="O8853" s="167" t="s">
        <v>133</v>
      </c>
      <c r="P8853" s="260" t="e">
        <f t="shared" si="420"/>
        <v>#NUM!</v>
      </c>
      <c r="S8853" s="272"/>
    </row>
    <row r="8854" spans="1:19">
      <c r="A8854" s="161" t="s">
        <v>10086</v>
      </c>
      <c r="C8854" s="161" t="s">
        <v>133</v>
      </c>
      <c r="F8854" s="163" t="s">
        <v>133</v>
      </c>
      <c r="G8854" s="266" t="s">
        <v>133</v>
      </c>
      <c r="H8854" s="163" t="s">
        <v>133</v>
      </c>
      <c r="I8854" s="163" t="s">
        <v>133</v>
      </c>
      <c r="J8854" s="163" t="s">
        <v>133</v>
      </c>
      <c r="K8854" s="164">
        <f t="shared" si="421"/>
        <v>0</v>
      </c>
      <c r="L8854" s="165">
        <f t="shared" si="422"/>
        <v>0</v>
      </c>
      <c r="M8854" s="172">
        <v>127</v>
      </c>
      <c r="N8854" s="172">
        <v>64</v>
      </c>
      <c r="O8854" s="167" t="s">
        <v>133</v>
      </c>
      <c r="P8854" s="260" t="e">
        <f t="shared" si="420"/>
        <v>#NUM!</v>
      </c>
      <c r="S8854" s="272"/>
    </row>
    <row r="8855" spans="1:19">
      <c r="A8855" s="161" t="s">
        <v>10087</v>
      </c>
      <c r="C8855" s="161" t="s">
        <v>133</v>
      </c>
      <c r="F8855" s="163" t="s">
        <v>133</v>
      </c>
      <c r="G8855" s="266" t="s">
        <v>133</v>
      </c>
      <c r="H8855" s="163" t="s">
        <v>133</v>
      </c>
      <c r="I8855" s="163" t="s">
        <v>133</v>
      </c>
      <c r="J8855" s="163" t="s">
        <v>133</v>
      </c>
      <c r="K8855" s="164">
        <f t="shared" si="421"/>
        <v>0</v>
      </c>
      <c r="L8855" s="165">
        <f t="shared" si="422"/>
        <v>0</v>
      </c>
      <c r="M8855" s="172">
        <v>127</v>
      </c>
      <c r="N8855" s="172">
        <v>64</v>
      </c>
      <c r="O8855" s="167" t="s">
        <v>133</v>
      </c>
      <c r="P8855" s="260" t="e">
        <f t="shared" si="420"/>
        <v>#NUM!</v>
      </c>
      <c r="S8855" s="272"/>
    </row>
    <row r="8856" spans="1:19">
      <c r="A8856" s="161" t="s">
        <v>10088</v>
      </c>
      <c r="C8856" s="161" t="s">
        <v>133</v>
      </c>
      <c r="F8856" s="163" t="s">
        <v>133</v>
      </c>
      <c r="G8856" s="266" t="s">
        <v>133</v>
      </c>
      <c r="H8856" s="163" t="s">
        <v>133</v>
      </c>
      <c r="I8856" s="163" t="s">
        <v>133</v>
      </c>
      <c r="J8856" s="163" t="s">
        <v>133</v>
      </c>
      <c r="K8856" s="164">
        <f t="shared" si="421"/>
        <v>0</v>
      </c>
      <c r="L8856" s="165">
        <f t="shared" si="422"/>
        <v>0</v>
      </c>
      <c r="M8856" s="172">
        <v>127</v>
      </c>
      <c r="N8856" s="172">
        <v>64</v>
      </c>
      <c r="O8856" s="167" t="s">
        <v>133</v>
      </c>
      <c r="P8856" s="260" t="e">
        <f t="shared" si="420"/>
        <v>#NUM!</v>
      </c>
      <c r="S8856" s="272"/>
    </row>
    <row r="8857" spans="1:19">
      <c r="A8857" s="161" t="s">
        <v>10089</v>
      </c>
      <c r="C8857" s="161" t="s">
        <v>133</v>
      </c>
      <c r="F8857" s="163" t="s">
        <v>133</v>
      </c>
      <c r="G8857" s="266" t="s">
        <v>133</v>
      </c>
      <c r="H8857" s="163" t="s">
        <v>133</v>
      </c>
      <c r="I8857" s="163" t="s">
        <v>133</v>
      </c>
      <c r="J8857" s="163" t="s">
        <v>133</v>
      </c>
      <c r="K8857" s="164">
        <f t="shared" si="421"/>
        <v>0</v>
      </c>
      <c r="L8857" s="165">
        <f t="shared" si="422"/>
        <v>0</v>
      </c>
      <c r="M8857" s="172">
        <v>127</v>
      </c>
      <c r="N8857" s="172">
        <v>64</v>
      </c>
      <c r="O8857" s="167" t="s">
        <v>133</v>
      </c>
      <c r="P8857" s="260" t="e">
        <f t="shared" si="420"/>
        <v>#NUM!</v>
      </c>
      <c r="S8857" s="272"/>
    </row>
    <row r="8858" spans="1:19">
      <c r="A8858" s="161" t="s">
        <v>10090</v>
      </c>
      <c r="C8858" s="161" t="s">
        <v>133</v>
      </c>
      <c r="F8858" s="163" t="s">
        <v>133</v>
      </c>
      <c r="G8858" s="266" t="s">
        <v>133</v>
      </c>
      <c r="H8858" s="163" t="s">
        <v>133</v>
      </c>
      <c r="I8858" s="163" t="s">
        <v>133</v>
      </c>
      <c r="J8858" s="163" t="s">
        <v>133</v>
      </c>
      <c r="K8858" s="164">
        <f t="shared" si="421"/>
        <v>0</v>
      </c>
      <c r="L8858" s="165">
        <f t="shared" si="422"/>
        <v>0</v>
      </c>
      <c r="M8858" s="172">
        <v>127</v>
      </c>
      <c r="N8858" s="172">
        <v>64</v>
      </c>
      <c r="O8858" s="167" t="s">
        <v>133</v>
      </c>
      <c r="P8858" s="260" t="e">
        <f t="shared" si="420"/>
        <v>#NUM!</v>
      </c>
      <c r="S8858" s="272"/>
    </row>
    <row r="8859" spans="1:19">
      <c r="A8859" s="161" t="s">
        <v>10091</v>
      </c>
      <c r="C8859" s="161" t="s">
        <v>133</v>
      </c>
      <c r="F8859" s="163" t="s">
        <v>133</v>
      </c>
      <c r="G8859" s="266" t="s">
        <v>133</v>
      </c>
      <c r="H8859" s="163" t="s">
        <v>133</v>
      </c>
      <c r="I8859" s="163" t="s">
        <v>133</v>
      </c>
      <c r="J8859" s="163" t="s">
        <v>133</v>
      </c>
      <c r="K8859" s="164">
        <f t="shared" si="421"/>
        <v>0</v>
      </c>
      <c r="L8859" s="165">
        <f t="shared" si="422"/>
        <v>0</v>
      </c>
      <c r="M8859" s="172">
        <v>127</v>
      </c>
      <c r="N8859" s="172">
        <v>64</v>
      </c>
      <c r="O8859" s="167" t="s">
        <v>133</v>
      </c>
      <c r="P8859" s="260" t="e">
        <f t="shared" si="420"/>
        <v>#NUM!</v>
      </c>
      <c r="S8859" s="272"/>
    </row>
    <row r="8860" spans="1:19">
      <c r="A8860" s="161" t="s">
        <v>10092</v>
      </c>
      <c r="C8860" s="161" t="s">
        <v>133</v>
      </c>
      <c r="F8860" s="163" t="s">
        <v>133</v>
      </c>
      <c r="G8860" s="266" t="s">
        <v>133</v>
      </c>
      <c r="H8860" s="163" t="s">
        <v>133</v>
      </c>
      <c r="I8860" s="163" t="s">
        <v>133</v>
      </c>
      <c r="J8860" s="163" t="s">
        <v>133</v>
      </c>
      <c r="K8860" s="164">
        <f t="shared" si="421"/>
        <v>0</v>
      </c>
      <c r="L8860" s="165">
        <f t="shared" si="422"/>
        <v>0</v>
      </c>
      <c r="M8860" s="172">
        <v>127</v>
      </c>
      <c r="N8860" s="172">
        <v>64</v>
      </c>
      <c r="O8860" s="167" t="s">
        <v>133</v>
      </c>
      <c r="P8860" s="260" t="e">
        <f t="shared" si="420"/>
        <v>#NUM!</v>
      </c>
      <c r="S8860" s="272"/>
    </row>
    <row r="8861" spans="1:19">
      <c r="A8861" s="161" t="s">
        <v>10093</v>
      </c>
      <c r="C8861" s="161" t="s">
        <v>133</v>
      </c>
      <c r="F8861" s="163" t="s">
        <v>133</v>
      </c>
      <c r="G8861" s="266" t="s">
        <v>133</v>
      </c>
      <c r="H8861" s="163" t="s">
        <v>133</v>
      </c>
      <c r="I8861" s="163" t="s">
        <v>133</v>
      </c>
      <c r="J8861" s="163" t="s">
        <v>133</v>
      </c>
      <c r="K8861" s="164">
        <f t="shared" si="421"/>
        <v>0</v>
      </c>
      <c r="L8861" s="165">
        <f t="shared" si="422"/>
        <v>0</v>
      </c>
      <c r="M8861" s="172">
        <v>127</v>
      </c>
      <c r="N8861" s="172">
        <v>64</v>
      </c>
      <c r="O8861" s="167" t="s">
        <v>133</v>
      </c>
      <c r="P8861" s="260" t="e">
        <f t="shared" si="420"/>
        <v>#NUM!</v>
      </c>
      <c r="S8861" s="272"/>
    </row>
    <row r="8862" spans="1:19">
      <c r="A8862" s="161" t="s">
        <v>10094</v>
      </c>
      <c r="C8862" s="161" t="s">
        <v>133</v>
      </c>
      <c r="F8862" s="163" t="s">
        <v>133</v>
      </c>
      <c r="G8862" s="266" t="s">
        <v>133</v>
      </c>
      <c r="H8862" s="163" t="s">
        <v>133</v>
      </c>
      <c r="I8862" s="163" t="s">
        <v>133</v>
      </c>
      <c r="J8862" s="163" t="s">
        <v>133</v>
      </c>
      <c r="K8862" s="164">
        <f t="shared" si="421"/>
        <v>0</v>
      </c>
      <c r="L8862" s="165">
        <f t="shared" si="422"/>
        <v>0</v>
      </c>
      <c r="M8862" s="172">
        <v>127</v>
      </c>
      <c r="N8862" s="172">
        <v>64</v>
      </c>
      <c r="O8862" s="167" t="s">
        <v>133</v>
      </c>
      <c r="P8862" s="260" t="e">
        <f t="shared" si="420"/>
        <v>#NUM!</v>
      </c>
      <c r="S8862" s="272"/>
    </row>
    <row r="8863" spans="1:19">
      <c r="A8863" s="161" t="s">
        <v>10095</v>
      </c>
      <c r="C8863" s="161" t="s">
        <v>133</v>
      </c>
      <c r="F8863" s="163" t="s">
        <v>133</v>
      </c>
      <c r="G8863" s="266" t="s">
        <v>133</v>
      </c>
      <c r="H8863" s="163" t="s">
        <v>133</v>
      </c>
      <c r="I8863" s="163" t="s">
        <v>133</v>
      </c>
      <c r="J8863" s="163" t="s">
        <v>133</v>
      </c>
      <c r="K8863" s="164">
        <f t="shared" si="421"/>
        <v>0</v>
      </c>
      <c r="L8863" s="165">
        <f t="shared" si="422"/>
        <v>0</v>
      </c>
      <c r="M8863" s="172">
        <v>127</v>
      </c>
      <c r="N8863" s="172">
        <v>64</v>
      </c>
      <c r="O8863" s="167" t="s">
        <v>133</v>
      </c>
      <c r="P8863" s="260" t="e">
        <f t="shared" si="420"/>
        <v>#NUM!</v>
      </c>
      <c r="S8863" s="272"/>
    </row>
    <row r="8864" spans="1:19">
      <c r="A8864" s="161" t="s">
        <v>10096</v>
      </c>
      <c r="C8864" s="161" t="s">
        <v>133</v>
      </c>
      <c r="F8864" s="163" t="s">
        <v>133</v>
      </c>
      <c r="G8864" s="266" t="s">
        <v>133</v>
      </c>
      <c r="H8864" s="163" t="s">
        <v>133</v>
      </c>
      <c r="I8864" s="163" t="s">
        <v>133</v>
      </c>
      <c r="J8864" s="163" t="s">
        <v>133</v>
      </c>
      <c r="K8864" s="164">
        <f t="shared" si="421"/>
        <v>0</v>
      </c>
      <c r="L8864" s="165">
        <f t="shared" si="422"/>
        <v>0</v>
      </c>
      <c r="M8864" s="172">
        <v>127</v>
      </c>
      <c r="N8864" s="172">
        <v>64</v>
      </c>
      <c r="O8864" s="167" t="s">
        <v>133</v>
      </c>
      <c r="P8864" s="260" t="e">
        <f t="shared" si="420"/>
        <v>#NUM!</v>
      </c>
      <c r="S8864" s="272"/>
    </row>
    <row r="8865" spans="1:19">
      <c r="A8865" s="161" t="s">
        <v>10097</v>
      </c>
      <c r="C8865" s="161" t="s">
        <v>133</v>
      </c>
      <c r="F8865" s="163" t="s">
        <v>133</v>
      </c>
      <c r="G8865" s="266" t="s">
        <v>133</v>
      </c>
      <c r="H8865" s="163" t="s">
        <v>133</v>
      </c>
      <c r="I8865" s="163" t="s">
        <v>133</v>
      </c>
      <c r="J8865" s="163" t="s">
        <v>133</v>
      </c>
      <c r="K8865" s="164">
        <f t="shared" si="421"/>
        <v>0</v>
      </c>
      <c r="L8865" s="165">
        <f t="shared" si="422"/>
        <v>0</v>
      </c>
      <c r="M8865" s="172">
        <v>127</v>
      </c>
      <c r="N8865" s="172">
        <v>64</v>
      </c>
      <c r="O8865" s="167" t="s">
        <v>133</v>
      </c>
      <c r="P8865" s="260" t="e">
        <f t="shared" si="420"/>
        <v>#NUM!</v>
      </c>
      <c r="S8865" s="272"/>
    </row>
    <row r="8866" spans="1:19">
      <c r="A8866" s="161" t="s">
        <v>10098</v>
      </c>
      <c r="C8866" s="161" t="s">
        <v>133</v>
      </c>
      <c r="F8866" s="163" t="s">
        <v>133</v>
      </c>
      <c r="G8866" s="266" t="s">
        <v>133</v>
      </c>
      <c r="H8866" s="163" t="s">
        <v>133</v>
      </c>
      <c r="I8866" s="163" t="s">
        <v>133</v>
      </c>
      <c r="J8866" s="163" t="s">
        <v>133</v>
      </c>
      <c r="K8866" s="164">
        <f t="shared" si="421"/>
        <v>0</v>
      </c>
      <c r="L8866" s="165">
        <f t="shared" si="422"/>
        <v>0</v>
      </c>
      <c r="M8866" s="172">
        <v>127</v>
      </c>
      <c r="N8866" s="172">
        <v>64</v>
      </c>
      <c r="O8866" s="167" t="s">
        <v>133</v>
      </c>
      <c r="P8866" s="260" t="e">
        <f t="shared" si="420"/>
        <v>#NUM!</v>
      </c>
      <c r="S8866" s="272"/>
    </row>
    <row r="8867" spans="1:19">
      <c r="A8867" s="161" t="s">
        <v>10099</v>
      </c>
      <c r="C8867" s="161" t="s">
        <v>133</v>
      </c>
      <c r="F8867" s="163" t="s">
        <v>133</v>
      </c>
      <c r="G8867" s="266" t="s">
        <v>133</v>
      </c>
      <c r="H8867" s="163" t="s">
        <v>133</v>
      </c>
      <c r="I8867" s="163" t="s">
        <v>133</v>
      </c>
      <c r="J8867" s="163" t="s">
        <v>133</v>
      </c>
      <c r="K8867" s="164">
        <f t="shared" si="421"/>
        <v>0</v>
      </c>
      <c r="L8867" s="165">
        <f t="shared" si="422"/>
        <v>0</v>
      </c>
      <c r="M8867" s="172">
        <v>127</v>
      </c>
      <c r="N8867" s="172">
        <v>64</v>
      </c>
      <c r="O8867" s="167" t="s">
        <v>133</v>
      </c>
      <c r="P8867" s="260" t="e">
        <f t="shared" si="420"/>
        <v>#NUM!</v>
      </c>
      <c r="S8867" s="272"/>
    </row>
    <row r="8868" spans="1:19">
      <c r="A8868" s="161" t="s">
        <v>10100</v>
      </c>
      <c r="C8868" s="161" t="s">
        <v>133</v>
      </c>
      <c r="F8868" s="163" t="s">
        <v>133</v>
      </c>
      <c r="G8868" s="266" t="s">
        <v>133</v>
      </c>
      <c r="H8868" s="163" t="s">
        <v>133</v>
      </c>
      <c r="I8868" s="163" t="s">
        <v>133</v>
      </c>
      <c r="J8868" s="163" t="s">
        <v>133</v>
      </c>
      <c r="K8868" s="164">
        <f t="shared" si="421"/>
        <v>0</v>
      </c>
      <c r="L8868" s="165">
        <f t="shared" si="422"/>
        <v>0</v>
      </c>
      <c r="M8868" s="172">
        <v>127</v>
      </c>
      <c r="N8868" s="172">
        <v>64</v>
      </c>
      <c r="O8868" s="167" t="s">
        <v>133</v>
      </c>
      <c r="P8868" s="260" t="e">
        <f t="shared" si="420"/>
        <v>#NUM!</v>
      </c>
      <c r="S8868" s="272"/>
    </row>
    <row r="8869" spans="1:19">
      <c r="A8869" s="161" t="s">
        <v>10101</v>
      </c>
      <c r="C8869" s="161" t="s">
        <v>133</v>
      </c>
      <c r="F8869" s="163" t="s">
        <v>133</v>
      </c>
      <c r="G8869" s="266" t="s">
        <v>133</v>
      </c>
      <c r="H8869" s="163" t="s">
        <v>133</v>
      </c>
      <c r="I8869" s="163" t="s">
        <v>133</v>
      </c>
      <c r="J8869" s="163" t="s">
        <v>133</v>
      </c>
      <c r="K8869" s="164">
        <f t="shared" si="421"/>
        <v>0</v>
      </c>
      <c r="L8869" s="165">
        <f t="shared" si="422"/>
        <v>0</v>
      </c>
      <c r="M8869" s="172">
        <v>127</v>
      </c>
      <c r="N8869" s="172">
        <v>64</v>
      </c>
      <c r="O8869" s="167" t="s">
        <v>133</v>
      </c>
      <c r="P8869" s="260" t="e">
        <f t="shared" si="420"/>
        <v>#NUM!</v>
      </c>
      <c r="S8869" s="272"/>
    </row>
    <row r="8870" spans="1:19">
      <c r="A8870" s="161" t="s">
        <v>10102</v>
      </c>
      <c r="C8870" s="161" t="s">
        <v>133</v>
      </c>
      <c r="F8870" s="163" t="s">
        <v>133</v>
      </c>
      <c r="G8870" s="266" t="s">
        <v>133</v>
      </c>
      <c r="H8870" s="163" t="s">
        <v>133</v>
      </c>
      <c r="I8870" s="163" t="s">
        <v>133</v>
      </c>
      <c r="J8870" s="163" t="s">
        <v>133</v>
      </c>
      <c r="K8870" s="164">
        <f t="shared" si="421"/>
        <v>0</v>
      </c>
      <c r="L8870" s="165">
        <f t="shared" si="422"/>
        <v>0</v>
      </c>
      <c r="M8870" s="172">
        <v>127</v>
      </c>
      <c r="N8870" s="172">
        <v>64</v>
      </c>
      <c r="O8870" s="167" t="s">
        <v>133</v>
      </c>
      <c r="P8870" s="260" t="e">
        <f t="shared" si="420"/>
        <v>#NUM!</v>
      </c>
      <c r="S8870" s="272"/>
    </row>
    <row r="8871" spans="1:19">
      <c r="A8871" s="161" t="s">
        <v>10103</v>
      </c>
      <c r="C8871" s="161" t="s">
        <v>133</v>
      </c>
      <c r="F8871" s="163" t="s">
        <v>133</v>
      </c>
      <c r="G8871" s="266" t="s">
        <v>133</v>
      </c>
      <c r="H8871" s="163" t="s">
        <v>133</v>
      </c>
      <c r="I8871" s="163" t="s">
        <v>133</v>
      </c>
      <c r="J8871" s="163" t="s">
        <v>133</v>
      </c>
      <c r="K8871" s="164">
        <f t="shared" si="421"/>
        <v>0</v>
      </c>
      <c r="L8871" s="165">
        <f t="shared" si="422"/>
        <v>0</v>
      </c>
      <c r="M8871" s="172">
        <v>127</v>
      </c>
      <c r="N8871" s="172">
        <v>64</v>
      </c>
      <c r="O8871" s="167" t="s">
        <v>133</v>
      </c>
      <c r="P8871" s="260" t="e">
        <f t="shared" si="420"/>
        <v>#NUM!</v>
      </c>
      <c r="S8871" s="272"/>
    </row>
    <row r="8872" spans="1:19">
      <c r="A8872" s="161" t="s">
        <v>10104</v>
      </c>
      <c r="C8872" s="161" t="s">
        <v>133</v>
      </c>
      <c r="F8872" s="163" t="s">
        <v>133</v>
      </c>
      <c r="G8872" s="266" t="s">
        <v>133</v>
      </c>
      <c r="H8872" s="163" t="s">
        <v>133</v>
      </c>
      <c r="I8872" s="163" t="s">
        <v>133</v>
      </c>
      <c r="J8872" s="163" t="s">
        <v>133</v>
      </c>
      <c r="K8872" s="164">
        <f t="shared" si="421"/>
        <v>0</v>
      </c>
      <c r="L8872" s="165">
        <f t="shared" si="422"/>
        <v>0</v>
      </c>
      <c r="M8872" s="172">
        <v>127</v>
      </c>
      <c r="N8872" s="172">
        <v>64</v>
      </c>
      <c r="O8872" s="167" t="s">
        <v>133</v>
      </c>
      <c r="P8872" s="260" t="e">
        <f t="shared" si="420"/>
        <v>#NUM!</v>
      </c>
      <c r="S8872" s="272"/>
    </row>
    <row r="8873" spans="1:19">
      <c r="A8873" s="161" t="s">
        <v>10105</v>
      </c>
      <c r="C8873" s="161" t="s">
        <v>133</v>
      </c>
      <c r="F8873" s="163" t="s">
        <v>133</v>
      </c>
      <c r="G8873" s="266" t="s">
        <v>133</v>
      </c>
      <c r="H8873" s="163" t="s">
        <v>133</v>
      </c>
      <c r="I8873" s="163" t="s">
        <v>133</v>
      </c>
      <c r="J8873" s="163" t="s">
        <v>133</v>
      </c>
      <c r="K8873" s="164">
        <f t="shared" si="421"/>
        <v>0</v>
      </c>
      <c r="L8873" s="165">
        <f t="shared" si="422"/>
        <v>0</v>
      </c>
      <c r="M8873" s="172">
        <v>127</v>
      </c>
      <c r="N8873" s="172">
        <v>64</v>
      </c>
      <c r="O8873" s="167" t="s">
        <v>133</v>
      </c>
      <c r="P8873" s="260" t="e">
        <f t="shared" si="420"/>
        <v>#NUM!</v>
      </c>
      <c r="S8873" s="272"/>
    </row>
    <row r="8874" spans="1:19">
      <c r="A8874" s="161" t="s">
        <v>10106</v>
      </c>
      <c r="C8874" s="161" t="s">
        <v>133</v>
      </c>
      <c r="F8874" s="163" t="s">
        <v>133</v>
      </c>
      <c r="G8874" s="266" t="s">
        <v>133</v>
      </c>
      <c r="H8874" s="163" t="s">
        <v>133</v>
      </c>
      <c r="I8874" s="163" t="s">
        <v>133</v>
      </c>
      <c r="J8874" s="163" t="s">
        <v>133</v>
      </c>
      <c r="K8874" s="164">
        <f t="shared" si="421"/>
        <v>0</v>
      </c>
      <c r="L8874" s="165">
        <f t="shared" si="422"/>
        <v>0</v>
      </c>
      <c r="M8874" s="172">
        <v>127</v>
      </c>
      <c r="N8874" s="172">
        <v>64</v>
      </c>
      <c r="O8874" s="167" t="s">
        <v>133</v>
      </c>
      <c r="P8874" s="260" t="e">
        <f t="shared" si="420"/>
        <v>#NUM!</v>
      </c>
      <c r="S8874" s="272"/>
    </row>
    <row r="8875" spans="1:19">
      <c r="A8875" s="161" t="s">
        <v>10107</v>
      </c>
      <c r="C8875" s="161" t="s">
        <v>133</v>
      </c>
      <c r="F8875" s="163" t="s">
        <v>133</v>
      </c>
      <c r="G8875" s="266" t="s">
        <v>133</v>
      </c>
      <c r="H8875" s="163" t="s">
        <v>133</v>
      </c>
      <c r="I8875" s="163" t="s">
        <v>133</v>
      </c>
      <c r="J8875" s="163" t="s">
        <v>133</v>
      </c>
      <c r="K8875" s="164">
        <f t="shared" si="421"/>
        <v>0</v>
      </c>
      <c r="L8875" s="165">
        <f t="shared" si="422"/>
        <v>0</v>
      </c>
      <c r="M8875" s="172">
        <v>127</v>
      </c>
      <c r="N8875" s="172">
        <v>64</v>
      </c>
      <c r="O8875" s="167" t="s">
        <v>133</v>
      </c>
      <c r="P8875" s="260" t="e">
        <f t="shared" si="420"/>
        <v>#NUM!</v>
      </c>
      <c r="S8875" s="272"/>
    </row>
    <row r="8876" spans="1:19">
      <c r="A8876" s="161" t="s">
        <v>10108</v>
      </c>
      <c r="C8876" s="161" t="s">
        <v>133</v>
      </c>
      <c r="F8876" s="163" t="s">
        <v>133</v>
      </c>
      <c r="G8876" s="266" t="s">
        <v>133</v>
      </c>
      <c r="H8876" s="163" t="s">
        <v>133</v>
      </c>
      <c r="I8876" s="163" t="s">
        <v>133</v>
      </c>
      <c r="J8876" s="163" t="s">
        <v>133</v>
      </c>
      <c r="K8876" s="164">
        <f t="shared" si="421"/>
        <v>0</v>
      </c>
      <c r="L8876" s="165">
        <f t="shared" si="422"/>
        <v>0</v>
      </c>
      <c r="M8876" s="172">
        <v>127</v>
      </c>
      <c r="N8876" s="172">
        <v>64</v>
      </c>
      <c r="O8876" s="167" t="s">
        <v>133</v>
      </c>
      <c r="P8876" s="260" t="e">
        <f t="shared" si="420"/>
        <v>#NUM!</v>
      </c>
      <c r="S8876" s="272"/>
    </row>
    <row r="8877" spans="1:19">
      <c r="A8877" s="161" t="s">
        <v>10109</v>
      </c>
      <c r="C8877" s="161" t="s">
        <v>133</v>
      </c>
      <c r="F8877" s="163" t="s">
        <v>133</v>
      </c>
      <c r="G8877" s="266" t="s">
        <v>133</v>
      </c>
      <c r="H8877" s="163" t="s">
        <v>133</v>
      </c>
      <c r="I8877" s="163" t="s">
        <v>133</v>
      </c>
      <c r="J8877" s="163" t="s">
        <v>133</v>
      </c>
      <c r="K8877" s="164">
        <f t="shared" si="421"/>
        <v>0</v>
      </c>
      <c r="L8877" s="165">
        <f t="shared" si="422"/>
        <v>0</v>
      </c>
      <c r="M8877" s="172">
        <v>127</v>
      </c>
      <c r="N8877" s="172">
        <v>64</v>
      </c>
      <c r="O8877" s="167" t="s">
        <v>133</v>
      </c>
      <c r="P8877" s="260" t="e">
        <f t="shared" si="420"/>
        <v>#NUM!</v>
      </c>
      <c r="S8877" s="272"/>
    </row>
    <row r="8878" spans="1:19">
      <c r="A8878" s="161" t="s">
        <v>10110</v>
      </c>
      <c r="C8878" s="161" t="s">
        <v>133</v>
      </c>
      <c r="F8878" s="163" t="s">
        <v>133</v>
      </c>
      <c r="G8878" s="266" t="s">
        <v>133</v>
      </c>
      <c r="H8878" s="163" t="s">
        <v>133</v>
      </c>
      <c r="I8878" s="163" t="s">
        <v>133</v>
      </c>
      <c r="J8878" s="163" t="s">
        <v>133</v>
      </c>
      <c r="K8878" s="164">
        <f t="shared" si="421"/>
        <v>0</v>
      </c>
      <c r="L8878" s="165">
        <f t="shared" si="422"/>
        <v>0</v>
      </c>
      <c r="M8878" s="172">
        <v>127</v>
      </c>
      <c r="N8878" s="172">
        <v>64</v>
      </c>
      <c r="O8878" s="167" t="s">
        <v>133</v>
      </c>
      <c r="P8878" s="260" t="e">
        <f t="shared" si="420"/>
        <v>#NUM!</v>
      </c>
      <c r="S8878" s="272"/>
    </row>
    <row r="8879" spans="1:19">
      <c r="A8879" s="161" t="s">
        <v>10111</v>
      </c>
      <c r="C8879" s="161" t="s">
        <v>133</v>
      </c>
      <c r="F8879" s="163" t="s">
        <v>133</v>
      </c>
      <c r="G8879" s="266" t="s">
        <v>133</v>
      </c>
      <c r="H8879" s="163" t="s">
        <v>133</v>
      </c>
      <c r="I8879" s="163" t="s">
        <v>133</v>
      </c>
      <c r="J8879" s="163" t="s">
        <v>133</v>
      </c>
      <c r="K8879" s="164">
        <f t="shared" si="421"/>
        <v>0</v>
      </c>
      <c r="L8879" s="165">
        <f t="shared" si="422"/>
        <v>0</v>
      </c>
      <c r="M8879" s="172">
        <v>127</v>
      </c>
      <c r="N8879" s="172">
        <v>64</v>
      </c>
      <c r="O8879" s="167" t="s">
        <v>133</v>
      </c>
      <c r="P8879" s="260" t="e">
        <f t="shared" si="420"/>
        <v>#NUM!</v>
      </c>
      <c r="S8879" s="272"/>
    </row>
    <row r="8880" spans="1:19">
      <c r="A8880" s="161" t="s">
        <v>10112</v>
      </c>
      <c r="C8880" s="161" t="s">
        <v>133</v>
      </c>
      <c r="F8880" s="163" t="s">
        <v>133</v>
      </c>
      <c r="G8880" s="266" t="s">
        <v>133</v>
      </c>
      <c r="H8880" s="163" t="s">
        <v>133</v>
      </c>
      <c r="I8880" s="163" t="s">
        <v>133</v>
      </c>
      <c r="J8880" s="163" t="s">
        <v>133</v>
      </c>
      <c r="K8880" s="164">
        <f t="shared" si="421"/>
        <v>0</v>
      </c>
      <c r="L8880" s="165">
        <f t="shared" si="422"/>
        <v>0</v>
      </c>
      <c r="M8880" s="172">
        <v>127</v>
      </c>
      <c r="N8880" s="172">
        <v>64</v>
      </c>
      <c r="O8880" s="167" t="s">
        <v>133</v>
      </c>
      <c r="P8880" s="260" t="e">
        <f t="shared" si="420"/>
        <v>#NUM!</v>
      </c>
      <c r="S8880" s="272"/>
    </row>
    <row r="8881" spans="1:19">
      <c r="A8881" s="161" t="s">
        <v>10113</v>
      </c>
      <c r="C8881" s="161" t="s">
        <v>133</v>
      </c>
      <c r="F8881" s="163" t="s">
        <v>133</v>
      </c>
      <c r="G8881" s="266" t="s">
        <v>133</v>
      </c>
      <c r="H8881" s="163" t="s">
        <v>133</v>
      </c>
      <c r="I8881" s="163" t="s">
        <v>133</v>
      </c>
      <c r="J8881" s="163" t="s">
        <v>133</v>
      </c>
      <c r="K8881" s="164">
        <f t="shared" si="421"/>
        <v>0</v>
      </c>
      <c r="L8881" s="165">
        <f t="shared" si="422"/>
        <v>0</v>
      </c>
      <c r="M8881" s="172">
        <v>127</v>
      </c>
      <c r="N8881" s="172">
        <v>64</v>
      </c>
      <c r="O8881" s="167" t="s">
        <v>133</v>
      </c>
      <c r="P8881" s="260" t="e">
        <f t="shared" si="420"/>
        <v>#NUM!</v>
      </c>
      <c r="S8881" s="272"/>
    </row>
    <row r="8882" spans="1:19">
      <c r="A8882" s="161" t="s">
        <v>10114</v>
      </c>
      <c r="C8882" s="161" t="s">
        <v>133</v>
      </c>
      <c r="F8882" s="163" t="s">
        <v>133</v>
      </c>
      <c r="G8882" s="266" t="s">
        <v>133</v>
      </c>
      <c r="H8882" s="163" t="s">
        <v>133</v>
      </c>
      <c r="I8882" s="163" t="s">
        <v>133</v>
      </c>
      <c r="J8882" s="163" t="s">
        <v>133</v>
      </c>
      <c r="K8882" s="164">
        <f t="shared" si="421"/>
        <v>0</v>
      </c>
      <c r="L8882" s="165">
        <f t="shared" si="422"/>
        <v>0</v>
      </c>
      <c r="M8882" s="172">
        <v>127</v>
      </c>
      <c r="N8882" s="172">
        <v>64</v>
      </c>
      <c r="O8882" s="167" t="s">
        <v>133</v>
      </c>
      <c r="P8882" s="260" t="e">
        <f t="shared" si="420"/>
        <v>#NUM!</v>
      </c>
      <c r="S8882" s="272"/>
    </row>
    <row r="8883" spans="1:19">
      <c r="A8883" s="161" t="s">
        <v>10115</v>
      </c>
      <c r="C8883" s="161" t="s">
        <v>133</v>
      </c>
      <c r="F8883" s="163" t="s">
        <v>133</v>
      </c>
      <c r="G8883" s="266" t="s">
        <v>133</v>
      </c>
      <c r="H8883" s="163" t="s">
        <v>133</v>
      </c>
      <c r="I8883" s="163" t="s">
        <v>133</v>
      </c>
      <c r="J8883" s="163" t="s">
        <v>133</v>
      </c>
      <c r="K8883" s="164">
        <f t="shared" si="421"/>
        <v>0</v>
      </c>
      <c r="L8883" s="165">
        <f t="shared" si="422"/>
        <v>0</v>
      </c>
      <c r="M8883" s="172">
        <v>127</v>
      </c>
      <c r="N8883" s="172">
        <v>64</v>
      </c>
      <c r="O8883" s="167" t="s">
        <v>133</v>
      </c>
      <c r="P8883" s="260" t="e">
        <f t="shared" si="420"/>
        <v>#NUM!</v>
      </c>
      <c r="S8883" s="272"/>
    </row>
    <row r="8884" spans="1:19">
      <c r="A8884" s="161" t="s">
        <v>10116</v>
      </c>
      <c r="C8884" s="161" t="s">
        <v>133</v>
      </c>
      <c r="F8884" s="163" t="s">
        <v>133</v>
      </c>
      <c r="G8884" s="266" t="s">
        <v>133</v>
      </c>
      <c r="H8884" s="163" t="s">
        <v>133</v>
      </c>
      <c r="I8884" s="163" t="s">
        <v>133</v>
      </c>
      <c r="J8884" s="163" t="s">
        <v>133</v>
      </c>
      <c r="K8884" s="164">
        <f t="shared" si="421"/>
        <v>0</v>
      </c>
      <c r="L8884" s="165">
        <f t="shared" si="422"/>
        <v>0</v>
      </c>
      <c r="M8884" s="172">
        <v>127</v>
      </c>
      <c r="N8884" s="172">
        <v>64</v>
      </c>
      <c r="O8884" s="167" t="s">
        <v>133</v>
      </c>
      <c r="P8884" s="260" t="e">
        <f t="shared" si="420"/>
        <v>#NUM!</v>
      </c>
      <c r="S8884" s="272"/>
    </row>
    <row r="8885" spans="1:19">
      <c r="A8885" s="161" t="s">
        <v>10117</v>
      </c>
      <c r="C8885" s="161" t="s">
        <v>133</v>
      </c>
      <c r="F8885" s="163" t="s">
        <v>133</v>
      </c>
      <c r="G8885" s="266" t="s">
        <v>133</v>
      </c>
      <c r="H8885" s="163" t="s">
        <v>133</v>
      </c>
      <c r="I8885" s="163" t="s">
        <v>133</v>
      </c>
      <c r="J8885" s="163" t="s">
        <v>133</v>
      </c>
      <c r="K8885" s="164">
        <f t="shared" si="421"/>
        <v>0</v>
      </c>
      <c r="L8885" s="165">
        <f t="shared" si="422"/>
        <v>0</v>
      </c>
      <c r="M8885" s="172">
        <v>127</v>
      </c>
      <c r="N8885" s="172">
        <v>64</v>
      </c>
      <c r="O8885" s="167" t="s">
        <v>133</v>
      </c>
      <c r="P8885" s="260" t="e">
        <f t="shared" si="420"/>
        <v>#NUM!</v>
      </c>
      <c r="S8885" s="272"/>
    </row>
    <row r="8886" spans="1:19">
      <c r="A8886" s="161" t="s">
        <v>10118</v>
      </c>
      <c r="C8886" s="161" t="s">
        <v>133</v>
      </c>
      <c r="F8886" s="163" t="s">
        <v>133</v>
      </c>
      <c r="G8886" s="266" t="s">
        <v>133</v>
      </c>
      <c r="H8886" s="163" t="s">
        <v>133</v>
      </c>
      <c r="I8886" s="163" t="s">
        <v>133</v>
      </c>
      <c r="J8886" s="163" t="s">
        <v>133</v>
      </c>
      <c r="K8886" s="164">
        <f t="shared" si="421"/>
        <v>0</v>
      </c>
      <c r="L8886" s="165">
        <f t="shared" si="422"/>
        <v>0</v>
      </c>
      <c r="M8886" s="172">
        <v>127</v>
      </c>
      <c r="N8886" s="172">
        <v>64</v>
      </c>
      <c r="O8886" s="167" t="s">
        <v>133</v>
      </c>
      <c r="P8886" s="260" t="e">
        <f t="shared" si="420"/>
        <v>#NUM!</v>
      </c>
      <c r="S8886" s="272"/>
    </row>
    <row r="8887" spans="1:19">
      <c r="A8887" s="161" t="s">
        <v>10119</v>
      </c>
      <c r="C8887" s="161" t="s">
        <v>133</v>
      </c>
      <c r="F8887" s="163" t="s">
        <v>133</v>
      </c>
      <c r="G8887" s="266" t="s">
        <v>133</v>
      </c>
      <c r="H8887" s="163" t="s">
        <v>133</v>
      </c>
      <c r="I8887" s="163" t="s">
        <v>133</v>
      </c>
      <c r="J8887" s="163" t="s">
        <v>133</v>
      </c>
      <c r="K8887" s="164">
        <f t="shared" si="421"/>
        <v>0</v>
      </c>
      <c r="L8887" s="165">
        <f t="shared" si="422"/>
        <v>0</v>
      </c>
      <c r="M8887" s="172">
        <v>127</v>
      </c>
      <c r="N8887" s="172">
        <v>64</v>
      </c>
      <c r="O8887" s="167" t="s">
        <v>133</v>
      </c>
      <c r="P8887" s="260" t="e">
        <f t="shared" si="420"/>
        <v>#NUM!</v>
      </c>
      <c r="S8887" s="272"/>
    </row>
    <row r="8888" spans="1:19">
      <c r="A8888" s="161" t="s">
        <v>10120</v>
      </c>
      <c r="C8888" s="161" t="s">
        <v>133</v>
      </c>
      <c r="F8888" s="163" t="s">
        <v>133</v>
      </c>
      <c r="G8888" s="266" t="s">
        <v>133</v>
      </c>
      <c r="H8888" s="163" t="s">
        <v>133</v>
      </c>
      <c r="I8888" s="163" t="s">
        <v>133</v>
      </c>
      <c r="J8888" s="163" t="s">
        <v>133</v>
      </c>
      <c r="K8888" s="164">
        <f t="shared" si="421"/>
        <v>0</v>
      </c>
      <c r="L8888" s="165">
        <f t="shared" si="422"/>
        <v>0</v>
      </c>
      <c r="M8888" s="172">
        <v>127</v>
      </c>
      <c r="N8888" s="172">
        <v>64</v>
      </c>
      <c r="O8888" s="167" t="s">
        <v>133</v>
      </c>
      <c r="P8888" s="260" t="e">
        <f t="shared" si="420"/>
        <v>#NUM!</v>
      </c>
      <c r="S8888" s="272"/>
    </row>
    <row r="8889" spans="1:19">
      <c r="A8889" s="161" t="s">
        <v>10121</v>
      </c>
      <c r="C8889" s="161" t="s">
        <v>133</v>
      </c>
      <c r="F8889" s="163" t="s">
        <v>133</v>
      </c>
      <c r="G8889" s="266" t="s">
        <v>133</v>
      </c>
      <c r="H8889" s="163" t="s">
        <v>133</v>
      </c>
      <c r="I8889" s="163" t="s">
        <v>133</v>
      </c>
      <c r="J8889" s="163" t="s">
        <v>133</v>
      </c>
      <c r="K8889" s="164">
        <f t="shared" si="421"/>
        <v>0</v>
      </c>
      <c r="L8889" s="165">
        <f t="shared" si="422"/>
        <v>0</v>
      </c>
      <c r="M8889" s="172">
        <v>127</v>
      </c>
      <c r="N8889" s="172">
        <v>64</v>
      </c>
      <c r="O8889" s="167" t="s">
        <v>133</v>
      </c>
      <c r="P8889" s="260" t="e">
        <f t="shared" si="420"/>
        <v>#NUM!</v>
      </c>
      <c r="S8889" s="272"/>
    </row>
    <row r="8890" spans="1:19">
      <c r="A8890" s="161" t="s">
        <v>10122</v>
      </c>
      <c r="C8890" s="161" t="s">
        <v>133</v>
      </c>
      <c r="F8890" s="163" t="s">
        <v>133</v>
      </c>
      <c r="G8890" s="266" t="s">
        <v>133</v>
      </c>
      <c r="H8890" s="163" t="s">
        <v>133</v>
      </c>
      <c r="I8890" s="163" t="s">
        <v>133</v>
      </c>
      <c r="J8890" s="163" t="s">
        <v>133</v>
      </c>
      <c r="K8890" s="164">
        <f t="shared" si="421"/>
        <v>0</v>
      </c>
      <c r="L8890" s="165">
        <f t="shared" si="422"/>
        <v>0</v>
      </c>
      <c r="M8890" s="172">
        <v>127</v>
      </c>
      <c r="N8890" s="172">
        <v>64</v>
      </c>
      <c r="O8890" s="167" t="s">
        <v>133</v>
      </c>
      <c r="P8890" s="260" t="e">
        <f t="shared" si="420"/>
        <v>#NUM!</v>
      </c>
      <c r="S8890" s="272"/>
    </row>
    <row r="8891" spans="1:19">
      <c r="A8891" s="161" t="s">
        <v>10123</v>
      </c>
      <c r="C8891" s="161" t="s">
        <v>133</v>
      </c>
      <c r="F8891" s="163" t="s">
        <v>133</v>
      </c>
      <c r="G8891" s="266" t="s">
        <v>133</v>
      </c>
      <c r="H8891" s="163" t="s">
        <v>133</v>
      </c>
      <c r="I8891" s="163" t="s">
        <v>133</v>
      </c>
      <c r="J8891" s="163" t="s">
        <v>133</v>
      </c>
      <c r="K8891" s="164">
        <f t="shared" si="421"/>
        <v>0</v>
      </c>
      <c r="L8891" s="165">
        <f t="shared" si="422"/>
        <v>0</v>
      </c>
      <c r="M8891" s="172">
        <v>127</v>
      </c>
      <c r="N8891" s="172">
        <v>64</v>
      </c>
      <c r="O8891" s="167" t="s">
        <v>133</v>
      </c>
      <c r="P8891" s="260" t="e">
        <f t="shared" si="420"/>
        <v>#NUM!</v>
      </c>
      <c r="S8891" s="272"/>
    </row>
    <row r="8892" spans="1:19">
      <c r="A8892" s="161" t="s">
        <v>10124</v>
      </c>
      <c r="C8892" s="161" t="s">
        <v>133</v>
      </c>
      <c r="F8892" s="163" t="s">
        <v>133</v>
      </c>
      <c r="G8892" s="266" t="s">
        <v>133</v>
      </c>
      <c r="H8892" s="163" t="s">
        <v>133</v>
      </c>
      <c r="I8892" s="163" t="s">
        <v>133</v>
      </c>
      <c r="J8892" s="163" t="s">
        <v>133</v>
      </c>
      <c r="K8892" s="164">
        <f t="shared" si="421"/>
        <v>0</v>
      </c>
      <c r="L8892" s="165">
        <f t="shared" si="422"/>
        <v>0</v>
      </c>
      <c r="M8892" s="172">
        <v>127</v>
      </c>
      <c r="N8892" s="172">
        <v>64</v>
      </c>
      <c r="O8892" s="167" t="s">
        <v>133</v>
      </c>
      <c r="P8892" s="260" t="e">
        <f t="shared" si="420"/>
        <v>#NUM!</v>
      </c>
      <c r="S8892" s="272"/>
    </row>
    <row r="8893" spans="1:19">
      <c r="A8893" s="161" t="s">
        <v>10125</v>
      </c>
      <c r="C8893" s="161" t="s">
        <v>133</v>
      </c>
      <c r="F8893" s="163" t="s">
        <v>133</v>
      </c>
      <c r="G8893" s="266" t="s">
        <v>133</v>
      </c>
      <c r="H8893" s="163" t="s">
        <v>133</v>
      </c>
      <c r="I8893" s="163" t="s">
        <v>133</v>
      </c>
      <c r="J8893" s="163" t="s">
        <v>133</v>
      </c>
      <c r="K8893" s="164">
        <f t="shared" si="421"/>
        <v>0</v>
      </c>
      <c r="L8893" s="165">
        <f t="shared" si="422"/>
        <v>0</v>
      </c>
      <c r="M8893" s="172">
        <v>127</v>
      </c>
      <c r="N8893" s="172">
        <v>64</v>
      </c>
      <c r="O8893" s="167" t="s">
        <v>133</v>
      </c>
      <c r="P8893" s="260" t="e">
        <f t="shared" si="420"/>
        <v>#NUM!</v>
      </c>
      <c r="S8893" s="272"/>
    </row>
    <row r="8894" spans="1:19">
      <c r="A8894" s="161" t="s">
        <v>10126</v>
      </c>
      <c r="C8894" s="161" t="s">
        <v>133</v>
      </c>
      <c r="F8894" s="163" t="s">
        <v>133</v>
      </c>
      <c r="G8894" s="266" t="s">
        <v>133</v>
      </c>
      <c r="H8894" s="163" t="s">
        <v>133</v>
      </c>
      <c r="I8894" s="163" t="s">
        <v>133</v>
      </c>
      <c r="J8894" s="163" t="s">
        <v>133</v>
      </c>
      <c r="K8894" s="164">
        <f t="shared" si="421"/>
        <v>0</v>
      </c>
      <c r="L8894" s="165">
        <f t="shared" si="422"/>
        <v>0</v>
      </c>
      <c r="M8894" s="172">
        <v>127</v>
      </c>
      <c r="N8894" s="172">
        <v>64</v>
      </c>
      <c r="O8894" s="167" t="s">
        <v>133</v>
      </c>
      <c r="P8894" s="260" t="e">
        <f t="shared" si="420"/>
        <v>#NUM!</v>
      </c>
      <c r="S8894" s="272"/>
    </row>
    <row r="8895" spans="1:19">
      <c r="A8895" s="161" t="s">
        <v>10127</v>
      </c>
      <c r="C8895" s="161" t="s">
        <v>133</v>
      </c>
      <c r="F8895" s="163" t="s">
        <v>133</v>
      </c>
      <c r="G8895" s="266" t="s">
        <v>133</v>
      </c>
      <c r="H8895" s="163" t="s">
        <v>133</v>
      </c>
      <c r="I8895" s="163" t="s">
        <v>133</v>
      </c>
      <c r="J8895" s="163" t="s">
        <v>133</v>
      </c>
      <c r="K8895" s="164">
        <f t="shared" si="421"/>
        <v>0</v>
      </c>
      <c r="L8895" s="165">
        <f t="shared" si="422"/>
        <v>0</v>
      </c>
      <c r="M8895" s="172">
        <v>127</v>
      </c>
      <c r="N8895" s="172">
        <v>64</v>
      </c>
      <c r="O8895" s="167" t="s">
        <v>133</v>
      </c>
      <c r="P8895" s="260" t="e">
        <f t="shared" si="420"/>
        <v>#NUM!</v>
      </c>
      <c r="S8895" s="272"/>
    </row>
    <row r="8896" spans="1:19">
      <c r="A8896" s="161" t="s">
        <v>10128</v>
      </c>
      <c r="C8896" s="161" t="s">
        <v>133</v>
      </c>
      <c r="F8896" s="163" t="s">
        <v>133</v>
      </c>
      <c r="G8896" s="266" t="s">
        <v>133</v>
      </c>
      <c r="H8896" s="163" t="s">
        <v>133</v>
      </c>
      <c r="I8896" s="163" t="s">
        <v>133</v>
      </c>
      <c r="J8896" s="163" t="s">
        <v>133</v>
      </c>
      <c r="K8896" s="164">
        <f t="shared" si="421"/>
        <v>0</v>
      </c>
      <c r="L8896" s="165">
        <f t="shared" si="422"/>
        <v>0</v>
      </c>
      <c r="M8896" s="172">
        <v>127</v>
      </c>
      <c r="N8896" s="172">
        <v>64</v>
      </c>
      <c r="O8896" s="167" t="s">
        <v>133</v>
      </c>
      <c r="P8896" s="260" t="e">
        <f t="shared" si="420"/>
        <v>#NUM!</v>
      </c>
      <c r="S8896" s="272"/>
    </row>
    <row r="8897" spans="1:19">
      <c r="A8897" s="161" t="s">
        <v>10129</v>
      </c>
      <c r="C8897" s="161" t="s">
        <v>133</v>
      </c>
      <c r="F8897" s="163" t="s">
        <v>133</v>
      </c>
      <c r="G8897" s="266" t="s">
        <v>133</v>
      </c>
      <c r="H8897" s="163" t="s">
        <v>133</v>
      </c>
      <c r="I8897" s="163" t="s">
        <v>133</v>
      </c>
      <c r="J8897" s="163" t="s">
        <v>133</v>
      </c>
      <c r="K8897" s="164">
        <f t="shared" si="421"/>
        <v>0</v>
      </c>
      <c r="L8897" s="165">
        <f t="shared" si="422"/>
        <v>0</v>
      </c>
      <c r="M8897" s="172">
        <v>127</v>
      </c>
      <c r="N8897" s="172">
        <v>64</v>
      </c>
      <c r="O8897" s="167" t="s">
        <v>133</v>
      </c>
      <c r="P8897" s="260" t="e">
        <f t="shared" si="420"/>
        <v>#NUM!</v>
      </c>
      <c r="S8897" s="272"/>
    </row>
    <row r="8898" spans="1:19">
      <c r="A8898" s="161" t="s">
        <v>10130</v>
      </c>
      <c r="C8898" s="161" t="s">
        <v>133</v>
      </c>
      <c r="F8898" s="163" t="s">
        <v>133</v>
      </c>
      <c r="G8898" s="266" t="s">
        <v>133</v>
      </c>
      <c r="H8898" s="163" t="s">
        <v>133</v>
      </c>
      <c r="I8898" s="163" t="s">
        <v>133</v>
      </c>
      <c r="J8898" s="163" t="s">
        <v>133</v>
      </c>
      <c r="K8898" s="164">
        <f t="shared" si="421"/>
        <v>0</v>
      </c>
      <c r="L8898" s="165">
        <f t="shared" si="422"/>
        <v>0</v>
      </c>
      <c r="M8898" s="172">
        <v>127</v>
      </c>
      <c r="N8898" s="172">
        <v>64</v>
      </c>
      <c r="O8898" s="167" t="s">
        <v>133</v>
      </c>
      <c r="P8898" s="260" t="e">
        <f t="shared" si="420"/>
        <v>#NUM!</v>
      </c>
      <c r="S8898" s="272"/>
    </row>
    <row r="8899" spans="1:19">
      <c r="A8899" s="161" t="s">
        <v>10131</v>
      </c>
      <c r="C8899" s="161" t="s">
        <v>133</v>
      </c>
      <c r="F8899" s="163" t="s">
        <v>133</v>
      </c>
      <c r="G8899" s="266" t="s">
        <v>133</v>
      </c>
      <c r="H8899" s="163" t="s">
        <v>133</v>
      </c>
      <c r="I8899" s="163" t="s">
        <v>133</v>
      </c>
      <c r="J8899" s="163" t="s">
        <v>133</v>
      </c>
      <c r="K8899" s="164">
        <f t="shared" si="421"/>
        <v>0</v>
      </c>
      <c r="L8899" s="165">
        <f t="shared" si="422"/>
        <v>0</v>
      </c>
      <c r="M8899" s="172">
        <v>127</v>
      </c>
      <c r="N8899" s="172">
        <v>64</v>
      </c>
      <c r="O8899" s="167" t="s">
        <v>133</v>
      </c>
      <c r="P8899" s="260" t="e">
        <f t="shared" si="420"/>
        <v>#NUM!</v>
      </c>
      <c r="S8899" s="272"/>
    </row>
    <row r="8900" spans="1:19">
      <c r="A8900" s="161" t="s">
        <v>10132</v>
      </c>
      <c r="C8900" s="161" t="s">
        <v>133</v>
      </c>
      <c r="F8900" s="163" t="s">
        <v>133</v>
      </c>
      <c r="G8900" s="266" t="s">
        <v>133</v>
      </c>
      <c r="H8900" s="163" t="s">
        <v>133</v>
      </c>
      <c r="I8900" s="163" t="s">
        <v>133</v>
      </c>
      <c r="J8900" s="163" t="s">
        <v>133</v>
      </c>
      <c r="K8900" s="164">
        <f t="shared" si="421"/>
        <v>0</v>
      </c>
      <c r="L8900" s="165">
        <f t="shared" si="422"/>
        <v>0</v>
      </c>
      <c r="M8900" s="172">
        <v>127</v>
      </c>
      <c r="N8900" s="172">
        <v>64</v>
      </c>
      <c r="O8900" s="167" t="s">
        <v>133</v>
      </c>
      <c r="P8900" s="260" t="e">
        <f t="shared" si="420"/>
        <v>#NUM!</v>
      </c>
      <c r="S8900" s="272"/>
    </row>
    <row r="8901" spans="1:19">
      <c r="A8901" s="161" t="s">
        <v>10133</v>
      </c>
      <c r="C8901" s="161" t="s">
        <v>133</v>
      </c>
      <c r="F8901" s="163" t="s">
        <v>133</v>
      </c>
      <c r="G8901" s="266" t="s">
        <v>133</v>
      </c>
      <c r="H8901" s="163" t="s">
        <v>133</v>
      </c>
      <c r="I8901" s="163" t="s">
        <v>133</v>
      </c>
      <c r="J8901" s="163" t="s">
        <v>133</v>
      </c>
      <c r="K8901" s="164">
        <f t="shared" si="421"/>
        <v>0</v>
      </c>
      <c r="L8901" s="165">
        <f t="shared" si="422"/>
        <v>0</v>
      </c>
      <c r="M8901" s="172">
        <v>127</v>
      </c>
      <c r="N8901" s="172">
        <v>64</v>
      </c>
      <c r="O8901" s="167" t="s">
        <v>133</v>
      </c>
      <c r="P8901" s="260" t="e">
        <f t="shared" si="420"/>
        <v>#NUM!</v>
      </c>
      <c r="S8901" s="272"/>
    </row>
    <row r="8902" spans="1:19">
      <c r="A8902" s="161" t="s">
        <v>10134</v>
      </c>
      <c r="C8902" s="161" t="s">
        <v>133</v>
      </c>
      <c r="F8902" s="163" t="s">
        <v>133</v>
      </c>
      <c r="G8902" s="266" t="s">
        <v>133</v>
      </c>
      <c r="H8902" s="163" t="s">
        <v>133</v>
      </c>
      <c r="I8902" s="163" t="s">
        <v>133</v>
      </c>
      <c r="J8902" s="163" t="s">
        <v>133</v>
      </c>
      <c r="K8902" s="164">
        <f t="shared" si="421"/>
        <v>0</v>
      </c>
      <c r="L8902" s="165">
        <f t="shared" si="422"/>
        <v>0</v>
      </c>
      <c r="M8902" s="172">
        <v>127</v>
      </c>
      <c r="N8902" s="172">
        <v>64</v>
      </c>
      <c r="O8902" s="167" t="s">
        <v>133</v>
      </c>
      <c r="P8902" s="260" t="e">
        <f t="shared" si="420"/>
        <v>#NUM!</v>
      </c>
      <c r="S8902" s="272"/>
    </row>
    <row r="8903" spans="1:19">
      <c r="A8903" s="161" t="s">
        <v>10135</v>
      </c>
      <c r="C8903" s="161" t="s">
        <v>133</v>
      </c>
      <c r="F8903" s="163" t="s">
        <v>133</v>
      </c>
      <c r="G8903" s="266" t="s">
        <v>133</v>
      </c>
      <c r="H8903" s="163" t="s">
        <v>133</v>
      </c>
      <c r="I8903" s="163" t="s">
        <v>133</v>
      </c>
      <c r="J8903" s="163" t="s">
        <v>133</v>
      </c>
      <c r="K8903" s="164">
        <f t="shared" si="421"/>
        <v>0</v>
      </c>
      <c r="L8903" s="165">
        <f t="shared" si="422"/>
        <v>0</v>
      </c>
      <c r="M8903" s="172">
        <v>127</v>
      </c>
      <c r="N8903" s="172">
        <v>64</v>
      </c>
      <c r="O8903" s="167" t="s">
        <v>133</v>
      </c>
      <c r="P8903" s="260" t="e">
        <f t="shared" si="420"/>
        <v>#NUM!</v>
      </c>
      <c r="S8903" s="272"/>
    </row>
    <row r="8904" spans="1:19">
      <c r="A8904" s="161" t="s">
        <v>10136</v>
      </c>
      <c r="C8904" s="161" t="s">
        <v>133</v>
      </c>
      <c r="F8904" s="163" t="s">
        <v>133</v>
      </c>
      <c r="G8904" s="266" t="s">
        <v>133</v>
      </c>
      <c r="H8904" s="163" t="s">
        <v>133</v>
      </c>
      <c r="I8904" s="163" t="s">
        <v>133</v>
      </c>
      <c r="J8904" s="163" t="s">
        <v>133</v>
      </c>
      <c r="K8904" s="164">
        <f t="shared" si="421"/>
        <v>0</v>
      </c>
      <c r="L8904" s="165">
        <f t="shared" si="422"/>
        <v>0</v>
      </c>
      <c r="M8904" s="172">
        <v>127</v>
      </c>
      <c r="N8904" s="172">
        <v>64</v>
      </c>
      <c r="O8904" s="167" t="s">
        <v>133</v>
      </c>
      <c r="P8904" s="260" t="e">
        <f t="shared" si="420"/>
        <v>#NUM!</v>
      </c>
      <c r="S8904" s="272"/>
    </row>
    <row r="8905" spans="1:19">
      <c r="A8905" s="161" t="s">
        <v>10137</v>
      </c>
      <c r="C8905" s="161" t="s">
        <v>133</v>
      </c>
      <c r="F8905" s="163" t="s">
        <v>133</v>
      </c>
      <c r="G8905" s="266" t="s">
        <v>133</v>
      </c>
      <c r="H8905" s="163" t="s">
        <v>133</v>
      </c>
      <c r="I8905" s="163" t="s">
        <v>133</v>
      </c>
      <c r="J8905" s="163" t="s">
        <v>133</v>
      </c>
      <c r="K8905" s="164">
        <f t="shared" si="421"/>
        <v>0</v>
      </c>
      <c r="L8905" s="165">
        <f t="shared" si="422"/>
        <v>0</v>
      </c>
      <c r="M8905" s="172">
        <v>127</v>
      </c>
      <c r="N8905" s="172">
        <v>64</v>
      </c>
      <c r="O8905" s="167" t="s">
        <v>133</v>
      </c>
      <c r="P8905" s="260" t="e">
        <f t="shared" si="420"/>
        <v>#NUM!</v>
      </c>
      <c r="S8905" s="272"/>
    </row>
    <row r="8906" spans="1:19">
      <c r="A8906" s="161" t="s">
        <v>10138</v>
      </c>
      <c r="C8906" s="161" t="s">
        <v>133</v>
      </c>
      <c r="F8906" s="163" t="s">
        <v>133</v>
      </c>
      <c r="G8906" s="266" t="s">
        <v>133</v>
      </c>
      <c r="H8906" s="163" t="s">
        <v>133</v>
      </c>
      <c r="I8906" s="163" t="s">
        <v>133</v>
      </c>
      <c r="J8906" s="163" t="s">
        <v>133</v>
      </c>
      <c r="K8906" s="164">
        <f t="shared" si="421"/>
        <v>0</v>
      </c>
      <c r="L8906" s="165">
        <f t="shared" si="422"/>
        <v>0</v>
      </c>
      <c r="M8906" s="172">
        <v>127</v>
      </c>
      <c r="N8906" s="172">
        <v>64</v>
      </c>
      <c r="O8906" s="167" t="s">
        <v>133</v>
      </c>
      <c r="P8906" s="260" t="e">
        <f t="shared" si="420"/>
        <v>#NUM!</v>
      </c>
      <c r="S8906" s="272"/>
    </row>
    <row r="8907" spans="1:19">
      <c r="A8907" s="161" t="s">
        <v>10139</v>
      </c>
      <c r="C8907" s="161" t="s">
        <v>133</v>
      </c>
      <c r="F8907" s="163" t="s">
        <v>133</v>
      </c>
      <c r="G8907" s="266" t="s">
        <v>133</v>
      </c>
      <c r="H8907" s="163" t="s">
        <v>133</v>
      </c>
      <c r="I8907" s="163" t="s">
        <v>133</v>
      </c>
      <c r="J8907" s="163" t="s">
        <v>133</v>
      </c>
      <c r="K8907" s="164">
        <f t="shared" si="421"/>
        <v>0</v>
      </c>
      <c r="L8907" s="165">
        <f t="shared" si="422"/>
        <v>0</v>
      </c>
      <c r="M8907" s="172">
        <v>127</v>
      </c>
      <c r="N8907" s="172">
        <v>64</v>
      </c>
      <c r="O8907" s="167" t="s">
        <v>133</v>
      </c>
      <c r="P8907" s="260" t="e">
        <f t="shared" si="420"/>
        <v>#NUM!</v>
      </c>
      <c r="S8907" s="272"/>
    </row>
    <row r="8908" spans="1:19">
      <c r="A8908" s="161" t="s">
        <v>10140</v>
      </c>
      <c r="C8908" s="161" t="s">
        <v>133</v>
      </c>
      <c r="F8908" s="163" t="s">
        <v>133</v>
      </c>
      <c r="G8908" s="266" t="s">
        <v>133</v>
      </c>
      <c r="H8908" s="163" t="s">
        <v>133</v>
      </c>
      <c r="I8908" s="163" t="s">
        <v>133</v>
      </c>
      <c r="J8908" s="163" t="s">
        <v>133</v>
      </c>
      <c r="K8908" s="164">
        <f t="shared" si="421"/>
        <v>0</v>
      </c>
      <c r="L8908" s="165">
        <f t="shared" si="422"/>
        <v>0</v>
      </c>
      <c r="M8908" s="172">
        <v>127</v>
      </c>
      <c r="N8908" s="172">
        <v>64</v>
      </c>
      <c r="O8908" s="167" t="s">
        <v>133</v>
      </c>
      <c r="P8908" s="260" t="e">
        <f t="shared" si="420"/>
        <v>#NUM!</v>
      </c>
      <c r="S8908" s="272"/>
    </row>
    <row r="8909" spans="1:19">
      <c r="A8909" s="161" t="s">
        <v>10141</v>
      </c>
      <c r="C8909" s="161" t="s">
        <v>133</v>
      </c>
      <c r="F8909" s="163" t="s">
        <v>133</v>
      </c>
      <c r="G8909" s="266" t="s">
        <v>133</v>
      </c>
      <c r="H8909" s="163" t="s">
        <v>133</v>
      </c>
      <c r="I8909" s="163" t="s">
        <v>133</v>
      </c>
      <c r="J8909" s="163" t="s">
        <v>133</v>
      </c>
      <c r="K8909" s="164">
        <f t="shared" si="421"/>
        <v>0</v>
      </c>
      <c r="L8909" s="165">
        <f t="shared" si="422"/>
        <v>0</v>
      </c>
      <c r="M8909" s="172">
        <v>127</v>
      </c>
      <c r="N8909" s="172">
        <v>64</v>
      </c>
      <c r="O8909" s="167" t="s">
        <v>133</v>
      </c>
      <c r="P8909" s="260" t="e">
        <f t="shared" si="420"/>
        <v>#NUM!</v>
      </c>
      <c r="S8909" s="272"/>
    </row>
    <row r="8910" spans="1:19">
      <c r="A8910" s="161" t="s">
        <v>10142</v>
      </c>
      <c r="C8910" s="161" t="s">
        <v>133</v>
      </c>
      <c r="F8910" s="163" t="s">
        <v>133</v>
      </c>
      <c r="G8910" s="266" t="s">
        <v>133</v>
      </c>
      <c r="H8910" s="163" t="s">
        <v>133</v>
      </c>
      <c r="I8910" s="163" t="s">
        <v>133</v>
      </c>
      <c r="J8910" s="163" t="s">
        <v>133</v>
      </c>
      <c r="K8910" s="164">
        <f t="shared" si="421"/>
        <v>0</v>
      </c>
      <c r="L8910" s="165">
        <f t="shared" si="422"/>
        <v>0</v>
      </c>
      <c r="M8910" s="172">
        <v>127</v>
      </c>
      <c r="N8910" s="172">
        <v>64</v>
      </c>
      <c r="O8910" s="167" t="s">
        <v>133</v>
      </c>
      <c r="P8910" s="260" t="e">
        <f t="shared" si="420"/>
        <v>#NUM!</v>
      </c>
      <c r="S8910" s="272"/>
    </row>
    <row r="8911" spans="1:19">
      <c r="A8911" s="161" t="s">
        <v>10143</v>
      </c>
      <c r="C8911" s="161" t="s">
        <v>133</v>
      </c>
      <c r="F8911" s="163" t="s">
        <v>133</v>
      </c>
      <c r="G8911" s="266" t="s">
        <v>133</v>
      </c>
      <c r="H8911" s="163" t="s">
        <v>133</v>
      </c>
      <c r="I8911" s="163" t="s">
        <v>133</v>
      </c>
      <c r="J8911" s="163" t="s">
        <v>133</v>
      </c>
      <c r="K8911" s="164">
        <f t="shared" si="421"/>
        <v>0</v>
      </c>
      <c r="L8911" s="165">
        <f t="shared" si="422"/>
        <v>0</v>
      </c>
      <c r="M8911" s="172">
        <v>127</v>
      </c>
      <c r="N8911" s="172">
        <v>64</v>
      </c>
      <c r="O8911" s="167" t="s">
        <v>133</v>
      </c>
      <c r="P8911" s="260" t="e">
        <f t="shared" ref="P8911:P8974" si="423">MEDIAN(Q8911:R8911)</f>
        <v>#NUM!</v>
      </c>
      <c r="S8911" s="272"/>
    </row>
    <row r="8912" spans="1:19">
      <c r="A8912" s="161" t="s">
        <v>10144</v>
      </c>
      <c r="C8912" s="161" t="s">
        <v>133</v>
      </c>
      <c r="F8912" s="163" t="s">
        <v>133</v>
      </c>
      <c r="G8912" s="266" t="s">
        <v>133</v>
      </c>
      <c r="H8912" s="163" t="s">
        <v>133</v>
      </c>
      <c r="I8912" s="163" t="s">
        <v>133</v>
      </c>
      <c r="J8912" s="163" t="s">
        <v>133</v>
      </c>
      <c r="K8912" s="164">
        <f t="shared" ref="K8912:K8975" si="424">IF(OR(D8912="n/a",D8912="nd"),0,D8912)+IF(OR(I8912="n/a",I8912="nd"),0,I8912)</f>
        <v>0</v>
      </c>
      <c r="L8912" s="165">
        <f t="shared" ref="L8912:L8975" si="425">SQRT(SUMSQ(IF(OR(E8912="n/a",E8912="nd"),0,E8912),IF(OR(F8912="n/a",F8912="nd"),0,F8912),IF(OR(J8912="n/a",J8912="nd"),0,J8912)))</f>
        <v>0</v>
      </c>
      <c r="M8912" s="172">
        <v>127</v>
      </c>
      <c r="N8912" s="172">
        <v>64</v>
      </c>
      <c r="O8912" s="167" t="s">
        <v>133</v>
      </c>
      <c r="P8912" s="260" t="e">
        <f t="shared" si="423"/>
        <v>#NUM!</v>
      </c>
      <c r="S8912" s="272"/>
    </row>
    <row r="8913" spans="1:19">
      <c r="A8913" s="161" t="s">
        <v>10145</v>
      </c>
      <c r="C8913" s="161" t="s">
        <v>133</v>
      </c>
      <c r="F8913" s="163" t="s">
        <v>133</v>
      </c>
      <c r="G8913" s="266" t="s">
        <v>133</v>
      </c>
      <c r="H8913" s="163" t="s">
        <v>133</v>
      </c>
      <c r="I8913" s="163" t="s">
        <v>133</v>
      </c>
      <c r="J8913" s="163" t="s">
        <v>133</v>
      </c>
      <c r="K8913" s="164">
        <f t="shared" si="424"/>
        <v>0</v>
      </c>
      <c r="L8913" s="165">
        <f t="shared" si="425"/>
        <v>0</v>
      </c>
      <c r="M8913" s="172">
        <v>127</v>
      </c>
      <c r="N8913" s="172">
        <v>64</v>
      </c>
      <c r="O8913" s="167" t="s">
        <v>133</v>
      </c>
      <c r="P8913" s="260" t="e">
        <f t="shared" si="423"/>
        <v>#NUM!</v>
      </c>
      <c r="S8913" s="272"/>
    </row>
    <row r="8914" spans="1:19">
      <c r="A8914" s="161" t="s">
        <v>10146</v>
      </c>
      <c r="C8914" s="161" t="s">
        <v>133</v>
      </c>
      <c r="F8914" s="163" t="s">
        <v>133</v>
      </c>
      <c r="G8914" s="266" t="s">
        <v>133</v>
      </c>
      <c r="H8914" s="163" t="s">
        <v>133</v>
      </c>
      <c r="I8914" s="163" t="s">
        <v>133</v>
      </c>
      <c r="J8914" s="163" t="s">
        <v>133</v>
      </c>
      <c r="K8914" s="164">
        <f t="shared" si="424"/>
        <v>0</v>
      </c>
      <c r="L8914" s="165">
        <f t="shared" si="425"/>
        <v>0</v>
      </c>
      <c r="M8914" s="172">
        <v>127</v>
      </c>
      <c r="N8914" s="172">
        <v>64</v>
      </c>
      <c r="O8914" s="167" t="s">
        <v>133</v>
      </c>
      <c r="P8914" s="260" t="e">
        <f t="shared" si="423"/>
        <v>#NUM!</v>
      </c>
      <c r="S8914" s="272"/>
    </row>
    <row r="8915" spans="1:19">
      <c r="A8915" s="161" t="s">
        <v>10147</v>
      </c>
      <c r="C8915" s="161" t="s">
        <v>133</v>
      </c>
      <c r="F8915" s="163" t="s">
        <v>133</v>
      </c>
      <c r="G8915" s="266" t="s">
        <v>133</v>
      </c>
      <c r="H8915" s="163" t="s">
        <v>133</v>
      </c>
      <c r="I8915" s="163" t="s">
        <v>133</v>
      </c>
      <c r="J8915" s="163" t="s">
        <v>133</v>
      </c>
      <c r="K8915" s="164">
        <f t="shared" si="424"/>
        <v>0</v>
      </c>
      <c r="L8915" s="165">
        <f t="shared" si="425"/>
        <v>0</v>
      </c>
      <c r="M8915" s="172">
        <v>127</v>
      </c>
      <c r="N8915" s="172">
        <v>64</v>
      </c>
      <c r="O8915" s="167" t="s">
        <v>133</v>
      </c>
      <c r="P8915" s="260" t="e">
        <f t="shared" si="423"/>
        <v>#NUM!</v>
      </c>
      <c r="S8915" s="272"/>
    </row>
    <row r="8916" spans="1:19">
      <c r="A8916" s="161" t="s">
        <v>10148</v>
      </c>
      <c r="C8916" s="161" t="s">
        <v>133</v>
      </c>
      <c r="F8916" s="163" t="s">
        <v>133</v>
      </c>
      <c r="G8916" s="266" t="s">
        <v>133</v>
      </c>
      <c r="H8916" s="163" t="s">
        <v>133</v>
      </c>
      <c r="I8916" s="163" t="s">
        <v>133</v>
      </c>
      <c r="J8916" s="163" t="s">
        <v>133</v>
      </c>
      <c r="K8916" s="164">
        <f t="shared" si="424"/>
        <v>0</v>
      </c>
      <c r="L8916" s="165">
        <f t="shared" si="425"/>
        <v>0</v>
      </c>
      <c r="M8916" s="172">
        <v>127</v>
      </c>
      <c r="N8916" s="172">
        <v>64</v>
      </c>
      <c r="O8916" s="167" t="s">
        <v>133</v>
      </c>
      <c r="P8916" s="260" t="e">
        <f t="shared" si="423"/>
        <v>#NUM!</v>
      </c>
      <c r="S8916" s="272"/>
    </row>
    <row r="8917" spans="1:19">
      <c r="A8917" s="161" t="s">
        <v>10149</v>
      </c>
      <c r="C8917" s="161" t="s">
        <v>133</v>
      </c>
      <c r="F8917" s="163" t="s">
        <v>133</v>
      </c>
      <c r="G8917" s="266" t="s">
        <v>133</v>
      </c>
      <c r="H8917" s="163" t="s">
        <v>133</v>
      </c>
      <c r="I8917" s="163" t="s">
        <v>133</v>
      </c>
      <c r="J8917" s="163" t="s">
        <v>133</v>
      </c>
      <c r="K8917" s="164">
        <f t="shared" si="424"/>
        <v>0</v>
      </c>
      <c r="L8917" s="165">
        <f t="shared" si="425"/>
        <v>0</v>
      </c>
      <c r="M8917" s="172">
        <v>127</v>
      </c>
      <c r="N8917" s="172">
        <v>64</v>
      </c>
      <c r="O8917" s="167" t="s">
        <v>133</v>
      </c>
      <c r="P8917" s="260" t="e">
        <f t="shared" si="423"/>
        <v>#NUM!</v>
      </c>
      <c r="S8917" s="272"/>
    </row>
    <row r="8918" spans="1:19">
      <c r="A8918" s="161" t="s">
        <v>10150</v>
      </c>
      <c r="C8918" s="161" t="s">
        <v>133</v>
      </c>
      <c r="F8918" s="163" t="s">
        <v>133</v>
      </c>
      <c r="G8918" s="266" t="s">
        <v>133</v>
      </c>
      <c r="H8918" s="163" t="s">
        <v>133</v>
      </c>
      <c r="I8918" s="163" t="s">
        <v>133</v>
      </c>
      <c r="J8918" s="163" t="s">
        <v>133</v>
      </c>
      <c r="K8918" s="164">
        <f t="shared" si="424"/>
        <v>0</v>
      </c>
      <c r="L8918" s="165">
        <f t="shared" si="425"/>
        <v>0</v>
      </c>
      <c r="M8918" s="172">
        <v>127</v>
      </c>
      <c r="N8918" s="172">
        <v>64</v>
      </c>
      <c r="O8918" s="167" t="s">
        <v>133</v>
      </c>
      <c r="P8918" s="260" t="e">
        <f t="shared" si="423"/>
        <v>#NUM!</v>
      </c>
      <c r="S8918" s="272"/>
    </row>
    <row r="8919" spans="1:19">
      <c r="A8919" s="161" t="s">
        <v>10151</v>
      </c>
      <c r="C8919" s="161" t="s">
        <v>133</v>
      </c>
      <c r="F8919" s="163" t="s">
        <v>133</v>
      </c>
      <c r="G8919" s="266" t="s">
        <v>133</v>
      </c>
      <c r="H8919" s="163" t="s">
        <v>133</v>
      </c>
      <c r="I8919" s="163" t="s">
        <v>133</v>
      </c>
      <c r="J8919" s="163" t="s">
        <v>133</v>
      </c>
      <c r="K8919" s="164">
        <f t="shared" si="424"/>
        <v>0</v>
      </c>
      <c r="L8919" s="165">
        <f t="shared" si="425"/>
        <v>0</v>
      </c>
      <c r="M8919" s="172">
        <v>127</v>
      </c>
      <c r="N8919" s="172">
        <v>64</v>
      </c>
      <c r="O8919" s="167" t="s">
        <v>133</v>
      </c>
      <c r="P8919" s="260" t="e">
        <f t="shared" si="423"/>
        <v>#NUM!</v>
      </c>
      <c r="S8919" s="272"/>
    </row>
    <row r="8920" spans="1:19">
      <c r="A8920" s="161" t="s">
        <v>10152</v>
      </c>
      <c r="C8920" s="161" t="s">
        <v>133</v>
      </c>
      <c r="F8920" s="163" t="s">
        <v>133</v>
      </c>
      <c r="G8920" s="266" t="s">
        <v>133</v>
      </c>
      <c r="H8920" s="163" t="s">
        <v>133</v>
      </c>
      <c r="I8920" s="163" t="s">
        <v>133</v>
      </c>
      <c r="J8920" s="163" t="s">
        <v>133</v>
      </c>
      <c r="K8920" s="164">
        <f t="shared" si="424"/>
        <v>0</v>
      </c>
      <c r="L8920" s="165">
        <f t="shared" si="425"/>
        <v>0</v>
      </c>
      <c r="M8920" s="172">
        <v>127</v>
      </c>
      <c r="N8920" s="172">
        <v>64</v>
      </c>
      <c r="O8920" s="167" t="s">
        <v>133</v>
      </c>
      <c r="P8920" s="260" t="e">
        <f t="shared" si="423"/>
        <v>#NUM!</v>
      </c>
      <c r="S8920" s="272"/>
    </row>
    <row r="8921" spans="1:19">
      <c r="A8921" s="161" t="s">
        <v>10153</v>
      </c>
      <c r="C8921" s="161" t="s">
        <v>133</v>
      </c>
      <c r="F8921" s="163" t="s">
        <v>133</v>
      </c>
      <c r="G8921" s="266" t="s">
        <v>133</v>
      </c>
      <c r="H8921" s="163" t="s">
        <v>133</v>
      </c>
      <c r="I8921" s="163" t="s">
        <v>133</v>
      </c>
      <c r="J8921" s="163" t="s">
        <v>133</v>
      </c>
      <c r="K8921" s="164">
        <f t="shared" si="424"/>
        <v>0</v>
      </c>
      <c r="L8921" s="165">
        <f t="shared" si="425"/>
        <v>0</v>
      </c>
      <c r="M8921" s="172">
        <v>127</v>
      </c>
      <c r="N8921" s="172">
        <v>64</v>
      </c>
      <c r="O8921" s="167" t="s">
        <v>133</v>
      </c>
      <c r="P8921" s="260" t="e">
        <f t="shared" si="423"/>
        <v>#NUM!</v>
      </c>
      <c r="S8921" s="272"/>
    </row>
    <row r="8922" spans="1:19">
      <c r="A8922" s="161" t="s">
        <v>10154</v>
      </c>
      <c r="C8922" s="161" t="s">
        <v>133</v>
      </c>
      <c r="F8922" s="163" t="s">
        <v>133</v>
      </c>
      <c r="G8922" s="266" t="s">
        <v>133</v>
      </c>
      <c r="H8922" s="163" t="s">
        <v>133</v>
      </c>
      <c r="I8922" s="163" t="s">
        <v>133</v>
      </c>
      <c r="J8922" s="163" t="s">
        <v>133</v>
      </c>
      <c r="K8922" s="164">
        <f t="shared" si="424"/>
        <v>0</v>
      </c>
      <c r="L8922" s="165">
        <f t="shared" si="425"/>
        <v>0</v>
      </c>
      <c r="M8922" s="172">
        <v>127</v>
      </c>
      <c r="N8922" s="172">
        <v>64</v>
      </c>
      <c r="O8922" s="167" t="s">
        <v>133</v>
      </c>
      <c r="P8922" s="260" t="e">
        <f t="shared" si="423"/>
        <v>#NUM!</v>
      </c>
      <c r="S8922" s="272"/>
    </row>
    <row r="8923" spans="1:19">
      <c r="A8923" s="161" t="s">
        <v>10155</v>
      </c>
      <c r="C8923" s="161" t="s">
        <v>133</v>
      </c>
      <c r="F8923" s="163" t="s">
        <v>133</v>
      </c>
      <c r="G8923" s="266" t="s">
        <v>133</v>
      </c>
      <c r="H8923" s="163" t="s">
        <v>133</v>
      </c>
      <c r="I8923" s="163" t="s">
        <v>133</v>
      </c>
      <c r="J8923" s="163" t="s">
        <v>133</v>
      </c>
      <c r="K8923" s="164">
        <f t="shared" si="424"/>
        <v>0</v>
      </c>
      <c r="L8923" s="165">
        <f t="shared" si="425"/>
        <v>0</v>
      </c>
      <c r="M8923" s="172">
        <v>127</v>
      </c>
      <c r="N8923" s="172">
        <v>64</v>
      </c>
      <c r="O8923" s="167" t="s">
        <v>133</v>
      </c>
      <c r="P8923" s="260" t="e">
        <f t="shared" si="423"/>
        <v>#NUM!</v>
      </c>
      <c r="S8923" s="272"/>
    </row>
    <row r="8924" spans="1:19">
      <c r="A8924" s="161" t="s">
        <v>10156</v>
      </c>
      <c r="C8924" s="161" t="s">
        <v>133</v>
      </c>
      <c r="F8924" s="163" t="s">
        <v>133</v>
      </c>
      <c r="G8924" s="266" t="s">
        <v>133</v>
      </c>
      <c r="H8924" s="163" t="s">
        <v>133</v>
      </c>
      <c r="I8924" s="163" t="s">
        <v>133</v>
      </c>
      <c r="J8924" s="163" t="s">
        <v>133</v>
      </c>
      <c r="K8924" s="164">
        <f t="shared" si="424"/>
        <v>0</v>
      </c>
      <c r="L8924" s="165">
        <f t="shared" si="425"/>
        <v>0</v>
      </c>
      <c r="M8924" s="172">
        <v>127</v>
      </c>
      <c r="N8924" s="172">
        <v>64</v>
      </c>
      <c r="O8924" s="167" t="s">
        <v>133</v>
      </c>
      <c r="P8924" s="260" t="e">
        <f t="shared" si="423"/>
        <v>#NUM!</v>
      </c>
      <c r="S8924" s="272"/>
    </row>
    <row r="8925" spans="1:19">
      <c r="A8925" s="161" t="s">
        <v>10157</v>
      </c>
      <c r="C8925" s="161" t="s">
        <v>133</v>
      </c>
      <c r="F8925" s="163" t="s">
        <v>133</v>
      </c>
      <c r="G8925" s="266" t="s">
        <v>133</v>
      </c>
      <c r="H8925" s="163" t="s">
        <v>133</v>
      </c>
      <c r="I8925" s="163" t="s">
        <v>133</v>
      </c>
      <c r="J8925" s="163" t="s">
        <v>133</v>
      </c>
      <c r="K8925" s="164">
        <f t="shared" si="424"/>
        <v>0</v>
      </c>
      <c r="L8925" s="165">
        <f t="shared" si="425"/>
        <v>0</v>
      </c>
      <c r="M8925" s="172">
        <v>127</v>
      </c>
      <c r="N8925" s="172">
        <v>64</v>
      </c>
      <c r="O8925" s="167" t="s">
        <v>133</v>
      </c>
      <c r="P8925" s="260" t="e">
        <f t="shared" si="423"/>
        <v>#NUM!</v>
      </c>
      <c r="S8925" s="272"/>
    </row>
    <row r="8926" spans="1:19">
      <c r="A8926" s="161" t="s">
        <v>10158</v>
      </c>
      <c r="C8926" s="161" t="s">
        <v>133</v>
      </c>
      <c r="F8926" s="163" t="s">
        <v>133</v>
      </c>
      <c r="G8926" s="266" t="s">
        <v>133</v>
      </c>
      <c r="H8926" s="163" t="s">
        <v>133</v>
      </c>
      <c r="I8926" s="163" t="s">
        <v>133</v>
      </c>
      <c r="J8926" s="163" t="s">
        <v>133</v>
      </c>
      <c r="K8926" s="164">
        <f t="shared" si="424"/>
        <v>0</v>
      </c>
      <c r="L8926" s="165">
        <f t="shared" si="425"/>
        <v>0</v>
      </c>
      <c r="M8926" s="172">
        <v>127</v>
      </c>
      <c r="N8926" s="172">
        <v>64</v>
      </c>
      <c r="O8926" s="167" t="s">
        <v>133</v>
      </c>
      <c r="P8926" s="260" t="e">
        <f t="shared" si="423"/>
        <v>#NUM!</v>
      </c>
      <c r="S8926" s="272"/>
    </row>
    <row r="8927" spans="1:19">
      <c r="A8927" s="161" t="s">
        <v>10159</v>
      </c>
      <c r="C8927" s="161" t="s">
        <v>133</v>
      </c>
      <c r="F8927" s="163" t="s">
        <v>133</v>
      </c>
      <c r="G8927" s="266" t="s">
        <v>133</v>
      </c>
      <c r="H8927" s="163" t="s">
        <v>133</v>
      </c>
      <c r="I8927" s="163" t="s">
        <v>133</v>
      </c>
      <c r="J8927" s="163" t="s">
        <v>133</v>
      </c>
      <c r="K8927" s="164">
        <f t="shared" si="424"/>
        <v>0</v>
      </c>
      <c r="L8927" s="165">
        <f t="shared" si="425"/>
        <v>0</v>
      </c>
      <c r="M8927" s="172">
        <v>127</v>
      </c>
      <c r="N8927" s="172">
        <v>64</v>
      </c>
      <c r="O8927" s="167" t="s">
        <v>133</v>
      </c>
      <c r="P8927" s="260" t="e">
        <f t="shared" si="423"/>
        <v>#NUM!</v>
      </c>
      <c r="S8927" s="272"/>
    </row>
    <row r="8928" spans="1:19">
      <c r="A8928" s="161" t="s">
        <v>10160</v>
      </c>
      <c r="C8928" s="161" t="s">
        <v>133</v>
      </c>
      <c r="F8928" s="163" t="s">
        <v>133</v>
      </c>
      <c r="G8928" s="266" t="s">
        <v>133</v>
      </c>
      <c r="H8928" s="163" t="s">
        <v>133</v>
      </c>
      <c r="I8928" s="163" t="s">
        <v>133</v>
      </c>
      <c r="J8928" s="163" t="s">
        <v>133</v>
      </c>
      <c r="K8928" s="164">
        <f t="shared" si="424"/>
        <v>0</v>
      </c>
      <c r="L8928" s="165">
        <f t="shared" si="425"/>
        <v>0</v>
      </c>
      <c r="M8928" s="172">
        <v>127</v>
      </c>
      <c r="N8928" s="172">
        <v>64</v>
      </c>
      <c r="O8928" s="167" t="s">
        <v>133</v>
      </c>
      <c r="P8928" s="260" t="e">
        <f t="shared" si="423"/>
        <v>#NUM!</v>
      </c>
      <c r="S8928" s="272"/>
    </row>
    <row r="8929" spans="1:19">
      <c r="A8929" s="161" t="s">
        <v>10161</v>
      </c>
      <c r="C8929" s="161" t="s">
        <v>133</v>
      </c>
      <c r="F8929" s="163" t="s">
        <v>133</v>
      </c>
      <c r="G8929" s="266" t="s">
        <v>133</v>
      </c>
      <c r="H8929" s="163" t="s">
        <v>133</v>
      </c>
      <c r="I8929" s="163" t="s">
        <v>133</v>
      </c>
      <c r="J8929" s="163" t="s">
        <v>133</v>
      </c>
      <c r="K8929" s="164">
        <f t="shared" si="424"/>
        <v>0</v>
      </c>
      <c r="L8929" s="165">
        <f t="shared" si="425"/>
        <v>0</v>
      </c>
      <c r="M8929" s="172">
        <v>127</v>
      </c>
      <c r="N8929" s="172">
        <v>64</v>
      </c>
      <c r="O8929" s="167" t="s">
        <v>133</v>
      </c>
      <c r="P8929" s="260" t="e">
        <f t="shared" si="423"/>
        <v>#NUM!</v>
      </c>
      <c r="S8929" s="272"/>
    </row>
    <row r="8930" spans="1:19">
      <c r="A8930" s="161" t="s">
        <v>10162</v>
      </c>
      <c r="C8930" s="161" t="s">
        <v>133</v>
      </c>
      <c r="F8930" s="163" t="s">
        <v>133</v>
      </c>
      <c r="G8930" s="266" t="s">
        <v>133</v>
      </c>
      <c r="H8930" s="163" t="s">
        <v>133</v>
      </c>
      <c r="I8930" s="163" t="s">
        <v>133</v>
      </c>
      <c r="J8930" s="163" t="s">
        <v>133</v>
      </c>
      <c r="K8930" s="164">
        <f t="shared" si="424"/>
        <v>0</v>
      </c>
      <c r="L8930" s="165">
        <f t="shared" si="425"/>
        <v>0</v>
      </c>
      <c r="M8930" s="172">
        <v>127</v>
      </c>
      <c r="N8930" s="172">
        <v>64</v>
      </c>
      <c r="O8930" s="167" t="s">
        <v>133</v>
      </c>
      <c r="P8930" s="260" t="e">
        <f t="shared" si="423"/>
        <v>#NUM!</v>
      </c>
      <c r="S8930" s="272"/>
    </row>
    <row r="8931" spans="1:19">
      <c r="A8931" s="161" t="s">
        <v>10163</v>
      </c>
      <c r="C8931" s="161" t="s">
        <v>133</v>
      </c>
      <c r="F8931" s="163" t="s">
        <v>133</v>
      </c>
      <c r="G8931" s="266" t="s">
        <v>133</v>
      </c>
      <c r="H8931" s="163" t="s">
        <v>133</v>
      </c>
      <c r="I8931" s="163" t="s">
        <v>133</v>
      </c>
      <c r="J8931" s="163" t="s">
        <v>133</v>
      </c>
      <c r="K8931" s="164">
        <f t="shared" si="424"/>
        <v>0</v>
      </c>
      <c r="L8931" s="165">
        <f t="shared" si="425"/>
        <v>0</v>
      </c>
      <c r="M8931" s="172">
        <v>127</v>
      </c>
      <c r="N8931" s="172">
        <v>64</v>
      </c>
      <c r="O8931" s="167" t="s">
        <v>133</v>
      </c>
      <c r="P8931" s="260" t="e">
        <f t="shared" si="423"/>
        <v>#NUM!</v>
      </c>
      <c r="S8931" s="272"/>
    </row>
    <row r="8932" spans="1:19">
      <c r="A8932" s="161" t="s">
        <v>10164</v>
      </c>
      <c r="C8932" s="161" t="s">
        <v>133</v>
      </c>
      <c r="F8932" s="163" t="s">
        <v>133</v>
      </c>
      <c r="G8932" s="266" t="s">
        <v>133</v>
      </c>
      <c r="H8932" s="163" t="s">
        <v>133</v>
      </c>
      <c r="I8932" s="163" t="s">
        <v>133</v>
      </c>
      <c r="J8932" s="163" t="s">
        <v>133</v>
      </c>
      <c r="K8932" s="164">
        <f t="shared" si="424"/>
        <v>0</v>
      </c>
      <c r="L8932" s="165">
        <f t="shared" si="425"/>
        <v>0</v>
      </c>
      <c r="M8932" s="172">
        <v>127</v>
      </c>
      <c r="N8932" s="172">
        <v>64</v>
      </c>
      <c r="O8932" s="167" t="s">
        <v>133</v>
      </c>
      <c r="P8932" s="260" t="e">
        <f t="shared" si="423"/>
        <v>#NUM!</v>
      </c>
      <c r="S8932" s="272"/>
    </row>
    <row r="8933" spans="1:19">
      <c r="A8933" s="161" t="s">
        <v>10165</v>
      </c>
      <c r="C8933" s="161" t="s">
        <v>133</v>
      </c>
      <c r="F8933" s="163" t="s">
        <v>133</v>
      </c>
      <c r="G8933" s="266" t="s">
        <v>133</v>
      </c>
      <c r="H8933" s="163" t="s">
        <v>133</v>
      </c>
      <c r="I8933" s="163" t="s">
        <v>133</v>
      </c>
      <c r="J8933" s="163" t="s">
        <v>133</v>
      </c>
      <c r="K8933" s="164">
        <f t="shared" si="424"/>
        <v>0</v>
      </c>
      <c r="L8933" s="165">
        <f t="shared" si="425"/>
        <v>0</v>
      </c>
      <c r="M8933" s="172">
        <v>127</v>
      </c>
      <c r="N8933" s="172">
        <v>64</v>
      </c>
      <c r="O8933" s="167" t="s">
        <v>133</v>
      </c>
      <c r="P8933" s="260" t="e">
        <f t="shared" si="423"/>
        <v>#NUM!</v>
      </c>
      <c r="S8933" s="272"/>
    </row>
    <row r="8934" spans="1:19">
      <c r="A8934" s="161" t="s">
        <v>10166</v>
      </c>
      <c r="C8934" s="161" t="s">
        <v>133</v>
      </c>
      <c r="F8934" s="163" t="s">
        <v>133</v>
      </c>
      <c r="G8934" s="266" t="s">
        <v>133</v>
      </c>
      <c r="H8934" s="163" t="s">
        <v>133</v>
      </c>
      <c r="I8934" s="163" t="s">
        <v>133</v>
      </c>
      <c r="J8934" s="163" t="s">
        <v>133</v>
      </c>
      <c r="K8934" s="164">
        <f t="shared" si="424"/>
        <v>0</v>
      </c>
      <c r="L8934" s="165">
        <f t="shared" si="425"/>
        <v>0</v>
      </c>
      <c r="M8934" s="172">
        <v>127</v>
      </c>
      <c r="N8934" s="172">
        <v>64</v>
      </c>
      <c r="O8934" s="167" t="s">
        <v>133</v>
      </c>
      <c r="P8934" s="260" t="e">
        <f t="shared" si="423"/>
        <v>#NUM!</v>
      </c>
      <c r="S8934" s="272"/>
    </row>
    <row r="8935" spans="1:19">
      <c r="A8935" s="161" t="s">
        <v>10167</v>
      </c>
      <c r="C8935" s="161" t="s">
        <v>133</v>
      </c>
      <c r="F8935" s="163" t="s">
        <v>133</v>
      </c>
      <c r="G8935" s="266" t="s">
        <v>133</v>
      </c>
      <c r="H8935" s="163" t="s">
        <v>133</v>
      </c>
      <c r="I8935" s="163" t="s">
        <v>133</v>
      </c>
      <c r="J8935" s="163" t="s">
        <v>133</v>
      </c>
      <c r="K8935" s="164">
        <f t="shared" si="424"/>
        <v>0</v>
      </c>
      <c r="L8935" s="165">
        <f t="shared" si="425"/>
        <v>0</v>
      </c>
      <c r="M8935" s="172">
        <v>127</v>
      </c>
      <c r="N8935" s="172">
        <v>64</v>
      </c>
      <c r="O8935" s="167" t="s">
        <v>133</v>
      </c>
      <c r="P8935" s="260" t="e">
        <f t="shared" si="423"/>
        <v>#NUM!</v>
      </c>
      <c r="S8935" s="272"/>
    </row>
    <row r="8936" spans="1:19">
      <c r="A8936" s="161" t="s">
        <v>10168</v>
      </c>
      <c r="C8936" s="161" t="s">
        <v>133</v>
      </c>
      <c r="F8936" s="163" t="s">
        <v>133</v>
      </c>
      <c r="G8936" s="266" t="s">
        <v>133</v>
      </c>
      <c r="H8936" s="163" t="s">
        <v>133</v>
      </c>
      <c r="I8936" s="163" t="s">
        <v>133</v>
      </c>
      <c r="J8936" s="163" t="s">
        <v>133</v>
      </c>
      <c r="K8936" s="164">
        <f t="shared" si="424"/>
        <v>0</v>
      </c>
      <c r="L8936" s="165">
        <f t="shared" si="425"/>
        <v>0</v>
      </c>
      <c r="M8936" s="172">
        <v>127</v>
      </c>
      <c r="N8936" s="172">
        <v>64</v>
      </c>
      <c r="O8936" s="167" t="s">
        <v>133</v>
      </c>
      <c r="P8936" s="260" t="e">
        <f t="shared" si="423"/>
        <v>#NUM!</v>
      </c>
      <c r="S8936" s="272"/>
    </row>
    <row r="8937" spans="1:19">
      <c r="A8937" s="161" t="s">
        <v>10169</v>
      </c>
      <c r="C8937" s="161" t="s">
        <v>133</v>
      </c>
      <c r="F8937" s="163" t="s">
        <v>133</v>
      </c>
      <c r="G8937" s="266" t="s">
        <v>133</v>
      </c>
      <c r="H8937" s="163" t="s">
        <v>133</v>
      </c>
      <c r="I8937" s="163" t="s">
        <v>133</v>
      </c>
      <c r="J8937" s="163" t="s">
        <v>133</v>
      </c>
      <c r="K8937" s="164">
        <f t="shared" si="424"/>
        <v>0</v>
      </c>
      <c r="L8937" s="165">
        <f t="shared" si="425"/>
        <v>0</v>
      </c>
      <c r="M8937" s="172">
        <v>127</v>
      </c>
      <c r="N8937" s="172">
        <v>64</v>
      </c>
      <c r="O8937" s="167" t="s">
        <v>133</v>
      </c>
      <c r="P8937" s="260" t="e">
        <f t="shared" si="423"/>
        <v>#NUM!</v>
      </c>
      <c r="S8937" s="272"/>
    </row>
    <row r="8938" spans="1:19">
      <c r="A8938" s="161" t="s">
        <v>10170</v>
      </c>
      <c r="C8938" s="161" t="s">
        <v>133</v>
      </c>
      <c r="F8938" s="163" t="s">
        <v>133</v>
      </c>
      <c r="G8938" s="266" t="s">
        <v>133</v>
      </c>
      <c r="H8938" s="163" t="s">
        <v>133</v>
      </c>
      <c r="I8938" s="163" t="s">
        <v>133</v>
      </c>
      <c r="J8938" s="163" t="s">
        <v>133</v>
      </c>
      <c r="K8938" s="164">
        <f t="shared" si="424"/>
        <v>0</v>
      </c>
      <c r="L8938" s="165">
        <f t="shared" si="425"/>
        <v>0</v>
      </c>
      <c r="M8938" s="172">
        <v>127</v>
      </c>
      <c r="N8938" s="172">
        <v>64</v>
      </c>
      <c r="O8938" s="167" t="s">
        <v>133</v>
      </c>
      <c r="P8938" s="260" t="e">
        <f t="shared" si="423"/>
        <v>#NUM!</v>
      </c>
      <c r="S8938" s="272"/>
    </row>
    <row r="8939" spans="1:19">
      <c r="A8939" s="161" t="s">
        <v>10171</v>
      </c>
      <c r="C8939" s="161" t="s">
        <v>133</v>
      </c>
      <c r="F8939" s="163" t="s">
        <v>133</v>
      </c>
      <c r="G8939" s="266" t="s">
        <v>133</v>
      </c>
      <c r="H8939" s="163" t="s">
        <v>133</v>
      </c>
      <c r="I8939" s="163" t="s">
        <v>133</v>
      </c>
      <c r="J8939" s="163" t="s">
        <v>133</v>
      </c>
      <c r="K8939" s="164">
        <f t="shared" si="424"/>
        <v>0</v>
      </c>
      <c r="L8939" s="165">
        <f t="shared" si="425"/>
        <v>0</v>
      </c>
      <c r="M8939" s="172">
        <v>127</v>
      </c>
      <c r="N8939" s="172">
        <v>64</v>
      </c>
      <c r="O8939" s="167" t="s">
        <v>133</v>
      </c>
      <c r="P8939" s="260" t="e">
        <f t="shared" si="423"/>
        <v>#NUM!</v>
      </c>
      <c r="S8939" s="272"/>
    </row>
    <row r="8940" spans="1:19">
      <c r="A8940" s="161" t="s">
        <v>10172</v>
      </c>
      <c r="C8940" s="161" t="s">
        <v>133</v>
      </c>
      <c r="F8940" s="163" t="s">
        <v>133</v>
      </c>
      <c r="G8940" s="266" t="s">
        <v>133</v>
      </c>
      <c r="H8940" s="163" t="s">
        <v>133</v>
      </c>
      <c r="I8940" s="163" t="s">
        <v>133</v>
      </c>
      <c r="J8940" s="163" t="s">
        <v>133</v>
      </c>
      <c r="K8940" s="164">
        <f t="shared" si="424"/>
        <v>0</v>
      </c>
      <c r="L8940" s="165">
        <f t="shared" si="425"/>
        <v>0</v>
      </c>
      <c r="M8940" s="172">
        <v>127</v>
      </c>
      <c r="N8940" s="172">
        <v>64</v>
      </c>
      <c r="O8940" s="167" t="s">
        <v>133</v>
      </c>
      <c r="P8940" s="260" t="e">
        <f t="shared" si="423"/>
        <v>#NUM!</v>
      </c>
      <c r="S8940" s="272"/>
    </row>
    <row r="8941" spans="1:19">
      <c r="A8941" s="161" t="s">
        <v>10173</v>
      </c>
      <c r="C8941" s="161" t="s">
        <v>133</v>
      </c>
      <c r="F8941" s="163" t="s">
        <v>133</v>
      </c>
      <c r="G8941" s="266" t="s">
        <v>133</v>
      </c>
      <c r="H8941" s="163" t="s">
        <v>133</v>
      </c>
      <c r="I8941" s="163" t="s">
        <v>133</v>
      </c>
      <c r="J8941" s="163" t="s">
        <v>133</v>
      </c>
      <c r="K8941" s="164">
        <f t="shared" si="424"/>
        <v>0</v>
      </c>
      <c r="L8941" s="165">
        <f t="shared" si="425"/>
        <v>0</v>
      </c>
      <c r="M8941" s="172">
        <v>127</v>
      </c>
      <c r="N8941" s="172">
        <v>64</v>
      </c>
      <c r="O8941" s="167" t="s">
        <v>133</v>
      </c>
      <c r="P8941" s="260" t="e">
        <f t="shared" si="423"/>
        <v>#NUM!</v>
      </c>
      <c r="S8941" s="272"/>
    </row>
    <row r="8942" spans="1:19">
      <c r="A8942" s="161" t="s">
        <v>10174</v>
      </c>
      <c r="C8942" s="161" t="s">
        <v>133</v>
      </c>
      <c r="F8942" s="163" t="s">
        <v>133</v>
      </c>
      <c r="G8942" s="266" t="s">
        <v>133</v>
      </c>
      <c r="H8942" s="163" t="s">
        <v>133</v>
      </c>
      <c r="I8942" s="163" t="s">
        <v>133</v>
      </c>
      <c r="J8942" s="163" t="s">
        <v>133</v>
      </c>
      <c r="K8942" s="164">
        <f t="shared" si="424"/>
        <v>0</v>
      </c>
      <c r="L8942" s="165">
        <f t="shared" si="425"/>
        <v>0</v>
      </c>
      <c r="M8942" s="172">
        <v>127</v>
      </c>
      <c r="N8942" s="172">
        <v>64</v>
      </c>
      <c r="O8942" s="167" t="s">
        <v>133</v>
      </c>
      <c r="P8942" s="260" t="e">
        <f t="shared" si="423"/>
        <v>#NUM!</v>
      </c>
      <c r="S8942" s="272"/>
    </row>
    <row r="8943" spans="1:19">
      <c r="A8943" s="161" t="s">
        <v>10175</v>
      </c>
      <c r="C8943" s="161" t="s">
        <v>133</v>
      </c>
      <c r="F8943" s="163" t="s">
        <v>133</v>
      </c>
      <c r="G8943" s="266" t="s">
        <v>133</v>
      </c>
      <c r="H8943" s="163" t="s">
        <v>133</v>
      </c>
      <c r="I8943" s="163" t="s">
        <v>133</v>
      </c>
      <c r="J8943" s="163" t="s">
        <v>133</v>
      </c>
      <c r="K8943" s="164">
        <f t="shared" si="424"/>
        <v>0</v>
      </c>
      <c r="L8943" s="165">
        <f t="shared" si="425"/>
        <v>0</v>
      </c>
      <c r="M8943" s="172">
        <v>127</v>
      </c>
      <c r="N8943" s="172">
        <v>64</v>
      </c>
      <c r="O8943" s="167" t="s">
        <v>133</v>
      </c>
      <c r="P8943" s="260" t="e">
        <f t="shared" si="423"/>
        <v>#NUM!</v>
      </c>
      <c r="S8943" s="272"/>
    </row>
    <row r="8944" spans="1:19">
      <c r="A8944" s="161" t="s">
        <v>10176</v>
      </c>
      <c r="C8944" s="161" t="s">
        <v>133</v>
      </c>
      <c r="F8944" s="163" t="s">
        <v>133</v>
      </c>
      <c r="G8944" s="266" t="s">
        <v>133</v>
      </c>
      <c r="H8944" s="163" t="s">
        <v>133</v>
      </c>
      <c r="I8944" s="163" t="s">
        <v>133</v>
      </c>
      <c r="J8944" s="163" t="s">
        <v>133</v>
      </c>
      <c r="K8944" s="164">
        <f t="shared" si="424"/>
        <v>0</v>
      </c>
      <c r="L8944" s="165">
        <f t="shared" si="425"/>
        <v>0</v>
      </c>
      <c r="M8944" s="172">
        <v>127</v>
      </c>
      <c r="N8944" s="172">
        <v>64</v>
      </c>
      <c r="O8944" s="167" t="s">
        <v>133</v>
      </c>
      <c r="P8944" s="260" t="e">
        <f t="shared" si="423"/>
        <v>#NUM!</v>
      </c>
      <c r="S8944" s="272"/>
    </row>
    <row r="8945" spans="1:19">
      <c r="A8945" s="161" t="s">
        <v>10177</v>
      </c>
      <c r="C8945" s="161" t="s">
        <v>133</v>
      </c>
      <c r="F8945" s="163" t="s">
        <v>133</v>
      </c>
      <c r="G8945" s="266" t="s">
        <v>133</v>
      </c>
      <c r="H8945" s="163" t="s">
        <v>133</v>
      </c>
      <c r="I8945" s="163" t="s">
        <v>133</v>
      </c>
      <c r="J8945" s="163" t="s">
        <v>133</v>
      </c>
      <c r="K8945" s="164">
        <f t="shared" si="424"/>
        <v>0</v>
      </c>
      <c r="L8945" s="165">
        <f t="shared" si="425"/>
        <v>0</v>
      </c>
      <c r="M8945" s="172">
        <v>127</v>
      </c>
      <c r="N8945" s="172">
        <v>64</v>
      </c>
      <c r="O8945" s="167" t="s">
        <v>133</v>
      </c>
      <c r="P8945" s="260" t="e">
        <f t="shared" si="423"/>
        <v>#NUM!</v>
      </c>
      <c r="S8945" s="272"/>
    </row>
    <row r="8946" spans="1:19">
      <c r="A8946" s="161" t="s">
        <v>10178</v>
      </c>
      <c r="C8946" s="161" t="s">
        <v>133</v>
      </c>
      <c r="F8946" s="163" t="s">
        <v>133</v>
      </c>
      <c r="G8946" s="266" t="s">
        <v>133</v>
      </c>
      <c r="H8946" s="163" t="s">
        <v>133</v>
      </c>
      <c r="I8946" s="163" t="s">
        <v>133</v>
      </c>
      <c r="J8946" s="163" t="s">
        <v>133</v>
      </c>
      <c r="K8946" s="164">
        <f t="shared" si="424"/>
        <v>0</v>
      </c>
      <c r="L8946" s="165">
        <f t="shared" si="425"/>
        <v>0</v>
      </c>
      <c r="M8946" s="172">
        <v>127</v>
      </c>
      <c r="N8946" s="172">
        <v>64</v>
      </c>
      <c r="O8946" s="167" t="s">
        <v>133</v>
      </c>
      <c r="P8946" s="260" t="e">
        <f t="shared" si="423"/>
        <v>#NUM!</v>
      </c>
      <c r="S8946" s="272"/>
    </row>
    <row r="8947" spans="1:19">
      <c r="A8947" s="161" t="s">
        <v>10179</v>
      </c>
      <c r="C8947" s="161" t="s">
        <v>133</v>
      </c>
      <c r="F8947" s="163" t="s">
        <v>133</v>
      </c>
      <c r="G8947" s="266" t="s">
        <v>133</v>
      </c>
      <c r="H8947" s="163" t="s">
        <v>133</v>
      </c>
      <c r="I8947" s="163" t="s">
        <v>133</v>
      </c>
      <c r="J8947" s="163" t="s">
        <v>133</v>
      </c>
      <c r="K8947" s="164">
        <f t="shared" si="424"/>
        <v>0</v>
      </c>
      <c r="L8947" s="165">
        <f t="shared" si="425"/>
        <v>0</v>
      </c>
      <c r="M8947" s="172">
        <v>127</v>
      </c>
      <c r="N8947" s="172">
        <v>64</v>
      </c>
      <c r="O8947" s="167" t="s">
        <v>133</v>
      </c>
      <c r="P8947" s="260" t="e">
        <f t="shared" si="423"/>
        <v>#NUM!</v>
      </c>
      <c r="S8947" s="272"/>
    </row>
    <row r="8948" spans="1:19">
      <c r="A8948" s="161" t="s">
        <v>10180</v>
      </c>
      <c r="C8948" s="161" t="s">
        <v>133</v>
      </c>
      <c r="F8948" s="163" t="s">
        <v>133</v>
      </c>
      <c r="G8948" s="266" t="s">
        <v>133</v>
      </c>
      <c r="H8948" s="163" t="s">
        <v>133</v>
      </c>
      <c r="I8948" s="163" t="s">
        <v>133</v>
      </c>
      <c r="J8948" s="163" t="s">
        <v>133</v>
      </c>
      <c r="K8948" s="164">
        <f t="shared" si="424"/>
        <v>0</v>
      </c>
      <c r="L8948" s="165">
        <f t="shared" si="425"/>
        <v>0</v>
      </c>
      <c r="M8948" s="172">
        <v>127</v>
      </c>
      <c r="N8948" s="172">
        <v>64</v>
      </c>
      <c r="O8948" s="167" t="s">
        <v>133</v>
      </c>
      <c r="P8948" s="260" t="e">
        <f t="shared" si="423"/>
        <v>#NUM!</v>
      </c>
      <c r="S8948" s="272"/>
    </row>
    <row r="8949" spans="1:19">
      <c r="A8949" s="161" t="s">
        <v>10181</v>
      </c>
      <c r="C8949" s="161" t="s">
        <v>133</v>
      </c>
      <c r="F8949" s="163" t="s">
        <v>133</v>
      </c>
      <c r="G8949" s="266" t="s">
        <v>133</v>
      </c>
      <c r="H8949" s="163" t="s">
        <v>133</v>
      </c>
      <c r="I8949" s="163" t="s">
        <v>133</v>
      </c>
      <c r="J8949" s="163" t="s">
        <v>133</v>
      </c>
      <c r="K8949" s="164">
        <f t="shared" si="424"/>
        <v>0</v>
      </c>
      <c r="L8949" s="165">
        <f t="shared" si="425"/>
        <v>0</v>
      </c>
      <c r="M8949" s="172">
        <v>127</v>
      </c>
      <c r="N8949" s="172">
        <v>64</v>
      </c>
      <c r="O8949" s="167" t="s">
        <v>133</v>
      </c>
      <c r="P8949" s="260" t="e">
        <f t="shared" si="423"/>
        <v>#NUM!</v>
      </c>
      <c r="S8949" s="272"/>
    </row>
    <row r="8950" spans="1:19">
      <c r="A8950" s="161" t="s">
        <v>10182</v>
      </c>
      <c r="C8950" s="161" t="s">
        <v>133</v>
      </c>
      <c r="F8950" s="163" t="s">
        <v>133</v>
      </c>
      <c r="G8950" s="266" t="s">
        <v>133</v>
      </c>
      <c r="H8950" s="163" t="s">
        <v>133</v>
      </c>
      <c r="I8950" s="163" t="s">
        <v>133</v>
      </c>
      <c r="J8950" s="163" t="s">
        <v>133</v>
      </c>
      <c r="K8950" s="164">
        <f t="shared" si="424"/>
        <v>0</v>
      </c>
      <c r="L8950" s="165">
        <f t="shared" si="425"/>
        <v>0</v>
      </c>
      <c r="M8950" s="172">
        <v>127</v>
      </c>
      <c r="N8950" s="172">
        <v>64</v>
      </c>
      <c r="O8950" s="167" t="s">
        <v>133</v>
      </c>
      <c r="P8950" s="260" t="e">
        <f t="shared" si="423"/>
        <v>#NUM!</v>
      </c>
      <c r="S8950" s="272"/>
    </row>
    <row r="8951" spans="1:19">
      <c r="A8951" s="161" t="s">
        <v>10183</v>
      </c>
      <c r="C8951" s="161" t="s">
        <v>133</v>
      </c>
      <c r="F8951" s="163" t="s">
        <v>133</v>
      </c>
      <c r="G8951" s="266" t="s">
        <v>133</v>
      </c>
      <c r="H8951" s="163" t="s">
        <v>133</v>
      </c>
      <c r="I8951" s="163" t="s">
        <v>133</v>
      </c>
      <c r="J8951" s="163" t="s">
        <v>133</v>
      </c>
      <c r="K8951" s="164">
        <f t="shared" si="424"/>
        <v>0</v>
      </c>
      <c r="L8951" s="165">
        <f t="shared" si="425"/>
        <v>0</v>
      </c>
      <c r="M8951" s="172">
        <v>127</v>
      </c>
      <c r="N8951" s="172">
        <v>64</v>
      </c>
      <c r="O8951" s="167" t="s">
        <v>133</v>
      </c>
      <c r="P8951" s="260" t="e">
        <f t="shared" si="423"/>
        <v>#NUM!</v>
      </c>
      <c r="S8951" s="272"/>
    </row>
    <row r="8952" spans="1:19">
      <c r="A8952" s="161" t="s">
        <v>10184</v>
      </c>
      <c r="C8952" s="161" t="s">
        <v>133</v>
      </c>
      <c r="F8952" s="163" t="s">
        <v>133</v>
      </c>
      <c r="G8952" s="266" t="s">
        <v>133</v>
      </c>
      <c r="H8952" s="163" t="s">
        <v>133</v>
      </c>
      <c r="I8952" s="163" t="s">
        <v>133</v>
      </c>
      <c r="J8952" s="163" t="s">
        <v>133</v>
      </c>
      <c r="K8952" s="164">
        <f t="shared" si="424"/>
        <v>0</v>
      </c>
      <c r="L8952" s="165">
        <f t="shared" si="425"/>
        <v>0</v>
      </c>
      <c r="M8952" s="172">
        <v>127</v>
      </c>
      <c r="N8952" s="172">
        <v>64</v>
      </c>
      <c r="O8952" s="167" t="s">
        <v>133</v>
      </c>
      <c r="P8952" s="260" t="e">
        <f t="shared" si="423"/>
        <v>#NUM!</v>
      </c>
      <c r="S8952" s="272"/>
    </row>
    <row r="8953" spans="1:19">
      <c r="A8953" s="161" t="s">
        <v>10185</v>
      </c>
      <c r="C8953" s="161" t="s">
        <v>133</v>
      </c>
      <c r="F8953" s="163" t="s">
        <v>133</v>
      </c>
      <c r="G8953" s="266" t="s">
        <v>133</v>
      </c>
      <c r="H8953" s="163" t="s">
        <v>133</v>
      </c>
      <c r="I8953" s="163" t="s">
        <v>133</v>
      </c>
      <c r="J8953" s="163" t="s">
        <v>133</v>
      </c>
      <c r="K8953" s="164">
        <f t="shared" si="424"/>
        <v>0</v>
      </c>
      <c r="L8953" s="165">
        <f t="shared" si="425"/>
        <v>0</v>
      </c>
      <c r="M8953" s="172">
        <v>127</v>
      </c>
      <c r="N8953" s="172">
        <v>64</v>
      </c>
      <c r="O8953" s="167" t="s">
        <v>133</v>
      </c>
      <c r="P8953" s="260" t="e">
        <f t="shared" si="423"/>
        <v>#NUM!</v>
      </c>
      <c r="S8953" s="272"/>
    </row>
    <row r="8954" spans="1:19">
      <c r="A8954" s="161" t="s">
        <v>10186</v>
      </c>
      <c r="C8954" s="161" t="s">
        <v>133</v>
      </c>
      <c r="F8954" s="163" t="s">
        <v>133</v>
      </c>
      <c r="G8954" s="266" t="s">
        <v>133</v>
      </c>
      <c r="H8954" s="163" t="s">
        <v>133</v>
      </c>
      <c r="I8954" s="163" t="s">
        <v>133</v>
      </c>
      <c r="J8954" s="163" t="s">
        <v>133</v>
      </c>
      <c r="K8954" s="164">
        <f t="shared" si="424"/>
        <v>0</v>
      </c>
      <c r="L8954" s="165">
        <f t="shared" si="425"/>
        <v>0</v>
      </c>
      <c r="M8954" s="172">
        <v>127</v>
      </c>
      <c r="N8954" s="172">
        <v>64</v>
      </c>
      <c r="O8954" s="167" t="s">
        <v>133</v>
      </c>
      <c r="P8954" s="260" t="e">
        <f t="shared" si="423"/>
        <v>#NUM!</v>
      </c>
      <c r="S8954" s="272"/>
    </row>
    <row r="8955" spans="1:19">
      <c r="A8955" s="161" t="s">
        <v>10187</v>
      </c>
      <c r="C8955" s="161" t="s">
        <v>133</v>
      </c>
      <c r="F8955" s="163" t="s">
        <v>133</v>
      </c>
      <c r="G8955" s="266" t="s">
        <v>133</v>
      </c>
      <c r="H8955" s="163" t="s">
        <v>133</v>
      </c>
      <c r="I8955" s="163" t="s">
        <v>133</v>
      </c>
      <c r="J8955" s="163" t="s">
        <v>133</v>
      </c>
      <c r="K8955" s="164">
        <f t="shared" si="424"/>
        <v>0</v>
      </c>
      <c r="L8955" s="165">
        <f t="shared" si="425"/>
        <v>0</v>
      </c>
      <c r="M8955" s="172">
        <v>127</v>
      </c>
      <c r="N8955" s="172">
        <v>64</v>
      </c>
      <c r="O8955" s="167" t="s">
        <v>133</v>
      </c>
      <c r="P8955" s="260" t="e">
        <f t="shared" si="423"/>
        <v>#NUM!</v>
      </c>
      <c r="S8955" s="272"/>
    </row>
    <row r="8956" spans="1:19">
      <c r="A8956" s="161" t="s">
        <v>10188</v>
      </c>
      <c r="C8956" s="161" t="s">
        <v>133</v>
      </c>
      <c r="F8956" s="163" t="s">
        <v>133</v>
      </c>
      <c r="G8956" s="266" t="s">
        <v>133</v>
      </c>
      <c r="H8956" s="163" t="s">
        <v>133</v>
      </c>
      <c r="I8956" s="163" t="s">
        <v>133</v>
      </c>
      <c r="J8956" s="163" t="s">
        <v>133</v>
      </c>
      <c r="K8956" s="164">
        <f t="shared" si="424"/>
        <v>0</v>
      </c>
      <c r="L8956" s="165">
        <f t="shared" si="425"/>
        <v>0</v>
      </c>
      <c r="M8956" s="172">
        <v>127</v>
      </c>
      <c r="N8956" s="172">
        <v>64</v>
      </c>
      <c r="O8956" s="167" t="s">
        <v>133</v>
      </c>
      <c r="P8956" s="260" t="e">
        <f t="shared" si="423"/>
        <v>#NUM!</v>
      </c>
      <c r="S8956" s="272"/>
    </row>
    <row r="8957" spans="1:19">
      <c r="A8957" s="161" t="s">
        <v>10189</v>
      </c>
      <c r="C8957" s="161" t="s">
        <v>133</v>
      </c>
      <c r="F8957" s="163" t="s">
        <v>133</v>
      </c>
      <c r="G8957" s="266" t="s">
        <v>133</v>
      </c>
      <c r="H8957" s="163" t="s">
        <v>133</v>
      </c>
      <c r="I8957" s="163" t="s">
        <v>133</v>
      </c>
      <c r="J8957" s="163" t="s">
        <v>133</v>
      </c>
      <c r="K8957" s="164">
        <f t="shared" si="424"/>
        <v>0</v>
      </c>
      <c r="L8957" s="165">
        <f t="shared" si="425"/>
        <v>0</v>
      </c>
      <c r="M8957" s="172">
        <v>127</v>
      </c>
      <c r="N8957" s="172">
        <v>64</v>
      </c>
      <c r="O8957" s="167" t="s">
        <v>133</v>
      </c>
      <c r="P8957" s="260" t="e">
        <f t="shared" si="423"/>
        <v>#NUM!</v>
      </c>
      <c r="S8957" s="272"/>
    </row>
    <row r="8958" spans="1:19">
      <c r="A8958" s="161" t="s">
        <v>10190</v>
      </c>
      <c r="C8958" s="161" t="s">
        <v>133</v>
      </c>
      <c r="F8958" s="163" t="s">
        <v>133</v>
      </c>
      <c r="G8958" s="266" t="s">
        <v>133</v>
      </c>
      <c r="H8958" s="163" t="s">
        <v>133</v>
      </c>
      <c r="I8958" s="163" t="s">
        <v>133</v>
      </c>
      <c r="J8958" s="163" t="s">
        <v>133</v>
      </c>
      <c r="K8958" s="164">
        <f t="shared" si="424"/>
        <v>0</v>
      </c>
      <c r="L8958" s="165">
        <f t="shared" si="425"/>
        <v>0</v>
      </c>
      <c r="M8958" s="172">
        <v>127</v>
      </c>
      <c r="N8958" s="172">
        <v>64</v>
      </c>
      <c r="O8958" s="167" t="s">
        <v>133</v>
      </c>
      <c r="P8958" s="260" t="e">
        <f t="shared" si="423"/>
        <v>#NUM!</v>
      </c>
      <c r="S8958" s="272"/>
    </row>
    <row r="8959" spans="1:19">
      <c r="A8959" s="161" t="s">
        <v>10191</v>
      </c>
      <c r="C8959" s="161" t="s">
        <v>133</v>
      </c>
      <c r="F8959" s="163" t="s">
        <v>133</v>
      </c>
      <c r="G8959" s="266" t="s">
        <v>133</v>
      </c>
      <c r="H8959" s="163" t="s">
        <v>133</v>
      </c>
      <c r="I8959" s="163" t="s">
        <v>133</v>
      </c>
      <c r="J8959" s="163" t="s">
        <v>133</v>
      </c>
      <c r="K8959" s="164">
        <f t="shared" si="424"/>
        <v>0</v>
      </c>
      <c r="L8959" s="165">
        <f t="shared" si="425"/>
        <v>0</v>
      </c>
      <c r="M8959" s="172">
        <v>127</v>
      </c>
      <c r="N8959" s="172">
        <v>64</v>
      </c>
      <c r="O8959" s="167" t="s">
        <v>133</v>
      </c>
      <c r="P8959" s="260" t="e">
        <f t="shared" si="423"/>
        <v>#NUM!</v>
      </c>
      <c r="S8959" s="272"/>
    </row>
    <row r="8960" spans="1:19">
      <c r="A8960" s="161" t="s">
        <v>10192</v>
      </c>
      <c r="C8960" s="161" t="s">
        <v>133</v>
      </c>
      <c r="F8960" s="163" t="s">
        <v>133</v>
      </c>
      <c r="G8960" s="266" t="s">
        <v>133</v>
      </c>
      <c r="H8960" s="163" t="s">
        <v>133</v>
      </c>
      <c r="I8960" s="163" t="s">
        <v>133</v>
      </c>
      <c r="J8960" s="163" t="s">
        <v>133</v>
      </c>
      <c r="K8960" s="164">
        <f t="shared" si="424"/>
        <v>0</v>
      </c>
      <c r="L8960" s="165">
        <f t="shared" si="425"/>
        <v>0</v>
      </c>
      <c r="M8960" s="172">
        <v>127</v>
      </c>
      <c r="N8960" s="172">
        <v>64</v>
      </c>
      <c r="O8960" s="167" t="s">
        <v>133</v>
      </c>
      <c r="P8960" s="260" t="e">
        <f t="shared" si="423"/>
        <v>#NUM!</v>
      </c>
      <c r="S8960" s="272"/>
    </row>
    <row r="8961" spans="1:19">
      <c r="A8961" s="161" t="s">
        <v>10193</v>
      </c>
      <c r="C8961" s="161" t="s">
        <v>133</v>
      </c>
      <c r="F8961" s="163" t="s">
        <v>133</v>
      </c>
      <c r="G8961" s="266" t="s">
        <v>133</v>
      </c>
      <c r="H8961" s="163" t="s">
        <v>133</v>
      </c>
      <c r="I8961" s="163" t="s">
        <v>133</v>
      </c>
      <c r="J8961" s="163" t="s">
        <v>133</v>
      </c>
      <c r="K8961" s="164">
        <f t="shared" si="424"/>
        <v>0</v>
      </c>
      <c r="L8961" s="165">
        <f t="shared" si="425"/>
        <v>0</v>
      </c>
      <c r="M8961" s="172">
        <v>127</v>
      </c>
      <c r="N8961" s="172">
        <v>64</v>
      </c>
      <c r="O8961" s="167" t="s">
        <v>133</v>
      </c>
      <c r="P8961" s="260" t="e">
        <f t="shared" si="423"/>
        <v>#NUM!</v>
      </c>
      <c r="S8961" s="272"/>
    </row>
    <row r="8962" spans="1:19">
      <c r="A8962" s="161" t="s">
        <v>10194</v>
      </c>
      <c r="C8962" s="161" t="s">
        <v>133</v>
      </c>
      <c r="F8962" s="163" t="s">
        <v>133</v>
      </c>
      <c r="G8962" s="266" t="s">
        <v>133</v>
      </c>
      <c r="H8962" s="163" t="s">
        <v>133</v>
      </c>
      <c r="I8962" s="163" t="s">
        <v>133</v>
      </c>
      <c r="J8962" s="163" t="s">
        <v>133</v>
      </c>
      <c r="K8962" s="164">
        <f t="shared" si="424"/>
        <v>0</v>
      </c>
      <c r="L8962" s="165">
        <f t="shared" si="425"/>
        <v>0</v>
      </c>
      <c r="M8962" s="172">
        <v>127</v>
      </c>
      <c r="N8962" s="172">
        <v>64</v>
      </c>
      <c r="O8962" s="167" t="s">
        <v>133</v>
      </c>
      <c r="P8962" s="260" t="e">
        <f t="shared" si="423"/>
        <v>#NUM!</v>
      </c>
      <c r="S8962" s="272"/>
    </row>
    <row r="8963" spans="1:19">
      <c r="A8963" s="161" t="s">
        <v>10195</v>
      </c>
      <c r="C8963" s="161" t="s">
        <v>133</v>
      </c>
      <c r="F8963" s="163" t="s">
        <v>133</v>
      </c>
      <c r="G8963" s="266" t="s">
        <v>133</v>
      </c>
      <c r="H8963" s="163" t="s">
        <v>133</v>
      </c>
      <c r="I8963" s="163" t="s">
        <v>133</v>
      </c>
      <c r="J8963" s="163" t="s">
        <v>133</v>
      </c>
      <c r="K8963" s="164">
        <f t="shared" si="424"/>
        <v>0</v>
      </c>
      <c r="L8963" s="165">
        <f t="shared" si="425"/>
        <v>0</v>
      </c>
      <c r="M8963" s="172">
        <v>127</v>
      </c>
      <c r="N8963" s="172">
        <v>64</v>
      </c>
      <c r="O8963" s="167" t="s">
        <v>133</v>
      </c>
      <c r="P8963" s="260" t="e">
        <f t="shared" si="423"/>
        <v>#NUM!</v>
      </c>
      <c r="S8963" s="272"/>
    </row>
    <row r="8964" spans="1:19">
      <c r="A8964" s="161" t="s">
        <v>10196</v>
      </c>
      <c r="C8964" s="161" t="s">
        <v>133</v>
      </c>
      <c r="F8964" s="163" t="s">
        <v>133</v>
      </c>
      <c r="G8964" s="266" t="s">
        <v>133</v>
      </c>
      <c r="H8964" s="163" t="s">
        <v>133</v>
      </c>
      <c r="I8964" s="163" t="s">
        <v>133</v>
      </c>
      <c r="J8964" s="163" t="s">
        <v>133</v>
      </c>
      <c r="K8964" s="164">
        <f t="shared" si="424"/>
        <v>0</v>
      </c>
      <c r="L8964" s="165">
        <f t="shared" si="425"/>
        <v>0</v>
      </c>
      <c r="M8964" s="172">
        <v>127</v>
      </c>
      <c r="N8964" s="172">
        <v>64</v>
      </c>
      <c r="O8964" s="167" t="s">
        <v>133</v>
      </c>
      <c r="P8964" s="260" t="e">
        <f t="shared" si="423"/>
        <v>#NUM!</v>
      </c>
      <c r="S8964" s="272"/>
    </row>
    <row r="8965" spans="1:19">
      <c r="A8965" s="161" t="s">
        <v>10197</v>
      </c>
      <c r="C8965" s="161" t="s">
        <v>133</v>
      </c>
      <c r="F8965" s="163" t="s">
        <v>133</v>
      </c>
      <c r="G8965" s="266" t="s">
        <v>133</v>
      </c>
      <c r="H8965" s="163" t="s">
        <v>133</v>
      </c>
      <c r="I8965" s="163" t="s">
        <v>133</v>
      </c>
      <c r="J8965" s="163" t="s">
        <v>133</v>
      </c>
      <c r="K8965" s="164">
        <f t="shared" si="424"/>
        <v>0</v>
      </c>
      <c r="L8965" s="165">
        <f t="shared" si="425"/>
        <v>0</v>
      </c>
      <c r="M8965" s="172">
        <v>127</v>
      </c>
      <c r="N8965" s="172">
        <v>64</v>
      </c>
      <c r="O8965" s="167" t="s">
        <v>133</v>
      </c>
      <c r="P8965" s="260" t="e">
        <f t="shared" si="423"/>
        <v>#NUM!</v>
      </c>
      <c r="S8965" s="272"/>
    </row>
    <row r="8966" spans="1:19">
      <c r="A8966" s="161" t="s">
        <v>10198</v>
      </c>
      <c r="C8966" s="161" t="s">
        <v>133</v>
      </c>
      <c r="F8966" s="163" t="s">
        <v>133</v>
      </c>
      <c r="G8966" s="266" t="s">
        <v>133</v>
      </c>
      <c r="H8966" s="163" t="s">
        <v>133</v>
      </c>
      <c r="I8966" s="163" t="s">
        <v>133</v>
      </c>
      <c r="J8966" s="163" t="s">
        <v>133</v>
      </c>
      <c r="K8966" s="164">
        <f t="shared" si="424"/>
        <v>0</v>
      </c>
      <c r="L8966" s="165">
        <f t="shared" si="425"/>
        <v>0</v>
      </c>
      <c r="M8966" s="172">
        <v>127</v>
      </c>
      <c r="N8966" s="172">
        <v>64</v>
      </c>
      <c r="O8966" s="167" t="s">
        <v>133</v>
      </c>
      <c r="P8966" s="260" t="e">
        <f t="shared" si="423"/>
        <v>#NUM!</v>
      </c>
      <c r="S8966" s="272"/>
    </row>
    <row r="8967" spans="1:19">
      <c r="A8967" s="161" t="s">
        <v>10199</v>
      </c>
      <c r="C8967" s="161" t="s">
        <v>133</v>
      </c>
      <c r="F8967" s="163" t="s">
        <v>133</v>
      </c>
      <c r="G8967" s="266" t="s">
        <v>133</v>
      </c>
      <c r="H8967" s="163" t="s">
        <v>133</v>
      </c>
      <c r="I8967" s="163" t="s">
        <v>133</v>
      </c>
      <c r="J8967" s="163" t="s">
        <v>133</v>
      </c>
      <c r="K8967" s="164">
        <f t="shared" si="424"/>
        <v>0</v>
      </c>
      <c r="L8967" s="165">
        <f t="shared" si="425"/>
        <v>0</v>
      </c>
      <c r="M8967" s="172">
        <v>127</v>
      </c>
      <c r="N8967" s="172">
        <v>64</v>
      </c>
      <c r="O8967" s="167" t="s">
        <v>133</v>
      </c>
      <c r="P8967" s="260" t="e">
        <f t="shared" si="423"/>
        <v>#NUM!</v>
      </c>
      <c r="S8967" s="272"/>
    </row>
    <row r="8968" spans="1:19">
      <c r="A8968" s="161" t="s">
        <v>10200</v>
      </c>
      <c r="C8968" s="161" t="s">
        <v>133</v>
      </c>
      <c r="F8968" s="163" t="s">
        <v>133</v>
      </c>
      <c r="G8968" s="266" t="s">
        <v>133</v>
      </c>
      <c r="H8968" s="163" t="s">
        <v>133</v>
      </c>
      <c r="I8968" s="163" t="s">
        <v>133</v>
      </c>
      <c r="J8968" s="163" t="s">
        <v>133</v>
      </c>
      <c r="K8968" s="164">
        <f t="shared" si="424"/>
        <v>0</v>
      </c>
      <c r="L8968" s="165">
        <f t="shared" si="425"/>
        <v>0</v>
      </c>
      <c r="M8968" s="172">
        <v>127</v>
      </c>
      <c r="N8968" s="172">
        <v>64</v>
      </c>
      <c r="O8968" s="167" t="s">
        <v>133</v>
      </c>
      <c r="P8968" s="260" t="e">
        <f t="shared" si="423"/>
        <v>#NUM!</v>
      </c>
      <c r="S8968" s="272"/>
    </row>
    <row r="8969" spans="1:19">
      <c r="A8969" s="161" t="s">
        <v>10201</v>
      </c>
      <c r="C8969" s="161" t="s">
        <v>133</v>
      </c>
      <c r="F8969" s="163" t="s">
        <v>133</v>
      </c>
      <c r="G8969" s="266" t="s">
        <v>133</v>
      </c>
      <c r="H8969" s="163" t="s">
        <v>133</v>
      </c>
      <c r="I8969" s="163" t="s">
        <v>133</v>
      </c>
      <c r="J8969" s="163" t="s">
        <v>133</v>
      </c>
      <c r="K8969" s="164">
        <f t="shared" si="424"/>
        <v>0</v>
      </c>
      <c r="L8969" s="165">
        <f t="shared" si="425"/>
        <v>0</v>
      </c>
      <c r="M8969" s="172">
        <v>127</v>
      </c>
      <c r="N8969" s="172">
        <v>64</v>
      </c>
      <c r="O8969" s="167" t="s">
        <v>133</v>
      </c>
      <c r="P8969" s="260" t="e">
        <f t="shared" si="423"/>
        <v>#NUM!</v>
      </c>
      <c r="S8969" s="272"/>
    </row>
    <row r="8970" spans="1:19">
      <c r="A8970" s="161" t="s">
        <v>10202</v>
      </c>
      <c r="C8970" s="161" t="s">
        <v>133</v>
      </c>
      <c r="F8970" s="163" t="s">
        <v>133</v>
      </c>
      <c r="G8970" s="266" t="s">
        <v>133</v>
      </c>
      <c r="H8970" s="163" t="s">
        <v>133</v>
      </c>
      <c r="I8970" s="163" t="s">
        <v>133</v>
      </c>
      <c r="J8970" s="163" t="s">
        <v>133</v>
      </c>
      <c r="K8970" s="164">
        <f t="shared" si="424"/>
        <v>0</v>
      </c>
      <c r="L8970" s="165">
        <f t="shared" si="425"/>
        <v>0</v>
      </c>
      <c r="M8970" s="172">
        <v>127</v>
      </c>
      <c r="N8970" s="172">
        <v>64</v>
      </c>
      <c r="O8970" s="167" t="s">
        <v>133</v>
      </c>
      <c r="P8970" s="260" t="e">
        <f t="shared" si="423"/>
        <v>#NUM!</v>
      </c>
      <c r="S8970" s="272"/>
    </row>
    <row r="8971" spans="1:19">
      <c r="A8971" s="161" t="s">
        <v>10203</v>
      </c>
      <c r="C8971" s="161" t="s">
        <v>133</v>
      </c>
      <c r="F8971" s="163" t="s">
        <v>133</v>
      </c>
      <c r="G8971" s="266" t="s">
        <v>133</v>
      </c>
      <c r="H8971" s="163" t="s">
        <v>133</v>
      </c>
      <c r="I8971" s="163" t="s">
        <v>133</v>
      </c>
      <c r="J8971" s="163" t="s">
        <v>133</v>
      </c>
      <c r="K8971" s="164">
        <f t="shared" si="424"/>
        <v>0</v>
      </c>
      <c r="L8971" s="165">
        <f t="shared" si="425"/>
        <v>0</v>
      </c>
      <c r="M8971" s="172">
        <v>127</v>
      </c>
      <c r="N8971" s="172">
        <v>64</v>
      </c>
      <c r="O8971" s="167" t="s">
        <v>133</v>
      </c>
      <c r="P8971" s="260" t="e">
        <f t="shared" si="423"/>
        <v>#NUM!</v>
      </c>
      <c r="S8971" s="272"/>
    </row>
    <row r="8972" spans="1:19">
      <c r="A8972" s="161" t="s">
        <v>10204</v>
      </c>
      <c r="C8972" s="161" t="s">
        <v>133</v>
      </c>
      <c r="F8972" s="163" t="s">
        <v>133</v>
      </c>
      <c r="G8972" s="266" t="s">
        <v>133</v>
      </c>
      <c r="H8972" s="163" t="s">
        <v>133</v>
      </c>
      <c r="I8972" s="163" t="s">
        <v>133</v>
      </c>
      <c r="J8972" s="163" t="s">
        <v>133</v>
      </c>
      <c r="K8972" s="164">
        <f t="shared" si="424"/>
        <v>0</v>
      </c>
      <c r="L8972" s="165">
        <f t="shared" si="425"/>
        <v>0</v>
      </c>
      <c r="M8972" s="172">
        <v>127</v>
      </c>
      <c r="N8972" s="172">
        <v>64</v>
      </c>
      <c r="O8972" s="167" t="s">
        <v>133</v>
      </c>
      <c r="P8972" s="260" t="e">
        <f t="shared" si="423"/>
        <v>#NUM!</v>
      </c>
      <c r="S8972" s="272"/>
    </row>
    <row r="8973" spans="1:19">
      <c r="A8973" s="161" t="s">
        <v>10205</v>
      </c>
      <c r="C8973" s="161" t="s">
        <v>133</v>
      </c>
      <c r="F8973" s="163" t="s">
        <v>133</v>
      </c>
      <c r="G8973" s="266" t="s">
        <v>133</v>
      </c>
      <c r="H8973" s="163" t="s">
        <v>133</v>
      </c>
      <c r="I8973" s="163" t="s">
        <v>133</v>
      </c>
      <c r="J8973" s="163" t="s">
        <v>133</v>
      </c>
      <c r="K8973" s="164">
        <f t="shared" si="424"/>
        <v>0</v>
      </c>
      <c r="L8973" s="165">
        <f t="shared" si="425"/>
        <v>0</v>
      </c>
      <c r="M8973" s="172">
        <v>127</v>
      </c>
      <c r="N8973" s="172">
        <v>64</v>
      </c>
      <c r="O8973" s="167" t="s">
        <v>133</v>
      </c>
      <c r="P8973" s="260" t="e">
        <f t="shared" si="423"/>
        <v>#NUM!</v>
      </c>
      <c r="S8973" s="272"/>
    </row>
    <row r="8974" spans="1:19">
      <c r="A8974" s="161" t="s">
        <v>10206</v>
      </c>
      <c r="C8974" s="161" t="s">
        <v>133</v>
      </c>
      <c r="F8974" s="163" t="s">
        <v>133</v>
      </c>
      <c r="G8974" s="266" t="s">
        <v>133</v>
      </c>
      <c r="H8974" s="163" t="s">
        <v>133</v>
      </c>
      <c r="I8974" s="163" t="s">
        <v>133</v>
      </c>
      <c r="J8974" s="163" t="s">
        <v>133</v>
      </c>
      <c r="K8974" s="164">
        <f t="shared" si="424"/>
        <v>0</v>
      </c>
      <c r="L8974" s="165">
        <f t="shared" si="425"/>
        <v>0</v>
      </c>
      <c r="M8974" s="172">
        <v>127</v>
      </c>
      <c r="N8974" s="172">
        <v>64</v>
      </c>
      <c r="O8974" s="167" t="s">
        <v>133</v>
      </c>
      <c r="P8974" s="260" t="e">
        <f t="shared" si="423"/>
        <v>#NUM!</v>
      </c>
      <c r="S8974" s="272"/>
    </row>
    <row r="8975" spans="1:19">
      <c r="A8975" s="161" t="s">
        <v>10207</v>
      </c>
      <c r="C8975" s="161" t="s">
        <v>133</v>
      </c>
      <c r="F8975" s="163" t="s">
        <v>133</v>
      </c>
      <c r="G8975" s="266" t="s">
        <v>133</v>
      </c>
      <c r="H8975" s="163" t="s">
        <v>133</v>
      </c>
      <c r="I8975" s="163" t="s">
        <v>133</v>
      </c>
      <c r="J8975" s="163" t="s">
        <v>133</v>
      </c>
      <c r="K8975" s="164">
        <f t="shared" si="424"/>
        <v>0</v>
      </c>
      <c r="L8975" s="165">
        <f t="shared" si="425"/>
        <v>0</v>
      </c>
      <c r="M8975" s="172">
        <v>127</v>
      </c>
      <c r="N8975" s="172">
        <v>64</v>
      </c>
      <c r="O8975" s="167" t="s">
        <v>133</v>
      </c>
      <c r="P8975" s="260" t="e">
        <f t="shared" ref="P8975:P9038" si="426">MEDIAN(Q8975:R8975)</f>
        <v>#NUM!</v>
      </c>
      <c r="S8975" s="272"/>
    </row>
    <row r="8976" spans="1:19">
      <c r="A8976" s="161" t="s">
        <v>10208</v>
      </c>
      <c r="C8976" s="161" t="s">
        <v>133</v>
      </c>
      <c r="F8976" s="163" t="s">
        <v>133</v>
      </c>
      <c r="G8976" s="266" t="s">
        <v>133</v>
      </c>
      <c r="H8976" s="163" t="s">
        <v>133</v>
      </c>
      <c r="I8976" s="163" t="s">
        <v>133</v>
      </c>
      <c r="J8976" s="163" t="s">
        <v>133</v>
      </c>
      <c r="K8976" s="164">
        <f t="shared" ref="K8976:K9039" si="427">IF(OR(D8976="n/a",D8976="nd"),0,D8976)+IF(OR(I8976="n/a",I8976="nd"),0,I8976)</f>
        <v>0</v>
      </c>
      <c r="L8976" s="165">
        <f t="shared" ref="L8976:L9039" si="428">SQRT(SUMSQ(IF(OR(E8976="n/a",E8976="nd"),0,E8976),IF(OR(F8976="n/a",F8976="nd"),0,F8976),IF(OR(J8976="n/a",J8976="nd"),0,J8976)))</f>
        <v>0</v>
      </c>
      <c r="M8976" s="172">
        <v>127</v>
      </c>
      <c r="N8976" s="172">
        <v>64</v>
      </c>
      <c r="O8976" s="167" t="s">
        <v>133</v>
      </c>
      <c r="P8976" s="260" t="e">
        <f t="shared" si="426"/>
        <v>#NUM!</v>
      </c>
      <c r="S8976" s="272"/>
    </row>
    <row r="8977" spans="1:19">
      <c r="A8977" s="161" t="s">
        <v>10209</v>
      </c>
      <c r="C8977" s="161" t="s">
        <v>133</v>
      </c>
      <c r="F8977" s="163" t="s">
        <v>133</v>
      </c>
      <c r="G8977" s="266" t="s">
        <v>133</v>
      </c>
      <c r="H8977" s="163" t="s">
        <v>133</v>
      </c>
      <c r="I8977" s="163" t="s">
        <v>133</v>
      </c>
      <c r="J8977" s="163" t="s">
        <v>133</v>
      </c>
      <c r="K8977" s="164">
        <f t="shared" si="427"/>
        <v>0</v>
      </c>
      <c r="L8977" s="165">
        <f t="shared" si="428"/>
        <v>0</v>
      </c>
      <c r="M8977" s="172">
        <v>127</v>
      </c>
      <c r="N8977" s="172">
        <v>64</v>
      </c>
      <c r="O8977" s="167" t="s">
        <v>133</v>
      </c>
      <c r="P8977" s="260" t="e">
        <f t="shared" si="426"/>
        <v>#NUM!</v>
      </c>
      <c r="S8977" s="272"/>
    </row>
    <row r="8978" spans="1:19">
      <c r="A8978" s="161" t="s">
        <v>10210</v>
      </c>
      <c r="C8978" s="161" t="s">
        <v>133</v>
      </c>
      <c r="F8978" s="163" t="s">
        <v>133</v>
      </c>
      <c r="G8978" s="266" t="s">
        <v>133</v>
      </c>
      <c r="H8978" s="163" t="s">
        <v>133</v>
      </c>
      <c r="I8978" s="163" t="s">
        <v>133</v>
      </c>
      <c r="J8978" s="163" t="s">
        <v>133</v>
      </c>
      <c r="K8978" s="164">
        <f t="shared" si="427"/>
        <v>0</v>
      </c>
      <c r="L8978" s="165">
        <f t="shared" si="428"/>
        <v>0</v>
      </c>
      <c r="M8978" s="172">
        <v>127</v>
      </c>
      <c r="N8978" s="172">
        <v>64</v>
      </c>
      <c r="O8978" s="167" t="s">
        <v>133</v>
      </c>
      <c r="P8978" s="260" t="e">
        <f t="shared" si="426"/>
        <v>#NUM!</v>
      </c>
      <c r="S8978" s="272"/>
    </row>
    <row r="8979" spans="1:19">
      <c r="A8979" s="161" t="s">
        <v>10211</v>
      </c>
      <c r="C8979" s="161" t="s">
        <v>133</v>
      </c>
      <c r="F8979" s="163" t="s">
        <v>133</v>
      </c>
      <c r="G8979" s="266" t="s">
        <v>133</v>
      </c>
      <c r="H8979" s="163" t="s">
        <v>133</v>
      </c>
      <c r="I8979" s="163" t="s">
        <v>133</v>
      </c>
      <c r="J8979" s="163" t="s">
        <v>133</v>
      </c>
      <c r="K8979" s="164">
        <f t="shared" si="427"/>
        <v>0</v>
      </c>
      <c r="L8979" s="165">
        <f t="shared" si="428"/>
        <v>0</v>
      </c>
      <c r="M8979" s="172">
        <v>127</v>
      </c>
      <c r="N8979" s="172">
        <v>64</v>
      </c>
      <c r="O8979" s="167" t="s">
        <v>133</v>
      </c>
      <c r="P8979" s="260" t="e">
        <f t="shared" si="426"/>
        <v>#NUM!</v>
      </c>
      <c r="S8979" s="272"/>
    </row>
    <row r="8980" spans="1:19">
      <c r="A8980" s="161" t="s">
        <v>10212</v>
      </c>
      <c r="C8980" s="161" t="s">
        <v>133</v>
      </c>
      <c r="F8980" s="163" t="s">
        <v>133</v>
      </c>
      <c r="G8980" s="266" t="s">
        <v>133</v>
      </c>
      <c r="H8980" s="163" t="s">
        <v>133</v>
      </c>
      <c r="I8980" s="163" t="s">
        <v>133</v>
      </c>
      <c r="J8980" s="163" t="s">
        <v>133</v>
      </c>
      <c r="K8980" s="164">
        <f t="shared" si="427"/>
        <v>0</v>
      </c>
      <c r="L8980" s="165">
        <f t="shared" si="428"/>
        <v>0</v>
      </c>
      <c r="M8980" s="172">
        <v>127</v>
      </c>
      <c r="N8980" s="172">
        <v>64</v>
      </c>
      <c r="O8980" s="167" t="s">
        <v>133</v>
      </c>
      <c r="P8980" s="260" t="e">
        <f t="shared" si="426"/>
        <v>#NUM!</v>
      </c>
      <c r="S8980" s="272"/>
    </row>
    <row r="8981" spans="1:19">
      <c r="A8981" s="161" t="s">
        <v>10213</v>
      </c>
      <c r="C8981" s="161" t="s">
        <v>133</v>
      </c>
      <c r="F8981" s="163" t="s">
        <v>133</v>
      </c>
      <c r="G8981" s="266" t="s">
        <v>133</v>
      </c>
      <c r="H8981" s="163" t="s">
        <v>133</v>
      </c>
      <c r="I8981" s="163" t="s">
        <v>133</v>
      </c>
      <c r="J8981" s="163" t="s">
        <v>133</v>
      </c>
      <c r="K8981" s="164">
        <f t="shared" si="427"/>
        <v>0</v>
      </c>
      <c r="L8981" s="165">
        <f t="shared" si="428"/>
        <v>0</v>
      </c>
      <c r="M8981" s="172">
        <v>127</v>
      </c>
      <c r="N8981" s="172">
        <v>64</v>
      </c>
      <c r="O8981" s="167" t="s">
        <v>133</v>
      </c>
      <c r="P8981" s="260" t="e">
        <f t="shared" si="426"/>
        <v>#NUM!</v>
      </c>
      <c r="S8981" s="272"/>
    </row>
    <row r="8982" spans="1:19">
      <c r="A8982" s="161" t="s">
        <v>10214</v>
      </c>
      <c r="C8982" s="161" t="s">
        <v>133</v>
      </c>
      <c r="F8982" s="163" t="s">
        <v>133</v>
      </c>
      <c r="G8982" s="266" t="s">
        <v>133</v>
      </c>
      <c r="H8982" s="163" t="s">
        <v>133</v>
      </c>
      <c r="I8982" s="163" t="s">
        <v>133</v>
      </c>
      <c r="J8982" s="163" t="s">
        <v>133</v>
      </c>
      <c r="K8982" s="164">
        <f t="shared" si="427"/>
        <v>0</v>
      </c>
      <c r="L8982" s="165">
        <f t="shared" si="428"/>
        <v>0</v>
      </c>
      <c r="M8982" s="172">
        <v>127</v>
      </c>
      <c r="N8982" s="172">
        <v>64</v>
      </c>
      <c r="O8982" s="167" t="s">
        <v>133</v>
      </c>
      <c r="P8982" s="260" t="e">
        <f t="shared" si="426"/>
        <v>#NUM!</v>
      </c>
      <c r="S8982" s="272"/>
    </row>
    <row r="8983" spans="1:19">
      <c r="A8983" s="161" t="s">
        <v>10215</v>
      </c>
      <c r="C8983" s="161" t="s">
        <v>133</v>
      </c>
      <c r="F8983" s="163" t="s">
        <v>133</v>
      </c>
      <c r="G8983" s="266" t="s">
        <v>133</v>
      </c>
      <c r="H8983" s="163" t="s">
        <v>133</v>
      </c>
      <c r="I8983" s="163" t="s">
        <v>133</v>
      </c>
      <c r="J8983" s="163" t="s">
        <v>133</v>
      </c>
      <c r="K8983" s="164">
        <f t="shared" si="427"/>
        <v>0</v>
      </c>
      <c r="L8983" s="165">
        <f t="shared" si="428"/>
        <v>0</v>
      </c>
      <c r="M8983" s="172">
        <v>127</v>
      </c>
      <c r="N8983" s="172">
        <v>64</v>
      </c>
      <c r="O8983" s="167" t="s">
        <v>133</v>
      </c>
      <c r="P8983" s="260" t="e">
        <f t="shared" si="426"/>
        <v>#NUM!</v>
      </c>
      <c r="S8983" s="272"/>
    </row>
    <row r="8984" spans="1:19">
      <c r="A8984" s="161" t="s">
        <v>10216</v>
      </c>
      <c r="C8984" s="161" t="s">
        <v>133</v>
      </c>
      <c r="F8984" s="163" t="s">
        <v>133</v>
      </c>
      <c r="G8984" s="266" t="s">
        <v>133</v>
      </c>
      <c r="H8984" s="163" t="s">
        <v>133</v>
      </c>
      <c r="I8984" s="163" t="s">
        <v>133</v>
      </c>
      <c r="J8984" s="163" t="s">
        <v>133</v>
      </c>
      <c r="K8984" s="164">
        <f t="shared" si="427"/>
        <v>0</v>
      </c>
      <c r="L8984" s="165">
        <f t="shared" si="428"/>
        <v>0</v>
      </c>
      <c r="M8984" s="172">
        <v>127</v>
      </c>
      <c r="N8984" s="172">
        <v>64</v>
      </c>
      <c r="O8984" s="167" t="s">
        <v>133</v>
      </c>
      <c r="P8984" s="260" t="e">
        <f t="shared" si="426"/>
        <v>#NUM!</v>
      </c>
      <c r="S8984" s="272"/>
    </row>
    <row r="8985" spans="1:19">
      <c r="A8985" s="161" t="s">
        <v>10217</v>
      </c>
      <c r="C8985" s="161" t="s">
        <v>133</v>
      </c>
      <c r="F8985" s="163" t="s">
        <v>133</v>
      </c>
      <c r="G8985" s="266" t="s">
        <v>133</v>
      </c>
      <c r="H8985" s="163" t="s">
        <v>133</v>
      </c>
      <c r="I8985" s="163" t="s">
        <v>133</v>
      </c>
      <c r="J8985" s="163" t="s">
        <v>133</v>
      </c>
      <c r="K8985" s="164">
        <f t="shared" si="427"/>
        <v>0</v>
      </c>
      <c r="L8985" s="165">
        <f t="shared" si="428"/>
        <v>0</v>
      </c>
      <c r="M8985" s="172">
        <v>127</v>
      </c>
      <c r="N8985" s="172">
        <v>64</v>
      </c>
      <c r="O8985" s="167" t="s">
        <v>133</v>
      </c>
      <c r="P8985" s="260" t="e">
        <f t="shared" si="426"/>
        <v>#NUM!</v>
      </c>
      <c r="S8985" s="272"/>
    </row>
    <row r="8986" spans="1:19">
      <c r="A8986" s="161" t="s">
        <v>10218</v>
      </c>
      <c r="C8986" s="161" t="s">
        <v>133</v>
      </c>
      <c r="F8986" s="163" t="s">
        <v>133</v>
      </c>
      <c r="G8986" s="266" t="s">
        <v>133</v>
      </c>
      <c r="H8986" s="163" t="s">
        <v>133</v>
      </c>
      <c r="I8986" s="163" t="s">
        <v>133</v>
      </c>
      <c r="J8986" s="163" t="s">
        <v>133</v>
      </c>
      <c r="K8986" s="164">
        <f t="shared" si="427"/>
        <v>0</v>
      </c>
      <c r="L8986" s="165">
        <f t="shared" si="428"/>
        <v>0</v>
      </c>
      <c r="M8986" s="172">
        <v>127</v>
      </c>
      <c r="N8986" s="172">
        <v>64</v>
      </c>
      <c r="O8986" s="167" t="s">
        <v>133</v>
      </c>
      <c r="P8986" s="260" t="e">
        <f t="shared" si="426"/>
        <v>#NUM!</v>
      </c>
      <c r="S8986" s="272"/>
    </row>
    <row r="8987" spans="1:19">
      <c r="A8987" s="161" t="s">
        <v>10219</v>
      </c>
      <c r="C8987" s="161" t="s">
        <v>133</v>
      </c>
      <c r="F8987" s="163" t="s">
        <v>133</v>
      </c>
      <c r="G8987" s="266" t="s">
        <v>133</v>
      </c>
      <c r="H8987" s="163" t="s">
        <v>133</v>
      </c>
      <c r="I8987" s="163" t="s">
        <v>133</v>
      </c>
      <c r="J8987" s="163" t="s">
        <v>133</v>
      </c>
      <c r="K8987" s="164">
        <f t="shared" si="427"/>
        <v>0</v>
      </c>
      <c r="L8987" s="165">
        <f t="shared" si="428"/>
        <v>0</v>
      </c>
      <c r="M8987" s="172">
        <v>127</v>
      </c>
      <c r="N8987" s="172">
        <v>64</v>
      </c>
      <c r="O8987" s="167" t="s">
        <v>133</v>
      </c>
      <c r="P8987" s="260" t="e">
        <f t="shared" si="426"/>
        <v>#NUM!</v>
      </c>
      <c r="S8987" s="272"/>
    </row>
    <row r="8988" spans="1:19">
      <c r="A8988" s="161" t="s">
        <v>10220</v>
      </c>
      <c r="C8988" s="161" t="s">
        <v>133</v>
      </c>
      <c r="F8988" s="163" t="s">
        <v>133</v>
      </c>
      <c r="G8988" s="266" t="s">
        <v>133</v>
      </c>
      <c r="H8988" s="163" t="s">
        <v>133</v>
      </c>
      <c r="I8988" s="163" t="s">
        <v>133</v>
      </c>
      <c r="J8988" s="163" t="s">
        <v>133</v>
      </c>
      <c r="K8988" s="164">
        <f t="shared" si="427"/>
        <v>0</v>
      </c>
      <c r="L8988" s="165">
        <f t="shared" si="428"/>
        <v>0</v>
      </c>
      <c r="M8988" s="172">
        <v>127</v>
      </c>
      <c r="N8988" s="172">
        <v>64</v>
      </c>
      <c r="O8988" s="167" t="s">
        <v>133</v>
      </c>
      <c r="P8988" s="260" t="e">
        <f t="shared" si="426"/>
        <v>#NUM!</v>
      </c>
      <c r="S8988" s="272"/>
    </row>
    <row r="8989" spans="1:19">
      <c r="A8989" s="161" t="s">
        <v>10221</v>
      </c>
      <c r="C8989" s="161" t="s">
        <v>133</v>
      </c>
      <c r="F8989" s="163" t="s">
        <v>133</v>
      </c>
      <c r="G8989" s="266" t="s">
        <v>133</v>
      </c>
      <c r="H8989" s="163" t="s">
        <v>133</v>
      </c>
      <c r="I8989" s="163" t="s">
        <v>133</v>
      </c>
      <c r="J8989" s="163" t="s">
        <v>133</v>
      </c>
      <c r="K8989" s="164">
        <f t="shared" si="427"/>
        <v>0</v>
      </c>
      <c r="L8989" s="165">
        <f t="shared" si="428"/>
        <v>0</v>
      </c>
      <c r="M8989" s="172">
        <v>127</v>
      </c>
      <c r="N8989" s="172">
        <v>64</v>
      </c>
      <c r="O8989" s="167" t="s">
        <v>133</v>
      </c>
      <c r="P8989" s="260" t="e">
        <f t="shared" si="426"/>
        <v>#NUM!</v>
      </c>
      <c r="S8989" s="272"/>
    </row>
    <row r="8990" spans="1:19">
      <c r="A8990" s="161" t="s">
        <v>10222</v>
      </c>
      <c r="C8990" s="161" t="s">
        <v>133</v>
      </c>
      <c r="F8990" s="163" t="s">
        <v>133</v>
      </c>
      <c r="G8990" s="266" t="s">
        <v>133</v>
      </c>
      <c r="H8990" s="163" t="s">
        <v>133</v>
      </c>
      <c r="I8990" s="163" t="s">
        <v>133</v>
      </c>
      <c r="J8990" s="163" t="s">
        <v>133</v>
      </c>
      <c r="K8990" s="164">
        <f t="shared" si="427"/>
        <v>0</v>
      </c>
      <c r="L8990" s="165">
        <f t="shared" si="428"/>
        <v>0</v>
      </c>
      <c r="M8990" s="172">
        <v>127</v>
      </c>
      <c r="N8990" s="172">
        <v>64</v>
      </c>
      <c r="O8990" s="167" t="s">
        <v>133</v>
      </c>
      <c r="P8990" s="260" t="e">
        <f t="shared" si="426"/>
        <v>#NUM!</v>
      </c>
      <c r="S8990" s="272"/>
    </row>
    <row r="8991" spans="1:19">
      <c r="A8991" s="161" t="s">
        <v>10223</v>
      </c>
      <c r="C8991" s="161" t="s">
        <v>133</v>
      </c>
      <c r="F8991" s="163" t="s">
        <v>133</v>
      </c>
      <c r="G8991" s="266" t="s">
        <v>133</v>
      </c>
      <c r="H8991" s="163" t="s">
        <v>133</v>
      </c>
      <c r="I8991" s="163" t="s">
        <v>133</v>
      </c>
      <c r="J8991" s="163" t="s">
        <v>133</v>
      </c>
      <c r="K8991" s="164">
        <f t="shared" si="427"/>
        <v>0</v>
      </c>
      <c r="L8991" s="165">
        <f t="shared" si="428"/>
        <v>0</v>
      </c>
      <c r="M8991" s="172">
        <v>127</v>
      </c>
      <c r="N8991" s="172">
        <v>64</v>
      </c>
      <c r="O8991" s="167" t="s">
        <v>133</v>
      </c>
      <c r="P8991" s="260" t="e">
        <f t="shared" si="426"/>
        <v>#NUM!</v>
      </c>
      <c r="S8991" s="272"/>
    </row>
    <row r="8992" spans="1:19">
      <c r="A8992" s="161" t="s">
        <v>10224</v>
      </c>
      <c r="C8992" s="161" t="s">
        <v>133</v>
      </c>
      <c r="F8992" s="163" t="s">
        <v>133</v>
      </c>
      <c r="G8992" s="266" t="s">
        <v>133</v>
      </c>
      <c r="H8992" s="163" t="s">
        <v>133</v>
      </c>
      <c r="I8992" s="163" t="s">
        <v>133</v>
      </c>
      <c r="J8992" s="163" t="s">
        <v>133</v>
      </c>
      <c r="K8992" s="164">
        <f t="shared" si="427"/>
        <v>0</v>
      </c>
      <c r="L8992" s="165">
        <f t="shared" si="428"/>
        <v>0</v>
      </c>
      <c r="M8992" s="172">
        <v>127</v>
      </c>
      <c r="N8992" s="172">
        <v>64</v>
      </c>
      <c r="O8992" s="167" t="s">
        <v>133</v>
      </c>
      <c r="P8992" s="260" t="e">
        <f t="shared" si="426"/>
        <v>#NUM!</v>
      </c>
      <c r="S8992" s="272"/>
    </row>
    <row r="8993" spans="1:19">
      <c r="A8993" s="161" t="s">
        <v>10225</v>
      </c>
      <c r="C8993" s="161" t="s">
        <v>133</v>
      </c>
      <c r="F8993" s="163" t="s">
        <v>133</v>
      </c>
      <c r="G8993" s="266" t="s">
        <v>133</v>
      </c>
      <c r="H8993" s="163" t="s">
        <v>133</v>
      </c>
      <c r="I8993" s="163" t="s">
        <v>133</v>
      </c>
      <c r="J8993" s="163" t="s">
        <v>133</v>
      </c>
      <c r="K8993" s="164">
        <f t="shared" si="427"/>
        <v>0</v>
      </c>
      <c r="L8993" s="165">
        <f t="shared" si="428"/>
        <v>0</v>
      </c>
      <c r="M8993" s="172">
        <v>127</v>
      </c>
      <c r="N8993" s="172">
        <v>64</v>
      </c>
      <c r="O8993" s="167" t="s">
        <v>133</v>
      </c>
      <c r="P8993" s="260" t="e">
        <f t="shared" si="426"/>
        <v>#NUM!</v>
      </c>
      <c r="S8993" s="272"/>
    </row>
    <row r="8994" spans="1:19">
      <c r="A8994" s="161" t="s">
        <v>10226</v>
      </c>
      <c r="C8994" s="161" t="s">
        <v>133</v>
      </c>
      <c r="F8994" s="163" t="s">
        <v>133</v>
      </c>
      <c r="G8994" s="266" t="s">
        <v>133</v>
      </c>
      <c r="H8994" s="163" t="s">
        <v>133</v>
      </c>
      <c r="I8994" s="163" t="s">
        <v>133</v>
      </c>
      <c r="J8994" s="163" t="s">
        <v>133</v>
      </c>
      <c r="K8994" s="164">
        <f t="shared" si="427"/>
        <v>0</v>
      </c>
      <c r="L8994" s="165">
        <f t="shared" si="428"/>
        <v>0</v>
      </c>
      <c r="M8994" s="172">
        <v>127</v>
      </c>
      <c r="N8994" s="172">
        <v>64</v>
      </c>
      <c r="O8994" s="167" t="s">
        <v>133</v>
      </c>
      <c r="P8994" s="260" t="e">
        <f t="shared" si="426"/>
        <v>#NUM!</v>
      </c>
      <c r="S8994" s="272"/>
    </row>
    <row r="8995" spans="1:19">
      <c r="A8995" s="161" t="s">
        <v>10227</v>
      </c>
      <c r="C8995" s="161" t="s">
        <v>133</v>
      </c>
      <c r="F8995" s="163" t="s">
        <v>133</v>
      </c>
      <c r="G8995" s="266" t="s">
        <v>133</v>
      </c>
      <c r="H8995" s="163" t="s">
        <v>133</v>
      </c>
      <c r="I8995" s="163" t="s">
        <v>133</v>
      </c>
      <c r="J8995" s="163" t="s">
        <v>133</v>
      </c>
      <c r="K8995" s="164">
        <f t="shared" si="427"/>
        <v>0</v>
      </c>
      <c r="L8995" s="165">
        <f t="shared" si="428"/>
        <v>0</v>
      </c>
      <c r="M8995" s="172">
        <v>127</v>
      </c>
      <c r="N8995" s="172">
        <v>64</v>
      </c>
      <c r="O8995" s="167" t="s">
        <v>133</v>
      </c>
      <c r="P8995" s="260" t="e">
        <f t="shared" si="426"/>
        <v>#NUM!</v>
      </c>
      <c r="S8995" s="272"/>
    </row>
    <row r="8996" spans="1:19">
      <c r="A8996" s="161" t="s">
        <v>10228</v>
      </c>
      <c r="C8996" s="161" t="s">
        <v>133</v>
      </c>
      <c r="F8996" s="163" t="s">
        <v>133</v>
      </c>
      <c r="G8996" s="266" t="s">
        <v>133</v>
      </c>
      <c r="H8996" s="163" t="s">
        <v>133</v>
      </c>
      <c r="I8996" s="163" t="s">
        <v>133</v>
      </c>
      <c r="J8996" s="163" t="s">
        <v>133</v>
      </c>
      <c r="K8996" s="164">
        <f t="shared" si="427"/>
        <v>0</v>
      </c>
      <c r="L8996" s="165">
        <f t="shared" si="428"/>
        <v>0</v>
      </c>
      <c r="M8996" s="172">
        <v>127</v>
      </c>
      <c r="N8996" s="172">
        <v>64</v>
      </c>
      <c r="O8996" s="167" t="s">
        <v>133</v>
      </c>
      <c r="P8996" s="260" t="e">
        <f t="shared" si="426"/>
        <v>#NUM!</v>
      </c>
      <c r="S8996" s="272"/>
    </row>
    <row r="8997" spans="1:19">
      <c r="A8997" s="161" t="s">
        <v>10229</v>
      </c>
      <c r="C8997" s="161" t="s">
        <v>133</v>
      </c>
      <c r="F8997" s="163" t="s">
        <v>133</v>
      </c>
      <c r="G8997" s="266" t="s">
        <v>133</v>
      </c>
      <c r="H8997" s="163" t="s">
        <v>133</v>
      </c>
      <c r="I8997" s="163" t="s">
        <v>133</v>
      </c>
      <c r="J8997" s="163" t="s">
        <v>133</v>
      </c>
      <c r="K8997" s="164">
        <f t="shared" si="427"/>
        <v>0</v>
      </c>
      <c r="L8997" s="165">
        <f t="shared" si="428"/>
        <v>0</v>
      </c>
      <c r="M8997" s="172">
        <v>127</v>
      </c>
      <c r="N8997" s="172">
        <v>64</v>
      </c>
      <c r="O8997" s="167" t="s">
        <v>133</v>
      </c>
      <c r="P8997" s="260" t="e">
        <f t="shared" si="426"/>
        <v>#NUM!</v>
      </c>
      <c r="S8997" s="272"/>
    </row>
    <row r="8998" spans="1:19">
      <c r="A8998" s="161" t="s">
        <v>10230</v>
      </c>
      <c r="C8998" s="161" t="s">
        <v>133</v>
      </c>
      <c r="F8998" s="163" t="s">
        <v>133</v>
      </c>
      <c r="G8998" s="266" t="s">
        <v>133</v>
      </c>
      <c r="H8998" s="163" t="s">
        <v>133</v>
      </c>
      <c r="I8998" s="163" t="s">
        <v>133</v>
      </c>
      <c r="J8998" s="163" t="s">
        <v>133</v>
      </c>
      <c r="K8998" s="164">
        <f t="shared" si="427"/>
        <v>0</v>
      </c>
      <c r="L8998" s="165">
        <f t="shared" si="428"/>
        <v>0</v>
      </c>
      <c r="M8998" s="172">
        <v>127</v>
      </c>
      <c r="N8998" s="172">
        <v>64</v>
      </c>
      <c r="O8998" s="167" t="s">
        <v>133</v>
      </c>
      <c r="P8998" s="260" t="e">
        <f t="shared" si="426"/>
        <v>#NUM!</v>
      </c>
      <c r="S8998" s="272"/>
    </row>
    <row r="8999" spans="1:19">
      <c r="A8999" s="161" t="s">
        <v>10231</v>
      </c>
      <c r="C8999" s="161" t="s">
        <v>133</v>
      </c>
      <c r="F8999" s="163" t="s">
        <v>133</v>
      </c>
      <c r="G8999" s="266" t="s">
        <v>133</v>
      </c>
      <c r="H8999" s="163" t="s">
        <v>133</v>
      </c>
      <c r="I8999" s="163" t="s">
        <v>133</v>
      </c>
      <c r="J8999" s="163" t="s">
        <v>133</v>
      </c>
      <c r="K8999" s="164">
        <f t="shared" si="427"/>
        <v>0</v>
      </c>
      <c r="L8999" s="165">
        <f t="shared" si="428"/>
        <v>0</v>
      </c>
      <c r="M8999" s="172">
        <v>127</v>
      </c>
      <c r="N8999" s="172">
        <v>64</v>
      </c>
      <c r="O8999" s="167" t="s">
        <v>133</v>
      </c>
      <c r="P8999" s="260" t="e">
        <f t="shared" si="426"/>
        <v>#NUM!</v>
      </c>
      <c r="S8999" s="272"/>
    </row>
    <row r="9000" spans="1:19">
      <c r="A9000" s="161" t="s">
        <v>10232</v>
      </c>
      <c r="C9000" s="161" t="s">
        <v>133</v>
      </c>
      <c r="F9000" s="163" t="s">
        <v>133</v>
      </c>
      <c r="G9000" s="266" t="s">
        <v>133</v>
      </c>
      <c r="H9000" s="163" t="s">
        <v>133</v>
      </c>
      <c r="I9000" s="163" t="s">
        <v>133</v>
      </c>
      <c r="J9000" s="163" t="s">
        <v>133</v>
      </c>
      <c r="K9000" s="164">
        <f t="shared" si="427"/>
        <v>0</v>
      </c>
      <c r="L9000" s="165">
        <f t="shared" si="428"/>
        <v>0</v>
      </c>
      <c r="M9000" s="172">
        <v>127</v>
      </c>
      <c r="N9000" s="172">
        <v>64</v>
      </c>
      <c r="O9000" s="167" t="s">
        <v>133</v>
      </c>
      <c r="P9000" s="260" t="e">
        <f t="shared" si="426"/>
        <v>#NUM!</v>
      </c>
      <c r="S9000" s="272"/>
    </row>
    <row r="9001" spans="1:19">
      <c r="A9001" s="161" t="s">
        <v>10233</v>
      </c>
      <c r="C9001" s="161" t="s">
        <v>133</v>
      </c>
      <c r="F9001" s="163" t="s">
        <v>133</v>
      </c>
      <c r="G9001" s="266" t="s">
        <v>133</v>
      </c>
      <c r="H9001" s="163" t="s">
        <v>133</v>
      </c>
      <c r="I9001" s="163" t="s">
        <v>133</v>
      </c>
      <c r="J9001" s="163" t="s">
        <v>133</v>
      </c>
      <c r="K9001" s="164">
        <f t="shared" si="427"/>
        <v>0</v>
      </c>
      <c r="L9001" s="165">
        <f t="shared" si="428"/>
        <v>0</v>
      </c>
      <c r="M9001" s="172">
        <v>127</v>
      </c>
      <c r="N9001" s="172">
        <v>64</v>
      </c>
      <c r="O9001" s="167" t="s">
        <v>133</v>
      </c>
      <c r="P9001" s="260" t="e">
        <f t="shared" si="426"/>
        <v>#NUM!</v>
      </c>
      <c r="S9001" s="272"/>
    </row>
    <row r="9002" spans="1:19">
      <c r="A9002" s="161" t="s">
        <v>10234</v>
      </c>
      <c r="C9002" s="161" t="s">
        <v>133</v>
      </c>
      <c r="F9002" s="163" t="s">
        <v>133</v>
      </c>
      <c r="G9002" s="266" t="s">
        <v>133</v>
      </c>
      <c r="H9002" s="163" t="s">
        <v>133</v>
      </c>
      <c r="I9002" s="163" t="s">
        <v>133</v>
      </c>
      <c r="J9002" s="163" t="s">
        <v>133</v>
      </c>
      <c r="K9002" s="164">
        <f t="shared" si="427"/>
        <v>0</v>
      </c>
      <c r="L9002" s="165">
        <f t="shared" si="428"/>
        <v>0</v>
      </c>
      <c r="M9002" s="172">
        <v>127</v>
      </c>
      <c r="N9002" s="172">
        <v>64</v>
      </c>
      <c r="O9002" s="167" t="s">
        <v>133</v>
      </c>
      <c r="P9002" s="260" t="e">
        <f t="shared" si="426"/>
        <v>#NUM!</v>
      </c>
      <c r="S9002" s="272"/>
    </row>
    <row r="9003" spans="1:19">
      <c r="A9003" s="161" t="s">
        <v>10235</v>
      </c>
      <c r="C9003" s="161" t="s">
        <v>133</v>
      </c>
      <c r="F9003" s="163" t="s">
        <v>133</v>
      </c>
      <c r="G9003" s="266" t="s">
        <v>133</v>
      </c>
      <c r="H9003" s="163" t="s">
        <v>133</v>
      </c>
      <c r="I9003" s="163" t="s">
        <v>133</v>
      </c>
      <c r="J9003" s="163" t="s">
        <v>133</v>
      </c>
      <c r="K9003" s="164">
        <f t="shared" si="427"/>
        <v>0</v>
      </c>
      <c r="L9003" s="165">
        <f t="shared" si="428"/>
        <v>0</v>
      </c>
      <c r="M9003" s="172">
        <v>127</v>
      </c>
      <c r="N9003" s="172">
        <v>64</v>
      </c>
      <c r="O9003" s="167" t="s">
        <v>133</v>
      </c>
      <c r="P9003" s="260" t="e">
        <f t="shared" si="426"/>
        <v>#NUM!</v>
      </c>
      <c r="S9003" s="272"/>
    </row>
    <row r="9004" spans="1:19">
      <c r="A9004" s="161" t="s">
        <v>10236</v>
      </c>
      <c r="C9004" s="161" t="s">
        <v>133</v>
      </c>
      <c r="F9004" s="163" t="s">
        <v>133</v>
      </c>
      <c r="G9004" s="266" t="s">
        <v>133</v>
      </c>
      <c r="H9004" s="163" t="s">
        <v>133</v>
      </c>
      <c r="I9004" s="163" t="s">
        <v>133</v>
      </c>
      <c r="J9004" s="163" t="s">
        <v>133</v>
      </c>
      <c r="K9004" s="164">
        <f t="shared" si="427"/>
        <v>0</v>
      </c>
      <c r="L9004" s="165">
        <f t="shared" si="428"/>
        <v>0</v>
      </c>
      <c r="M9004" s="172">
        <v>127</v>
      </c>
      <c r="N9004" s="172">
        <v>64</v>
      </c>
      <c r="O9004" s="167" t="s">
        <v>133</v>
      </c>
      <c r="P9004" s="260" t="e">
        <f t="shared" si="426"/>
        <v>#NUM!</v>
      </c>
      <c r="S9004" s="272"/>
    </row>
    <row r="9005" spans="1:19">
      <c r="A9005" s="161" t="s">
        <v>10237</v>
      </c>
      <c r="C9005" s="161" t="s">
        <v>133</v>
      </c>
      <c r="F9005" s="163" t="s">
        <v>133</v>
      </c>
      <c r="G9005" s="266" t="s">
        <v>133</v>
      </c>
      <c r="H9005" s="163" t="s">
        <v>133</v>
      </c>
      <c r="I9005" s="163" t="s">
        <v>133</v>
      </c>
      <c r="J9005" s="163" t="s">
        <v>133</v>
      </c>
      <c r="K9005" s="164">
        <f t="shared" si="427"/>
        <v>0</v>
      </c>
      <c r="L9005" s="165">
        <f t="shared" si="428"/>
        <v>0</v>
      </c>
      <c r="M9005" s="172">
        <v>127</v>
      </c>
      <c r="N9005" s="172">
        <v>64</v>
      </c>
      <c r="O9005" s="167" t="s">
        <v>133</v>
      </c>
      <c r="P9005" s="260" t="e">
        <f t="shared" si="426"/>
        <v>#NUM!</v>
      </c>
      <c r="S9005" s="272"/>
    </row>
    <row r="9006" spans="1:19">
      <c r="A9006" s="161" t="s">
        <v>10238</v>
      </c>
      <c r="C9006" s="161" t="s">
        <v>133</v>
      </c>
      <c r="F9006" s="163" t="s">
        <v>133</v>
      </c>
      <c r="G9006" s="266" t="s">
        <v>133</v>
      </c>
      <c r="H9006" s="163" t="s">
        <v>133</v>
      </c>
      <c r="I9006" s="163" t="s">
        <v>133</v>
      </c>
      <c r="J9006" s="163" t="s">
        <v>133</v>
      </c>
      <c r="K9006" s="164">
        <f t="shared" si="427"/>
        <v>0</v>
      </c>
      <c r="L9006" s="165">
        <f t="shared" si="428"/>
        <v>0</v>
      </c>
      <c r="M9006" s="172">
        <v>127</v>
      </c>
      <c r="N9006" s="172">
        <v>64</v>
      </c>
      <c r="O9006" s="167" t="s">
        <v>133</v>
      </c>
      <c r="P9006" s="260" t="e">
        <f t="shared" si="426"/>
        <v>#NUM!</v>
      </c>
      <c r="S9006" s="272"/>
    </row>
    <row r="9007" spans="1:19">
      <c r="A9007" s="161" t="s">
        <v>10239</v>
      </c>
      <c r="C9007" s="161" t="s">
        <v>133</v>
      </c>
      <c r="F9007" s="163" t="s">
        <v>133</v>
      </c>
      <c r="G9007" s="266" t="s">
        <v>133</v>
      </c>
      <c r="H9007" s="163" t="s">
        <v>133</v>
      </c>
      <c r="I9007" s="163" t="s">
        <v>133</v>
      </c>
      <c r="J9007" s="163" t="s">
        <v>133</v>
      </c>
      <c r="K9007" s="164">
        <f t="shared" si="427"/>
        <v>0</v>
      </c>
      <c r="L9007" s="165">
        <f t="shared" si="428"/>
        <v>0</v>
      </c>
      <c r="M9007" s="172">
        <v>127</v>
      </c>
      <c r="N9007" s="172">
        <v>64</v>
      </c>
      <c r="O9007" s="167" t="s">
        <v>133</v>
      </c>
      <c r="P9007" s="260" t="e">
        <f t="shared" si="426"/>
        <v>#NUM!</v>
      </c>
      <c r="S9007" s="272"/>
    </row>
    <row r="9008" spans="1:19">
      <c r="A9008" s="161" t="s">
        <v>10240</v>
      </c>
      <c r="C9008" s="161" t="s">
        <v>133</v>
      </c>
      <c r="F9008" s="163" t="s">
        <v>133</v>
      </c>
      <c r="G9008" s="266" t="s">
        <v>133</v>
      </c>
      <c r="H9008" s="163" t="s">
        <v>133</v>
      </c>
      <c r="I9008" s="163" t="s">
        <v>133</v>
      </c>
      <c r="J9008" s="163" t="s">
        <v>133</v>
      </c>
      <c r="K9008" s="164">
        <f t="shared" si="427"/>
        <v>0</v>
      </c>
      <c r="L9008" s="165">
        <f t="shared" si="428"/>
        <v>0</v>
      </c>
      <c r="M9008" s="172">
        <v>127</v>
      </c>
      <c r="N9008" s="172">
        <v>64</v>
      </c>
      <c r="O9008" s="167" t="s">
        <v>133</v>
      </c>
      <c r="P9008" s="260" t="e">
        <f t="shared" si="426"/>
        <v>#NUM!</v>
      </c>
      <c r="S9008" s="272"/>
    </row>
    <row r="9009" spans="1:19">
      <c r="A9009" s="161" t="s">
        <v>10241</v>
      </c>
      <c r="C9009" s="161" t="s">
        <v>133</v>
      </c>
      <c r="F9009" s="163" t="s">
        <v>133</v>
      </c>
      <c r="G9009" s="266" t="s">
        <v>133</v>
      </c>
      <c r="H9009" s="163" t="s">
        <v>133</v>
      </c>
      <c r="I9009" s="163" t="s">
        <v>133</v>
      </c>
      <c r="J9009" s="163" t="s">
        <v>133</v>
      </c>
      <c r="K9009" s="164">
        <f t="shared" si="427"/>
        <v>0</v>
      </c>
      <c r="L9009" s="165">
        <f t="shared" si="428"/>
        <v>0</v>
      </c>
      <c r="M9009" s="172">
        <v>127</v>
      </c>
      <c r="N9009" s="172">
        <v>64</v>
      </c>
      <c r="O9009" s="167" t="s">
        <v>133</v>
      </c>
      <c r="P9009" s="260" t="e">
        <f t="shared" si="426"/>
        <v>#NUM!</v>
      </c>
      <c r="S9009" s="272"/>
    </row>
    <row r="9010" spans="1:19">
      <c r="A9010" s="161" t="s">
        <v>10242</v>
      </c>
      <c r="C9010" s="161" t="s">
        <v>133</v>
      </c>
      <c r="F9010" s="163" t="s">
        <v>133</v>
      </c>
      <c r="G9010" s="266" t="s">
        <v>133</v>
      </c>
      <c r="H9010" s="163" t="s">
        <v>133</v>
      </c>
      <c r="I9010" s="163" t="s">
        <v>133</v>
      </c>
      <c r="J9010" s="163" t="s">
        <v>133</v>
      </c>
      <c r="K9010" s="164">
        <f t="shared" si="427"/>
        <v>0</v>
      </c>
      <c r="L9010" s="165">
        <f t="shared" si="428"/>
        <v>0</v>
      </c>
      <c r="M9010" s="172">
        <v>127</v>
      </c>
      <c r="N9010" s="172">
        <v>64</v>
      </c>
      <c r="O9010" s="167" t="s">
        <v>133</v>
      </c>
      <c r="P9010" s="260" t="e">
        <f t="shared" si="426"/>
        <v>#NUM!</v>
      </c>
      <c r="S9010" s="272"/>
    </row>
    <row r="9011" spans="1:19">
      <c r="A9011" s="161" t="s">
        <v>10243</v>
      </c>
      <c r="C9011" s="161" t="s">
        <v>133</v>
      </c>
      <c r="F9011" s="163" t="s">
        <v>133</v>
      </c>
      <c r="G9011" s="266" t="s">
        <v>133</v>
      </c>
      <c r="H9011" s="163" t="s">
        <v>133</v>
      </c>
      <c r="I9011" s="163" t="s">
        <v>133</v>
      </c>
      <c r="J9011" s="163" t="s">
        <v>133</v>
      </c>
      <c r="K9011" s="164">
        <f t="shared" si="427"/>
        <v>0</v>
      </c>
      <c r="L9011" s="165">
        <f t="shared" si="428"/>
        <v>0</v>
      </c>
      <c r="M9011" s="172">
        <v>127</v>
      </c>
      <c r="N9011" s="172">
        <v>64</v>
      </c>
      <c r="O9011" s="167" t="s">
        <v>133</v>
      </c>
      <c r="P9011" s="260" t="e">
        <f t="shared" si="426"/>
        <v>#NUM!</v>
      </c>
      <c r="S9011" s="272"/>
    </row>
    <row r="9012" spans="1:19">
      <c r="A9012" s="161" t="s">
        <v>10244</v>
      </c>
      <c r="C9012" s="161" t="s">
        <v>133</v>
      </c>
      <c r="F9012" s="163" t="s">
        <v>133</v>
      </c>
      <c r="G9012" s="266" t="s">
        <v>133</v>
      </c>
      <c r="H9012" s="163" t="s">
        <v>133</v>
      </c>
      <c r="I9012" s="163" t="s">
        <v>133</v>
      </c>
      <c r="J9012" s="163" t="s">
        <v>133</v>
      </c>
      <c r="K9012" s="164">
        <f t="shared" si="427"/>
        <v>0</v>
      </c>
      <c r="L9012" s="165">
        <f t="shared" si="428"/>
        <v>0</v>
      </c>
      <c r="M9012" s="172">
        <v>127</v>
      </c>
      <c r="N9012" s="172">
        <v>64</v>
      </c>
      <c r="O9012" s="167" t="s">
        <v>133</v>
      </c>
      <c r="P9012" s="260" t="e">
        <f t="shared" si="426"/>
        <v>#NUM!</v>
      </c>
      <c r="S9012" s="272"/>
    </row>
    <row r="9013" spans="1:19">
      <c r="A9013" s="161" t="s">
        <v>10245</v>
      </c>
      <c r="C9013" s="161" t="s">
        <v>133</v>
      </c>
      <c r="F9013" s="163" t="s">
        <v>133</v>
      </c>
      <c r="G9013" s="266" t="s">
        <v>133</v>
      </c>
      <c r="H9013" s="163" t="s">
        <v>133</v>
      </c>
      <c r="I9013" s="163" t="s">
        <v>133</v>
      </c>
      <c r="J9013" s="163" t="s">
        <v>133</v>
      </c>
      <c r="K9013" s="164">
        <f t="shared" si="427"/>
        <v>0</v>
      </c>
      <c r="L9013" s="165">
        <f t="shared" si="428"/>
        <v>0</v>
      </c>
      <c r="M9013" s="172">
        <v>127</v>
      </c>
      <c r="N9013" s="172">
        <v>64</v>
      </c>
      <c r="O9013" s="167" t="s">
        <v>133</v>
      </c>
      <c r="P9013" s="260" t="e">
        <f t="shared" si="426"/>
        <v>#NUM!</v>
      </c>
      <c r="S9013" s="272"/>
    </row>
    <row r="9014" spans="1:19">
      <c r="A9014" s="161" t="s">
        <v>10246</v>
      </c>
      <c r="C9014" s="161" t="s">
        <v>133</v>
      </c>
      <c r="F9014" s="163" t="s">
        <v>133</v>
      </c>
      <c r="G9014" s="266" t="s">
        <v>133</v>
      </c>
      <c r="H9014" s="163" t="s">
        <v>133</v>
      </c>
      <c r="I9014" s="163" t="s">
        <v>133</v>
      </c>
      <c r="J9014" s="163" t="s">
        <v>133</v>
      </c>
      <c r="K9014" s="164">
        <f t="shared" si="427"/>
        <v>0</v>
      </c>
      <c r="L9014" s="165">
        <f t="shared" si="428"/>
        <v>0</v>
      </c>
      <c r="M9014" s="172">
        <v>127</v>
      </c>
      <c r="N9014" s="172">
        <v>64</v>
      </c>
      <c r="O9014" s="167" t="s">
        <v>133</v>
      </c>
      <c r="P9014" s="260" t="e">
        <f t="shared" si="426"/>
        <v>#NUM!</v>
      </c>
      <c r="S9014" s="272"/>
    </row>
    <row r="9015" spans="1:19">
      <c r="A9015" s="161" t="s">
        <v>10247</v>
      </c>
      <c r="C9015" s="161" t="s">
        <v>133</v>
      </c>
      <c r="F9015" s="163" t="s">
        <v>133</v>
      </c>
      <c r="G9015" s="266" t="s">
        <v>133</v>
      </c>
      <c r="H9015" s="163" t="s">
        <v>133</v>
      </c>
      <c r="I9015" s="163" t="s">
        <v>133</v>
      </c>
      <c r="J9015" s="163" t="s">
        <v>133</v>
      </c>
      <c r="K9015" s="164">
        <f t="shared" si="427"/>
        <v>0</v>
      </c>
      <c r="L9015" s="165">
        <f t="shared" si="428"/>
        <v>0</v>
      </c>
      <c r="M9015" s="172">
        <v>127</v>
      </c>
      <c r="N9015" s="172">
        <v>64</v>
      </c>
      <c r="O9015" s="167" t="s">
        <v>133</v>
      </c>
      <c r="P9015" s="260" t="e">
        <f t="shared" si="426"/>
        <v>#NUM!</v>
      </c>
      <c r="S9015" s="272"/>
    </row>
    <row r="9016" spans="1:19">
      <c r="A9016" s="161" t="s">
        <v>10248</v>
      </c>
      <c r="C9016" s="161" t="s">
        <v>133</v>
      </c>
      <c r="F9016" s="163" t="s">
        <v>133</v>
      </c>
      <c r="G9016" s="266" t="s">
        <v>133</v>
      </c>
      <c r="H9016" s="163" t="s">
        <v>133</v>
      </c>
      <c r="I9016" s="163" t="s">
        <v>133</v>
      </c>
      <c r="J9016" s="163" t="s">
        <v>133</v>
      </c>
      <c r="K9016" s="164">
        <f t="shared" si="427"/>
        <v>0</v>
      </c>
      <c r="L9016" s="165">
        <f t="shared" si="428"/>
        <v>0</v>
      </c>
      <c r="M9016" s="172">
        <v>127</v>
      </c>
      <c r="N9016" s="172">
        <v>64</v>
      </c>
      <c r="O9016" s="167" t="s">
        <v>133</v>
      </c>
      <c r="P9016" s="260" t="e">
        <f t="shared" si="426"/>
        <v>#NUM!</v>
      </c>
      <c r="S9016" s="272"/>
    </row>
    <row r="9017" spans="1:19">
      <c r="A9017" s="161" t="s">
        <v>10249</v>
      </c>
      <c r="C9017" s="161" t="s">
        <v>133</v>
      </c>
      <c r="F9017" s="163" t="s">
        <v>133</v>
      </c>
      <c r="G9017" s="266" t="s">
        <v>133</v>
      </c>
      <c r="H9017" s="163" t="s">
        <v>133</v>
      </c>
      <c r="I9017" s="163" t="s">
        <v>133</v>
      </c>
      <c r="J9017" s="163" t="s">
        <v>133</v>
      </c>
      <c r="K9017" s="164">
        <f t="shared" si="427"/>
        <v>0</v>
      </c>
      <c r="L9017" s="165">
        <f t="shared" si="428"/>
        <v>0</v>
      </c>
      <c r="M9017" s="172">
        <v>127</v>
      </c>
      <c r="N9017" s="172">
        <v>64</v>
      </c>
      <c r="O9017" s="167" t="s">
        <v>133</v>
      </c>
      <c r="P9017" s="260" t="e">
        <f t="shared" si="426"/>
        <v>#NUM!</v>
      </c>
      <c r="S9017" s="272"/>
    </row>
    <row r="9018" spans="1:19">
      <c r="A9018" s="161" t="s">
        <v>10250</v>
      </c>
      <c r="C9018" s="161" t="s">
        <v>133</v>
      </c>
      <c r="F9018" s="163" t="s">
        <v>133</v>
      </c>
      <c r="G9018" s="266" t="s">
        <v>133</v>
      </c>
      <c r="H9018" s="163" t="s">
        <v>133</v>
      </c>
      <c r="I9018" s="163" t="s">
        <v>133</v>
      </c>
      <c r="J9018" s="163" t="s">
        <v>133</v>
      </c>
      <c r="K9018" s="164">
        <f t="shared" si="427"/>
        <v>0</v>
      </c>
      <c r="L9018" s="165">
        <f t="shared" si="428"/>
        <v>0</v>
      </c>
      <c r="M9018" s="172">
        <v>127</v>
      </c>
      <c r="N9018" s="172">
        <v>64</v>
      </c>
      <c r="O9018" s="167" t="s">
        <v>133</v>
      </c>
      <c r="P9018" s="260" t="e">
        <f t="shared" si="426"/>
        <v>#NUM!</v>
      </c>
      <c r="S9018" s="272"/>
    </row>
    <row r="9019" spans="1:19">
      <c r="A9019" s="161" t="s">
        <v>10251</v>
      </c>
      <c r="C9019" s="161" t="s">
        <v>133</v>
      </c>
      <c r="F9019" s="163" t="s">
        <v>133</v>
      </c>
      <c r="G9019" s="266" t="s">
        <v>133</v>
      </c>
      <c r="H9019" s="163" t="s">
        <v>133</v>
      </c>
      <c r="I9019" s="163" t="s">
        <v>133</v>
      </c>
      <c r="J9019" s="163" t="s">
        <v>133</v>
      </c>
      <c r="K9019" s="164">
        <f t="shared" si="427"/>
        <v>0</v>
      </c>
      <c r="L9019" s="165">
        <f t="shared" si="428"/>
        <v>0</v>
      </c>
      <c r="M9019" s="172">
        <v>127</v>
      </c>
      <c r="N9019" s="172">
        <v>64</v>
      </c>
      <c r="O9019" s="167" t="s">
        <v>133</v>
      </c>
      <c r="P9019" s="260" t="e">
        <f t="shared" si="426"/>
        <v>#NUM!</v>
      </c>
      <c r="S9019" s="272"/>
    </row>
    <row r="9020" spans="1:19">
      <c r="A9020" s="161" t="s">
        <v>10252</v>
      </c>
      <c r="C9020" s="161" t="s">
        <v>133</v>
      </c>
      <c r="F9020" s="163" t="s">
        <v>133</v>
      </c>
      <c r="G9020" s="266" t="s">
        <v>133</v>
      </c>
      <c r="H9020" s="163" t="s">
        <v>133</v>
      </c>
      <c r="I9020" s="163" t="s">
        <v>133</v>
      </c>
      <c r="J9020" s="163" t="s">
        <v>133</v>
      </c>
      <c r="K9020" s="164">
        <f t="shared" si="427"/>
        <v>0</v>
      </c>
      <c r="L9020" s="165">
        <f t="shared" si="428"/>
        <v>0</v>
      </c>
      <c r="M9020" s="172">
        <v>127</v>
      </c>
      <c r="N9020" s="172">
        <v>64</v>
      </c>
      <c r="O9020" s="167" t="s">
        <v>133</v>
      </c>
      <c r="P9020" s="260" t="e">
        <f t="shared" si="426"/>
        <v>#NUM!</v>
      </c>
      <c r="S9020" s="272"/>
    </row>
    <row r="9021" spans="1:19">
      <c r="A9021" s="161" t="s">
        <v>10253</v>
      </c>
      <c r="C9021" s="161" t="s">
        <v>133</v>
      </c>
      <c r="F9021" s="163" t="s">
        <v>133</v>
      </c>
      <c r="G9021" s="266" t="s">
        <v>133</v>
      </c>
      <c r="H9021" s="163" t="s">
        <v>133</v>
      </c>
      <c r="I9021" s="163" t="s">
        <v>133</v>
      </c>
      <c r="J9021" s="163" t="s">
        <v>133</v>
      </c>
      <c r="K9021" s="164">
        <f t="shared" si="427"/>
        <v>0</v>
      </c>
      <c r="L9021" s="165">
        <f t="shared" si="428"/>
        <v>0</v>
      </c>
      <c r="M9021" s="172">
        <v>127</v>
      </c>
      <c r="N9021" s="172">
        <v>64</v>
      </c>
      <c r="O9021" s="167" t="s">
        <v>133</v>
      </c>
      <c r="P9021" s="260" t="e">
        <f t="shared" si="426"/>
        <v>#NUM!</v>
      </c>
      <c r="S9021" s="272"/>
    </row>
    <row r="9022" spans="1:19">
      <c r="A9022" s="161" t="s">
        <v>10254</v>
      </c>
      <c r="C9022" s="161" t="s">
        <v>133</v>
      </c>
      <c r="F9022" s="163" t="s">
        <v>133</v>
      </c>
      <c r="G9022" s="266" t="s">
        <v>133</v>
      </c>
      <c r="H9022" s="163" t="s">
        <v>133</v>
      </c>
      <c r="I9022" s="163" t="s">
        <v>133</v>
      </c>
      <c r="J9022" s="163" t="s">
        <v>133</v>
      </c>
      <c r="K9022" s="164">
        <f t="shared" si="427"/>
        <v>0</v>
      </c>
      <c r="L9022" s="165">
        <f t="shared" si="428"/>
        <v>0</v>
      </c>
      <c r="M9022" s="172">
        <v>127</v>
      </c>
      <c r="N9022" s="172">
        <v>64</v>
      </c>
      <c r="O9022" s="167" t="s">
        <v>133</v>
      </c>
      <c r="P9022" s="260" t="e">
        <f t="shared" si="426"/>
        <v>#NUM!</v>
      </c>
      <c r="S9022" s="272"/>
    </row>
    <row r="9023" spans="1:19">
      <c r="A9023" s="161" t="s">
        <v>10255</v>
      </c>
      <c r="C9023" s="161" t="s">
        <v>133</v>
      </c>
      <c r="F9023" s="163" t="s">
        <v>133</v>
      </c>
      <c r="G9023" s="266" t="s">
        <v>133</v>
      </c>
      <c r="H9023" s="163" t="s">
        <v>133</v>
      </c>
      <c r="I9023" s="163" t="s">
        <v>133</v>
      </c>
      <c r="J9023" s="163" t="s">
        <v>133</v>
      </c>
      <c r="K9023" s="164">
        <f t="shared" si="427"/>
        <v>0</v>
      </c>
      <c r="L9023" s="165">
        <f t="shared" si="428"/>
        <v>0</v>
      </c>
      <c r="M9023" s="172">
        <v>127</v>
      </c>
      <c r="N9023" s="172">
        <v>64</v>
      </c>
      <c r="O9023" s="167" t="s">
        <v>133</v>
      </c>
      <c r="P9023" s="260" t="e">
        <f t="shared" si="426"/>
        <v>#NUM!</v>
      </c>
      <c r="S9023" s="272"/>
    </row>
    <row r="9024" spans="1:19">
      <c r="A9024" s="161" t="s">
        <v>10256</v>
      </c>
      <c r="C9024" s="161" t="s">
        <v>133</v>
      </c>
      <c r="F9024" s="163" t="s">
        <v>133</v>
      </c>
      <c r="G9024" s="266" t="s">
        <v>133</v>
      </c>
      <c r="H9024" s="163" t="s">
        <v>133</v>
      </c>
      <c r="I9024" s="163" t="s">
        <v>133</v>
      </c>
      <c r="J9024" s="163" t="s">
        <v>133</v>
      </c>
      <c r="K9024" s="164">
        <f t="shared" si="427"/>
        <v>0</v>
      </c>
      <c r="L9024" s="165">
        <f t="shared" si="428"/>
        <v>0</v>
      </c>
      <c r="M9024" s="172">
        <v>127</v>
      </c>
      <c r="N9024" s="172">
        <v>64</v>
      </c>
      <c r="O9024" s="167" t="s">
        <v>133</v>
      </c>
      <c r="P9024" s="260" t="e">
        <f t="shared" si="426"/>
        <v>#NUM!</v>
      </c>
      <c r="S9024" s="272"/>
    </row>
    <row r="9025" spans="1:19">
      <c r="A9025" s="161" t="s">
        <v>10257</v>
      </c>
      <c r="C9025" s="161" t="s">
        <v>133</v>
      </c>
      <c r="F9025" s="163" t="s">
        <v>133</v>
      </c>
      <c r="G9025" s="266" t="s">
        <v>133</v>
      </c>
      <c r="H9025" s="163" t="s">
        <v>133</v>
      </c>
      <c r="I9025" s="163" t="s">
        <v>133</v>
      </c>
      <c r="J9025" s="163" t="s">
        <v>133</v>
      </c>
      <c r="K9025" s="164">
        <f t="shared" si="427"/>
        <v>0</v>
      </c>
      <c r="L9025" s="165">
        <f t="shared" si="428"/>
        <v>0</v>
      </c>
      <c r="M9025" s="172">
        <v>127</v>
      </c>
      <c r="N9025" s="172">
        <v>64</v>
      </c>
      <c r="O9025" s="167" t="s">
        <v>133</v>
      </c>
      <c r="P9025" s="260" t="e">
        <f t="shared" si="426"/>
        <v>#NUM!</v>
      </c>
      <c r="S9025" s="272"/>
    </row>
    <row r="9026" spans="1:19">
      <c r="A9026" s="161" t="s">
        <v>10258</v>
      </c>
      <c r="C9026" s="161" t="s">
        <v>133</v>
      </c>
      <c r="F9026" s="163" t="s">
        <v>133</v>
      </c>
      <c r="G9026" s="266" t="s">
        <v>133</v>
      </c>
      <c r="H9026" s="163" t="s">
        <v>133</v>
      </c>
      <c r="I9026" s="163" t="s">
        <v>133</v>
      </c>
      <c r="J9026" s="163" t="s">
        <v>133</v>
      </c>
      <c r="K9026" s="164">
        <f t="shared" si="427"/>
        <v>0</v>
      </c>
      <c r="L9026" s="165">
        <f t="shared" si="428"/>
        <v>0</v>
      </c>
      <c r="M9026" s="172">
        <v>127</v>
      </c>
      <c r="N9026" s="172">
        <v>64</v>
      </c>
      <c r="O9026" s="167" t="s">
        <v>133</v>
      </c>
      <c r="P9026" s="260" t="e">
        <f t="shared" si="426"/>
        <v>#NUM!</v>
      </c>
      <c r="S9026" s="272"/>
    </row>
    <row r="9027" spans="1:19">
      <c r="A9027" s="161" t="s">
        <v>10259</v>
      </c>
      <c r="C9027" s="161" t="s">
        <v>133</v>
      </c>
      <c r="F9027" s="163" t="s">
        <v>133</v>
      </c>
      <c r="G9027" s="266" t="s">
        <v>133</v>
      </c>
      <c r="H9027" s="163" t="s">
        <v>133</v>
      </c>
      <c r="I9027" s="163" t="s">
        <v>133</v>
      </c>
      <c r="J9027" s="163" t="s">
        <v>133</v>
      </c>
      <c r="K9027" s="164">
        <f t="shared" si="427"/>
        <v>0</v>
      </c>
      <c r="L9027" s="165">
        <f t="shared" si="428"/>
        <v>0</v>
      </c>
      <c r="M9027" s="172">
        <v>127</v>
      </c>
      <c r="N9027" s="172">
        <v>64</v>
      </c>
      <c r="O9027" s="167" t="s">
        <v>133</v>
      </c>
      <c r="P9027" s="260" t="e">
        <f t="shared" si="426"/>
        <v>#NUM!</v>
      </c>
      <c r="S9027" s="272"/>
    </row>
    <row r="9028" spans="1:19">
      <c r="A9028" s="161" t="s">
        <v>10260</v>
      </c>
      <c r="C9028" s="161" t="s">
        <v>133</v>
      </c>
      <c r="F9028" s="163" t="s">
        <v>133</v>
      </c>
      <c r="G9028" s="266" t="s">
        <v>133</v>
      </c>
      <c r="H9028" s="163" t="s">
        <v>133</v>
      </c>
      <c r="I9028" s="163" t="s">
        <v>133</v>
      </c>
      <c r="J9028" s="163" t="s">
        <v>133</v>
      </c>
      <c r="K9028" s="164">
        <f t="shared" si="427"/>
        <v>0</v>
      </c>
      <c r="L9028" s="165">
        <f t="shared" si="428"/>
        <v>0</v>
      </c>
      <c r="M9028" s="172">
        <v>127</v>
      </c>
      <c r="N9028" s="172">
        <v>64</v>
      </c>
      <c r="O9028" s="167" t="s">
        <v>133</v>
      </c>
      <c r="P9028" s="260" t="e">
        <f t="shared" si="426"/>
        <v>#NUM!</v>
      </c>
      <c r="S9028" s="272"/>
    </row>
    <row r="9029" spans="1:19">
      <c r="A9029" s="161" t="s">
        <v>10261</v>
      </c>
      <c r="C9029" s="161" t="s">
        <v>133</v>
      </c>
      <c r="F9029" s="163" t="s">
        <v>133</v>
      </c>
      <c r="G9029" s="266" t="s">
        <v>133</v>
      </c>
      <c r="H9029" s="163" t="s">
        <v>133</v>
      </c>
      <c r="I9029" s="163" t="s">
        <v>133</v>
      </c>
      <c r="J9029" s="163" t="s">
        <v>133</v>
      </c>
      <c r="K9029" s="164">
        <f t="shared" si="427"/>
        <v>0</v>
      </c>
      <c r="L9029" s="165">
        <f t="shared" si="428"/>
        <v>0</v>
      </c>
      <c r="M9029" s="172">
        <v>127</v>
      </c>
      <c r="N9029" s="172">
        <v>64</v>
      </c>
      <c r="O9029" s="167" t="s">
        <v>133</v>
      </c>
      <c r="P9029" s="260" t="e">
        <f t="shared" si="426"/>
        <v>#NUM!</v>
      </c>
      <c r="S9029" s="272"/>
    </row>
    <row r="9030" spans="1:19">
      <c r="A9030" s="161" t="s">
        <v>10262</v>
      </c>
      <c r="C9030" s="161" t="s">
        <v>133</v>
      </c>
      <c r="F9030" s="163" t="s">
        <v>133</v>
      </c>
      <c r="G9030" s="266" t="s">
        <v>133</v>
      </c>
      <c r="H9030" s="163" t="s">
        <v>133</v>
      </c>
      <c r="I9030" s="163" t="s">
        <v>133</v>
      </c>
      <c r="J9030" s="163" t="s">
        <v>133</v>
      </c>
      <c r="K9030" s="164">
        <f t="shared" si="427"/>
        <v>0</v>
      </c>
      <c r="L9030" s="165">
        <f t="shared" si="428"/>
        <v>0</v>
      </c>
      <c r="M9030" s="172">
        <v>127</v>
      </c>
      <c r="N9030" s="172">
        <v>64</v>
      </c>
      <c r="O9030" s="167" t="s">
        <v>133</v>
      </c>
      <c r="P9030" s="260" t="e">
        <f t="shared" si="426"/>
        <v>#NUM!</v>
      </c>
      <c r="S9030" s="272"/>
    </row>
    <row r="9031" spans="1:19">
      <c r="A9031" s="161" t="s">
        <v>10263</v>
      </c>
      <c r="C9031" s="161" t="s">
        <v>133</v>
      </c>
      <c r="F9031" s="163" t="s">
        <v>133</v>
      </c>
      <c r="G9031" s="266" t="s">
        <v>133</v>
      </c>
      <c r="H9031" s="163" t="s">
        <v>133</v>
      </c>
      <c r="I9031" s="163" t="s">
        <v>133</v>
      </c>
      <c r="J9031" s="163" t="s">
        <v>133</v>
      </c>
      <c r="K9031" s="164">
        <f t="shared" si="427"/>
        <v>0</v>
      </c>
      <c r="L9031" s="165">
        <f t="shared" si="428"/>
        <v>0</v>
      </c>
      <c r="M9031" s="172">
        <v>127</v>
      </c>
      <c r="N9031" s="172">
        <v>64</v>
      </c>
      <c r="O9031" s="167" t="s">
        <v>133</v>
      </c>
      <c r="P9031" s="260" t="e">
        <f t="shared" si="426"/>
        <v>#NUM!</v>
      </c>
      <c r="S9031" s="272"/>
    </row>
    <row r="9032" spans="1:19">
      <c r="A9032" s="161" t="s">
        <v>10264</v>
      </c>
      <c r="C9032" s="161" t="s">
        <v>133</v>
      </c>
      <c r="F9032" s="163" t="s">
        <v>133</v>
      </c>
      <c r="G9032" s="266" t="s">
        <v>133</v>
      </c>
      <c r="H9032" s="163" t="s">
        <v>133</v>
      </c>
      <c r="I9032" s="163" t="s">
        <v>133</v>
      </c>
      <c r="J9032" s="163" t="s">
        <v>133</v>
      </c>
      <c r="K9032" s="164">
        <f t="shared" si="427"/>
        <v>0</v>
      </c>
      <c r="L9032" s="165">
        <f t="shared" si="428"/>
        <v>0</v>
      </c>
      <c r="M9032" s="172">
        <v>127</v>
      </c>
      <c r="N9032" s="172">
        <v>64</v>
      </c>
      <c r="O9032" s="167" t="s">
        <v>133</v>
      </c>
      <c r="P9032" s="260" t="e">
        <f t="shared" si="426"/>
        <v>#NUM!</v>
      </c>
      <c r="S9032" s="272"/>
    </row>
    <row r="9033" spans="1:19">
      <c r="A9033" s="161" t="s">
        <v>10265</v>
      </c>
      <c r="C9033" s="161" t="s">
        <v>133</v>
      </c>
      <c r="F9033" s="163" t="s">
        <v>133</v>
      </c>
      <c r="G9033" s="266" t="s">
        <v>133</v>
      </c>
      <c r="H9033" s="163" t="s">
        <v>133</v>
      </c>
      <c r="I9033" s="163" t="s">
        <v>133</v>
      </c>
      <c r="J9033" s="163" t="s">
        <v>133</v>
      </c>
      <c r="K9033" s="164">
        <f t="shared" si="427"/>
        <v>0</v>
      </c>
      <c r="L9033" s="165">
        <f t="shared" si="428"/>
        <v>0</v>
      </c>
      <c r="M9033" s="172">
        <v>127</v>
      </c>
      <c r="N9033" s="172">
        <v>64</v>
      </c>
      <c r="O9033" s="167" t="s">
        <v>133</v>
      </c>
      <c r="P9033" s="260" t="e">
        <f t="shared" si="426"/>
        <v>#NUM!</v>
      </c>
      <c r="S9033" s="272"/>
    </row>
    <row r="9034" spans="1:19">
      <c r="A9034" s="161" t="s">
        <v>10266</v>
      </c>
      <c r="C9034" s="161" t="s">
        <v>133</v>
      </c>
      <c r="F9034" s="163" t="s">
        <v>133</v>
      </c>
      <c r="G9034" s="266" t="s">
        <v>133</v>
      </c>
      <c r="H9034" s="163" t="s">
        <v>133</v>
      </c>
      <c r="I9034" s="163" t="s">
        <v>133</v>
      </c>
      <c r="J9034" s="163" t="s">
        <v>133</v>
      </c>
      <c r="K9034" s="164">
        <f t="shared" si="427"/>
        <v>0</v>
      </c>
      <c r="L9034" s="165">
        <f t="shared" si="428"/>
        <v>0</v>
      </c>
      <c r="M9034" s="172">
        <v>127</v>
      </c>
      <c r="N9034" s="172">
        <v>64</v>
      </c>
      <c r="O9034" s="167" t="s">
        <v>133</v>
      </c>
      <c r="P9034" s="260" t="e">
        <f t="shared" si="426"/>
        <v>#NUM!</v>
      </c>
      <c r="S9034" s="272"/>
    </row>
    <row r="9035" spans="1:19">
      <c r="A9035" s="161" t="s">
        <v>10267</v>
      </c>
      <c r="C9035" s="161" t="s">
        <v>133</v>
      </c>
      <c r="F9035" s="163" t="s">
        <v>133</v>
      </c>
      <c r="G9035" s="266" t="s">
        <v>133</v>
      </c>
      <c r="H9035" s="163" t="s">
        <v>133</v>
      </c>
      <c r="I9035" s="163" t="s">
        <v>133</v>
      </c>
      <c r="J9035" s="163" t="s">
        <v>133</v>
      </c>
      <c r="K9035" s="164">
        <f t="shared" si="427"/>
        <v>0</v>
      </c>
      <c r="L9035" s="165">
        <f t="shared" si="428"/>
        <v>0</v>
      </c>
      <c r="M9035" s="172">
        <v>127</v>
      </c>
      <c r="N9035" s="172">
        <v>64</v>
      </c>
      <c r="O9035" s="167" t="s">
        <v>133</v>
      </c>
      <c r="P9035" s="260" t="e">
        <f t="shared" si="426"/>
        <v>#NUM!</v>
      </c>
      <c r="S9035" s="272"/>
    </row>
    <row r="9036" spans="1:19">
      <c r="A9036" s="161" t="s">
        <v>10268</v>
      </c>
      <c r="C9036" s="161" t="s">
        <v>133</v>
      </c>
      <c r="F9036" s="163" t="s">
        <v>133</v>
      </c>
      <c r="G9036" s="266" t="s">
        <v>133</v>
      </c>
      <c r="H9036" s="163" t="s">
        <v>133</v>
      </c>
      <c r="I9036" s="163" t="s">
        <v>133</v>
      </c>
      <c r="J9036" s="163" t="s">
        <v>133</v>
      </c>
      <c r="K9036" s="164">
        <f t="shared" si="427"/>
        <v>0</v>
      </c>
      <c r="L9036" s="165">
        <f t="shared" si="428"/>
        <v>0</v>
      </c>
      <c r="M9036" s="172">
        <v>127</v>
      </c>
      <c r="N9036" s="172">
        <v>64</v>
      </c>
      <c r="O9036" s="167" t="s">
        <v>133</v>
      </c>
      <c r="P9036" s="260" t="e">
        <f t="shared" si="426"/>
        <v>#NUM!</v>
      </c>
      <c r="S9036" s="272"/>
    </row>
    <row r="9037" spans="1:19">
      <c r="A9037" s="161" t="s">
        <v>10269</v>
      </c>
      <c r="C9037" s="161" t="s">
        <v>133</v>
      </c>
      <c r="F9037" s="163" t="s">
        <v>133</v>
      </c>
      <c r="G9037" s="266" t="s">
        <v>133</v>
      </c>
      <c r="H9037" s="163" t="s">
        <v>133</v>
      </c>
      <c r="I9037" s="163" t="s">
        <v>133</v>
      </c>
      <c r="J9037" s="163" t="s">
        <v>133</v>
      </c>
      <c r="K9037" s="164">
        <f t="shared" si="427"/>
        <v>0</v>
      </c>
      <c r="L9037" s="165">
        <f t="shared" si="428"/>
        <v>0</v>
      </c>
      <c r="M9037" s="172">
        <v>127</v>
      </c>
      <c r="N9037" s="172">
        <v>64</v>
      </c>
      <c r="O9037" s="167" t="s">
        <v>133</v>
      </c>
      <c r="P9037" s="260" t="e">
        <f t="shared" si="426"/>
        <v>#NUM!</v>
      </c>
      <c r="S9037" s="272"/>
    </row>
    <row r="9038" spans="1:19">
      <c r="A9038" s="161" t="s">
        <v>10270</v>
      </c>
      <c r="C9038" s="161" t="s">
        <v>133</v>
      </c>
      <c r="F9038" s="163" t="s">
        <v>133</v>
      </c>
      <c r="G9038" s="266" t="s">
        <v>133</v>
      </c>
      <c r="H9038" s="163" t="s">
        <v>133</v>
      </c>
      <c r="I9038" s="163" t="s">
        <v>133</v>
      </c>
      <c r="J9038" s="163" t="s">
        <v>133</v>
      </c>
      <c r="K9038" s="164">
        <f t="shared" si="427"/>
        <v>0</v>
      </c>
      <c r="L9038" s="165">
        <f t="shared" si="428"/>
        <v>0</v>
      </c>
      <c r="M9038" s="172">
        <v>127</v>
      </c>
      <c r="N9038" s="172">
        <v>64</v>
      </c>
      <c r="O9038" s="167" t="s">
        <v>133</v>
      </c>
      <c r="P9038" s="260" t="e">
        <f t="shared" si="426"/>
        <v>#NUM!</v>
      </c>
      <c r="S9038" s="272"/>
    </row>
    <row r="9039" spans="1:19">
      <c r="A9039" s="161" t="s">
        <v>10271</v>
      </c>
      <c r="C9039" s="161" t="s">
        <v>133</v>
      </c>
      <c r="F9039" s="163" t="s">
        <v>133</v>
      </c>
      <c r="G9039" s="266" t="s">
        <v>133</v>
      </c>
      <c r="H9039" s="163" t="s">
        <v>133</v>
      </c>
      <c r="I9039" s="163" t="s">
        <v>133</v>
      </c>
      <c r="J9039" s="163" t="s">
        <v>133</v>
      </c>
      <c r="K9039" s="164">
        <f t="shared" si="427"/>
        <v>0</v>
      </c>
      <c r="L9039" s="165">
        <f t="shared" si="428"/>
        <v>0</v>
      </c>
      <c r="M9039" s="172">
        <v>127</v>
      </c>
      <c r="N9039" s="172">
        <v>64</v>
      </c>
      <c r="O9039" s="167" t="s">
        <v>133</v>
      </c>
      <c r="P9039" s="260" t="e">
        <f t="shared" ref="P9039:P9102" si="429">MEDIAN(Q9039:R9039)</f>
        <v>#NUM!</v>
      </c>
      <c r="S9039" s="272"/>
    </row>
    <row r="9040" spans="1:19">
      <c r="A9040" s="161" t="s">
        <v>10272</v>
      </c>
      <c r="C9040" s="161" t="s">
        <v>133</v>
      </c>
      <c r="F9040" s="163" t="s">
        <v>133</v>
      </c>
      <c r="G9040" s="266" t="s">
        <v>133</v>
      </c>
      <c r="H9040" s="163" t="s">
        <v>133</v>
      </c>
      <c r="I9040" s="163" t="s">
        <v>133</v>
      </c>
      <c r="J9040" s="163" t="s">
        <v>133</v>
      </c>
      <c r="K9040" s="164">
        <f t="shared" ref="K9040:K9103" si="430">IF(OR(D9040="n/a",D9040="nd"),0,D9040)+IF(OR(I9040="n/a",I9040="nd"),0,I9040)</f>
        <v>0</v>
      </c>
      <c r="L9040" s="165">
        <f t="shared" ref="L9040:L9103" si="431">SQRT(SUMSQ(IF(OR(E9040="n/a",E9040="nd"),0,E9040),IF(OR(F9040="n/a",F9040="nd"),0,F9040),IF(OR(J9040="n/a",J9040="nd"),0,J9040)))</f>
        <v>0</v>
      </c>
      <c r="M9040" s="172">
        <v>127</v>
      </c>
      <c r="N9040" s="172">
        <v>64</v>
      </c>
      <c r="O9040" s="167" t="s">
        <v>133</v>
      </c>
      <c r="P9040" s="260" t="e">
        <f t="shared" si="429"/>
        <v>#NUM!</v>
      </c>
      <c r="S9040" s="272"/>
    </row>
    <row r="9041" spans="1:19">
      <c r="A9041" s="161" t="s">
        <v>10273</v>
      </c>
      <c r="C9041" s="161" t="s">
        <v>133</v>
      </c>
      <c r="F9041" s="163" t="s">
        <v>133</v>
      </c>
      <c r="G9041" s="266" t="s">
        <v>133</v>
      </c>
      <c r="H9041" s="163" t="s">
        <v>133</v>
      </c>
      <c r="I9041" s="163" t="s">
        <v>133</v>
      </c>
      <c r="J9041" s="163" t="s">
        <v>133</v>
      </c>
      <c r="K9041" s="164">
        <f t="shared" si="430"/>
        <v>0</v>
      </c>
      <c r="L9041" s="165">
        <f t="shared" si="431"/>
        <v>0</v>
      </c>
      <c r="M9041" s="172">
        <v>127</v>
      </c>
      <c r="N9041" s="172">
        <v>64</v>
      </c>
      <c r="O9041" s="167" t="s">
        <v>133</v>
      </c>
      <c r="P9041" s="260" t="e">
        <f t="shared" si="429"/>
        <v>#NUM!</v>
      </c>
      <c r="S9041" s="272"/>
    </row>
    <row r="9042" spans="1:19">
      <c r="A9042" s="161" t="s">
        <v>10274</v>
      </c>
      <c r="C9042" s="161" t="s">
        <v>133</v>
      </c>
      <c r="F9042" s="163" t="s">
        <v>133</v>
      </c>
      <c r="G9042" s="266" t="s">
        <v>133</v>
      </c>
      <c r="H9042" s="163" t="s">
        <v>133</v>
      </c>
      <c r="I9042" s="163" t="s">
        <v>133</v>
      </c>
      <c r="J9042" s="163" t="s">
        <v>133</v>
      </c>
      <c r="K9042" s="164">
        <f t="shared" si="430"/>
        <v>0</v>
      </c>
      <c r="L9042" s="165">
        <f t="shared" si="431"/>
        <v>0</v>
      </c>
      <c r="M9042" s="172">
        <v>127</v>
      </c>
      <c r="N9042" s="172">
        <v>64</v>
      </c>
      <c r="O9042" s="167" t="s">
        <v>133</v>
      </c>
      <c r="P9042" s="260" t="e">
        <f t="shared" si="429"/>
        <v>#NUM!</v>
      </c>
      <c r="S9042" s="272"/>
    </row>
    <row r="9043" spans="1:19">
      <c r="A9043" s="161" t="s">
        <v>10275</v>
      </c>
      <c r="C9043" s="161" t="s">
        <v>133</v>
      </c>
      <c r="F9043" s="163" t="s">
        <v>133</v>
      </c>
      <c r="G9043" s="266" t="s">
        <v>133</v>
      </c>
      <c r="H9043" s="163" t="s">
        <v>133</v>
      </c>
      <c r="I9043" s="163" t="s">
        <v>133</v>
      </c>
      <c r="J9043" s="163" t="s">
        <v>133</v>
      </c>
      <c r="K9043" s="164">
        <f t="shared" si="430"/>
        <v>0</v>
      </c>
      <c r="L9043" s="165">
        <f t="shared" si="431"/>
        <v>0</v>
      </c>
      <c r="M9043" s="172">
        <v>127</v>
      </c>
      <c r="N9043" s="172">
        <v>64</v>
      </c>
      <c r="O9043" s="167" t="s">
        <v>133</v>
      </c>
      <c r="P9043" s="260" t="e">
        <f t="shared" si="429"/>
        <v>#NUM!</v>
      </c>
      <c r="S9043" s="272"/>
    </row>
    <row r="9044" spans="1:19">
      <c r="A9044" s="161" t="s">
        <v>10276</v>
      </c>
      <c r="C9044" s="161" t="s">
        <v>133</v>
      </c>
      <c r="F9044" s="163" t="s">
        <v>133</v>
      </c>
      <c r="G9044" s="266" t="s">
        <v>133</v>
      </c>
      <c r="H9044" s="163" t="s">
        <v>133</v>
      </c>
      <c r="I9044" s="163" t="s">
        <v>133</v>
      </c>
      <c r="J9044" s="163" t="s">
        <v>133</v>
      </c>
      <c r="K9044" s="164">
        <f t="shared" si="430"/>
        <v>0</v>
      </c>
      <c r="L9044" s="165">
        <f t="shared" si="431"/>
        <v>0</v>
      </c>
      <c r="M9044" s="172">
        <v>127</v>
      </c>
      <c r="N9044" s="172">
        <v>64</v>
      </c>
      <c r="O9044" s="167" t="s">
        <v>133</v>
      </c>
      <c r="P9044" s="260" t="e">
        <f t="shared" si="429"/>
        <v>#NUM!</v>
      </c>
      <c r="S9044" s="272"/>
    </row>
    <row r="9045" spans="1:19">
      <c r="A9045" s="161" t="s">
        <v>10277</v>
      </c>
      <c r="C9045" s="161" t="s">
        <v>133</v>
      </c>
      <c r="F9045" s="163" t="s">
        <v>133</v>
      </c>
      <c r="G9045" s="266" t="s">
        <v>133</v>
      </c>
      <c r="H9045" s="163" t="s">
        <v>133</v>
      </c>
      <c r="I9045" s="163" t="s">
        <v>133</v>
      </c>
      <c r="J9045" s="163" t="s">
        <v>133</v>
      </c>
      <c r="K9045" s="164">
        <f t="shared" si="430"/>
        <v>0</v>
      </c>
      <c r="L9045" s="165">
        <f t="shared" si="431"/>
        <v>0</v>
      </c>
      <c r="M9045" s="172">
        <v>127</v>
      </c>
      <c r="N9045" s="172">
        <v>64</v>
      </c>
      <c r="O9045" s="167" t="s">
        <v>133</v>
      </c>
      <c r="P9045" s="260" t="e">
        <f t="shared" si="429"/>
        <v>#NUM!</v>
      </c>
      <c r="S9045" s="272"/>
    </row>
    <row r="9046" spans="1:19">
      <c r="A9046" s="161" t="s">
        <v>10278</v>
      </c>
      <c r="C9046" s="161" t="s">
        <v>133</v>
      </c>
      <c r="F9046" s="163" t="s">
        <v>133</v>
      </c>
      <c r="G9046" s="266" t="s">
        <v>133</v>
      </c>
      <c r="H9046" s="163" t="s">
        <v>133</v>
      </c>
      <c r="I9046" s="163" t="s">
        <v>133</v>
      </c>
      <c r="J9046" s="163" t="s">
        <v>133</v>
      </c>
      <c r="K9046" s="164">
        <f t="shared" si="430"/>
        <v>0</v>
      </c>
      <c r="L9046" s="165">
        <f t="shared" si="431"/>
        <v>0</v>
      </c>
      <c r="M9046" s="172">
        <v>127</v>
      </c>
      <c r="N9046" s="172">
        <v>64</v>
      </c>
      <c r="O9046" s="167" t="s">
        <v>133</v>
      </c>
      <c r="P9046" s="260" t="e">
        <f t="shared" si="429"/>
        <v>#NUM!</v>
      </c>
      <c r="S9046" s="272"/>
    </row>
    <row r="9047" spans="1:19">
      <c r="A9047" s="161" t="s">
        <v>10279</v>
      </c>
      <c r="C9047" s="161" t="s">
        <v>133</v>
      </c>
      <c r="F9047" s="163" t="s">
        <v>133</v>
      </c>
      <c r="G9047" s="266" t="s">
        <v>133</v>
      </c>
      <c r="H9047" s="163" t="s">
        <v>133</v>
      </c>
      <c r="I9047" s="163" t="s">
        <v>133</v>
      </c>
      <c r="J9047" s="163" t="s">
        <v>133</v>
      </c>
      <c r="K9047" s="164">
        <f t="shared" si="430"/>
        <v>0</v>
      </c>
      <c r="L9047" s="165">
        <f t="shared" si="431"/>
        <v>0</v>
      </c>
      <c r="M9047" s="172">
        <v>127</v>
      </c>
      <c r="N9047" s="172">
        <v>64</v>
      </c>
      <c r="O9047" s="167" t="s">
        <v>133</v>
      </c>
      <c r="P9047" s="260" t="e">
        <f t="shared" si="429"/>
        <v>#NUM!</v>
      </c>
      <c r="S9047" s="272"/>
    </row>
    <row r="9048" spans="1:19">
      <c r="A9048" s="161" t="s">
        <v>10280</v>
      </c>
      <c r="C9048" s="161" t="s">
        <v>133</v>
      </c>
      <c r="F9048" s="163" t="s">
        <v>133</v>
      </c>
      <c r="G9048" s="266" t="s">
        <v>133</v>
      </c>
      <c r="H9048" s="163" t="s">
        <v>133</v>
      </c>
      <c r="I9048" s="163" t="s">
        <v>133</v>
      </c>
      <c r="J9048" s="163" t="s">
        <v>133</v>
      </c>
      <c r="K9048" s="164">
        <f t="shared" si="430"/>
        <v>0</v>
      </c>
      <c r="L9048" s="165">
        <f t="shared" si="431"/>
        <v>0</v>
      </c>
      <c r="M9048" s="172">
        <v>127</v>
      </c>
      <c r="N9048" s="172">
        <v>64</v>
      </c>
      <c r="O9048" s="167" t="s">
        <v>133</v>
      </c>
      <c r="P9048" s="260" t="e">
        <f t="shared" si="429"/>
        <v>#NUM!</v>
      </c>
      <c r="S9048" s="272"/>
    </row>
    <row r="9049" spans="1:19">
      <c r="A9049" s="161" t="s">
        <v>10281</v>
      </c>
      <c r="C9049" s="161" t="s">
        <v>133</v>
      </c>
      <c r="F9049" s="163" t="s">
        <v>133</v>
      </c>
      <c r="G9049" s="266" t="s">
        <v>133</v>
      </c>
      <c r="H9049" s="163" t="s">
        <v>133</v>
      </c>
      <c r="I9049" s="163" t="s">
        <v>133</v>
      </c>
      <c r="J9049" s="163" t="s">
        <v>133</v>
      </c>
      <c r="K9049" s="164">
        <f t="shared" si="430"/>
        <v>0</v>
      </c>
      <c r="L9049" s="165">
        <f t="shared" si="431"/>
        <v>0</v>
      </c>
      <c r="M9049" s="172">
        <v>127</v>
      </c>
      <c r="N9049" s="172">
        <v>64</v>
      </c>
      <c r="O9049" s="167" t="s">
        <v>133</v>
      </c>
      <c r="P9049" s="260" t="e">
        <f t="shared" si="429"/>
        <v>#NUM!</v>
      </c>
      <c r="S9049" s="272"/>
    </row>
    <row r="9050" spans="1:19">
      <c r="A9050" s="161" t="s">
        <v>10282</v>
      </c>
      <c r="C9050" s="161" t="s">
        <v>133</v>
      </c>
      <c r="F9050" s="163" t="s">
        <v>133</v>
      </c>
      <c r="G9050" s="266" t="s">
        <v>133</v>
      </c>
      <c r="H9050" s="163" t="s">
        <v>133</v>
      </c>
      <c r="I9050" s="163" t="s">
        <v>133</v>
      </c>
      <c r="J9050" s="163" t="s">
        <v>133</v>
      </c>
      <c r="K9050" s="164">
        <f t="shared" si="430"/>
        <v>0</v>
      </c>
      <c r="L9050" s="165">
        <f t="shared" si="431"/>
        <v>0</v>
      </c>
      <c r="M9050" s="172">
        <v>127</v>
      </c>
      <c r="N9050" s="172">
        <v>64</v>
      </c>
      <c r="O9050" s="167" t="s">
        <v>133</v>
      </c>
      <c r="P9050" s="260" t="e">
        <f t="shared" si="429"/>
        <v>#NUM!</v>
      </c>
      <c r="S9050" s="272"/>
    </row>
    <row r="9051" spans="1:19">
      <c r="A9051" s="161" t="s">
        <v>10283</v>
      </c>
      <c r="C9051" s="161" t="s">
        <v>133</v>
      </c>
      <c r="F9051" s="163" t="s">
        <v>133</v>
      </c>
      <c r="G9051" s="266" t="s">
        <v>133</v>
      </c>
      <c r="H9051" s="163" t="s">
        <v>133</v>
      </c>
      <c r="I9051" s="163" t="s">
        <v>133</v>
      </c>
      <c r="J9051" s="163" t="s">
        <v>133</v>
      </c>
      <c r="K9051" s="164">
        <f t="shared" si="430"/>
        <v>0</v>
      </c>
      <c r="L9051" s="165">
        <f t="shared" si="431"/>
        <v>0</v>
      </c>
      <c r="M9051" s="172">
        <v>127</v>
      </c>
      <c r="N9051" s="172">
        <v>64</v>
      </c>
      <c r="O9051" s="167" t="s">
        <v>133</v>
      </c>
      <c r="P9051" s="260" t="e">
        <f t="shared" si="429"/>
        <v>#NUM!</v>
      </c>
      <c r="S9051" s="272"/>
    </row>
    <row r="9052" spans="1:19">
      <c r="A9052" s="161" t="s">
        <v>10284</v>
      </c>
      <c r="C9052" s="161" t="s">
        <v>133</v>
      </c>
      <c r="F9052" s="163" t="s">
        <v>133</v>
      </c>
      <c r="G9052" s="266" t="s">
        <v>133</v>
      </c>
      <c r="H9052" s="163" t="s">
        <v>133</v>
      </c>
      <c r="I9052" s="163" t="s">
        <v>133</v>
      </c>
      <c r="J9052" s="163" t="s">
        <v>133</v>
      </c>
      <c r="K9052" s="164">
        <f t="shared" si="430"/>
        <v>0</v>
      </c>
      <c r="L9052" s="165">
        <f t="shared" si="431"/>
        <v>0</v>
      </c>
      <c r="M9052" s="172">
        <v>127</v>
      </c>
      <c r="N9052" s="172">
        <v>64</v>
      </c>
      <c r="O9052" s="167" t="s">
        <v>133</v>
      </c>
      <c r="P9052" s="260" t="e">
        <f t="shared" si="429"/>
        <v>#NUM!</v>
      </c>
      <c r="S9052" s="272"/>
    </row>
    <row r="9053" spans="1:19">
      <c r="A9053" s="161" t="s">
        <v>10285</v>
      </c>
      <c r="C9053" s="161" t="s">
        <v>133</v>
      </c>
      <c r="F9053" s="163" t="s">
        <v>133</v>
      </c>
      <c r="G9053" s="266" t="s">
        <v>133</v>
      </c>
      <c r="H9053" s="163" t="s">
        <v>133</v>
      </c>
      <c r="I9053" s="163" t="s">
        <v>133</v>
      </c>
      <c r="J9053" s="163" t="s">
        <v>133</v>
      </c>
      <c r="K9053" s="164">
        <f t="shared" si="430"/>
        <v>0</v>
      </c>
      <c r="L9053" s="165">
        <f t="shared" si="431"/>
        <v>0</v>
      </c>
      <c r="M9053" s="172">
        <v>127</v>
      </c>
      <c r="N9053" s="172">
        <v>64</v>
      </c>
      <c r="O9053" s="167" t="s">
        <v>133</v>
      </c>
      <c r="P9053" s="260" t="e">
        <f t="shared" si="429"/>
        <v>#NUM!</v>
      </c>
      <c r="S9053" s="272"/>
    </row>
    <row r="9054" spans="1:19">
      <c r="A9054" s="161" t="s">
        <v>10286</v>
      </c>
      <c r="C9054" s="161" t="s">
        <v>133</v>
      </c>
      <c r="F9054" s="163" t="s">
        <v>133</v>
      </c>
      <c r="G9054" s="266" t="s">
        <v>133</v>
      </c>
      <c r="H9054" s="163" t="s">
        <v>133</v>
      </c>
      <c r="I9054" s="163" t="s">
        <v>133</v>
      </c>
      <c r="J9054" s="163" t="s">
        <v>133</v>
      </c>
      <c r="K9054" s="164">
        <f t="shared" si="430"/>
        <v>0</v>
      </c>
      <c r="L9054" s="165">
        <f t="shared" si="431"/>
        <v>0</v>
      </c>
      <c r="M9054" s="172">
        <v>127</v>
      </c>
      <c r="N9054" s="172">
        <v>64</v>
      </c>
      <c r="O9054" s="167" t="s">
        <v>133</v>
      </c>
      <c r="P9054" s="260" t="e">
        <f t="shared" si="429"/>
        <v>#NUM!</v>
      </c>
      <c r="S9054" s="272"/>
    </row>
    <row r="9055" spans="1:19">
      <c r="A9055" s="161" t="s">
        <v>10287</v>
      </c>
      <c r="C9055" s="161" t="s">
        <v>133</v>
      </c>
      <c r="F9055" s="163" t="s">
        <v>133</v>
      </c>
      <c r="G9055" s="266" t="s">
        <v>133</v>
      </c>
      <c r="H9055" s="163" t="s">
        <v>133</v>
      </c>
      <c r="I9055" s="163" t="s">
        <v>133</v>
      </c>
      <c r="J9055" s="163" t="s">
        <v>133</v>
      </c>
      <c r="K9055" s="164">
        <f t="shared" si="430"/>
        <v>0</v>
      </c>
      <c r="L9055" s="165">
        <f t="shared" si="431"/>
        <v>0</v>
      </c>
      <c r="M9055" s="172">
        <v>127</v>
      </c>
      <c r="N9055" s="172">
        <v>64</v>
      </c>
      <c r="O9055" s="167" t="s">
        <v>133</v>
      </c>
      <c r="P9055" s="260" t="e">
        <f t="shared" si="429"/>
        <v>#NUM!</v>
      </c>
      <c r="S9055" s="272"/>
    </row>
    <row r="9056" spans="1:19">
      <c r="A9056" s="161" t="s">
        <v>10288</v>
      </c>
      <c r="C9056" s="161" t="s">
        <v>133</v>
      </c>
      <c r="F9056" s="163" t="s">
        <v>133</v>
      </c>
      <c r="G9056" s="266" t="s">
        <v>133</v>
      </c>
      <c r="H9056" s="163" t="s">
        <v>133</v>
      </c>
      <c r="I9056" s="163" t="s">
        <v>133</v>
      </c>
      <c r="J9056" s="163" t="s">
        <v>133</v>
      </c>
      <c r="K9056" s="164">
        <f t="shared" si="430"/>
        <v>0</v>
      </c>
      <c r="L9056" s="165">
        <f t="shared" si="431"/>
        <v>0</v>
      </c>
      <c r="M9056" s="172">
        <v>127</v>
      </c>
      <c r="N9056" s="172">
        <v>64</v>
      </c>
      <c r="O9056" s="167" t="s">
        <v>133</v>
      </c>
      <c r="P9056" s="260" t="e">
        <f t="shared" si="429"/>
        <v>#NUM!</v>
      </c>
      <c r="S9056" s="272"/>
    </row>
    <row r="9057" spans="1:19">
      <c r="A9057" s="161" t="s">
        <v>10289</v>
      </c>
      <c r="C9057" s="161" t="s">
        <v>133</v>
      </c>
      <c r="F9057" s="163" t="s">
        <v>133</v>
      </c>
      <c r="G9057" s="266" t="s">
        <v>133</v>
      </c>
      <c r="H9057" s="163" t="s">
        <v>133</v>
      </c>
      <c r="I9057" s="163" t="s">
        <v>133</v>
      </c>
      <c r="J9057" s="163" t="s">
        <v>133</v>
      </c>
      <c r="K9057" s="164">
        <f t="shared" si="430"/>
        <v>0</v>
      </c>
      <c r="L9057" s="165">
        <f t="shared" si="431"/>
        <v>0</v>
      </c>
      <c r="M9057" s="172">
        <v>127</v>
      </c>
      <c r="N9057" s="172">
        <v>64</v>
      </c>
      <c r="O9057" s="167" t="s">
        <v>133</v>
      </c>
      <c r="P9057" s="260" t="e">
        <f t="shared" si="429"/>
        <v>#NUM!</v>
      </c>
      <c r="S9057" s="272"/>
    </row>
    <row r="9058" spans="1:19">
      <c r="A9058" s="161" t="s">
        <v>10290</v>
      </c>
      <c r="C9058" s="161" t="s">
        <v>133</v>
      </c>
      <c r="F9058" s="163" t="s">
        <v>133</v>
      </c>
      <c r="G9058" s="266" t="s">
        <v>133</v>
      </c>
      <c r="H9058" s="163" t="s">
        <v>133</v>
      </c>
      <c r="I9058" s="163" t="s">
        <v>133</v>
      </c>
      <c r="J9058" s="163" t="s">
        <v>133</v>
      </c>
      <c r="K9058" s="164">
        <f t="shared" si="430"/>
        <v>0</v>
      </c>
      <c r="L9058" s="165">
        <f t="shared" si="431"/>
        <v>0</v>
      </c>
      <c r="M9058" s="172">
        <v>127</v>
      </c>
      <c r="N9058" s="172">
        <v>64</v>
      </c>
      <c r="O9058" s="167" t="s">
        <v>133</v>
      </c>
      <c r="P9058" s="260" t="e">
        <f t="shared" si="429"/>
        <v>#NUM!</v>
      </c>
      <c r="S9058" s="272"/>
    </row>
    <row r="9059" spans="1:19">
      <c r="A9059" s="161" t="s">
        <v>10291</v>
      </c>
      <c r="C9059" s="161" t="s">
        <v>133</v>
      </c>
      <c r="F9059" s="163" t="s">
        <v>133</v>
      </c>
      <c r="G9059" s="266" t="s">
        <v>133</v>
      </c>
      <c r="H9059" s="163" t="s">
        <v>133</v>
      </c>
      <c r="I9059" s="163" t="s">
        <v>133</v>
      </c>
      <c r="J9059" s="163" t="s">
        <v>133</v>
      </c>
      <c r="K9059" s="164">
        <f t="shared" si="430"/>
        <v>0</v>
      </c>
      <c r="L9059" s="165">
        <f t="shared" si="431"/>
        <v>0</v>
      </c>
      <c r="M9059" s="172">
        <v>127</v>
      </c>
      <c r="N9059" s="172">
        <v>64</v>
      </c>
      <c r="O9059" s="167" t="s">
        <v>133</v>
      </c>
      <c r="P9059" s="260" t="e">
        <f t="shared" si="429"/>
        <v>#NUM!</v>
      </c>
      <c r="S9059" s="272"/>
    </row>
    <row r="9060" spans="1:19">
      <c r="A9060" s="161" t="s">
        <v>10292</v>
      </c>
      <c r="C9060" s="161" t="s">
        <v>133</v>
      </c>
      <c r="F9060" s="163" t="s">
        <v>133</v>
      </c>
      <c r="G9060" s="266" t="s">
        <v>133</v>
      </c>
      <c r="H9060" s="163" t="s">
        <v>133</v>
      </c>
      <c r="I9060" s="163" t="s">
        <v>133</v>
      </c>
      <c r="J9060" s="163" t="s">
        <v>133</v>
      </c>
      <c r="K9060" s="164">
        <f t="shared" si="430"/>
        <v>0</v>
      </c>
      <c r="L9060" s="165">
        <f t="shared" si="431"/>
        <v>0</v>
      </c>
      <c r="M9060" s="172">
        <v>127</v>
      </c>
      <c r="N9060" s="172">
        <v>64</v>
      </c>
      <c r="O9060" s="167" t="s">
        <v>133</v>
      </c>
      <c r="P9060" s="260" t="e">
        <f t="shared" si="429"/>
        <v>#NUM!</v>
      </c>
      <c r="S9060" s="272"/>
    </row>
    <row r="9061" spans="1:19">
      <c r="A9061" s="161" t="s">
        <v>10293</v>
      </c>
      <c r="C9061" s="161" t="s">
        <v>133</v>
      </c>
      <c r="F9061" s="163" t="s">
        <v>133</v>
      </c>
      <c r="G9061" s="266" t="s">
        <v>133</v>
      </c>
      <c r="H9061" s="163" t="s">
        <v>133</v>
      </c>
      <c r="I9061" s="163" t="s">
        <v>133</v>
      </c>
      <c r="J9061" s="163" t="s">
        <v>133</v>
      </c>
      <c r="K9061" s="164">
        <f t="shared" si="430"/>
        <v>0</v>
      </c>
      <c r="L9061" s="165">
        <f t="shared" si="431"/>
        <v>0</v>
      </c>
      <c r="M9061" s="172">
        <v>127</v>
      </c>
      <c r="N9061" s="172">
        <v>64</v>
      </c>
      <c r="O9061" s="167" t="s">
        <v>133</v>
      </c>
      <c r="P9061" s="260" t="e">
        <f t="shared" si="429"/>
        <v>#NUM!</v>
      </c>
      <c r="S9061" s="272"/>
    </row>
    <row r="9062" spans="1:19">
      <c r="A9062" s="161" t="s">
        <v>10294</v>
      </c>
      <c r="C9062" s="161" t="s">
        <v>133</v>
      </c>
      <c r="F9062" s="163" t="s">
        <v>133</v>
      </c>
      <c r="G9062" s="266" t="s">
        <v>133</v>
      </c>
      <c r="H9062" s="163" t="s">
        <v>133</v>
      </c>
      <c r="I9062" s="163" t="s">
        <v>133</v>
      </c>
      <c r="J9062" s="163" t="s">
        <v>133</v>
      </c>
      <c r="K9062" s="164">
        <f t="shared" si="430"/>
        <v>0</v>
      </c>
      <c r="L9062" s="165">
        <f t="shared" si="431"/>
        <v>0</v>
      </c>
      <c r="M9062" s="172">
        <v>127</v>
      </c>
      <c r="N9062" s="172">
        <v>64</v>
      </c>
      <c r="O9062" s="167" t="s">
        <v>133</v>
      </c>
      <c r="P9062" s="260" t="e">
        <f t="shared" si="429"/>
        <v>#NUM!</v>
      </c>
      <c r="S9062" s="272"/>
    </row>
    <row r="9063" spans="1:19">
      <c r="A9063" s="161" t="s">
        <v>10295</v>
      </c>
      <c r="C9063" s="161" t="s">
        <v>133</v>
      </c>
      <c r="F9063" s="163" t="s">
        <v>133</v>
      </c>
      <c r="G9063" s="266" t="s">
        <v>133</v>
      </c>
      <c r="H9063" s="163" t="s">
        <v>133</v>
      </c>
      <c r="I9063" s="163" t="s">
        <v>133</v>
      </c>
      <c r="J9063" s="163" t="s">
        <v>133</v>
      </c>
      <c r="K9063" s="164">
        <f t="shared" si="430"/>
        <v>0</v>
      </c>
      <c r="L9063" s="165">
        <f t="shared" si="431"/>
        <v>0</v>
      </c>
      <c r="M9063" s="172">
        <v>127</v>
      </c>
      <c r="N9063" s="172">
        <v>64</v>
      </c>
      <c r="O9063" s="167" t="s">
        <v>133</v>
      </c>
      <c r="P9063" s="260" t="e">
        <f t="shared" si="429"/>
        <v>#NUM!</v>
      </c>
      <c r="S9063" s="272"/>
    </row>
    <row r="9064" spans="1:19">
      <c r="A9064" s="161" t="s">
        <v>10296</v>
      </c>
      <c r="C9064" s="161" t="s">
        <v>133</v>
      </c>
      <c r="F9064" s="163" t="s">
        <v>133</v>
      </c>
      <c r="G9064" s="266" t="s">
        <v>133</v>
      </c>
      <c r="H9064" s="163" t="s">
        <v>133</v>
      </c>
      <c r="I9064" s="163" t="s">
        <v>133</v>
      </c>
      <c r="J9064" s="163" t="s">
        <v>133</v>
      </c>
      <c r="K9064" s="164">
        <f t="shared" si="430"/>
        <v>0</v>
      </c>
      <c r="L9064" s="165">
        <f t="shared" si="431"/>
        <v>0</v>
      </c>
      <c r="M9064" s="172">
        <v>127</v>
      </c>
      <c r="N9064" s="172">
        <v>64</v>
      </c>
      <c r="O9064" s="167" t="s">
        <v>133</v>
      </c>
      <c r="P9064" s="260" t="e">
        <f t="shared" si="429"/>
        <v>#NUM!</v>
      </c>
      <c r="S9064" s="272"/>
    </row>
    <row r="9065" spans="1:19">
      <c r="A9065" s="161" t="s">
        <v>10297</v>
      </c>
      <c r="C9065" s="161" t="s">
        <v>133</v>
      </c>
      <c r="F9065" s="163" t="s">
        <v>133</v>
      </c>
      <c r="G9065" s="266" t="s">
        <v>133</v>
      </c>
      <c r="H9065" s="163" t="s">
        <v>133</v>
      </c>
      <c r="I9065" s="163" t="s">
        <v>133</v>
      </c>
      <c r="J9065" s="163" t="s">
        <v>133</v>
      </c>
      <c r="K9065" s="164">
        <f t="shared" si="430"/>
        <v>0</v>
      </c>
      <c r="L9065" s="165">
        <f t="shared" si="431"/>
        <v>0</v>
      </c>
      <c r="M9065" s="172">
        <v>127</v>
      </c>
      <c r="N9065" s="172">
        <v>64</v>
      </c>
      <c r="O9065" s="167" t="s">
        <v>133</v>
      </c>
      <c r="P9065" s="260" t="e">
        <f t="shared" si="429"/>
        <v>#NUM!</v>
      </c>
      <c r="S9065" s="272"/>
    </row>
    <row r="9066" spans="1:19">
      <c r="A9066" s="161" t="s">
        <v>10298</v>
      </c>
      <c r="C9066" s="161" t="s">
        <v>133</v>
      </c>
      <c r="F9066" s="163" t="s">
        <v>133</v>
      </c>
      <c r="G9066" s="266" t="s">
        <v>133</v>
      </c>
      <c r="H9066" s="163" t="s">
        <v>133</v>
      </c>
      <c r="I9066" s="163" t="s">
        <v>133</v>
      </c>
      <c r="J9066" s="163" t="s">
        <v>133</v>
      </c>
      <c r="K9066" s="164">
        <f t="shared" si="430"/>
        <v>0</v>
      </c>
      <c r="L9066" s="165">
        <f t="shared" si="431"/>
        <v>0</v>
      </c>
      <c r="M9066" s="172">
        <v>127</v>
      </c>
      <c r="N9066" s="172">
        <v>64</v>
      </c>
      <c r="O9066" s="167" t="s">
        <v>133</v>
      </c>
      <c r="P9066" s="260" t="e">
        <f t="shared" si="429"/>
        <v>#NUM!</v>
      </c>
      <c r="S9066" s="272"/>
    </row>
    <row r="9067" spans="1:19">
      <c r="A9067" s="161" t="s">
        <v>10299</v>
      </c>
      <c r="C9067" s="161" t="s">
        <v>133</v>
      </c>
      <c r="F9067" s="163" t="s">
        <v>133</v>
      </c>
      <c r="G9067" s="266" t="s">
        <v>133</v>
      </c>
      <c r="H9067" s="163" t="s">
        <v>133</v>
      </c>
      <c r="I9067" s="163" t="s">
        <v>133</v>
      </c>
      <c r="J9067" s="163" t="s">
        <v>133</v>
      </c>
      <c r="K9067" s="164">
        <f t="shared" si="430"/>
        <v>0</v>
      </c>
      <c r="L9067" s="165">
        <f t="shared" si="431"/>
        <v>0</v>
      </c>
      <c r="M9067" s="172">
        <v>127</v>
      </c>
      <c r="N9067" s="172">
        <v>64</v>
      </c>
      <c r="O9067" s="167" t="s">
        <v>133</v>
      </c>
      <c r="P9067" s="260" t="e">
        <f t="shared" si="429"/>
        <v>#NUM!</v>
      </c>
      <c r="S9067" s="272"/>
    </row>
    <row r="9068" spans="1:19">
      <c r="A9068" s="161" t="s">
        <v>10300</v>
      </c>
      <c r="C9068" s="161" t="s">
        <v>133</v>
      </c>
      <c r="F9068" s="163" t="s">
        <v>133</v>
      </c>
      <c r="G9068" s="266" t="s">
        <v>133</v>
      </c>
      <c r="H9068" s="163" t="s">
        <v>133</v>
      </c>
      <c r="I9068" s="163" t="s">
        <v>133</v>
      </c>
      <c r="J9068" s="163" t="s">
        <v>133</v>
      </c>
      <c r="K9068" s="164">
        <f t="shared" si="430"/>
        <v>0</v>
      </c>
      <c r="L9068" s="165">
        <f t="shared" si="431"/>
        <v>0</v>
      </c>
      <c r="M9068" s="172">
        <v>127</v>
      </c>
      <c r="N9068" s="172">
        <v>64</v>
      </c>
      <c r="O9068" s="167" t="s">
        <v>133</v>
      </c>
      <c r="P9068" s="260" t="e">
        <f t="shared" si="429"/>
        <v>#NUM!</v>
      </c>
      <c r="S9068" s="272"/>
    </row>
    <row r="9069" spans="1:19">
      <c r="A9069" s="161" t="s">
        <v>10301</v>
      </c>
      <c r="C9069" s="161" t="s">
        <v>133</v>
      </c>
      <c r="F9069" s="163" t="s">
        <v>133</v>
      </c>
      <c r="G9069" s="266" t="s">
        <v>133</v>
      </c>
      <c r="H9069" s="163" t="s">
        <v>133</v>
      </c>
      <c r="I9069" s="163" t="s">
        <v>133</v>
      </c>
      <c r="J9069" s="163" t="s">
        <v>133</v>
      </c>
      <c r="K9069" s="164">
        <f t="shared" si="430"/>
        <v>0</v>
      </c>
      <c r="L9069" s="165">
        <f t="shared" si="431"/>
        <v>0</v>
      </c>
      <c r="M9069" s="172">
        <v>127</v>
      </c>
      <c r="N9069" s="172">
        <v>64</v>
      </c>
      <c r="O9069" s="167" t="s">
        <v>133</v>
      </c>
      <c r="P9069" s="260" t="e">
        <f t="shared" si="429"/>
        <v>#NUM!</v>
      </c>
      <c r="S9069" s="272"/>
    </row>
    <row r="9070" spans="1:19">
      <c r="A9070" s="161" t="s">
        <v>10302</v>
      </c>
      <c r="C9070" s="161" t="s">
        <v>133</v>
      </c>
      <c r="F9070" s="163" t="s">
        <v>133</v>
      </c>
      <c r="G9070" s="266" t="s">
        <v>133</v>
      </c>
      <c r="H9070" s="163" t="s">
        <v>133</v>
      </c>
      <c r="I9070" s="163" t="s">
        <v>133</v>
      </c>
      <c r="J9070" s="163" t="s">
        <v>133</v>
      </c>
      <c r="K9070" s="164">
        <f t="shared" si="430"/>
        <v>0</v>
      </c>
      <c r="L9070" s="165">
        <f t="shared" si="431"/>
        <v>0</v>
      </c>
      <c r="M9070" s="172">
        <v>127</v>
      </c>
      <c r="N9070" s="172">
        <v>64</v>
      </c>
      <c r="O9070" s="167" t="s">
        <v>133</v>
      </c>
      <c r="P9070" s="260" t="e">
        <f t="shared" si="429"/>
        <v>#NUM!</v>
      </c>
      <c r="S9070" s="272"/>
    </row>
    <row r="9071" spans="1:19">
      <c r="A9071" s="161" t="s">
        <v>10303</v>
      </c>
      <c r="C9071" s="161" t="s">
        <v>133</v>
      </c>
      <c r="F9071" s="163" t="s">
        <v>133</v>
      </c>
      <c r="G9071" s="266" t="s">
        <v>133</v>
      </c>
      <c r="H9071" s="163" t="s">
        <v>133</v>
      </c>
      <c r="I9071" s="163" t="s">
        <v>133</v>
      </c>
      <c r="J9071" s="163" t="s">
        <v>133</v>
      </c>
      <c r="K9071" s="164">
        <f t="shared" si="430"/>
        <v>0</v>
      </c>
      <c r="L9071" s="165">
        <f t="shared" si="431"/>
        <v>0</v>
      </c>
      <c r="M9071" s="172">
        <v>127</v>
      </c>
      <c r="N9071" s="172">
        <v>64</v>
      </c>
      <c r="O9071" s="167" t="s">
        <v>133</v>
      </c>
      <c r="P9071" s="260" t="e">
        <f t="shared" si="429"/>
        <v>#NUM!</v>
      </c>
      <c r="S9071" s="272"/>
    </row>
    <row r="9072" spans="1:19">
      <c r="A9072" s="161" t="s">
        <v>10304</v>
      </c>
      <c r="C9072" s="161" t="s">
        <v>133</v>
      </c>
      <c r="F9072" s="163" t="s">
        <v>133</v>
      </c>
      <c r="G9072" s="266" t="s">
        <v>133</v>
      </c>
      <c r="H9072" s="163" t="s">
        <v>133</v>
      </c>
      <c r="I9072" s="163" t="s">
        <v>133</v>
      </c>
      <c r="J9072" s="163" t="s">
        <v>133</v>
      </c>
      <c r="K9072" s="164">
        <f t="shared" si="430"/>
        <v>0</v>
      </c>
      <c r="L9072" s="165">
        <f t="shared" si="431"/>
        <v>0</v>
      </c>
      <c r="M9072" s="172">
        <v>127</v>
      </c>
      <c r="N9072" s="172">
        <v>64</v>
      </c>
      <c r="O9072" s="167" t="s">
        <v>133</v>
      </c>
      <c r="P9072" s="260" t="e">
        <f t="shared" si="429"/>
        <v>#NUM!</v>
      </c>
      <c r="S9072" s="272"/>
    </row>
    <row r="9073" spans="1:19">
      <c r="A9073" s="161" t="s">
        <v>10305</v>
      </c>
      <c r="C9073" s="161" t="s">
        <v>133</v>
      </c>
      <c r="F9073" s="163" t="s">
        <v>133</v>
      </c>
      <c r="G9073" s="266" t="s">
        <v>133</v>
      </c>
      <c r="H9073" s="163" t="s">
        <v>133</v>
      </c>
      <c r="I9073" s="163" t="s">
        <v>133</v>
      </c>
      <c r="J9073" s="163" t="s">
        <v>133</v>
      </c>
      <c r="K9073" s="164">
        <f t="shared" si="430"/>
        <v>0</v>
      </c>
      <c r="L9073" s="165">
        <f t="shared" si="431"/>
        <v>0</v>
      </c>
      <c r="M9073" s="172">
        <v>127</v>
      </c>
      <c r="N9073" s="172">
        <v>64</v>
      </c>
      <c r="O9073" s="167" t="s">
        <v>133</v>
      </c>
      <c r="P9073" s="260" t="e">
        <f t="shared" si="429"/>
        <v>#NUM!</v>
      </c>
      <c r="S9073" s="272"/>
    </row>
    <row r="9074" spans="1:19">
      <c r="A9074" s="161" t="s">
        <v>10306</v>
      </c>
      <c r="C9074" s="161" t="s">
        <v>133</v>
      </c>
      <c r="F9074" s="163" t="s">
        <v>133</v>
      </c>
      <c r="G9074" s="266" t="s">
        <v>133</v>
      </c>
      <c r="H9074" s="163" t="s">
        <v>133</v>
      </c>
      <c r="I9074" s="163" t="s">
        <v>133</v>
      </c>
      <c r="J9074" s="163" t="s">
        <v>133</v>
      </c>
      <c r="K9074" s="164">
        <f t="shared" si="430"/>
        <v>0</v>
      </c>
      <c r="L9074" s="165">
        <f t="shared" si="431"/>
        <v>0</v>
      </c>
      <c r="M9074" s="172">
        <v>127</v>
      </c>
      <c r="N9074" s="172">
        <v>64</v>
      </c>
      <c r="O9074" s="167" t="s">
        <v>133</v>
      </c>
      <c r="P9074" s="260" t="e">
        <f t="shared" si="429"/>
        <v>#NUM!</v>
      </c>
      <c r="S9074" s="272"/>
    </row>
    <row r="9075" spans="1:19">
      <c r="A9075" s="161" t="s">
        <v>10307</v>
      </c>
      <c r="C9075" s="161" t="s">
        <v>133</v>
      </c>
      <c r="F9075" s="163" t="s">
        <v>133</v>
      </c>
      <c r="G9075" s="266" t="s">
        <v>133</v>
      </c>
      <c r="H9075" s="163" t="s">
        <v>133</v>
      </c>
      <c r="I9075" s="163" t="s">
        <v>133</v>
      </c>
      <c r="J9075" s="163" t="s">
        <v>133</v>
      </c>
      <c r="K9075" s="164">
        <f t="shared" si="430"/>
        <v>0</v>
      </c>
      <c r="L9075" s="165">
        <f t="shared" si="431"/>
        <v>0</v>
      </c>
      <c r="M9075" s="172">
        <v>127</v>
      </c>
      <c r="N9075" s="172">
        <v>64</v>
      </c>
      <c r="O9075" s="167" t="s">
        <v>133</v>
      </c>
      <c r="P9075" s="260" t="e">
        <f t="shared" si="429"/>
        <v>#NUM!</v>
      </c>
      <c r="S9075" s="272"/>
    </row>
    <row r="9076" spans="1:19">
      <c r="A9076" s="161" t="s">
        <v>10308</v>
      </c>
      <c r="C9076" s="161" t="s">
        <v>133</v>
      </c>
      <c r="F9076" s="163" t="s">
        <v>133</v>
      </c>
      <c r="G9076" s="266" t="s">
        <v>133</v>
      </c>
      <c r="H9076" s="163" t="s">
        <v>133</v>
      </c>
      <c r="I9076" s="163" t="s">
        <v>133</v>
      </c>
      <c r="J9076" s="163" t="s">
        <v>133</v>
      </c>
      <c r="K9076" s="164">
        <f t="shared" si="430"/>
        <v>0</v>
      </c>
      <c r="L9076" s="165">
        <f t="shared" si="431"/>
        <v>0</v>
      </c>
      <c r="M9076" s="172">
        <v>127</v>
      </c>
      <c r="N9076" s="172">
        <v>64</v>
      </c>
      <c r="O9076" s="167" t="s">
        <v>133</v>
      </c>
      <c r="P9076" s="260" t="e">
        <f t="shared" si="429"/>
        <v>#NUM!</v>
      </c>
      <c r="S9076" s="272"/>
    </row>
    <row r="9077" spans="1:19">
      <c r="A9077" s="161" t="s">
        <v>10309</v>
      </c>
      <c r="C9077" s="161" t="s">
        <v>133</v>
      </c>
      <c r="F9077" s="163" t="s">
        <v>133</v>
      </c>
      <c r="G9077" s="266" t="s">
        <v>133</v>
      </c>
      <c r="H9077" s="163" t="s">
        <v>133</v>
      </c>
      <c r="I9077" s="163" t="s">
        <v>133</v>
      </c>
      <c r="J9077" s="163" t="s">
        <v>133</v>
      </c>
      <c r="K9077" s="164">
        <f t="shared" si="430"/>
        <v>0</v>
      </c>
      <c r="L9077" s="165">
        <f t="shared" si="431"/>
        <v>0</v>
      </c>
      <c r="M9077" s="172">
        <v>127</v>
      </c>
      <c r="N9077" s="172">
        <v>64</v>
      </c>
      <c r="O9077" s="167" t="s">
        <v>133</v>
      </c>
      <c r="P9077" s="260" t="e">
        <f t="shared" si="429"/>
        <v>#NUM!</v>
      </c>
      <c r="S9077" s="272"/>
    </row>
    <row r="9078" spans="1:19">
      <c r="A9078" s="161" t="s">
        <v>10310</v>
      </c>
      <c r="C9078" s="161" t="s">
        <v>133</v>
      </c>
      <c r="F9078" s="163" t="s">
        <v>133</v>
      </c>
      <c r="G9078" s="266" t="s">
        <v>133</v>
      </c>
      <c r="H9078" s="163" t="s">
        <v>133</v>
      </c>
      <c r="I9078" s="163" t="s">
        <v>133</v>
      </c>
      <c r="J9078" s="163" t="s">
        <v>133</v>
      </c>
      <c r="K9078" s="164">
        <f t="shared" si="430"/>
        <v>0</v>
      </c>
      <c r="L9078" s="165">
        <f t="shared" si="431"/>
        <v>0</v>
      </c>
      <c r="M9078" s="172">
        <v>127</v>
      </c>
      <c r="N9078" s="172">
        <v>64</v>
      </c>
      <c r="O9078" s="167" t="s">
        <v>133</v>
      </c>
      <c r="P9078" s="260" t="e">
        <f t="shared" si="429"/>
        <v>#NUM!</v>
      </c>
      <c r="S9078" s="272"/>
    </row>
    <row r="9079" spans="1:19">
      <c r="A9079" s="161" t="s">
        <v>10311</v>
      </c>
      <c r="C9079" s="161" t="s">
        <v>133</v>
      </c>
      <c r="F9079" s="163" t="s">
        <v>133</v>
      </c>
      <c r="G9079" s="266" t="s">
        <v>133</v>
      </c>
      <c r="H9079" s="163" t="s">
        <v>133</v>
      </c>
      <c r="I9079" s="163" t="s">
        <v>133</v>
      </c>
      <c r="J9079" s="163" t="s">
        <v>133</v>
      </c>
      <c r="K9079" s="164">
        <f t="shared" si="430"/>
        <v>0</v>
      </c>
      <c r="L9079" s="165">
        <f t="shared" si="431"/>
        <v>0</v>
      </c>
      <c r="M9079" s="172">
        <v>127</v>
      </c>
      <c r="N9079" s="172">
        <v>64</v>
      </c>
      <c r="O9079" s="167" t="s">
        <v>133</v>
      </c>
      <c r="P9079" s="260" t="e">
        <f t="shared" si="429"/>
        <v>#NUM!</v>
      </c>
      <c r="S9079" s="272"/>
    </row>
    <row r="9080" spans="1:19">
      <c r="A9080" s="161" t="s">
        <v>10312</v>
      </c>
      <c r="C9080" s="161" t="s">
        <v>133</v>
      </c>
      <c r="F9080" s="163" t="s">
        <v>133</v>
      </c>
      <c r="G9080" s="266" t="s">
        <v>133</v>
      </c>
      <c r="H9080" s="163" t="s">
        <v>133</v>
      </c>
      <c r="I9080" s="163" t="s">
        <v>133</v>
      </c>
      <c r="J9080" s="163" t="s">
        <v>133</v>
      </c>
      <c r="K9080" s="164">
        <f t="shared" si="430"/>
        <v>0</v>
      </c>
      <c r="L9080" s="165">
        <f t="shared" si="431"/>
        <v>0</v>
      </c>
      <c r="M9080" s="172">
        <v>127</v>
      </c>
      <c r="N9080" s="172">
        <v>64</v>
      </c>
      <c r="O9080" s="167" t="s">
        <v>133</v>
      </c>
      <c r="P9080" s="260" t="e">
        <f t="shared" si="429"/>
        <v>#NUM!</v>
      </c>
      <c r="S9080" s="272"/>
    </row>
    <row r="9081" spans="1:19">
      <c r="A9081" s="161" t="s">
        <v>10313</v>
      </c>
      <c r="C9081" s="161" t="s">
        <v>133</v>
      </c>
      <c r="F9081" s="163" t="s">
        <v>133</v>
      </c>
      <c r="G9081" s="266" t="s">
        <v>133</v>
      </c>
      <c r="H9081" s="163" t="s">
        <v>133</v>
      </c>
      <c r="I9081" s="163" t="s">
        <v>133</v>
      </c>
      <c r="J9081" s="163" t="s">
        <v>133</v>
      </c>
      <c r="K9081" s="164">
        <f t="shared" si="430"/>
        <v>0</v>
      </c>
      <c r="L9081" s="165">
        <f t="shared" si="431"/>
        <v>0</v>
      </c>
      <c r="M9081" s="172">
        <v>127</v>
      </c>
      <c r="N9081" s="172">
        <v>64</v>
      </c>
      <c r="O9081" s="167" t="s">
        <v>133</v>
      </c>
      <c r="P9081" s="260" t="e">
        <f t="shared" si="429"/>
        <v>#NUM!</v>
      </c>
      <c r="S9081" s="272"/>
    </row>
    <row r="9082" spans="1:19">
      <c r="A9082" s="161" t="s">
        <v>10314</v>
      </c>
      <c r="C9082" s="161" t="s">
        <v>133</v>
      </c>
      <c r="F9082" s="163" t="s">
        <v>133</v>
      </c>
      <c r="G9082" s="266" t="s">
        <v>133</v>
      </c>
      <c r="H9082" s="163" t="s">
        <v>133</v>
      </c>
      <c r="I9082" s="163" t="s">
        <v>133</v>
      </c>
      <c r="J9082" s="163" t="s">
        <v>133</v>
      </c>
      <c r="K9082" s="164">
        <f t="shared" si="430"/>
        <v>0</v>
      </c>
      <c r="L9082" s="165">
        <f t="shared" si="431"/>
        <v>0</v>
      </c>
      <c r="M9082" s="172">
        <v>127</v>
      </c>
      <c r="N9082" s="172">
        <v>64</v>
      </c>
      <c r="O9082" s="167" t="s">
        <v>133</v>
      </c>
      <c r="P9082" s="260" t="e">
        <f t="shared" si="429"/>
        <v>#NUM!</v>
      </c>
      <c r="S9082" s="272"/>
    </row>
    <row r="9083" spans="1:19">
      <c r="A9083" s="161" t="s">
        <v>10315</v>
      </c>
      <c r="C9083" s="161" t="s">
        <v>133</v>
      </c>
      <c r="F9083" s="163" t="s">
        <v>133</v>
      </c>
      <c r="G9083" s="266" t="s">
        <v>133</v>
      </c>
      <c r="H9083" s="163" t="s">
        <v>133</v>
      </c>
      <c r="I9083" s="163" t="s">
        <v>133</v>
      </c>
      <c r="J9083" s="163" t="s">
        <v>133</v>
      </c>
      <c r="K9083" s="164">
        <f t="shared" si="430"/>
        <v>0</v>
      </c>
      <c r="L9083" s="165">
        <f t="shared" si="431"/>
        <v>0</v>
      </c>
      <c r="M9083" s="172">
        <v>127</v>
      </c>
      <c r="N9083" s="172">
        <v>64</v>
      </c>
      <c r="O9083" s="167" t="s">
        <v>133</v>
      </c>
      <c r="P9083" s="260" t="e">
        <f t="shared" si="429"/>
        <v>#NUM!</v>
      </c>
      <c r="S9083" s="272"/>
    </row>
    <row r="9084" spans="1:19">
      <c r="A9084" s="161" t="s">
        <v>10316</v>
      </c>
      <c r="C9084" s="161" t="s">
        <v>133</v>
      </c>
      <c r="F9084" s="163" t="s">
        <v>133</v>
      </c>
      <c r="G9084" s="266" t="s">
        <v>133</v>
      </c>
      <c r="H9084" s="163" t="s">
        <v>133</v>
      </c>
      <c r="I9084" s="163" t="s">
        <v>133</v>
      </c>
      <c r="J9084" s="163" t="s">
        <v>133</v>
      </c>
      <c r="K9084" s="164">
        <f t="shared" si="430"/>
        <v>0</v>
      </c>
      <c r="L9084" s="165">
        <f t="shared" si="431"/>
        <v>0</v>
      </c>
      <c r="M9084" s="172">
        <v>127</v>
      </c>
      <c r="N9084" s="172">
        <v>64</v>
      </c>
      <c r="O9084" s="167" t="s">
        <v>133</v>
      </c>
      <c r="P9084" s="260" t="e">
        <f t="shared" si="429"/>
        <v>#NUM!</v>
      </c>
      <c r="S9084" s="272"/>
    </row>
    <row r="9085" spans="1:19">
      <c r="A9085" s="161" t="s">
        <v>10317</v>
      </c>
      <c r="C9085" s="161" t="s">
        <v>133</v>
      </c>
      <c r="F9085" s="163" t="s">
        <v>133</v>
      </c>
      <c r="G9085" s="266" t="s">
        <v>133</v>
      </c>
      <c r="H9085" s="163" t="s">
        <v>133</v>
      </c>
      <c r="I9085" s="163" t="s">
        <v>133</v>
      </c>
      <c r="J9085" s="163" t="s">
        <v>133</v>
      </c>
      <c r="K9085" s="164">
        <f t="shared" si="430"/>
        <v>0</v>
      </c>
      <c r="L9085" s="165">
        <f t="shared" si="431"/>
        <v>0</v>
      </c>
      <c r="M9085" s="172">
        <v>127</v>
      </c>
      <c r="N9085" s="172">
        <v>64</v>
      </c>
      <c r="O9085" s="167" t="s">
        <v>133</v>
      </c>
      <c r="P9085" s="260" t="e">
        <f t="shared" si="429"/>
        <v>#NUM!</v>
      </c>
      <c r="S9085" s="272"/>
    </row>
    <row r="9086" spans="1:19">
      <c r="A9086" s="161" t="s">
        <v>10318</v>
      </c>
      <c r="C9086" s="161" t="s">
        <v>133</v>
      </c>
      <c r="F9086" s="163" t="s">
        <v>133</v>
      </c>
      <c r="G9086" s="266" t="s">
        <v>133</v>
      </c>
      <c r="H9086" s="163" t="s">
        <v>133</v>
      </c>
      <c r="I9086" s="163" t="s">
        <v>133</v>
      </c>
      <c r="J9086" s="163" t="s">
        <v>133</v>
      </c>
      <c r="K9086" s="164">
        <f t="shared" si="430"/>
        <v>0</v>
      </c>
      <c r="L9086" s="165">
        <f t="shared" si="431"/>
        <v>0</v>
      </c>
      <c r="M9086" s="172">
        <v>127</v>
      </c>
      <c r="N9086" s="172">
        <v>64</v>
      </c>
      <c r="O9086" s="167" t="s">
        <v>133</v>
      </c>
      <c r="P9086" s="260" t="e">
        <f t="shared" si="429"/>
        <v>#NUM!</v>
      </c>
      <c r="S9086" s="272"/>
    </row>
    <row r="9087" spans="1:19">
      <c r="A9087" s="161" t="s">
        <v>10319</v>
      </c>
      <c r="C9087" s="161" t="s">
        <v>133</v>
      </c>
      <c r="F9087" s="163" t="s">
        <v>133</v>
      </c>
      <c r="G9087" s="266" t="s">
        <v>133</v>
      </c>
      <c r="H9087" s="163" t="s">
        <v>133</v>
      </c>
      <c r="I9087" s="163" t="s">
        <v>133</v>
      </c>
      <c r="J9087" s="163" t="s">
        <v>133</v>
      </c>
      <c r="K9087" s="164">
        <f t="shared" si="430"/>
        <v>0</v>
      </c>
      <c r="L9087" s="165">
        <f t="shared" si="431"/>
        <v>0</v>
      </c>
      <c r="M9087" s="172">
        <v>127</v>
      </c>
      <c r="N9087" s="172">
        <v>64</v>
      </c>
      <c r="O9087" s="167" t="s">
        <v>133</v>
      </c>
      <c r="P9087" s="260" t="e">
        <f t="shared" si="429"/>
        <v>#NUM!</v>
      </c>
      <c r="S9087" s="272"/>
    </row>
    <row r="9088" spans="1:19">
      <c r="A9088" s="161" t="s">
        <v>10320</v>
      </c>
      <c r="C9088" s="161" t="s">
        <v>133</v>
      </c>
      <c r="F9088" s="163" t="s">
        <v>133</v>
      </c>
      <c r="G9088" s="266" t="s">
        <v>133</v>
      </c>
      <c r="H9088" s="163" t="s">
        <v>133</v>
      </c>
      <c r="I9088" s="163" t="s">
        <v>133</v>
      </c>
      <c r="J9088" s="163" t="s">
        <v>133</v>
      </c>
      <c r="K9088" s="164">
        <f t="shared" si="430"/>
        <v>0</v>
      </c>
      <c r="L9088" s="165">
        <f t="shared" si="431"/>
        <v>0</v>
      </c>
      <c r="M9088" s="172">
        <v>127</v>
      </c>
      <c r="N9088" s="172">
        <v>64</v>
      </c>
      <c r="O9088" s="167" t="s">
        <v>133</v>
      </c>
      <c r="P9088" s="260" t="e">
        <f t="shared" si="429"/>
        <v>#NUM!</v>
      </c>
      <c r="S9088" s="272"/>
    </row>
    <row r="9089" spans="1:19">
      <c r="A9089" s="161" t="s">
        <v>10321</v>
      </c>
      <c r="C9089" s="161" t="s">
        <v>133</v>
      </c>
      <c r="F9089" s="163" t="s">
        <v>133</v>
      </c>
      <c r="G9089" s="266" t="s">
        <v>133</v>
      </c>
      <c r="H9089" s="163" t="s">
        <v>133</v>
      </c>
      <c r="I9089" s="163" t="s">
        <v>133</v>
      </c>
      <c r="J9089" s="163" t="s">
        <v>133</v>
      </c>
      <c r="K9089" s="164">
        <f t="shared" si="430"/>
        <v>0</v>
      </c>
      <c r="L9089" s="165">
        <f t="shared" si="431"/>
        <v>0</v>
      </c>
      <c r="M9089" s="172">
        <v>127</v>
      </c>
      <c r="N9089" s="172">
        <v>64</v>
      </c>
      <c r="O9089" s="167" t="s">
        <v>133</v>
      </c>
      <c r="P9089" s="260" t="e">
        <f t="shared" si="429"/>
        <v>#NUM!</v>
      </c>
      <c r="S9089" s="272"/>
    </row>
    <row r="9090" spans="1:19">
      <c r="A9090" s="161" t="s">
        <v>10322</v>
      </c>
      <c r="C9090" s="161" t="s">
        <v>133</v>
      </c>
      <c r="F9090" s="163" t="s">
        <v>133</v>
      </c>
      <c r="G9090" s="266" t="s">
        <v>133</v>
      </c>
      <c r="H9090" s="163" t="s">
        <v>133</v>
      </c>
      <c r="I9090" s="163" t="s">
        <v>133</v>
      </c>
      <c r="J9090" s="163" t="s">
        <v>133</v>
      </c>
      <c r="K9090" s="164">
        <f t="shared" si="430"/>
        <v>0</v>
      </c>
      <c r="L9090" s="165">
        <f t="shared" si="431"/>
        <v>0</v>
      </c>
      <c r="M9090" s="172">
        <v>127</v>
      </c>
      <c r="N9090" s="172">
        <v>64</v>
      </c>
      <c r="O9090" s="167" t="s">
        <v>133</v>
      </c>
      <c r="P9090" s="260" t="e">
        <f t="shared" si="429"/>
        <v>#NUM!</v>
      </c>
      <c r="S9090" s="272"/>
    </row>
    <row r="9091" spans="1:19">
      <c r="A9091" s="161" t="s">
        <v>10323</v>
      </c>
      <c r="C9091" s="161" t="s">
        <v>133</v>
      </c>
      <c r="F9091" s="163" t="s">
        <v>133</v>
      </c>
      <c r="G9091" s="266" t="s">
        <v>133</v>
      </c>
      <c r="H9091" s="163" t="s">
        <v>133</v>
      </c>
      <c r="I9091" s="163" t="s">
        <v>133</v>
      </c>
      <c r="J9091" s="163" t="s">
        <v>133</v>
      </c>
      <c r="K9091" s="164">
        <f t="shared" si="430"/>
        <v>0</v>
      </c>
      <c r="L9091" s="165">
        <f t="shared" si="431"/>
        <v>0</v>
      </c>
      <c r="M9091" s="172">
        <v>127</v>
      </c>
      <c r="N9091" s="172">
        <v>64</v>
      </c>
      <c r="O9091" s="167" t="s">
        <v>133</v>
      </c>
      <c r="P9091" s="260" t="e">
        <f t="shared" si="429"/>
        <v>#NUM!</v>
      </c>
      <c r="S9091" s="272"/>
    </row>
    <row r="9092" spans="1:19">
      <c r="A9092" s="161" t="s">
        <v>10324</v>
      </c>
      <c r="C9092" s="161" t="s">
        <v>133</v>
      </c>
      <c r="F9092" s="163" t="s">
        <v>133</v>
      </c>
      <c r="G9092" s="266" t="s">
        <v>133</v>
      </c>
      <c r="H9092" s="163" t="s">
        <v>133</v>
      </c>
      <c r="I9092" s="163" t="s">
        <v>133</v>
      </c>
      <c r="J9092" s="163" t="s">
        <v>133</v>
      </c>
      <c r="K9092" s="164">
        <f t="shared" si="430"/>
        <v>0</v>
      </c>
      <c r="L9092" s="165">
        <f t="shared" si="431"/>
        <v>0</v>
      </c>
      <c r="M9092" s="172">
        <v>127</v>
      </c>
      <c r="N9092" s="172">
        <v>64</v>
      </c>
      <c r="O9092" s="167" t="s">
        <v>133</v>
      </c>
      <c r="P9092" s="260" t="e">
        <f t="shared" si="429"/>
        <v>#NUM!</v>
      </c>
      <c r="S9092" s="272"/>
    </row>
    <row r="9093" spans="1:19">
      <c r="A9093" s="161" t="s">
        <v>10325</v>
      </c>
      <c r="C9093" s="161" t="s">
        <v>133</v>
      </c>
      <c r="F9093" s="163" t="s">
        <v>133</v>
      </c>
      <c r="G9093" s="266" t="s">
        <v>133</v>
      </c>
      <c r="H9093" s="163" t="s">
        <v>133</v>
      </c>
      <c r="I9093" s="163" t="s">
        <v>133</v>
      </c>
      <c r="J9093" s="163" t="s">
        <v>133</v>
      </c>
      <c r="K9093" s="164">
        <f t="shared" si="430"/>
        <v>0</v>
      </c>
      <c r="L9093" s="165">
        <f t="shared" si="431"/>
        <v>0</v>
      </c>
      <c r="M9093" s="172">
        <v>127</v>
      </c>
      <c r="N9093" s="172">
        <v>64</v>
      </c>
      <c r="O9093" s="167" t="s">
        <v>133</v>
      </c>
      <c r="P9093" s="260" t="e">
        <f t="shared" si="429"/>
        <v>#NUM!</v>
      </c>
      <c r="S9093" s="272"/>
    </row>
    <row r="9094" spans="1:19">
      <c r="A9094" s="161" t="s">
        <v>10326</v>
      </c>
      <c r="C9094" s="161" t="s">
        <v>133</v>
      </c>
      <c r="F9094" s="163" t="s">
        <v>133</v>
      </c>
      <c r="G9094" s="266" t="s">
        <v>133</v>
      </c>
      <c r="H9094" s="163" t="s">
        <v>133</v>
      </c>
      <c r="I9094" s="163" t="s">
        <v>133</v>
      </c>
      <c r="J9094" s="163" t="s">
        <v>133</v>
      </c>
      <c r="K9094" s="164">
        <f t="shared" si="430"/>
        <v>0</v>
      </c>
      <c r="L9094" s="165">
        <f t="shared" si="431"/>
        <v>0</v>
      </c>
      <c r="M9094" s="172">
        <v>127</v>
      </c>
      <c r="N9094" s="172">
        <v>64</v>
      </c>
      <c r="O9094" s="167" t="s">
        <v>133</v>
      </c>
      <c r="P9094" s="260" t="e">
        <f t="shared" si="429"/>
        <v>#NUM!</v>
      </c>
      <c r="S9094" s="272"/>
    </row>
    <row r="9095" spans="1:19">
      <c r="A9095" s="161" t="s">
        <v>10327</v>
      </c>
      <c r="C9095" s="161" t="s">
        <v>133</v>
      </c>
      <c r="F9095" s="163" t="s">
        <v>133</v>
      </c>
      <c r="G9095" s="266" t="s">
        <v>133</v>
      </c>
      <c r="H9095" s="163" t="s">
        <v>133</v>
      </c>
      <c r="I9095" s="163" t="s">
        <v>133</v>
      </c>
      <c r="J9095" s="163" t="s">
        <v>133</v>
      </c>
      <c r="K9095" s="164">
        <f t="shared" si="430"/>
        <v>0</v>
      </c>
      <c r="L9095" s="165">
        <f t="shared" si="431"/>
        <v>0</v>
      </c>
      <c r="M9095" s="172">
        <v>127</v>
      </c>
      <c r="N9095" s="172">
        <v>64</v>
      </c>
      <c r="O9095" s="167" t="s">
        <v>133</v>
      </c>
      <c r="P9095" s="260" t="e">
        <f t="shared" si="429"/>
        <v>#NUM!</v>
      </c>
      <c r="S9095" s="272"/>
    </row>
    <row r="9096" spans="1:19">
      <c r="A9096" s="161" t="s">
        <v>10328</v>
      </c>
      <c r="C9096" s="161" t="s">
        <v>133</v>
      </c>
      <c r="F9096" s="163" t="s">
        <v>133</v>
      </c>
      <c r="G9096" s="266" t="s">
        <v>133</v>
      </c>
      <c r="H9096" s="163" t="s">
        <v>133</v>
      </c>
      <c r="I9096" s="163" t="s">
        <v>133</v>
      </c>
      <c r="J9096" s="163" t="s">
        <v>133</v>
      </c>
      <c r="K9096" s="164">
        <f t="shared" si="430"/>
        <v>0</v>
      </c>
      <c r="L9096" s="165">
        <f t="shared" si="431"/>
        <v>0</v>
      </c>
      <c r="M9096" s="172">
        <v>127</v>
      </c>
      <c r="N9096" s="172">
        <v>64</v>
      </c>
      <c r="O9096" s="167" t="s">
        <v>133</v>
      </c>
      <c r="P9096" s="260" t="e">
        <f t="shared" si="429"/>
        <v>#NUM!</v>
      </c>
      <c r="S9096" s="272"/>
    </row>
    <row r="9097" spans="1:19">
      <c r="A9097" s="161" t="s">
        <v>10329</v>
      </c>
      <c r="C9097" s="161" t="s">
        <v>133</v>
      </c>
      <c r="F9097" s="163" t="s">
        <v>133</v>
      </c>
      <c r="G9097" s="266" t="s">
        <v>133</v>
      </c>
      <c r="H9097" s="163" t="s">
        <v>133</v>
      </c>
      <c r="I9097" s="163" t="s">
        <v>133</v>
      </c>
      <c r="J9097" s="163" t="s">
        <v>133</v>
      </c>
      <c r="K9097" s="164">
        <f t="shared" si="430"/>
        <v>0</v>
      </c>
      <c r="L9097" s="165">
        <f t="shared" si="431"/>
        <v>0</v>
      </c>
      <c r="M9097" s="172">
        <v>127</v>
      </c>
      <c r="N9097" s="172">
        <v>64</v>
      </c>
      <c r="O9097" s="167" t="s">
        <v>133</v>
      </c>
      <c r="P9097" s="260" t="e">
        <f t="shared" si="429"/>
        <v>#NUM!</v>
      </c>
      <c r="S9097" s="272"/>
    </row>
    <row r="9098" spans="1:19">
      <c r="A9098" s="161" t="s">
        <v>10330</v>
      </c>
      <c r="C9098" s="161" t="s">
        <v>133</v>
      </c>
      <c r="F9098" s="163" t="s">
        <v>133</v>
      </c>
      <c r="G9098" s="266" t="s">
        <v>133</v>
      </c>
      <c r="H9098" s="163" t="s">
        <v>133</v>
      </c>
      <c r="I9098" s="163" t="s">
        <v>133</v>
      </c>
      <c r="J9098" s="163" t="s">
        <v>133</v>
      </c>
      <c r="K9098" s="164">
        <f t="shared" si="430"/>
        <v>0</v>
      </c>
      <c r="L9098" s="165">
        <f t="shared" si="431"/>
        <v>0</v>
      </c>
      <c r="M9098" s="172">
        <v>127</v>
      </c>
      <c r="N9098" s="172">
        <v>64</v>
      </c>
      <c r="O9098" s="167" t="s">
        <v>133</v>
      </c>
      <c r="P9098" s="260" t="e">
        <f t="shared" si="429"/>
        <v>#NUM!</v>
      </c>
      <c r="S9098" s="272"/>
    </row>
    <row r="9099" spans="1:19">
      <c r="A9099" s="161" t="s">
        <v>10331</v>
      </c>
      <c r="C9099" s="161" t="s">
        <v>133</v>
      </c>
      <c r="F9099" s="163" t="s">
        <v>133</v>
      </c>
      <c r="G9099" s="266" t="s">
        <v>133</v>
      </c>
      <c r="H9099" s="163" t="s">
        <v>133</v>
      </c>
      <c r="I9099" s="163" t="s">
        <v>133</v>
      </c>
      <c r="J9099" s="163" t="s">
        <v>133</v>
      </c>
      <c r="K9099" s="164">
        <f t="shared" si="430"/>
        <v>0</v>
      </c>
      <c r="L9099" s="165">
        <f t="shared" si="431"/>
        <v>0</v>
      </c>
      <c r="M9099" s="172">
        <v>127</v>
      </c>
      <c r="N9099" s="172">
        <v>64</v>
      </c>
      <c r="O9099" s="167" t="s">
        <v>133</v>
      </c>
      <c r="P9099" s="260" t="e">
        <f t="shared" si="429"/>
        <v>#NUM!</v>
      </c>
      <c r="S9099" s="272"/>
    </row>
    <row r="9100" spans="1:19">
      <c r="A9100" s="161" t="s">
        <v>10332</v>
      </c>
      <c r="C9100" s="161" t="s">
        <v>133</v>
      </c>
      <c r="F9100" s="163" t="s">
        <v>133</v>
      </c>
      <c r="G9100" s="266" t="s">
        <v>133</v>
      </c>
      <c r="H9100" s="163" t="s">
        <v>133</v>
      </c>
      <c r="I9100" s="163" t="s">
        <v>133</v>
      </c>
      <c r="J9100" s="163" t="s">
        <v>133</v>
      </c>
      <c r="K9100" s="164">
        <f t="shared" si="430"/>
        <v>0</v>
      </c>
      <c r="L9100" s="165">
        <f t="shared" si="431"/>
        <v>0</v>
      </c>
      <c r="M9100" s="172">
        <v>127</v>
      </c>
      <c r="N9100" s="172">
        <v>64</v>
      </c>
      <c r="O9100" s="167" t="s">
        <v>133</v>
      </c>
      <c r="P9100" s="260" t="e">
        <f t="shared" si="429"/>
        <v>#NUM!</v>
      </c>
      <c r="S9100" s="272"/>
    </row>
    <row r="9101" spans="1:19">
      <c r="A9101" s="161" t="s">
        <v>10333</v>
      </c>
      <c r="C9101" s="161" t="s">
        <v>133</v>
      </c>
      <c r="F9101" s="163" t="s">
        <v>133</v>
      </c>
      <c r="G9101" s="266" t="s">
        <v>133</v>
      </c>
      <c r="H9101" s="163" t="s">
        <v>133</v>
      </c>
      <c r="I9101" s="163" t="s">
        <v>133</v>
      </c>
      <c r="J9101" s="163" t="s">
        <v>133</v>
      </c>
      <c r="K9101" s="164">
        <f t="shared" si="430"/>
        <v>0</v>
      </c>
      <c r="L9101" s="165">
        <f t="shared" si="431"/>
        <v>0</v>
      </c>
      <c r="M9101" s="172">
        <v>127</v>
      </c>
      <c r="N9101" s="172">
        <v>64</v>
      </c>
      <c r="O9101" s="167" t="s">
        <v>133</v>
      </c>
      <c r="P9101" s="260" t="e">
        <f t="shared" si="429"/>
        <v>#NUM!</v>
      </c>
      <c r="S9101" s="272"/>
    </row>
    <row r="9102" spans="1:19">
      <c r="A9102" s="161" t="s">
        <v>10334</v>
      </c>
      <c r="C9102" s="161" t="s">
        <v>133</v>
      </c>
      <c r="F9102" s="163" t="s">
        <v>133</v>
      </c>
      <c r="G9102" s="266" t="s">
        <v>133</v>
      </c>
      <c r="H9102" s="163" t="s">
        <v>133</v>
      </c>
      <c r="I9102" s="163" t="s">
        <v>133</v>
      </c>
      <c r="J9102" s="163" t="s">
        <v>133</v>
      </c>
      <c r="K9102" s="164">
        <f t="shared" si="430"/>
        <v>0</v>
      </c>
      <c r="L9102" s="165">
        <f t="shared" si="431"/>
        <v>0</v>
      </c>
      <c r="M9102" s="172">
        <v>127</v>
      </c>
      <c r="N9102" s="172">
        <v>64</v>
      </c>
      <c r="O9102" s="167" t="s">
        <v>133</v>
      </c>
      <c r="P9102" s="260" t="e">
        <f t="shared" si="429"/>
        <v>#NUM!</v>
      </c>
      <c r="S9102" s="272"/>
    </row>
    <row r="9103" spans="1:19">
      <c r="A9103" s="161" t="s">
        <v>10335</v>
      </c>
      <c r="C9103" s="161" t="s">
        <v>133</v>
      </c>
      <c r="F9103" s="163" t="s">
        <v>133</v>
      </c>
      <c r="G9103" s="266" t="s">
        <v>133</v>
      </c>
      <c r="H9103" s="163" t="s">
        <v>133</v>
      </c>
      <c r="I9103" s="163" t="s">
        <v>133</v>
      </c>
      <c r="J9103" s="163" t="s">
        <v>133</v>
      </c>
      <c r="K9103" s="164">
        <f t="shared" si="430"/>
        <v>0</v>
      </c>
      <c r="L9103" s="165">
        <f t="shared" si="431"/>
        <v>0</v>
      </c>
      <c r="M9103" s="172">
        <v>127</v>
      </c>
      <c r="N9103" s="172">
        <v>64</v>
      </c>
      <c r="O9103" s="167" t="s">
        <v>133</v>
      </c>
      <c r="P9103" s="260" t="e">
        <f t="shared" ref="P9103:P9166" si="432">MEDIAN(Q9103:R9103)</f>
        <v>#NUM!</v>
      </c>
      <c r="S9103" s="272"/>
    </row>
    <row r="9104" spans="1:19">
      <c r="A9104" s="161" t="s">
        <v>10336</v>
      </c>
      <c r="C9104" s="161" t="s">
        <v>133</v>
      </c>
      <c r="F9104" s="163" t="s">
        <v>133</v>
      </c>
      <c r="G9104" s="266" t="s">
        <v>133</v>
      </c>
      <c r="H9104" s="163" t="s">
        <v>133</v>
      </c>
      <c r="I9104" s="163" t="s">
        <v>133</v>
      </c>
      <c r="J9104" s="163" t="s">
        <v>133</v>
      </c>
      <c r="K9104" s="164">
        <f t="shared" ref="K9104:K9167" si="433">IF(OR(D9104="n/a",D9104="nd"),0,D9104)+IF(OR(I9104="n/a",I9104="nd"),0,I9104)</f>
        <v>0</v>
      </c>
      <c r="L9104" s="165">
        <f t="shared" ref="L9104:L9167" si="434">SQRT(SUMSQ(IF(OR(E9104="n/a",E9104="nd"),0,E9104),IF(OR(F9104="n/a",F9104="nd"),0,F9104),IF(OR(J9104="n/a",J9104="nd"),0,J9104)))</f>
        <v>0</v>
      </c>
      <c r="M9104" s="172">
        <v>127</v>
      </c>
      <c r="N9104" s="172">
        <v>64</v>
      </c>
      <c r="O9104" s="167" t="s">
        <v>133</v>
      </c>
      <c r="P9104" s="260" t="e">
        <f t="shared" si="432"/>
        <v>#NUM!</v>
      </c>
      <c r="S9104" s="272"/>
    </row>
    <row r="9105" spans="1:19">
      <c r="A9105" s="161" t="s">
        <v>10337</v>
      </c>
      <c r="C9105" s="161" t="s">
        <v>133</v>
      </c>
      <c r="F9105" s="163" t="s">
        <v>133</v>
      </c>
      <c r="G9105" s="266" t="s">
        <v>133</v>
      </c>
      <c r="H9105" s="163" t="s">
        <v>133</v>
      </c>
      <c r="I9105" s="163" t="s">
        <v>133</v>
      </c>
      <c r="J9105" s="163" t="s">
        <v>133</v>
      </c>
      <c r="K9105" s="164">
        <f t="shared" si="433"/>
        <v>0</v>
      </c>
      <c r="L9105" s="165">
        <f t="shared" si="434"/>
        <v>0</v>
      </c>
      <c r="M9105" s="172">
        <v>127</v>
      </c>
      <c r="N9105" s="172">
        <v>64</v>
      </c>
      <c r="O9105" s="167" t="s">
        <v>133</v>
      </c>
      <c r="P9105" s="260" t="e">
        <f t="shared" si="432"/>
        <v>#NUM!</v>
      </c>
      <c r="S9105" s="272"/>
    </row>
    <row r="9106" spans="1:19">
      <c r="A9106" s="161" t="s">
        <v>10338</v>
      </c>
      <c r="C9106" s="161" t="s">
        <v>133</v>
      </c>
      <c r="F9106" s="163" t="s">
        <v>133</v>
      </c>
      <c r="G9106" s="266" t="s">
        <v>133</v>
      </c>
      <c r="H9106" s="163" t="s">
        <v>133</v>
      </c>
      <c r="I9106" s="163" t="s">
        <v>133</v>
      </c>
      <c r="J9106" s="163" t="s">
        <v>133</v>
      </c>
      <c r="K9106" s="164">
        <f t="shared" si="433"/>
        <v>0</v>
      </c>
      <c r="L9106" s="165">
        <f t="shared" si="434"/>
        <v>0</v>
      </c>
      <c r="M9106" s="172">
        <v>127</v>
      </c>
      <c r="N9106" s="172">
        <v>64</v>
      </c>
      <c r="O9106" s="167" t="s">
        <v>133</v>
      </c>
      <c r="P9106" s="260" t="e">
        <f t="shared" si="432"/>
        <v>#NUM!</v>
      </c>
      <c r="S9106" s="272"/>
    </row>
    <row r="9107" spans="1:19">
      <c r="A9107" s="161" t="s">
        <v>10339</v>
      </c>
      <c r="C9107" s="161" t="s">
        <v>133</v>
      </c>
      <c r="F9107" s="163" t="s">
        <v>133</v>
      </c>
      <c r="G9107" s="266" t="s">
        <v>133</v>
      </c>
      <c r="H9107" s="163" t="s">
        <v>133</v>
      </c>
      <c r="I9107" s="163" t="s">
        <v>133</v>
      </c>
      <c r="J9107" s="163" t="s">
        <v>133</v>
      </c>
      <c r="K9107" s="164">
        <f t="shared" si="433"/>
        <v>0</v>
      </c>
      <c r="L9107" s="165">
        <f t="shared" si="434"/>
        <v>0</v>
      </c>
      <c r="M9107" s="172">
        <v>127</v>
      </c>
      <c r="N9107" s="172">
        <v>64</v>
      </c>
      <c r="O9107" s="167" t="s">
        <v>133</v>
      </c>
      <c r="P9107" s="260" t="e">
        <f t="shared" si="432"/>
        <v>#NUM!</v>
      </c>
      <c r="S9107" s="272"/>
    </row>
    <row r="9108" spans="1:19">
      <c r="A9108" s="161" t="s">
        <v>10340</v>
      </c>
      <c r="C9108" s="161" t="s">
        <v>133</v>
      </c>
      <c r="F9108" s="163" t="s">
        <v>133</v>
      </c>
      <c r="G9108" s="266" t="s">
        <v>133</v>
      </c>
      <c r="H9108" s="163" t="s">
        <v>133</v>
      </c>
      <c r="I9108" s="163" t="s">
        <v>133</v>
      </c>
      <c r="J9108" s="163" t="s">
        <v>133</v>
      </c>
      <c r="K9108" s="164">
        <f t="shared" si="433"/>
        <v>0</v>
      </c>
      <c r="L9108" s="165">
        <f t="shared" si="434"/>
        <v>0</v>
      </c>
      <c r="M9108" s="172">
        <v>127</v>
      </c>
      <c r="N9108" s="172">
        <v>64</v>
      </c>
      <c r="O9108" s="167" t="s">
        <v>133</v>
      </c>
      <c r="P9108" s="260" t="e">
        <f t="shared" si="432"/>
        <v>#NUM!</v>
      </c>
      <c r="S9108" s="272"/>
    </row>
    <row r="9109" spans="1:19">
      <c r="A9109" s="161" t="s">
        <v>10341</v>
      </c>
      <c r="C9109" s="161" t="s">
        <v>133</v>
      </c>
      <c r="F9109" s="163" t="s">
        <v>133</v>
      </c>
      <c r="G9109" s="266" t="s">
        <v>133</v>
      </c>
      <c r="H9109" s="163" t="s">
        <v>133</v>
      </c>
      <c r="I9109" s="163" t="s">
        <v>133</v>
      </c>
      <c r="J9109" s="163" t="s">
        <v>133</v>
      </c>
      <c r="K9109" s="164">
        <f t="shared" si="433"/>
        <v>0</v>
      </c>
      <c r="L9109" s="165">
        <f t="shared" si="434"/>
        <v>0</v>
      </c>
      <c r="M9109" s="172">
        <v>127</v>
      </c>
      <c r="N9109" s="172">
        <v>64</v>
      </c>
      <c r="O9109" s="167" t="s">
        <v>133</v>
      </c>
      <c r="P9109" s="260" t="e">
        <f t="shared" si="432"/>
        <v>#NUM!</v>
      </c>
      <c r="S9109" s="272"/>
    </row>
    <row r="9110" spans="1:19">
      <c r="A9110" s="161" t="s">
        <v>10342</v>
      </c>
      <c r="C9110" s="161" t="s">
        <v>133</v>
      </c>
      <c r="F9110" s="163" t="s">
        <v>133</v>
      </c>
      <c r="G9110" s="266" t="s">
        <v>133</v>
      </c>
      <c r="H9110" s="163" t="s">
        <v>133</v>
      </c>
      <c r="I9110" s="163" t="s">
        <v>133</v>
      </c>
      <c r="J9110" s="163" t="s">
        <v>133</v>
      </c>
      <c r="K9110" s="164">
        <f t="shared" si="433"/>
        <v>0</v>
      </c>
      <c r="L9110" s="165">
        <f t="shared" si="434"/>
        <v>0</v>
      </c>
      <c r="M9110" s="172">
        <v>127</v>
      </c>
      <c r="N9110" s="172">
        <v>64</v>
      </c>
      <c r="O9110" s="167" t="s">
        <v>133</v>
      </c>
      <c r="P9110" s="260" t="e">
        <f t="shared" si="432"/>
        <v>#NUM!</v>
      </c>
      <c r="S9110" s="272"/>
    </row>
    <row r="9111" spans="1:19">
      <c r="A9111" s="161" t="s">
        <v>10343</v>
      </c>
      <c r="C9111" s="161" t="s">
        <v>133</v>
      </c>
      <c r="F9111" s="163" t="s">
        <v>133</v>
      </c>
      <c r="G9111" s="266" t="s">
        <v>133</v>
      </c>
      <c r="H9111" s="163" t="s">
        <v>133</v>
      </c>
      <c r="I9111" s="163" t="s">
        <v>133</v>
      </c>
      <c r="J9111" s="163" t="s">
        <v>133</v>
      </c>
      <c r="K9111" s="164">
        <f t="shared" si="433"/>
        <v>0</v>
      </c>
      <c r="L9111" s="165">
        <f t="shared" si="434"/>
        <v>0</v>
      </c>
      <c r="M9111" s="172">
        <v>127</v>
      </c>
      <c r="N9111" s="172">
        <v>64</v>
      </c>
      <c r="O9111" s="167" t="s">
        <v>133</v>
      </c>
      <c r="P9111" s="260" t="e">
        <f t="shared" si="432"/>
        <v>#NUM!</v>
      </c>
      <c r="S9111" s="272"/>
    </row>
    <row r="9112" spans="1:19">
      <c r="A9112" s="161" t="s">
        <v>10344</v>
      </c>
      <c r="C9112" s="161" t="s">
        <v>133</v>
      </c>
      <c r="F9112" s="163" t="s">
        <v>133</v>
      </c>
      <c r="G9112" s="266" t="s">
        <v>133</v>
      </c>
      <c r="H9112" s="163" t="s">
        <v>133</v>
      </c>
      <c r="I9112" s="163" t="s">
        <v>133</v>
      </c>
      <c r="J9112" s="163" t="s">
        <v>133</v>
      </c>
      <c r="K9112" s="164">
        <f t="shared" si="433"/>
        <v>0</v>
      </c>
      <c r="L9112" s="165">
        <f t="shared" si="434"/>
        <v>0</v>
      </c>
      <c r="M9112" s="172">
        <v>127</v>
      </c>
      <c r="N9112" s="172">
        <v>64</v>
      </c>
      <c r="O9112" s="167" t="s">
        <v>133</v>
      </c>
      <c r="P9112" s="260" t="e">
        <f t="shared" si="432"/>
        <v>#NUM!</v>
      </c>
      <c r="S9112" s="272"/>
    </row>
    <row r="9113" spans="1:19">
      <c r="A9113" s="161" t="s">
        <v>10345</v>
      </c>
      <c r="C9113" s="161" t="s">
        <v>133</v>
      </c>
      <c r="F9113" s="163" t="s">
        <v>133</v>
      </c>
      <c r="G9113" s="266" t="s">
        <v>133</v>
      </c>
      <c r="H9113" s="163" t="s">
        <v>133</v>
      </c>
      <c r="I9113" s="163" t="s">
        <v>133</v>
      </c>
      <c r="J9113" s="163" t="s">
        <v>133</v>
      </c>
      <c r="K9113" s="164">
        <f t="shared" si="433"/>
        <v>0</v>
      </c>
      <c r="L9113" s="165">
        <f t="shared" si="434"/>
        <v>0</v>
      </c>
      <c r="M9113" s="172">
        <v>127</v>
      </c>
      <c r="N9113" s="172">
        <v>64</v>
      </c>
      <c r="O9113" s="167" t="s">
        <v>133</v>
      </c>
      <c r="P9113" s="260" t="e">
        <f t="shared" si="432"/>
        <v>#NUM!</v>
      </c>
      <c r="S9113" s="272"/>
    </row>
    <row r="9114" spans="1:19">
      <c r="A9114" s="161" t="s">
        <v>10346</v>
      </c>
      <c r="C9114" s="161" t="s">
        <v>133</v>
      </c>
      <c r="F9114" s="163" t="s">
        <v>133</v>
      </c>
      <c r="G9114" s="266" t="s">
        <v>133</v>
      </c>
      <c r="H9114" s="163" t="s">
        <v>133</v>
      </c>
      <c r="I9114" s="163" t="s">
        <v>133</v>
      </c>
      <c r="J9114" s="163" t="s">
        <v>133</v>
      </c>
      <c r="K9114" s="164">
        <f t="shared" si="433"/>
        <v>0</v>
      </c>
      <c r="L9114" s="165">
        <f t="shared" si="434"/>
        <v>0</v>
      </c>
      <c r="M9114" s="172">
        <v>127</v>
      </c>
      <c r="N9114" s="172">
        <v>64</v>
      </c>
      <c r="O9114" s="167" t="s">
        <v>133</v>
      </c>
      <c r="P9114" s="260" t="e">
        <f t="shared" si="432"/>
        <v>#NUM!</v>
      </c>
      <c r="S9114" s="272"/>
    </row>
    <row r="9115" spans="1:19">
      <c r="A9115" s="161" t="s">
        <v>10347</v>
      </c>
      <c r="C9115" s="161" t="s">
        <v>133</v>
      </c>
      <c r="F9115" s="163" t="s">
        <v>133</v>
      </c>
      <c r="G9115" s="266" t="s">
        <v>133</v>
      </c>
      <c r="H9115" s="163" t="s">
        <v>133</v>
      </c>
      <c r="I9115" s="163" t="s">
        <v>133</v>
      </c>
      <c r="J9115" s="163" t="s">
        <v>133</v>
      </c>
      <c r="K9115" s="164">
        <f t="shared" si="433"/>
        <v>0</v>
      </c>
      <c r="L9115" s="165">
        <f t="shared" si="434"/>
        <v>0</v>
      </c>
      <c r="M9115" s="172">
        <v>127</v>
      </c>
      <c r="N9115" s="172">
        <v>64</v>
      </c>
      <c r="O9115" s="167" t="s">
        <v>133</v>
      </c>
      <c r="P9115" s="260" t="e">
        <f t="shared" si="432"/>
        <v>#NUM!</v>
      </c>
      <c r="S9115" s="272"/>
    </row>
    <row r="9116" spans="1:19">
      <c r="A9116" s="161" t="s">
        <v>10348</v>
      </c>
      <c r="C9116" s="161" t="s">
        <v>133</v>
      </c>
      <c r="F9116" s="163" t="s">
        <v>133</v>
      </c>
      <c r="G9116" s="266" t="s">
        <v>133</v>
      </c>
      <c r="H9116" s="163" t="s">
        <v>133</v>
      </c>
      <c r="I9116" s="163" t="s">
        <v>133</v>
      </c>
      <c r="J9116" s="163" t="s">
        <v>133</v>
      </c>
      <c r="K9116" s="164">
        <f t="shared" si="433"/>
        <v>0</v>
      </c>
      <c r="L9116" s="165">
        <f t="shared" si="434"/>
        <v>0</v>
      </c>
      <c r="M9116" s="172">
        <v>127</v>
      </c>
      <c r="N9116" s="172">
        <v>64</v>
      </c>
      <c r="O9116" s="167" t="s">
        <v>133</v>
      </c>
      <c r="P9116" s="260" t="e">
        <f t="shared" si="432"/>
        <v>#NUM!</v>
      </c>
      <c r="S9116" s="272"/>
    </row>
    <row r="9117" spans="1:19">
      <c r="A9117" s="161" t="s">
        <v>10349</v>
      </c>
      <c r="C9117" s="161" t="s">
        <v>133</v>
      </c>
      <c r="F9117" s="163" t="s">
        <v>133</v>
      </c>
      <c r="G9117" s="266" t="s">
        <v>133</v>
      </c>
      <c r="H9117" s="163" t="s">
        <v>133</v>
      </c>
      <c r="I9117" s="163" t="s">
        <v>133</v>
      </c>
      <c r="J9117" s="163" t="s">
        <v>133</v>
      </c>
      <c r="K9117" s="164">
        <f t="shared" si="433"/>
        <v>0</v>
      </c>
      <c r="L9117" s="165">
        <f t="shared" si="434"/>
        <v>0</v>
      </c>
      <c r="M9117" s="172">
        <v>127</v>
      </c>
      <c r="N9117" s="172">
        <v>64</v>
      </c>
      <c r="O9117" s="167" t="s">
        <v>133</v>
      </c>
      <c r="P9117" s="260" t="e">
        <f t="shared" si="432"/>
        <v>#NUM!</v>
      </c>
      <c r="S9117" s="272"/>
    </row>
    <row r="9118" spans="1:19">
      <c r="A9118" s="161" t="s">
        <v>10350</v>
      </c>
      <c r="C9118" s="161" t="s">
        <v>133</v>
      </c>
      <c r="F9118" s="163" t="s">
        <v>133</v>
      </c>
      <c r="G9118" s="266" t="s">
        <v>133</v>
      </c>
      <c r="H9118" s="163" t="s">
        <v>133</v>
      </c>
      <c r="I9118" s="163" t="s">
        <v>133</v>
      </c>
      <c r="J9118" s="163" t="s">
        <v>133</v>
      </c>
      <c r="K9118" s="164">
        <f t="shared" si="433"/>
        <v>0</v>
      </c>
      <c r="L9118" s="165">
        <f t="shared" si="434"/>
        <v>0</v>
      </c>
      <c r="M9118" s="172">
        <v>127</v>
      </c>
      <c r="N9118" s="172">
        <v>64</v>
      </c>
      <c r="O9118" s="167" t="s">
        <v>133</v>
      </c>
      <c r="P9118" s="260" t="e">
        <f t="shared" si="432"/>
        <v>#NUM!</v>
      </c>
      <c r="S9118" s="272"/>
    </row>
    <row r="9119" spans="1:19">
      <c r="A9119" s="161" t="s">
        <v>10351</v>
      </c>
      <c r="C9119" s="161" t="s">
        <v>133</v>
      </c>
      <c r="F9119" s="163" t="s">
        <v>133</v>
      </c>
      <c r="G9119" s="266" t="s">
        <v>133</v>
      </c>
      <c r="H9119" s="163" t="s">
        <v>133</v>
      </c>
      <c r="I9119" s="163" t="s">
        <v>133</v>
      </c>
      <c r="J9119" s="163" t="s">
        <v>133</v>
      </c>
      <c r="K9119" s="164">
        <f t="shared" si="433"/>
        <v>0</v>
      </c>
      <c r="L9119" s="165">
        <f t="shared" si="434"/>
        <v>0</v>
      </c>
      <c r="M9119" s="172">
        <v>127</v>
      </c>
      <c r="N9119" s="172">
        <v>64</v>
      </c>
      <c r="O9119" s="167" t="s">
        <v>133</v>
      </c>
      <c r="P9119" s="260" t="e">
        <f t="shared" si="432"/>
        <v>#NUM!</v>
      </c>
      <c r="S9119" s="272"/>
    </row>
    <row r="9120" spans="1:19">
      <c r="A9120" s="161" t="s">
        <v>10352</v>
      </c>
      <c r="C9120" s="161" t="s">
        <v>133</v>
      </c>
      <c r="F9120" s="163" t="s">
        <v>133</v>
      </c>
      <c r="G9120" s="266" t="s">
        <v>133</v>
      </c>
      <c r="H9120" s="163" t="s">
        <v>133</v>
      </c>
      <c r="I9120" s="163" t="s">
        <v>133</v>
      </c>
      <c r="J9120" s="163" t="s">
        <v>133</v>
      </c>
      <c r="K9120" s="164">
        <f t="shared" si="433"/>
        <v>0</v>
      </c>
      <c r="L9120" s="165">
        <f t="shared" si="434"/>
        <v>0</v>
      </c>
      <c r="M9120" s="172">
        <v>127</v>
      </c>
      <c r="N9120" s="172">
        <v>64</v>
      </c>
      <c r="O9120" s="167" t="s">
        <v>133</v>
      </c>
      <c r="P9120" s="260" t="e">
        <f t="shared" si="432"/>
        <v>#NUM!</v>
      </c>
      <c r="S9120" s="272"/>
    </row>
    <row r="9121" spans="1:19">
      <c r="A9121" s="161" t="s">
        <v>10353</v>
      </c>
      <c r="C9121" s="161" t="s">
        <v>133</v>
      </c>
      <c r="F9121" s="163" t="s">
        <v>133</v>
      </c>
      <c r="G9121" s="266" t="s">
        <v>133</v>
      </c>
      <c r="H9121" s="163" t="s">
        <v>133</v>
      </c>
      <c r="I9121" s="163" t="s">
        <v>133</v>
      </c>
      <c r="J9121" s="163" t="s">
        <v>133</v>
      </c>
      <c r="K9121" s="164">
        <f t="shared" si="433"/>
        <v>0</v>
      </c>
      <c r="L9121" s="165">
        <f t="shared" si="434"/>
        <v>0</v>
      </c>
      <c r="M9121" s="172">
        <v>127</v>
      </c>
      <c r="N9121" s="172">
        <v>64</v>
      </c>
      <c r="O9121" s="167" t="s">
        <v>133</v>
      </c>
      <c r="P9121" s="260" t="e">
        <f t="shared" si="432"/>
        <v>#NUM!</v>
      </c>
      <c r="S9121" s="272"/>
    </row>
    <row r="9122" spans="1:19">
      <c r="A9122" s="161" t="s">
        <v>10354</v>
      </c>
      <c r="C9122" s="161" t="s">
        <v>133</v>
      </c>
      <c r="F9122" s="163" t="s">
        <v>133</v>
      </c>
      <c r="G9122" s="266" t="s">
        <v>133</v>
      </c>
      <c r="H9122" s="163" t="s">
        <v>133</v>
      </c>
      <c r="I9122" s="163" t="s">
        <v>133</v>
      </c>
      <c r="J9122" s="163" t="s">
        <v>133</v>
      </c>
      <c r="K9122" s="164">
        <f t="shared" si="433"/>
        <v>0</v>
      </c>
      <c r="L9122" s="165">
        <f t="shared" si="434"/>
        <v>0</v>
      </c>
      <c r="M9122" s="172">
        <v>127</v>
      </c>
      <c r="N9122" s="172">
        <v>64</v>
      </c>
      <c r="O9122" s="167" t="s">
        <v>133</v>
      </c>
      <c r="P9122" s="260" t="e">
        <f t="shared" si="432"/>
        <v>#NUM!</v>
      </c>
      <c r="S9122" s="272"/>
    </row>
    <row r="9123" spans="1:19">
      <c r="A9123" s="161" t="s">
        <v>10355</v>
      </c>
      <c r="C9123" s="161" t="s">
        <v>133</v>
      </c>
      <c r="F9123" s="163" t="s">
        <v>133</v>
      </c>
      <c r="G9123" s="266" t="s">
        <v>133</v>
      </c>
      <c r="H9123" s="163" t="s">
        <v>133</v>
      </c>
      <c r="I9123" s="163" t="s">
        <v>133</v>
      </c>
      <c r="J9123" s="163" t="s">
        <v>133</v>
      </c>
      <c r="K9123" s="164">
        <f t="shared" si="433"/>
        <v>0</v>
      </c>
      <c r="L9123" s="165">
        <f t="shared" si="434"/>
        <v>0</v>
      </c>
      <c r="M9123" s="172">
        <v>127</v>
      </c>
      <c r="N9123" s="172">
        <v>64</v>
      </c>
      <c r="O9123" s="167" t="s">
        <v>133</v>
      </c>
      <c r="P9123" s="260" t="e">
        <f t="shared" si="432"/>
        <v>#NUM!</v>
      </c>
      <c r="S9123" s="272"/>
    </row>
    <row r="9124" spans="1:19">
      <c r="A9124" s="161" t="s">
        <v>10356</v>
      </c>
      <c r="C9124" s="161" t="s">
        <v>133</v>
      </c>
      <c r="F9124" s="163" t="s">
        <v>133</v>
      </c>
      <c r="G9124" s="266" t="s">
        <v>133</v>
      </c>
      <c r="H9124" s="163" t="s">
        <v>133</v>
      </c>
      <c r="I9124" s="163" t="s">
        <v>133</v>
      </c>
      <c r="J9124" s="163" t="s">
        <v>133</v>
      </c>
      <c r="K9124" s="164">
        <f t="shared" si="433"/>
        <v>0</v>
      </c>
      <c r="L9124" s="165">
        <f t="shared" si="434"/>
        <v>0</v>
      </c>
      <c r="M9124" s="172">
        <v>127</v>
      </c>
      <c r="N9124" s="172">
        <v>64</v>
      </c>
      <c r="O9124" s="167" t="s">
        <v>133</v>
      </c>
      <c r="P9124" s="260" t="e">
        <f t="shared" si="432"/>
        <v>#NUM!</v>
      </c>
      <c r="S9124" s="272"/>
    </row>
    <row r="9125" spans="1:19">
      <c r="A9125" s="161" t="s">
        <v>10357</v>
      </c>
      <c r="C9125" s="161" t="s">
        <v>133</v>
      </c>
      <c r="F9125" s="163" t="s">
        <v>133</v>
      </c>
      <c r="G9125" s="266" t="s">
        <v>133</v>
      </c>
      <c r="H9125" s="163" t="s">
        <v>133</v>
      </c>
      <c r="I9125" s="163" t="s">
        <v>133</v>
      </c>
      <c r="J9125" s="163" t="s">
        <v>133</v>
      </c>
      <c r="K9125" s="164">
        <f t="shared" si="433"/>
        <v>0</v>
      </c>
      <c r="L9125" s="165">
        <f t="shared" si="434"/>
        <v>0</v>
      </c>
      <c r="M9125" s="172">
        <v>127</v>
      </c>
      <c r="N9125" s="172">
        <v>64</v>
      </c>
      <c r="O9125" s="167" t="s">
        <v>133</v>
      </c>
      <c r="P9125" s="260" t="e">
        <f t="shared" si="432"/>
        <v>#NUM!</v>
      </c>
      <c r="S9125" s="272"/>
    </row>
    <row r="9126" spans="1:19">
      <c r="A9126" s="161" t="s">
        <v>10358</v>
      </c>
      <c r="C9126" s="161" t="s">
        <v>133</v>
      </c>
      <c r="F9126" s="163" t="s">
        <v>133</v>
      </c>
      <c r="G9126" s="266" t="s">
        <v>133</v>
      </c>
      <c r="H9126" s="163" t="s">
        <v>133</v>
      </c>
      <c r="I9126" s="163" t="s">
        <v>133</v>
      </c>
      <c r="J9126" s="163" t="s">
        <v>133</v>
      </c>
      <c r="K9126" s="164">
        <f t="shared" si="433"/>
        <v>0</v>
      </c>
      <c r="L9126" s="165">
        <f t="shared" si="434"/>
        <v>0</v>
      </c>
      <c r="M9126" s="172">
        <v>127</v>
      </c>
      <c r="N9126" s="172">
        <v>64</v>
      </c>
      <c r="O9126" s="167" t="s">
        <v>133</v>
      </c>
      <c r="P9126" s="260" t="e">
        <f t="shared" si="432"/>
        <v>#NUM!</v>
      </c>
      <c r="S9126" s="272"/>
    </row>
    <row r="9127" spans="1:19">
      <c r="A9127" s="161" t="s">
        <v>10359</v>
      </c>
      <c r="C9127" s="161" t="s">
        <v>133</v>
      </c>
      <c r="F9127" s="163" t="s">
        <v>133</v>
      </c>
      <c r="G9127" s="266" t="s">
        <v>133</v>
      </c>
      <c r="H9127" s="163" t="s">
        <v>133</v>
      </c>
      <c r="I9127" s="163" t="s">
        <v>133</v>
      </c>
      <c r="J9127" s="163" t="s">
        <v>133</v>
      </c>
      <c r="K9127" s="164">
        <f t="shared" si="433"/>
        <v>0</v>
      </c>
      <c r="L9127" s="165">
        <f t="shared" si="434"/>
        <v>0</v>
      </c>
      <c r="M9127" s="172">
        <v>127</v>
      </c>
      <c r="N9127" s="172">
        <v>64</v>
      </c>
      <c r="O9127" s="167" t="s">
        <v>133</v>
      </c>
      <c r="P9127" s="260" t="e">
        <f t="shared" si="432"/>
        <v>#NUM!</v>
      </c>
      <c r="S9127" s="272"/>
    </row>
    <row r="9128" spans="1:19">
      <c r="A9128" s="161" t="s">
        <v>10360</v>
      </c>
      <c r="C9128" s="161" t="s">
        <v>133</v>
      </c>
      <c r="F9128" s="163" t="s">
        <v>133</v>
      </c>
      <c r="G9128" s="266" t="s">
        <v>133</v>
      </c>
      <c r="H9128" s="163" t="s">
        <v>133</v>
      </c>
      <c r="I9128" s="163" t="s">
        <v>133</v>
      </c>
      <c r="J9128" s="163" t="s">
        <v>133</v>
      </c>
      <c r="K9128" s="164">
        <f t="shared" si="433"/>
        <v>0</v>
      </c>
      <c r="L9128" s="165">
        <f t="shared" si="434"/>
        <v>0</v>
      </c>
      <c r="M9128" s="172">
        <v>127</v>
      </c>
      <c r="N9128" s="172">
        <v>64</v>
      </c>
      <c r="O9128" s="167" t="s">
        <v>133</v>
      </c>
      <c r="P9128" s="260" t="e">
        <f t="shared" si="432"/>
        <v>#NUM!</v>
      </c>
      <c r="S9128" s="272"/>
    </row>
    <row r="9129" spans="1:19">
      <c r="A9129" s="161" t="s">
        <v>10361</v>
      </c>
      <c r="C9129" s="161" t="s">
        <v>133</v>
      </c>
      <c r="F9129" s="163" t="s">
        <v>133</v>
      </c>
      <c r="G9129" s="266" t="s">
        <v>133</v>
      </c>
      <c r="H9129" s="163" t="s">
        <v>133</v>
      </c>
      <c r="I9129" s="163" t="s">
        <v>133</v>
      </c>
      <c r="J9129" s="163" t="s">
        <v>133</v>
      </c>
      <c r="K9129" s="164">
        <f t="shared" si="433"/>
        <v>0</v>
      </c>
      <c r="L9129" s="165">
        <f t="shared" si="434"/>
        <v>0</v>
      </c>
      <c r="M9129" s="172">
        <v>127</v>
      </c>
      <c r="N9129" s="172">
        <v>64</v>
      </c>
      <c r="O9129" s="167" t="s">
        <v>133</v>
      </c>
      <c r="P9129" s="260" t="e">
        <f t="shared" si="432"/>
        <v>#NUM!</v>
      </c>
      <c r="S9129" s="272"/>
    </row>
    <row r="9130" spans="1:19">
      <c r="A9130" s="161" t="s">
        <v>10362</v>
      </c>
      <c r="C9130" s="161" t="s">
        <v>133</v>
      </c>
      <c r="F9130" s="163" t="s">
        <v>133</v>
      </c>
      <c r="G9130" s="266" t="s">
        <v>133</v>
      </c>
      <c r="H9130" s="163" t="s">
        <v>133</v>
      </c>
      <c r="I9130" s="163" t="s">
        <v>133</v>
      </c>
      <c r="J9130" s="163" t="s">
        <v>133</v>
      </c>
      <c r="K9130" s="164">
        <f t="shared" si="433"/>
        <v>0</v>
      </c>
      <c r="L9130" s="165">
        <f t="shared" si="434"/>
        <v>0</v>
      </c>
      <c r="M9130" s="172">
        <v>127</v>
      </c>
      <c r="N9130" s="172">
        <v>64</v>
      </c>
      <c r="O9130" s="167" t="s">
        <v>133</v>
      </c>
      <c r="P9130" s="260" t="e">
        <f t="shared" si="432"/>
        <v>#NUM!</v>
      </c>
      <c r="S9130" s="272"/>
    </row>
    <row r="9131" spans="1:19">
      <c r="A9131" s="161" t="s">
        <v>10363</v>
      </c>
      <c r="C9131" s="161" t="s">
        <v>133</v>
      </c>
      <c r="F9131" s="163" t="s">
        <v>133</v>
      </c>
      <c r="G9131" s="266" t="s">
        <v>133</v>
      </c>
      <c r="H9131" s="163" t="s">
        <v>133</v>
      </c>
      <c r="I9131" s="163" t="s">
        <v>133</v>
      </c>
      <c r="J9131" s="163" t="s">
        <v>133</v>
      </c>
      <c r="K9131" s="164">
        <f t="shared" si="433"/>
        <v>0</v>
      </c>
      <c r="L9131" s="165">
        <f t="shared" si="434"/>
        <v>0</v>
      </c>
      <c r="M9131" s="172">
        <v>127</v>
      </c>
      <c r="N9131" s="172">
        <v>64</v>
      </c>
      <c r="O9131" s="167" t="s">
        <v>133</v>
      </c>
      <c r="P9131" s="260" t="e">
        <f t="shared" si="432"/>
        <v>#NUM!</v>
      </c>
      <c r="S9131" s="272"/>
    </row>
    <row r="9132" spans="1:19">
      <c r="A9132" s="161" t="s">
        <v>10364</v>
      </c>
      <c r="C9132" s="161" t="s">
        <v>133</v>
      </c>
      <c r="F9132" s="163" t="s">
        <v>133</v>
      </c>
      <c r="G9132" s="266" t="s">
        <v>133</v>
      </c>
      <c r="H9132" s="163" t="s">
        <v>133</v>
      </c>
      <c r="I9132" s="163" t="s">
        <v>133</v>
      </c>
      <c r="J9132" s="163" t="s">
        <v>133</v>
      </c>
      <c r="K9132" s="164">
        <f t="shared" si="433"/>
        <v>0</v>
      </c>
      <c r="L9132" s="165">
        <f t="shared" si="434"/>
        <v>0</v>
      </c>
      <c r="M9132" s="172">
        <v>127</v>
      </c>
      <c r="N9132" s="172">
        <v>64</v>
      </c>
      <c r="O9132" s="167" t="s">
        <v>133</v>
      </c>
      <c r="P9132" s="260" t="e">
        <f t="shared" si="432"/>
        <v>#NUM!</v>
      </c>
      <c r="S9132" s="272"/>
    </row>
    <row r="9133" spans="1:19">
      <c r="A9133" s="161" t="s">
        <v>10365</v>
      </c>
      <c r="C9133" s="161" t="s">
        <v>133</v>
      </c>
      <c r="F9133" s="163" t="s">
        <v>133</v>
      </c>
      <c r="G9133" s="266" t="s">
        <v>133</v>
      </c>
      <c r="H9133" s="163" t="s">
        <v>133</v>
      </c>
      <c r="I9133" s="163" t="s">
        <v>133</v>
      </c>
      <c r="J9133" s="163" t="s">
        <v>133</v>
      </c>
      <c r="K9133" s="164">
        <f t="shared" si="433"/>
        <v>0</v>
      </c>
      <c r="L9133" s="165">
        <f t="shared" si="434"/>
        <v>0</v>
      </c>
      <c r="M9133" s="172">
        <v>127</v>
      </c>
      <c r="N9133" s="172">
        <v>64</v>
      </c>
      <c r="O9133" s="167" t="s">
        <v>133</v>
      </c>
      <c r="P9133" s="260" t="e">
        <f t="shared" si="432"/>
        <v>#NUM!</v>
      </c>
      <c r="S9133" s="272"/>
    </row>
    <row r="9134" spans="1:19">
      <c r="A9134" s="161" t="s">
        <v>10366</v>
      </c>
      <c r="C9134" s="161" t="s">
        <v>133</v>
      </c>
      <c r="F9134" s="163" t="s">
        <v>133</v>
      </c>
      <c r="G9134" s="266" t="s">
        <v>133</v>
      </c>
      <c r="H9134" s="163" t="s">
        <v>133</v>
      </c>
      <c r="I9134" s="163" t="s">
        <v>133</v>
      </c>
      <c r="J9134" s="163" t="s">
        <v>133</v>
      </c>
      <c r="K9134" s="164">
        <f t="shared" si="433"/>
        <v>0</v>
      </c>
      <c r="L9134" s="165">
        <f t="shared" si="434"/>
        <v>0</v>
      </c>
      <c r="M9134" s="172">
        <v>127</v>
      </c>
      <c r="N9134" s="172">
        <v>64</v>
      </c>
      <c r="O9134" s="167" t="s">
        <v>133</v>
      </c>
      <c r="P9134" s="260" t="e">
        <f t="shared" si="432"/>
        <v>#NUM!</v>
      </c>
      <c r="S9134" s="272"/>
    </row>
    <row r="9135" spans="1:19">
      <c r="A9135" s="161" t="s">
        <v>10367</v>
      </c>
      <c r="C9135" s="161" t="s">
        <v>133</v>
      </c>
      <c r="F9135" s="163" t="s">
        <v>133</v>
      </c>
      <c r="G9135" s="266" t="s">
        <v>133</v>
      </c>
      <c r="H9135" s="163" t="s">
        <v>133</v>
      </c>
      <c r="I9135" s="163" t="s">
        <v>133</v>
      </c>
      <c r="J9135" s="163" t="s">
        <v>133</v>
      </c>
      <c r="K9135" s="164">
        <f t="shared" si="433"/>
        <v>0</v>
      </c>
      <c r="L9135" s="165">
        <f t="shared" si="434"/>
        <v>0</v>
      </c>
      <c r="M9135" s="172">
        <v>127</v>
      </c>
      <c r="N9135" s="172">
        <v>64</v>
      </c>
      <c r="O9135" s="167" t="s">
        <v>133</v>
      </c>
      <c r="P9135" s="260" t="e">
        <f t="shared" si="432"/>
        <v>#NUM!</v>
      </c>
      <c r="S9135" s="272"/>
    </row>
    <row r="9136" spans="1:19">
      <c r="A9136" s="161" t="s">
        <v>10368</v>
      </c>
      <c r="C9136" s="161" t="s">
        <v>133</v>
      </c>
      <c r="F9136" s="163" t="s">
        <v>133</v>
      </c>
      <c r="G9136" s="266" t="s">
        <v>133</v>
      </c>
      <c r="H9136" s="163" t="s">
        <v>133</v>
      </c>
      <c r="I9136" s="163" t="s">
        <v>133</v>
      </c>
      <c r="J9136" s="163" t="s">
        <v>133</v>
      </c>
      <c r="K9136" s="164">
        <f t="shared" si="433"/>
        <v>0</v>
      </c>
      <c r="L9136" s="165">
        <f t="shared" si="434"/>
        <v>0</v>
      </c>
      <c r="M9136" s="172">
        <v>127</v>
      </c>
      <c r="N9136" s="172">
        <v>64</v>
      </c>
      <c r="O9136" s="167" t="s">
        <v>133</v>
      </c>
      <c r="P9136" s="260" t="e">
        <f t="shared" si="432"/>
        <v>#NUM!</v>
      </c>
      <c r="S9136" s="272"/>
    </row>
    <row r="9137" spans="1:19">
      <c r="A9137" s="161" t="s">
        <v>10369</v>
      </c>
      <c r="C9137" s="161" t="s">
        <v>133</v>
      </c>
      <c r="F9137" s="163" t="s">
        <v>133</v>
      </c>
      <c r="G9137" s="266" t="s">
        <v>133</v>
      </c>
      <c r="H9137" s="163" t="s">
        <v>133</v>
      </c>
      <c r="I9137" s="163" t="s">
        <v>133</v>
      </c>
      <c r="J9137" s="163" t="s">
        <v>133</v>
      </c>
      <c r="K9137" s="164">
        <f t="shared" si="433"/>
        <v>0</v>
      </c>
      <c r="L9137" s="165">
        <f t="shared" si="434"/>
        <v>0</v>
      </c>
      <c r="M9137" s="172">
        <v>127</v>
      </c>
      <c r="N9137" s="172">
        <v>64</v>
      </c>
      <c r="O9137" s="167" t="s">
        <v>133</v>
      </c>
      <c r="P9137" s="260" t="e">
        <f t="shared" si="432"/>
        <v>#NUM!</v>
      </c>
      <c r="S9137" s="272"/>
    </row>
    <row r="9138" spans="1:19">
      <c r="A9138" s="161" t="s">
        <v>10370</v>
      </c>
      <c r="C9138" s="161" t="s">
        <v>133</v>
      </c>
      <c r="F9138" s="163" t="s">
        <v>133</v>
      </c>
      <c r="G9138" s="266" t="s">
        <v>133</v>
      </c>
      <c r="H9138" s="163" t="s">
        <v>133</v>
      </c>
      <c r="I9138" s="163" t="s">
        <v>133</v>
      </c>
      <c r="J9138" s="163" t="s">
        <v>133</v>
      </c>
      <c r="K9138" s="164">
        <f t="shared" si="433"/>
        <v>0</v>
      </c>
      <c r="L9138" s="165">
        <f t="shared" si="434"/>
        <v>0</v>
      </c>
      <c r="M9138" s="172">
        <v>127</v>
      </c>
      <c r="N9138" s="172">
        <v>64</v>
      </c>
      <c r="O9138" s="167" t="s">
        <v>133</v>
      </c>
      <c r="P9138" s="260" t="e">
        <f t="shared" si="432"/>
        <v>#NUM!</v>
      </c>
      <c r="S9138" s="272"/>
    </row>
    <row r="9139" spans="1:19">
      <c r="A9139" s="161" t="s">
        <v>10371</v>
      </c>
      <c r="C9139" s="161" t="s">
        <v>133</v>
      </c>
      <c r="F9139" s="163" t="s">
        <v>133</v>
      </c>
      <c r="G9139" s="266" t="s">
        <v>133</v>
      </c>
      <c r="H9139" s="163" t="s">
        <v>133</v>
      </c>
      <c r="I9139" s="163" t="s">
        <v>133</v>
      </c>
      <c r="J9139" s="163" t="s">
        <v>133</v>
      </c>
      <c r="K9139" s="164">
        <f t="shared" si="433"/>
        <v>0</v>
      </c>
      <c r="L9139" s="165">
        <f t="shared" si="434"/>
        <v>0</v>
      </c>
      <c r="M9139" s="172">
        <v>127</v>
      </c>
      <c r="N9139" s="172">
        <v>64</v>
      </c>
      <c r="O9139" s="167" t="s">
        <v>133</v>
      </c>
      <c r="P9139" s="260" t="e">
        <f t="shared" si="432"/>
        <v>#NUM!</v>
      </c>
      <c r="S9139" s="272"/>
    </row>
    <row r="9140" spans="1:19">
      <c r="A9140" s="161" t="s">
        <v>10372</v>
      </c>
      <c r="C9140" s="161" t="s">
        <v>133</v>
      </c>
      <c r="F9140" s="163" t="s">
        <v>133</v>
      </c>
      <c r="G9140" s="266" t="s">
        <v>133</v>
      </c>
      <c r="H9140" s="163" t="s">
        <v>133</v>
      </c>
      <c r="I9140" s="163" t="s">
        <v>133</v>
      </c>
      <c r="J9140" s="163" t="s">
        <v>133</v>
      </c>
      <c r="K9140" s="164">
        <f t="shared" si="433"/>
        <v>0</v>
      </c>
      <c r="L9140" s="165">
        <f t="shared" si="434"/>
        <v>0</v>
      </c>
      <c r="M9140" s="172">
        <v>127</v>
      </c>
      <c r="N9140" s="172">
        <v>64</v>
      </c>
      <c r="O9140" s="167" t="s">
        <v>133</v>
      </c>
      <c r="P9140" s="260" t="e">
        <f t="shared" si="432"/>
        <v>#NUM!</v>
      </c>
      <c r="S9140" s="272"/>
    </row>
    <row r="9141" spans="1:19">
      <c r="A9141" s="161" t="s">
        <v>10373</v>
      </c>
      <c r="C9141" s="161" t="s">
        <v>133</v>
      </c>
      <c r="F9141" s="163" t="s">
        <v>133</v>
      </c>
      <c r="G9141" s="266" t="s">
        <v>133</v>
      </c>
      <c r="H9141" s="163" t="s">
        <v>133</v>
      </c>
      <c r="I9141" s="163" t="s">
        <v>133</v>
      </c>
      <c r="J9141" s="163" t="s">
        <v>133</v>
      </c>
      <c r="K9141" s="164">
        <f t="shared" si="433"/>
        <v>0</v>
      </c>
      <c r="L9141" s="165">
        <f t="shared" si="434"/>
        <v>0</v>
      </c>
      <c r="M9141" s="172">
        <v>127</v>
      </c>
      <c r="N9141" s="172">
        <v>64</v>
      </c>
      <c r="O9141" s="167" t="s">
        <v>133</v>
      </c>
      <c r="P9141" s="260" t="e">
        <f t="shared" si="432"/>
        <v>#NUM!</v>
      </c>
      <c r="S9141" s="272"/>
    </row>
    <row r="9142" spans="1:19">
      <c r="A9142" s="161" t="s">
        <v>10374</v>
      </c>
      <c r="C9142" s="161" t="s">
        <v>133</v>
      </c>
      <c r="F9142" s="163" t="s">
        <v>133</v>
      </c>
      <c r="G9142" s="266" t="s">
        <v>133</v>
      </c>
      <c r="H9142" s="163" t="s">
        <v>133</v>
      </c>
      <c r="I9142" s="163" t="s">
        <v>133</v>
      </c>
      <c r="J9142" s="163" t="s">
        <v>133</v>
      </c>
      <c r="K9142" s="164">
        <f t="shared" si="433"/>
        <v>0</v>
      </c>
      <c r="L9142" s="165">
        <f t="shared" si="434"/>
        <v>0</v>
      </c>
      <c r="M9142" s="172">
        <v>127</v>
      </c>
      <c r="N9142" s="172">
        <v>64</v>
      </c>
      <c r="O9142" s="167" t="s">
        <v>133</v>
      </c>
      <c r="P9142" s="260" t="e">
        <f t="shared" si="432"/>
        <v>#NUM!</v>
      </c>
      <c r="S9142" s="272"/>
    </row>
    <row r="9143" spans="1:19">
      <c r="A9143" s="161" t="s">
        <v>10375</v>
      </c>
      <c r="C9143" s="161" t="s">
        <v>133</v>
      </c>
      <c r="F9143" s="163" t="s">
        <v>133</v>
      </c>
      <c r="G9143" s="266" t="s">
        <v>133</v>
      </c>
      <c r="H9143" s="163" t="s">
        <v>133</v>
      </c>
      <c r="I9143" s="163" t="s">
        <v>133</v>
      </c>
      <c r="J9143" s="163" t="s">
        <v>133</v>
      </c>
      <c r="K9143" s="164">
        <f t="shared" si="433"/>
        <v>0</v>
      </c>
      <c r="L9143" s="165">
        <f t="shared" si="434"/>
        <v>0</v>
      </c>
      <c r="M9143" s="172">
        <v>127</v>
      </c>
      <c r="N9143" s="172">
        <v>64</v>
      </c>
      <c r="O9143" s="167" t="s">
        <v>133</v>
      </c>
      <c r="P9143" s="260" t="e">
        <f t="shared" si="432"/>
        <v>#NUM!</v>
      </c>
      <c r="S9143" s="272"/>
    </row>
    <row r="9144" spans="1:19">
      <c r="A9144" s="161" t="s">
        <v>10376</v>
      </c>
      <c r="C9144" s="161" t="s">
        <v>133</v>
      </c>
      <c r="F9144" s="163" t="s">
        <v>133</v>
      </c>
      <c r="G9144" s="266" t="s">
        <v>133</v>
      </c>
      <c r="H9144" s="163" t="s">
        <v>133</v>
      </c>
      <c r="I9144" s="163" t="s">
        <v>133</v>
      </c>
      <c r="J9144" s="163" t="s">
        <v>133</v>
      </c>
      <c r="K9144" s="164">
        <f t="shared" si="433"/>
        <v>0</v>
      </c>
      <c r="L9144" s="165">
        <f t="shared" si="434"/>
        <v>0</v>
      </c>
      <c r="M9144" s="172">
        <v>127</v>
      </c>
      <c r="N9144" s="172">
        <v>64</v>
      </c>
      <c r="O9144" s="167" t="s">
        <v>133</v>
      </c>
      <c r="P9144" s="260" t="e">
        <f t="shared" si="432"/>
        <v>#NUM!</v>
      </c>
      <c r="S9144" s="272"/>
    </row>
    <row r="9145" spans="1:19">
      <c r="A9145" s="161" t="s">
        <v>10377</v>
      </c>
      <c r="C9145" s="161" t="s">
        <v>133</v>
      </c>
      <c r="F9145" s="163" t="s">
        <v>133</v>
      </c>
      <c r="G9145" s="266" t="s">
        <v>133</v>
      </c>
      <c r="H9145" s="163" t="s">
        <v>133</v>
      </c>
      <c r="I9145" s="163" t="s">
        <v>133</v>
      </c>
      <c r="J9145" s="163" t="s">
        <v>133</v>
      </c>
      <c r="K9145" s="164">
        <f t="shared" si="433"/>
        <v>0</v>
      </c>
      <c r="L9145" s="165">
        <f t="shared" si="434"/>
        <v>0</v>
      </c>
      <c r="M9145" s="172">
        <v>127</v>
      </c>
      <c r="N9145" s="172">
        <v>64</v>
      </c>
      <c r="O9145" s="167" t="s">
        <v>133</v>
      </c>
      <c r="P9145" s="260" t="e">
        <f t="shared" si="432"/>
        <v>#NUM!</v>
      </c>
      <c r="S9145" s="272"/>
    </row>
    <row r="9146" spans="1:19">
      <c r="A9146" s="161" t="s">
        <v>10378</v>
      </c>
      <c r="C9146" s="161" t="s">
        <v>133</v>
      </c>
      <c r="F9146" s="163" t="s">
        <v>133</v>
      </c>
      <c r="G9146" s="266" t="s">
        <v>133</v>
      </c>
      <c r="H9146" s="163" t="s">
        <v>133</v>
      </c>
      <c r="I9146" s="163" t="s">
        <v>133</v>
      </c>
      <c r="J9146" s="163" t="s">
        <v>133</v>
      </c>
      <c r="K9146" s="164">
        <f t="shared" si="433"/>
        <v>0</v>
      </c>
      <c r="L9146" s="165">
        <f t="shared" si="434"/>
        <v>0</v>
      </c>
      <c r="M9146" s="172">
        <v>127</v>
      </c>
      <c r="N9146" s="172">
        <v>64</v>
      </c>
      <c r="O9146" s="167" t="s">
        <v>133</v>
      </c>
      <c r="P9146" s="260" t="e">
        <f t="shared" si="432"/>
        <v>#NUM!</v>
      </c>
      <c r="S9146" s="272"/>
    </row>
    <row r="9147" spans="1:19">
      <c r="A9147" s="161" t="s">
        <v>10379</v>
      </c>
      <c r="C9147" s="161" t="s">
        <v>133</v>
      </c>
      <c r="F9147" s="163" t="s">
        <v>133</v>
      </c>
      <c r="G9147" s="266" t="s">
        <v>133</v>
      </c>
      <c r="H9147" s="163" t="s">
        <v>133</v>
      </c>
      <c r="I9147" s="163" t="s">
        <v>133</v>
      </c>
      <c r="J9147" s="163" t="s">
        <v>133</v>
      </c>
      <c r="K9147" s="164">
        <f t="shared" si="433"/>
        <v>0</v>
      </c>
      <c r="L9147" s="165">
        <f t="shared" si="434"/>
        <v>0</v>
      </c>
      <c r="M9147" s="172">
        <v>127</v>
      </c>
      <c r="N9147" s="172">
        <v>64</v>
      </c>
      <c r="O9147" s="167" t="s">
        <v>133</v>
      </c>
      <c r="P9147" s="260" t="e">
        <f t="shared" si="432"/>
        <v>#NUM!</v>
      </c>
      <c r="S9147" s="272"/>
    </row>
    <row r="9148" spans="1:19">
      <c r="A9148" s="161" t="s">
        <v>10380</v>
      </c>
      <c r="C9148" s="161" t="s">
        <v>133</v>
      </c>
      <c r="F9148" s="163" t="s">
        <v>133</v>
      </c>
      <c r="G9148" s="266" t="s">
        <v>133</v>
      </c>
      <c r="H9148" s="163" t="s">
        <v>133</v>
      </c>
      <c r="I9148" s="163" t="s">
        <v>133</v>
      </c>
      <c r="J9148" s="163" t="s">
        <v>133</v>
      </c>
      <c r="K9148" s="164">
        <f t="shared" si="433"/>
        <v>0</v>
      </c>
      <c r="L9148" s="165">
        <f t="shared" si="434"/>
        <v>0</v>
      </c>
      <c r="M9148" s="172">
        <v>127</v>
      </c>
      <c r="N9148" s="172">
        <v>64</v>
      </c>
      <c r="O9148" s="167" t="s">
        <v>133</v>
      </c>
      <c r="P9148" s="260" t="e">
        <f t="shared" si="432"/>
        <v>#NUM!</v>
      </c>
      <c r="S9148" s="272"/>
    </row>
    <row r="9149" spans="1:19">
      <c r="A9149" s="161" t="s">
        <v>10381</v>
      </c>
      <c r="C9149" s="161" t="s">
        <v>133</v>
      </c>
      <c r="F9149" s="163" t="s">
        <v>133</v>
      </c>
      <c r="G9149" s="266" t="s">
        <v>133</v>
      </c>
      <c r="H9149" s="163" t="s">
        <v>133</v>
      </c>
      <c r="I9149" s="163" t="s">
        <v>133</v>
      </c>
      <c r="J9149" s="163" t="s">
        <v>133</v>
      </c>
      <c r="K9149" s="164">
        <f t="shared" si="433"/>
        <v>0</v>
      </c>
      <c r="L9149" s="165">
        <f t="shared" si="434"/>
        <v>0</v>
      </c>
      <c r="M9149" s="172">
        <v>127</v>
      </c>
      <c r="N9149" s="172">
        <v>64</v>
      </c>
      <c r="O9149" s="167" t="s">
        <v>133</v>
      </c>
      <c r="P9149" s="260" t="e">
        <f t="shared" si="432"/>
        <v>#NUM!</v>
      </c>
      <c r="S9149" s="272"/>
    </row>
    <row r="9150" spans="1:19">
      <c r="A9150" s="161" t="s">
        <v>10382</v>
      </c>
      <c r="C9150" s="161" t="s">
        <v>133</v>
      </c>
      <c r="F9150" s="163" t="s">
        <v>133</v>
      </c>
      <c r="G9150" s="266" t="s">
        <v>133</v>
      </c>
      <c r="H9150" s="163" t="s">
        <v>133</v>
      </c>
      <c r="I9150" s="163" t="s">
        <v>133</v>
      </c>
      <c r="J9150" s="163" t="s">
        <v>133</v>
      </c>
      <c r="K9150" s="164">
        <f t="shared" si="433"/>
        <v>0</v>
      </c>
      <c r="L9150" s="165">
        <f t="shared" si="434"/>
        <v>0</v>
      </c>
      <c r="M9150" s="172">
        <v>127</v>
      </c>
      <c r="N9150" s="172">
        <v>64</v>
      </c>
      <c r="O9150" s="167" t="s">
        <v>133</v>
      </c>
      <c r="P9150" s="260" t="e">
        <f t="shared" si="432"/>
        <v>#NUM!</v>
      </c>
      <c r="S9150" s="272"/>
    </row>
    <row r="9151" spans="1:19">
      <c r="A9151" s="161" t="s">
        <v>10383</v>
      </c>
      <c r="C9151" s="161" t="s">
        <v>133</v>
      </c>
      <c r="F9151" s="163" t="s">
        <v>133</v>
      </c>
      <c r="G9151" s="266" t="s">
        <v>133</v>
      </c>
      <c r="H9151" s="163" t="s">
        <v>133</v>
      </c>
      <c r="I9151" s="163" t="s">
        <v>133</v>
      </c>
      <c r="J9151" s="163" t="s">
        <v>133</v>
      </c>
      <c r="K9151" s="164">
        <f t="shared" si="433"/>
        <v>0</v>
      </c>
      <c r="L9151" s="165">
        <f t="shared" si="434"/>
        <v>0</v>
      </c>
      <c r="M9151" s="172">
        <v>127</v>
      </c>
      <c r="N9151" s="172">
        <v>64</v>
      </c>
      <c r="O9151" s="167" t="s">
        <v>133</v>
      </c>
      <c r="P9151" s="260" t="e">
        <f t="shared" si="432"/>
        <v>#NUM!</v>
      </c>
      <c r="S9151" s="272"/>
    </row>
    <row r="9152" spans="1:19">
      <c r="A9152" s="161" t="s">
        <v>10384</v>
      </c>
      <c r="C9152" s="161" t="s">
        <v>133</v>
      </c>
      <c r="F9152" s="163" t="s">
        <v>133</v>
      </c>
      <c r="G9152" s="266" t="s">
        <v>133</v>
      </c>
      <c r="H9152" s="163" t="s">
        <v>133</v>
      </c>
      <c r="I9152" s="163" t="s">
        <v>133</v>
      </c>
      <c r="J9152" s="163" t="s">
        <v>133</v>
      </c>
      <c r="K9152" s="164">
        <f t="shared" si="433"/>
        <v>0</v>
      </c>
      <c r="L9152" s="165">
        <f t="shared" si="434"/>
        <v>0</v>
      </c>
      <c r="M9152" s="172">
        <v>127</v>
      </c>
      <c r="N9152" s="172">
        <v>64</v>
      </c>
      <c r="O9152" s="167" t="s">
        <v>133</v>
      </c>
      <c r="P9152" s="260" t="e">
        <f t="shared" si="432"/>
        <v>#NUM!</v>
      </c>
      <c r="S9152" s="272"/>
    </row>
    <row r="9153" spans="1:19">
      <c r="A9153" s="161" t="s">
        <v>10385</v>
      </c>
      <c r="C9153" s="161" t="s">
        <v>133</v>
      </c>
      <c r="F9153" s="163" t="s">
        <v>133</v>
      </c>
      <c r="G9153" s="266" t="s">
        <v>133</v>
      </c>
      <c r="H9153" s="163" t="s">
        <v>133</v>
      </c>
      <c r="I9153" s="163" t="s">
        <v>133</v>
      </c>
      <c r="J9153" s="163" t="s">
        <v>133</v>
      </c>
      <c r="K9153" s="164">
        <f t="shared" si="433"/>
        <v>0</v>
      </c>
      <c r="L9153" s="165">
        <f t="shared" si="434"/>
        <v>0</v>
      </c>
      <c r="M9153" s="172">
        <v>127</v>
      </c>
      <c r="N9153" s="172">
        <v>64</v>
      </c>
      <c r="O9153" s="167" t="s">
        <v>133</v>
      </c>
      <c r="P9153" s="260" t="e">
        <f t="shared" si="432"/>
        <v>#NUM!</v>
      </c>
      <c r="S9153" s="272"/>
    </row>
    <row r="9154" spans="1:19">
      <c r="A9154" s="161" t="s">
        <v>10386</v>
      </c>
      <c r="C9154" s="161" t="s">
        <v>133</v>
      </c>
      <c r="F9154" s="163" t="s">
        <v>133</v>
      </c>
      <c r="G9154" s="266" t="s">
        <v>133</v>
      </c>
      <c r="H9154" s="163" t="s">
        <v>133</v>
      </c>
      <c r="I9154" s="163" t="s">
        <v>133</v>
      </c>
      <c r="J9154" s="163" t="s">
        <v>133</v>
      </c>
      <c r="K9154" s="164">
        <f t="shared" si="433"/>
        <v>0</v>
      </c>
      <c r="L9154" s="165">
        <f t="shared" si="434"/>
        <v>0</v>
      </c>
      <c r="M9154" s="172">
        <v>127</v>
      </c>
      <c r="N9154" s="172">
        <v>64</v>
      </c>
      <c r="O9154" s="167" t="s">
        <v>133</v>
      </c>
      <c r="P9154" s="260" t="e">
        <f t="shared" si="432"/>
        <v>#NUM!</v>
      </c>
      <c r="S9154" s="272"/>
    </row>
    <row r="9155" spans="1:19">
      <c r="A9155" s="161" t="s">
        <v>10387</v>
      </c>
      <c r="C9155" s="161" t="s">
        <v>133</v>
      </c>
      <c r="F9155" s="163" t="s">
        <v>133</v>
      </c>
      <c r="G9155" s="266" t="s">
        <v>133</v>
      </c>
      <c r="H9155" s="163" t="s">
        <v>133</v>
      </c>
      <c r="I9155" s="163" t="s">
        <v>133</v>
      </c>
      <c r="J9155" s="163" t="s">
        <v>133</v>
      </c>
      <c r="K9155" s="164">
        <f t="shared" si="433"/>
        <v>0</v>
      </c>
      <c r="L9155" s="165">
        <f t="shared" si="434"/>
        <v>0</v>
      </c>
      <c r="M9155" s="172">
        <v>127</v>
      </c>
      <c r="N9155" s="172">
        <v>64</v>
      </c>
      <c r="O9155" s="167" t="s">
        <v>133</v>
      </c>
      <c r="P9155" s="260" t="e">
        <f t="shared" si="432"/>
        <v>#NUM!</v>
      </c>
      <c r="S9155" s="272"/>
    </row>
    <row r="9156" spans="1:19">
      <c r="A9156" s="161" t="s">
        <v>10388</v>
      </c>
      <c r="C9156" s="161" t="s">
        <v>133</v>
      </c>
      <c r="F9156" s="163" t="s">
        <v>133</v>
      </c>
      <c r="G9156" s="266" t="s">
        <v>133</v>
      </c>
      <c r="H9156" s="163" t="s">
        <v>133</v>
      </c>
      <c r="I9156" s="163" t="s">
        <v>133</v>
      </c>
      <c r="J9156" s="163" t="s">
        <v>133</v>
      </c>
      <c r="K9156" s="164">
        <f t="shared" si="433"/>
        <v>0</v>
      </c>
      <c r="L9156" s="165">
        <f t="shared" si="434"/>
        <v>0</v>
      </c>
      <c r="M9156" s="172">
        <v>127</v>
      </c>
      <c r="N9156" s="172">
        <v>64</v>
      </c>
      <c r="O9156" s="167" t="s">
        <v>133</v>
      </c>
      <c r="P9156" s="260" t="e">
        <f t="shared" si="432"/>
        <v>#NUM!</v>
      </c>
      <c r="S9156" s="272"/>
    </row>
    <row r="9157" spans="1:19">
      <c r="A9157" s="161" t="s">
        <v>10389</v>
      </c>
      <c r="C9157" s="161" t="s">
        <v>133</v>
      </c>
      <c r="F9157" s="163" t="s">
        <v>133</v>
      </c>
      <c r="G9157" s="266" t="s">
        <v>133</v>
      </c>
      <c r="H9157" s="163" t="s">
        <v>133</v>
      </c>
      <c r="I9157" s="163" t="s">
        <v>133</v>
      </c>
      <c r="J9157" s="163" t="s">
        <v>133</v>
      </c>
      <c r="K9157" s="164">
        <f t="shared" si="433"/>
        <v>0</v>
      </c>
      <c r="L9157" s="165">
        <f t="shared" si="434"/>
        <v>0</v>
      </c>
      <c r="M9157" s="172">
        <v>127</v>
      </c>
      <c r="N9157" s="172">
        <v>64</v>
      </c>
      <c r="O9157" s="167" t="s">
        <v>133</v>
      </c>
      <c r="P9157" s="260" t="e">
        <f t="shared" si="432"/>
        <v>#NUM!</v>
      </c>
      <c r="S9157" s="272"/>
    </row>
    <row r="9158" spans="1:19">
      <c r="A9158" s="161" t="s">
        <v>10390</v>
      </c>
      <c r="C9158" s="161" t="s">
        <v>133</v>
      </c>
      <c r="F9158" s="163" t="s">
        <v>133</v>
      </c>
      <c r="G9158" s="266" t="s">
        <v>133</v>
      </c>
      <c r="H9158" s="163" t="s">
        <v>133</v>
      </c>
      <c r="I9158" s="163" t="s">
        <v>133</v>
      </c>
      <c r="J9158" s="163" t="s">
        <v>133</v>
      </c>
      <c r="K9158" s="164">
        <f t="shared" si="433"/>
        <v>0</v>
      </c>
      <c r="L9158" s="165">
        <f t="shared" si="434"/>
        <v>0</v>
      </c>
      <c r="M9158" s="172">
        <v>127</v>
      </c>
      <c r="N9158" s="172">
        <v>64</v>
      </c>
      <c r="O9158" s="167" t="s">
        <v>133</v>
      </c>
      <c r="P9158" s="260" t="e">
        <f t="shared" si="432"/>
        <v>#NUM!</v>
      </c>
      <c r="S9158" s="272"/>
    </row>
    <row r="9159" spans="1:19">
      <c r="A9159" s="161" t="s">
        <v>10391</v>
      </c>
      <c r="C9159" s="161" t="s">
        <v>133</v>
      </c>
      <c r="F9159" s="163" t="s">
        <v>133</v>
      </c>
      <c r="G9159" s="266" t="s">
        <v>133</v>
      </c>
      <c r="H9159" s="163" t="s">
        <v>133</v>
      </c>
      <c r="I9159" s="163" t="s">
        <v>133</v>
      </c>
      <c r="J9159" s="163" t="s">
        <v>133</v>
      </c>
      <c r="K9159" s="164">
        <f t="shared" si="433"/>
        <v>0</v>
      </c>
      <c r="L9159" s="165">
        <f t="shared" si="434"/>
        <v>0</v>
      </c>
      <c r="M9159" s="172">
        <v>127</v>
      </c>
      <c r="N9159" s="172">
        <v>64</v>
      </c>
      <c r="O9159" s="167" t="s">
        <v>133</v>
      </c>
      <c r="P9159" s="260" t="e">
        <f t="shared" si="432"/>
        <v>#NUM!</v>
      </c>
      <c r="S9159" s="272"/>
    </row>
    <row r="9160" spans="1:19">
      <c r="A9160" s="161" t="s">
        <v>10392</v>
      </c>
      <c r="C9160" s="161" t="s">
        <v>133</v>
      </c>
      <c r="F9160" s="163" t="s">
        <v>133</v>
      </c>
      <c r="G9160" s="266" t="s">
        <v>133</v>
      </c>
      <c r="H9160" s="163" t="s">
        <v>133</v>
      </c>
      <c r="I9160" s="163" t="s">
        <v>133</v>
      </c>
      <c r="J9160" s="163" t="s">
        <v>133</v>
      </c>
      <c r="K9160" s="164">
        <f t="shared" si="433"/>
        <v>0</v>
      </c>
      <c r="L9160" s="165">
        <f t="shared" si="434"/>
        <v>0</v>
      </c>
      <c r="M9160" s="172">
        <v>127</v>
      </c>
      <c r="N9160" s="172">
        <v>64</v>
      </c>
      <c r="O9160" s="167" t="s">
        <v>133</v>
      </c>
      <c r="P9160" s="260" t="e">
        <f t="shared" si="432"/>
        <v>#NUM!</v>
      </c>
      <c r="S9160" s="272"/>
    </row>
    <row r="9161" spans="1:19">
      <c r="A9161" s="161" t="s">
        <v>10393</v>
      </c>
      <c r="C9161" s="161" t="s">
        <v>133</v>
      </c>
      <c r="F9161" s="163" t="s">
        <v>133</v>
      </c>
      <c r="G9161" s="266" t="s">
        <v>133</v>
      </c>
      <c r="H9161" s="163" t="s">
        <v>133</v>
      </c>
      <c r="I9161" s="163" t="s">
        <v>133</v>
      </c>
      <c r="J9161" s="163" t="s">
        <v>133</v>
      </c>
      <c r="K9161" s="164">
        <f t="shared" si="433"/>
        <v>0</v>
      </c>
      <c r="L9161" s="165">
        <f t="shared" si="434"/>
        <v>0</v>
      </c>
      <c r="M9161" s="172">
        <v>127</v>
      </c>
      <c r="N9161" s="172">
        <v>64</v>
      </c>
      <c r="O9161" s="167" t="s">
        <v>133</v>
      </c>
      <c r="P9161" s="260" t="e">
        <f t="shared" si="432"/>
        <v>#NUM!</v>
      </c>
      <c r="S9161" s="272"/>
    </row>
    <row r="9162" spans="1:19">
      <c r="A9162" s="161" t="s">
        <v>10394</v>
      </c>
      <c r="C9162" s="161" t="s">
        <v>133</v>
      </c>
      <c r="F9162" s="163" t="s">
        <v>133</v>
      </c>
      <c r="G9162" s="266" t="s">
        <v>133</v>
      </c>
      <c r="H9162" s="163" t="s">
        <v>133</v>
      </c>
      <c r="I9162" s="163" t="s">
        <v>133</v>
      </c>
      <c r="J9162" s="163" t="s">
        <v>133</v>
      </c>
      <c r="K9162" s="164">
        <f t="shared" si="433"/>
        <v>0</v>
      </c>
      <c r="L9162" s="165">
        <f t="shared" si="434"/>
        <v>0</v>
      </c>
      <c r="M9162" s="172">
        <v>127</v>
      </c>
      <c r="N9162" s="172">
        <v>64</v>
      </c>
      <c r="O9162" s="167" t="s">
        <v>133</v>
      </c>
      <c r="P9162" s="260" t="e">
        <f t="shared" si="432"/>
        <v>#NUM!</v>
      </c>
      <c r="S9162" s="272"/>
    </row>
    <row r="9163" spans="1:19">
      <c r="A9163" s="161" t="s">
        <v>10395</v>
      </c>
      <c r="C9163" s="161" t="s">
        <v>133</v>
      </c>
      <c r="F9163" s="163" t="s">
        <v>133</v>
      </c>
      <c r="G9163" s="266" t="s">
        <v>133</v>
      </c>
      <c r="H9163" s="163" t="s">
        <v>133</v>
      </c>
      <c r="I9163" s="163" t="s">
        <v>133</v>
      </c>
      <c r="J9163" s="163" t="s">
        <v>133</v>
      </c>
      <c r="K9163" s="164">
        <f t="shared" si="433"/>
        <v>0</v>
      </c>
      <c r="L9163" s="165">
        <f t="shared" si="434"/>
        <v>0</v>
      </c>
      <c r="M9163" s="172">
        <v>127</v>
      </c>
      <c r="N9163" s="172">
        <v>64</v>
      </c>
      <c r="O9163" s="167" t="s">
        <v>133</v>
      </c>
      <c r="P9163" s="260" t="e">
        <f t="shared" si="432"/>
        <v>#NUM!</v>
      </c>
      <c r="S9163" s="272"/>
    </row>
    <row r="9164" spans="1:19">
      <c r="A9164" s="161" t="s">
        <v>10396</v>
      </c>
      <c r="C9164" s="161" t="s">
        <v>133</v>
      </c>
      <c r="F9164" s="163" t="s">
        <v>133</v>
      </c>
      <c r="G9164" s="266" t="s">
        <v>133</v>
      </c>
      <c r="H9164" s="163" t="s">
        <v>133</v>
      </c>
      <c r="I9164" s="163" t="s">
        <v>133</v>
      </c>
      <c r="J9164" s="163" t="s">
        <v>133</v>
      </c>
      <c r="K9164" s="164">
        <f t="shared" si="433"/>
        <v>0</v>
      </c>
      <c r="L9164" s="165">
        <f t="shared" si="434"/>
        <v>0</v>
      </c>
      <c r="M9164" s="172">
        <v>127</v>
      </c>
      <c r="N9164" s="172">
        <v>64</v>
      </c>
      <c r="O9164" s="167" t="s">
        <v>133</v>
      </c>
      <c r="P9164" s="260" t="e">
        <f t="shared" si="432"/>
        <v>#NUM!</v>
      </c>
      <c r="S9164" s="272"/>
    </row>
    <row r="9165" spans="1:19">
      <c r="A9165" s="161" t="s">
        <v>10397</v>
      </c>
      <c r="C9165" s="161" t="s">
        <v>133</v>
      </c>
      <c r="F9165" s="163" t="s">
        <v>133</v>
      </c>
      <c r="G9165" s="266" t="s">
        <v>133</v>
      </c>
      <c r="H9165" s="163" t="s">
        <v>133</v>
      </c>
      <c r="I9165" s="163" t="s">
        <v>133</v>
      </c>
      <c r="J9165" s="163" t="s">
        <v>133</v>
      </c>
      <c r="K9165" s="164">
        <f t="shared" si="433"/>
        <v>0</v>
      </c>
      <c r="L9165" s="165">
        <f t="shared" si="434"/>
        <v>0</v>
      </c>
      <c r="M9165" s="172">
        <v>127</v>
      </c>
      <c r="N9165" s="172">
        <v>64</v>
      </c>
      <c r="O9165" s="167" t="s">
        <v>133</v>
      </c>
      <c r="P9165" s="260" t="e">
        <f t="shared" si="432"/>
        <v>#NUM!</v>
      </c>
      <c r="S9165" s="272"/>
    </row>
    <row r="9166" spans="1:19">
      <c r="A9166" s="161" t="s">
        <v>10398</v>
      </c>
      <c r="C9166" s="161" t="s">
        <v>133</v>
      </c>
      <c r="F9166" s="163" t="s">
        <v>133</v>
      </c>
      <c r="G9166" s="266" t="s">
        <v>133</v>
      </c>
      <c r="H9166" s="163" t="s">
        <v>133</v>
      </c>
      <c r="I9166" s="163" t="s">
        <v>133</v>
      </c>
      <c r="J9166" s="163" t="s">
        <v>133</v>
      </c>
      <c r="K9166" s="164">
        <f t="shared" si="433"/>
        <v>0</v>
      </c>
      <c r="L9166" s="165">
        <f t="shared" si="434"/>
        <v>0</v>
      </c>
      <c r="M9166" s="172">
        <v>127</v>
      </c>
      <c r="N9166" s="172">
        <v>64</v>
      </c>
      <c r="O9166" s="167" t="s">
        <v>133</v>
      </c>
      <c r="P9166" s="260" t="e">
        <f t="shared" si="432"/>
        <v>#NUM!</v>
      </c>
      <c r="S9166" s="272"/>
    </row>
    <row r="9167" spans="1:19">
      <c r="A9167" s="161" t="s">
        <v>10399</v>
      </c>
      <c r="C9167" s="161" t="s">
        <v>133</v>
      </c>
      <c r="F9167" s="163" t="s">
        <v>133</v>
      </c>
      <c r="G9167" s="266" t="s">
        <v>133</v>
      </c>
      <c r="H9167" s="163" t="s">
        <v>133</v>
      </c>
      <c r="I9167" s="163" t="s">
        <v>133</v>
      </c>
      <c r="J9167" s="163" t="s">
        <v>133</v>
      </c>
      <c r="K9167" s="164">
        <f t="shared" si="433"/>
        <v>0</v>
      </c>
      <c r="L9167" s="165">
        <f t="shared" si="434"/>
        <v>0</v>
      </c>
      <c r="M9167" s="172">
        <v>127</v>
      </c>
      <c r="N9167" s="172">
        <v>64</v>
      </c>
      <c r="O9167" s="167" t="s">
        <v>133</v>
      </c>
      <c r="P9167" s="260" t="e">
        <f t="shared" ref="P9167:P9230" si="435">MEDIAN(Q9167:R9167)</f>
        <v>#NUM!</v>
      </c>
      <c r="S9167" s="272"/>
    </row>
    <row r="9168" spans="1:19">
      <c r="A9168" s="161" t="s">
        <v>10400</v>
      </c>
      <c r="C9168" s="161" t="s">
        <v>133</v>
      </c>
      <c r="F9168" s="163" t="s">
        <v>133</v>
      </c>
      <c r="G9168" s="266" t="s">
        <v>133</v>
      </c>
      <c r="H9168" s="163" t="s">
        <v>133</v>
      </c>
      <c r="I9168" s="163" t="s">
        <v>133</v>
      </c>
      <c r="J9168" s="163" t="s">
        <v>133</v>
      </c>
      <c r="K9168" s="164">
        <f t="shared" ref="K9168:K9231" si="436">IF(OR(D9168="n/a",D9168="nd"),0,D9168)+IF(OR(I9168="n/a",I9168="nd"),0,I9168)</f>
        <v>0</v>
      </c>
      <c r="L9168" s="165">
        <f t="shared" ref="L9168:L9231" si="437">SQRT(SUMSQ(IF(OR(E9168="n/a",E9168="nd"),0,E9168),IF(OR(F9168="n/a",F9168="nd"),0,F9168),IF(OR(J9168="n/a",J9168="nd"),0,J9168)))</f>
        <v>0</v>
      </c>
      <c r="M9168" s="172">
        <v>127</v>
      </c>
      <c r="N9168" s="172">
        <v>64</v>
      </c>
      <c r="O9168" s="167" t="s">
        <v>133</v>
      </c>
      <c r="P9168" s="260" t="e">
        <f t="shared" si="435"/>
        <v>#NUM!</v>
      </c>
      <c r="S9168" s="272"/>
    </row>
    <row r="9169" spans="1:19">
      <c r="A9169" s="161" t="s">
        <v>10401</v>
      </c>
      <c r="C9169" s="161" t="s">
        <v>133</v>
      </c>
      <c r="F9169" s="163" t="s">
        <v>133</v>
      </c>
      <c r="G9169" s="266" t="s">
        <v>133</v>
      </c>
      <c r="H9169" s="163" t="s">
        <v>133</v>
      </c>
      <c r="I9169" s="163" t="s">
        <v>133</v>
      </c>
      <c r="J9169" s="163" t="s">
        <v>133</v>
      </c>
      <c r="K9169" s="164">
        <f t="shared" si="436"/>
        <v>0</v>
      </c>
      <c r="L9169" s="165">
        <f t="shared" si="437"/>
        <v>0</v>
      </c>
      <c r="M9169" s="172">
        <v>127</v>
      </c>
      <c r="N9169" s="172">
        <v>64</v>
      </c>
      <c r="O9169" s="167" t="s">
        <v>133</v>
      </c>
      <c r="P9169" s="260" t="e">
        <f t="shared" si="435"/>
        <v>#NUM!</v>
      </c>
      <c r="S9169" s="272"/>
    </row>
    <row r="9170" spans="1:19">
      <c r="A9170" s="161" t="s">
        <v>10402</v>
      </c>
      <c r="C9170" s="161" t="s">
        <v>133</v>
      </c>
      <c r="F9170" s="163" t="s">
        <v>133</v>
      </c>
      <c r="G9170" s="266" t="s">
        <v>133</v>
      </c>
      <c r="H9170" s="163" t="s">
        <v>133</v>
      </c>
      <c r="I9170" s="163" t="s">
        <v>133</v>
      </c>
      <c r="J9170" s="163" t="s">
        <v>133</v>
      </c>
      <c r="K9170" s="164">
        <f t="shared" si="436"/>
        <v>0</v>
      </c>
      <c r="L9170" s="165">
        <f t="shared" si="437"/>
        <v>0</v>
      </c>
      <c r="M9170" s="172">
        <v>127</v>
      </c>
      <c r="N9170" s="172">
        <v>64</v>
      </c>
      <c r="O9170" s="167" t="s">
        <v>133</v>
      </c>
      <c r="P9170" s="260" t="e">
        <f t="shared" si="435"/>
        <v>#NUM!</v>
      </c>
      <c r="S9170" s="272"/>
    </row>
    <row r="9171" spans="1:19">
      <c r="A9171" s="161" t="s">
        <v>10403</v>
      </c>
      <c r="C9171" s="161" t="s">
        <v>133</v>
      </c>
      <c r="F9171" s="163" t="s">
        <v>133</v>
      </c>
      <c r="G9171" s="266" t="s">
        <v>133</v>
      </c>
      <c r="H9171" s="163" t="s">
        <v>133</v>
      </c>
      <c r="I9171" s="163" t="s">
        <v>133</v>
      </c>
      <c r="J9171" s="163" t="s">
        <v>133</v>
      </c>
      <c r="K9171" s="164">
        <f t="shared" si="436"/>
        <v>0</v>
      </c>
      <c r="L9171" s="165">
        <f t="shared" si="437"/>
        <v>0</v>
      </c>
      <c r="M9171" s="172">
        <v>127</v>
      </c>
      <c r="N9171" s="172">
        <v>64</v>
      </c>
      <c r="O9171" s="167" t="s">
        <v>133</v>
      </c>
      <c r="P9171" s="260" t="e">
        <f t="shared" si="435"/>
        <v>#NUM!</v>
      </c>
      <c r="S9171" s="272"/>
    </row>
    <row r="9172" spans="1:19">
      <c r="A9172" s="161" t="s">
        <v>10404</v>
      </c>
      <c r="C9172" s="161" t="s">
        <v>133</v>
      </c>
      <c r="F9172" s="163" t="s">
        <v>133</v>
      </c>
      <c r="G9172" s="266" t="s">
        <v>133</v>
      </c>
      <c r="H9172" s="163" t="s">
        <v>133</v>
      </c>
      <c r="I9172" s="163" t="s">
        <v>133</v>
      </c>
      <c r="J9172" s="163" t="s">
        <v>133</v>
      </c>
      <c r="K9172" s="164">
        <f t="shared" si="436"/>
        <v>0</v>
      </c>
      <c r="L9172" s="165">
        <f t="shared" si="437"/>
        <v>0</v>
      </c>
      <c r="M9172" s="172">
        <v>127</v>
      </c>
      <c r="N9172" s="172">
        <v>64</v>
      </c>
      <c r="O9172" s="167" t="s">
        <v>133</v>
      </c>
      <c r="P9172" s="260" t="e">
        <f t="shared" si="435"/>
        <v>#NUM!</v>
      </c>
      <c r="S9172" s="272"/>
    </row>
    <row r="9173" spans="1:19">
      <c r="A9173" s="161" t="s">
        <v>10405</v>
      </c>
      <c r="C9173" s="161" t="s">
        <v>133</v>
      </c>
      <c r="F9173" s="163" t="s">
        <v>133</v>
      </c>
      <c r="G9173" s="266" t="s">
        <v>133</v>
      </c>
      <c r="H9173" s="163" t="s">
        <v>133</v>
      </c>
      <c r="I9173" s="163" t="s">
        <v>133</v>
      </c>
      <c r="J9173" s="163" t="s">
        <v>133</v>
      </c>
      <c r="K9173" s="164">
        <f t="shared" si="436"/>
        <v>0</v>
      </c>
      <c r="L9173" s="165">
        <f t="shared" si="437"/>
        <v>0</v>
      </c>
      <c r="M9173" s="172">
        <v>127</v>
      </c>
      <c r="N9173" s="172">
        <v>64</v>
      </c>
      <c r="O9173" s="167" t="s">
        <v>133</v>
      </c>
      <c r="P9173" s="260" t="e">
        <f t="shared" si="435"/>
        <v>#NUM!</v>
      </c>
      <c r="S9173" s="272"/>
    </row>
    <row r="9174" spans="1:19">
      <c r="A9174" s="161" t="s">
        <v>10406</v>
      </c>
      <c r="C9174" s="161" t="s">
        <v>133</v>
      </c>
      <c r="F9174" s="163" t="s">
        <v>133</v>
      </c>
      <c r="G9174" s="266" t="s">
        <v>133</v>
      </c>
      <c r="H9174" s="163" t="s">
        <v>133</v>
      </c>
      <c r="I9174" s="163" t="s">
        <v>133</v>
      </c>
      <c r="J9174" s="163" t="s">
        <v>133</v>
      </c>
      <c r="K9174" s="164">
        <f t="shared" si="436"/>
        <v>0</v>
      </c>
      <c r="L9174" s="165">
        <f t="shared" si="437"/>
        <v>0</v>
      </c>
      <c r="M9174" s="172">
        <v>127</v>
      </c>
      <c r="N9174" s="172">
        <v>64</v>
      </c>
      <c r="O9174" s="167" t="s">
        <v>133</v>
      </c>
      <c r="P9174" s="260" t="e">
        <f t="shared" si="435"/>
        <v>#NUM!</v>
      </c>
      <c r="S9174" s="272"/>
    </row>
    <row r="9175" spans="1:19">
      <c r="A9175" s="161" t="s">
        <v>10407</v>
      </c>
      <c r="C9175" s="161" t="s">
        <v>133</v>
      </c>
      <c r="F9175" s="163" t="s">
        <v>133</v>
      </c>
      <c r="G9175" s="266" t="s">
        <v>133</v>
      </c>
      <c r="H9175" s="163" t="s">
        <v>133</v>
      </c>
      <c r="I9175" s="163" t="s">
        <v>133</v>
      </c>
      <c r="J9175" s="163" t="s">
        <v>133</v>
      </c>
      <c r="K9175" s="164">
        <f t="shared" si="436"/>
        <v>0</v>
      </c>
      <c r="L9175" s="165">
        <f t="shared" si="437"/>
        <v>0</v>
      </c>
      <c r="M9175" s="172">
        <v>127</v>
      </c>
      <c r="N9175" s="172">
        <v>64</v>
      </c>
      <c r="O9175" s="167" t="s">
        <v>133</v>
      </c>
      <c r="P9175" s="260" t="e">
        <f t="shared" si="435"/>
        <v>#NUM!</v>
      </c>
      <c r="S9175" s="272"/>
    </row>
    <row r="9176" spans="1:19">
      <c r="A9176" s="161" t="s">
        <v>10408</v>
      </c>
      <c r="C9176" s="161" t="s">
        <v>133</v>
      </c>
      <c r="F9176" s="163" t="s">
        <v>133</v>
      </c>
      <c r="G9176" s="266" t="s">
        <v>133</v>
      </c>
      <c r="H9176" s="163" t="s">
        <v>133</v>
      </c>
      <c r="I9176" s="163" t="s">
        <v>133</v>
      </c>
      <c r="J9176" s="163" t="s">
        <v>133</v>
      </c>
      <c r="K9176" s="164">
        <f t="shared" si="436"/>
        <v>0</v>
      </c>
      <c r="L9176" s="165">
        <f t="shared" si="437"/>
        <v>0</v>
      </c>
      <c r="M9176" s="172">
        <v>127</v>
      </c>
      <c r="N9176" s="172">
        <v>64</v>
      </c>
      <c r="O9176" s="167" t="s">
        <v>133</v>
      </c>
      <c r="P9176" s="260" t="e">
        <f t="shared" si="435"/>
        <v>#NUM!</v>
      </c>
      <c r="S9176" s="272"/>
    </row>
    <row r="9177" spans="1:19">
      <c r="A9177" s="161" t="s">
        <v>10409</v>
      </c>
      <c r="C9177" s="161" t="s">
        <v>133</v>
      </c>
      <c r="F9177" s="163" t="s">
        <v>133</v>
      </c>
      <c r="G9177" s="266" t="s">
        <v>133</v>
      </c>
      <c r="H9177" s="163" t="s">
        <v>133</v>
      </c>
      <c r="I9177" s="163" t="s">
        <v>133</v>
      </c>
      <c r="J9177" s="163" t="s">
        <v>133</v>
      </c>
      <c r="K9177" s="164">
        <f t="shared" si="436"/>
        <v>0</v>
      </c>
      <c r="L9177" s="165">
        <f t="shared" si="437"/>
        <v>0</v>
      </c>
      <c r="M9177" s="172">
        <v>127</v>
      </c>
      <c r="N9177" s="172">
        <v>64</v>
      </c>
      <c r="O9177" s="167" t="s">
        <v>133</v>
      </c>
      <c r="P9177" s="260" t="e">
        <f t="shared" si="435"/>
        <v>#NUM!</v>
      </c>
      <c r="S9177" s="272"/>
    </row>
    <row r="9178" spans="1:19">
      <c r="A9178" s="161" t="s">
        <v>10410</v>
      </c>
      <c r="C9178" s="161" t="s">
        <v>133</v>
      </c>
      <c r="F9178" s="163" t="s">
        <v>133</v>
      </c>
      <c r="G9178" s="266" t="s">
        <v>133</v>
      </c>
      <c r="H9178" s="163" t="s">
        <v>133</v>
      </c>
      <c r="I9178" s="163" t="s">
        <v>133</v>
      </c>
      <c r="J9178" s="163" t="s">
        <v>133</v>
      </c>
      <c r="K9178" s="164">
        <f t="shared" si="436"/>
        <v>0</v>
      </c>
      <c r="L9178" s="165">
        <f t="shared" si="437"/>
        <v>0</v>
      </c>
      <c r="M9178" s="172">
        <v>127</v>
      </c>
      <c r="N9178" s="172">
        <v>64</v>
      </c>
      <c r="O9178" s="167" t="s">
        <v>133</v>
      </c>
      <c r="P9178" s="260" t="e">
        <f t="shared" si="435"/>
        <v>#NUM!</v>
      </c>
      <c r="S9178" s="272"/>
    </row>
    <row r="9179" spans="1:19">
      <c r="A9179" s="161" t="s">
        <v>10411</v>
      </c>
      <c r="C9179" s="161" t="s">
        <v>133</v>
      </c>
      <c r="F9179" s="163" t="s">
        <v>133</v>
      </c>
      <c r="G9179" s="266" t="s">
        <v>133</v>
      </c>
      <c r="H9179" s="163" t="s">
        <v>133</v>
      </c>
      <c r="I9179" s="163" t="s">
        <v>133</v>
      </c>
      <c r="J9179" s="163" t="s">
        <v>133</v>
      </c>
      <c r="K9179" s="164">
        <f t="shared" si="436"/>
        <v>0</v>
      </c>
      <c r="L9179" s="165">
        <f t="shared" si="437"/>
        <v>0</v>
      </c>
      <c r="M9179" s="172">
        <v>127</v>
      </c>
      <c r="N9179" s="172">
        <v>64</v>
      </c>
      <c r="O9179" s="167" t="s">
        <v>133</v>
      </c>
      <c r="P9179" s="260" t="e">
        <f t="shared" si="435"/>
        <v>#NUM!</v>
      </c>
      <c r="S9179" s="272"/>
    </row>
    <row r="9180" spans="1:19">
      <c r="A9180" s="161" t="s">
        <v>10412</v>
      </c>
      <c r="C9180" s="161" t="s">
        <v>133</v>
      </c>
      <c r="F9180" s="163" t="s">
        <v>133</v>
      </c>
      <c r="G9180" s="266" t="s">
        <v>133</v>
      </c>
      <c r="H9180" s="163" t="s">
        <v>133</v>
      </c>
      <c r="I9180" s="163" t="s">
        <v>133</v>
      </c>
      <c r="J9180" s="163" t="s">
        <v>133</v>
      </c>
      <c r="K9180" s="164">
        <f t="shared" si="436"/>
        <v>0</v>
      </c>
      <c r="L9180" s="165">
        <f t="shared" si="437"/>
        <v>0</v>
      </c>
      <c r="M9180" s="172">
        <v>127</v>
      </c>
      <c r="N9180" s="172">
        <v>64</v>
      </c>
      <c r="O9180" s="167" t="s">
        <v>133</v>
      </c>
      <c r="P9180" s="260" t="e">
        <f t="shared" si="435"/>
        <v>#NUM!</v>
      </c>
      <c r="S9180" s="272"/>
    </row>
    <row r="9181" spans="1:19">
      <c r="A9181" s="161" t="s">
        <v>10413</v>
      </c>
      <c r="C9181" s="161" t="s">
        <v>133</v>
      </c>
      <c r="F9181" s="163" t="s">
        <v>133</v>
      </c>
      <c r="G9181" s="266" t="s">
        <v>133</v>
      </c>
      <c r="H9181" s="163" t="s">
        <v>133</v>
      </c>
      <c r="I9181" s="163" t="s">
        <v>133</v>
      </c>
      <c r="J9181" s="163" t="s">
        <v>133</v>
      </c>
      <c r="K9181" s="164">
        <f t="shared" si="436"/>
        <v>0</v>
      </c>
      <c r="L9181" s="165">
        <f t="shared" si="437"/>
        <v>0</v>
      </c>
      <c r="M9181" s="172">
        <v>127</v>
      </c>
      <c r="N9181" s="172">
        <v>64</v>
      </c>
      <c r="O9181" s="167" t="s">
        <v>133</v>
      </c>
      <c r="P9181" s="260" t="e">
        <f t="shared" si="435"/>
        <v>#NUM!</v>
      </c>
      <c r="S9181" s="272"/>
    </row>
    <row r="9182" spans="1:19">
      <c r="A9182" s="161" t="s">
        <v>10414</v>
      </c>
      <c r="C9182" s="161" t="s">
        <v>133</v>
      </c>
      <c r="F9182" s="163" t="s">
        <v>133</v>
      </c>
      <c r="G9182" s="266" t="s">
        <v>133</v>
      </c>
      <c r="H9182" s="163" t="s">
        <v>133</v>
      </c>
      <c r="I9182" s="163" t="s">
        <v>133</v>
      </c>
      <c r="J9182" s="163" t="s">
        <v>133</v>
      </c>
      <c r="K9182" s="164">
        <f t="shared" si="436"/>
        <v>0</v>
      </c>
      <c r="L9182" s="165">
        <f t="shared" si="437"/>
        <v>0</v>
      </c>
      <c r="M9182" s="172">
        <v>127</v>
      </c>
      <c r="N9182" s="172">
        <v>64</v>
      </c>
      <c r="O9182" s="167" t="s">
        <v>133</v>
      </c>
      <c r="P9182" s="260" t="e">
        <f t="shared" si="435"/>
        <v>#NUM!</v>
      </c>
      <c r="S9182" s="272"/>
    </row>
    <row r="9183" spans="1:19">
      <c r="A9183" s="161" t="s">
        <v>10415</v>
      </c>
      <c r="C9183" s="161" t="s">
        <v>133</v>
      </c>
      <c r="F9183" s="163" t="s">
        <v>133</v>
      </c>
      <c r="G9183" s="266" t="s">
        <v>133</v>
      </c>
      <c r="H9183" s="163" t="s">
        <v>133</v>
      </c>
      <c r="I9183" s="163" t="s">
        <v>133</v>
      </c>
      <c r="J9183" s="163" t="s">
        <v>133</v>
      </c>
      <c r="K9183" s="164">
        <f t="shared" si="436"/>
        <v>0</v>
      </c>
      <c r="L9183" s="165">
        <f t="shared" si="437"/>
        <v>0</v>
      </c>
      <c r="M9183" s="172">
        <v>127</v>
      </c>
      <c r="N9183" s="172">
        <v>64</v>
      </c>
      <c r="O9183" s="167" t="s">
        <v>133</v>
      </c>
      <c r="P9183" s="260" t="e">
        <f t="shared" si="435"/>
        <v>#NUM!</v>
      </c>
      <c r="S9183" s="272"/>
    </row>
    <row r="9184" spans="1:19">
      <c r="A9184" s="161" t="s">
        <v>10416</v>
      </c>
      <c r="C9184" s="161" t="s">
        <v>133</v>
      </c>
      <c r="F9184" s="163" t="s">
        <v>133</v>
      </c>
      <c r="G9184" s="266" t="s">
        <v>133</v>
      </c>
      <c r="H9184" s="163" t="s">
        <v>133</v>
      </c>
      <c r="I9184" s="163" t="s">
        <v>133</v>
      </c>
      <c r="J9184" s="163" t="s">
        <v>133</v>
      </c>
      <c r="K9184" s="164">
        <f t="shared" si="436"/>
        <v>0</v>
      </c>
      <c r="L9184" s="165">
        <f t="shared" si="437"/>
        <v>0</v>
      </c>
      <c r="M9184" s="172">
        <v>127</v>
      </c>
      <c r="N9184" s="172">
        <v>64</v>
      </c>
      <c r="O9184" s="167" t="s">
        <v>133</v>
      </c>
      <c r="P9184" s="260" t="e">
        <f t="shared" si="435"/>
        <v>#NUM!</v>
      </c>
      <c r="S9184" s="272"/>
    </row>
    <row r="9185" spans="1:19">
      <c r="A9185" s="161" t="s">
        <v>10417</v>
      </c>
      <c r="C9185" s="161" t="s">
        <v>133</v>
      </c>
      <c r="F9185" s="163" t="s">
        <v>133</v>
      </c>
      <c r="G9185" s="266" t="s">
        <v>133</v>
      </c>
      <c r="H9185" s="163" t="s">
        <v>133</v>
      </c>
      <c r="I9185" s="163" t="s">
        <v>133</v>
      </c>
      <c r="J9185" s="163" t="s">
        <v>133</v>
      </c>
      <c r="K9185" s="164">
        <f t="shared" si="436"/>
        <v>0</v>
      </c>
      <c r="L9185" s="165">
        <f t="shared" si="437"/>
        <v>0</v>
      </c>
      <c r="M9185" s="172">
        <v>127</v>
      </c>
      <c r="N9185" s="172">
        <v>64</v>
      </c>
      <c r="O9185" s="167" t="s">
        <v>133</v>
      </c>
      <c r="P9185" s="260" t="e">
        <f t="shared" si="435"/>
        <v>#NUM!</v>
      </c>
      <c r="S9185" s="272"/>
    </row>
    <row r="9186" spans="1:19">
      <c r="A9186" s="161" t="s">
        <v>10418</v>
      </c>
      <c r="C9186" s="161" t="s">
        <v>133</v>
      </c>
      <c r="F9186" s="163" t="s">
        <v>133</v>
      </c>
      <c r="G9186" s="266" t="s">
        <v>133</v>
      </c>
      <c r="H9186" s="163" t="s">
        <v>133</v>
      </c>
      <c r="I9186" s="163" t="s">
        <v>133</v>
      </c>
      <c r="J9186" s="163" t="s">
        <v>133</v>
      </c>
      <c r="K9186" s="164">
        <f t="shared" si="436"/>
        <v>0</v>
      </c>
      <c r="L9186" s="165">
        <f t="shared" si="437"/>
        <v>0</v>
      </c>
      <c r="M9186" s="172">
        <v>127</v>
      </c>
      <c r="N9186" s="172">
        <v>64</v>
      </c>
      <c r="O9186" s="167" t="s">
        <v>133</v>
      </c>
      <c r="P9186" s="260" t="e">
        <f t="shared" si="435"/>
        <v>#NUM!</v>
      </c>
      <c r="S9186" s="272"/>
    </row>
    <row r="9187" spans="1:19">
      <c r="A9187" s="161" t="s">
        <v>10419</v>
      </c>
      <c r="C9187" s="161" t="s">
        <v>133</v>
      </c>
      <c r="F9187" s="163" t="s">
        <v>133</v>
      </c>
      <c r="G9187" s="266" t="s">
        <v>133</v>
      </c>
      <c r="H9187" s="163" t="s">
        <v>133</v>
      </c>
      <c r="I9187" s="163" t="s">
        <v>133</v>
      </c>
      <c r="J9187" s="163" t="s">
        <v>133</v>
      </c>
      <c r="K9187" s="164">
        <f t="shared" si="436"/>
        <v>0</v>
      </c>
      <c r="L9187" s="165">
        <f t="shared" si="437"/>
        <v>0</v>
      </c>
      <c r="M9187" s="172">
        <v>127</v>
      </c>
      <c r="N9187" s="172">
        <v>64</v>
      </c>
      <c r="O9187" s="167" t="s">
        <v>133</v>
      </c>
      <c r="P9187" s="260" t="e">
        <f t="shared" si="435"/>
        <v>#NUM!</v>
      </c>
      <c r="S9187" s="272"/>
    </row>
    <row r="9188" spans="1:19">
      <c r="A9188" s="161" t="s">
        <v>10420</v>
      </c>
      <c r="C9188" s="161" t="s">
        <v>133</v>
      </c>
      <c r="F9188" s="163" t="s">
        <v>133</v>
      </c>
      <c r="G9188" s="266" t="s">
        <v>133</v>
      </c>
      <c r="H9188" s="163" t="s">
        <v>133</v>
      </c>
      <c r="I9188" s="163" t="s">
        <v>133</v>
      </c>
      <c r="J9188" s="163" t="s">
        <v>133</v>
      </c>
      <c r="K9188" s="164">
        <f t="shared" si="436"/>
        <v>0</v>
      </c>
      <c r="L9188" s="165">
        <f t="shared" si="437"/>
        <v>0</v>
      </c>
      <c r="M9188" s="172">
        <v>127</v>
      </c>
      <c r="N9188" s="172">
        <v>64</v>
      </c>
      <c r="O9188" s="167" t="s">
        <v>133</v>
      </c>
      <c r="P9188" s="260" t="e">
        <f t="shared" si="435"/>
        <v>#NUM!</v>
      </c>
      <c r="S9188" s="272"/>
    </row>
    <row r="9189" spans="1:19">
      <c r="A9189" s="161" t="s">
        <v>10421</v>
      </c>
      <c r="C9189" s="161" t="s">
        <v>133</v>
      </c>
      <c r="F9189" s="163" t="s">
        <v>133</v>
      </c>
      <c r="G9189" s="266" t="s">
        <v>133</v>
      </c>
      <c r="H9189" s="163" t="s">
        <v>133</v>
      </c>
      <c r="I9189" s="163" t="s">
        <v>133</v>
      </c>
      <c r="J9189" s="163" t="s">
        <v>133</v>
      </c>
      <c r="K9189" s="164">
        <f t="shared" si="436"/>
        <v>0</v>
      </c>
      <c r="L9189" s="165">
        <f t="shared" si="437"/>
        <v>0</v>
      </c>
      <c r="M9189" s="172">
        <v>127</v>
      </c>
      <c r="N9189" s="172">
        <v>64</v>
      </c>
      <c r="O9189" s="167" t="s">
        <v>133</v>
      </c>
      <c r="P9189" s="260" t="e">
        <f t="shared" si="435"/>
        <v>#NUM!</v>
      </c>
      <c r="S9189" s="272"/>
    </row>
    <row r="9190" spans="1:19">
      <c r="A9190" s="161" t="s">
        <v>10422</v>
      </c>
      <c r="C9190" s="161" t="s">
        <v>133</v>
      </c>
      <c r="F9190" s="163" t="s">
        <v>133</v>
      </c>
      <c r="G9190" s="266" t="s">
        <v>133</v>
      </c>
      <c r="H9190" s="163" t="s">
        <v>133</v>
      </c>
      <c r="I9190" s="163" t="s">
        <v>133</v>
      </c>
      <c r="J9190" s="163" t="s">
        <v>133</v>
      </c>
      <c r="K9190" s="164">
        <f t="shared" si="436"/>
        <v>0</v>
      </c>
      <c r="L9190" s="165">
        <f t="shared" si="437"/>
        <v>0</v>
      </c>
      <c r="M9190" s="172">
        <v>127</v>
      </c>
      <c r="N9190" s="172">
        <v>64</v>
      </c>
      <c r="O9190" s="167" t="s">
        <v>133</v>
      </c>
      <c r="P9190" s="260" t="e">
        <f t="shared" si="435"/>
        <v>#NUM!</v>
      </c>
      <c r="S9190" s="272"/>
    </row>
    <row r="9191" spans="1:19">
      <c r="A9191" s="161" t="s">
        <v>10423</v>
      </c>
      <c r="C9191" s="161" t="s">
        <v>133</v>
      </c>
      <c r="F9191" s="163" t="s">
        <v>133</v>
      </c>
      <c r="G9191" s="266" t="s">
        <v>133</v>
      </c>
      <c r="H9191" s="163" t="s">
        <v>133</v>
      </c>
      <c r="I9191" s="163" t="s">
        <v>133</v>
      </c>
      <c r="J9191" s="163" t="s">
        <v>133</v>
      </c>
      <c r="K9191" s="164">
        <f t="shared" si="436"/>
        <v>0</v>
      </c>
      <c r="L9191" s="165">
        <f t="shared" si="437"/>
        <v>0</v>
      </c>
      <c r="M9191" s="172">
        <v>127</v>
      </c>
      <c r="N9191" s="172">
        <v>64</v>
      </c>
      <c r="O9191" s="167" t="s">
        <v>133</v>
      </c>
      <c r="P9191" s="260" t="e">
        <f t="shared" si="435"/>
        <v>#NUM!</v>
      </c>
      <c r="S9191" s="272"/>
    </row>
    <row r="9192" spans="1:19">
      <c r="A9192" s="161" t="s">
        <v>10424</v>
      </c>
      <c r="C9192" s="161" t="s">
        <v>133</v>
      </c>
      <c r="F9192" s="163" t="s">
        <v>133</v>
      </c>
      <c r="G9192" s="266" t="s">
        <v>133</v>
      </c>
      <c r="H9192" s="163" t="s">
        <v>133</v>
      </c>
      <c r="I9192" s="163" t="s">
        <v>133</v>
      </c>
      <c r="J9192" s="163" t="s">
        <v>133</v>
      </c>
      <c r="K9192" s="164">
        <f t="shared" si="436"/>
        <v>0</v>
      </c>
      <c r="L9192" s="165">
        <f t="shared" si="437"/>
        <v>0</v>
      </c>
      <c r="M9192" s="172">
        <v>127</v>
      </c>
      <c r="N9192" s="172">
        <v>64</v>
      </c>
      <c r="O9192" s="167" t="s">
        <v>133</v>
      </c>
      <c r="P9192" s="260" t="e">
        <f t="shared" si="435"/>
        <v>#NUM!</v>
      </c>
      <c r="S9192" s="272"/>
    </row>
    <row r="9193" spans="1:19">
      <c r="A9193" s="161" t="s">
        <v>10425</v>
      </c>
      <c r="C9193" s="161" t="s">
        <v>133</v>
      </c>
      <c r="F9193" s="163" t="s">
        <v>133</v>
      </c>
      <c r="G9193" s="266" t="s">
        <v>133</v>
      </c>
      <c r="H9193" s="163" t="s">
        <v>133</v>
      </c>
      <c r="I9193" s="163" t="s">
        <v>133</v>
      </c>
      <c r="J9193" s="163" t="s">
        <v>133</v>
      </c>
      <c r="K9193" s="164">
        <f t="shared" si="436"/>
        <v>0</v>
      </c>
      <c r="L9193" s="165">
        <f t="shared" si="437"/>
        <v>0</v>
      </c>
      <c r="M9193" s="172">
        <v>127</v>
      </c>
      <c r="N9193" s="172">
        <v>64</v>
      </c>
      <c r="O9193" s="167" t="s">
        <v>133</v>
      </c>
      <c r="P9193" s="260" t="e">
        <f t="shared" si="435"/>
        <v>#NUM!</v>
      </c>
      <c r="S9193" s="272"/>
    </row>
    <row r="9194" spans="1:19">
      <c r="A9194" s="161" t="s">
        <v>10426</v>
      </c>
      <c r="C9194" s="161" t="s">
        <v>133</v>
      </c>
      <c r="F9194" s="163" t="s">
        <v>133</v>
      </c>
      <c r="G9194" s="266" t="s">
        <v>133</v>
      </c>
      <c r="H9194" s="163" t="s">
        <v>133</v>
      </c>
      <c r="I9194" s="163" t="s">
        <v>133</v>
      </c>
      <c r="J9194" s="163" t="s">
        <v>133</v>
      </c>
      <c r="K9194" s="164">
        <f t="shared" si="436"/>
        <v>0</v>
      </c>
      <c r="L9194" s="165">
        <f t="shared" si="437"/>
        <v>0</v>
      </c>
      <c r="M9194" s="172">
        <v>127</v>
      </c>
      <c r="N9194" s="172">
        <v>64</v>
      </c>
      <c r="O9194" s="167" t="s">
        <v>133</v>
      </c>
      <c r="P9194" s="260" t="e">
        <f t="shared" si="435"/>
        <v>#NUM!</v>
      </c>
      <c r="S9194" s="272"/>
    </row>
    <row r="9195" spans="1:19">
      <c r="A9195" s="161" t="s">
        <v>10427</v>
      </c>
      <c r="C9195" s="161" t="s">
        <v>133</v>
      </c>
      <c r="F9195" s="163" t="s">
        <v>133</v>
      </c>
      <c r="G9195" s="266" t="s">
        <v>133</v>
      </c>
      <c r="H9195" s="163" t="s">
        <v>133</v>
      </c>
      <c r="I9195" s="163" t="s">
        <v>133</v>
      </c>
      <c r="J9195" s="163" t="s">
        <v>133</v>
      </c>
      <c r="K9195" s="164">
        <f t="shared" si="436"/>
        <v>0</v>
      </c>
      <c r="L9195" s="165">
        <f t="shared" si="437"/>
        <v>0</v>
      </c>
      <c r="M9195" s="172">
        <v>127</v>
      </c>
      <c r="N9195" s="172">
        <v>64</v>
      </c>
      <c r="O9195" s="167" t="s">
        <v>133</v>
      </c>
      <c r="P9195" s="260" t="e">
        <f t="shared" si="435"/>
        <v>#NUM!</v>
      </c>
      <c r="S9195" s="272"/>
    </row>
    <row r="9196" spans="1:19">
      <c r="A9196" s="161" t="s">
        <v>10428</v>
      </c>
      <c r="C9196" s="161" t="s">
        <v>133</v>
      </c>
      <c r="F9196" s="163" t="s">
        <v>133</v>
      </c>
      <c r="G9196" s="266" t="s">
        <v>133</v>
      </c>
      <c r="H9196" s="163" t="s">
        <v>133</v>
      </c>
      <c r="I9196" s="163" t="s">
        <v>133</v>
      </c>
      <c r="J9196" s="163" t="s">
        <v>133</v>
      </c>
      <c r="K9196" s="164">
        <f t="shared" si="436"/>
        <v>0</v>
      </c>
      <c r="L9196" s="165">
        <f t="shared" si="437"/>
        <v>0</v>
      </c>
      <c r="M9196" s="172">
        <v>127</v>
      </c>
      <c r="N9196" s="172">
        <v>64</v>
      </c>
      <c r="O9196" s="167" t="s">
        <v>133</v>
      </c>
      <c r="P9196" s="260" t="e">
        <f t="shared" si="435"/>
        <v>#NUM!</v>
      </c>
      <c r="S9196" s="272"/>
    </row>
    <row r="9197" spans="1:19">
      <c r="A9197" s="161" t="s">
        <v>10429</v>
      </c>
      <c r="C9197" s="161" t="s">
        <v>133</v>
      </c>
      <c r="F9197" s="163" t="s">
        <v>133</v>
      </c>
      <c r="G9197" s="266" t="s">
        <v>133</v>
      </c>
      <c r="H9197" s="163" t="s">
        <v>133</v>
      </c>
      <c r="I9197" s="163" t="s">
        <v>133</v>
      </c>
      <c r="J9197" s="163" t="s">
        <v>133</v>
      </c>
      <c r="K9197" s="164">
        <f t="shared" si="436"/>
        <v>0</v>
      </c>
      <c r="L9197" s="165">
        <f t="shared" si="437"/>
        <v>0</v>
      </c>
      <c r="M9197" s="172">
        <v>127</v>
      </c>
      <c r="N9197" s="172">
        <v>64</v>
      </c>
      <c r="O9197" s="167" t="s">
        <v>133</v>
      </c>
      <c r="P9197" s="260" t="e">
        <f t="shared" si="435"/>
        <v>#NUM!</v>
      </c>
      <c r="S9197" s="272"/>
    </row>
    <row r="9198" spans="1:19">
      <c r="A9198" s="161" t="s">
        <v>10430</v>
      </c>
      <c r="C9198" s="161" t="s">
        <v>133</v>
      </c>
      <c r="F9198" s="163" t="s">
        <v>133</v>
      </c>
      <c r="G9198" s="266" t="s">
        <v>133</v>
      </c>
      <c r="H9198" s="163" t="s">
        <v>133</v>
      </c>
      <c r="I9198" s="163" t="s">
        <v>133</v>
      </c>
      <c r="J9198" s="163" t="s">
        <v>133</v>
      </c>
      <c r="K9198" s="164">
        <f t="shared" si="436"/>
        <v>0</v>
      </c>
      <c r="L9198" s="165">
        <f t="shared" si="437"/>
        <v>0</v>
      </c>
      <c r="M9198" s="172">
        <v>127</v>
      </c>
      <c r="N9198" s="172">
        <v>64</v>
      </c>
      <c r="O9198" s="167" t="s">
        <v>133</v>
      </c>
      <c r="P9198" s="260" t="e">
        <f t="shared" si="435"/>
        <v>#NUM!</v>
      </c>
      <c r="S9198" s="272"/>
    </row>
    <row r="9199" spans="1:19">
      <c r="A9199" s="161" t="s">
        <v>10431</v>
      </c>
      <c r="C9199" s="161" t="s">
        <v>133</v>
      </c>
      <c r="F9199" s="163" t="s">
        <v>133</v>
      </c>
      <c r="G9199" s="266" t="s">
        <v>133</v>
      </c>
      <c r="H9199" s="163" t="s">
        <v>133</v>
      </c>
      <c r="I9199" s="163" t="s">
        <v>133</v>
      </c>
      <c r="J9199" s="163" t="s">
        <v>133</v>
      </c>
      <c r="K9199" s="164">
        <f t="shared" si="436"/>
        <v>0</v>
      </c>
      <c r="L9199" s="165">
        <f t="shared" si="437"/>
        <v>0</v>
      </c>
      <c r="M9199" s="172">
        <v>127</v>
      </c>
      <c r="N9199" s="172">
        <v>64</v>
      </c>
      <c r="O9199" s="167" t="s">
        <v>133</v>
      </c>
      <c r="P9199" s="260" t="e">
        <f t="shared" si="435"/>
        <v>#NUM!</v>
      </c>
      <c r="S9199" s="272"/>
    </row>
    <row r="9200" spans="1:19">
      <c r="A9200" s="161" t="s">
        <v>10432</v>
      </c>
      <c r="C9200" s="161" t="s">
        <v>133</v>
      </c>
      <c r="F9200" s="163" t="s">
        <v>133</v>
      </c>
      <c r="G9200" s="266" t="s">
        <v>133</v>
      </c>
      <c r="H9200" s="163" t="s">
        <v>133</v>
      </c>
      <c r="I9200" s="163" t="s">
        <v>133</v>
      </c>
      <c r="J9200" s="163" t="s">
        <v>133</v>
      </c>
      <c r="K9200" s="164">
        <f t="shared" si="436"/>
        <v>0</v>
      </c>
      <c r="L9200" s="165">
        <f t="shared" si="437"/>
        <v>0</v>
      </c>
      <c r="M9200" s="172">
        <v>127</v>
      </c>
      <c r="N9200" s="172">
        <v>64</v>
      </c>
      <c r="O9200" s="167" t="s">
        <v>133</v>
      </c>
      <c r="P9200" s="260" t="e">
        <f t="shared" si="435"/>
        <v>#NUM!</v>
      </c>
      <c r="S9200" s="272"/>
    </row>
    <row r="9201" spans="1:19">
      <c r="A9201" s="161" t="s">
        <v>10433</v>
      </c>
      <c r="C9201" s="161" t="s">
        <v>133</v>
      </c>
      <c r="F9201" s="163" t="s">
        <v>133</v>
      </c>
      <c r="G9201" s="266" t="s">
        <v>133</v>
      </c>
      <c r="H9201" s="163" t="s">
        <v>133</v>
      </c>
      <c r="I9201" s="163" t="s">
        <v>133</v>
      </c>
      <c r="J9201" s="163" t="s">
        <v>133</v>
      </c>
      <c r="K9201" s="164">
        <f t="shared" si="436"/>
        <v>0</v>
      </c>
      <c r="L9201" s="165">
        <f t="shared" si="437"/>
        <v>0</v>
      </c>
      <c r="M9201" s="172">
        <v>127</v>
      </c>
      <c r="N9201" s="172">
        <v>64</v>
      </c>
      <c r="O9201" s="167" t="s">
        <v>133</v>
      </c>
      <c r="P9201" s="260" t="e">
        <f t="shared" si="435"/>
        <v>#NUM!</v>
      </c>
      <c r="S9201" s="272"/>
    </row>
    <row r="9202" spans="1:19">
      <c r="A9202" s="161" t="s">
        <v>10434</v>
      </c>
      <c r="C9202" s="161" t="s">
        <v>133</v>
      </c>
      <c r="F9202" s="163" t="s">
        <v>133</v>
      </c>
      <c r="G9202" s="266" t="s">
        <v>133</v>
      </c>
      <c r="H9202" s="163" t="s">
        <v>133</v>
      </c>
      <c r="I9202" s="163" t="s">
        <v>133</v>
      </c>
      <c r="J9202" s="163" t="s">
        <v>133</v>
      </c>
      <c r="K9202" s="164">
        <f t="shared" si="436"/>
        <v>0</v>
      </c>
      <c r="L9202" s="165">
        <f t="shared" si="437"/>
        <v>0</v>
      </c>
      <c r="M9202" s="172">
        <v>127</v>
      </c>
      <c r="N9202" s="172">
        <v>64</v>
      </c>
      <c r="O9202" s="167" t="s">
        <v>133</v>
      </c>
      <c r="P9202" s="260" t="e">
        <f t="shared" si="435"/>
        <v>#NUM!</v>
      </c>
      <c r="S9202" s="272"/>
    </row>
    <row r="9203" spans="1:19">
      <c r="A9203" s="161" t="s">
        <v>10435</v>
      </c>
      <c r="C9203" s="161" t="s">
        <v>133</v>
      </c>
      <c r="F9203" s="163" t="s">
        <v>133</v>
      </c>
      <c r="G9203" s="266" t="s">
        <v>133</v>
      </c>
      <c r="H9203" s="163" t="s">
        <v>133</v>
      </c>
      <c r="I9203" s="163" t="s">
        <v>133</v>
      </c>
      <c r="J9203" s="163" t="s">
        <v>133</v>
      </c>
      <c r="K9203" s="164">
        <f t="shared" si="436"/>
        <v>0</v>
      </c>
      <c r="L9203" s="165">
        <f t="shared" si="437"/>
        <v>0</v>
      </c>
      <c r="M9203" s="172">
        <v>127</v>
      </c>
      <c r="N9203" s="172">
        <v>64</v>
      </c>
      <c r="O9203" s="167" t="s">
        <v>133</v>
      </c>
      <c r="P9203" s="260" t="e">
        <f t="shared" si="435"/>
        <v>#NUM!</v>
      </c>
      <c r="S9203" s="272"/>
    </row>
    <row r="9204" spans="1:19">
      <c r="A9204" s="161" t="s">
        <v>10436</v>
      </c>
      <c r="C9204" s="161" t="s">
        <v>133</v>
      </c>
      <c r="F9204" s="163" t="s">
        <v>133</v>
      </c>
      <c r="G9204" s="266" t="s">
        <v>133</v>
      </c>
      <c r="H9204" s="163" t="s">
        <v>133</v>
      </c>
      <c r="I9204" s="163" t="s">
        <v>133</v>
      </c>
      <c r="J9204" s="163" t="s">
        <v>133</v>
      </c>
      <c r="K9204" s="164">
        <f t="shared" si="436"/>
        <v>0</v>
      </c>
      <c r="L9204" s="165">
        <f t="shared" si="437"/>
        <v>0</v>
      </c>
      <c r="M9204" s="172">
        <v>127</v>
      </c>
      <c r="N9204" s="172">
        <v>64</v>
      </c>
      <c r="O9204" s="167" t="s">
        <v>133</v>
      </c>
      <c r="P9204" s="260" t="e">
        <f t="shared" si="435"/>
        <v>#NUM!</v>
      </c>
      <c r="S9204" s="272"/>
    </row>
    <row r="9205" spans="1:19">
      <c r="A9205" s="161" t="s">
        <v>10437</v>
      </c>
      <c r="C9205" s="161" t="s">
        <v>133</v>
      </c>
      <c r="F9205" s="163" t="s">
        <v>133</v>
      </c>
      <c r="G9205" s="266" t="s">
        <v>133</v>
      </c>
      <c r="H9205" s="163" t="s">
        <v>133</v>
      </c>
      <c r="I9205" s="163" t="s">
        <v>133</v>
      </c>
      <c r="J9205" s="163" t="s">
        <v>133</v>
      </c>
      <c r="K9205" s="164">
        <f t="shared" si="436"/>
        <v>0</v>
      </c>
      <c r="L9205" s="165">
        <f t="shared" si="437"/>
        <v>0</v>
      </c>
      <c r="M9205" s="172">
        <v>127</v>
      </c>
      <c r="N9205" s="172">
        <v>64</v>
      </c>
      <c r="O9205" s="167" t="s">
        <v>133</v>
      </c>
      <c r="P9205" s="260" t="e">
        <f t="shared" si="435"/>
        <v>#NUM!</v>
      </c>
      <c r="S9205" s="272"/>
    </row>
    <row r="9206" spans="1:19">
      <c r="A9206" s="161" t="s">
        <v>10438</v>
      </c>
      <c r="C9206" s="161" t="s">
        <v>133</v>
      </c>
      <c r="F9206" s="163" t="s">
        <v>133</v>
      </c>
      <c r="G9206" s="266" t="s">
        <v>133</v>
      </c>
      <c r="H9206" s="163" t="s">
        <v>133</v>
      </c>
      <c r="I9206" s="163" t="s">
        <v>133</v>
      </c>
      <c r="J9206" s="163" t="s">
        <v>133</v>
      </c>
      <c r="K9206" s="164">
        <f t="shared" si="436"/>
        <v>0</v>
      </c>
      <c r="L9206" s="165">
        <f t="shared" si="437"/>
        <v>0</v>
      </c>
      <c r="M9206" s="172">
        <v>127</v>
      </c>
      <c r="N9206" s="172">
        <v>64</v>
      </c>
      <c r="O9206" s="167" t="s">
        <v>133</v>
      </c>
      <c r="P9206" s="260" t="e">
        <f t="shared" si="435"/>
        <v>#NUM!</v>
      </c>
      <c r="S9206" s="272"/>
    </row>
    <row r="9207" spans="1:19">
      <c r="A9207" s="161" t="s">
        <v>10439</v>
      </c>
      <c r="C9207" s="161" t="s">
        <v>133</v>
      </c>
      <c r="F9207" s="163" t="s">
        <v>133</v>
      </c>
      <c r="G9207" s="266" t="s">
        <v>133</v>
      </c>
      <c r="H9207" s="163" t="s">
        <v>133</v>
      </c>
      <c r="I9207" s="163" t="s">
        <v>133</v>
      </c>
      <c r="J9207" s="163" t="s">
        <v>133</v>
      </c>
      <c r="K9207" s="164">
        <f t="shared" si="436"/>
        <v>0</v>
      </c>
      <c r="L9207" s="165">
        <f t="shared" si="437"/>
        <v>0</v>
      </c>
      <c r="M9207" s="172">
        <v>127</v>
      </c>
      <c r="N9207" s="172">
        <v>64</v>
      </c>
      <c r="O9207" s="167" t="s">
        <v>133</v>
      </c>
      <c r="P9207" s="260" t="e">
        <f t="shared" si="435"/>
        <v>#NUM!</v>
      </c>
      <c r="S9207" s="272"/>
    </row>
    <row r="9208" spans="1:19">
      <c r="A9208" s="161" t="s">
        <v>10440</v>
      </c>
      <c r="C9208" s="161" t="s">
        <v>133</v>
      </c>
      <c r="F9208" s="163" t="s">
        <v>133</v>
      </c>
      <c r="G9208" s="266" t="s">
        <v>133</v>
      </c>
      <c r="H9208" s="163" t="s">
        <v>133</v>
      </c>
      <c r="I9208" s="163" t="s">
        <v>133</v>
      </c>
      <c r="J9208" s="163" t="s">
        <v>133</v>
      </c>
      <c r="K9208" s="164">
        <f t="shared" si="436"/>
        <v>0</v>
      </c>
      <c r="L9208" s="165">
        <f t="shared" si="437"/>
        <v>0</v>
      </c>
      <c r="M9208" s="172">
        <v>127</v>
      </c>
      <c r="N9208" s="172">
        <v>64</v>
      </c>
      <c r="O9208" s="167" t="s">
        <v>133</v>
      </c>
      <c r="P9208" s="260" t="e">
        <f t="shared" si="435"/>
        <v>#NUM!</v>
      </c>
      <c r="S9208" s="272"/>
    </row>
    <row r="9209" spans="1:19">
      <c r="A9209" s="161" t="s">
        <v>10441</v>
      </c>
      <c r="C9209" s="161" t="s">
        <v>133</v>
      </c>
      <c r="F9209" s="163" t="s">
        <v>133</v>
      </c>
      <c r="G9209" s="266" t="s">
        <v>133</v>
      </c>
      <c r="H9209" s="163" t="s">
        <v>133</v>
      </c>
      <c r="I9209" s="163" t="s">
        <v>133</v>
      </c>
      <c r="J9209" s="163" t="s">
        <v>133</v>
      </c>
      <c r="K9209" s="164">
        <f t="shared" si="436"/>
        <v>0</v>
      </c>
      <c r="L9209" s="165">
        <f t="shared" si="437"/>
        <v>0</v>
      </c>
      <c r="M9209" s="172">
        <v>127</v>
      </c>
      <c r="N9209" s="172">
        <v>64</v>
      </c>
      <c r="O9209" s="167" t="s">
        <v>133</v>
      </c>
      <c r="P9209" s="260" t="e">
        <f t="shared" si="435"/>
        <v>#NUM!</v>
      </c>
      <c r="S9209" s="272"/>
    </row>
    <row r="9210" spans="1:19">
      <c r="A9210" s="161" t="s">
        <v>10442</v>
      </c>
      <c r="C9210" s="161" t="s">
        <v>133</v>
      </c>
      <c r="F9210" s="163" t="s">
        <v>133</v>
      </c>
      <c r="G9210" s="266" t="s">
        <v>133</v>
      </c>
      <c r="H9210" s="163" t="s">
        <v>133</v>
      </c>
      <c r="I9210" s="163" t="s">
        <v>133</v>
      </c>
      <c r="J9210" s="163" t="s">
        <v>133</v>
      </c>
      <c r="K9210" s="164">
        <f t="shared" si="436"/>
        <v>0</v>
      </c>
      <c r="L9210" s="165">
        <f t="shared" si="437"/>
        <v>0</v>
      </c>
      <c r="M9210" s="172">
        <v>127</v>
      </c>
      <c r="N9210" s="172">
        <v>64</v>
      </c>
      <c r="O9210" s="167" t="s">
        <v>133</v>
      </c>
      <c r="P9210" s="260" t="e">
        <f t="shared" si="435"/>
        <v>#NUM!</v>
      </c>
      <c r="S9210" s="272"/>
    </row>
    <row r="9211" spans="1:19">
      <c r="A9211" s="161" t="s">
        <v>10443</v>
      </c>
      <c r="C9211" s="161" t="s">
        <v>133</v>
      </c>
      <c r="F9211" s="163" t="s">
        <v>133</v>
      </c>
      <c r="G9211" s="266" t="s">
        <v>133</v>
      </c>
      <c r="H9211" s="163" t="s">
        <v>133</v>
      </c>
      <c r="I9211" s="163" t="s">
        <v>133</v>
      </c>
      <c r="J9211" s="163" t="s">
        <v>133</v>
      </c>
      <c r="K9211" s="164">
        <f t="shared" si="436"/>
        <v>0</v>
      </c>
      <c r="L9211" s="165">
        <f t="shared" si="437"/>
        <v>0</v>
      </c>
      <c r="M9211" s="172">
        <v>127</v>
      </c>
      <c r="N9211" s="172">
        <v>64</v>
      </c>
      <c r="O9211" s="167" t="s">
        <v>133</v>
      </c>
      <c r="P9211" s="260" t="e">
        <f t="shared" si="435"/>
        <v>#NUM!</v>
      </c>
      <c r="S9211" s="272"/>
    </row>
    <row r="9212" spans="1:19">
      <c r="A9212" s="161" t="s">
        <v>10444</v>
      </c>
      <c r="C9212" s="161" t="s">
        <v>133</v>
      </c>
      <c r="F9212" s="163" t="s">
        <v>133</v>
      </c>
      <c r="G9212" s="266" t="s">
        <v>133</v>
      </c>
      <c r="H9212" s="163" t="s">
        <v>133</v>
      </c>
      <c r="I9212" s="163" t="s">
        <v>133</v>
      </c>
      <c r="J9212" s="163" t="s">
        <v>133</v>
      </c>
      <c r="K9212" s="164">
        <f t="shared" si="436"/>
        <v>0</v>
      </c>
      <c r="L9212" s="165">
        <f t="shared" si="437"/>
        <v>0</v>
      </c>
      <c r="M9212" s="172">
        <v>127</v>
      </c>
      <c r="N9212" s="172">
        <v>64</v>
      </c>
      <c r="O9212" s="167" t="s">
        <v>133</v>
      </c>
      <c r="P9212" s="260" t="e">
        <f t="shared" si="435"/>
        <v>#NUM!</v>
      </c>
      <c r="S9212" s="272"/>
    </row>
    <row r="9213" spans="1:19">
      <c r="A9213" s="161" t="s">
        <v>10445</v>
      </c>
      <c r="C9213" s="161" t="s">
        <v>133</v>
      </c>
      <c r="F9213" s="163" t="s">
        <v>133</v>
      </c>
      <c r="G9213" s="266" t="s">
        <v>133</v>
      </c>
      <c r="H9213" s="163" t="s">
        <v>133</v>
      </c>
      <c r="I9213" s="163" t="s">
        <v>133</v>
      </c>
      <c r="J9213" s="163" t="s">
        <v>133</v>
      </c>
      <c r="K9213" s="164">
        <f t="shared" si="436"/>
        <v>0</v>
      </c>
      <c r="L9213" s="165">
        <f t="shared" si="437"/>
        <v>0</v>
      </c>
      <c r="M9213" s="172">
        <v>127</v>
      </c>
      <c r="N9213" s="172">
        <v>64</v>
      </c>
      <c r="O9213" s="167" t="s">
        <v>133</v>
      </c>
      <c r="P9213" s="260" t="e">
        <f t="shared" si="435"/>
        <v>#NUM!</v>
      </c>
      <c r="S9213" s="272"/>
    </row>
    <row r="9214" spans="1:19">
      <c r="A9214" s="161" t="s">
        <v>10446</v>
      </c>
      <c r="C9214" s="161" t="s">
        <v>133</v>
      </c>
      <c r="F9214" s="163" t="s">
        <v>133</v>
      </c>
      <c r="G9214" s="266" t="s">
        <v>133</v>
      </c>
      <c r="H9214" s="163" t="s">
        <v>133</v>
      </c>
      <c r="I9214" s="163" t="s">
        <v>133</v>
      </c>
      <c r="J9214" s="163" t="s">
        <v>133</v>
      </c>
      <c r="K9214" s="164">
        <f t="shared" si="436"/>
        <v>0</v>
      </c>
      <c r="L9214" s="165">
        <f t="shared" si="437"/>
        <v>0</v>
      </c>
      <c r="M9214" s="172">
        <v>127</v>
      </c>
      <c r="N9214" s="172">
        <v>64</v>
      </c>
      <c r="O9214" s="167" t="s">
        <v>133</v>
      </c>
      <c r="P9214" s="260" t="e">
        <f t="shared" si="435"/>
        <v>#NUM!</v>
      </c>
      <c r="S9214" s="272"/>
    </row>
    <row r="9215" spans="1:19">
      <c r="A9215" s="161" t="s">
        <v>10447</v>
      </c>
      <c r="C9215" s="161" t="s">
        <v>133</v>
      </c>
      <c r="F9215" s="163" t="s">
        <v>133</v>
      </c>
      <c r="G9215" s="266" t="s">
        <v>133</v>
      </c>
      <c r="H9215" s="163" t="s">
        <v>133</v>
      </c>
      <c r="I9215" s="163" t="s">
        <v>133</v>
      </c>
      <c r="J9215" s="163" t="s">
        <v>133</v>
      </c>
      <c r="K9215" s="164">
        <f t="shared" si="436"/>
        <v>0</v>
      </c>
      <c r="L9215" s="165">
        <f t="shared" si="437"/>
        <v>0</v>
      </c>
      <c r="M9215" s="172">
        <v>127</v>
      </c>
      <c r="N9215" s="172">
        <v>64</v>
      </c>
      <c r="O9215" s="167" t="s">
        <v>133</v>
      </c>
      <c r="P9215" s="260" t="e">
        <f t="shared" si="435"/>
        <v>#NUM!</v>
      </c>
      <c r="S9215" s="272"/>
    </row>
    <row r="9216" spans="1:19">
      <c r="A9216" s="161" t="s">
        <v>10448</v>
      </c>
      <c r="C9216" s="161" t="s">
        <v>133</v>
      </c>
      <c r="F9216" s="163" t="s">
        <v>133</v>
      </c>
      <c r="G9216" s="266" t="s">
        <v>133</v>
      </c>
      <c r="H9216" s="163" t="s">
        <v>133</v>
      </c>
      <c r="I9216" s="163" t="s">
        <v>133</v>
      </c>
      <c r="J9216" s="163" t="s">
        <v>133</v>
      </c>
      <c r="K9216" s="164">
        <f t="shared" si="436"/>
        <v>0</v>
      </c>
      <c r="L9216" s="165">
        <f t="shared" si="437"/>
        <v>0</v>
      </c>
      <c r="M9216" s="172">
        <v>127</v>
      </c>
      <c r="N9216" s="172">
        <v>64</v>
      </c>
      <c r="O9216" s="167" t="s">
        <v>133</v>
      </c>
      <c r="P9216" s="260" t="e">
        <f t="shared" si="435"/>
        <v>#NUM!</v>
      </c>
      <c r="S9216" s="272"/>
    </row>
    <row r="9217" spans="1:19">
      <c r="A9217" s="161" t="s">
        <v>10449</v>
      </c>
      <c r="C9217" s="161" t="s">
        <v>133</v>
      </c>
      <c r="F9217" s="163" t="s">
        <v>133</v>
      </c>
      <c r="G9217" s="266" t="s">
        <v>133</v>
      </c>
      <c r="H9217" s="163" t="s">
        <v>133</v>
      </c>
      <c r="I9217" s="163" t="s">
        <v>133</v>
      </c>
      <c r="J9217" s="163" t="s">
        <v>133</v>
      </c>
      <c r="K9217" s="164">
        <f t="shared" si="436"/>
        <v>0</v>
      </c>
      <c r="L9217" s="165">
        <f t="shared" si="437"/>
        <v>0</v>
      </c>
      <c r="M9217" s="172">
        <v>127</v>
      </c>
      <c r="N9217" s="172">
        <v>64</v>
      </c>
      <c r="O9217" s="167" t="s">
        <v>133</v>
      </c>
      <c r="P9217" s="260" t="e">
        <f t="shared" si="435"/>
        <v>#NUM!</v>
      </c>
      <c r="S9217" s="272"/>
    </row>
    <row r="9218" spans="1:19">
      <c r="A9218" s="161" t="s">
        <v>10450</v>
      </c>
      <c r="C9218" s="161" t="s">
        <v>133</v>
      </c>
      <c r="F9218" s="163" t="s">
        <v>133</v>
      </c>
      <c r="G9218" s="266" t="s">
        <v>133</v>
      </c>
      <c r="H9218" s="163" t="s">
        <v>133</v>
      </c>
      <c r="I9218" s="163" t="s">
        <v>133</v>
      </c>
      <c r="J9218" s="163" t="s">
        <v>133</v>
      </c>
      <c r="K9218" s="164">
        <f t="shared" si="436"/>
        <v>0</v>
      </c>
      <c r="L9218" s="165">
        <f t="shared" si="437"/>
        <v>0</v>
      </c>
      <c r="M9218" s="172">
        <v>127</v>
      </c>
      <c r="N9218" s="172">
        <v>64</v>
      </c>
      <c r="O9218" s="167" t="s">
        <v>133</v>
      </c>
      <c r="P9218" s="260" t="e">
        <f t="shared" si="435"/>
        <v>#NUM!</v>
      </c>
      <c r="S9218" s="272"/>
    </row>
    <row r="9219" spans="1:19">
      <c r="A9219" s="161" t="s">
        <v>10451</v>
      </c>
      <c r="C9219" s="161" t="s">
        <v>133</v>
      </c>
      <c r="F9219" s="163" t="s">
        <v>133</v>
      </c>
      <c r="G9219" s="266" t="s">
        <v>133</v>
      </c>
      <c r="H9219" s="163" t="s">
        <v>133</v>
      </c>
      <c r="I9219" s="163" t="s">
        <v>133</v>
      </c>
      <c r="J9219" s="163" t="s">
        <v>133</v>
      </c>
      <c r="K9219" s="164">
        <f t="shared" si="436"/>
        <v>0</v>
      </c>
      <c r="L9219" s="165">
        <f t="shared" si="437"/>
        <v>0</v>
      </c>
      <c r="M9219" s="172">
        <v>127</v>
      </c>
      <c r="N9219" s="172">
        <v>64</v>
      </c>
      <c r="O9219" s="167" t="s">
        <v>133</v>
      </c>
      <c r="P9219" s="260" t="e">
        <f t="shared" si="435"/>
        <v>#NUM!</v>
      </c>
      <c r="S9219" s="272"/>
    </row>
    <row r="9220" spans="1:19">
      <c r="A9220" s="161" t="s">
        <v>10452</v>
      </c>
      <c r="C9220" s="161" t="s">
        <v>133</v>
      </c>
      <c r="F9220" s="163" t="s">
        <v>133</v>
      </c>
      <c r="G9220" s="266" t="s">
        <v>133</v>
      </c>
      <c r="H9220" s="163" t="s">
        <v>133</v>
      </c>
      <c r="I9220" s="163" t="s">
        <v>133</v>
      </c>
      <c r="J9220" s="163" t="s">
        <v>133</v>
      </c>
      <c r="K9220" s="164">
        <f t="shared" si="436"/>
        <v>0</v>
      </c>
      <c r="L9220" s="165">
        <f t="shared" si="437"/>
        <v>0</v>
      </c>
      <c r="M9220" s="172">
        <v>127</v>
      </c>
      <c r="N9220" s="172">
        <v>64</v>
      </c>
      <c r="O9220" s="167" t="s">
        <v>133</v>
      </c>
      <c r="P9220" s="260" t="e">
        <f t="shared" si="435"/>
        <v>#NUM!</v>
      </c>
      <c r="S9220" s="272"/>
    </row>
    <row r="9221" spans="1:19">
      <c r="A9221" s="161" t="s">
        <v>10453</v>
      </c>
      <c r="C9221" s="161" t="s">
        <v>133</v>
      </c>
      <c r="F9221" s="163" t="s">
        <v>133</v>
      </c>
      <c r="G9221" s="266" t="s">
        <v>133</v>
      </c>
      <c r="H9221" s="163" t="s">
        <v>133</v>
      </c>
      <c r="I9221" s="163" t="s">
        <v>133</v>
      </c>
      <c r="J9221" s="163" t="s">
        <v>133</v>
      </c>
      <c r="K9221" s="164">
        <f t="shared" si="436"/>
        <v>0</v>
      </c>
      <c r="L9221" s="165">
        <f t="shared" si="437"/>
        <v>0</v>
      </c>
      <c r="M9221" s="172">
        <v>127</v>
      </c>
      <c r="N9221" s="172">
        <v>64</v>
      </c>
      <c r="O9221" s="167" t="s">
        <v>133</v>
      </c>
      <c r="P9221" s="260" t="e">
        <f t="shared" si="435"/>
        <v>#NUM!</v>
      </c>
      <c r="S9221" s="272"/>
    </row>
    <row r="9222" spans="1:19">
      <c r="A9222" s="161" t="s">
        <v>10454</v>
      </c>
      <c r="C9222" s="161" t="s">
        <v>133</v>
      </c>
      <c r="F9222" s="163" t="s">
        <v>133</v>
      </c>
      <c r="G9222" s="266" t="s">
        <v>133</v>
      </c>
      <c r="H9222" s="163" t="s">
        <v>133</v>
      </c>
      <c r="I9222" s="163" t="s">
        <v>133</v>
      </c>
      <c r="J9222" s="163" t="s">
        <v>133</v>
      </c>
      <c r="K9222" s="164">
        <f t="shared" si="436"/>
        <v>0</v>
      </c>
      <c r="L9222" s="165">
        <f t="shared" si="437"/>
        <v>0</v>
      </c>
      <c r="M9222" s="172">
        <v>127</v>
      </c>
      <c r="N9222" s="172">
        <v>64</v>
      </c>
      <c r="O9222" s="167" t="s">
        <v>133</v>
      </c>
      <c r="P9222" s="260" t="e">
        <f t="shared" si="435"/>
        <v>#NUM!</v>
      </c>
      <c r="S9222" s="272"/>
    </row>
    <row r="9223" spans="1:19">
      <c r="A9223" s="161" t="s">
        <v>10455</v>
      </c>
      <c r="C9223" s="161" t="s">
        <v>133</v>
      </c>
      <c r="F9223" s="163" t="s">
        <v>133</v>
      </c>
      <c r="G9223" s="266" t="s">
        <v>133</v>
      </c>
      <c r="H9223" s="163" t="s">
        <v>133</v>
      </c>
      <c r="I9223" s="163" t="s">
        <v>133</v>
      </c>
      <c r="J9223" s="163" t="s">
        <v>133</v>
      </c>
      <c r="K9223" s="164">
        <f t="shared" si="436"/>
        <v>0</v>
      </c>
      <c r="L9223" s="165">
        <f t="shared" si="437"/>
        <v>0</v>
      </c>
      <c r="M9223" s="172">
        <v>127</v>
      </c>
      <c r="N9223" s="172">
        <v>64</v>
      </c>
      <c r="O9223" s="167" t="s">
        <v>133</v>
      </c>
      <c r="P9223" s="260" t="e">
        <f t="shared" si="435"/>
        <v>#NUM!</v>
      </c>
      <c r="S9223" s="272"/>
    </row>
    <row r="9224" spans="1:19">
      <c r="A9224" s="161" t="s">
        <v>10456</v>
      </c>
      <c r="C9224" s="161" t="s">
        <v>133</v>
      </c>
      <c r="F9224" s="163" t="s">
        <v>133</v>
      </c>
      <c r="G9224" s="266" t="s">
        <v>133</v>
      </c>
      <c r="H9224" s="163" t="s">
        <v>133</v>
      </c>
      <c r="I9224" s="163" t="s">
        <v>133</v>
      </c>
      <c r="J9224" s="163" t="s">
        <v>133</v>
      </c>
      <c r="K9224" s="164">
        <f t="shared" si="436"/>
        <v>0</v>
      </c>
      <c r="L9224" s="165">
        <f t="shared" si="437"/>
        <v>0</v>
      </c>
      <c r="M9224" s="172">
        <v>127</v>
      </c>
      <c r="N9224" s="172">
        <v>64</v>
      </c>
      <c r="O9224" s="167" t="s">
        <v>133</v>
      </c>
      <c r="P9224" s="260" t="e">
        <f t="shared" si="435"/>
        <v>#NUM!</v>
      </c>
      <c r="S9224" s="272"/>
    </row>
    <row r="9225" spans="1:19">
      <c r="A9225" s="161" t="s">
        <v>10457</v>
      </c>
      <c r="C9225" s="161" t="s">
        <v>133</v>
      </c>
      <c r="F9225" s="163" t="s">
        <v>133</v>
      </c>
      <c r="G9225" s="266" t="s">
        <v>133</v>
      </c>
      <c r="H9225" s="163" t="s">
        <v>133</v>
      </c>
      <c r="I9225" s="163" t="s">
        <v>133</v>
      </c>
      <c r="J9225" s="163" t="s">
        <v>133</v>
      </c>
      <c r="K9225" s="164">
        <f t="shared" si="436"/>
        <v>0</v>
      </c>
      <c r="L9225" s="165">
        <f t="shared" si="437"/>
        <v>0</v>
      </c>
      <c r="M9225" s="172">
        <v>127</v>
      </c>
      <c r="N9225" s="172">
        <v>64</v>
      </c>
      <c r="O9225" s="167" t="s">
        <v>133</v>
      </c>
      <c r="P9225" s="260" t="e">
        <f t="shared" si="435"/>
        <v>#NUM!</v>
      </c>
      <c r="S9225" s="272"/>
    </row>
    <row r="9226" spans="1:19">
      <c r="A9226" s="161" t="s">
        <v>10458</v>
      </c>
      <c r="C9226" s="161" t="s">
        <v>133</v>
      </c>
      <c r="F9226" s="163" t="s">
        <v>133</v>
      </c>
      <c r="G9226" s="266" t="s">
        <v>133</v>
      </c>
      <c r="H9226" s="163" t="s">
        <v>133</v>
      </c>
      <c r="I9226" s="163" t="s">
        <v>133</v>
      </c>
      <c r="J9226" s="163" t="s">
        <v>133</v>
      </c>
      <c r="K9226" s="164">
        <f t="shared" si="436"/>
        <v>0</v>
      </c>
      <c r="L9226" s="165">
        <f t="shared" si="437"/>
        <v>0</v>
      </c>
      <c r="M9226" s="172">
        <v>127</v>
      </c>
      <c r="N9226" s="172">
        <v>64</v>
      </c>
      <c r="O9226" s="167" t="s">
        <v>133</v>
      </c>
      <c r="P9226" s="260" t="e">
        <f t="shared" si="435"/>
        <v>#NUM!</v>
      </c>
      <c r="S9226" s="272"/>
    </row>
    <row r="9227" spans="1:19">
      <c r="A9227" s="161" t="s">
        <v>10459</v>
      </c>
      <c r="C9227" s="161" t="s">
        <v>133</v>
      </c>
      <c r="F9227" s="163" t="s">
        <v>133</v>
      </c>
      <c r="G9227" s="266" t="s">
        <v>133</v>
      </c>
      <c r="H9227" s="163" t="s">
        <v>133</v>
      </c>
      <c r="I9227" s="163" t="s">
        <v>133</v>
      </c>
      <c r="J9227" s="163" t="s">
        <v>133</v>
      </c>
      <c r="K9227" s="164">
        <f t="shared" si="436"/>
        <v>0</v>
      </c>
      <c r="L9227" s="165">
        <f t="shared" si="437"/>
        <v>0</v>
      </c>
      <c r="M9227" s="172">
        <v>127</v>
      </c>
      <c r="N9227" s="172">
        <v>64</v>
      </c>
      <c r="O9227" s="167" t="s">
        <v>133</v>
      </c>
      <c r="P9227" s="260" t="e">
        <f t="shared" si="435"/>
        <v>#NUM!</v>
      </c>
      <c r="S9227" s="272"/>
    </row>
    <row r="9228" spans="1:19">
      <c r="A9228" s="161" t="s">
        <v>10460</v>
      </c>
      <c r="C9228" s="161" t="s">
        <v>133</v>
      </c>
      <c r="F9228" s="163" t="s">
        <v>133</v>
      </c>
      <c r="G9228" s="266" t="s">
        <v>133</v>
      </c>
      <c r="H9228" s="163" t="s">
        <v>133</v>
      </c>
      <c r="I9228" s="163" t="s">
        <v>133</v>
      </c>
      <c r="J9228" s="163" t="s">
        <v>133</v>
      </c>
      <c r="K9228" s="164">
        <f t="shared" si="436"/>
        <v>0</v>
      </c>
      <c r="L9228" s="165">
        <f t="shared" si="437"/>
        <v>0</v>
      </c>
      <c r="M9228" s="172">
        <v>127</v>
      </c>
      <c r="N9228" s="172">
        <v>64</v>
      </c>
      <c r="O9228" s="167" t="s">
        <v>133</v>
      </c>
      <c r="P9228" s="260" t="e">
        <f t="shared" si="435"/>
        <v>#NUM!</v>
      </c>
      <c r="S9228" s="272"/>
    </row>
    <row r="9229" spans="1:19">
      <c r="A9229" s="161" t="s">
        <v>10461</v>
      </c>
      <c r="C9229" s="161" t="s">
        <v>133</v>
      </c>
      <c r="F9229" s="163" t="s">
        <v>133</v>
      </c>
      <c r="G9229" s="266" t="s">
        <v>133</v>
      </c>
      <c r="H9229" s="163" t="s">
        <v>133</v>
      </c>
      <c r="I9229" s="163" t="s">
        <v>133</v>
      </c>
      <c r="J9229" s="163" t="s">
        <v>133</v>
      </c>
      <c r="K9229" s="164">
        <f t="shared" si="436"/>
        <v>0</v>
      </c>
      <c r="L9229" s="165">
        <f t="shared" si="437"/>
        <v>0</v>
      </c>
      <c r="M9229" s="172">
        <v>127</v>
      </c>
      <c r="N9229" s="172">
        <v>64</v>
      </c>
      <c r="O9229" s="167" t="s">
        <v>133</v>
      </c>
      <c r="P9229" s="260" t="e">
        <f t="shared" si="435"/>
        <v>#NUM!</v>
      </c>
      <c r="S9229" s="272"/>
    </row>
    <row r="9230" spans="1:19">
      <c r="A9230" s="161" t="s">
        <v>10462</v>
      </c>
      <c r="C9230" s="161" t="s">
        <v>133</v>
      </c>
      <c r="F9230" s="163" t="s">
        <v>133</v>
      </c>
      <c r="G9230" s="266" t="s">
        <v>133</v>
      </c>
      <c r="H9230" s="163" t="s">
        <v>133</v>
      </c>
      <c r="I9230" s="163" t="s">
        <v>133</v>
      </c>
      <c r="J9230" s="163" t="s">
        <v>133</v>
      </c>
      <c r="K9230" s="164">
        <f t="shared" si="436"/>
        <v>0</v>
      </c>
      <c r="L9230" s="165">
        <f t="shared" si="437"/>
        <v>0</v>
      </c>
      <c r="M9230" s="172">
        <v>127</v>
      </c>
      <c r="N9230" s="172">
        <v>64</v>
      </c>
      <c r="O9230" s="167" t="s">
        <v>133</v>
      </c>
      <c r="P9230" s="260" t="e">
        <f t="shared" si="435"/>
        <v>#NUM!</v>
      </c>
      <c r="S9230" s="272"/>
    </row>
    <row r="9231" spans="1:19">
      <c r="A9231" s="161" t="s">
        <v>10463</v>
      </c>
      <c r="C9231" s="161" t="s">
        <v>133</v>
      </c>
      <c r="F9231" s="163" t="s">
        <v>133</v>
      </c>
      <c r="G9231" s="266" t="s">
        <v>133</v>
      </c>
      <c r="H9231" s="163" t="s">
        <v>133</v>
      </c>
      <c r="I9231" s="163" t="s">
        <v>133</v>
      </c>
      <c r="J9231" s="163" t="s">
        <v>133</v>
      </c>
      <c r="K9231" s="164">
        <f t="shared" si="436"/>
        <v>0</v>
      </c>
      <c r="L9231" s="165">
        <f t="shared" si="437"/>
        <v>0</v>
      </c>
      <c r="M9231" s="172">
        <v>127</v>
      </c>
      <c r="N9231" s="172">
        <v>64</v>
      </c>
      <c r="O9231" s="167" t="s">
        <v>133</v>
      </c>
      <c r="P9231" s="260" t="e">
        <f t="shared" ref="P9231:P9294" si="438">MEDIAN(Q9231:R9231)</f>
        <v>#NUM!</v>
      </c>
      <c r="S9231" s="272"/>
    </row>
    <row r="9232" spans="1:19">
      <c r="A9232" s="161" t="s">
        <v>10464</v>
      </c>
      <c r="C9232" s="161" t="s">
        <v>133</v>
      </c>
      <c r="F9232" s="163" t="s">
        <v>133</v>
      </c>
      <c r="G9232" s="266" t="s">
        <v>133</v>
      </c>
      <c r="H9232" s="163" t="s">
        <v>133</v>
      </c>
      <c r="I9232" s="163" t="s">
        <v>133</v>
      </c>
      <c r="J9232" s="163" t="s">
        <v>133</v>
      </c>
      <c r="K9232" s="164">
        <f t="shared" ref="K9232:K9295" si="439">IF(OR(D9232="n/a",D9232="nd"),0,D9232)+IF(OR(I9232="n/a",I9232="nd"),0,I9232)</f>
        <v>0</v>
      </c>
      <c r="L9232" s="165">
        <f t="shared" ref="L9232:L9295" si="440">SQRT(SUMSQ(IF(OR(E9232="n/a",E9232="nd"),0,E9232),IF(OR(F9232="n/a",F9232="nd"),0,F9232),IF(OR(J9232="n/a",J9232="nd"),0,J9232)))</f>
        <v>0</v>
      </c>
      <c r="M9232" s="172">
        <v>127</v>
      </c>
      <c r="N9232" s="172">
        <v>64</v>
      </c>
      <c r="O9232" s="167" t="s">
        <v>133</v>
      </c>
      <c r="P9232" s="260" t="e">
        <f t="shared" si="438"/>
        <v>#NUM!</v>
      </c>
      <c r="S9232" s="272"/>
    </row>
    <row r="9233" spans="1:19">
      <c r="A9233" s="161" t="s">
        <v>10465</v>
      </c>
      <c r="C9233" s="161" t="s">
        <v>133</v>
      </c>
      <c r="F9233" s="163" t="s">
        <v>133</v>
      </c>
      <c r="G9233" s="266" t="s">
        <v>133</v>
      </c>
      <c r="H9233" s="163" t="s">
        <v>133</v>
      </c>
      <c r="I9233" s="163" t="s">
        <v>133</v>
      </c>
      <c r="J9233" s="163" t="s">
        <v>133</v>
      </c>
      <c r="K9233" s="164">
        <f t="shared" si="439"/>
        <v>0</v>
      </c>
      <c r="L9233" s="165">
        <f t="shared" si="440"/>
        <v>0</v>
      </c>
      <c r="M9233" s="172">
        <v>127</v>
      </c>
      <c r="N9233" s="172">
        <v>64</v>
      </c>
      <c r="O9233" s="167" t="s">
        <v>133</v>
      </c>
      <c r="P9233" s="260" t="e">
        <f t="shared" si="438"/>
        <v>#NUM!</v>
      </c>
      <c r="S9233" s="272"/>
    </row>
    <row r="9234" spans="1:19">
      <c r="A9234" s="161" t="s">
        <v>10466</v>
      </c>
      <c r="C9234" s="161" t="s">
        <v>133</v>
      </c>
      <c r="F9234" s="163" t="s">
        <v>133</v>
      </c>
      <c r="G9234" s="266" t="s">
        <v>133</v>
      </c>
      <c r="H9234" s="163" t="s">
        <v>133</v>
      </c>
      <c r="I9234" s="163" t="s">
        <v>133</v>
      </c>
      <c r="J9234" s="163" t="s">
        <v>133</v>
      </c>
      <c r="K9234" s="164">
        <f t="shared" si="439"/>
        <v>0</v>
      </c>
      <c r="L9234" s="165">
        <f t="shared" si="440"/>
        <v>0</v>
      </c>
      <c r="M9234" s="172">
        <v>127</v>
      </c>
      <c r="N9234" s="172">
        <v>64</v>
      </c>
      <c r="O9234" s="167" t="s">
        <v>133</v>
      </c>
      <c r="P9234" s="260" t="e">
        <f t="shared" si="438"/>
        <v>#NUM!</v>
      </c>
      <c r="S9234" s="272"/>
    </row>
    <row r="9235" spans="1:19">
      <c r="A9235" s="161" t="s">
        <v>10467</v>
      </c>
      <c r="C9235" s="161" t="s">
        <v>133</v>
      </c>
      <c r="F9235" s="163" t="s">
        <v>133</v>
      </c>
      <c r="G9235" s="266" t="s">
        <v>133</v>
      </c>
      <c r="H9235" s="163" t="s">
        <v>133</v>
      </c>
      <c r="I9235" s="163" t="s">
        <v>133</v>
      </c>
      <c r="J9235" s="163" t="s">
        <v>133</v>
      </c>
      <c r="K9235" s="164">
        <f t="shared" si="439"/>
        <v>0</v>
      </c>
      <c r="L9235" s="165">
        <f t="shared" si="440"/>
        <v>0</v>
      </c>
      <c r="M9235" s="172">
        <v>127</v>
      </c>
      <c r="N9235" s="172">
        <v>64</v>
      </c>
      <c r="O9235" s="167" t="s">
        <v>133</v>
      </c>
      <c r="P9235" s="260" t="e">
        <f t="shared" si="438"/>
        <v>#NUM!</v>
      </c>
      <c r="S9235" s="272"/>
    </row>
    <row r="9236" spans="1:19">
      <c r="A9236" s="161" t="s">
        <v>10468</v>
      </c>
      <c r="C9236" s="161" t="s">
        <v>133</v>
      </c>
      <c r="F9236" s="163" t="s">
        <v>133</v>
      </c>
      <c r="G9236" s="266" t="s">
        <v>133</v>
      </c>
      <c r="H9236" s="163" t="s">
        <v>133</v>
      </c>
      <c r="I9236" s="163" t="s">
        <v>133</v>
      </c>
      <c r="J9236" s="163" t="s">
        <v>133</v>
      </c>
      <c r="K9236" s="164">
        <f t="shared" si="439"/>
        <v>0</v>
      </c>
      <c r="L9236" s="165">
        <f t="shared" si="440"/>
        <v>0</v>
      </c>
      <c r="M9236" s="172">
        <v>127</v>
      </c>
      <c r="N9236" s="172">
        <v>64</v>
      </c>
      <c r="O9236" s="167" t="s">
        <v>133</v>
      </c>
      <c r="P9236" s="260" t="e">
        <f t="shared" si="438"/>
        <v>#NUM!</v>
      </c>
      <c r="S9236" s="272"/>
    </row>
    <row r="9237" spans="1:19">
      <c r="A9237" s="161" t="s">
        <v>10469</v>
      </c>
      <c r="C9237" s="161" t="s">
        <v>133</v>
      </c>
      <c r="F9237" s="163" t="s">
        <v>133</v>
      </c>
      <c r="G9237" s="266" t="s">
        <v>133</v>
      </c>
      <c r="H9237" s="163" t="s">
        <v>133</v>
      </c>
      <c r="I9237" s="163" t="s">
        <v>133</v>
      </c>
      <c r="J9237" s="163" t="s">
        <v>133</v>
      </c>
      <c r="K9237" s="164">
        <f t="shared" si="439"/>
        <v>0</v>
      </c>
      <c r="L9237" s="165">
        <f t="shared" si="440"/>
        <v>0</v>
      </c>
      <c r="M9237" s="172">
        <v>127</v>
      </c>
      <c r="N9237" s="172">
        <v>64</v>
      </c>
      <c r="O9237" s="167" t="s">
        <v>133</v>
      </c>
      <c r="P9237" s="260" t="e">
        <f t="shared" si="438"/>
        <v>#NUM!</v>
      </c>
      <c r="S9237" s="272"/>
    </row>
    <row r="9238" spans="1:19">
      <c r="A9238" s="161" t="s">
        <v>10470</v>
      </c>
      <c r="C9238" s="161" t="s">
        <v>133</v>
      </c>
      <c r="F9238" s="163" t="s">
        <v>133</v>
      </c>
      <c r="G9238" s="266" t="s">
        <v>133</v>
      </c>
      <c r="H9238" s="163" t="s">
        <v>133</v>
      </c>
      <c r="I9238" s="163" t="s">
        <v>133</v>
      </c>
      <c r="J9238" s="163" t="s">
        <v>133</v>
      </c>
      <c r="K9238" s="164">
        <f t="shared" si="439"/>
        <v>0</v>
      </c>
      <c r="L9238" s="165">
        <f t="shared" si="440"/>
        <v>0</v>
      </c>
      <c r="M9238" s="172">
        <v>127</v>
      </c>
      <c r="N9238" s="172">
        <v>64</v>
      </c>
      <c r="O9238" s="167" t="s">
        <v>133</v>
      </c>
      <c r="P9238" s="260" t="e">
        <f t="shared" si="438"/>
        <v>#NUM!</v>
      </c>
      <c r="S9238" s="272"/>
    </row>
    <row r="9239" spans="1:19">
      <c r="A9239" s="161" t="s">
        <v>10471</v>
      </c>
      <c r="C9239" s="161" t="s">
        <v>133</v>
      </c>
      <c r="F9239" s="163" t="s">
        <v>133</v>
      </c>
      <c r="G9239" s="266" t="s">
        <v>133</v>
      </c>
      <c r="H9239" s="163" t="s">
        <v>133</v>
      </c>
      <c r="I9239" s="163" t="s">
        <v>133</v>
      </c>
      <c r="J9239" s="163" t="s">
        <v>133</v>
      </c>
      <c r="K9239" s="164">
        <f t="shared" si="439"/>
        <v>0</v>
      </c>
      <c r="L9239" s="165">
        <f t="shared" si="440"/>
        <v>0</v>
      </c>
      <c r="M9239" s="172">
        <v>127</v>
      </c>
      <c r="N9239" s="172">
        <v>64</v>
      </c>
      <c r="O9239" s="167" t="s">
        <v>133</v>
      </c>
      <c r="P9239" s="260" t="e">
        <f t="shared" si="438"/>
        <v>#NUM!</v>
      </c>
      <c r="S9239" s="272"/>
    </row>
    <row r="9240" spans="1:19">
      <c r="A9240" s="161" t="s">
        <v>10472</v>
      </c>
      <c r="C9240" s="161" t="s">
        <v>133</v>
      </c>
      <c r="F9240" s="163" t="s">
        <v>133</v>
      </c>
      <c r="G9240" s="266" t="s">
        <v>133</v>
      </c>
      <c r="H9240" s="163" t="s">
        <v>133</v>
      </c>
      <c r="I9240" s="163" t="s">
        <v>133</v>
      </c>
      <c r="J9240" s="163" t="s">
        <v>133</v>
      </c>
      <c r="K9240" s="164">
        <f t="shared" si="439"/>
        <v>0</v>
      </c>
      <c r="L9240" s="165">
        <f t="shared" si="440"/>
        <v>0</v>
      </c>
      <c r="M9240" s="172">
        <v>127</v>
      </c>
      <c r="N9240" s="172">
        <v>64</v>
      </c>
      <c r="O9240" s="167" t="s">
        <v>133</v>
      </c>
      <c r="P9240" s="260" t="e">
        <f t="shared" si="438"/>
        <v>#NUM!</v>
      </c>
      <c r="S9240" s="272"/>
    </row>
    <row r="9241" spans="1:19">
      <c r="A9241" s="161" t="s">
        <v>10473</v>
      </c>
      <c r="C9241" s="161" t="s">
        <v>133</v>
      </c>
      <c r="F9241" s="163" t="s">
        <v>133</v>
      </c>
      <c r="G9241" s="266" t="s">
        <v>133</v>
      </c>
      <c r="H9241" s="163" t="s">
        <v>133</v>
      </c>
      <c r="I9241" s="163" t="s">
        <v>133</v>
      </c>
      <c r="J9241" s="163" t="s">
        <v>133</v>
      </c>
      <c r="K9241" s="164">
        <f t="shared" si="439"/>
        <v>0</v>
      </c>
      <c r="L9241" s="165">
        <f t="shared" si="440"/>
        <v>0</v>
      </c>
      <c r="M9241" s="172">
        <v>127</v>
      </c>
      <c r="N9241" s="172">
        <v>64</v>
      </c>
      <c r="O9241" s="167" t="s">
        <v>133</v>
      </c>
      <c r="P9241" s="260" t="e">
        <f t="shared" si="438"/>
        <v>#NUM!</v>
      </c>
      <c r="S9241" s="272"/>
    </row>
    <row r="9242" spans="1:19">
      <c r="A9242" s="161" t="s">
        <v>10474</v>
      </c>
      <c r="C9242" s="161" t="s">
        <v>133</v>
      </c>
      <c r="F9242" s="163" t="s">
        <v>133</v>
      </c>
      <c r="G9242" s="266" t="s">
        <v>133</v>
      </c>
      <c r="H9242" s="163" t="s">
        <v>133</v>
      </c>
      <c r="I9242" s="163" t="s">
        <v>133</v>
      </c>
      <c r="J9242" s="163" t="s">
        <v>133</v>
      </c>
      <c r="K9242" s="164">
        <f t="shared" si="439"/>
        <v>0</v>
      </c>
      <c r="L9242" s="165">
        <f t="shared" si="440"/>
        <v>0</v>
      </c>
      <c r="M9242" s="172">
        <v>127</v>
      </c>
      <c r="N9242" s="172">
        <v>64</v>
      </c>
      <c r="O9242" s="167" t="s">
        <v>133</v>
      </c>
      <c r="P9242" s="260" t="e">
        <f t="shared" si="438"/>
        <v>#NUM!</v>
      </c>
      <c r="S9242" s="272"/>
    </row>
    <row r="9243" spans="1:19">
      <c r="A9243" s="161" t="s">
        <v>10475</v>
      </c>
      <c r="C9243" s="161" t="s">
        <v>133</v>
      </c>
      <c r="F9243" s="163" t="s">
        <v>133</v>
      </c>
      <c r="G9243" s="266" t="s">
        <v>133</v>
      </c>
      <c r="H9243" s="163" t="s">
        <v>133</v>
      </c>
      <c r="I9243" s="163" t="s">
        <v>133</v>
      </c>
      <c r="J9243" s="163" t="s">
        <v>133</v>
      </c>
      <c r="K9243" s="164">
        <f t="shared" si="439"/>
        <v>0</v>
      </c>
      <c r="L9243" s="165">
        <f t="shared" si="440"/>
        <v>0</v>
      </c>
      <c r="M9243" s="172">
        <v>127</v>
      </c>
      <c r="N9243" s="172">
        <v>64</v>
      </c>
      <c r="O9243" s="167" t="s">
        <v>133</v>
      </c>
      <c r="P9243" s="260" t="e">
        <f t="shared" si="438"/>
        <v>#NUM!</v>
      </c>
      <c r="S9243" s="272"/>
    </row>
    <row r="9244" spans="1:19">
      <c r="A9244" s="161" t="s">
        <v>10476</v>
      </c>
      <c r="C9244" s="161" t="s">
        <v>133</v>
      </c>
      <c r="F9244" s="163" t="s">
        <v>133</v>
      </c>
      <c r="G9244" s="266" t="s">
        <v>133</v>
      </c>
      <c r="H9244" s="163" t="s">
        <v>133</v>
      </c>
      <c r="I9244" s="163" t="s">
        <v>133</v>
      </c>
      <c r="J9244" s="163" t="s">
        <v>133</v>
      </c>
      <c r="K9244" s="164">
        <f t="shared" si="439"/>
        <v>0</v>
      </c>
      <c r="L9244" s="165">
        <f t="shared" si="440"/>
        <v>0</v>
      </c>
      <c r="M9244" s="172">
        <v>127</v>
      </c>
      <c r="N9244" s="172">
        <v>64</v>
      </c>
      <c r="O9244" s="167" t="s">
        <v>133</v>
      </c>
      <c r="P9244" s="260" t="e">
        <f t="shared" si="438"/>
        <v>#NUM!</v>
      </c>
      <c r="S9244" s="272"/>
    </row>
    <row r="9245" spans="1:19">
      <c r="A9245" s="161" t="s">
        <v>10477</v>
      </c>
      <c r="C9245" s="161" t="s">
        <v>133</v>
      </c>
      <c r="F9245" s="163" t="s">
        <v>133</v>
      </c>
      <c r="G9245" s="266" t="s">
        <v>133</v>
      </c>
      <c r="H9245" s="163" t="s">
        <v>133</v>
      </c>
      <c r="I9245" s="163" t="s">
        <v>133</v>
      </c>
      <c r="J9245" s="163" t="s">
        <v>133</v>
      </c>
      <c r="K9245" s="164">
        <f t="shared" si="439"/>
        <v>0</v>
      </c>
      <c r="L9245" s="165">
        <f t="shared" si="440"/>
        <v>0</v>
      </c>
      <c r="M9245" s="172">
        <v>127</v>
      </c>
      <c r="N9245" s="172">
        <v>64</v>
      </c>
      <c r="O9245" s="167" t="s">
        <v>133</v>
      </c>
      <c r="P9245" s="260" t="e">
        <f t="shared" si="438"/>
        <v>#NUM!</v>
      </c>
      <c r="S9245" s="272"/>
    </row>
    <row r="9246" spans="1:19">
      <c r="A9246" s="161" t="s">
        <v>10478</v>
      </c>
      <c r="C9246" s="161" t="s">
        <v>133</v>
      </c>
      <c r="F9246" s="163" t="s">
        <v>133</v>
      </c>
      <c r="G9246" s="266" t="s">
        <v>133</v>
      </c>
      <c r="H9246" s="163" t="s">
        <v>133</v>
      </c>
      <c r="I9246" s="163" t="s">
        <v>133</v>
      </c>
      <c r="J9246" s="163" t="s">
        <v>133</v>
      </c>
      <c r="K9246" s="164">
        <f t="shared" si="439"/>
        <v>0</v>
      </c>
      <c r="L9246" s="165">
        <f t="shared" si="440"/>
        <v>0</v>
      </c>
      <c r="M9246" s="172">
        <v>127</v>
      </c>
      <c r="N9246" s="172">
        <v>64</v>
      </c>
      <c r="O9246" s="167" t="s">
        <v>133</v>
      </c>
      <c r="P9246" s="260" t="e">
        <f t="shared" si="438"/>
        <v>#NUM!</v>
      </c>
      <c r="S9246" s="272"/>
    </row>
    <row r="9247" spans="1:19">
      <c r="A9247" s="161" t="s">
        <v>10479</v>
      </c>
      <c r="C9247" s="161" t="s">
        <v>133</v>
      </c>
      <c r="F9247" s="163" t="s">
        <v>133</v>
      </c>
      <c r="G9247" s="266" t="s">
        <v>133</v>
      </c>
      <c r="H9247" s="163" t="s">
        <v>133</v>
      </c>
      <c r="I9247" s="163" t="s">
        <v>133</v>
      </c>
      <c r="J9247" s="163" t="s">
        <v>133</v>
      </c>
      <c r="K9247" s="164">
        <f t="shared" si="439"/>
        <v>0</v>
      </c>
      <c r="L9247" s="165">
        <f t="shared" si="440"/>
        <v>0</v>
      </c>
      <c r="M9247" s="172">
        <v>127</v>
      </c>
      <c r="N9247" s="172">
        <v>64</v>
      </c>
      <c r="O9247" s="167" t="s">
        <v>133</v>
      </c>
      <c r="P9247" s="260" t="e">
        <f t="shared" si="438"/>
        <v>#NUM!</v>
      </c>
      <c r="S9247" s="272"/>
    </row>
    <row r="9248" spans="1:19">
      <c r="A9248" s="161" t="s">
        <v>10480</v>
      </c>
      <c r="C9248" s="161" t="s">
        <v>133</v>
      </c>
      <c r="F9248" s="163" t="s">
        <v>133</v>
      </c>
      <c r="G9248" s="266" t="s">
        <v>133</v>
      </c>
      <c r="H9248" s="163" t="s">
        <v>133</v>
      </c>
      <c r="I9248" s="163" t="s">
        <v>133</v>
      </c>
      <c r="J9248" s="163" t="s">
        <v>133</v>
      </c>
      <c r="K9248" s="164">
        <f t="shared" si="439"/>
        <v>0</v>
      </c>
      <c r="L9248" s="165">
        <f t="shared" si="440"/>
        <v>0</v>
      </c>
      <c r="M9248" s="172">
        <v>127</v>
      </c>
      <c r="N9248" s="172">
        <v>64</v>
      </c>
      <c r="O9248" s="167" t="s">
        <v>133</v>
      </c>
      <c r="P9248" s="260" t="e">
        <f t="shared" si="438"/>
        <v>#NUM!</v>
      </c>
      <c r="S9248" s="272"/>
    </row>
    <row r="9249" spans="1:19">
      <c r="A9249" s="161" t="s">
        <v>10481</v>
      </c>
      <c r="C9249" s="161" t="s">
        <v>133</v>
      </c>
      <c r="F9249" s="163" t="s">
        <v>133</v>
      </c>
      <c r="G9249" s="266" t="s">
        <v>133</v>
      </c>
      <c r="H9249" s="163" t="s">
        <v>133</v>
      </c>
      <c r="I9249" s="163" t="s">
        <v>133</v>
      </c>
      <c r="J9249" s="163" t="s">
        <v>133</v>
      </c>
      <c r="K9249" s="164">
        <f t="shared" si="439"/>
        <v>0</v>
      </c>
      <c r="L9249" s="165">
        <f t="shared" si="440"/>
        <v>0</v>
      </c>
      <c r="M9249" s="172">
        <v>127</v>
      </c>
      <c r="N9249" s="172">
        <v>64</v>
      </c>
      <c r="O9249" s="167" t="s">
        <v>133</v>
      </c>
      <c r="P9249" s="260" t="e">
        <f t="shared" si="438"/>
        <v>#NUM!</v>
      </c>
      <c r="S9249" s="272"/>
    </row>
    <row r="9250" spans="1:19">
      <c r="A9250" s="161" t="s">
        <v>10482</v>
      </c>
      <c r="C9250" s="161" t="s">
        <v>133</v>
      </c>
      <c r="F9250" s="163" t="s">
        <v>133</v>
      </c>
      <c r="G9250" s="266" t="s">
        <v>133</v>
      </c>
      <c r="H9250" s="163" t="s">
        <v>133</v>
      </c>
      <c r="I9250" s="163" t="s">
        <v>133</v>
      </c>
      <c r="J9250" s="163" t="s">
        <v>133</v>
      </c>
      <c r="K9250" s="164">
        <f t="shared" si="439"/>
        <v>0</v>
      </c>
      <c r="L9250" s="165">
        <f t="shared" si="440"/>
        <v>0</v>
      </c>
      <c r="M9250" s="172">
        <v>127</v>
      </c>
      <c r="N9250" s="172">
        <v>64</v>
      </c>
      <c r="O9250" s="167" t="s">
        <v>133</v>
      </c>
      <c r="P9250" s="260" t="e">
        <f t="shared" si="438"/>
        <v>#NUM!</v>
      </c>
      <c r="S9250" s="272"/>
    </row>
    <row r="9251" spans="1:19">
      <c r="A9251" s="161" t="s">
        <v>10483</v>
      </c>
      <c r="C9251" s="161" t="s">
        <v>133</v>
      </c>
      <c r="F9251" s="163" t="s">
        <v>133</v>
      </c>
      <c r="G9251" s="266" t="s">
        <v>133</v>
      </c>
      <c r="H9251" s="163" t="s">
        <v>133</v>
      </c>
      <c r="I9251" s="163" t="s">
        <v>133</v>
      </c>
      <c r="J9251" s="163" t="s">
        <v>133</v>
      </c>
      <c r="K9251" s="164">
        <f t="shared" si="439"/>
        <v>0</v>
      </c>
      <c r="L9251" s="165">
        <f t="shared" si="440"/>
        <v>0</v>
      </c>
      <c r="M9251" s="172">
        <v>127</v>
      </c>
      <c r="N9251" s="172">
        <v>64</v>
      </c>
      <c r="O9251" s="167" t="s">
        <v>133</v>
      </c>
      <c r="P9251" s="260" t="e">
        <f t="shared" si="438"/>
        <v>#NUM!</v>
      </c>
      <c r="S9251" s="272"/>
    </row>
    <row r="9252" spans="1:19">
      <c r="A9252" s="161" t="s">
        <v>10484</v>
      </c>
      <c r="C9252" s="161" t="s">
        <v>133</v>
      </c>
      <c r="F9252" s="163" t="s">
        <v>133</v>
      </c>
      <c r="G9252" s="266" t="s">
        <v>133</v>
      </c>
      <c r="H9252" s="163" t="s">
        <v>133</v>
      </c>
      <c r="I9252" s="163" t="s">
        <v>133</v>
      </c>
      <c r="J9252" s="163" t="s">
        <v>133</v>
      </c>
      <c r="K9252" s="164">
        <f t="shared" si="439"/>
        <v>0</v>
      </c>
      <c r="L9252" s="165">
        <f t="shared" si="440"/>
        <v>0</v>
      </c>
      <c r="M9252" s="172">
        <v>127</v>
      </c>
      <c r="N9252" s="172">
        <v>64</v>
      </c>
      <c r="O9252" s="167" t="s">
        <v>133</v>
      </c>
      <c r="P9252" s="260" t="e">
        <f t="shared" si="438"/>
        <v>#NUM!</v>
      </c>
      <c r="S9252" s="272"/>
    </row>
    <row r="9253" spans="1:19">
      <c r="A9253" s="161" t="s">
        <v>10485</v>
      </c>
      <c r="C9253" s="161" t="s">
        <v>133</v>
      </c>
      <c r="F9253" s="163" t="s">
        <v>133</v>
      </c>
      <c r="G9253" s="266" t="s">
        <v>133</v>
      </c>
      <c r="H9253" s="163" t="s">
        <v>133</v>
      </c>
      <c r="I9253" s="163" t="s">
        <v>133</v>
      </c>
      <c r="J9253" s="163" t="s">
        <v>133</v>
      </c>
      <c r="K9253" s="164">
        <f t="shared" si="439"/>
        <v>0</v>
      </c>
      <c r="L9253" s="165">
        <f t="shared" si="440"/>
        <v>0</v>
      </c>
      <c r="M9253" s="172">
        <v>127</v>
      </c>
      <c r="N9253" s="172">
        <v>64</v>
      </c>
      <c r="O9253" s="167" t="s">
        <v>133</v>
      </c>
      <c r="P9253" s="260" t="e">
        <f t="shared" si="438"/>
        <v>#NUM!</v>
      </c>
      <c r="S9253" s="272"/>
    </row>
    <row r="9254" spans="1:19">
      <c r="A9254" s="161" t="s">
        <v>10486</v>
      </c>
      <c r="C9254" s="161" t="s">
        <v>133</v>
      </c>
      <c r="F9254" s="163" t="s">
        <v>133</v>
      </c>
      <c r="G9254" s="266" t="s">
        <v>133</v>
      </c>
      <c r="H9254" s="163" t="s">
        <v>133</v>
      </c>
      <c r="I9254" s="163" t="s">
        <v>133</v>
      </c>
      <c r="J9254" s="163" t="s">
        <v>133</v>
      </c>
      <c r="K9254" s="164">
        <f t="shared" si="439"/>
        <v>0</v>
      </c>
      <c r="L9254" s="165">
        <f t="shared" si="440"/>
        <v>0</v>
      </c>
      <c r="M9254" s="172">
        <v>127</v>
      </c>
      <c r="N9254" s="172">
        <v>64</v>
      </c>
      <c r="O9254" s="167" t="s">
        <v>133</v>
      </c>
      <c r="P9254" s="260" t="e">
        <f t="shared" si="438"/>
        <v>#NUM!</v>
      </c>
      <c r="S9254" s="272"/>
    </row>
    <row r="9255" spans="1:19">
      <c r="A9255" s="161" t="s">
        <v>10487</v>
      </c>
      <c r="C9255" s="161" t="s">
        <v>133</v>
      </c>
      <c r="F9255" s="163" t="s">
        <v>133</v>
      </c>
      <c r="G9255" s="266" t="s">
        <v>133</v>
      </c>
      <c r="H9255" s="163" t="s">
        <v>133</v>
      </c>
      <c r="I9255" s="163" t="s">
        <v>133</v>
      </c>
      <c r="J9255" s="163" t="s">
        <v>133</v>
      </c>
      <c r="K9255" s="164">
        <f t="shared" si="439"/>
        <v>0</v>
      </c>
      <c r="L9255" s="165">
        <f t="shared" si="440"/>
        <v>0</v>
      </c>
      <c r="M9255" s="172">
        <v>127</v>
      </c>
      <c r="N9255" s="172">
        <v>64</v>
      </c>
      <c r="O9255" s="167" t="s">
        <v>133</v>
      </c>
      <c r="P9255" s="260" t="e">
        <f t="shared" si="438"/>
        <v>#NUM!</v>
      </c>
      <c r="S9255" s="272"/>
    </row>
    <row r="9256" spans="1:19">
      <c r="A9256" s="161" t="s">
        <v>10488</v>
      </c>
      <c r="C9256" s="161" t="s">
        <v>133</v>
      </c>
      <c r="F9256" s="163" t="s">
        <v>133</v>
      </c>
      <c r="G9256" s="266" t="s">
        <v>133</v>
      </c>
      <c r="H9256" s="163" t="s">
        <v>133</v>
      </c>
      <c r="I9256" s="163" t="s">
        <v>133</v>
      </c>
      <c r="J9256" s="163" t="s">
        <v>133</v>
      </c>
      <c r="K9256" s="164">
        <f t="shared" si="439"/>
        <v>0</v>
      </c>
      <c r="L9256" s="165">
        <f t="shared" si="440"/>
        <v>0</v>
      </c>
      <c r="M9256" s="172">
        <v>127</v>
      </c>
      <c r="N9256" s="172">
        <v>64</v>
      </c>
      <c r="O9256" s="167" t="s">
        <v>133</v>
      </c>
      <c r="P9256" s="260" t="e">
        <f t="shared" si="438"/>
        <v>#NUM!</v>
      </c>
      <c r="S9256" s="272"/>
    </row>
    <row r="9257" spans="1:19">
      <c r="A9257" s="161" t="s">
        <v>10489</v>
      </c>
      <c r="C9257" s="161" t="s">
        <v>133</v>
      </c>
      <c r="F9257" s="163" t="s">
        <v>133</v>
      </c>
      <c r="G9257" s="266" t="s">
        <v>133</v>
      </c>
      <c r="H9257" s="163" t="s">
        <v>133</v>
      </c>
      <c r="I9257" s="163" t="s">
        <v>133</v>
      </c>
      <c r="J9257" s="163" t="s">
        <v>133</v>
      </c>
      <c r="K9257" s="164">
        <f t="shared" si="439"/>
        <v>0</v>
      </c>
      <c r="L9257" s="165">
        <f t="shared" si="440"/>
        <v>0</v>
      </c>
      <c r="M9257" s="172">
        <v>127</v>
      </c>
      <c r="N9257" s="172">
        <v>64</v>
      </c>
      <c r="O9257" s="167" t="s">
        <v>133</v>
      </c>
      <c r="P9257" s="260" t="e">
        <f t="shared" si="438"/>
        <v>#NUM!</v>
      </c>
      <c r="S9257" s="272"/>
    </row>
    <row r="9258" spans="1:19">
      <c r="A9258" s="161" t="s">
        <v>10490</v>
      </c>
      <c r="C9258" s="161" t="s">
        <v>133</v>
      </c>
      <c r="F9258" s="163" t="s">
        <v>133</v>
      </c>
      <c r="G9258" s="266" t="s">
        <v>133</v>
      </c>
      <c r="H9258" s="163" t="s">
        <v>133</v>
      </c>
      <c r="I9258" s="163" t="s">
        <v>133</v>
      </c>
      <c r="J9258" s="163" t="s">
        <v>133</v>
      </c>
      <c r="K9258" s="164">
        <f t="shared" si="439"/>
        <v>0</v>
      </c>
      <c r="L9258" s="165">
        <f t="shared" si="440"/>
        <v>0</v>
      </c>
      <c r="M9258" s="172">
        <v>127</v>
      </c>
      <c r="N9258" s="172">
        <v>64</v>
      </c>
      <c r="O9258" s="167" t="s">
        <v>133</v>
      </c>
      <c r="P9258" s="260" t="e">
        <f t="shared" si="438"/>
        <v>#NUM!</v>
      </c>
      <c r="S9258" s="272"/>
    </row>
    <row r="9259" spans="1:19">
      <c r="A9259" s="161" t="s">
        <v>10491</v>
      </c>
      <c r="C9259" s="161" t="s">
        <v>133</v>
      </c>
      <c r="F9259" s="163" t="s">
        <v>133</v>
      </c>
      <c r="G9259" s="266" t="s">
        <v>133</v>
      </c>
      <c r="H9259" s="163" t="s">
        <v>133</v>
      </c>
      <c r="I9259" s="163" t="s">
        <v>133</v>
      </c>
      <c r="J9259" s="163" t="s">
        <v>133</v>
      </c>
      <c r="K9259" s="164">
        <f t="shared" si="439"/>
        <v>0</v>
      </c>
      <c r="L9259" s="165">
        <f t="shared" si="440"/>
        <v>0</v>
      </c>
      <c r="M9259" s="172">
        <v>127</v>
      </c>
      <c r="N9259" s="172">
        <v>64</v>
      </c>
      <c r="O9259" s="167" t="s">
        <v>133</v>
      </c>
      <c r="P9259" s="260" t="e">
        <f t="shared" si="438"/>
        <v>#NUM!</v>
      </c>
      <c r="S9259" s="272"/>
    </row>
    <row r="9260" spans="1:19">
      <c r="A9260" s="161" t="s">
        <v>10492</v>
      </c>
      <c r="C9260" s="161" t="s">
        <v>133</v>
      </c>
      <c r="F9260" s="163" t="s">
        <v>133</v>
      </c>
      <c r="G9260" s="266" t="s">
        <v>133</v>
      </c>
      <c r="H9260" s="163" t="s">
        <v>133</v>
      </c>
      <c r="I9260" s="163" t="s">
        <v>133</v>
      </c>
      <c r="J9260" s="163" t="s">
        <v>133</v>
      </c>
      <c r="K9260" s="164">
        <f t="shared" si="439"/>
        <v>0</v>
      </c>
      <c r="L9260" s="165">
        <f t="shared" si="440"/>
        <v>0</v>
      </c>
      <c r="M9260" s="172">
        <v>127</v>
      </c>
      <c r="N9260" s="172">
        <v>64</v>
      </c>
      <c r="O9260" s="167" t="s">
        <v>133</v>
      </c>
      <c r="P9260" s="260" t="e">
        <f t="shared" si="438"/>
        <v>#NUM!</v>
      </c>
      <c r="S9260" s="272"/>
    </row>
    <row r="9261" spans="1:19">
      <c r="A9261" s="161" t="s">
        <v>10493</v>
      </c>
      <c r="C9261" s="161" t="s">
        <v>133</v>
      </c>
      <c r="F9261" s="163" t="s">
        <v>133</v>
      </c>
      <c r="G9261" s="266" t="s">
        <v>133</v>
      </c>
      <c r="H9261" s="163" t="s">
        <v>133</v>
      </c>
      <c r="I9261" s="163" t="s">
        <v>133</v>
      </c>
      <c r="J9261" s="163" t="s">
        <v>133</v>
      </c>
      <c r="K9261" s="164">
        <f t="shared" si="439"/>
        <v>0</v>
      </c>
      <c r="L9261" s="165">
        <f t="shared" si="440"/>
        <v>0</v>
      </c>
      <c r="M9261" s="172">
        <v>127</v>
      </c>
      <c r="N9261" s="172">
        <v>64</v>
      </c>
      <c r="O9261" s="167" t="s">
        <v>133</v>
      </c>
      <c r="P9261" s="260" t="e">
        <f t="shared" si="438"/>
        <v>#NUM!</v>
      </c>
      <c r="S9261" s="272"/>
    </row>
    <row r="9262" spans="1:19">
      <c r="A9262" s="161" t="s">
        <v>10494</v>
      </c>
      <c r="C9262" s="161" t="s">
        <v>133</v>
      </c>
      <c r="F9262" s="163" t="s">
        <v>133</v>
      </c>
      <c r="G9262" s="266" t="s">
        <v>133</v>
      </c>
      <c r="H9262" s="163" t="s">
        <v>133</v>
      </c>
      <c r="I9262" s="163" t="s">
        <v>133</v>
      </c>
      <c r="J9262" s="163" t="s">
        <v>133</v>
      </c>
      <c r="K9262" s="164">
        <f t="shared" si="439"/>
        <v>0</v>
      </c>
      <c r="L9262" s="165">
        <f t="shared" si="440"/>
        <v>0</v>
      </c>
      <c r="M9262" s="172">
        <v>127</v>
      </c>
      <c r="N9262" s="172">
        <v>64</v>
      </c>
      <c r="O9262" s="167" t="s">
        <v>133</v>
      </c>
      <c r="P9262" s="260" t="e">
        <f t="shared" si="438"/>
        <v>#NUM!</v>
      </c>
      <c r="S9262" s="272"/>
    </row>
    <row r="9263" spans="1:19">
      <c r="A9263" s="161" t="s">
        <v>10495</v>
      </c>
      <c r="C9263" s="161" t="s">
        <v>133</v>
      </c>
      <c r="F9263" s="163" t="s">
        <v>133</v>
      </c>
      <c r="G9263" s="266" t="s">
        <v>133</v>
      </c>
      <c r="H9263" s="163" t="s">
        <v>133</v>
      </c>
      <c r="I9263" s="163" t="s">
        <v>133</v>
      </c>
      <c r="J9263" s="163" t="s">
        <v>133</v>
      </c>
      <c r="K9263" s="164">
        <f t="shared" si="439"/>
        <v>0</v>
      </c>
      <c r="L9263" s="165">
        <f t="shared" si="440"/>
        <v>0</v>
      </c>
      <c r="M9263" s="172">
        <v>127</v>
      </c>
      <c r="N9263" s="172">
        <v>64</v>
      </c>
      <c r="O9263" s="167" t="s">
        <v>133</v>
      </c>
      <c r="P9263" s="260" t="e">
        <f t="shared" si="438"/>
        <v>#NUM!</v>
      </c>
      <c r="S9263" s="272"/>
    </row>
    <row r="9264" spans="1:19">
      <c r="A9264" s="161" t="s">
        <v>10496</v>
      </c>
      <c r="C9264" s="161" t="s">
        <v>133</v>
      </c>
      <c r="F9264" s="163" t="s">
        <v>133</v>
      </c>
      <c r="G9264" s="266" t="s">
        <v>133</v>
      </c>
      <c r="H9264" s="163" t="s">
        <v>133</v>
      </c>
      <c r="I9264" s="163" t="s">
        <v>133</v>
      </c>
      <c r="J9264" s="163" t="s">
        <v>133</v>
      </c>
      <c r="K9264" s="164">
        <f t="shared" si="439"/>
        <v>0</v>
      </c>
      <c r="L9264" s="165">
        <f t="shared" si="440"/>
        <v>0</v>
      </c>
      <c r="M9264" s="172">
        <v>127</v>
      </c>
      <c r="N9264" s="172">
        <v>64</v>
      </c>
      <c r="O9264" s="167" t="s">
        <v>133</v>
      </c>
      <c r="P9264" s="260" t="e">
        <f t="shared" si="438"/>
        <v>#NUM!</v>
      </c>
      <c r="S9264" s="272"/>
    </row>
    <row r="9265" spans="1:19">
      <c r="A9265" s="161" t="s">
        <v>10497</v>
      </c>
      <c r="C9265" s="161" t="s">
        <v>133</v>
      </c>
      <c r="F9265" s="163" t="s">
        <v>133</v>
      </c>
      <c r="G9265" s="266" t="s">
        <v>133</v>
      </c>
      <c r="H9265" s="163" t="s">
        <v>133</v>
      </c>
      <c r="I9265" s="163" t="s">
        <v>133</v>
      </c>
      <c r="J9265" s="163" t="s">
        <v>133</v>
      </c>
      <c r="K9265" s="164">
        <f t="shared" si="439"/>
        <v>0</v>
      </c>
      <c r="L9265" s="165">
        <f t="shared" si="440"/>
        <v>0</v>
      </c>
      <c r="M9265" s="172">
        <v>127</v>
      </c>
      <c r="N9265" s="172">
        <v>64</v>
      </c>
      <c r="O9265" s="167" t="s">
        <v>133</v>
      </c>
      <c r="P9265" s="260" t="e">
        <f t="shared" si="438"/>
        <v>#NUM!</v>
      </c>
      <c r="S9265" s="272"/>
    </row>
    <row r="9266" spans="1:19">
      <c r="A9266" s="161" t="s">
        <v>10498</v>
      </c>
      <c r="C9266" s="161" t="s">
        <v>133</v>
      </c>
      <c r="F9266" s="163" t="s">
        <v>133</v>
      </c>
      <c r="G9266" s="266" t="s">
        <v>133</v>
      </c>
      <c r="H9266" s="163" t="s">
        <v>133</v>
      </c>
      <c r="I9266" s="163" t="s">
        <v>133</v>
      </c>
      <c r="J9266" s="163" t="s">
        <v>133</v>
      </c>
      <c r="K9266" s="164">
        <f t="shared" si="439"/>
        <v>0</v>
      </c>
      <c r="L9266" s="165">
        <f t="shared" si="440"/>
        <v>0</v>
      </c>
      <c r="M9266" s="172">
        <v>127</v>
      </c>
      <c r="N9266" s="172">
        <v>64</v>
      </c>
      <c r="O9266" s="167" t="s">
        <v>133</v>
      </c>
      <c r="P9266" s="260" t="e">
        <f t="shared" si="438"/>
        <v>#NUM!</v>
      </c>
      <c r="S9266" s="272"/>
    </row>
    <row r="9267" spans="1:19">
      <c r="A9267" s="161" t="s">
        <v>10499</v>
      </c>
      <c r="C9267" s="161" t="s">
        <v>133</v>
      </c>
      <c r="F9267" s="163" t="s">
        <v>133</v>
      </c>
      <c r="G9267" s="266" t="s">
        <v>133</v>
      </c>
      <c r="H9267" s="163" t="s">
        <v>133</v>
      </c>
      <c r="I9267" s="163" t="s">
        <v>133</v>
      </c>
      <c r="J9267" s="163" t="s">
        <v>133</v>
      </c>
      <c r="K9267" s="164">
        <f t="shared" si="439"/>
        <v>0</v>
      </c>
      <c r="L9267" s="165">
        <f t="shared" si="440"/>
        <v>0</v>
      </c>
      <c r="M9267" s="172">
        <v>127</v>
      </c>
      <c r="N9267" s="172">
        <v>64</v>
      </c>
      <c r="O9267" s="167" t="s">
        <v>133</v>
      </c>
      <c r="P9267" s="260" t="e">
        <f t="shared" si="438"/>
        <v>#NUM!</v>
      </c>
      <c r="S9267" s="272"/>
    </row>
    <row r="9268" spans="1:19">
      <c r="A9268" s="161" t="s">
        <v>10500</v>
      </c>
      <c r="C9268" s="161" t="s">
        <v>133</v>
      </c>
      <c r="F9268" s="163" t="s">
        <v>133</v>
      </c>
      <c r="G9268" s="266" t="s">
        <v>133</v>
      </c>
      <c r="H9268" s="163" t="s">
        <v>133</v>
      </c>
      <c r="I9268" s="163" t="s">
        <v>133</v>
      </c>
      <c r="J9268" s="163" t="s">
        <v>133</v>
      </c>
      <c r="K9268" s="164">
        <f t="shared" si="439"/>
        <v>0</v>
      </c>
      <c r="L9268" s="165">
        <f t="shared" si="440"/>
        <v>0</v>
      </c>
      <c r="M9268" s="172">
        <v>127</v>
      </c>
      <c r="N9268" s="172">
        <v>64</v>
      </c>
      <c r="O9268" s="167" t="s">
        <v>133</v>
      </c>
      <c r="P9268" s="260" t="e">
        <f t="shared" si="438"/>
        <v>#NUM!</v>
      </c>
      <c r="S9268" s="272"/>
    </row>
    <row r="9269" spans="1:19">
      <c r="A9269" s="161" t="s">
        <v>10501</v>
      </c>
      <c r="C9269" s="161" t="s">
        <v>133</v>
      </c>
      <c r="F9269" s="163" t="s">
        <v>133</v>
      </c>
      <c r="G9269" s="266" t="s">
        <v>133</v>
      </c>
      <c r="H9269" s="163" t="s">
        <v>133</v>
      </c>
      <c r="I9269" s="163" t="s">
        <v>133</v>
      </c>
      <c r="J9269" s="163" t="s">
        <v>133</v>
      </c>
      <c r="K9269" s="164">
        <f t="shared" si="439"/>
        <v>0</v>
      </c>
      <c r="L9269" s="165">
        <f t="shared" si="440"/>
        <v>0</v>
      </c>
      <c r="M9269" s="172">
        <v>127</v>
      </c>
      <c r="N9269" s="172">
        <v>64</v>
      </c>
      <c r="O9269" s="167" t="s">
        <v>133</v>
      </c>
      <c r="P9269" s="260" t="e">
        <f t="shared" si="438"/>
        <v>#NUM!</v>
      </c>
      <c r="S9269" s="272"/>
    </row>
    <row r="9270" spans="1:19">
      <c r="A9270" s="161" t="s">
        <v>10502</v>
      </c>
      <c r="C9270" s="161" t="s">
        <v>133</v>
      </c>
      <c r="F9270" s="163" t="s">
        <v>133</v>
      </c>
      <c r="G9270" s="266" t="s">
        <v>133</v>
      </c>
      <c r="H9270" s="163" t="s">
        <v>133</v>
      </c>
      <c r="I9270" s="163" t="s">
        <v>133</v>
      </c>
      <c r="J9270" s="163" t="s">
        <v>133</v>
      </c>
      <c r="K9270" s="164">
        <f t="shared" si="439"/>
        <v>0</v>
      </c>
      <c r="L9270" s="165">
        <f t="shared" si="440"/>
        <v>0</v>
      </c>
      <c r="M9270" s="172">
        <v>127</v>
      </c>
      <c r="N9270" s="172">
        <v>64</v>
      </c>
      <c r="O9270" s="167" t="s">
        <v>133</v>
      </c>
      <c r="P9270" s="260" t="e">
        <f t="shared" si="438"/>
        <v>#NUM!</v>
      </c>
      <c r="S9270" s="272"/>
    </row>
    <row r="9271" spans="1:19">
      <c r="A9271" s="161" t="s">
        <v>10503</v>
      </c>
      <c r="C9271" s="161" t="s">
        <v>133</v>
      </c>
      <c r="F9271" s="163" t="s">
        <v>133</v>
      </c>
      <c r="G9271" s="266" t="s">
        <v>133</v>
      </c>
      <c r="H9271" s="163" t="s">
        <v>133</v>
      </c>
      <c r="I9271" s="163" t="s">
        <v>133</v>
      </c>
      <c r="J9271" s="163" t="s">
        <v>133</v>
      </c>
      <c r="K9271" s="164">
        <f t="shared" si="439"/>
        <v>0</v>
      </c>
      <c r="L9271" s="165">
        <f t="shared" si="440"/>
        <v>0</v>
      </c>
      <c r="M9271" s="172">
        <v>127</v>
      </c>
      <c r="N9271" s="172">
        <v>64</v>
      </c>
      <c r="O9271" s="167" t="s">
        <v>133</v>
      </c>
      <c r="P9271" s="260" t="e">
        <f t="shared" si="438"/>
        <v>#NUM!</v>
      </c>
      <c r="S9271" s="272"/>
    </row>
    <row r="9272" spans="1:19">
      <c r="A9272" s="161" t="s">
        <v>10504</v>
      </c>
      <c r="C9272" s="161" t="s">
        <v>133</v>
      </c>
      <c r="F9272" s="163" t="s">
        <v>133</v>
      </c>
      <c r="G9272" s="266" t="s">
        <v>133</v>
      </c>
      <c r="H9272" s="163" t="s">
        <v>133</v>
      </c>
      <c r="I9272" s="163" t="s">
        <v>133</v>
      </c>
      <c r="J9272" s="163" t="s">
        <v>133</v>
      </c>
      <c r="K9272" s="164">
        <f t="shared" si="439"/>
        <v>0</v>
      </c>
      <c r="L9272" s="165">
        <f t="shared" si="440"/>
        <v>0</v>
      </c>
      <c r="M9272" s="172">
        <v>127</v>
      </c>
      <c r="N9272" s="172">
        <v>64</v>
      </c>
      <c r="O9272" s="167" t="s">
        <v>133</v>
      </c>
      <c r="P9272" s="260" t="e">
        <f t="shared" si="438"/>
        <v>#NUM!</v>
      </c>
      <c r="S9272" s="272"/>
    </row>
    <row r="9273" spans="1:19">
      <c r="A9273" s="161" t="s">
        <v>10505</v>
      </c>
      <c r="C9273" s="161" t="s">
        <v>133</v>
      </c>
      <c r="F9273" s="163" t="s">
        <v>133</v>
      </c>
      <c r="G9273" s="266" t="s">
        <v>133</v>
      </c>
      <c r="H9273" s="163" t="s">
        <v>133</v>
      </c>
      <c r="I9273" s="163" t="s">
        <v>133</v>
      </c>
      <c r="J9273" s="163" t="s">
        <v>133</v>
      </c>
      <c r="K9273" s="164">
        <f t="shared" si="439"/>
        <v>0</v>
      </c>
      <c r="L9273" s="165">
        <f t="shared" si="440"/>
        <v>0</v>
      </c>
      <c r="M9273" s="172">
        <v>127</v>
      </c>
      <c r="N9273" s="172">
        <v>64</v>
      </c>
      <c r="O9273" s="167" t="s">
        <v>133</v>
      </c>
      <c r="P9273" s="260" t="e">
        <f t="shared" si="438"/>
        <v>#NUM!</v>
      </c>
      <c r="S9273" s="272"/>
    </row>
    <row r="9274" spans="1:19">
      <c r="A9274" s="161" t="s">
        <v>10506</v>
      </c>
      <c r="C9274" s="161" t="s">
        <v>133</v>
      </c>
      <c r="F9274" s="163" t="s">
        <v>133</v>
      </c>
      <c r="G9274" s="266" t="s">
        <v>133</v>
      </c>
      <c r="H9274" s="163" t="s">
        <v>133</v>
      </c>
      <c r="I9274" s="163" t="s">
        <v>133</v>
      </c>
      <c r="J9274" s="163" t="s">
        <v>133</v>
      </c>
      <c r="K9274" s="164">
        <f t="shared" si="439"/>
        <v>0</v>
      </c>
      <c r="L9274" s="165">
        <f t="shared" si="440"/>
        <v>0</v>
      </c>
      <c r="M9274" s="172">
        <v>127</v>
      </c>
      <c r="N9274" s="172">
        <v>64</v>
      </c>
      <c r="O9274" s="167" t="s">
        <v>133</v>
      </c>
      <c r="P9274" s="260" t="e">
        <f t="shared" si="438"/>
        <v>#NUM!</v>
      </c>
      <c r="S9274" s="272"/>
    </row>
    <row r="9275" spans="1:19">
      <c r="A9275" s="161" t="s">
        <v>10507</v>
      </c>
      <c r="C9275" s="161" t="s">
        <v>133</v>
      </c>
      <c r="F9275" s="163" t="s">
        <v>133</v>
      </c>
      <c r="G9275" s="266" t="s">
        <v>133</v>
      </c>
      <c r="H9275" s="163" t="s">
        <v>133</v>
      </c>
      <c r="I9275" s="163" t="s">
        <v>133</v>
      </c>
      <c r="J9275" s="163" t="s">
        <v>133</v>
      </c>
      <c r="K9275" s="164">
        <f t="shared" si="439"/>
        <v>0</v>
      </c>
      <c r="L9275" s="165">
        <f t="shared" si="440"/>
        <v>0</v>
      </c>
      <c r="M9275" s="172">
        <v>127</v>
      </c>
      <c r="N9275" s="172">
        <v>64</v>
      </c>
      <c r="O9275" s="167" t="s">
        <v>133</v>
      </c>
      <c r="P9275" s="260" t="e">
        <f t="shared" si="438"/>
        <v>#NUM!</v>
      </c>
      <c r="S9275" s="272"/>
    </row>
    <row r="9276" spans="1:19">
      <c r="A9276" s="161" t="s">
        <v>10508</v>
      </c>
      <c r="C9276" s="161" t="s">
        <v>133</v>
      </c>
      <c r="F9276" s="163" t="s">
        <v>133</v>
      </c>
      <c r="G9276" s="266" t="s">
        <v>133</v>
      </c>
      <c r="H9276" s="163" t="s">
        <v>133</v>
      </c>
      <c r="I9276" s="163" t="s">
        <v>133</v>
      </c>
      <c r="J9276" s="163" t="s">
        <v>133</v>
      </c>
      <c r="K9276" s="164">
        <f t="shared" si="439"/>
        <v>0</v>
      </c>
      <c r="L9276" s="165">
        <f t="shared" si="440"/>
        <v>0</v>
      </c>
      <c r="M9276" s="172">
        <v>127</v>
      </c>
      <c r="N9276" s="172">
        <v>64</v>
      </c>
      <c r="O9276" s="167" t="s">
        <v>133</v>
      </c>
      <c r="P9276" s="260" t="e">
        <f t="shared" si="438"/>
        <v>#NUM!</v>
      </c>
      <c r="S9276" s="272"/>
    </row>
    <row r="9277" spans="1:19">
      <c r="A9277" s="161" t="s">
        <v>10509</v>
      </c>
      <c r="C9277" s="161" t="s">
        <v>133</v>
      </c>
      <c r="F9277" s="163" t="s">
        <v>133</v>
      </c>
      <c r="G9277" s="266" t="s">
        <v>133</v>
      </c>
      <c r="H9277" s="163" t="s">
        <v>133</v>
      </c>
      <c r="I9277" s="163" t="s">
        <v>133</v>
      </c>
      <c r="J9277" s="163" t="s">
        <v>133</v>
      </c>
      <c r="K9277" s="164">
        <f t="shared" si="439"/>
        <v>0</v>
      </c>
      <c r="L9277" s="165">
        <f t="shared" si="440"/>
        <v>0</v>
      </c>
      <c r="M9277" s="172">
        <v>127</v>
      </c>
      <c r="N9277" s="172">
        <v>64</v>
      </c>
      <c r="O9277" s="167" t="s">
        <v>133</v>
      </c>
      <c r="P9277" s="260" t="e">
        <f t="shared" si="438"/>
        <v>#NUM!</v>
      </c>
      <c r="S9277" s="272"/>
    </row>
    <row r="9278" spans="1:19">
      <c r="A9278" s="161" t="s">
        <v>10510</v>
      </c>
      <c r="C9278" s="161" t="s">
        <v>133</v>
      </c>
      <c r="F9278" s="163" t="s">
        <v>133</v>
      </c>
      <c r="G9278" s="266" t="s">
        <v>133</v>
      </c>
      <c r="H9278" s="163" t="s">
        <v>133</v>
      </c>
      <c r="I9278" s="163" t="s">
        <v>133</v>
      </c>
      <c r="J9278" s="163" t="s">
        <v>133</v>
      </c>
      <c r="K9278" s="164">
        <f t="shared" si="439"/>
        <v>0</v>
      </c>
      <c r="L9278" s="165">
        <f t="shared" si="440"/>
        <v>0</v>
      </c>
      <c r="M9278" s="172">
        <v>127</v>
      </c>
      <c r="N9278" s="172">
        <v>64</v>
      </c>
      <c r="O9278" s="167" t="s">
        <v>133</v>
      </c>
      <c r="P9278" s="260" t="e">
        <f t="shared" si="438"/>
        <v>#NUM!</v>
      </c>
      <c r="S9278" s="272"/>
    </row>
    <row r="9279" spans="1:19">
      <c r="A9279" s="161" t="s">
        <v>10511</v>
      </c>
      <c r="C9279" s="161" t="s">
        <v>133</v>
      </c>
      <c r="F9279" s="163" t="s">
        <v>133</v>
      </c>
      <c r="G9279" s="266" t="s">
        <v>133</v>
      </c>
      <c r="H9279" s="163" t="s">
        <v>133</v>
      </c>
      <c r="I9279" s="163" t="s">
        <v>133</v>
      </c>
      <c r="J9279" s="163" t="s">
        <v>133</v>
      </c>
      <c r="K9279" s="164">
        <f t="shared" si="439"/>
        <v>0</v>
      </c>
      <c r="L9279" s="165">
        <f t="shared" si="440"/>
        <v>0</v>
      </c>
      <c r="M9279" s="172">
        <v>127</v>
      </c>
      <c r="N9279" s="172">
        <v>64</v>
      </c>
      <c r="O9279" s="167" t="s">
        <v>133</v>
      </c>
      <c r="P9279" s="260" t="e">
        <f t="shared" si="438"/>
        <v>#NUM!</v>
      </c>
      <c r="S9279" s="272"/>
    </row>
    <row r="9280" spans="1:19">
      <c r="A9280" s="161" t="s">
        <v>10512</v>
      </c>
      <c r="C9280" s="161" t="s">
        <v>133</v>
      </c>
      <c r="F9280" s="163" t="s">
        <v>133</v>
      </c>
      <c r="G9280" s="266" t="s">
        <v>133</v>
      </c>
      <c r="H9280" s="163" t="s">
        <v>133</v>
      </c>
      <c r="I9280" s="163" t="s">
        <v>133</v>
      </c>
      <c r="J9280" s="163" t="s">
        <v>133</v>
      </c>
      <c r="K9280" s="164">
        <f t="shared" si="439"/>
        <v>0</v>
      </c>
      <c r="L9280" s="165">
        <f t="shared" si="440"/>
        <v>0</v>
      </c>
      <c r="M9280" s="172">
        <v>127</v>
      </c>
      <c r="N9280" s="172">
        <v>64</v>
      </c>
      <c r="O9280" s="167" t="s">
        <v>133</v>
      </c>
      <c r="P9280" s="260" t="e">
        <f t="shared" si="438"/>
        <v>#NUM!</v>
      </c>
      <c r="S9280" s="272"/>
    </row>
    <row r="9281" spans="1:19">
      <c r="A9281" s="161" t="s">
        <v>10513</v>
      </c>
      <c r="C9281" s="161" t="s">
        <v>133</v>
      </c>
      <c r="F9281" s="163" t="s">
        <v>133</v>
      </c>
      <c r="G9281" s="266" t="s">
        <v>133</v>
      </c>
      <c r="H9281" s="163" t="s">
        <v>133</v>
      </c>
      <c r="I9281" s="163" t="s">
        <v>133</v>
      </c>
      <c r="J9281" s="163" t="s">
        <v>133</v>
      </c>
      <c r="K9281" s="164">
        <f t="shared" si="439"/>
        <v>0</v>
      </c>
      <c r="L9281" s="165">
        <f t="shared" si="440"/>
        <v>0</v>
      </c>
      <c r="M9281" s="172">
        <v>127</v>
      </c>
      <c r="N9281" s="172">
        <v>64</v>
      </c>
      <c r="O9281" s="167" t="s">
        <v>133</v>
      </c>
      <c r="P9281" s="260" t="e">
        <f t="shared" si="438"/>
        <v>#NUM!</v>
      </c>
      <c r="S9281" s="272"/>
    </row>
    <row r="9282" spans="1:19">
      <c r="A9282" s="161" t="s">
        <v>10514</v>
      </c>
      <c r="C9282" s="161" t="s">
        <v>133</v>
      </c>
      <c r="F9282" s="163" t="s">
        <v>133</v>
      </c>
      <c r="G9282" s="266" t="s">
        <v>133</v>
      </c>
      <c r="H9282" s="163" t="s">
        <v>133</v>
      </c>
      <c r="I9282" s="163" t="s">
        <v>133</v>
      </c>
      <c r="J9282" s="163" t="s">
        <v>133</v>
      </c>
      <c r="K9282" s="164">
        <f t="shared" si="439"/>
        <v>0</v>
      </c>
      <c r="L9282" s="165">
        <f t="shared" si="440"/>
        <v>0</v>
      </c>
      <c r="M9282" s="172">
        <v>127</v>
      </c>
      <c r="N9282" s="172">
        <v>64</v>
      </c>
      <c r="O9282" s="167" t="s">
        <v>133</v>
      </c>
      <c r="P9282" s="260" t="e">
        <f t="shared" si="438"/>
        <v>#NUM!</v>
      </c>
      <c r="S9282" s="272"/>
    </row>
    <row r="9283" spans="1:19">
      <c r="A9283" s="161" t="s">
        <v>10515</v>
      </c>
      <c r="C9283" s="161" t="s">
        <v>133</v>
      </c>
      <c r="F9283" s="163" t="s">
        <v>133</v>
      </c>
      <c r="G9283" s="266" t="s">
        <v>133</v>
      </c>
      <c r="H9283" s="163" t="s">
        <v>133</v>
      </c>
      <c r="I9283" s="163" t="s">
        <v>133</v>
      </c>
      <c r="J9283" s="163" t="s">
        <v>133</v>
      </c>
      <c r="K9283" s="164">
        <f t="shared" si="439"/>
        <v>0</v>
      </c>
      <c r="L9283" s="165">
        <f t="shared" si="440"/>
        <v>0</v>
      </c>
      <c r="M9283" s="172">
        <v>127</v>
      </c>
      <c r="N9283" s="172">
        <v>64</v>
      </c>
      <c r="O9283" s="167" t="s">
        <v>133</v>
      </c>
      <c r="P9283" s="260" t="e">
        <f t="shared" si="438"/>
        <v>#NUM!</v>
      </c>
      <c r="S9283" s="272"/>
    </row>
    <row r="9284" spans="1:19">
      <c r="A9284" s="161" t="s">
        <v>10516</v>
      </c>
      <c r="C9284" s="161" t="s">
        <v>133</v>
      </c>
      <c r="F9284" s="163" t="s">
        <v>133</v>
      </c>
      <c r="G9284" s="266" t="s">
        <v>133</v>
      </c>
      <c r="H9284" s="163" t="s">
        <v>133</v>
      </c>
      <c r="I9284" s="163" t="s">
        <v>133</v>
      </c>
      <c r="J9284" s="163" t="s">
        <v>133</v>
      </c>
      <c r="K9284" s="164">
        <f t="shared" si="439"/>
        <v>0</v>
      </c>
      <c r="L9284" s="165">
        <f t="shared" si="440"/>
        <v>0</v>
      </c>
      <c r="M9284" s="172">
        <v>127</v>
      </c>
      <c r="N9284" s="172">
        <v>64</v>
      </c>
      <c r="O9284" s="167" t="s">
        <v>133</v>
      </c>
      <c r="P9284" s="260" t="e">
        <f t="shared" si="438"/>
        <v>#NUM!</v>
      </c>
      <c r="S9284" s="272"/>
    </row>
    <row r="9285" spans="1:19">
      <c r="A9285" s="161" t="s">
        <v>10517</v>
      </c>
      <c r="C9285" s="161" t="s">
        <v>133</v>
      </c>
      <c r="F9285" s="163" t="s">
        <v>133</v>
      </c>
      <c r="G9285" s="266" t="s">
        <v>133</v>
      </c>
      <c r="H9285" s="163" t="s">
        <v>133</v>
      </c>
      <c r="I9285" s="163" t="s">
        <v>133</v>
      </c>
      <c r="J9285" s="163" t="s">
        <v>133</v>
      </c>
      <c r="K9285" s="164">
        <f t="shared" si="439"/>
        <v>0</v>
      </c>
      <c r="L9285" s="165">
        <f t="shared" si="440"/>
        <v>0</v>
      </c>
      <c r="M9285" s="172">
        <v>127</v>
      </c>
      <c r="N9285" s="172">
        <v>64</v>
      </c>
      <c r="O9285" s="167" t="s">
        <v>133</v>
      </c>
      <c r="P9285" s="260" t="e">
        <f t="shared" si="438"/>
        <v>#NUM!</v>
      </c>
      <c r="S9285" s="272"/>
    </row>
    <row r="9286" spans="1:19">
      <c r="A9286" s="161" t="s">
        <v>10518</v>
      </c>
      <c r="C9286" s="161" t="s">
        <v>133</v>
      </c>
      <c r="F9286" s="163" t="s">
        <v>133</v>
      </c>
      <c r="G9286" s="266" t="s">
        <v>133</v>
      </c>
      <c r="H9286" s="163" t="s">
        <v>133</v>
      </c>
      <c r="I9286" s="163" t="s">
        <v>133</v>
      </c>
      <c r="J9286" s="163" t="s">
        <v>133</v>
      </c>
      <c r="K9286" s="164">
        <f t="shared" si="439"/>
        <v>0</v>
      </c>
      <c r="L9286" s="165">
        <f t="shared" si="440"/>
        <v>0</v>
      </c>
      <c r="M9286" s="172">
        <v>127</v>
      </c>
      <c r="N9286" s="172">
        <v>64</v>
      </c>
      <c r="O9286" s="167" t="s">
        <v>133</v>
      </c>
      <c r="P9286" s="260" t="e">
        <f t="shared" si="438"/>
        <v>#NUM!</v>
      </c>
      <c r="S9286" s="272"/>
    </row>
    <row r="9287" spans="1:19">
      <c r="A9287" s="161" t="s">
        <v>10519</v>
      </c>
      <c r="C9287" s="161" t="s">
        <v>133</v>
      </c>
      <c r="F9287" s="163" t="s">
        <v>133</v>
      </c>
      <c r="G9287" s="266" t="s">
        <v>133</v>
      </c>
      <c r="H9287" s="163" t="s">
        <v>133</v>
      </c>
      <c r="I9287" s="163" t="s">
        <v>133</v>
      </c>
      <c r="J9287" s="163" t="s">
        <v>133</v>
      </c>
      <c r="K9287" s="164">
        <f t="shared" si="439"/>
        <v>0</v>
      </c>
      <c r="L9287" s="165">
        <f t="shared" si="440"/>
        <v>0</v>
      </c>
      <c r="M9287" s="172">
        <v>127</v>
      </c>
      <c r="N9287" s="172">
        <v>64</v>
      </c>
      <c r="O9287" s="167" t="s">
        <v>133</v>
      </c>
      <c r="P9287" s="260" t="e">
        <f t="shared" si="438"/>
        <v>#NUM!</v>
      </c>
      <c r="S9287" s="272"/>
    </row>
    <row r="9288" spans="1:19">
      <c r="A9288" s="161" t="s">
        <v>10520</v>
      </c>
      <c r="C9288" s="161" t="s">
        <v>133</v>
      </c>
      <c r="F9288" s="163" t="s">
        <v>133</v>
      </c>
      <c r="G9288" s="266" t="s">
        <v>133</v>
      </c>
      <c r="H9288" s="163" t="s">
        <v>133</v>
      </c>
      <c r="I9288" s="163" t="s">
        <v>133</v>
      </c>
      <c r="J9288" s="163" t="s">
        <v>133</v>
      </c>
      <c r="K9288" s="164">
        <f t="shared" si="439"/>
        <v>0</v>
      </c>
      <c r="L9288" s="165">
        <f t="shared" si="440"/>
        <v>0</v>
      </c>
      <c r="M9288" s="172">
        <v>127</v>
      </c>
      <c r="N9288" s="172">
        <v>64</v>
      </c>
      <c r="O9288" s="167" t="s">
        <v>133</v>
      </c>
      <c r="P9288" s="260" t="e">
        <f t="shared" si="438"/>
        <v>#NUM!</v>
      </c>
      <c r="S9288" s="272"/>
    </row>
    <row r="9289" spans="1:19">
      <c r="A9289" s="161" t="s">
        <v>10521</v>
      </c>
      <c r="C9289" s="161" t="s">
        <v>133</v>
      </c>
      <c r="F9289" s="163" t="s">
        <v>133</v>
      </c>
      <c r="G9289" s="266" t="s">
        <v>133</v>
      </c>
      <c r="H9289" s="163" t="s">
        <v>133</v>
      </c>
      <c r="I9289" s="163" t="s">
        <v>133</v>
      </c>
      <c r="J9289" s="163" t="s">
        <v>133</v>
      </c>
      <c r="K9289" s="164">
        <f t="shared" si="439"/>
        <v>0</v>
      </c>
      <c r="L9289" s="165">
        <f t="shared" si="440"/>
        <v>0</v>
      </c>
      <c r="M9289" s="172">
        <v>127</v>
      </c>
      <c r="N9289" s="172">
        <v>64</v>
      </c>
      <c r="O9289" s="167" t="s">
        <v>133</v>
      </c>
      <c r="P9289" s="260" t="e">
        <f t="shared" si="438"/>
        <v>#NUM!</v>
      </c>
      <c r="S9289" s="272"/>
    </row>
    <row r="9290" spans="1:19">
      <c r="A9290" s="161" t="s">
        <v>10522</v>
      </c>
      <c r="C9290" s="161" t="s">
        <v>133</v>
      </c>
      <c r="F9290" s="163" t="s">
        <v>133</v>
      </c>
      <c r="G9290" s="266" t="s">
        <v>133</v>
      </c>
      <c r="H9290" s="163" t="s">
        <v>133</v>
      </c>
      <c r="I9290" s="163" t="s">
        <v>133</v>
      </c>
      <c r="J9290" s="163" t="s">
        <v>133</v>
      </c>
      <c r="K9290" s="164">
        <f t="shared" si="439"/>
        <v>0</v>
      </c>
      <c r="L9290" s="165">
        <f t="shared" si="440"/>
        <v>0</v>
      </c>
      <c r="M9290" s="172">
        <v>127</v>
      </c>
      <c r="N9290" s="172">
        <v>64</v>
      </c>
      <c r="O9290" s="167" t="s">
        <v>133</v>
      </c>
      <c r="P9290" s="260" t="e">
        <f t="shared" si="438"/>
        <v>#NUM!</v>
      </c>
      <c r="S9290" s="272"/>
    </row>
    <row r="9291" spans="1:19">
      <c r="A9291" s="161" t="s">
        <v>10523</v>
      </c>
      <c r="C9291" s="161" t="s">
        <v>133</v>
      </c>
      <c r="F9291" s="163" t="s">
        <v>133</v>
      </c>
      <c r="G9291" s="266" t="s">
        <v>133</v>
      </c>
      <c r="H9291" s="163" t="s">
        <v>133</v>
      </c>
      <c r="I9291" s="163" t="s">
        <v>133</v>
      </c>
      <c r="J9291" s="163" t="s">
        <v>133</v>
      </c>
      <c r="K9291" s="164">
        <f t="shared" si="439"/>
        <v>0</v>
      </c>
      <c r="L9291" s="165">
        <f t="shared" si="440"/>
        <v>0</v>
      </c>
      <c r="M9291" s="172">
        <v>127</v>
      </c>
      <c r="N9291" s="172">
        <v>64</v>
      </c>
      <c r="O9291" s="167" t="s">
        <v>133</v>
      </c>
      <c r="P9291" s="260" t="e">
        <f t="shared" si="438"/>
        <v>#NUM!</v>
      </c>
      <c r="S9291" s="272"/>
    </row>
    <row r="9292" spans="1:19">
      <c r="A9292" s="161" t="s">
        <v>10524</v>
      </c>
      <c r="C9292" s="161" t="s">
        <v>133</v>
      </c>
      <c r="F9292" s="163" t="s">
        <v>133</v>
      </c>
      <c r="G9292" s="266" t="s">
        <v>133</v>
      </c>
      <c r="H9292" s="163" t="s">
        <v>133</v>
      </c>
      <c r="I9292" s="163" t="s">
        <v>133</v>
      </c>
      <c r="J9292" s="163" t="s">
        <v>133</v>
      </c>
      <c r="K9292" s="164">
        <f t="shared" si="439"/>
        <v>0</v>
      </c>
      <c r="L9292" s="165">
        <f t="shared" si="440"/>
        <v>0</v>
      </c>
      <c r="M9292" s="172">
        <v>127</v>
      </c>
      <c r="N9292" s="172">
        <v>64</v>
      </c>
      <c r="O9292" s="167" t="s">
        <v>133</v>
      </c>
      <c r="P9292" s="260" t="e">
        <f t="shared" si="438"/>
        <v>#NUM!</v>
      </c>
      <c r="S9292" s="272"/>
    </row>
    <row r="9293" spans="1:19">
      <c r="A9293" s="161" t="s">
        <v>10525</v>
      </c>
      <c r="C9293" s="161" t="s">
        <v>133</v>
      </c>
      <c r="F9293" s="163" t="s">
        <v>133</v>
      </c>
      <c r="G9293" s="266" t="s">
        <v>133</v>
      </c>
      <c r="H9293" s="163" t="s">
        <v>133</v>
      </c>
      <c r="I9293" s="163" t="s">
        <v>133</v>
      </c>
      <c r="J9293" s="163" t="s">
        <v>133</v>
      </c>
      <c r="K9293" s="164">
        <f t="shared" si="439"/>
        <v>0</v>
      </c>
      <c r="L9293" s="165">
        <f t="shared" si="440"/>
        <v>0</v>
      </c>
      <c r="M9293" s="172">
        <v>127</v>
      </c>
      <c r="N9293" s="172">
        <v>64</v>
      </c>
      <c r="O9293" s="167" t="s">
        <v>133</v>
      </c>
      <c r="P9293" s="260" t="e">
        <f t="shared" si="438"/>
        <v>#NUM!</v>
      </c>
      <c r="S9293" s="272"/>
    </row>
    <row r="9294" spans="1:19">
      <c r="A9294" s="161" t="s">
        <v>10526</v>
      </c>
      <c r="C9294" s="161" t="s">
        <v>133</v>
      </c>
      <c r="F9294" s="163" t="s">
        <v>133</v>
      </c>
      <c r="G9294" s="266" t="s">
        <v>133</v>
      </c>
      <c r="H9294" s="163" t="s">
        <v>133</v>
      </c>
      <c r="I9294" s="163" t="s">
        <v>133</v>
      </c>
      <c r="J9294" s="163" t="s">
        <v>133</v>
      </c>
      <c r="K9294" s="164">
        <f t="shared" si="439"/>
        <v>0</v>
      </c>
      <c r="L9294" s="165">
        <f t="shared" si="440"/>
        <v>0</v>
      </c>
      <c r="M9294" s="172">
        <v>127</v>
      </c>
      <c r="N9294" s="172">
        <v>64</v>
      </c>
      <c r="O9294" s="167" t="s">
        <v>133</v>
      </c>
      <c r="P9294" s="260" t="e">
        <f t="shared" si="438"/>
        <v>#NUM!</v>
      </c>
      <c r="S9294" s="272"/>
    </row>
    <row r="9295" spans="1:19">
      <c r="A9295" s="161" t="s">
        <v>10527</v>
      </c>
      <c r="C9295" s="161" t="s">
        <v>133</v>
      </c>
      <c r="F9295" s="163" t="s">
        <v>133</v>
      </c>
      <c r="G9295" s="266" t="s">
        <v>133</v>
      </c>
      <c r="H9295" s="163" t="s">
        <v>133</v>
      </c>
      <c r="I9295" s="163" t="s">
        <v>133</v>
      </c>
      <c r="J9295" s="163" t="s">
        <v>133</v>
      </c>
      <c r="K9295" s="164">
        <f t="shared" si="439"/>
        <v>0</v>
      </c>
      <c r="L9295" s="165">
        <f t="shared" si="440"/>
        <v>0</v>
      </c>
      <c r="M9295" s="172">
        <v>127</v>
      </c>
      <c r="N9295" s="172">
        <v>64</v>
      </c>
      <c r="O9295" s="167" t="s">
        <v>133</v>
      </c>
      <c r="P9295" s="260" t="e">
        <f t="shared" ref="P9295:P9358" si="441">MEDIAN(Q9295:R9295)</f>
        <v>#NUM!</v>
      </c>
      <c r="S9295" s="272"/>
    </row>
    <row r="9296" spans="1:19">
      <c r="A9296" s="161" t="s">
        <v>10528</v>
      </c>
      <c r="C9296" s="161" t="s">
        <v>133</v>
      </c>
      <c r="F9296" s="163" t="s">
        <v>133</v>
      </c>
      <c r="G9296" s="266" t="s">
        <v>133</v>
      </c>
      <c r="H9296" s="163" t="s">
        <v>133</v>
      </c>
      <c r="I9296" s="163" t="s">
        <v>133</v>
      </c>
      <c r="J9296" s="163" t="s">
        <v>133</v>
      </c>
      <c r="K9296" s="164">
        <f t="shared" ref="K9296:K9359" si="442">IF(OR(D9296="n/a",D9296="nd"),0,D9296)+IF(OR(I9296="n/a",I9296="nd"),0,I9296)</f>
        <v>0</v>
      </c>
      <c r="L9296" s="165">
        <f t="shared" ref="L9296:L9359" si="443">SQRT(SUMSQ(IF(OR(E9296="n/a",E9296="nd"),0,E9296),IF(OR(F9296="n/a",F9296="nd"),0,F9296),IF(OR(J9296="n/a",J9296="nd"),0,J9296)))</f>
        <v>0</v>
      </c>
      <c r="M9296" s="172">
        <v>127</v>
      </c>
      <c r="N9296" s="172">
        <v>64</v>
      </c>
      <c r="O9296" s="167" t="s">
        <v>133</v>
      </c>
      <c r="P9296" s="260" t="e">
        <f t="shared" si="441"/>
        <v>#NUM!</v>
      </c>
      <c r="S9296" s="272"/>
    </row>
    <row r="9297" spans="1:19">
      <c r="A9297" s="161" t="s">
        <v>10529</v>
      </c>
      <c r="C9297" s="161" t="s">
        <v>133</v>
      </c>
      <c r="F9297" s="163" t="s">
        <v>133</v>
      </c>
      <c r="G9297" s="266" t="s">
        <v>133</v>
      </c>
      <c r="H9297" s="163" t="s">
        <v>133</v>
      </c>
      <c r="I9297" s="163" t="s">
        <v>133</v>
      </c>
      <c r="J9297" s="163" t="s">
        <v>133</v>
      </c>
      <c r="K9297" s="164">
        <f t="shared" si="442"/>
        <v>0</v>
      </c>
      <c r="L9297" s="165">
        <f t="shared" si="443"/>
        <v>0</v>
      </c>
      <c r="M9297" s="172">
        <v>127</v>
      </c>
      <c r="N9297" s="172">
        <v>64</v>
      </c>
      <c r="O9297" s="167" t="s">
        <v>133</v>
      </c>
      <c r="P9297" s="260" t="e">
        <f t="shared" si="441"/>
        <v>#NUM!</v>
      </c>
      <c r="S9297" s="272"/>
    </row>
    <row r="9298" spans="1:19">
      <c r="A9298" s="161" t="s">
        <v>10530</v>
      </c>
      <c r="C9298" s="161" t="s">
        <v>133</v>
      </c>
      <c r="F9298" s="163" t="s">
        <v>133</v>
      </c>
      <c r="G9298" s="266" t="s">
        <v>133</v>
      </c>
      <c r="H9298" s="163" t="s">
        <v>133</v>
      </c>
      <c r="I9298" s="163" t="s">
        <v>133</v>
      </c>
      <c r="J9298" s="163" t="s">
        <v>133</v>
      </c>
      <c r="K9298" s="164">
        <f t="shared" si="442"/>
        <v>0</v>
      </c>
      <c r="L9298" s="165">
        <f t="shared" si="443"/>
        <v>0</v>
      </c>
      <c r="M9298" s="172">
        <v>127</v>
      </c>
      <c r="N9298" s="172">
        <v>64</v>
      </c>
      <c r="O9298" s="167" t="s">
        <v>133</v>
      </c>
      <c r="P9298" s="260" t="e">
        <f t="shared" si="441"/>
        <v>#NUM!</v>
      </c>
      <c r="S9298" s="272"/>
    </row>
    <row r="9299" spans="1:19">
      <c r="A9299" s="161" t="s">
        <v>10531</v>
      </c>
      <c r="C9299" s="161" t="s">
        <v>133</v>
      </c>
      <c r="F9299" s="163" t="s">
        <v>133</v>
      </c>
      <c r="G9299" s="266" t="s">
        <v>133</v>
      </c>
      <c r="H9299" s="163" t="s">
        <v>133</v>
      </c>
      <c r="I9299" s="163" t="s">
        <v>133</v>
      </c>
      <c r="J9299" s="163" t="s">
        <v>133</v>
      </c>
      <c r="K9299" s="164">
        <f t="shared" si="442"/>
        <v>0</v>
      </c>
      <c r="L9299" s="165">
        <f t="shared" si="443"/>
        <v>0</v>
      </c>
      <c r="M9299" s="172">
        <v>127</v>
      </c>
      <c r="N9299" s="172">
        <v>64</v>
      </c>
      <c r="O9299" s="167" t="s">
        <v>133</v>
      </c>
      <c r="P9299" s="260" t="e">
        <f t="shared" si="441"/>
        <v>#NUM!</v>
      </c>
      <c r="S9299" s="272"/>
    </row>
    <row r="9300" spans="1:19">
      <c r="A9300" s="161" t="s">
        <v>10532</v>
      </c>
      <c r="C9300" s="161" t="s">
        <v>133</v>
      </c>
      <c r="F9300" s="163" t="s">
        <v>133</v>
      </c>
      <c r="G9300" s="266" t="s">
        <v>133</v>
      </c>
      <c r="H9300" s="163" t="s">
        <v>133</v>
      </c>
      <c r="I9300" s="163" t="s">
        <v>133</v>
      </c>
      <c r="J9300" s="163" t="s">
        <v>133</v>
      </c>
      <c r="K9300" s="164">
        <f t="shared" si="442"/>
        <v>0</v>
      </c>
      <c r="L9300" s="165">
        <f t="shared" si="443"/>
        <v>0</v>
      </c>
      <c r="M9300" s="172">
        <v>127</v>
      </c>
      <c r="N9300" s="172">
        <v>64</v>
      </c>
      <c r="O9300" s="167" t="s">
        <v>133</v>
      </c>
      <c r="P9300" s="260" t="e">
        <f t="shared" si="441"/>
        <v>#NUM!</v>
      </c>
      <c r="S9300" s="272"/>
    </row>
    <row r="9301" spans="1:19">
      <c r="A9301" s="161" t="s">
        <v>10533</v>
      </c>
      <c r="C9301" s="161" t="s">
        <v>133</v>
      </c>
      <c r="F9301" s="163" t="s">
        <v>133</v>
      </c>
      <c r="G9301" s="266" t="s">
        <v>133</v>
      </c>
      <c r="H9301" s="163" t="s">
        <v>133</v>
      </c>
      <c r="I9301" s="163" t="s">
        <v>133</v>
      </c>
      <c r="J9301" s="163" t="s">
        <v>133</v>
      </c>
      <c r="K9301" s="164">
        <f t="shared" si="442"/>
        <v>0</v>
      </c>
      <c r="L9301" s="165">
        <f t="shared" si="443"/>
        <v>0</v>
      </c>
      <c r="M9301" s="172">
        <v>127</v>
      </c>
      <c r="N9301" s="172">
        <v>64</v>
      </c>
      <c r="O9301" s="167" t="s">
        <v>133</v>
      </c>
      <c r="P9301" s="260" t="e">
        <f t="shared" si="441"/>
        <v>#NUM!</v>
      </c>
      <c r="S9301" s="272"/>
    </row>
    <row r="9302" spans="1:19">
      <c r="A9302" s="161" t="s">
        <v>10534</v>
      </c>
      <c r="C9302" s="161" t="s">
        <v>133</v>
      </c>
      <c r="F9302" s="163" t="s">
        <v>133</v>
      </c>
      <c r="G9302" s="266" t="s">
        <v>133</v>
      </c>
      <c r="H9302" s="163" t="s">
        <v>133</v>
      </c>
      <c r="I9302" s="163" t="s">
        <v>133</v>
      </c>
      <c r="J9302" s="163" t="s">
        <v>133</v>
      </c>
      <c r="K9302" s="164">
        <f t="shared" si="442"/>
        <v>0</v>
      </c>
      <c r="L9302" s="165">
        <f t="shared" si="443"/>
        <v>0</v>
      </c>
      <c r="M9302" s="172">
        <v>127</v>
      </c>
      <c r="N9302" s="172">
        <v>64</v>
      </c>
      <c r="O9302" s="167" t="s">
        <v>133</v>
      </c>
      <c r="P9302" s="260" t="e">
        <f t="shared" si="441"/>
        <v>#NUM!</v>
      </c>
      <c r="S9302" s="272"/>
    </row>
    <row r="9303" spans="1:19">
      <c r="A9303" s="161" t="s">
        <v>10535</v>
      </c>
      <c r="C9303" s="161" t="s">
        <v>133</v>
      </c>
      <c r="F9303" s="163" t="s">
        <v>133</v>
      </c>
      <c r="G9303" s="266" t="s">
        <v>133</v>
      </c>
      <c r="H9303" s="163" t="s">
        <v>133</v>
      </c>
      <c r="I9303" s="163" t="s">
        <v>133</v>
      </c>
      <c r="J9303" s="163" t="s">
        <v>133</v>
      </c>
      <c r="K9303" s="164">
        <f t="shared" si="442"/>
        <v>0</v>
      </c>
      <c r="L9303" s="165">
        <f t="shared" si="443"/>
        <v>0</v>
      </c>
      <c r="M9303" s="172">
        <v>127</v>
      </c>
      <c r="N9303" s="172">
        <v>64</v>
      </c>
      <c r="O9303" s="167" t="s">
        <v>133</v>
      </c>
      <c r="P9303" s="260" t="e">
        <f t="shared" si="441"/>
        <v>#NUM!</v>
      </c>
      <c r="S9303" s="272"/>
    </row>
    <row r="9304" spans="1:19">
      <c r="A9304" s="161" t="s">
        <v>10536</v>
      </c>
      <c r="C9304" s="161" t="s">
        <v>133</v>
      </c>
      <c r="F9304" s="163" t="s">
        <v>133</v>
      </c>
      <c r="G9304" s="266" t="s">
        <v>133</v>
      </c>
      <c r="H9304" s="163" t="s">
        <v>133</v>
      </c>
      <c r="I9304" s="163" t="s">
        <v>133</v>
      </c>
      <c r="J9304" s="163" t="s">
        <v>133</v>
      </c>
      <c r="K9304" s="164">
        <f t="shared" si="442"/>
        <v>0</v>
      </c>
      <c r="L9304" s="165">
        <f t="shared" si="443"/>
        <v>0</v>
      </c>
      <c r="M9304" s="172">
        <v>127</v>
      </c>
      <c r="N9304" s="172">
        <v>64</v>
      </c>
      <c r="O9304" s="167" t="s">
        <v>133</v>
      </c>
      <c r="P9304" s="260" t="e">
        <f t="shared" si="441"/>
        <v>#NUM!</v>
      </c>
      <c r="S9304" s="272"/>
    </row>
    <row r="9305" spans="1:19">
      <c r="A9305" s="161" t="s">
        <v>10537</v>
      </c>
      <c r="C9305" s="161" t="s">
        <v>133</v>
      </c>
      <c r="F9305" s="163" t="s">
        <v>133</v>
      </c>
      <c r="G9305" s="266" t="s">
        <v>133</v>
      </c>
      <c r="H9305" s="163" t="s">
        <v>133</v>
      </c>
      <c r="I9305" s="163" t="s">
        <v>133</v>
      </c>
      <c r="J9305" s="163" t="s">
        <v>133</v>
      </c>
      <c r="K9305" s="164">
        <f t="shared" si="442"/>
        <v>0</v>
      </c>
      <c r="L9305" s="165">
        <f t="shared" si="443"/>
        <v>0</v>
      </c>
      <c r="M9305" s="172">
        <v>127</v>
      </c>
      <c r="N9305" s="172">
        <v>64</v>
      </c>
      <c r="O9305" s="167" t="s">
        <v>133</v>
      </c>
      <c r="P9305" s="260" t="e">
        <f t="shared" si="441"/>
        <v>#NUM!</v>
      </c>
      <c r="S9305" s="272"/>
    </row>
    <row r="9306" spans="1:19">
      <c r="A9306" s="161" t="s">
        <v>10538</v>
      </c>
      <c r="C9306" s="161" t="s">
        <v>133</v>
      </c>
      <c r="F9306" s="163" t="s">
        <v>133</v>
      </c>
      <c r="G9306" s="266" t="s">
        <v>133</v>
      </c>
      <c r="H9306" s="163" t="s">
        <v>133</v>
      </c>
      <c r="I9306" s="163" t="s">
        <v>133</v>
      </c>
      <c r="J9306" s="163" t="s">
        <v>133</v>
      </c>
      <c r="K9306" s="164">
        <f t="shared" si="442"/>
        <v>0</v>
      </c>
      <c r="L9306" s="165">
        <f t="shared" si="443"/>
        <v>0</v>
      </c>
      <c r="M9306" s="172">
        <v>127</v>
      </c>
      <c r="N9306" s="172">
        <v>64</v>
      </c>
      <c r="O9306" s="167" t="s">
        <v>133</v>
      </c>
      <c r="P9306" s="260" t="e">
        <f t="shared" si="441"/>
        <v>#NUM!</v>
      </c>
      <c r="S9306" s="272"/>
    </row>
    <row r="9307" spans="1:19">
      <c r="A9307" s="161" t="s">
        <v>10539</v>
      </c>
      <c r="C9307" s="161" t="s">
        <v>133</v>
      </c>
      <c r="F9307" s="163" t="s">
        <v>133</v>
      </c>
      <c r="G9307" s="266" t="s">
        <v>133</v>
      </c>
      <c r="H9307" s="163" t="s">
        <v>133</v>
      </c>
      <c r="I9307" s="163" t="s">
        <v>133</v>
      </c>
      <c r="J9307" s="163" t="s">
        <v>133</v>
      </c>
      <c r="K9307" s="164">
        <f t="shared" si="442"/>
        <v>0</v>
      </c>
      <c r="L9307" s="165">
        <f t="shared" si="443"/>
        <v>0</v>
      </c>
      <c r="M9307" s="172">
        <v>127</v>
      </c>
      <c r="N9307" s="172">
        <v>64</v>
      </c>
      <c r="O9307" s="167" t="s">
        <v>133</v>
      </c>
      <c r="P9307" s="260" t="e">
        <f t="shared" si="441"/>
        <v>#NUM!</v>
      </c>
      <c r="S9307" s="272"/>
    </row>
    <row r="9308" spans="1:19">
      <c r="A9308" s="161" t="s">
        <v>10540</v>
      </c>
      <c r="C9308" s="161" t="s">
        <v>133</v>
      </c>
      <c r="F9308" s="163" t="s">
        <v>133</v>
      </c>
      <c r="G9308" s="266" t="s">
        <v>133</v>
      </c>
      <c r="H9308" s="163" t="s">
        <v>133</v>
      </c>
      <c r="I9308" s="163" t="s">
        <v>133</v>
      </c>
      <c r="J9308" s="163" t="s">
        <v>133</v>
      </c>
      <c r="K9308" s="164">
        <f t="shared" si="442"/>
        <v>0</v>
      </c>
      <c r="L9308" s="165">
        <f t="shared" si="443"/>
        <v>0</v>
      </c>
      <c r="M9308" s="172">
        <v>127</v>
      </c>
      <c r="N9308" s="172">
        <v>64</v>
      </c>
      <c r="O9308" s="167" t="s">
        <v>133</v>
      </c>
      <c r="P9308" s="260" t="e">
        <f t="shared" si="441"/>
        <v>#NUM!</v>
      </c>
      <c r="S9308" s="272"/>
    </row>
    <row r="9309" spans="1:19">
      <c r="A9309" s="161" t="s">
        <v>10541</v>
      </c>
      <c r="C9309" s="161" t="s">
        <v>133</v>
      </c>
      <c r="F9309" s="163" t="s">
        <v>133</v>
      </c>
      <c r="G9309" s="266" t="s">
        <v>133</v>
      </c>
      <c r="H9309" s="163" t="s">
        <v>133</v>
      </c>
      <c r="I9309" s="163" t="s">
        <v>133</v>
      </c>
      <c r="J9309" s="163" t="s">
        <v>133</v>
      </c>
      <c r="K9309" s="164">
        <f t="shared" si="442"/>
        <v>0</v>
      </c>
      <c r="L9309" s="165">
        <f t="shared" si="443"/>
        <v>0</v>
      </c>
      <c r="M9309" s="172">
        <v>127</v>
      </c>
      <c r="N9309" s="172">
        <v>64</v>
      </c>
      <c r="O9309" s="167" t="s">
        <v>133</v>
      </c>
      <c r="P9309" s="260" t="e">
        <f t="shared" si="441"/>
        <v>#NUM!</v>
      </c>
      <c r="S9309" s="272"/>
    </row>
    <row r="9310" spans="1:19">
      <c r="A9310" s="161" t="s">
        <v>10542</v>
      </c>
      <c r="C9310" s="161" t="s">
        <v>133</v>
      </c>
      <c r="F9310" s="163" t="s">
        <v>133</v>
      </c>
      <c r="G9310" s="266" t="s">
        <v>133</v>
      </c>
      <c r="H9310" s="163" t="s">
        <v>133</v>
      </c>
      <c r="I9310" s="163" t="s">
        <v>133</v>
      </c>
      <c r="J9310" s="163" t="s">
        <v>133</v>
      </c>
      <c r="K9310" s="164">
        <f t="shared" si="442"/>
        <v>0</v>
      </c>
      <c r="L9310" s="165">
        <f t="shared" si="443"/>
        <v>0</v>
      </c>
      <c r="M9310" s="172">
        <v>127</v>
      </c>
      <c r="N9310" s="172">
        <v>64</v>
      </c>
      <c r="O9310" s="167" t="s">
        <v>133</v>
      </c>
      <c r="P9310" s="260" t="e">
        <f t="shared" si="441"/>
        <v>#NUM!</v>
      </c>
      <c r="S9310" s="272"/>
    </row>
    <row r="9311" spans="1:19">
      <c r="A9311" s="161" t="s">
        <v>10543</v>
      </c>
      <c r="C9311" s="161" t="s">
        <v>133</v>
      </c>
      <c r="F9311" s="163" t="s">
        <v>133</v>
      </c>
      <c r="G9311" s="266" t="s">
        <v>133</v>
      </c>
      <c r="H9311" s="163" t="s">
        <v>133</v>
      </c>
      <c r="I9311" s="163" t="s">
        <v>133</v>
      </c>
      <c r="J9311" s="163" t="s">
        <v>133</v>
      </c>
      <c r="K9311" s="164">
        <f t="shared" si="442"/>
        <v>0</v>
      </c>
      <c r="L9311" s="165">
        <f t="shared" si="443"/>
        <v>0</v>
      </c>
      <c r="M9311" s="172">
        <v>127</v>
      </c>
      <c r="N9311" s="172">
        <v>64</v>
      </c>
      <c r="O9311" s="167" t="s">
        <v>133</v>
      </c>
      <c r="P9311" s="260" t="e">
        <f t="shared" si="441"/>
        <v>#NUM!</v>
      </c>
      <c r="S9311" s="272"/>
    </row>
    <row r="9312" spans="1:19">
      <c r="A9312" s="161" t="s">
        <v>10544</v>
      </c>
      <c r="C9312" s="161" t="s">
        <v>133</v>
      </c>
      <c r="F9312" s="163" t="s">
        <v>133</v>
      </c>
      <c r="G9312" s="266" t="s">
        <v>133</v>
      </c>
      <c r="H9312" s="163" t="s">
        <v>133</v>
      </c>
      <c r="I9312" s="163" t="s">
        <v>133</v>
      </c>
      <c r="J9312" s="163" t="s">
        <v>133</v>
      </c>
      <c r="K9312" s="164">
        <f t="shared" si="442"/>
        <v>0</v>
      </c>
      <c r="L9312" s="165">
        <f t="shared" si="443"/>
        <v>0</v>
      </c>
      <c r="M9312" s="172">
        <v>127</v>
      </c>
      <c r="N9312" s="172">
        <v>64</v>
      </c>
      <c r="O9312" s="167" t="s">
        <v>133</v>
      </c>
      <c r="P9312" s="260" t="e">
        <f t="shared" si="441"/>
        <v>#NUM!</v>
      </c>
      <c r="S9312" s="272"/>
    </row>
    <row r="9313" spans="1:19">
      <c r="A9313" s="161" t="s">
        <v>10545</v>
      </c>
      <c r="C9313" s="161" t="s">
        <v>133</v>
      </c>
      <c r="F9313" s="163" t="s">
        <v>133</v>
      </c>
      <c r="G9313" s="266" t="s">
        <v>133</v>
      </c>
      <c r="H9313" s="163" t="s">
        <v>133</v>
      </c>
      <c r="I9313" s="163" t="s">
        <v>133</v>
      </c>
      <c r="J9313" s="163" t="s">
        <v>133</v>
      </c>
      <c r="K9313" s="164">
        <f t="shared" si="442"/>
        <v>0</v>
      </c>
      <c r="L9313" s="165">
        <f t="shared" si="443"/>
        <v>0</v>
      </c>
      <c r="M9313" s="172">
        <v>127</v>
      </c>
      <c r="N9313" s="172">
        <v>64</v>
      </c>
      <c r="O9313" s="167" t="s">
        <v>133</v>
      </c>
      <c r="P9313" s="260" t="e">
        <f t="shared" si="441"/>
        <v>#NUM!</v>
      </c>
      <c r="S9313" s="272"/>
    </row>
    <row r="9314" spans="1:19">
      <c r="A9314" s="161" t="s">
        <v>10546</v>
      </c>
      <c r="C9314" s="161" t="s">
        <v>133</v>
      </c>
      <c r="F9314" s="163" t="s">
        <v>133</v>
      </c>
      <c r="G9314" s="266" t="s">
        <v>133</v>
      </c>
      <c r="H9314" s="163" t="s">
        <v>133</v>
      </c>
      <c r="I9314" s="163" t="s">
        <v>133</v>
      </c>
      <c r="J9314" s="163" t="s">
        <v>133</v>
      </c>
      <c r="K9314" s="164">
        <f t="shared" si="442"/>
        <v>0</v>
      </c>
      <c r="L9314" s="165">
        <f t="shared" si="443"/>
        <v>0</v>
      </c>
      <c r="M9314" s="172">
        <v>127</v>
      </c>
      <c r="N9314" s="172">
        <v>64</v>
      </c>
      <c r="O9314" s="167" t="s">
        <v>133</v>
      </c>
      <c r="P9314" s="260" t="e">
        <f t="shared" si="441"/>
        <v>#NUM!</v>
      </c>
      <c r="S9314" s="272"/>
    </row>
    <row r="9315" spans="1:19">
      <c r="A9315" s="161" t="s">
        <v>10547</v>
      </c>
      <c r="C9315" s="161" t="s">
        <v>133</v>
      </c>
      <c r="F9315" s="163" t="s">
        <v>133</v>
      </c>
      <c r="G9315" s="266" t="s">
        <v>133</v>
      </c>
      <c r="H9315" s="163" t="s">
        <v>133</v>
      </c>
      <c r="I9315" s="163" t="s">
        <v>133</v>
      </c>
      <c r="J9315" s="163" t="s">
        <v>133</v>
      </c>
      <c r="K9315" s="164">
        <f t="shared" si="442"/>
        <v>0</v>
      </c>
      <c r="L9315" s="165">
        <f t="shared" si="443"/>
        <v>0</v>
      </c>
      <c r="M9315" s="172">
        <v>127</v>
      </c>
      <c r="N9315" s="172">
        <v>64</v>
      </c>
      <c r="O9315" s="167" t="s">
        <v>133</v>
      </c>
      <c r="P9315" s="260" t="e">
        <f t="shared" si="441"/>
        <v>#NUM!</v>
      </c>
      <c r="S9315" s="272"/>
    </row>
    <row r="9316" spans="1:19">
      <c r="A9316" s="161" t="s">
        <v>10548</v>
      </c>
      <c r="C9316" s="161" t="s">
        <v>133</v>
      </c>
      <c r="F9316" s="163" t="s">
        <v>133</v>
      </c>
      <c r="G9316" s="266" t="s">
        <v>133</v>
      </c>
      <c r="H9316" s="163" t="s">
        <v>133</v>
      </c>
      <c r="I9316" s="163" t="s">
        <v>133</v>
      </c>
      <c r="J9316" s="163" t="s">
        <v>133</v>
      </c>
      <c r="K9316" s="164">
        <f t="shared" si="442"/>
        <v>0</v>
      </c>
      <c r="L9316" s="165">
        <f t="shared" si="443"/>
        <v>0</v>
      </c>
      <c r="M9316" s="172">
        <v>127</v>
      </c>
      <c r="N9316" s="172">
        <v>64</v>
      </c>
      <c r="O9316" s="167" t="s">
        <v>133</v>
      </c>
      <c r="P9316" s="260" t="e">
        <f t="shared" si="441"/>
        <v>#NUM!</v>
      </c>
      <c r="S9316" s="272"/>
    </row>
    <row r="9317" spans="1:19">
      <c r="A9317" s="161" t="s">
        <v>10549</v>
      </c>
      <c r="C9317" s="161" t="s">
        <v>133</v>
      </c>
      <c r="F9317" s="163" t="s">
        <v>133</v>
      </c>
      <c r="G9317" s="266" t="s">
        <v>133</v>
      </c>
      <c r="H9317" s="163" t="s">
        <v>133</v>
      </c>
      <c r="I9317" s="163" t="s">
        <v>133</v>
      </c>
      <c r="J9317" s="163" t="s">
        <v>133</v>
      </c>
      <c r="K9317" s="164">
        <f t="shared" si="442"/>
        <v>0</v>
      </c>
      <c r="L9317" s="165">
        <f t="shared" si="443"/>
        <v>0</v>
      </c>
      <c r="M9317" s="172">
        <v>127</v>
      </c>
      <c r="N9317" s="172">
        <v>64</v>
      </c>
      <c r="O9317" s="167" t="s">
        <v>133</v>
      </c>
      <c r="P9317" s="260" t="e">
        <f t="shared" si="441"/>
        <v>#NUM!</v>
      </c>
      <c r="S9317" s="272"/>
    </row>
    <row r="9318" spans="1:19">
      <c r="A9318" s="161" t="s">
        <v>10550</v>
      </c>
      <c r="C9318" s="161" t="s">
        <v>133</v>
      </c>
      <c r="F9318" s="163" t="s">
        <v>133</v>
      </c>
      <c r="G9318" s="266" t="s">
        <v>133</v>
      </c>
      <c r="H9318" s="163" t="s">
        <v>133</v>
      </c>
      <c r="I9318" s="163" t="s">
        <v>133</v>
      </c>
      <c r="J9318" s="163" t="s">
        <v>133</v>
      </c>
      <c r="K9318" s="164">
        <f t="shared" si="442"/>
        <v>0</v>
      </c>
      <c r="L9318" s="165">
        <f t="shared" si="443"/>
        <v>0</v>
      </c>
      <c r="M9318" s="172">
        <v>127</v>
      </c>
      <c r="N9318" s="172">
        <v>64</v>
      </c>
      <c r="O9318" s="167" t="s">
        <v>133</v>
      </c>
      <c r="P9318" s="260" t="e">
        <f t="shared" si="441"/>
        <v>#NUM!</v>
      </c>
      <c r="S9318" s="272"/>
    </row>
    <row r="9319" spans="1:19">
      <c r="A9319" s="161" t="s">
        <v>10551</v>
      </c>
      <c r="C9319" s="161" t="s">
        <v>133</v>
      </c>
      <c r="F9319" s="163" t="s">
        <v>133</v>
      </c>
      <c r="G9319" s="266" t="s">
        <v>133</v>
      </c>
      <c r="H9319" s="163" t="s">
        <v>133</v>
      </c>
      <c r="I9319" s="163" t="s">
        <v>133</v>
      </c>
      <c r="J9319" s="163" t="s">
        <v>133</v>
      </c>
      <c r="K9319" s="164">
        <f t="shared" si="442"/>
        <v>0</v>
      </c>
      <c r="L9319" s="165">
        <f t="shared" si="443"/>
        <v>0</v>
      </c>
      <c r="M9319" s="172">
        <v>127</v>
      </c>
      <c r="N9319" s="172">
        <v>64</v>
      </c>
      <c r="O9319" s="167" t="s">
        <v>133</v>
      </c>
      <c r="P9319" s="260" t="e">
        <f t="shared" si="441"/>
        <v>#NUM!</v>
      </c>
      <c r="S9319" s="272"/>
    </row>
    <row r="9320" spans="1:19">
      <c r="A9320" s="161" t="s">
        <v>10552</v>
      </c>
      <c r="C9320" s="161" t="s">
        <v>133</v>
      </c>
      <c r="F9320" s="163" t="s">
        <v>133</v>
      </c>
      <c r="G9320" s="266" t="s">
        <v>133</v>
      </c>
      <c r="H9320" s="163" t="s">
        <v>133</v>
      </c>
      <c r="I9320" s="163" t="s">
        <v>133</v>
      </c>
      <c r="J9320" s="163" t="s">
        <v>133</v>
      </c>
      <c r="K9320" s="164">
        <f t="shared" si="442"/>
        <v>0</v>
      </c>
      <c r="L9320" s="165">
        <f t="shared" si="443"/>
        <v>0</v>
      </c>
      <c r="M9320" s="172">
        <v>127</v>
      </c>
      <c r="N9320" s="172">
        <v>64</v>
      </c>
      <c r="O9320" s="167" t="s">
        <v>133</v>
      </c>
      <c r="P9320" s="260" t="e">
        <f t="shared" si="441"/>
        <v>#NUM!</v>
      </c>
      <c r="S9320" s="272"/>
    </row>
    <row r="9321" spans="1:19">
      <c r="A9321" s="161" t="s">
        <v>10553</v>
      </c>
      <c r="C9321" s="161" t="s">
        <v>133</v>
      </c>
      <c r="F9321" s="163" t="s">
        <v>133</v>
      </c>
      <c r="G9321" s="266" t="s">
        <v>133</v>
      </c>
      <c r="H9321" s="163" t="s">
        <v>133</v>
      </c>
      <c r="I9321" s="163" t="s">
        <v>133</v>
      </c>
      <c r="J9321" s="163" t="s">
        <v>133</v>
      </c>
      <c r="K9321" s="164">
        <f t="shared" si="442"/>
        <v>0</v>
      </c>
      <c r="L9321" s="165">
        <f t="shared" si="443"/>
        <v>0</v>
      </c>
      <c r="M9321" s="172">
        <v>127</v>
      </c>
      <c r="N9321" s="172">
        <v>64</v>
      </c>
      <c r="O9321" s="167" t="s">
        <v>133</v>
      </c>
      <c r="P9321" s="260" t="e">
        <f t="shared" si="441"/>
        <v>#NUM!</v>
      </c>
      <c r="S9321" s="272"/>
    </row>
    <row r="9322" spans="1:19">
      <c r="A9322" s="161" t="s">
        <v>10554</v>
      </c>
      <c r="C9322" s="161" t="s">
        <v>133</v>
      </c>
      <c r="F9322" s="163" t="s">
        <v>133</v>
      </c>
      <c r="G9322" s="266" t="s">
        <v>133</v>
      </c>
      <c r="H9322" s="163" t="s">
        <v>133</v>
      </c>
      <c r="I9322" s="163" t="s">
        <v>133</v>
      </c>
      <c r="J9322" s="163" t="s">
        <v>133</v>
      </c>
      <c r="K9322" s="164">
        <f t="shared" si="442"/>
        <v>0</v>
      </c>
      <c r="L9322" s="165">
        <f t="shared" si="443"/>
        <v>0</v>
      </c>
      <c r="M9322" s="172">
        <v>127</v>
      </c>
      <c r="N9322" s="172">
        <v>64</v>
      </c>
      <c r="O9322" s="167" t="s">
        <v>133</v>
      </c>
      <c r="P9322" s="260" t="e">
        <f t="shared" si="441"/>
        <v>#NUM!</v>
      </c>
      <c r="S9322" s="272"/>
    </row>
    <row r="9323" spans="1:19">
      <c r="A9323" s="161" t="s">
        <v>10555</v>
      </c>
      <c r="C9323" s="161" t="s">
        <v>133</v>
      </c>
      <c r="F9323" s="163" t="s">
        <v>133</v>
      </c>
      <c r="G9323" s="266" t="s">
        <v>133</v>
      </c>
      <c r="H9323" s="163" t="s">
        <v>133</v>
      </c>
      <c r="I9323" s="163" t="s">
        <v>133</v>
      </c>
      <c r="J9323" s="163" t="s">
        <v>133</v>
      </c>
      <c r="K9323" s="164">
        <f t="shared" si="442"/>
        <v>0</v>
      </c>
      <c r="L9323" s="165">
        <f t="shared" si="443"/>
        <v>0</v>
      </c>
      <c r="M9323" s="172">
        <v>127</v>
      </c>
      <c r="N9323" s="172">
        <v>64</v>
      </c>
      <c r="O9323" s="167" t="s">
        <v>133</v>
      </c>
      <c r="P9323" s="260" t="e">
        <f t="shared" si="441"/>
        <v>#NUM!</v>
      </c>
      <c r="S9323" s="272"/>
    </row>
    <row r="9324" spans="1:19">
      <c r="A9324" s="161" t="s">
        <v>10556</v>
      </c>
      <c r="C9324" s="161" t="s">
        <v>133</v>
      </c>
      <c r="F9324" s="163" t="s">
        <v>133</v>
      </c>
      <c r="G9324" s="266" t="s">
        <v>133</v>
      </c>
      <c r="H9324" s="163" t="s">
        <v>133</v>
      </c>
      <c r="I9324" s="163" t="s">
        <v>133</v>
      </c>
      <c r="J9324" s="163" t="s">
        <v>133</v>
      </c>
      <c r="K9324" s="164">
        <f t="shared" si="442"/>
        <v>0</v>
      </c>
      <c r="L9324" s="165">
        <f t="shared" si="443"/>
        <v>0</v>
      </c>
      <c r="M9324" s="172">
        <v>127</v>
      </c>
      <c r="N9324" s="172">
        <v>64</v>
      </c>
      <c r="O9324" s="167" t="s">
        <v>133</v>
      </c>
      <c r="P9324" s="260" t="e">
        <f t="shared" si="441"/>
        <v>#NUM!</v>
      </c>
      <c r="S9324" s="272"/>
    </row>
    <row r="9325" spans="1:19">
      <c r="A9325" s="161" t="s">
        <v>10557</v>
      </c>
      <c r="C9325" s="161" t="s">
        <v>133</v>
      </c>
      <c r="F9325" s="163" t="s">
        <v>133</v>
      </c>
      <c r="G9325" s="266" t="s">
        <v>133</v>
      </c>
      <c r="H9325" s="163" t="s">
        <v>133</v>
      </c>
      <c r="I9325" s="163" t="s">
        <v>133</v>
      </c>
      <c r="J9325" s="163" t="s">
        <v>133</v>
      </c>
      <c r="K9325" s="164">
        <f t="shared" si="442"/>
        <v>0</v>
      </c>
      <c r="L9325" s="165">
        <f t="shared" si="443"/>
        <v>0</v>
      </c>
      <c r="M9325" s="172">
        <v>127</v>
      </c>
      <c r="N9325" s="172">
        <v>64</v>
      </c>
      <c r="O9325" s="167" t="s">
        <v>133</v>
      </c>
      <c r="P9325" s="260" t="e">
        <f t="shared" si="441"/>
        <v>#NUM!</v>
      </c>
      <c r="S9325" s="272"/>
    </row>
    <row r="9326" spans="1:19">
      <c r="A9326" s="161" t="s">
        <v>10558</v>
      </c>
      <c r="C9326" s="161" t="s">
        <v>133</v>
      </c>
      <c r="F9326" s="163" t="s">
        <v>133</v>
      </c>
      <c r="G9326" s="266" t="s">
        <v>133</v>
      </c>
      <c r="H9326" s="163" t="s">
        <v>133</v>
      </c>
      <c r="I9326" s="163" t="s">
        <v>133</v>
      </c>
      <c r="J9326" s="163" t="s">
        <v>133</v>
      </c>
      <c r="K9326" s="164">
        <f t="shared" si="442"/>
        <v>0</v>
      </c>
      <c r="L9326" s="165">
        <f t="shared" si="443"/>
        <v>0</v>
      </c>
      <c r="M9326" s="172">
        <v>127</v>
      </c>
      <c r="N9326" s="172">
        <v>64</v>
      </c>
      <c r="O9326" s="167" t="s">
        <v>133</v>
      </c>
      <c r="P9326" s="260" t="e">
        <f t="shared" si="441"/>
        <v>#NUM!</v>
      </c>
      <c r="S9326" s="272"/>
    </row>
    <row r="9327" spans="1:19">
      <c r="A9327" s="161" t="s">
        <v>10559</v>
      </c>
      <c r="C9327" s="161" t="s">
        <v>133</v>
      </c>
      <c r="F9327" s="163" t="s">
        <v>133</v>
      </c>
      <c r="G9327" s="266" t="s">
        <v>133</v>
      </c>
      <c r="H9327" s="163" t="s">
        <v>133</v>
      </c>
      <c r="I9327" s="163" t="s">
        <v>133</v>
      </c>
      <c r="J9327" s="163" t="s">
        <v>133</v>
      </c>
      <c r="K9327" s="164">
        <f t="shared" si="442"/>
        <v>0</v>
      </c>
      <c r="L9327" s="165">
        <f t="shared" si="443"/>
        <v>0</v>
      </c>
      <c r="M9327" s="172">
        <v>127</v>
      </c>
      <c r="N9327" s="172">
        <v>64</v>
      </c>
      <c r="O9327" s="167" t="s">
        <v>133</v>
      </c>
      <c r="P9327" s="260" t="e">
        <f t="shared" si="441"/>
        <v>#NUM!</v>
      </c>
      <c r="S9327" s="272"/>
    </row>
    <row r="9328" spans="1:19">
      <c r="A9328" s="161" t="s">
        <v>10560</v>
      </c>
      <c r="C9328" s="161" t="s">
        <v>133</v>
      </c>
      <c r="F9328" s="163" t="s">
        <v>133</v>
      </c>
      <c r="G9328" s="266" t="s">
        <v>133</v>
      </c>
      <c r="H9328" s="163" t="s">
        <v>133</v>
      </c>
      <c r="I9328" s="163" t="s">
        <v>133</v>
      </c>
      <c r="J9328" s="163" t="s">
        <v>133</v>
      </c>
      <c r="K9328" s="164">
        <f t="shared" si="442"/>
        <v>0</v>
      </c>
      <c r="L9328" s="165">
        <f t="shared" si="443"/>
        <v>0</v>
      </c>
      <c r="M9328" s="172">
        <v>127</v>
      </c>
      <c r="N9328" s="172">
        <v>64</v>
      </c>
      <c r="O9328" s="167" t="s">
        <v>133</v>
      </c>
      <c r="P9328" s="260" t="e">
        <f t="shared" si="441"/>
        <v>#NUM!</v>
      </c>
      <c r="S9328" s="272"/>
    </row>
    <row r="9329" spans="1:19">
      <c r="A9329" s="161" t="s">
        <v>10561</v>
      </c>
      <c r="C9329" s="161" t="s">
        <v>133</v>
      </c>
      <c r="F9329" s="163" t="s">
        <v>133</v>
      </c>
      <c r="G9329" s="266" t="s">
        <v>133</v>
      </c>
      <c r="H9329" s="163" t="s">
        <v>133</v>
      </c>
      <c r="I9329" s="163" t="s">
        <v>133</v>
      </c>
      <c r="J9329" s="163" t="s">
        <v>133</v>
      </c>
      <c r="K9329" s="164">
        <f t="shared" si="442"/>
        <v>0</v>
      </c>
      <c r="L9329" s="165">
        <f t="shared" si="443"/>
        <v>0</v>
      </c>
      <c r="M9329" s="172">
        <v>127</v>
      </c>
      <c r="N9329" s="172">
        <v>64</v>
      </c>
      <c r="O9329" s="167" t="s">
        <v>133</v>
      </c>
      <c r="P9329" s="260" t="e">
        <f t="shared" si="441"/>
        <v>#NUM!</v>
      </c>
      <c r="S9329" s="272"/>
    </row>
    <row r="9330" spans="1:19">
      <c r="A9330" s="161" t="s">
        <v>10562</v>
      </c>
      <c r="C9330" s="161" t="s">
        <v>133</v>
      </c>
      <c r="F9330" s="163" t="s">
        <v>133</v>
      </c>
      <c r="G9330" s="266" t="s">
        <v>133</v>
      </c>
      <c r="H9330" s="163" t="s">
        <v>133</v>
      </c>
      <c r="I9330" s="163" t="s">
        <v>133</v>
      </c>
      <c r="J9330" s="163" t="s">
        <v>133</v>
      </c>
      <c r="K9330" s="164">
        <f t="shared" si="442"/>
        <v>0</v>
      </c>
      <c r="L9330" s="165">
        <f t="shared" si="443"/>
        <v>0</v>
      </c>
      <c r="M9330" s="172">
        <v>127</v>
      </c>
      <c r="N9330" s="172">
        <v>64</v>
      </c>
      <c r="O9330" s="167" t="s">
        <v>133</v>
      </c>
      <c r="P9330" s="260" t="e">
        <f t="shared" si="441"/>
        <v>#NUM!</v>
      </c>
      <c r="S9330" s="272"/>
    </row>
    <row r="9331" spans="1:19">
      <c r="A9331" s="161" t="s">
        <v>10563</v>
      </c>
      <c r="C9331" s="161" t="s">
        <v>133</v>
      </c>
      <c r="F9331" s="163" t="s">
        <v>133</v>
      </c>
      <c r="G9331" s="266" t="s">
        <v>133</v>
      </c>
      <c r="H9331" s="163" t="s">
        <v>133</v>
      </c>
      <c r="I9331" s="163" t="s">
        <v>133</v>
      </c>
      <c r="J9331" s="163" t="s">
        <v>133</v>
      </c>
      <c r="K9331" s="164">
        <f t="shared" si="442"/>
        <v>0</v>
      </c>
      <c r="L9331" s="165">
        <f t="shared" si="443"/>
        <v>0</v>
      </c>
      <c r="M9331" s="172">
        <v>127</v>
      </c>
      <c r="N9331" s="172">
        <v>64</v>
      </c>
      <c r="O9331" s="167" t="s">
        <v>133</v>
      </c>
      <c r="P9331" s="260" t="e">
        <f t="shared" si="441"/>
        <v>#NUM!</v>
      </c>
      <c r="S9331" s="272"/>
    </row>
    <row r="9332" spans="1:19">
      <c r="A9332" s="161" t="s">
        <v>10564</v>
      </c>
      <c r="C9332" s="161" t="s">
        <v>133</v>
      </c>
      <c r="F9332" s="163" t="s">
        <v>133</v>
      </c>
      <c r="G9332" s="266" t="s">
        <v>133</v>
      </c>
      <c r="H9332" s="163" t="s">
        <v>133</v>
      </c>
      <c r="I9332" s="163" t="s">
        <v>133</v>
      </c>
      <c r="J9332" s="163" t="s">
        <v>133</v>
      </c>
      <c r="K9332" s="164">
        <f t="shared" si="442"/>
        <v>0</v>
      </c>
      <c r="L9332" s="165">
        <f t="shared" si="443"/>
        <v>0</v>
      </c>
      <c r="M9332" s="172">
        <v>127</v>
      </c>
      <c r="N9332" s="172">
        <v>64</v>
      </c>
      <c r="O9332" s="167" t="s">
        <v>133</v>
      </c>
      <c r="P9332" s="260" t="e">
        <f t="shared" si="441"/>
        <v>#NUM!</v>
      </c>
      <c r="S9332" s="272"/>
    </row>
    <row r="9333" spans="1:19">
      <c r="A9333" s="161" t="s">
        <v>10565</v>
      </c>
      <c r="C9333" s="161" t="s">
        <v>133</v>
      </c>
      <c r="F9333" s="163" t="s">
        <v>133</v>
      </c>
      <c r="G9333" s="266" t="s">
        <v>133</v>
      </c>
      <c r="H9333" s="163" t="s">
        <v>133</v>
      </c>
      <c r="I9333" s="163" t="s">
        <v>133</v>
      </c>
      <c r="J9333" s="163" t="s">
        <v>133</v>
      </c>
      <c r="K9333" s="164">
        <f t="shared" si="442"/>
        <v>0</v>
      </c>
      <c r="L9333" s="165">
        <f t="shared" si="443"/>
        <v>0</v>
      </c>
      <c r="M9333" s="172">
        <v>127</v>
      </c>
      <c r="N9333" s="172">
        <v>64</v>
      </c>
      <c r="O9333" s="167" t="s">
        <v>133</v>
      </c>
      <c r="P9333" s="260" t="e">
        <f t="shared" si="441"/>
        <v>#NUM!</v>
      </c>
      <c r="S9333" s="272"/>
    </row>
    <row r="9334" spans="1:19">
      <c r="A9334" s="161" t="s">
        <v>10566</v>
      </c>
      <c r="C9334" s="161" t="s">
        <v>133</v>
      </c>
      <c r="F9334" s="163" t="s">
        <v>133</v>
      </c>
      <c r="G9334" s="266" t="s">
        <v>133</v>
      </c>
      <c r="H9334" s="163" t="s">
        <v>133</v>
      </c>
      <c r="I9334" s="163" t="s">
        <v>133</v>
      </c>
      <c r="J9334" s="163" t="s">
        <v>133</v>
      </c>
      <c r="K9334" s="164">
        <f t="shared" si="442"/>
        <v>0</v>
      </c>
      <c r="L9334" s="165">
        <f t="shared" si="443"/>
        <v>0</v>
      </c>
      <c r="M9334" s="172">
        <v>127</v>
      </c>
      <c r="N9334" s="172">
        <v>64</v>
      </c>
      <c r="O9334" s="167" t="s">
        <v>133</v>
      </c>
      <c r="P9334" s="260" t="e">
        <f t="shared" si="441"/>
        <v>#NUM!</v>
      </c>
      <c r="S9334" s="272"/>
    </row>
    <row r="9335" spans="1:19">
      <c r="A9335" s="161" t="s">
        <v>10567</v>
      </c>
      <c r="C9335" s="161" t="s">
        <v>133</v>
      </c>
      <c r="F9335" s="163" t="s">
        <v>133</v>
      </c>
      <c r="G9335" s="266" t="s">
        <v>133</v>
      </c>
      <c r="H9335" s="163" t="s">
        <v>133</v>
      </c>
      <c r="I9335" s="163" t="s">
        <v>133</v>
      </c>
      <c r="J9335" s="163" t="s">
        <v>133</v>
      </c>
      <c r="K9335" s="164">
        <f t="shared" si="442"/>
        <v>0</v>
      </c>
      <c r="L9335" s="165">
        <f t="shared" si="443"/>
        <v>0</v>
      </c>
      <c r="M9335" s="172">
        <v>127</v>
      </c>
      <c r="N9335" s="172">
        <v>64</v>
      </c>
      <c r="O9335" s="167" t="s">
        <v>133</v>
      </c>
      <c r="P9335" s="260" t="e">
        <f t="shared" si="441"/>
        <v>#NUM!</v>
      </c>
      <c r="S9335" s="272"/>
    </row>
    <row r="9336" spans="1:19">
      <c r="A9336" s="161" t="s">
        <v>10568</v>
      </c>
      <c r="C9336" s="161" t="s">
        <v>133</v>
      </c>
      <c r="F9336" s="163" t="s">
        <v>133</v>
      </c>
      <c r="G9336" s="266" t="s">
        <v>133</v>
      </c>
      <c r="H9336" s="163" t="s">
        <v>133</v>
      </c>
      <c r="I9336" s="163" t="s">
        <v>133</v>
      </c>
      <c r="J9336" s="163" t="s">
        <v>133</v>
      </c>
      <c r="K9336" s="164">
        <f t="shared" si="442"/>
        <v>0</v>
      </c>
      <c r="L9336" s="165">
        <f t="shared" si="443"/>
        <v>0</v>
      </c>
      <c r="M9336" s="172">
        <v>127</v>
      </c>
      <c r="N9336" s="172">
        <v>64</v>
      </c>
      <c r="O9336" s="167" t="s">
        <v>133</v>
      </c>
      <c r="P9336" s="260" t="e">
        <f t="shared" si="441"/>
        <v>#NUM!</v>
      </c>
      <c r="S9336" s="272"/>
    </row>
    <row r="9337" spans="1:19">
      <c r="A9337" s="161" t="s">
        <v>10569</v>
      </c>
      <c r="C9337" s="161" t="s">
        <v>133</v>
      </c>
      <c r="F9337" s="163" t="s">
        <v>133</v>
      </c>
      <c r="G9337" s="266" t="s">
        <v>133</v>
      </c>
      <c r="H9337" s="163" t="s">
        <v>133</v>
      </c>
      <c r="I9337" s="163" t="s">
        <v>133</v>
      </c>
      <c r="J9337" s="163" t="s">
        <v>133</v>
      </c>
      <c r="K9337" s="164">
        <f t="shared" si="442"/>
        <v>0</v>
      </c>
      <c r="L9337" s="165">
        <f t="shared" si="443"/>
        <v>0</v>
      </c>
      <c r="M9337" s="172">
        <v>127</v>
      </c>
      <c r="N9337" s="172">
        <v>64</v>
      </c>
      <c r="O9337" s="167" t="s">
        <v>133</v>
      </c>
      <c r="P9337" s="260" t="e">
        <f t="shared" si="441"/>
        <v>#NUM!</v>
      </c>
      <c r="S9337" s="272"/>
    </row>
    <row r="9338" spans="1:19">
      <c r="A9338" s="161" t="s">
        <v>10570</v>
      </c>
      <c r="C9338" s="161" t="s">
        <v>133</v>
      </c>
      <c r="F9338" s="163" t="s">
        <v>133</v>
      </c>
      <c r="G9338" s="266" t="s">
        <v>133</v>
      </c>
      <c r="H9338" s="163" t="s">
        <v>133</v>
      </c>
      <c r="I9338" s="163" t="s">
        <v>133</v>
      </c>
      <c r="J9338" s="163" t="s">
        <v>133</v>
      </c>
      <c r="K9338" s="164">
        <f t="shared" si="442"/>
        <v>0</v>
      </c>
      <c r="L9338" s="165">
        <f t="shared" si="443"/>
        <v>0</v>
      </c>
      <c r="M9338" s="172">
        <v>127</v>
      </c>
      <c r="N9338" s="172">
        <v>64</v>
      </c>
      <c r="O9338" s="167" t="s">
        <v>133</v>
      </c>
      <c r="P9338" s="260" t="e">
        <f t="shared" si="441"/>
        <v>#NUM!</v>
      </c>
      <c r="S9338" s="272"/>
    </row>
    <row r="9339" spans="1:19">
      <c r="A9339" s="161" t="s">
        <v>10571</v>
      </c>
      <c r="C9339" s="161" t="s">
        <v>133</v>
      </c>
      <c r="F9339" s="163" t="s">
        <v>133</v>
      </c>
      <c r="G9339" s="266" t="s">
        <v>133</v>
      </c>
      <c r="H9339" s="163" t="s">
        <v>133</v>
      </c>
      <c r="I9339" s="163" t="s">
        <v>133</v>
      </c>
      <c r="J9339" s="163" t="s">
        <v>133</v>
      </c>
      <c r="K9339" s="164">
        <f t="shared" si="442"/>
        <v>0</v>
      </c>
      <c r="L9339" s="165">
        <f t="shared" si="443"/>
        <v>0</v>
      </c>
      <c r="M9339" s="172">
        <v>127</v>
      </c>
      <c r="N9339" s="172">
        <v>64</v>
      </c>
      <c r="O9339" s="167" t="s">
        <v>133</v>
      </c>
      <c r="P9339" s="260" t="e">
        <f t="shared" si="441"/>
        <v>#NUM!</v>
      </c>
      <c r="S9339" s="272"/>
    </row>
    <row r="9340" spans="1:19">
      <c r="A9340" s="161" t="s">
        <v>10572</v>
      </c>
      <c r="C9340" s="161" t="s">
        <v>133</v>
      </c>
      <c r="F9340" s="163" t="s">
        <v>133</v>
      </c>
      <c r="G9340" s="266" t="s">
        <v>133</v>
      </c>
      <c r="H9340" s="163" t="s">
        <v>133</v>
      </c>
      <c r="I9340" s="163" t="s">
        <v>133</v>
      </c>
      <c r="J9340" s="163" t="s">
        <v>133</v>
      </c>
      <c r="K9340" s="164">
        <f t="shared" si="442"/>
        <v>0</v>
      </c>
      <c r="L9340" s="165">
        <f t="shared" si="443"/>
        <v>0</v>
      </c>
      <c r="M9340" s="172">
        <v>127</v>
      </c>
      <c r="N9340" s="172">
        <v>64</v>
      </c>
      <c r="O9340" s="167" t="s">
        <v>133</v>
      </c>
      <c r="P9340" s="260" t="e">
        <f t="shared" si="441"/>
        <v>#NUM!</v>
      </c>
      <c r="S9340" s="272"/>
    </row>
    <row r="9341" spans="1:19">
      <c r="A9341" s="161" t="s">
        <v>10573</v>
      </c>
      <c r="C9341" s="161" t="s">
        <v>133</v>
      </c>
      <c r="F9341" s="163" t="s">
        <v>133</v>
      </c>
      <c r="G9341" s="266" t="s">
        <v>133</v>
      </c>
      <c r="H9341" s="163" t="s">
        <v>133</v>
      </c>
      <c r="I9341" s="163" t="s">
        <v>133</v>
      </c>
      <c r="J9341" s="163" t="s">
        <v>133</v>
      </c>
      <c r="K9341" s="164">
        <f t="shared" si="442"/>
        <v>0</v>
      </c>
      <c r="L9341" s="165">
        <f t="shared" si="443"/>
        <v>0</v>
      </c>
      <c r="M9341" s="172">
        <v>127</v>
      </c>
      <c r="N9341" s="172">
        <v>64</v>
      </c>
      <c r="O9341" s="167" t="s">
        <v>133</v>
      </c>
      <c r="P9341" s="260" t="e">
        <f t="shared" si="441"/>
        <v>#NUM!</v>
      </c>
      <c r="S9341" s="272"/>
    </row>
    <row r="9342" spans="1:19">
      <c r="A9342" s="161" t="s">
        <v>10574</v>
      </c>
      <c r="C9342" s="161" t="s">
        <v>133</v>
      </c>
      <c r="F9342" s="163" t="s">
        <v>133</v>
      </c>
      <c r="G9342" s="266" t="s">
        <v>133</v>
      </c>
      <c r="H9342" s="163" t="s">
        <v>133</v>
      </c>
      <c r="I9342" s="163" t="s">
        <v>133</v>
      </c>
      <c r="J9342" s="163" t="s">
        <v>133</v>
      </c>
      <c r="K9342" s="164">
        <f t="shared" si="442"/>
        <v>0</v>
      </c>
      <c r="L9342" s="165">
        <f t="shared" si="443"/>
        <v>0</v>
      </c>
      <c r="M9342" s="172">
        <v>127</v>
      </c>
      <c r="N9342" s="172">
        <v>64</v>
      </c>
      <c r="O9342" s="167" t="s">
        <v>133</v>
      </c>
      <c r="P9342" s="260" t="e">
        <f t="shared" si="441"/>
        <v>#NUM!</v>
      </c>
      <c r="S9342" s="272"/>
    </row>
    <row r="9343" spans="1:19">
      <c r="A9343" s="161" t="s">
        <v>10575</v>
      </c>
      <c r="C9343" s="161" t="s">
        <v>133</v>
      </c>
      <c r="F9343" s="163" t="s">
        <v>133</v>
      </c>
      <c r="G9343" s="266" t="s">
        <v>133</v>
      </c>
      <c r="H9343" s="163" t="s">
        <v>133</v>
      </c>
      <c r="I9343" s="163" t="s">
        <v>133</v>
      </c>
      <c r="J9343" s="163" t="s">
        <v>133</v>
      </c>
      <c r="K9343" s="164">
        <f t="shared" si="442"/>
        <v>0</v>
      </c>
      <c r="L9343" s="165">
        <f t="shared" si="443"/>
        <v>0</v>
      </c>
      <c r="M9343" s="172">
        <v>127</v>
      </c>
      <c r="N9343" s="172">
        <v>64</v>
      </c>
      <c r="O9343" s="167" t="s">
        <v>133</v>
      </c>
      <c r="P9343" s="260" t="e">
        <f t="shared" si="441"/>
        <v>#NUM!</v>
      </c>
      <c r="S9343" s="272"/>
    </row>
    <row r="9344" spans="1:19">
      <c r="A9344" s="161" t="s">
        <v>10576</v>
      </c>
      <c r="C9344" s="161" t="s">
        <v>133</v>
      </c>
      <c r="F9344" s="163" t="s">
        <v>133</v>
      </c>
      <c r="G9344" s="266" t="s">
        <v>133</v>
      </c>
      <c r="H9344" s="163" t="s">
        <v>133</v>
      </c>
      <c r="I9344" s="163" t="s">
        <v>133</v>
      </c>
      <c r="J9344" s="163" t="s">
        <v>133</v>
      </c>
      <c r="K9344" s="164">
        <f t="shared" si="442"/>
        <v>0</v>
      </c>
      <c r="L9344" s="165">
        <f t="shared" si="443"/>
        <v>0</v>
      </c>
      <c r="M9344" s="172">
        <v>127</v>
      </c>
      <c r="N9344" s="172">
        <v>64</v>
      </c>
      <c r="O9344" s="167" t="s">
        <v>133</v>
      </c>
      <c r="P9344" s="260" t="e">
        <f t="shared" si="441"/>
        <v>#NUM!</v>
      </c>
      <c r="S9344" s="272"/>
    </row>
    <row r="9345" spans="1:19">
      <c r="A9345" s="161" t="s">
        <v>10577</v>
      </c>
      <c r="C9345" s="161" t="s">
        <v>133</v>
      </c>
      <c r="F9345" s="163" t="s">
        <v>133</v>
      </c>
      <c r="G9345" s="266" t="s">
        <v>133</v>
      </c>
      <c r="H9345" s="163" t="s">
        <v>133</v>
      </c>
      <c r="I9345" s="163" t="s">
        <v>133</v>
      </c>
      <c r="J9345" s="163" t="s">
        <v>133</v>
      </c>
      <c r="K9345" s="164">
        <f t="shared" si="442"/>
        <v>0</v>
      </c>
      <c r="L9345" s="165">
        <f t="shared" si="443"/>
        <v>0</v>
      </c>
      <c r="M9345" s="172">
        <v>127</v>
      </c>
      <c r="N9345" s="172">
        <v>64</v>
      </c>
      <c r="O9345" s="167" t="s">
        <v>133</v>
      </c>
      <c r="P9345" s="260" t="e">
        <f t="shared" si="441"/>
        <v>#NUM!</v>
      </c>
      <c r="S9345" s="272"/>
    </row>
    <row r="9346" spans="1:19">
      <c r="A9346" s="161" t="s">
        <v>10578</v>
      </c>
      <c r="C9346" s="161" t="s">
        <v>133</v>
      </c>
      <c r="F9346" s="163" t="s">
        <v>133</v>
      </c>
      <c r="G9346" s="266" t="s">
        <v>133</v>
      </c>
      <c r="H9346" s="163" t="s">
        <v>133</v>
      </c>
      <c r="I9346" s="163" t="s">
        <v>133</v>
      </c>
      <c r="J9346" s="163" t="s">
        <v>133</v>
      </c>
      <c r="K9346" s="164">
        <f t="shared" si="442"/>
        <v>0</v>
      </c>
      <c r="L9346" s="165">
        <f t="shared" si="443"/>
        <v>0</v>
      </c>
      <c r="M9346" s="172">
        <v>127</v>
      </c>
      <c r="N9346" s="172">
        <v>64</v>
      </c>
      <c r="O9346" s="167" t="s">
        <v>133</v>
      </c>
      <c r="P9346" s="260" t="e">
        <f t="shared" si="441"/>
        <v>#NUM!</v>
      </c>
      <c r="S9346" s="272"/>
    </row>
    <row r="9347" spans="1:19">
      <c r="A9347" s="161" t="s">
        <v>10579</v>
      </c>
      <c r="C9347" s="161" t="s">
        <v>133</v>
      </c>
      <c r="F9347" s="163" t="s">
        <v>133</v>
      </c>
      <c r="G9347" s="266" t="s">
        <v>133</v>
      </c>
      <c r="H9347" s="163" t="s">
        <v>133</v>
      </c>
      <c r="I9347" s="163" t="s">
        <v>133</v>
      </c>
      <c r="J9347" s="163" t="s">
        <v>133</v>
      </c>
      <c r="K9347" s="164">
        <f t="shared" si="442"/>
        <v>0</v>
      </c>
      <c r="L9347" s="165">
        <f t="shared" si="443"/>
        <v>0</v>
      </c>
      <c r="M9347" s="172">
        <v>127</v>
      </c>
      <c r="N9347" s="172">
        <v>64</v>
      </c>
      <c r="O9347" s="167" t="s">
        <v>133</v>
      </c>
      <c r="P9347" s="260" t="e">
        <f t="shared" si="441"/>
        <v>#NUM!</v>
      </c>
      <c r="S9347" s="272"/>
    </row>
    <row r="9348" spans="1:19">
      <c r="A9348" s="161" t="s">
        <v>10580</v>
      </c>
      <c r="C9348" s="161" t="s">
        <v>133</v>
      </c>
      <c r="F9348" s="163" t="s">
        <v>133</v>
      </c>
      <c r="G9348" s="266" t="s">
        <v>133</v>
      </c>
      <c r="H9348" s="163" t="s">
        <v>133</v>
      </c>
      <c r="I9348" s="163" t="s">
        <v>133</v>
      </c>
      <c r="J9348" s="163" t="s">
        <v>133</v>
      </c>
      <c r="K9348" s="164">
        <f t="shared" si="442"/>
        <v>0</v>
      </c>
      <c r="L9348" s="165">
        <f t="shared" si="443"/>
        <v>0</v>
      </c>
      <c r="M9348" s="172">
        <v>127</v>
      </c>
      <c r="N9348" s="172">
        <v>64</v>
      </c>
      <c r="O9348" s="167" t="s">
        <v>133</v>
      </c>
      <c r="P9348" s="260" t="e">
        <f t="shared" si="441"/>
        <v>#NUM!</v>
      </c>
      <c r="S9348" s="272"/>
    </row>
    <row r="9349" spans="1:19">
      <c r="A9349" s="161" t="s">
        <v>10581</v>
      </c>
      <c r="C9349" s="161" t="s">
        <v>133</v>
      </c>
      <c r="F9349" s="163" t="s">
        <v>133</v>
      </c>
      <c r="G9349" s="266" t="s">
        <v>133</v>
      </c>
      <c r="H9349" s="163" t="s">
        <v>133</v>
      </c>
      <c r="I9349" s="163" t="s">
        <v>133</v>
      </c>
      <c r="J9349" s="163" t="s">
        <v>133</v>
      </c>
      <c r="K9349" s="164">
        <f t="shared" si="442"/>
        <v>0</v>
      </c>
      <c r="L9349" s="165">
        <f t="shared" si="443"/>
        <v>0</v>
      </c>
      <c r="M9349" s="172">
        <v>127</v>
      </c>
      <c r="N9349" s="172">
        <v>64</v>
      </c>
      <c r="O9349" s="167" t="s">
        <v>133</v>
      </c>
      <c r="P9349" s="260" t="e">
        <f t="shared" si="441"/>
        <v>#NUM!</v>
      </c>
      <c r="S9349" s="272"/>
    </row>
    <row r="9350" spans="1:19">
      <c r="A9350" s="161" t="s">
        <v>10582</v>
      </c>
      <c r="C9350" s="161" t="s">
        <v>133</v>
      </c>
      <c r="F9350" s="163" t="s">
        <v>133</v>
      </c>
      <c r="G9350" s="266" t="s">
        <v>133</v>
      </c>
      <c r="H9350" s="163" t="s">
        <v>133</v>
      </c>
      <c r="I9350" s="163" t="s">
        <v>133</v>
      </c>
      <c r="J9350" s="163" t="s">
        <v>133</v>
      </c>
      <c r="K9350" s="164">
        <f t="shared" si="442"/>
        <v>0</v>
      </c>
      <c r="L9350" s="165">
        <f t="shared" si="443"/>
        <v>0</v>
      </c>
      <c r="M9350" s="172">
        <v>127</v>
      </c>
      <c r="N9350" s="172">
        <v>64</v>
      </c>
      <c r="O9350" s="167" t="s">
        <v>133</v>
      </c>
      <c r="P9350" s="260" t="e">
        <f t="shared" si="441"/>
        <v>#NUM!</v>
      </c>
      <c r="S9350" s="272"/>
    </row>
    <row r="9351" spans="1:19">
      <c r="A9351" s="161" t="s">
        <v>10583</v>
      </c>
      <c r="C9351" s="161" t="s">
        <v>133</v>
      </c>
      <c r="F9351" s="163" t="s">
        <v>133</v>
      </c>
      <c r="G9351" s="266" t="s">
        <v>133</v>
      </c>
      <c r="H9351" s="163" t="s">
        <v>133</v>
      </c>
      <c r="I9351" s="163" t="s">
        <v>133</v>
      </c>
      <c r="J9351" s="163" t="s">
        <v>133</v>
      </c>
      <c r="K9351" s="164">
        <f t="shared" si="442"/>
        <v>0</v>
      </c>
      <c r="L9351" s="165">
        <f t="shared" si="443"/>
        <v>0</v>
      </c>
      <c r="M9351" s="172">
        <v>127</v>
      </c>
      <c r="N9351" s="172">
        <v>64</v>
      </c>
      <c r="O9351" s="167" t="s">
        <v>133</v>
      </c>
      <c r="P9351" s="260" t="e">
        <f t="shared" si="441"/>
        <v>#NUM!</v>
      </c>
      <c r="S9351" s="272"/>
    </row>
    <row r="9352" spans="1:19">
      <c r="A9352" s="161" t="s">
        <v>10584</v>
      </c>
      <c r="C9352" s="161" t="s">
        <v>133</v>
      </c>
      <c r="F9352" s="163" t="s">
        <v>133</v>
      </c>
      <c r="G9352" s="266" t="s">
        <v>133</v>
      </c>
      <c r="H9352" s="163" t="s">
        <v>133</v>
      </c>
      <c r="I9352" s="163" t="s">
        <v>133</v>
      </c>
      <c r="J9352" s="163" t="s">
        <v>133</v>
      </c>
      <c r="K9352" s="164">
        <f t="shared" si="442"/>
        <v>0</v>
      </c>
      <c r="L9352" s="165">
        <f t="shared" si="443"/>
        <v>0</v>
      </c>
      <c r="M9352" s="172">
        <v>127</v>
      </c>
      <c r="N9352" s="172">
        <v>64</v>
      </c>
      <c r="O9352" s="167" t="s">
        <v>133</v>
      </c>
      <c r="P9352" s="260" t="e">
        <f t="shared" si="441"/>
        <v>#NUM!</v>
      </c>
      <c r="S9352" s="272"/>
    </row>
    <row r="9353" spans="1:19">
      <c r="A9353" s="161" t="s">
        <v>10585</v>
      </c>
      <c r="C9353" s="161" t="s">
        <v>133</v>
      </c>
      <c r="F9353" s="163" t="s">
        <v>133</v>
      </c>
      <c r="G9353" s="266" t="s">
        <v>133</v>
      </c>
      <c r="H9353" s="163" t="s">
        <v>133</v>
      </c>
      <c r="I9353" s="163" t="s">
        <v>133</v>
      </c>
      <c r="J9353" s="163" t="s">
        <v>133</v>
      </c>
      <c r="K9353" s="164">
        <f t="shared" si="442"/>
        <v>0</v>
      </c>
      <c r="L9353" s="165">
        <f t="shared" si="443"/>
        <v>0</v>
      </c>
      <c r="M9353" s="172">
        <v>127</v>
      </c>
      <c r="N9353" s="172">
        <v>64</v>
      </c>
      <c r="O9353" s="167" t="s">
        <v>133</v>
      </c>
      <c r="P9353" s="260" t="e">
        <f t="shared" si="441"/>
        <v>#NUM!</v>
      </c>
      <c r="S9353" s="272"/>
    </row>
    <row r="9354" spans="1:19">
      <c r="A9354" s="161" t="s">
        <v>10586</v>
      </c>
      <c r="C9354" s="161" t="s">
        <v>133</v>
      </c>
      <c r="F9354" s="163" t="s">
        <v>133</v>
      </c>
      <c r="G9354" s="266" t="s">
        <v>133</v>
      </c>
      <c r="H9354" s="163" t="s">
        <v>133</v>
      </c>
      <c r="I9354" s="163" t="s">
        <v>133</v>
      </c>
      <c r="J9354" s="163" t="s">
        <v>133</v>
      </c>
      <c r="K9354" s="164">
        <f t="shared" si="442"/>
        <v>0</v>
      </c>
      <c r="L9354" s="165">
        <f t="shared" si="443"/>
        <v>0</v>
      </c>
      <c r="M9354" s="172">
        <v>127</v>
      </c>
      <c r="N9354" s="172">
        <v>64</v>
      </c>
      <c r="O9354" s="167" t="s">
        <v>133</v>
      </c>
      <c r="P9354" s="260" t="e">
        <f t="shared" si="441"/>
        <v>#NUM!</v>
      </c>
      <c r="S9354" s="272"/>
    </row>
    <row r="9355" spans="1:19">
      <c r="A9355" s="161" t="s">
        <v>10587</v>
      </c>
      <c r="C9355" s="161" t="s">
        <v>133</v>
      </c>
      <c r="F9355" s="163" t="s">
        <v>133</v>
      </c>
      <c r="G9355" s="266" t="s">
        <v>133</v>
      </c>
      <c r="H9355" s="163" t="s">
        <v>133</v>
      </c>
      <c r="I9355" s="163" t="s">
        <v>133</v>
      </c>
      <c r="J9355" s="163" t="s">
        <v>133</v>
      </c>
      <c r="K9355" s="164">
        <f t="shared" si="442"/>
        <v>0</v>
      </c>
      <c r="L9355" s="165">
        <f t="shared" si="443"/>
        <v>0</v>
      </c>
      <c r="M9355" s="172">
        <v>127</v>
      </c>
      <c r="N9355" s="172">
        <v>64</v>
      </c>
      <c r="O9355" s="167" t="s">
        <v>133</v>
      </c>
      <c r="P9355" s="260" t="e">
        <f t="shared" si="441"/>
        <v>#NUM!</v>
      </c>
      <c r="S9355" s="272"/>
    </row>
    <row r="9356" spans="1:19">
      <c r="A9356" s="161" t="s">
        <v>10588</v>
      </c>
      <c r="C9356" s="161" t="s">
        <v>133</v>
      </c>
      <c r="F9356" s="163" t="s">
        <v>133</v>
      </c>
      <c r="G9356" s="266" t="s">
        <v>133</v>
      </c>
      <c r="H9356" s="163" t="s">
        <v>133</v>
      </c>
      <c r="I9356" s="163" t="s">
        <v>133</v>
      </c>
      <c r="J9356" s="163" t="s">
        <v>133</v>
      </c>
      <c r="K9356" s="164">
        <f t="shared" si="442"/>
        <v>0</v>
      </c>
      <c r="L9356" s="165">
        <f t="shared" si="443"/>
        <v>0</v>
      </c>
      <c r="M9356" s="172">
        <v>127</v>
      </c>
      <c r="N9356" s="172">
        <v>64</v>
      </c>
      <c r="O9356" s="167" t="s">
        <v>133</v>
      </c>
      <c r="P9356" s="260" t="e">
        <f t="shared" si="441"/>
        <v>#NUM!</v>
      </c>
      <c r="S9356" s="272"/>
    </row>
    <row r="9357" spans="1:19">
      <c r="A9357" s="161" t="s">
        <v>10589</v>
      </c>
      <c r="C9357" s="161" t="s">
        <v>133</v>
      </c>
      <c r="F9357" s="163" t="s">
        <v>133</v>
      </c>
      <c r="G9357" s="266" t="s">
        <v>133</v>
      </c>
      <c r="H9357" s="163" t="s">
        <v>133</v>
      </c>
      <c r="I9357" s="163" t="s">
        <v>133</v>
      </c>
      <c r="J9357" s="163" t="s">
        <v>133</v>
      </c>
      <c r="K9357" s="164">
        <f t="shared" si="442"/>
        <v>0</v>
      </c>
      <c r="L9357" s="165">
        <f t="shared" si="443"/>
        <v>0</v>
      </c>
      <c r="M9357" s="172">
        <v>127</v>
      </c>
      <c r="N9357" s="172">
        <v>64</v>
      </c>
      <c r="O9357" s="167" t="s">
        <v>133</v>
      </c>
      <c r="P9357" s="260" t="e">
        <f t="shared" si="441"/>
        <v>#NUM!</v>
      </c>
      <c r="S9357" s="272"/>
    </row>
    <row r="9358" spans="1:19">
      <c r="A9358" s="161" t="s">
        <v>10590</v>
      </c>
      <c r="C9358" s="161" t="s">
        <v>133</v>
      </c>
      <c r="F9358" s="163" t="s">
        <v>133</v>
      </c>
      <c r="G9358" s="266" t="s">
        <v>133</v>
      </c>
      <c r="H9358" s="163" t="s">
        <v>133</v>
      </c>
      <c r="I9358" s="163" t="s">
        <v>133</v>
      </c>
      <c r="J9358" s="163" t="s">
        <v>133</v>
      </c>
      <c r="K9358" s="164">
        <f t="shared" si="442"/>
        <v>0</v>
      </c>
      <c r="L9358" s="165">
        <f t="shared" si="443"/>
        <v>0</v>
      </c>
      <c r="M9358" s="172">
        <v>127</v>
      </c>
      <c r="N9358" s="172">
        <v>64</v>
      </c>
      <c r="O9358" s="167" t="s">
        <v>133</v>
      </c>
      <c r="P9358" s="260" t="e">
        <f t="shared" si="441"/>
        <v>#NUM!</v>
      </c>
      <c r="S9358" s="272"/>
    </row>
    <row r="9359" spans="1:19">
      <c r="A9359" s="161" t="s">
        <v>10591</v>
      </c>
      <c r="C9359" s="161" t="s">
        <v>133</v>
      </c>
      <c r="F9359" s="163" t="s">
        <v>133</v>
      </c>
      <c r="G9359" s="266" t="s">
        <v>133</v>
      </c>
      <c r="H9359" s="163" t="s">
        <v>133</v>
      </c>
      <c r="I9359" s="163" t="s">
        <v>133</v>
      </c>
      <c r="J9359" s="163" t="s">
        <v>133</v>
      </c>
      <c r="K9359" s="164">
        <f t="shared" si="442"/>
        <v>0</v>
      </c>
      <c r="L9359" s="165">
        <f t="shared" si="443"/>
        <v>0</v>
      </c>
      <c r="M9359" s="172">
        <v>127</v>
      </c>
      <c r="N9359" s="172">
        <v>64</v>
      </c>
      <c r="O9359" s="167" t="s">
        <v>133</v>
      </c>
      <c r="P9359" s="260" t="e">
        <f t="shared" ref="P9359:P9422" si="444">MEDIAN(Q9359:R9359)</f>
        <v>#NUM!</v>
      </c>
      <c r="S9359" s="272"/>
    </row>
    <row r="9360" spans="1:19">
      <c r="A9360" s="161" t="s">
        <v>10592</v>
      </c>
      <c r="C9360" s="161" t="s">
        <v>133</v>
      </c>
      <c r="F9360" s="163" t="s">
        <v>133</v>
      </c>
      <c r="G9360" s="266" t="s">
        <v>133</v>
      </c>
      <c r="H9360" s="163" t="s">
        <v>133</v>
      </c>
      <c r="I9360" s="163" t="s">
        <v>133</v>
      </c>
      <c r="J9360" s="163" t="s">
        <v>133</v>
      </c>
      <c r="K9360" s="164">
        <f t="shared" ref="K9360:K9423" si="445">IF(OR(D9360="n/a",D9360="nd"),0,D9360)+IF(OR(I9360="n/a",I9360="nd"),0,I9360)</f>
        <v>0</v>
      </c>
      <c r="L9360" s="165">
        <f t="shared" ref="L9360:L9423" si="446">SQRT(SUMSQ(IF(OR(E9360="n/a",E9360="nd"),0,E9360),IF(OR(F9360="n/a",F9360="nd"),0,F9360),IF(OR(J9360="n/a",J9360="nd"),0,J9360)))</f>
        <v>0</v>
      </c>
      <c r="M9360" s="172">
        <v>127</v>
      </c>
      <c r="N9360" s="172">
        <v>64</v>
      </c>
      <c r="O9360" s="167" t="s">
        <v>133</v>
      </c>
      <c r="P9360" s="260" t="e">
        <f t="shared" si="444"/>
        <v>#NUM!</v>
      </c>
      <c r="S9360" s="272"/>
    </row>
    <row r="9361" spans="1:19">
      <c r="A9361" s="161" t="s">
        <v>10593</v>
      </c>
      <c r="C9361" s="161" t="s">
        <v>133</v>
      </c>
      <c r="F9361" s="163" t="s">
        <v>133</v>
      </c>
      <c r="G9361" s="266" t="s">
        <v>133</v>
      </c>
      <c r="H9361" s="163" t="s">
        <v>133</v>
      </c>
      <c r="I9361" s="163" t="s">
        <v>133</v>
      </c>
      <c r="J9361" s="163" t="s">
        <v>133</v>
      </c>
      <c r="K9361" s="164">
        <f t="shared" si="445"/>
        <v>0</v>
      </c>
      <c r="L9361" s="165">
        <f t="shared" si="446"/>
        <v>0</v>
      </c>
      <c r="M9361" s="172">
        <v>127</v>
      </c>
      <c r="N9361" s="172">
        <v>64</v>
      </c>
      <c r="O9361" s="167" t="s">
        <v>133</v>
      </c>
      <c r="P9361" s="260" t="e">
        <f t="shared" si="444"/>
        <v>#NUM!</v>
      </c>
      <c r="S9361" s="272"/>
    </row>
    <row r="9362" spans="1:19">
      <c r="A9362" s="161" t="s">
        <v>10594</v>
      </c>
      <c r="C9362" s="161" t="s">
        <v>133</v>
      </c>
      <c r="F9362" s="163" t="s">
        <v>133</v>
      </c>
      <c r="G9362" s="266" t="s">
        <v>133</v>
      </c>
      <c r="H9362" s="163" t="s">
        <v>133</v>
      </c>
      <c r="I9362" s="163" t="s">
        <v>133</v>
      </c>
      <c r="J9362" s="163" t="s">
        <v>133</v>
      </c>
      <c r="K9362" s="164">
        <f t="shared" si="445"/>
        <v>0</v>
      </c>
      <c r="L9362" s="165">
        <f t="shared" si="446"/>
        <v>0</v>
      </c>
      <c r="M9362" s="172">
        <v>127</v>
      </c>
      <c r="N9362" s="172">
        <v>64</v>
      </c>
      <c r="O9362" s="167" t="s">
        <v>133</v>
      </c>
      <c r="P9362" s="260" t="e">
        <f t="shared" si="444"/>
        <v>#NUM!</v>
      </c>
      <c r="S9362" s="272"/>
    </row>
    <row r="9363" spans="1:19">
      <c r="A9363" s="161" t="s">
        <v>10595</v>
      </c>
      <c r="C9363" s="161" t="s">
        <v>133</v>
      </c>
      <c r="F9363" s="163" t="s">
        <v>133</v>
      </c>
      <c r="G9363" s="266" t="s">
        <v>133</v>
      </c>
      <c r="H9363" s="163" t="s">
        <v>133</v>
      </c>
      <c r="I9363" s="163" t="s">
        <v>133</v>
      </c>
      <c r="J9363" s="163" t="s">
        <v>133</v>
      </c>
      <c r="K9363" s="164">
        <f t="shared" si="445"/>
        <v>0</v>
      </c>
      <c r="L9363" s="165">
        <f t="shared" si="446"/>
        <v>0</v>
      </c>
      <c r="M9363" s="172">
        <v>127</v>
      </c>
      <c r="N9363" s="172">
        <v>64</v>
      </c>
      <c r="O9363" s="167" t="s">
        <v>133</v>
      </c>
      <c r="P9363" s="260" t="e">
        <f t="shared" si="444"/>
        <v>#NUM!</v>
      </c>
      <c r="S9363" s="272"/>
    </row>
    <row r="9364" spans="1:19">
      <c r="A9364" s="161" t="s">
        <v>10596</v>
      </c>
      <c r="C9364" s="161" t="s">
        <v>133</v>
      </c>
      <c r="F9364" s="163" t="s">
        <v>133</v>
      </c>
      <c r="G9364" s="266" t="s">
        <v>133</v>
      </c>
      <c r="H9364" s="163" t="s">
        <v>133</v>
      </c>
      <c r="I9364" s="163" t="s">
        <v>133</v>
      </c>
      <c r="J9364" s="163" t="s">
        <v>133</v>
      </c>
      <c r="K9364" s="164">
        <f t="shared" si="445"/>
        <v>0</v>
      </c>
      <c r="L9364" s="165">
        <f t="shared" si="446"/>
        <v>0</v>
      </c>
      <c r="M9364" s="172">
        <v>127</v>
      </c>
      <c r="N9364" s="172">
        <v>64</v>
      </c>
      <c r="O9364" s="167" t="s">
        <v>133</v>
      </c>
      <c r="P9364" s="260" t="e">
        <f t="shared" si="444"/>
        <v>#NUM!</v>
      </c>
      <c r="S9364" s="272"/>
    </row>
    <row r="9365" spans="1:19">
      <c r="A9365" s="161" t="s">
        <v>10597</v>
      </c>
      <c r="C9365" s="161" t="s">
        <v>133</v>
      </c>
      <c r="F9365" s="163" t="s">
        <v>133</v>
      </c>
      <c r="G9365" s="266" t="s">
        <v>133</v>
      </c>
      <c r="H9365" s="163" t="s">
        <v>133</v>
      </c>
      <c r="I9365" s="163" t="s">
        <v>133</v>
      </c>
      <c r="J9365" s="163" t="s">
        <v>133</v>
      </c>
      <c r="K9365" s="164">
        <f t="shared" si="445"/>
        <v>0</v>
      </c>
      <c r="L9365" s="165">
        <f t="shared" si="446"/>
        <v>0</v>
      </c>
      <c r="M9365" s="172">
        <v>127</v>
      </c>
      <c r="N9365" s="172">
        <v>64</v>
      </c>
      <c r="O9365" s="167" t="s">
        <v>133</v>
      </c>
      <c r="P9365" s="260" t="e">
        <f t="shared" si="444"/>
        <v>#NUM!</v>
      </c>
      <c r="S9365" s="272"/>
    </row>
    <row r="9366" spans="1:19">
      <c r="A9366" s="161" t="s">
        <v>10598</v>
      </c>
      <c r="C9366" s="161" t="s">
        <v>133</v>
      </c>
      <c r="F9366" s="163" t="s">
        <v>133</v>
      </c>
      <c r="G9366" s="266" t="s">
        <v>133</v>
      </c>
      <c r="H9366" s="163" t="s">
        <v>133</v>
      </c>
      <c r="I9366" s="163" t="s">
        <v>133</v>
      </c>
      <c r="J9366" s="163" t="s">
        <v>133</v>
      </c>
      <c r="K9366" s="164">
        <f t="shared" si="445"/>
        <v>0</v>
      </c>
      <c r="L9366" s="165">
        <f t="shared" si="446"/>
        <v>0</v>
      </c>
      <c r="M9366" s="172">
        <v>127</v>
      </c>
      <c r="N9366" s="172">
        <v>64</v>
      </c>
      <c r="O9366" s="167" t="s">
        <v>133</v>
      </c>
      <c r="P9366" s="260" t="e">
        <f t="shared" si="444"/>
        <v>#NUM!</v>
      </c>
      <c r="S9366" s="272"/>
    </row>
    <row r="9367" spans="1:19">
      <c r="A9367" s="161" t="s">
        <v>10599</v>
      </c>
      <c r="C9367" s="161" t="s">
        <v>133</v>
      </c>
      <c r="F9367" s="163" t="s">
        <v>133</v>
      </c>
      <c r="G9367" s="266" t="s">
        <v>133</v>
      </c>
      <c r="H9367" s="163" t="s">
        <v>133</v>
      </c>
      <c r="I9367" s="163" t="s">
        <v>133</v>
      </c>
      <c r="J9367" s="163" t="s">
        <v>133</v>
      </c>
      <c r="K9367" s="164">
        <f t="shared" si="445"/>
        <v>0</v>
      </c>
      <c r="L9367" s="165">
        <f t="shared" si="446"/>
        <v>0</v>
      </c>
      <c r="M9367" s="172">
        <v>127</v>
      </c>
      <c r="N9367" s="172">
        <v>64</v>
      </c>
      <c r="O9367" s="167" t="s">
        <v>133</v>
      </c>
      <c r="P9367" s="260" t="e">
        <f t="shared" si="444"/>
        <v>#NUM!</v>
      </c>
      <c r="S9367" s="272"/>
    </row>
    <row r="9368" spans="1:19">
      <c r="A9368" s="161" t="s">
        <v>10600</v>
      </c>
      <c r="C9368" s="161" t="s">
        <v>133</v>
      </c>
      <c r="F9368" s="163" t="s">
        <v>133</v>
      </c>
      <c r="G9368" s="266" t="s">
        <v>133</v>
      </c>
      <c r="H9368" s="163" t="s">
        <v>133</v>
      </c>
      <c r="I9368" s="163" t="s">
        <v>133</v>
      </c>
      <c r="J9368" s="163" t="s">
        <v>133</v>
      </c>
      <c r="K9368" s="164">
        <f t="shared" si="445"/>
        <v>0</v>
      </c>
      <c r="L9368" s="165">
        <f t="shared" si="446"/>
        <v>0</v>
      </c>
      <c r="M9368" s="172">
        <v>127</v>
      </c>
      <c r="N9368" s="172">
        <v>64</v>
      </c>
      <c r="O9368" s="167" t="s">
        <v>133</v>
      </c>
      <c r="P9368" s="260" t="e">
        <f t="shared" si="444"/>
        <v>#NUM!</v>
      </c>
      <c r="S9368" s="272"/>
    </row>
    <row r="9369" spans="1:19">
      <c r="A9369" s="161" t="s">
        <v>10601</v>
      </c>
      <c r="C9369" s="161" t="s">
        <v>133</v>
      </c>
      <c r="F9369" s="163" t="s">
        <v>133</v>
      </c>
      <c r="G9369" s="266" t="s">
        <v>133</v>
      </c>
      <c r="H9369" s="163" t="s">
        <v>133</v>
      </c>
      <c r="I9369" s="163" t="s">
        <v>133</v>
      </c>
      <c r="J9369" s="163" t="s">
        <v>133</v>
      </c>
      <c r="K9369" s="164">
        <f t="shared" si="445"/>
        <v>0</v>
      </c>
      <c r="L9369" s="165">
        <f t="shared" si="446"/>
        <v>0</v>
      </c>
      <c r="M9369" s="172">
        <v>127</v>
      </c>
      <c r="N9369" s="172">
        <v>64</v>
      </c>
      <c r="O9369" s="167" t="s">
        <v>133</v>
      </c>
      <c r="P9369" s="260" t="e">
        <f t="shared" si="444"/>
        <v>#NUM!</v>
      </c>
      <c r="S9369" s="272"/>
    </row>
    <row r="9370" spans="1:19">
      <c r="A9370" s="161" t="s">
        <v>10602</v>
      </c>
      <c r="C9370" s="161" t="s">
        <v>133</v>
      </c>
      <c r="F9370" s="163" t="s">
        <v>133</v>
      </c>
      <c r="G9370" s="266" t="s">
        <v>133</v>
      </c>
      <c r="H9370" s="163" t="s">
        <v>133</v>
      </c>
      <c r="I9370" s="163" t="s">
        <v>133</v>
      </c>
      <c r="J9370" s="163" t="s">
        <v>133</v>
      </c>
      <c r="K9370" s="164">
        <f t="shared" si="445"/>
        <v>0</v>
      </c>
      <c r="L9370" s="165">
        <f t="shared" si="446"/>
        <v>0</v>
      </c>
      <c r="M9370" s="172">
        <v>127</v>
      </c>
      <c r="N9370" s="172">
        <v>64</v>
      </c>
      <c r="O9370" s="167" t="s">
        <v>133</v>
      </c>
      <c r="P9370" s="260" t="e">
        <f t="shared" si="444"/>
        <v>#NUM!</v>
      </c>
      <c r="S9370" s="272"/>
    </row>
    <row r="9371" spans="1:19">
      <c r="A9371" s="161" t="s">
        <v>10603</v>
      </c>
      <c r="C9371" s="161" t="s">
        <v>133</v>
      </c>
      <c r="F9371" s="163" t="s">
        <v>133</v>
      </c>
      <c r="G9371" s="266" t="s">
        <v>133</v>
      </c>
      <c r="H9371" s="163" t="s">
        <v>133</v>
      </c>
      <c r="I9371" s="163" t="s">
        <v>133</v>
      </c>
      <c r="J9371" s="163" t="s">
        <v>133</v>
      </c>
      <c r="K9371" s="164">
        <f t="shared" si="445"/>
        <v>0</v>
      </c>
      <c r="L9371" s="165">
        <f t="shared" si="446"/>
        <v>0</v>
      </c>
      <c r="M9371" s="172">
        <v>127</v>
      </c>
      <c r="N9371" s="172">
        <v>64</v>
      </c>
      <c r="O9371" s="167" t="s">
        <v>133</v>
      </c>
      <c r="P9371" s="260" t="e">
        <f t="shared" si="444"/>
        <v>#NUM!</v>
      </c>
      <c r="S9371" s="272"/>
    </row>
    <row r="9372" spans="1:19">
      <c r="A9372" s="161" t="s">
        <v>10604</v>
      </c>
      <c r="C9372" s="161" t="s">
        <v>133</v>
      </c>
      <c r="F9372" s="163" t="s">
        <v>133</v>
      </c>
      <c r="G9372" s="266" t="s">
        <v>133</v>
      </c>
      <c r="H9372" s="163" t="s">
        <v>133</v>
      </c>
      <c r="I9372" s="163" t="s">
        <v>133</v>
      </c>
      <c r="J9372" s="163" t="s">
        <v>133</v>
      </c>
      <c r="K9372" s="164">
        <f t="shared" si="445"/>
        <v>0</v>
      </c>
      <c r="L9372" s="165">
        <f t="shared" si="446"/>
        <v>0</v>
      </c>
      <c r="M9372" s="172">
        <v>127</v>
      </c>
      <c r="N9372" s="172">
        <v>64</v>
      </c>
      <c r="O9372" s="167" t="s">
        <v>133</v>
      </c>
      <c r="P9372" s="260" t="e">
        <f t="shared" si="444"/>
        <v>#NUM!</v>
      </c>
      <c r="S9372" s="272"/>
    </row>
    <row r="9373" spans="1:19">
      <c r="A9373" s="161" t="s">
        <v>10605</v>
      </c>
      <c r="C9373" s="161" t="s">
        <v>133</v>
      </c>
      <c r="F9373" s="163" t="s">
        <v>133</v>
      </c>
      <c r="G9373" s="266" t="s">
        <v>133</v>
      </c>
      <c r="H9373" s="163" t="s">
        <v>133</v>
      </c>
      <c r="I9373" s="163" t="s">
        <v>133</v>
      </c>
      <c r="J9373" s="163" t="s">
        <v>133</v>
      </c>
      <c r="K9373" s="164">
        <f t="shared" si="445"/>
        <v>0</v>
      </c>
      <c r="L9373" s="165">
        <f t="shared" si="446"/>
        <v>0</v>
      </c>
      <c r="M9373" s="172">
        <v>127</v>
      </c>
      <c r="N9373" s="172">
        <v>64</v>
      </c>
      <c r="O9373" s="167" t="s">
        <v>133</v>
      </c>
      <c r="P9373" s="260" t="e">
        <f t="shared" si="444"/>
        <v>#NUM!</v>
      </c>
      <c r="S9373" s="272"/>
    </row>
    <row r="9374" spans="1:19">
      <c r="A9374" s="161" t="s">
        <v>10606</v>
      </c>
      <c r="C9374" s="161" t="s">
        <v>133</v>
      </c>
      <c r="F9374" s="163" t="s">
        <v>133</v>
      </c>
      <c r="G9374" s="266" t="s">
        <v>133</v>
      </c>
      <c r="H9374" s="163" t="s">
        <v>133</v>
      </c>
      <c r="I9374" s="163" t="s">
        <v>133</v>
      </c>
      <c r="J9374" s="163" t="s">
        <v>133</v>
      </c>
      <c r="K9374" s="164">
        <f t="shared" si="445"/>
        <v>0</v>
      </c>
      <c r="L9374" s="165">
        <f t="shared" si="446"/>
        <v>0</v>
      </c>
      <c r="M9374" s="172">
        <v>127</v>
      </c>
      <c r="N9374" s="172">
        <v>64</v>
      </c>
      <c r="O9374" s="167" t="s">
        <v>133</v>
      </c>
      <c r="P9374" s="260" t="e">
        <f t="shared" si="444"/>
        <v>#NUM!</v>
      </c>
      <c r="S9374" s="272"/>
    </row>
    <row r="9375" spans="1:19">
      <c r="A9375" s="161" t="s">
        <v>10607</v>
      </c>
      <c r="C9375" s="161" t="s">
        <v>133</v>
      </c>
      <c r="F9375" s="163" t="s">
        <v>133</v>
      </c>
      <c r="G9375" s="266" t="s">
        <v>133</v>
      </c>
      <c r="H9375" s="163" t="s">
        <v>133</v>
      </c>
      <c r="I9375" s="163" t="s">
        <v>133</v>
      </c>
      <c r="J9375" s="163" t="s">
        <v>133</v>
      </c>
      <c r="K9375" s="164">
        <f t="shared" si="445"/>
        <v>0</v>
      </c>
      <c r="L9375" s="165">
        <f t="shared" si="446"/>
        <v>0</v>
      </c>
      <c r="M9375" s="172">
        <v>127</v>
      </c>
      <c r="N9375" s="172">
        <v>64</v>
      </c>
      <c r="O9375" s="167" t="s">
        <v>133</v>
      </c>
      <c r="P9375" s="260" t="e">
        <f t="shared" si="444"/>
        <v>#NUM!</v>
      </c>
      <c r="S9375" s="272"/>
    </row>
    <row r="9376" spans="1:19">
      <c r="A9376" s="161" t="s">
        <v>10608</v>
      </c>
      <c r="C9376" s="161" t="s">
        <v>133</v>
      </c>
      <c r="F9376" s="163" t="s">
        <v>133</v>
      </c>
      <c r="G9376" s="266" t="s">
        <v>133</v>
      </c>
      <c r="H9376" s="163" t="s">
        <v>133</v>
      </c>
      <c r="I9376" s="163" t="s">
        <v>133</v>
      </c>
      <c r="J9376" s="163" t="s">
        <v>133</v>
      </c>
      <c r="K9376" s="164">
        <f t="shared" si="445"/>
        <v>0</v>
      </c>
      <c r="L9376" s="165">
        <f t="shared" si="446"/>
        <v>0</v>
      </c>
      <c r="M9376" s="172">
        <v>127</v>
      </c>
      <c r="N9376" s="172">
        <v>64</v>
      </c>
      <c r="O9376" s="167" t="s">
        <v>133</v>
      </c>
      <c r="P9376" s="260" t="e">
        <f t="shared" si="444"/>
        <v>#NUM!</v>
      </c>
      <c r="S9376" s="272"/>
    </row>
    <row r="9377" spans="1:19">
      <c r="A9377" s="161" t="s">
        <v>10609</v>
      </c>
      <c r="C9377" s="161" t="s">
        <v>133</v>
      </c>
      <c r="F9377" s="163" t="s">
        <v>133</v>
      </c>
      <c r="G9377" s="266" t="s">
        <v>133</v>
      </c>
      <c r="H9377" s="163" t="s">
        <v>133</v>
      </c>
      <c r="I9377" s="163" t="s">
        <v>133</v>
      </c>
      <c r="J9377" s="163" t="s">
        <v>133</v>
      </c>
      <c r="K9377" s="164">
        <f t="shared" si="445"/>
        <v>0</v>
      </c>
      <c r="L9377" s="165">
        <f t="shared" si="446"/>
        <v>0</v>
      </c>
      <c r="M9377" s="172">
        <v>127</v>
      </c>
      <c r="N9377" s="172">
        <v>64</v>
      </c>
      <c r="O9377" s="167" t="s">
        <v>133</v>
      </c>
      <c r="P9377" s="260" t="e">
        <f t="shared" si="444"/>
        <v>#NUM!</v>
      </c>
      <c r="S9377" s="272"/>
    </row>
    <row r="9378" spans="1:19">
      <c r="A9378" s="161" t="s">
        <v>10610</v>
      </c>
      <c r="C9378" s="161" t="s">
        <v>133</v>
      </c>
      <c r="F9378" s="163" t="s">
        <v>133</v>
      </c>
      <c r="G9378" s="266" t="s">
        <v>133</v>
      </c>
      <c r="H9378" s="163" t="s">
        <v>133</v>
      </c>
      <c r="I9378" s="163" t="s">
        <v>133</v>
      </c>
      <c r="J9378" s="163" t="s">
        <v>133</v>
      </c>
      <c r="K9378" s="164">
        <f t="shared" si="445"/>
        <v>0</v>
      </c>
      <c r="L9378" s="165">
        <f t="shared" si="446"/>
        <v>0</v>
      </c>
      <c r="M9378" s="172">
        <v>127</v>
      </c>
      <c r="N9378" s="172">
        <v>64</v>
      </c>
      <c r="O9378" s="167" t="s">
        <v>133</v>
      </c>
      <c r="P9378" s="260" t="e">
        <f t="shared" si="444"/>
        <v>#NUM!</v>
      </c>
      <c r="S9378" s="272"/>
    </row>
    <row r="9379" spans="1:19">
      <c r="A9379" s="161" t="s">
        <v>10611</v>
      </c>
      <c r="C9379" s="161" t="s">
        <v>133</v>
      </c>
      <c r="F9379" s="163" t="s">
        <v>133</v>
      </c>
      <c r="G9379" s="266" t="s">
        <v>133</v>
      </c>
      <c r="H9379" s="163" t="s">
        <v>133</v>
      </c>
      <c r="I9379" s="163" t="s">
        <v>133</v>
      </c>
      <c r="J9379" s="163" t="s">
        <v>133</v>
      </c>
      <c r="K9379" s="164">
        <f t="shared" si="445"/>
        <v>0</v>
      </c>
      <c r="L9379" s="165">
        <f t="shared" si="446"/>
        <v>0</v>
      </c>
      <c r="M9379" s="172">
        <v>127</v>
      </c>
      <c r="N9379" s="172">
        <v>64</v>
      </c>
      <c r="O9379" s="167" t="s">
        <v>133</v>
      </c>
      <c r="P9379" s="260" t="e">
        <f t="shared" si="444"/>
        <v>#NUM!</v>
      </c>
      <c r="S9379" s="272"/>
    </row>
    <row r="9380" spans="1:19">
      <c r="A9380" s="161" t="s">
        <v>10612</v>
      </c>
      <c r="C9380" s="161" t="s">
        <v>133</v>
      </c>
      <c r="F9380" s="163" t="s">
        <v>133</v>
      </c>
      <c r="G9380" s="266" t="s">
        <v>133</v>
      </c>
      <c r="H9380" s="163" t="s">
        <v>133</v>
      </c>
      <c r="I9380" s="163" t="s">
        <v>133</v>
      </c>
      <c r="J9380" s="163" t="s">
        <v>133</v>
      </c>
      <c r="K9380" s="164">
        <f t="shared" si="445"/>
        <v>0</v>
      </c>
      <c r="L9380" s="165">
        <f t="shared" si="446"/>
        <v>0</v>
      </c>
      <c r="M9380" s="172">
        <v>127</v>
      </c>
      <c r="N9380" s="172">
        <v>64</v>
      </c>
      <c r="O9380" s="167" t="s">
        <v>133</v>
      </c>
      <c r="P9380" s="260" t="e">
        <f t="shared" si="444"/>
        <v>#NUM!</v>
      </c>
      <c r="S9380" s="272"/>
    </row>
    <row r="9381" spans="1:19">
      <c r="A9381" s="161" t="s">
        <v>10613</v>
      </c>
      <c r="C9381" s="161" t="s">
        <v>133</v>
      </c>
      <c r="F9381" s="163" t="s">
        <v>133</v>
      </c>
      <c r="G9381" s="266" t="s">
        <v>133</v>
      </c>
      <c r="H9381" s="163" t="s">
        <v>133</v>
      </c>
      <c r="I9381" s="163" t="s">
        <v>133</v>
      </c>
      <c r="J9381" s="163" t="s">
        <v>133</v>
      </c>
      <c r="K9381" s="164">
        <f t="shared" si="445"/>
        <v>0</v>
      </c>
      <c r="L9381" s="165">
        <f t="shared" si="446"/>
        <v>0</v>
      </c>
      <c r="M9381" s="172">
        <v>127</v>
      </c>
      <c r="N9381" s="172">
        <v>64</v>
      </c>
      <c r="O9381" s="167" t="s">
        <v>133</v>
      </c>
      <c r="P9381" s="260" t="e">
        <f t="shared" si="444"/>
        <v>#NUM!</v>
      </c>
      <c r="S9381" s="272"/>
    </row>
    <row r="9382" spans="1:19">
      <c r="A9382" s="161" t="s">
        <v>10614</v>
      </c>
      <c r="C9382" s="161" t="s">
        <v>133</v>
      </c>
      <c r="F9382" s="163" t="s">
        <v>133</v>
      </c>
      <c r="G9382" s="266" t="s">
        <v>133</v>
      </c>
      <c r="H9382" s="163" t="s">
        <v>133</v>
      </c>
      <c r="I9382" s="163" t="s">
        <v>133</v>
      </c>
      <c r="J9382" s="163" t="s">
        <v>133</v>
      </c>
      <c r="K9382" s="164">
        <f t="shared" si="445"/>
        <v>0</v>
      </c>
      <c r="L9382" s="165">
        <f t="shared" si="446"/>
        <v>0</v>
      </c>
      <c r="M9382" s="172">
        <v>127</v>
      </c>
      <c r="N9382" s="172">
        <v>64</v>
      </c>
      <c r="O9382" s="167" t="s">
        <v>133</v>
      </c>
      <c r="P9382" s="260" t="e">
        <f t="shared" si="444"/>
        <v>#NUM!</v>
      </c>
      <c r="S9382" s="272"/>
    </row>
    <row r="9383" spans="1:19">
      <c r="A9383" s="161" t="s">
        <v>10615</v>
      </c>
      <c r="C9383" s="161" t="s">
        <v>133</v>
      </c>
      <c r="F9383" s="163" t="s">
        <v>133</v>
      </c>
      <c r="G9383" s="266" t="s">
        <v>133</v>
      </c>
      <c r="H9383" s="163" t="s">
        <v>133</v>
      </c>
      <c r="I9383" s="163" t="s">
        <v>133</v>
      </c>
      <c r="J9383" s="163" t="s">
        <v>133</v>
      </c>
      <c r="K9383" s="164">
        <f t="shared" si="445"/>
        <v>0</v>
      </c>
      <c r="L9383" s="165">
        <f t="shared" si="446"/>
        <v>0</v>
      </c>
      <c r="M9383" s="172">
        <v>127</v>
      </c>
      <c r="N9383" s="172">
        <v>64</v>
      </c>
      <c r="O9383" s="167" t="s">
        <v>133</v>
      </c>
      <c r="P9383" s="260" t="e">
        <f t="shared" si="444"/>
        <v>#NUM!</v>
      </c>
      <c r="S9383" s="272"/>
    </row>
    <row r="9384" spans="1:19">
      <c r="A9384" s="161" t="s">
        <v>10616</v>
      </c>
      <c r="C9384" s="161" t="s">
        <v>133</v>
      </c>
      <c r="F9384" s="163" t="s">
        <v>133</v>
      </c>
      <c r="G9384" s="266" t="s">
        <v>133</v>
      </c>
      <c r="H9384" s="163" t="s">
        <v>133</v>
      </c>
      <c r="I9384" s="163" t="s">
        <v>133</v>
      </c>
      <c r="J9384" s="163" t="s">
        <v>133</v>
      </c>
      <c r="K9384" s="164">
        <f t="shared" si="445"/>
        <v>0</v>
      </c>
      <c r="L9384" s="165">
        <f t="shared" si="446"/>
        <v>0</v>
      </c>
      <c r="M9384" s="172">
        <v>127</v>
      </c>
      <c r="N9384" s="172">
        <v>64</v>
      </c>
      <c r="O9384" s="167" t="s">
        <v>133</v>
      </c>
      <c r="P9384" s="260" t="e">
        <f t="shared" si="444"/>
        <v>#NUM!</v>
      </c>
      <c r="S9384" s="272"/>
    </row>
    <row r="9385" spans="1:19">
      <c r="A9385" s="161" t="s">
        <v>10617</v>
      </c>
      <c r="C9385" s="161" t="s">
        <v>133</v>
      </c>
      <c r="F9385" s="163" t="s">
        <v>133</v>
      </c>
      <c r="G9385" s="266" t="s">
        <v>133</v>
      </c>
      <c r="H9385" s="163" t="s">
        <v>133</v>
      </c>
      <c r="I9385" s="163" t="s">
        <v>133</v>
      </c>
      <c r="J9385" s="163" t="s">
        <v>133</v>
      </c>
      <c r="K9385" s="164">
        <f t="shared" si="445"/>
        <v>0</v>
      </c>
      <c r="L9385" s="165">
        <f t="shared" si="446"/>
        <v>0</v>
      </c>
      <c r="M9385" s="172">
        <v>127</v>
      </c>
      <c r="N9385" s="172">
        <v>64</v>
      </c>
      <c r="O9385" s="167" t="s">
        <v>133</v>
      </c>
      <c r="P9385" s="260" t="e">
        <f t="shared" si="444"/>
        <v>#NUM!</v>
      </c>
      <c r="S9385" s="272"/>
    </row>
    <row r="9386" spans="1:19">
      <c r="A9386" s="161" t="s">
        <v>10618</v>
      </c>
      <c r="C9386" s="161" t="s">
        <v>133</v>
      </c>
      <c r="F9386" s="163" t="s">
        <v>133</v>
      </c>
      <c r="G9386" s="266" t="s">
        <v>133</v>
      </c>
      <c r="H9386" s="163" t="s">
        <v>133</v>
      </c>
      <c r="I9386" s="163" t="s">
        <v>133</v>
      </c>
      <c r="J9386" s="163" t="s">
        <v>133</v>
      </c>
      <c r="K9386" s="164">
        <f t="shared" si="445"/>
        <v>0</v>
      </c>
      <c r="L9386" s="165">
        <f t="shared" si="446"/>
        <v>0</v>
      </c>
      <c r="M9386" s="172">
        <v>127</v>
      </c>
      <c r="N9386" s="172">
        <v>64</v>
      </c>
      <c r="O9386" s="167" t="s">
        <v>133</v>
      </c>
      <c r="P9386" s="260" t="e">
        <f t="shared" si="444"/>
        <v>#NUM!</v>
      </c>
      <c r="S9386" s="272"/>
    </row>
    <row r="9387" spans="1:19">
      <c r="A9387" s="161" t="s">
        <v>10619</v>
      </c>
      <c r="C9387" s="161" t="s">
        <v>133</v>
      </c>
      <c r="F9387" s="163" t="s">
        <v>133</v>
      </c>
      <c r="G9387" s="266" t="s">
        <v>133</v>
      </c>
      <c r="H9387" s="163" t="s">
        <v>133</v>
      </c>
      <c r="I9387" s="163" t="s">
        <v>133</v>
      </c>
      <c r="J9387" s="163" t="s">
        <v>133</v>
      </c>
      <c r="K9387" s="164">
        <f t="shared" si="445"/>
        <v>0</v>
      </c>
      <c r="L9387" s="165">
        <f t="shared" si="446"/>
        <v>0</v>
      </c>
      <c r="M9387" s="172">
        <v>127</v>
      </c>
      <c r="N9387" s="172">
        <v>64</v>
      </c>
      <c r="O9387" s="167" t="s">
        <v>133</v>
      </c>
      <c r="P9387" s="260" t="e">
        <f t="shared" si="444"/>
        <v>#NUM!</v>
      </c>
      <c r="S9387" s="272"/>
    </row>
    <row r="9388" spans="1:19">
      <c r="A9388" s="161" t="s">
        <v>10620</v>
      </c>
      <c r="C9388" s="161" t="s">
        <v>133</v>
      </c>
      <c r="F9388" s="163" t="s">
        <v>133</v>
      </c>
      <c r="G9388" s="266" t="s">
        <v>133</v>
      </c>
      <c r="H9388" s="163" t="s">
        <v>133</v>
      </c>
      <c r="I9388" s="163" t="s">
        <v>133</v>
      </c>
      <c r="J9388" s="163" t="s">
        <v>133</v>
      </c>
      <c r="K9388" s="164">
        <f t="shared" si="445"/>
        <v>0</v>
      </c>
      <c r="L9388" s="165">
        <f t="shared" si="446"/>
        <v>0</v>
      </c>
      <c r="M9388" s="172">
        <v>127</v>
      </c>
      <c r="N9388" s="172">
        <v>64</v>
      </c>
      <c r="O9388" s="167" t="s">
        <v>133</v>
      </c>
      <c r="P9388" s="260" t="e">
        <f t="shared" si="444"/>
        <v>#NUM!</v>
      </c>
      <c r="S9388" s="272"/>
    </row>
    <row r="9389" spans="1:19">
      <c r="A9389" s="161" t="s">
        <v>10621</v>
      </c>
      <c r="C9389" s="161" t="s">
        <v>133</v>
      </c>
      <c r="F9389" s="163" t="s">
        <v>133</v>
      </c>
      <c r="G9389" s="266" t="s">
        <v>133</v>
      </c>
      <c r="H9389" s="163" t="s">
        <v>133</v>
      </c>
      <c r="I9389" s="163" t="s">
        <v>133</v>
      </c>
      <c r="J9389" s="163" t="s">
        <v>133</v>
      </c>
      <c r="K9389" s="164">
        <f t="shared" si="445"/>
        <v>0</v>
      </c>
      <c r="L9389" s="165">
        <f t="shared" si="446"/>
        <v>0</v>
      </c>
      <c r="M9389" s="172">
        <v>127</v>
      </c>
      <c r="N9389" s="172">
        <v>64</v>
      </c>
      <c r="O9389" s="167" t="s">
        <v>133</v>
      </c>
      <c r="P9389" s="260" t="e">
        <f t="shared" si="444"/>
        <v>#NUM!</v>
      </c>
      <c r="S9389" s="272"/>
    </row>
    <row r="9390" spans="1:19">
      <c r="A9390" s="161" t="s">
        <v>10622</v>
      </c>
      <c r="C9390" s="161" t="s">
        <v>133</v>
      </c>
      <c r="F9390" s="163" t="s">
        <v>133</v>
      </c>
      <c r="G9390" s="266" t="s">
        <v>133</v>
      </c>
      <c r="H9390" s="163" t="s">
        <v>133</v>
      </c>
      <c r="I9390" s="163" t="s">
        <v>133</v>
      </c>
      <c r="J9390" s="163" t="s">
        <v>133</v>
      </c>
      <c r="K9390" s="164">
        <f t="shared" si="445"/>
        <v>0</v>
      </c>
      <c r="L9390" s="165">
        <f t="shared" si="446"/>
        <v>0</v>
      </c>
      <c r="M9390" s="172">
        <v>127</v>
      </c>
      <c r="N9390" s="172">
        <v>64</v>
      </c>
      <c r="O9390" s="167" t="s">
        <v>133</v>
      </c>
      <c r="P9390" s="260" t="e">
        <f t="shared" si="444"/>
        <v>#NUM!</v>
      </c>
      <c r="S9390" s="272"/>
    </row>
    <row r="9391" spans="1:19">
      <c r="A9391" s="161" t="s">
        <v>10623</v>
      </c>
      <c r="C9391" s="161" t="s">
        <v>133</v>
      </c>
      <c r="F9391" s="163" t="s">
        <v>133</v>
      </c>
      <c r="G9391" s="266" t="s">
        <v>133</v>
      </c>
      <c r="H9391" s="163" t="s">
        <v>133</v>
      </c>
      <c r="I9391" s="163" t="s">
        <v>133</v>
      </c>
      <c r="J9391" s="163" t="s">
        <v>133</v>
      </c>
      <c r="K9391" s="164">
        <f t="shared" si="445"/>
        <v>0</v>
      </c>
      <c r="L9391" s="165">
        <f t="shared" si="446"/>
        <v>0</v>
      </c>
      <c r="M9391" s="172">
        <v>127</v>
      </c>
      <c r="N9391" s="172">
        <v>64</v>
      </c>
      <c r="O9391" s="167" t="s">
        <v>133</v>
      </c>
      <c r="P9391" s="260" t="e">
        <f t="shared" si="444"/>
        <v>#NUM!</v>
      </c>
      <c r="S9391" s="272"/>
    </row>
    <row r="9392" spans="1:19">
      <c r="A9392" s="161" t="s">
        <v>10624</v>
      </c>
      <c r="C9392" s="161" t="s">
        <v>133</v>
      </c>
      <c r="F9392" s="163" t="s">
        <v>133</v>
      </c>
      <c r="G9392" s="266" t="s">
        <v>133</v>
      </c>
      <c r="H9392" s="163" t="s">
        <v>133</v>
      </c>
      <c r="I9392" s="163" t="s">
        <v>133</v>
      </c>
      <c r="J9392" s="163" t="s">
        <v>133</v>
      </c>
      <c r="K9392" s="164">
        <f t="shared" si="445"/>
        <v>0</v>
      </c>
      <c r="L9392" s="165">
        <f t="shared" si="446"/>
        <v>0</v>
      </c>
      <c r="M9392" s="172">
        <v>127</v>
      </c>
      <c r="N9392" s="172">
        <v>64</v>
      </c>
      <c r="O9392" s="167" t="s">
        <v>133</v>
      </c>
      <c r="P9392" s="260" t="e">
        <f t="shared" si="444"/>
        <v>#NUM!</v>
      </c>
      <c r="S9392" s="272"/>
    </row>
    <row r="9393" spans="1:19">
      <c r="A9393" s="161" t="s">
        <v>10625</v>
      </c>
      <c r="C9393" s="161" t="s">
        <v>133</v>
      </c>
      <c r="F9393" s="163" t="s">
        <v>133</v>
      </c>
      <c r="G9393" s="266" t="s">
        <v>133</v>
      </c>
      <c r="H9393" s="163" t="s">
        <v>133</v>
      </c>
      <c r="I9393" s="163" t="s">
        <v>133</v>
      </c>
      <c r="J9393" s="163" t="s">
        <v>133</v>
      </c>
      <c r="K9393" s="164">
        <f t="shared" si="445"/>
        <v>0</v>
      </c>
      <c r="L9393" s="165">
        <f t="shared" si="446"/>
        <v>0</v>
      </c>
      <c r="M9393" s="172">
        <v>127</v>
      </c>
      <c r="N9393" s="172">
        <v>64</v>
      </c>
      <c r="O9393" s="167" t="s">
        <v>133</v>
      </c>
      <c r="P9393" s="260" t="e">
        <f t="shared" si="444"/>
        <v>#NUM!</v>
      </c>
      <c r="S9393" s="272"/>
    </row>
    <row r="9394" spans="1:19">
      <c r="A9394" s="161" t="s">
        <v>10626</v>
      </c>
      <c r="C9394" s="161" t="s">
        <v>133</v>
      </c>
      <c r="F9394" s="163" t="s">
        <v>133</v>
      </c>
      <c r="G9394" s="266" t="s">
        <v>133</v>
      </c>
      <c r="H9394" s="163" t="s">
        <v>133</v>
      </c>
      <c r="I9394" s="163" t="s">
        <v>133</v>
      </c>
      <c r="J9394" s="163" t="s">
        <v>133</v>
      </c>
      <c r="K9394" s="164">
        <f t="shared" si="445"/>
        <v>0</v>
      </c>
      <c r="L9394" s="165">
        <f t="shared" si="446"/>
        <v>0</v>
      </c>
      <c r="M9394" s="172">
        <v>127</v>
      </c>
      <c r="N9394" s="172">
        <v>64</v>
      </c>
      <c r="O9394" s="167" t="s">
        <v>133</v>
      </c>
      <c r="P9394" s="260" t="e">
        <f t="shared" si="444"/>
        <v>#NUM!</v>
      </c>
      <c r="S9394" s="272"/>
    </row>
    <row r="9395" spans="1:19">
      <c r="A9395" s="161" t="s">
        <v>10627</v>
      </c>
      <c r="C9395" s="161" t="s">
        <v>133</v>
      </c>
      <c r="F9395" s="163" t="s">
        <v>133</v>
      </c>
      <c r="G9395" s="266" t="s">
        <v>133</v>
      </c>
      <c r="H9395" s="163" t="s">
        <v>133</v>
      </c>
      <c r="I9395" s="163" t="s">
        <v>133</v>
      </c>
      <c r="J9395" s="163" t="s">
        <v>133</v>
      </c>
      <c r="K9395" s="164">
        <f t="shared" si="445"/>
        <v>0</v>
      </c>
      <c r="L9395" s="165">
        <f t="shared" si="446"/>
        <v>0</v>
      </c>
      <c r="M9395" s="172">
        <v>127</v>
      </c>
      <c r="N9395" s="172">
        <v>64</v>
      </c>
      <c r="O9395" s="167" t="s">
        <v>133</v>
      </c>
      <c r="P9395" s="260" t="e">
        <f t="shared" si="444"/>
        <v>#NUM!</v>
      </c>
      <c r="S9395" s="272"/>
    </row>
    <row r="9396" spans="1:19">
      <c r="A9396" s="161" t="s">
        <v>10628</v>
      </c>
      <c r="C9396" s="161" t="s">
        <v>133</v>
      </c>
      <c r="F9396" s="163" t="s">
        <v>133</v>
      </c>
      <c r="G9396" s="266" t="s">
        <v>133</v>
      </c>
      <c r="H9396" s="163" t="s">
        <v>133</v>
      </c>
      <c r="I9396" s="163" t="s">
        <v>133</v>
      </c>
      <c r="J9396" s="163" t="s">
        <v>133</v>
      </c>
      <c r="K9396" s="164">
        <f t="shared" si="445"/>
        <v>0</v>
      </c>
      <c r="L9396" s="165">
        <f t="shared" si="446"/>
        <v>0</v>
      </c>
      <c r="M9396" s="172">
        <v>127</v>
      </c>
      <c r="N9396" s="172">
        <v>64</v>
      </c>
      <c r="O9396" s="167" t="s">
        <v>133</v>
      </c>
      <c r="P9396" s="260" t="e">
        <f t="shared" si="444"/>
        <v>#NUM!</v>
      </c>
      <c r="S9396" s="272"/>
    </row>
    <row r="9397" spans="1:19">
      <c r="A9397" s="161" t="s">
        <v>10629</v>
      </c>
      <c r="C9397" s="161" t="s">
        <v>133</v>
      </c>
      <c r="F9397" s="163" t="s">
        <v>133</v>
      </c>
      <c r="G9397" s="266" t="s">
        <v>133</v>
      </c>
      <c r="H9397" s="163" t="s">
        <v>133</v>
      </c>
      <c r="I9397" s="163" t="s">
        <v>133</v>
      </c>
      <c r="J9397" s="163" t="s">
        <v>133</v>
      </c>
      <c r="K9397" s="164">
        <f t="shared" si="445"/>
        <v>0</v>
      </c>
      <c r="L9397" s="165">
        <f t="shared" si="446"/>
        <v>0</v>
      </c>
      <c r="M9397" s="172">
        <v>127</v>
      </c>
      <c r="N9397" s="172">
        <v>64</v>
      </c>
      <c r="O9397" s="167" t="s">
        <v>133</v>
      </c>
      <c r="P9397" s="260" t="e">
        <f t="shared" si="444"/>
        <v>#NUM!</v>
      </c>
      <c r="S9397" s="272"/>
    </row>
    <row r="9398" spans="1:19">
      <c r="A9398" s="161" t="s">
        <v>10630</v>
      </c>
      <c r="C9398" s="161" t="s">
        <v>133</v>
      </c>
      <c r="F9398" s="163" t="s">
        <v>133</v>
      </c>
      <c r="G9398" s="266" t="s">
        <v>133</v>
      </c>
      <c r="H9398" s="163" t="s">
        <v>133</v>
      </c>
      <c r="I9398" s="163" t="s">
        <v>133</v>
      </c>
      <c r="J9398" s="163" t="s">
        <v>133</v>
      </c>
      <c r="K9398" s="164">
        <f t="shared" si="445"/>
        <v>0</v>
      </c>
      <c r="L9398" s="165">
        <f t="shared" si="446"/>
        <v>0</v>
      </c>
      <c r="M9398" s="172">
        <v>127</v>
      </c>
      <c r="N9398" s="172">
        <v>64</v>
      </c>
      <c r="O9398" s="167" t="s">
        <v>133</v>
      </c>
      <c r="P9398" s="260" t="e">
        <f t="shared" si="444"/>
        <v>#NUM!</v>
      </c>
      <c r="S9398" s="272"/>
    </row>
    <row r="9399" spans="1:19">
      <c r="A9399" s="161" t="s">
        <v>10631</v>
      </c>
      <c r="C9399" s="161" t="s">
        <v>133</v>
      </c>
      <c r="F9399" s="163" t="s">
        <v>133</v>
      </c>
      <c r="G9399" s="266" t="s">
        <v>133</v>
      </c>
      <c r="H9399" s="163" t="s">
        <v>133</v>
      </c>
      <c r="I9399" s="163" t="s">
        <v>133</v>
      </c>
      <c r="J9399" s="163" t="s">
        <v>133</v>
      </c>
      <c r="K9399" s="164">
        <f t="shared" si="445"/>
        <v>0</v>
      </c>
      <c r="L9399" s="165">
        <f t="shared" si="446"/>
        <v>0</v>
      </c>
      <c r="M9399" s="172">
        <v>127</v>
      </c>
      <c r="N9399" s="172">
        <v>64</v>
      </c>
      <c r="O9399" s="167" t="s">
        <v>133</v>
      </c>
      <c r="P9399" s="260" t="e">
        <f t="shared" si="444"/>
        <v>#NUM!</v>
      </c>
      <c r="S9399" s="272"/>
    </row>
    <row r="9400" spans="1:19">
      <c r="A9400" s="161" t="s">
        <v>10632</v>
      </c>
      <c r="C9400" s="161" t="s">
        <v>133</v>
      </c>
      <c r="F9400" s="163" t="s">
        <v>133</v>
      </c>
      <c r="G9400" s="266" t="s">
        <v>133</v>
      </c>
      <c r="H9400" s="163" t="s">
        <v>133</v>
      </c>
      <c r="I9400" s="163" t="s">
        <v>133</v>
      </c>
      <c r="J9400" s="163" t="s">
        <v>133</v>
      </c>
      <c r="K9400" s="164">
        <f t="shared" si="445"/>
        <v>0</v>
      </c>
      <c r="L9400" s="165">
        <f t="shared" si="446"/>
        <v>0</v>
      </c>
      <c r="M9400" s="172">
        <v>127</v>
      </c>
      <c r="N9400" s="172">
        <v>64</v>
      </c>
      <c r="O9400" s="167" t="s">
        <v>133</v>
      </c>
      <c r="P9400" s="260" t="e">
        <f t="shared" si="444"/>
        <v>#NUM!</v>
      </c>
      <c r="S9400" s="272"/>
    </row>
    <row r="9401" spans="1:19">
      <c r="A9401" s="161" t="s">
        <v>10633</v>
      </c>
      <c r="C9401" s="161" t="s">
        <v>133</v>
      </c>
      <c r="F9401" s="163" t="s">
        <v>133</v>
      </c>
      <c r="G9401" s="266" t="s">
        <v>133</v>
      </c>
      <c r="H9401" s="163" t="s">
        <v>133</v>
      </c>
      <c r="I9401" s="163" t="s">
        <v>133</v>
      </c>
      <c r="J9401" s="163" t="s">
        <v>133</v>
      </c>
      <c r="K9401" s="164">
        <f t="shared" si="445"/>
        <v>0</v>
      </c>
      <c r="L9401" s="165">
        <f t="shared" si="446"/>
        <v>0</v>
      </c>
      <c r="M9401" s="172">
        <v>127</v>
      </c>
      <c r="N9401" s="172">
        <v>64</v>
      </c>
      <c r="O9401" s="167" t="s">
        <v>133</v>
      </c>
      <c r="P9401" s="260" t="e">
        <f t="shared" si="444"/>
        <v>#NUM!</v>
      </c>
      <c r="S9401" s="272"/>
    </row>
    <row r="9402" spans="1:19">
      <c r="A9402" s="161" t="s">
        <v>10634</v>
      </c>
      <c r="C9402" s="161" t="s">
        <v>133</v>
      </c>
      <c r="F9402" s="163" t="s">
        <v>133</v>
      </c>
      <c r="G9402" s="266" t="s">
        <v>133</v>
      </c>
      <c r="H9402" s="163" t="s">
        <v>133</v>
      </c>
      <c r="I9402" s="163" t="s">
        <v>133</v>
      </c>
      <c r="J9402" s="163" t="s">
        <v>133</v>
      </c>
      <c r="K9402" s="164">
        <f t="shared" si="445"/>
        <v>0</v>
      </c>
      <c r="L9402" s="165">
        <f t="shared" si="446"/>
        <v>0</v>
      </c>
      <c r="M9402" s="172">
        <v>127</v>
      </c>
      <c r="N9402" s="172">
        <v>64</v>
      </c>
      <c r="O9402" s="167" t="s">
        <v>133</v>
      </c>
      <c r="P9402" s="260" t="e">
        <f t="shared" si="444"/>
        <v>#NUM!</v>
      </c>
      <c r="S9402" s="272"/>
    </row>
    <row r="9403" spans="1:19">
      <c r="A9403" s="161" t="s">
        <v>10635</v>
      </c>
      <c r="C9403" s="161" t="s">
        <v>133</v>
      </c>
      <c r="F9403" s="163" t="s">
        <v>133</v>
      </c>
      <c r="G9403" s="266" t="s">
        <v>133</v>
      </c>
      <c r="H9403" s="163" t="s">
        <v>133</v>
      </c>
      <c r="I9403" s="163" t="s">
        <v>133</v>
      </c>
      <c r="J9403" s="163" t="s">
        <v>133</v>
      </c>
      <c r="K9403" s="164">
        <f t="shared" si="445"/>
        <v>0</v>
      </c>
      <c r="L9403" s="165">
        <f t="shared" si="446"/>
        <v>0</v>
      </c>
      <c r="M9403" s="172">
        <v>127</v>
      </c>
      <c r="N9403" s="172">
        <v>64</v>
      </c>
      <c r="O9403" s="167" t="s">
        <v>133</v>
      </c>
      <c r="P9403" s="260" t="e">
        <f t="shared" si="444"/>
        <v>#NUM!</v>
      </c>
      <c r="S9403" s="272"/>
    </row>
    <row r="9404" spans="1:19">
      <c r="A9404" s="161" t="s">
        <v>10636</v>
      </c>
      <c r="C9404" s="161" t="s">
        <v>133</v>
      </c>
      <c r="F9404" s="163" t="s">
        <v>133</v>
      </c>
      <c r="G9404" s="266" t="s">
        <v>133</v>
      </c>
      <c r="H9404" s="163" t="s">
        <v>133</v>
      </c>
      <c r="I9404" s="163" t="s">
        <v>133</v>
      </c>
      <c r="J9404" s="163" t="s">
        <v>133</v>
      </c>
      <c r="K9404" s="164">
        <f t="shared" si="445"/>
        <v>0</v>
      </c>
      <c r="L9404" s="165">
        <f t="shared" si="446"/>
        <v>0</v>
      </c>
      <c r="M9404" s="172">
        <v>127</v>
      </c>
      <c r="N9404" s="172">
        <v>64</v>
      </c>
      <c r="O9404" s="167" t="s">
        <v>133</v>
      </c>
      <c r="P9404" s="260" t="e">
        <f t="shared" si="444"/>
        <v>#NUM!</v>
      </c>
      <c r="S9404" s="272"/>
    </row>
    <row r="9405" spans="1:19">
      <c r="A9405" s="161" t="s">
        <v>10637</v>
      </c>
      <c r="C9405" s="161" t="s">
        <v>133</v>
      </c>
      <c r="F9405" s="163" t="s">
        <v>133</v>
      </c>
      <c r="G9405" s="266" t="s">
        <v>133</v>
      </c>
      <c r="H9405" s="163" t="s">
        <v>133</v>
      </c>
      <c r="I9405" s="163" t="s">
        <v>133</v>
      </c>
      <c r="J9405" s="163" t="s">
        <v>133</v>
      </c>
      <c r="K9405" s="164">
        <f t="shared" si="445"/>
        <v>0</v>
      </c>
      <c r="L9405" s="165">
        <f t="shared" si="446"/>
        <v>0</v>
      </c>
      <c r="M9405" s="172">
        <v>127</v>
      </c>
      <c r="N9405" s="172">
        <v>64</v>
      </c>
      <c r="O9405" s="167" t="s">
        <v>133</v>
      </c>
      <c r="P9405" s="260" t="e">
        <f t="shared" si="444"/>
        <v>#NUM!</v>
      </c>
      <c r="S9405" s="272"/>
    </row>
    <row r="9406" spans="1:19">
      <c r="A9406" s="161" t="s">
        <v>10638</v>
      </c>
      <c r="C9406" s="161" t="s">
        <v>133</v>
      </c>
      <c r="F9406" s="163" t="s">
        <v>133</v>
      </c>
      <c r="G9406" s="266" t="s">
        <v>133</v>
      </c>
      <c r="H9406" s="163" t="s">
        <v>133</v>
      </c>
      <c r="I9406" s="163" t="s">
        <v>133</v>
      </c>
      <c r="J9406" s="163" t="s">
        <v>133</v>
      </c>
      <c r="K9406" s="164">
        <f t="shared" si="445"/>
        <v>0</v>
      </c>
      <c r="L9406" s="165">
        <f t="shared" si="446"/>
        <v>0</v>
      </c>
      <c r="M9406" s="172">
        <v>127</v>
      </c>
      <c r="N9406" s="172">
        <v>64</v>
      </c>
      <c r="O9406" s="167" t="s">
        <v>133</v>
      </c>
      <c r="P9406" s="260" t="e">
        <f t="shared" si="444"/>
        <v>#NUM!</v>
      </c>
      <c r="S9406" s="272"/>
    </row>
    <row r="9407" spans="1:19">
      <c r="A9407" s="161" t="s">
        <v>10639</v>
      </c>
      <c r="C9407" s="161" t="s">
        <v>133</v>
      </c>
      <c r="F9407" s="163" t="s">
        <v>133</v>
      </c>
      <c r="G9407" s="266" t="s">
        <v>133</v>
      </c>
      <c r="H9407" s="163" t="s">
        <v>133</v>
      </c>
      <c r="I9407" s="163" t="s">
        <v>133</v>
      </c>
      <c r="J9407" s="163" t="s">
        <v>133</v>
      </c>
      <c r="K9407" s="164">
        <f t="shared" si="445"/>
        <v>0</v>
      </c>
      <c r="L9407" s="165">
        <f t="shared" si="446"/>
        <v>0</v>
      </c>
      <c r="M9407" s="172">
        <v>127</v>
      </c>
      <c r="N9407" s="172">
        <v>64</v>
      </c>
      <c r="O9407" s="167" t="s">
        <v>133</v>
      </c>
      <c r="P9407" s="260" t="e">
        <f t="shared" si="444"/>
        <v>#NUM!</v>
      </c>
      <c r="S9407" s="272"/>
    </row>
    <row r="9408" spans="1:19">
      <c r="A9408" s="161" t="s">
        <v>10640</v>
      </c>
      <c r="C9408" s="161" t="s">
        <v>133</v>
      </c>
      <c r="F9408" s="163" t="s">
        <v>133</v>
      </c>
      <c r="G9408" s="266" t="s">
        <v>133</v>
      </c>
      <c r="H9408" s="163" t="s">
        <v>133</v>
      </c>
      <c r="I9408" s="163" t="s">
        <v>133</v>
      </c>
      <c r="J9408" s="163" t="s">
        <v>133</v>
      </c>
      <c r="K9408" s="164">
        <f t="shared" si="445"/>
        <v>0</v>
      </c>
      <c r="L9408" s="165">
        <f t="shared" si="446"/>
        <v>0</v>
      </c>
      <c r="M9408" s="172">
        <v>127</v>
      </c>
      <c r="N9408" s="172">
        <v>64</v>
      </c>
      <c r="O9408" s="167" t="s">
        <v>133</v>
      </c>
      <c r="P9408" s="260" t="e">
        <f t="shared" si="444"/>
        <v>#NUM!</v>
      </c>
      <c r="S9408" s="272"/>
    </row>
    <row r="9409" spans="1:19">
      <c r="A9409" s="161" t="s">
        <v>10641</v>
      </c>
      <c r="C9409" s="161" t="s">
        <v>133</v>
      </c>
      <c r="F9409" s="163" t="s">
        <v>133</v>
      </c>
      <c r="G9409" s="266" t="s">
        <v>133</v>
      </c>
      <c r="H9409" s="163" t="s">
        <v>133</v>
      </c>
      <c r="I9409" s="163" t="s">
        <v>133</v>
      </c>
      <c r="J9409" s="163" t="s">
        <v>133</v>
      </c>
      <c r="K9409" s="164">
        <f t="shared" si="445"/>
        <v>0</v>
      </c>
      <c r="L9409" s="165">
        <f t="shared" si="446"/>
        <v>0</v>
      </c>
      <c r="M9409" s="172">
        <v>127</v>
      </c>
      <c r="N9409" s="172">
        <v>64</v>
      </c>
      <c r="O9409" s="167" t="s">
        <v>133</v>
      </c>
      <c r="P9409" s="260" t="e">
        <f t="shared" si="444"/>
        <v>#NUM!</v>
      </c>
      <c r="S9409" s="272"/>
    </row>
    <row r="9410" spans="1:19">
      <c r="A9410" s="161" t="s">
        <v>10642</v>
      </c>
      <c r="C9410" s="161" t="s">
        <v>133</v>
      </c>
      <c r="F9410" s="163" t="s">
        <v>133</v>
      </c>
      <c r="G9410" s="266" t="s">
        <v>133</v>
      </c>
      <c r="H9410" s="163" t="s">
        <v>133</v>
      </c>
      <c r="I9410" s="163" t="s">
        <v>133</v>
      </c>
      <c r="J9410" s="163" t="s">
        <v>133</v>
      </c>
      <c r="K9410" s="164">
        <f t="shared" si="445"/>
        <v>0</v>
      </c>
      <c r="L9410" s="165">
        <f t="shared" si="446"/>
        <v>0</v>
      </c>
      <c r="M9410" s="172">
        <v>127</v>
      </c>
      <c r="N9410" s="172">
        <v>64</v>
      </c>
      <c r="O9410" s="167" t="s">
        <v>133</v>
      </c>
      <c r="P9410" s="260" t="e">
        <f t="shared" si="444"/>
        <v>#NUM!</v>
      </c>
      <c r="S9410" s="272"/>
    </row>
    <row r="9411" spans="1:19">
      <c r="A9411" s="161" t="s">
        <v>10643</v>
      </c>
      <c r="C9411" s="161" t="s">
        <v>133</v>
      </c>
      <c r="F9411" s="163" t="s">
        <v>133</v>
      </c>
      <c r="G9411" s="266" t="s">
        <v>133</v>
      </c>
      <c r="H9411" s="163" t="s">
        <v>133</v>
      </c>
      <c r="I9411" s="163" t="s">
        <v>133</v>
      </c>
      <c r="J9411" s="163" t="s">
        <v>133</v>
      </c>
      <c r="K9411" s="164">
        <f t="shared" si="445"/>
        <v>0</v>
      </c>
      <c r="L9411" s="165">
        <f t="shared" si="446"/>
        <v>0</v>
      </c>
      <c r="M9411" s="172">
        <v>127</v>
      </c>
      <c r="N9411" s="172">
        <v>64</v>
      </c>
      <c r="O9411" s="167" t="s">
        <v>133</v>
      </c>
      <c r="P9411" s="260" t="e">
        <f t="shared" si="444"/>
        <v>#NUM!</v>
      </c>
      <c r="S9411" s="272"/>
    </row>
    <row r="9412" spans="1:19">
      <c r="A9412" s="161" t="s">
        <v>10644</v>
      </c>
      <c r="C9412" s="161" t="s">
        <v>133</v>
      </c>
      <c r="F9412" s="163" t="s">
        <v>133</v>
      </c>
      <c r="G9412" s="266" t="s">
        <v>133</v>
      </c>
      <c r="H9412" s="163" t="s">
        <v>133</v>
      </c>
      <c r="I9412" s="163" t="s">
        <v>133</v>
      </c>
      <c r="J9412" s="163" t="s">
        <v>133</v>
      </c>
      <c r="K9412" s="164">
        <f t="shared" si="445"/>
        <v>0</v>
      </c>
      <c r="L9412" s="165">
        <f t="shared" si="446"/>
        <v>0</v>
      </c>
      <c r="M9412" s="172">
        <v>127</v>
      </c>
      <c r="N9412" s="172">
        <v>64</v>
      </c>
      <c r="O9412" s="167" t="s">
        <v>133</v>
      </c>
      <c r="P9412" s="260" t="e">
        <f t="shared" si="444"/>
        <v>#NUM!</v>
      </c>
      <c r="S9412" s="272"/>
    </row>
    <row r="9413" spans="1:19">
      <c r="A9413" s="161" t="s">
        <v>10645</v>
      </c>
      <c r="C9413" s="161" t="s">
        <v>133</v>
      </c>
      <c r="F9413" s="163" t="s">
        <v>133</v>
      </c>
      <c r="G9413" s="266" t="s">
        <v>133</v>
      </c>
      <c r="H9413" s="163" t="s">
        <v>133</v>
      </c>
      <c r="I9413" s="163" t="s">
        <v>133</v>
      </c>
      <c r="J9413" s="163" t="s">
        <v>133</v>
      </c>
      <c r="K9413" s="164">
        <f t="shared" si="445"/>
        <v>0</v>
      </c>
      <c r="L9413" s="165">
        <f t="shared" si="446"/>
        <v>0</v>
      </c>
      <c r="M9413" s="172">
        <v>127</v>
      </c>
      <c r="N9413" s="172">
        <v>64</v>
      </c>
      <c r="O9413" s="167" t="s">
        <v>133</v>
      </c>
      <c r="P9413" s="260" t="e">
        <f t="shared" si="444"/>
        <v>#NUM!</v>
      </c>
      <c r="S9413" s="272"/>
    </row>
    <row r="9414" spans="1:19">
      <c r="A9414" s="161" t="s">
        <v>10646</v>
      </c>
      <c r="C9414" s="161" t="s">
        <v>133</v>
      </c>
      <c r="F9414" s="163" t="s">
        <v>133</v>
      </c>
      <c r="G9414" s="266" t="s">
        <v>133</v>
      </c>
      <c r="H9414" s="163" t="s">
        <v>133</v>
      </c>
      <c r="I9414" s="163" t="s">
        <v>133</v>
      </c>
      <c r="J9414" s="163" t="s">
        <v>133</v>
      </c>
      <c r="K9414" s="164">
        <f t="shared" si="445"/>
        <v>0</v>
      </c>
      <c r="L9414" s="165">
        <f t="shared" si="446"/>
        <v>0</v>
      </c>
      <c r="M9414" s="172">
        <v>127</v>
      </c>
      <c r="N9414" s="172">
        <v>64</v>
      </c>
      <c r="O9414" s="167" t="s">
        <v>133</v>
      </c>
      <c r="P9414" s="260" t="e">
        <f t="shared" si="444"/>
        <v>#NUM!</v>
      </c>
      <c r="S9414" s="272"/>
    </row>
    <row r="9415" spans="1:19">
      <c r="A9415" s="161" t="s">
        <v>10647</v>
      </c>
      <c r="C9415" s="161" t="s">
        <v>133</v>
      </c>
      <c r="F9415" s="163" t="s">
        <v>133</v>
      </c>
      <c r="G9415" s="266" t="s">
        <v>133</v>
      </c>
      <c r="H9415" s="163" t="s">
        <v>133</v>
      </c>
      <c r="I9415" s="163" t="s">
        <v>133</v>
      </c>
      <c r="J9415" s="163" t="s">
        <v>133</v>
      </c>
      <c r="K9415" s="164">
        <f t="shared" si="445"/>
        <v>0</v>
      </c>
      <c r="L9415" s="165">
        <f t="shared" si="446"/>
        <v>0</v>
      </c>
      <c r="M9415" s="172">
        <v>127</v>
      </c>
      <c r="N9415" s="172">
        <v>64</v>
      </c>
      <c r="O9415" s="167" t="s">
        <v>133</v>
      </c>
      <c r="P9415" s="260" t="e">
        <f t="shared" si="444"/>
        <v>#NUM!</v>
      </c>
      <c r="S9415" s="272"/>
    </row>
    <row r="9416" spans="1:19">
      <c r="A9416" s="161" t="s">
        <v>10648</v>
      </c>
      <c r="C9416" s="161" t="s">
        <v>133</v>
      </c>
      <c r="F9416" s="163" t="s">
        <v>133</v>
      </c>
      <c r="G9416" s="266" t="s">
        <v>133</v>
      </c>
      <c r="H9416" s="163" t="s">
        <v>133</v>
      </c>
      <c r="I9416" s="163" t="s">
        <v>133</v>
      </c>
      <c r="J9416" s="163" t="s">
        <v>133</v>
      </c>
      <c r="K9416" s="164">
        <f t="shared" si="445"/>
        <v>0</v>
      </c>
      <c r="L9416" s="165">
        <f t="shared" si="446"/>
        <v>0</v>
      </c>
      <c r="M9416" s="172">
        <v>127</v>
      </c>
      <c r="N9416" s="172">
        <v>64</v>
      </c>
      <c r="O9416" s="167" t="s">
        <v>133</v>
      </c>
      <c r="P9416" s="260" t="e">
        <f t="shared" si="444"/>
        <v>#NUM!</v>
      </c>
      <c r="S9416" s="272"/>
    </row>
    <row r="9417" spans="1:19">
      <c r="A9417" s="161" t="s">
        <v>10649</v>
      </c>
      <c r="C9417" s="161" t="s">
        <v>133</v>
      </c>
      <c r="F9417" s="163" t="s">
        <v>133</v>
      </c>
      <c r="G9417" s="266" t="s">
        <v>133</v>
      </c>
      <c r="H9417" s="163" t="s">
        <v>133</v>
      </c>
      <c r="I9417" s="163" t="s">
        <v>133</v>
      </c>
      <c r="J9417" s="163" t="s">
        <v>133</v>
      </c>
      <c r="K9417" s="164">
        <f t="shared" si="445"/>
        <v>0</v>
      </c>
      <c r="L9417" s="165">
        <f t="shared" si="446"/>
        <v>0</v>
      </c>
      <c r="M9417" s="172">
        <v>127</v>
      </c>
      <c r="N9417" s="172">
        <v>64</v>
      </c>
      <c r="O9417" s="167" t="s">
        <v>133</v>
      </c>
      <c r="P9417" s="260" t="e">
        <f t="shared" si="444"/>
        <v>#NUM!</v>
      </c>
      <c r="S9417" s="272"/>
    </row>
    <row r="9418" spans="1:19">
      <c r="A9418" s="161" t="s">
        <v>10650</v>
      </c>
      <c r="C9418" s="161" t="s">
        <v>133</v>
      </c>
      <c r="F9418" s="163" t="s">
        <v>133</v>
      </c>
      <c r="G9418" s="266" t="s">
        <v>133</v>
      </c>
      <c r="H9418" s="163" t="s">
        <v>133</v>
      </c>
      <c r="I9418" s="163" t="s">
        <v>133</v>
      </c>
      <c r="J9418" s="163" t="s">
        <v>133</v>
      </c>
      <c r="K9418" s="164">
        <f t="shared" si="445"/>
        <v>0</v>
      </c>
      <c r="L9418" s="165">
        <f t="shared" si="446"/>
        <v>0</v>
      </c>
      <c r="M9418" s="172">
        <v>127</v>
      </c>
      <c r="N9418" s="172">
        <v>64</v>
      </c>
      <c r="O9418" s="167" t="s">
        <v>133</v>
      </c>
      <c r="P9418" s="260" t="e">
        <f t="shared" si="444"/>
        <v>#NUM!</v>
      </c>
      <c r="S9418" s="272"/>
    </row>
    <row r="9419" spans="1:19">
      <c r="A9419" s="161" t="s">
        <v>10651</v>
      </c>
      <c r="C9419" s="161" t="s">
        <v>133</v>
      </c>
      <c r="F9419" s="163" t="s">
        <v>133</v>
      </c>
      <c r="G9419" s="266" t="s">
        <v>133</v>
      </c>
      <c r="H9419" s="163" t="s">
        <v>133</v>
      </c>
      <c r="I9419" s="163" t="s">
        <v>133</v>
      </c>
      <c r="J9419" s="163" t="s">
        <v>133</v>
      </c>
      <c r="K9419" s="164">
        <f t="shared" si="445"/>
        <v>0</v>
      </c>
      <c r="L9419" s="165">
        <f t="shared" si="446"/>
        <v>0</v>
      </c>
      <c r="M9419" s="172">
        <v>127</v>
      </c>
      <c r="N9419" s="172">
        <v>64</v>
      </c>
      <c r="O9419" s="167" t="s">
        <v>133</v>
      </c>
      <c r="P9419" s="260" t="e">
        <f t="shared" si="444"/>
        <v>#NUM!</v>
      </c>
      <c r="S9419" s="272"/>
    </row>
    <row r="9420" spans="1:19">
      <c r="A9420" s="161" t="s">
        <v>10652</v>
      </c>
      <c r="C9420" s="161" t="s">
        <v>133</v>
      </c>
      <c r="F9420" s="163" t="s">
        <v>133</v>
      </c>
      <c r="G9420" s="266" t="s">
        <v>133</v>
      </c>
      <c r="H9420" s="163" t="s">
        <v>133</v>
      </c>
      <c r="I9420" s="163" t="s">
        <v>133</v>
      </c>
      <c r="J9420" s="163" t="s">
        <v>133</v>
      </c>
      <c r="K9420" s="164">
        <f t="shared" si="445"/>
        <v>0</v>
      </c>
      <c r="L9420" s="165">
        <f t="shared" si="446"/>
        <v>0</v>
      </c>
      <c r="M9420" s="172">
        <v>127</v>
      </c>
      <c r="N9420" s="172">
        <v>64</v>
      </c>
      <c r="O9420" s="167" t="s">
        <v>133</v>
      </c>
      <c r="P9420" s="260" t="e">
        <f t="shared" si="444"/>
        <v>#NUM!</v>
      </c>
      <c r="S9420" s="272"/>
    </row>
    <row r="9421" spans="1:19">
      <c r="A9421" s="161" t="s">
        <v>10653</v>
      </c>
      <c r="C9421" s="161" t="s">
        <v>133</v>
      </c>
      <c r="F9421" s="163" t="s">
        <v>133</v>
      </c>
      <c r="G9421" s="266" t="s">
        <v>133</v>
      </c>
      <c r="H9421" s="163" t="s">
        <v>133</v>
      </c>
      <c r="I9421" s="163" t="s">
        <v>133</v>
      </c>
      <c r="J9421" s="163" t="s">
        <v>133</v>
      </c>
      <c r="K9421" s="164">
        <f t="shared" si="445"/>
        <v>0</v>
      </c>
      <c r="L9421" s="165">
        <f t="shared" si="446"/>
        <v>0</v>
      </c>
      <c r="M9421" s="172">
        <v>127</v>
      </c>
      <c r="N9421" s="172">
        <v>64</v>
      </c>
      <c r="O9421" s="167" t="s">
        <v>133</v>
      </c>
      <c r="P9421" s="260" t="e">
        <f t="shared" si="444"/>
        <v>#NUM!</v>
      </c>
      <c r="S9421" s="272"/>
    </row>
    <row r="9422" spans="1:19">
      <c r="A9422" s="161" t="s">
        <v>10654</v>
      </c>
      <c r="C9422" s="161" t="s">
        <v>133</v>
      </c>
      <c r="F9422" s="163" t="s">
        <v>133</v>
      </c>
      <c r="G9422" s="266" t="s">
        <v>133</v>
      </c>
      <c r="H9422" s="163" t="s">
        <v>133</v>
      </c>
      <c r="I9422" s="163" t="s">
        <v>133</v>
      </c>
      <c r="J9422" s="163" t="s">
        <v>133</v>
      </c>
      <c r="K9422" s="164">
        <f t="shared" si="445"/>
        <v>0</v>
      </c>
      <c r="L9422" s="165">
        <f t="shared" si="446"/>
        <v>0</v>
      </c>
      <c r="M9422" s="172">
        <v>127</v>
      </c>
      <c r="N9422" s="172">
        <v>64</v>
      </c>
      <c r="O9422" s="167" t="s">
        <v>133</v>
      </c>
      <c r="P9422" s="260" t="e">
        <f t="shared" si="444"/>
        <v>#NUM!</v>
      </c>
      <c r="S9422" s="272"/>
    </row>
    <row r="9423" spans="1:19">
      <c r="A9423" s="161" t="s">
        <v>10655</v>
      </c>
      <c r="C9423" s="161" t="s">
        <v>133</v>
      </c>
      <c r="F9423" s="163" t="s">
        <v>133</v>
      </c>
      <c r="G9423" s="266" t="s">
        <v>133</v>
      </c>
      <c r="H9423" s="163" t="s">
        <v>133</v>
      </c>
      <c r="I9423" s="163" t="s">
        <v>133</v>
      </c>
      <c r="J9423" s="163" t="s">
        <v>133</v>
      </c>
      <c r="K9423" s="164">
        <f t="shared" si="445"/>
        <v>0</v>
      </c>
      <c r="L9423" s="165">
        <f t="shared" si="446"/>
        <v>0</v>
      </c>
      <c r="M9423" s="172">
        <v>127</v>
      </c>
      <c r="N9423" s="172">
        <v>64</v>
      </c>
      <c r="O9423" s="167" t="s">
        <v>133</v>
      </c>
      <c r="P9423" s="260" t="e">
        <f t="shared" ref="P9423:P9486" si="447">MEDIAN(Q9423:R9423)</f>
        <v>#NUM!</v>
      </c>
      <c r="S9423" s="272"/>
    </row>
    <row r="9424" spans="1:19">
      <c r="A9424" s="161" t="s">
        <v>10656</v>
      </c>
      <c r="C9424" s="161" t="s">
        <v>133</v>
      </c>
      <c r="F9424" s="163" t="s">
        <v>133</v>
      </c>
      <c r="G9424" s="266" t="s">
        <v>133</v>
      </c>
      <c r="H9424" s="163" t="s">
        <v>133</v>
      </c>
      <c r="I9424" s="163" t="s">
        <v>133</v>
      </c>
      <c r="J9424" s="163" t="s">
        <v>133</v>
      </c>
      <c r="K9424" s="164">
        <f t="shared" ref="K9424:K9487" si="448">IF(OR(D9424="n/a",D9424="nd"),0,D9424)+IF(OR(I9424="n/a",I9424="nd"),0,I9424)</f>
        <v>0</v>
      </c>
      <c r="L9424" s="165">
        <f t="shared" ref="L9424:L9487" si="449">SQRT(SUMSQ(IF(OR(E9424="n/a",E9424="nd"),0,E9424),IF(OR(F9424="n/a",F9424="nd"),0,F9424),IF(OR(J9424="n/a",J9424="nd"),0,J9424)))</f>
        <v>0</v>
      </c>
      <c r="M9424" s="172">
        <v>127</v>
      </c>
      <c r="N9424" s="172">
        <v>64</v>
      </c>
      <c r="O9424" s="167" t="s">
        <v>133</v>
      </c>
      <c r="P9424" s="260" t="e">
        <f t="shared" si="447"/>
        <v>#NUM!</v>
      </c>
      <c r="S9424" s="272"/>
    </row>
    <row r="9425" spans="1:19">
      <c r="A9425" s="161" t="s">
        <v>10657</v>
      </c>
      <c r="C9425" s="161" t="s">
        <v>133</v>
      </c>
      <c r="F9425" s="163" t="s">
        <v>133</v>
      </c>
      <c r="G9425" s="266" t="s">
        <v>133</v>
      </c>
      <c r="H9425" s="163" t="s">
        <v>133</v>
      </c>
      <c r="I9425" s="163" t="s">
        <v>133</v>
      </c>
      <c r="J9425" s="163" t="s">
        <v>133</v>
      </c>
      <c r="K9425" s="164">
        <f t="shared" si="448"/>
        <v>0</v>
      </c>
      <c r="L9425" s="165">
        <f t="shared" si="449"/>
        <v>0</v>
      </c>
      <c r="M9425" s="172">
        <v>127</v>
      </c>
      <c r="N9425" s="172">
        <v>64</v>
      </c>
      <c r="O9425" s="167" t="s">
        <v>133</v>
      </c>
      <c r="P9425" s="260" t="e">
        <f t="shared" si="447"/>
        <v>#NUM!</v>
      </c>
      <c r="S9425" s="272"/>
    </row>
    <row r="9426" spans="1:19">
      <c r="A9426" s="161" t="s">
        <v>10658</v>
      </c>
      <c r="C9426" s="161" t="s">
        <v>133</v>
      </c>
      <c r="F9426" s="163" t="s">
        <v>133</v>
      </c>
      <c r="G9426" s="266" t="s">
        <v>133</v>
      </c>
      <c r="H9426" s="163" t="s">
        <v>133</v>
      </c>
      <c r="I9426" s="163" t="s">
        <v>133</v>
      </c>
      <c r="J9426" s="163" t="s">
        <v>133</v>
      </c>
      <c r="K9426" s="164">
        <f t="shared" si="448"/>
        <v>0</v>
      </c>
      <c r="L9426" s="165">
        <f t="shared" si="449"/>
        <v>0</v>
      </c>
      <c r="M9426" s="172">
        <v>127</v>
      </c>
      <c r="N9426" s="172">
        <v>64</v>
      </c>
      <c r="O9426" s="167" t="s">
        <v>133</v>
      </c>
      <c r="P9426" s="260" t="e">
        <f t="shared" si="447"/>
        <v>#NUM!</v>
      </c>
      <c r="S9426" s="272"/>
    </row>
    <row r="9427" spans="1:19">
      <c r="A9427" s="161" t="s">
        <v>10659</v>
      </c>
      <c r="C9427" s="161" t="s">
        <v>133</v>
      </c>
      <c r="F9427" s="163" t="s">
        <v>133</v>
      </c>
      <c r="G9427" s="266" t="s">
        <v>133</v>
      </c>
      <c r="H9427" s="163" t="s">
        <v>133</v>
      </c>
      <c r="I9427" s="163" t="s">
        <v>133</v>
      </c>
      <c r="J9427" s="163" t="s">
        <v>133</v>
      </c>
      <c r="K9427" s="164">
        <f t="shared" si="448"/>
        <v>0</v>
      </c>
      <c r="L9427" s="165">
        <f t="shared" si="449"/>
        <v>0</v>
      </c>
      <c r="M9427" s="172">
        <v>127</v>
      </c>
      <c r="N9427" s="172">
        <v>64</v>
      </c>
      <c r="O9427" s="167" t="s">
        <v>133</v>
      </c>
      <c r="P9427" s="260" t="e">
        <f t="shared" si="447"/>
        <v>#NUM!</v>
      </c>
      <c r="S9427" s="272"/>
    </row>
    <row r="9428" spans="1:19">
      <c r="A9428" s="161" t="s">
        <v>10660</v>
      </c>
      <c r="C9428" s="161" t="s">
        <v>133</v>
      </c>
      <c r="F9428" s="163" t="s">
        <v>133</v>
      </c>
      <c r="G9428" s="266" t="s">
        <v>133</v>
      </c>
      <c r="H9428" s="163" t="s">
        <v>133</v>
      </c>
      <c r="I9428" s="163" t="s">
        <v>133</v>
      </c>
      <c r="J9428" s="163" t="s">
        <v>133</v>
      </c>
      <c r="K9428" s="164">
        <f t="shared" si="448"/>
        <v>0</v>
      </c>
      <c r="L9428" s="165">
        <f t="shared" si="449"/>
        <v>0</v>
      </c>
      <c r="M9428" s="172">
        <v>127</v>
      </c>
      <c r="N9428" s="172">
        <v>64</v>
      </c>
      <c r="O9428" s="167" t="s">
        <v>133</v>
      </c>
      <c r="P9428" s="260" t="e">
        <f t="shared" si="447"/>
        <v>#NUM!</v>
      </c>
      <c r="S9428" s="272"/>
    </row>
    <row r="9429" spans="1:19">
      <c r="A9429" s="161" t="s">
        <v>10661</v>
      </c>
      <c r="C9429" s="161" t="s">
        <v>133</v>
      </c>
      <c r="F9429" s="163" t="s">
        <v>133</v>
      </c>
      <c r="G9429" s="266" t="s">
        <v>133</v>
      </c>
      <c r="H9429" s="163" t="s">
        <v>133</v>
      </c>
      <c r="I9429" s="163" t="s">
        <v>133</v>
      </c>
      <c r="J9429" s="163" t="s">
        <v>133</v>
      </c>
      <c r="K9429" s="164">
        <f t="shared" si="448"/>
        <v>0</v>
      </c>
      <c r="L9429" s="165">
        <f t="shared" si="449"/>
        <v>0</v>
      </c>
      <c r="M9429" s="172">
        <v>127</v>
      </c>
      <c r="N9429" s="172">
        <v>64</v>
      </c>
      <c r="O9429" s="167" t="s">
        <v>133</v>
      </c>
      <c r="P9429" s="260" t="e">
        <f t="shared" si="447"/>
        <v>#NUM!</v>
      </c>
      <c r="S9429" s="272"/>
    </row>
    <row r="9430" spans="1:19">
      <c r="A9430" s="161" t="s">
        <v>10662</v>
      </c>
      <c r="C9430" s="161" t="s">
        <v>133</v>
      </c>
      <c r="F9430" s="163" t="s">
        <v>133</v>
      </c>
      <c r="G9430" s="266" t="s">
        <v>133</v>
      </c>
      <c r="H9430" s="163" t="s">
        <v>133</v>
      </c>
      <c r="I9430" s="163" t="s">
        <v>133</v>
      </c>
      <c r="J9430" s="163" t="s">
        <v>133</v>
      </c>
      <c r="K9430" s="164">
        <f t="shared" si="448"/>
        <v>0</v>
      </c>
      <c r="L9430" s="165">
        <f t="shared" si="449"/>
        <v>0</v>
      </c>
      <c r="M9430" s="172">
        <v>127</v>
      </c>
      <c r="N9430" s="172">
        <v>64</v>
      </c>
      <c r="O9430" s="167" t="s">
        <v>133</v>
      </c>
      <c r="P9430" s="260" t="e">
        <f t="shared" si="447"/>
        <v>#NUM!</v>
      </c>
      <c r="S9430" s="272"/>
    </row>
    <row r="9431" spans="1:19">
      <c r="A9431" s="161" t="s">
        <v>10663</v>
      </c>
      <c r="C9431" s="161" t="s">
        <v>133</v>
      </c>
      <c r="F9431" s="163" t="s">
        <v>133</v>
      </c>
      <c r="G9431" s="266" t="s">
        <v>133</v>
      </c>
      <c r="H9431" s="163" t="s">
        <v>133</v>
      </c>
      <c r="I9431" s="163" t="s">
        <v>133</v>
      </c>
      <c r="J9431" s="163" t="s">
        <v>133</v>
      </c>
      <c r="K9431" s="164">
        <f t="shared" si="448"/>
        <v>0</v>
      </c>
      <c r="L9431" s="165">
        <f t="shared" si="449"/>
        <v>0</v>
      </c>
      <c r="M9431" s="172">
        <v>127</v>
      </c>
      <c r="N9431" s="172">
        <v>64</v>
      </c>
      <c r="O9431" s="167" t="s">
        <v>133</v>
      </c>
      <c r="P9431" s="260" t="e">
        <f t="shared" si="447"/>
        <v>#NUM!</v>
      </c>
      <c r="S9431" s="272"/>
    </row>
    <row r="9432" spans="1:19">
      <c r="A9432" s="161" t="s">
        <v>10664</v>
      </c>
      <c r="C9432" s="161" t="s">
        <v>133</v>
      </c>
      <c r="F9432" s="163" t="s">
        <v>133</v>
      </c>
      <c r="G9432" s="266" t="s">
        <v>133</v>
      </c>
      <c r="H9432" s="163" t="s">
        <v>133</v>
      </c>
      <c r="I9432" s="163" t="s">
        <v>133</v>
      </c>
      <c r="J9432" s="163" t="s">
        <v>133</v>
      </c>
      <c r="K9432" s="164">
        <f t="shared" si="448"/>
        <v>0</v>
      </c>
      <c r="L9432" s="165">
        <f t="shared" si="449"/>
        <v>0</v>
      </c>
      <c r="M9432" s="172">
        <v>127</v>
      </c>
      <c r="N9432" s="172">
        <v>64</v>
      </c>
      <c r="O9432" s="167" t="s">
        <v>133</v>
      </c>
      <c r="P9432" s="260" t="e">
        <f t="shared" si="447"/>
        <v>#NUM!</v>
      </c>
      <c r="S9432" s="272"/>
    </row>
    <row r="9433" spans="1:19">
      <c r="A9433" s="161" t="s">
        <v>10665</v>
      </c>
      <c r="C9433" s="161" t="s">
        <v>133</v>
      </c>
      <c r="F9433" s="163" t="s">
        <v>133</v>
      </c>
      <c r="G9433" s="266" t="s">
        <v>133</v>
      </c>
      <c r="H9433" s="163" t="s">
        <v>133</v>
      </c>
      <c r="I9433" s="163" t="s">
        <v>133</v>
      </c>
      <c r="J9433" s="163" t="s">
        <v>133</v>
      </c>
      <c r="K9433" s="164">
        <f t="shared" si="448"/>
        <v>0</v>
      </c>
      <c r="L9433" s="165">
        <f t="shared" si="449"/>
        <v>0</v>
      </c>
      <c r="M9433" s="172">
        <v>127</v>
      </c>
      <c r="N9433" s="172">
        <v>64</v>
      </c>
      <c r="O9433" s="167" t="s">
        <v>133</v>
      </c>
      <c r="P9433" s="260" t="e">
        <f t="shared" si="447"/>
        <v>#NUM!</v>
      </c>
      <c r="S9433" s="272"/>
    </row>
    <row r="9434" spans="1:19">
      <c r="A9434" s="161" t="s">
        <v>10666</v>
      </c>
      <c r="C9434" s="161" t="s">
        <v>133</v>
      </c>
      <c r="F9434" s="163" t="s">
        <v>133</v>
      </c>
      <c r="G9434" s="266" t="s">
        <v>133</v>
      </c>
      <c r="H9434" s="163" t="s">
        <v>133</v>
      </c>
      <c r="I9434" s="163" t="s">
        <v>133</v>
      </c>
      <c r="J9434" s="163" t="s">
        <v>133</v>
      </c>
      <c r="K9434" s="164">
        <f t="shared" si="448"/>
        <v>0</v>
      </c>
      <c r="L9434" s="165">
        <f t="shared" si="449"/>
        <v>0</v>
      </c>
      <c r="M9434" s="172">
        <v>127</v>
      </c>
      <c r="N9434" s="172">
        <v>64</v>
      </c>
      <c r="O9434" s="167" t="s">
        <v>133</v>
      </c>
      <c r="P9434" s="260" t="e">
        <f t="shared" si="447"/>
        <v>#NUM!</v>
      </c>
      <c r="S9434" s="272"/>
    </row>
    <row r="9435" spans="1:19">
      <c r="A9435" s="161" t="s">
        <v>10667</v>
      </c>
      <c r="C9435" s="161" t="s">
        <v>133</v>
      </c>
      <c r="F9435" s="163" t="s">
        <v>133</v>
      </c>
      <c r="G9435" s="266" t="s">
        <v>133</v>
      </c>
      <c r="H9435" s="163" t="s">
        <v>133</v>
      </c>
      <c r="I9435" s="163" t="s">
        <v>133</v>
      </c>
      <c r="J9435" s="163" t="s">
        <v>133</v>
      </c>
      <c r="K9435" s="164">
        <f t="shared" si="448"/>
        <v>0</v>
      </c>
      <c r="L9435" s="165">
        <f t="shared" si="449"/>
        <v>0</v>
      </c>
      <c r="M9435" s="172">
        <v>127</v>
      </c>
      <c r="N9435" s="172">
        <v>64</v>
      </c>
      <c r="O9435" s="167" t="s">
        <v>133</v>
      </c>
      <c r="P9435" s="260" t="e">
        <f t="shared" si="447"/>
        <v>#NUM!</v>
      </c>
      <c r="S9435" s="272"/>
    </row>
    <row r="9436" spans="1:19">
      <c r="A9436" s="161" t="s">
        <v>10668</v>
      </c>
      <c r="C9436" s="161" t="s">
        <v>133</v>
      </c>
      <c r="F9436" s="163" t="s">
        <v>133</v>
      </c>
      <c r="G9436" s="266" t="s">
        <v>133</v>
      </c>
      <c r="H9436" s="163" t="s">
        <v>133</v>
      </c>
      <c r="I9436" s="163" t="s">
        <v>133</v>
      </c>
      <c r="J9436" s="163" t="s">
        <v>133</v>
      </c>
      <c r="K9436" s="164">
        <f t="shared" si="448"/>
        <v>0</v>
      </c>
      <c r="L9436" s="165">
        <f t="shared" si="449"/>
        <v>0</v>
      </c>
      <c r="M9436" s="172">
        <v>127</v>
      </c>
      <c r="N9436" s="172">
        <v>64</v>
      </c>
      <c r="O9436" s="167" t="s">
        <v>133</v>
      </c>
      <c r="P9436" s="260" t="e">
        <f t="shared" si="447"/>
        <v>#NUM!</v>
      </c>
      <c r="S9436" s="272"/>
    </row>
    <row r="9437" spans="1:19">
      <c r="A9437" s="161" t="s">
        <v>10669</v>
      </c>
      <c r="C9437" s="161" t="s">
        <v>133</v>
      </c>
      <c r="F9437" s="163" t="s">
        <v>133</v>
      </c>
      <c r="G9437" s="266" t="s">
        <v>133</v>
      </c>
      <c r="H9437" s="163" t="s">
        <v>133</v>
      </c>
      <c r="I9437" s="163" t="s">
        <v>133</v>
      </c>
      <c r="J9437" s="163" t="s">
        <v>133</v>
      </c>
      <c r="K9437" s="164">
        <f t="shared" si="448"/>
        <v>0</v>
      </c>
      <c r="L9437" s="165">
        <f t="shared" si="449"/>
        <v>0</v>
      </c>
      <c r="M9437" s="172">
        <v>127</v>
      </c>
      <c r="N9437" s="172">
        <v>64</v>
      </c>
      <c r="O9437" s="167" t="s">
        <v>133</v>
      </c>
      <c r="P9437" s="260" t="e">
        <f t="shared" si="447"/>
        <v>#NUM!</v>
      </c>
      <c r="S9437" s="272"/>
    </row>
    <row r="9438" spans="1:19">
      <c r="A9438" s="161" t="s">
        <v>10670</v>
      </c>
      <c r="C9438" s="161" t="s">
        <v>133</v>
      </c>
      <c r="F9438" s="163" t="s">
        <v>133</v>
      </c>
      <c r="G9438" s="266" t="s">
        <v>133</v>
      </c>
      <c r="H9438" s="163" t="s">
        <v>133</v>
      </c>
      <c r="I9438" s="163" t="s">
        <v>133</v>
      </c>
      <c r="J9438" s="163" t="s">
        <v>133</v>
      </c>
      <c r="K9438" s="164">
        <f t="shared" si="448"/>
        <v>0</v>
      </c>
      <c r="L9438" s="165">
        <f t="shared" si="449"/>
        <v>0</v>
      </c>
      <c r="M9438" s="172">
        <v>127</v>
      </c>
      <c r="N9438" s="172">
        <v>64</v>
      </c>
      <c r="O9438" s="167" t="s">
        <v>133</v>
      </c>
      <c r="P9438" s="260" t="e">
        <f t="shared" si="447"/>
        <v>#NUM!</v>
      </c>
      <c r="S9438" s="272"/>
    </row>
    <row r="9439" spans="1:19">
      <c r="A9439" s="161" t="s">
        <v>10671</v>
      </c>
      <c r="C9439" s="161" t="s">
        <v>133</v>
      </c>
      <c r="F9439" s="163" t="s">
        <v>133</v>
      </c>
      <c r="G9439" s="266" t="s">
        <v>133</v>
      </c>
      <c r="H9439" s="163" t="s">
        <v>133</v>
      </c>
      <c r="I9439" s="163" t="s">
        <v>133</v>
      </c>
      <c r="J9439" s="163" t="s">
        <v>133</v>
      </c>
      <c r="K9439" s="164">
        <f t="shared" si="448"/>
        <v>0</v>
      </c>
      <c r="L9439" s="165">
        <f t="shared" si="449"/>
        <v>0</v>
      </c>
      <c r="M9439" s="172">
        <v>127</v>
      </c>
      <c r="N9439" s="172">
        <v>64</v>
      </c>
      <c r="O9439" s="167" t="s">
        <v>133</v>
      </c>
      <c r="P9439" s="260" t="e">
        <f t="shared" si="447"/>
        <v>#NUM!</v>
      </c>
      <c r="S9439" s="272"/>
    </row>
    <row r="9440" spans="1:19">
      <c r="A9440" s="161" t="s">
        <v>10672</v>
      </c>
      <c r="C9440" s="161" t="s">
        <v>133</v>
      </c>
      <c r="F9440" s="163" t="s">
        <v>133</v>
      </c>
      <c r="G9440" s="266" t="s">
        <v>133</v>
      </c>
      <c r="H9440" s="163" t="s">
        <v>133</v>
      </c>
      <c r="I9440" s="163" t="s">
        <v>133</v>
      </c>
      <c r="J9440" s="163" t="s">
        <v>133</v>
      </c>
      <c r="K9440" s="164">
        <f t="shared" si="448"/>
        <v>0</v>
      </c>
      <c r="L9440" s="165">
        <f t="shared" si="449"/>
        <v>0</v>
      </c>
      <c r="M9440" s="172">
        <v>127</v>
      </c>
      <c r="N9440" s="172">
        <v>64</v>
      </c>
      <c r="O9440" s="167" t="s">
        <v>133</v>
      </c>
      <c r="P9440" s="260" t="e">
        <f t="shared" si="447"/>
        <v>#NUM!</v>
      </c>
      <c r="S9440" s="272"/>
    </row>
    <row r="9441" spans="1:19">
      <c r="A9441" s="161" t="s">
        <v>10673</v>
      </c>
      <c r="C9441" s="161" t="s">
        <v>133</v>
      </c>
      <c r="F9441" s="163" t="s">
        <v>133</v>
      </c>
      <c r="G9441" s="266" t="s">
        <v>133</v>
      </c>
      <c r="H9441" s="163" t="s">
        <v>133</v>
      </c>
      <c r="I9441" s="163" t="s">
        <v>133</v>
      </c>
      <c r="J9441" s="163" t="s">
        <v>133</v>
      </c>
      <c r="K9441" s="164">
        <f t="shared" si="448"/>
        <v>0</v>
      </c>
      <c r="L9441" s="165">
        <f t="shared" si="449"/>
        <v>0</v>
      </c>
      <c r="M9441" s="172">
        <v>127</v>
      </c>
      <c r="N9441" s="172">
        <v>64</v>
      </c>
      <c r="O9441" s="167" t="s">
        <v>133</v>
      </c>
      <c r="P9441" s="260" t="e">
        <f t="shared" si="447"/>
        <v>#NUM!</v>
      </c>
      <c r="S9441" s="272"/>
    </row>
    <row r="9442" spans="1:19">
      <c r="A9442" s="161" t="s">
        <v>10674</v>
      </c>
      <c r="C9442" s="161" t="s">
        <v>133</v>
      </c>
      <c r="F9442" s="163" t="s">
        <v>133</v>
      </c>
      <c r="G9442" s="266" t="s">
        <v>133</v>
      </c>
      <c r="H9442" s="163" t="s">
        <v>133</v>
      </c>
      <c r="I9442" s="163" t="s">
        <v>133</v>
      </c>
      <c r="J9442" s="163" t="s">
        <v>133</v>
      </c>
      <c r="K9442" s="164">
        <f t="shared" si="448"/>
        <v>0</v>
      </c>
      <c r="L9442" s="165">
        <f t="shared" si="449"/>
        <v>0</v>
      </c>
      <c r="M9442" s="172">
        <v>127</v>
      </c>
      <c r="N9442" s="172">
        <v>64</v>
      </c>
      <c r="O9442" s="167" t="s">
        <v>133</v>
      </c>
      <c r="P9442" s="260" t="e">
        <f t="shared" si="447"/>
        <v>#NUM!</v>
      </c>
      <c r="S9442" s="272"/>
    </row>
    <row r="9443" spans="1:19">
      <c r="A9443" s="161" t="s">
        <v>10675</v>
      </c>
      <c r="C9443" s="161" t="s">
        <v>133</v>
      </c>
      <c r="F9443" s="163" t="s">
        <v>133</v>
      </c>
      <c r="G9443" s="266" t="s">
        <v>133</v>
      </c>
      <c r="H9443" s="163" t="s">
        <v>133</v>
      </c>
      <c r="I9443" s="163" t="s">
        <v>133</v>
      </c>
      <c r="J9443" s="163" t="s">
        <v>133</v>
      </c>
      <c r="K9443" s="164">
        <f t="shared" si="448"/>
        <v>0</v>
      </c>
      <c r="L9443" s="165">
        <f t="shared" si="449"/>
        <v>0</v>
      </c>
      <c r="M9443" s="172">
        <v>127</v>
      </c>
      <c r="N9443" s="172">
        <v>64</v>
      </c>
      <c r="O9443" s="167" t="s">
        <v>133</v>
      </c>
      <c r="P9443" s="260" t="e">
        <f t="shared" si="447"/>
        <v>#NUM!</v>
      </c>
      <c r="S9443" s="272"/>
    </row>
    <row r="9444" spans="1:19">
      <c r="A9444" s="161" t="s">
        <v>10676</v>
      </c>
      <c r="C9444" s="161" t="s">
        <v>133</v>
      </c>
      <c r="F9444" s="163" t="s">
        <v>133</v>
      </c>
      <c r="G9444" s="266" t="s">
        <v>133</v>
      </c>
      <c r="H9444" s="163" t="s">
        <v>133</v>
      </c>
      <c r="I9444" s="163" t="s">
        <v>133</v>
      </c>
      <c r="J9444" s="163" t="s">
        <v>133</v>
      </c>
      <c r="K9444" s="164">
        <f t="shared" si="448"/>
        <v>0</v>
      </c>
      <c r="L9444" s="165">
        <f t="shared" si="449"/>
        <v>0</v>
      </c>
      <c r="M9444" s="172">
        <v>127</v>
      </c>
      <c r="N9444" s="172">
        <v>64</v>
      </c>
      <c r="O9444" s="167" t="s">
        <v>133</v>
      </c>
      <c r="P9444" s="260" t="e">
        <f t="shared" si="447"/>
        <v>#NUM!</v>
      </c>
      <c r="S9444" s="272"/>
    </row>
    <row r="9445" spans="1:19">
      <c r="A9445" s="161" t="s">
        <v>10677</v>
      </c>
      <c r="C9445" s="161" t="s">
        <v>133</v>
      </c>
      <c r="F9445" s="163" t="s">
        <v>133</v>
      </c>
      <c r="G9445" s="266" t="s">
        <v>133</v>
      </c>
      <c r="H9445" s="163" t="s">
        <v>133</v>
      </c>
      <c r="I9445" s="163" t="s">
        <v>133</v>
      </c>
      <c r="J9445" s="163" t="s">
        <v>133</v>
      </c>
      <c r="K9445" s="164">
        <f t="shared" si="448"/>
        <v>0</v>
      </c>
      <c r="L9445" s="165">
        <f t="shared" si="449"/>
        <v>0</v>
      </c>
      <c r="M9445" s="172">
        <v>127</v>
      </c>
      <c r="N9445" s="172">
        <v>64</v>
      </c>
      <c r="O9445" s="167" t="s">
        <v>133</v>
      </c>
      <c r="P9445" s="260" t="e">
        <f t="shared" si="447"/>
        <v>#NUM!</v>
      </c>
      <c r="S9445" s="272"/>
    </row>
    <row r="9446" spans="1:19">
      <c r="A9446" s="161" t="s">
        <v>10678</v>
      </c>
      <c r="C9446" s="161" t="s">
        <v>133</v>
      </c>
      <c r="F9446" s="163" t="s">
        <v>133</v>
      </c>
      <c r="G9446" s="266" t="s">
        <v>133</v>
      </c>
      <c r="H9446" s="163" t="s">
        <v>133</v>
      </c>
      <c r="I9446" s="163" t="s">
        <v>133</v>
      </c>
      <c r="J9446" s="163" t="s">
        <v>133</v>
      </c>
      <c r="K9446" s="164">
        <f t="shared" si="448"/>
        <v>0</v>
      </c>
      <c r="L9446" s="165">
        <f t="shared" si="449"/>
        <v>0</v>
      </c>
      <c r="M9446" s="172">
        <v>127</v>
      </c>
      <c r="N9446" s="172">
        <v>64</v>
      </c>
      <c r="O9446" s="167" t="s">
        <v>133</v>
      </c>
      <c r="P9446" s="260" t="e">
        <f t="shared" si="447"/>
        <v>#NUM!</v>
      </c>
      <c r="S9446" s="272"/>
    </row>
    <row r="9447" spans="1:19">
      <c r="A9447" s="161" t="s">
        <v>10679</v>
      </c>
      <c r="C9447" s="161" t="s">
        <v>133</v>
      </c>
      <c r="F9447" s="163" t="s">
        <v>133</v>
      </c>
      <c r="G9447" s="266" t="s">
        <v>133</v>
      </c>
      <c r="H9447" s="163" t="s">
        <v>133</v>
      </c>
      <c r="I9447" s="163" t="s">
        <v>133</v>
      </c>
      <c r="J9447" s="163" t="s">
        <v>133</v>
      </c>
      <c r="K9447" s="164">
        <f t="shared" si="448"/>
        <v>0</v>
      </c>
      <c r="L9447" s="165">
        <f t="shared" si="449"/>
        <v>0</v>
      </c>
      <c r="M9447" s="172">
        <v>127</v>
      </c>
      <c r="N9447" s="172">
        <v>64</v>
      </c>
      <c r="O9447" s="167" t="s">
        <v>133</v>
      </c>
      <c r="P9447" s="260" t="e">
        <f t="shared" si="447"/>
        <v>#NUM!</v>
      </c>
      <c r="S9447" s="272"/>
    </row>
    <row r="9448" spans="1:19">
      <c r="A9448" s="161" t="s">
        <v>10680</v>
      </c>
      <c r="C9448" s="161" t="s">
        <v>133</v>
      </c>
      <c r="F9448" s="163" t="s">
        <v>133</v>
      </c>
      <c r="G9448" s="266" t="s">
        <v>133</v>
      </c>
      <c r="H9448" s="163" t="s">
        <v>133</v>
      </c>
      <c r="I9448" s="163" t="s">
        <v>133</v>
      </c>
      <c r="J9448" s="163" t="s">
        <v>133</v>
      </c>
      <c r="K9448" s="164">
        <f t="shared" si="448"/>
        <v>0</v>
      </c>
      <c r="L9448" s="165">
        <f t="shared" si="449"/>
        <v>0</v>
      </c>
      <c r="M9448" s="172">
        <v>127</v>
      </c>
      <c r="N9448" s="172">
        <v>64</v>
      </c>
      <c r="O9448" s="167" t="s">
        <v>133</v>
      </c>
      <c r="P9448" s="260" t="e">
        <f t="shared" si="447"/>
        <v>#NUM!</v>
      </c>
      <c r="S9448" s="272"/>
    </row>
    <row r="9449" spans="1:19">
      <c r="A9449" s="161" t="s">
        <v>10681</v>
      </c>
      <c r="C9449" s="161" t="s">
        <v>133</v>
      </c>
      <c r="F9449" s="163" t="s">
        <v>133</v>
      </c>
      <c r="G9449" s="266" t="s">
        <v>133</v>
      </c>
      <c r="H9449" s="163" t="s">
        <v>133</v>
      </c>
      <c r="I9449" s="163" t="s">
        <v>133</v>
      </c>
      <c r="J9449" s="163" t="s">
        <v>133</v>
      </c>
      <c r="K9449" s="164">
        <f t="shared" si="448"/>
        <v>0</v>
      </c>
      <c r="L9449" s="165">
        <f t="shared" si="449"/>
        <v>0</v>
      </c>
      <c r="M9449" s="172">
        <v>127</v>
      </c>
      <c r="N9449" s="172">
        <v>64</v>
      </c>
      <c r="O9449" s="167" t="s">
        <v>133</v>
      </c>
      <c r="P9449" s="260" t="e">
        <f t="shared" si="447"/>
        <v>#NUM!</v>
      </c>
      <c r="S9449" s="272"/>
    </row>
    <row r="9450" spans="1:19">
      <c r="A9450" s="161" t="s">
        <v>10682</v>
      </c>
      <c r="C9450" s="161" t="s">
        <v>133</v>
      </c>
      <c r="F9450" s="163" t="s">
        <v>133</v>
      </c>
      <c r="G9450" s="266" t="s">
        <v>133</v>
      </c>
      <c r="H9450" s="163" t="s">
        <v>133</v>
      </c>
      <c r="I9450" s="163" t="s">
        <v>133</v>
      </c>
      <c r="J9450" s="163" t="s">
        <v>133</v>
      </c>
      <c r="K9450" s="164">
        <f t="shared" si="448"/>
        <v>0</v>
      </c>
      <c r="L9450" s="165">
        <f t="shared" si="449"/>
        <v>0</v>
      </c>
      <c r="M9450" s="172">
        <v>127</v>
      </c>
      <c r="N9450" s="172">
        <v>64</v>
      </c>
      <c r="O9450" s="167" t="s">
        <v>133</v>
      </c>
      <c r="P9450" s="260" t="e">
        <f t="shared" si="447"/>
        <v>#NUM!</v>
      </c>
      <c r="S9450" s="272"/>
    </row>
    <row r="9451" spans="1:19">
      <c r="A9451" s="161" t="s">
        <v>10683</v>
      </c>
      <c r="C9451" s="161" t="s">
        <v>133</v>
      </c>
      <c r="F9451" s="163" t="s">
        <v>133</v>
      </c>
      <c r="G9451" s="266" t="s">
        <v>133</v>
      </c>
      <c r="H9451" s="163" t="s">
        <v>133</v>
      </c>
      <c r="I9451" s="163" t="s">
        <v>133</v>
      </c>
      <c r="J9451" s="163" t="s">
        <v>133</v>
      </c>
      <c r="K9451" s="164">
        <f t="shared" si="448"/>
        <v>0</v>
      </c>
      <c r="L9451" s="165">
        <f t="shared" si="449"/>
        <v>0</v>
      </c>
      <c r="M9451" s="172">
        <v>127</v>
      </c>
      <c r="N9451" s="172">
        <v>64</v>
      </c>
      <c r="O9451" s="167" t="s">
        <v>133</v>
      </c>
      <c r="P9451" s="260" t="e">
        <f t="shared" si="447"/>
        <v>#NUM!</v>
      </c>
      <c r="S9451" s="272"/>
    </row>
    <row r="9452" spans="1:19">
      <c r="A9452" s="161" t="s">
        <v>10684</v>
      </c>
      <c r="C9452" s="161" t="s">
        <v>133</v>
      </c>
      <c r="F9452" s="163" t="s">
        <v>133</v>
      </c>
      <c r="G9452" s="266" t="s">
        <v>133</v>
      </c>
      <c r="H9452" s="163" t="s">
        <v>133</v>
      </c>
      <c r="I9452" s="163" t="s">
        <v>133</v>
      </c>
      <c r="J9452" s="163" t="s">
        <v>133</v>
      </c>
      <c r="K9452" s="164">
        <f t="shared" si="448"/>
        <v>0</v>
      </c>
      <c r="L9452" s="165">
        <f t="shared" si="449"/>
        <v>0</v>
      </c>
      <c r="M9452" s="172">
        <v>127</v>
      </c>
      <c r="N9452" s="172">
        <v>64</v>
      </c>
      <c r="O9452" s="167" t="s">
        <v>133</v>
      </c>
      <c r="P9452" s="260" t="e">
        <f t="shared" si="447"/>
        <v>#NUM!</v>
      </c>
      <c r="S9452" s="272"/>
    </row>
    <row r="9453" spans="1:19">
      <c r="A9453" s="161" t="s">
        <v>10685</v>
      </c>
      <c r="C9453" s="161" t="s">
        <v>133</v>
      </c>
      <c r="F9453" s="163" t="s">
        <v>133</v>
      </c>
      <c r="G9453" s="266" t="s">
        <v>133</v>
      </c>
      <c r="H9453" s="163" t="s">
        <v>133</v>
      </c>
      <c r="I9453" s="163" t="s">
        <v>133</v>
      </c>
      <c r="J9453" s="163" t="s">
        <v>133</v>
      </c>
      <c r="K9453" s="164">
        <f t="shared" si="448"/>
        <v>0</v>
      </c>
      <c r="L9453" s="165">
        <f t="shared" si="449"/>
        <v>0</v>
      </c>
      <c r="M9453" s="172">
        <v>127</v>
      </c>
      <c r="N9453" s="172">
        <v>64</v>
      </c>
      <c r="O9453" s="167" t="s">
        <v>133</v>
      </c>
      <c r="P9453" s="260" t="e">
        <f t="shared" si="447"/>
        <v>#NUM!</v>
      </c>
      <c r="S9453" s="272"/>
    </row>
    <row r="9454" spans="1:19">
      <c r="A9454" s="161" t="s">
        <v>10686</v>
      </c>
      <c r="C9454" s="161" t="s">
        <v>133</v>
      </c>
      <c r="F9454" s="163" t="s">
        <v>133</v>
      </c>
      <c r="G9454" s="266" t="s">
        <v>133</v>
      </c>
      <c r="H9454" s="163" t="s">
        <v>133</v>
      </c>
      <c r="I9454" s="163" t="s">
        <v>133</v>
      </c>
      <c r="J9454" s="163" t="s">
        <v>133</v>
      </c>
      <c r="K9454" s="164">
        <f t="shared" si="448"/>
        <v>0</v>
      </c>
      <c r="L9454" s="165">
        <f t="shared" si="449"/>
        <v>0</v>
      </c>
      <c r="M9454" s="172">
        <v>127</v>
      </c>
      <c r="N9454" s="172">
        <v>64</v>
      </c>
      <c r="O9454" s="167" t="s">
        <v>133</v>
      </c>
      <c r="P9454" s="260" t="e">
        <f t="shared" si="447"/>
        <v>#NUM!</v>
      </c>
      <c r="S9454" s="272"/>
    </row>
    <row r="9455" spans="1:19">
      <c r="A9455" s="161" t="s">
        <v>10687</v>
      </c>
      <c r="C9455" s="161" t="s">
        <v>133</v>
      </c>
      <c r="F9455" s="163" t="s">
        <v>133</v>
      </c>
      <c r="G9455" s="266" t="s">
        <v>133</v>
      </c>
      <c r="H9455" s="163" t="s">
        <v>133</v>
      </c>
      <c r="I9455" s="163" t="s">
        <v>133</v>
      </c>
      <c r="J9455" s="163" t="s">
        <v>133</v>
      </c>
      <c r="K9455" s="164">
        <f t="shared" si="448"/>
        <v>0</v>
      </c>
      <c r="L9455" s="165">
        <f t="shared" si="449"/>
        <v>0</v>
      </c>
      <c r="M9455" s="172">
        <v>127</v>
      </c>
      <c r="N9455" s="172">
        <v>64</v>
      </c>
      <c r="O9455" s="167" t="s">
        <v>133</v>
      </c>
      <c r="P9455" s="260" t="e">
        <f t="shared" si="447"/>
        <v>#NUM!</v>
      </c>
      <c r="S9455" s="272"/>
    </row>
    <row r="9456" spans="1:19">
      <c r="A9456" s="161" t="s">
        <v>10688</v>
      </c>
      <c r="C9456" s="161" t="s">
        <v>133</v>
      </c>
      <c r="F9456" s="163" t="s">
        <v>133</v>
      </c>
      <c r="G9456" s="266" t="s">
        <v>133</v>
      </c>
      <c r="H9456" s="163" t="s">
        <v>133</v>
      </c>
      <c r="I9456" s="163" t="s">
        <v>133</v>
      </c>
      <c r="J9456" s="163" t="s">
        <v>133</v>
      </c>
      <c r="K9456" s="164">
        <f t="shared" si="448"/>
        <v>0</v>
      </c>
      <c r="L9456" s="165">
        <f t="shared" si="449"/>
        <v>0</v>
      </c>
      <c r="M9456" s="172">
        <v>127</v>
      </c>
      <c r="N9456" s="172">
        <v>64</v>
      </c>
      <c r="O9456" s="167" t="s">
        <v>133</v>
      </c>
      <c r="P9456" s="260" t="e">
        <f t="shared" si="447"/>
        <v>#NUM!</v>
      </c>
      <c r="S9456" s="272"/>
    </row>
    <row r="9457" spans="1:19">
      <c r="A9457" s="161" t="s">
        <v>10689</v>
      </c>
      <c r="C9457" s="161" t="s">
        <v>133</v>
      </c>
      <c r="F9457" s="163" t="s">
        <v>133</v>
      </c>
      <c r="G9457" s="266" t="s">
        <v>133</v>
      </c>
      <c r="H9457" s="163" t="s">
        <v>133</v>
      </c>
      <c r="I9457" s="163" t="s">
        <v>133</v>
      </c>
      <c r="J9457" s="163" t="s">
        <v>133</v>
      </c>
      <c r="K9457" s="164">
        <f t="shared" si="448"/>
        <v>0</v>
      </c>
      <c r="L9457" s="165">
        <f t="shared" si="449"/>
        <v>0</v>
      </c>
      <c r="M9457" s="172">
        <v>127</v>
      </c>
      <c r="N9457" s="172">
        <v>64</v>
      </c>
      <c r="O9457" s="167" t="s">
        <v>133</v>
      </c>
      <c r="P9457" s="260" t="e">
        <f t="shared" si="447"/>
        <v>#NUM!</v>
      </c>
      <c r="S9457" s="272"/>
    </row>
    <row r="9458" spans="1:19">
      <c r="A9458" s="161" t="s">
        <v>10690</v>
      </c>
      <c r="C9458" s="161" t="s">
        <v>133</v>
      </c>
      <c r="F9458" s="163" t="s">
        <v>133</v>
      </c>
      <c r="G9458" s="266" t="s">
        <v>133</v>
      </c>
      <c r="H9458" s="163" t="s">
        <v>133</v>
      </c>
      <c r="I9458" s="163" t="s">
        <v>133</v>
      </c>
      <c r="J9458" s="163" t="s">
        <v>133</v>
      </c>
      <c r="K9458" s="164">
        <f t="shared" si="448"/>
        <v>0</v>
      </c>
      <c r="L9458" s="165">
        <f t="shared" si="449"/>
        <v>0</v>
      </c>
      <c r="M9458" s="172">
        <v>127</v>
      </c>
      <c r="N9458" s="172">
        <v>64</v>
      </c>
      <c r="O9458" s="167" t="s">
        <v>133</v>
      </c>
      <c r="P9458" s="260" t="e">
        <f t="shared" si="447"/>
        <v>#NUM!</v>
      </c>
      <c r="S9458" s="272"/>
    </row>
    <row r="9459" spans="1:19">
      <c r="A9459" s="161" t="s">
        <v>10691</v>
      </c>
      <c r="C9459" s="161" t="s">
        <v>133</v>
      </c>
      <c r="F9459" s="163" t="s">
        <v>133</v>
      </c>
      <c r="G9459" s="266" t="s">
        <v>133</v>
      </c>
      <c r="H9459" s="163" t="s">
        <v>133</v>
      </c>
      <c r="I9459" s="163" t="s">
        <v>133</v>
      </c>
      <c r="J9459" s="163" t="s">
        <v>133</v>
      </c>
      <c r="K9459" s="164">
        <f t="shared" si="448"/>
        <v>0</v>
      </c>
      <c r="L9459" s="165">
        <f t="shared" si="449"/>
        <v>0</v>
      </c>
      <c r="M9459" s="172">
        <v>127</v>
      </c>
      <c r="N9459" s="172">
        <v>64</v>
      </c>
      <c r="O9459" s="167" t="s">
        <v>133</v>
      </c>
      <c r="P9459" s="260" t="e">
        <f t="shared" si="447"/>
        <v>#NUM!</v>
      </c>
      <c r="S9459" s="272"/>
    </row>
    <row r="9460" spans="1:19">
      <c r="A9460" s="161" t="s">
        <v>10692</v>
      </c>
      <c r="C9460" s="161" t="s">
        <v>133</v>
      </c>
      <c r="F9460" s="163" t="s">
        <v>133</v>
      </c>
      <c r="G9460" s="266" t="s">
        <v>133</v>
      </c>
      <c r="H9460" s="163" t="s">
        <v>133</v>
      </c>
      <c r="I9460" s="163" t="s">
        <v>133</v>
      </c>
      <c r="J9460" s="163" t="s">
        <v>133</v>
      </c>
      <c r="K9460" s="164">
        <f t="shared" si="448"/>
        <v>0</v>
      </c>
      <c r="L9460" s="165">
        <f t="shared" si="449"/>
        <v>0</v>
      </c>
      <c r="M9460" s="172">
        <v>127</v>
      </c>
      <c r="N9460" s="172">
        <v>64</v>
      </c>
      <c r="O9460" s="167" t="s">
        <v>133</v>
      </c>
      <c r="P9460" s="260" t="e">
        <f t="shared" si="447"/>
        <v>#NUM!</v>
      </c>
      <c r="S9460" s="272"/>
    </row>
    <row r="9461" spans="1:19">
      <c r="A9461" s="161" t="s">
        <v>10693</v>
      </c>
      <c r="C9461" s="161" t="s">
        <v>133</v>
      </c>
      <c r="F9461" s="163" t="s">
        <v>133</v>
      </c>
      <c r="G9461" s="266" t="s">
        <v>133</v>
      </c>
      <c r="H9461" s="163" t="s">
        <v>133</v>
      </c>
      <c r="I9461" s="163" t="s">
        <v>133</v>
      </c>
      <c r="J9461" s="163" t="s">
        <v>133</v>
      </c>
      <c r="K9461" s="164">
        <f t="shared" si="448"/>
        <v>0</v>
      </c>
      <c r="L9461" s="165">
        <f t="shared" si="449"/>
        <v>0</v>
      </c>
      <c r="M9461" s="172">
        <v>127</v>
      </c>
      <c r="N9461" s="172">
        <v>64</v>
      </c>
      <c r="O9461" s="167" t="s">
        <v>133</v>
      </c>
      <c r="P9461" s="260" t="e">
        <f t="shared" si="447"/>
        <v>#NUM!</v>
      </c>
      <c r="S9461" s="272"/>
    </row>
    <row r="9462" spans="1:19">
      <c r="A9462" s="161" t="s">
        <v>10694</v>
      </c>
      <c r="C9462" s="161" t="s">
        <v>133</v>
      </c>
      <c r="F9462" s="163" t="s">
        <v>133</v>
      </c>
      <c r="G9462" s="266" t="s">
        <v>133</v>
      </c>
      <c r="H9462" s="163" t="s">
        <v>133</v>
      </c>
      <c r="I9462" s="163" t="s">
        <v>133</v>
      </c>
      <c r="J9462" s="163" t="s">
        <v>133</v>
      </c>
      <c r="K9462" s="164">
        <f t="shared" si="448"/>
        <v>0</v>
      </c>
      <c r="L9462" s="165">
        <f t="shared" si="449"/>
        <v>0</v>
      </c>
      <c r="M9462" s="172">
        <v>127</v>
      </c>
      <c r="N9462" s="172">
        <v>64</v>
      </c>
      <c r="O9462" s="167" t="s">
        <v>133</v>
      </c>
      <c r="P9462" s="260" t="e">
        <f t="shared" si="447"/>
        <v>#NUM!</v>
      </c>
      <c r="S9462" s="272"/>
    </row>
    <row r="9463" spans="1:19">
      <c r="A9463" s="161" t="s">
        <v>10695</v>
      </c>
      <c r="C9463" s="161" t="s">
        <v>133</v>
      </c>
      <c r="F9463" s="163" t="s">
        <v>133</v>
      </c>
      <c r="G9463" s="266" t="s">
        <v>133</v>
      </c>
      <c r="H9463" s="163" t="s">
        <v>133</v>
      </c>
      <c r="I9463" s="163" t="s">
        <v>133</v>
      </c>
      <c r="J9463" s="163" t="s">
        <v>133</v>
      </c>
      <c r="K9463" s="164">
        <f t="shared" si="448"/>
        <v>0</v>
      </c>
      <c r="L9463" s="165">
        <f t="shared" si="449"/>
        <v>0</v>
      </c>
      <c r="M9463" s="172">
        <v>127</v>
      </c>
      <c r="N9463" s="172">
        <v>64</v>
      </c>
      <c r="O9463" s="167" t="s">
        <v>133</v>
      </c>
      <c r="P9463" s="260" t="e">
        <f t="shared" si="447"/>
        <v>#NUM!</v>
      </c>
      <c r="S9463" s="272"/>
    </row>
    <row r="9464" spans="1:19">
      <c r="A9464" s="161" t="s">
        <v>10696</v>
      </c>
      <c r="C9464" s="161" t="s">
        <v>133</v>
      </c>
      <c r="F9464" s="163" t="s">
        <v>133</v>
      </c>
      <c r="G9464" s="266" t="s">
        <v>133</v>
      </c>
      <c r="H9464" s="163" t="s">
        <v>133</v>
      </c>
      <c r="I9464" s="163" t="s">
        <v>133</v>
      </c>
      <c r="J9464" s="163" t="s">
        <v>133</v>
      </c>
      <c r="K9464" s="164">
        <f t="shared" si="448"/>
        <v>0</v>
      </c>
      <c r="L9464" s="165">
        <f t="shared" si="449"/>
        <v>0</v>
      </c>
      <c r="M9464" s="172">
        <v>127</v>
      </c>
      <c r="N9464" s="172">
        <v>64</v>
      </c>
      <c r="O9464" s="167" t="s">
        <v>133</v>
      </c>
      <c r="P9464" s="260" t="e">
        <f t="shared" si="447"/>
        <v>#NUM!</v>
      </c>
      <c r="S9464" s="272"/>
    </row>
    <row r="9465" spans="1:19">
      <c r="A9465" s="161" t="s">
        <v>10697</v>
      </c>
      <c r="C9465" s="161" t="s">
        <v>133</v>
      </c>
      <c r="F9465" s="163" t="s">
        <v>133</v>
      </c>
      <c r="G9465" s="266" t="s">
        <v>133</v>
      </c>
      <c r="H9465" s="163" t="s">
        <v>133</v>
      </c>
      <c r="I9465" s="163" t="s">
        <v>133</v>
      </c>
      <c r="J9465" s="163" t="s">
        <v>133</v>
      </c>
      <c r="K9465" s="164">
        <f t="shared" si="448"/>
        <v>0</v>
      </c>
      <c r="L9465" s="165">
        <f t="shared" si="449"/>
        <v>0</v>
      </c>
      <c r="M9465" s="172">
        <v>127</v>
      </c>
      <c r="N9465" s="172">
        <v>64</v>
      </c>
      <c r="O9465" s="167" t="s">
        <v>133</v>
      </c>
      <c r="P9465" s="260" t="e">
        <f t="shared" si="447"/>
        <v>#NUM!</v>
      </c>
      <c r="S9465" s="272"/>
    </row>
    <row r="9466" spans="1:19">
      <c r="A9466" s="161" t="s">
        <v>10698</v>
      </c>
      <c r="C9466" s="161" t="s">
        <v>133</v>
      </c>
      <c r="F9466" s="163" t="s">
        <v>133</v>
      </c>
      <c r="G9466" s="266" t="s">
        <v>133</v>
      </c>
      <c r="H9466" s="163" t="s">
        <v>133</v>
      </c>
      <c r="I9466" s="163" t="s">
        <v>133</v>
      </c>
      <c r="J9466" s="163" t="s">
        <v>133</v>
      </c>
      <c r="K9466" s="164">
        <f t="shared" si="448"/>
        <v>0</v>
      </c>
      <c r="L9466" s="165">
        <f t="shared" si="449"/>
        <v>0</v>
      </c>
      <c r="M9466" s="172">
        <v>127</v>
      </c>
      <c r="N9466" s="172">
        <v>64</v>
      </c>
      <c r="O9466" s="167" t="s">
        <v>133</v>
      </c>
      <c r="P9466" s="260" t="e">
        <f t="shared" si="447"/>
        <v>#NUM!</v>
      </c>
      <c r="S9466" s="272"/>
    </row>
    <row r="9467" spans="1:19">
      <c r="A9467" s="161" t="s">
        <v>10699</v>
      </c>
      <c r="C9467" s="161" t="s">
        <v>133</v>
      </c>
      <c r="F9467" s="163" t="s">
        <v>133</v>
      </c>
      <c r="G9467" s="266" t="s">
        <v>133</v>
      </c>
      <c r="H9467" s="163" t="s">
        <v>133</v>
      </c>
      <c r="I9467" s="163" t="s">
        <v>133</v>
      </c>
      <c r="J9467" s="163" t="s">
        <v>133</v>
      </c>
      <c r="K9467" s="164">
        <f t="shared" si="448"/>
        <v>0</v>
      </c>
      <c r="L9467" s="165">
        <f t="shared" si="449"/>
        <v>0</v>
      </c>
      <c r="M9467" s="172">
        <v>127</v>
      </c>
      <c r="N9467" s="172">
        <v>64</v>
      </c>
      <c r="O9467" s="167" t="s">
        <v>133</v>
      </c>
      <c r="P9467" s="260" t="e">
        <f t="shared" si="447"/>
        <v>#NUM!</v>
      </c>
      <c r="S9467" s="272"/>
    </row>
    <row r="9468" spans="1:19">
      <c r="A9468" s="161" t="s">
        <v>10700</v>
      </c>
      <c r="C9468" s="161" t="s">
        <v>133</v>
      </c>
      <c r="F9468" s="163" t="s">
        <v>133</v>
      </c>
      <c r="G9468" s="266" t="s">
        <v>133</v>
      </c>
      <c r="H9468" s="163" t="s">
        <v>133</v>
      </c>
      <c r="I9468" s="163" t="s">
        <v>133</v>
      </c>
      <c r="J9468" s="163" t="s">
        <v>133</v>
      </c>
      <c r="K9468" s="164">
        <f t="shared" si="448"/>
        <v>0</v>
      </c>
      <c r="L9468" s="165">
        <f t="shared" si="449"/>
        <v>0</v>
      </c>
      <c r="M9468" s="172">
        <v>127</v>
      </c>
      <c r="N9468" s="172">
        <v>64</v>
      </c>
      <c r="O9468" s="167" t="s">
        <v>133</v>
      </c>
      <c r="P9468" s="260" t="e">
        <f t="shared" si="447"/>
        <v>#NUM!</v>
      </c>
      <c r="S9468" s="272"/>
    </row>
    <row r="9469" spans="1:19">
      <c r="A9469" s="161" t="s">
        <v>10701</v>
      </c>
      <c r="C9469" s="161" t="s">
        <v>133</v>
      </c>
      <c r="F9469" s="163" t="s">
        <v>133</v>
      </c>
      <c r="G9469" s="266" t="s">
        <v>133</v>
      </c>
      <c r="H9469" s="163" t="s">
        <v>133</v>
      </c>
      <c r="I9469" s="163" t="s">
        <v>133</v>
      </c>
      <c r="J9469" s="163" t="s">
        <v>133</v>
      </c>
      <c r="K9469" s="164">
        <f t="shared" si="448"/>
        <v>0</v>
      </c>
      <c r="L9469" s="165">
        <f t="shared" si="449"/>
        <v>0</v>
      </c>
      <c r="M9469" s="172">
        <v>127</v>
      </c>
      <c r="N9469" s="172">
        <v>64</v>
      </c>
      <c r="O9469" s="167" t="s">
        <v>133</v>
      </c>
      <c r="P9469" s="260" t="e">
        <f t="shared" si="447"/>
        <v>#NUM!</v>
      </c>
      <c r="S9469" s="272"/>
    </row>
    <row r="9470" spans="1:19">
      <c r="A9470" s="161" t="s">
        <v>10702</v>
      </c>
      <c r="C9470" s="161" t="s">
        <v>133</v>
      </c>
      <c r="F9470" s="163" t="s">
        <v>133</v>
      </c>
      <c r="G9470" s="266" t="s">
        <v>133</v>
      </c>
      <c r="H9470" s="163" t="s">
        <v>133</v>
      </c>
      <c r="I9470" s="163" t="s">
        <v>133</v>
      </c>
      <c r="J9470" s="163" t="s">
        <v>133</v>
      </c>
      <c r="K9470" s="164">
        <f t="shared" si="448"/>
        <v>0</v>
      </c>
      <c r="L9470" s="165">
        <f t="shared" si="449"/>
        <v>0</v>
      </c>
      <c r="M9470" s="172">
        <v>127</v>
      </c>
      <c r="N9470" s="172">
        <v>64</v>
      </c>
      <c r="O9470" s="167" t="s">
        <v>133</v>
      </c>
      <c r="P9470" s="260" t="e">
        <f t="shared" si="447"/>
        <v>#NUM!</v>
      </c>
      <c r="S9470" s="272"/>
    </row>
    <row r="9471" spans="1:19">
      <c r="A9471" s="161" t="s">
        <v>10703</v>
      </c>
      <c r="C9471" s="161" t="s">
        <v>133</v>
      </c>
      <c r="F9471" s="163" t="s">
        <v>133</v>
      </c>
      <c r="G9471" s="266" t="s">
        <v>133</v>
      </c>
      <c r="H9471" s="163" t="s">
        <v>133</v>
      </c>
      <c r="I9471" s="163" t="s">
        <v>133</v>
      </c>
      <c r="J9471" s="163" t="s">
        <v>133</v>
      </c>
      <c r="K9471" s="164">
        <f t="shared" si="448"/>
        <v>0</v>
      </c>
      <c r="L9471" s="165">
        <f t="shared" si="449"/>
        <v>0</v>
      </c>
      <c r="M9471" s="172">
        <v>127</v>
      </c>
      <c r="N9471" s="172">
        <v>64</v>
      </c>
      <c r="O9471" s="167" t="s">
        <v>133</v>
      </c>
      <c r="P9471" s="260" t="e">
        <f t="shared" si="447"/>
        <v>#NUM!</v>
      </c>
      <c r="S9471" s="272"/>
    </row>
    <row r="9472" spans="1:19">
      <c r="A9472" s="161" t="s">
        <v>10704</v>
      </c>
      <c r="C9472" s="161" t="s">
        <v>133</v>
      </c>
      <c r="F9472" s="163" t="s">
        <v>133</v>
      </c>
      <c r="G9472" s="266" t="s">
        <v>133</v>
      </c>
      <c r="H9472" s="163" t="s">
        <v>133</v>
      </c>
      <c r="I9472" s="163" t="s">
        <v>133</v>
      </c>
      <c r="J9472" s="163" t="s">
        <v>133</v>
      </c>
      <c r="K9472" s="164">
        <f t="shared" si="448"/>
        <v>0</v>
      </c>
      <c r="L9472" s="165">
        <f t="shared" si="449"/>
        <v>0</v>
      </c>
      <c r="M9472" s="172">
        <v>127</v>
      </c>
      <c r="N9472" s="172">
        <v>64</v>
      </c>
      <c r="O9472" s="167" t="s">
        <v>133</v>
      </c>
      <c r="P9472" s="260" t="e">
        <f t="shared" si="447"/>
        <v>#NUM!</v>
      </c>
      <c r="S9472" s="272"/>
    </row>
    <row r="9473" spans="1:19">
      <c r="A9473" s="161" t="s">
        <v>10705</v>
      </c>
      <c r="C9473" s="161" t="s">
        <v>133</v>
      </c>
      <c r="F9473" s="163" t="s">
        <v>133</v>
      </c>
      <c r="G9473" s="266" t="s">
        <v>133</v>
      </c>
      <c r="H9473" s="163" t="s">
        <v>133</v>
      </c>
      <c r="I9473" s="163" t="s">
        <v>133</v>
      </c>
      <c r="J9473" s="163" t="s">
        <v>133</v>
      </c>
      <c r="K9473" s="164">
        <f t="shared" si="448"/>
        <v>0</v>
      </c>
      <c r="L9473" s="165">
        <f t="shared" si="449"/>
        <v>0</v>
      </c>
      <c r="M9473" s="172">
        <v>127</v>
      </c>
      <c r="N9473" s="172">
        <v>64</v>
      </c>
      <c r="O9473" s="167" t="s">
        <v>133</v>
      </c>
      <c r="P9473" s="260" t="e">
        <f t="shared" si="447"/>
        <v>#NUM!</v>
      </c>
      <c r="S9473" s="272"/>
    </row>
    <row r="9474" spans="1:19">
      <c r="A9474" s="161" t="s">
        <v>10706</v>
      </c>
      <c r="C9474" s="161" t="s">
        <v>133</v>
      </c>
      <c r="F9474" s="163" t="s">
        <v>133</v>
      </c>
      <c r="G9474" s="266" t="s">
        <v>133</v>
      </c>
      <c r="H9474" s="163" t="s">
        <v>133</v>
      </c>
      <c r="I9474" s="163" t="s">
        <v>133</v>
      </c>
      <c r="J9474" s="163" t="s">
        <v>133</v>
      </c>
      <c r="K9474" s="164">
        <f t="shared" si="448"/>
        <v>0</v>
      </c>
      <c r="L9474" s="165">
        <f t="shared" si="449"/>
        <v>0</v>
      </c>
      <c r="M9474" s="172">
        <v>127</v>
      </c>
      <c r="N9474" s="172">
        <v>64</v>
      </c>
      <c r="O9474" s="167" t="s">
        <v>133</v>
      </c>
      <c r="P9474" s="260" t="e">
        <f t="shared" si="447"/>
        <v>#NUM!</v>
      </c>
      <c r="S9474" s="272"/>
    </row>
    <row r="9475" spans="1:19">
      <c r="A9475" s="161" t="s">
        <v>10707</v>
      </c>
      <c r="C9475" s="161" t="s">
        <v>133</v>
      </c>
      <c r="F9475" s="163" t="s">
        <v>133</v>
      </c>
      <c r="G9475" s="266" t="s">
        <v>133</v>
      </c>
      <c r="H9475" s="163" t="s">
        <v>133</v>
      </c>
      <c r="I9475" s="163" t="s">
        <v>133</v>
      </c>
      <c r="J9475" s="163" t="s">
        <v>133</v>
      </c>
      <c r="K9475" s="164">
        <f t="shared" si="448"/>
        <v>0</v>
      </c>
      <c r="L9475" s="165">
        <f t="shared" si="449"/>
        <v>0</v>
      </c>
      <c r="M9475" s="172">
        <v>127</v>
      </c>
      <c r="N9475" s="172">
        <v>64</v>
      </c>
      <c r="O9475" s="167" t="s">
        <v>133</v>
      </c>
      <c r="P9475" s="260" t="e">
        <f t="shared" si="447"/>
        <v>#NUM!</v>
      </c>
      <c r="S9475" s="272"/>
    </row>
    <row r="9476" spans="1:19">
      <c r="A9476" s="161" t="s">
        <v>10708</v>
      </c>
      <c r="C9476" s="161" t="s">
        <v>133</v>
      </c>
      <c r="F9476" s="163" t="s">
        <v>133</v>
      </c>
      <c r="G9476" s="266" t="s">
        <v>133</v>
      </c>
      <c r="H9476" s="163" t="s">
        <v>133</v>
      </c>
      <c r="I9476" s="163" t="s">
        <v>133</v>
      </c>
      <c r="J9476" s="163" t="s">
        <v>133</v>
      </c>
      <c r="K9476" s="164">
        <f t="shared" si="448"/>
        <v>0</v>
      </c>
      <c r="L9476" s="165">
        <f t="shared" si="449"/>
        <v>0</v>
      </c>
      <c r="M9476" s="172">
        <v>127</v>
      </c>
      <c r="N9476" s="172">
        <v>64</v>
      </c>
      <c r="O9476" s="167" t="s">
        <v>133</v>
      </c>
      <c r="P9476" s="260" t="e">
        <f t="shared" si="447"/>
        <v>#NUM!</v>
      </c>
      <c r="S9476" s="272"/>
    </row>
    <row r="9477" spans="1:19">
      <c r="A9477" s="161" t="s">
        <v>10709</v>
      </c>
      <c r="C9477" s="161" t="s">
        <v>133</v>
      </c>
      <c r="F9477" s="163" t="s">
        <v>133</v>
      </c>
      <c r="G9477" s="266" t="s">
        <v>133</v>
      </c>
      <c r="H9477" s="163" t="s">
        <v>133</v>
      </c>
      <c r="I9477" s="163" t="s">
        <v>133</v>
      </c>
      <c r="J9477" s="163" t="s">
        <v>133</v>
      </c>
      <c r="K9477" s="164">
        <f t="shared" si="448"/>
        <v>0</v>
      </c>
      <c r="L9477" s="165">
        <f t="shared" si="449"/>
        <v>0</v>
      </c>
      <c r="M9477" s="172">
        <v>127</v>
      </c>
      <c r="N9477" s="172">
        <v>64</v>
      </c>
      <c r="O9477" s="167" t="s">
        <v>133</v>
      </c>
      <c r="P9477" s="260" t="e">
        <f t="shared" si="447"/>
        <v>#NUM!</v>
      </c>
      <c r="S9477" s="272"/>
    </row>
    <row r="9478" spans="1:19">
      <c r="A9478" s="161" t="s">
        <v>10710</v>
      </c>
      <c r="C9478" s="161" t="s">
        <v>133</v>
      </c>
      <c r="F9478" s="163" t="s">
        <v>133</v>
      </c>
      <c r="G9478" s="266" t="s">
        <v>133</v>
      </c>
      <c r="H9478" s="163" t="s">
        <v>133</v>
      </c>
      <c r="I9478" s="163" t="s">
        <v>133</v>
      </c>
      <c r="J9478" s="163" t="s">
        <v>133</v>
      </c>
      <c r="K9478" s="164">
        <f t="shared" si="448"/>
        <v>0</v>
      </c>
      <c r="L9478" s="165">
        <f t="shared" si="449"/>
        <v>0</v>
      </c>
      <c r="M9478" s="172">
        <v>127</v>
      </c>
      <c r="N9478" s="172">
        <v>64</v>
      </c>
      <c r="O9478" s="167" t="s">
        <v>133</v>
      </c>
      <c r="P9478" s="260" t="e">
        <f t="shared" si="447"/>
        <v>#NUM!</v>
      </c>
      <c r="S9478" s="272"/>
    </row>
    <row r="9479" spans="1:19">
      <c r="A9479" s="161" t="s">
        <v>10711</v>
      </c>
      <c r="C9479" s="161" t="s">
        <v>133</v>
      </c>
      <c r="F9479" s="163" t="s">
        <v>133</v>
      </c>
      <c r="G9479" s="266" t="s">
        <v>133</v>
      </c>
      <c r="H9479" s="163" t="s">
        <v>133</v>
      </c>
      <c r="I9479" s="163" t="s">
        <v>133</v>
      </c>
      <c r="J9479" s="163" t="s">
        <v>133</v>
      </c>
      <c r="K9479" s="164">
        <f t="shared" si="448"/>
        <v>0</v>
      </c>
      <c r="L9479" s="165">
        <f t="shared" si="449"/>
        <v>0</v>
      </c>
      <c r="M9479" s="172">
        <v>127</v>
      </c>
      <c r="N9479" s="172">
        <v>64</v>
      </c>
      <c r="O9479" s="167" t="s">
        <v>133</v>
      </c>
      <c r="P9479" s="260" t="e">
        <f t="shared" si="447"/>
        <v>#NUM!</v>
      </c>
      <c r="S9479" s="272"/>
    </row>
    <row r="9480" spans="1:19">
      <c r="A9480" s="161" t="s">
        <v>10712</v>
      </c>
      <c r="C9480" s="161" t="s">
        <v>133</v>
      </c>
      <c r="F9480" s="163" t="s">
        <v>133</v>
      </c>
      <c r="G9480" s="266" t="s">
        <v>133</v>
      </c>
      <c r="H9480" s="163" t="s">
        <v>133</v>
      </c>
      <c r="I9480" s="163" t="s">
        <v>133</v>
      </c>
      <c r="J9480" s="163" t="s">
        <v>133</v>
      </c>
      <c r="K9480" s="164">
        <f t="shared" si="448"/>
        <v>0</v>
      </c>
      <c r="L9480" s="165">
        <f t="shared" si="449"/>
        <v>0</v>
      </c>
      <c r="M9480" s="172">
        <v>127</v>
      </c>
      <c r="N9480" s="172">
        <v>64</v>
      </c>
      <c r="O9480" s="167" t="s">
        <v>133</v>
      </c>
      <c r="P9480" s="260" t="e">
        <f t="shared" si="447"/>
        <v>#NUM!</v>
      </c>
      <c r="S9480" s="272"/>
    </row>
    <row r="9481" spans="1:19">
      <c r="A9481" s="161" t="s">
        <v>10713</v>
      </c>
      <c r="C9481" s="161" t="s">
        <v>133</v>
      </c>
      <c r="F9481" s="163" t="s">
        <v>133</v>
      </c>
      <c r="G9481" s="266" t="s">
        <v>133</v>
      </c>
      <c r="H9481" s="163" t="s">
        <v>133</v>
      </c>
      <c r="I9481" s="163" t="s">
        <v>133</v>
      </c>
      <c r="J9481" s="163" t="s">
        <v>133</v>
      </c>
      <c r="K9481" s="164">
        <f t="shared" si="448"/>
        <v>0</v>
      </c>
      <c r="L9481" s="165">
        <f t="shared" si="449"/>
        <v>0</v>
      </c>
      <c r="M9481" s="172">
        <v>127</v>
      </c>
      <c r="N9481" s="172">
        <v>64</v>
      </c>
      <c r="O9481" s="167" t="s">
        <v>133</v>
      </c>
      <c r="P9481" s="260" t="e">
        <f t="shared" si="447"/>
        <v>#NUM!</v>
      </c>
      <c r="S9481" s="272"/>
    </row>
    <row r="9482" spans="1:19">
      <c r="A9482" s="161" t="s">
        <v>10714</v>
      </c>
      <c r="C9482" s="161" t="s">
        <v>133</v>
      </c>
      <c r="F9482" s="163" t="s">
        <v>133</v>
      </c>
      <c r="G9482" s="266" t="s">
        <v>133</v>
      </c>
      <c r="H9482" s="163" t="s">
        <v>133</v>
      </c>
      <c r="I9482" s="163" t="s">
        <v>133</v>
      </c>
      <c r="J9482" s="163" t="s">
        <v>133</v>
      </c>
      <c r="K9482" s="164">
        <f t="shared" si="448"/>
        <v>0</v>
      </c>
      <c r="L9482" s="165">
        <f t="shared" si="449"/>
        <v>0</v>
      </c>
      <c r="M9482" s="172">
        <v>127</v>
      </c>
      <c r="N9482" s="172">
        <v>64</v>
      </c>
      <c r="O9482" s="167" t="s">
        <v>133</v>
      </c>
      <c r="P9482" s="260" t="e">
        <f t="shared" si="447"/>
        <v>#NUM!</v>
      </c>
      <c r="S9482" s="272"/>
    </row>
    <row r="9483" spans="1:19">
      <c r="A9483" s="161" t="s">
        <v>10715</v>
      </c>
      <c r="C9483" s="161" t="s">
        <v>133</v>
      </c>
      <c r="F9483" s="163" t="s">
        <v>133</v>
      </c>
      <c r="G9483" s="266" t="s">
        <v>133</v>
      </c>
      <c r="H9483" s="163" t="s">
        <v>133</v>
      </c>
      <c r="I9483" s="163" t="s">
        <v>133</v>
      </c>
      <c r="J9483" s="163" t="s">
        <v>133</v>
      </c>
      <c r="K9483" s="164">
        <f t="shared" si="448"/>
        <v>0</v>
      </c>
      <c r="L9483" s="165">
        <f t="shared" si="449"/>
        <v>0</v>
      </c>
      <c r="M9483" s="172">
        <v>127</v>
      </c>
      <c r="N9483" s="172">
        <v>64</v>
      </c>
      <c r="O9483" s="167" t="s">
        <v>133</v>
      </c>
      <c r="P9483" s="260" t="e">
        <f t="shared" si="447"/>
        <v>#NUM!</v>
      </c>
      <c r="S9483" s="272"/>
    </row>
    <row r="9484" spans="1:19">
      <c r="A9484" s="161" t="s">
        <v>10716</v>
      </c>
      <c r="C9484" s="161" t="s">
        <v>133</v>
      </c>
      <c r="F9484" s="163" t="s">
        <v>133</v>
      </c>
      <c r="G9484" s="266" t="s">
        <v>133</v>
      </c>
      <c r="H9484" s="163" t="s">
        <v>133</v>
      </c>
      <c r="I9484" s="163" t="s">
        <v>133</v>
      </c>
      <c r="J9484" s="163" t="s">
        <v>133</v>
      </c>
      <c r="K9484" s="164">
        <f t="shared" si="448"/>
        <v>0</v>
      </c>
      <c r="L9484" s="165">
        <f t="shared" si="449"/>
        <v>0</v>
      </c>
      <c r="M9484" s="172">
        <v>127</v>
      </c>
      <c r="N9484" s="172">
        <v>64</v>
      </c>
      <c r="O9484" s="167" t="s">
        <v>133</v>
      </c>
      <c r="P9484" s="260" t="e">
        <f t="shared" si="447"/>
        <v>#NUM!</v>
      </c>
      <c r="S9484" s="272"/>
    </row>
    <row r="9485" spans="1:19">
      <c r="A9485" s="161" t="s">
        <v>10717</v>
      </c>
      <c r="C9485" s="161" t="s">
        <v>133</v>
      </c>
      <c r="F9485" s="163" t="s">
        <v>133</v>
      </c>
      <c r="G9485" s="266" t="s">
        <v>133</v>
      </c>
      <c r="H9485" s="163" t="s">
        <v>133</v>
      </c>
      <c r="I9485" s="163" t="s">
        <v>133</v>
      </c>
      <c r="J9485" s="163" t="s">
        <v>133</v>
      </c>
      <c r="K9485" s="164">
        <f t="shared" si="448"/>
        <v>0</v>
      </c>
      <c r="L9485" s="165">
        <f t="shared" si="449"/>
        <v>0</v>
      </c>
      <c r="M9485" s="172">
        <v>127</v>
      </c>
      <c r="N9485" s="172">
        <v>64</v>
      </c>
      <c r="O9485" s="167" t="s">
        <v>133</v>
      </c>
      <c r="P9485" s="260" t="e">
        <f t="shared" si="447"/>
        <v>#NUM!</v>
      </c>
      <c r="S9485" s="272"/>
    </row>
    <row r="9486" spans="1:19">
      <c r="A9486" s="161" t="s">
        <v>10718</v>
      </c>
      <c r="C9486" s="161" t="s">
        <v>133</v>
      </c>
      <c r="F9486" s="163" t="s">
        <v>133</v>
      </c>
      <c r="G9486" s="266" t="s">
        <v>133</v>
      </c>
      <c r="H9486" s="163" t="s">
        <v>133</v>
      </c>
      <c r="I9486" s="163" t="s">
        <v>133</v>
      </c>
      <c r="J9486" s="163" t="s">
        <v>133</v>
      </c>
      <c r="K9486" s="164">
        <f t="shared" si="448"/>
        <v>0</v>
      </c>
      <c r="L9486" s="165">
        <f t="shared" si="449"/>
        <v>0</v>
      </c>
      <c r="M9486" s="172">
        <v>127</v>
      </c>
      <c r="N9486" s="172">
        <v>64</v>
      </c>
      <c r="O9486" s="167" t="s">
        <v>133</v>
      </c>
      <c r="P9486" s="260" t="e">
        <f t="shared" si="447"/>
        <v>#NUM!</v>
      </c>
      <c r="S9486" s="272"/>
    </row>
    <row r="9487" spans="1:19">
      <c r="A9487" s="161" t="s">
        <v>10719</v>
      </c>
      <c r="C9487" s="161" t="s">
        <v>133</v>
      </c>
      <c r="F9487" s="163" t="s">
        <v>133</v>
      </c>
      <c r="G9487" s="266" t="s">
        <v>133</v>
      </c>
      <c r="H9487" s="163" t="s">
        <v>133</v>
      </c>
      <c r="I9487" s="163" t="s">
        <v>133</v>
      </c>
      <c r="J9487" s="163" t="s">
        <v>133</v>
      </c>
      <c r="K9487" s="164">
        <f t="shared" si="448"/>
        <v>0</v>
      </c>
      <c r="L9487" s="165">
        <f t="shared" si="449"/>
        <v>0</v>
      </c>
      <c r="M9487" s="172">
        <v>127</v>
      </c>
      <c r="N9487" s="172">
        <v>64</v>
      </c>
      <c r="O9487" s="167" t="s">
        <v>133</v>
      </c>
      <c r="P9487" s="260" t="e">
        <f t="shared" ref="P9487:P9550" si="450">MEDIAN(Q9487:R9487)</f>
        <v>#NUM!</v>
      </c>
      <c r="S9487" s="272"/>
    </row>
    <row r="9488" spans="1:19">
      <c r="A9488" s="161" t="s">
        <v>10720</v>
      </c>
      <c r="C9488" s="161" t="s">
        <v>133</v>
      </c>
      <c r="F9488" s="163" t="s">
        <v>133</v>
      </c>
      <c r="G9488" s="266" t="s">
        <v>133</v>
      </c>
      <c r="H9488" s="163" t="s">
        <v>133</v>
      </c>
      <c r="I9488" s="163" t="s">
        <v>133</v>
      </c>
      <c r="J9488" s="163" t="s">
        <v>133</v>
      </c>
      <c r="K9488" s="164">
        <f t="shared" ref="K9488:K9551" si="451">IF(OR(D9488="n/a",D9488="nd"),0,D9488)+IF(OR(I9488="n/a",I9488="nd"),0,I9488)</f>
        <v>0</v>
      </c>
      <c r="L9488" s="165">
        <f t="shared" ref="L9488:L9551" si="452">SQRT(SUMSQ(IF(OR(E9488="n/a",E9488="nd"),0,E9488),IF(OR(F9488="n/a",F9488="nd"),0,F9488),IF(OR(J9488="n/a",J9488="nd"),0,J9488)))</f>
        <v>0</v>
      </c>
      <c r="M9488" s="172">
        <v>127</v>
      </c>
      <c r="N9488" s="172">
        <v>64</v>
      </c>
      <c r="O9488" s="167" t="s">
        <v>133</v>
      </c>
      <c r="P9488" s="260" t="e">
        <f t="shared" si="450"/>
        <v>#NUM!</v>
      </c>
      <c r="S9488" s="272"/>
    </row>
    <row r="9489" spans="1:19">
      <c r="A9489" s="161" t="s">
        <v>10721</v>
      </c>
      <c r="C9489" s="161" t="s">
        <v>133</v>
      </c>
      <c r="F9489" s="163" t="s">
        <v>133</v>
      </c>
      <c r="G9489" s="266" t="s">
        <v>133</v>
      </c>
      <c r="H9489" s="163" t="s">
        <v>133</v>
      </c>
      <c r="I9489" s="163" t="s">
        <v>133</v>
      </c>
      <c r="J9489" s="163" t="s">
        <v>133</v>
      </c>
      <c r="K9489" s="164">
        <f t="shared" si="451"/>
        <v>0</v>
      </c>
      <c r="L9489" s="165">
        <f t="shared" si="452"/>
        <v>0</v>
      </c>
      <c r="M9489" s="172">
        <v>127</v>
      </c>
      <c r="N9489" s="172">
        <v>64</v>
      </c>
      <c r="O9489" s="167" t="s">
        <v>133</v>
      </c>
      <c r="P9489" s="260" t="e">
        <f t="shared" si="450"/>
        <v>#NUM!</v>
      </c>
      <c r="S9489" s="272"/>
    </row>
    <row r="9490" spans="1:19">
      <c r="A9490" s="161" t="s">
        <v>10722</v>
      </c>
      <c r="C9490" s="161" t="s">
        <v>133</v>
      </c>
      <c r="F9490" s="163" t="s">
        <v>133</v>
      </c>
      <c r="G9490" s="266" t="s">
        <v>133</v>
      </c>
      <c r="H9490" s="163" t="s">
        <v>133</v>
      </c>
      <c r="I9490" s="163" t="s">
        <v>133</v>
      </c>
      <c r="J9490" s="163" t="s">
        <v>133</v>
      </c>
      <c r="K9490" s="164">
        <f t="shared" si="451"/>
        <v>0</v>
      </c>
      <c r="L9490" s="165">
        <f t="shared" si="452"/>
        <v>0</v>
      </c>
      <c r="M9490" s="172">
        <v>127</v>
      </c>
      <c r="N9490" s="172">
        <v>64</v>
      </c>
      <c r="O9490" s="167" t="s">
        <v>133</v>
      </c>
      <c r="P9490" s="260" t="e">
        <f t="shared" si="450"/>
        <v>#NUM!</v>
      </c>
      <c r="S9490" s="272"/>
    </row>
    <row r="9491" spans="1:19">
      <c r="A9491" s="161" t="s">
        <v>10723</v>
      </c>
      <c r="C9491" s="161" t="s">
        <v>133</v>
      </c>
      <c r="F9491" s="163" t="s">
        <v>133</v>
      </c>
      <c r="G9491" s="266" t="s">
        <v>133</v>
      </c>
      <c r="H9491" s="163" t="s">
        <v>133</v>
      </c>
      <c r="I9491" s="163" t="s">
        <v>133</v>
      </c>
      <c r="J9491" s="163" t="s">
        <v>133</v>
      </c>
      <c r="K9491" s="164">
        <f t="shared" si="451"/>
        <v>0</v>
      </c>
      <c r="L9491" s="165">
        <f t="shared" si="452"/>
        <v>0</v>
      </c>
      <c r="M9491" s="172">
        <v>127</v>
      </c>
      <c r="N9491" s="172">
        <v>64</v>
      </c>
      <c r="O9491" s="167" t="s">
        <v>133</v>
      </c>
      <c r="P9491" s="260" t="e">
        <f t="shared" si="450"/>
        <v>#NUM!</v>
      </c>
      <c r="S9491" s="272"/>
    </row>
    <row r="9492" spans="1:19">
      <c r="A9492" s="161" t="s">
        <v>10724</v>
      </c>
      <c r="C9492" s="161" t="s">
        <v>133</v>
      </c>
      <c r="F9492" s="163" t="s">
        <v>133</v>
      </c>
      <c r="G9492" s="266" t="s">
        <v>133</v>
      </c>
      <c r="H9492" s="163" t="s">
        <v>133</v>
      </c>
      <c r="I9492" s="163" t="s">
        <v>133</v>
      </c>
      <c r="J9492" s="163" t="s">
        <v>133</v>
      </c>
      <c r="K9492" s="164">
        <f t="shared" si="451"/>
        <v>0</v>
      </c>
      <c r="L9492" s="165">
        <f t="shared" si="452"/>
        <v>0</v>
      </c>
      <c r="M9492" s="172">
        <v>127</v>
      </c>
      <c r="N9492" s="172">
        <v>64</v>
      </c>
      <c r="O9492" s="167" t="s">
        <v>133</v>
      </c>
      <c r="P9492" s="260" t="e">
        <f t="shared" si="450"/>
        <v>#NUM!</v>
      </c>
      <c r="S9492" s="272"/>
    </row>
    <row r="9493" spans="1:19">
      <c r="A9493" s="161" t="s">
        <v>10725</v>
      </c>
      <c r="C9493" s="161" t="s">
        <v>133</v>
      </c>
      <c r="F9493" s="163" t="s">
        <v>133</v>
      </c>
      <c r="G9493" s="266" t="s">
        <v>133</v>
      </c>
      <c r="H9493" s="163" t="s">
        <v>133</v>
      </c>
      <c r="I9493" s="163" t="s">
        <v>133</v>
      </c>
      <c r="J9493" s="163" t="s">
        <v>133</v>
      </c>
      <c r="K9493" s="164">
        <f t="shared" si="451"/>
        <v>0</v>
      </c>
      <c r="L9493" s="165">
        <f t="shared" si="452"/>
        <v>0</v>
      </c>
      <c r="M9493" s="172">
        <v>127</v>
      </c>
      <c r="N9493" s="172">
        <v>64</v>
      </c>
      <c r="O9493" s="167" t="s">
        <v>133</v>
      </c>
      <c r="P9493" s="260" t="e">
        <f t="shared" si="450"/>
        <v>#NUM!</v>
      </c>
      <c r="S9493" s="272"/>
    </row>
    <row r="9494" spans="1:19">
      <c r="A9494" s="161" t="s">
        <v>10726</v>
      </c>
      <c r="C9494" s="161" t="s">
        <v>133</v>
      </c>
      <c r="F9494" s="163" t="s">
        <v>133</v>
      </c>
      <c r="G9494" s="266" t="s">
        <v>133</v>
      </c>
      <c r="H9494" s="163" t="s">
        <v>133</v>
      </c>
      <c r="I9494" s="163" t="s">
        <v>133</v>
      </c>
      <c r="J9494" s="163" t="s">
        <v>133</v>
      </c>
      <c r="K9494" s="164">
        <f t="shared" si="451"/>
        <v>0</v>
      </c>
      <c r="L9494" s="165">
        <f t="shared" si="452"/>
        <v>0</v>
      </c>
      <c r="M9494" s="172">
        <v>127</v>
      </c>
      <c r="N9494" s="172">
        <v>64</v>
      </c>
      <c r="O9494" s="167" t="s">
        <v>133</v>
      </c>
      <c r="P9494" s="260" t="e">
        <f t="shared" si="450"/>
        <v>#NUM!</v>
      </c>
      <c r="S9494" s="272"/>
    </row>
    <row r="9495" spans="1:19">
      <c r="A9495" s="161" t="s">
        <v>10727</v>
      </c>
      <c r="C9495" s="161" t="s">
        <v>133</v>
      </c>
      <c r="F9495" s="163" t="s">
        <v>133</v>
      </c>
      <c r="G9495" s="266" t="s">
        <v>133</v>
      </c>
      <c r="H9495" s="163" t="s">
        <v>133</v>
      </c>
      <c r="I9495" s="163" t="s">
        <v>133</v>
      </c>
      <c r="J9495" s="163" t="s">
        <v>133</v>
      </c>
      <c r="K9495" s="164">
        <f t="shared" si="451"/>
        <v>0</v>
      </c>
      <c r="L9495" s="165">
        <f t="shared" si="452"/>
        <v>0</v>
      </c>
      <c r="M9495" s="172">
        <v>127</v>
      </c>
      <c r="N9495" s="172">
        <v>64</v>
      </c>
      <c r="O9495" s="167" t="s">
        <v>133</v>
      </c>
      <c r="P9495" s="260" t="e">
        <f t="shared" si="450"/>
        <v>#NUM!</v>
      </c>
      <c r="S9495" s="272"/>
    </row>
    <row r="9496" spans="1:19">
      <c r="A9496" s="161" t="s">
        <v>10728</v>
      </c>
      <c r="C9496" s="161" t="s">
        <v>133</v>
      </c>
      <c r="F9496" s="163" t="s">
        <v>133</v>
      </c>
      <c r="G9496" s="266" t="s">
        <v>133</v>
      </c>
      <c r="H9496" s="163" t="s">
        <v>133</v>
      </c>
      <c r="I9496" s="163" t="s">
        <v>133</v>
      </c>
      <c r="J9496" s="163" t="s">
        <v>133</v>
      </c>
      <c r="K9496" s="164">
        <f t="shared" si="451"/>
        <v>0</v>
      </c>
      <c r="L9496" s="165">
        <f t="shared" si="452"/>
        <v>0</v>
      </c>
      <c r="M9496" s="172">
        <v>127</v>
      </c>
      <c r="N9496" s="172">
        <v>64</v>
      </c>
      <c r="O9496" s="167" t="s">
        <v>133</v>
      </c>
      <c r="P9496" s="260" t="e">
        <f t="shared" si="450"/>
        <v>#NUM!</v>
      </c>
      <c r="S9496" s="272"/>
    </row>
    <row r="9497" spans="1:19">
      <c r="A9497" s="161" t="s">
        <v>10729</v>
      </c>
      <c r="C9497" s="161" t="s">
        <v>133</v>
      </c>
      <c r="F9497" s="163" t="s">
        <v>133</v>
      </c>
      <c r="G9497" s="266" t="s">
        <v>133</v>
      </c>
      <c r="H9497" s="163" t="s">
        <v>133</v>
      </c>
      <c r="I9497" s="163" t="s">
        <v>133</v>
      </c>
      <c r="J9497" s="163" t="s">
        <v>133</v>
      </c>
      <c r="K9497" s="164">
        <f t="shared" si="451"/>
        <v>0</v>
      </c>
      <c r="L9497" s="165">
        <f t="shared" si="452"/>
        <v>0</v>
      </c>
      <c r="M9497" s="172">
        <v>127</v>
      </c>
      <c r="N9497" s="172">
        <v>64</v>
      </c>
      <c r="O9497" s="167" t="s">
        <v>133</v>
      </c>
      <c r="P9497" s="260" t="e">
        <f t="shared" si="450"/>
        <v>#NUM!</v>
      </c>
      <c r="S9497" s="272"/>
    </row>
    <row r="9498" spans="1:19">
      <c r="A9498" s="161" t="s">
        <v>10730</v>
      </c>
      <c r="C9498" s="161" t="s">
        <v>133</v>
      </c>
      <c r="F9498" s="163" t="s">
        <v>133</v>
      </c>
      <c r="G9498" s="266" t="s">
        <v>133</v>
      </c>
      <c r="H9498" s="163" t="s">
        <v>133</v>
      </c>
      <c r="I9498" s="163" t="s">
        <v>133</v>
      </c>
      <c r="J9498" s="163" t="s">
        <v>133</v>
      </c>
      <c r="K9498" s="164">
        <f t="shared" si="451"/>
        <v>0</v>
      </c>
      <c r="L9498" s="165">
        <f t="shared" si="452"/>
        <v>0</v>
      </c>
      <c r="M9498" s="172">
        <v>127</v>
      </c>
      <c r="N9498" s="172">
        <v>64</v>
      </c>
      <c r="O9498" s="167" t="s">
        <v>133</v>
      </c>
      <c r="P9498" s="260" t="e">
        <f t="shared" si="450"/>
        <v>#NUM!</v>
      </c>
      <c r="S9498" s="272"/>
    </row>
    <row r="9499" spans="1:19">
      <c r="A9499" s="161" t="s">
        <v>10731</v>
      </c>
      <c r="C9499" s="161" t="s">
        <v>133</v>
      </c>
      <c r="F9499" s="163" t="s">
        <v>133</v>
      </c>
      <c r="G9499" s="266" t="s">
        <v>133</v>
      </c>
      <c r="H9499" s="163" t="s">
        <v>133</v>
      </c>
      <c r="I9499" s="163" t="s">
        <v>133</v>
      </c>
      <c r="J9499" s="163" t="s">
        <v>133</v>
      </c>
      <c r="K9499" s="164">
        <f t="shared" si="451"/>
        <v>0</v>
      </c>
      <c r="L9499" s="165">
        <f t="shared" si="452"/>
        <v>0</v>
      </c>
      <c r="M9499" s="172">
        <v>127</v>
      </c>
      <c r="N9499" s="172">
        <v>64</v>
      </c>
      <c r="O9499" s="167" t="s">
        <v>133</v>
      </c>
      <c r="P9499" s="260" t="e">
        <f t="shared" si="450"/>
        <v>#NUM!</v>
      </c>
      <c r="S9499" s="272"/>
    </row>
    <row r="9500" spans="1:19">
      <c r="A9500" s="161" t="s">
        <v>10732</v>
      </c>
      <c r="C9500" s="161" t="s">
        <v>133</v>
      </c>
      <c r="F9500" s="163" t="s">
        <v>133</v>
      </c>
      <c r="G9500" s="266" t="s">
        <v>133</v>
      </c>
      <c r="H9500" s="163" t="s">
        <v>133</v>
      </c>
      <c r="I9500" s="163" t="s">
        <v>133</v>
      </c>
      <c r="J9500" s="163" t="s">
        <v>133</v>
      </c>
      <c r="K9500" s="164">
        <f t="shared" si="451"/>
        <v>0</v>
      </c>
      <c r="L9500" s="165">
        <f t="shared" si="452"/>
        <v>0</v>
      </c>
      <c r="M9500" s="172">
        <v>127</v>
      </c>
      <c r="N9500" s="172">
        <v>64</v>
      </c>
      <c r="O9500" s="167" t="s">
        <v>133</v>
      </c>
      <c r="P9500" s="260" t="e">
        <f t="shared" si="450"/>
        <v>#NUM!</v>
      </c>
      <c r="S9500" s="272"/>
    </row>
    <row r="9501" spans="1:19">
      <c r="A9501" s="161" t="s">
        <v>10733</v>
      </c>
      <c r="C9501" s="161" t="s">
        <v>133</v>
      </c>
      <c r="F9501" s="163" t="s">
        <v>133</v>
      </c>
      <c r="G9501" s="266" t="s">
        <v>133</v>
      </c>
      <c r="H9501" s="163" t="s">
        <v>133</v>
      </c>
      <c r="I9501" s="163" t="s">
        <v>133</v>
      </c>
      <c r="J9501" s="163" t="s">
        <v>133</v>
      </c>
      <c r="K9501" s="164">
        <f t="shared" si="451"/>
        <v>0</v>
      </c>
      <c r="L9501" s="165">
        <f t="shared" si="452"/>
        <v>0</v>
      </c>
      <c r="M9501" s="172">
        <v>127</v>
      </c>
      <c r="N9501" s="172">
        <v>64</v>
      </c>
      <c r="O9501" s="167" t="s">
        <v>133</v>
      </c>
      <c r="P9501" s="260" t="e">
        <f t="shared" si="450"/>
        <v>#NUM!</v>
      </c>
      <c r="S9501" s="272"/>
    </row>
    <row r="9502" spans="1:19">
      <c r="A9502" s="161" t="s">
        <v>10734</v>
      </c>
      <c r="C9502" s="161" t="s">
        <v>133</v>
      </c>
      <c r="F9502" s="163" t="s">
        <v>133</v>
      </c>
      <c r="G9502" s="266" t="s">
        <v>133</v>
      </c>
      <c r="H9502" s="163" t="s">
        <v>133</v>
      </c>
      <c r="I9502" s="163" t="s">
        <v>133</v>
      </c>
      <c r="J9502" s="163" t="s">
        <v>133</v>
      </c>
      <c r="K9502" s="164">
        <f t="shared" si="451"/>
        <v>0</v>
      </c>
      <c r="L9502" s="165">
        <f t="shared" si="452"/>
        <v>0</v>
      </c>
      <c r="M9502" s="172">
        <v>127</v>
      </c>
      <c r="N9502" s="172">
        <v>64</v>
      </c>
      <c r="O9502" s="167" t="s">
        <v>133</v>
      </c>
      <c r="P9502" s="260" t="e">
        <f t="shared" si="450"/>
        <v>#NUM!</v>
      </c>
      <c r="S9502" s="272"/>
    </row>
    <row r="9503" spans="1:19">
      <c r="A9503" s="161" t="s">
        <v>10735</v>
      </c>
      <c r="C9503" s="161" t="s">
        <v>133</v>
      </c>
      <c r="F9503" s="163" t="s">
        <v>133</v>
      </c>
      <c r="G9503" s="266" t="s">
        <v>133</v>
      </c>
      <c r="H9503" s="163" t="s">
        <v>133</v>
      </c>
      <c r="I9503" s="163" t="s">
        <v>133</v>
      </c>
      <c r="J9503" s="163" t="s">
        <v>133</v>
      </c>
      <c r="K9503" s="164">
        <f t="shared" si="451"/>
        <v>0</v>
      </c>
      <c r="L9503" s="165">
        <f t="shared" si="452"/>
        <v>0</v>
      </c>
      <c r="M9503" s="172">
        <v>127</v>
      </c>
      <c r="N9503" s="172">
        <v>64</v>
      </c>
      <c r="O9503" s="167" t="s">
        <v>133</v>
      </c>
      <c r="P9503" s="260" t="e">
        <f t="shared" si="450"/>
        <v>#NUM!</v>
      </c>
      <c r="S9503" s="272"/>
    </row>
    <row r="9504" spans="1:19">
      <c r="A9504" s="161" t="s">
        <v>10736</v>
      </c>
      <c r="C9504" s="161" t="s">
        <v>133</v>
      </c>
      <c r="F9504" s="163" t="s">
        <v>133</v>
      </c>
      <c r="G9504" s="266" t="s">
        <v>133</v>
      </c>
      <c r="H9504" s="163" t="s">
        <v>133</v>
      </c>
      <c r="I9504" s="163" t="s">
        <v>133</v>
      </c>
      <c r="J9504" s="163" t="s">
        <v>133</v>
      </c>
      <c r="K9504" s="164">
        <f t="shared" si="451"/>
        <v>0</v>
      </c>
      <c r="L9504" s="165">
        <f t="shared" si="452"/>
        <v>0</v>
      </c>
      <c r="M9504" s="172">
        <v>127</v>
      </c>
      <c r="N9504" s="172">
        <v>64</v>
      </c>
      <c r="O9504" s="167" t="s">
        <v>133</v>
      </c>
      <c r="P9504" s="260" t="e">
        <f t="shared" si="450"/>
        <v>#NUM!</v>
      </c>
      <c r="S9504" s="272"/>
    </row>
    <row r="9505" spans="1:19">
      <c r="A9505" s="161" t="s">
        <v>10737</v>
      </c>
      <c r="C9505" s="161" t="s">
        <v>133</v>
      </c>
      <c r="F9505" s="163" t="s">
        <v>133</v>
      </c>
      <c r="G9505" s="266" t="s">
        <v>133</v>
      </c>
      <c r="H9505" s="163" t="s">
        <v>133</v>
      </c>
      <c r="I9505" s="163" t="s">
        <v>133</v>
      </c>
      <c r="J9505" s="163" t="s">
        <v>133</v>
      </c>
      <c r="K9505" s="164">
        <f t="shared" si="451"/>
        <v>0</v>
      </c>
      <c r="L9505" s="165">
        <f t="shared" si="452"/>
        <v>0</v>
      </c>
      <c r="M9505" s="172">
        <v>127</v>
      </c>
      <c r="N9505" s="172">
        <v>64</v>
      </c>
      <c r="O9505" s="167" t="s">
        <v>133</v>
      </c>
      <c r="P9505" s="260" t="e">
        <f t="shared" si="450"/>
        <v>#NUM!</v>
      </c>
      <c r="S9505" s="272"/>
    </row>
    <row r="9506" spans="1:19">
      <c r="A9506" s="161" t="s">
        <v>10738</v>
      </c>
      <c r="C9506" s="161" t="s">
        <v>133</v>
      </c>
      <c r="F9506" s="163" t="s">
        <v>133</v>
      </c>
      <c r="G9506" s="266" t="s">
        <v>133</v>
      </c>
      <c r="H9506" s="163" t="s">
        <v>133</v>
      </c>
      <c r="I9506" s="163" t="s">
        <v>133</v>
      </c>
      <c r="J9506" s="163" t="s">
        <v>133</v>
      </c>
      <c r="K9506" s="164">
        <f t="shared" si="451"/>
        <v>0</v>
      </c>
      <c r="L9506" s="165">
        <f t="shared" si="452"/>
        <v>0</v>
      </c>
      <c r="M9506" s="172">
        <v>127</v>
      </c>
      <c r="N9506" s="172">
        <v>64</v>
      </c>
      <c r="O9506" s="167" t="s">
        <v>133</v>
      </c>
      <c r="P9506" s="260" t="e">
        <f t="shared" si="450"/>
        <v>#NUM!</v>
      </c>
      <c r="S9506" s="272"/>
    </row>
    <row r="9507" spans="1:19">
      <c r="A9507" s="161" t="s">
        <v>10739</v>
      </c>
      <c r="C9507" s="161" t="s">
        <v>133</v>
      </c>
      <c r="F9507" s="163" t="s">
        <v>133</v>
      </c>
      <c r="G9507" s="266" t="s">
        <v>133</v>
      </c>
      <c r="H9507" s="163" t="s">
        <v>133</v>
      </c>
      <c r="I9507" s="163" t="s">
        <v>133</v>
      </c>
      <c r="J9507" s="163" t="s">
        <v>133</v>
      </c>
      <c r="K9507" s="164">
        <f t="shared" si="451"/>
        <v>0</v>
      </c>
      <c r="L9507" s="165">
        <f t="shared" si="452"/>
        <v>0</v>
      </c>
      <c r="M9507" s="172">
        <v>127</v>
      </c>
      <c r="N9507" s="172">
        <v>64</v>
      </c>
      <c r="O9507" s="167" t="s">
        <v>133</v>
      </c>
      <c r="P9507" s="260" t="e">
        <f t="shared" si="450"/>
        <v>#NUM!</v>
      </c>
      <c r="S9507" s="272"/>
    </row>
    <row r="9508" spans="1:19">
      <c r="A9508" s="161" t="s">
        <v>10740</v>
      </c>
      <c r="C9508" s="161" t="s">
        <v>133</v>
      </c>
      <c r="F9508" s="163" t="s">
        <v>133</v>
      </c>
      <c r="G9508" s="266" t="s">
        <v>133</v>
      </c>
      <c r="H9508" s="163" t="s">
        <v>133</v>
      </c>
      <c r="I9508" s="163" t="s">
        <v>133</v>
      </c>
      <c r="J9508" s="163" t="s">
        <v>133</v>
      </c>
      <c r="K9508" s="164">
        <f t="shared" si="451"/>
        <v>0</v>
      </c>
      <c r="L9508" s="165">
        <f t="shared" si="452"/>
        <v>0</v>
      </c>
      <c r="M9508" s="172">
        <v>127</v>
      </c>
      <c r="N9508" s="172">
        <v>64</v>
      </c>
      <c r="O9508" s="167" t="s">
        <v>133</v>
      </c>
      <c r="P9508" s="260" t="e">
        <f t="shared" si="450"/>
        <v>#NUM!</v>
      </c>
      <c r="S9508" s="272"/>
    </row>
    <row r="9509" spans="1:19">
      <c r="A9509" s="161" t="s">
        <v>10741</v>
      </c>
      <c r="C9509" s="161" t="s">
        <v>133</v>
      </c>
      <c r="F9509" s="163" t="s">
        <v>133</v>
      </c>
      <c r="G9509" s="266" t="s">
        <v>133</v>
      </c>
      <c r="H9509" s="163" t="s">
        <v>133</v>
      </c>
      <c r="I9509" s="163" t="s">
        <v>133</v>
      </c>
      <c r="J9509" s="163" t="s">
        <v>133</v>
      </c>
      <c r="K9509" s="164">
        <f t="shared" si="451"/>
        <v>0</v>
      </c>
      <c r="L9509" s="165">
        <f t="shared" si="452"/>
        <v>0</v>
      </c>
      <c r="M9509" s="172">
        <v>127</v>
      </c>
      <c r="N9509" s="172">
        <v>64</v>
      </c>
      <c r="O9509" s="167" t="s">
        <v>133</v>
      </c>
      <c r="P9509" s="260" t="e">
        <f t="shared" si="450"/>
        <v>#NUM!</v>
      </c>
      <c r="S9509" s="272"/>
    </row>
    <row r="9510" spans="1:19">
      <c r="A9510" s="161" t="s">
        <v>10742</v>
      </c>
      <c r="C9510" s="161" t="s">
        <v>133</v>
      </c>
      <c r="F9510" s="163" t="s">
        <v>133</v>
      </c>
      <c r="G9510" s="266" t="s">
        <v>133</v>
      </c>
      <c r="H9510" s="163" t="s">
        <v>133</v>
      </c>
      <c r="I9510" s="163" t="s">
        <v>133</v>
      </c>
      <c r="J9510" s="163" t="s">
        <v>133</v>
      </c>
      <c r="K9510" s="164">
        <f t="shared" si="451"/>
        <v>0</v>
      </c>
      <c r="L9510" s="165">
        <f t="shared" si="452"/>
        <v>0</v>
      </c>
      <c r="M9510" s="172">
        <v>127</v>
      </c>
      <c r="N9510" s="172">
        <v>64</v>
      </c>
      <c r="O9510" s="167" t="s">
        <v>133</v>
      </c>
      <c r="P9510" s="260" t="e">
        <f t="shared" si="450"/>
        <v>#NUM!</v>
      </c>
      <c r="S9510" s="272"/>
    </row>
    <row r="9511" spans="1:19">
      <c r="A9511" s="161" t="s">
        <v>10743</v>
      </c>
      <c r="C9511" s="161" t="s">
        <v>133</v>
      </c>
      <c r="F9511" s="163" t="s">
        <v>133</v>
      </c>
      <c r="G9511" s="266" t="s">
        <v>133</v>
      </c>
      <c r="H9511" s="163" t="s">
        <v>133</v>
      </c>
      <c r="I9511" s="163" t="s">
        <v>133</v>
      </c>
      <c r="J9511" s="163" t="s">
        <v>133</v>
      </c>
      <c r="K9511" s="164">
        <f t="shared" si="451"/>
        <v>0</v>
      </c>
      <c r="L9511" s="165">
        <f t="shared" si="452"/>
        <v>0</v>
      </c>
      <c r="M9511" s="172">
        <v>127</v>
      </c>
      <c r="N9511" s="172">
        <v>64</v>
      </c>
      <c r="O9511" s="167" t="s">
        <v>133</v>
      </c>
      <c r="P9511" s="260" t="e">
        <f t="shared" si="450"/>
        <v>#NUM!</v>
      </c>
      <c r="S9511" s="272"/>
    </row>
    <row r="9512" spans="1:19">
      <c r="A9512" s="161" t="s">
        <v>10744</v>
      </c>
      <c r="C9512" s="161" t="s">
        <v>133</v>
      </c>
      <c r="F9512" s="163" t="s">
        <v>133</v>
      </c>
      <c r="G9512" s="266" t="s">
        <v>133</v>
      </c>
      <c r="H9512" s="163" t="s">
        <v>133</v>
      </c>
      <c r="I9512" s="163" t="s">
        <v>133</v>
      </c>
      <c r="J9512" s="163" t="s">
        <v>133</v>
      </c>
      <c r="K9512" s="164">
        <f t="shared" si="451"/>
        <v>0</v>
      </c>
      <c r="L9512" s="165">
        <f t="shared" si="452"/>
        <v>0</v>
      </c>
      <c r="M9512" s="172">
        <v>127</v>
      </c>
      <c r="N9512" s="172">
        <v>64</v>
      </c>
      <c r="O9512" s="167" t="s">
        <v>133</v>
      </c>
      <c r="P9512" s="260" t="e">
        <f t="shared" si="450"/>
        <v>#NUM!</v>
      </c>
      <c r="S9512" s="272"/>
    </row>
    <row r="9513" spans="1:19">
      <c r="A9513" s="161" t="s">
        <v>10745</v>
      </c>
      <c r="C9513" s="161" t="s">
        <v>133</v>
      </c>
      <c r="F9513" s="163" t="s">
        <v>133</v>
      </c>
      <c r="G9513" s="266" t="s">
        <v>133</v>
      </c>
      <c r="H9513" s="163" t="s">
        <v>133</v>
      </c>
      <c r="I9513" s="163" t="s">
        <v>133</v>
      </c>
      <c r="J9513" s="163" t="s">
        <v>133</v>
      </c>
      <c r="K9513" s="164">
        <f t="shared" si="451"/>
        <v>0</v>
      </c>
      <c r="L9513" s="165">
        <f t="shared" si="452"/>
        <v>0</v>
      </c>
      <c r="M9513" s="172">
        <v>127</v>
      </c>
      <c r="N9513" s="172">
        <v>64</v>
      </c>
      <c r="O9513" s="167" t="s">
        <v>133</v>
      </c>
      <c r="P9513" s="260" t="e">
        <f t="shared" si="450"/>
        <v>#NUM!</v>
      </c>
      <c r="S9513" s="272"/>
    </row>
    <row r="9514" spans="1:19">
      <c r="A9514" s="161" t="s">
        <v>10746</v>
      </c>
      <c r="C9514" s="161" t="s">
        <v>133</v>
      </c>
      <c r="F9514" s="163" t="s">
        <v>133</v>
      </c>
      <c r="G9514" s="266" t="s">
        <v>133</v>
      </c>
      <c r="H9514" s="163" t="s">
        <v>133</v>
      </c>
      <c r="I9514" s="163" t="s">
        <v>133</v>
      </c>
      <c r="J9514" s="163" t="s">
        <v>133</v>
      </c>
      <c r="K9514" s="164">
        <f t="shared" si="451"/>
        <v>0</v>
      </c>
      <c r="L9514" s="165">
        <f t="shared" si="452"/>
        <v>0</v>
      </c>
      <c r="M9514" s="172">
        <v>127</v>
      </c>
      <c r="N9514" s="172">
        <v>64</v>
      </c>
      <c r="O9514" s="167" t="s">
        <v>133</v>
      </c>
      <c r="P9514" s="260" t="e">
        <f t="shared" si="450"/>
        <v>#NUM!</v>
      </c>
      <c r="S9514" s="272"/>
    </row>
    <row r="9515" spans="1:19">
      <c r="A9515" s="161" t="s">
        <v>10747</v>
      </c>
      <c r="C9515" s="161" t="s">
        <v>133</v>
      </c>
      <c r="F9515" s="163" t="s">
        <v>133</v>
      </c>
      <c r="G9515" s="266" t="s">
        <v>133</v>
      </c>
      <c r="H9515" s="163" t="s">
        <v>133</v>
      </c>
      <c r="I9515" s="163" t="s">
        <v>133</v>
      </c>
      <c r="J9515" s="163" t="s">
        <v>133</v>
      </c>
      <c r="K9515" s="164">
        <f t="shared" si="451"/>
        <v>0</v>
      </c>
      <c r="L9515" s="165">
        <f t="shared" si="452"/>
        <v>0</v>
      </c>
      <c r="M9515" s="172">
        <v>127</v>
      </c>
      <c r="N9515" s="172">
        <v>64</v>
      </c>
      <c r="O9515" s="167" t="s">
        <v>133</v>
      </c>
      <c r="P9515" s="260" t="e">
        <f t="shared" si="450"/>
        <v>#NUM!</v>
      </c>
      <c r="S9515" s="272"/>
    </row>
    <row r="9516" spans="1:19">
      <c r="A9516" s="161" t="s">
        <v>10748</v>
      </c>
      <c r="C9516" s="161" t="s">
        <v>133</v>
      </c>
      <c r="F9516" s="163" t="s">
        <v>133</v>
      </c>
      <c r="G9516" s="266" t="s">
        <v>133</v>
      </c>
      <c r="H9516" s="163" t="s">
        <v>133</v>
      </c>
      <c r="I9516" s="163" t="s">
        <v>133</v>
      </c>
      <c r="J9516" s="163" t="s">
        <v>133</v>
      </c>
      <c r="K9516" s="164">
        <f t="shared" si="451"/>
        <v>0</v>
      </c>
      <c r="L9516" s="165">
        <f t="shared" si="452"/>
        <v>0</v>
      </c>
      <c r="M9516" s="172">
        <v>127</v>
      </c>
      <c r="N9516" s="172">
        <v>64</v>
      </c>
      <c r="O9516" s="167" t="s">
        <v>133</v>
      </c>
      <c r="P9516" s="260" t="e">
        <f t="shared" si="450"/>
        <v>#NUM!</v>
      </c>
      <c r="S9516" s="272"/>
    </row>
    <row r="9517" spans="1:19">
      <c r="A9517" s="161" t="s">
        <v>10749</v>
      </c>
      <c r="C9517" s="161" t="s">
        <v>133</v>
      </c>
      <c r="F9517" s="163" t="s">
        <v>133</v>
      </c>
      <c r="G9517" s="266" t="s">
        <v>133</v>
      </c>
      <c r="H9517" s="163" t="s">
        <v>133</v>
      </c>
      <c r="I9517" s="163" t="s">
        <v>133</v>
      </c>
      <c r="J9517" s="163" t="s">
        <v>133</v>
      </c>
      <c r="K9517" s="164">
        <f t="shared" si="451"/>
        <v>0</v>
      </c>
      <c r="L9517" s="165">
        <f t="shared" si="452"/>
        <v>0</v>
      </c>
      <c r="M9517" s="172">
        <v>127</v>
      </c>
      <c r="N9517" s="172">
        <v>64</v>
      </c>
      <c r="O9517" s="167" t="s">
        <v>133</v>
      </c>
      <c r="P9517" s="260" t="e">
        <f t="shared" si="450"/>
        <v>#NUM!</v>
      </c>
      <c r="S9517" s="272"/>
    </row>
    <row r="9518" spans="1:19">
      <c r="A9518" s="161" t="s">
        <v>10750</v>
      </c>
      <c r="C9518" s="161" t="s">
        <v>133</v>
      </c>
      <c r="F9518" s="163" t="s">
        <v>133</v>
      </c>
      <c r="G9518" s="266" t="s">
        <v>133</v>
      </c>
      <c r="H9518" s="163" t="s">
        <v>133</v>
      </c>
      <c r="I9518" s="163" t="s">
        <v>133</v>
      </c>
      <c r="J9518" s="163" t="s">
        <v>133</v>
      </c>
      <c r="K9518" s="164">
        <f t="shared" si="451"/>
        <v>0</v>
      </c>
      <c r="L9518" s="165">
        <f t="shared" si="452"/>
        <v>0</v>
      </c>
      <c r="M9518" s="172">
        <v>127</v>
      </c>
      <c r="N9518" s="172">
        <v>64</v>
      </c>
      <c r="O9518" s="167" t="s">
        <v>133</v>
      </c>
      <c r="P9518" s="260" t="e">
        <f t="shared" si="450"/>
        <v>#NUM!</v>
      </c>
      <c r="S9518" s="272"/>
    </row>
    <row r="9519" spans="1:19">
      <c r="A9519" s="161" t="s">
        <v>10751</v>
      </c>
      <c r="C9519" s="161" t="s">
        <v>133</v>
      </c>
      <c r="F9519" s="163" t="s">
        <v>133</v>
      </c>
      <c r="G9519" s="266" t="s">
        <v>133</v>
      </c>
      <c r="H9519" s="163" t="s">
        <v>133</v>
      </c>
      <c r="I9519" s="163" t="s">
        <v>133</v>
      </c>
      <c r="J9519" s="163" t="s">
        <v>133</v>
      </c>
      <c r="K9519" s="164">
        <f t="shared" si="451"/>
        <v>0</v>
      </c>
      <c r="L9519" s="165">
        <f t="shared" si="452"/>
        <v>0</v>
      </c>
      <c r="M9519" s="172">
        <v>127</v>
      </c>
      <c r="N9519" s="172">
        <v>64</v>
      </c>
      <c r="O9519" s="167" t="s">
        <v>133</v>
      </c>
      <c r="P9519" s="260" t="e">
        <f t="shared" si="450"/>
        <v>#NUM!</v>
      </c>
      <c r="S9519" s="272"/>
    </row>
    <row r="9520" spans="1:19">
      <c r="A9520" s="161" t="s">
        <v>10752</v>
      </c>
      <c r="C9520" s="161" t="s">
        <v>133</v>
      </c>
      <c r="F9520" s="163" t="s">
        <v>133</v>
      </c>
      <c r="G9520" s="266" t="s">
        <v>133</v>
      </c>
      <c r="H9520" s="163" t="s">
        <v>133</v>
      </c>
      <c r="I9520" s="163" t="s">
        <v>133</v>
      </c>
      <c r="J9520" s="163" t="s">
        <v>133</v>
      </c>
      <c r="K9520" s="164">
        <f t="shared" si="451"/>
        <v>0</v>
      </c>
      <c r="L9520" s="165">
        <f t="shared" si="452"/>
        <v>0</v>
      </c>
      <c r="M9520" s="172">
        <v>127</v>
      </c>
      <c r="N9520" s="172">
        <v>64</v>
      </c>
      <c r="O9520" s="167" t="s">
        <v>133</v>
      </c>
      <c r="P9520" s="260" t="e">
        <f t="shared" si="450"/>
        <v>#NUM!</v>
      </c>
      <c r="S9520" s="272"/>
    </row>
    <row r="9521" spans="1:19">
      <c r="A9521" s="161" t="s">
        <v>10753</v>
      </c>
      <c r="C9521" s="161" t="s">
        <v>133</v>
      </c>
      <c r="F9521" s="163" t="s">
        <v>133</v>
      </c>
      <c r="G9521" s="266" t="s">
        <v>133</v>
      </c>
      <c r="H9521" s="163" t="s">
        <v>133</v>
      </c>
      <c r="I9521" s="163" t="s">
        <v>133</v>
      </c>
      <c r="J9521" s="163" t="s">
        <v>133</v>
      </c>
      <c r="K9521" s="164">
        <f t="shared" si="451"/>
        <v>0</v>
      </c>
      <c r="L9521" s="165">
        <f t="shared" si="452"/>
        <v>0</v>
      </c>
      <c r="M9521" s="172">
        <v>127</v>
      </c>
      <c r="N9521" s="172">
        <v>64</v>
      </c>
      <c r="O9521" s="167" t="s">
        <v>133</v>
      </c>
      <c r="P9521" s="260" t="e">
        <f t="shared" si="450"/>
        <v>#NUM!</v>
      </c>
      <c r="S9521" s="272"/>
    </row>
    <row r="9522" spans="1:19">
      <c r="A9522" s="161" t="s">
        <v>10754</v>
      </c>
      <c r="C9522" s="161" t="s">
        <v>133</v>
      </c>
      <c r="F9522" s="163" t="s">
        <v>133</v>
      </c>
      <c r="G9522" s="266" t="s">
        <v>133</v>
      </c>
      <c r="H9522" s="163" t="s">
        <v>133</v>
      </c>
      <c r="I9522" s="163" t="s">
        <v>133</v>
      </c>
      <c r="J9522" s="163" t="s">
        <v>133</v>
      </c>
      <c r="K9522" s="164">
        <f t="shared" si="451"/>
        <v>0</v>
      </c>
      <c r="L9522" s="165">
        <f t="shared" si="452"/>
        <v>0</v>
      </c>
      <c r="M9522" s="172">
        <v>127</v>
      </c>
      <c r="N9522" s="172">
        <v>64</v>
      </c>
      <c r="O9522" s="167" t="s">
        <v>133</v>
      </c>
      <c r="P9522" s="260" t="e">
        <f t="shared" si="450"/>
        <v>#NUM!</v>
      </c>
      <c r="S9522" s="272"/>
    </row>
    <row r="9523" spans="1:19">
      <c r="A9523" s="161" t="s">
        <v>10755</v>
      </c>
      <c r="C9523" s="161" t="s">
        <v>133</v>
      </c>
      <c r="F9523" s="163" t="s">
        <v>133</v>
      </c>
      <c r="G9523" s="266" t="s">
        <v>133</v>
      </c>
      <c r="H9523" s="163" t="s">
        <v>133</v>
      </c>
      <c r="I9523" s="163" t="s">
        <v>133</v>
      </c>
      <c r="J9523" s="163" t="s">
        <v>133</v>
      </c>
      <c r="K9523" s="164">
        <f t="shared" si="451"/>
        <v>0</v>
      </c>
      <c r="L9523" s="165">
        <f t="shared" si="452"/>
        <v>0</v>
      </c>
      <c r="M9523" s="172">
        <v>127</v>
      </c>
      <c r="N9523" s="172">
        <v>64</v>
      </c>
      <c r="O9523" s="167" t="s">
        <v>133</v>
      </c>
      <c r="P9523" s="260" t="e">
        <f t="shared" si="450"/>
        <v>#NUM!</v>
      </c>
      <c r="S9523" s="272"/>
    </row>
    <row r="9524" spans="1:19">
      <c r="A9524" s="161" t="s">
        <v>10756</v>
      </c>
      <c r="C9524" s="161" t="s">
        <v>133</v>
      </c>
      <c r="F9524" s="163" t="s">
        <v>133</v>
      </c>
      <c r="G9524" s="266" t="s">
        <v>133</v>
      </c>
      <c r="H9524" s="163" t="s">
        <v>133</v>
      </c>
      <c r="I9524" s="163" t="s">
        <v>133</v>
      </c>
      <c r="J9524" s="163" t="s">
        <v>133</v>
      </c>
      <c r="K9524" s="164">
        <f t="shared" si="451"/>
        <v>0</v>
      </c>
      <c r="L9524" s="165">
        <f t="shared" si="452"/>
        <v>0</v>
      </c>
      <c r="M9524" s="172">
        <v>127</v>
      </c>
      <c r="N9524" s="172">
        <v>64</v>
      </c>
      <c r="O9524" s="167" t="s">
        <v>133</v>
      </c>
      <c r="P9524" s="260" t="e">
        <f t="shared" si="450"/>
        <v>#NUM!</v>
      </c>
      <c r="S9524" s="272"/>
    </row>
    <row r="9525" spans="1:19">
      <c r="A9525" s="161" t="s">
        <v>10757</v>
      </c>
      <c r="C9525" s="161" t="s">
        <v>133</v>
      </c>
      <c r="F9525" s="163" t="s">
        <v>133</v>
      </c>
      <c r="G9525" s="266" t="s">
        <v>133</v>
      </c>
      <c r="H9525" s="163" t="s">
        <v>133</v>
      </c>
      <c r="I9525" s="163" t="s">
        <v>133</v>
      </c>
      <c r="J9525" s="163" t="s">
        <v>133</v>
      </c>
      <c r="K9525" s="164">
        <f t="shared" si="451"/>
        <v>0</v>
      </c>
      <c r="L9525" s="165">
        <f t="shared" si="452"/>
        <v>0</v>
      </c>
      <c r="M9525" s="172">
        <v>127</v>
      </c>
      <c r="N9525" s="172">
        <v>64</v>
      </c>
      <c r="O9525" s="167" t="s">
        <v>133</v>
      </c>
      <c r="P9525" s="260" t="e">
        <f t="shared" si="450"/>
        <v>#NUM!</v>
      </c>
      <c r="S9525" s="272"/>
    </row>
    <row r="9526" spans="1:19">
      <c r="A9526" s="161" t="s">
        <v>10758</v>
      </c>
      <c r="C9526" s="161" t="s">
        <v>133</v>
      </c>
      <c r="F9526" s="163" t="s">
        <v>133</v>
      </c>
      <c r="G9526" s="266" t="s">
        <v>133</v>
      </c>
      <c r="H9526" s="163" t="s">
        <v>133</v>
      </c>
      <c r="I9526" s="163" t="s">
        <v>133</v>
      </c>
      <c r="J9526" s="163" t="s">
        <v>133</v>
      </c>
      <c r="K9526" s="164">
        <f t="shared" si="451"/>
        <v>0</v>
      </c>
      <c r="L9526" s="165">
        <f t="shared" si="452"/>
        <v>0</v>
      </c>
      <c r="M9526" s="172">
        <v>127</v>
      </c>
      <c r="N9526" s="172">
        <v>64</v>
      </c>
      <c r="O9526" s="167" t="s">
        <v>133</v>
      </c>
      <c r="P9526" s="260" t="e">
        <f t="shared" si="450"/>
        <v>#NUM!</v>
      </c>
      <c r="S9526" s="272"/>
    </row>
    <row r="9527" spans="1:19">
      <c r="A9527" s="161" t="s">
        <v>10759</v>
      </c>
      <c r="C9527" s="161" t="s">
        <v>133</v>
      </c>
      <c r="F9527" s="163" t="s">
        <v>133</v>
      </c>
      <c r="G9527" s="266" t="s">
        <v>133</v>
      </c>
      <c r="H9527" s="163" t="s">
        <v>133</v>
      </c>
      <c r="I9527" s="163" t="s">
        <v>133</v>
      </c>
      <c r="J9527" s="163" t="s">
        <v>133</v>
      </c>
      <c r="K9527" s="164">
        <f t="shared" si="451"/>
        <v>0</v>
      </c>
      <c r="L9527" s="165">
        <f t="shared" si="452"/>
        <v>0</v>
      </c>
      <c r="M9527" s="172">
        <v>127</v>
      </c>
      <c r="N9527" s="172">
        <v>64</v>
      </c>
      <c r="O9527" s="167" t="s">
        <v>133</v>
      </c>
      <c r="P9527" s="260" t="e">
        <f t="shared" si="450"/>
        <v>#NUM!</v>
      </c>
      <c r="S9527" s="272"/>
    </row>
    <row r="9528" spans="1:19">
      <c r="A9528" s="161" t="s">
        <v>10760</v>
      </c>
      <c r="C9528" s="161" t="s">
        <v>133</v>
      </c>
      <c r="F9528" s="163" t="s">
        <v>133</v>
      </c>
      <c r="G9528" s="266" t="s">
        <v>133</v>
      </c>
      <c r="H9528" s="163" t="s">
        <v>133</v>
      </c>
      <c r="I9528" s="163" t="s">
        <v>133</v>
      </c>
      <c r="J9528" s="163" t="s">
        <v>133</v>
      </c>
      <c r="K9528" s="164">
        <f t="shared" si="451"/>
        <v>0</v>
      </c>
      <c r="L9528" s="165">
        <f t="shared" si="452"/>
        <v>0</v>
      </c>
      <c r="M9528" s="172">
        <v>127</v>
      </c>
      <c r="N9528" s="172">
        <v>64</v>
      </c>
      <c r="O9528" s="167" t="s">
        <v>133</v>
      </c>
      <c r="P9528" s="260" t="e">
        <f t="shared" si="450"/>
        <v>#NUM!</v>
      </c>
      <c r="S9528" s="272"/>
    </row>
    <row r="9529" spans="1:19">
      <c r="A9529" s="161" t="s">
        <v>10761</v>
      </c>
      <c r="C9529" s="161" t="s">
        <v>133</v>
      </c>
      <c r="F9529" s="163" t="s">
        <v>133</v>
      </c>
      <c r="G9529" s="266" t="s">
        <v>133</v>
      </c>
      <c r="H9529" s="163" t="s">
        <v>133</v>
      </c>
      <c r="I9529" s="163" t="s">
        <v>133</v>
      </c>
      <c r="J9529" s="163" t="s">
        <v>133</v>
      </c>
      <c r="K9529" s="164">
        <f t="shared" si="451"/>
        <v>0</v>
      </c>
      <c r="L9529" s="165">
        <f t="shared" si="452"/>
        <v>0</v>
      </c>
      <c r="M9529" s="172">
        <v>127</v>
      </c>
      <c r="N9529" s="172">
        <v>64</v>
      </c>
      <c r="O9529" s="167" t="s">
        <v>133</v>
      </c>
      <c r="P9529" s="260" t="e">
        <f t="shared" si="450"/>
        <v>#NUM!</v>
      </c>
      <c r="S9529" s="272"/>
    </row>
    <row r="9530" spans="1:19">
      <c r="A9530" s="161" t="s">
        <v>10762</v>
      </c>
      <c r="C9530" s="161" t="s">
        <v>133</v>
      </c>
      <c r="F9530" s="163" t="s">
        <v>133</v>
      </c>
      <c r="G9530" s="266" t="s">
        <v>133</v>
      </c>
      <c r="H9530" s="163" t="s">
        <v>133</v>
      </c>
      <c r="I9530" s="163" t="s">
        <v>133</v>
      </c>
      <c r="J9530" s="163" t="s">
        <v>133</v>
      </c>
      <c r="K9530" s="164">
        <f t="shared" si="451"/>
        <v>0</v>
      </c>
      <c r="L9530" s="165">
        <f t="shared" si="452"/>
        <v>0</v>
      </c>
      <c r="M9530" s="172">
        <v>127</v>
      </c>
      <c r="N9530" s="172">
        <v>64</v>
      </c>
      <c r="O9530" s="167" t="s">
        <v>133</v>
      </c>
      <c r="P9530" s="260" t="e">
        <f t="shared" si="450"/>
        <v>#NUM!</v>
      </c>
      <c r="S9530" s="272"/>
    </row>
    <row r="9531" spans="1:19">
      <c r="A9531" s="161" t="s">
        <v>10763</v>
      </c>
      <c r="C9531" s="161" t="s">
        <v>133</v>
      </c>
      <c r="F9531" s="163" t="s">
        <v>133</v>
      </c>
      <c r="G9531" s="266" t="s">
        <v>133</v>
      </c>
      <c r="H9531" s="163" t="s">
        <v>133</v>
      </c>
      <c r="I9531" s="163" t="s">
        <v>133</v>
      </c>
      <c r="J9531" s="163" t="s">
        <v>133</v>
      </c>
      <c r="K9531" s="164">
        <f t="shared" si="451"/>
        <v>0</v>
      </c>
      <c r="L9531" s="165">
        <f t="shared" si="452"/>
        <v>0</v>
      </c>
      <c r="M9531" s="172">
        <v>127</v>
      </c>
      <c r="N9531" s="172">
        <v>64</v>
      </c>
      <c r="O9531" s="167" t="s">
        <v>133</v>
      </c>
      <c r="P9531" s="260" t="e">
        <f t="shared" si="450"/>
        <v>#NUM!</v>
      </c>
      <c r="S9531" s="272"/>
    </row>
    <row r="9532" spans="1:19">
      <c r="A9532" s="161" t="s">
        <v>10764</v>
      </c>
      <c r="C9532" s="161" t="s">
        <v>133</v>
      </c>
      <c r="F9532" s="163" t="s">
        <v>133</v>
      </c>
      <c r="G9532" s="266" t="s">
        <v>133</v>
      </c>
      <c r="H9532" s="163" t="s">
        <v>133</v>
      </c>
      <c r="I9532" s="163" t="s">
        <v>133</v>
      </c>
      <c r="J9532" s="163" t="s">
        <v>133</v>
      </c>
      <c r="K9532" s="164">
        <f t="shared" si="451"/>
        <v>0</v>
      </c>
      <c r="L9532" s="165">
        <f t="shared" si="452"/>
        <v>0</v>
      </c>
      <c r="M9532" s="172">
        <v>127</v>
      </c>
      <c r="N9532" s="172">
        <v>64</v>
      </c>
      <c r="O9532" s="167" t="s">
        <v>133</v>
      </c>
      <c r="P9532" s="260" t="e">
        <f t="shared" si="450"/>
        <v>#NUM!</v>
      </c>
      <c r="S9532" s="272"/>
    </row>
    <row r="9533" spans="1:19">
      <c r="A9533" s="161" t="s">
        <v>10765</v>
      </c>
      <c r="C9533" s="161" t="s">
        <v>133</v>
      </c>
      <c r="F9533" s="163" t="s">
        <v>133</v>
      </c>
      <c r="G9533" s="266" t="s">
        <v>133</v>
      </c>
      <c r="H9533" s="163" t="s">
        <v>133</v>
      </c>
      <c r="I9533" s="163" t="s">
        <v>133</v>
      </c>
      <c r="J9533" s="163" t="s">
        <v>133</v>
      </c>
      <c r="K9533" s="164">
        <f t="shared" si="451"/>
        <v>0</v>
      </c>
      <c r="L9533" s="165">
        <f t="shared" si="452"/>
        <v>0</v>
      </c>
      <c r="M9533" s="172">
        <v>127</v>
      </c>
      <c r="N9533" s="172">
        <v>64</v>
      </c>
      <c r="O9533" s="167" t="s">
        <v>133</v>
      </c>
      <c r="P9533" s="260" t="e">
        <f t="shared" si="450"/>
        <v>#NUM!</v>
      </c>
      <c r="S9533" s="272"/>
    </row>
    <row r="9534" spans="1:19">
      <c r="A9534" s="161" t="s">
        <v>10766</v>
      </c>
      <c r="C9534" s="161" t="s">
        <v>133</v>
      </c>
      <c r="F9534" s="163" t="s">
        <v>133</v>
      </c>
      <c r="G9534" s="266" t="s">
        <v>133</v>
      </c>
      <c r="H9534" s="163" t="s">
        <v>133</v>
      </c>
      <c r="I9534" s="163" t="s">
        <v>133</v>
      </c>
      <c r="J9534" s="163" t="s">
        <v>133</v>
      </c>
      <c r="K9534" s="164">
        <f t="shared" si="451"/>
        <v>0</v>
      </c>
      <c r="L9534" s="165">
        <f t="shared" si="452"/>
        <v>0</v>
      </c>
      <c r="M9534" s="172">
        <v>127</v>
      </c>
      <c r="N9534" s="172">
        <v>64</v>
      </c>
      <c r="O9534" s="167" t="s">
        <v>133</v>
      </c>
      <c r="P9534" s="260" t="e">
        <f t="shared" si="450"/>
        <v>#NUM!</v>
      </c>
      <c r="S9534" s="272"/>
    </row>
    <row r="9535" spans="1:19">
      <c r="A9535" s="161" t="s">
        <v>10767</v>
      </c>
      <c r="C9535" s="161" t="s">
        <v>133</v>
      </c>
      <c r="F9535" s="163" t="s">
        <v>133</v>
      </c>
      <c r="G9535" s="266" t="s">
        <v>133</v>
      </c>
      <c r="H9535" s="163" t="s">
        <v>133</v>
      </c>
      <c r="I9535" s="163" t="s">
        <v>133</v>
      </c>
      <c r="J9535" s="163" t="s">
        <v>133</v>
      </c>
      <c r="K9535" s="164">
        <f t="shared" si="451"/>
        <v>0</v>
      </c>
      <c r="L9535" s="165">
        <f t="shared" si="452"/>
        <v>0</v>
      </c>
      <c r="M9535" s="172">
        <v>127</v>
      </c>
      <c r="N9535" s="172">
        <v>64</v>
      </c>
      <c r="O9535" s="167" t="s">
        <v>133</v>
      </c>
      <c r="P9535" s="260" t="e">
        <f t="shared" si="450"/>
        <v>#NUM!</v>
      </c>
      <c r="S9535" s="272"/>
    </row>
    <row r="9536" spans="1:19">
      <c r="A9536" s="161" t="s">
        <v>10768</v>
      </c>
      <c r="C9536" s="161" t="s">
        <v>133</v>
      </c>
      <c r="F9536" s="163" t="s">
        <v>133</v>
      </c>
      <c r="G9536" s="266" t="s">
        <v>133</v>
      </c>
      <c r="H9536" s="163" t="s">
        <v>133</v>
      </c>
      <c r="I9536" s="163" t="s">
        <v>133</v>
      </c>
      <c r="J9536" s="163" t="s">
        <v>133</v>
      </c>
      <c r="K9536" s="164">
        <f t="shared" si="451"/>
        <v>0</v>
      </c>
      <c r="L9536" s="165">
        <f t="shared" si="452"/>
        <v>0</v>
      </c>
      <c r="M9536" s="172">
        <v>127</v>
      </c>
      <c r="N9536" s="172">
        <v>64</v>
      </c>
      <c r="O9536" s="167" t="s">
        <v>133</v>
      </c>
      <c r="P9536" s="260" t="e">
        <f t="shared" si="450"/>
        <v>#NUM!</v>
      </c>
      <c r="S9536" s="272"/>
    </row>
    <row r="9537" spans="1:19">
      <c r="A9537" s="161" t="s">
        <v>10769</v>
      </c>
      <c r="C9537" s="161" t="s">
        <v>133</v>
      </c>
      <c r="F9537" s="163" t="s">
        <v>133</v>
      </c>
      <c r="G9537" s="266" t="s">
        <v>133</v>
      </c>
      <c r="H9537" s="163" t="s">
        <v>133</v>
      </c>
      <c r="I9537" s="163" t="s">
        <v>133</v>
      </c>
      <c r="J9537" s="163" t="s">
        <v>133</v>
      </c>
      <c r="K9537" s="164">
        <f t="shared" si="451"/>
        <v>0</v>
      </c>
      <c r="L9537" s="165">
        <f t="shared" si="452"/>
        <v>0</v>
      </c>
      <c r="M9537" s="172">
        <v>127</v>
      </c>
      <c r="N9537" s="172">
        <v>64</v>
      </c>
      <c r="O9537" s="167" t="s">
        <v>133</v>
      </c>
      <c r="P9537" s="260" t="e">
        <f t="shared" si="450"/>
        <v>#NUM!</v>
      </c>
      <c r="S9537" s="272"/>
    </row>
    <row r="9538" spans="1:19">
      <c r="A9538" s="161" t="s">
        <v>10770</v>
      </c>
      <c r="C9538" s="161" t="s">
        <v>133</v>
      </c>
      <c r="F9538" s="163" t="s">
        <v>133</v>
      </c>
      <c r="G9538" s="266" t="s">
        <v>133</v>
      </c>
      <c r="H9538" s="163" t="s">
        <v>133</v>
      </c>
      <c r="I9538" s="163" t="s">
        <v>133</v>
      </c>
      <c r="J9538" s="163" t="s">
        <v>133</v>
      </c>
      <c r="K9538" s="164">
        <f t="shared" si="451"/>
        <v>0</v>
      </c>
      <c r="L9538" s="165">
        <f t="shared" si="452"/>
        <v>0</v>
      </c>
      <c r="M9538" s="172">
        <v>127</v>
      </c>
      <c r="N9538" s="172">
        <v>64</v>
      </c>
      <c r="O9538" s="167" t="s">
        <v>133</v>
      </c>
      <c r="P9538" s="260" t="e">
        <f t="shared" si="450"/>
        <v>#NUM!</v>
      </c>
      <c r="S9538" s="272"/>
    </row>
    <row r="9539" spans="1:19">
      <c r="A9539" s="161" t="s">
        <v>10771</v>
      </c>
      <c r="C9539" s="161" t="s">
        <v>133</v>
      </c>
      <c r="F9539" s="163" t="s">
        <v>133</v>
      </c>
      <c r="G9539" s="266" t="s">
        <v>133</v>
      </c>
      <c r="H9539" s="163" t="s">
        <v>133</v>
      </c>
      <c r="I9539" s="163" t="s">
        <v>133</v>
      </c>
      <c r="J9539" s="163" t="s">
        <v>133</v>
      </c>
      <c r="K9539" s="164">
        <f t="shared" si="451"/>
        <v>0</v>
      </c>
      <c r="L9539" s="165">
        <f t="shared" si="452"/>
        <v>0</v>
      </c>
      <c r="M9539" s="172">
        <v>127</v>
      </c>
      <c r="N9539" s="172">
        <v>64</v>
      </c>
      <c r="O9539" s="167" t="s">
        <v>133</v>
      </c>
      <c r="P9539" s="260" t="e">
        <f t="shared" si="450"/>
        <v>#NUM!</v>
      </c>
      <c r="S9539" s="272"/>
    </row>
    <row r="9540" spans="1:19">
      <c r="A9540" s="161" t="s">
        <v>10772</v>
      </c>
      <c r="C9540" s="161" t="s">
        <v>133</v>
      </c>
      <c r="F9540" s="163" t="s">
        <v>133</v>
      </c>
      <c r="G9540" s="266" t="s">
        <v>133</v>
      </c>
      <c r="H9540" s="163" t="s">
        <v>133</v>
      </c>
      <c r="I9540" s="163" t="s">
        <v>133</v>
      </c>
      <c r="J9540" s="163" t="s">
        <v>133</v>
      </c>
      <c r="K9540" s="164">
        <f t="shared" si="451"/>
        <v>0</v>
      </c>
      <c r="L9540" s="165">
        <f t="shared" si="452"/>
        <v>0</v>
      </c>
      <c r="M9540" s="172">
        <v>127</v>
      </c>
      <c r="N9540" s="172">
        <v>64</v>
      </c>
      <c r="O9540" s="167" t="s">
        <v>133</v>
      </c>
      <c r="P9540" s="260" t="e">
        <f t="shared" si="450"/>
        <v>#NUM!</v>
      </c>
      <c r="S9540" s="272"/>
    </row>
    <row r="9541" spans="1:19">
      <c r="A9541" s="161" t="s">
        <v>10773</v>
      </c>
      <c r="C9541" s="161" t="s">
        <v>133</v>
      </c>
      <c r="F9541" s="163" t="s">
        <v>133</v>
      </c>
      <c r="G9541" s="266" t="s">
        <v>133</v>
      </c>
      <c r="H9541" s="163" t="s">
        <v>133</v>
      </c>
      <c r="I9541" s="163" t="s">
        <v>133</v>
      </c>
      <c r="J9541" s="163" t="s">
        <v>133</v>
      </c>
      <c r="K9541" s="164">
        <f t="shared" si="451"/>
        <v>0</v>
      </c>
      <c r="L9541" s="165">
        <f t="shared" si="452"/>
        <v>0</v>
      </c>
      <c r="M9541" s="172">
        <v>127</v>
      </c>
      <c r="N9541" s="172">
        <v>64</v>
      </c>
      <c r="O9541" s="167" t="s">
        <v>133</v>
      </c>
      <c r="P9541" s="260" t="e">
        <f t="shared" si="450"/>
        <v>#NUM!</v>
      </c>
      <c r="S9541" s="272"/>
    </row>
    <row r="9542" spans="1:19">
      <c r="A9542" s="161" t="s">
        <v>10774</v>
      </c>
      <c r="C9542" s="161" t="s">
        <v>133</v>
      </c>
      <c r="F9542" s="163" t="s">
        <v>133</v>
      </c>
      <c r="G9542" s="266" t="s">
        <v>133</v>
      </c>
      <c r="H9542" s="163" t="s">
        <v>133</v>
      </c>
      <c r="I9542" s="163" t="s">
        <v>133</v>
      </c>
      <c r="J9542" s="163" t="s">
        <v>133</v>
      </c>
      <c r="K9542" s="164">
        <f t="shared" si="451"/>
        <v>0</v>
      </c>
      <c r="L9542" s="165">
        <f t="shared" si="452"/>
        <v>0</v>
      </c>
      <c r="M9542" s="172">
        <v>127</v>
      </c>
      <c r="N9542" s="172">
        <v>64</v>
      </c>
      <c r="O9542" s="167" t="s">
        <v>133</v>
      </c>
      <c r="P9542" s="260" t="e">
        <f t="shared" si="450"/>
        <v>#NUM!</v>
      </c>
      <c r="S9542" s="272"/>
    </row>
    <row r="9543" spans="1:19">
      <c r="A9543" s="161" t="s">
        <v>10775</v>
      </c>
      <c r="C9543" s="161" t="s">
        <v>133</v>
      </c>
      <c r="F9543" s="163" t="s">
        <v>133</v>
      </c>
      <c r="G9543" s="266" t="s">
        <v>133</v>
      </c>
      <c r="H9543" s="163" t="s">
        <v>133</v>
      </c>
      <c r="I9543" s="163" t="s">
        <v>133</v>
      </c>
      <c r="J9543" s="163" t="s">
        <v>133</v>
      </c>
      <c r="K9543" s="164">
        <f t="shared" si="451"/>
        <v>0</v>
      </c>
      <c r="L9543" s="165">
        <f t="shared" si="452"/>
        <v>0</v>
      </c>
      <c r="M9543" s="172">
        <v>127</v>
      </c>
      <c r="N9543" s="172">
        <v>64</v>
      </c>
      <c r="O9543" s="167" t="s">
        <v>133</v>
      </c>
      <c r="P9543" s="260" t="e">
        <f t="shared" si="450"/>
        <v>#NUM!</v>
      </c>
      <c r="S9543" s="272"/>
    </row>
    <row r="9544" spans="1:19">
      <c r="A9544" s="161" t="s">
        <v>10776</v>
      </c>
      <c r="C9544" s="161" t="s">
        <v>133</v>
      </c>
      <c r="F9544" s="163" t="s">
        <v>133</v>
      </c>
      <c r="G9544" s="266" t="s">
        <v>133</v>
      </c>
      <c r="H9544" s="163" t="s">
        <v>133</v>
      </c>
      <c r="I9544" s="163" t="s">
        <v>133</v>
      </c>
      <c r="J9544" s="163" t="s">
        <v>133</v>
      </c>
      <c r="K9544" s="164">
        <f t="shared" si="451"/>
        <v>0</v>
      </c>
      <c r="L9544" s="165">
        <f t="shared" si="452"/>
        <v>0</v>
      </c>
      <c r="M9544" s="172">
        <v>127</v>
      </c>
      <c r="N9544" s="172">
        <v>64</v>
      </c>
      <c r="O9544" s="167" t="s">
        <v>133</v>
      </c>
      <c r="P9544" s="260" t="e">
        <f t="shared" si="450"/>
        <v>#NUM!</v>
      </c>
      <c r="S9544" s="272"/>
    </row>
    <row r="9545" spans="1:19">
      <c r="A9545" s="161" t="s">
        <v>10777</v>
      </c>
      <c r="C9545" s="161" t="s">
        <v>133</v>
      </c>
      <c r="F9545" s="163" t="s">
        <v>133</v>
      </c>
      <c r="G9545" s="266" t="s">
        <v>133</v>
      </c>
      <c r="H9545" s="163" t="s">
        <v>133</v>
      </c>
      <c r="I9545" s="163" t="s">
        <v>133</v>
      </c>
      <c r="J9545" s="163" t="s">
        <v>133</v>
      </c>
      <c r="K9545" s="164">
        <f t="shared" si="451"/>
        <v>0</v>
      </c>
      <c r="L9545" s="165">
        <f t="shared" si="452"/>
        <v>0</v>
      </c>
      <c r="M9545" s="172">
        <v>127</v>
      </c>
      <c r="N9545" s="172">
        <v>64</v>
      </c>
      <c r="O9545" s="167" t="s">
        <v>133</v>
      </c>
      <c r="P9545" s="260" t="e">
        <f t="shared" si="450"/>
        <v>#NUM!</v>
      </c>
      <c r="S9545" s="272"/>
    </row>
    <row r="9546" spans="1:19">
      <c r="A9546" s="161" t="s">
        <v>10778</v>
      </c>
      <c r="C9546" s="161" t="s">
        <v>133</v>
      </c>
      <c r="F9546" s="163" t="s">
        <v>133</v>
      </c>
      <c r="G9546" s="266" t="s">
        <v>133</v>
      </c>
      <c r="H9546" s="163" t="s">
        <v>133</v>
      </c>
      <c r="I9546" s="163" t="s">
        <v>133</v>
      </c>
      <c r="J9546" s="163" t="s">
        <v>133</v>
      </c>
      <c r="K9546" s="164">
        <f t="shared" si="451"/>
        <v>0</v>
      </c>
      <c r="L9546" s="165">
        <f t="shared" si="452"/>
        <v>0</v>
      </c>
      <c r="M9546" s="172">
        <v>127</v>
      </c>
      <c r="N9546" s="172">
        <v>64</v>
      </c>
      <c r="O9546" s="167" t="s">
        <v>133</v>
      </c>
      <c r="P9546" s="260" t="e">
        <f t="shared" si="450"/>
        <v>#NUM!</v>
      </c>
      <c r="S9546" s="272"/>
    </row>
    <row r="9547" spans="1:19">
      <c r="A9547" s="161" t="s">
        <v>10779</v>
      </c>
      <c r="C9547" s="161" t="s">
        <v>133</v>
      </c>
      <c r="F9547" s="163" t="s">
        <v>133</v>
      </c>
      <c r="G9547" s="266" t="s">
        <v>133</v>
      </c>
      <c r="H9547" s="163" t="s">
        <v>133</v>
      </c>
      <c r="I9547" s="163" t="s">
        <v>133</v>
      </c>
      <c r="J9547" s="163" t="s">
        <v>133</v>
      </c>
      <c r="K9547" s="164">
        <f t="shared" si="451"/>
        <v>0</v>
      </c>
      <c r="L9547" s="165">
        <f t="shared" si="452"/>
        <v>0</v>
      </c>
      <c r="M9547" s="172">
        <v>127</v>
      </c>
      <c r="N9547" s="172">
        <v>64</v>
      </c>
      <c r="O9547" s="167" t="s">
        <v>133</v>
      </c>
      <c r="P9547" s="260" t="e">
        <f t="shared" si="450"/>
        <v>#NUM!</v>
      </c>
      <c r="S9547" s="272"/>
    </row>
    <row r="9548" spans="1:19">
      <c r="A9548" s="161" t="s">
        <v>10780</v>
      </c>
      <c r="C9548" s="161" t="s">
        <v>133</v>
      </c>
      <c r="F9548" s="163" t="s">
        <v>133</v>
      </c>
      <c r="G9548" s="266" t="s">
        <v>133</v>
      </c>
      <c r="H9548" s="163" t="s">
        <v>133</v>
      </c>
      <c r="I9548" s="163" t="s">
        <v>133</v>
      </c>
      <c r="J9548" s="163" t="s">
        <v>133</v>
      </c>
      <c r="K9548" s="164">
        <f t="shared" si="451"/>
        <v>0</v>
      </c>
      <c r="L9548" s="165">
        <f t="shared" si="452"/>
        <v>0</v>
      </c>
      <c r="M9548" s="172">
        <v>127</v>
      </c>
      <c r="N9548" s="172">
        <v>64</v>
      </c>
      <c r="O9548" s="167" t="s">
        <v>133</v>
      </c>
      <c r="P9548" s="260" t="e">
        <f t="shared" si="450"/>
        <v>#NUM!</v>
      </c>
      <c r="S9548" s="272"/>
    </row>
    <row r="9549" spans="1:19">
      <c r="A9549" s="161" t="s">
        <v>10781</v>
      </c>
      <c r="C9549" s="161" t="s">
        <v>133</v>
      </c>
      <c r="F9549" s="163" t="s">
        <v>133</v>
      </c>
      <c r="G9549" s="266" t="s">
        <v>133</v>
      </c>
      <c r="H9549" s="163" t="s">
        <v>133</v>
      </c>
      <c r="I9549" s="163" t="s">
        <v>133</v>
      </c>
      <c r="J9549" s="163" t="s">
        <v>133</v>
      </c>
      <c r="K9549" s="164">
        <f t="shared" si="451"/>
        <v>0</v>
      </c>
      <c r="L9549" s="165">
        <f t="shared" si="452"/>
        <v>0</v>
      </c>
      <c r="M9549" s="172">
        <v>127</v>
      </c>
      <c r="N9549" s="172">
        <v>64</v>
      </c>
      <c r="O9549" s="167" t="s">
        <v>133</v>
      </c>
      <c r="P9549" s="260" t="e">
        <f t="shared" si="450"/>
        <v>#NUM!</v>
      </c>
      <c r="S9549" s="272"/>
    </row>
    <row r="9550" spans="1:19">
      <c r="A9550" s="161" t="s">
        <v>10782</v>
      </c>
      <c r="C9550" s="161" t="s">
        <v>133</v>
      </c>
      <c r="F9550" s="163" t="s">
        <v>133</v>
      </c>
      <c r="G9550" s="266" t="s">
        <v>133</v>
      </c>
      <c r="H9550" s="163" t="s">
        <v>133</v>
      </c>
      <c r="I9550" s="163" t="s">
        <v>133</v>
      </c>
      <c r="J9550" s="163" t="s">
        <v>133</v>
      </c>
      <c r="K9550" s="164">
        <f t="shared" si="451"/>
        <v>0</v>
      </c>
      <c r="L9550" s="165">
        <f t="shared" si="452"/>
        <v>0</v>
      </c>
      <c r="M9550" s="172">
        <v>127</v>
      </c>
      <c r="N9550" s="172">
        <v>64</v>
      </c>
      <c r="O9550" s="167" t="s">
        <v>133</v>
      </c>
      <c r="P9550" s="260" t="e">
        <f t="shared" si="450"/>
        <v>#NUM!</v>
      </c>
      <c r="S9550" s="272"/>
    </row>
    <row r="9551" spans="1:19">
      <c r="A9551" s="161" t="s">
        <v>10783</v>
      </c>
      <c r="C9551" s="161" t="s">
        <v>133</v>
      </c>
      <c r="F9551" s="163" t="s">
        <v>133</v>
      </c>
      <c r="G9551" s="266" t="s">
        <v>133</v>
      </c>
      <c r="H9551" s="163" t="s">
        <v>133</v>
      </c>
      <c r="I9551" s="163" t="s">
        <v>133</v>
      </c>
      <c r="J9551" s="163" t="s">
        <v>133</v>
      </c>
      <c r="K9551" s="164">
        <f t="shared" si="451"/>
        <v>0</v>
      </c>
      <c r="L9551" s="165">
        <f t="shared" si="452"/>
        <v>0</v>
      </c>
      <c r="M9551" s="172">
        <v>127</v>
      </c>
      <c r="N9551" s="172">
        <v>64</v>
      </c>
      <c r="O9551" s="167" t="s">
        <v>133</v>
      </c>
      <c r="P9551" s="260" t="e">
        <f t="shared" ref="P9551:P9614" si="453">MEDIAN(Q9551:R9551)</f>
        <v>#NUM!</v>
      </c>
      <c r="S9551" s="272"/>
    </row>
    <row r="9552" spans="1:19">
      <c r="A9552" s="161" t="s">
        <v>10784</v>
      </c>
      <c r="C9552" s="161" t="s">
        <v>133</v>
      </c>
      <c r="F9552" s="163" t="s">
        <v>133</v>
      </c>
      <c r="G9552" s="266" t="s">
        <v>133</v>
      </c>
      <c r="H9552" s="163" t="s">
        <v>133</v>
      </c>
      <c r="I9552" s="163" t="s">
        <v>133</v>
      </c>
      <c r="J9552" s="163" t="s">
        <v>133</v>
      </c>
      <c r="K9552" s="164">
        <f t="shared" ref="K9552:K9615" si="454">IF(OR(D9552="n/a",D9552="nd"),0,D9552)+IF(OR(I9552="n/a",I9552="nd"),0,I9552)</f>
        <v>0</v>
      </c>
      <c r="L9552" s="165">
        <f t="shared" ref="L9552:L9615" si="455">SQRT(SUMSQ(IF(OR(E9552="n/a",E9552="nd"),0,E9552),IF(OR(F9552="n/a",F9552="nd"),0,F9552),IF(OR(J9552="n/a",J9552="nd"),0,J9552)))</f>
        <v>0</v>
      </c>
      <c r="M9552" s="172">
        <v>127</v>
      </c>
      <c r="N9552" s="172">
        <v>64</v>
      </c>
      <c r="O9552" s="167" t="s">
        <v>133</v>
      </c>
      <c r="P9552" s="260" t="e">
        <f t="shared" si="453"/>
        <v>#NUM!</v>
      </c>
      <c r="S9552" s="272"/>
    </row>
    <row r="9553" spans="1:19">
      <c r="A9553" s="161" t="s">
        <v>10785</v>
      </c>
      <c r="C9553" s="161" t="s">
        <v>133</v>
      </c>
      <c r="F9553" s="163" t="s">
        <v>133</v>
      </c>
      <c r="G9553" s="266" t="s">
        <v>133</v>
      </c>
      <c r="H9553" s="163" t="s">
        <v>133</v>
      </c>
      <c r="I9553" s="163" t="s">
        <v>133</v>
      </c>
      <c r="J9553" s="163" t="s">
        <v>133</v>
      </c>
      <c r="K9553" s="164">
        <f t="shared" si="454"/>
        <v>0</v>
      </c>
      <c r="L9553" s="165">
        <f t="shared" si="455"/>
        <v>0</v>
      </c>
      <c r="M9553" s="172">
        <v>127</v>
      </c>
      <c r="N9553" s="172">
        <v>64</v>
      </c>
      <c r="O9553" s="167" t="s">
        <v>133</v>
      </c>
      <c r="P9553" s="260" t="e">
        <f t="shared" si="453"/>
        <v>#NUM!</v>
      </c>
      <c r="S9553" s="272"/>
    </row>
    <row r="9554" spans="1:19">
      <c r="A9554" s="161" t="s">
        <v>10786</v>
      </c>
      <c r="C9554" s="161" t="s">
        <v>133</v>
      </c>
      <c r="F9554" s="163" t="s">
        <v>133</v>
      </c>
      <c r="G9554" s="266" t="s">
        <v>133</v>
      </c>
      <c r="H9554" s="163" t="s">
        <v>133</v>
      </c>
      <c r="I9554" s="163" t="s">
        <v>133</v>
      </c>
      <c r="J9554" s="163" t="s">
        <v>133</v>
      </c>
      <c r="K9554" s="164">
        <f t="shared" si="454"/>
        <v>0</v>
      </c>
      <c r="L9554" s="165">
        <f t="shared" si="455"/>
        <v>0</v>
      </c>
      <c r="M9554" s="172">
        <v>127</v>
      </c>
      <c r="N9554" s="172">
        <v>64</v>
      </c>
      <c r="O9554" s="167" t="s">
        <v>133</v>
      </c>
      <c r="P9554" s="260" t="e">
        <f t="shared" si="453"/>
        <v>#NUM!</v>
      </c>
      <c r="S9554" s="272"/>
    </row>
    <row r="9555" spans="1:19">
      <c r="A9555" s="161" t="s">
        <v>10787</v>
      </c>
      <c r="C9555" s="161" t="s">
        <v>133</v>
      </c>
      <c r="F9555" s="163" t="s">
        <v>133</v>
      </c>
      <c r="G9555" s="266" t="s">
        <v>133</v>
      </c>
      <c r="H9555" s="163" t="s">
        <v>133</v>
      </c>
      <c r="I9555" s="163" t="s">
        <v>133</v>
      </c>
      <c r="J9555" s="163" t="s">
        <v>133</v>
      </c>
      <c r="K9555" s="164">
        <f t="shared" si="454"/>
        <v>0</v>
      </c>
      <c r="L9555" s="165">
        <f t="shared" si="455"/>
        <v>0</v>
      </c>
      <c r="M9555" s="172">
        <v>127</v>
      </c>
      <c r="N9555" s="172">
        <v>64</v>
      </c>
      <c r="O9555" s="167" t="s">
        <v>133</v>
      </c>
      <c r="P9555" s="260" t="e">
        <f t="shared" si="453"/>
        <v>#NUM!</v>
      </c>
      <c r="S9555" s="272"/>
    </row>
    <row r="9556" spans="1:19">
      <c r="A9556" s="161" t="s">
        <v>10788</v>
      </c>
      <c r="C9556" s="161" t="s">
        <v>133</v>
      </c>
      <c r="F9556" s="163" t="s">
        <v>133</v>
      </c>
      <c r="G9556" s="266" t="s">
        <v>133</v>
      </c>
      <c r="H9556" s="163" t="s">
        <v>133</v>
      </c>
      <c r="I9556" s="163" t="s">
        <v>133</v>
      </c>
      <c r="J9556" s="163" t="s">
        <v>133</v>
      </c>
      <c r="K9556" s="164">
        <f t="shared" si="454"/>
        <v>0</v>
      </c>
      <c r="L9556" s="165">
        <f t="shared" si="455"/>
        <v>0</v>
      </c>
      <c r="M9556" s="172">
        <v>127</v>
      </c>
      <c r="N9556" s="172">
        <v>64</v>
      </c>
      <c r="O9556" s="167" t="s">
        <v>133</v>
      </c>
      <c r="P9556" s="260" t="e">
        <f t="shared" si="453"/>
        <v>#NUM!</v>
      </c>
      <c r="S9556" s="272"/>
    </row>
    <row r="9557" spans="1:19">
      <c r="A9557" s="161" t="s">
        <v>10789</v>
      </c>
      <c r="C9557" s="161" t="s">
        <v>133</v>
      </c>
      <c r="F9557" s="163" t="s">
        <v>133</v>
      </c>
      <c r="G9557" s="266" t="s">
        <v>133</v>
      </c>
      <c r="H9557" s="163" t="s">
        <v>133</v>
      </c>
      <c r="I9557" s="163" t="s">
        <v>133</v>
      </c>
      <c r="J9557" s="163" t="s">
        <v>133</v>
      </c>
      <c r="K9557" s="164">
        <f t="shared" si="454"/>
        <v>0</v>
      </c>
      <c r="L9557" s="165">
        <f t="shared" si="455"/>
        <v>0</v>
      </c>
      <c r="M9557" s="172">
        <v>127</v>
      </c>
      <c r="N9557" s="172">
        <v>64</v>
      </c>
      <c r="O9557" s="167" t="s">
        <v>133</v>
      </c>
      <c r="P9557" s="260" t="e">
        <f t="shared" si="453"/>
        <v>#NUM!</v>
      </c>
      <c r="S9557" s="272"/>
    </row>
    <row r="9558" spans="1:19">
      <c r="A9558" s="161" t="s">
        <v>10790</v>
      </c>
      <c r="C9558" s="161" t="s">
        <v>133</v>
      </c>
      <c r="F9558" s="163" t="s">
        <v>133</v>
      </c>
      <c r="G9558" s="266" t="s">
        <v>133</v>
      </c>
      <c r="H9558" s="163" t="s">
        <v>133</v>
      </c>
      <c r="I9558" s="163" t="s">
        <v>133</v>
      </c>
      <c r="J9558" s="163" t="s">
        <v>133</v>
      </c>
      <c r="K9558" s="164">
        <f t="shared" si="454"/>
        <v>0</v>
      </c>
      <c r="L9558" s="165">
        <f t="shared" si="455"/>
        <v>0</v>
      </c>
      <c r="M9558" s="172">
        <v>127</v>
      </c>
      <c r="N9558" s="172">
        <v>64</v>
      </c>
      <c r="O9558" s="167" t="s">
        <v>133</v>
      </c>
      <c r="P9558" s="260" t="e">
        <f t="shared" si="453"/>
        <v>#NUM!</v>
      </c>
      <c r="S9558" s="272"/>
    </row>
    <row r="9559" spans="1:19">
      <c r="A9559" s="161" t="s">
        <v>10791</v>
      </c>
      <c r="C9559" s="161" t="s">
        <v>133</v>
      </c>
      <c r="F9559" s="163" t="s">
        <v>133</v>
      </c>
      <c r="G9559" s="266" t="s">
        <v>133</v>
      </c>
      <c r="H9559" s="163" t="s">
        <v>133</v>
      </c>
      <c r="I9559" s="163" t="s">
        <v>133</v>
      </c>
      <c r="J9559" s="163" t="s">
        <v>133</v>
      </c>
      <c r="K9559" s="164">
        <f t="shared" si="454"/>
        <v>0</v>
      </c>
      <c r="L9559" s="165">
        <f t="shared" si="455"/>
        <v>0</v>
      </c>
      <c r="M9559" s="172">
        <v>127</v>
      </c>
      <c r="N9559" s="172">
        <v>64</v>
      </c>
      <c r="O9559" s="167" t="s">
        <v>133</v>
      </c>
      <c r="P9559" s="260" t="e">
        <f t="shared" si="453"/>
        <v>#NUM!</v>
      </c>
      <c r="S9559" s="272"/>
    </row>
    <row r="9560" spans="1:19">
      <c r="A9560" s="161" t="s">
        <v>10792</v>
      </c>
      <c r="C9560" s="161" t="s">
        <v>133</v>
      </c>
      <c r="F9560" s="163" t="s">
        <v>133</v>
      </c>
      <c r="G9560" s="266" t="s">
        <v>133</v>
      </c>
      <c r="H9560" s="163" t="s">
        <v>133</v>
      </c>
      <c r="I9560" s="163" t="s">
        <v>133</v>
      </c>
      <c r="J9560" s="163" t="s">
        <v>133</v>
      </c>
      <c r="K9560" s="164">
        <f t="shared" si="454"/>
        <v>0</v>
      </c>
      <c r="L9560" s="165">
        <f t="shared" si="455"/>
        <v>0</v>
      </c>
      <c r="M9560" s="172">
        <v>127</v>
      </c>
      <c r="N9560" s="172">
        <v>64</v>
      </c>
      <c r="O9560" s="167" t="s">
        <v>133</v>
      </c>
      <c r="P9560" s="260" t="e">
        <f t="shared" si="453"/>
        <v>#NUM!</v>
      </c>
      <c r="S9560" s="272"/>
    </row>
    <row r="9561" spans="1:19">
      <c r="A9561" s="161" t="s">
        <v>10793</v>
      </c>
      <c r="C9561" s="161" t="s">
        <v>133</v>
      </c>
      <c r="F9561" s="163" t="s">
        <v>133</v>
      </c>
      <c r="G9561" s="266" t="s">
        <v>133</v>
      </c>
      <c r="H9561" s="163" t="s">
        <v>133</v>
      </c>
      <c r="I9561" s="163" t="s">
        <v>133</v>
      </c>
      <c r="J9561" s="163" t="s">
        <v>133</v>
      </c>
      <c r="K9561" s="164">
        <f t="shared" si="454"/>
        <v>0</v>
      </c>
      <c r="L9561" s="165">
        <f t="shared" si="455"/>
        <v>0</v>
      </c>
      <c r="M9561" s="172">
        <v>127</v>
      </c>
      <c r="N9561" s="172">
        <v>64</v>
      </c>
      <c r="O9561" s="167" t="s">
        <v>133</v>
      </c>
      <c r="P9561" s="260" t="e">
        <f t="shared" si="453"/>
        <v>#NUM!</v>
      </c>
      <c r="S9561" s="272"/>
    </row>
    <row r="9562" spans="1:19">
      <c r="A9562" s="161" t="s">
        <v>10794</v>
      </c>
      <c r="C9562" s="161" t="s">
        <v>133</v>
      </c>
      <c r="F9562" s="163" t="s">
        <v>133</v>
      </c>
      <c r="G9562" s="266" t="s">
        <v>133</v>
      </c>
      <c r="H9562" s="163" t="s">
        <v>133</v>
      </c>
      <c r="I9562" s="163" t="s">
        <v>133</v>
      </c>
      <c r="J9562" s="163" t="s">
        <v>133</v>
      </c>
      <c r="K9562" s="164">
        <f t="shared" si="454"/>
        <v>0</v>
      </c>
      <c r="L9562" s="165">
        <f t="shared" si="455"/>
        <v>0</v>
      </c>
      <c r="M9562" s="172">
        <v>127</v>
      </c>
      <c r="N9562" s="172">
        <v>64</v>
      </c>
      <c r="O9562" s="167" t="s">
        <v>133</v>
      </c>
      <c r="P9562" s="260" t="e">
        <f t="shared" si="453"/>
        <v>#NUM!</v>
      </c>
      <c r="S9562" s="272"/>
    </row>
    <row r="9563" spans="1:19">
      <c r="A9563" s="161" t="s">
        <v>10795</v>
      </c>
      <c r="C9563" s="161" t="s">
        <v>133</v>
      </c>
      <c r="F9563" s="163" t="s">
        <v>133</v>
      </c>
      <c r="G9563" s="266" t="s">
        <v>133</v>
      </c>
      <c r="H9563" s="163" t="s">
        <v>133</v>
      </c>
      <c r="I9563" s="163" t="s">
        <v>133</v>
      </c>
      <c r="J9563" s="163" t="s">
        <v>133</v>
      </c>
      <c r="K9563" s="164">
        <f t="shared" si="454"/>
        <v>0</v>
      </c>
      <c r="L9563" s="165">
        <f t="shared" si="455"/>
        <v>0</v>
      </c>
      <c r="M9563" s="172">
        <v>127</v>
      </c>
      <c r="N9563" s="172">
        <v>64</v>
      </c>
      <c r="O9563" s="167" t="s">
        <v>133</v>
      </c>
      <c r="P9563" s="260" t="e">
        <f t="shared" si="453"/>
        <v>#NUM!</v>
      </c>
      <c r="S9563" s="272"/>
    </row>
    <row r="9564" spans="1:19">
      <c r="A9564" s="161" t="s">
        <v>10796</v>
      </c>
      <c r="C9564" s="161" t="s">
        <v>133</v>
      </c>
      <c r="F9564" s="163" t="s">
        <v>133</v>
      </c>
      <c r="G9564" s="266" t="s">
        <v>133</v>
      </c>
      <c r="H9564" s="163" t="s">
        <v>133</v>
      </c>
      <c r="I9564" s="163" t="s">
        <v>133</v>
      </c>
      <c r="J9564" s="163" t="s">
        <v>133</v>
      </c>
      <c r="K9564" s="164">
        <f t="shared" si="454"/>
        <v>0</v>
      </c>
      <c r="L9564" s="165">
        <f t="shared" si="455"/>
        <v>0</v>
      </c>
      <c r="M9564" s="172">
        <v>127</v>
      </c>
      <c r="N9564" s="172">
        <v>64</v>
      </c>
      <c r="O9564" s="167" t="s">
        <v>133</v>
      </c>
      <c r="P9564" s="260" t="e">
        <f t="shared" si="453"/>
        <v>#NUM!</v>
      </c>
      <c r="S9564" s="272"/>
    </row>
    <row r="9565" spans="1:19">
      <c r="A9565" s="161" t="s">
        <v>10797</v>
      </c>
      <c r="C9565" s="161" t="s">
        <v>133</v>
      </c>
      <c r="F9565" s="163" t="s">
        <v>133</v>
      </c>
      <c r="G9565" s="266" t="s">
        <v>133</v>
      </c>
      <c r="H9565" s="163" t="s">
        <v>133</v>
      </c>
      <c r="I9565" s="163" t="s">
        <v>133</v>
      </c>
      <c r="J9565" s="163" t="s">
        <v>133</v>
      </c>
      <c r="K9565" s="164">
        <f t="shared" si="454"/>
        <v>0</v>
      </c>
      <c r="L9565" s="165">
        <f t="shared" si="455"/>
        <v>0</v>
      </c>
      <c r="M9565" s="172">
        <v>127</v>
      </c>
      <c r="N9565" s="172">
        <v>64</v>
      </c>
      <c r="O9565" s="167" t="s">
        <v>133</v>
      </c>
      <c r="P9565" s="260" t="e">
        <f t="shared" si="453"/>
        <v>#NUM!</v>
      </c>
      <c r="S9565" s="272"/>
    </row>
    <row r="9566" spans="1:19">
      <c r="A9566" s="161" t="s">
        <v>10798</v>
      </c>
      <c r="C9566" s="161" t="s">
        <v>133</v>
      </c>
      <c r="F9566" s="163" t="s">
        <v>133</v>
      </c>
      <c r="G9566" s="266" t="s">
        <v>133</v>
      </c>
      <c r="H9566" s="163" t="s">
        <v>133</v>
      </c>
      <c r="I9566" s="163" t="s">
        <v>133</v>
      </c>
      <c r="J9566" s="163" t="s">
        <v>133</v>
      </c>
      <c r="K9566" s="164">
        <f t="shared" si="454"/>
        <v>0</v>
      </c>
      <c r="L9566" s="165">
        <f t="shared" si="455"/>
        <v>0</v>
      </c>
      <c r="M9566" s="172">
        <v>127</v>
      </c>
      <c r="N9566" s="172">
        <v>64</v>
      </c>
      <c r="O9566" s="167" t="s">
        <v>133</v>
      </c>
      <c r="P9566" s="260" t="e">
        <f t="shared" si="453"/>
        <v>#NUM!</v>
      </c>
      <c r="S9566" s="272"/>
    </row>
    <row r="9567" spans="1:19">
      <c r="A9567" s="161" t="s">
        <v>10799</v>
      </c>
      <c r="C9567" s="161" t="s">
        <v>133</v>
      </c>
      <c r="F9567" s="163" t="s">
        <v>133</v>
      </c>
      <c r="G9567" s="266" t="s">
        <v>133</v>
      </c>
      <c r="H9567" s="163" t="s">
        <v>133</v>
      </c>
      <c r="I9567" s="163" t="s">
        <v>133</v>
      </c>
      <c r="J9567" s="163" t="s">
        <v>133</v>
      </c>
      <c r="K9567" s="164">
        <f t="shared" si="454"/>
        <v>0</v>
      </c>
      <c r="L9567" s="165">
        <f t="shared" si="455"/>
        <v>0</v>
      </c>
      <c r="M9567" s="172">
        <v>127</v>
      </c>
      <c r="N9567" s="172">
        <v>64</v>
      </c>
      <c r="O9567" s="167" t="s">
        <v>133</v>
      </c>
      <c r="P9567" s="260" t="e">
        <f t="shared" si="453"/>
        <v>#NUM!</v>
      </c>
      <c r="S9567" s="272"/>
    </row>
    <row r="9568" spans="1:19">
      <c r="A9568" s="161" t="s">
        <v>10800</v>
      </c>
      <c r="C9568" s="161" t="s">
        <v>133</v>
      </c>
      <c r="F9568" s="163" t="s">
        <v>133</v>
      </c>
      <c r="G9568" s="266" t="s">
        <v>133</v>
      </c>
      <c r="H9568" s="163" t="s">
        <v>133</v>
      </c>
      <c r="I9568" s="163" t="s">
        <v>133</v>
      </c>
      <c r="J9568" s="163" t="s">
        <v>133</v>
      </c>
      <c r="K9568" s="164">
        <f t="shared" si="454"/>
        <v>0</v>
      </c>
      <c r="L9568" s="165">
        <f t="shared" si="455"/>
        <v>0</v>
      </c>
      <c r="M9568" s="172">
        <v>127</v>
      </c>
      <c r="N9568" s="172">
        <v>64</v>
      </c>
      <c r="O9568" s="167" t="s">
        <v>133</v>
      </c>
      <c r="P9568" s="260" t="e">
        <f t="shared" si="453"/>
        <v>#NUM!</v>
      </c>
      <c r="S9568" s="272"/>
    </row>
    <row r="9569" spans="1:19">
      <c r="A9569" s="161" t="s">
        <v>10801</v>
      </c>
      <c r="C9569" s="161" t="s">
        <v>133</v>
      </c>
      <c r="F9569" s="163" t="s">
        <v>133</v>
      </c>
      <c r="G9569" s="266" t="s">
        <v>133</v>
      </c>
      <c r="H9569" s="163" t="s">
        <v>133</v>
      </c>
      <c r="I9569" s="163" t="s">
        <v>133</v>
      </c>
      <c r="J9569" s="163" t="s">
        <v>133</v>
      </c>
      <c r="K9569" s="164">
        <f t="shared" si="454"/>
        <v>0</v>
      </c>
      <c r="L9569" s="165">
        <f t="shared" si="455"/>
        <v>0</v>
      </c>
      <c r="M9569" s="172">
        <v>127</v>
      </c>
      <c r="N9569" s="172">
        <v>64</v>
      </c>
      <c r="O9569" s="167" t="s">
        <v>133</v>
      </c>
      <c r="P9569" s="260" t="e">
        <f t="shared" si="453"/>
        <v>#NUM!</v>
      </c>
      <c r="S9569" s="272"/>
    </row>
    <row r="9570" spans="1:19">
      <c r="A9570" s="161" t="s">
        <v>10802</v>
      </c>
      <c r="C9570" s="161" t="s">
        <v>133</v>
      </c>
      <c r="F9570" s="163" t="s">
        <v>133</v>
      </c>
      <c r="G9570" s="266" t="s">
        <v>133</v>
      </c>
      <c r="H9570" s="163" t="s">
        <v>133</v>
      </c>
      <c r="I9570" s="163" t="s">
        <v>133</v>
      </c>
      <c r="J9570" s="163" t="s">
        <v>133</v>
      </c>
      <c r="K9570" s="164">
        <f t="shared" si="454"/>
        <v>0</v>
      </c>
      <c r="L9570" s="165">
        <f t="shared" si="455"/>
        <v>0</v>
      </c>
      <c r="M9570" s="172">
        <v>127</v>
      </c>
      <c r="N9570" s="172">
        <v>64</v>
      </c>
      <c r="O9570" s="167" t="s">
        <v>133</v>
      </c>
      <c r="P9570" s="260" t="e">
        <f t="shared" si="453"/>
        <v>#NUM!</v>
      </c>
      <c r="S9570" s="272"/>
    </row>
    <row r="9571" spans="1:19">
      <c r="A9571" s="161" t="s">
        <v>10803</v>
      </c>
      <c r="C9571" s="161" t="s">
        <v>133</v>
      </c>
      <c r="F9571" s="163" t="s">
        <v>133</v>
      </c>
      <c r="G9571" s="266" t="s">
        <v>133</v>
      </c>
      <c r="H9571" s="163" t="s">
        <v>133</v>
      </c>
      <c r="I9571" s="163" t="s">
        <v>133</v>
      </c>
      <c r="J9571" s="163" t="s">
        <v>133</v>
      </c>
      <c r="K9571" s="164">
        <f t="shared" si="454"/>
        <v>0</v>
      </c>
      <c r="L9571" s="165">
        <f t="shared" si="455"/>
        <v>0</v>
      </c>
      <c r="M9571" s="172">
        <v>127</v>
      </c>
      <c r="N9571" s="172">
        <v>64</v>
      </c>
      <c r="O9571" s="167" t="s">
        <v>133</v>
      </c>
      <c r="P9571" s="260" t="e">
        <f t="shared" si="453"/>
        <v>#NUM!</v>
      </c>
      <c r="S9571" s="272"/>
    </row>
    <row r="9572" spans="1:19">
      <c r="A9572" s="161" t="s">
        <v>10804</v>
      </c>
      <c r="C9572" s="161" t="s">
        <v>133</v>
      </c>
      <c r="F9572" s="163" t="s">
        <v>133</v>
      </c>
      <c r="G9572" s="266" t="s">
        <v>133</v>
      </c>
      <c r="H9572" s="163" t="s">
        <v>133</v>
      </c>
      <c r="I9572" s="163" t="s">
        <v>133</v>
      </c>
      <c r="J9572" s="163" t="s">
        <v>133</v>
      </c>
      <c r="K9572" s="164">
        <f t="shared" si="454"/>
        <v>0</v>
      </c>
      <c r="L9572" s="165">
        <f t="shared" si="455"/>
        <v>0</v>
      </c>
      <c r="M9572" s="172">
        <v>127</v>
      </c>
      <c r="N9572" s="172">
        <v>64</v>
      </c>
      <c r="O9572" s="167" t="s">
        <v>133</v>
      </c>
      <c r="P9572" s="260" t="e">
        <f t="shared" si="453"/>
        <v>#NUM!</v>
      </c>
      <c r="S9572" s="272"/>
    </row>
    <row r="9573" spans="1:19">
      <c r="A9573" s="161" t="s">
        <v>10805</v>
      </c>
      <c r="C9573" s="161" t="s">
        <v>133</v>
      </c>
      <c r="F9573" s="163" t="s">
        <v>133</v>
      </c>
      <c r="G9573" s="266" t="s">
        <v>133</v>
      </c>
      <c r="H9573" s="163" t="s">
        <v>133</v>
      </c>
      <c r="I9573" s="163" t="s">
        <v>133</v>
      </c>
      <c r="J9573" s="163" t="s">
        <v>133</v>
      </c>
      <c r="K9573" s="164">
        <f t="shared" si="454"/>
        <v>0</v>
      </c>
      <c r="L9573" s="165">
        <f t="shared" si="455"/>
        <v>0</v>
      </c>
      <c r="M9573" s="172">
        <v>127</v>
      </c>
      <c r="N9573" s="172">
        <v>64</v>
      </c>
      <c r="O9573" s="167" t="s">
        <v>133</v>
      </c>
      <c r="P9573" s="260" t="e">
        <f t="shared" si="453"/>
        <v>#NUM!</v>
      </c>
      <c r="S9573" s="272"/>
    </row>
    <row r="9574" spans="1:19">
      <c r="A9574" s="161" t="s">
        <v>10806</v>
      </c>
      <c r="C9574" s="161" t="s">
        <v>133</v>
      </c>
      <c r="F9574" s="163" t="s">
        <v>133</v>
      </c>
      <c r="G9574" s="266" t="s">
        <v>133</v>
      </c>
      <c r="H9574" s="163" t="s">
        <v>133</v>
      </c>
      <c r="I9574" s="163" t="s">
        <v>133</v>
      </c>
      <c r="J9574" s="163" t="s">
        <v>133</v>
      </c>
      <c r="K9574" s="164">
        <f t="shared" si="454"/>
        <v>0</v>
      </c>
      <c r="L9574" s="165">
        <f t="shared" si="455"/>
        <v>0</v>
      </c>
      <c r="M9574" s="172">
        <v>127</v>
      </c>
      <c r="N9574" s="172">
        <v>64</v>
      </c>
      <c r="O9574" s="167" t="s">
        <v>133</v>
      </c>
      <c r="P9574" s="260" t="e">
        <f t="shared" si="453"/>
        <v>#NUM!</v>
      </c>
      <c r="S9574" s="272"/>
    </row>
    <row r="9575" spans="1:19">
      <c r="A9575" s="161" t="s">
        <v>10807</v>
      </c>
      <c r="C9575" s="161" t="s">
        <v>133</v>
      </c>
      <c r="F9575" s="163" t="s">
        <v>133</v>
      </c>
      <c r="G9575" s="266" t="s">
        <v>133</v>
      </c>
      <c r="H9575" s="163" t="s">
        <v>133</v>
      </c>
      <c r="I9575" s="163" t="s">
        <v>133</v>
      </c>
      <c r="J9575" s="163" t="s">
        <v>133</v>
      </c>
      <c r="K9575" s="164">
        <f t="shared" si="454"/>
        <v>0</v>
      </c>
      <c r="L9575" s="165">
        <f t="shared" si="455"/>
        <v>0</v>
      </c>
      <c r="M9575" s="172">
        <v>127</v>
      </c>
      <c r="N9575" s="172">
        <v>64</v>
      </c>
      <c r="O9575" s="167" t="s">
        <v>133</v>
      </c>
      <c r="P9575" s="260" t="e">
        <f t="shared" si="453"/>
        <v>#NUM!</v>
      </c>
      <c r="S9575" s="272"/>
    </row>
    <row r="9576" spans="1:19">
      <c r="A9576" s="161" t="s">
        <v>10808</v>
      </c>
      <c r="C9576" s="161" t="s">
        <v>133</v>
      </c>
      <c r="F9576" s="163" t="s">
        <v>133</v>
      </c>
      <c r="G9576" s="266" t="s">
        <v>133</v>
      </c>
      <c r="H9576" s="163" t="s">
        <v>133</v>
      </c>
      <c r="I9576" s="163" t="s">
        <v>133</v>
      </c>
      <c r="J9576" s="163" t="s">
        <v>133</v>
      </c>
      <c r="K9576" s="164">
        <f t="shared" si="454"/>
        <v>0</v>
      </c>
      <c r="L9576" s="165">
        <f t="shared" si="455"/>
        <v>0</v>
      </c>
      <c r="M9576" s="172">
        <v>127</v>
      </c>
      <c r="N9576" s="172">
        <v>64</v>
      </c>
      <c r="O9576" s="167" t="s">
        <v>133</v>
      </c>
      <c r="P9576" s="260" t="e">
        <f t="shared" si="453"/>
        <v>#NUM!</v>
      </c>
      <c r="S9576" s="272"/>
    </row>
    <row r="9577" spans="1:19">
      <c r="A9577" s="161" t="s">
        <v>10809</v>
      </c>
      <c r="C9577" s="161" t="s">
        <v>133</v>
      </c>
      <c r="F9577" s="163" t="s">
        <v>133</v>
      </c>
      <c r="G9577" s="266" t="s">
        <v>133</v>
      </c>
      <c r="H9577" s="163" t="s">
        <v>133</v>
      </c>
      <c r="I9577" s="163" t="s">
        <v>133</v>
      </c>
      <c r="J9577" s="163" t="s">
        <v>133</v>
      </c>
      <c r="K9577" s="164">
        <f t="shared" si="454"/>
        <v>0</v>
      </c>
      <c r="L9577" s="165">
        <f t="shared" si="455"/>
        <v>0</v>
      </c>
      <c r="M9577" s="172">
        <v>127</v>
      </c>
      <c r="N9577" s="172">
        <v>64</v>
      </c>
      <c r="O9577" s="167" t="s">
        <v>133</v>
      </c>
      <c r="P9577" s="260" t="e">
        <f t="shared" si="453"/>
        <v>#NUM!</v>
      </c>
      <c r="S9577" s="272"/>
    </row>
    <row r="9578" spans="1:19">
      <c r="A9578" s="161" t="s">
        <v>10810</v>
      </c>
      <c r="C9578" s="161" t="s">
        <v>133</v>
      </c>
      <c r="F9578" s="163" t="s">
        <v>133</v>
      </c>
      <c r="G9578" s="266" t="s">
        <v>133</v>
      </c>
      <c r="H9578" s="163" t="s">
        <v>133</v>
      </c>
      <c r="I9578" s="163" t="s">
        <v>133</v>
      </c>
      <c r="J9578" s="163" t="s">
        <v>133</v>
      </c>
      <c r="K9578" s="164">
        <f t="shared" si="454"/>
        <v>0</v>
      </c>
      <c r="L9578" s="165">
        <f t="shared" si="455"/>
        <v>0</v>
      </c>
      <c r="M9578" s="172">
        <v>127</v>
      </c>
      <c r="N9578" s="172">
        <v>64</v>
      </c>
      <c r="O9578" s="167" t="s">
        <v>133</v>
      </c>
      <c r="P9578" s="260" t="e">
        <f t="shared" si="453"/>
        <v>#NUM!</v>
      </c>
      <c r="S9578" s="272"/>
    </row>
    <row r="9579" spans="1:19">
      <c r="A9579" s="161" t="s">
        <v>10811</v>
      </c>
      <c r="C9579" s="161" t="s">
        <v>133</v>
      </c>
      <c r="F9579" s="163" t="s">
        <v>133</v>
      </c>
      <c r="G9579" s="266" t="s">
        <v>133</v>
      </c>
      <c r="H9579" s="163" t="s">
        <v>133</v>
      </c>
      <c r="I9579" s="163" t="s">
        <v>133</v>
      </c>
      <c r="J9579" s="163" t="s">
        <v>133</v>
      </c>
      <c r="K9579" s="164">
        <f t="shared" si="454"/>
        <v>0</v>
      </c>
      <c r="L9579" s="165">
        <f t="shared" si="455"/>
        <v>0</v>
      </c>
      <c r="M9579" s="172">
        <v>127</v>
      </c>
      <c r="N9579" s="172">
        <v>64</v>
      </c>
      <c r="O9579" s="167" t="s">
        <v>133</v>
      </c>
      <c r="P9579" s="260" t="e">
        <f t="shared" si="453"/>
        <v>#NUM!</v>
      </c>
      <c r="S9579" s="272"/>
    </row>
    <row r="9580" spans="1:19">
      <c r="A9580" s="161" t="s">
        <v>10812</v>
      </c>
      <c r="C9580" s="161" t="s">
        <v>133</v>
      </c>
      <c r="F9580" s="163" t="s">
        <v>133</v>
      </c>
      <c r="G9580" s="266" t="s">
        <v>133</v>
      </c>
      <c r="H9580" s="163" t="s">
        <v>133</v>
      </c>
      <c r="I9580" s="163" t="s">
        <v>133</v>
      </c>
      <c r="J9580" s="163" t="s">
        <v>133</v>
      </c>
      <c r="K9580" s="164">
        <f t="shared" si="454"/>
        <v>0</v>
      </c>
      <c r="L9580" s="165">
        <f t="shared" si="455"/>
        <v>0</v>
      </c>
      <c r="M9580" s="172">
        <v>127</v>
      </c>
      <c r="N9580" s="172">
        <v>64</v>
      </c>
      <c r="O9580" s="167" t="s">
        <v>133</v>
      </c>
      <c r="P9580" s="260" t="e">
        <f t="shared" si="453"/>
        <v>#NUM!</v>
      </c>
      <c r="S9580" s="272"/>
    </row>
    <row r="9581" spans="1:19">
      <c r="A9581" s="161" t="s">
        <v>10813</v>
      </c>
      <c r="C9581" s="161" t="s">
        <v>133</v>
      </c>
      <c r="F9581" s="163" t="s">
        <v>133</v>
      </c>
      <c r="G9581" s="266" t="s">
        <v>133</v>
      </c>
      <c r="H9581" s="163" t="s">
        <v>133</v>
      </c>
      <c r="I9581" s="163" t="s">
        <v>133</v>
      </c>
      <c r="J9581" s="163" t="s">
        <v>133</v>
      </c>
      <c r="K9581" s="164">
        <f t="shared" si="454"/>
        <v>0</v>
      </c>
      <c r="L9581" s="165">
        <f t="shared" si="455"/>
        <v>0</v>
      </c>
      <c r="M9581" s="172">
        <v>127</v>
      </c>
      <c r="N9581" s="172">
        <v>64</v>
      </c>
      <c r="O9581" s="167" t="s">
        <v>133</v>
      </c>
      <c r="P9581" s="260" t="e">
        <f t="shared" si="453"/>
        <v>#NUM!</v>
      </c>
      <c r="S9581" s="272"/>
    </row>
    <row r="9582" spans="1:19">
      <c r="A9582" s="161" t="s">
        <v>10814</v>
      </c>
      <c r="C9582" s="161" t="s">
        <v>133</v>
      </c>
      <c r="F9582" s="163" t="s">
        <v>133</v>
      </c>
      <c r="G9582" s="266" t="s">
        <v>133</v>
      </c>
      <c r="H9582" s="163" t="s">
        <v>133</v>
      </c>
      <c r="I9582" s="163" t="s">
        <v>133</v>
      </c>
      <c r="J9582" s="163" t="s">
        <v>133</v>
      </c>
      <c r="K9582" s="164">
        <f t="shared" si="454"/>
        <v>0</v>
      </c>
      <c r="L9582" s="165">
        <f t="shared" si="455"/>
        <v>0</v>
      </c>
      <c r="M9582" s="172">
        <v>127</v>
      </c>
      <c r="N9582" s="172">
        <v>64</v>
      </c>
      <c r="O9582" s="167" t="s">
        <v>133</v>
      </c>
      <c r="P9582" s="260" t="e">
        <f t="shared" si="453"/>
        <v>#NUM!</v>
      </c>
      <c r="S9582" s="272"/>
    </row>
    <row r="9583" spans="1:19">
      <c r="A9583" s="161" t="s">
        <v>10815</v>
      </c>
      <c r="C9583" s="161" t="s">
        <v>133</v>
      </c>
      <c r="F9583" s="163" t="s">
        <v>133</v>
      </c>
      <c r="G9583" s="266" t="s">
        <v>133</v>
      </c>
      <c r="H9583" s="163" t="s">
        <v>133</v>
      </c>
      <c r="I9583" s="163" t="s">
        <v>133</v>
      </c>
      <c r="J9583" s="163" t="s">
        <v>133</v>
      </c>
      <c r="K9583" s="164">
        <f t="shared" si="454"/>
        <v>0</v>
      </c>
      <c r="L9583" s="165">
        <f t="shared" si="455"/>
        <v>0</v>
      </c>
      <c r="M9583" s="172">
        <v>127</v>
      </c>
      <c r="N9583" s="172">
        <v>64</v>
      </c>
      <c r="O9583" s="167" t="s">
        <v>133</v>
      </c>
      <c r="P9583" s="260" t="e">
        <f t="shared" si="453"/>
        <v>#NUM!</v>
      </c>
      <c r="S9583" s="272"/>
    </row>
    <row r="9584" spans="1:19">
      <c r="A9584" s="161" t="s">
        <v>10816</v>
      </c>
      <c r="C9584" s="161" t="s">
        <v>133</v>
      </c>
      <c r="F9584" s="163" t="s">
        <v>133</v>
      </c>
      <c r="G9584" s="266" t="s">
        <v>133</v>
      </c>
      <c r="H9584" s="163" t="s">
        <v>133</v>
      </c>
      <c r="I9584" s="163" t="s">
        <v>133</v>
      </c>
      <c r="J9584" s="163" t="s">
        <v>133</v>
      </c>
      <c r="K9584" s="164">
        <f t="shared" si="454"/>
        <v>0</v>
      </c>
      <c r="L9584" s="165">
        <f t="shared" si="455"/>
        <v>0</v>
      </c>
      <c r="M9584" s="172">
        <v>127</v>
      </c>
      <c r="N9584" s="172">
        <v>64</v>
      </c>
      <c r="O9584" s="167" t="s">
        <v>133</v>
      </c>
      <c r="P9584" s="260" t="e">
        <f t="shared" si="453"/>
        <v>#NUM!</v>
      </c>
      <c r="S9584" s="272"/>
    </row>
    <row r="9585" spans="1:19">
      <c r="A9585" s="161" t="s">
        <v>10817</v>
      </c>
      <c r="C9585" s="161" t="s">
        <v>133</v>
      </c>
      <c r="F9585" s="163" t="s">
        <v>133</v>
      </c>
      <c r="G9585" s="266" t="s">
        <v>133</v>
      </c>
      <c r="H9585" s="163" t="s">
        <v>133</v>
      </c>
      <c r="I9585" s="163" t="s">
        <v>133</v>
      </c>
      <c r="J9585" s="163" t="s">
        <v>133</v>
      </c>
      <c r="K9585" s="164">
        <f t="shared" si="454"/>
        <v>0</v>
      </c>
      <c r="L9585" s="165">
        <f t="shared" si="455"/>
        <v>0</v>
      </c>
      <c r="M9585" s="172">
        <v>127</v>
      </c>
      <c r="N9585" s="172">
        <v>64</v>
      </c>
      <c r="O9585" s="167" t="s">
        <v>133</v>
      </c>
      <c r="P9585" s="260" t="e">
        <f t="shared" si="453"/>
        <v>#NUM!</v>
      </c>
      <c r="S9585" s="272"/>
    </row>
    <row r="9586" spans="1:19">
      <c r="A9586" s="161" t="s">
        <v>10818</v>
      </c>
      <c r="C9586" s="161" t="s">
        <v>133</v>
      </c>
      <c r="F9586" s="163" t="s">
        <v>133</v>
      </c>
      <c r="G9586" s="266" t="s">
        <v>133</v>
      </c>
      <c r="H9586" s="163" t="s">
        <v>133</v>
      </c>
      <c r="I9586" s="163" t="s">
        <v>133</v>
      </c>
      <c r="J9586" s="163" t="s">
        <v>133</v>
      </c>
      <c r="K9586" s="164">
        <f t="shared" si="454"/>
        <v>0</v>
      </c>
      <c r="L9586" s="165">
        <f t="shared" si="455"/>
        <v>0</v>
      </c>
      <c r="M9586" s="172">
        <v>127</v>
      </c>
      <c r="N9586" s="172">
        <v>64</v>
      </c>
      <c r="O9586" s="167" t="s">
        <v>133</v>
      </c>
      <c r="P9586" s="260" t="e">
        <f t="shared" si="453"/>
        <v>#NUM!</v>
      </c>
      <c r="S9586" s="272"/>
    </row>
    <row r="9587" spans="1:19">
      <c r="A9587" s="161" t="s">
        <v>10819</v>
      </c>
      <c r="C9587" s="161" t="s">
        <v>133</v>
      </c>
      <c r="F9587" s="163" t="s">
        <v>133</v>
      </c>
      <c r="G9587" s="266" t="s">
        <v>133</v>
      </c>
      <c r="H9587" s="163" t="s">
        <v>133</v>
      </c>
      <c r="I9587" s="163" t="s">
        <v>133</v>
      </c>
      <c r="J9587" s="163" t="s">
        <v>133</v>
      </c>
      <c r="K9587" s="164">
        <f t="shared" si="454"/>
        <v>0</v>
      </c>
      <c r="L9587" s="165">
        <f t="shared" si="455"/>
        <v>0</v>
      </c>
      <c r="M9587" s="172">
        <v>127</v>
      </c>
      <c r="N9587" s="172">
        <v>64</v>
      </c>
      <c r="O9587" s="167" t="s">
        <v>133</v>
      </c>
      <c r="P9587" s="260" t="e">
        <f t="shared" si="453"/>
        <v>#NUM!</v>
      </c>
      <c r="S9587" s="272"/>
    </row>
    <row r="9588" spans="1:19">
      <c r="A9588" s="161" t="s">
        <v>10820</v>
      </c>
      <c r="C9588" s="161" t="s">
        <v>133</v>
      </c>
      <c r="F9588" s="163" t="s">
        <v>133</v>
      </c>
      <c r="G9588" s="266" t="s">
        <v>133</v>
      </c>
      <c r="H9588" s="163" t="s">
        <v>133</v>
      </c>
      <c r="I9588" s="163" t="s">
        <v>133</v>
      </c>
      <c r="J9588" s="163" t="s">
        <v>133</v>
      </c>
      <c r="K9588" s="164">
        <f t="shared" si="454"/>
        <v>0</v>
      </c>
      <c r="L9588" s="165">
        <f t="shared" si="455"/>
        <v>0</v>
      </c>
      <c r="M9588" s="172">
        <v>127</v>
      </c>
      <c r="N9588" s="172">
        <v>64</v>
      </c>
      <c r="O9588" s="167" t="s">
        <v>133</v>
      </c>
      <c r="P9588" s="260" t="e">
        <f t="shared" si="453"/>
        <v>#NUM!</v>
      </c>
      <c r="S9588" s="272"/>
    </row>
    <row r="9589" spans="1:19">
      <c r="A9589" s="161" t="s">
        <v>10821</v>
      </c>
      <c r="C9589" s="161" t="s">
        <v>133</v>
      </c>
      <c r="F9589" s="163" t="s">
        <v>133</v>
      </c>
      <c r="G9589" s="266" t="s">
        <v>133</v>
      </c>
      <c r="H9589" s="163" t="s">
        <v>133</v>
      </c>
      <c r="I9589" s="163" t="s">
        <v>133</v>
      </c>
      <c r="J9589" s="163" t="s">
        <v>133</v>
      </c>
      <c r="K9589" s="164">
        <f t="shared" si="454"/>
        <v>0</v>
      </c>
      <c r="L9589" s="165">
        <f t="shared" si="455"/>
        <v>0</v>
      </c>
      <c r="M9589" s="172">
        <v>127</v>
      </c>
      <c r="N9589" s="172">
        <v>64</v>
      </c>
      <c r="O9589" s="167" t="s">
        <v>133</v>
      </c>
      <c r="P9589" s="260" t="e">
        <f t="shared" si="453"/>
        <v>#NUM!</v>
      </c>
      <c r="S9589" s="272"/>
    </row>
    <row r="9590" spans="1:19">
      <c r="A9590" s="161" t="s">
        <v>10822</v>
      </c>
      <c r="C9590" s="161" t="s">
        <v>133</v>
      </c>
      <c r="F9590" s="163" t="s">
        <v>133</v>
      </c>
      <c r="G9590" s="266" t="s">
        <v>133</v>
      </c>
      <c r="H9590" s="163" t="s">
        <v>133</v>
      </c>
      <c r="I9590" s="163" t="s">
        <v>133</v>
      </c>
      <c r="J9590" s="163" t="s">
        <v>133</v>
      </c>
      <c r="K9590" s="164">
        <f t="shared" si="454"/>
        <v>0</v>
      </c>
      <c r="L9590" s="165">
        <f t="shared" si="455"/>
        <v>0</v>
      </c>
      <c r="M9590" s="172">
        <v>127</v>
      </c>
      <c r="N9590" s="172">
        <v>64</v>
      </c>
      <c r="O9590" s="167" t="s">
        <v>133</v>
      </c>
      <c r="P9590" s="260" t="e">
        <f t="shared" si="453"/>
        <v>#NUM!</v>
      </c>
      <c r="S9590" s="272"/>
    </row>
    <row r="9591" spans="1:19">
      <c r="A9591" s="161" t="s">
        <v>10823</v>
      </c>
      <c r="C9591" s="161" t="s">
        <v>133</v>
      </c>
      <c r="F9591" s="163" t="s">
        <v>133</v>
      </c>
      <c r="G9591" s="266" t="s">
        <v>133</v>
      </c>
      <c r="H9591" s="163" t="s">
        <v>133</v>
      </c>
      <c r="I9591" s="163" t="s">
        <v>133</v>
      </c>
      <c r="J9591" s="163" t="s">
        <v>133</v>
      </c>
      <c r="K9591" s="164">
        <f t="shared" si="454"/>
        <v>0</v>
      </c>
      <c r="L9591" s="165">
        <f t="shared" si="455"/>
        <v>0</v>
      </c>
      <c r="M9591" s="172">
        <v>127</v>
      </c>
      <c r="N9591" s="172">
        <v>64</v>
      </c>
      <c r="O9591" s="167" t="s">
        <v>133</v>
      </c>
      <c r="P9591" s="260" t="e">
        <f t="shared" si="453"/>
        <v>#NUM!</v>
      </c>
      <c r="S9591" s="272"/>
    </row>
    <row r="9592" spans="1:19">
      <c r="A9592" s="161" t="s">
        <v>10824</v>
      </c>
      <c r="C9592" s="161" t="s">
        <v>133</v>
      </c>
      <c r="F9592" s="163" t="s">
        <v>133</v>
      </c>
      <c r="G9592" s="266" t="s">
        <v>133</v>
      </c>
      <c r="H9592" s="163" t="s">
        <v>133</v>
      </c>
      <c r="I9592" s="163" t="s">
        <v>133</v>
      </c>
      <c r="J9592" s="163" t="s">
        <v>133</v>
      </c>
      <c r="K9592" s="164">
        <f t="shared" si="454"/>
        <v>0</v>
      </c>
      <c r="L9592" s="165">
        <f t="shared" si="455"/>
        <v>0</v>
      </c>
      <c r="M9592" s="172">
        <v>127</v>
      </c>
      <c r="N9592" s="172">
        <v>64</v>
      </c>
      <c r="O9592" s="167" t="s">
        <v>133</v>
      </c>
      <c r="P9592" s="260" t="e">
        <f t="shared" si="453"/>
        <v>#NUM!</v>
      </c>
      <c r="S9592" s="272"/>
    </row>
    <row r="9593" spans="1:19">
      <c r="A9593" s="161" t="s">
        <v>10825</v>
      </c>
      <c r="C9593" s="161" t="s">
        <v>133</v>
      </c>
      <c r="F9593" s="163" t="s">
        <v>133</v>
      </c>
      <c r="G9593" s="266" t="s">
        <v>133</v>
      </c>
      <c r="H9593" s="163" t="s">
        <v>133</v>
      </c>
      <c r="I9593" s="163" t="s">
        <v>133</v>
      </c>
      <c r="J9593" s="163" t="s">
        <v>133</v>
      </c>
      <c r="K9593" s="164">
        <f t="shared" si="454"/>
        <v>0</v>
      </c>
      <c r="L9593" s="165">
        <f t="shared" si="455"/>
        <v>0</v>
      </c>
      <c r="M9593" s="172">
        <v>127</v>
      </c>
      <c r="N9593" s="172">
        <v>64</v>
      </c>
      <c r="O9593" s="167" t="s">
        <v>133</v>
      </c>
      <c r="P9593" s="260" t="e">
        <f t="shared" si="453"/>
        <v>#NUM!</v>
      </c>
      <c r="S9593" s="272"/>
    </row>
    <row r="9594" spans="1:19">
      <c r="A9594" s="161" t="s">
        <v>10826</v>
      </c>
      <c r="C9594" s="161" t="s">
        <v>133</v>
      </c>
      <c r="F9594" s="163" t="s">
        <v>133</v>
      </c>
      <c r="G9594" s="266" t="s">
        <v>133</v>
      </c>
      <c r="H9594" s="163" t="s">
        <v>133</v>
      </c>
      <c r="I9594" s="163" t="s">
        <v>133</v>
      </c>
      <c r="J9594" s="163" t="s">
        <v>133</v>
      </c>
      <c r="K9594" s="164">
        <f t="shared" si="454"/>
        <v>0</v>
      </c>
      <c r="L9594" s="165">
        <f t="shared" si="455"/>
        <v>0</v>
      </c>
      <c r="M9594" s="172">
        <v>127</v>
      </c>
      <c r="N9594" s="172">
        <v>64</v>
      </c>
      <c r="O9594" s="167" t="s">
        <v>133</v>
      </c>
      <c r="P9594" s="260" t="e">
        <f t="shared" si="453"/>
        <v>#NUM!</v>
      </c>
      <c r="S9594" s="272"/>
    </row>
    <row r="9595" spans="1:19">
      <c r="A9595" s="161" t="s">
        <v>10827</v>
      </c>
      <c r="C9595" s="161" t="s">
        <v>133</v>
      </c>
      <c r="F9595" s="163" t="s">
        <v>133</v>
      </c>
      <c r="G9595" s="266" t="s">
        <v>133</v>
      </c>
      <c r="H9595" s="163" t="s">
        <v>133</v>
      </c>
      <c r="I9595" s="163" t="s">
        <v>133</v>
      </c>
      <c r="J9595" s="163" t="s">
        <v>133</v>
      </c>
      <c r="K9595" s="164">
        <f t="shared" si="454"/>
        <v>0</v>
      </c>
      <c r="L9595" s="165">
        <f t="shared" si="455"/>
        <v>0</v>
      </c>
      <c r="M9595" s="172">
        <v>127</v>
      </c>
      <c r="N9595" s="172">
        <v>64</v>
      </c>
      <c r="O9595" s="167" t="s">
        <v>133</v>
      </c>
      <c r="P9595" s="260" t="e">
        <f t="shared" si="453"/>
        <v>#NUM!</v>
      </c>
      <c r="S9595" s="272"/>
    </row>
    <row r="9596" spans="1:19">
      <c r="A9596" s="161" t="s">
        <v>10828</v>
      </c>
      <c r="C9596" s="161" t="s">
        <v>133</v>
      </c>
      <c r="F9596" s="163" t="s">
        <v>133</v>
      </c>
      <c r="G9596" s="266" t="s">
        <v>133</v>
      </c>
      <c r="H9596" s="163" t="s">
        <v>133</v>
      </c>
      <c r="I9596" s="163" t="s">
        <v>133</v>
      </c>
      <c r="J9596" s="163" t="s">
        <v>133</v>
      </c>
      <c r="K9596" s="164">
        <f t="shared" si="454"/>
        <v>0</v>
      </c>
      <c r="L9596" s="165">
        <f t="shared" si="455"/>
        <v>0</v>
      </c>
      <c r="M9596" s="172">
        <v>127</v>
      </c>
      <c r="N9596" s="172">
        <v>64</v>
      </c>
      <c r="O9596" s="167" t="s">
        <v>133</v>
      </c>
      <c r="P9596" s="260" t="e">
        <f t="shared" si="453"/>
        <v>#NUM!</v>
      </c>
      <c r="S9596" s="272"/>
    </row>
    <row r="9597" spans="1:19">
      <c r="A9597" s="161" t="s">
        <v>10829</v>
      </c>
      <c r="C9597" s="161" t="s">
        <v>133</v>
      </c>
      <c r="F9597" s="163" t="s">
        <v>133</v>
      </c>
      <c r="G9597" s="266" t="s">
        <v>133</v>
      </c>
      <c r="H9597" s="163" t="s">
        <v>133</v>
      </c>
      <c r="I9597" s="163" t="s">
        <v>133</v>
      </c>
      <c r="J9597" s="163" t="s">
        <v>133</v>
      </c>
      <c r="K9597" s="164">
        <f t="shared" si="454"/>
        <v>0</v>
      </c>
      <c r="L9597" s="165">
        <f t="shared" si="455"/>
        <v>0</v>
      </c>
      <c r="M9597" s="172">
        <v>127</v>
      </c>
      <c r="N9597" s="172">
        <v>64</v>
      </c>
      <c r="O9597" s="167" t="s">
        <v>133</v>
      </c>
      <c r="P9597" s="260" t="e">
        <f t="shared" si="453"/>
        <v>#NUM!</v>
      </c>
      <c r="S9597" s="272"/>
    </row>
    <row r="9598" spans="1:19">
      <c r="A9598" s="161" t="s">
        <v>10830</v>
      </c>
      <c r="C9598" s="161" t="s">
        <v>133</v>
      </c>
      <c r="F9598" s="163" t="s">
        <v>133</v>
      </c>
      <c r="G9598" s="266" t="s">
        <v>133</v>
      </c>
      <c r="H9598" s="163" t="s">
        <v>133</v>
      </c>
      <c r="I9598" s="163" t="s">
        <v>133</v>
      </c>
      <c r="J9598" s="163" t="s">
        <v>133</v>
      </c>
      <c r="K9598" s="164">
        <f t="shared" si="454"/>
        <v>0</v>
      </c>
      <c r="L9598" s="165">
        <f t="shared" si="455"/>
        <v>0</v>
      </c>
      <c r="M9598" s="172">
        <v>127</v>
      </c>
      <c r="N9598" s="172">
        <v>64</v>
      </c>
      <c r="O9598" s="167" t="s">
        <v>133</v>
      </c>
      <c r="P9598" s="260" t="e">
        <f t="shared" si="453"/>
        <v>#NUM!</v>
      </c>
      <c r="S9598" s="272"/>
    </row>
    <row r="9599" spans="1:19">
      <c r="A9599" s="161" t="s">
        <v>10831</v>
      </c>
      <c r="C9599" s="161" t="s">
        <v>133</v>
      </c>
      <c r="F9599" s="163" t="s">
        <v>133</v>
      </c>
      <c r="G9599" s="266" t="s">
        <v>133</v>
      </c>
      <c r="H9599" s="163" t="s">
        <v>133</v>
      </c>
      <c r="I9599" s="163" t="s">
        <v>133</v>
      </c>
      <c r="J9599" s="163" t="s">
        <v>133</v>
      </c>
      <c r="K9599" s="164">
        <f t="shared" si="454"/>
        <v>0</v>
      </c>
      <c r="L9599" s="165">
        <f t="shared" si="455"/>
        <v>0</v>
      </c>
      <c r="M9599" s="172">
        <v>127</v>
      </c>
      <c r="N9599" s="172">
        <v>64</v>
      </c>
      <c r="O9599" s="167" t="s">
        <v>133</v>
      </c>
      <c r="P9599" s="260" t="e">
        <f t="shared" si="453"/>
        <v>#NUM!</v>
      </c>
      <c r="S9599" s="272"/>
    </row>
    <row r="9600" spans="1:19">
      <c r="A9600" s="161" t="s">
        <v>10832</v>
      </c>
      <c r="C9600" s="161" t="s">
        <v>133</v>
      </c>
      <c r="F9600" s="163" t="s">
        <v>133</v>
      </c>
      <c r="G9600" s="266" t="s">
        <v>133</v>
      </c>
      <c r="H9600" s="163" t="s">
        <v>133</v>
      </c>
      <c r="I9600" s="163" t="s">
        <v>133</v>
      </c>
      <c r="J9600" s="163" t="s">
        <v>133</v>
      </c>
      <c r="K9600" s="164">
        <f t="shared" si="454"/>
        <v>0</v>
      </c>
      <c r="L9600" s="165">
        <f t="shared" si="455"/>
        <v>0</v>
      </c>
      <c r="M9600" s="172">
        <v>127</v>
      </c>
      <c r="N9600" s="172">
        <v>64</v>
      </c>
      <c r="O9600" s="167" t="s">
        <v>133</v>
      </c>
      <c r="P9600" s="260" t="e">
        <f t="shared" si="453"/>
        <v>#NUM!</v>
      </c>
      <c r="S9600" s="272"/>
    </row>
    <row r="9601" spans="1:19">
      <c r="A9601" s="161" t="s">
        <v>10833</v>
      </c>
      <c r="C9601" s="161" t="s">
        <v>133</v>
      </c>
      <c r="F9601" s="163" t="s">
        <v>133</v>
      </c>
      <c r="G9601" s="266" t="s">
        <v>133</v>
      </c>
      <c r="H9601" s="163" t="s">
        <v>133</v>
      </c>
      <c r="I9601" s="163" t="s">
        <v>133</v>
      </c>
      <c r="J9601" s="163" t="s">
        <v>133</v>
      </c>
      <c r="K9601" s="164">
        <f t="shared" si="454"/>
        <v>0</v>
      </c>
      <c r="L9601" s="165">
        <f t="shared" si="455"/>
        <v>0</v>
      </c>
      <c r="M9601" s="172">
        <v>127</v>
      </c>
      <c r="N9601" s="172">
        <v>64</v>
      </c>
      <c r="O9601" s="167" t="s">
        <v>133</v>
      </c>
      <c r="P9601" s="260" t="e">
        <f t="shared" si="453"/>
        <v>#NUM!</v>
      </c>
      <c r="S9601" s="272"/>
    </row>
    <row r="9602" spans="1:19">
      <c r="A9602" s="161" t="s">
        <v>10834</v>
      </c>
      <c r="C9602" s="161" t="s">
        <v>133</v>
      </c>
      <c r="F9602" s="163" t="s">
        <v>133</v>
      </c>
      <c r="G9602" s="266" t="s">
        <v>133</v>
      </c>
      <c r="H9602" s="163" t="s">
        <v>133</v>
      </c>
      <c r="I9602" s="163" t="s">
        <v>133</v>
      </c>
      <c r="J9602" s="163" t="s">
        <v>133</v>
      </c>
      <c r="K9602" s="164">
        <f t="shared" si="454"/>
        <v>0</v>
      </c>
      <c r="L9602" s="165">
        <f t="shared" si="455"/>
        <v>0</v>
      </c>
      <c r="M9602" s="172">
        <v>127</v>
      </c>
      <c r="N9602" s="172">
        <v>64</v>
      </c>
      <c r="O9602" s="167" t="s">
        <v>133</v>
      </c>
      <c r="P9602" s="260" t="e">
        <f t="shared" si="453"/>
        <v>#NUM!</v>
      </c>
      <c r="S9602" s="272"/>
    </row>
    <row r="9603" spans="1:19">
      <c r="A9603" s="161" t="s">
        <v>10835</v>
      </c>
      <c r="C9603" s="161" t="s">
        <v>133</v>
      </c>
      <c r="F9603" s="163" t="s">
        <v>133</v>
      </c>
      <c r="G9603" s="266" t="s">
        <v>133</v>
      </c>
      <c r="H9603" s="163" t="s">
        <v>133</v>
      </c>
      <c r="I9603" s="163" t="s">
        <v>133</v>
      </c>
      <c r="J9603" s="163" t="s">
        <v>133</v>
      </c>
      <c r="K9603" s="164">
        <f t="shared" si="454"/>
        <v>0</v>
      </c>
      <c r="L9603" s="165">
        <f t="shared" si="455"/>
        <v>0</v>
      </c>
      <c r="M9603" s="172">
        <v>127</v>
      </c>
      <c r="N9603" s="172">
        <v>64</v>
      </c>
      <c r="O9603" s="167" t="s">
        <v>133</v>
      </c>
      <c r="P9603" s="260" t="e">
        <f t="shared" si="453"/>
        <v>#NUM!</v>
      </c>
      <c r="S9603" s="272"/>
    </row>
    <row r="9604" spans="1:19">
      <c r="A9604" s="161" t="s">
        <v>10836</v>
      </c>
      <c r="C9604" s="161" t="s">
        <v>133</v>
      </c>
      <c r="F9604" s="163" t="s">
        <v>133</v>
      </c>
      <c r="G9604" s="266" t="s">
        <v>133</v>
      </c>
      <c r="H9604" s="163" t="s">
        <v>133</v>
      </c>
      <c r="I9604" s="163" t="s">
        <v>133</v>
      </c>
      <c r="J9604" s="163" t="s">
        <v>133</v>
      </c>
      <c r="K9604" s="164">
        <f t="shared" si="454"/>
        <v>0</v>
      </c>
      <c r="L9604" s="165">
        <f t="shared" si="455"/>
        <v>0</v>
      </c>
      <c r="M9604" s="172">
        <v>127</v>
      </c>
      <c r="N9604" s="172">
        <v>64</v>
      </c>
      <c r="O9604" s="167" t="s">
        <v>133</v>
      </c>
      <c r="P9604" s="260" t="e">
        <f t="shared" si="453"/>
        <v>#NUM!</v>
      </c>
      <c r="S9604" s="272"/>
    </row>
    <row r="9605" spans="1:19">
      <c r="A9605" s="161" t="s">
        <v>10837</v>
      </c>
      <c r="C9605" s="161" t="s">
        <v>133</v>
      </c>
      <c r="F9605" s="163" t="s">
        <v>133</v>
      </c>
      <c r="G9605" s="266" t="s">
        <v>133</v>
      </c>
      <c r="H9605" s="163" t="s">
        <v>133</v>
      </c>
      <c r="I9605" s="163" t="s">
        <v>133</v>
      </c>
      <c r="J9605" s="163" t="s">
        <v>133</v>
      </c>
      <c r="K9605" s="164">
        <f t="shared" si="454"/>
        <v>0</v>
      </c>
      <c r="L9605" s="165">
        <f t="shared" si="455"/>
        <v>0</v>
      </c>
      <c r="M9605" s="172">
        <v>127</v>
      </c>
      <c r="N9605" s="172">
        <v>64</v>
      </c>
      <c r="O9605" s="167" t="s">
        <v>133</v>
      </c>
      <c r="P9605" s="260" t="e">
        <f t="shared" si="453"/>
        <v>#NUM!</v>
      </c>
      <c r="S9605" s="272"/>
    </row>
    <row r="9606" spans="1:19">
      <c r="A9606" s="161" t="s">
        <v>10838</v>
      </c>
      <c r="C9606" s="161" t="s">
        <v>133</v>
      </c>
      <c r="F9606" s="163" t="s">
        <v>133</v>
      </c>
      <c r="G9606" s="266" t="s">
        <v>133</v>
      </c>
      <c r="H9606" s="163" t="s">
        <v>133</v>
      </c>
      <c r="I9606" s="163" t="s">
        <v>133</v>
      </c>
      <c r="J9606" s="163" t="s">
        <v>133</v>
      </c>
      <c r="K9606" s="164">
        <f t="shared" si="454"/>
        <v>0</v>
      </c>
      <c r="L9606" s="165">
        <f t="shared" si="455"/>
        <v>0</v>
      </c>
      <c r="M9606" s="172">
        <v>127</v>
      </c>
      <c r="N9606" s="172">
        <v>64</v>
      </c>
      <c r="O9606" s="167" t="s">
        <v>133</v>
      </c>
      <c r="P9606" s="260" t="e">
        <f t="shared" si="453"/>
        <v>#NUM!</v>
      </c>
      <c r="S9606" s="272"/>
    </row>
    <row r="9607" spans="1:19">
      <c r="A9607" s="161" t="s">
        <v>10839</v>
      </c>
      <c r="C9607" s="161" t="s">
        <v>133</v>
      </c>
      <c r="F9607" s="163" t="s">
        <v>133</v>
      </c>
      <c r="G9607" s="266" t="s">
        <v>133</v>
      </c>
      <c r="H9607" s="163" t="s">
        <v>133</v>
      </c>
      <c r="I9607" s="163" t="s">
        <v>133</v>
      </c>
      <c r="J9607" s="163" t="s">
        <v>133</v>
      </c>
      <c r="K9607" s="164">
        <f t="shared" si="454"/>
        <v>0</v>
      </c>
      <c r="L9607" s="165">
        <f t="shared" si="455"/>
        <v>0</v>
      </c>
      <c r="M9607" s="172">
        <v>127</v>
      </c>
      <c r="N9607" s="172">
        <v>64</v>
      </c>
      <c r="O9607" s="167" t="s">
        <v>133</v>
      </c>
      <c r="P9607" s="260" t="e">
        <f t="shared" si="453"/>
        <v>#NUM!</v>
      </c>
      <c r="S9607" s="272"/>
    </row>
    <row r="9608" spans="1:19">
      <c r="A9608" s="161" t="s">
        <v>10840</v>
      </c>
      <c r="C9608" s="161" t="s">
        <v>133</v>
      </c>
      <c r="F9608" s="163" t="s">
        <v>133</v>
      </c>
      <c r="G9608" s="266" t="s">
        <v>133</v>
      </c>
      <c r="H9608" s="163" t="s">
        <v>133</v>
      </c>
      <c r="I9608" s="163" t="s">
        <v>133</v>
      </c>
      <c r="J9608" s="163" t="s">
        <v>133</v>
      </c>
      <c r="K9608" s="164">
        <f t="shared" si="454"/>
        <v>0</v>
      </c>
      <c r="L9608" s="165">
        <f t="shared" si="455"/>
        <v>0</v>
      </c>
      <c r="M9608" s="172">
        <v>127</v>
      </c>
      <c r="N9608" s="172">
        <v>64</v>
      </c>
      <c r="O9608" s="167" t="s">
        <v>133</v>
      </c>
      <c r="P9608" s="260" t="e">
        <f t="shared" si="453"/>
        <v>#NUM!</v>
      </c>
      <c r="S9608" s="272"/>
    </row>
    <row r="9609" spans="1:19">
      <c r="A9609" s="161" t="s">
        <v>10841</v>
      </c>
      <c r="C9609" s="161" t="s">
        <v>133</v>
      </c>
      <c r="F9609" s="163" t="s">
        <v>133</v>
      </c>
      <c r="G9609" s="266" t="s">
        <v>133</v>
      </c>
      <c r="H9609" s="163" t="s">
        <v>133</v>
      </c>
      <c r="I9609" s="163" t="s">
        <v>133</v>
      </c>
      <c r="J9609" s="163" t="s">
        <v>133</v>
      </c>
      <c r="K9609" s="164">
        <f t="shared" si="454"/>
        <v>0</v>
      </c>
      <c r="L9609" s="165">
        <f t="shared" si="455"/>
        <v>0</v>
      </c>
      <c r="M9609" s="172">
        <v>127</v>
      </c>
      <c r="N9609" s="172">
        <v>64</v>
      </c>
      <c r="O9609" s="167" t="s">
        <v>133</v>
      </c>
      <c r="P9609" s="260" t="e">
        <f t="shared" si="453"/>
        <v>#NUM!</v>
      </c>
      <c r="S9609" s="272"/>
    </row>
    <row r="9610" spans="1:19">
      <c r="A9610" s="161" t="s">
        <v>10842</v>
      </c>
      <c r="C9610" s="161" t="s">
        <v>133</v>
      </c>
      <c r="F9610" s="163" t="s">
        <v>133</v>
      </c>
      <c r="G9610" s="266" t="s">
        <v>133</v>
      </c>
      <c r="H9610" s="163" t="s">
        <v>133</v>
      </c>
      <c r="I9610" s="163" t="s">
        <v>133</v>
      </c>
      <c r="J9610" s="163" t="s">
        <v>133</v>
      </c>
      <c r="K9610" s="164">
        <f t="shared" si="454"/>
        <v>0</v>
      </c>
      <c r="L9610" s="165">
        <f t="shared" si="455"/>
        <v>0</v>
      </c>
      <c r="M9610" s="172">
        <v>127</v>
      </c>
      <c r="N9610" s="172">
        <v>64</v>
      </c>
      <c r="O9610" s="167" t="s">
        <v>133</v>
      </c>
      <c r="P9610" s="260" t="e">
        <f t="shared" si="453"/>
        <v>#NUM!</v>
      </c>
      <c r="S9610" s="272"/>
    </row>
    <row r="9611" spans="1:19">
      <c r="A9611" s="161" t="s">
        <v>10843</v>
      </c>
      <c r="C9611" s="161" t="s">
        <v>133</v>
      </c>
      <c r="F9611" s="163" t="s">
        <v>133</v>
      </c>
      <c r="G9611" s="266" t="s">
        <v>133</v>
      </c>
      <c r="H9611" s="163" t="s">
        <v>133</v>
      </c>
      <c r="I9611" s="163" t="s">
        <v>133</v>
      </c>
      <c r="J9611" s="163" t="s">
        <v>133</v>
      </c>
      <c r="K9611" s="164">
        <f t="shared" si="454"/>
        <v>0</v>
      </c>
      <c r="L9611" s="165">
        <f t="shared" si="455"/>
        <v>0</v>
      </c>
      <c r="M9611" s="172">
        <v>127</v>
      </c>
      <c r="N9611" s="172">
        <v>64</v>
      </c>
      <c r="O9611" s="167" t="s">
        <v>133</v>
      </c>
      <c r="P9611" s="260" t="e">
        <f t="shared" si="453"/>
        <v>#NUM!</v>
      </c>
      <c r="S9611" s="272"/>
    </row>
    <row r="9612" spans="1:19">
      <c r="A9612" s="161" t="s">
        <v>10844</v>
      </c>
      <c r="C9612" s="161" t="s">
        <v>133</v>
      </c>
      <c r="F9612" s="163" t="s">
        <v>133</v>
      </c>
      <c r="G9612" s="266" t="s">
        <v>133</v>
      </c>
      <c r="H9612" s="163" t="s">
        <v>133</v>
      </c>
      <c r="I9612" s="163" t="s">
        <v>133</v>
      </c>
      <c r="J9612" s="163" t="s">
        <v>133</v>
      </c>
      <c r="K9612" s="164">
        <f t="shared" si="454"/>
        <v>0</v>
      </c>
      <c r="L9612" s="165">
        <f t="shared" si="455"/>
        <v>0</v>
      </c>
      <c r="M9612" s="172">
        <v>127</v>
      </c>
      <c r="N9612" s="172">
        <v>64</v>
      </c>
      <c r="O9612" s="167" t="s">
        <v>133</v>
      </c>
      <c r="P9612" s="260" t="e">
        <f t="shared" si="453"/>
        <v>#NUM!</v>
      </c>
      <c r="S9612" s="272"/>
    </row>
    <row r="9613" spans="1:19">
      <c r="A9613" s="161" t="s">
        <v>10845</v>
      </c>
      <c r="C9613" s="161" t="s">
        <v>133</v>
      </c>
      <c r="F9613" s="163" t="s">
        <v>133</v>
      </c>
      <c r="G9613" s="266" t="s">
        <v>133</v>
      </c>
      <c r="H9613" s="163" t="s">
        <v>133</v>
      </c>
      <c r="I9613" s="163" t="s">
        <v>133</v>
      </c>
      <c r="J9613" s="163" t="s">
        <v>133</v>
      </c>
      <c r="K9613" s="164">
        <f t="shared" si="454"/>
        <v>0</v>
      </c>
      <c r="L9613" s="165">
        <f t="shared" si="455"/>
        <v>0</v>
      </c>
      <c r="M9613" s="172">
        <v>127</v>
      </c>
      <c r="N9613" s="172">
        <v>64</v>
      </c>
      <c r="O9613" s="167" t="s">
        <v>133</v>
      </c>
      <c r="P9613" s="260" t="e">
        <f t="shared" si="453"/>
        <v>#NUM!</v>
      </c>
      <c r="S9613" s="272"/>
    </row>
    <row r="9614" spans="1:19">
      <c r="A9614" s="161" t="s">
        <v>10846</v>
      </c>
      <c r="C9614" s="161" t="s">
        <v>133</v>
      </c>
      <c r="F9614" s="163" t="s">
        <v>133</v>
      </c>
      <c r="G9614" s="266" t="s">
        <v>133</v>
      </c>
      <c r="H9614" s="163" t="s">
        <v>133</v>
      </c>
      <c r="I9614" s="163" t="s">
        <v>133</v>
      </c>
      <c r="J9614" s="163" t="s">
        <v>133</v>
      </c>
      <c r="K9614" s="164">
        <f t="shared" si="454"/>
        <v>0</v>
      </c>
      <c r="L9614" s="165">
        <f t="shared" si="455"/>
        <v>0</v>
      </c>
      <c r="M9614" s="172">
        <v>127</v>
      </c>
      <c r="N9614" s="172">
        <v>64</v>
      </c>
      <c r="O9614" s="167" t="s">
        <v>133</v>
      </c>
      <c r="P9614" s="260" t="e">
        <f t="shared" si="453"/>
        <v>#NUM!</v>
      </c>
      <c r="S9614" s="272"/>
    </row>
    <row r="9615" spans="1:19">
      <c r="A9615" s="161" t="s">
        <v>10847</v>
      </c>
      <c r="C9615" s="161" t="s">
        <v>133</v>
      </c>
      <c r="F9615" s="163" t="s">
        <v>133</v>
      </c>
      <c r="G9615" s="266" t="s">
        <v>133</v>
      </c>
      <c r="H9615" s="163" t="s">
        <v>133</v>
      </c>
      <c r="I9615" s="163" t="s">
        <v>133</v>
      </c>
      <c r="J9615" s="163" t="s">
        <v>133</v>
      </c>
      <c r="K9615" s="164">
        <f t="shared" si="454"/>
        <v>0</v>
      </c>
      <c r="L9615" s="165">
        <f t="shared" si="455"/>
        <v>0</v>
      </c>
      <c r="M9615" s="172">
        <v>127</v>
      </c>
      <c r="N9615" s="172">
        <v>64</v>
      </c>
      <c r="O9615" s="167" t="s">
        <v>133</v>
      </c>
      <c r="P9615" s="260" t="e">
        <f t="shared" ref="P9615:P9678" si="456">MEDIAN(Q9615:R9615)</f>
        <v>#NUM!</v>
      </c>
      <c r="S9615" s="272"/>
    </row>
    <row r="9616" spans="1:19">
      <c r="A9616" s="161" t="s">
        <v>10848</v>
      </c>
      <c r="C9616" s="161" t="s">
        <v>133</v>
      </c>
      <c r="F9616" s="163" t="s">
        <v>133</v>
      </c>
      <c r="G9616" s="266" t="s">
        <v>133</v>
      </c>
      <c r="H9616" s="163" t="s">
        <v>133</v>
      </c>
      <c r="I9616" s="163" t="s">
        <v>133</v>
      </c>
      <c r="J9616" s="163" t="s">
        <v>133</v>
      </c>
      <c r="K9616" s="164">
        <f t="shared" ref="K9616:K9679" si="457">IF(OR(D9616="n/a",D9616="nd"),0,D9616)+IF(OR(I9616="n/a",I9616="nd"),0,I9616)</f>
        <v>0</v>
      </c>
      <c r="L9616" s="165">
        <f t="shared" ref="L9616:L9679" si="458">SQRT(SUMSQ(IF(OR(E9616="n/a",E9616="nd"),0,E9616),IF(OR(F9616="n/a",F9616="nd"),0,F9616),IF(OR(J9616="n/a",J9616="nd"),0,J9616)))</f>
        <v>0</v>
      </c>
      <c r="M9616" s="172">
        <v>127</v>
      </c>
      <c r="N9616" s="172">
        <v>64</v>
      </c>
      <c r="O9616" s="167" t="s">
        <v>133</v>
      </c>
      <c r="P9616" s="260" t="e">
        <f t="shared" si="456"/>
        <v>#NUM!</v>
      </c>
      <c r="S9616" s="272"/>
    </row>
    <row r="9617" spans="1:19">
      <c r="A9617" s="161" t="s">
        <v>10849</v>
      </c>
      <c r="C9617" s="161" t="s">
        <v>133</v>
      </c>
      <c r="F9617" s="163" t="s">
        <v>133</v>
      </c>
      <c r="G9617" s="266" t="s">
        <v>133</v>
      </c>
      <c r="H9617" s="163" t="s">
        <v>133</v>
      </c>
      <c r="I9617" s="163" t="s">
        <v>133</v>
      </c>
      <c r="J9617" s="163" t="s">
        <v>133</v>
      </c>
      <c r="K9617" s="164">
        <f t="shared" si="457"/>
        <v>0</v>
      </c>
      <c r="L9617" s="165">
        <f t="shared" si="458"/>
        <v>0</v>
      </c>
      <c r="M9617" s="172">
        <v>127</v>
      </c>
      <c r="N9617" s="172">
        <v>64</v>
      </c>
      <c r="O9617" s="167" t="s">
        <v>133</v>
      </c>
      <c r="P9617" s="260" t="e">
        <f t="shared" si="456"/>
        <v>#NUM!</v>
      </c>
      <c r="S9617" s="272"/>
    </row>
    <row r="9618" spans="1:19">
      <c r="A9618" s="161" t="s">
        <v>10850</v>
      </c>
      <c r="C9618" s="161" t="s">
        <v>133</v>
      </c>
      <c r="F9618" s="163" t="s">
        <v>133</v>
      </c>
      <c r="G9618" s="266" t="s">
        <v>133</v>
      </c>
      <c r="H9618" s="163" t="s">
        <v>133</v>
      </c>
      <c r="I9618" s="163" t="s">
        <v>133</v>
      </c>
      <c r="J9618" s="163" t="s">
        <v>133</v>
      </c>
      <c r="K9618" s="164">
        <f t="shared" si="457"/>
        <v>0</v>
      </c>
      <c r="L9618" s="165">
        <f t="shared" si="458"/>
        <v>0</v>
      </c>
      <c r="M9618" s="172">
        <v>127</v>
      </c>
      <c r="N9618" s="172">
        <v>64</v>
      </c>
      <c r="O9618" s="167" t="s">
        <v>133</v>
      </c>
      <c r="P9618" s="260" t="e">
        <f t="shared" si="456"/>
        <v>#NUM!</v>
      </c>
      <c r="S9618" s="272"/>
    </row>
    <row r="9619" spans="1:19">
      <c r="A9619" s="161" t="s">
        <v>10851</v>
      </c>
      <c r="C9619" s="161" t="s">
        <v>133</v>
      </c>
      <c r="F9619" s="163" t="s">
        <v>133</v>
      </c>
      <c r="G9619" s="266" t="s">
        <v>133</v>
      </c>
      <c r="H9619" s="163" t="s">
        <v>133</v>
      </c>
      <c r="I9619" s="163" t="s">
        <v>133</v>
      </c>
      <c r="J9619" s="163" t="s">
        <v>133</v>
      </c>
      <c r="K9619" s="164">
        <f t="shared" si="457"/>
        <v>0</v>
      </c>
      <c r="L9619" s="165">
        <f t="shared" si="458"/>
        <v>0</v>
      </c>
      <c r="M9619" s="172">
        <v>127</v>
      </c>
      <c r="N9619" s="172">
        <v>64</v>
      </c>
      <c r="O9619" s="167" t="s">
        <v>133</v>
      </c>
      <c r="P9619" s="260" t="e">
        <f t="shared" si="456"/>
        <v>#NUM!</v>
      </c>
      <c r="S9619" s="272"/>
    </row>
    <row r="9620" spans="1:19">
      <c r="A9620" s="161" t="s">
        <v>10852</v>
      </c>
      <c r="C9620" s="161" t="s">
        <v>133</v>
      </c>
      <c r="F9620" s="163" t="s">
        <v>133</v>
      </c>
      <c r="G9620" s="266" t="s">
        <v>133</v>
      </c>
      <c r="H9620" s="163" t="s">
        <v>133</v>
      </c>
      <c r="I9620" s="163" t="s">
        <v>133</v>
      </c>
      <c r="J9620" s="163" t="s">
        <v>133</v>
      </c>
      <c r="K9620" s="164">
        <f t="shared" si="457"/>
        <v>0</v>
      </c>
      <c r="L9620" s="165">
        <f t="shared" si="458"/>
        <v>0</v>
      </c>
      <c r="M9620" s="172">
        <v>127</v>
      </c>
      <c r="N9620" s="172">
        <v>64</v>
      </c>
      <c r="O9620" s="167" t="s">
        <v>133</v>
      </c>
      <c r="P9620" s="260" t="e">
        <f t="shared" si="456"/>
        <v>#NUM!</v>
      </c>
      <c r="S9620" s="272"/>
    </row>
    <row r="9621" spans="1:19">
      <c r="A9621" s="161" t="s">
        <v>10853</v>
      </c>
      <c r="C9621" s="161" t="s">
        <v>133</v>
      </c>
      <c r="F9621" s="163" t="s">
        <v>133</v>
      </c>
      <c r="G9621" s="266" t="s">
        <v>133</v>
      </c>
      <c r="H9621" s="163" t="s">
        <v>133</v>
      </c>
      <c r="I9621" s="163" t="s">
        <v>133</v>
      </c>
      <c r="J9621" s="163" t="s">
        <v>133</v>
      </c>
      <c r="K9621" s="164">
        <f t="shared" si="457"/>
        <v>0</v>
      </c>
      <c r="L9621" s="165">
        <f t="shared" si="458"/>
        <v>0</v>
      </c>
      <c r="M9621" s="172">
        <v>127</v>
      </c>
      <c r="N9621" s="172">
        <v>64</v>
      </c>
      <c r="O9621" s="167" t="s">
        <v>133</v>
      </c>
      <c r="P9621" s="260" t="e">
        <f t="shared" si="456"/>
        <v>#NUM!</v>
      </c>
      <c r="S9621" s="272"/>
    </row>
    <row r="9622" spans="1:19">
      <c r="A9622" s="161" t="s">
        <v>10854</v>
      </c>
      <c r="C9622" s="161" t="s">
        <v>133</v>
      </c>
      <c r="F9622" s="163" t="s">
        <v>133</v>
      </c>
      <c r="G9622" s="266" t="s">
        <v>133</v>
      </c>
      <c r="H9622" s="163" t="s">
        <v>133</v>
      </c>
      <c r="I9622" s="163" t="s">
        <v>133</v>
      </c>
      <c r="J9622" s="163" t="s">
        <v>133</v>
      </c>
      <c r="K9622" s="164">
        <f t="shared" si="457"/>
        <v>0</v>
      </c>
      <c r="L9622" s="165">
        <f t="shared" si="458"/>
        <v>0</v>
      </c>
      <c r="M9622" s="172">
        <v>127</v>
      </c>
      <c r="N9622" s="172">
        <v>64</v>
      </c>
      <c r="O9622" s="167" t="s">
        <v>133</v>
      </c>
      <c r="P9622" s="260" t="e">
        <f t="shared" si="456"/>
        <v>#NUM!</v>
      </c>
      <c r="S9622" s="272"/>
    </row>
    <row r="9623" spans="1:19">
      <c r="A9623" s="161" t="s">
        <v>10855</v>
      </c>
      <c r="C9623" s="161" t="s">
        <v>133</v>
      </c>
      <c r="F9623" s="163" t="s">
        <v>133</v>
      </c>
      <c r="G9623" s="266" t="s">
        <v>133</v>
      </c>
      <c r="H9623" s="163" t="s">
        <v>133</v>
      </c>
      <c r="I9623" s="163" t="s">
        <v>133</v>
      </c>
      <c r="J9623" s="163" t="s">
        <v>133</v>
      </c>
      <c r="K9623" s="164">
        <f t="shared" si="457"/>
        <v>0</v>
      </c>
      <c r="L9623" s="165">
        <f t="shared" si="458"/>
        <v>0</v>
      </c>
      <c r="M9623" s="172">
        <v>127</v>
      </c>
      <c r="N9623" s="172">
        <v>64</v>
      </c>
      <c r="O9623" s="167" t="s">
        <v>133</v>
      </c>
      <c r="P9623" s="260" t="e">
        <f t="shared" si="456"/>
        <v>#NUM!</v>
      </c>
      <c r="S9623" s="272"/>
    </row>
    <row r="9624" spans="1:19">
      <c r="A9624" s="161" t="s">
        <v>10856</v>
      </c>
      <c r="C9624" s="161" t="s">
        <v>133</v>
      </c>
      <c r="F9624" s="163" t="s">
        <v>133</v>
      </c>
      <c r="G9624" s="266" t="s">
        <v>133</v>
      </c>
      <c r="H9624" s="163" t="s">
        <v>133</v>
      </c>
      <c r="I9624" s="163" t="s">
        <v>133</v>
      </c>
      <c r="J9624" s="163" t="s">
        <v>133</v>
      </c>
      <c r="K9624" s="164">
        <f t="shared" si="457"/>
        <v>0</v>
      </c>
      <c r="L9624" s="165">
        <f t="shared" si="458"/>
        <v>0</v>
      </c>
      <c r="M9624" s="172">
        <v>127</v>
      </c>
      <c r="N9624" s="172">
        <v>64</v>
      </c>
      <c r="O9624" s="167" t="s">
        <v>133</v>
      </c>
      <c r="P9624" s="260" t="e">
        <f t="shared" si="456"/>
        <v>#NUM!</v>
      </c>
      <c r="S9624" s="272"/>
    </row>
    <row r="9625" spans="1:19">
      <c r="A9625" s="161" t="s">
        <v>10857</v>
      </c>
      <c r="C9625" s="161" t="s">
        <v>133</v>
      </c>
      <c r="F9625" s="163" t="s">
        <v>133</v>
      </c>
      <c r="G9625" s="266" t="s">
        <v>133</v>
      </c>
      <c r="H9625" s="163" t="s">
        <v>133</v>
      </c>
      <c r="I9625" s="163" t="s">
        <v>133</v>
      </c>
      <c r="J9625" s="163" t="s">
        <v>133</v>
      </c>
      <c r="K9625" s="164">
        <f t="shared" si="457"/>
        <v>0</v>
      </c>
      <c r="L9625" s="165">
        <f t="shared" si="458"/>
        <v>0</v>
      </c>
      <c r="M9625" s="172">
        <v>127</v>
      </c>
      <c r="N9625" s="172">
        <v>64</v>
      </c>
      <c r="O9625" s="167" t="s">
        <v>133</v>
      </c>
      <c r="P9625" s="260" t="e">
        <f t="shared" si="456"/>
        <v>#NUM!</v>
      </c>
      <c r="S9625" s="272"/>
    </row>
    <row r="9626" spans="1:19">
      <c r="A9626" s="161" t="s">
        <v>10858</v>
      </c>
      <c r="C9626" s="161" t="s">
        <v>133</v>
      </c>
      <c r="F9626" s="163" t="s">
        <v>133</v>
      </c>
      <c r="G9626" s="266" t="s">
        <v>133</v>
      </c>
      <c r="H9626" s="163" t="s">
        <v>133</v>
      </c>
      <c r="I9626" s="163" t="s">
        <v>133</v>
      </c>
      <c r="J9626" s="163" t="s">
        <v>133</v>
      </c>
      <c r="K9626" s="164">
        <f t="shared" si="457"/>
        <v>0</v>
      </c>
      <c r="L9626" s="165">
        <f t="shared" si="458"/>
        <v>0</v>
      </c>
      <c r="M9626" s="172">
        <v>127</v>
      </c>
      <c r="N9626" s="172">
        <v>64</v>
      </c>
      <c r="O9626" s="167" t="s">
        <v>133</v>
      </c>
      <c r="P9626" s="260" t="e">
        <f t="shared" si="456"/>
        <v>#NUM!</v>
      </c>
      <c r="S9626" s="272"/>
    </row>
    <row r="9627" spans="1:19">
      <c r="A9627" s="161" t="s">
        <v>10859</v>
      </c>
      <c r="C9627" s="161" t="s">
        <v>133</v>
      </c>
      <c r="F9627" s="163" t="s">
        <v>133</v>
      </c>
      <c r="G9627" s="266" t="s">
        <v>133</v>
      </c>
      <c r="H9627" s="163" t="s">
        <v>133</v>
      </c>
      <c r="I9627" s="163" t="s">
        <v>133</v>
      </c>
      <c r="J9627" s="163" t="s">
        <v>133</v>
      </c>
      <c r="K9627" s="164">
        <f t="shared" si="457"/>
        <v>0</v>
      </c>
      <c r="L9627" s="165">
        <f t="shared" si="458"/>
        <v>0</v>
      </c>
      <c r="M9627" s="172">
        <v>127</v>
      </c>
      <c r="N9627" s="172">
        <v>64</v>
      </c>
      <c r="O9627" s="167" t="s">
        <v>133</v>
      </c>
      <c r="P9627" s="260" t="e">
        <f t="shared" si="456"/>
        <v>#NUM!</v>
      </c>
      <c r="S9627" s="272"/>
    </row>
    <row r="9628" spans="1:19">
      <c r="A9628" s="161" t="s">
        <v>10860</v>
      </c>
      <c r="C9628" s="161" t="s">
        <v>133</v>
      </c>
      <c r="F9628" s="163" t="s">
        <v>133</v>
      </c>
      <c r="G9628" s="266" t="s">
        <v>133</v>
      </c>
      <c r="H9628" s="163" t="s">
        <v>133</v>
      </c>
      <c r="I9628" s="163" t="s">
        <v>133</v>
      </c>
      <c r="J9628" s="163" t="s">
        <v>133</v>
      </c>
      <c r="K9628" s="164">
        <f t="shared" si="457"/>
        <v>0</v>
      </c>
      <c r="L9628" s="165">
        <f t="shared" si="458"/>
        <v>0</v>
      </c>
      <c r="M9628" s="172">
        <v>127</v>
      </c>
      <c r="N9628" s="172">
        <v>64</v>
      </c>
      <c r="O9628" s="167" t="s">
        <v>133</v>
      </c>
      <c r="P9628" s="260" t="e">
        <f t="shared" si="456"/>
        <v>#NUM!</v>
      </c>
      <c r="S9628" s="272"/>
    </row>
    <row r="9629" spans="1:19">
      <c r="A9629" s="161" t="s">
        <v>10861</v>
      </c>
      <c r="C9629" s="161" t="s">
        <v>133</v>
      </c>
      <c r="F9629" s="163" t="s">
        <v>133</v>
      </c>
      <c r="G9629" s="266" t="s">
        <v>133</v>
      </c>
      <c r="H9629" s="163" t="s">
        <v>133</v>
      </c>
      <c r="I9629" s="163" t="s">
        <v>133</v>
      </c>
      <c r="J9629" s="163" t="s">
        <v>133</v>
      </c>
      <c r="K9629" s="164">
        <f t="shared" si="457"/>
        <v>0</v>
      </c>
      <c r="L9629" s="165">
        <f t="shared" si="458"/>
        <v>0</v>
      </c>
      <c r="M9629" s="172">
        <v>127</v>
      </c>
      <c r="N9629" s="172">
        <v>64</v>
      </c>
      <c r="O9629" s="167" t="s">
        <v>133</v>
      </c>
      <c r="P9629" s="260" t="e">
        <f t="shared" si="456"/>
        <v>#NUM!</v>
      </c>
      <c r="S9629" s="272"/>
    </row>
    <row r="9630" spans="1:19">
      <c r="A9630" s="161" t="s">
        <v>10862</v>
      </c>
      <c r="C9630" s="161" t="s">
        <v>133</v>
      </c>
      <c r="F9630" s="163" t="s">
        <v>133</v>
      </c>
      <c r="G9630" s="266" t="s">
        <v>133</v>
      </c>
      <c r="H9630" s="163" t="s">
        <v>133</v>
      </c>
      <c r="I9630" s="163" t="s">
        <v>133</v>
      </c>
      <c r="J9630" s="163" t="s">
        <v>133</v>
      </c>
      <c r="K9630" s="164">
        <f t="shared" si="457"/>
        <v>0</v>
      </c>
      <c r="L9630" s="165">
        <f t="shared" si="458"/>
        <v>0</v>
      </c>
      <c r="M9630" s="172">
        <v>127</v>
      </c>
      <c r="N9630" s="172">
        <v>64</v>
      </c>
      <c r="O9630" s="167" t="s">
        <v>133</v>
      </c>
      <c r="P9630" s="260" t="e">
        <f t="shared" si="456"/>
        <v>#NUM!</v>
      </c>
      <c r="S9630" s="272"/>
    </row>
    <row r="9631" spans="1:19">
      <c r="A9631" s="161" t="s">
        <v>10863</v>
      </c>
      <c r="C9631" s="161" t="s">
        <v>133</v>
      </c>
      <c r="F9631" s="163" t="s">
        <v>133</v>
      </c>
      <c r="G9631" s="266" t="s">
        <v>133</v>
      </c>
      <c r="H9631" s="163" t="s">
        <v>133</v>
      </c>
      <c r="I9631" s="163" t="s">
        <v>133</v>
      </c>
      <c r="J9631" s="163" t="s">
        <v>133</v>
      </c>
      <c r="K9631" s="164">
        <f t="shared" si="457"/>
        <v>0</v>
      </c>
      <c r="L9631" s="165">
        <f t="shared" si="458"/>
        <v>0</v>
      </c>
      <c r="M9631" s="172">
        <v>127</v>
      </c>
      <c r="N9631" s="172">
        <v>64</v>
      </c>
      <c r="O9631" s="167" t="s">
        <v>133</v>
      </c>
      <c r="P9631" s="260" t="e">
        <f t="shared" si="456"/>
        <v>#NUM!</v>
      </c>
      <c r="S9631" s="272"/>
    </row>
    <row r="9632" spans="1:19">
      <c r="A9632" s="161" t="s">
        <v>10864</v>
      </c>
      <c r="C9632" s="161" t="s">
        <v>133</v>
      </c>
      <c r="F9632" s="163" t="s">
        <v>133</v>
      </c>
      <c r="G9632" s="266" t="s">
        <v>133</v>
      </c>
      <c r="H9632" s="163" t="s">
        <v>133</v>
      </c>
      <c r="I9632" s="163" t="s">
        <v>133</v>
      </c>
      <c r="J9632" s="163" t="s">
        <v>133</v>
      </c>
      <c r="K9632" s="164">
        <f t="shared" si="457"/>
        <v>0</v>
      </c>
      <c r="L9632" s="165">
        <f t="shared" si="458"/>
        <v>0</v>
      </c>
      <c r="M9632" s="172">
        <v>127</v>
      </c>
      <c r="N9632" s="172">
        <v>64</v>
      </c>
      <c r="O9632" s="167" t="s">
        <v>133</v>
      </c>
      <c r="P9632" s="260" t="e">
        <f t="shared" si="456"/>
        <v>#NUM!</v>
      </c>
      <c r="S9632" s="272"/>
    </row>
    <row r="9633" spans="1:19">
      <c r="A9633" s="161" t="s">
        <v>10865</v>
      </c>
      <c r="C9633" s="161" t="s">
        <v>133</v>
      </c>
      <c r="F9633" s="163" t="s">
        <v>133</v>
      </c>
      <c r="G9633" s="266" t="s">
        <v>133</v>
      </c>
      <c r="H9633" s="163" t="s">
        <v>133</v>
      </c>
      <c r="I9633" s="163" t="s">
        <v>133</v>
      </c>
      <c r="J9633" s="163" t="s">
        <v>133</v>
      </c>
      <c r="K9633" s="164">
        <f t="shared" si="457"/>
        <v>0</v>
      </c>
      <c r="L9633" s="165">
        <f t="shared" si="458"/>
        <v>0</v>
      </c>
      <c r="M9633" s="172">
        <v>127</v>
      </c>
      <c r="N9633" s="172">
        <v>64</v>
      </c>
      <c r="O9633" s="167" t="s">
        <v>133</v>
      </c>
      <c r="P9633" s="260" t="e">
        <f t="shared" si="456"/>
        <v>#NUM!</v>
      </c>
      <c r="S9633" s="272"/>
    </row>
    <row r="9634" spans="1:19">
      <c r="A9634" s="161" t="s">
        <v>10866</v>
      </c>
      <c r="C9634" s="161" t="s">
        <v>133</v>
      </c>
      <c r="F9634" s="163" t="s">
        <v>133</v>
      </c>
      <c r="G9634" s="266" t="s">
        <v>133</v>
      </c>
      <c r="H9634" s="163" t="s">
        <v>133</v>
      </c>
      <c r="I9634" s="163" t="s">
        <v>133</v>
      </c>
      <c r="J9634" s="163" t="s">
        <v>133</v>
      </c>
      <c r="K9634" s="164">
        <f t="shared" si="457"/>
        <v>0</v>
      </c>
      <c r="L9634" s="165">
        <f t="shared" si="458"/>
        <v>0</v>
      </c>
      <c r="M9634" s="172">
        <v>127</v>
      </c>
      <c r="N9634" s="172">
        <v>64</v>
      </c>
      <c r="O9634" s="167" t="s">
        <v>133</v>
      </c>
      <c r="P9634" s="260" t="e">
        <f t="shared" si="456"/>
        <v>#NUM!</v>
      </c>
      <c r="S9634" s="272"/>
    </row>
    <row r="9635" spans="1:19">
      <c r="A9635" s="161" t="s">
        <v>10867</v>
      </c>
      <c r="C9635" s="161" t="s">
        <v>133</v>
      </c>
      <c r="F9635" s="163" t="s">
        <v>133</v>
      </c>
      <c r="G9635" s="266" t="s">
        <v>133</v>
      </c>
      <c r="H9635" s="163" t="s">
        <v>133</v>
      </c>
      <c r="I9635" s="163" t="s">
        <v>133</v>
      </c>
      <c r="J9635" s="163" t="s">
        <v>133</v>
      </c>
      <c r="K9635" s="164">
        <f t="shared" si="457"/>
        <v>0</v>
      </c>
      <c r="L9635" s="165">
        <f t="shared" si="458"/>
        <v>0</v>
      </c>
      <c r="M9635" s="172">
        <v>127</v>
      </c>
      <c r="N9635" s="172">
        <v>64</v>
      </c>
      <c r="O9635" s="167" t="s">
        <v>133</v>
      </c>
      <c r="P9635" s="260" t="e">
        <f t="shared" si="456"/>
        <v>#NUM!</v>
      </c>
      <c r="S9635" s="272"/>
    </row>
    <row r="9636" spans="1:19">
      <c r="A9636" s="161" t="s">
        <v>10868</v>
      </c>
      <c r="C9636" s="161" t="s">
        <v>133</v>
      </c>
      <c r="F9636" s="163" t="s">
        <v>133</v>
      </c>
      <c r="G9636" s="266" t="s">
        <v>133</v>
      </c>
      <c r="H9636" s="163" t="s">
        <v>133</v>
      </c>
      <c r="I9636" s="163" t="s">
        <v>133</v>
      </c>
      <c r="J9636" s="163" t="s">
        <v>133</v>
      </c>
      <c r="K9636" s="164">
        <f t="shared" si="457"/>
        <v>0</v>
      </c>
      <c r="L9636" s="165">
        <f t="shared" si="458"/>
        <v>0</v>
      </c>
      <c r="M9636" s="172">
        <v>127</v>
      </c>
      <c r="N9636" s="172">
        <v>64</v>
      </c>
      <c r="O9636" s="167" t="s">
        <v>133</v>
      </c>
      <c r="P9636" s="260" t="e">
        <f t="shared" si="456"/>
        <v>#NUM!</v>
      </c>
      <c r="S9636" s="272"/>
    </row>
    <row r="9637" spans="1:19">
      <c r="A9637" s="161" t="s">
        <v>10869</v>
      </c>
      <c r="C9637" s="161" t="s">
        <v>133</v>
      </c>
      <c r="F9637" s="163" t="s">
        <v>133</v>
      </c>
      <c r="G9637" s="266" t="s">
        <v>133</v>
      </c>
      <c r="H9637" s="163" t="s">
        <v>133</v>
      </c>
      <c r="I9637" s="163" t="s">
        <v>133</v>
      </c>
      <c r="J9637" s="163" t="s">
        <v>133</v>
      </c>
      <c r="K9637" s="164">
        <f t="shared" si="457"/>
        <v>0</v>
      </c>
      <c r="L9637" s="165">
        <f t="shared" si="458"/>
        <v>0</v>
      </c>
      <c r="M9637" s="172">
        <v>127</v>
      </c>
      <c r="N9637" s="172">
        <v>64</v>
      </c>
      <c r="O9637" s="167" t="s">
        <v>133</v>
      </c>
      <c r="P9637" s="260" t="e">
        <f t="shared" si="456"/>
        <v>#NUM!</v>
      </c>
      <c r="S9637" s="272"/>
    </row>
    <row r="9638" spans="1:19">
      <c r="A9638" s="161" t="s">
        <v>10870</v>
      </c>
      <c r="C9638" s="161" t="s">
        <v>133</v>
      </c>
      <c r="F9638" s="163" t="s">
        <v>133</v>
      </c>
      <c r="G9638" s="266" t="s">
        <v>133</v>
      </c>
      <c r="H9638" s="163" t="s">
        <v>133</v>
      </c>
      <c r="I9638" s="163" t="s">
        <v>133</v>
      </c>
      <c r="J9638" s="163" t="s">
        <v>133</v>
      </c>
      <c r="K9638" s="164">
        <f t="shared" si="457"/>
        <v>0</v>
      </c>
      <c r="L9638" s="165">
        <f t="shared" si="458"/>
        <v>0</v>
      </c>
      <c r="M9638" s="172">
        <v>127</v>
      </c>
      <c r="N9638" s="172">
        <v>64</v>
      </c>
      <c r="O9638" s="167" t="s">
        <v>133</v>
      </c>
      <c r="P9638" s="260" t="e">
        <f t="shared" si="456"/>
        <v>#NUM!</v>
      </c>
      <c r="S9638" s="272"/>
    </row>
    <row r="9639" spans="1:19">
      <c r="A9639" s="161" t="s">
        <v>10871</v>
      </c>
      <c r="C9639" s="161" t="s">
        <v>133</v>
      </c>
      <c r="F9639" s="163" t="s">
        <v>133</v>
      </c>
      <c r="G9639" s="266" t="s">
        <v>133</v>
      </c>
      <c r="H9639" s="163" t="s">
        <v>133</v>
      </c>
      <c r="I9639" s="163" t="s">
        <v>133</v>
      </c>
      <c r="J9639" s="163" t="s">
        <v>133</v>
      </c>
      <c r="K9639" s="164">
        <f t="shared" si="457"/>
        <v>0</v>
      </c>
      <c r="L9639" s="165">
        <f t="shared" si="458"/>
        <v>0</v>
      </c>
      <c r="M9639" s="172">
        <v>127</v>
      </c>
      <c r="N9639" s="172">
        <v>64</v>
      </c>
      <c r="O9639" s="167" t="s">
        <v>133</v>
      </c>
      <c r="P9639" s="260" t="e">
        <f t="shared" si="456"/>
        <v>#NUM!</v>
      </c>
      <c r="S9639" s="272"/>
    </row>
    <row r="9640" spans="1:19">
      <c r="A9640" s="161" t="s">
        <v>10872</v>
      </c>
      <c r="C9640" s="161" t="s">
        <v>133</v>
      </c>
      <c r="F9640" s="163" t="s">
        <v>133</v>
      </c>
      <c r="G9640" s="266" t="s">
        <v>133</v>
      </c>
      <c r="H9640" s="163" t="s">
        <v>133</v>
      </c>
      <c r="I9640" s="163" t="s">
        <v>133</v>
      </c>
      <c r="J9640" s="163" t="s">
        <v>133</v>
      </c>
      <c r="K9640" s="164">
        <f t="shared" si="457"/>
        <v>0</v>
      </c>
      <c r="L9640" s="165">
        <f t="shared" si="458"/>
        <v>0</v>
      </c>
      <c r="M9640" s="172">
        <v>127</v>
      </c>
      <c r="N9640" s="172">
        <v>64</v>
      </c>
      <c r="O9640" s="167" t="s">
        <v>133</v>
      </c>
      <c r="P9640" s="260" t="e">
        <f t="shared" si="456"/>
        <v>#NUM!</v>
      </c>
      <c r="S9640" s="272"/>
    </row>
    <row r="9641" spans="1:19">
      <c r="A9641" s="161" t="s">
        <v>10873</v>
      </c>
      <c r="C9641" s="161" t="s">
        <v>133</v>
      </c>
      <c r="F9641" s="163" t="s">
        <v>133</v>
      </c>
      <c r="G9641" s="266" t="s">
        <v>133</v>
      </c>
      <c r="H9641" s="163" t="s">
        <v>133</v>
      </c>
      <c r="I9641" s="163" t="s">
        <v>133</v>
      </c>
      <c r="J9641" s="163" t="s">
        <v>133</v>
      </c>
      <c r="K9641" s="164">
        <f t="shared" si="457"/>
        <v>0</v>
      </c>
      <c r="L9641" s="165">
        <f t="shared" si="458"/>
        <v>0</v>
      </c>
      <c r="M9641" s="172">
        <v>127</v>
      </c>
      <c r="N9641" s="172">
        <v>64</v>
      </c>
      <c r="O9641" s="167" t="s">
        <v>133</v>
      </c>
      <c r="P9641" s="260" t="e">
        <f t="shared" si="456"/>
        <v>#NUM!</v>
      </c>
      <c r="S9641" s="272"/>
    </row>
    <row r="9642" spans="1:19">
      <c r="A9642" s="161" t="s">
        <v>10874</v>
      </c>
      <c r="C9642" s="161" t="s">
        <v>133</v>
      </c>
      <c r="F9642" s="163" t="s">
        <v>133</v>
      </c>
      <c r="G9642" s="266" t="s">
        <v>133</v>
      </c>
      <c r="H9642" s="163" t="s">
        <v>133</v>
      </c>
      <c r="I9642" s="163" t="s">
        <v>133</v>
      </c>
      <c r="J9642" s="163" t="s">
        <v>133</v>
      </c>
      <c r="K9642" s="164">
        <f t="shared" si="457"/>
        <v>0</v>
      </c>
      <c r="L9642" s="165">
        <f t="shared" si="458"/>
        <v>0</v>
      </c>
      <c r="M9642" s="172">
        <v>127</v>
      </c>
      <c r="N9642" s="172">
        <v>64</v>
      </c>
      <c r="O9642" s="167" t="s">
        <v>133</v>
      </c>
      <c r="P9642" s="260" t="e">
        <f t="shared" si="456"/>
        <v>#NUM!</v>
      </c>
      <c r="S9642" s="272"/>
    </row>
    <row r="9643" spans="1:19">
      <c r="A9643" s="161" t="s">
        <v>10875</v>
      </c>
      <c r="C9643" s="161" t="s">
        <v>133</v>
      </c>
      <c r="F9643" s="163" t="s">
        <v>133</v>
      </c>
      <c r="G9643" s="266" t="s">
        <v>133</v>
      </c>
      <c r="H9643" s="163" t="s">
        <v>133</v>
      </c>
      <c r="I9643" s="163" t="s">
        <v>133</v>
      </c>
      <c r="J9643" s="163" t="s">
        <v>133</v>
      </c>
      <c r="K9643" s="164">
        <f t="shared" si="457"/>
        <v>0</v>
      </c>
      <c r="L9643" s="165">
        <f t="shared" si="458"/>
        <v>0</v>
      </c>
      <c r="M9643" s="172">
        <v>127</v>
      </c>
      <c r="N9643" s="172">
        <v>64</v>
      </c>
      <c r="O9643" s="167" t="s">
        <v>133</v>
      </c>
      <c r="P9643" s="260" t="e">
        <f t="shared" si="456"/>
        <v>#NUM!</v>
      </c>
      <c r="S9643" s="272"/>
    </row>
    <row r="9644" spans="1:19">
      <c r="A9644" s="161" t="s">
        <v>10876</v>
      </c>
      <c r="C9644" s="161" t="s">
        <v>133</v>
      </c>
      <c r="F9644" s="163" t="s">
        <v>133</v>
      </c>
      <c r="G9644" s="266" t="s">
        <v>133</v>
      </c>
      <c r="H9644" s="163" t="s">
        <v>133</v>
      </c>
      <c r="I9644" s="163" t="s">
        <v>133</v>
      </c>
      <c r="J9644" s="163" t="s">
        <v>133</v>
      </c>
      <c r="K9644" s="164">
        <f t="shared" si="457"/>
        <v>0</v>
      </c>
      <c r="L9644" s="165">
        <f t="shared" si="458"/>
        <v>0</v>
      </c>
      <c r="M9644" s="172">
        <v>127</v>
      </c>
      <c r="N9644" s="172">
        <v>64</v>
      </c>
      <c r="O9644" s="167" t="s">
        <v>133</v>
      </c>
      <c r="P9644" s="260" t="e">
        <f t="shared" si="456"/>
        <v>#NUM!</v>
      </c>
      <c r="S9644" s="272"/>
    </row>
    <row r="9645" spans="1:19">
      <c r="A9645" s="161" t="s">
        <v>10877</v>
      </c>
      <c r="C9645" s="161" t="s">
        <v>133</v>
      </c>
      <c r="F9645" s="163" t="s">
        <v>133</v>
      </c>
      <c r="G9645" s="266" t="s">
        <v>133</v>
      </c>
      <c r="H9645" s="163" t="s">
        <v>133</v>
      </c>
      <c r="I9645" s="163" t="s">
        <v>133</v>
      </c>
      <c r="J9645" s="163" t="s">
        <v>133</v>
      </c>
      <c r="K9645" s="164">
        <f t="shared" si="457"/>
        <v>0</v>
      </c>
      <c r="L9645" s="165">
        <f t="shared" si="458"/>
        <v>0</v>
      </c>
      <c r="M9645" s="172">
        <v>127</v>
      </c>
      <c r="N9645" s="172">
        <v>64</v>
      </c>
      <c r="O9645" s="167" t="s">
        <v>133</v>
      </c>
      <c r="P9645" s="260" t="e">
        <f t="shared" si="456"/>
        <v>#NUM!</v>
      </c>
      <c r="S9645" s="272"/>
    </row>
    <row r="9646" spans="1:19">
      <c r="A9646" s="161" t="s">
        <v>10878</v>
      </c>
      <c r="C9646" s="161" t="s">
        <v>133</v>
      </c>
      <c r="F9646" s="163" t="s">
        <v>133</v>
      </c>
      <c r="G9646" s="266" t="s">
        <v>133</v>
      </c>
      <c r="H9646" s="163" t="s">
        <v>133</v>
      </c>
      <c r="I9646" s="163" t="s">
        <v>133</v>
      </c>
      <c r="J9646" s="163" t="s">
        <v>133</v>
      </c>
      <c r="K9646" s="164">
        <f t="shared" si="457"/>
        <v>0</v>
      </c>
      <c r="L9646" s="165">
        <f t="shared" si="458"/>
        <v>0</v>
      </c>
      <c r="M9646" s="172">
        <v>127</v>
      </c>
      <c r="N9646" s="172">
        <v>64</v>
      </c>
      <c r="O9646" s="167" t="s">
        <v>133</v>
      </c>
      <c r="P9646" s="260" t="e">
        <f t="shared" si="456"/>
        <v>#NUM!</v>
      </c>
      <c r="S9646" s="272"/>
    </row>
    <row r="9647" spans="1:19">
      <c r="A9647" s="161" t="s">
        <v>10879</v>
      </c>
      <c r="C9647" s="161" t="s">
        <v>133</v>
      </c>
      <c r="F9647" s="163" t="s">
        <v>133</v>
      </c>
      <c r="G9647" s="266" t="s">
        <v>133</v>
      </c>
      <c r="H9647" s="163" t="s">
        <v>133</v>
      </c>
      <c r="I9647" s="163" t="s">
        <v>133</v>
      </c>
      <c r="J9647" s="163" t="s">
        <v>133</v>
      </c>
      <c r="K9647" s="164">
        <f t="shared" si="457"/>
        <v>0</v>
      </c>
      <c r="L9647" s="165">
        <f t="shared" si="458"/>
        <v>0</v>
      </c>
      <c r="M9647" s="172">
        <v>127</v>
      </c>
      <c r="N9647" s="172">
        <v>64</v>
      </c>
      <c r="O9647" s="167" t="s">
        <v>133</v>
      </c>
      <c r="P9647" s="260" t="e">
        <f t="shared" si="456"/>
        <v>#NUM!</v>
      </c>
      <c r="S9647" s="272"/>
    </row>
    <row r="9648" spans="1:19">
      <c r="A9648" s="161" t="s">
        <v>10880</v>
      </c>
      <c r="C9648" s="161" t="s">
        <v>133</v>
      </c>
      <c r="F9648" s="163" t="s">
        <v>133</v>
      </c>
      <c r="G9648" s="266" t="s">
        <v>133</v>
      </c>
      <c r="H9648" s="163" t="s">
        <v>133</v>
      </c>
      <c r="I9648" s="163" t="s">
        <v>133</v>
      </c>
      <c r="J9648" s="163" t="s">
        <v>133</v>
      </c>
      <c r="K9648" s="164">
        <f t="shared" si="457"/>
        <v>0</v>
      </c>
      <c r="L9648" s="165">
        <f t="shared" si="458"/>
        <v>0</v>
      </c>
      <c r="M9648" s="172">
        <v>127</v>
      </c>
      <c r="N9648" s="172">
        <v>64</v>
      </c>
      <c r="O9648" s="167" t="s">
        <v>133</v>
      </c>
      <c r="P9648" s="260" t="e">
        <f t="shared" si="456"/>
        <v>#NUM!</v>
      </c>
      <c r="S9648" s="272"/>
    </row>
    <row r="9649" spans="1:19">
      <c r="A9649" s="161" t="s">
        <v>10881</v>
      </c>
      <c r="C9649" s="161" t="s">
        <v>133</v>
      </c>
      <c r="F9649" s="163" t="s">
        <v>133</v>
      </c>
      <c r="G9649" s="266" t="s">
        <v>133</v>
      </c>
      <c r="H9649" s="163" t="s">
        <v>133</v>
      </c>
      <c r="I9649" s="163" t="s">
        <v>133</v>
      </c>
      <c r="J9649" s="163" t="s">
        <v>133</v>
      </c>
      <c r="K9649" s="164">
        <f t="shared" si="457"/>
        <v>0</v>
      </c>
      <c r="L9649" s="165">
        <f t="shared" si="458"/>
        <v>0</v>
      </c>
      <c r="M9649" s="172">
        <v>127</v>
      </c>
      <c r="N9649" s="172">
        <v>64</v>
      </c>
      <c r="O9649" s="167" t="s">
        <v>133</v>
      </c>
      <c r="P9649" s="260" t="e">
        <f t="shared" si="456"/>
        <v>#NUM!</v>
      </c>
      <c r="S9649" s="272"/>
    </row>
    <row r="9650" spans="1:19">
      <c r="A9650" s="161" t="s">
        <v>10882</v>
      </c>
      <c r="C9650" s="161" t="s">
        <v>133</v>
      </c>
      <c r="F9650" s="163" t="s">
        <v>133</v>
      </c>
      <c r="G9650" s="266" t="s">
        <v>133</v>
      </c>
      <c r="H9650" s="163" t="s">
        <v>133</v>
      </c>
      <c r="I9650" s="163" t="s">
        <v>133</v>
      </c>
      <c r="J9650" s="163" t="s">
        <v>133</v>
      </c>
      <c r="K9650" s="164">
        <f t="shared" si="457"/>
        <v>0</v>
      </c>
      <c r="L9650" s="165">
        <f t="shared" si="458"/>
        <v>0</v>
      </c>
      <c r="M9650" s="172">
        <v>127</v>
      </c>
      <c r="N9650" s="172">
        <v>64</v>
      </c>
      <c r="O9650" s="167" t="s">
        <v>133</v>
      </c>
      <c r="P9650" s="260" t="e">
        <f t="shared" si="456"/>
        <v>#NUM!</v>
      </c>
      <c r="S9650" s="272"/>
    </row>
    <row r="9651" spans="1:19">
      <c r="A9651" s="161" t="s">
        <v>10883</v>
      </c>
      <c r="C9651" s="161" t="s">
        <v>133</v>
      </c>
      <c r="F9651" s="163" t="s">
        <v>133</v>
      </c>
      <c r="G9651" s="266" t="s">
        <v>133</v>
      </c>
      <c r="H9651" s="163" t="s">
        <v>133</v>
      </c>
      <c r="I9651" s="163" t="s">
        <v>133</v>
      </c>
      <c r="J9651" s="163" t="s">
        <v>133</v>
      </c>
      <c r="K9651" s="164">
        <f t="shared" si="457"/>
        <v>0</v>
      </c>
      <c r="L9651" s="165">
        <f t="shared" si="458"/>
        <v>0</v>
      </c>
      <c r="M9651" s="172">
        <v>127</v>
      </c>
      <c r="N9651" s="172">
        <v>64</v>
      </c>
      <c r="O9651" s="167" t="s">
        <v>133</v>
      </c>
      <c r="P9651" s="260" t="e">
        <f t="shared" si="456"/>
        <v>#NUM!</v>
      </c>
      <c r="S9651" s="272"/>
    </row>
    <row r="9652" spans="1:19">
      <c r="A9652" s="161" t="s">
        <v>10884</v>
      </c>
      <c r="C9652" s="161" t="s">
        <v>133</v>
      </c>
      <c r="F9652" s="163" t="s">
        <v>133</v>
      </c>
      <c r="G9652" s="266" t="s">
        <v>133</v>
      </c>
      <c r="H9652" s="163" t="s">
        <v>133</v>
      </c>
      <c r="I9652" s="163" t="s">
        <v>133</v>
      </c>
      <c r="J9652" s="163" t="s">
        <v>133</v>
      </c>
      <c r="K9652" s="164">
        <f t="shared" si="457"/>
        <v>0</v>
      </c>
      <c r="L9652" s="165">
        <f t="shared" si="458"/>
        <v>0</v>
      </c>
      <c r="M9652" s="172">
        <v>127</v>
      </c>
      <c r="N9652" s="172">
        <v>64</v>
      </c>
      <c r="O9652" s="167" t="s">
        <v>133</v>
      </c>
      <c r="P9652" s="260" t="e">
        <f t="shared" si="456"/>
        <v>#NUM!</v>
      </c>
      <c r="S9652" s="272"/>
    </row>
    <row r="9653" spans="1:19">
      <c r="A9653" s="161" t="s">
        <v>10885</v>
      </c>
      <c r="C9653" s="161" t="s">
        <v>133</v>
      </c>
      <c r="F9653" s="163" t="s">
        <v>133</v>
      </c>
      <c r="G9653" s="266" t="s">
        <v>133</v>
      </c>
      <c r="H9653" s="163" t="s">
        <v>133</v>
      </c>
      <c r="I9653" s="163" t="s">
        <v>133</v>
      </c>
      <c r="J9653" s="163" t="s">
        <v>133</v>
      </c>
      <c r="K9653" s="164">
        <f t="shared" si="457"/>
        <v>0</v>
      </c>
      <c r="L9653" s="165">
        <f t="shared" si="458"/>
        <v>0</v>
      </c>
      <c r="M9653" s="172">
        <v>127</v>
      </c>
      <c r="N9653" s="172">
        <v>64</v>
      </c>
      <c r="O9653" s="167" t="s">
        <v>133</v>
      </c>
      <c r="P9653" s="260" t="e">
        <f t="shared" si="456"/>
        <v>#NUM!</v>
      </c>
      <c r="S9653" s="272"/>
    </row>
    <row r="9654" spans="1:19">
      <c r="A9654" s="161" t="s">
        <v>10886</v>
      </c>
      <c r="C9654" s="161" t="s">
        <v>133</v>
      </c>
      <c r="F9654" s="163" t="s">
        <v>133</v>
      </c>
      <c r="G9654" s="266" t="s">
        <v>133</v>
      </c>
      <c r="H9654" s="163" t="s">
        <v>133</v>
      </c>
      <c r="I9654" s="163" t="s">
        <v>133</v>
      </c>
      <c r="J9654" s="163" t="s">
        <v>133</v>
      </c>
      <c r="K9654" s="164">
        <f t="shared" si="457"/>
        <v>0</v>
      </c>
      <c r="L9654" s="165">
        <f t="shared" si="458"/>
        <v>0</v>
      </c>
      <c r="M9654" s="172">
        <v>127</v>
      </c>
      <c r="N9654" s="172">
        <v>64</v>
      </c>
      <c r="O9654" s="167" t="s">
        <v>133</v>
      </c>
      <c r="P9654" s="260" t="e">
        <f t="shared" si="456"/>
        <v>#NUM!</v>
      </c>
      <c r="S9654" s="272"/>
    </row>
    <row r="9655" spans="1:19">
      <c r="A9655" s="161" t="s">
        <v>10887</v>
      </c>
      <c r="C9655" s="161" t="s">
        <v>133</v>
      </c>
      <c r="F9655" s="163" t="s">
        <v>133</v>
      </c>
      <c r="G9655" s="266" t="s">
        <v>133</v>
      </c>
      <c r="H9655" s="163" t="s">
        <v>133</v>
      </c>
      <c r="I9655" s="163" t="s">
        <v>133</v>
      </c>
      <c r="J9655" s="163" t="s">
        <v>133</v>
      </c>
      <c r="K9655" s="164">
        <f t="shared" si="457"/>
        <v>0</v>
      </c>
      <c r="L9655" s="165">
        <f t="shared" si="458"/>
        <v>0</v>
      </c>
      <c r="M9655" s="172">
        <v>127</v>
      </c>
      <c r="N9655" s="172">
        <v>64</v>
      </c>
      <c r="O9655" s="167" t="s">
        <v>133</v>
      </c>
      <c r="P9655" s="260" t="e">
        <f t="shared" si="456"/>
        <v>#NUM!</v>
      </c>
      <c r="S9655" s="272"/>
    </row>
    <row r="9656" spans="1:19">
      <c r="A9656" s="161" t="s">
        <v>10888</v>
      </c>
      <c r="C9656" s="161" t="s">
        <v>133</v>
      </c>
      <c r="F9656" s="163" t="s">
        <v>133</v>
      </c>
      <c r="G9656" s="266" t="s">
        <v>133</v>
      </c>
      <c r="H9656" s="163" t="s">
        <v>133</v>
      </c>
      <c r="I9656" s="163" t="s">
        <v>133</v>
      </c>
      <c r="J9656" s="163" t="s">
        <v>133</v>
      </c>
      <c r="K9656" s="164">
        <f t="shared" si="457"/>
        <v>0</v>
      </c>
      <c r="L9656" s="165">
        <f t="shared" si="458"/>
        <v>0</v>
      </c>
      <c r="M9656" s="172">
        <v>127</v>
      </c>
      <c r="N9656" s="172">
        <v>64</v>
      </c>
      <c r="O9656" s="167" t="s">
        <v>133</v>
      </c>
      <c r="P9656" s="260" t="e">
        <f t="shared" si="456"/>
        <v>#NUM!</v>
      </c>
      <c r="S9656" s="272"/>
    </row>
    <row r="9657" spans="1:19">
      <c r="A9657" s="161" t="s">
        <v>10889</v>
      </c>
      <c r="C9657" s="161" t="s">
        <v>133</v>
      </c>
      <c r="F9657" s="163" t="s">
        <v>133</v>
      </c>
      <c r="G9657" s="266" t="s">
        <v>133</v>
      </c>
      <c r="H9657" s="163" t="s">
        <v>133</v>
      </c>
      <c r="I9657" s="163" t="s">
        <v>133</v>
      </c>
      <c r="J9657" s="163" t="s">
        <v>133</v>
      </c>
      <c r="K9657" s="164">
        <f t="shared" si="457"/>
        <v>0</v>
      </c>
      <c r="L9657" s="165">
        <f t="shared" si="458"/>
        <v>0</v>
      </c>
      <c r="M9657" s="172">
        <v>127</v>
      </c>
      <c r="N9657" s="172">
        <v>64</v>
      </c>
      <c r="O9657" s="167" t="s">
        <v>133</v>
      </c>
      <c r="P9657" s="260" t="e">
        <f t="shared" si="456"/>
        <v>#NUM!</v>
      </c>
      <c r="S9657" s="272"/>
    </row>
    <row r="9658" spans="1:19">
      <c r="A9658" s="161" t="s">
        <v>10890</v>
      </c>
      <c r="C9658" s="161" t="s">
        <v>133</v>
      </c>
      <c r="F9658" s="163" t="s">
        <v>133</v>
      </c>
      <c r="G9658" s="266" t="s">
        <v>133</v>
      </c>
      <c r="H9658" s="163" t="s">
        <v>133</v>
      </c>
      <c r="I9658" s="163" t="s">
        <v>133</v>
      </c>
      <c r="J9658" s="163" t="s">
        <v>133</v>
      </c>
      <c r="K9658" s="164">
        <f t="shared" si="457"/>
        <v>0</v>
      </c>
      <c r="L9658" s="165">
        <f t="shared" si="458"/>
        <v>0</v>
      </c>
      <c r="M9658" s="172">
        <v>127</v>
      </c>
      <c r="N9658" s="172">
        <v>64</v>
      </c>
      <c r="O9658" s="167" t="s">
        <v>133</v>
      </c>
      <c r="P9658" s="260" t="e">
        <f t="shared" si="456"/>
        <v>#NUM!</v>
      </c>
      <c r="S9658" s="272"/>
    </row>
    <row r="9659" spans="1:19">
      <c r="A9659" s="161" t="s">
        <v>10891</v>
      </c>
      <c r="C9659" s="161" t="s">
        <v>133</v>
      </c>
      <c r="F9659" s="163" t="s">
        <v>133</v>
      </c>
      <c r="G9659" s="266" t="s">
        <v>133</v>
      </c>
      <c r="H9659" s="163" t="s">
        <v>133</v>
      </c>
      <c r="I9659" s="163" t="s">
        <v>133</v>
      </c>
      <c r="J9659" s="163" t="s">
        <v>133</v>
      </c>
      <c r="K9659" s="164">
        <f t="shared" si="457"/>
        <v>0</v>
      </c>
      <c r="L9659" s="165">
        <f t="shared" si="458"/>
        <v>0</v>
      </c>
      <c r="M9659" s="172">
        <v>127</v>
      </c>
      <c r="N9659" s="172">
        <v>64</v>
      </c>
      <c r="O9659" s="167" t="s">
        <v>133</v>
      </c>
      <c r="P9659" s="260" t="e">
        <f t="shared" si="456"/>
        <v>#NUM!</v>
      </c>
      <c r="S9659" s="272"/>
    </row>
    <row r="9660" spans="1:19">
      <c r="A9660" s="161" t="s">
        <v>10892</v>
      </c>
      <c r="C9660" s="161" t="s">
        <v>133</v>
      </c>
      <c r="F9660" s="163" t="s">
        <v>133</v>
      </c>
      <c r="G9660" s="266" t="s">
        <v>133</v>
      </c>
      <c r="H9660" s="163" t="s">
        <v>133</v>
      </c>
      <c r="I9660" s="163" t="s">
        <v>133</v>
      </c>
      <c r="J9660" s="163" t="s">
        <v>133</v>
      </c>
      <c r="K9660" s="164">
        <f t="shared" si="457"/>
        <v>0</v>
      </c>
      <c r="L9660" s="165">
        <f t="shared" si="458"/>
        <v>0</v>
      </c>
      <c r="M9660" s="172">
        <v>127</v>
      </c>
      <c r="N9660" s="172">
        <v>64</v>
      </c>
      <c r="O9660" s="167" t="s">
        <v>133</v>
      </c>
      <c r="P9660" s="260" t="e">
        <f t="shared" si="456"/>
        <v>#NUM!</v>
      </c>
      <c r="S9660" s="272"/>
    </row>
    <row r="9661" spans="1:19">
      <c r="A9661" s="161" t="s">
        <v>10893</v>
      </c>
      <c r="C9661" s="161" t="s">
        <v>133</v>
      </c>
      <c r="F9661" s="163" t="s">
        <v>133</v>
      </c>
      <c r="G9661" s="266" t="s">
        <v>133</v>
      </c>
      <c r="H9661" s="163" t="s">
        <v>133</v>
      </c>
      <c r="I9661" s="163" t="s">
        <v>133</v>
      </c>
      <c r="J9661" s="163" t="s">
        <v>133</v>
      </c>
      <c r="K9661" s="164">
        <f t="shared" si="457"/>
        <v>0</v>
      </c>
      <c r="L9661" s="165">
        <f t="shared" si="458"/>
        <v>0</v>
      </c>
      <c r="M9661" s="172">
        <v>127</v>
      </c>
      <c r="N9661" s="172">
        <v>64</v>
      </c>
      <c r="O9661" s="167" t="s">
        <v>133</v>
      </c>
      <c r="P9661" s="260" t="e">
        <f t="shared" si="456"/>
        <v>#NUM!</v>
      </c>
      <c r="S9661" s="272"/>
    </row>
    <row r="9662" spans="1:19">
      <c r="A9662" s="161" t="s">
        <v>10894</v>
      </c>
      <c r="C9662" s="161" t="s">
        <v>133</v>
      </c>
      <c r="F9662" s="163" t="s">
        <v>133</v>
      </c>
      <c r="G9662" s="266" t="s">
        <v>133</v>
      </c>
      <c r="H9662" s="163" t="s">
        <v>133</v>
      </c>
      <c r="I9662" s="163" t="s">
        <v>133</v>
      </c>
      <c r="J9662" s="163" t="s">
        <v>133</v>
      </c>
      <c r="K9662" s="164">
        <f t="shared" si="457"/>
        <v>0</v>
      </c>
      <c r="L9662" s="165">
        <f t="shared" si="458"/>
        <v>0</v>
      </c>
      <c r="M9662" s="172">
        <v>127</v>
      </c>
      <c r="N9662" s="172">
        <v>64</v>
      </c>
      <c r="O9662" s="167" t="s">
        <v>133</v>
      </c>
      <c r="P9662" s="260" t="e">
        <f t="shared" si="456"/>
        <v>#NUM!</v>
      </c>
      <c r="S9662" s="272"/>
    </row>
    <row r="9663" spans="1:19">
      <c r="A9663" s="161" t="s">
        <v>10895</v>
      </c>
      <c r="C9663" s="161" t="s">
        <v>133</v>
      </c>
      <c r="F9663" s="163" t="s">
        <v>133</v>
      </c>
      <c r="G9663" s="266" t="s">
        <v>133</v>
      </c>
      <c r="H9663" s="163" t="s">
        <v>133</v>
      </c>
      <c r="I9663" s="163" t="s">
        <v>133</v>
      </c>
      <c r="J9663" s="163" t="s">
        <v>133</v>
      </c>
      <c r="K9663" s="164">
        <f t="shared" si="457"/>
        <v>0</v>
      </c>
      <c r="L9663" s="165">
        <f t="shared" si="458"/>
        <v>0</v>
      </c>
      <c r="M9663" s="172">
        <v>127</v>
      </c>
      <c r="N9663" s="172">
        <v>64</v>
      </c>
      <c r="O9663" s="167" t="s">
        <v>133</v>
      </c>
      <c r="P9663" s="260" t="e">
        <f t="shared" si="456"/>
        <v>#NUM!</v>
      </c>
      <c r="S9663" s="272"/>
    </row>
    <row r="9664" spans="1:19">
      <c r="A9664" s="161" t="s">
        <v>10896</v>
      </c>
      <c r="C9664" s="161" t="s">
        <v>133</v>
      </c>
      <c r="F9664" s="163" t="s">
        <v>133</v>
      </c>
      <c r="G9664" s="266" t="s">
        <v>133</v>
      </c>
      <c r="H9664" s="163" t="s">
        <v>133</v>
      </c>
      <c r="I9664" s="163" t="s">
        <v>133</v>
      </c>
      <c r="J9664" s="163" t="s">
        <v>133</v>
      </c>
      <c r="K9664" s="164">
        <f t="shared" si="457"/>
        <v>0</v>
      </c>
      <c r="L9664" s="165">
        <f t="shared" si="458"/>
        <v>0</v>
      </c>
      <c r="M9664" s="172">
        <v>127</v>
      </c>
      <c r="N9664" s="172">
        <v>64</v>
      </c>
      <c r="O9664" s="167" t="s">
        <v>133</v>
      </c>
      <c r="P9664" s="260" t="e">
        <f t="shared" si="456"/>
        <v>#NUM!</v>
      </c>
      <c r="S9664" s="272"/>
    </row>
    <row r="9665" spans="1:19">
      <c r="A9665" s="161" t="s">
        <v>10897</v>
      </c>
      <c r="C9665" s="161" t="s">
        <v>133</v>
      </c>
      <c r="F9665" s="163" t="s">
        <v>133</v>
      </c>
      <c r="G9665" s="266" t="s">
        <v>133</v>
      </c>
      <c r="H9665" s="163" t="s">
        <v>133</v>
      </c>
      <c r="I9665" s="163" t="s">
        <v>133</v>
      </c>
      <c r="J9665" s="163" t="s">
        <v>133</v>
      </c>
      <c r="K9665" s="164">
        <f t="shared" si="457"/>
        <v>0</v>
      </c>
      <c r="L9665" s="165">
        <f t="shared" si="458"/>
        <v>0</v>
      </c>
      <c r="M9665" s="172">
        <v>127</v>
      </c>
      <c r="N9665" s="172">
        <v>64</v>
      </c>
      <c r="O9665" s="167" t="s">
        <v>133</v>
      </c>
      <c r="P9665" s="260" t="e">
        <f t="shared" si="456"/>
        <v>#NUM!</v>
      </c>
      <c r="S9665" s="272"/>
    </row>
    <row r="9666" spans="1:19">
      <c r="A9666" s="161" t="s">
        <v>10898</v>
      </c>
      <c r="C9666" s="161" t="s">
        <v>133</v>
      </c>
      <c r="F9666" s="163" t="s">
        <v>133</v>
      </c>
      <c r="G9666" s="266" t="s">
        <v>133</v>
      </c>
      <c r="H9666" s="163" t="s">
        <v>133</v>
      </c>
      <c r="I9666" s="163" t="s">
        <v>133</v>
      </c>
      <c r="J9666" s="163" t="s">
        <v>133</v>
      </c>
      <c r="K9666" s="164">
        <f t="shared" si="457"/>
        <v>0</v>
      </c>
      <c r="L9666" s="165">
        <f t="shared" si="458"/>
        <v>0</v>
      </c>
      <c r="M9666" s="172">
        <v>127</v>
      </c>
      <c r="N9666" s="172">
        <v>64</v>
      </c>
      <c r="O9666" s="167" t="s">
        <v>133</v>
      </c>
      <c r="P9666" s="260" t="e">
        <f t="shared" si="456"/>
        <v>#NUM!</v>
      </c>
      <c r="S9666" s="272"/>
    </row>
    <row r="9667" spans="1:19">
      <c r="A9667" s="161" t="s">
        <v>10899</v>
      </c>
      <c r="C9667" s="161" t="s">
        <v>133</v>
      </c>
      <c r="F9667" s="163" t="s">
        <v>133</v>
      </c>
      <c r="G9667" s="266" t="s">
        <v>133</v>
      </c>
      <c r="H9667" s="163" t="s">
        <v>133</v>
      </c>
      <c r="I9667" s="163" t="s">
        <v>133</v>
      </c>
      <c r="J9667" s="163" t="s">
        <v>133</v>
      </c>
      <c r="K9667" s="164">
        <f t="shared" si="457"/>
        <v>0</v>
      </c>
      <c r="L9667" s="165">
        <f t="shared" si="458"/>
        <v>0</v>
      </c>
      <c r="M9667" s="172">
        <v>127</v>
      </c>
      <c r="N9667" s="172">
        <v>64</v>
      </c>
      <c r="O9667" s="167" t="s">
        <v>133</v>
      </c>
      <c r="P9667" s="260" t="e">
        <f t="shared" si="456"/>
        <v>#NUM!</v>
      </c>
      <c r="S9667" s="272"/>
    </row>
    <row r="9668" spans="1:19">
      <c r="A9668" s="161" t="s">
        <v>10900</v>
      </c>
      <c r="C9668" s="161" t="s">
        <v>133</v>
      </c>
      <c r="F9668" s="163" t="s">
        <v>133</v>
      </c>
      <c r="G9668" s="266" t="s">
        <v>133</v>
      </c>
      <c r="H9668" s="163" t="s">
        <v>133</v>
      </c>
      <c r="I9668" s="163" t="s">
        <v>133</v>
      </c>
      <c r="J9668" s="163" t="s">
        <v>133</v>
      </c>
      <c r="K9668" s="164">
        <f t="shared" si="457"/>
        <v>0</v>
      </c>
      <c r="L9668" s="165">
        <f t="shared" si="458"/>
        <v>0</v>
      </c>
      <c r="M9668" s="172">
        <v>127</v>
      </c>
      <c r="N9668" s="172">
        <v>64</v>
      </c>
      <c r="O9668" s="167" t="s">
        <v>133</v>
      </c>
      <c r="P9668" s="260" t="e">
        <f t="shared" si="456"/>
        <v>#NUM!</v>
      </c>
      <c r="S9668" s="272"/>
    </row>
    <row r="9669" spans="1:19">
      <c r="A9669" s="161" t="s">
        <v>10901</v>
      </c>
      <c r="C9669" s="161" t="s">
        <v>133</v>
      </c>
      <c r="F9669" s="163" t="s">
        <v>133</v>
      </c>
      <c r="G9669" s="266" t="s">
        <v>133</v>
      </c>
      <c r="H9669" s="163" t="s">
        <v>133</v>
      </c>
      <c r="I9669" s="163" t="s">
        <v>133</v>
      </c>
      <c r="J9669" s="163" t="s">
        <v>133</v>
      </c>
      <c r="K9669" s="164">
        <f t="shared" si="457"/>
        <v>0</v>
      </c>
      <c r="L9669" s="165">
        <f t="shared" si="458"/>
        <v>0</v>
      </c>
      <c r="M9669" s="172">
        <v>127</v>
      </c>
      <c r="N9669" s="172">
        <v>64</v>
      </c>
      <c r="O9669" s="167" t="s">
        <v>133</v>
      </c>
      <c r="P9669" s="260" t="e">
        <f t="shared" si="456"/>
        <v>#NUM!</v>
      </c>
      <c r="S9669" s="272"/>
    </row>
    <row r="9670" spans="1:19">
      <c r="A9670" s="161" t="s">
        <v>10902</v>
      </c>
      <c r="C9670" s="161" t="s">
        <v>133</v>
      </c>
      <c r="F9670" s="163" t="s">
        <v>133</v>
      </c>
      <c r="G9670" s="266" t="s">
        <v>133</v>
      </c>
      <c r="H9670" s="163" t="s">
        <v>133</v>
      </c>
      <c r="I9670" s="163" t="s">
        <v>133</v>
      </c>
      <c r="J9670" s="163" t="s">
        <v>133</v>
      </c>
      <c r="K9670" s="164">
        <f t="shared" si="457"/>
        <v>0</v>
      </c>
      <c r="L9670" s="165">
        <f t="shared" si="458"/>
        <v>0</v>
      </c>
      <c r="M9670" s="172">
        <v>127</v>
      </c>
      <c r="N9670" s="172">
        <v>64</v>
      </c>
      <c r="O9670" s="167" t="s">
        <v>133</v>
      </c>
      <c r="P9670" s="260" t="e">
        <f t="shared" si="456"/>
        <v>#NUM!</v>
      </c>
      <c r="S9670" s="272"/>
    </row>
    <row r="9671" spans="1:19">
      <c r="A9671" s="161" t="s">
        <v>10903</v>
      </c>
      <c r="C9671" s="161" t="s">
        <v>133</v>
      </c>
      <c r="F9671" s="163" t="s">
        <v>133</v>
      </c>
      <c r="G9671" s="266" t="s">
        <v>133</v>
      </c>
      <c r="H9671" s="163" t="s">
        <v>133</v>
      </c>
      <c r="I9671" s="163" t="s">
        <v>133</v>
      </c>
      <c r="J9671" s="163" t="s">
        <v>133</v>
      </c>
      <c r="K9671" s="164">
        <f t="shared" si="457"/>
        <v>0</v>
      </c>
      <c r="L9671" s="165">
        <f t="shared" si="458"/>
        <v>0</v>
      </c>
      <c r="M9671" s="172">
        <v>127</v>
      </c>
      <c r="N9671" s="172">
        <v>64</v>
      </c>
      <c r="O9671" s="167" t="s">
        <v>133</v>
      </c>
      <c r="P9671" s="260" t="e">
        <f t="shared" si="456"/>
        <v>#NUM!</v>
      </c>
      <c r="S9671" s="272"/>
    </row>
    <row r="9672" spans="1:19">
      <c r="A9672" s="161" t="s">
        <v>10904</v>
      </c>
      <c r="C9672" s="161" t="s">
        <v>133</v>
      </c>
      <c r="F9672" s="163" t="s">
        <v>133</v>
      </c>
      <c r="G9672" s="266" t="s">
        <v>133</v>
      </c>
      <c r="H9672" s="163" t="s">
        <v>133</v>
      </c>
      <c r="I9672" s="163" t="s">
        <v>133</v>
      </c>
      <c r="J9672" s="163" t="s">
        <v>133</v>
      </c>
      <c r="K9672" s="164">
        <f t="shared" si="457"/>
        <v>0</v>
      </c>
      <c r="L9672" s="165">
        <f t="shared" si="458"/>
        <v>0</v>
      </c>
      <c r="M9672" s="172">
        <v>127</v>
      </c>
      <c r="N9672" s="172">
        <v>64</v>
      </c>
      <c r="O9672" s="167" t="s">
        <v>133</v>
      </c>
      <c r="P9672" s="260" t="e">
        <f t="shared" si="456"/>
        <v>#NUM!</v>
      </c>
      <c r="S9672" s="272"/>
    </row>
    <row r="9673" spans="1:19">
      <c r="A9673" s="161" t="s">
        <v>10905</v>
      </c>
      <c r="C9673" s="161" t="s">
        <v>133</v>
      </c>
      <c r="F9673" s="163" t="s">
        <v>133</v>
      </c>
      <c r="G9673" s="266" t="s">
        <v>133</v>
      </c>
      <c r="H9673" s="163" t="s">
        <v>133</v>
      </c>
      <c r="I9673" s="163" t="s">
        <v>133</v>
      </c>
      <c r="J9673" s="163" t="s">
        <v>133</v>
      </c>
      <c r="K9673" s="164">
        <f t="shared" si="457"/>
        <v>0</v>
      </c>
      <c r="L9673" s="165">
        <f t="shared" si="458"/>
        <v>0</v>
      </c>
      <c r="M9673" s="172">
        <v>127</v>
      </c>
      <c r="N9673" s="172">
        <v>64</v>
      </c>
      <c r="O9673" s="167" t="s">
        <v>133</v>
      </c>
      <c r="P9673" s="260" t="e">
        <f t="shared" si="456"/>
        <v>#NUM!</v>
      </c>
      <c r="S9673" s="272"/>
    </row>
    <row r="9674" spans="1:19">
      <c r="A9674" s="161" t="s">
        <v>10906</v>
      </c>
      <c r="C9674" s="161" t="s">
        <v>133</v>
      </c>
      <c r="F9674" s="163" t="s">
        <v>133</v>
      </c>
      <c r="G9674" s="266" t="s">
        <v>133</v>
      </c>
      <c r="H9674" s="163" t="s">
        <v>133</v>
      </c>
      <c r="I9674" s="163" t="s">
        <v>133</v>
      </c>
      <c r="J9674" s="163" t="s">
        <v>133</v>
      </c>
      <c r="K9674" s="164">
        <f t="shared" si="457"/>
        <v>0</v>
      </c>
      <c r="L9674" s="165">
        <f t="shared" si="458"/>
        <v>0</v>
      </c>
      <c r="M9674" s="172">
        <v>127</v>
      </c>
      <c r="N9674" s="172">
        <v>64</v>
      </c>
      <c r="O9674" s="167" t="s">
        <v>133</v>
      </c>
      <c r="P9674" s="260" t="e">
        <f t="shared" si="456"/>
        <v>#NUM!</v>
      </c>
      <c r="S9674" s="272"/>
    </row>
    <row r="9675" spans="1:19">
      <c r="A9675" s="161" t="s">
        <v>10907</v>
      </c>
      <c r="C9675" s="161" t="s">
        <v>133</v>
      </c>
      <c r="F9675" s="163" t="s">
        <v>133</v>
      </c>
      <c r="G9675" s="266" t="s">
        <v>133</v>
      </c>
      <c r="H9675" s="163" t="s">
        <v>133</v>
      </c>
      <c r="I9675" s="163" t="s">
        <v>133</v>
      </c>
      <c r="J9675" s="163" t="s">
        <v>133</v>
      </c>
      <c r="K9675" s="164">
        <f t="shared" si="457"/>
        <v>0</v>
      </c>
      <c r="L9675" s="165">
        <f t="shared" si="458"/>
        <v>0</v>
      </c>
      <c r="M9675" s="172">
        <v>127</v>
      </c>
      <c r="N9675" s="172">
        <v>64</v>
      </c>
      <c r="O9675" s="167" t="s">
        <v>133</v>
      </c>
      <c r="P9675" s="260" t="e">
        <f t="shared" si="456"/>
        <v>#NUM!</v>
      </c>
      <c r="S9675" s="272"/>
    </row>
    <row r="9676" spans="1:19">
      <c r="A9676" s="161" t="s">
        <v>10908</v>
      </c>
      <c r="C9676" s="161" t="s">
        <v>133</v>
      </c>
      <c r="F9676" s="163" t="s">
        <v>133</v>
      </c>
      <c r="G9676" s="266" t="s">
        <v>133</v>
      </c>
      <c r="H9676" s="163" t="s">
        <v>133</v>
      </c>
      <c r="I9676" s="163" t="s">
        <v>133</v>
      </c>
      <c r="J9676" s="163" t="s">
        <v>133</v>
      </c>
      <c r="K9676" s="164">
        <f t="shared" si="457"/>
        <v>0</v>
      </c>
      <c r="L9676" s="165">
        <f t="shared" si="458"/>
        <v>0</v>
      </c>
      <c r="M9676" s="172">
        <v>127</v>
      </c>
      <c r="N9676" s="172">
        <v>64</v>
      </c>
      <c r="O9676" s="167" t="s">
        <v>133</v>
      </c>
      <c r="P9676" s="260" t="e">
        <f t="shared" si="456"/>
        <v>#NUM!</v>
      </c>
      <c r="S9676" s="272"/>
    </row>
    <row r="9677" spans="1:19">
      <c r="A9677" s="161" t="s">
        <v>10909</v>
      </c>
      <c r="C9677" s="161" t="s">
        <v>133</v>
      </c>
      <c r="F9677" s="163" t="s">
        <v>133</v>
      </c>
      <c r="G9677" s="266" t="s">
        <v>133</v>
      </c>
      <c r="H9677" s="163" t="s">
        <v>133</v>
      </c>
      <c r="I9677" s="163" t="s">
        <v>133</v>
      </c>
      <c r="J9677" s="163" t="s">
        <v>133</v>
      </c>
      <c r="K9677" s="164">
        <f t="shared" si="457"/>
        <v>0</v>
      </c>
      <c r="L9677" s="165">
        <f t="shared" si="458"/>
        <v>0</v>
      </c>
      <c r="M9677" s="172">
        <v>127</v>
      </c>
      <c r="N9677" s="172">
        <v>64</v>
      </c>
      <c r="O9677" s="167" t="s">
        <v>133</v>
      </c>
      <c r="P9677" s="260" t="e">
        <f t="shared" si="456"/>
        <v>#NUM!</v>
      </c>
      <c r="S9677" s="272"/>
    </row>
    <row r="9678" spans="1:19">
      <c r="A9678" s="161" t="s">
        <v>10910</v>
      </c>
      <c r="C9678" s="161" t="s">
        <v>133</v>
      </c>
      <c r="F9678" s="163" t="s">
        <v>133</v>
      </c>
      <c r="G9678" s="266" t="s">
        <v>133</v>
      </c>
      <c r="H9678" s="163" t="s">
        <v>133</v>
      </c>
      <c r="I9678" s="163" t="s">
        <v>133</v>
      </c>
      <c r="J9678" s="163" t="s">
        <v>133</v>
      </c>
      <c r="K9678" s="164">
        <f t="shared" si="457"/>
        <v>0</v>
      </c>
      <c r="L9678" s="165">
        <f t="shared" si="458"/>
        <v>0</v>
      </c>
      <c r="M9678" s="172">
        <v>127</v>
      </c>
      <c r="N9678" s="172">
        <v>64</v>
      </c>
      <c r="O9678" s="167" t="s">
        <v>133</v>
      </c>
      <c r="P9678" s="260" t="e">
        <f t="shared" si="456"/>
        <v>#NUM!</v>
      </c>
      <c r="S9678" s="272"/>
    </row>
    <row r="9679" spans="1:19">
      <c r="A9679" s="161" t="s">
        <v>10911</v>
      </c>
      <c r="C9679" s="161" t="s">
        <v>133</v>
      </c>
      <c r="F9679" s="163" t="s">
        <v>133</v>
      </c>
      <c r="G9679" s="266" t="s">
        <v>133</v>
      </c>
      <c r="H9679" s="163" t="s">
        <v>133</v>
      </c>
      <c r="I9679" s="163" t="s">
        <v>133</v>
      </c>
      <c r="J9679" s="163" t="s">
        <v>133</v>
      </c>
      <c r="K9679" s="164">
        <f t="shared" si="457"/>
        <v>0</v>
      </c>
      <c r="L9679" s="165">
        <f t="shared" si="458"/>
        <v>0</v>
      </c>
      <c r="M9679" s="172">
        <v>127</v>
      </c>
      <c r="N9679" s="172">
        <v>64</v>
      </c>
      <c r="O9679" s="167" t="s">
        <v>133</v>
      </c>
      <c r="P9679" s="260" t="e">
        <f t="shared" ref="P9679:P9742" si="459">MEDIAN(Q9679:R9679)</f>
        <v>#NUM!</v>
      </c>
      <c r="S9679" s="272"/>
    </row>
    <row r="9680" spans="1:19">
      <c r="A9680" s="161" t="s">
        <v>10912</v>
      </c>
      <c r="C9680" s="161" t="s">
        <v>133</v>
      </c>
      <c r="F9680" s="163" t="s">
        <v>133</v>
      </c>
      <c r="G9680" s="266" t="s">
        <v>133</v>
      </c>
      <c r="H9680" s="163" t="s">
        <v>133</v>
      </c>
      <c r="I9680" s="163" t="s">
        <v>133</v>
      </c>
      <c r="J9680" s="163" t="s">
        <v>133</v>
      </c>
      <c r="K9680" s="164">
        <f t="shared" ref="K9680:K9743" si="460">IF(OR(D9680="n/a",D9680="nd"),0,D9680)+IF(OR(I9680="n/a",I9680="nd"),0,I9680)</f>
        <v>0</v>
      </c>
      <c r="L9680" s="165">
        <f t="shared" ref="L9680:L9743" si="461">SQRT(SUMSQ(IF(OR(E9680="n/a",E9680="nd"),0,E9680),IF(OR(F9680="n/a",F9680="nd"),0,F9680),IF(OR(J9680="n/a",J9680="nd"),0,J9680)))</f>
        <v>0</v>
      </c>
      <c r="M9680" s="172">
        <v>127</v>
      </c>
      <c r="N9680" s="172">
        <v>64</v>
      </c>
      <c r="O9680" s="167" t="s">
        <v>133</v>
      </c>
      <c r="P9680" s="260" t="e">
        <f t="shared" si="459"/>
        <v>#NUM!</v>
      </c>
      <c r="S9680" s="272"/>
    </row>
    <row r="9681" spans="1:19">
      <c r="A9681" s="161" t="s">
        <v>10913</v>
      </c>
      <c r="C9681" s="161" t="s">
        <v>133</v>
      </c>
      <c r="F9681" s="163" t="s">
        <v>133</v>
      </c>
      <c r="G9681" s="266" t="s">
        <v>133</v>
      </c>
      <c r="H9681" s="163" t="s">
        <v>133</v>
      </c>
      <c r="I9681" s="163" t="s">
        <v>133</v>
      </c>
      <c r="J9681" s="163" t="s">
        <v>133</v>
      </c>
      <c r="K9681" s="164">
        <f t="shared" si="460"/>
        <v>0</v>
      </c>
      <c r="L9681" s="165">
        <f t="shared" si="461"/>
        <v>0</v>
      </c>
      <c r="M9681" s="172">
        <v>127</v>
      </c>
      <c r="N9681" s="172">
        <v>64</v>
      </c>
      <c r="O9681" s="167" t="s">
        <v>133</v>
      </c>
      <c r="P9681" s="260" t="e">
        <f t="shared" si="459"/>
        <v>#NUM!</v>
      </c>
      <c r="S9681" s="272"/>
    </row>
    <row r="9682" spans="1:19">
      <c r="A9682" s="161" t="s">
        <v>10914</v>
      </c>
      <c r="C9682" s="161" t="s">
        <v>133</v>
      </c>
      <c r="F9682" s="163" t="s">
        <v>133</v>
      </c>
      <c r="G9682" s="266" t="s">
        <v>133</v>
      </c>
      <c r="H9682" s="163" t="s">
        <v>133</v>
      </c>
      <c r="I9682" s="163" t="s">
        <v>133</v>
      </c>
      <c r="J9682" s="163" t="s">
        <v>133</v>
      </c>
      <c r="K9682" s="164">
        <f t="shared" si="460"/>
        <v>0</v>
      </c>
      <c r="L9682" s="165">
        <f t="shared" si="461"/>
        <v>0</v>
      </c>
      <c r="M9682" s="172">
        <v>127</v>
      </c>
      <c r="N9682" s="172">
        <v>64</v>
      </c>
      <c r="O9682" s="167" t="s">
        <v>133</v>
      </c>
      <c r="P9682" s="260" t="e">
        <f t="shared" si="459"/>
        <v>#NUM!</v>
      </c>
      <c r="S9682" s="272"/>
    </row>
    <row r="9683" spans="1:19">
      <c r="A9683" s="161" t="s">
        <v>10915</v>
      </c>
      <c r="C9683" s="161" t="s">
        <v>133</v>
      </c>
      <c r="F9683" s="163" t="s">
        <v>133</v>
      </c>
      <c r="G9683" s="266" t="s">
        <v>133</v>
      </c>
      <c r="H9683" s="163" t="s">
        <v>133</v>
      </c>
      <c r="I9683" s="163" t="s">
        <v>133</v>
      </c>
      <c r="J9683" s="163" t="s">
        <v>133</v>
      </c>
      <c r="K9683" s="164">
        <f t="shared" si="460"/>
        <v>0</v>
      </c>
      <c r="L9683" s="165">
        <f t="shared" si="461"/>
        <v>0</v>
      </c>
      <c r="M9683" s="172">
        <v>127</v>
      </c>
      <c r="N9683" s="172">
        <v>64</v>
      </c>
      <c r="O9683" s="167" t="s">
        <v>133</v>
      </c>
      <c r="P9683" s="260" t="e">
        <f t="shared" si="459"/>
        <v>#NUM!</v>
      </c>
      <c r="S9683" s="272"/>
    </row>
    <row r="9684" spans="1:19">
      <c r="A9684" s="161" t="s">
        <v>10916</v>
      </c>
      <c r="C9684" s="161" t="s">
        <v>133</v>
      </c>
      <c r="F9684" s="163" t="s">
        <v>133</v>
      </c>
      <c r="G9684" s="266" t="s">
        <v>133</v>
      </c>
      <c r="H9684" s="163" t="s">
        <v>133</v>
      </c>
      <c r="I9684" s="163" t="s">
        <v>133</v>
      </c>
      <c r="J9684" s="163" t="s">
        <v>133</v>
      </c>
      <c r="K9684" s="164">
        <f t="shared" si="460"/>
        <v>0</v>
      </c>
      <c r="L9684" s="165">
        <f t="shared" si="461"/>
        <v>0</v>
      </c>
      <c r="M9684" s="172">
        <v>127</v>
      </c>
      <c r="N9684" s="172">
        <v>64</v>
      </c>
      <c r="O9684" s="167" t="s">
        <v>133</v>
      </c>
      <c r="P9684" s="260" t="e">
        <f t="shared" si="459"/>
        <v>#NUM!</v>
      </c>
      <c r="S9684" s="272"/>
    </row>
    <row r="9685" spans="1:19">
      <c r="A9685" s="161" t="s">
        <v>10917</v>
      </c>
      <c r="C9685" s="161" t="s">
        <v>133</v>
      </c>
      <c r="F9685" s="163" t="s">
        <v>133</v>
      </c>
      <c r="G9685" s="266" t="s">
        <v>133</v>
      </c>
      <c r="H9685" s="163" t="s">
        <v>133</v>
      </c>
      <c r="I9685" s="163" t="s">
        <v>133</v>
      </c>
      <c r="J9685" s="163" t="s">
        <v>133</v>
      </c>
      <c r="K9685" s="164">
        <f t="shared" si="460"/>
        <v>0</v>
      </c>
      <c r="L9685" s="165">
        <f t="shared" si="461"/>
        <v>0</v>
      </c>
      <c r="M9685" s="172">
        <v>127</v>
      </c>
      <c r="N9685" s="172">
        <v>64</v>
      </c>
      <c r="O9685" s="167" t="s">
        <v>133</v>
      </c>
      <c r="P9685" s="260" t="e">
        <f t="shared" si="459"/>
        <v>#NUM!</v>
      </c>
      <c r="S9685" s="272"/>
    </row>
    <row r="9686" spans="1:19">
      <c r="A9686" s="161" t="s">
        <v>10918</v>
      </c>
      <c r="C9686" s="161" t="s">
        <v>133</v>
      </c>
      <c r="F9686" s="163" t="s">
        <v>133</v>
      </c>
      <c r="G9686" s="266" t="s">
        <v>133</v>
      </c>
      <c r="H9686" s="163" t="s">
        <v>133</v>
      </c>
      <c r="I9686" s="163" t="s">
        <v>133</v>
      </c>
      <c r="J9686" s="163" t="s">
        <v>133</v>
      </c>
      <c r="K9686" s="164">
        <f t="shared" si="460"/>
        <v>0</v>
      </c>
      <c r="L9686" s="165">
        <f t="shared" si="461"/>
        <v>0</v>
      </c>
      <c r="M9686" s="172">
        <v>127</v>
      </c>
      <c r="N9686" s="172">
        <v>64</v>
      </c>
      <c r="O9686" s="167" t="s">
        <v>133</v>
      </c>
      <c r="P9686" s="260" t="e">
        <f t="shared" si="459"/>
        <v>#NUM!</v>
      </c>
      <c r="S9686" s="272"/>
    </row>
    <row r="9687" spans="1:19">
      <c r="A9687" s="161" t="s">
        <v>10919</v>
      </c>
      <c r="C9687" s="161" t="s">
        <v>133</v>
      </c>
      <c r="F9687" s="163" t="s">
        <v>133</v>
      </c>
      <c r="G9687" s="266" t="s">
        <v>133</v>
      </c>
      <c r="H9687" s="163" t="s">
        <v>133</v>
      </c>
      <c r="I9687" s="163" t="s">
        <v>133</v>
      </c>
      <c r="J9687" s="163" t="s">
        <v>133</v>
      </c>
      <c r="K9687" s="164">
        <f t="shared" si="460"/>
        <v>0</v>
      </c>
      <c r="L9687" s="165">
        <f t="shared" si="461"/>
        <v>0</v>
      </c>
      <c r="M9687" s="172">
        <v>127</v>
      </c>
      <c r="N9687" s="172">
        <v>64</v>
      </c>
      <c r="O9687" s="167" t="s">
        <v>133</v>
      </c>
      <c r="P9687" s="260" t="e">
        <f t="shared" si="459"/>
        <v>#NUM!</v>
      </c>
      <c r="S9687" s="272"/>
    </row>
    <row r="9688" spans="1:19">
      <c r="A9688" s="161" t="s">
        <v>10920</v>
      </c>
      <c r="C9688" s="161" t="s">
        <v>133</v>
      </c>
      <c r="F9688" s="163" t="s">
        <v>133</v>
      </c>
      <c r="G9688" s="266" t="s">
        <v>133</v>
      </c>
      <c r="H9688" s="163" t="s">
        <v>133</v>
      </c>
      <c r="I9688" s="163" t="s">
        <v>133</v>
      </c>
      <c r="J9688" s="163" t="s">
        <v>133</v>
      </c>
      <c r="K9688" s="164">
        <f t="shared" si="460"/>
        <v>0</v>
      </c>
      <c r="L9688" s="165">
        <f t="shared" si="461"/>
        <v>0</v>
      </c>
      <c r="M9688" s="172">
        <v>127</v>
      </c>
      <c r="N9688" s="172">
        <v>64</v>
      </c>
      <c r="O9688" s="167" t="s">
        <v>133</v>
      </c>
      <c r="P9688" s="260" t="e">
        <f t="shared" si="459"/>
        <v>#NUM!</v>
      </c>
      <c r="S9688" s="272"/>
    </row>
    <row r="9689" spans="1:19">
      <c r="A9689" s="161" t="s">
        <v>10921</v>
      </c>
      <c r="C9689" s="161" t="s">
        <v>133</v>
      </c>
      <c r="F9689" s="163" t="s">
        <v>133</v>
      </c>
      <c r="G9689" s="266" t="s">
        <v>133</v>
      </c>
      <c r="H9689" s="163" t="s">
        <v>133</v>
      </c>
      <c r="I9689" s="163" t="s">
        <v>133</v>
      </c>
      <c r="J9689" s="163" t="s">
        <v>133</v>
      </c>
      <c r="K9689" s="164">
        <f t="shared" si="460"/>
        <v>0</v>
      </c>
      <c r="L9689" s="165">
        <f t="shared" si="461"/>
        <v>0</v>
      </c>
      <c r="M9689" s="172">
        <v>127</v>
      </c>
      <c r="N9689" s="172">
        <v>64</v>
      </c>
      <c r="O9689" s="167" t="s">
        <v>133</v>
      </c>
      <c r="P9689" s="260" t="e">
        <f t="shared" si="459"/>
        <v>#NUM!</v>
      </c>
      <c r="S9689" s="272"/>
    </row>
    <row r="9690" spans="1:19">
      <c r="A9690" s="161" t="s">
        <v>10922</v>
      </c>
      <c r="C9690" s="161" t="s">
        <v>133</v>
      </c>
      <c r="F9690" s="163" t="s">
        <v>133</v>
      </c>
      <c r="G9690" s="266" t="s">
        <v>133</v>
      </c>
      <c r="H9690" s="163" t="s">
        <v>133</v>
      </c>
      <c r="I9690" s="163" t="s">
        <v>133</v>
      </c>
      <c r="J9690" s="163" t="s">
        <v>133</v>
      </c>
      <c r="K9690" s="164">
        <f t="shared" si="460"/>
        <v>0</v>
      </c>
      <c r="L9690" s="165">
        <f t="shared" si="461"/>
        <v>0</v>
      </c>
      <c r="M9690" s="172">
        <v>127</v>
      </c>
      <c r="N9690" s="172">
        <v>64</v>
      </c>
      <c r="O9690" s="167" t="s">
        <v>133</v>
      </c>
      <c r="P9690" s="260" t="e">
        <f t="shared" si="459"/>
        <v>#NUM!</v>
      </c>
      <c r="S9690" s="272"/>
    </row>
    <row r="9691" spans="1:19">
      <c r="A9691" s="161" t="s">
        <v>10923</v>
      </c>
      <c r="C9691" s="161" t="s">
        <v>133</v>
      </c>
      <c r="F9691" s="163" t="s">
        <v>133</v>
      </c>
      <c r="G9691" s="266" t="s">
        <v>133</v>
      </c>
      <c r="H9691" s="163" t="s">
        <v>133</v>
      </c>
      <c r="I9691" s="163" t="s">
        <v>133</v>
      </c>
      <c r="J9691" s="163" t="s">
        <v>133</v>
      </c>
      <c r="K9691" s="164">
        <f t="shared" si="460"/>
        <v>0</v>
      </c>
      <c r="L9691" s="165">
        <f t="shared" si="461"/>
        <v>0</v>
      </c>
      <c r="M9691" s="172">
        <v>127</v>
      </c>
      <c r="N9691" s="172">
        <v>64</v>
      </c>
      <c r="O9691" s="167" t="s">
        <v>133</v>
      </c>
      <c r="P9691" s="260" t="e">
        <f t="shared" si="459"/>
        <v>#NUM!</v>
      </c>
      <c r="S9691" s="272"/>
    </row>
    <row r="9692" spans="1:19">
      <c r="A9692" s="161" t="s">
        <v>10924</v>
      </c>
      <c r="C9692" s="161" t="s">
        <v>133</v>
      </c>
      <c r="F9692" s="163" t="s">
        <v>133</v>
      </c>
      <c r="G9692" s="266" t="s">
        <v>133</v>
      </c>
      <c r="H9692" s="163" t="s">
        <v>133</v>
      </c>
      <c r="I9692" s="163" t="s">
        <v>133</v>
      </c>
      <c r="J9692" s="163" t="s">
        <v>133</v>
      </c>
      <c r="K9692" s="164">
        <f t="shared" si="460"/>
        <v>0</v>
      </c>
      <c r="L9692" s="165">
        <f t="shared" si="461"/>
        <v>0</v>
      </c>
      <c r="M9692" s="172">
        <v>127</v>
      </c>
      <c r="N9692" s="172">
        <v>64</v>
      </c>
      <c r="O9692" s="167" t="s">
        <v>133</v>
      </c>
      <c r="P9692" s="260" t="e">
        <f t="shared" si="459"/>
        <v>#NUM!</v>
      </c>
      <c r="S9692" s="272"/>
    </row>
    <row r="9693" spans="1:19">
      <c r="A9693" s="161" t="s">
        <v>10925</v>
      </c>
      <c r="C9693" s="161" t="s">
        <v>133</v>
      </c>
      <c r="F9693" s="163" t="s">
        <v>133</v>
      </c>
      <c r="G9693" s="266" t="s">
        <v>133</v>
      </c>
      <c r="H9693" s="163" t="s">
        <v>133</v>
      </c>
      <c r="I9693" s="163" t="s">
        <v>133</v>
      </c>
      <c r="J9693" s="163" t="s">
        <v>133</v>
      </c>
      <c r="K9693" s="164">
        <f t="shared" si="460"/>
        <v>0</v>
      </c>
      <c r="L9693" s="165">
        <f t="shared" si="461"/>
        <v>0</v>
      </c>
      <c r="M9693" s="172">
        <v>127</v>
      </c>
      <c r="N9693" s="172">
        <v>64</v>
      </c>
      <c r="O9693" s="167" t="s">
        <v>133</v>
      </c>
      <c r="P9693" s="260" t="e">
        <f t="shared" si="459"/>
        <v>#NUM!</v>
      </c>
      <c r="S9693" s="272"/>
    </row>
    <row r="9694" spans="1:19">
      <c r="A9694" s="161" t="s">
        <v>10926</v>
      </c>
      <c r="C9694" s="161" t="s">
        <v>133</v>
      </c>
      <c r="F9694" s="163" t="s">
        <v>133</v>
      </c>
      <c r="G9694" s="266" t="s">
        <v>133</v>
      </c>
      <c r="H9694" s="163" t="s">
        <v>133</v>
      </c>
      <c r="I9694" s="163" t="s">
        <v>133</v>
      </c>
      <c r="J9694" s="163" t="s">
        <v>133</v>
      </c>
      <c r="K9694" s="164">
        <f t="shared" si="460"/>
        <v>0</v>
      </c>
      <c r="L9694" s="165">
        <f t="shared" si="461"/>
        <v>0</v>
      </c>
      <c r="M9694" s="172">
        <v>127</v>
      </c>
      <c r="N9694" s="172">
        <v>64</v>
      </c>
      <c r="O9694" s="167" t="s">
        <v>133</v>
      </c>
      <c r="P9694" s="260" t="e">
        <f t="shared" si="459"/>
        <v>#NUM!</v>
      </c>
      <c r="S9694" s="272"/>
    </row>
    <row r="9695" spans="1:19">
      <c r="A9695" s="161" t="s">
        <v>10927</v>
      </c>
      <c r="C9695" s="161" t="s">
        <v>133</v>
      </c>
      <c r="F9695" s="163" t="s">
        <v>133</v>
      </c>
      <c r="G9695" s="266" t="s">
        <v>133</v>
      </c>
      <c r="H9695" s="163" t="s">
        <v>133</v>
      </c>
      <c r="I9695" s="163" t="s">
        <v>133</v>
      </c>
      <c r="J9695" s="163" t="s">
        <v>133</v>
      </c>
      <c r="K9695" s="164">
        <f t="shared" si="460"/>
        <v>0</v>
      </c>
      <c r="L9695" s="165">
        <f t="shared" si="461"/>
        <v>0</v>
      </c>
      <c r="M9695" s="172">
        <v>127</v>
      </c>
      <c r="N9695" s="172">
        <v>64</v>
      </c>
      <c r="O9695" s="167" t="s">
        <v>133</v>
      </c>
      <c r="P9695" s="260" t="e">
        <f t="shared" si="459"/>
        <v>#NUM!</v>
      </c>
      <c r="S9695" s="272"/>
    </row>
    <row r="9696" spans="1:19">
      <c r="A9696" s="161" t="s">
        <v>10928</v>
      </c>
      <c r="C9696" s="161" t="s">
        <v>133</v>
      </c>
      <c r="F9696" s="163" t="s">
        <v>133</v>
      </c>
      <c r="G9696" s="266" t="s">
        <v>133</v>
      </c>
      <c r="H9696" s="163" t="s">
        <v>133</v>
      </c>
      <c r="I9696" s="163" t="s">
        <v>133</v>
      </c>
      <c r="J9696" s="163" t="s">
        <v>133</v>
      </c>
      <c r="K9696" s="164">
        <f t="shared" si="460"/>
        <v>0</v>
      </c>
      <c r="L9696" s="165">
        <f t="shared" si="461"/>
        <v>0</v>
      </c>
      <c r="M9696" s="172">
        <v>127</v>
      </c>
      <c r="N9696" s="172">
        <v>64</v>
      </c>
      <c r="O9696" s="167" t="s">
        <v>133</v>
      </c>
      <c r="P9696" s="260" t="e">
        <f t="shared" si="459"/>
        <v>#NUM!</v>
      </c>
      <c r="S9696" s="272"/>
    </row>
    <row r="9697" spans="1:19">
      <c r="A9697" s="161" t="s">
        <v>10929</v>
      </c>
      <c r="C9697" s="161" t="s">
        <v>133</v>
      </c>
      <c r="F9697" s="163" t="s">
        <v>133</v>
      </c>
      <c r="G9697" s="266" t="s">
        <v>133</v>
      </c>
      <c r="H9697" s="163" t="s">
        <v>133</v>
      </c>
      <c r="I9697" s="163" t="s">
        <v>133</v>
      </c>
      <c r="J9697" s="163" t="s">
        <v>133</v>
      </c>
      <c r="K9697" s="164">
        <f t="shared" si="460"/>
        <v>0</v>
      </c>
      <c r="L9697" s="165">
        <f t="shared" si="461"/>
        <v>0</v>
      </c>
      <c r="M9697" s="172">
        <v>127</v>
      </c>
      <c r="N9697" s="172">
        <v>64</v>
      </c>
      <c r="O9697" s="167" t="s">
        <v>133</v>
      </c>
      <c r="P9697" s="260" t="e">
        <f t="shared" si="459"/>
        <v>#NUM!</v>
      </c>
      <c r="S9697" s="272"/>
    </row>
    <row r="9698" spans="1:19">
      <c r="A9698" s="161" t="s">
        <v>10930</v>
      </c>
      <c r="C9698" s="161" t="s">
        <v>133</v>
      </c>
      <c r="F9698" s="163" t="s">
        <v>133</v>
      </c>
      <c r="G9698" s="266" t="s">
        <v>133</v>
      </c>
      <c r="H9698" s="163" t="s">
        <v>133</v>
      </c>
      <c r="I9698" s="163" t="s">
        <v>133</v>
      </c>
      <c r="J9698" s="163" t="s">
        <v>133</v>
      </c>
      <c r="K9698" s="164">
        <f t="shared" si="460"/>
        <v>0</v>
      </c>
      <c r="L9698" s="165">
        <f t="shared" si="461"/>
        <v>0</v>
      </c>
      <c r="M9698" s="172">
        <v>127</v>
      </c>
      <c r="N9698" s="172">
        <v>64</v>
      </c>
      <c r="O9698" s="167" t="s">
        <v>133</v>
      </c>
      <c r="P9698" s="260" t="e">
        <f t="shared" si="459"/>
        <v>#NUM!</v>
      </c>
      <c r="S9698" s="272"/>
    </row>
    <row r="9699" spans="1:19">
      <c r="A9699" s="161" t="s">
        <v>10931</v>
      </c>
      <c r="C9699" s="161" t="s">
        <v>133</v>
      </c>
      <c r="F9699" s="163" t="s">
        <v>133</v>
      </c>
      <c r="G9699" s="266" t="s">
        <v>133</v>
      </c>
      <c r="H9699" s="163" t="s">
        <v>133</v>
      </c>
      <c r="I9699" s="163" t="s">
        <v>133</v>
      </c>
      <c r="J9699" s="163" t="s">
        <v>133</v>
      </c>
      <c r="K9699" s="164">
        <f t="shared" si="460"/>
        <v>0</v>
      </c>
      <c r="L9699" s="165">
        <f t="shared" si="461"/>
        <v>0</v>
      </c>
      <c r="M9699" s="172">
        <v>127</v>
      </c>
      <c r="N9699" s="172">
        <v>64</v>
      </c>
      <c r="O9699" s="167" t="s">
        <v>133</v>
      </c>
      <c r="P9699" s="260" t="e">
        <f t="shared" si="459"/>
        <v>#NUM!</v>
      </c>
      <c r="S9699" s="272"/>
    </row>
    <row r="9700" spans="1:19">
      <c r="A9700" s="161" t="s">
        <v>10932</v>
      </c>
      <c r="C9700" s="161" t="s">
        <v>133</v>
      </c>
      <c r="F9700" s="163" t="s">
        <v>133</v>
      </c>
      <c r="G9700" s="266" t="s">
        <v>133</v>
      </c>
      <c r="H9700" s="163" t="s">
        <v>133</v>
      </c>
      <c r="I9700" s="163" t="s">
        <v>133</v>
      </c>
      <c r="J9700" s="163" t="s">
        <v>133</v>
      </c>
      <c r="K9700" s="164">
        <f t="shared" si="460"/>
        <v>0</v>
      </c>
      <c r="L9700" s="165">
        <f t="shared" si="461"/>
        <v>0</v>
      </c>
      <c r="M9700" s="172">
        <v>127</v>
      </c>
      <c r="N9700" s="172">
        <v>64</v>
      </c>
      <c r="O9700" s="167" t="s">
        <v>133</v>
      </c>
      <c r="P9700" s="260" t="e">
        <f t="shared" si="459"/>
        <v>#NUM!</v>
      </c>
      <c r="S9700" s="272"/>
    </row>
    <row r="9701" spans="1:19">
      <c r="A9701" s="161" t="s">
        <v>10933</v>
      </c>
      <c r="C9701" s="161" t="s">
        <v>133</v>
      </c>
      <c r="F9701" s="163" t="s">
        <v>133</v>
      </c>
      <c r="G9701" s="266" t="s">
        <v>133</v>
      </c>
      <c r="H9701" s="163" t="s">
        <v>133</v>
      </c>
      <c r="I9701" s="163" t="s">
        <v>133</v>
      </c>
      <c r="J9701" s="163" t="s">
        <v>133</v>
      </c>
      <c r="K9701" s="164">
        <f t="shared" si="460"/>
        <v>0</v>
      </c>
      <c r="L9701" s="165">
        <f t="shared" si="461"/>
        <v>0</v>
      </c>
      <c r="M9701" s="172">
        <v>127</v>
      </c>
      <c r="N9701" s="172">
        <v>64</v>
      </c>
      <c r="O9701" s="167" t="s">
        <v>133</v>
      </c>
      <c r="P9701" s="260" t="e">
        <f t="shared" si="459"/>
        <v>#NUM!</v>
      </c>
      <c r="S9701" s="272"/>
    </row>
    <row r="9702" spans="1:19">
      <c r="A9702" s="161" t="s">
        <v>10934</v>
      </c>
      <c r="C9702" s="161" t="s">
        <v>133</v>
      </c>
      <c r="F9702" s="163" t="s">
        <v>133</v>
      </c>
      <c r="G9702" s="266" t="s">
        <v>133</v>
      </c>
      <c r="H9702" s="163" t="s">
        <v>133</v>
      </c>
      <c r="I9702" s="163" t="s">
        <v>133</v>
      </c>
      <c r="J9702" s="163" t="s">
        <v>133</v>
      </c>
      <c r="K9702" s="164">
        <f t="shared" si="460"/>
        <v>0</v>
      </c>
      <c r="L9702" s="165">
        <f t="shared" si="461"/>
        <v>0</v>
      </c>
      <c r="M9702" s="172">
        <v>127</v>
      </c>
      <c r="N9702" s="172">
        <v>64</v>
      </c>
      <c r="O9702" s="167" t="s">
        <v>133</v>
      </c>
      <c r="P9702" s="260" t="e">
        <f t="shared" si="459"/>
        <v>#NUM!</v>
      </c>
      <c r="S9702" s="272"/>
    </row>
    <row r="9703" spans="1:19">
      <c r="A9703" s="161" t="s">
        <v>10935</v>
      </c>
      <c r="C9703" s="161" t="s">
        <v>133</v>
      </c>
      <c r="F9703" s="163" t="s">
        <v>133</v>
      </c>
      <c r="G9703" s="266" t="s">
        <v>133</v>
      </c>
      <c r="H9703" s="163" t="s">
        <v>133</v>
      </c>
      <c r="I9703" s="163" t="s">
        <v>133</v>
      </c>
      <c r="J9703" s="163" t="s">
        <v>133</v>
      </c>
      <c r="K9703" s="164">
        <f t="shared" si="460"/>
        <v>0</v>
      </c>
      <c r="L9703" s="165">
        <f t="shared" si="461"/>
        <v>0</v>
      </c>
      <c r="M9703" s="172">
        <v>127</v>
      </c>
      <c r="N9703" s="172">
        <v>64</v>
      </c>
      <c r="O9703" s="167" t="s">
        <v>133</v>
      </c>
      <c r="P9703" s="260" t="e">
        <f t="shared" si="459"/>
        <v>#NUM!</v>
      </c>
      <c r="S9703" s="272"/>
    </row>
    <row r="9704" spans="1:19">
      <c r="A9704" s="161" t="s">
        <v>10936</v>
      </c>
      <c r="C9704" s="161" t="s">
        <v>133</v>
      </c>
      <c r="F9704" s="163" t="s">
        <v>133</v>
      </c>
      <c r="G9704" s="266" t="s">
        <v>133</v>
      </c>
      <c r="H9704" s="163" t="s">
        <v>133</v>
      </c>
      <c r="I9704" s="163" t="s">
        <v>133</v>
      </c>
      <c r="J9704" s="163" t="s">
        <v>133</v>
      </c>
      <c r="K9704" s="164">
        <f t="shared" si="460"/>
        <v>0</v>
      </c>
      <c r="L9704" s="165">
        <f t="shared" si="461"/>
        <v>0</v>
      </c>
      <c r="M9704" s="172">
        <v>127</v>
      </c>
      <c r="N9704" s="172">
        <v>64</v>
      </c>
      <c r="O9704" s="167" t="s">
        <v>133</v>
      </c>
      <c r="P9704" s="260" t="e">
        <f t="shared" si="459"/>
        <v>#NUM!</v>
      </c>
      <c r="S9704" s="272"/>
    </row>
    <row r="9705" spans="1:19">
      <c r="A9705" s="161" t="s">
        <v>10937</v>
      </c>
      <c r="C9705" s="161" t="s">
        <v>133</v>
      </c>
      <c r="F9705" s="163" t="s">
        <v>133</v>
      </c>
      <c r="G9705" s="266" t="s">
        <v>133</v>
      </c>
      <c r="H9705" s="163" t="s">
        <v>133</v>
      </c>
      <c r="I9705" s="163" t="s">
        <v>133</v>
      </c>
      <c r="J9705" s="163" t="s">
        <v>133</v>
      </c>
      <c r="K9705" s="164">
        <f t="shared" si="460"/>
        <v>0</v>
      </c>
      <c r="L9705" s="165">
        <f t="shared" si="461"/>
        <v>0</v>
      </c>
      <c r="M9705" s="172">
        <v>127</v>
      </c>
      <c r="N9705" s="172">
        <v>64</v>
      </c>
      <c r="O9705" s="167" t="s">
        <v>133</v>
      </c>
      <c r="P9705" s="260" t="e">
        <f t="shared" si="459"/>
        <v>#NUM!</v>
      </c>
      <c r="S9705" s="272"/>
    </row>
    <row r="9706" spans="1:19">
      <c r="A9706" s="161" t="s">
        <v>10938</v>
      </c>
      <c r="C9706" s="161" t="s">
        <v>133</v>
      </c>
      <c r="F9706" s="163" t="s">
        <v>133</v>
      </c>
      <c r="G9706" s="266" t="s">
        <v>133</v>
      </c>
      <c r="H9706" s="163" t="s">
        <v>133</v>
      </c>
      <c r="I9706" s="163" t="s">
        <v>133</v>
      </c>
      <c r="J9706" s="163" t="s">
        <v>133</v>
      </c>
      <c r="K9706" s="164">
        <f t="shared" si="460"/>
        <v>0</v>
      </c>
      <c r="L9706" s="165">
        <f t="shared" si="461"/>
        <v>0</v>
      </c>
      <c r="M9706" s="172">
        <v>127</v>
      </c>
      <c r="N9706" s="172">
        <v>64</v>
      </c>
      <c r="O9706" s="167" t="s">
        <v>133</v>
      </c>
      <c r="P9706" s="260" t="e">
        <f t="shared" si="459"/>
        <v>#NUM!</v>
      </c>
      <c r="S9706" s="272"/>
    </row>
    <row r="9707" spans="1:19">
      <c r="A9707" s="161" t="s">
        <v>10939</v>
      </c>
      <c r="C9707" s="161" t="s">
        <v>133</v>
      </c>
      <c r="F9707" s="163" t="s">
        <v>133</v>
      </c>
      <c r="G9707" s="266" t="s">
        <v>133</v>
      </c>
      <c r="H9707" s="163" t="s">
        <v>133</v>
      </c>
      <c r="I9707" s="163" t="s">
        <v>133</v>
      </c>
      <c r="J9707" s="163" t="s">
        <v>133</v>
      </c>
      <c r="K9707" s="164">
        <f t="shared" si="460"/>
        <v>0</v>
      </c>
      <c r="L9707" s="165">
        <f t="shared" si="461"/>
        <v>0</v>
      </c>
      <c r="M9707" s="172">
        <v>127</v>
      </c>
      <c r="N9707" s="172">
        <v>64</v>
      </c>
      <c r="O9707" s="167" t="s">
        <v>133</v>
      </c>
      <c r="P9707" s="260" t="e">
        <f t="shared" si="459"/>
        <v>#NUM!</v>
      </c>
      <c r="S9707" s="272"/>
    </row>
    <row r="9708" spans="1:19">
      <c r="A9708" s="161" t="s">
        <v>10940</v>
      </c>
      <c r="C9708" s="161" t="s">
        <v>133</v>
      </c>
      <c r="F9708" s="163" t="s">
        <v>133</v>
      </c>
      <c r="G9708" s="266" t="s">
        <v>133</v>
      </c>
      <c r="H9708" s="163" t="s">
        <v>133</v>
      </c>
      <c r="I9708" s="163" t="s">
        <v>133</v>
      </c>
      <c r="J9708" s="163" t="s">
        <v>133</v>
      </c>
      <c r="K9708" s="164">
        <f t="shared" si="460"/>
        <v>0</v>
      </c>
      <c r="L9708" s="165">
        <f t="shared" si="461"/>
        <v>0</v>
      </c>
      <c r="M9708" s="172">
        <v>127</v>
      </c>
      <c r="N9708" s="172">
        <v>64</v>
      </c>
      <c r="O9708" s="167" t="s">
        <v>133</v>
      </c>
      <c r="P9708" s="260" t="e">
        <f t="shared" si="459"/>
        <v>#NUM!</v>
      </c>
      <c r="S9708" s="272"/>
    </row>
    <row r="9709" spans="1:19">
      <c r="A9709" s="161" t="s">
        <v>10941</v>
      </c>
      <c r="C9709" s="161" t="s">
        <v>133</v>
      </c>
      <c r="F9709" s="163" t="s">
        <v>133</v>
      </c>
      <c r="G9709" s="266" t="s">
        <v>133</v>
      </c>
      <c r="H9709" s="163" t="s">
        <v>133</v>
      </c>
      <c r="I9709" s="163" t="s">
        <v>133</v>
      </c>
      <c r="J9709" s="163" t="s">
        <v>133</v>
      </c>
      <c r="K9709" s="164">
        <f t="shared" si="460"/>
        <v>0</v>
      </c>
      <c r="L9709" s="165">
        <f t="shared" si="461"/>
        <v>0</v>
      </c>
      <c r="M9709" s="172">
        <v>127</v>
      </c>
      <c r="N9709" s="172">
        <v>64</v>
      </c>
      <c r="O9709" s="167" t="s">
        <v>133</v>
      </c>
      <c r="P9709" s="260" t="e">
        <f t="shared" si="459"/>
        <v>#NUM!</v>
      </c>
      <c r="S9709" s="272"/>
    </row>
    <row r="9710" spans="1:19">
      <c r="A9710" s="161" t="s">
        <v>10942</v>
      </c>
      <c r="C9710" s="161" t="s">
        <v>133</v>
      </c>
      <c r="F9710" s="163" t="s">
        <v>133</v>
      </c>
      <c r="G9710" s="266" t="s">
        <v>133</v>
      </c>
      <c r="H9710" s="163" t="s">
        <v>133</v>
      </c>
      <c r="I9710" s="163" t="s">
        <v>133</v>
      </c>
      <c r="J9710" s="163" t="s">
        <v>133</v>
      </c>
      <c r="K9710" s="164">
        <f t="shared" si="460"/>
        <v>0</v>
      </c>
      <c r="L9710" s="165">
        <f t="shared" si="461"/>
        <v>0</v>
      </c>
      <c r="M9710" s="172">
        <v>127</v>
      </c>
      <c r="N9710" s="172">
        <v>64</v>
      </c>
      <c r="O9710" s="167" t="s">
        <v>133</v>
      </c>
      <c r="P9710" s="260" t="e">
        <f t="shared" si="459"/>
        <v>#NUM!</v>
      </c>
      <c r="S9710" s="272"/>
    </row>
    <row r="9711" spans="1:19">
      <c r="A9711" s="161" t="s">
        <v>10943</v>
      </c>
      <c r="C9711" s="161" t="s">
        <v>133</v>
      </c>
      <c r="F9711" s="163" t="s">
        <v>133</v>
      </c>
      <c r="G9711" s="266" t="s">
        <v>133</v>
      </c>
      <c r="H9711" s="163" t="s">
        <v>133</v>
      </c>
      <c r="I9711" s="163" t="s">
        <v>133</v>
      </c>
      <c r="J9711" s="163" t="s">
        <v>133</v>
      </c>
      <c r="K9711" s="164">
        <f t="shared" si="460"/>
        <v>0</v>
      </c>
      <c r="L9711" s="165">
        <f t="shared" si="461"/>
        <v>0</v>
      </c>
      <c r="M9711" s="172">
        <v>127</v>
      </c>
      <c r="N9711" s="172">
        <v>64</v>
      </c>
      <c r="O9711" s="167" t="s">
        <v>133</v>
      </c>
      <c r="P9711" s="260" t="e">
        <f t="shared" si="459"/>
        <v>#NUM!</v>
      </c>
      <c r="S9711" s="272"/>
    </row>
    <row r="9712" spans="1:19">
      <c r="A9712" s="161" t="s">
        <v>10944</v>
      </c>
      <c r="C9712" s="161" t="s">
        <v>133</v>
      </c>
      <c r="F9712" s="163" t="s">
        <v>133</v>
      </c>
      <c r="G9712" s="266" t="s">
        <v>133</v>
      </c>
      <c r="H9712" s="163" t="s">
        <v>133</v>
      </c>
      <c r="I9712" s="163" t="s">
        <v>133</v>
      </c>
      <c r="J9712" s="163" t="s">
        <v>133</v>
      </c>
      <c r="K9712" s="164">
        <f t="shared" si="460"/>
        <v>0</v>
      </c>
      <c r="L9712" s="165">
        <f t="shared" si="461"/>
        <v>0</v>
      </c>
      <c r="M9712" s="172">
        <v>127</v>
      </c>
      <c r="N9712" s="172">
        <v>64</v>
      </c>
      <c r="O9712" s="167" t="s">
        <v>133</v>
      </c>
      <c r="P9712" s="260" t="e">
        <f t="shared" si="459"/>
        <v>#NUM!</v>
      </c>
      <c r="S9712" s="272"/>
    </row>
    <row r="9713" spans="1:19">
      <c r="A9713" s="161" t="s">
        <v>10945</v>
      </c>
      <c r="C9713" s="161" t="s">
        <v>133</v>
      </c>
      <c r="F9713" s="163" t="s">
        <v>133</v>
      </c>
      <c r="G9713" s="266" t="s">
        <v>133</v>
      </c>
      <c r="H9713" s="163" t="s">
        <v>133</v>
      </c>
      <c r="I9713" s="163" t="s">
        <v>133</v>
      </c>
      <c r="J9713" s="163" t="s">
        <v>133</v>
      </c>
      <c r="K9713" s="164">
        <f t="shared" si="460"/>
        <v>0</v>
      </c>
      <c r="L9713" s="165">
        <f t="shared" si="461"/>
        <v>0</v>
      </c>
      <c r="M9713" s="172">
        <v>127</v>
      </c>
      <c r="N9713" s="172">
        <v>64</v>
      </c>
      <c r="O9713" s="167" t="s">
        <v>133</v>
      </c>
      <c r="P9713" s="260" t="e">
        <f t="shared" si="459"/>
        <v>#NUM!</v>
      </c>
      <c r="S9713" s="272"/>
    </row>
    <row r="9714" spans="1:19">
      <c r="A9714" s="161" t="s">
        <v>10946</v>
      </c>
      <c r="C9714" s="161" t="s">
        <v>133</v>
      </c>
      <c r="F9714" s="163" t="s">
        <v>133</v>
      </c>
      <c r="G9714" s="266" t="s">
        <v>133</v>
      </c>
      <c r="H9714" s="163" t="s">
        <v>133</v>
      </c>
      <c r="I9714" s="163" t="s">
        <v>133</v>
      </c>
      <c r="J9714" s="163" t="s">
        <v>133</v>
      </c>
      <c r="K9714" s="164">
        <f t="shared" si="460"/>
        <v>0</v>
      </c>
      <c r="L9714" s="165">
        <f t="shared" si="461"/>
        <v>0</v>
      </c>
      <c r="M9714" s="172">
        <v>127</v>
      </c>
      <c r="N9714" s="172">
        <v>64</v>
      </c>
      <c r="O9714" s="167" t="s">
        <v>133</v>
      </c>
      <c r="P9714" s="260" t="e">
        <f t="shared" si="459"/>
        <v>#NUM!</v>
      </c>
      <c r="S9714" s="272"/>
    </row>
    <row r="9715" spans="1:19">
      <c r="A9715" s="161" t="s">
        <v>10947</v>
      </c>
      <c r="C9715" s="161" t="s">
        <v>133</v>
      </c>
      <c r="F9715" s="163" t="s">
        <v>133</v>
      </c>
      <c r="G9715" s="266" t="s">
        <v>133</v>
      </c>
      <c r="H9715" s="163" t="s">
        <v>133</v>
      </c>
      <c r="I9715" s="163" t="s">
        <v>133</v>
      </c>
      <c r="J9715" s="163" t="s">
        <v>133</v>
      </c>
      <c r="K9715" s="164">
        <f t="shared" si="460"/>
        <v>0</v>
      </c>
      <c r="L9715" s="165">
        <f t="shared" si="461"/>
        <v>0</v>
      </c>
      <c r="M9715" s="172">
        <v>127</v>
      </c>
      <c r="N9715" s="172">
        <v>64</v>
      </c>
      <c r="O9715" s="167" t="s">
        <v>133</v>
      </c>
      <c r="P9715" s="260" t="e">
        <f t="shared" si="459"/>
        <v>#NUM!</v>
      </c>
      <c r="S9715" s="272"/>
    </row>
    <row r="9716" spans="1:19">
      <c r="A9716" s="161" t="s">
        <v>10948</v>
      </c>
      <c r="C9716" s="161" t="s">
        <v>133</v>
      </c>
      <c r="F9716" s="163" t="s">
        <v>133</v>
      </c>
      <c r="G9716" s="266" t="s">
        <v>133</v>
      </c>
      <c r="H9716" s="163" t="s">
        <v>133</v>
      </c>
      <c r="I9716" s="163" t="s">
        <v>133</v>
      </c>
      <c r="J9716" s="163" t="s">
        <v>133</v>
      </c>
      <c r="K9716" s="164">
        <f t="shared" si="460"/>
        <v>0</v>
      </c>
      <c r="L9716" s="165">
        <f t="shared" si="461"/>
        <v>0</v>
      </c>
      <c r="M9716" s="172">
        <v>127</v>
      </c>
      <c r="N9716" s="172">
        <v>64</v>
      </c>
      <c r="O9716" s="167" t="s">
        <v>133</v>
      </c>
      <c r="P9716" s="260" t="e">
        <f t="shared" si="459"/>
        <v>#NUM!</v>
      </c>
      <c r="S9716" s="272"/>
    </row>
    <row r="9717" spans="1:19">
      <c r="A9717" s="161" t="s">
        <v>10949</v>
      </c>
      <c r="C9717" s="161" t="s">
        <v>133</v>
      </c>
      <c r="F9717" s="163" t="s">
        <v>133</v>
      </c>
      <c r="G9717" s="266" t="s">
        <v>133</v>
      </c>
      <c r="H9717" s="163" t="s">
        <v>133</v>
      </c>
      <c r="I9717" s="163" t="s">
        <v>133</v>
      </c>
      <c r="J9717" s="163" t="s">
        <v>133</v>
      </c>
      <c r="K9717" s="164">
        <f t="shared" si="460"/>
        <v>0</v>
      </c>
      <c r="L9717" s="165">
        <f t="shared" si="461"/>
        <v>0</v>
      </c>
      <c r="M9717" s="172">
        <v>127</v>
      </c>
      <c r="N9717" s="172">
        <v>64</v>
      </c>
      <c r="O9717" s="167" t="s">
        <v>133</v>
      </c>
      <c r="P9717" s="260" t="e">
        <f t="shared" si="459"/>
        <v>#NUM!</v>
      </c>
      <c r="S9717" s="272"/>
    </row>
    <row r="9718" spans="1:19">
      <c r="A9718" s="161" t="s">
        <v>10950</v>
      </c>
      <c r="C9718" s="161" t="s">
        <v>133</v>
      </c>
      <c r="F9718" s="163" t="s">
        <v>133</v>
      </c>
      <c r="G9718" s="266" t="s">
        <v>133</v>
      </c>
      <c r="H9718" s="163" t="s">
        <v>133</v>
      </c>
      <c r="I9718" s="163" t="s">
        <v>133</v>
      </c>
      <c r="J9718" s="163" t="s">
        <v>133</v>
      </c>
      <c r="K9718" s="164">
        <f t="shared" si="460"/>
        <v>0</v>
      </c>
      <c r="L9718" s="165">
        <f t="shared" si="461"/>
        <v>0</v>
      </c>
      <c r="M9718" s="172">
        <v>127</v>
      </c>
      <c r="N9718" s="172">
        <v>64</v>
      </c>
      <c r="O9718" s="167" t="s">
        <v>133</v>
      </c>
      <c r="P9718" s="260" t="e">
        <f t="shared" si="459"/>
        <v>#NUM!</v>
      </c>
      <c r="S9718" s="272"/>
    </row>
    <row r="9719" spans="1:19">
      <c r="A9719" s="161" t="s">
        <v>10951</v>
      </c>
      <c r="C9719" s="161" t="s">
        <v>133</v>
      </c>
      <c r="F9719" s="163" t="s">
        <v>133</v>
      </c>
      <c r="G9719" s="266" t="s">
        <v>133</v>
      </c>
      <c r="H9719" s="163" t="s">
        <v>133</v>
      </c>
      <c r="I9719" s="163" t="s">
        <v>133</v>
      </c>
      <c r="J9719" s="163" t="s">
        <v>133</v>
      </c>
      <c r="K9719" s="164">
        <f t="shared" si="460"/>
        <v>0</v>
      </c>
      <c r="L9719" s="165">
        <f t="shared" si="461"/>
        <v>0</v>
      </c>
      <c r="M9719" s="172">
        <v>127</v>
      </c>
      <c r="N9719" s="172">
        <v>64</v>
      </c>
      <c r="O9719" s="167" t="s">
        <v>133</v>
      </c>
      <c r="P9719" s="260" t="e">
        <f t="shared" si="459"/>
        <v>#NUM!</v>
      </c>
      <c r="S9719" s="272"/>
    </row>
    <row r="9720" spans="1:19">
      <c r="A9720" s="161" t="s">
        <v>10952</v>
      </c>
      <c r="C9720" s="161" t="s">
        <v>133</v>
      </c>
      <c r="F9720" s="163" t="s">
        <v>133</v>
      </c>
      <c r="G9720" s="266" t="s">
        <v>133</v>
      </c>
      <c r="H9720" s="163" t="s">
        <v>133</v>
      </c>
      <c r="I9720" s="163" t="s">
        <v>133</v>
      </c>
      <c r="J9720" s="163" t="s">
        <v>133</v>
      </c>
      <c r="K9720" s="164">
        <f t="shared" si="460"/>
        <v>0</v>
      </c>
      <c r="L9720" s="165">
        <f t="shared" si="461"/>
        <v>0</v>
      </c>
      <c r="M9720" s="172">
        <v>127</v>
      </c>
      <c r="N9720" s="172">
        <v>64</v>
      </c>
      <c r="O9720" s="167" t="s">
        <v>133</v>
      </c>
      <c r="P9720" s="260" t="e">
        <f t="shared" si="459"/>
        <v>#NUM!</v>
      </c>
      <c r="S9720" s="272"/>
    </row>
    <row r="9721" spans="1:19">
      <c r="A9721" s="161" t="s">
        <v>10953</v>
      </c>
      <c r="C9721" s="161" t="s">
        <v>133</v>
      </c>
      <c r="F9721" s="163" t="s">
        <v>133</v>
      </c>
      <c r="G9721" s="266" t="s">
        <v>133</v>
      </c>
      <c r="H9721" s="163" t="s">
        <v>133</v>
      </c>
      <c r="I9721" s="163" t="s">
        <v>133</v>
      </c>
      <c r="J9721" s="163" t="s">
        <v>133</v>
      </c>
      <c r="K9721" s="164">
        <f t="shared" si="460"/>
        <v>0</v>
      </c>
      <c r="L9721" s="165">
        <f t="shared" si="461"/>
        <v>0</v>
      </c>
      <c r="M9721" s="172">
        <v>127</v>
      </c>
      <c r="N9721" s="172">
        <v>64</v>
      </c>
      <c r="O9721" s="167" t="s">
        <v>133</v>
      </c>
      <c r="P9721" s="260" t="e">
        <f t="shared" si="459"/>
        <v>#NUM!</v>
      </c>
      <c r="S9721" s="272"/>
    </row>
    <row r="9722" spans="1:19">
      <c r="A9722" s="161" t="s">
        <v>10954</v>
      </c>
      <c r="C9722" s="161" t="s">
        <v>133</v>
      </c>
      <c r="F9722" s="163" t="s">
        <v>133</v>
      </c>
      <c r="G9722" s="266" t="s">
        <v>133</v>
      </c>
      <c r="H9722" s="163" t="s">
        <v>133</v>
      </c>
      <c r="I9722" s="163" t="s">
        <v>133</v>
      </c>
      <c r="J9722" s="163" t="s">
        <v>133</v>
      </c>
      <c r="K9722" s="164">
        <f t="shared" si="460"/>
        <v>0</v>
      </c>
      <c r="L9722" s="165">
        <f t="shared" si="461"/>
        <v>0</v>
      </c>
      <c r="M9722" s="172">
        <v>127</v>
      </c>
      <c r="N9722" s="172">
        <v>64</v>
      </c>
      <c r="O9722" s="167" t="s">
        <v>133</v>
      </c>
      <c r="P9722" s="260" t="e">
        <f t="shared" si="459"/>
        <v>#NUM!</v>
      </c>
      <c r="S9722" s="272"/>
    </row>
    <row r="9723" spans="1:19">
      <c r="A9723" s="161" t="s">
        <v>10955</v>
      </c>
      <c r="C9723" s="161" t="s">
        <v>133</v>
      </c>
      <c r="F9723" s="163" t="s">
        <v>133</v>
      </c>
      <c r="G9723" s="266" t="s">
        <v>133</v>
      </c>
      <c r="H9723" s="163" t="s">
        <v>133</v>
      </c>
      <c r="I9723" s="163" t="s">
        <v>133</v>
      </c>
      <c r="J9723" s="163" t="s">
        <v>133</v>
      </c>
      <c r="K9723" s="164">
        <f t="shared" si="460"/>
        <v>0</v>
      </c>
      <c r="L9723" s="165">
        <f t="shared" si="461"/>
        <v>0</v>
      </c>
      <c r="M9723" s="172">
        <v>127</v>
      </c>
      <c r="N9723" s="172">
        <v>64</v>
      </c>
      <c r="O9723" s="167" t="s">
        <v>133</v>
      </c>
      <c r="P9723" s="260" t="e">
        <f t="shared" si="459"/>
        <v>#NUM!</v>
      </c>
      <c r="S9723" s="272"/>
    </row>
    <row r="9724" spans="1:19">
      <c r="A9724" s="161" t="s">
        <v>10956</v>
      </c>
      <c r="C9724" s="161" t="s">
        <v>133</v>
      </c>
      <c r="F9724" s="163" t="s">
        <v>133</v>
      </c>
      <c r="G9724" s="266" t="s">
        <v>133</v>
      </c>
      <c r="H9724" s="163" t="s">
        <v>133</v>
      </c>
      <c r="I9724" s="163" t="s">
        <v>133</v>
      </c>
      <c r="J9724" s="163" t="s">
        <v>133</v>
      </c>
      <c r="K9724" s="164">
        <f t="shared" si="460"/>
        <v>0</v>
      </c>
      <c r="L9724" s="165">
        <f t="shared" si="461"/>
        <v>0</v>
      </c>
      <c r="M9724" s="172">
        <v>127</v>
      </c>
      <c r="N9724" s="172">
        <v>64</v>
      </c>
      <c r="O9724" s="167" t="s">
        <v>133</v>
      </c>
      <c r="P9724" s="260" t="e">
        <f t="shared" si="459"/>
        <v>#NUM!</v>
      </c>
      <c r="S9724" s="272"/>
    </row>
    <row r="9725" spans="1:19">
      <c r="A9725" s="161" t="s">
        <v>10957</v>
      </c>
      <c r="C9725" s="161" t="s">
        <v>133</v>
      </c>
      <c r="F9725" s="163" t="s">
        <v>133</v>
      </c>
      <c r="G9725" s="266" t="s">
        <v>133</v>
      </c>
      <c r="H9725" s="163" t="s">
        <v>133</v>
      </c>
      <c r="I9725" s="163" t="s">
        <v>133</v>
      </c>
      <c r="J9725" s="163" t="s">
        <v>133</v>
      </c>
      <c r="K9725" s="164">
        <f t="shared" si="460"/>
        <v>0</v>
      </c>
      <c r="L9725" s="165">
        <f t="shared" si="461"/>
        <v>0</v>
      </c>
      <c r="M9725" s="172">
        <v>127</v>
      </c>
      <c r="N9725" s="172">
        <v>64</v>
      </c>
      <c r="O9725" s="167" t="s">
        <v>133</v>
      </c>
      <c r="P9725" s="260" t="e">
        <f t="shared" si="459"/>
        <v>#NUM!</v>
      </c>
      <c r="S9725" s="272"/>
    </row>
    <row r="9726" spans="1:19">
      <c r="A9726" s="161" t="s">
        <v>10958</v>
      </c>
      <c r="C9726" s="161" t="s">
        <v>133</v>
      </c>
      <c r="F9726" s="163" t="s">
        <v>133</v>
      </c>
      <c r="G9726" s="266" t="s">
        <v>133</v>
      </c>
      <c r="H9726" s="163" t="s">
        <v>133</v>
      </c>
      <c r="I9726" s="163" t="s">
        <v>133</v>
      </c>
      <c r="J9726" s="163" t="s">
        <v>133</v>
      </c>
      <c r="K9726" s="164">
        <f t="shared" si="460"/>
        <v>0</v>
      </c>
      <c r="L9726" s="165">
        <f t="shared" si="461"/>
        <v>0</v>
      </c>
      <c r="M9726" s="172">
        <v>127</v>
      </c>
      <c r="N9726" s="172">
        <v>64</v>
      </c>
      <c r="O9726" s="167" t="s">
        <v>133</v>
      </c>
      <c r="P9726" s="260" t="e">
        <f t="shared" si="459"/>
        <v>#NUM!</v>
      </c>
      <c r="S9726" s="272"/>
    </row>
    <row r="9727" spans="1:19">
      <c r="A9727" s="161" t="s">
        <v>10959</v>
      </c>
      <c r="C9727" s="161" t="s">
        <v>133</v>
      </c>
      <c r="F9727" s="163" t="s">
        <v>133</v>
      </c>
      <c r="G9727" s="266" t="s">
        <v>133</v>
      </c>
      <c r="H9727" s="163" t="s">
        <v>133</v>
      </c>
      <c r="I9727" s="163" t="s">
        <v>133</v>
      </c>
      <c r="J9727" s="163" t="s">
        <v>133</v>
      </c>
      <c r="K9727" s="164">
        <f t="shared" si="460"/>
        <v>0</v>
      </c>
      <c r="L9727" s="165">
        <f t="shared" si="461"/>
        <v>0</v>
      </c>
      <c r="M9727" s="172">
        <v>127</v>
      </c>
      <c r="N9727" s="172">
        <v>64</v>
      </c>
      <c r="O9727" s="167" t="s">
        <v>133</v>
      </c>
      <c r="P9727" s="260" t="e">
        <f t="shared" si="459"/>
        <v>#NUM!</v>
      </c>
      <c r="S9727" s="272"/>
    </row>
    <row r="9728" spans="1:19">
      <c r="A9728" s="161" t="s">
        <v>10960</v>
      </c>
      <c r="C9728" s="161" t="s">
        <v>133</v>
      </c>
      <c r="F9728" s="163" t="s">
        <v>133</v>
      </c>
      <c r="G9728" s="266" t="s">
        <v>133</v>
      </c>
      <c r="H9728" s="163" t="s">
        <v>133</v>
      </c>
      <c r="I9728" s="163" t="s">
        <v>133</v>
      </c>
      <c r="J9728" s="163" t="s">
        <v>133</v>
      </c>
      <c r="K9728" s="164">
        <f t="shared" si="460"/>
        <v>0</v>
      </c>
      <c r="L9728" s="165">
        <f t="shared" si="461"/>
        <v>0</v>
      </c>
      <c r="M9728" s="172">
        <v>127</v>
      </c>
      <c r="N9728" s="172">
        <v>64</v>
      </c>
      <c r="O9728" s="167" t="s">
        <v>133</v>
      </c>
      <c r="P9728" s="260" t="e">
        <f t="shared" si="459"/>
        <v>#NUM!</v>
      </c>
      <c r="S9728" s="272"/>
    </row>
    <row r="9729" spans="1:19">
      <c r="A9729" s="161" t="s">
        <v>10961</v>
      </c>
      <c r="C9729" s="161" t="s">
        <v>133</v>
      </c>
      <c r="F9729" s="163" t="s">
        <v>133</v>
      </c>
      <c r="G9729" s="266" t="s">
        <v>133</v>
      </c>
      <c r="H9729" s="163" t="s">
        <v>133</v>
      </c>
      <c r="I9729" s="163" t="s">
        <v>133</v>
      </c>
      <c r="J9729" s="163" t="s">
        <v>133</v>
      </c>
      <c r="K9729" s="164">
        <f t="shared" si="460"/>
        <v>0</v>
      </c>
      <c r="L9729" s="165">
        <f t="shared" si="461"/>
        <v>0</v>
      </c>
      <c r="M9729" s="172">
        <v>127</v>
      </c>
      <c r="N9729" s="172">
        <v>64</v>
      </c>
      <c r="O9729" s="167" t="s">
        <v>133</v>
      </c>
      <c r="P9729" s="260" t="e">
        <f t="shared" si="459"/>
        <v>#NUM!</v>
      </c>
      <c r="S9729" s="272"/>
    </row>
    <row r="9730" spans="1:19">
      <c r="A9730" s="161" t="s">
        <v>10962</v>
      </c>
      <c r="C9730" s="161" t="s">
        <v>133</v>
      </c>
      <c r="F9730" s="163" t="s">
        <v>133</v>
      </c>
      <c r="G9730" s="266" t="s">
        <v>133</v>
      </c>
      <c r="H9730" s="163" t="s">
        <v>133</v>
      </c>
      <c r="I9730" s="163" t="s">
        <v>133</v>
      </c>
      <c r="J9730" s="163" t="s">
        <v>133</v>
      </c>
      <c r="K9730" s="164">
        <f t="shared" si="460"/>
        <v>0</v>
      </c>
      <c r="L9730" s="165">
        <f t="shared" si="461"/>
        <v>0</v>
      </c>
      <c r="M9730" s="172">
        <v>127</v>
      </c>
      <c r="N9730" s="172">
        <v>64</v>
      </c>
      <c r="O9730" s="167" t="s">
        <v>133</v>
      </c>
      <c r="P9730" s="260" t="e">
        <f t="shared" si="459"/>
        <v>#NUM!</v>
      </c>
      <c r="S9730" s="272"/>
    </row>
    <row r="9731" spans="1:19">
      <c r="A9731" s="161" t="s">
        <v>10963</v>
      </c>
      <c r="C9731" s="161" t="s">
        <v>133</v>
      </c>
      <c r="F9731" s="163" t="s">
        <v>133</v>
      </c>
      <c r="G9731" s="266" t="s">
        <v>133</v>
      </c>
      <c r="H9731" s="163" t="s">
        <v>133</v>
      </c>
      <c r="I9731" s="163" t="s">
        <v>133</v>
      </c>
      <c r="J9731" s="163" t="s">
        <v>133</v>
      </c>
      <c r="K9731" s="164">
        <f t="shared" si="460"/>
        <v>0</v>
      </c>
      <c r="L9731" s="165">
        <f t="shared" si="461"/>
        <v>0</v>
      </c>
      <c r="M9731" s="172">
        <v>127</v>
      </c>
      <c r="N9731" s="172">
        <v>64</v>
      </c>
      <c r="O9731" s="167" t="s">
        <v>133</v>
      </c>
      <c r="P9731" s="260" t="e">
        <f t="shared" si="459"/>
        <v>#NUM!</v>
      </c>
      <c r="S9731" s="272"/>
    </row>
    <row r="9732" spans="1:19">
      <c r="A9732" s="161" t="s">
        <v>10964</v>
      </c>
      <c r="C9732" s="161" t="s">
        <v>133</v>
      </c>
      <c r="F9732" s="163" t="s">
        <v>133</v>
      </c>
      <c r="G9732" s="266" t="s">
        <v>133</v>
      </c>
      <c r="H9732" s="163" t="s">
        <v>133</v>
      </c>
      <c r="I9732" s="163" t="s">
        <v>133</v>
      </c>
      <c r="J9732" s="163" t="s">
        <v>133</v>
      </c>
      <c r="K9732" s="164">
        <f t="shared" si="460"/>
        <v>0</v>
      </c>
      <c r="L9732" s="165">
        <f t="shared" si="461"/>
        <v>0</v>
      </c>
      <c r="M9732" s="172">
        <v>127</v>
      </c>
      <c r="N9732" s="172">
        <v>64</v>
      </c>
      <c r="O9732" s="167" t="s">
        <v>133</v>
      </c>
      <c r="P9732" s="260" t="e">
        <f t="shared" si="459"/>
        <v>#NUM!</v>
      </c>
      <c r="S9732" s="272"/>
    </row>
    <row r="9733" spans="1:19">
      <c r="A9733" s="161" t="s">
        <v>10965</v>
      </c>
      <c r="C9733" s="161" t="s">
        <v>133</v>
      </c>
      <c r="F9733" s="163" t="s">
        <v>133</v>
      </c>
      <c r="G9733" s="266" t="s">
        <v>133</v>
      </c>
      <c r="H9733" s="163" t="s">
        <v>133</v>
      </c>
      <c r="I9733" s="163" t="s">
        <v>133</v>
      </c>
      <c r="J9733" s="163" t="s">
        <v>133</v>
      </c>
      <c r="K9733" s="164">
        <f t="shared" si="460"/>
        <v>0</v>
      </c>
      <c r="L9733" s="165">
        <f t="shared" si="461"/>
        <v>0</v>
      </c>
      <c r="M9733" s="172">
        <v>127</v>
      </c>
      <c r="N9733" s="172">
        <v>64</v>
      </c>
      <c r="O9733" s="167" t="s">
        <v>133</v>
      </c>
      <c r="P9733" s="260" t="e">
        <f t="shared" si="459"/>
        <v>#NUM!</v>
      </c>
      <c r="S9733" s="272"/>
    </row>
    <row r="9734" spans="1:19">
      <c r="A9734" s="161" t="s">
        <v>10966</v>
      </c>
      <c r="C9734" s="161" t="s">
        <v>133</v>
      </c>
      <c r="F9734" s="163" t="s">
        <v>133</v>
      </c>
      <c r="G9734" s="266" t="s">
        <v>133</v>
      </c>
      <c r="H9734" s="163" t="s">
        <v>133</v>
      </c>
      <c r="I9734" s="163" t="s">
        <v>133</v>
      </c>
      <c r="J9734" s="163" t="s">
        <v>133</v>
      </c>
      <c r="K9734" s="164">
        <f t="shared" si="460"/>
        <v>0</v>
      </c>
      <c r="L9734" s="165">
        <f t="shared" si="461"/>
        <v>0</v>
      </c>
      <c r="M9734" s="172">
        <v>127</v>
      </c>
      <c r="N9734" s="172">
        <v>64</v>
      </c>
      <c r="O9734" s="167" t="s">
        <v>133</v>
      </c>
      <c r="P9734" s="260" t="e">
        <f t="shared" si="459"/>
        <v>#NUM!</v>
      </c>
      <c r="S9734" s="272"/>
    </row>
    <row r="9735" spans="1:19">
      <c r="A9735" s="161" t="s">
        <v>10967</v>
      </c>
      <c r="C9735" s="161" t="s">
        <v>133</v>
      </c>
      <c r="F9735" s="163" t="s">
        <v>133</v>
      </c>
      <c r="G9735" s="266" t="s">
        <v>133</v>
      </c>
      <c r="H9735" s="163" t="s">
        <v>133</v>
      </c>
      <c r="I9735" s="163" t="s">
        <v>133</v>
      </c>
      <c r="J9735" s="163" t="s">
        <v>133</v>
      </c>
      <c r="K9735" s="164">
        <f t="shared" si="460"/>
        <v>0</v>
      </c>
      <c r="L9735" s="165">
        <f t="shared" si="461"/>
        <v>0</v>
      </c>
      <c r="M9735" s="172">
        <v>127</v>
      </c>
      <c r="N9735" s="172">
        <v>64</v>
      </c>
      <c r="O9735" s="167" t="s">
        <v>133</v>
      </c>
      <c r="P9735" s="260" t="e">
        <f t="shared" si="459"/>
        <v>#NUM!</v>
      </c>
      <c r="S9735" s="272"/>
    </row>
    <row r="9736" spans="1:19">
      <c r="A9736" s="161" t="s">
        <v>10968</v>
      </c>
      <c r="C9736" s="161" t="s">
        <v>133</v>
      </c>
      <c r="F9736" s="163" t="s">
        <v>133</v>
      </c>
      <c r="G9736" s="266" t="s">
        <v>133</v>
      </c>
      <c r="H9736" s="163" t="s">
        <v>133</v>
      </c>
      <c r="I9736" s="163" t="s">
        <v>133</v>
      </c>
      <c r="J9736" s="163" t="s">
        <v>133</v>
      </c>
      <c r="K9736" s="164">
        <f t="shared" si="460"/>
        <v>0</v>
      </c>
      <c r="L9736" s="165">
        <f t="shared" si="461"/>
        <v>0</v>
      </c>
      <c r="M9736" s="172">
        <v>127</v>
      </c>
      <c r="N9736" s="172">
        <v>64</v>
      </c>
      <c r="O9736" s="167" t="s">
        <v>133</v>
      </c>
      <c r="P9736" s="260" t="e">
        <f t="shared" si="459"/>
        <v>#NUM!</v>
      </c>
      <c r="S9736" s="272"/>
    </row>
    <row r="9737" spans="1:19">
      <c r="A9737" s="161" t="s">
        <v>10969</v>
      </c>
      <c r="C9737" s="161" t="s">
        <v>133</v>
      </c>
      <c r="F9737" s="163" t="s">
        <v>133</v>
      </c>
      <c r="G9737" s="266" t="s">
        <v>133</v>
      </c>
      <c r="H9737" s="163" t="s">
        <v>133</v>
      </c>
      <c r="I9737" s="163" t="s">
        <v>133</v>
      </c>
      <c r="J9737" s="163" t="s">
        <v>133</v>
      </c>
      <c r="K9737" s="164">
        <f t="shared" si="460"/>
        <v>0</v>
      </c>
      <c r="L9737" s="165">
        <f t="shared" si="461"/>
        <v>0</v>
      </c>
      <c r="M9737" s="172">
        <v>127</v>
      </c>
      <c r="N9737" s="172">
        <v>64</v>
      </c>
      <c r="O9737" s="167" t="s">
        <v>133</v>
      </c>
      <c r="P9737" s="260" t="e">
        <f t="shared" si="459"/>
        <v>#NUM!</v>
      </c>
      <c r="S9737" s="272"/>
    </row>
    <row r="9738" spans="1:19">
      <c r="A9738" s="161" t="s">
        <v>10970</v>
      </c>
      <c r="C9738" s="161" t="s">
        <v>133</v>
      </c>
      <c r="F9738" s="163" t="s">
        <v>133</v>
      </c>
      <c r="G9738" s="266" t="s">
        <v>133</v>
      </c>
      <c r="H9738" s="163" t="s">
        <v>133</v>
      </c>
      <c r="I9738" s="163" t="s">
        <v>133</v>
      </c>
      <c r="J9738" s="163" t="s">
        <v>133</v>
      </c>
      <c r="K9738" s="164">
        <f t="shared" si="460"/>
        <v>0</v>
      </c>
      <c r="L9738" s="165">
        <f t="shared" si="461"/>
        <v>0</v>
      </c>
      <c r="M9738" s="172">
        <v>127</v>
      </c>
      <c r="N9738" s="172">
        <v>64</v>
      </c>
      <c r="O9738" s="167" t="s">
        <v>133</v>
      </c>
      <c r="P9738" s="260" t="e">
        <f t="shared" si="459"/>
        <v>#NUM!</v>
      </c>
      <c r="S9738" s="272"/>
    </row>
    <row r="9739" spans="1:19">
      <c r="A9739" s="161" t="s">
        <v>10971</v>
      </c>
      <c r="C9739" s="161" t="s">
        <v>133</v>
      </c>
      <c r="F9739" s="163" t="s">
        <v>133</v>
      </c>
      <c r="G9739" s="266" t="s">
        <v>133</v>
      </c>
      <c r="H9739" s="163" t="s">
        <v>133</v>
      </c>
      <c r="I9739" s="163" t="s">
        <v>133</v>
      </c>
      <c r="J9739" s="163" t="s">
        <v>133</v>
      </c>
      <c r="K9739" s="164">
        <f t="shared" si="460"/>
        <v>0</v>
      </c>
      <c r="L9739" s="165">
        <f t="shared" si="461"/>
        <v>0</v>
      </c>
      <c r="M9739" s="172">
        <v>127</v>
      </c>
      <c r="N9739" s="172">
        <v>64</v>
      </c>
      <c r="O9739" s="167" t="s">
        <v>133</v>
      </c>
      <c r="P9739" s="260" t="e">
        <f t="shared" si="459"/>
        <v>#NUM!</v>
      </c>
      <c r="S9739" s="272"/>
    </row>
    <row r="9740" spans="1:19">
      <c r="A9740" s="161" t="s">
        <v>10972</v>
      </c>
      <c r="C9740" s="161" t="s">
        <v>133</v>
      </c>
      <c r="F9740" s="163" t="s">
        <v>133</v>
      </c>
      <c r="G9740" s="266" t="s">
        <v>133</v>
      </c>
      <c r="H9740" s="163" t="s">
        <v>133</v>
      </c>
      <c r="I9740" s="163" t="s">
        <v>133</v>
      </c>
      <c r="J9740" s="163" t="s">
        <v>133</v>
      </c>
      <c r="K9740" s="164">
        <f t="shared" si="460"/>
        <v>0</v>
      </c>
      <c r="L9740" s="165">
        <f t="shared" si="461"/>
        <v>0</v>
      </c>
      <c r="M9740" s="172">
        <v>127</v>
      </c>
      <c r="N9740" s="172">
        <v>64</v>
      </c>
      <c r="O9740" s="167" t="s">
        <v>133</v>
      </c>
      <c r="P9740" s="260" t="e">
        <f t="shared" si="459"/>
        <v>#NUM!</v>
      </c>
      <c r="S9740" s="272"/>
    </row>
    <row r="9741" spans="1:19">
      <c r="A9741" s="161" t="s">
        <v>10973</v>
      </c>
      <c r="C9741" s="161" t="s">
        <v>133</v>
      </c>
      <c r="F9741" s="163" t="s">
        <v>133</v>
      </c>
      <c r="G9741" s="266" t="s">
        <v>133</v>
      </c>
      <c r="H9741" s="163" t="s">
        <v>133</v>
      </c>
      <c r="I9741" s="163" t="s">
        <v>133</v>
      </c>
      <c r="J9741" s="163" t="s">
        <v>133</v>
      </c>
      <c r="K9741" s="164">
        <f t="shared" si="460"/>
        <v>0</v>
      </c>
      <c r="L9741" s="165">
        <f t="shared" si="461"/>
        <v>0</v>
      </c>
      <c r="M9741" s="172">
        <v>127</v>
      </c>
      <c r="N9741" s="172">
        <v>64</v>
      </c>
      <c r="O9741" s="167" t="s">
        <v>133</v>
      </c>
      <c r="P9741" s="260" t="e">
        <f t="shared" si="459"/>
        <v>#NUM!</v>
      </c>
      <c r="S9741" s="272"/>
    </row>
    <row r="9742" spans="1:19">
      <c r="A9742" s="161" t="s">
        <v>10974</v>
      </c>
      <c r="C9742" s="161" t="s">
        <v>133</v>
      </c>
      <c r="F9742" s="163" t="s">
        <v>133</v>
      </c>
      <c r="G9742" s="266" t="s">
        <v>133</v>
      </c>
      <c r="H9742" s="163" t="s">
        <v>133</v>
      </c>
      <c r="I9742" s="163" t="s">
        <v>133</v>
      </c>
      <c r="J9742" s="163" t="s">
        <v>133</v>
      </c>
      <c r="K9742" s="164">
        <f t="shared" si="460"/>
        <v>0</v>
      </c>
      <c r="L9742" s="165">
        <f t="shared" si="461"/>
        <v>0</v>
      </c>
      <c r="M9742" s="172">
        <v>127</v>
      </c>
      <c r="N9742" s="172">
        <v>64</v>
      </c>
      <c r="O9742" s="167" t="s">
        <v>133</v>
      </c>
      <c r="P9742" s="260" t="e">
        <f t="shared" si="459"/>
        <v>#NUM!</v>
      </c>
      <c r="S9742" s="272"/>
    </row>
    <row r="9743" spans="1:19">
      <c r="A9743" s="161" t="s">
        <v>10975</v>
      </c>
      <c r="C9743" s="161" t="s">
        <v>133</v>
      </c>
      <c r="F9743" s="163" t="s">
        <v>133</v>
      </c>
      <c r="G9743" s="266" t="s">
        <v>133</v>
      </c>
      <c r="H9743" s="163" t="s">
        <v>133</v>
      </c>
      <c r="I9743" s="163" t="s">
        <v>133</v>
      </c>
      <c r="J9743" s="163" t="s">
        <v>133</v>
      </c>
      <c r="K9743" s="164">
        <f t="shared" si="460"/>
        <v>0</v>
      </c>
      <c r="L9743" s="165">
        <f t="shared" si="461"/>
        <v>0</v>
      </c>
      <c r="M9743" s="172">
        <v>127</v>
      </c>
      <c r="N9743" s="172">
        <v>64</v>
      </c>
      <c r="O9743" s="167" t="s">
        <v>133</v>
      </c>
      <c r="P9743" s="260" t="e">
        <f t="shared" ref="P9743:P9806" si="462">MEDIAN(Q9743:R9743)</f>
        <v>#NUM!</v>
      </c>
      <c r="S9743" s="272"/>
    </row>
    <row r="9744" spans="1:19">
      <c r="A9744" s="161" t="s">
        <v>10976</v>
      </c>
      <c r="C9744" s="161" t="s">
        <v>133</v>
      </c>
      <c r="F9744" s="163" t="s">
        <v>133</v>
      </c>
      <c r="G9744" s="266" t="s">
        <v>133</v>
      </c>
      <c r="H9744" s="163" t="s">
        <v>133</v>
      </c>
      <c r="I9744" s="163" t="s">
        <v>133</v>
      </c>
      <c r="J9744" s="163" t="s">
        <v>133</v>
      </c>
      <c r="K9744" s="164">
        <f t="shared" ref="K9744:K9807" si="463">IF(OR(D9744="n/a",D9744="nd"),0,D9744)+IF(OR(I9744="n/a",I9744="nd"),0,I9744)</f>
        <v>0</v>
      </c>
      <c r="L9744" s="165">
        <f t="shared" ref="L9744:L9807" si="464">SQRT(SUMSQ(IF(OR(E9744="n/a",E9744="nd"),0,E9744),IF(OR(F9744="n/a",F9744="nd"),0,F9744),IF(OR(J9744="n/a",J9744="nd"),0,J9744)))</f>
        <v>0</v>
      </c>
      <c r="M9744" s="172">
        <v>127</v>
      </c>
      <c r="N9744" s="172">
        <v>64</v>
      </c>
      <c r="O9744" s="167" t="s">
        <v>133</v>
      </c>
      <c r="P9744" s="260" t="e">
        <f t="shared" si="462"/>
        <v>#NUM!</v>
      </c>
      <c r="S9744" s="272"/>
    </row>
    <row r="9745" spans="1:19">
      <c r="A9745" s="161" t="s">
        <v>10977</v>
      </c>
      <c r="C9745" s="161" t="s">
        <v>133</v>
      </c>
      <c r="F9745" s="163" t="s">
        <v>133</v>
      </c>
      <c r="G9745" s="266" t="s">
        <v>133</v>
      </c>
      <c r="H9745" s="163" t="s">
        <v>133</v>
      </c>
      <c r="I9745" s="163" t="s">
        <v>133</v>
      </c>
      <c r="J9745" s="163" t="s">
        <v>133</v>
      </c>
      <c r="K9745" s="164">
        <f t="shared" si="463"/>
        <v>0</v>
      </c>
      <c r="L9745" s="165">
        <f t="shared" si="464"/>
        <v>0</v>
      </c>
      <c r="M9745" s="172">
        <v>127</v>
      </c>
      <c r="N9745" s="172">
        <v>64</v>
      </c>
      <c r="O9745" s="167" t="s">
        <v>133</v>
      </c>
      <c r="P9745" s="260" t="e">
        <f t="shared" si="462"/>
        <v>#NUM!</v>
      </c>
      <c r="S9745" s="272"/>
    </row>
    <row r="9746" spans="1:19">
      <c r="A9746" s="161" t="s">
        <v>10978</v>
      </c>
      <c r="C9746" s="161" t="s">
        <v>133</v>
      </c>
      <c r="F9746" s="163" t="s">
        <v>133</v>
      </c>
      <c r="G9746" s="266" t="s">
        <v>133</v>
      </c>
      <c r="H9746" s="163" t="s">
        <v>133</v>
      </c>
      <c r="I9746" s="163" t="s">
        <v>133</v>
      </c>
      <c r="J9746" s="163" t="s">
        <v>133</v>
      </c>
      <c r="K9746" s="164">
        <f t="shared" si="463"/>
        <v>0</v>
      </c>
      <c r="L9746" s="165">
        <f t="shared" si="464"/>
        <v>0</v>
      </c>
      <c r="M9746" s="172">
        <v>127</v>
      </c>
      <c r="N9746" s="172">
        <v>64</v>
      </c>
      <c r="O9746" s="167" t="s">
        <v>133</v>
      </c>
      <c r="P9746" s="260" t="e">
        <f t="shared" si="462"/>
        <v>#NUM!</v>
      </c>
      <c r="S9746" s="272"/>
    </row>
    <row r="9747" spans="1:19">
      <c r="A9747" s="161" t="s">
        <v>10979</v>
      </c>
      <c r="C9747" s="161" t="s">
        <v>133</v>
      </c>
      <c r="F9747" s="163" t="s">
        <v>133</v>
      </c>
      <c r="G9747" s="266" t="s">
        <v>133</v>
      </c>
      <c r="H9747" s="163" t="s">
        <v>133</v>
      </c>
      <c r="I9747" s="163" t="s">
        <v>133</v>
      </c>
      <c r="J9747" s="163" t="s">
        <v>133</v>
      </c>
      <c r="K9747" s="164">
        <f t="shared" si="463"/>
        <v>0</v>
      </c>
      <c r="L9747" s="165">
        <f t="shared" si="464"/>
        <v>0</v>
      </c>
      <c r="M9747" s="172">
        <v>127</v>
      </c>
      <c r="N9747" s="172">
        <v>64</v>
      </c>
      <c r="O9747" s="167" t="s">
        <v>133</v>
      </c>
      <c r="P9747" s="260" t="e">
        <f t="shared" si="462"/>
        <v>#NUM!</v>
      </c>
      <c r="S9747" s="272"/>
    </row>
    <row r="9748" spans="1:19">
      <c r="A9748" s="161" t="s">
        <v>10980</v>
      </c>
      <c r="C9748" s="161" t="s">
        <v>133</v>
      </c>
      <c r="F9748" s="163" t="s">
        <v>133</v>
      </c>
      <c r="G9748" s="266" t="s">
        <v>133</v>
      </c>
      <c r="H9748" s="163" t="s">
        <v>133</v>
      </c>
      <c r="I9748" s="163" t="s">
        <v>133</v>
      </c>
      <c r="J9748" s="163" t="s">
        <v>133</v>
      </c>
      <c r="K9748" s="164">
        <f t="shared" si="463"/>
        <v>0</v>
      </c>
      <c r="L9748" s="165">
        <f t="shared" si="464"/>
        <v>0</v>
      </c>
      <c r="M9748" s="172">
        <v>127</v>
      </c>
      <c r="N9748" s="172">
        <v>64</v>
      </c>
      <c r="O9748" s="167" t="s">
        <v>133</v>
      </c>
      <c r="P9748" s="260" t="e">
        <f t="shared" si="462"/>
        <v>#NUM!</v>
      </c>
      <c r="S9748" s="272"/>
    </row>
    <row r="9749" spans="1:19">
      <c r="A9749" s="161" t="s">
        <v>10981</v>
      </c>
      <c r="C9749" s="161" t="s">
        <v>133</v>
      </c>
      <c r="F9749" s="163" t="s">
        <v>133</v>
      </c>
      <c r="G9749" s="266" t="s">
        <v>133</v>
      </c>
      <c r="H9749" s="163" t="s">
        <v>133</v>
      </c>
      <c r="I9749" s="163" t="s">
        <v>133</v>
      </c>
      <c r="J9749" s="163" t="s">
        <v>133</v>
      </c>
      <c r="K9749" s="164">
        <f t="shared" si="463"/>
        <v>0</v>
      </c>
      <c r="L9749" s="165">
        <f t="shared" si="464"/>
        <v>0</v>
      </c>
      <c r="M9749" s="172">
        <v>127</v>
      </c>
      <c r="N9749" s="172">
        <v>64</v>
      </c>
      <c r="O9749" s="167" t="s">
        <v>133</v>
      </c>
      <c r="P9749" s="260" t="e">
        <f t="shared" si="462"/>
        <v>#NUM!</v>
      </c>
      <c r="S9749" s="272"/>
    </row>
    <row r="9750" spans="1:19">
      <c r="A9750" s="161" t="s">
        <v>10982</v>
      </c>
      <c r="C9750" s="161" t="s">
        <v>133</v>
      </c>
      <c r="F9750" s="163" t="s">
        <v>133</v>
      </c>
      <c r="G9750" s="266" t="s">
        <v>133</v>
      </c>
      <c r="H9750" s="163" t="s">
        <v>133</v>
      </c>
      <c r="I9750" s="163" t="s">
        <v>133</v>
      </c>
      <c r="J9750" s="163" t="s">
        <v>133</v>
      </c>
      <c r="K9750" s="164">
        <f t="shared" si="463"/>
        <v>0</v>
      </c>
      <c r="L9750" s="165">
        <f t="shared" si="464"/>
        <v>0</v>
      </c>
      <c r="M9750" s="172">
        <v>127</v>
      </c>
      <c r="N9750" s="172">
        <v>64</v>
      </c>
      <c r="O9750" s="167" t="s">
        <v>133</v>
      </c>
      <c r="P9750" s="260" t="e">
        <f t="shared" si="462"/>
        <v>#NUM!</v>
      </c>
      <c r="S9750" s="272"/>
    </row>
    <row r="9751" spans="1:19">
      <c r="A9751" s="161" t="s">
        <v>10983</v>
      </c>
      <c r="C9751" s="161" t="s">
        <v>133</v>
      </c>
      <c r="F9751" s="163" t="s">
        <v>133</v>
      </c>
      <c r="G9751" s="266" t="s">
        <v>133</v>
      </c>
      <c r="H9751" s="163" t="s">
        <v>133</v>
      </c>
      <c r="I9751" s="163" t="s">
        <v>133</v>
      </c>
      <c r="J9751" s="163" t="s">
        <v>133</v>
      </c>
      <c r="K9751" s="164">
        <f t="shared" si="463"/>
        <v>0</v>
      </c>
      <c r="L9751" s="165">
        <f t="shared" si="464"/>
        <v>0</v>
      </c>
      <c r="M9751" s="172">
        <v>127</v>
      </c>
      <c r="N9751" s="172">
        <v>64</v>
      </c>
      <c r="O9751" s="167" t="s">
        <v>133</v>
      </c>
      <c r="P9751" s="260" t="e">
        <f t="shared" si="462"/>
        <v>#NUM!</v>
      </c>
      <c r="S9751" s="272"/>
    </row>
    <row r="9752" spans="1:19">
      <c r="A9752" s="161" t="s">
        <v>10984</v>
      </c>
      <c r="C9752" s="161" t="s">
        <v>133</v>
      </c>
      <c r="F9752" s="163" t="s">
        <v>133</v>
      </c>
      <c r="G9752" s="266" t="s">
        <v>133</v>
      </c>
      <c r="H9752" s="163" t="s">
        <v>133</v>
      </c>
      <c r="I9752" s="163" t="s">
        <v>133</v>
      </c>
      <c r="J9752" s="163" t="s">
        <v>133</v>
      </c>
      <c r="K9752" s="164">
        <f t="shared" si="463"/>
        <v>0</v>
      </c>
      <c r="L9752" s="165">
        <f t="shared" si="464"/>
        <v>0</v>
      </c>
      <c r="M9752" s="172">
        <v>127</v>
      </c>
      <c r="N9752" s="172">
        <v>64</v>
      </c>
      <c r="O9752" s="167" t="s">
        <v>133</v>
      </c>
      <c r="P9752" s="260" t="e">
        <f t="shared" si="462"/>
        <v>#NUM!</v>
      </c>
      <c r="S9752" s="272"/>
    </row>
    <row r="9753" spans="1:19">
      <c r="A9753" s="161" t="s">
        <v>10985</v>
      </c>
      <c r="C9753" s="161" t="s">
        <v>133</v>
      </c>
      <c r="F9753" s="163" t="s">
        <v>133</v>
      </c>
      <c r="G9753" s="266" t="s">
        <v>133</v>
      </c>
      <c r="H9753" s="163" t="s">
        <v>133</v>
      </c>
      <c r="I9753" s="163" t="s">
        <v>133</v>
      </c>
      <c r="J9753" s="163" t="s">
        <v>133</v>
      </c>
      <c r="K9753" s="164">
        <f t="shared" si="463"/>
        <v>0</v>
      </c>
      <c r="L9753" s="165">
        <f t="shared" si="464"/>
        <v>0</v>
      </c>
      <c r="M9753" s="172">
        <v>127</v>
      </c>
      <c r="N9753" s="172">
        <v>64</v>
      </c>
      <c r="O9753" s="167" t="s">
        <v>133</v>
      </c>
      <c r="P9753" s="260" t="e">
        <f t="shared" si="462"/>
        <v>#NUM!</v>
      </c>
      <c r="S9753" s="272"/>
    </row>
    <row r="9754" spans="1:19">
      <c r="A9754" s="161" t="s">
        <v>10986</v>
      </c>
      <c r="C9754" s="161" t="s">
        <v>133</v>
      </c>
      <c r="F9754" s="163" t="s">
        <v>133</v>
      </c>
      <c r="G9754" s="266" t="s">
        <v>133</v>
      </c>
      <c r="H9754" s="163" t="s">
        <v>133</v>
      </c>
      <c r="I9754" s="163" t="s">
        <v>133</v>
      </c>
      <c r="J9754" s="163" t="s">
        <v>133</v>
      </c>
      <c r="K9754" s="164">
        <f t="shared" si="463"/>
        <v>0</v>
      </c>
      <c r="L9754" s="165">
        <f t="shared" si="464"/>
        <v>0</v>
      </c>
      <c r="M9754" s="172">
        <v>127</v>
      </c>
      <c r="N9754" s="172">
        <v>64</v>
      </c>
      <c r="O9754" s="167" t="s">
        <v>133</v>
      </c>
      <c r="P9754" s="260" t="e">
        <f t="shared" si="462"/>
        <v>#NUM!</v>
      </c>
      <c r="S9754" s="272"/>
    </row>
    <row r="9755" spans="1:19">
      <c r="A9755" s="161" t="s">
        <v>10987</v>
      </c>
      <c r="C9755" s="161" t="s">
        <v>133</v>
      </c>
      <c r="F9755" s="163" t="s">
        <v>133</v>
      </c>
      <c r="G9755" s="266" t="s">
        <v>133</v>
      </c>
      <c r="H9755" s="163" t="s">
        <v>133</v>
      </c>
      <c r="I9755" s="163" t="s">
        <v>133</v>
      </c>
      <c r="J9755" s="163" t="s">
        <v>133</v>
      </c>
      <c r="K9755" s="164">
        <f t="shared" si="463"/>
        <v>0</v>
      </c>
      <c r="L9755" s="165">
        <f t="shared" si="464"/>
        <v>0</v>
      </c>
      <c r="M9755" s="172">
        <v>127</v>
      </c>
      <c r="N9755" s="172">
        <v>64</v>
      </c>
      <c r="O9755" s="167" t="s">
        <v>133</v>
      </c>
      <c r="P9755" s="260" t="e">
        <f t="shared" si="462"/>
        <v>#NUM!</v>
      </c>
      <c r="S9755" s="272"/>
    </row>
    <row r="9756" spans="1:19">
      <c r="A9756" s="161" t="s">
        <v>10988</v>
      </c>
      <c r="C9756" s="161" t="s">
        <v>133</v>
      </c>
      <c r="F9756" s="163" t="s">
        <v>133</v>
      </c>
      <c r="G9756" s="266" t="s">
        <v>133</v>
      </c>
      <c r="H9756" s="163" t="s">
        <v>133</v>
      </c>
      <c r="I9756" s="163" t="s">
        <v>133</v>
      </c>
      <c r="J9756" s="163" t="s">
        <v>133</v>
      </c>
      <c r="K9756" s="164">
        <f t="shared" si="463"/>
        <v>0</v>
      </c>
      <c r="L9756" s="165">
        <f t="shared" si="464"/>
        <v>0</v>
      </c>
      <c r="M9756" s="172">
        <v>127</v>
      </c>
      <c r="N9756" s="172">
        <v>64</v>
      </c>
      <c r="O9756" s="167" t="s">
        <v>133</v>
      </c>
      <c r="P9756" s="260" t="e">
        <f t="shared" si="462"/>
        <v>#NUM!</v>
      </c>
      <c r="S9756" s="272"/>
    </row>
    <row r="9757" spans="1:19">
      <c r="A9757" s="161" t="s">
        <v>10989</v>
      </c>
      <c r="C9757" s="161" t="s">
        <v>133</v>
      </c>
      <c r="F9757" s="163" t="s">
        <v>133</v>
      </c>
      <c r="G9757" s="266" t="s">
        <v>133</v>
      </c>
      <c r="H9757" s="163" t="s">
        <v>133</v>
      </c>
      <c r="I9757" s="163" t="s">
        <v>133</v>
      </c>
      <c r="J9757" s="163" t="s">
        <v>133</v>
      </c>
      <c r="K9757" s="164">
        <f t="shared" si="463"/>
        <v>0</v>
      </c>
      <c r="L9757" s="165">
        <f t="shared" si="464"/>
        <v>0</v>
      </c>
      <c r="M9757" s="172">
        <v>127</v>
      </c>
      <c r="N9757" s="172">
        <v>64</v>
      </c>
      <c r="O9757" s="167" t="s">
        <v>133</v>
      </c>
      <c r="P9757" s="260" t="e">
        <f t="shared" si="462"/>
        <v>#NUM!</v>
      </c>
      <c r="S9757" s="272"/>
    </row>
    <row r="9758" spans="1:19">
      <c r="A9758" s="161" t="s">
        <v>10990</v>
      </c>
      <c r="C9758" s="161" t="s">
        <v>133</v>
      </c>
      <c r="F9758" s="163" t="s">
        <v>133</v>
      </c>
      <c r="G9758" s="266" t="s">
        <v>133</v>
      </c>
      <c r="H9758" s="163" t="s">
        <v>133</v>
      </c>
      <c r="I9758" s="163" t="s">
        <v>133</v>
      </c>
      <c r="J9758" s="163" t="s">
        <v>133</v>
      </c>
      <c r="K9758" s="164">
        <f t="shared" si="463"/>
        <v>0</v>
      </c>
      <c r="L9758" s="165">
        <f t="shared" si="464"/>
        <v>0</v>
      </c>
      <c r="M9758" s="172">
        <v>127</v>
      </c>
      <c r="N9758" s="172">
        <v>64</v>
      </c>
      <c r="O9758" s="167" t="s">
        <v>133</v>
      </c>
      <c r="P9758" s="260" t="e">
        <f t="shared" si="462"/>
        <v>#NUM!</v>
      </c>
      <c r="S9758" s="272"/>
    </row>
    <row r="9759" spans="1:19">
      <c r="A9759" s="161" t="s">
        <v>10991</v>
      </c>
      <c r="C9759" s="161" t="s">
        <v>133</v>
      </c>
      <c r="F9759" s="163" t="s">
        <v>133</v>
      </c>
      <c r="G9759" s="266" t="s">
        <v>133</v>
      </c>
      <c r="H9759" s="163" t="s">
        <v>133</v>
      </c>
      <c r="I9759" s="163" t="s">
        <v>133</v>
      </c>
      <c r="J9759" s="163" t="s">
        <v>133</v>
      </c>
      <c r="K9759" s="164">
        <f t="shared" si="463"/>
        <v>0</v>
      </c>
      <c r="L9759" s="165">
        <f t="shared" si="464"/>
        <v>0</v>
      </c>
      <c r="M9759" s="172">
        <v>127</v>
      </c>
      <c r="N9759" s="172">
        <v>64</v>
      </c>
      <c r="O9759" s="167" t="s">
        <v>133</v>
      </c>
      <c r="P9759" s="260" t="e">
        <f t="shared" si="462"/>
        <v>#NUM!</v>
      </c>
      <c r="S9759" s="272"/>
    </row>
    <row r="9760" spans="1:19">
      <c r="A9760" s="161" t="s">
        <v>10992</v>
      </c>
      <c r="C9760" s="161" t="s">
        <v>133</v>
      </c>
      <c r="F9760" s="163" t="s">
        <v>133</v>
      </c>
      <c r="G9760" s="266" t="s">
        <v>133</v>
      </c>
      <c r="H9760" s="163" t="s">
        <v>133</v>
      </c>
      <c r="I9760" s="163" t="s">
        <v>133</v>
      </c>
      <c r="J9760" s="163" t="s">
        <v>133</v>
      </c>
      <c r="K9760" s="164">
        <f t="shared" si="463"/>
        <v>0</v>
      </c>
      <c r="L9760" s="165">
        <f t="shared" si="464"/>
        <v>0</v>
      </c>
      <c r="M9760" s="172">
        <v>127</v>
      </c>
      <c r="N9760" s="172">
        <v>64</v>
      </c>
      <c r="O9760" s="167" t="s">
        <v>133</v>
      </c>
      <c r="P9760" s="260" t="e">
        <f t="shared" si="462"/>
        <v>#NUM!</v>
      </c>
      <c r="S9760" s="272"/>
    </row>
    <row r="9761" spans="1:19">
      <c r="A9761" s="161" t="s">
        <v>10993</v>
      </c>
      <c r="C9761" s="161" t="s">
        <v>133</v>
      </c>
      <c r="F9761" s="163" t="s">
        <v>133</v>
      </c>
      <c r="G9761" s="266" t="s">
        <v>133</v>
      </c>
      <c r="H9761" s="163" t="s">
        <v>133</v>
      </c>
      <c r="I9761" s="163" t="s">
        <v>133</v>
      </c>
      <c r="J9761" s="163" t="s">
        <v>133</v>
      </c>
      <c r="K9761" s="164">
        <f t="shared" si="463"/>
        <v>0</v>
      </c>
      <c r="L9761" s="165">
        <f t="shared" si="464"/>
        <v>0</v>
      </c>
      <c r="M9761" s="172">
        <v>127</v>
      </c>
      <c r="N9761" s="172">
        <v>64</v>
      </c>
      <c r="O9761" s="167" t="s">
        <v>133</v>
      </c>
      <c r="P9761" s="260" t="e">
        <f t="shared" si="462"/>
        <v>#NUM!</v>
      </c>
      <c r="S9761" s="272"/>
    </row>
    <row r="9762" spans="1:19">
      <c r="A9762" s="161" t="s">
        <v>10994</v>
      </c>
      <c r="C9762" s="161" t="s">
        <v>133</v>
      </c>
      <c r="F9762" s="163" t="s">
        <v>133</v>
      </c>
      <c r="G9762" s="266" t="s">
        <v>133</v>
      </c>
      <c r="H9762" s="163" t="s">
        <v>133</v>
      </c>
      <c r="I9762" s="163" t="s">
        <v>133</v>
      </c>
      <c r="J9762" s="163" t="s">
        <v>133</v>
      </c>
      <c r="K9762" s="164">
        <f t="shared" si="463"/>
        <v>0</v>
      </c>
      <c r="L9762" s="165">
        <f t="shared" si="464"/>
        <v>0</v>
      </c>
      <c r="M9762" s="172">
        <v>127</v>
      </c>
      <c r="N9762" s="172">
        <v>64</v>
      </c>
      <c r="O9762" s="167" t="s">
        <v>133</v>
      </c>
      <c r="P9762" s="260" t="e">
        <f t="shared" si="462"/>
        <v>#NUM!</v>
      </c>
      <c r="S9762" s="272"/>
    </row>
    <row r="9763" spans="1:19">
      <c r="A9763" s="161" t="s">
        <v>10995</v>
      </c>
      <c r="C9763" s="161" t="s">
        <v>133</v>
      </c>
      <c r="F9763" s="163" t="s">
        <v>133</v>
      </c>
      <c r="G9763" s="266" t="s">
        <v>133</v>
      </c>
      <c r="H9763" s="163" t="s">
        <v>133</v>
      </c>
      <c r="I9763" s="163" t="s">
        <v>133</v>
      </c>
      <c r="J9763" s="163" t="s">
        <v>133</v>
      </c>
      <c r="K9763" s="164">
        <f t="shared" si="463"/>
        <v>0</v>
      </c>
      <c r="L9763" s="165">
        <f t="shared" si="464"/>
        <v>0</v>
      </c>
      <c r="M9763" s="172">
        <v>127</v>
      </c>
      <c r="N9763" s="172">
        <v>64</v>
      </c>
      <c r="O9763" s="167" t="s">
        <v>133</v>
      </c>
      <c r="P9763" s="260" t="e">
        <f t="shared" si="462"/>
        <v>#NUM!</v>
      </c>
      <c r="S9763" s="272"/>
    </row>
    <row r="9764" spans="1:19">
      <c r="A9764" s="161" t="s">
        <v>10996</v>
      </c>
      <c r="C9764" s="161" t="s">
        <v>133</v>
      </c>
      <c r="F9764" s="163" t="s">
        <v>133</v>
      </c>
      <c r="G9764" s="266" t="s">
        <v>133</v>
      </c>
      <c r="H9764" s="163" t="s">
        <v>133</v>
      </c>
      <c r="I9764" s="163" t="s">
        <v>133</v>
      </c>
      <c r="J9764" s="163" t="s">
        <v>133</v>
      </c>
      <c r="K9764" s="164">
        <f t="shared" si="463"/>
        <v>0</v>
      </c>
      <c r="L9764" s="165">
        <f t="shared" si="464"/>
        <v>0</v>
      </c>
      <c r="M9764" s="172">
        <v>127</v>
      </c>
      <c r="N9764" s="172">
        <v>64</v>
      </c>
      <c r="O9764" s="167" t="s">
        <v>133</v>
      </c>
      <c r="P9764" s="260" t="e">
        <f t="shared" si="462"/>
        <v>#NUM!</v>
      </c>
      <c r="S9764" s="272"/>
    </row>
    <row r="9765" spans="1:19">
      <c r="A9765" s="161" t="s">
        <v>10997</v>
      </c>
      <c r="C9765" s="161" t="s">
        <v>133</v>
      </c>
      <c r="F9765" s="163" t="s">
        <v>133</v>
      </c>
      <c r="G9765" s="266" t="s">
        <v>133</v>
      </c>
      <c r="H9765" s="163" t="s">
        <v>133</v>
      </c>
      <c r="I9765" s="163" t="s">
        <v>133</v>
      </c>
      <c r="J9765" s="163" t="s">
        <v>133</v>
      </c>
      <c r="K9765" s="164">
        <f t="shared" si="463"/>
        <v>0</v>
      </c>
      <c r="L9765" s="165">
        <f t="shared" si="464"/>
        <v>0</v>
      </c>
      <c r="M9765" s="172">
        <v>127</v>
      </c>
      <c r="N9765" s="172">
        <v>64</v>
      </c>
      <c r="O9765" s="167" t="s">
        <v>133</v>
      </c>
      <c r="P9765" s="260" t="e">
        <f t="shared" si="462"/>
        <v>#NUM!</v>
      </c>
      <c r="S9765" s="272"/>
    </row>
    <row r="9766" spans="1:19">
      <c r="A9766" s="161" t="s">
        <v>10998</v>
      </c>
      <c r="C9766" s="161" t="s">
        <v>133</v>
      </c>
      <c r="F9766" s="163" t="s">
        <v>133</v>
      </c>
      <c r="G9766" s="266" t="s">
        <v>133</v>
      </c>
      <c r="H9766" s="163" t="s">
        <v>133</v>
      </c>
      <c r="I9766" s="163" t="s">
        <v>133</v>
      </c>
      <c r="J9766" s="163" t="s">
        <v>133</v>
      </c>
      <c r="K9766" s="164">
        <f t="shared" si="463"/>
        <v>0</v>
      </c>
      <c r="L9766" s="165">
        <f t="shared" si="464"/>
        <v>0</v>
      </c>
      <c r="M9766" s="172">
        <v>127</v>
      </c>
      <c r="N9766" s="172">
        <v>64</v>
      </c>
      <c r="O9766" s="167" t="s">
        <v>133</v>
      </c>
      <c r="P9766" s="260" t="e">
        <f t="shared" si="462"/>
        <v>#NUM!</v>
      </c>
      <c r="S9766" s="272"/>
    </row>
    <row r="9767" spans="1:19">
      <c r="A9767" s="161" t="s">
        <v>10999</v>
      </c>
      <c r="C9767" s="161" t="s">
        <v>133</v>
      </c>
      <c r="F9767" s="163" t="s">
        <v>133</v>
      </c>
      <c r="G9767" s="266" t="s">
        <v>133</v>
      </c>
      <c r="H9767" s="163" t="s">
        <v>133</v>
      </c>
      <c r="I9767" s="163" t="s">
        <v>133</v>
      </c>
      <c r="J9767" s="163" t="s">
        <v>133</v>
      </c>
      <c r="K9767" s="164">
        <f t="shared" si="463"/>
        <v>0</v>
      </c>
      <c r="L9767" s="165">
        <f t="shared" si="464"/>
        <v>0</v>
      </c>
      <c r="M9767" s="172">
        <v>127</v>
      </c>
      <c r="N9767" s="172">
        <v>64</v>
      </c>
      <c r="O9767" s="167" t="s">
        <v>133</v>
      </c>
      <c r="P9767" s="260" t="e">
        <f t="shared" si="462"/>
        <v>#NUM!</v>
      </c>
      <c r="S9767" s="272"/>
    </row>
    <row r="9768" spans="1:19">
      <c r="A9768" s="161" t="s">
        <v>11000</v>
      </c>
      <c r="C9768" s="161" t="s">
        <v>133</v>
      </c>
      <c r="F9768" s="163" t="s">
        <v>133</v>
      </c>
      <c r="G9768" s="266" t="s">
        <v>133</v>
      </c>
      <c r="H9768" s="163" t="s">
        <v>133</v>
      </c>
      <c r="I9768" s="163" t="s">
        <v>133</v>
      </c>
      <c r="J9768" s="163" t="s">
        <v>133</v>
      </c>
      <c r="K9768" s="164">
        <f t="shared" si="463"/>
        <v>0</v>
      </c>
      <c r="L9768" s="165">
        <f t="shared" si="464"/>
        <v>0</v>
      </c>
      <c r="M9768" s="172">
        <v>127</v>
      </c>
      <c r="N9768" s="172">
        <v>64</v>
      </c>
      <c r="O9768" s="167" t="s">
        <v>133</v>
      </c>
      <c r="P9768" s="260" t="e">
        <f t="shared" si="462"/>
        <v>#NUM!</v>
      </c>
      <c r="S9768" s="272"/>
    </row>
    <row r="9769" spans="1:19">
      <c r="A9769" s="161" t="s">
        <v>11001</v>
      </c>
      <c r="C9769" s="161" t="s">
        <v>133</v>
      </c>
      <c r="F9769" s="163" t="s">
        <v>133</v>
      </c>
      <c r="G9769" s="266" t="s">
        <v>133</v>
      </c>
      <c r="H9769" s="163" t="s">
        <v>133</v>
      </c>
      <c r="I9769" s="163" t="s">
        <v>133</v>
      </c>
      <c r="J9769" s="163" t="s">
        <v>133</v>
      </c>
      <c r="K9769" s="164">
        <f t="shared" si="463"/>
        <v>0</v>
      </c>
      <c r="L9769" s="165">
        <f t="shared" si="464"/>
        <v>0</v>
      </c>
      <c r="M9769" s="172">
        <v>127</v>
      </c>
      <c r="N9769" s="172">
        <v>64</v>
      </c>
      <c r="O9769" s="167" t="s">
        <v>133</v>
      </c>
      <c r="P9769" s="260" t="e">
        <f t="shared" si="462"/>
        <v>#NUM!</v>
      </c>
      <c r="S9769" s="272"/>
    </row>
    <row r="9770" spans="1:19">
      <c r="A9770" s="161" t="s">
        <v>11002</v>
      </c>
      <c r="C9770" s="161" t="s">
        <v>133</v>
      </c>
      <c r="F9770" s="163" t="s">
        <v>133</v>
      </c>
      <c r="G9770" s="266" t="s">
        <v>133</v>
      </c>
      <c r="H9770" s="163" t="s">
        <v>133</v>
      </c>
      <c r="I9770" s="163" t="s">
        <v>133</v>
      </c>
      <c r="J9770" s="163" t="s">
        <v>133</v>
      </c>
      <c r="K9770" s="164">
        <f t="shared" si="463"/>
        <v>0</v>
      </c>
      <c r="L9770" s="165">
        <f t="shared" si="464"/>
        <v>0</v>
      </c>
      <c r="M9770" s="172">
        <v>127</v>
      </c>
      <c r="N9770" s="172">
        <v>64</v>
      </c>
      <c r="O9770" s="167" t="s">
        <v>133</v>
      </c>
      <c r="P9770" s="260" t="e">
        <f t="shared" si="462"/>
        <v>#NUM!</v>
      </c>
      <c r="S9770" s="272"/>
    </row>
    <row r="9771" spans="1:19">
      <c r="A9771" s="161" t="s">
        <v>11003</v>
      </c>
      <c r="C9771" s="161" t="s">
        <v>133</v>
      </c>
      <c r="F9771" s="163" t="s">
        <v>133</v>
      </c>
      <c r="G9771" s="266" t="s">
        <v>133</v>
      </c>
      <c r="H9771" s="163" t="s">
        <v>133</v>
      </c>
      <c r="I9771" s="163" t="s">
        <v>133</v>
      </c>
      <c r="J9771" s="163" t="s">
        <v>133</v>
      </c>
      <c r="K9771" s="164">
        <f t="shared" si="463"/>
        <v>0</v>
      </c>
      <c r="L9771" s="165">
        <f t="shared" si="464"/>
        <v>0</v>
      </c>
      <c r="M9771" s="172">
        <v>127</v>
      </c>
      <c r="N9771" s="172">
        <v>64</v>
      </c>
      <c r="O9771" s="167" t="s">
        <v>133</v>
      </c>
      <c r="P9771" s="260" t="e">
        <f t="shared" si="462"/>
        <v>#NUM!</v>
      </c>
      <c r="S9771" s="272"/>
    </row>
    <row r="9772" spans="1:19">
      <c r="A9772" s="161" t="s">
        <v>11004</v>
      </c>
      <c r="C9772" s="161" t="s">
        <v>133</v>
      </c>
      <c r="F9772" s="163" t="s">
        <v>133</v>
      </c>
      <c r="G9772" s="266" t="s">
        <v>133</v>
      </c>
      <c r="H9772" s="163" t="s">
        <v>133</v>
      </c>
      <c r="I9772" s="163" t="s">
        <v>133</v>
      </c>
      <c r="J9772" s="163" t="s">
        <v>133</v>
      </c>
      <c r="K9772" s="164">
        <f t="shared" si="463"/>
        <v>0</v>
      </c>
      <c r="L9772" s="165">
        <f t="shared" si="464"/>
        <v>0</v>
      </c>
      <c r="M9772" s="172">
        <v>127</v>
      </c>
      <c r="N9772" s="172">
        <v>64</v>
      </c>
      <c r="O9772" s="167" t="s">
        <v>133</v>
      </c>
      <c r="P9772" s="260" t="e">
        <f t="shared" si="462"/>
        <v>#NUM!</v>
      </c>
      <c r="S9772" s="272"/>
    </row>
    <row r="9773" spans="1:19">
      <c r="A9773" s="161" t="s">
        <v>11005</v>
      </c>
      <c r="C9773" s="161" t="s">
        <v>133</v>
      </c>
      <c r="F9773" s="163" t="s">
        <v>133</v>
      </c>
      <c r="G9773" s="266" t="s">
        <v>133</v>
      </c>
      <c r="H9773" s="163" t="s">
        <v>133</v>
      </c>
      <c r="I9773" s="163" t="s">
        <v>133</v>
      </c>
      <c r="J9773" s="163" t="s">
        <v>133</v>
      </c>
      <c r="K9773" s="164">
        <f t="shared" si="463"/>
        <v>0</v>
      </c>
      <c r="L9773" s="165">
        <f t="shared" si="464"/>
        <v>0</v>
      </c>
      <c r="M9773" s="172">
        <v>127</v>
      </c>
      <c r="N9773" s="172">
        <v>64</v>
      </c>
      <c r="O9773" s="167" t="s">
        <v>133</v>
      </c>
      <c r="P9773" s="260" t="e">
        <f t="shared" si="462"/>
        <v>#NUM!</v>
      </c>
      <c r="S9773" s="272"/>
    </row>
    <row r="9774" spans="1:19">
      <c r="A9774" s="161" t="s">
        <v>11006</v>
      </c>
      <c r="C9774" s="161" t="s">
        <v>133</v>
      </c>
      <c r="F9774" s="163" t="s">
        <v>133</v>
      </c>
      <c r="G9774" s="266" t="s">
        <v>133</v>
      </c>
      <c r="H9774" s="163" t="s">
        <v>133</v>
      </c>
      <c r="I9774" s="163" t="s">
        <v>133</v>
      </c>
      <c r="J9774" s="163" t="s">
        <v>133</v>
      </c>
      <c r="K9774" s="164">
        <f t="shared" si="463"/>
        <v>0</v>
      </c>
      <c r="L9774" s="165">
        <f t="shared" si="464"/>
        <v>0</v>
      </c>
      <c r="M9774" s="172">
        <v>127</v>
      </c>
      <c r="N9774" s="172">
        <v>64</v>
      </c>
      <c r="O9774" s="167" t="s">
        <v>133</v>
      </c>
      <c r="P9774" s="260" t="e">
        <f t="shared" si="462"/>
        <v>#NUM!</v>
      </c>
      <c r="S9774" s="272"/>
    </row>
    <row r="9775" spans="1:19">
      <c r="A9775" s="161" t="s">
        <v>11007</v>
      </c>
      <c r="C9775" s="161" t="s">
        <v>133</v>
      </c>
      <c r="F9775" s="163" t="s">
        <v>133</v>
      </c>
      <c r="G9775" s="266" t="s">
        <v>133</v>
      </c>
      <c r="H9775" s="163" t="s">
        <v>133</v>
      </c>
      <c r="I9775" s="163" t="s">
        <v>133</v>
      </c>
      <c r="J9775" s="163" t="s">
        <v>133</v>
      </c>
      <c r="K9775" s="164">
        <f t="shared" si="463"/>
        <v>0</v>
      </c>
      <c r="L9775" s="165">
        <f t="shared" si="464"/>
        <v>0</v>
      </c>
      <c r="M9775" s="172">
        <v>127</v>
      </c>
      <c r="N9775" s="172">
        <v>64</v>
      </c>
      <c r="O9775" s="167" t="s">
        <v>133</v>
      </c>
      <c r="P9775" s="260" t="e">
        <f t="shared" si="462"/>
        <v>#NUM!</v>
      </c>
      <c r="S9775" s="272"/>
    </row>
    <row r="9776" spans="1:19">
      <c r="A9776" s="161" t="s">
        <v>11008</v>
      </c>
      <c r="C9776" s="161" t="s">
        <v>133</v>
      </c>
      <c r="F9776" s="163" t="s">
        <v>133</v>
      </c>
      <c r="G9776" s="266" t="s">
        <v>133</v>
      </c>
      <c r="H9776" s="163" t="s">
        <v>133</v>
      </c>
      <c r="I9776" s="163" t="s">
        <v>133</v>
      </c>
      <c r="J9776" s="163" t="s">
        <v>133</v>
      </c>
      <c r="K9776" s="164">
        <f t="shared" si="463"/>
        <v>0</v>
      </c>
      <c r="L9776" s="165">
        <f t="shared" si="464"/>
        <v>0</v>
      </c>
      <c r="M9776" s="172">
        <v>127</v>
      </c>
      <c r="N9776" s="172">
        <v>64</v>
      </c>
      <c r="O9776" s="167" t="s">
        <v>133</v>
      </c>
      <c r="P9776" s="260" t="e">
        <f t="shared" si="462"/>
        <v>#NUM!</v>
      </c>
      <c r="S9776" s="272"/>
    </row>
    <row r="9777" spans="1:19">
      <c r="A9777" s="161" t="s">
        <v>11009</v>
      </c>
      <c r="C9777" s="161" t="s">
        <v>133</v>
      </c>
      <c r="F9777" s="163" t="s">
        <v>133</v>
      </c>
      <c r="G9777" s="266" t="s">
        <v>133</v>
      </c>
      <c r="H9777" s="163" t="s">
        <v>133</v>
      </c>
      <c r="I9777" s="163" t="s">
        <v>133</v>
      </c>
      <c r="J9777" s="163" t="s">
        <v>133</v>
      </c>
      <c r="K9777" s="164">
        <f t="shared" si="463"/>
        <v>0</v>
      </c>
      <c r="L9777" s="165">
        <f t="shared" si="464"/>
        <v>0</v>
      </c>
      <c r="M9777" s="172">
        <v>127</v>
      </c>
      <c r="N9777" s="172">
        <v>64</v>
      </c>
      <c r="O9777" s="167" t="s">
        <v>133</v>
      </c>
      <c r="P9777" s="260" t="e">
        <f t="shared" si="462"/>
        <v>#NUM!</v>
      </c>
      <c r="S9777" s="272"/>
    </row>
    <row r="9778" spans="1:19">
      <c r="A9778" s="161" t="s">
        <v>11010</v>
      </c>
      <c r="C9778" s="161" t="s">
        <v>133</v>
      </c>
      <c r="F9778" s="163" t="s">
        <v>133</v>
      </c>
      <c r="G9778" s="266" t="s">
        <v>133</v>
      </c>
      <c r="H9778" s="163" t="s">
        <v>133</v>
      </c>
      <c r="I9778" s="163" t="s">
        <v>133</v>
      </c>
      <c r="J9778" s="163" t="s">
        <v>133</v>
      </c>
      <c r="K9778" s="164">
        <f t="shared" si="463"/>
        <v>0</v>
      </c>
      <c r="L9778" s="165">
        <f t="shared" si="464"/>
        <v>0</v>
      </c>
      <c r="M9778" s="172">
        <v>127</v>
      </c>
      <c r="N9778" s="172">
        <v>64</v>
      </c>
      <c r="O9778" s="167" t="s">
        <v>133</v>
      </c>
      <c r="P9778" s="260" t="e">
        <f t="shared" si="462"/>
        <v>#NUM!</v>
      </c>
      <c r="S9778" s="272"/>
    </row>
    <row r="9779" spans="1:19">
      <c r="A9779" s="161" t="s">
        <v>11011</v>
      </c>
      <c r="C9779" s="161" t="s">
        <v>133</v>
      </c>
      <c r="F9779" s="163" t="s">
        <v>133</v>
      </c>
      <c r="G9779" s="266" t="s">
        <v>133</v>
      </c>
      <c r="H9779" s="163" t="s">
        <v>133</v>
      </c>
      <c r="I9779" s="163" t="s">
        <v>133</v>
      </c>
      <c r="J9779" s="163" t="s">
        <v>133</v>
      </c>
      <c r="K9779" s="164">
        <f t="shared" si="463"/>
        <v>0</v>
      </c>
      <c r="L9779" s="165">
        <f t="shared" si="464"/>
        <v>0</v>
      </c>
      <c r="M9779" s="172">
        <v>127</v>
      </c>
      <c r="N9779" s="172">
        <v>64</v>
      </c>
      <c r="O9779" s="167" t="s">
        <v>133</v>
      </c>
      <c r="P9779" s="260" t="e">
        <f t="shared" si="462"/>
        <v>#NUM!</v>
      </c>
      <c r="S9779" s="272"/>
    </row>
    <row r="9780" spans="1:19">
      <c r="A9780" s="161" t="s">
        <v>11012</v>
      </c>
      <c r="C9780" s="161" t="s">
        <v>133</v>
      </c>
      <c r="F9780" s="163" t="s">
        <v>133</v>
      </c>
      <c r="G9780" s="266" t="s">
        <v>133</v>
      </c>
      <c r="H9780" s="163" t="s">
        <v>133</v>
      </c>
      <c r="I9780" s="163" t="s">
        <v>133</v>
      </c>
      <c r="J9780" s="163" t="s">
        <v>133</v>
      </c>
      <c r="K9780" s="164">
        <f t="shared" si="463"/>
        <v>0</v>
      </c>
      <c r="L9780" s="165">
        <f t="shared" si="464"/>
        <v>0</v>
      </c>
      <c r="M9780" s="172">
        <v>127</v>
      </c>
      <c r="N9780" s="172">
        <v>64</v>
      </c>
      <c r="O9780" s="167" t="s">
        <v>133</v>
      </c>
      <c r="P9780" s="260" t="e">
        <f t="shared" si="462"/>
        <v>#NUM!</v>
      </c>
      <c r="S9780" s="272"/>
    </row>
    <row r="9781" spans="1:19">
      <c r="A9781" s="161" t="s">
        <v>11013</v>
      </c>
      <c r="C9781" s="161" t="s">
        <v>133</v>
      </c>
      <c r="F9781" s="163" t="s">
        <v>133</v>
      </c>
      <c r="G9781" s="266" t="s">
        <v>133</v>
      </c>
      <c r="H9781" s="163" t="s">
        <v>133</v>
      </c>
      <c r="I9781" s="163" t="s">
        <v>133</v>
      </c>
      <c r="J9781" s="163" t="s">
        <v>133</v>
      </c>
      <c r="K9781" s="164">
        <f t="shared" si="463"/>
        <v>0</v>
      </c>
      <c r="L9781" s="165">
        <f t="shared" si="464"/>
        <v>0</v>
      </c>
      <c r="M9781" s="172">
        <v>127</v>
      </c>
      <c r="N9781" s="172">
        <v>64</v>
      </c>
      <c r="O9781" s="167" t="s">
        <v>133</v>
      </c>
      <c r="P9781" s="260" t="e">
        <f t="shared" si="462"/>
        <v>#NUM!</v>
      </c>
      <c r="S9781" s="272"/>
    </row>
    <row r="9782" spans="1:19">
      <c r="A9782" s="161" t="s">
        <v>11014</v>
      </c>
      <c r="C9782" s="161" t="s">
        <v>133</v>
      </c>
      <c r="F9782" s="163" t="s">
        <v>133</v>
      </c>
      <c r="G9782" s="266" t="s">
        <v>133</v>
      </c>
      <c r="H9782" s="163" t="s">
        <v>133</v>
      </c>
      <c r="I9782" s="163" t="s">
        <v>133</v>
      </c>
      <c r="J9782" s="163" t="s">
        <v>133</v>
      </c>
      <c r="K9782" s="164">
        <f t="shared" si="463"/>
        <v>0</v>
      </c>
      <c r="L9782" s="165">
        <f t="shared" si="464"/>
        <v>0</v>
      </c>
      <c r="M9782" s="172">
        <v>127</v>
      </c>
      <c r="N9782" s="172">
        <v>64</v>
      </c>
      <c r="O9782" s="167" t="s">
        <v>133</v>
      </c>
      <c r="P9782" s="260" t="e">
        <f t="shared" si="462"/>
        <v>#NUM!</v>
      </c>
      <c r="S9782" s="272"/>
    </row>
    <row r="9783" spans="1:19">
      <c r="A9783" s="161" t="s">
        <v>11015</v>
      </c>
      <c r="C9783" s="161" t="s">
        <v>133</v>
      </c>
      <c r="F9783" s="163" t="s">
        <v>133</v>
      </c>
      <c r="G9783" s="266" t="s">
        <v>133</v>
      </c>
      <c r="H9783" s="163" t="s">
        <v>133</v>
      </c>
      <c r="I9783" s="163" t="s">
        <v>133</v>
      </c>
      <c r="J9783" s="163" t="s">
        <v>133</v>
      </c>
      <c r="K9783" s="164">
        <f t="shared" si="463"/>
        <v>0</v>
      </c>
      <c r="L9783" s="165">
        <f t="shared" si="464"/>
        <v>0</v>
      </c>
      <c r="M9783" s="172">
        <v>127</v>
      </c>
      <c r="N9783" s="172">
        <v>64</v>
      </c>
      <c r="O9783" s="167" t="s">
        <v>133</v>
      </c>
      <c r="P9783" s="260" t="e">
        <f t="shared" si="462"/>
        <v>#NUM!</v>
      </c>
      <c r="S9783" s="272"/>
    </row>
    <row r="9784" spans="1:19">
      <c r="A9784" s="161" t="s">
        <v>11016</v>
      </c>
      <c r="C9784" s="161" t="s">
        <v>133</v>
      </c>
      <c r="F9784" s="163" t="s">
        <v>133</v>
      </c>
      <c r="G9784" s="266" t="s">
        <v>133</v>
      </c>
      <c r="H9784" s="163" t="s">
        <v>133</v>
      </c>
      <c r="I9784" s="163" t="s">
        <v>133</v>
      </c>
      <c r="J9784" s="163" t="s">
        <v>133</v>
      </c>
      <c r="K9784" s="164">
        <f t="shared" si="463"/>
        <v>0</v>
      </c>
      <c r="L9784" s="165">
        <f t="shared" si="464"/>
        <v>0</v>
      </c>
      <c r="M9784" s="172">
        <v>127</v>
      </c>
      <c r="N9784" s="172">
        <v>64</v>
      </c>
      <c r="O9784" s="167" t="s">
        <v>133</v>
      </c>
      <c r="P9784" s="260" t="e">
        <f t="shared" si="462"/>
        <v>#NUM!</v>
      </c>
      <c r="S9784" s="272"/>
    </row>
    <row r="9785" spans="1:19">
      <c r="A9785" s="161" t="s">
        <v>11017</v>
      </c>
      <c r="C9785" s="161" t="s">
        <v>133</v>
      </c>
      <c r="F9785" s="163" t="s">
        <v>133</v>
      </c>
      <c r="G9785" s="266" t="s">
        <v>133</v>
      </c>
      <c r="H9785" s="163" t="s">
        <v>133</v>
      </c>
      <c r="I9785" s="163" t="s">
        <v>133</v>
      </c>
      <c r="J9785" s="163" t="s">
        <v>133</v>
      </c>
      <c r="K9785" s="164">
        <f t="shared" si="463"/>
        <v>0</v>
      </c>
      <c r="L9785" s="165">
        <f t="shared" si="464"/>
        <v>0</v>
      </c>
      <c r="M9785" s="172">
        <v>127</v>
      </c>
      <c r="N9785" s="172">
        <v>64</v>
      </c>
      <c r="O9785" s="167" t="s">
        <v>133</v>
      </c>
      <c r="P9785" s="260" t="e">
        <f t="shared" si="462"/>
        <v>#NUM!</v>
      </c>
      <c r="S9785" s="272"/>
    </row>
    <row r="9786" spans="1:19">
      <c r="A9786" s="161" t="s">
        <v>11018</v>
      </c>
      <c r="C9786" s="161" t="s">
        <v>133</v>
      </c>
      <c r="F9786" s="163" t="s">
        <v>133</v>
      </c>
      <c r="G9786" s="266" t="s">
        <v>133</v>
      </c>
      <c r="H9786" s="163" t="s">
        <v>133</v>
      </c>
      <c r="I9786" s="163" t="s">
        <v>133</v>
      </c>
      <c r="J9786" s="163" t="s">
        <v>133</v>
      </c>
      <c r="K9786" s="164">
        <f t="shared" si="463"/>
        <v>0</v>
      </c>
      <c r="L9786" s="165">
        <f t="shared" si="464"/>
        <v>0</v>
      </c>
      <c r="M9786" s="172">
        <v>127</v>
      </c>
      <c r="N9786" s="172">
        <v>64</v>
      </c>
      <c r="O9786" s="167" t="s">
        <v>133</v>
      </c>
      <c r="P9786" s="260" t="e">
        <f t="shared" si="462"/>
        <v>#NUM!</v>
      </c>
      <c r="S9786" s="272"/>
    </row>
    <row r="9787" spans="1:19">
      <c r="A9787" s="161" t="s">
        <v>11019</v>
      </c>
      <c r="C9787" s="161" t="s">
        <v>133</v>
      </c>
      <c r="F9787" s="163" t="s">
        <v>133</v>
      </c>
      <c r="G9787" s="266" t="s">
        <v>133</v>
      </c>
      <c r="H9787" s="163" t="s">
        <v>133</v>
      </c>
      <c r="I9787" s="163" t="s">
        <v>133</v>
      </c>
      <c r="J9787" s="163" t="s">
        <v>133</v>
      </c>
      <c r="K9787" s="164">
        <f t="shared" si="463"/>
        <v>0</v>
      </c>
      <c r="L9787" s="165">
        <f t="shared" si="464"/>
        <v>0</v>
      </c>
      <c r="M9787" s="172">
        <v>127</v>
      </c>
      <c r="N9787" s="172">
        <v>64</v>
      </c>
      <c r="O9787" s="167" t="s">
        <v>133</v>
      </c>
      <c r="P9787" s="260" t="e">
        <f t="shared" si="462"/>
        <v>#NUM!</v>
      </c>
      <c r="S9787" s="272"/>
    </row>
    <row r="9788" spans="1:19">
      <c r="A9788" s="161" t="s">
        <v>11020</v>
      </c>
      <c r="C9788" s="161" t="s">
        <v>133</v>
      </c>
      <c r="F9788" s="163" t="s">
        <v>133</v>
      </c>
      <c r="G9788" s="266" t="s">
        <v>133</v>
      </c>
      <c r="H9788" s="163" t="s">
        <v>133</v>
      </c>
      <c r="I9788" s="163" t="s">
        <v>133</v>
      </c>
      <c r="J9788" s="163" t="s">
        <v>133</v>
      </c>
      <c r="K9788" s="164">
        <f t="shared" si="463"/>
        <v>0</v>
      </c>
      <c r="L9788" s="165">
        <f t="shared" si="464"/>
        <v>0</v>
      </c>
      <c r="M9788" s="172">
        <v>127</v>
      </c>
      <c r="N9788" s="172">
        <v>64</v>
      </c>
      <c r="O9788" s="167" t="s">
        <v>133</v>
      </c>
      <c r="P9788" s="260" t="e">
        <f t="shared" si="462"/>
        <v>#NUM!</v>
      </c>
      <c r="S9788" s="272"/>
    </row>
    <row r="9789" spans="1:19">
      <c r="A9789" s="161" t="s">
        <v>11021</v>
      </c>
      <c r="C9789" s="161" t="s">
        <v>133</v>
      </c>
      <c r="F9789" s="163" t="s">
        <v>133</v>
      </c>
      <c r="G9789" s="266" t="s">
        <v>133</v>
      </c>
      <c r="H9789" s="163" t="s">
        <v>133</v>
      </c>
      <c r="I9789" s="163" t="s">
        <v>133</v>
      </c>
      <c r="J9789" s="163" t="s">
        <v>133</v>
      </c>
      <c r="K9789" s="164">
        <f t="shared" si="463"/>
        <v>0</v>
      </c>
      <c r="L9789" s="165">
        <f t="shared" si="464"/>
        <v>0</v>
      </c>
      <c r="M9789" s="172">
        <v>127</v>
      </c>
      <c r="N9789" s="172">
        <v>64</v>
      </c>
      <c r="O9789" s="167" t="s">
        <v>133</v>
      </c>
      <c r="P9789" s="260" t="e">
        <f t="shared" si="462"/>
        <v>#NUM!</v>
      </c>
      <c r="S9789" s="272"/>
    </row>
    <row r="9790" spans="1:19">
      <c r="A9790" s="161" t="s">
        <v>11022</v>
      </c>
      <c r="C9790" s="161" t="s">
        <v>133</v>
      </c>
      <c r="F9790" s="163" t="s">
        <v>133</v>
      </c>
      <c r="G9790" s="266" t="s">
        <v>133</v>
      </c>
      <c r="H9790" s="163" t="s">
        <v>133</v>
      </c>
      <c r="I9790" s="163" t="s">
        <v>133</v>
      </c>
      <c r="J9790" s="163" t="s">
        <v>133</v>
      </c>
      <c r="K9790" s="164">
        <f t="shared" si="463"/>
        <v>0</v>
      </c>
      <c r="L9790" s="165">
        <f t="shared" si="464"/>
        <v>0</v>
      </c>
      <c r="M9790" s="172">
        <v>127</v>
      </c>
      <c r="N9790" s="172">
        <v>64</v>
      </c>
      <c r="O9790" s="167" t="s">
        <v>133</v>
      </c>
      <c r="P9790" s="260" t="e">
        <f t="shared" si="462"/>
        <v>#NUM!</v>
      </c>
      <c r="S9790" s="272"/>
    </row>
    <row r="9791" spans="1:19">
      <c r="A9791" s="161" t="s">
        <v>11023</v>
      </c>
      <c r="C9791" s="161" t="s">
        <v>133</v>
      </c>
      <c r="F9791" s="163" t="s">
        <v>133</v>
      </c>
      <c r="G9791" s="266" t="s">
        <v>133</v>
      </c>
      <c r="H9791" s="163" t="s">
        <v>133</v>
      </c>
      <c r="I9791" s="163" t="s">
        <v>133</v>
      </c>
      <c r="J9791" s="163" t="s">
        <v>133</v>
      </c>
      <c r="K9791" s="164">
        <f t="shared" si="463"/>
        <v>0</v>
      </c>
      <c r="L9791" s="165">
        <f t="shared" si="464"/>
        <v>0</v>
      </c>
      <c r="M9791" s="172">
        <v>127</v>
      </c>
      <c r="N9791" s="172">
        <v>64</v>
      </c>
      <c r="O9791" s="167" t="s">
        <v>133</v>
      </c>
      <c r="P9791" s="260" t="e">
        <f t="shared" si="462"/>
        <v>#NUM!</v>
      </c>
      <c r="S9791" s="272"/>
    </row>
    <row r="9792" spans="1:19">
      <c r="A9792" s="161" t="s">
        <v>11024</v>
      </c>
      <c r="C9792" s="161" t="s">
        <v>133</v>
      </c>
      <c r="F9792" s="163" t="s">
        <v>133</v>
      </c>
      <c r="G9792" s="266" t="s">
        <v>133</v>
      </c>
      <c r="H9792" s="163" t="s">
        <v>133</v>
      </c>
      <c r="I9792" s="163" t="s">
        <v>133</v>
      </c>
      <c r="J9792" s="163" t="s">
        <v>133</v>
      </c>
      <c r="K9792" s="164">
        <f t="shared" si="463"/>
        <v>0</v>
      </c>
      <c r="L9792" s="165">
        <f t="shared" si="464"/>
        <v>0</v>
      </c>
      <c r="M9792" s="172">
        <v>127</v>
      </c>
      <c r="N9792" s="172">
        <v>64</v>
      </c>
      <c r="O9792" s="167" t="s">
        <v>133</v>
      </c>
      <c r="P9792" s="260" t="e">
        <f t="shared" si="462"/>
        <v>#NUM!</v>
      </c>
      <c r="S9792" s="272"/>
    </row>
    <row r="9793" spans="1:19">
      <c r="A9793" s="161" t="s">
        <v>11025</v>
      </c>
      <c r="C9793" s="161" t="s">
        <v>133</v>
      </c>
      <c r="F9793" s="163" t="s">
        <v>133</v>
      </c>
      <c r="G9793" s="266" t="s">
        <v>133</v>
      </c>
      <c r="H9793" s="163" t="s">
        <v>133</v>
      </c>
      <c r="I9793" s="163" t="s">
        <v>133</v>
      </c>
      <c r="J9793" s="163" t="s">
        <v>133</v>
      </c>
      <c r="K9793" s="164">
        <f t="shared" si="463"/>
        <v>0</v>
      </c>
      <c r="L9793" s="165">
        <f t="shared" si="464"/>
        <v>0</v>
      </c>
      <c r="M9793" s="172">
        <v>127</v>
      </c>
      <c r="N9793" s="172">
        <v>64</v>
      </c>
      <c r="O9793" s="167" t="s">
        <v>133</v>
      </c>
      <c r="P9793" s="260" t="e">
        <f t="shared" si="462"/>
        <v>#NUM!</v>
      </c>
      <c r="S9793" s="272"/>
    </row>
    <row r="9794" spans="1:19">
      <c r="A9794" s="161" t="s">
        <v>11026</v>
      </c>
      <c r="C9794" s="161" t="s">
        <v>133</v>
      </c>
      <c r="F9794" s="163" t="s">
        <v>133</v>
      </c>
      <c r="G9794" s="266" t="s">
        <v>133</v>
      </c>
      <c r="H9794" s="163" t="s">
        <v>133</v>
      </c>
      <c r="I9794" s="163" t="s">
        <v>133</v>
      </c>
      <c r="J9794" s="163" t="s">
        <v>133</v>
      </c>
      <c r="K9794" s="164">
        <f t="shared" si="463"/>
        <v>0</v>
      </c>
      <c r="L9794" s="165">
        <f t="shared" si="464"/>
        <v>0</v>
      </c>
      <c r="M9794" s="172">
        <v>127</v>
      </c>
      <c r="N9794" s="172">
        <v>64</v>
      </c>
      <c r="O9794" s="167" t="s">
        <v>133</v>
      </c>
      <c r="P9794" s="260" t="e">
        <f t="shared" si="462"/>
        <v>#NUM!</v>
      </c>
      <c r="S9794" s="272"/>
    </row>
    <row r="9795" spans="1:19">
      <c r="A9795" s="161" t="s">
        <v>11027</v>
      </c>
      <c r="C9795" s="161" t="s">
        <v>133</v>
      </c>
      <c r="F9795" s="163" t="s">
        <v>133</v>
      </c>
      <c r="G9795" s="266" t="s">
        <v>133</v>
      </c>
      <c r="H9795" s="163" t="s">
        <v>133</v>
      </c>
      <c r="I9795" s="163" t="s">
        <v>133</v>
      </c>
      <c r="J9795" s="163" t="s">
        <v>133</v>
      </c>
      <c r="K9795" s="164">
        <f t="shared" si="463"/>
        <v>0</v>
      </c>
      <c r="L9795" s="165">
        <f t="shared" si="464"/>
        <v>0</v>
      </c>
      <c r="M9795" s="172">
        <v>127</v>
      </c>
      <c r="N9795" s="172">
        <v>64</v>
      </c>
      <c r="O9795" s="167" t="s">
        <v>133</v>
      </c>
      <c r="P9795" s="260" t="e">
        <f t="shared" si="462"/>
        <v>#NUM!</v>
      </c>
      <c r="S9795" s="272"/>
    </row>
    <row r="9796" spans="1:19">
      <c r="A9796" s="161" t="s">
        <v>11028</v>
      </c>
      <c r="C9796" s="161" t="s">
        <v>133</v>
      </c>
      <c r="F9796" s="163" t="s">
        <v>133</v>
      </c>
      <c r="G9796" s="266" t="s">
        <v>133</v>
      </c>
      <c r="H9796" s="163" t="s">
        <v>133</v>
      </c>
      <c r="I9796" s="163" t="s">
        <v>133</v>
      </c>
      <c r="J9796" s="163" t="s">
        <v>133</v>
      </c>
      <c r="K9796" s="164">
        <f t="shared" si="463"/>
        <v>0</v>
      </c>
      <c r="L9796" s="165">
        <f t="shared" si="464"/>
        <v>0</v>
      </c>
      <c r="M9796" s="172">
        <v>127</v>
      </c>
      <c r="N9796" s="172">
        <v>64</v>
      </c>
      <c r="O9796" s="167" t="s">
        <v>133</v>
      </c>
      <c r="P9796" s="260" t="e">
        <f t="shared" si="462"/>
        <v>#NUM!</v>
      </c>
      <c r="S9796" s="272"/>
    </row>
    <row r="9797" spans="1:19">
      <c r="A9797" s="161" t="s">
        <v>11029</v>
      </c>
      <c r="C9797" s="161" t="s">
        <v>133</v>
      </c>
      <c r="F9797" s="163" t="s">
        <v>133</v>
      </c>
      <c r="G9797" s="266" t="s">
        <v>133</v>
      </c>
      <c r="H9797" s="163" t="s">
        <v>133</v>
      </c>
      <c r="I9797" s="163" t="s">
        <v>133</v>
      </c>
      <c r="J9797" s="163" t="s">
        <v>133</v>
      </c>
      <c r="K9797" s="164">
        <f t="shared" si="463"/>
        <v>0</v>
      </c>
      <c r="L9797" s="165">
        <f t="shared" si="464"/>
        <v>0</v>
      </c>
      <c r="M9797" s="172">
        <v>127</v>
      </c>
      <c r="N9797" s="172">
        <v>64</v>
      </c>
      <c r="O9797" s="167" t="s">
        <v>133</v>
      </c>
      <c r="P9797" s="260" t="e">
        <f t="shared" si="462"/>
        <v>#NUM!</v>
      </c>
      <c r="S9797" s="272"/>
    </row>
    <row r="9798" spans="1:19">
      <c r="A9798" s="161" t="s">
        <v>11030</v>
      </c>
      <c r="C9798" s="161" t="s">
        <v>133</v>
      </c>
      <c r="F9798" s="163" t="s">
        <v>133</v>
      </c>
      <c r="G9798" s="266" t="s">
        <v>133</v>
      </c>
      <c r="H9798" s="163" t="s">
        <v>133</v>
      </c>
      <c r="I9798" s="163" t="s">
        <v>133</v>
      </c>
      <c r="J9798" s="163" t="s">
        <v>133</v>
      </c>
      <c r="K9798" s="164">
        <f t="shared" si="463"/>
        <v>0</v>
      </c>
      <c r="L9798" s="165">
        <f t="shared" si="464"/>
        <v>0</v>
      </c>
      <c r="M9798" s="172">
        <v>127</v>
      </c>
      <c r="N9798" s="172">
        <v>64</v>
      </c>
      <c r="O9798" s="167" t="s">
        <v>133</v>
      </c>
      <c r="P9798" s="260" t="e">
        <f t="shared" si="462"/>
        <v>#NUM!</v>
      </c>
      <c r="S9798" s="272"/>
    </row>
    <row r="9799" spans="1:19">
      <c r="A9799" s="161" t="s">
        <v>11031</v>
      </c>
      <c r="C9799" s="161" t="s">
        <v>133</v>
      </c>
      <c r="F9799" s="163" t="s">
        <v>133</v>
      </c>
      <c r="G9799" s="266" t="s">
        <v>133</v>
      </c>
      <c r="H9799" s="163" t="s">
        <v>133</v>
      </c>
      <c r="I9799" s="163" t="s">
        <v>133</v>
      </c>
      <c r="J9799" s="163" t="s">
        <v>133</v>
      </c>
      <c r="K9799" s="164">
        <f t="shared" si="463"/>
        <v>0</v>
      </c>
      <c r="L9799" s="165">
        <f t="shared" si="464"/>
        <v>0</v>
      </c>
      <c r="M9799" s="172">
        <v>127</v>
      </c>
      <c r="N9799" s="172">
        <v>64</v>
      </c>
      <c r="O9799" s="167" t="s">
        <v>133</v>
      </c>
      <c r="P9799" s="260" t="e">
        <f t="shared" si="462"/>
        <v>#NUM!</v>
      </c>
      <c r="S9799" s="272"/>
    </row>
    <row r="9800" spans="1:19">
      <c r="A9800" s="161" t="s">
        <v>11032</v>
      </c>
      <c r="C9800" s="161" t="s">
        <v>133</v>
      </c>
      <c r="F9800" s="163" t="s">
        <v>133</v>
      </c>
      <c r="G9800" s="266" t="s">
        <v>133</v>
      </c>
      <c r="H9800" s="163" t="s">
        <v>133</v>
      </c>
      <c r="I9800" s="163" t="s">
        <v>133</v>
      </c>
      <c r="J9800" s="163" t="s">
        <v>133</v>
      </c>
      <c r="K9800" s="164">
        <f t="shared" si="463"/>
        <v>0</v>
      </c>
      <c r="L9800" s="165">
        <f t="shared" si="464"/>
        <v>0</v>
      </c>
      <c r="M9800" s="172">
        <v>127</v>
      </c>
      <c r="N9800" s="172">
        <v>64</v>
      </c>
      <c r="O9800" s="167" t="s">
        <v>133</v>
      </c>
      <c r="P9800" s="260" t="e">
        <f t="shared" si="462"/>
        <v>#NUM!</v>
      </c>
      <c r="S9800" s="272"/>
    </row>
    <row r="9801" spans="1:19">
      <c r="A9801" s="161" t="s">
        <v>11033</v>
      </c>
      <c r="C9801" s="161" t="s">
        <v>133</v>
      </c>
      <c r="F9801" s="163" t="s">
        <v>133</v>
      </c>
      <c r="G9801" s="266" t="s">
        <v>133</v>
      </c>
      <c r="H9801" s="163" t="s">
        <v>133</v>
      </c>
      <c r="I9801" s="163" t="s">
        <v>133</v>
      </c>
      <c r="J9801" s="163" t="s">
        <v>133</v>
      </c>
      <c r="K9801" s="164">
        <f t="shared" si="463"/>
        <v>0</v>
      </c>
      <c r="L9801" s="165">
        <f t="shared" si="464"/>
        <v>0</v>
      </c>
      <c r="M9801" s="172">
        <v>127</v>
      </c>
      <c r="N9801" s="172">
        <v>64</v>
      </c>
      <c r="O9801" s="167" t="s">
        <v>133</v>
      </c>
      <c r="P9801" s="260" t="e">
        <f t="shared" si="462"/>
        <v>#NUM!</v>
      </c>
      <c r="S9801" s="272"/>
    </row>
    <row r="9802" spans="1:19">
      <c r="A9802" s="161" t="s">
        <v>11034</v>
      </c>
      <c r="C9802" s="161" t="s">
        <v>133</v>
      </c>
      <c r="F9802" s="163" t="s">
        <v>133</v>
      </c>
      <c r="G9802" s="266" t="s">
        <v>133</v>
      </c>
      <c r="H9802" s="163" t="s">
        <v>133</v>
      </c>
      <c r="I9802" s="163" t="s">
        <v>133</v>
      </c>
      <c r="J9802" s="163" t="s">
        <v>133</v>
      </c>
      <c r="K9802" s="164">
        <f t="shared" si="463"/>
        <v>0</v>
      </c>
      <c r="L9802" s="165">
        <f t="shared" si="464"/>
        <v>0</v>
      </c>
      <c r="M9802" s="172">
        <v>127</v>
      </c>
      <c r="N9802" s="172">
        <v>64</v>
      </c>
      <c r="O9802" s="167" t="s">
        <v>133</v>
      </c>
      <c r="P9802" s="260" t="e">
        <f t="shared" si="462"/>
        <v>#NUM!</v>
      </c>
      <c r="S9802" s="272"/>
    </row>
    <row r="9803" spans="1:19">
      <c r="A9803" s="161" t="s">
        <v>11035</v>
      </c>
      <c r="C9803" s="161" t="s">
        <v>133</v>
      </c>
      <c r="F9803" s="163" t="s">
        <v>133</v>
      </c>
      <c r="G9803" s="266" t="s">
        <v>133</v>
      </c>
      <c r="H9803" s="163" t="s">
        <v>133</v>
      </c>
      <c r="I9803" s="163" t="s">
        <v>133</v>
      </c>
      <c r="J9803" s="163" t="s">
        <v>133</v>
      </c>
      <c r="K9803" s="164">
        <f t="shared" si="463"/>
        <v>0</v>
      </c>
      <c r="L9803" s="165">
        <f t="shared" si="464"/>
        <v>0</v>
      </c>
      <c r="M9803" s="172">
        <v>127</v>
      </c>
      <c r="N9803" s="172">
        <v>64</v>
      </c>
      <c r="O9803" s="167" t="s">
        <v>133</v>
      </c>
      <c r="P9803" s="260" t="e">
        <f t="shared" si="462"/>
        <v>#NUM!</v>
      </c>
      <c r="S9803" s="272"/>
    </row>
    <row r="9804" spans="1:19">
      <c r="A9804" s="161" t="s">
        <v>11036</v>
      </c>
      <c r="C9804" s="161" t="s">
        <v>133</v>
      </c>
      <c r="F9804" s="163" t="s">
        <v>133</v>
      </c>
      <c r="G9804" s="266" t="s">
        <v>133</v>
      </c>
      <c r="H9804" s="163" t="s">
        <v>133</v>
      </c>
      <c r="I9804" s="163" t="s">
        <v>133</v>
      </c>
      <c r="J9804" s="163" t="s">
        <v>133</v>
      </c>
      <c r="K9804" s="164">
        <f t="shared" si="463"/>
        <v>0</v>
      </c>
      <c r="L9804" s="165">
        <f t="shared" si="464"/>
        <v>0</v>
      </c>
      <c r="M9804" s="172">
        <v>127</v>
      </c>
      <c r="N9804" s="172">
        <v>64</v>
      </c>
      <c r="O9804" s="167" t="s">
        <v>133</v>
      </c>
      <c r="P9804" s="260" t="e">
        <f t="shared" si="462"/>
        <v>#NUM!</v>
      </c>
      <c r="S9804" s="272"/>
    </row>
    <row r="9805" spans="1:19">
      <c r="A9805" s="161" t="s">
        <v>11037</v>
      </c>
      <c r="C9805" s="161" t="s">
        <v>133</v>
      </c>
      <c r="F9805" s="163" t="s">
        <v>133</v>
      </c>
      <c r="G9805" s="266" t="s">
        <v>133</v>
      </c>
      <c r="H9805" s="163" t="s">
        <v>133</v>
      </c>
      <c r="I9805" s="163" t="s">
        <v>133</v>
      </c>
      <c r="J9805" s="163" t="s">
        <v>133</v>
      </c>
      <c r="K9805" s="164">
        <f t="shared" si="463"/>
        <v>0</v>
      </c>
      <c r="L9805" s="165">
        <f t="shared" si="464"/>
        <v>0</v>
      </c>
      <c r="M9805" s="172">
        <v>127</v>
      </c>
      <c r="N9805" s="172">
        <v>64</v>
      </c>
      <c r="O9805" s="167" t="s">
        <v>133</v>
      </c>
      <c r="P9805" s="260" t="e">
        <f t="shared" si="462"/>
        <v>#NUM!</v>
      </c>
      <c r="S9805" s="272"/>
    </row>
    <row r="9806" spans="1:19">
      <c r="A9806" s="161" t="s">
        <v>11038</v>
      </c>
      <c r="C9806" s="161" t="s">
        <v>133</v>
      </c>
      <c r="F9806" s="163" t="s">
        <v>133</v>
      </c>
      <c r="G9806" s="266" t="s">
        <v>133</v>
      </c>
      <c r="H9806" s="163" t="s">
        <v>133</v>
      </c>
      <c r="I9806" s="163" t="s">
        <v>133</v>
      </c>
      <c r="J9806" s="163" t="s">
        <v>133</v>
      </c>
      <c r="K9806" s="164">
        <f t="shared" si="463"/>
        <v>0</v>
      </c>
      <c r="L9806" s="165">
        <f t="shared" si="464"/>
        <v>0</v>
      </c>
      <c r="M9806" s="172">
        <v>127</v>
      </c>
      <c r="N9806" s="172">
        <v>64</v>
      </c>
      <c r="O9806" s="167" t="s">
        <v>133</v>
      </c>
      <c r="P9806" s="260" t="e">
        <f t="shared" si="462"/>
        <v>#NUM!</v>
      </c>
      <c r="S9806" s="272"/>
    </row>
    <row r="9807" spans="1:19">
      <c r="A9807" s="161" t="s">
        <v>11039</v>
      </c>
      <c r="C9807" s="161" t="s">
        <v>133</v>
      </c>
      <c r="F9807" s="163" t="s">
        <v>133</v>
      </c>
      <c r="G9807" s="266" t="s">
        <v>133</v>
      </c>
      <c r="H9807" s="163" t="s">
        <v>133</v>
      </c>
      <c r="I9807" s="163" t="s">
        <v>133</v>
      </c>
      <c r="J9807" s="163" t="s">
        <v>133</v>
      </c>
      <c r="K9807" s="164">
        <f t="shared" si="463"/>
        <v>0</v>
      </c>
      <c r="L9807" s="165">
        <f t="shared" si="464"/>
        <v>0</v>
      </c>
      <c r="M9807" s="172">
        <v>127</v>
      </c>
      <c r="N9807" s="172">
        <v>64</v>
      </c>
      <c r="O9807" s="167" t="s">
        <v>133</v>
      </c>
      <c r="P9807" s="260" t="e">
        <f t="shared" ref="P9807:P9870" si="465">MEDIAN(Q9807:R9807)</f>
        <v>#NUM!</v>
      </c>
      <c r="S9807" s="272"/>
    </row>
    <row r="9808" spans="1:19">
      <c r="A9808" s="161" t="s">
        <v>11040</v>
      </c>
      <c r="C9808" s="161" t="s">
        <v>133</v>
      </c>
      <c r="F9808" s="163" t="s">
        <v>133</v>
      </c>
      <c r="G9808" s="266" t="s">
        <v>133</v>
      </c>
      <c r="H9808" s="163" t="s">
        <v>133</v>
      </c>
      <c r="I9808" s="163" t="s">
        <v>133</v>
      </c>
      <c r="J9808" s="163" t="s">
        <v>133</v>
      </c>
      <c r="K9808" s="164">
        <f t="shared" ref="K9808:K9871" si="466">IF(OR(D9808="n/a",D9808="nd"),0,D9808)+IF(OR(I9808="n/a",I9808="nd"),0,I9808)</f>
        <v>0</v>
      </c>
      <c r="L9808" s="165">
        <f t="shared" ref="L9808:L9871" si="467">SQRT(SUMSQ(IF(OR(E9808="n/a",E9808="nd"),0,E9808),IF(OR(F9808="n/a",F9808="nd"),0,F9808),IF(OR(J9808="n/a",J9808="nd"),0,J9808)))</f>
        <v>0</v>
      </c>
      <c r="M9808" s="172">
        <v>127</v>
      </c>
      <c r="N9808" s="172">
        <v>64</v>
      </c>
      <c r="O9808" s="167" t="s">
        <v>133</v>
      </c>
      <c r="P9808" s="260" t="e">
        <f t="shared" si="465"/>
        <v>#NUM!</v>
      </c>
      <c r="S9808" s="272"/>
    </row>
    <row r="9809" spans="1:19">
      <c r="A9809" s="161" t="s">
        <v>11041</v>
      </c>
      <c r="C9809" s="161" t="s">
        <v>133</v>
      </c>
      <c r="F9809" s="163" t="s">
        <v>133</v>
      </c>
      <c r="G9809" s="266" t="s">
        <v>133</v>
      </c>
      <c r="H9809" s="163" t="s">
        <v>133</v>
      </c>
      <c r="I9809" s="163" t="s">
        <v>133</v>
      </c>
      <c r="J9809" s="163" t="s">
        <v>133</v>
      </c>
      <c r="K9809" s="164">
        <f t="shared" si="466"/>
        <v>0</v>
      </c>
      <c r="L9809" s="165">
        <f t="shared" si="467"/>
        <v>0</v>
      </c>
      <c r="M9809" s="172">
        <v>127</v>
      </c>
      <c r="N9809" s="172">
        <v>64</v>
      </c>
      <c r="O9809" s="167" t="s">
        <v>133</v>
      </c>
      <c r="P9809" s="260" t="e">
        <f t="shared" si="465"/>
        <v>#NUM!</v>
      </c>
      <c r="S9809" s="272"/>
    </row>
    <row r="9810" spans="1:19">
      <c r="A9810" s="161" t="s">
        <v>11042</v>
      </c>
      <c r="C9810" s="161" t="s">
        <v>133</v>
      </c>
      <c r="F9810" s="163" t="s">
        <v>133</v>
      </c>
      <c r="G9810" s="266" t="s">
        <v>133</v>
      </c>
      <c r="H9810" s="163" t="s">
        <v>133</v>
      </c>
      <c r="I9810" s="163" t="s">
        <v>133</v>
      </c>
      <c r="J9810" s="163" t="s">
        <v>133</v>
      </c>
      <c r="K9810" s="164">
        <f t="shared" si="466"/>
        <v>0</v>
      </c>
      <c r="L9810" s="165">
        <f t="shared" si="467"/>
        <v>0</v>
      </c>
      <c r="M9810" s="172">
        <v>127</v>
      </c>
      <c r="N9810" s="172">
        <v>64</v>
      </c>
      <c r="O9810" s="167" t="s">
        <v>133</v>
      </c>
      <c r="P9810" s="260" t="e">
        <f t="shared" si="465"/>
        <v>#NUM!</v>
      </c>
      <c r="S9810" s="272"/>
    </row>
    <row r="9811" spans="1:19">
      <c r="A9811" s="161" t="s">
        <v>11043</v>
      </c>
      <c r="C9811" s="161" t="s">
        <v>133</v>
      </c>
      <c r="F9811" s="163" t="s">
        <v>133</v>
      </c>
      <c r="G9811" s="266" t="s">
        <v>133</v>
      </c>
      <c r="H9811" s="163" t="s">
        <v>133</v>
      </c>
      <c r="I9811" s="163" t="s">
        <v>133</v>
      </c>
      <c r="J9811" s="163" t="s">
        <v>133</v>
      </c>
      <c r="K9811" s="164">
        <f t="shared" si="466"/>
        <v>0</v>
      </c>
      <c r="L9811" s="165">
        <f t="shared" si="467"/>
        <v>0</v>
      </c>
      <c r="M9811" s="172">
        <v>127</v>
      </c>
      <c r="N9811" s="172">
        <v>64</v>
      </c>
      <c r="O9811" s="167" t="s">
        <v>133</v>
      </c>
      <c r="P9811" s="260" t="e">
        <f t="shared" si="465"/>
        <v>#NUM!</v>
      </c>
      <c r="S9811" s="272"/>
    </row>
    <row r="9812" spans="1:19">
      <c r="A9812" s="161" t="s">
        <v>11044</v>
      </c>
      <c r="C9812" s="161" t="s">
        <v>133</v>
      </c>
      <c r="F9812" s="163" t="s">
        <v>133</v>
      </c>
      <c r="G9812" s="266" t="s">
        <v>133</v>
      </c>
      <c r="H9812" s="163" t="s">
        <v>133</v>
      </c>
      <c r="I9812" s="163" t="s">
        <v>133</v>
      </c>
      <c r="J9812" s="163" t="s">
        <v>133</v>
      </c>
      <c r="K9812" s="164">
        <f t="shared" si="466"/>
        <v>0</v>
      </c>
      <c r="L9812" s="165">
        <f t="shared" si="467"/>
        <v>0</v>
      </c>
      <c r="M9812" s="172">
        <v>127</v>
      </c>
      <c r="N9812" s="172">
        <v>64</v>
      </c>
      <c r="O9812" s="167" t="s">
        <v>133</v>
      </c>
      <c r="P9812" s="260" t="e">
        <f t="shared" si="465"/>
        <v>#NUM!</v>
      </c>
      <c r="S9812" s="272"/>
    </row>
    <row r="9813" spans="1:19">
      <c r="A9813" s="161" t="s">
        <v>11045</v>
      </c>
      <c r="C9813" s="161" t="s">
        <v>133</v>
      </c>
      <c r="F9813" s="163" t="s">
        <v>133</v>
      </c>
      <c r="G9813" s="266" t="s">
        <v>133</v>
      </c>
      <c r="H9813" s="163" t="s">
        <v>133</v>
      </c>
      <c r="I9813" s="163" t="s">
        <v>133</v>
      </c>
      <c r="J9813" s="163" t="s">
        <v>133</v>
      </c>
      <c r="K9813" s="164">
        <f t="shared" si="466"/>
        <v>0</v>
      </c>
      <c r="L9813" s="165">
        <f t="shared" si="467"/>
        <v>0</v>
      </c>
      <c r="M9813" s="172">
        <v>127</v>
      </c>
      <c r="N9813" s="172">
        <v>64</v>
      </c>
      <c r="O9813" s="167" t="s">
        <v>133</v>
      </c>
      <c r="P9813" s="260" t="e">
        <f t="shared" si="465"/>
        <v>#NUM!</v>
      </c>
      <c r="S9813" s="272"/>
    </row>
    <row r="9814" spans="1:19">
      <c r="A9814" s="161" t="s">
        <v>11046</v>
      </c>
      <c r="C9814" s="161" t="s">
        <v>133</v>
      </c>
      <c r="F9814" s="163" t="s">
        <v>133</v>
      </c>
      <c r="G9814" s="266" t="s">
        <v>133</v>
      </c>
      <c r="H9814" s="163" t="s">
        <v>133</v>
      </c>
      <c r="I9814" s="163" t="s">
        <v>133</v>
      </c>
      <c r="J9814" s="163" t="s">
        <v>133</v>
      </c>
      <c r="K9814" s="164">
        <f t="shared" si="466"/>
        <v>0</v>
      </c>
      <c r="L9814" s="165">
        <f t="shared" si="467"/>
        <v>0</v>
      </c>
      <c r="M9814" s="172">
        <v>127</v>
      </c>
      <c r="N9814" s="172">
        <v>64</v>
      </c>
      <c r="O9814" s="167" t="s">
        <v>133</v>
      </c>
      <c r="P9814" s="260" t="e">
        <f t="shared" si="465"/>
        <v>#NUM!</v>
      </c>
      <c r="S9814" s="272"/>
    </row>
    <row r="9815" spans="1:19">
      <c r="A9815" s="161" t="s">
        <v>11047</v>
      </c>
      <c r="C9815" s="161" t="s">
        <v>133</v>
      </c>
      <c r="F9815" s="163" t="s">
        <v>133</v>
      </c>
      <c r="G9815" s="266" t="s">
        <v>133</v>
      </c>
      <c r="H9815" s="163" t="s">
        <v>133</v>
      </c>
      <c r="I9815" s="163" t="s">
        <v>133</v>
      </c>
      <c r="J9815" s="163" t="s">
        <v>133</v>
      </c>
      <c r="K9815" s="164">
        <f t="shared" si="466"/>
        <v>0</v>
      </c>
      <c r="L9815" s="165">
        <f t="shared" si="467"/>
        <v>0</v>
      </c>
      <c r="M9815" s="172">
        <v>127</v>
      </c>
      <c r="N9815" s="172">
        <v>64</v>
      </c>
      <c r="O9815" s="167" t="s">
        <v>133</v>
      </c>
      <c r="P9815" s="260" t="e">
        <f t="shared" si="465"/>
        <v>#NUM!</v>
      </c>
      <c r="S9815" s="272"/>
    </row>
    <row r="9816" spans="1:19">
      <c r="A9816" s="161" t="s">
        <v>11048</v>
      </c>
      <c r="C9816" s="161" t="s">
        <v>133</v>
      </c>
      <c r="F9816" s="163" t="s">
        <v>133</v>
      </c>
      <c r="G9816" s="266" t="s">
        <v>133</v>
      </c>
      <c r="H9816" s="163" t="s">
        <v>133</v>
      </c>
      <c r="I9816" s="163" t="s">
        <v>133</v>
      </c>
      <c r="J9816" s="163" t="s">
        <v>133</v>
      </c>
      <c r="K9816" s="164">
        <f t="shared" si="466"/>
        <v>0</v>
      </c>
      <c r="L9816" s="165">
        <f t="shared" si="467"/>
        <v>0</v>
      </c>
      <c r="M9816" s="172">
        <v>127</v>
      </c>
      <c r="N9816" s="172">
        <v>64</v>
      </c>
      <c r="O9816" s="167" t="s">
        <v>133</v>
      </c>
      <c r="P9816" s="260" t="e">
        <f t="shared" si="465"/>
        <v>#NUM!</v>
      </c>
      <c r="S9816" s="272"/>
    </row>
    <row r="9817" spans="1:19">
      <c r="A9817" s="161" t="s">
        <v>11049</v>
      </c>
      <c r="C9817" s="161" t="s">
        <v>133</v>
      </c>
      <c r="F9817" s="163" t="s">
        <v>133</v>
      </c>
      <c r="G9817" s="266" t="s">
        <v>133</v>
      </c>
      <c r="H9817" s="163" t="s">
        <v>133</v>
      </c>
      <c r="I9817" s="163" t="s">
        <v>133</v>
      </c>
      <c r="J9817" s="163" t="s">
        <v>133</v>
      </c>
      <c r="K9817" s="164">
        <f t="shared" si="466"/>
        <v>0</v>
      </c>
      <c r="L9817" s="165">
        <f t="shared" si="467"/>
        <v>0</v>
      </c>
      <c r="M9817" s="172">
        <v>127</v>
      </c>
      <c r="N9817" s="172">
        <v>64</v>
      </c>
      <c r="O9817" s="167" t="s">
        <v>133</v>
      </c>
      <c r="P9817" s="260" t="e">
        <f t="shared" si="465"/>
        <v>#NUM!</v>
      </c>
      <c r="S9817" s="272"/>
    </row>
    <row r="9818" spans="1:19">
      <c r="A9818" s="161" t="s">
        <v>11050</v>
      </c>
      <c r="C9818" s="161" t="s">
        <v>133</v>
      </c>
      <c r="F9818" s="163" t="s">
        <v>133</v>
      </c>
      <c r="G9818" s="266" t="s">
        <v>133</v>
      </c>
      <c r="H9818" s="163" t="s">
        <v>133</v>
      </c>
      <c r="I9818" s="163" t="s">
        <v>133</v>
      </c>
      <c r="J9818" s="163" t="s">
        <v>133</v>
      </c>
      <c r="K9818" s="164">
        <f t="shared" si="466"/>
        <v>0</v>
      </c>
      <c r="L9818" s="165">
        <f t="shared" si="467"/>
        <v>0</v>
      </c>
      <c r="M9818" s="172">
        <v>127</v>
      </c>
      <c r="N9818" s="172">
        <v>64</v>
      </c>
      <c r="O9818" s="167" t="s">
        <v>133</v>
      </c>
      <c r="P9818" s="260" t="e">
        <f t="shared" si="465"/>
        <v>#NUM!</v>
      </c>
      <c r="S9818" s="272"/>
    </row>
    <row r="9819" spans="1:19">
      <c r="A9819" s="161" t="s">
        <v>11051</v>
      </c>
      <c r="C9819" s="161" t="s">
        <v>133</v>
      </c>
      <c r="F9819" s="163" t="s">
        <v>133</v>
      </c>
      <c r="G9819" s="266" t="s">
        <v>133</v>
      </c>
      <c r="H9819" s="163" t="s">
        <v>133</v>
      </c>
      <c r="I9819" s="163" t="s">
        <v>133</v>
      </c>
      <c r="J9819" s="163" t="s">
        <v>133</v>
      </c>
      <c r="K9819" s="164">
        <f t="shared" si="466"/>
        <v>0</v>
      </c>
      <c r="L9819" s="165">
        <f t="shared" si="467"/>
        <v>0</v>
      </c>
      <c r="M9819" s="172">
        <v>127</v>
      </c>
      <c r="N9819" s="172">
        <v>64</v>
      </c>
      <c r="O9819" s="167" t="s">
        <v>133</v>
      </c>
      <c r="P9819" s="260" t="e">
        <f t="shared" si="465"/>
        <v>#NUM!</v>
      </c>
      <c r="S9819" s="272"/>
    </row>
    <row r="9820" spans="1:19">
      <c r="A9820" s="161" t="s">
        <v>11052</v>
      </c>
      <c r="C9820" s="161" t="s">
        <v>133</v>
      </c>
      <c r="F9820" s="163" t="s">
        <v>133</v>
      </c>
      <c r="G9820" s="266" t="s">
        <v>133</v>
      </c>
      <c r="H9820" s="163" t="s">
        <v>133</v>
      </c>
      <c r="I9820" s="163" t="s">
        <v>133</v>
      </c>
      <c r="J9820" s="163" t="s">
        <v>133</v>
      </c>
      <c r="K9820" s="164">
        <f t="shared" si="466"/>
        <v>0</v>
      </c>
      <c r="L9820" s="165">
        <f t="shared" si="467"/>
        <v>0</v>
      </c>
      <c r="M9820" s="172">
        <v>127</v>
      </c>
      <c r="N9820" s="172">
        <v>64</v>
      </c>
      <c r="O9820" s="167" t="s">
        <v>133</v>
      </c>
      <c r="P9820" s="260" t="e">
        <f t="shared" si="465"/>
        <v>#NUM!</v>
      </c>
      <c r="S9820" s="272"/>
    </row>
    <row r="9821" spans="1:19">
      <c r="A9821" s="161" t="s">
        <v>11053</v>
      </c>
      <c r="C9821" s="161" t="s">
        <v>133</v>
      </c>
      <c r="F9821" s="163" t="s">
        <v>133</v>
      </c>
      <c r="G9821" s="266" t="s">
        <v>133</v>
      </c>
      <c r="H9821" s="163" t="s">
        <v>133</v>
      </c>
      <c r="I9821" s="163" t="s">
        <v>133</v>
      </c>
      <c r="J9821" s="163" t="s">
        <v>133</v>
      </c>
      <c r="K9821" s="164">
        <f t="shared" si="466"/>
        <v>0</v>
      </c>
      <c r="L9821" s="165">
        <f t="shared" si="467"/>
        <v>0</v>
      </c>
      <c r="M9821" s="172">
        <v>127</v>
      </c>
      <c r="N9821" s="172">
        <v>64</v>
      </c>
      <c r="O9821" s="167" t="s">
        <v>133</v>
      </c>
      <c r="P9821" s="260" t="e">
        <f t="shared" si="465"/>
        <v>#NUM!</v>
      </c>
      <c r="S9821" s="272"/>
    </row>
    <row r="9822" spans="1:19">
      <c r="A9822" s="161" t="s">
        <v>11054</v>
      </c>
      <c r="C9822" s="161" t="s">
        <v>133</v>
      </c>
      <c r="F9822" s="163" t="s">
        <v>133</v>
      </c>
      <c r="G9822" s="266" t="s">
        <v>133</v>
      </c>
      <c r="H9822" s="163" t="s">
        <v>133</v>
      </c>
      <c r="I9822" s="163" t="s">
        <v>133</v>
      </c>
      <c r="J9822" s="163" t="s">
        <v>133</v>
      </c>
      <c r="K9822" s="164">
        <f t="shared" si="466"/>
        <v>0</v>
      </c>
      <c r="L9822" s="165">
        <f t="shared" si="467"/>
        <v>0</v>
      </c>
      <c r="M9822" s="172">
        <v>127</v>
      </c>
      <c r="N9822" s="172">
        <v>64</v>
      </c>
      <c r="O9822" s="167" t="s">
        <v>133</v>
      </c>
      <c r="P9822" s="260" t="e">
        <f t="shared" si="465"/>
        <v>#NUM!</v>
      </c>
      <c r="S9822" s="272"/>
    </row>
    <row r="9823" spans="1:19">
      <c r="A9823" s="161" t="s">
        <v>11055</v>
      </c>
      <c r="C9823" s="161" t="s">
        <v>133</v>
      </c>
      <c r="F9823" s="163" t="s">
        <v>133</v>
      </c>
      <c r="G9823" s="266" t="s">
        <v>133</v>
      </c>
      <c r="H9823" s="163" t="s">
        <v>133</v>
      </c>
      <c r="I9823" s="163" t="s">
        <v>133</v>
      </c>
      <c r="J9823" s="163" t="s">
        <v>133</v>
      </c>
      <c r="K9823" s="164">
        <f t="shared" si="466"/>
        <v>0</v>
      </c>
      <c r="L9823" s="165">
        <f t="shared" si="467"/>
        <v>0</v>
      </c>
      <c r="M9823" s="172">
        <v>127</v>
      </c>
      <c r="N9823" s="172">
        <v>64</v>
      </c>
      <c r="O9823" s="167" t="s">
        <v>133</v>
      </c>
      <c r="P9823" s="260" t="e">
        <f t="shared" si="465"/>
        <v>#NUM!</v>
      </c>
      <c r="S9823" s="272"/>
    </row>
    <row r="9824" spans="1:19">
      <c r="A9824" s="161" t="s">
        <v>11056</v>
      </c>
      <c r="C9824" s="161" t="s">
        <v>133</v>
      </c>
      <c r="F9824" s="163" t="s">
        <v>133</v>
      </c>
      <c r="G9824" s="266" t="s">
        <v>133</v>
      </c>
      <c r="H9824" s="163" t="s">
        <v>133</v>
      </c>
      <c r="I9824" s="163" t="s">
        <v>133</v>
      </c>
      <c r="J9824" s="163" t="s">
        <v>133</v>
      </c>
      <c r="K9824" s="164">
        <f t="shared" si="466"/>
        <v>0</v>
      </c>
      <c r="L9824" s="165">
        <f t="shared" si="467"/>
        <v>0</v>
      </c>
      <c r="M9824" s="172">
        <v>127</v>
      </c>
      <c r="N9824" s="172">
        <v>64</v>
      </c>
      <c r="O9824" s="167" t="s">
        <v>133</v>
      </c>
      <c r="P9824" s="260" t="e">
        <f t="shared" si="465"/>
        <v>#NUM!</v>
      </c>
      <c r="S9824" s="272"/>
    </row>
    <row r="9825" spans="1:19">
      <c r="A9825" s="161" t="s">
        <v>11057</v>
      </c>
      <c r="C9825" s="161" t="s">
        <v>133</v>
      </c>
      <c r="F9825" s="163" t="s">
        <v>133</v>
      </c>
      <c r="G9825" s="266" t="s">
        <v>133</v>
      </c>
      <c r="H9825" s="163" t="s">
        <v>133</v>
      </c>
      <c r="I9825" s="163" t="s">
        <v>133</v>
      </c>
      <c r="J9825" s="163" t="s">
        <v>133</v>
      </c>
      <c r="K9825" s="164">
        <f t="shared" si="466"/>
        <v>0</v>
      </c>
      <c r="L9825" s="165">
        <f t="shared" si="467"/>
        <v>0</v>
      </c>
      <c r="M9825" s="172">
        <v>127</v>
      </c>
      <c r="N9825" s="172">
        <v>64</v>
      </c>
      <c r="O9825" s="167" t="s">
        <v>133</v>
      </c>
      <c r="P9825" s="260" t="e">
        <f t="shared" si="465"/>
        <v>#NUM!</v>
      </c>
      <c r="S9825" s="272"/>
    </row>
    <row r="9826" spans="1:19">
      <c r="A9826" s="161" t="s">
        <v>11058</v>
      </c>
      <c r="C9826" s="161" t="s">
        <v>133</v>
      </c>
      <c r="F9826" s="163" t="s">
        <v>133</v>
      </c>
      <c r="G9826" s="266" t="s">
        <v>133</v>
      </c>
      <c r="H9826" s="163" t="s">
        <v>133</v>
      </c>
      <c r="I9826" s="163" t="s">
        <v>133</v>
      </c>
      <c r="J9826" s="163" t="s">
        <v>133</v>
      </c>
      <c r="K9826" s="164">
        <f t="shared" si="466"/>
        <v>0</v>
      </c>
      <c r="L9826" s="165">
        <f t="shared" si="467"/>
        <v>0</v>
      </c>
      <c r="M9826" s="172">
        <v>127</v>
      </c>
      <c r="N9826" s="172">
        <v>64</v>
      </c>
      <c r="O9826" s="167" t="s">
        <v>133</v>
      </c>
      <c r="P9826" s="260" t="e">
        <f t="shared" si="465"/>
        <v>#NUM!</v>
      </c>
      <c r="S9826" s="272"/>
    </row>
    <row r="9827" spans="1:19">
      <c r="A9827" s="161" t="s">
        <v>11059</v>
      </c>
      <c r="C9827" s="161" t="s">
        <v>133</v>
      </c>
      <c r="F9827" s="163" t="s">
        <v>133</v>
      </c>
      <c r="G9827" s="266" t="s">
        <v>133</v>
      </c>
      <c r="H9827" s="163" t="s">
        <v>133</v>
      </c>
      <c r="I9827" s="163" t="s">
        <v>133</v>
      </c>
      <c r="J9827" s="163" t="s">
        <v>133</v>
      </c>
      <c r="K9827" s="164">
        <f t="shared" si="466"/>
        <v>0</v>
      </c>
      <c r="L9827" s="165">
        <f t="shared" si="467"/>
        <v>0</v>
      </c>
      <c r="M9827" s="172">
        <v>127</v>
      </c>
      <c r="N9827" s="172">
        <v>64</v>
      </c>
      <c r="O9827" s="167" t="s">
        <v>133</v>
      </c>
      <c r="P9827" s="260" t="e">
        <f t="shared" si="465"/>
        <v>#NUM!</v>
      </c>
      <c r="S9827" s="272"/>
    </row>
    <row r="9828" spans="1:19">
      <c r="A9828" s="161" t="s">
        <v>11060</v>
      </c>
      <c r="C9828" s="161" t="s">
        <v>133</v>
      </c>
      <c r="F9828" s="163" t="s">
        <v>133</v>
      </c>
      <c r="G9828" s="266" t="s">
        <v>133</v>
      </c>
      <c r="H9828" s="163" t="s">
        <v>133</v>
      </c>
      <c r="I9828" s="163" t="s">
        <v>133</v>
      </c>
      <c r="J9828" s="163" t="s">
        <v>133</v>
      </c>
      <c r="K9828" s="164">
        <f t="shared" si="466"/>
        <v>0</v>
      </c>
      <c r="L9828" s="165">
        <f t="shared" si="467"/>
        <v>0</v>
      </c>
      <c r="M9828" s="172">
        <v>127</v>
      </c>
      <c r="N9828" s="172">
        <v>64</v>
      </c>
      <c r="O9828" s="167" t="s">
        <v>133</v>
      </c>
      <c r="P9828" s="260" t="e">
        <f t="shared" si="465"/>
        <v>#NUM!</v>
      </c>
      <c r="S9828" s="272"/>
    </row>
    <row r="9829" spans="1:19">
      <c r="A9829" s="161" t="s">
        <v>11061</v>
      </c>
      <c r="C9829" s="161" t="s">
        <v>133</v>
      </c>
      <c r="F9829" s="163" t="s">
        <v>133</v>
      </c>
      <c r="G9829" s="266" t="s">
        <v>133</v>
      </c>
      <c r="H9829" s="163" t="s">
        <v>133</v>
      </c>
      <c r="I9829" s="163" t="s">
        <v>133</v>
      </c>
      <c r="J9829" s="163" t="s">
        <v>133</v>
      </c>
      <c r="K9829" s="164">
        <f t="shared" si="466"/>
        <v>0</v>
      </c>
      <c r="L9829" s="165">
        <f t="shared" si="467"/>
        <v>0</v>
      </c>
      <c r="M9829" s="172">
        <v>127</v>
      </c>
      <c r="N9829" s="172">
        <v>64</v>
      </c>
      <c r="O9829" s="167" t="s">
        <v>133</v>
      </c>
      <c r="P9829" s="260" t="e">
        <f t="shared" si="465"/>
        <v>#NUM!</v>
      </c>
      <c r="S9829" s="272"/>
    </row>
    <row r="9830" spans="1:19">
      <c r="A9830" s="161" t="s">
        <v>11062</v>
      </c>
      <c r="C9830" s="161" t="s">
        <v>133</v>
      </c>
      <c r="F9830" s="163" t="s">
        <v>133</v>
      </c>
      <c r="G9830" s="266" t="s">
        <v>133</v>
      </c>
      <c r="H9830" s="163" t="s">
        <v>133</v>
      </c>
      <c r="I9830" s="163" t="s">
        <v>133</v>
      </c>
      <c r="J9830" s="163" t="s">
        <v>133</v>
      </c>
      <c r="K9830" s="164">
        <f t="shared" si="466"/>
        <v>0</v>
      </c>
      <c r="L9830" s="165">
        <f t="shared" si="467"/>
        <v>0</v>
      </c>
      <c r="M9830" s="172">
        <v>127</v>
      </c>
      <c r="N9830" s="172">
        <v>64</v>
      </c>
      <c r="O9830" s="167" t="s">
        <v>133</v>
      </c>
      <c r="P9830" s="260" t="e">
        <f t="shared" si="465"/>
        <v>#NUM!</v>
      </c>
      <c r="S9830" s="272"/>
    </row>
    <row r="9831" spans="1:19">
      <c r="A9831" s="161" t="s">
        <v>11063</v>
      </c>
      <c r="C9831" s="161" t="s">
        <v>133</v>
      </c>
      <c r="F9831" s="163" t="s">
        <v>133</v>
      </c>
      <c r="G9831" s="266" t="s">
        <v>133</v>
      </c>
      <c r="H9831" s="163" t="s">
        <v>133</v>
      </c>
      <c r="I9831" s="163" t="s">
        <v>133</v>
      </c>
      <c r="J9831" s="163" t="s">
        <v>133</v>
      </c>
      <c r="K9831" s="164">
        <f t="shared" si="466"/>
        <v>0</v>
      </c>
      <c r="L9831" s="165">
        <f t="shared" si="467"/>
        <v>0</v>
      </c>
      <c r="M9831" s="172">
        <v>127</v>
      </c>
      <c r="N9831" s="172">
        <v>64</v>
      </c>
      <c r="O9831" s="167" t="s">
        <v>133</v>
      </c>
      <c r="P9831" s="260" t="e">
        <f t="shared" si="465"/>
        <v>#NUM!</v>
      </c>
      <c r="S9831" s="272"/>
    </row>
    <row r="9832" spans="1:19">
      <c r="A9832" s="161" t="s">
        <v>11064</v>
      </c>
      <c r="C9832" s="161" t="s">
        <v>133</v>
      </c>
      <c r="F9832" s="163" t="s">
        <v>133</v>
      </c>
      <c r="G9832" s="266" t="s">
        <v>133</v>
      </c>
      <c r="H9832" s="163" t="s">
        <v>133</v>
      </c>
      <c r="I9832" s="163" t="s">
        <v>133</v>
      </c>
      <c r="J9832" s="163" t="s">
        <v>133</v>
      </c>
      <c r="K9832" s="164">
        <f t="shared" si="466"/>
        <v>0</v>
      </c>
      <c r="L9832" s="165">
        <f t="shared" si="467"/>
        <v>0</v>
      </c>
      <c r="M9832" s="172">
        <v>127</v>
      </c>
      <c r="N9832" s="172">
        <v>64</v>
      </c>
      <c r="O9832" s="167" t="s">
        <v>133</v>
      </c>
      <c r="P9832" s="260" t="e">
        <f t="shared" si="465"/>
        <v>#NUM!</v>
      </c>
      <c r="S9832" s="272"/>
    </row>
    <row r="9833" spans="1:19">
      <c r="A9833" s="161" t="s">
        <v>11065</v>
      </c>
      <c r="C9833" s="161" t="s">
        <v>133</v>
      </c>
      <c r="F9833" s="163" t="s">
        <v>133</v>
      </c>
      <c r="G9833" s="266" t="s">
        <v>133</v>
      </c>
      <c r="H9833" s="163" t="s">
        <v>133</v>
      </c>
      <c r="I9833" s="163" t="s">
        <v>133</v>
      </c>
      <c r="J9833" s="163" t="s">
        <v>133</v>
      </c>
      <c r="K9833" s="164">
        <f t="shared" si="466"/>
        <v>0</v>
      </c>
      <c r="L9833" s="165">
        <f t="shared" si="467"/>
        <v>0</v>
      </c>
      <c r="M9833" s="172">
        <v>127</v>
      </c>
      <c r="N9833" s="172">
        <v>64</v>
      </c>
      <c r="O9833" s="167" t="s">
        <v>133</v>
      </c>
      <c r="P9833" s="260" t="e">
        <f t="shared" si="465"/>
        <v>#NUM!</v>
      </c>
      <c r="S9833" s="272"/>
    </row>
    <row r="9834" spans="1:19">
      <c r="A9834" s="161" t="s">
        <v>11066</v>
      </c>
      <c r="C9834" s="161" t="s">
        <v>133</v>
      </c>
      <c r="F9834" s="163" t="s">
        <v>133</v>
      </c>
      <c r="G9834" s="266" t="s">
        <v>133</v>
      </c>
      <c r="H9834" s="163" t="s">
        <v>133</v>
      </c>
      <c r="I9834" s="163" t="s">
        <v>133</v>
      </c>
      <c r="J9834" s="163" t="s">
        <v>133</v>
      </c>
      <c r="K9834" s="164">
        <f t="shared" si="466"/>
        <v>0</v>
      </c>
      <c r="L9834" s="165">
        <f t="shared" si="467"/>
        <v>0</v>
      </c>
      <c r="M9834" s="172">
        <v>127</v>
      </c>
      <c r="N9834" s="172">
        <v>64</v>
      </c>
      <c r="O9834" s="167" t="s">
        <v>133</v>
      </c>
      <c r="P9834" s="260" t="e">
        <f t="shared" si="465"/>
        <v>#NUM!</v>
      </c>
      <c r="S9834" s="272"/>
    </row>
    <row r="9835" spans="1:19">
      <c r="A9835" s="161" t="s">
        <v>11067</v>
      </c>
      <c r="C9835" s="161" t="s">
        <v>133</v>
      </c>
      <c r="F9835" s="163" t="s">
        <v>133</v>
      </c>
      <c r="G9835" s="266" t="s">
        <v>133</v>
      </c>
      <c r="H9835" s="163" t="s">
        <v>133</v>
      </c>
      <c r="I9835" s="163" t="s">
        <v>133</v>
      </c>
      <c r="J9835" s="163" t="s">
        <v>133</v>
      </c>
      <c r="K9835" s="164">
        <f t="shared" si="466"/>
        <v>0</v>
      </c>
      <c r="L9835" s="165">
        <f t="shared" si="467"/>
        <v>0</v>
      </c>
      <c r="M9835" s="172">
        <v>127</v>
      </c>
      <c r="N9835" s="172">
        <v>64</v>
      </c>
      <c r="O9835" s="167" t="s">
        <v>133</v>
      </c>
      <c r="P9835" s="260" t="e">
        <f t="shared" si="465"/>
        <v>#NUM!</v>
      </c>
      <c r="S9835" s="272"/>
    </row>
    <row r="9836" spans="1:19">
      <c r="A9836" s="161" t="s">
        <v>11068</v>
      </c>
      <c r="C9836" s="161" t="s">
        <v>133</v>
      </c>
      <c r="F9836" s="163" t="s">
        <v>133</v>
      </c>
      <c r="G9836" s="266" t="s">
        <v>133</v>
      </c>
      <c r="H9836" s="163" t="s">
        <v>133</v>
      </c>
      <c r="I9836" s="163" t="s">
        <v>133</v>
      </c>
      <c r="J9836" s="163" t="s">
        <v>133</v>
      </c>
      <c r="K9836" s="164">
        <f t="shared" si="466"/>
        <v>0</v>
      </c>
      <c r="L9836" s="165">
        <f t="shared" si="467"/>
        <v>0</v>
      </c>
      <c r="M9836" s="172">
        <v>127</v>
      </c>
      <c r="N9836" s="172">
        <v>64</v>
      </c>
      <c r="O9836" s="167" t="s">
        <v>133</v>
      </c>
      <c r="P9836" s="260" t="e">
        <f t="shared" si="465"/>
        <v>#NUM!</v>
      </c>
      <c r="S9836" s="272"/>
    </row>
    <row r="9837" spans="1:19">
      <c r="A9837" s="161" t="s">
        <v>11069</v>
      </c>
      <c r="C9837" s="161" t="s">
        <v>133</v>
      </c>
      <c r="F9837" s="163" t="s">
        <v>133</v>
      </c>
      <c r="G9837" s="266" t="s">
        <v>133</v>
      </c>
      <c r="H9837" s="163" t="s">
        <v>133</v>
      </c>
      <c r="I9837" s="163" t="s">
        <v>133</v>
      </c>
      <c r="J9837" s="163" t="s">
        <v>133</v>
      </c>
      <c r="K9837" s="164">
        <f t="shared" si="466"/>
        <v>0</v>
      </c>
      <c r="L9837" s="165">
        <f t="shared" si="467"/>
        <v>0</v>
      </c>
      <c r="M9837" s="172">
        <v>127</v>
      </c>
      <c r="N9837" s="172">
        <v>64</v>
      </c>
      <c r="O9837" s="167" t="s">
        <v>133</v>
      </c>
      <c r="P9837" s="260" t="e">
        <f t="shared" si="465"/>
        <v>#NUM!</v>
      </c>
      <c r="S9837" s="272"/>
    </row>
    <row r="9838" spans="1:19">
      <c r="A9838" s="161" t="s">
        <v>11070</v>
      </c>
      <c r="C9838" s="161" t="s">
        <v>133</v>
      </c>
      <c r="F9838" s="163" t="s">
        <v>133</v>
      </c>
      <c r="G9838" s="266" t="s">
        <v>133</v>
      </c>
      <c r="H9838" s="163" t="s">
        <v>133</v>
      </c>
      <c r="I9838" s="163" t="s">
        <v>133</v>
      </c>
      <c r="J9838" s="163" t="s">
        <v>133</v>
      </c>
      <c r="K9838" s="164">
        <f t="shared" si="466"/>
        <v>0</v>
      </c>
      <c r="L9838" s="165">
        <f t="shared" si="467"/>
        <v>0</v>
      </c>
      <c r="M9838" s="172">
        <v>127</v>
      </c>
      <c r="N9838" s="172">
        <v>64</v>
      </c>
      <c r="O9838" s="167" t="s">
        <v>133</v>
      </c>
      <c r="P9838" s="260" t="e">
        <f t="shared" si="465"/>
        <v>#NUM!</v>
      </c>
      <c r="S9838" s="272"/>
    </row>
    <row r="9839" spans="1:19">
      <c r="A9839" s="161" t="s">
        <v>11071</v>
      </c>
      <c r="C9839" s="161" t="s">
        <v>133</v>
      </c>
      <c r="F9839" s="163" t="s">
        <v>133</v>
      </c>
      <c r="G9839" s="266" t="s">
        <v>133</v>
      </c>
      <c r="H9839" s="163" t="s">
        <v>133</v>
      </c>
      <c r="I9839" s="163" t="s">
        <v>133</v>
      </c>
      <c r="J9839" s="163" t="s">
        <v>133</v>
      </c>
      <c r="K9839" s="164">
        <f t="shared" si="466"/>
        <v>0</v>
      </c>
      <c r="L9839" s="165">
        <f t="shared" si="467"/>
        <v>0</v>
      </c>
      <c r="M9839" s="172">
        <v>127</v>
      </c>
      <c r="N9839" s="172">
        <v>64</v>
      </c>
      <c r="O9839" s="167" t="s">
        <v>133</v>
      </c>
      <c r="P9839" s="260" t="e">
        <f t="shared" si="465"/>
        <v>#NUM!</v>
      </c>
      <c r="S9839" s="272"/>
    </row>
    <row r="9840" spans="1:19">
      <c r="A9840" s="161" t="s">
        <v>11072</v>
      </c>
      <c r="C9840" s="161" t="s">
        <v>133</v>
      </c>
      <c r="F9840" s="163" t="s">
        <v>133</v>
      </c>
      <c r="G9840" s="266" t="s">
        <v>133</v>
      </c>
      <c r="H9840" s="163" t="s">
        <v>133</v>
      </c>
      <c r="I9840" s="163" t="s">
        <v>133</v>
      </c>
      <c r="J9840" s="163" t="s">
        <v>133</v>
      </c>
      <c r="K9840" s="164">
        <f t="shared" si="466"/>
        <v>0</v>
      </c>
      <c r="L9840" s="165">
        <f t="shared" si="467"/>
        <v>0</v>
      </c>
      <c r="M9840" s="172">
        <v>127</v>
      </c>
      <c r="N9840" s="172">
        <v>64</v>
      </c>
      <c r="O9840" s="167" t="s">
        <v>133</v>
      </c>
      <c r="P9840" s="260" t="e">
        <f t="shared" si="465"/>
        <v>#NUM!</v>
      </c>
      <c r="S9840" s="272"/>
    </row>
    <row r="9841" spans="1:19">
      <c r="A9841" s="161" t="s">
        <v>11073</v>
      </c>
      <c r="C9841" s="161" t="s">
        <v>133</v>
      </c>
      <c r="F9841" s="163" t="s">
        <v>133</v>
      </c>
      <c r="G9841" s="266" t="s">
        <v>133</v>
      </c>
      <c r="H9841" s="163" t="s">
        <v>133</v>
      </c>
      <c r="I9841" s="163" t="s">
        <v>133</v>
      </c>
      <c r="J9841" s="163" t="s">
        <v>133</v>
      </c>
      <c r="K9841" s="164">
        <f t="shared" si="466"/>
        <v>0</v>
      </c>
      <c r="L9841" s="165">
        <f t="shared" si="467"/>
        <v>0</v>
      </c>
      <c r="M9841" s="172">
        <v>127</v>
      </c>
      <c r="N9841" s="172">
        <v>64</v>
      </c>
      <c r="O9841" s="167" t="s">
        <v>133</v>
      </c>
      <c r="P9841" s="260" t="e">
        <f t="shared" si="465"/>
        <v>#NUM!</v>
      </c>
      <c r="S9841" s="272"/>
    </row>
    <row r="9842" spans="1:19">
      <c r="A9842" s="161" t="s">
        <v>11074</v>
      </c>
      <c r="C9842" s="161" t="s">
        <v>133</v>
      </c>
      <c r="F9842" s="163" t="s">
        <v>133</v>
      </c>
      <c r="G9842" s="266" t="s">
        <v>133</v>
      </c>
      <c r="H9842" s="163" t="s">
        <v>133</v>
      </c>
      <c r="I9842" s="163" t="s">
        <v>133</v>
      </c>
      <c r="J9842" s="163" t="s">
        <v>133</v>
      </c>
      <c r="K9842" s="164">
        <f t="shared" si="466"/>
        <v>0</v>
      </c>
      <c r="L9842" s="165">
        <f t="shared" si="467"/>
        <v>0</v>
      </c>
      <c r="M9842" s="172">
        <v>127</v>
      </c>
      <c r="N9842" s="172">
        <v>64</v>
      </c>
      <c r="O9842" s="167" t="s">
        <v>133</v>
      </c>
      <c r="P9842" s="260" t="e">
        <f t="shared" si="465"/>
        <v>#NUM!</v>
      </c>
      <c r="S9842" s="272"/>
    </row>
    <row r="9843" spans="1:19">
      <c r="A9843" s="161" t="s">
        <v>11075</v>
      </c>
      <c r="C9843" s="161" t="s">
        <v>133</v>
      </c>
      <c r="F9843" s="163" t="s">
        <v>133</v>
      </c>
      <c r="G9843" s="266" t="s">
        <v>133</v>
      </c>
      <c r="H9843" s="163" t="s">
        <v>133</v>
      </c>
      <c r="I9843" s="163" t="s">
        <v>133</v>
      </c>
      <c r="J9843" s="163" t="s">
        <v>133</v>
      </c>
      <c r="K9843" s="164">
        <f t="shared" si="466"/>
        <v>0</v>
      </c>
      <c r="L9843" s="165">
        <f t="shared" si="467"/>
        <v>0</v>
      </c>
      <c r="M9843" s="172">
        <v>127</v>
      </c>
      <c r="N9843" s="172">
        <v>64</v>
      </c>
      <c r="O9843" s="167" t="s">
        <v>133</v>
      </c>
      <c r="P9843" s="260" t="e">
        <f t="shared" si="465"/>
        <v>#NUM!</v>
      </c>
      <c r="S9843" s="272"/>
    </row>
    <row r="9844" spans="1:19">
      <c r="A9844" s="161" t="s">
        <v>11076</v>
      </c>
      <c r="C9844" s="161" t="s">
        <v>133</v>
      </c>
      <c r="F9844" s="163" t="s">
        <v>133</v>
      </c>
      <c r="G9844" s="266" t="s">
        <v>133</v>
      </c>
      <c r="H9844" s="163" t="s">
        <v>133</v>
      </c>
      <c r="I9844" s="163" t="s">
        <v>133</v>
      </c>
      <c r="J9844" s="163" t="s">
        <v>133</v>
      </c>
      <c r="K9844" s="164">
        <f t="shared" si="466"/>
        <v>0</v>
      </c>
      <c r="L9844" s="165">
        <f t="shared" si="467"/>
        <v>0</v>
      </c>
      <c r="M9844" s="172">
        <v>127</v>
      </c>
      <c r="N9844" s="172">
        <v>64</v>
      </c>
      <c r="O9844" s="167" t="s">
        <v>133</v>
      </c>
      <c r="P9844" s="260" t="e">
        <f t="shared" si="465"/>
        <v>#NUM!</v>
      </c>
      <c r="S9844" s="272"/>
    </row>
    <row r="9845" spans="1:19">
      <c r="A9845" s="161" t="s">
        <v>11077</v>
      </c>
      <c r="C9845" s="161" t="s">
        <v>133</v>
      </c>
      <c r="F9845" s="163" t="s">
        <v>133</v>
      </c>
      <c r="G9845" s="266" t="s">
        <v>133</v>
      </c>
      <c r="H9845" s="163" t="s">
        <v>133</v>
      </c>
      <c r="I9845" s="163" t="s">
        <v>133</v>
      </c>
      <c r="J9845" s="163" t="s">
        <v>133</v>
      </c>
      <c r="K9845" s="164">
        <f t="shared" si="466"/>
        <v>0</v>
      </c>
      <c r="L9845" s="165">
        <f t="shared" si="467"/>
        <v>0</v>
      </c>
      <c r="M9845" s="172">
        <v>127</v>
      </c>
      <c r="N9845" s="172">
        <v>64</v>
      </c>
      <c r="O9845" s="167" t="s">
        <v>133</v>
      </c>
      <c r="P9845" s="260" t="e">
        <f t="shared" si="465"/>
        <v>#NUM!</v>
      </c>
      <c r="S9845" s="272"/>
    </row>
    <row r="9846" spans="1:19">
      <c r="A9846" s="161" t="s">
        <v>11078</v>
      </c>
      <c r="C9846" s="161" t="s">
        <v>133</v>
      </c>
      <c r="F9846" s="163" t="s">
        <v>133</v>
      </c>
      <c r="G9846" s="266" t="s">
        <v>133</v>
      </c>
      <c r="H9846" s="163" t="s">
        <v>133</v>
      </c>
      <c r="I9846" s="163" t="s">
        <v>133</v>
      </c>
      <c r="J9846" s="163" t="s">
        <v>133</v>
      </c>
      <c r="K9846" s="164">
        <f t="shared" si="466"/>
        <v>0</v>
      </c>
      <c r="L9846" s="165">
        <f t="shared" si="467"/>
        <v>0</v>
      </c>
      <c r="M9846" s="172">
        <v>127</v>
      </c>
      <c r="N9846" s="172">
        <v>64</v>
      </c>
      <c r="O9846" s="167" t="s">
        <v>133</v>
      </c>
      <c r="P9846" s="260" t="e">
        <f t="shared" si="465"/>
        <v>#NUM!</v>
      </c>
      <c r="S9846" s="272"/>
    </row>
    <row r="9847" spans="1:19">
      <c r="A9847" s="161" t="s">
        <v>11079</v>
      </c>
      <c r="C9847" s="161" t="s">
        <v>133</v>
      </c>
      <c r="F9847" s="163" t="s">
        <v>133</v>
      </c>
      <c r="G9847" s="266" t="s">
        <v>133</v>
      </c>
      <c r="H9847" s="163" t="s">
        <v>133</v>
      </c>
      <c r="I9847" s="163" t="s">
        <v>133</v>
      </c>
      <c r="J9847" s="163" t="s">
        <v>133</v>
      </c>
      <c r="K9847" s="164">
        <f t="shared" si="466"/>
        <v>0</v>
      </c>
      <c r="L9847" s="165">
        <f t="shared" si="467"/>
        <v>0</v>
      </c>
      <c r="M9847" s="172">
        <v>127</v>
      </c>
      <c r="N9847" s="172">
        <v>64</v>
      </c>
      <c r="O9847" s="167" t="s">
        <v>133</v>
      </c>
      <c r="P9847" s="260" t="e">
        <f t="shared" si="465"/>
        <v>#NUM!</v>
      </c>
      <c r="S9847" s="272"/>
    </row>
    <row r="9848" spans="1:19">
      <c r="A9848" s="161" t="s">
        <v>11080</v>
      </c>
      <c r="C9848" s="161" t="s">
        <v>133</v>
      </c>
      <c r="F9848" s="163" t="s">
        <v>133</v>
      </c>
      <c r="G9848" s="266" t="s">
        <v>133</v>
      </c>
      <c r="H9848" s="163" t="s">
        <v>133</v>
      </c>
      <c r="I9848" s="163" t="s">
        <v>133</v>
      </c>
      <c r="J9848" s="163" t="s">
        <v>133</v>
      </c>
      <c r="K9848" s="164">
        <f t="shared" si="466"/>
        <v>0</v>
      </c>
      <c r="L9848" s="165">
        <f t="shared" si="467"/>
        <v>0</v>
      </c>
      <c r="M9848" s="172">
        <v>127</v>
      </c>
      <c r="N9848" s="172">
        <v>64</v>
      </c>
      <c r="O9848" s="167" t="s">
        <v>133</v>
      </c>
      <c r="P9848" s="260" t="e">
        <f t="shared" si="465"/>
        <v>#NUM!</v>
      </c>
      <c r="S9848" s="272"/>
    </row>
    <row r="9849" spans="1:19">
      <c r="A9849" s="161" t="s">
        <v>11081</v>
      </c>
      <c r="C9849" s="161" t="s">
        <v>133</v>
      </c>
      <c r="F9849" s="163" t="s">
        <v>133</v>
      </c>
      <c r="G9849" s="266" t="s">
        <v>133</v>
      </c>
      <c r="H9849" s="163" t="s">
        <v>133</v>
      </c>
      <c r="I9849" s="163" t="s">
        <v>133</v>
      </c>
      <c r="J9849" s="163" t="s">
        <v>133</v>
      </c>
      <c r="K9849" s="164">
        <f t="shared" si="466"/>
        <v>0</v>
      </c>
      <c r="L9849" s="165">
        <f t="shared" si="467"/>
        <v>0</v>
      </c>
      <c r="M9849" s="172">
        <v>127</v>
      </c>
      <c r="N9849" s="172">
        <v>64</v>
      </c>
      <c r="O9849" s="167" t="s">
        <v>133</v>
      </c>
      <c r="P9849" s="260" t="e">
        <f t="shared" si="465"/>
        <v>#NUM!</v>
      </c>
      <c r="S9849" s="272"/>
    </row>
    <row r="9850" spans="1:19">
      <c r="A9850" s="161" t="s">
        <v>11082</v>
      </c>
      <c r="C9850" s="161" t="s">
        <v>133</v>
      </c>
      <c r="F9850" s="163" t="s">
        <v>133</v>
      </c>
      <c r="G9850" s="266" t="s">
        <v>133</v>
      </c>
      <c r="H9850" s="163" t="s">
        <v>133</v>
      </c>
      <c r="I9850" s="163" t="s">
        <v>133</v>
      </c>
      <c r="J9850" s="163" t="s">
        <v>133</v>
      </c>
      <c r="K9850" s="164">
        <f t="shared" si="466"/>
        <v>0</v>
      </c>
      <c r="L9850" s="165">
        <f t="shared" si="467"/>
        <v>0</v>
      </c>
      <c r="M9850" s="172">
        <v>127</v>
      </c>
      <c r="N9850" s="172">
        <v>64</v>
      </c>
      <c r="O9850" s="167" t="s">
        <v>133</v>
      </c>
      <c r="P9850" s="260" t="e">
        <f t="shared" si="465"/>
        <v>#NUM!</v>
      </c>
      <c r="S9850" s="272"/>
    </row>
    <row r="9851" spans="1:19">
      <c r="A9851" s="161" t="s">
        <v>11083</v>
      </c>
      <c r="C9851" s="161" t="s">
        <v>133</v>
      </c>
      <c r="F9851" s="163" t="s">
        <v>133</v>
      </c>
      <c r="G9851" s="266" t="s">
        <v>133</v>
      </c>
      <c r="H9851" s="163" t="s">
        <v>133</v>
      </c>
      <c r="I9851" s="163" t="s">
        <v>133</v>
      </c>
      <c r="J9851" s="163" t="s">
        <v>133</v>
      </c>
      <c r="K9851" s="164">
        <f t="shared" si="466"/>
        <v>0</v>
      </c>
      <c r="L9851" s="165">
        <f t="shared" si="467"/>
        <v>0</v>
      </c>
      <c r="M9851" s="172">
        <v>127</v>
      </c>
      <c r="N9851" s="172">
        <v>64</v>
      </c>
      <c r="O9851" s="167" t="s">
        <v>133</v>
      </c>
      <c r="P9851" s="260" t="e">
        <f t="shared" si="465"/>
        <v>#NUM!</v>
      </c>
      <c r="S9851" s="272"/>
    </row>
    <row r="9852" spans="1:19">
      <c r="A9852" s="161" t="s">
        <v>11084</v>
      </c>
      <c r="C9852" s="161" t="s">
        <v>133</v>
      </c>
      <c r="F9852" s="163" t="s">
        <v>133</v>
      </c>
      <c r="G9852" s="266" t="s">
        <v>133</v>
      </c>
      <c r="H9852" s="163" t="s">
        <v>133</v>
      </c>
      <c r="I9852" s="163" t="s">
        <v>133</v>
      </c>
      <c r="J9852" s="163" t="s">
        <v>133</v>
      </c>
      <c r="K9852" s="164">
        <f t="shared" si="466"/>
        <v>0</v>
      </c>
      <c r="L9852" s="165">
        <f t="shared" si="467"/>
        <v>0</v>
      </c>
      <c r="M9852" s="172">
        <v>127</v>
      </c>
      <c r="N9852" s="172">
        <v>64</v>
      </c>
      <c r="O9852" s="167" t="s">
        <v>133</v>
      </c>
      <c r="P9852" s="260" t="e">
        <f t="shared" si="465"/>
        <v>#NUM!</v>
      </c>
      <c r="S9852" s="272"/>
    </row>
    <row r="9853" spans="1:19">
      <c r="A9853" s="161" t="s">
        <v>11085</v>
      </c>
      <c r="C9853" s="161" t="s">
        <v>133</v>
      </c>
      <c r="F9853" s="163" t="s">
        <v>133</v>
      </c>
      <c r="G9853" s="266" t="s">
        <v>133</v>
      </c>
      <c r="H9853" s="163" t="s">
        <v>133</v>
      </c>
      <c r="I9853" s="163" t="s">
        <v>133</v>
      </c>
      <c r="J9853" s="163" t="s">
        <v>133</v>
      </c>
      <c r="K9853" s="164">
        <f t="shared" si="466"/>
        <v>0</v>
      </c>
      <c r="L9853" s="165">
        <f t="shared" si="467"/>
        <v>0</v>
      </c>
      <c r="M9853" s="172">
        <v>127</v>
      </c>
      <c r="N9853" s="172">
        <v>64</v>
      </c>
      <c r="O9853" s="167" t="s">
        <v>133</v>
      </c>
      <c r="P9853" s="260" t="e">
        <f t="shared" si="465"/>
        <v>#NUM!</v>
      </c>
      <c r="S9853" s="272"/>
    </row>
    <row r="9854" spans="1:19">
      <c r="A9854" s="161" t="s">
        <v>11086</v>
      </c>
      <c r="C9854" s="161" t="s">
        <v>133</v>
      </c>
      <c r="F9854" s="163" t="s">
        <v>133</v>
      </c>
      <c r="G9854" s="266" t="s">
        <v>133</v>
      </c>
      <c r="H9854" s="163" t="s">
        <v>133</v>
      </c>
      <c r="I9854" s="163" t="s">
        <v>133</v>
      </c>
      <c r="J9854" s="163" t="s">
        <v>133</v>
      </c>
      <c r="K9854" s="164">
        <f t="shared" si="466"/>
        <v>0</v>
      </c>
      <c r="L9854" s="165">
        <f t="shared" si="467"/>
        <v>0</v>
      </c>
      <c r="M9854" s="172">
        <v>127</v>
      </c>
      <c r="N9854" s="172">
        <v>64</v>
      </c>
      <c r="O9854" s="167" t="s">
        <v>133</v>
      </c>
      <c r="P9854" s="260" t="e">
        <f t="shared" si="465"/>
        <v>#NUM!</v>
      </c>
      <c r="S9854" s="272"/>
    </row>
    <row r="9855" spans="1:19">
      <c r="A9855" s="161" t="s">
        <v>11087</v>
      </c>
      <c r="C9855" s="161" t="s">
        <v>133</v>
      </c>
      <c r="F9855" s="163" t="s">
        <v>133</v>
      </c>
      <c r="G9855" s="266" t="s">
        <v>133</v>
      </c>
      <c r="H9855" s="163" t="s">
        <v>133</v>
      </c>
      <c r="I9855" s="163" t="s">
        <v>133</v>
      </c>
      <c r="J9855" s="163" t="s">
        <v>133</v>
      </c>
      <c r="K9855" s="164">
        <f t="shared" si="466"/>
        <v>0</v>
      </c>
      <c r="L9855" s="165">
        <f t="shared" si="467"/>
        <v>0</v>
      </c>
      <c r="M9855" s="172">
        <v>127</v>
      </c>
      <c r="N9855" s="172">
        <v>64</v>
      </c>
      <c r="O9855" s="167" t="s">
        <v>133</v>
      </c>
      <c r="P9855" s="260" t="e">
        <f t="shared" si="465"/>
        <v>#NUM!</v>
      </c>
      <c r="S9855" s="272"/>
    </row>
    <row r="9856" spans="1:19">
      <c r="A9856" s="161" t="s">
        <v>11088</v>
      </c>
      <c r="C9856" s="161" t="s">
        <v>133</v>
      </c>
      <c r="F9856" s="163" t="s">
        <v>133</v>
      </c>
      <c r="G9856" s="266" t="s">
        <v>133</v>
      </c>
      <c r="H9856" s="163" t="s">
        <v>133</v>
      </c>
      <c r="I9856" s="163" t="s">
        <v>133</v>
      </c>
      <c r="J9856" s="163" t="s">
        <v>133</v>
      </c>
      <c r="K9856" s="164">
        <f t="shared" si="466"/>
        <v>0</v>
      </c>
      <c r="L9856" s="165">
        <f t="shared" si="467"/>
        <v>0</v>
      </c>
      <c r="M9856" s="172">
        <v>127</v>
      </c>
      <c r="N9856" s="172">
        <v>64</v>
      </c>
      <c r="O9856" s="167" t="s">
        <v>133</v>
      </c>
      <c r="P9856" s="260" t="e">
        <f t="shared" si="465"/>
        <v>#NUM!</v>
      </c>
      <c r="S9856" s="272"/>
    </row>
    <row r="9857" spans="1:19">
      <c r="A9857" s="161" t="s">
        <v>11089</v>
      </c>
      <c r="C9857" s="161" t="s">
        <v>133</v>
      </c>
      <c r="F9857" s="163" t="s">
        <v>133</v>
      </c>
      <c r="G9857" s="266" t="s">
        <v>133</v>
      </c>
      <c r="H9857" s="163" t="s">
        <v>133</v>
      </c>
      <c r="I9857" s="163" t="s">
        <v>133</v>
      </c>
      <c r="J9857" s="163" t="s">
        <v>133</v>
      </c>
      <c r="K9857" s="164">
        <f t="shared" si="466"/>
        <v>0</v>
      </c>
      <c r="L9857" s="165">
        <f t="shared" si="467"/>
        <v>0</v>
      </c>
      <c r="M9857" s="172">
        <v>127</v>
      </c>
      <c r="N9857" s="172">
        <v>64</v>
      </c>
      <c r="O9857" s="167" t="s">
        <v>133</v>
      </c>
      <c r="P9857" s="260" t="e">
        <f t="shared" si="465"/>
        <v>#NUM!</v>
      </c>
      <c r="S9857" s="272"/>
    </row>
    <row r="9858" spans="1:19">
      <c r="A9858" s="161" t="s">
        <v>11090</v>
      </c>
      <c r="C9858" s="161" t="s">
        <v>133</v>
      </c>
      <c r="F9858" s="163" t="s">
        <v>133</v>
      </c>
      <c r="G9858" s="266" t="s">
        <v>133</v>
      </c>
      <c r="H9858" s="163" t="s">
        <v>133</v>
      </c>
      <c r="I9858" s="163" t="s">
        <v>133</v>
      </c>
      <c r="J9858" s="163" t="s">
        <v>133</v>
      </c>
      <c r="K9858" s="164">
        <f t="shared" si="466"/>
        <v>0</v>
      </c>
      <c r="L9858" s="165">
        <f t="shared" si="467"/>
        <v>0</v>
      </c>
      <c r="M9858" s="172">
        <v>127</v>
      </c>
      <c r="N9858" s="172">
        <v>64</v>
      </c>
      <c r="O9858" s="167" t="s">
        <v>133</v>
      </c>
      <c r="P9858" s="260" t="e">
        <f t="shared" si="465"/>
        <v>#NUM!</v>
      </c>
      <c r="S9858" s="272"/>
    </row>
    <row r="9859" spans="1:19">
      <c r="A9859" s="161" t="s">
        <v>11091</v>
      </c>
      <c r="C9859" s="161" t="s">
        <v>133</v>
      </c>
      <c r="F9859" s="163" t="s">
        <v>133</v>
      </c>
      <c r="G9859" s="266" t="s">
        <v>133</v>
      </c>
      <c r="H9859" s="163" t="s">
        <v>133</v>
      </c>
      <c r="I9859" s="163" t="s">
        <v>133</v>
      </c>
      <c r="J9859" s="163" t="s">
        <v>133</v>
      </c>
      <c r="K9859" s="164">
        <f t="shared" si="466"/>
        <v>0</v>
      </c>
      <c r="L9859" s="165">
        <f t="shared" si="467"/>
        <v>0</v>
      </c>
      <c r="M9859" s="172">
        <v>127</v>
      </c>
      <c r="N9859" s="172">
        <v>64</v>
      </c>
      <c r="O9859" s="167" t="s">
        <v>133</v>
      </c>
      <c r="P9859" s="260" t="e">
        <f t="shared" si="465"/>
        <v>#NUM!</v>
      </c>
      <c r="S9859" s="272"/>
    </row>
    <row r="9860" spans="1:19">
      <c r="A9860" s="161" t="s">
        <v>11092</v>
      </c>
      <c r="C9860" s="161" t="s">
        <v>133</v>
      </c>
      <c r="F9860" s="163" t="s">
        <v>133</v>
      </c>
      <c r="G9860" s="266" t="s">
        <v>133</v>
      </c>
      <c r="H9860" s="163" t="s">
        <v>133</v>
      </c>
      <c r="I9860" s="163" t="s">
        <v>133</v>
      </c>
      <c r="J9860" s="163" t="s">
        <v>133</v>
      </c>
      <c r="K9860" s="164">
        <f t="shared" si="466"/>
        <v>0</v>
      </c>
      <c r="L9860" s="165">
        <f t="shared" si="467"/>
        <v>0</v>
      </c>
      <c r="M9860" s="172">
        <v>127</v>
      </c>
      <c r="N9860" s="172">
        <v>64</v>
      </c>
      <c r="O9860" s="167" t="s">
        <v>133</v>
      </c>
      <c r="P9860" s="260" t="e">
        <f t="shared" si="465"/>
        <v>#NUM!</v>
      </c>
      <c r="S9860" s="272"/>
    </row>
    <row r="9861" spans="1:19">
      <c r="A9861" s="161" t="s">
        <v>11093</v>
      </c>
      <c r="C9861" s="161" t="s">
        <v>133</v>
      </c>
      <c r="F9861" s="163" t="s">
        <v>133</v>
      </c>
      <c r="G9861" s="266" t="s">
        <v>133</v>
      </c>
      <c r="H9861" s="163" t="s">
        <v>133</v>
      </c>
      <c r="I9861" s="163" t="s">
        <v>133</v>
      </c>
      <c r="J9861" s="163" t="s">
        <v>133</v>
      </c>
      <c r="K9861" s="164">
        <f t="shared" si="466"/>
        <v>0</v>
      </c>
      <c r="L9861" s="165">
        <f t="shared" si="467"/>
        <v>0</v>
      </c>
      <c r="M9861" s="172">
        <v>127</v>
      </c>
      <c r="N9861" s="172">
        <v>64</v>
      </c>
      <c r="O9861" s="167" t="s">
        <v>133</v>
      </c>
      <c r="P9861" s="260" t="e">
        <f t="shared" si="465"/>
        <v>#NUM!</v>
      </c>
      <c r="S9861" s="272"/>
    </row>
    <row r="9862" spans="1:19">
      <c r="A9862" s="161" t="s">
        <v>11094</v>
      </c>
      <c r="C9862" s="161" t="s">
        <v>133</v>
      </c>
      <c r="F9862" s="163" t="s">
        <v>133</v>
      </c>
      <c r="G9862" s="266" t="s">
        <v>133</v>
      </c>
      <c r="H9862" s="163" t="s">
        <v>133</v>
      </c>
      <c r="I9862" s="163" t="s">
        <v>133</v>
      </c>
      <c r="J9862" s="163" t="s">
        <v>133</v>
      </c>
      <c r="K9862" s="164">
        <f t="shared" si="466"/>
        <v>0</v>
      </c>
      <c r="L9862" s="165">
        <f t="shared" si="467"/>
        <v>0</v>
      </c>
      <c r="M9862" s="172">
        <v>127</v>
      </c>
      <c r="N9862" s="172">
        <v>64</v>
      </c>
      <c r="O9862" s="167" t="s">
        <v>133</v>
      </c>
      <c r="P9862" s="260" t="e">
        <f t="shared" si="465"/>
        <v>#NUM!</v>
      </c>
      <c r="S9862" s="272"/>
    </row>
    <row r="9863" spans="1:19">
      <c r="A9863" s="161" t="s">
        <v>11095</v>
      </c>
      <c r="C9863" s="161" t="s">
        <v>133</v>
      </c>
      <c r="F9863" s="163" t="s">
        <v>133</v>
      </c>
      <c r="G9863" s="266" t="s">
        <v>133</v>
      </c>
      <c r="H9863" s="163" t="s">
        <v>133</v>
      </c>
      <c r="I9863" s="163" t="s">
        <v>133</v>
      </c>
      <c r="J9863" s="163" t="s">
        <v>133</v>
      </c>
      <c r="K9863" s="164">
        <f t="shared" si="466"/>
        <v>0</v>
      </c>
      <c r="L9863" s="165">
        <f t="shared" si="467"/>
        <v>0</v>
      </c>
      <c r="M9863" s="172">
        <v>127</v>
      </c>
      <c r="N9863" s="172">
        <v>64</v>
      </c>
      <c r="O9863" s="167" t="s">
        <v>133</v>
      </c>
      <c r="P9863" s="260" t="e">
        <f t="shared" si="465"/>
        <v>#NUM!</v>
      </c>
      <c r="S9863" s="272"/>
    </row>
    <row r="9864" spans="1:19">
      <c r="A9864" s="161" t="s">
        <v>11096</v>
      </c>
      <c r="C9864" s="161" t="s">
        <v>133</v>
      </c>
      <c r="F9864" s="163" t="s">
        <v>133</v>
      </c>
      <c r="G9864" s="266" t="s">
        <v>133</v>
      </c>
      <c r="H9864" s="163" t="s">
        <v>133</v>
      </c>
      <c r="I9864" s="163" t="s">
        <v>133</v>
      </c>
      <c r="J9864" s="163" t="s">
        <v>133</v>
      </c>
      <c r="K9864" s="164">
        <f t="shared" si="466"/>
        <v>0</v>
      </c>
      <c r="L9864" s="165">
        <f t="shared" si="467"/>
        <v>0</v>
      </c>
      <c r="M9864" s="172">
        <v>127</v>
      </c>
      <c r="N9864" s="172">
        <v>64</v>
      </c>
      <c r="O9864" s="167" t="s">
        <v>133</v>
      </c>
      <c r="P9864" s="260" t="e">
        <f t="shared" si="465"/>
        <v>#NUM!</v>
      </c>
      <c r="S9864" s="272"/>
    </row>
    <row r="9865" spans="1:19">
      <c r="A9865" s="161" t="s">
        <v>11097</v>
      </c>
      <c r="C9865" s="161" t="s">
        <v>133</v>
      </c>
      <c r="F9865" s="163" t="s">
        <v>133</v>
      </c>
      <c r="G9865" s="266" t="s">
        <v>133</v>
      </c>
      <c r="H9865" s="163" t="s">
        <v>133</v>
      </c>
      <c r="I9865" s="163" t="s">
        <v>133</v>
      </c>
      <c r="J9865" s="163" t="s">
        <v>133</v>
      </c>
      <c r="K9865" s="164">
        <f t="shared" si="466"/>
        <v>0</v>
      </c>
      <c r="L9865" s="165">
        <f t="shared" si="467"/>
        <v>0</v>
      </c>
      <c r="M9865" s="172">
        <v>127</v>
      </c>
      <c r="N9865" s="172">
        <v>64</v>
      </c>
      <c r="O9865" s="167" t="s">
        <v>133</v>
      </c>
      <c r="P9865" s="260" t="e">
        <f t="shared" si="465"/>
        <v>#NUM!</v>
      </c>
      <c r="S9865" s="272"/>
    </row>
    <row r="9866" spans="1:19">
      <c r="A9866" s="161" t="s">
        <v>11098</v>
      </c>
      <c r="C9866" s="161" t="s">
        <v>133</v>
      </c>
      <c r="F9866" s="163" t="s">
        <v>133</v>
      </c>
      <c r="G9866" s="266" t="s">
        <v>133</v>
      </c>
      <c r="H9866" s="163" t="s">
        <v>133</v>
      </c>
      <c r="I9866" s="163" t="s">
        <v>133</v>
      </c>
      <c r="J9866" s="163" t="s">
        <v>133</v>
      </c>
      <c r="K9866" s="164">
        <f t="shared" si="466"/>
        <v>0</v>
      </c>
      <c r="L9866" s="165">
        <f t="shared" si="467"/>
        <v>0</v>
      </c>
      <c r="M9866" s="172">
        <v>127</v>
      </c>
      <c r="N9866" s="172">
        <v>64</v>
      </c>
      <c r="O9866" s="167" t="s">
        <v>133</v>
      </c>
      <c r="P9866" s="260" t="e">
        <f t="shared" si="465"/>
        <v>#NUM!</v>
      </c>
      <c r="S9866" s="272"/>
    </row>
    <row r="9867" spans="1:19">
      <c r="A9867" s="161" t="s">
        <v>11099</v>
      </c>
      <c r="C9867" s="161" t="s">
        <v>133</v>
      </c>
      <c r="F9867" s="163" t="s">
        <v>133</v>
      </c>
      <c r="G9867" s="266" t="s">
        <v>133</v>
      </c>
      <c r="H9867" s="163" t="s">
        <v>133</v>
      </c>
      <c r="I9867" s="163" t="s">
        <v>133</v>
      </c>
      <c r="J9867" s="163" t="s">
        <v>133</v>
      </c>
      <c r="K9867" s="164">
        <f t="shared" si="466"/>
        <v>0</v>
      </c>
      <c r="L9867" s="165">
        <f t="shared" si="467"/>
        <v>0</v>
      </c>
      <c r="M9867" s="172">
        <v>127</v>
      </c>
      <c r="N9867" s="172">
        <v>64</v>
      </c>
      <c r="O9867" s="167" t="s">
        <v>133</v>
      </c>
      <c r="P9867" s="260" t="e">
        <f t="shared" si="465"/>
        <v>#NUM!</v>
      </c>
      <c r="S9867" s="272"/>
    </row>
    <row r="9868" spans="1:19">
      <c r="A9868" s="161" t="s">
        <v>11100</v>
      </c>
      <c r="C9868" s="161" t="s">
        <v>133</v>
      </c>
      <c r="F9868" s="163" t="s">
        <v>133</v>
      </c>
      <c r="G9868" s="266" t="s">
        <v>133</v>
      </c>
      <c r="H9868" s="163" t="s">
        <v>133</v>
      </c>
      <c r="I9868" s="163" t="s">
        <v>133</v>
      </c>
      <c r="J9868" s="163" t="s">
        <v>133</v>
      </c>
      <c r="K9868" s="164">
        <f t="shared" si="466"/>
        <v>0</v>
      </c>
      <c r="L9868" s="165">
        <f t="shared" si="467"/>
        <v>0</v>
      </c>
      <c r="M9868" s="172">
        <v>127</v>
      </c>
      <c r="N9868" s="172">
        <v>64</v>
      </c>
      <c r="O9868" s="167" t="s">
        <v>133</v>
      </c>
      <c r="P9868" s="260" t="e">
        <f t="shared" si="465"/>
        <v>#NUM!</v>
      </c>
      <c r="S9868" s="272"/>
    </row>
    <row r="9869" spans="1:19">
      <c r="A9869" s="161" t="s">
        <v>11101</v>
      </c>
      <c r="C9869" s="161" t="s">
        <v>133</v>
      </c>
      <c r="F9869" s="163" t="s">
        <v>133</v>
      </c>
      <c r="G9869" s="266" t="s">
        <v>133</v>
      </c>
      <c r="H9869" s="163" t="s">
        <v>133</v>
      </c>
      <c r="I9869" s="163" t="s">
        <v>133</v>
      </c>
      <c r="J9869" s="163" t="s">
        <v>133</v>
      </c>
      <c r="K9869" s="164">
        <f t="shared" si="466"/>
        <v>0</v>
      </c>
      <c r="L9869" s="165">
        <f t="shared" si="467"/>
        <v>0</v>
      </c>
      <c r="M9869" s="172">
        <v>127</v>
      </c>
      <c r="N9869" s="172">
        <v>64</v>
      </c>
      <c r="O9869" s="167" t="s">
        <v>133</v>
      </c>
      <c r="P9869" s="260" t="e">
        <f t="shared" si="465"/>
        <v>#NUM!</v>
      </c>
      <c r="S9869" s="272"/>
    </row>
    <row r="9870" spans="1:19">
      <c r="A9870" s="161" t="s">
        <v>11102</v>
      </c>
      <c r="C9870" s="161" t="s">
        <v>133</v>
      </c>
      <c r="F9870" s="163" t="s">
        <v>133</v>
      </c>
      <c r="G9870" s="266" t="s">
        <v>133</v>
      </c>
      <c r="H9870" s="163" t="s">
        <v>133</v>
      </c>
      <c r="I9870" s="163" t="s">
        <v>133</v>
      </c>
      <c r="J9870" s="163" t="s">
        <v>133</v>
      </c>
      <c r="K9870" s="164">
        <f t="shared" si="466"/>
        <v>0</v>
      </c>
      <c r="L9870" s="165">
        <f t="shared" si="467"/>
        <v>0</v>
      </c>
      <c r="M9870" s="172">
        <v>127</v>
      </c>
      <c r="N9870" s="172">
        <v>64</v>
      </c>
      <c r="O9870" s="167" t="s">
        <v>133</v>
      </c>
      <c r="P9870" s="260" t="e">
        <f t="shared" si="465"/>
        <v>#NUM!</v>
      </c>
      <c r="S9870" s="272"/>
    </row>
    <row r="9871" spans="1:19">
      <c r="A9871" s="161" t="s">
        <v>11103</v>
      </c>
      <c r="C9871" s="161" t="s">
        <v>133</v>
      </c>
      <c r="F9871" s="163" t="s">
        <v>133</v>
      </c>
      <c r="G9871" s="266" t="s">
        <v>133</v>
      </c>
      <c r="H9871" s="163" t="s">
        <v>133</v>
      </c>
      <c r="I9871" s="163" t="s">
        <v>133</v>
      </c>
      <c r="J9871" s="163" t="s">
        <v>133</v>
      </c>
      <c r="K9871" s="164">
        <f t="shared" si="466"/>
        <v>0</v>
      </c>
      <c r="L9871" s="165">
        <f t="shared" si="467"/>
        <v>0</v>
      </c>
      <c r="M9871" s="172">
        <v>127</v>
      </c>
      <c r="N9871" s="172">
        <v>64</v>
      </c>
      <c r="O9871" s="167" t="s">
        <v>133</v>
      </c>
      <c r="P9871" s="260" t="e">
        <f t="shared" ref="P9871:P9934" si="468">MEDIAN(Q9871:R9871)</f>
        <v>#NUM!</v>
      </c>
      <c r="S9871" s="272"/>
    </row>
    <row r="9872" spans="1:19">
      <c r="A9872" s="161" t="s">
        <v>11104</v>
      </c>
      <c r="C9872" s="161" t="s">
        <v>133</v>
      </c>
      <c r="F9872" s="163" t="s">
        <v>133</v>
      </c>
      <c r="G9872" s="266" t="s">
        <v>133</v>
      </c>
      <c r="H9872" s="163" t="s">
        <v>133</v>
      </c>
      <c r="I9872" s="163" t="s">
        <v>133</v>
      </c>
      <c r="J9872" s="163" t="s">
        <v>133</v>
      </c>
      <c r="K9872" s="164">
        <f t="shared" ref="K9872:K9935" si="469">IF(OR(D9872="n/a",D9872="nd"),0,D9872)+IF(OR(I9872="n/a",I9872="nd"),0,I9872)</f>
        <v>0</v>
      </c>
      <c r="L9872" s="165">
        <f t="shared" ref="L9872:L9935" si="470">SQRT(SUMSQ(IF(OR(E9872="n/a",E9872="nd"),0,E9872),IF(OR(F9872="n/a",F9872="nd"),0,F9872),IF(OR(J9872="n/a",J9872="nd"),0,J9872)))</f>
        <v>0</v>
      </c>
      <c r="M9872" s="172">
        <v>127</v>
      </c>
      <c r="N9872" s="172">
        <v>64</v>
      </c>
      <c r="O9872" s="167" t="s">
        <v>133</v>
      </c>
      <c r="P9872" s="260" t="e">
        <f t="shared" si="468"/>
        <v>#NUM!</v>
      </c>
      <c r="S9872" s="272"/>
    </row>
    <row r="9873" spans="1:19">
      <c r="A9873" s="161" t="s">
        <v>11105</v>
      </c>
      <c r="C9873" s="161" t="s">
        <v>133</v>
      </c>
      <c r="F9873" s="163" t="s">
        <v>133</v>
      </c>
      <c r="G9873" s="266" t="s">
        <v>133</v>
      </c>
      <c r="H9873" s="163" t="s">
        <v>133</v>
      </c>
      <c r="I9873" s="163" t="s">
        <v>133</v>
      </c>
      <c r="J9873" s="163" t="s">
        <v>133</v>
      </c>
      <c r="K9873" s="164">
        <f t="shared" si="469"/>
        <v>0</v>
      </c>
      <c r="L9873" s="165">
        <f t="shared" si="470"/>
        <v>0</v>
      </c>
      <c r="M9873" s="172">
        <v>127</v>
      </c>
      <c r="N9873" s="172">
        <v>64</v>
      </c>
      <c r="O9873" s="167" t="s">
        <v>133</v>
      </c>
      <c r="P9873" s="260" t="e">
        <f t="shared" si="468"/>
        <v>#NUM!</v>
      </c>
      <c r="S9873" s="272"/>
    </row>
    <row r="9874" spans="1:19">
      <c r="A9874" s="161" t="s">
        <v>11106</v>
      </c>
      <c r="C9874" s="161" t="s">
        <v>133</v>
      </c>
      <c r="F9874" s="163" t="s">
        <v>133</v>
      </c>
      <c r="G9874" s="266" t="s">
        <v>133</v>
      </c>
      <c r="H9874" s="163" t="s">
        <v>133</v>
      </c>
      <c r="I9874" s="163" t="s">
        <v>133</v>
      </c>
      <c r="J9874" s="163" t="s">
        <v>133</v>
      </c>
      <c r="K9874" s="164">
        <f t="shared" si="469"/>
        <v>0</v>
      </c>
      <c r="L9874" s="165">
        <f t="shared" si="470"/>
        <v>0</v>
      </c>
      <c r="M9874" s="172">
        <v>127</v>
      </c>
      <c r="N9874" s="172">
        <v>64</v>
      </c>
      <c r="O9874" s="167" t="s">
        <v>133</v>
      </c>
      <c r="P9874" s="260" t="e">
        <f t="shared" si="468"/>
        <v>#NUM!</v>
      </c>
      <c r="S9874" s="272"/>
    </row>
    <row r="9875" spans="1:19">
      <c r="A9875" s="161" t="s">
        <v>11107</v>
      </c>
      <c r="C9875" s="161" t="s">
        <v>133</v>
      </c>
      <c r="F9875" s="163" t="s">
        <v>133</v>
      </c>
      <c r="G9875" s="266" t="s">
        <v>133</v>
      </c>
      <c r="H9875" s="163" t="s">
        <v>133</v>
      </c>
      <c r="I9875" s="163" t="s">
        <v>133</v>
      </c>
      <c r="J9875" s="163" t="s">
        <v>133</v>
      </c>
      <c r="K9875" s="164">
        <f t="shared" si="469"/>
        <v>0</v>
      </c>
      <c r="L9875" s="165">
        <f t="shared" si="470"/>
        <v>0</v>
      </c>
      <c r="M9875" s="172">
        <v>127</v>
      </c>
      <c r="N9875" s="172">
        <v>64</v>
      </c>
      <c r="O9875" s="167" t="s">
        <v>133</v>
      </c>
      <c r="P9875" s="260" t="e">
        <f t="shared" si="468"/>
        <v>#NUM!</v>
      </c>
      <c r="S9875" s="272"/>
    </row>
    <row r="9876" spans="1:19">
      <c r="A9876" s="161" t="s">
        <v>11108</v>
      </c>
      <c r="C9876" s="161" t="s">
        <v>133</v>
      </c>
      <c r="F9876" s="163" t="s">
        <v>133</v>
      </c>
      <c r="G9876" s="266" t="s">
        <v>133</v>
      </c>
      <c r="H9876" s="163" t="s">
        <v>133</v>
      </c>
      <c r="I9876" s="163" t="s">
        <v>133</v>
      </c>
      <c r="J9876" s="163" t="s">
        <v>133</v>
      </c>
      <c r="K9876" s="164">
        <f t="shared" si="469"/>
        <v>0</v>
      </c>
      <c r="L9876" s="165">
        <f t="shared" si="470"/>
        <v>0</v>
      </c>
      <c r="M9876" s="172">
        <v>127</v>
      </c>
      <c r="N9876" s="172">
        <v>64</v>
      </c>
      <c r="O9876" s="167" t="s">
        <v>133</v>
      </c>
      <c r="P9876" s="260" t="e">
        <f t="shared" si="468"/>
        <v>#NUM!</v>
      </c>
      <c r="S9876" s="272"/>
    </row>
    <row r="9877" spans="1:19">
      <c r="A9877" s="161" t="s">
        <v>11109</v>
      </c>
      <c r="C9877" s="161" t="s">
        <v>133</v>
      </c>
      <c r="F9877" s="163" t="s">
        <v>133</v>
      </c>
      <c r="G9877" s="266" t="s">
        <v>133</v>
      </c>
      <c r="H9877" s="163" t="s">
        <v>133</v>
      </c>
      <c r="I9877" s="163" t="s">
        <v>133</v>
      </c>
      <c r="J9877" s="163" t="s">
        <v>133</v>
      </c>
      <c r="K9877" s="164">
        <f t="shared" si="469"/>
        <v>0</v>
      </c>
      <c r="L9877" s="165">
        <f t="shared" si="470"/>
        <v>0</v>
      </c>
      <c r="M9877" s="172">
        <v>127</v>
      </c>
      <c r="N9877" s="172">
        <v>64</v>
      </c>
      <c r="O9877" s="167" t="s">
        <v>133</v>
      </c>
      <c r="P9877" s="260" t="e">
        <f t="shared" si="468"/>
        <v>#NUM!</v>
      </c>
      <c r="S9877" s="272"/>
    </row>
    <row r="9878" spans="1:19">
      <c r="A9878" s="161" t="s">
        <v>11110</v>
      </c>
      <c r="C9878" s="161" t="s">
        <v>133</v>
      </c>
      <c r="F9878" s="163" t="s">
        <v>133</v>
      </c>
      <c r="G9878" s="266" t="s">
        <v>133</v>
      </c>
      <c r="H9878" s="163" t="s">
        <v>133</v>
      </c>
      <c r="I9878" s="163" t="s">
        <v>133</v>
      </c>
      <c r="J9878" s="163" t="s">
        <v>133</v>
      </c>
      <c r="K9878" s="164">
        <f t="shared" si="469"/>
        <v>0</v>
      </c>
      <c r="L9878" s="165">
        <f t="shared" si="470"/>
        <v>0</v>
      </c>
      <c r="M9878" s="172">
        <v>127</v>
      </c>
      <c r="N9878" s="172">
        <v>64</v>
      </c>
      <c r="O9878" s="167" t="s">
        <v>133</v>
      </c>
      <c r="P9878" s="260" t="e">
        <f t="shared" si="468"/>
        <v>#NUM!</v>
      </c>
      <c r="S9878" s="272"/>
    </row>
    <row r="9879" spans="1:19">
      <c r="A9879" s="161" t="s">
        <v>11111</v>
      </c>
      <c r="C9879" s="161" t="s">
        <v>133</v>
      </c>
      <c r="F9879" s="163" t="s">
        <v>133</v>
      </c>
      <c r="G9879" s="266" t="s">
        <v>133</v>
      </c>
      <c r="H9879" s="163" t="s">
        <v>133</v>
      </c>
      <c r="I9879" s="163" t="s">
        <v>133</v>
      </c>
      <c r="J9879" s="163" t="s">
        <v>133</v>
      </c>
      <c r="K9879" s="164">
        <f t="shared" si="469"/>
        <v>0</v>
      </c>
      <c r="L9879" s="165">
        <f t="shared" si="470"/>
        <v>0</v>
      </c>
      <c r="M9879" s="172">
        <v>127</v>
      </c>
      <c r="N9879" s="172">
        <v>64</v>
      </c>
      <c r="O9879" s="167" t="s">
        <v>133</v>
      </c>
      <c r="P9879" s="260" t="e">
        <f t="shared" si="468"/>
        <v>#NUM!</v>
      </c>
      <c r="S9879" s="272"/>
    </row>
    <row r="9880" spans="1:19">
      <c r="A9880" s="161" t="s">
        <v>11112</v>
      </c>
      <c r="C9880" s="161" t="s">
        <v>133</v>
      </c>
      <c r="F9880" s="163" t="s">
        <v>133</v>
      </c>
      <c r="G9880" s="266" t="s">
        <v>133</v>
      </c>
      <c r="H9880" s="163" t="s">
        <v>133</v>
      </c>
      <c r="I9880" s="163" t="s">
        <v>133</v>
      </c>
      <c r="J9880" s="163" t="s">
        <v>133</v>
      </c>
      <c r="K9880" s="164">
        <f t="shared" si="469"/>
        <v>0</v>
      </c>
      <c r="L9880" s="165">
        <f t="shared" si="470"/>
        <v>0</v>
      </c>
      <c r="M9880" s="172">
        <v>127</v>
      </c>
      <c r="N9880" s="172">
        <v>64</v>
      </c>
      <c r="O9880" s="167" t="s">
        <v>133</v>
      </c>
      <c r="P9880" s="260" t="e">
        <f t="shared" si="468"/>
        <v>#NUM!</v>
      </c>
      <c r="S9880" s="272"/>
    </row>
    <row r="9881" spans="1:19">
      <c r="A9881" s="161" t="s">
        <v>11113</v>
      </c>
      <c r="C9881" s="161" t="s">
        <v>133</v>
      </c>
      <c r="F9881" s="163" t="s">
        <v>133</v>
      </c>
      <c r="G9881" s="266" t="s">
        <v>133</v>
      </c>
      <c r="H9881" s="163" t="s">
        <v>133</v>
      </c>
      <c r="I9881" s="163" t="s">
        <v>133</v>
      </c>
      <c r="J9881" s="163" t="s">
        <v>133</v>
      </c>
      <c r="K9881" s="164">
        <f t="shared" si="469"/>
        <v>0</v>
      </c>
      <c r="L9881" s="165">
        <f t="shared" si="470"/>
        <v>0</v>
      </c>
      <c r="M9881" s="172">
        <v>127</v>
      </c>
      <c r="N9881" s="172">
        <v>64</v>
      </c>
      <c r="O9881" s="167" t="s">
        <v>133</v>
      </c>
      <c r="P9881" s="260" t="e">
        <f t="shared" si="468"/>
        <v>#NUM!</v>
      </c>
      <c r="S9881" s="272"/>
    </row>
    <row r="9882" spans="1:19">
      <c r="A9882" s="161" t="s">
        <v>11114</v>
      </c>
      <c r="C9882" s="161" t="s">
        <v>133</v>
      </c>
      <c r="F9882" s="163" t="s">
        <v>133</v>
      </c>
      <c r="G9882" s="266" t="s">
        <v>133</v>
      </c>
      <c r="H9882" s="163" t="s">
        <v>133</v>
      </c>
      <c r="I9882" s="163" t="s">
        <v>133</v>
      </c>
      <c r="J9882" s="163" t="s">
        <v>133</v>
      </c>
      <c r="K9882" s="164">
        <f t="shared" si="469"/>
        <v>0</v>
      </c>
      <c r="L9882" s="165">
        <f t="shared" si="470"/>
        <v>0</v>
      </c>
      <c r="M9882" s="172">
        <v>127</v>
      </c>
      <c r="N9882" s="172">
        <v>64</v>
      </c>
      <c r="O9882" s="167" t="s">
        <v>133</v>
      </c>
      <c r="P9882" s="260" t="e">
        <f t="shared" si="468"/>
        <v>#NUM!</v>
      </c>
      <c r="S9882" s="272"/>
    </row>
    <row r="9883" spans="1:19">
      <c r="A9883" s="161" t="s">
        <v>11115</v>
      </c>
      <c r="C9883" s="161" t="s">
        <v>133</v>
      </c>
      <c r="F9883" s="163" t="s">
        <v>133</v>
      </c>
      <c r="G9883" s="266" t="s">
        <v>133</v>
      </c>
      <c r="H9883" s="163" t="s">
        <v>133</v>
      </c>
      <c r="I9883" s="163" t="s">
        <v>133</v>
      </c>
      <c r="J9883" s="163" t="s">
        <v>133</v>
      </c>
      <c r="K9883" s="164">
        <f t="shared" si="469"/>
        <v>0</v>
      </c>
      <c r="L9883" s="165">
        <f t="shared" si="470"/>
        <v>0</v>
      </c>
      <c r="M9883" s="172">
        <v>127</v>
      </c>
      <c r="N9883" s="172">
        <v>64</v>
      </c>
      <c r="O9883" s="167" t="s">
        <v>133</v>
      </c>
      <c r="P9883" s="260" t="e">
        <f t="shared" si="468"/>
        <v>#NUM!</v>
      </c>
      <c r="S9883" s="272"/>
    </row>
    <row r="9884" spans="1:19">
      <c r="A9884" s="161" t="s">
        <v>11116</v>
      </c>
      <c r="C9884" s="161" t="s">
        <v>133</v>
      </c>
      <c r="F9884" s="163" t="s">
        <v>133</v>
      </c>
      <c r="G9884" s="266" t="s">
        <v>133</v>
      </c>
      <c r="H9884" s="163" t="s">
        <v>133</v>
      </c>
      <c r="I9884" s="163" t="s">
        <v>133</v>
      </c>
      <c r="J9884" s="163" t="s">
        <v>133</v>
      </c>
      <c r="K9884" s="164">
        <f t="shared" si="469"/>
        <v>0</v>
      </c>
      <c r="L9884" s="165">
        <f t="shared" si="470"/>
        <v>0</v>
      </c>
      <c r="M9884" s="172">
        <v>127</v>
      </c>
      <c r="N9884" s="172">
        <v>64</v>
      </c>
      <c r="O9884" s="167" t="s">
        <v>133</v>
      </c>
      <c r="P9884" s="260" t="e">
        <f t="shared" si="468"/>
        <v>#NUM!</v>
      </c>
      <c r="S9884" s="272"/>
    </row>
    <row r="9885" spans="1:19">
      <c r="A9885" s="161" t="s">
        <v>11117</v>
      </c>
      <c r="C9885" s="161" t="s">
        <v>133</v>
      </c>
      <c r="F9885" s="163" t="s">
        <v>133</v>
      </c>
      <c r="G9885" s="266" t="s">
        <v>133</v>
      </c>
      <c r="H9885" s="163" t="s">
        <v>133</v>
      </c>
      <c r="I9885" s="163" t="s">
        <v>133</v>
      </c>
      <c r="J9885" s="163" t="s">
        <v>133</v>
      </c>
      <c r="K9885" s="164">
        <f t="shared" si="469"/>
        <v>0</v>
      </c>
      <c r="L9885" s="165">
        <f t="shared" si="470"/>
        <v>0</v>
      </c>
      <c r="M9885" s="172">
        <v>127</v>
      </c>
      <c r="N9885" s="172">
        <v>64</v>
      </c>
      <c r="O9885" s="167" t="s">
        <v>133</v>
      </c>
      <c r="P9885" s="260" t="e">
        <f t="shared" si="468"/>
        <v>#NUM!</v>
      </c>
      <c r="S9885" s="272"/>
    </row>
    <row r="9886" spans="1:19">
      <c r="A9886" s="161" t="s">
        <v>11118</v>
      </c>
      <c r="C9886" s="161" t="s">
        <v>133</v>
      </c>
      <c r="F9886" s="163" t="s">
        <v>133</v>
      </c>
      <c r="G9886" s="266" t="s">
        <v>133</v>
      </c>
      <c r="H9886" s="163" t="s">
        <v>133</v>
      </c>
      <c r="I9886" s="163" t="s">
        <v>133</v>
      </c>
      <c r="J9886" s="163" t="s">
        <v>133</v>
      </c>
      <c r="K9886" s="164">
        <f t="shared" si="469"/>
        <v>0</v>
      </c>
      <c r="L9886" s="165">
        <f t="shared" si="470"/>
        <v>0</v>
      </c>
      <c r="M9886" s="172">
        <v>127</v>
      </c>
      <c r="N9886" s="172">
        <v>64</v>
      </c>
      <c r="O9886" s="167" t="s">
        <v>133</v>
      </c>
      <c r="P9886" s="260" t="e">
        <f t="shared" si="468"/>
        <v>#NUM!</v>
      </c>
      <c r="S9886" s="272"/>
    </row>
    <row r="9887" spans="1:19">
      <c r="A9887" s="161" t="s">
        <v>11119</v>
      </c>
      <c r="C9887" s="161" t="s">
        <v>133</v>
      </c>
      <c r="F9887" s="163" t="s">
        <v>133</v>
      </c>
      <c r="G9887" s="266" t="s">
        <v>133</v>
      </c>
      <c r="H9887" s="163" t="s">
        <v>133</v>
      </c>
      <c r="I9887" s="163" t="s">
        <v>133</v>
      </c>
      <c r="J9887" s="163" t="s">
        <v>133</v>
      </c>
      <c r="K9887" s="164">
        <f t="shared" si="469"/>
        <v>0</v>
      </c>
      <c r="L9887" s="165">
        <f t="shared" si="470"/>
        <v>0</v>
      </c>
      <c r="M9887" s="172">
        <v>127</v>
      </c>
      <c r="N9887" s="172">
        <v>64</v>
      </c>
      <c r="O9887" s="167" t="s">
        <v>133</v>
      </c>
      <c r="P9887" s="260" t="e">
        <f t="shared" si="468"/>
        <v>#NUM!</v>
      </c>
      <c r="S9887" s="272"/>
    </row>
    <row r="9888" spans="1:19">
      <c r="A9888" s="161" t="s">
        <v>11120</v>
      </c>
      <c r="C9888" s="161" t="s">
        <v>133</v>
      </c>
      <c r="F9888" s="163" t="s">
        <v>133</v>
      </c>
      <c r="G9888" s="266" t="s">
        <v>133</v>
      </c>
      <c r="H9888" s="163" t="s">
        <v>133</v>
      </c>
      <c r="I9888" s="163" t="s">
        <v>133</v>
      </c>
      <c r="J9888" s="163" t="s">
        <v>133</v>
      </c>
      <c r="K9888" s="164">
        <f t="shared" si="469"/>
        <v>0</v>
      </c>
      <c r="L9888" s="165">
        <f t="shared" si="470"/>
        <v>0</v>
      </c>
      <c r="M9888" s="172">
        <v>127</v>
      </c>
      <c r="N9888" s="172">
        <v>64</v>
      </c>
      <c r="O9888" s="167" t="s">
        <v>133</v>
      </c>
      <c r="P9888" s="260" t="e">
        <f t="shared" si="468"/>
        <v>#NUM!</v>
      </c>
      <c r="S9888" s="272"/>
    </row>
    <row r="9889" spans="1:19">
      <c r="A9889" s="161" t="s">
        <v>11121</v>
      </c>
      <c r="C9889" s="161" t="s">
        <v>133</v>
      </c>
      <c r="F9889" s="163" t="s">
        <v>133</v>
      </c>
      <c r="G9889" s="266" t="s">
        <v>133</v>
      </c>
      <c r="H9889" s="163" t="s">
        <v>133</v>
      </c>
      <c r="I9889" s="163" t="s">
        <v>133</v>
      </c>
      <c r="J9889" s="163" t="s">
        <v>133</v>
      </c>
      <c r="K9889" s="164">
        <f t="shared" si="469"/>
        <v>0</v>
      </c>
      <c r="L9889" s="165">
        <f t="shared" si="470"/>
        <v>0</v>
      </c>
      <c r="M9889" s="172">
        <v>127</v>
      </c>
      <c r="N9889" s="172">
        <v>64</v>
      </c>
      <c r="O9889" s="167" t="s">
        <v>133</v>
      </c>
      <c r="P9889" s="260" t="e">
        <f t="shared" si="468"/>
        <v>#NUM!</v>
      </c>
      <c r="S9889" s="272"/>
    </row>
    <row r="9890" spans="1:19">
      <c r="A9890" s="161" t="s">
        <v>11122</v>
      </c>
      <c r="C9890" s="161" t="s">
        <v>133</v>
      </c>
      <c r="F9890" s="163" t="s">
        <v>133</v>
      </c>
      <c r="G9890" s="266" t="s">
        <v>133</v>
      </c>
      <c r="H9890" s="163" t="s">
        <v>133</v>
      </c>
      <c r="I9890" s="163" t="s">
        <v>133</v>
      </c>
      <c r="J9890" s="163" t="s">
        <v>133</v>
      </c>
      <c r="K9890" s="164">
        <f t="shared" si="469"/>
        <v>0</v>
      </c>
      <c r="L9890" s="165">
        <f t="shared" si="470"/>
        <v>0</v>
      </c>
      <c r="M9890" s="172">
        <v>127</v>
      </c>
      <c r="N9890" s="172">
        <v>64</v>
      </c>
      <c r="O9890" s="167" t="s">
        <v>133</v>
      </c>
      <c r="P9890" s="260" t="e">
        <f t="shared" si="468"/>
        <v>#NUM!</v>
      </c>
      <c r="S9890" s="272"/>
    </row>
    <row r="9891" spans="1:19">
      <c r="A9891" s="161" t="s">
        <v>11123</v>
      </c>
      <c r="C9891" s="161" t="s">
        <v>133</v>
      </c>
      <c r="F9891" s="163" t="s">
        <v>133</v>
      </c>
      <c r="G9891" s="266" t="s">
        <v>133</v>
      </c>
      <c r="H9891" s="163" t="s">
        <v>133</v>
      </c>
      <c r="I9891" s="163" t="s">
        <v>133</v>
      </c>
      <c r="J9891" s="163" t="s">
        <v>133</v>
      </c>
      <c r="K9891" s="164">
        <f t="shared" si="469"/>
        <v>0</v>
      </c>
      <c r="L9891" s="165">
        <f t="shared" si="470"/>
        <v>0</v>
      </c>
      <c r="M9891" s="172">
        <v>127</v>
      </c>
      <c r="N9891" s="172">
        <v>64</v>
      </c>
      <c r="O9891" s="167" t="s">
        <v>133</v>
      </c>
      <c r="P9891" s="260" t="e">
        <f t="shared" si="468"/>
        <v>#NUM!</v>
      </c>
      <c r="S9891" s="272"/>
    </row>
    <row r="9892" spans="1:19">
      <c r="A9892" s="161" t="s">
        <v>11124</v>
      </c>
      <c r="C9892" s="161" t="s">
        <v>133</v>
      </c>
      <c r="F9892" s="163" t="s">
        <v>133</v>
      </c>
      <c r="G9892" s="266" t="s">
        <v>133</v>
      </c>
      <c r="H9892" s="163" t="s">
        <v>133</v>
      </c>
      <c r="I9892" s="163" t="s">
        <v>133</v>
      </c>
      <c r="J9892" s="163" t="s">
        <v>133</v>
      </c>
      <c r="K9892" s="164">
        <f t="shared" si="469"/>
        <v>0</v>
      </c>
      <c r="L9892" s="165">
        <f t="shared" si="470"/>
        <v>0</v>
      </c>
      <c r="M9892" s="172">
        <v>127</v>
      </c>
      <c r="N9892" s="172">
        <v>64</v>
      </c>
      <c r="O9892" s="167" t="s">
        <v>133</v>
      </c>
      <c r="P9892" s="260" t="e">
        <f t="shared" si="468"/>
        <v>#NUM!</v>
      </c>
      <c r="S9892" s="272"/>
    </row>
    <row r="9893" spans="1:19">
      <c r="A9893" s="161" t="s">
        <v>11125</v>
      </c>
      <c r="C9893" s="161" t="s">
        <v>133</v>
      </c>
      <c r="F9893" s="163" t="s">
        <v>133</v>
      </c>
      <c r="G9893" s="266" t="s">
        <v>133</v>
      </c>
      <c r="H9893" s="163" t="s">
        <v>133</v>
      </c>
      <c r="I9893" s="163" t="s">
        <v>133</v>
      </c>
      <c r="J9893" s="163" t="s">
        <v>133</v>
      </c>
      <c r="K9893" s="164">
        <f t="shared" si="469"/>
        <v>0</v>
      </c>
      <c r="L9893" s="165">
        <f t="shared" si="470"/>
        <v>0</v>
      </c>
      <c r="M9893" s="172">
        <v>127</v>
      </c>
      <c r="N9893" s="172">
        <v>64</v>
      </c>
      <c r="O9893" s="167" t="s">
        <v>133</v>
      </c>
      <c r="P9893" s="260" t="e">
        <f t="shared" si="468"/>
        <v>#NUM!</v>
      </c>
      <c r="S9893" s="272"/>
    </row>
    <row r="9894" spans="1:19">
      <c r="A9894" s="161" t="s">
        <v>11126</v>
      </c>
      <c r="C9894" s="161" t="s">
        <v>133</v>
      </c>
      <c r="F9894" s="163" t="s">
        <v>133</v>
      </c>
      <c r="G9894" s="266" t="s">
        <v>133</v>
      </c>
      <c r="H9894" s="163" t="s">
        <v>133</v>
      </c>
      <c r="I9894" s="163" t="s">
        <v>133</v>
      </c>
      <c r="J9894" s="163" t="s">
        <v>133</v>
      </c>
      <c r="K9894" s="164">
        <f t="shared" si="469"/>
        <v>0</v>
      </c>
      <c r="L9894" s="165">
        <f t="shared" si="470"/>
        <v>0</v>
      </c>
      <c r="M9894" s="172">
        <v>127</v>
      </c>
      <c r="N9894" s="172">
        <v>64</v>
      </c>
      <c r="O9894" s="167" t="s">
        <v>133</v>
      </c>
      <c r="P9894" s="260" t="e">
        <f t="shared" si="468"/>
        <v>#NUM!</v>
      </c>
      <c r="S9894" s="272"/>
    </row>
    <row r="9895" spans="1:19">
      <c r="A9895" s="161" t="s">
        <v>11127</v>
      </c>
      <c r="C9895" s="161" t="s">
        <v>133</v>
      </c>
      <c r="F9895" s="163" t="s">
        <v>133</v>
      </c>
      <c r="G9895" s="266" t="s">
        <v>133</v>
      </c>
      <c r="H9895" s="163" t="s">
        <v>133</v>
      </c>
      <c r="I9895" s="163" t="s">
        <v>133</v>
      </c>
      <c r="J9895" s="163" t="s">
        <v>133</v>
      </c>
      <c r="K9895" s="164">
        <f t="shared" si="469"/>
        <v>0</v>
      </c>
      <c r="L9895" s="165">
        <f t="shared" si="470"/>
        <v>0</v>
      </c>
      <c r="M9895" s="172">
        <v>127</v>
      </c>
      <c r="N9895" s="172">
        <v>64</v>
      </c>
      <c r="O9895" s="167" t="s">
        <v>133</v>
      </c>
      <c r="P9895" s="260" t="e">
        <f t="shared" si="468"/>
        <v>#NUM!</v>
      </c>
      <c r="S9895" s="272"/>
    </row>
    <row r="9896" spans="1:19">
      <c r="A9896" s="161" t="s">
        <v>11128</v>
      </c>
      <c r="C9896" s="161" t="s">
        <v>133</v>
      </c>
      <c r="F9896" s="163" t="s">
        <v>133</v>
      </c>
      <c r="G9896" s="266" t="s">
        <v>133</v>
      </c>
      <c r="H9896" s="163" t="s">
        <v>133</v>
      </c>
      <c r="I9896" s="163" t="s">
        <v>133</v>
      </c>
      <c r="J9896" s="163" t="s">
        <v>133</v>
      </c>
      <c r="K9896" s="164">
        <f t="shared" si="469"/>
        <v>0</v>
      </c>
      <c r="L9896" s="165">
        <f t="shared" si="470"/>
        <v>0</v>
      </c>
      <c r="M9896" s="172">
        <v>127</v>
      </c>
      <c r="N9896" s="172">
        <v>64</v>
      </c>
      <c r="O9896" s="167" t="s">
        <v>133</v>
      </c>
      <c r="P9896" s="260" t="e">
        <f t="shared" si="468"/>
        <v>#NUM!</v>
      </c>
      <c r="S9896" s="272"/>
    </row>
    <row r="9897" spans="1:19">
      <c r="A9897" s="161" t="s">
        <v>11129</v>
      </c>
      <c r="C9897" s="161" t="s">
        <v>133</v>
      </c>
      <c r="F9897" s="163" t="s">
        <v>133</v>
      </c>
      <c r="G9897" s="266" t="s">
        <v>133</v>
      </c>
      <c r="H9897" s="163" t="s">
        <v>133</v>
      </c>
      <c r="I9897" s="163" t="s">
        <v>133</v>
      </c>
      <c r="J9897" s="163" t="s">
        <v>133</v>
      </c>
      <c r="K9897" s="164">
        <f t="shared" si="469"/>
        <v>0</v>
      </c>
      <c r="L9897" s="165">
        <f t="shared" si="470"/>
        <v>0</v>
      </c>
      <c r="M9897" s="172">
        <v>127</v>
      </c>
      <c r="N9897" s="172">
        <v>64</v>
      </c>
      <c r="O9897" s="167" t="s">
        <v>133</v>
      </c>
      <c r="P9897" s="260" t="e">
        <f t="shared" si="468"/>
        <v>#NUM!</v>
      </c>
      <c r="S9897" s="272"/>
    </row>
    <row r="9898" spans="1:19">
      <c r="A9898" s="161" t="s">
        <v>11130</v>
      </c>
      <c r="C9898" s="161" t="s">
        <v>133</v>
      </c>
      <c r="F9898" s="163" t="s">
        <v>133</v>
      </c>
      <c r="G9898" s="266" t="s">
        <v>133</v>
      </c>
      <c r="H9898" s="163" t="s">
        <v>133</v>
      </c>
      <c r="I9898" s="163" t="s">
        <v>133</v>
      </c>
      <c r="J9898" s="163" t="s">
        <v>133</v>
      </c>
      <c r="K9898" s="164">
        <f t="shared" si="469"/>
        <v>0</v>
      </c>
      <c r="L9898" s="165">
        <f t="shared" si="470"/>
        <v>0</v>
      </c>
      <c r="M9898" s="172">
        <v>127</v>
      </c>
      <c r="N9898" s="172">
        <v>64</v>
      </c>
      <c r="O9898" s="167" t="s">
        <v>133</v>
      </c>
      <c r="P9898" s="260" t="e">
        <f t="shared" si="468"/>
        <v>#NUM!</v>
      </c>
      <c r="S9898" s="272"/>
    </row>
    <row r="9899" spans="1:19">
      <c r="A9899" s="161" t="s">
        <v>11131</v>
      </c>
      <c r="C9899" s="161" t="s">
        <v>133</v>
      </c>
      <c r="F9899" s="163" t="s">
        <v>133</v>
      </c>
      <c r="G9899" s="266" t="s">
        <v>133</v>
      </c>
      <c r="H9899" s="163" t="s">
        <v>133</v>
      </c>
      <c r="I9899" s="163" t="s">
        <v>133</v>
      </c>
      <c r="J9899" s="163" t="s">
        <v>133</v>
      </c>
      <c r="K9899" s="164">
        <f t="shared" si="469"/>
        <v>0</v>
      </c>
      <c r="L9899" s="165">
        <f t="shared" si="470"/>
        <v>0</v>
      </c>
      <c r="M9899" s="172">
        <v>127</v>
      </c>
      <c r="N9899" s="172">
        <v>64</v>
      </c>
      <c r="O9899" s="167" t="s">
        <v>133</v>
      </c>
      <c r="P9899" s="260" t="e">
        <f t="shared" si="468"/>
        <v>#NUM!</v>
      </c>
      <c r="S9899" s="272"/>
    </row>
    <row r="9900" spans="1:19">
      <c r="A9900" s="161" t="s">
        <v>11132</v>
      </c>
      <c r="C9900" s="161" t="s">
        <v>133</v>
      </c>
      <c r="F9900" s="163" t="s">
        <v>133</v>
      </c>
      <c r="G9900" s="266" t="s">
        <v>133</v>
      </c>
      <c r="H9900" s="163" t="s">
        <v>133</v>
      </c>
      <c r="I9900" s="163" t="s">
        <v>133</v>
      </c>
      <c r="J9900" s="163" t="s">
        <v>133</v>
      </c>
      <c r="K9900" s="164">
        <f t="shared" si="469"/>
        <v>0</v>
      </c>
      <c r="L9900" s="165">
        <f t="shared" si="470"/>
        <v>0</v>
      </c>
      <c r="M9900" s="172">
        <v>127</v>
      </c>
      <c r="N9900" s="172">
        <v>64</v>
      </c>
      <c r="O9900" s="167" t="s">
        <v>133</v>
      </c>
      <c r="P9900" s="260" t="e">
        <f t="shared" si="468"/>
        <v>#NUM!</v>
      </c>
      <c r="S9900" s="272"/>
    </row>
    <row r="9901" spans="1:19">
      <c r="A9901" s="161" t="s">
        <v>11133</v>
      </c>
      <c r="C9901" s="161" t="s">
        <v>133</v>
      </c>
      <c r="F9901" s="163" t="s">
        <v>133</v>
      </c>
      <c r="G9901" s="266" t="s">
        <v>133</v>
      </c>
      <c r="H9901" s="163" t="s">
        <v>133</v>
      </c>
      <c r="I9901" s="163" t="s">
        <v>133</v>
      </c>
      <c r="J9901" s="163" t="s">
        <v>133</v>
      </c>
      <c r="K9901" s="164">
        <f t="shared" si="469"/>
        <v>0</v>
      </c>
      <c r="L9901" s="165">
        <f t="shared" si="470"/>
        <v>0</v>
      </c>
      <c r="M9901" s="172">
        <v>127</v>
      </c>
      <c r="N9901" s="172">
        <v>64</v>
      </c>
      <c r="O9901" s="167" t="s">
        <v>133</v>
      </c>
      <c r="P9901" s="260" t="e">
        <f t="shared" si="468"/>
        <v>#NUM!</v>
      </c>
      <c r="S9901" s="272"/>
    </row>
    <row r="9902" spans="1:19">
      <c r="A9902" s="161" t="s">
        <v>11134</v>
      </c>
      <c r="C9902" s="161" t="s">
        <v>133</v>
      </c>
      <c r="F9902" s="163" t="s">
        <v>133</v>
      </c>
      <c r="G9902" s="266" t="s">
        <v>133</v>
      </c>
      <c r="H9902" s="163" t="s">
        <v>133</v>
      </c>
      <c r="I9902" s="163" t="s">
        <v>133</v>
      </c>
      <c r="J9902" s="163" t="s">
        <v>133</v>
      </c>
      <c r="K9902" s="164">
        <f t="shared" si="469"/>
        <v>0</v>
      </c>
      <c r="L9902" s="165">
        <f t="shared" si="470"/>
        <v>0</v>
      </c>
      <c r="M9902" s="172">
        <v>127</v>
      </c>
      <c r="N9902" s="172">
        <v>64</v>
      </c>
      <c r="O9902" s="167" t="s">
        <v>133</v>
      </c>
      <c r="P9902" s="260" t="e">
        <f t="shared" si="468"/>
        <v>#NUM!</v>
      </c>
      <c r="S9902" s="272"/>
    </row>
    <row r="9903" spans="1:19">
      <c r="A9903" s="161" t="s">
        <v>11135</v>
      </c>
      <c r="C9903" s="161" t="s">
        <v>133</v>
      </c>
      <c r="F9903" s="163" t="s">
        <v>133</v>
      </c>
      <c r="G9903" s="266" t="s">
        <v>133</v>
      </c>
      <c r="H9903" s="163" t="s">
        <v>133</v>
      </c>
      <c r="I9903" s="163" t="s">
        <v>133</v>
      </c>
      <c r="J9903" s="163" t="s">
        <v>133</v>
      </c>
      <c r="K9903" s="164">
        <f t="shared" si="469"/>
        <v>0</v>
      </c>
      <c r="L9903" s="165">
        <f t="shared" si="470"/>
        <v>0</v>
      </c>
      <c r="M9903" s="172">
        <v>127</v>
      </c>
      <c r="N9903" s="172">
        <v>64</v>
      </c>
      <c r="O9903" s="167" t="s">
        <v>133</v>
      </c>
      <c r="P9903" s="260" t="e">
        <f t="shared" si="468"/>
        <v>#NUM!</v>
      </c>
      <c r="S9903" s="272"/>
    </row>
    <row r="9904" spans="1:19">
      <c r="A9904" s="161" t="s">
        <v>11136</v>
      </c>
      <c r="C9904" s="161" t="s">
        <v>133</v>
      </c>
      <c r="F9904" s="163" t="s">
        <v>133</v>
      </c>
      <c r="G9904" s="266" t="s">
        <v>133</v>
      </c>
      <c r="H9904" s="163" t="s">
        <v>133</v>
      </c>
      <c r="I9904" s="163" t="s">
        <v>133</v>
      </c>
      <c r="J9904" s="163" t="s">
        <v>133</v>
      </c>
      <c r="K9904" s="164">
        <f t="shared" si="469"/>
        <v>0</v>
      </c>
      <c r="L9904" s="165">
        <f t="shared" si="470"/>
        <v>0</v>
      </c>
      <c r="M9904" s="172">
        <v>127</v>
      </c>
      <c r="N9904" s="172">
        <v>64</v>
      </c>
      <c r="O9904" s="167" t="s">
        <v>133</v>
      </c>
      <c r="P9904" s="260" t="e">
        <f t="shared" si="468"/>
        <v>#NUM!</v>
      </c>
      <c r="S9904" s="272"/>
    </row>
    <row r="9905" spans="1:19">
      <c r="A9905" s="161" t="s">
        <v>11137</v>
      </c>
      <c r="C9905" s="161" t="s">
        <v>133</v>
      </c>
      <c r="F9905" s="163" t="s">
        <v>133</v>
      </c>
      <c r="G9905" s="266" t="s">
        <v>133</v>
      </c>
      <c r="H9905" s="163" t="s">
        <v>133</v>
      </c>
      <c r="I9905" s="163" t="s">
        <v>133</v>
      </c>
      <c r="J9905" s="163" t="s">
        <v>133</v>
      </c>
      <c r="K9905" s="164">
        <f t="shared" si="469"/>
        <v>0</v>
      </c>
      <c r="L9905" s="165">
        <f t="shared" si="470"/>
        <v>0</v>
      </c>
      <c r="M9905" s="172">
        <v>127</v>
      </c>
      <c r="N9905" s="172">
        <v>64</v>
      </c>
      <c r="O9905" s="167" t="s">
        <v>133</v>
      </c>
      <c r="P9905" s="260" t="e">
        <f t="shared" si="468"/>
        <v>#NUM!</v>
      </c>
      <c r="S9905" s="272"/>
    </row>
    <row r="9906" spans="1:19">
      <c r="A9906" s="161" t="s">
        <v>11138</v>
      </c>
      <c r="C9906" s="161" t="s">
        <v>133</v>
      </c>
      <c r="F9906" s="163" t="s">
        <v>133</v>
      </c>
      <c r="G9906" s="266" t="s">
        <v>133</v>
      </c>
      <c r="H9906" s="163" t="s">
        <v>133</v>
      </c>
      <c r="I9906" s="163" t="s">
        <v>133</v>
      </c>
      <c r="J9906" s="163" t="s">
        <v>133</v>
      </c>
      <c r="K9906" s="164">
        <f t="shared" si="469"/>
        <v>0</v>
      </c>
      <c r="L9906" s="165">
        <f t="shared" si="470"/>
        <v>0</v>
      </c>
      <c r="M9906" s="172">
        <v>127</v>
      </c>
      <c r="N9906" s="172">
        <v>64</v>
      </c>
      <c r="O9906" s="167" t="s">
        <v>133</v>
      </c>
      <c r="P9906" s="260" t="e">
        <f t="shared" si="468"/>
        <v>#NUM!</v>
      </c>
      <c r="S9906" s="272"/>
    </row>
    <row r="9907" spans="1:19">
      <c r="A9907" s="161" t="s">
        <v>11139</v>
      </c>
      <c r="C9907" s="161" t="s">
        <v>133</v>
      </c>
      <c r="F9907" s="163" t="s">
        <v>133</v>
      </c>
      <c r="G9907" s="266" t="s">
        <v>133</v>
      </c>
      <c r="H9907" s="163" t="s">
        <v>133</v>
      </c>
      <c r="I9907" s="163" t="s">
        <v>133</v>
      </c>
      <c r="J9907" s="163" t="s">
        <v>133</v>
      </c>
      <c r="K9907" s="164">
        <f t="shared" si="469"/>
        <v>0</v>
      </c>
      <c r="L9907" s="165">
        <f t="shared" si="470"/>
        <v>0</v>
      </c>
      <c r="M9907" s="172">
        <v>127</v>
      </c>
      <c r="N9907" s="172">
        <v>64</v>
      </c>
      <c r="O9907" s="167" t="s">
        <v>133</v>
      </c>
      <c r="P9907" s="260" t="e">
        <f t="shared" si="468"/>
        <v>#NUM!</v>
      </c>
      <c r="S9907" s="272"/>
    </row>
    <row r="9908" spans="1:19">
      <c r="A9908" s="161" t="s">
        <v>11140</v>
      </c>
      <c r="C9908" s="161" t="s">
        <v>133</v>
      </c>
      <c r="F9908" s="163" t="s">
        <v>133</v>
      </c>
      <c r="G9908" s="266" t="s">
        <v>133</v>
      </c>
      <c r="H9908" s="163" t="s">
        <v>133</v>
      </c>
      <c r="I9908" s="163" t="s">
        <v>133</v>
      </c>
      <c r="J9908" s="163" t="s">
        <v>133</v>
      </c>
      <c r="K9908" s="164">
        <f t="shared" si="469"/>
        <v>0</v>
      </c>
      <c r="L9908" s="165">
        <f t="shared" si="470"/>
        <v>0</v>
      </c>
      <c r="M9908" s="172">
        <v>127</v>
      </c>
      <c r="N9908" s="172">
        <v>64</v>
      </c>
      <c r="O9908" s="167" t="s">
        <v>133</v>
      </c>
      <c r="P9908" s="260" t="e">
        <f t="shared" si="468"/>
        <v>#NUM!</v>
      </c>
      <c r="S9908" s="272"/>
    </row>
    <row r="9909" spans="1:19">
      <c r="A9909" s="161" t="s">
        <v>11141</v>
      </c>
      <c r="C9909" s="161" t="s">
        <v>133</v>
      </c>
      <c r="F9909" s="163" t="s">
        <v>133</v>
      </c>
      <c r="G9909" s="266" t="s">
        <v>133</v>
      </c>
      <c r="H9909" s="163" t="s">
        <v>133</v>
      </c>
      <c r="I9909" s="163" t="s">
        <v>133</v>
      </c>
      <c r="J9909" s="163" t="s">
        <v>133</v>
      </c>
      <c r="K9909" s="164">
        <f t="shared" si="469"/>
        <v>0</v>
      </c>
      <c r="L9909" s="165">
        <f t="shared" si="470"/>
        <v>0</v>
      </c>
      <c r="M9909" s="172">
        <v>127</v>
      </c>
      <c r="N9909" s="172">
        <v>64</v>
      </c>
      <c r="O9909" s="167" t="s">
        <v>133</v>
      </c>
      <c r="P9909" s="260" t="e">
        <f t="shared" si="468"/>
        <v>#NUM!</v>
      </c>
      <c r="S9909" s="272"/>
    </row>
    <row r="9910" spans="1:19">
      <c r="A9910" s="161" t="s">
        <v>11142</v>
      </c>
      <c r="C9910" s="161" t="s">
        <v>133</v>
      </c>
      <c r="F9910" s="163" t="s">
        <v>133</v>
      </c>
      <c r="G9910" s="266" t="s">
        <v>133</v>
      </c>
      <c r="H9910" s="163" t="s">
        <v>133</v>
      </c>
      <c r="I9910" s="163" t="s">
        <v>133</v>
      </c>
      <c r="J9910" s="163" t="s">
        <v>133</v>
      </c>
      <c r="K9910" s="164">
        <f t="shared" si="469"/>
        <v>0</v>
      </c>
      <c r="L9910" s="165">
        <f t="shared" si="470"/>
        <v>0</v>
      </c>
      <c r="M9910" s="172">
        <v>127</v>
      </c>
      <c r="N9910" s="172">
        <v>64</v>
      </c>
      <c r="O9910" s="167" t="s">
        <v>133</v>
      </c>
      <c r="P9910" s="260" t="e">
        <f t="shared" si="468"/>
        <v>#NUM!</v>
      </c>
      <c r="S9910" s="272"/>
    </row>
    <row r="9911" spans="1:19">
      <c r="A9911" s="161" t="s">
        <v>11143</v>
      </c>
      <c r="C9911" s="161" t="s">
        <v>133</v>
      </c>
      <c r="F9911" s="163" t="s">
        <v>133</v>
      </c>
      <c r="G9911" s="266" t="s">
        <v>133</v>
      </c>
      <c r="H9911" s="163" t="s">
        <v>133</v>
      </c>
      <c r="I9911" s="163" t="s">
        <v>133</v>
      </c>
      <c r="J9911" s="163" t="s">
        <v>133</v>
      </c>
      <c r="K9911" s="164">
        <f t="shared" si="469"/>
        <v>0</v>
      </c>
      <c r="L9911" s="165">
        <f t="shared" si="470"/>
        <v>0</v>
      </c>
      <c r="M9911" s="172">
        <v>127</v>
      </c>
      <c r="N9911" s="172">
        <v>64</v>
      </c>
      <c r="O9911" s="167" t="s">
        <v>133</v>
      </c>
      <c r="P9911" s="260" t="e">
        <f t="shared" si="468"/>
        <v>#NUM!</v>
      </c>
      <c r="S9911" s="272"/>
    </row>
    <row r="9912" spans="1:19">
      <c r="A9912" s="161" t="s">
        <v>11144</v>
      </c>
      <c r="C9912" s="161" t="s">
        <v>133</v>
      </c>
      <c r="F9912" s="163" t="s">
        <v>133</v>
      </c>
      <c r="G9912" s="266" t="s">
        <v>133</v>
      </c>
      <c r="H9912" s="163" t="s">
        <v>133</v>
      </c>
      <c r="I9912" s="163" t="s">
        <v>133</v>
      </c>
      <c r="J9912" s="163" t="s">
        <v>133</v>
      </c>
      <c r="K9912" s="164">
        <f t="shared" si="469"/>
        <v>0</v>
      </c>
      <c r="L9912" s="165">
        <f t="shared" si="470"/>
        <v>0</v>
      </c>
      <c r="M9912" s="172">
        <v>127</v>
      </c>
      <c r="N9912" s="172">
        <v>64</v>
      </c>
      <c r="O9912" s="167" t="s">
        <v>133</v>
      </c>
      <c r="P9912" s="260" t="e">
        <f t="shared" si="468"/>
        <v>#NUM!</v>
      </c>
      <c r="S9912" s="272"/>
    </row>
    <row r="9913" spans="1:19">
      <c r="A9913" s="161" t="s">
        <v>11145</v>
      </c>
      <c r="C9913" s="161" t="s">
        <v>133</v>
      </c>
      <c r="F9913" s="163" t="s">
        <v>133</v>
      </c>
      <c r="G9913" s="266" t="s">
        <v>133</v>
      </c>
      <c r="H9913" s="163" t="s">
        <v>133</v>
      </c>
      <c r="I9913" s="163" t="s">
        <v>133</v>
      </c>
      <c r="J9913" s="163" t="s">
        <v>133</v>
      </c>
      <c r="K9913" s="164">
        <f t="shared" si="469"/>
        <v>0</v>
      </c>
      <c r="L9913" s="165">
        <f t="shared" si="470"/>
        <v>0</v>
      </c>
      <c r="M9913" s="172">
        <v>127</v>
      </c>
      <c r="N9913" s="172">
        <v>64</v>
      </c>
      <c r="O9913" s="167" t="s">
        <v>133</v>
      </c>
      <c r="P9913" s="260" t="e">
        <f t="shared" si="468"/>
        <v>#NUM!</v>
      </c>
      <c r="S9913" s="272"/>
    </row>
    <row r="9914" spans="1:19">
      <c r="A9914" s="161" t="s">
        <v>11146</v>
      </c>
      <c r="C9914" s="161" t="s">
        <v>133</v>
      </c>
      <c r="F9914" s="163" t="s">
        <v>133</v>
      </c>
      <c r="G9914" s="266" t="s">
        <v>133</v>
      </c>
      <c r="H9914" s="163" t="s">
        <v>133</v>
      </c>
      <c r="I9914" s="163" t="s">
        <v>133</v>
      </c>
      <c r="J9914" s="163" t="s">
        <v>133</v>
      </c>
      <c r="K9914" s="164">
        <f t="shared" si="469"/>
        <v>0</v>
      </c>
      <c r="L9914" s="165">
        <f t="shared" si="470"/>
        <v>0</v>
      </c>
      <c r="M9914" s="172">
        <v>127</v>
      </c>
      <c r="N9914" s="172">
        <v>64</v>
      </c>
      <c r="O9914" s="167" t="s">
        <v>133</v>
      </c>
      <c r="P9914" s="260" t="e">
        <f t="shared" si="468"/>
        <v>#NUM!</v>
      </c>
      <c r="S9914" s="272"/>
    </row>
    <row r="9915" spans="1:19">
      <c r="A9915" s="161" t="s">
        <v>11147</v>
      </c>
      <c r="C9915" s="161" t="s">
        <v>133</v>
      </c>
      <c r="F9915" s="163" t="s">
        <v>133</v>
      </c>
      <c r="G9915" s="266" t="s">
        <v>133</v>
      </c>
      <c r="H9915" s="163" t="s">
        <v>133</v>
      </c>
      <c r="I9915" s="163" t="s">
        <v>133</v>
      </c>
      <c r="J9915" s="163" t="s">
        <v>133</v>
      </c>
      <c r="K9915" s="164">
        <f t="shared" si="469"/>
        <v>0</v>
      </c>
      <c r="L9915" s="165">
        <f t="shared" si="470"/>
        <v>0</v>
      </c>
      <c r="M9915" s="172">
        <v>127</v>
      </c>
      <c r="N9915" s="172">
        <v>64</v>
      </c>
      <c r="O9915" s="167" t="s">
        <v>133</v>
      </c>
      <c r="P9915" s="260" t="e">
        <f t="shared" si="468"/>
        <v>#NUM!</v>
      </c>
      <c r="S9915" s="272"/>
    </row>
    <row r="9916" spans="1:19">
      <c r="A9916" s="161" t="s">
        <v>11148</v>
      </c>
      <c r="C9916" s="161" t="s">
        <v>133</v>
      </c>
      <c r="F9916" s="163" t="s">
        <v>133</v>
      </c>
      <c r="G9916" s="266" t="s">
        <v>133</v>
      </c>
      <c r="H9916" s="163" t="s">
        <v>133</v>
      </c>
      <c r="I9916" s="163" t="s">
        <v>133</v>
      </c>
      <c r="J9916" s="163" t="s">
        <v>133</v>
      </c>
      <c r="K9916" s="164">
        <f t="shared" si="469"/>
        <v>0</v>
      </c>
      <c r="L9916" s="165">
        <f t="shared" si="470"/>
        <v>0</v>
      </c>
      <c r="M9916" s="172">
        <v>127</v>
      </c>
      <c r="N9916" s="172">
        <v>64</v>
      </c>
      <c r="O9916" s="167" t="s">
        <v>133</v>
      </c>
      <c r="P9916" s="260" t="e">
        <f t="shared" si="468"/>
        <v>#NUM!</v>
      </c>
      <c r="S9916" s="272"/>
    </row>
    <row r="9917" spans="1:19">
      <c r="A9917" s="161" t="s">
        <v>11149</v>
      </c>
      <c r="C9917" s="161" t="s">
        <v>133</v>
      </c>
      <c r="F9917" s="163" t="s">
        <v>133</v>
      </c>
      <c r="G9917" s="266" t="s">
        <v>133</v>
      </c>
      <c r="H9917" s="163" t="s">
        <v>133</v>
      </c>
      <c r="I9917" s="163" t="s">
        <v>133</v>
      </c>
      <c r="J9917" s="163" t="s">
        <v>133</v>
      </c>
      <c r="K9917" s="164">
        <f t="shared" si="469"/>
        <v>0</v>
      </c>
      <c r="L9917" s="165">
        <f t="shared" si="470"/>
        <v>0</v>
      </c>
      <c r="M9917" s="172">
        <v>127</v>
      </c>
      <c r="N9917" s="172">
        <v>64</v>
      </c>
      <c r="O9917" s="167" t="s">
        <v>133</v>
      </c>
      <c r="P9917" s="260" t="e">
        <f t="shared" si="468"/>
        <v>#NUM!</v>
      </c>
      <c r="S9917" s="272"/>
    </row>
    <row r="9918" spans="1:19">
      <c r="A9918" s="161" t="s">
        <v>11150</v>
      </c>
      <c r="C9918" s="161" t="s">
        <v>133</v>
      </c>
      <c r="F9918" s="163" t="s">
        <v>133</v>
      </c>
      <c r="G9918" s="266" t="s">
        <v>133</v>
      </c>
      <c r="H9918" s="163" t="s">
        <v>133</v>
      </c>
      <c r="I9918" s="163" t="s">
        <v>133</v>
      </c>
      <c r="J9918" s="163" t="s">
        <v>133</v>
      </c>
      <c r="K9918" s="164">
        <f t="shared" si="469"/>
        <v>0</v>
      </c>
      <c r="L9918" s="165">
        <f t="shared" si="470"/>
        <v>0</v>
      </c>
      <c r="M9918" s="172">
        <v>127</v>
      </c>
      <c r="N9918" s="172">
        <v>64</v>
      </c>
      <c r="O9918" s="167" t="s">
        <v>133</v>
      </c>
      <c r="P9918" s="260" t="e">
        <f t="shared" si="468"/>
        <v>#NUM!</v>
      </c>
      <c r="S9918" s="272"/>
    </row>
    <row r="9919" spans="1:19">
      <c r="A9919" s="161" t="s">
        <v>11151</v>
      </c>
      <c r="C9919" s="161" t="s">
        <v>133</v>
      </c>
      <c r="F9919" s="163" t="s">
        <v>133</v>
      </c>
      <c r="G9919" s="266" t="s">
        <v>133</v>
      </c>
      <c r="H9919" s="163" t="s">
        <v>133</v>
      </c>
      <c r="I9919" s="163" t="s">
        <v>133</v>
      </c>
      <c r="J9919" s="163" t="s">
        <v>133</v>
      </c>
      <c r="K9919" s="164">
        <f t="shared" si="469"/>
        <v>0</v>
      </c>
      <c r="L9919" s="165">
        <f t="shared" si="470"/>
        <v>0</v>
      </c>
      <c r="M9919" s="172">
        <v>127</v>
      </c>
      <c r="N9919" s="172">
        <v>64</v>
      </c>
      <c r="O9919" s="167" t="s">
        <v>133</v>
      </c>
      <c r="P9919" s="260" t="e">
        <f t="shared" si="468"/>
        <v>#NUM!</v>
      </c>
      <c r="S9919" s="272"/>
    </row>
    <row r="9920" spans="1:19">
      <c r="A9920" s="161" t="s">
        <v>11152</v>
      </c>
      <c r="C9920" s="161" t="s">
        <v>133</v>
      </c>
      <c r="F9920" s="163" t="s">
        <v>133</v>
      </c>
      <c r="G9920" s="266" t="s">
        <v>133</v>
      </c>
      <c r="H9920" s="163" t="s">
        <v>133</v>
      </c>
      <c r="I9920" s="163" t="s">
        <v>133</v>
      </c>
      <c r="J9920" s="163" t="s">
        <v>133</v>
      </c>
      <c r="K9920" s="164">
        <f t="shared" si="469"/>
        <v>0</v>
      </c>
      <c r="L9920" s="165">
        <f t="shared" si="470"/>
        <v>0</v>
      </c>
      <c r="M9920" s="172">
        <v>127</v>
      </c>
      <c r="N9920" s="172">
        <v>64</v>
      </c>
      <c r="O9920" s="167" t="s">
        <v>133</v>
      </c>
      <c r="P9920" s="260" t="e">
        <f t="shared" si="468"/>
        <v>#NUM!</v>
      </c>
      <c r="S9920" s="272"/>
    </row>
    <row r="9921" spans="1:19">
      <c r="A9921" s="161" t="s">
        <v>11153</v>
      </c>
      <c r="C9921" s="161" t="s">
        <v>133</v>
      </c>
      <c r="F9921" s="163" t="s">
        <v>133</v>
      </c>
      <c r="G9921" s="266" t="s">
        <v>133</v>
      </c>
      <c r="H9921" s="163" t="s">
        <v>133</v>
      </c>
      <c r="I9921" s="163" t="s">
        <v>133</v>
      </c>
      <c r="J9921" s="163" t="s">
        <v>133</v>
      </c>
      <c r="K9921" s="164">
        <f t="shared" si="469"/>
        <v>0</v>
      </c>
      <c r="L9921" s="165">
        <f t="shared" si="470"/>
        <v>0</v>
      </c>
      <c r="M9921" s="172">
        <v>127</v>
      </c>
      <c r="N9921" s="172">
        <v>64</v>
      </c>
      <c r="O9921" s="167" t="s">
        <v>133</v>
      </c>
      <c r="P9921" s="260" t="e">
        <f t="shared" si="468"/>
        <v>#NUM!</v>
      </c>
      <c r="S9921" s="272"/>
    </row>
    <row r="9922" spans="1:19">
      <c r="A9922" s="161" t="s">
        <v>11154</v>
      </c>
      <c r="C9922" s="161" t="s">
        <v>133</v>
      </c>
      <c r="F9922" s="163" t="s">
        <v>133</v>
      </c>
      <c r="G9922" s="266" t="s">
        <v>133</v>
      </c>
      <c r="H9922" s="163" t="s">
        <v>133</v>
      </c>
      <c r="I9922" s="163" t="s">
        <v>133</v>
      </c>
      <c r="J9922" s="163" t="s">
        <v>133</v>
      </c>
      <c r="K9922" s="164">
        <f t="shared" si="469"/>
        <v>0</v>
      </c>
      <c r="L9922" s="165">
        <f t="shared" si="470"/>
        <v>0</v>
      </c>
      <c r="M9922" s="172">
        <v>127</v>
      </c>
      <c r="N9922" s="172">
        <v>64</v>
      </c>
      <c r="O9922" s="167" t="s">
        <v>133</v>
      </c>
      <c r="P9922" s="260" t="e">
        <f t="shared" si="468"/>
        <v>#NUM!</v>
      </c>
      <c r="S9922" s="272"/>
    </row>
    <row r="9923" spans="1:19">
      <c r="A9923" s="161" t="s">
        <v>11155</v>
      </c>
      <c r="C9923" s="161" t="s">
        <v>133</v>
      </c>
      <c r="F9923" s="163" t="s">
        <v>133</v>
      </c>
      <c r="G9923" s="266" t="s">
        <v>133</v>
      </c>
      <c r="H9923" s="163" t="s">
        <v>133</v>
      </c>
      <c r="I9923" s="163" t="s">
        <v>133</v>
      </c>
      <c r="J9923" s="163" t="s">
        <v>133</v>
      </c>
      <c r="K9923" s="164">
        <f t="shared" si="469"/>
        <v>0</v>
      </c>
      <c r="L9923" s="165">
        <f t="shared" si="470"/>
        <v>0</v>
      </c>
      <c r="M9923" s="172">
        <v>127</v>
      </c>
      <c r="N9923" s="172">
        <v>64</v>
      </c>
      <c r="O9923" s="167" t="s">
        <v>133</v>
      </c>
      <c r="P9923" s="260" t="e">
        <f t="shared" si="468"/>
        <v>#NUM!</v>
      </c>
      <c r="S9923" s="272"/>
    </row>
    <row r="9924" spans="1:19">
      <c r="A9924" s="161" t="s">
        <v>11156</v>
      </c>
      <c r="C9924" s="161" t="s">
        <v>133</v>
      </c>
      <c r="F9924" s="163" t="s">
        <v>133</v>
      </c>
      <c r="G9924" s="266" t="s">
        <v>133</v>
      </c>
      <c r="H9924" s="163" t="s">
        <v>133</v>
      </c>
      <c r="I9924" s="163" t="s">
        <v>133</v>
      </c>
      <c r="J9924" s="163" t="s">
        <v>133</v>
      </c>
      <c r="K9924" s="164">
        <f t="shared" si="469"/>
        <v>0</v>
      </c>
      <c r="L9924" s="165">
        <f t="shared" si="470"/>
        <v>0</v>
      </c>
      <c r="M9924" s="172">
        <v>127</v>
      </c>
      <c r="N9924" s="172">
        <v>64</v>
      </c>
      <c r="O9924" s="167" t="s">
        <v>133</v>
      </c>
      <c r="P9924" s="260" t="e">
        <f t="shared" si="468"/>
        <v>#NUM!</v>
      </c>
      <c r="S9924" s="272"/>
    </row>
    <row r="9925" spans="1:19">
      <c r="A9925" s="161" t="s">
        <v>11157</v>
      </c>
      <c r="C9925" s="161" t="s">
        <v>133</v>
      </c>
      <c r="F9925" s="163" t="s">
        <v>133</v>
      </c>
      <c r="G9925" s="266" t="s">
        <v>133</v>
      </c>
      <c r="H9925" s="163" t="s">
        <v>133</v>
      </c>
      <c r="I9925" s="163" t="s">
        <v>133</v>
      </c>
      <c r="J9925" s="163" t="s">
        <v>133</v>
      </c>
      <c r="K9925" s="164">
        <f t="shared" si="469"/>
        <v>0</v>
      </c>
      <c r="L9925" s="165">
        <f t="shared" si="470"/>
        <v>0</v>
      </c>
      <c r="M9925" s="172">
        <v>127</v>
      </c>
      <c r="N9925" s="172">
        <v>64</v>
      </c>
      <c r="O9925" s="167" t="s">
        <v>133</v>
      </c>
      <c r="P9925" s="260" t="e">
        <f t="shared" si="468"/>
        <v>#NUM!</v>
      </c>
      <c r="S9925" s="272"/>
    </row>
    <row r="9926" spans="1:19">
      <c r="A9926" s="161" t="s">
        <v>11158</v>
      </c>
      <c r="C9926" s="161" t="s">
        <v>133</v>
      </c>
      <c r="F9926" s="163" t="s">
        <v>133</v>
      </c>
      <c r="G9926" s="266" t="s">
        <v>133</v>
      </c>
      <c r="H9926" s="163" t="s">
        <v>133</v>
      </c>
      <c r="I9926" s="163" t="s">
        <v>133</v>
      </c>
      <c r="J9926" s="163" t="s">
        <v>133</v>
      </c>
      <c r="K9926" s="164">
        <f t="shared" si="469"/>
        <v>0</v>
      </c>
      <c r="L9926" s="165">
        <f t="shared" si="470"/>
        <v>0</v>
      </c>
      <c r="M9926" s="172">
        <v>127</v>
      </c>
      <c r="N9926" s="172">
        <v>64</v>
      </c>
      <c r="O9926" s="167" t="s">
        <v>133</v>
      </c>
      <c r="P9926" s="260" t="e">
        <f t="shared" si="468"/>
        <v>#NUM!</v>
      </c>
      <c r="S9926" s="272"/>
    </row>
    <row r="9927" spans="1:19">
      <c r="A9927" s="161" t="s">
        <v>11159</v>
      </c>
      <c r="C9927" s="161" t="s">
        <v>133</v>
      </c>
      <c r="F9927" s="163" t="s">
        <v>133</v>
      </c>
      <c r="G9927" s="266" t="s">
        <v>133</v>
      </c>
      <c r="H9927" s="163" t="s">
        <v>133</v>
      </c>
      <c r="I9927" s="163" t="s">
        <v>133</v>
      </c>
      <c r="J9927" s="163" t="s">
        <v>133</v>
      </c>
      <c r="K9927" s="164">
        <f t="shared" si="469"/>
        <v>0</v>
      </c>
      <c r="L9927" s="165">
        <f t="shared" si="470"/>
        <v>0</v>
      </c>
      <c r="M9927" s="172">
        <v>127</v>
      </c>
      <c r="N9927" s="172">
        <v>64</v>
      </c>
      <c r="O9927" s="167" t="s">
        <v>133</v>
      </c>
      <c r="P9927" s="260" t="e">
        <f t="shared" si="468"/>
        <v>#NUM!</v>
      </c>
      <c r="S9927" s="272"/>
    </row>
    <row r="9928" spans="1:19">
      <c r="A9928" s="161" t="s">
        <v>11160</v>
      </c>
      <c r="C9928" s="161" t="s">
        <v>133</v>
      </c>
      <c r="F9928" s="163" t="s">
        <v>133</v>
      </c>
      <c r="G9928" s="266" t="s">
        <v>133</v>
      </c>
      <c r="H9928" s="163" t="s">
        <v>133</v>
      </c>
      <c r="I9928" s="163" t="s">
        <v>133</v>
      </c>
      <c r="J9928" s="163" t="s">
        <v>133</v>
      </c>
      <c r="K9928" s="164">
        <f t="shared" si="469"/>
        <v>0</v>
      </c>
      <c r="L9928" s="165">
        <f t="shared" si="470"/>
        <v>0</v>
      </c>
      <c r="M9928" s="172">
        <v>127</v>
      </c>
      <c r="N9928" s="172">
        <v>64</v>
      </c>
      <c r="O9928" s="167" t="s">
        <v>133</v>
      </c>
      <c r="P9928" s="260" t="e">
        <f t="shared" si="468"/>
        <v>#NUM!</v>
      </c>
      <c r="S9928" s="272"/>
    </row>
    <row r="9929" spans="1:19">
      <c r="A9929" s="161" t="s">
        <v>11161</v>
      </c>
      <c r="C9929" s="161" t="s">
        <v>133</v>
      </c>
      <c r="F9929" s="163" t="s">
        <v>133</v>
      </c>
      <c r="G9929" s="266" t="s">
        <v>133</v>
      </c>
      <c r="H9929" s="163" t="s">
        <v>133</v>
      </c>
      <c r="I9929" s="163" t="s">
        <v>133</v>
      </c>
      <c r="J9929" s="163" t="s">
        <v>133</v>
      </c>
      <c r="K9929" s="164">
        <f t="shared" si="469"/>
        <v>0</v>
      </c>
      <c r="L9929" s="165">
        <f t="shared" si="470"/>
        <v>0</v>
      </c>
      <c r="M9929" s="172">
        <v>127</v>
      </c>
      <c r="N9929" s="172">
        <v>64</v>
      </c>
      <c r="O9929" s="167" t="s">
        <v>133</v>
      </c>
      <c r="P9929" s="260" t="e">
        <f t="shared" si="468"/>
        <v>#NUM!</v>
      </c>
      <c r="S9929" s="272"/>
    </row>
    <row r="9930" spans="1:19">
      <c r="A9930" s="161" t="s">
        <v>11162</v>
      </c>
      <c r="C9930" s="161" t="s">
        <v>133</v>
      </c>
      <c r="F9930" s="163" t="s">
        <v>133</v>
      </c>
      <c r="G9930" s="266" t="s">
        <v>133</v>
      </c>
      <c r="H9930" s="163" t="s">
        <v>133</v>
      </c>
      <c r="I9930" s="163" t="s">
        <v>133</v>
      </c>
      <c r="J9930" s="163" t="s">
        <v>133</v>
      </c>
      <c r="K9930" s="164">
        <f t="shared" si="469"/>
        <v>0</v>
      </c>
      <c r="L9930" s="165">
        <f t="shared" si="470"/>
        <v>0</v>
      </c>
      <c r="M9930" s="172">
        <v>127</v>
      </c>
      <c r="N9930" s="172">
        <v>64</v>
      </c>
      <c r="O9930" s="167" t="s">
        <v>133</v>
      </c>
      <c r="P9930" s="260" t="e">
        <f t="shared" si="468"/>
        <v>#NUM!</v>
      </c>
      <c r="S9930" s="272"/>
    </row>
    <row r="9931" spans="1:19">
      <c r="A9931" s="161" t="s">
        <v>11163</v>
      </c>
      <c r="C9931" s="161" t="s">
        <v>133</v>
      </c>
      <c r="F9931" s="163" t="s">
        <v>133</v>
      </c>
      <c r="G9931" s="266" t="s">
        <v>133</v>
      </c>
      <c r="H9931" s="163" t="s">
        <v>133</v>
      </c>
      <c r="I9931" s="163" t="s">
        <v>133</v>
      </c>
      <c r="J9931" s="163" t="s">
        <v>133</v>
      </c>
      <c r="K9931" s="164">
        <f t="shared" si="469"/>
        <v>0</v>
      </c>
      <c r="L9931" s="165">
        <f t="shared" si="470"/>
        <v>0</v>
      </c>
      <c r="M9931" s="172">
        <v>127</v>
      </c>
      <c r="N9931" s="172">
        <v>64</v>
      </c>
      <c r="O9931" s="167" t="s">
        <v>133</v>
      </c>
      <c r="P9931" s="260" t="e">
        <f t="shared" si="468"/>
        <v>#NUM!</v>
      </c>
      <c r="S9931" s="272"/>
    </row>
    <row r="9932" spans="1:19">
      <c r="A9932" s="161" t="s">
        <v>11164</v>
      </c>
      <c r="C9932" s="161" t="s">
        <v>133</v>
      </c>
      <c r="F9932" s="163" t="s">
        <v>133</v>
      </c>
      <c r="G9932" s="266" t="s">
        <v>133</v>
      </c>
      <c r="H9932" s="163" t="s">
        <v>133</v>
      </c>
      <c r="I9932" s="163" t="s">
        <v>133</v>
      </c>
      <c r="J9932" s="163" t="s">
        <v>133</v>
      </c>
      <c r="K9932" s="164">
        <f t="shared" si="469"/>
        <v>0</v>
      </c>
      <c r="L9932" s="165">
        <f t="shared" si="470"/>
        <v>0</v>
      </c>
      <c r="M9932" s="172">
        <v>127</v>
      </c>
      <c r="N9932" s="172">
        <v>64</v>
      </c>
      <c r="O9932" s="167" t="s">
        <v>133</v>
      </c>
      <c r="P9932" s="260" t="e">
        <f t="shared" si="468"/>
        <v>#NUM!</v>
      </c>
      <c r="S9932" s="272"/>
    </row>
    <row r="9933" spans="1:19">
      <c r="A9933" s="161" t="s">
        <v>11165</v>
      </c>
      <c r="C9933" s="161" t="s">
        <v>133</v>
      </c>
      <c r="F9933" s="163" t="s">
        <v>133</v>
      </c>
      <c r="G9933" s="266" t="s">
        <v>133</v>
      </c>
      <c r="H9933" s="163" t="s">
        <v>133</v>
      </c>
      <c r="I9933" s="163" t="s">
        <v>133</v>
      </c>
      <c r="J9933" s="163" t="s">
        <v>133</v>
      </c>
      <c r="K9933" s="164">
        <f t="shared" si="469"/>
        <v>0</v>
      </c>
      <c r="L9933" s="165">
        <f t="shared" si="470"/>
        <v>0</v>
      </c>
      <c r="M9933" s="172">
        <v>127</v>
      </c>
      <c r="N9933" s="172">
        <v>64</v>
      </c>
      <c r="O9933" s="167" t="s">
        <v>133</v>
      </c>
      <c r="P9933" s="260" t="e">
        <f t="shared" si="468"/>
        <v>#NUM!</v>
      </c>
      <c r="S9933" s="272"/>
    </row>
    <row r="9934" spans="1:19">
      <c r="A9934" s="161" t="s">
        <v>11166</v>
      </c>
      <c r="C9934" s="161" t="s">
        <v>133</v>
      </c>
      <c r="F9934" s="163" t="s">
        <v>133</v>
      </c>
      <c r="G9934" s="266" t="s">
        <v>133</v>
      </c>
      <c r="H9934" s="163" t="s">
        <v>133</v>
      </c>
      <c r="I9934" s="163" t="s">
        <v>133</v>
      </c>
      <c r="J9934" s="163" t="s">
        <v>133</v>
      </c>
      <c r="K9934" s="164">
        <f t="shared" si="469"/>
        <v>0</v>
      </c>
      <c r="L9934" s="165">
        <f t="shared" si="470"/>
        <v>0</v>
      </c>
      <c r="M9934" s="172">
        <v>127</v>
      </c>
      <c r="N9934" s="172">
        <v>64</v>
      </c>
      <c r="O9934" s="167" t="s">
        <v>133</v>
      </c>
      <c r="P9934" s="260" t="e">
        <f t="shared" si="468"/>
        <v>#NUM!</v>
      </c>
      <c r="S9934" s="272"/>
    </row>
    <row r="9935" spans="1:19">
      <c r="A9935" s="161" t="s">
        <v>11167</v>
      </c>
      <c r="C9935" s="161" t="s">
        <v>133</v>
      </c>
      <c r="F9935" s="163" t="s">
        <v>133</v>
      </c>
      <c r="G9935" s="266" t="s">
        <v>133</v>
      </c>
      <c r="H9935" s="163" t="s">
        <v>133</v>
      </c>
      <c r="I9935" s="163" t="s">
        <v>133</v>
      </c>
      <c r="J9935" s="163" t="s">
        <v>133</v>
      </c>
      <c r="K9935" s="164">
        <f t="shared" si="469"/>
        <v>0</v>
      </c>
      <c r="L9935" s="165">
        <f t="shared" si="470"/>
        <v>0</v>
      </c>
      <c r="M9935" s="172">
        <v>127</v>
      </c>
      <c r="N9935" s="172">
        <v>64</v>
      </c>
      <c r="O9935" s="167" t="s">
        <v>133</v>
      </c>
      <c r="P9935" s="260" t="e">
        <f t="shared" ref="P9935:P9998" si="471">MEDIAN(Q9935:R9935)</f>
        <v>#NUM!</v>
      </c>
      <c r="S9935" s="272"/>
    </row>
    <row r="9936" spans="1:19">
      <c r="A9936" s="161" t="s">
        <v>11168</v>
      </c>
      <c r="C9936" s="161" t="s">
        <v>133</v>
      </c>
      <c r="F9936" s="163" t="s">
        <v>133</v>
      </c>
      <c r="G9936" s="266" t="s">
        <v>133</v>
      </c>
      <c r="H9936" s="163" t="s">
        <v>133</v>
      </c>
      <c r="I9936" s="163" t="s">
        <v>133</v>
      </c>
      <c r="J9936" s="163" t="s">
        <v>133</v>
      </c>
      <c r="K9936" s="164">
        <f t="shared" ref="K9936:K9999" si="472">IF(OR(D9936="n/a",D9936="nd"),0,D9936)+IF(OR(I9936="n/a",I9936="nd"),0,I9936)</f>
        <v>0</v>
      </c>
      <c r="L9936" s="165">
        <f t="shared" ref="L9936:L9999" si="473">SQRT(SUMSQ(IF(OR(E9936="n/a",E9936="nd"),0,E9936),IF(OR(F9936="n/a",F9936="nd"),0,F9936),IF(OR(J9936="n/a",J9936="nd"),0,J9936)))</f>
        <v>0</v>
      </c>
      <c r="M9936" s="172">
        <v>127</v>
      </c>
      <c r="N9936" s="172">
        <v>64</v>
      </c>
      <c r="O9936" s="167" t="s">
        <v>133</v>
      </c>
      <c r="P9936" s="260" t="e">
        <f t="shared" si="471"/>
        <v>#NUM!</v>
      </c>
      <c r="S9936" s="272"/>
    </row>
    <row r="9937" spans="1:19">
      <c r="A9937" s="161" t="s">
        <v>11169</v>
      </c>
      <c r="C9937" s="161" t="s">
        <v>133</v>
      </c>
      <c r="F9937" s="163" t="s">
        <v>133</v>
      </c>
      <c r="G9937" s="266" t="s">
        <v>133</v>
      </c>
      <c r="H9937" s="163" t="s">
        <v>133</v>
      </c>
      <c r="I9937" s="163" t="s">
        <v>133</v>
      </c>
      <c r="J9937" s="163" t="s">
        <v>133</v>
      </c>
      <c r="K9937" s="164">
        <f t="shared" si="472"/>
        <v>0</v>
      </c>
      <c r="L9937" s="165">
        <f t="shared" si="473"/>
        <v>0</v>
      </c>
      <c r="M9937" s="172">
        <v>127</v>
      </c>
      <c r="N9937" s="172">
        <v>64</v>
      </c>
      <c r="O9937" s="167" t="s">
        <v>133</v>
      </c>
      <c r="P9937" s="260" t="e">
        <f t="shared" si="471"/>
        <v>#NUM!</v>
      </c>
      <c r="S9937" s="272"/>
    </row>
    <row r="9938" spans="1:19">
      <c r="A9938" s="161" t="s">
        <v>11170</v>
      </c>
      <c r="C9938" s="161" t="s">
        <v>133</v>
      </c>
      <c r="F9938" s="163" t="s">
        <v>133</v>
      </c>
      <c r="G9938" s="266" t="s">
        <v>133</v>
      </c>
      <c r="H9938" s="163" t="s">
        <v>133</v>
      </c>
      <c r="I9938" s="163" t="s">
        <v>133</v>
      </c>
      <c r="J9938" s="163" t="s">
        <v>133</v>
      </c>
      <c r="K9938" s="164">
        <f t="shared" si="472"/>
        <v>0</v>
      </c>
      <c r="L9938" s="165">
        <f t="shared" si="473"/>
        <v>0</v>
      </c>
      <c r="M9938" s="172">
        <v>127</v>
      </c>
      <c r="N9938" s="172">
        <v>64</v>
      </c>
      <c r="O9938" s="167" t="s">
        <v>133</v>
      </c>
      <c r="P9938" s="260" t="e">
        <f t="shared" si="471"/>
        <v>#NUM!</v>
      </c>
      <c r="S9938" s="272"/>
    </row>
    <row r="9939" spans="1:19">
      <c r="A9939" s="161" t="s">
        <v>11171</v>
      </c>
      <c r="C9939" s="161" t="s">
        <v>133</v>
      </c>
      <c r="F9939" s="163" t="s">
        <v>133</v>
      </c>
      <c r="G9939" s="266" t="s">
        <v>133</v>
      </c>
      <c r="H9939" s="163" t="s">
        <v>133</v>
      </c>
      <c r="I9939" s="163" t="s">
        <v>133</v>
      </c>
      <c r="J9939" s="163" t="s">
        <v>133</v>
      </c>
      <c r="K9939" s="164">
        <f t="shared" si="472"/>
        <v>0</v>
      </c>
      <c r="L9939" s="165">
        <f t="shared" si="473"/>
        <v>0</v>
      </c>
      <c r="M9939" s="172">
        <v>127</v>
      </c>
      <c r="N9939" s="172">
        <v>64</v>
      </c>
      <c r="O9939" s="167" t="s">
        <v>133</v>
      </c>
      <c r="P9939" s="260" t="e">
        <f t="shared" si="471"/>
        <v>#NUM!</v>
      </c>
      <c r="S9939" s="272"/>
    </row>
    <row r="9940" spans="1:19">
      <c r="A9940" s="161" t="s">
        <v>11172</v>
      </c>
      <c r="C9940" s="161" t="s">
        <v>133</v>
      </c>
      <c r="F9940" s="163" t="s">
        <v>133</v>
      </c>
      <c r="G9940" s="266" t="s">
        <v>133</v>
      </c>
      <c r="H9940" s="163" t="s">
        <v>133</v>
      </c>
      <c r="I9940" s="163" t="s">
        <v>133</v>
      </c>
      <c r="J9940" s="163" t="s">
        <v>133</v>
      </c>
      <c r="K9940" s="164">
        <f t="shared" si="472"/>
        <v>0</v>
      </c>
      <c r="L9940" s="165">
        <f t="shared" si="473"/>
        <v>0</v>
      </c>
      <c r="M9940" s="172">
        <v>127</v>
      </c>
      <c r="N9940" s="172">
        <v>64</v>
      </c>
      <c r="O9940" s="167" t="s">
        <v>133</v>
      </c>
      <c r="P9940" s="260" t="e">
        <f t="shared" si="471"/>
        <v>#NUM!</v>
      </c>
      <c r="S9940" s="272"/>
    </row>
    <row r="9941" spans="1:19">
      <c r="A9941" s="161" t="s">
        <v>11173</v>
      </c>
      <c r="C9941" s="161" t="s">
        <v>133</v>
      </c>
      <c r="F9941" s="163" t="s">
        <v>133</v>
      </c>
      <c r="G9941" s="266" t="s">
        <v>133</v>
      </c>
      <c r="H9941" s="163" t="s">
        <v>133</v>
      </c>
      <c r="I9941" s="163" t="s">
        <v>133</v>
      </c>
      <c r="J9941" s="163" t="s">
        <v>133</v>
      </c>
      <c r="K9941" s="164">
        <f t="shared" si="472"/>
        <v>0</v>
      </c>
      <c r="L9941" s="165">
        <f t="shared" si="473"/>
        <v>0</v>
      </c>
      <c r="M9941" s="172">
        <v>127</v>
      </c>
      <c r="N9941" s="172">
        <v>64</v>
      </c>
      <c r="O9941" s="167" t="s">
        <v>133</v>
      </c>
      <c r="P9941" s="260" t="e">
        <f t="shared" si="471"/>
        <v>#NUM!</v>
      </c>
      <c r="S9941" s="272"/>
    </row>
    <row r="9942" spans="1:19">
      <c r="A9942" s="161" t="s">
        <v>11174</v>
      </c>
      <c r="C9942" s="161" t="s">
        <v>133</v>
      </c>
      <c r="F9942" s="163" t="s">
        <v>133</v>
      </c>
      <c r="G9942" s="266" t="s">
        <v>133</v>
      </c>
      <c r="H9942" s="163" t="s">
        <v>133</v>
      </c>
      <c r="I9942" s="163" t="s">
        <v>133</v>
      </c>
      <c r="J9942" s="163" t="s">
        <v>133</v>
      </c>
      <c r="K9942" s="164">
        <f t="shared" si="472"/>
        <v>0</v>
      </c>
      <c r="L9942" s="165">
        <f t="shared" si="473"/>
        <v>0</v>
      </c>
      <c r="M9942" s="172">
        <v>127</v>
      </c>
      <c r="N9942" s="172">
        <v>64</v>
      </c>
      <c r="O9942" s="167" t="s">
        <v>133</v>
      </c>
      <c r="P9942" s="260" t="e">
        <f t="shared" si="471"/>
        <v>#NUM!</v>
      </c>
      <c r="S9942" s="272"/>
    </row>
    <row r="9943" spans="1:19">
      <c r="A9943" s="161" t="s">
        <v>11175</v>
      </c>
      <c r="C9943" s="161" t="s">
        <v>133</v>
      </c>
      <c r="F9943" s="163" t="s">
        <v>133</v>
      </c>
      <c r="G9943" s="266" t="s">
        <v>133</v>
      </c>
      <c r="H9943" s="163" t="s">
        <v>133</v>
      </c>
      <c r="I9943" s="163" t="s">
        <v>133</v>
      </c>
      <c r="J9943" s="163" t="s">
        <v>133</v>
      </c>
      <c r="K9943" s="164">
        <f t="shared" si="472"/>
        <v>0</v>
      </c>
      <c r="L9943" s="165">
        <f t="shared" si="473"/>
        <v>0</v>
      </c>
      <c r="M9943" s="172">
        <v>127</v>
      </c>
      <c r="N9943" s="172">
        <v>64</v>
      </c>
      <c r="O9943" s="167" t="s">
        <v>133</v>
      </c>
      <c r="P9943" s="260" t="e">
        <f t="shared" si="471"/>
        <v>#NUM!</v>
      </c>
      <c r="S9943" s="272"/>
    </row>
    <row r="9944" spans="1:19">
      <c r="A9944" s="161" t="s">
        <v>11176</v>
      </c>
      <c r="C9944" s="161" t="s">
        <v>133</v>
      </c>
      <c r="F9944" s="163" t="s">
        <v>133</v>
      </c>
      <c r="G9944" s="266" t="s">
        <v>133</v>
      </c>
      <c r="H9944" s="163" t="s">
        <v>133</v>
      </c>
      <c r="I9944" s="163" t="s">
        <v>133</v>
      </c>
      <c r="J9944" s="163" t="s">
        <v>133</v>
      </c>
      <c r="K9944" s="164">
        <f t="shared" si="472"/>
        <v>0</v>
      </c>
      <c r="L9944" s="165">
        <f t="shared" si="473"/>
        <v>0</v>
      </c>
      <c r="M9944" s="172">
        <v>127</v>
      </c>
      <c r="N9944" s="172">
        <v>64</v>
      </c>
      <c r="O9944" s="167" t="s">
        <v>133</v>
      </c>
      <c r="P9944" s="260" t="e">
        <f t="shared" si="471"/>
        <v>#NUM!</v>
      </c>
      <c r="S9944" s="272"/>
    </row>
    <row r="9945" spans="1:19">
      <c r="A9945" s="161" t="s">
        <v>11177</v>
      </c>
      <c r="C9945" s="161" t="s">
        <v>133</v>
      </c>
      <c r="F9945" s="163" t="s">
        <v>133</v>
      </c>
      <c r="G9945" s="266" t="s">
        <v>133</v>
      </c>
      <c r="H9945" s="163" t="s">
        <v>133</v>
      </c>
      <c r="I9945" s="163" t="s">
        <v>133</v>
      </c>
      <c r="J9945" s="163" t="s">
        <v>133</v>
      </c>
      <c r="K9945" s="164">
        <f t="shared" si="472"/>
        <v>0</v>
      </c>
      <c r="L9945" s="165">
        <f t="shared" si="473"/>
        <v>0</v>
      </c>
      <c r="M9945" s="172">
        <v>127</v>
      </c>
      <c r="N9945" s="172">
        <v>64</v>
      </c>
      <c r="O9945" s="167" t="s">
        <v>133</v>
      </c>
      <c r="P9945" s="260" t="e">
        <f t="shared" si="471"/>
        <v>#NUM!</v>
      </c>
      <c r="S9945" s="272"/>
    </row>
    <row r="9946" spans="1:19">
      <c r="A9946" s="161" t="s">
        <v>11178</v>
      </c>
      <c r="C9946" s="161" t="s">
        <v>133</v>
      </c>
      <c r="F9946" s="163" t="s">
        <v>133</v>
      </c>
      <c r="G9946" s="266" t="s">
        <v>133</v>
      </c>
      <c r="H9946" s="163" t="s">
        <v>133</v>
      </c>
      <c r="I9946" s="163" t="s">
        <v>133</v>
      </c>
      <c r="J9946" s="163" t="s">
        <v>133</v>
      </c>
      <c r="K9946" s="164">
        <f t="shared" si="472"/>
        <v>0</v>
      </c>
      <c r="L9946" s="165">
        <f t="shared" si="473"/>
        <v>0</v>
      </c>
      <c r="M9946" s="172">
        <v>127</v>
      </c>
      <c r="N9946" s="172">
        <v>64</v>
      </c>
      <c r="O9946" s="167" t="s">
        <v>133</v>
      </c>
      <c r="P9946" s="260" t="e">
        <f t="shared" si="471"/>
        <v>#NUM!</v>
      </c>
      <c r="S9946" s="272"/>
    </row>
    <row r="9947" spans="1:19">
      <c r="A9947" s="161" t="s">
        <v>11179</v>
      </c>
      <c r="C9947" s="161" t="s">
        <v>133</v>
      </c>
      <c r="F9947" s="163" t="s">
        <v>133</v>
      </c>
      <c r="G9947" s="266" t="s">
        <v>133</v>
      </c>
      <c r="H9947" s="163" t="s">
        <v>133</v>
      </c>
      <c r="I9947" s="163" t="s">
        <v>133</v>
      </c>
      <c r="J9947" s="163" t="s">
        <v>133</v>
      </c>
      <c r="K9947" s="164">
        <f t="shared" si="472"/>
        <v>0</v>
      </c>
      <c r="L9947" s="165">
        <f t="shared" si="473"/>
        <v>0</v>
      </c>
      <c r="M9947" s="172">
        <v>127</v>
      </c>
      <c r="N9947" s="172">
        <v>64</v>
      </c>
      <c r="O9947" s="167" t="s">
        <v>133</v>
      </c>
      <c r="P9947" s="260" t="e">
        <f t="shared" si="471"/>
        <v>#NUM!</v>
      </c>
      <c r="S9947" s="272"/>
    </row>
    <row r="9948" spans="1:19">
      <c r="A9948" s="161" t="s">
        <v>11180</v>
      </c>
      <c r="C9948" s="161" t="s">
        <v>133</v>
      </c>
      <c r="F9948" s="163" t="s">
        <v>133</v>
      </c>
      <c r="G9948" s="266" t="s">
        <v>133</v>
      </c>
      <c r="H9948" s="163" t="s">
        <v>133</v>
      </c>
      <c r="I9948" s="163" t="s">
        <v>133</v>
      </c>
      <c r="J9948" s="163" t="s">
        <v>133</v>
      </c>
      <c r="K9948" s="164">
        <f t="shared" si="472"/>
        <v>0</v>
      </c>
      <c r="L9948" s="165">
        <f t="shared" si="473"/>
        <v>0</v>
      </c>
      <c r="M9948" s="172">
        <v>127</v>
      </c>
      <c r="N9948" s="172">
        <v>64</v>
      </c>
      <c r="O9948" s="167" t="s">
        <v>133</v>
      </c>
      <c r="P9948" s="260" t="e">
        <f t="shared" si="471"/>
        <v>#NUM!</v>
      </c>
      <c r="S9948" s="272"/>
    </row>
    <row r="9949" spans="1:19">
      <c r="A9949" s="161" t="s">
        <v>11181</v>
      </c>
      <c r="C9949" s="161" t="s">
        <v>133</v>
      </c>
      <c r="F9949" s="163" t="s">
        <v>133</v>
      </c>
      <c r="G9949" s="266" t="s">
        <v>133</v>
      </c>
      <c r="H9949" s="163" t="s">
        <v>133</v>
      </c>
      <c r="I9949" s="163" t="s">
        <v>133</v>
      </c>
      <c r="J9949" s="163" t="s">
        <v>133</v>
      </c>
      <c r="K9949" s="164">
        <f t="shared" si="472"/>
        <v>0</v>
      </c>
      <c r="L9949" s="165">
        <f t="shared" si="473"/>
        <v>0</v>
      </c>
      <c r="M9949" s="172">
        <v>127</v>
      </c>
      <c r="N9949" s="172">
        <v>64</v>
      </c>
      <c r="O9949" s="167" t="s">
        <v>133</v>
      </c>
      <c r="P9949" s="260" t="e">
        <f t="shared" si="471"/>
        <v>#NUM!</v>
      </c>
      <c r="S9949" s="272"/>
    </row>
    <row r="9950" spans="1:19">
      <c r="A9950" s="161" t="s">
        <v>11182</v>
      </c>
      <c r="C9950" s="161" t="s">
        <v>133</v>
      </c>
      <c r="F9950" s="163" t="s">
        <v>133</v>
      </c>
      <c r="G9950" s="266" t="s">
        <v>133</v>
      </c>
      <c r="H9950" s="163" t="s">
        <v>133</v>
      </c>
      <c r="I9950" s="163" t="s">
        <v>133</v>
      </c>
      <c r="J9950" s="163" t="s">
        <v>133</v>
      </c>
      <c r="K9950" s="164">
        <f t="shared" si="472"/>
        <v>0</v>
      </c>
      <c r="L9950" s="165">
        <f t="shared" si="473"/>
        <v>0</v>
      </c>
      <c r="M9950" s="172">
        <v>127</v>
      </c>
      <c r="N9950" s="172">
        <v>64</v>
      </c>
      <c r="O9950" s="167" t="s">
        <v>133</v>
      </c>
      <c r="P9950" s="260" t="e">
        <f t="shared" si="471"/>
        <v>#NUM!</v>
      </c>
      <c r="S9950" s="272"/>
    </row>
    <row r="9951" spans="1:19">
      <c r="A9951" s="161" t="s">
        <v>11183</v>
      </c>
      <c r="C9951" s="161" t="s">
        <v>133</v>
      </c>
      <c r="F9951" s="163" t="s">
        <v>133</v>
      </c>
      <c r="G9951" s="266" t="s">
        <v>133</v>
      </c>
      <c r="H9951" s="163" t="s">
        <v>133</v>
      </c>
      <c r="I9951" s="163" t="s">
        <v>133</v>
      </c>
      <c r="J9951" s="163" t="s">
        <v>133</v>
      </c>
      <c r="K9951" s="164">
        <f t="shared" si="472"/>
        <v>0</v>
      </c>
      <c r="L9951" s="165">
        <f t="shared" si="473"/>
        <v>0</v>
      </c>
      <c r="M9951" s="172">
        <v>127</v>
      </c>
      <c r="N9951" s="172">
        <v>64</v>
      </c>
      <c r="O9951" s="167" t="s">
        <v>133</v>
      </c>
      <c r="P9951" s="260" t="e">
        <f t="shared" si="471"/>
        <v>#NUM!</v>
      </c>
      <c r="S9951" s="272"/>
    </row>
    <row r="9952" spans="1:19">
      <c r="A9952" s="161" t="s">
        <v>11184</v>
      </c>
      <c r="C9952" s="161" t="s">
        <v>133</v>
      </c>
      <c r="F9952" s="163" t="s">
        <v>133</v>
      </c>
      <c r="G9952" s="266" t="s">
        <v>133</v>
      </c>
      <c r="H9952" s="163" t="s">
        <v>133</v>
      </c>
      <c r="I9952" s="163" t="s">
        <v>133</v>
      </c>
      <c r="J9952" s="163" t="s">
        <v>133</v>
      </c>
      <c r="K9952" s="164">
        <f t="shared" si="472"/>
        <v>0</v>
      </c>
      <c r="L9952" s="165">
        <f t="shared" si="473"/>
        <v>0</v>
      </c>
      <c r="M9952" s="172">
        <v>127</v>
      </c>
      <c r="N9952" s="172">
        <v>64</v>
      </c>
      <c r="O9952" s="167" t="s">
        <v>133</v>
      </c>
      <c r="P9952" s="260" t="e">
        <f t="shared" si="471"/>
        <v>#NUM!</v>
      </c>
      <c r="S9952" s="272"/>
    </row>
    <row r="9953" spans="1:19">
      <c r="A9953" s="161" t="s">
        <v>11185</v>
      </c>
      <c r="C9953" s="161" t="s">
        <v>133</v>
      </c>
      <c r="F9953" s="163" t="s">
        <v>133</v>
      </c>
      <c r="G9953" s="266" t="s">
        <v>133</v>
      </c>
      <c r="H9953" s="163" t="s">
        <v>133</v>
      </c>
      <c r="I9953" s="163" t="s">
        <v>133</v>
      </c>
      <c r="J9953" s="163" t="s">
        <v>133</v>
      </c>
      <c r="K9953" s="164">
        <f t="shared" si="472"/>
        <v>0</v>
      </c>
      <c r="L9953" s="165">
        <f t="shared" si="473"/>
        <v>0</v>
      </c>
      <c r="M9953" s="172">
        <v>127</v>
      </c>
      <c r="N9953" s="172">
        <v>64</v>
      </c>
      <c r="O9953" s="167" t="s">
        <v>133</v>
      </c>
      <c r="P9953" s="260" t="e">
        <f t="shared" si="471"/>
        <v>#NUM!</v>
      </c>
      <c r="S9953" s="272"/>
    </row>
    <row r="9954" spans="1:19">
      <c r="A9954" s="161" t="s">
        <v>11186</v>
      </c>
      <c r="C9954" s="161" t="s">
        <v>133</v>
      </c>
      <c r="F9954" s="163" t="s">
        <v>133</v>
      </c>
      <c r="G9954" s="266" t="s">
        <v>133</v>
      </c>
      <c r="H9954" s="163" t="s">
        <v>133</v>
      </c>
      <c r="I9954" s="163" t="s">
        <v>133</v>
      </c>
      <c r="J9954" s="163" t="s">
        <v>133</v>
      </c>
      <c r="K9954" s="164">
        <f t="shared" si="472"/>
        <v>0</v>
      </c>
      <c r="L9954" s="165">
        <f t="shared" si="473"/>
        <v>0</v>
      </c>
      <c r="M9954" s="172">
        <v>127</v>
      </c>
      <c r="N9954" s="172">
        <v>64</v>
      </c>
      <c r="O9954" s="167" t="s">
        <v>133</v>
      </c>
      <c r="P9954" s="260" t="e">
        <f t="shared" si="471"/>
        <v>#NUM!</v>
      </c>
      <c r="S9954" s="272"/>
    </row>
    <row r="9955" spans="1:19">
      <c r="A9955" s="161" t="s">
        <v>11187</v>
      </c>
      <c r="C9955" s="161" t="s">
        <v>133</v>
      </c>
      <c r="F9955" s="163" t="s">
        <v>133</v>
      </c>
      <c r="G9955" s="266" t="s">
        <v>133</v>
      </c>
      <c r="H9955" s="163" t="s">
        <v>133</v>
      </c>
      <c r="I9955" s="163" t="s">
        <v>133</v>
      </c>
      <c r="J9955" s="163" t="s">
        <v>133</v>
      </c>
      <c r="K9955" s="164">
        <f t="shared" si="472"/>
        <v>0</v>
      </c>
      <c r="L9955" s="165">
        <f t="shared" si="473"/>
        <v>0</v>
      </c>
      <c r="M9955" s="172">
        <v>127</v>
      </c>
      <c r="N9955" s="172">
        <v>64</v>
      </c>
      <c r="O9955" s="167" t="s">
        <v>133</v>
      </c>
      <c r="P9955" s="260" t="e">
        <f t="shared" si="471"/>
        <v>#NUM!</v>
      </c>
      <c r="S9955" s="272"/>
    </row>
    <row r="9956" spans="1:19">
      <c r="A9956" s="161" t="s">
        <v>11188</v>
      </c>
      <c r="C9956" s="161" t="s">
        <v>133</v>
      </c>
      <c r="F9956" s="163" t="s">
        <v>133</v>
      </c>
      <c r="G9956" s="266" t="s">
        <v>133</v>
      </c>
      <c r="H9956" s="163" t="s">
        <v>133</v>
      </c>
      <c r="I9956" s="163" t="s">
        <v>133</v>
      </c>
      <c r="J9956" s="163" t="s">
        <v>133</v>
      </c>
      <c r="K9956" s="164">
        <f t="shared" si="472"/>
        <v>0</v>
      </c>
      <c r="L9956" s="165">
        <f t="shared" si="473"/>
        <v>0</v>
      </c>
      <c r="M9956" s="172">
        <v>127</v>
      </c>
      <c r="N9956" s="172">
        <v>64</v>
      </c>
      <c r="O9956" s="167" t="s">
        <v>133</v>
      </c>
      <c r="P9956" s="260" t="e">
        <f t="shared" si="471"/>
        <v>#NUM!</v>
      </c>
      <c r="S9956" s="272"/>
    </row>
    <row r="9957" spans="1:19">
      <c r="A9957" s="161" t="s">
        <v>11189</v>
      </c>
      <c r="C9957" s="161" t="s">
        <v>133</v>
      </c>
      <c r="F9957" s="163" t="s">
        <v>133</v>
      </c>
      <c r="G9957" s="266" t="s">
        <v>133</v>
      </c>
      <c r="H9957" s="163" t="s">
        <v>133</v>
      </c>
      <c r="I9957" s="163" t="s">
        <v>133</v>
      </c>
      <c r="J9957" s="163" t="s">
        <v>133</v>
      </c>
      <c r="K9957" s="164">
        <f t="shared" si="472"/>
        <v>0</v>
      </c>
      <c r="L9957" s="165">
        <f t="shared" si="473"/>
        <v>0</v>
      </c>
      <c r="M9957" s="172">
        <v>127</v>
      </c>
      <c r="N9957" s="172">
        <v>64</v>
      </c>
      <c r="O9957" s="167" t="s">
        <v>133</v>
      </c>
      <c r="P9957" s="260" t="e">
        <f t="shared" si="471"/>
        <v>#NUM!</v>
      </c>
      <c r="S9957" s="272"/>
    </row>
    <row r="9958" spans="1:19">
      <c r="A9958" s="161" t="s">
        <v>11190</v>
      </c>
      <c r="C9958" s="161" t="s">
        <v>133</v>
      </c>
      <c r="F9958" s="163" t="s">
        <v>133</v>
      </c>
      <c r="G9958" s="266" t="s">
        <v>133</v>
      </c>
      <c r="H9958" s="163" t="s">
        <v>133</v>
      </c>
      <c r="I9958" s="163" t="s">
        <v>133</v>
      </c>
      <c r="J9958" s="163" t="s">
        <v>133</v>
      </c>
      <c r="K9958" s="164">
        <f t="shared" si="472"/>
        <v>0</v>
      </c>
      <c r="L9958" s="165">
        <f t="shared" si="473"/>
        <v>0</v>
      </c>
      <c r="M9958" s="172">
        <v>127</v>
      </c>
      <c r="N9958" s="172">
        <v>64</v>
      </c>
      <c r="O9958" s="167" t="s">
        <v>133</v>
      </c>
      <c r="P9958" s="260" t="e">
        <f t="shared" si="471"/>
        <v>#NUM!</v>
      </c>
      <c r="S9958" s="272"/>
    </row>
    <row r="9959" spans="1:19">
      <c r="A9959" s="161" t="s">
        <v>11191</v>
      </c>
      <c r="C9959" s="161" t="s">
        <v>133</v>
      </c>
      <c r="F9959" s="163" t="s">
        <v>133</v>
      </c>
      <c r="G9959" s="266" t="s">
        <v>133</v>
      </c>
      <c r="H9959" s="163" t="s">
        <v>133</v>
      </c>
      <c r="I9959" s="163" t="s">
        <v>133</v>
      </c>
      <c r="J9959" s="163" t="s">
        <v>133</v>
      </c>
      <c r="K9959" s="164">
        <f t="shared" si="472"/>
        <v>0</v>
      </c>
      <c r="L9959" s="165">
        <f t="shared" si="473"/>
        <v>0</v>
      </c>
      <c r="M9959" s="172">
        <v>127</v>
      </c>
      <c r="N9959" s="172">
        <v>64</v>
      </c>
      <c r="O9959" s="167" t="s">
        <v>133</v>
      </c>
      <c r="P9959" s="260" t="e">
        <f t="shared" si="471"/>
        <v>#NUM!</v>
      </c>
      <c r="S9959" s="272"/>
    </row>
    <row r="9960" spans="1:19">
      <c r="A9960" s="161" t="s">
        <v>11192</v>
      </c>
      <c r="C9960" s="161" t="s">
        <v>133</v>
      </c>
      <c r="F9960" s="163" t="s">
        <v>133</v>
      </c>
      <c r="G9960" s="266" t="s">
        <v>133</v>
      </c>
      <c r="H9960" s="163" t="s">
        <v>133</v>
      </c>
      <c r="I9960" s="163" t="s">
        <v>133</v>
      </c>
      <c r="J9960" s="163" t="s">
        <v>133</v>
      </c>
      <c r="K9960" s="164">
        <f t="shared" si="472"/>
        <v>0</v>
      </c>
      <c r="L9960" s="165">
        <f t="shared" si="473"/>
        <v>0</v>
      </c>
      <c r="M9960" s="172">
        <v>127</v>
      </c>
      <c r="N9960" s="172">
        <v>64</v>
      </c>
      <c r="O9960" s="167" t="s">
        <v>133</v>
      </c>
      <c r="P9960" s="260" t="e">
        <f t="shared" si="471"/>
        <v>#NUM!</v>
      </c>
      <c r="S9960" s="272"/>
    </row>
    <row r="9961" spans="1:19">
      <c r="A9961" s="161" t="s">
        <v>11193</v>
      </c>
      <c r="C9961" s="161" t="s">
        <v>133</v>
      </c>
      <c r="F9961" s="163" t="s">
        <v>133</v>
      </c>
      <c r="G9961" s="266" t="s">
        <v>133</v>
      </c>
      <c r="H9961" s="163" t="s">
        <v>133</v>
      </c>
      <c r="I9961" s="163" t="s">
        <v>133</v>
      </c>
      <c r="J9961" s="163" t="s">
        <v>133</v>
      </c>
      <c r="K9961" s="164">
        <f t="shared" si="472"/>
        <v>0</v>
      </c>
      <c r="L9961" s="165">
        <f t="shared" si="473"/>
        <v>0</v>
      </c>
      <c r="M9961" s="172">
        <v>127</v>
      </c>
      <c r="N9961" s="172">
        <v>64</v>
      </c>
      <c r="O9961" s="167" t="s">
        <v>133</v>
      </c>
      <c r="P9961" s="260" t="e">
        <f t="shared" si="471"/>
        <v>#NUM!</v>
      </c>
      <c r="S9961" s="272"/>
    </row>
    <row r="9962" spans="1:19">
      <c r="A9962" s="161" t="s">
        <v>11194</v>
      </c>
      <c r="C9962" s="161" t="s">
        <v>133</v>
      </c>
      <c r="F9962" s="163" t="s">
        <v>133</v>
      </c>
      <c r="G9962" s="266" t="s">
        <v>133</v>
      </c>
      <c r="H9962" s="163" t="s">
        <v>133</v>
      </c>
      <c r="I9962" s="163" t="s">
        <v>133</v>
      </c>
      <c r="J9962" s="163" t="s">
        <v>133</v>
      </c>
      <c r="K9962" s="164">
        <f t="shared" si="472"/>
        <v>0</v>
      </c>
      <c r="L9962" s="165">
        <f t="shared" si="473"/>
        <v>0</v>
      </c>
      <c r="M9962" s="172">
        <v>127</v>
      </c>
      <c r="N9962" s="172">
        <v>64</v>
      </c>
      <c r="O9962" s="167" t="s">
        <v>133</v>
      </c>
      <c r="P9962" s="260" t="e">
        <f t="shared" si="471"/>
        <v>#NUM!</v>
      </c>
      <c r="S9962" s="272"/>
    </row>
    <row r="9963" spans="1:19">
      <c r="A9963" s="161" t="s">
        <v>11195</v>
      </c>
      <c r="C9963" s="161" t="s">
        <v>133</v>
      </c>
      <c r="F9963" s="163" t="s">
        <v>133</v>
      </c>
      <c r="G9963" s="266" t="s">
        <v>133</v>
      </c>
      <c r="H9963" s="163" t="s">
        <v>133</v>
      </c>
      <c r="I9963" s="163" t="s">
        <v>133</v>
      </c>
      <c r="J9963" s="163" t="s">
        <v>133</v>
      </c>
      <c r="K9963" s="164">
        <f t="shared" si="472"/>
        <v>0</v>
      </c>
      <c r="L9963" s="165">
        <f t="shared" si="473"/>
        <v>0</v>
      </c>
      <c r="M9963" s="172">
        <v>127</v>
      </c>
      <c r="N9963" s="172">
        <v>64</v>
      </c>
      <c r="O9963" s="167" t="s">
        <v>133</v>
      </c>
      <c r="P9963" s="260" t="e">
        <f t="shared" si="471"/>
        <v>#NUM!</v>
      </c>
      <c r="S9963" s="272"/>
    </row>
    <row r="9964" spans="1:19">
      <c r="A9964" s="161" t="s">
        <v>11196</v>
      </c>
      <c r="C9964" s="161" t="s">
        <v>133</v>
      </c>
      <c r="F9964" s="163" t="s">
        <v>133</v>
      </c>
      <c r="G9964" s="266" t="s">
        <v>133</v>
      </c>
      <c r="H9964" s="163" t="s">
        <v>133</v>
      </c>
      <c r="I9964" s="163" t="s">
        <v>133</v>
      </c>
      <c r="J9964" s="163" t="s">
        <v>133</v>
      </c>
      <c r="K9964" s="164">
        <f t="shared" si="472"/>
        <v>0</v>
      </c>
      <c r="L9964" s="165">
        <f t="shared" si="473"/>
        <v>0</v>
      </c>
      <c r="M9964" s="172">
        <v>127</v>
      </c>
      <c r="N9964" s="172">
        <v>64</v>
      </c>
      <c r="O9964" s="167" t="s">
        <v>133</v>
      </c>
      <c r="P9964" s="260" t="e">
        <f t="shared" si="471"/>
        <v>#NUM!</v>
      </c>
      <c r="S9964" s="272"/>
    </row>
    <row r="9965" spans="1:19">
      <c r="A9965" s="161" t="s">
        <v>11197</v>
      </c>
      <c r="C9965" s="161" t="s">
        <v>133</v>
      </c>
      <c r="F9965" s="163" t="s">
        <v>133</v>
      </c>
      <c r="G9965" s="266" t="s">
        <v>133</v>
      </c>
      <c r="H9965" s="163" t="s">
        <v>133</v>
      </c>
      <c r="I9965" s="163" t="s">
        <v>133</v>
      </c>
      <c r="J9965" s="163" t="s">
        <v>133</v>
      </c>
      <c r="K9965" s="164">
        <f t="shared" si="472"/>
        <v>0</v>
      </c>
      <c r="L9965" s="165">
        <f t="shared" si="473"/>
        <v>0</v>
      </c>
      <c r="M9965" s="172">
        <v>127</v>
      </c>
      <c r="N9965" s="172">
        <v>64</v>
      </c>
      <c r="O9965" s="167" t="s">
        <v>133</v>
      </c>
      <c r="P9965" s="260" t="e">
        <f t="shared" si="471"/>
        <v>#NUM!</v>
      </c>
      <c r="S9965" s="272"/>
    </row>
    <row r="9966" spans="1:19">
      <c r="A9966" s="161" t="s">
        <v>11198</v>
      </c>
      <c r="C9966" s="161" t="s">
        <v>133</v>
      </c>
      <c r="F9966" s="163" t="s">
        <v>133</v>
      </c>
      <c r="G9966" s="266" t="s">
        <v>133</v>
      </c>
      <c r="H9966" s="163" t="s">
        <v>133</v>
      </c>
      <c r="I9966" s="163" t="s">
        <v>133</v>
      </c>
      <c r="J9966" s="163" t="s">
        <v>133</v>
      </c>
      <c r="K9966" s="164">
        <f t="shared" si="472"/>
        <v>0</v>
      </c>
      <c r="L9966" s="165">
        <f t="shared" si="473"/>
        <v>0</v>
      </c>
      <c r="M9966" s="172">
        <v>127</v>
      </c>
      <c r="N9966" s="172">
        <v>64</v>
      </c>
      <c r="O9966" s="167" t="s">
        <v>133</v>
      </c>
      <c r="P9966" s="260" t="e">
        <f t="shared" si="471"/>
        <v>#NUM!</v>
      </c>
      <c r="S9966" s="272"/>
    </row>
    <row r="9967" spans="1:19">
      <c r="A9967" s="161" t="s">
        <v>11199</v>
      </c>
      <c r="C9967" s="161" t="s">
        <v>133</v>
      </c>
      <c r="F9967" s="163" t="s">
        <v>133</v>
      </c>
      <c r="G9967" s="266" t="s">
        <v>133</v>
      </c>
      <c r="H9967" s="163" t="s">
        <v>133</v>
      </c>
      <c r="I9967" s="163" t="s">
        <v>133</v>
      </c>
      <c r="J9967" s="163" t="s">
        <v>133</v>
      </c>
      <c r="K9967" s="164">
        <f t="shared" si="472"/>
        <v>0</v>
      </c>
      <c r="L9967" s="165">
        <f t="shared" si="473"/>
        <v>0</v>
      </c>
      <c r="M9967" s="172">
        <v>127</v>
      </c>
      <c r="N9967" s="172">
        <v>64</v>
      </c>
      <c r="O9967" s="167" t="s">
        <v>133</v>
      </c>
      <c r="P9967" s="260" t="e">
        <f t="shared" si="471"/>
        <v>#NUM!</v>
      </c>
      <c r="S9967" s="272"/>
    </row>
    <row r="9968" spans="1:19">
      <c r="A9968" s="161" t="s">
        <v>11200</v>
      </c>
      <c r="C9968" s="161" t="s">
        <v>133</v>
      </c>
      <c r="F9968" s="163" t="s">
        <v>133</v>
      </c>
      <c r="G9968" s="266" t="s">
        <v>133</v>
      </c>
      <c r="H9968" s="163" t="s">
        <v>133</v>
      </c>
      <c r="I9968" s="163" t="s">
        <v>133</v>
      </c>
      <c r="J9968" s="163" t="s">
        <v>133</v>
      </c>
      <c r="K9968" s="164">
        <f t="shared" si="472"/>
        <v>0</v>
      </c>
      <c r="L9968" s="165">
        <f t="shared" si="473"/>
        <v>0</v>
      </c>
      <c r="M9968" s="172">
        <v>127</v>
      </c>
      <c r="N9968" s="172">
        <v>64</v>
      </c>
      <c r="O9968" s="167" t="s">
        <v>133</v>
      </c>
      <c r="P9968" s="260" t="e">
        <f t="shared" si="471"/>
        <v>#NUM!</v>
      </c>
      <c r="S9968" s="272"/>
    </row>
    <row r="9969" spans="1:19">
      <c r="A9969" s="161" t="s">
        <v>11201</v>
      </c>
      <c r="C9969" s="161" t="s">
        <v>133</v>
      </c>
      <c r="F9969" s="163" t="s">
        <v>133</v>
      </c>
      <c r="G9969" s="266" t="s">
        <v>133</v>
      </c>
      <c r="H9969" s="163" t="s">
        <v>133</v>
      </c>
      <c r="I9969" s="163" t="s">
        <v>133</v>
      </c>
      <c r="J9969" s="163" t="s">
        <v>133</v>
      </c>
      <c r="K9969" s="164">
        <f t="shared" si="472"/>
        <v>0</v>
      </c>
      <c r="L9969" s="165">
        <f t="shared" si="473"/>
        <v>0</v>
      </c>
      <c r="M9969" s="172">
        <v>127</v>
      </c>
      <c r="N9969" s="172">
        <v>64</v>
      </c>
      <c r="O9969" s="167" t="s">
        <v>133</v>
      </c>
      <c r="P9969" s="260" t="e">
        <f t="shared" si="471"/>
        <v>#NUM!</v>
      </c>
      <c r="S9969" s="272"/>
    </row>
    <row r="9970" spans="1:19">
      <c r="A9970" s="161" t="s">
        <v>11202</v>
      </c>
      <c r="C9970" s="161" t="s">
        <v>133</v>
      </c>
      <c r="F9970" s="163" t="s">
        <v>133</v>
      </c>
      <c r="G9970" s="266" t="s">
        <v>133</v>
      </c>
      <c r="H9970" s="163" t="s">
        <v>133</v>
      </c>
      <c r="I9970" s="163" t="s">
        <v>133</v>
      </c>
      <c r="J9970" s="163" t="s">
        <v>133</v>
      </c>
      <c r="K9970" s="164">
        <f t="shared" si="472"/>
        <v>0</v>
      </c>
      <c r="L9970" s="165">
        <f t="shared" si="473"/>
        <v>0</v>
      </c>
      <c r="M9970" s="172">
        <v>127</v>
      </c>
      <c r="N9970" s="172">
        <v>64</v>
      </c>
      <c r="O9970" s="167" t="s">
        <v>133</v>
      </c>
      <c r="P9970" s="260" t="e">
        <f t="shared" si="471"/>
        <v>#NUM!</v>
      </c>
      <c r="S9970" s="272"/>
    </row>
    <row r="9971" spans="1:19">
      <c r="A9971" s="161" t="s">
        <v>11203</v>
      </c>
      <c r="C9971" s="161" t="s">
        <v>133</v>
      </c>
      <c r="F9971" s="163" t="s">
        <v>133</v>
      </c>
      <c r="G9971" s="266" t="s">
        <v>133</v>
      </c>
      <c r="H9971" s="163" t="s">
        <v>133</v>
      </c>
      <c r="I9971" s="163" t="s">
        <v>133</v>
      </c>
      <c r="J9971" s="163" t="s">
        <v>133</v>
      </c>
      <c r="K9971" s="164">
        <f t="shared" si="472"/>
        <v>0</v>
      </c>
      <c r="L9971" s="165">
        <f t="shared" si="473"/>
        <v>0</v>
      </c>
      <c r="M9971" s="172">
        <v>127</v>
      </c>
      <c r="N9971" s="172">
        <v>64</v>
      </c>
      <c r="O9971" s="167" t="s">
        <v>133</v>
      </c>
      <c r="P9971" s="260" t="e">
        <f t="shared" si="471"/>
        <v>#NUM!</v>
      </c>
      <c r="S9971" s="272"/>
    </row>
    <row r="9972" spans="1:19">
      <c r="A9972" s="161" t="s">
        <v>11204</v>
      </c>
      <c r="C9972" s="161" t="s">
        <v>133</v>
      </c>
      <c r="F9972" s="163" t="s">
        <v>133</v>
      </c>
      <c r="G9972" s="266" t="s">
        <v>133</v>
      </c>
      <c r="H9972" s="163" t="s">
        <v>133</v>
      </c>
      <c r="I9972" s="163" t="s">
        <v>133</v>
      </c>
      <c r="J9972" s="163" t="s">
        <v>133</v>
      </c>
      <c r="K9972" s="164">
        <f t="shared" si="472"/>
        <v>0</v>
      </c>
      <c r="L9972" s="165">
        <f t="shared" si="473"/>
        <v>0</v>
      </c>
      <c r="M9972" s="172">
        <v>127</v>
      </c>
      <c r="N9972" s="172">
        <v>64</v>
      </c>
      <c r="O9972" s="167" t="s">
        <v>133</v>
      </c>
      <c r="P9972" s="260" t="e">
        <f t="shared" si="471"/>
        <v>#NUM!</v>
      </c>
      <c r="S9972" s="272"/>
    </row>
    <row r="9973" spans="1:19">
      <c r="A9973" s="161" t="s">
        <v>11205</v>
      </c>
      <c r="C9973" s="161" t="s">
        <v>133</v>
      </c>
      <c r="F9973" s="163" t="s">
        <v>133</v>
      </c>
      <c r="G9973" s="266" t="s">
        <v>133</v>
      </c>
      <c r="H9973" s="163" t="s">
        <v>133</v>
      </c>
      <c r="I9973" s="163" t="s">
        <v>133</v>
      </c>
      <c r="J9973" s="163" t="s">
        <v>133</v>
      </c>
      <c r="K9973" s="164">
        <f t="shared" si="472"/>
        <v>0</v>
      </c>
      <c r="L9973" s="165">
        <f t="shared" si="473"/>
        <v>0</v>
      </c>
      <c r="M9973" s="172">
        <v>127</v>
      </c>
      <c r="N9973" s="172">
        <v>64</v>
      </c>
      <c r="O9973" s="167" t="s">
        <v>133</v>
      </c>
      <c r="P9973" s="260" t="e">
        <f t="shared" si="471"/>
        <v>#NUM!</v>
      </c>
      <c r="S9973" s="272"/>
    </row>
    <row r="9974" spans="1:19">
      <c r="A9974" s="161" t="s">
        <v>11206</v>
      </c>
      <c r="C9974" s="161" t="s">
        <v>133</v>
      </c>
      <c r="F9974" s="163" t="s">
        <v>133</v>
      </c>
      <c r="G9974" s="266" t="s">
        <v>133</v>
      </c>
      <c r="H9974" s="163" t="s">
        <v>133</v>
      </c>
      <c r="I9974" s="163" t="s">
        <v>133</v>
      </c>
      <c r="J9974" s="163" t="s">
        <v>133</v>
      </c>
      <c r="K9974" s="164">
        <f t="shared" si="472"/>
        <v>0</v>
      </c>
      <c r="L9974" s="165">
        <f t="shared" si="473"/>
        <v>0</v>
      </c>
      <c r="M9974" s="172">
        <v>127</v>
      </c>
      <c r="N9974" s="172">
        <v>64</v>
      </c>
      <c r="O9974" s="167" t="s">
        <v>133</v>
      </c>
      <c r="P9974" s="260" t="e">
        <f t="shared" si="471"/>
        <v>#NUM!</v>
      </c>
      <c r="S9974" s="272"/>
    </row>
    <row r="9975" spans="1:19">
      <c r="A9975" s="161" t="s">
        <v>11207</v>
      </c>
      <c r="C9975" s="161" t="s">
        <v>133</v>
      </c>
      <c r="F9975" s="163" t="s">
        <v>133</v>
      </c>
      <c r="G9975" s="266" t="s">
        <v>133</v>
      </c>
      <c r="H9975" s="163" t="s">
        <v>133</v>
      </c>
      <c r="I9975" s="163" t="s">
        <v>133</v>
      </c>
      <c r="J9975" s="163" t="s">
        <v>133</v>
      </c>
      <c r="K9975" s="164">
        <f t="shared" si="472"/>
        <v>0</v>
      </c>
      <c r="L9975" s="165">
        <f t="shared" si="473"/>
        <v>0</v>
      </c>
      <c r="M9975" s="172">
        <v>127</v>
      </c>
      <c r="N9975" s="172">
        <v>64</v>
      </c>
      <c r="O9975" s="167" t="s">
        <v>133</v>
      </c>
      <c r="P9975" s="260" t="e">
        <f t="shared" si="471"/>
        <v>#NUM!</v>
      </c>
      <c r="S9975" s="272"/>
    </row>
    <row r="9976" spans="1:19">
      <c r="A9976" s="161" t="s">
        <v>11208</v>
      </c>
      <c r="C9976" s="161" t="s">
        <v>133</v>
      </c>
      <c r="F9976" s="163" t="s">
        <v>133</v>
      </c>
      <c r="G9976" s="266" t="s">
        <v>133</v>
      </c>
      <c r="H9976" s="163" t="s">
        <v>133</v>
      </c>
      <c r="I9976" s="163" t="s">
        <v>133</v>
      </c>
      <c r="J9976" s="163" t="s">
        <v>133</v>
      </c>
      <c r="K9976" s="164">
        <f t="shared" si="472"/>
        <v>0</v>
      </c>
      <c r="L9976" s="165">
        <f t="shared" si="473"/>
        <v>0</v>
      </c>
      <c r="M9976" s="172">
        <v>127</v>
      </c>
      <c r="N9976" s="172">
        <v>64</v>
      </c>
      <c r="O9976" s="167" t="s">
        <v>133</v>
      </c>
      <c r="P9976" s="260" t="e">
        <f t="shared" si="471"/>
        <v>#NUM!</v>
      </c>
      <c r="S9976" s="272"/>
    </row>
    <row r="9977" spans="1:19">
      <c r="A9977" s="161" t="s">
        <v>11209</v>
      </c>
      <c r="C9977" s="161" t="s">
        <v>133</v>
      </c>
      <c r="F9977" s="163" t="s">
        <v>133</v>
      </c>
      <c r="G9977" s="266" t="s">
        <v>133</v>
      </c>
      <c r="H9977" s="163" t="s">
        <v>133</v>
      </c>
      <c r="I9977" s="163" t="s">
        <v>133</v>
      </c>
      <c r="J9977" s="163" t="s">
        <v>133</v>
      </c>
      <c r="K9977" s="164">
        <f t="shared" si="472"/>
        <v>0</v>
      </c>
      <c r="L9977" s="165">
        <f t="shared" si="473"/>
        <v>0</v>
      </c>
      <c r="M9977" s="172">
        <v>127</v>
      </c>
      <c r="N9977" s="172">
        <v>64</v>
      </c>
      <c r="O9977" s="167" t="s">
        <v>133</v>
      </c>
      <c r="P9977" s="260" t="e">
        <f t="shared" si="471"/>
        <v>#NUM!</v>
      </c>
      <c r="S9977" s="272"/>
    </row>
    <row r="9978" spans="1:19">
      <c r="A9978" s="161" t="s">
        <v>11210</v>
      </c>
      <c r="C9978" s="161" t="s">
        <v>133</v>
      </c>
      <c r="F9978" s="163" t="s">
        <v>133</v>
      </c>
      <c r="G9978" s="266" t="s">
        <v>133</v>
      </c>
      <c r="H9978" s="163" t="s">
        <v>133</v>
      </c>
      <c r="I9978" s="163" t="s">
        <v>133</v>
      </c>
      <c r="J9978" s="163" t="s">
        <v>133</v>
      </c>
      <c r="K9978" s="164">
        <f t="shared" si="472"/>
        <v>0</v>
      </c>
      <c r="L9978" s="165">
        <f t="shared" si="473"/>
        <v>0</v>
      </c>
      <c r="M9978" s="172">
        <v>127</v>
      </c>
      <c r="N9978" s="172">
        <v>64</v>
      </c>
      <c r="O9978" s="167" t="s">
        <v>133</v>
      </c>
      <c r="P9978" s="260" t="e">
        <f t="shared" si="471"/>
        <v>#NUM!</v>
      </c>
      <c r="S9978" s="272"/>
    </row>
    <row r="9979" spans="1:19">
      <c r="A9979" s="161" t="s">
        <v>11211</v>
      </c>
      <c r="C9979" s="161" t="s">
        <v>133</v>
      </c>
      <c r="F9979" s="163" t="s">
        <v>133</v>
      </c>
      <c r="G9979" s="266" t="s">
        <v>133</v>
      </c>
      <c r="H9979" s="163" t="s">
        <v>133</v>
      </c>
      <c r="I9979" s="163" t="s">
        <v>133</v>
      </c>
      <c r="J9979" s="163" t="s">
        <v>133</v>
      </c>
      <c r="K9979" s="164">
        <f t="shared" si="472"/>
        <v>0</v>
      </c>
      <c r="L9979" s="165">
        <f t="shared" si="473"/>
        <v>0</v>
      </c>
      <c r="M9979" s="172">
        <v>127</v>
      </c>
      <c r="N9979" s="172">
        <v>64</v>
      </c>
      <c r="O9979" s="167" t="s">
        <v>133</v>
      </c>
      <c r="P9979" s="260" t="e">
        <f t="shared" si="471"/>
        <v>#NUM!</v>
      </c>
      <c r="S9979" s="272"/>
    </row>
    <row r="9980" spans="1:19">
      <c r="A9980" s="161" t="s">
        <v>11212</v>
      </c>
      <c r="C9980" s="161" t="s">
        <v>133</v>
      </c>
      <c r="F9980" s="163" t="s">
        <v>133</v>
      </c>
      <c r="G9980" s="266" t="s">
        <v>133</v>
      </c>
      <c r="H9980" s="163" t="s">
        <v>133</v>
      </c>
      <c r="I9980" s="163" t="s">
        <v>133</v>
      </c>
      <c r="J9980" s="163" t="s">
        <v>133</v>
      </c>
      <c r="K9980" s="164">
        <f t="shared" si="472"/>
        <v>0</v>
      </c>
      <c r="L9980" s="165">
        <f t="shared" si="473"/>
        <v>0</v>
      </c>
      <c r="M9980" s="172">
        <v>127</v>
      </c>
      <c r="N9980" s="172">
        <v>64</v>
      </c>
      <c r="O9980" s="167" t="s">
        <v>133</v>
      </c>
      <c r="P9980" s="260" t="e">
        <f t="shared" si="471"/>
        <v>#NUM!</v>
      </c>
      <c r="S9980" s="272"/>
    </row>
    <row r="9981" spans="1:19">
      <c r="A9981" s="161" t="s">
        <v>11213</v>
      </c>
      <c r="C9981" s="161" t="s">
        <v>133</v>
      </c>
      <c r="F9981" s="163" t="s">
        <v>133</v>
      </c>
      <c r="G9981" s="266" t="s">
        <v>133</v>
      </c>
      <c r="H9981" s="163" t="s">
        <v>133</v>
      </c>
      <c r="I9981" s="163" t="s">
        <v>133</v>
      </c>
      <c r="J9981" s="163" t="s">
        <v>133</v>
      </c>
      <c r="K9981" s="164">
        <f t="shared" si="472"/>
        <v>0</v>
      </c>
      <c r="L9981" s="165">
        <f t="shared" si="473"/>
        <v>0</v>
      </c>
      <c r="M9981" s="172">
        <v>127</v>
      </c>
      <c r="N9981" s="172">
        <v>64</v>
      </c>
      <c r="O9981" s="167" t="s">
        <v>133</v>
      </c>
      <c r="P9981" s="260" t="e">
        <f t="shared" si="471"/>
        <v>#NUM!</v>
      </c>
      <c r="S9981" s="272"/>
    </row>
    <row r="9982" spans="1:19">
      <c r="A9982" s="161" t="s">
        <v>11214</v>
      </c>
      <c r="C9982" s="161" t="s">
        <v>133</v>
      </c>
      <c r="F9982" s="163" t="s">
        <v>133</v>
      </c>
      <c r="G9982" s="266" t="s">
        <v>133</v>
      </c>
      <c r="H9982" s="163" t="s">
        <v>133</v>
      </c>
      <c r="I9982" s="163" t="s">
        <v>133</v>
      </c>
      <c r="J9982" s="163" t="s">
        <v>133</v>
      </c>
      <c r="K9982" s="164">
        <f t="shared" si="472"/>
        <v>0</v>
      </c>
      <c r="L9982" s="165">
        <f t="shared" si="473"/>
        <v>0</v>
      </c>
      <c r="M9982" s="172">
        <v>127</v>
      </c>
      <c r="N9982" s="172">
        <v>64</v>
      </c>
      <c r="O9982" s="167" t="s">
        <v>133</v>
      </c>
      <c r="P9982" s="260" t="e">
        <f t="shared" si="471"/>
        <v>#NUM!</v>
      </c>
      <c r="S9982" s="272"/>
    </row>
    <row r="9983" spans="1:19">
      <c r="A9983" s="161" t="s">
        <v>11215</v>
      </c>
      <c r="C9983" s="161" t="s">
        <v>133</v>
      </c>
      <c r="F9983" s="163" t="s">
        <v>133</v>
      </c>
      <c r="G9983" s="266" t="s">
        <v>133</v>
      </c>
      <c r="H9983" s="163" t="s">
        <v>133</v>
      </c>
      <c r="I9983" s="163" t="s">
        <v>133</v>
      </c>
      <c r="J9983" s="163" t="s">
        <v>133</v>
      </c>
      <c r="K9983" s="164">
        <f t="shared" si="472"/>
        <v>0</v>
      </c>
      <c r="L9983" s="165">
        <f t="shared" si="473"/>
        <v>0</v>
      </c>
      <c r="M9983" s="172">
        <v>127</v>
      </c>
      <c r="N9983" s="172">
        <v>64</v>
      </c>
      <c r="O9983" s="167" t="s">
        <v>133</v>
      </c>
      <c r="P9983" s="260" t="e">
        <f t="shared" si="471"/>
        <v>#NUM!</v>
      </c>
      <c r="S9983" s="272"/>
    </row>
    <row r="9984" spans="1:19">
      <c r="A9984" s="161" t="s">
        <v>11216</v>
      </c>
      <c r="C9984" s="161" t="s">
        <v>133</v>
      </c>
      <c r="F9984" s="163" t="s">
        <v>133</v>
      </c>
      <c r="G9984" s="266" t="s">
        <v>133</v>
      </c>
      <c r="H9984" s="163" t="s">
        <v>133</v>
      </c>
      <c r="I9984" s="163" t="s">
        <v>133</v>
      </c>
      <c r="J9984" s="163" t="s">
        <v>133</v>
      </c>
      <c r="K9984" s="164">
        <f t="shared" si="472"/>
        <v>0</v>
      </c>
      <c r="L9984" s="165">
        <f t="shared" si="473"/>
        <v>0</v>
      </c>
      <c r="M9984" s="172">
        <v>127</v>
      </c>
      <c r="N9984" s="172">
        <v>64</v>
      </c>
      <c r="O9984" s="167" t="s">
        <v>133</v>
      </c>
      <c r="P9984" s="260" t="e">
        <f t="shared" si="471"/>
        <v>#NUM!</v>
      </c>
      <c r="S9984" s="272"/>
    </row>
    <row r="9985" spans="1:19">
      <c r="A9985" s="161" t="s">
        <v>11217</v>
      </c>
      <c r="C9985" s="161" t="s">
        <v>133</v>
      </c>
      <c r="F9985" s="163" t="s">
        <v>133</v>
      </c>
      <c r="G9985" s="266" t="s">
        <v>133</v>
      </c>
      <c r="H9985" s="163" t="s">
        <v>133</v>
      </c>
      <c r="I9985" s="163" t="s">
        <v>133</v>
      </c>
      <c r="J9985" s="163" t="s">
        <v>133</v>
      </c>
      <c r="K9985" s="164">
        <f t="shared" si="472"/>
        <v>0</v>
      </c>
      <c r="L9985" s="165">
        <f t="shared" si="473"/>
        <v>0</v>
      </c>
      <c r="M9985" s="172">
        <v>127</v>
      </c>
      <c r="N9985" s="172">
        <v>64</v>
      </c>
      <c r="O9985" s="167" t="s">
        <v>133</v>
      </c>
      <c r="P9985" s="260" t="e">
        <f t="shared" si="471"/>
        <v>#NUM!</v>
      </c>
      <c r="S9985" s="272"/>
    </row>
    <row r="9986" spans="1:19">
      <c r="A9986" s="161" t="s">
        <v>11218</v>
      </c>
      <c r="C9986" s="161" t="s">
        <v>133</v>
      </c>
      <c r="F9986" s="163" t="s">
        <v>133</v>
      </c>
      <c r="G9986" s="266" t="s">
        <v>133</v>
      </c>
      <c r="H9986" s="163" t="s">
        <v>133</v>
      </c>
      <c r="I9986" s="163" t="s">
        <v>133</v>
      </c>
      <c r="J9986" s="163" t="s">
        <v>133</v>
      </c>
      <c r="K9986" s="164">
        <f t="shared" si="472"/>
        <v>0</v>
      </c>
      <c r="L9986" s="165">
        <f t="shared" si="473"/>
        <v>0</v>
      </c>
      <c r="M9986" s="172">
        <v>127</v>
      </c>
      <c r="N9986" s="172">
        <v>64</v>
      </c>
      <c r="O9986" s="167" t="s">
        <v>133</v>
      </c>
      <c r="P9986" s="260" t="e">
        <f t="shared" si="471"/>
        <v>#NUM!</v>
      </c>
      <c r="S9986" s="272"/>
    </row>
    <row r="9987" spans="1:19">
      <c r="A9987" s="161" t="s">
        <v>11219</v>
      </c>
      <c r="C9987" s="161" t="s">
        <v>133</v>
      </c>
      <c r="F9987" s="163" t="s">
        <v>133</v>
      </c>
      <c r="G9987" s="266" t="s">
        <v>133</v>
      </c>
      <c r="H9987" s="163" t="s">
        <v>133</v>
      </c>
      <c r="I9987" s="163" t="s">
        <v>133</v>
      </c>
      <c r="J9987" s="163" t="s">
        <v>133</v>
      </c>
      <c r="K9987" s="164">
        <f t="shared" si="472"/>
        <v>0</v>
      </c>
      <c r="L9987" s="165">
        <f t="shared" si="473"/>
        <v>0</v>
      </c>
      <c r="M9987" s="172">
        <v>127</v>
      </c>
      <c r="N9987" s="172">
        <v>64</v>
      </c>
      <c r="O9987" s="167" t="s">
        <v>133</v>
      </c>
      <c r="P9987" s="260" t="e">
        <f t="shared" si="471"/>
        <v>#NUM!</v>
      </c>
      <c r="S9987" s="272"/>
    </row>
    <row r="9988" spans="1:19">
      <c r="A9988" s="161" t="s">
        <v>11220</v>
      </c>
      <c r="C9988" s="161" t="s">
        <v>133</v>
      </c>
      <c r="F9988" s="163" t="s">
        <v>133</v>
      </c>
      <c r="G9988" s="266" t="s">
        <v>133</v>
      </c>
      <c r="H9988" s="163" t="s">
        <v>133</v>
      </c>
      <c r="I9988" s="163" t="s">
        <v>133</v>
      </c>
      <c r="J9988" s="163" t="s">
        <v>133</v>
      </c>
      <c r="K9988" s="164">
        <f t="shared" si="472"/>
        <v>0</v>
      </c>
      <c r="L9988" s="165">
        <f t="shared" si="473"/>
        <v>0</v>
      </c>
      <c r="M9988" s="172">
        <v>127</v>
      </c>
      <c r="N9988" s="172">
        <v>64</v>
      </c>
      <c r="O9988" s="167" t="s">
        <v>133</v>
      </c>
      <c r="P9988" s="260" t="e">
        <f t="shared" si="471"/>
        <v>#NUM!</v>
      </c>
      <c r="S9988" s="272"/>
    </row>
    <row r="9989" spans="1:19">
      <c r="A9989" s="161" t="s">
        <v>11221</v>
      </c>
      <c r="C9989" s="161" t="s">
        <v>133</v>
      </c>
      <c r="F9989" s="163" t="s">
        <v>133</v>
      </c>
      <c r="G9989" s="266" t="s">
        <v>133</v>
      </c>
      <c r="H9989" s="163" t="s">
        <v>133</v>
      </c>
      <c r="I9989" s="163" t="s">
        <v>133</v>
      </c>
      <c r="J9989" s="163" t="s">
        <v>133</v>
      </c>
      <c r="K9989" s="164">
        <f t="shared" si="472"/>
        <v>0</v>
      </c>
      <c r="L9989" s="165">
        <f t="shared" si="473"/>
        <v>0</v>
      </c>
      <c r="M9989" s="172">
        <v>127</v>
      </c>
      <c r="N9989" s="172">
        <v>64</v>
      </c>
      <c r="O9989" s="167" t="s">
        <v>133</v>
      </c>
      <c r="P9989" s="260" t="e">
        <f t="shared" si="471"/>
        <v>#NUM!</v>
      </c>
      <c r="S9989" s="272"/>
    </row>
    <row r="9990" spans="1:19">
      <c r="A9990" s="161" t="s">
        <v>11222</v>
      </c>
      <c r="C9990" s="161" t="s">
        <v>133</v>
      </c>
      <c r="F9990" s="163" t="s">
        <v>133</v>
      </c>
      <c r="G9990" s="266" t="s">
        <v>133</v>
      </c>
      <c r="H9990" s="163" t="s">
        <v>133</v>
      </c>
      <c r="I9990" s="163" t="s">
        <v>133</v>
      </c>
      <c r="J9990" s="163" t="s">
        <v>133</v>
      </c>
      <c r="K9990" s="164">
        <f t="shared" si="472"/>
        <v>0</v>
      </c>
      <c r="L9990" s="165">
        <f t="shared" si="473"/>
        <v>0</v>
      </c>
      <c r="M9990" s="172">
        <v>127</v>
      </c>
      <c r="N9990" s="172">
        <v>64</v>
      </c>
      <c r="O9990" s="167" t="s">
        <v>133</v>
      </c>
      <c r="P9990" s="260" t="e">
        <f t="shared" si="471"/>
        <v>#NUM!</v>
      </c>
      <c r="S9990" s="272"/>
    </row>
    <row r="9991" spans="1:19">
      <c r="A9991" s="161" t="s">
        <v>11223</v>
      </c>
      <c r="C9991" s="161" t="s">
        <v>133</v>
      </c>
      <c r="F9991" s="163" t="s">
        <v>133</v>
      </c>
      <c r="G9991" s="266" t="s">
        <v>133</v>
      </c>
      <c r="H9991" s="163" t="s">
        <v>133</v>
      </c>
      <c r="I9991" s="163" t="s">
        <v>133</v>
      </c>
      <c r="J9991" s="163" t="s">
        <v>133</v>
      </c>
      <c r="K9991" s="164">
        <f t="shared" si="472"/>
        <v>0</v>
      </c>
      <c r="L9991" s="165">
        <f t="shared" si="473"/>
        <v>0</v>
      </c>
      <c r="M9991" s="172">
        <v>127</v>
      </c>
      <c r="N9991" s="172">
        <v>64</v>
      </c>
      <c r="O9991" s="167" t="s">
        <v>133</v>
      </c>
      <c r="P9991" s="260" t="e">
        <f t="shared" si="471"/>
        <v>#NUM!</v>
      </c>
      <c r="S9991" s="272"/>
    </row>
    <row r="9992" spans="1:19">
      <c r="A9992" s="161" t="s">
        <v>11224</v>
      </c>
      <c r="C9992" s="161" t="s">
        <v>133</v>
      </c>
      <c r="F9992" s="163" t="s">
        <v>133</v>
      </c>
      <c r="G9992" s="266" t="s">
        <v>133</v>
      </c>
      <c r="H9992" s="163" t="s">
        <v>133</v>
      </c>
      <c r="I9992" s="163" t="s">
        <v>133</v>
      </c>
      <c r="J9992" s="163" t="s">
        <v>133</v>
      </c>
      <c r="K9992" s="164">
        <f t="shared" si="472"/>
        <v>0</v>
      </c>
      <c r="L9992" s="165">
        <f t="shared" si="473"/>
        <v>0</v>
      </c>
      <c r="M9992" s="172">
        <v>127</v>
      </c>
      <c r="N9992" s="172">
        <v>64</v>
      </c>
      <c r="O9992" s="167" t="s">
        <v>133</v>
      </c>
      <c r="P9992" s="260" t="e">
        <f t="shared" si="471"/>
        <v>#NUM!</v>
      </c>
      <c r="S9992" s="272"/>
    </row>
    <row r="9993" spans="1:19">
      <c r="A9993" s="161" t="s">
        <v>11225</v>
      </c>
      <c r="C9993" s="161" t="s">
        <v>133</v>
      </c>
      <c r="F9993" s="163" t="s">
        <v>133</v>
      </c>
      <c r="G9993" s="266" t="s">
        <v>133</v>
      </c>
      <c r="H9993" s="163" t="s">
        <v>133</v>
      </c>
      <c r="I9993" s="163" t="s">
        <v>133</v>
      </c>
      <c r="J9993" s="163" t="s">
        <v>133</v>
      </c>
      <c r="K9993" s="164">
        <f t="shared" si="472"/>
        <v>0</v>
      </c>
      <c r="L9993" s="165">
        <f t="shared" si="473"/>
        <v>0</v>
      </c>
      <c r="M9993" s="172">
        <v>127</v>
      </c>
      <c r="N9993" s="172">
        <v>64</v>
      </c>
      <c r="O9993" s="167" t="s">
        <v>133</v>
      </c>
      <c r="P9993" s="260" t="e">
        <f t="shared" si="471"/>
        <v>#NUM!</v>
      </c>
      <c r="S9993" s="272"/>
    </row>
    <row r="9994" spans="1:19">
      <c r="A9994" s="161" t="s">
        <v>11226</v>
      </c>
      <c r="C9994" s="161" t="s">
        <v>133</v>
      </c>
      <c r="F9994" s="163" t="s">
        <v>133</v>
      </c>
      <c r="G9994" s="266" t="s">
        <v>133</v>
      </c>
      <c r="H9994" s="163" t="s">
        <v>133</v>
      </c>
      <c r="I9994" s="163" t="s">
        <v>133</v>
      </c>
      <c r="J9994" s="163" t="s">
        <v>133</v>
      </c>
      <c r="K9994" s="164">
        <f t="shared" si="472"/>
        <v>0</v>
      </c>
      <c r="L9994" s="165">
        <f t="shared" si="473"/>
        <v>0</v>
      </c>
      <c r="M9994" s="172">
        <v>127</v>
      </c>
      <c r="N9994" s="172">
        <v>64</v>
      </c>
      <c r="O9994" s="167" t="s">
        <v>133</v>
      </c>
      <c r="P9994" s="260" t="e">
        <f t="shared" si="471"/>
        <v>#NUM!</v>
      </c>
      <c r="S9994" s="272"/>
    </row>
    <row r="9995" spans="1:19">
      <c r="A9995" s="161" t="s">
        <v>11227</v>
      </c>
      <c r="C9995" s="161" t="s">
        <v>133</v>
      </c>
      <c r="F9995" s="163" t="s">
        <v>133</v>
      </c>
      <c r="G9995" s="266" t="s">
        <v>133</v>
      </c>
      <c r="H9995" s="163" t="s">
        <v>133</v>
      </c>
      <c r="I9995" s="163" t="s">
        <v>133</v>
      </c>
      <c r="J9995" s="163" t="s">
        <v>133</v>
      </c>
      <c r="K9995" s="164">
        <f t="shared" si="472"/>
        <v>0</v>
      </c>
      <c r="L9995" s="165">
        <f t="shared" si="473"/>
        <v>0</v>
      </c>
      <c r="M9995" s="172">
        <v>127</v>
      </c>
      <c r="N9995" s="172">
        <v>64</v>
      </c>
      <c r="O9995" s="167" t="s">
        <v>133</v>
      </c>
      <c r="P9995" s="260" t="e">
        <f t="shared" si="471"/>
        <v>#NUM!</v>
      </c>
      <c r="S9995" s="272"/>
    </row>
    <row r="9996" spans="1:19">
      <c r="A9996" s="161" t="s">
        <v>11228</v>
      </c>
      <c r="C9996" s="161" t="s">
        <v>133</v>
      </c>
      <c r="F9996" s="163" t="s">
        <v>133</v>
      </c>
      <c r="G9996" s="266" t="s">
        <v>133</v>
      </c>
      <c r="H9996" s="163" t="s">
        <v>133</v>
      </c>
      <c r="I9996" s="163" t="s">
        <v>133</v>
      </c>
      <c r="J9996" s="163" t="s">
        <v>133</v>
      </c>
      <c r="K9996" s="164">
        <f t="shared" si="472"/>
        <v>0</v>
      </c>
      <c r="L9996" s="165">
        <f t="shared" si="473"/>
        <v>0</v>
      </c>
      <c r="M9996" s="172">
        <v>127</v>
      </c>
      <c r="N9996" s="172">
        <v>64</v>
      </c>
      <c r="O9996" s="167" t="s">
        <v>133</v>
      </c>
      <c r="P9996" s="260" t="e">
        <f t="shared" si="471"/>
        <v>#NUM!</v>
      </c>
      <c r="S9996" s="272"/>
    </row>
    <row r="9997" spans="1:19">
      <c r="A9997" s="161" t="s">
        <v>11229</v>
      </c>
      <c r="C9997" s="161" t="s">
        <v>133</v>
      </c>
      <c r="F9997" s="163" t="s">
        <v>133</v>
      </c>
      <c r="G9997" s="266" t="s">
        <v>133</v>
      </c>
      <c r="H9997" s="163" t="s">
        <v>133</v>
      </c>
      <c r="I9997" s="163" t="s">
        <v>133</v>
      </c>
      <c r="J9997" s="163" t="s">
        <v>133</v>
      </c>
      <c r="K9997" s="164">
        <f t="shared" si="472"/>
        <v>0</v>
      </c>
      <c r="L9997" s="165">
        <f t="shared" si="473"/>
        <v>0</v>
      </c>
      <c r="M9997" s="172">
        <v>127</v>
      </c>
      <c r="N9997" s="172">
        <v>64</v>
      </c>
      <c r="O9997" s="167" t="s">
        <v>133</v>
      </c>
      <c r="P9997" s="260" t="e">
        <f t="shared" si="471"/>
        <v>#NUM!</v>
      </c>
      <c r="S9997" s="272"/>
    </row>
    <row r="9998" spans="1:19">
      <c r="A9998" s="161" t="s">
        <v>11230</v>
      </c>
      <c r="C9998" s="161" t="s">
        <v>133</v>
      </c>
      <c r="F9998" s="163" t="s">
        <v>133</v>
      </c>
      <c r="G9998" s="266" t="s">
        <v>133</v>
      </c>
      <c r="H9998" s="163" t="s">
        <v>133</v>
      </c>
      <c r="I9998" s="163" t="s">
        <v>133</v>
      </c>
      <c r="J9998" s="163" t="s">
        <v>133</v>
      </c>
      <c r="K9998" s="164">
        <f t="shared" si="472"/>
        <v>0</v>
      </c>
      <c r="L9998" s="165">
        <f t="shared" si="473"/>
        <v>0</v>
      </c>
      <c r="M9998" s="172">
        <v>127</v>
      </c>
      <c r="N9998" s="172">
        <v>64</v>
      </c>
      <c r="O9998" s="167" t="s">
        <v>133</v>
      </c>
      <c r="P9998" s="260" t="e">
        <f t="shared" si="471"/>
        <v>#NUM!</v>
      </c>
      <c r="S9998" s="272"/>
    </row>
    <row r="9999" spans="1:19">
      <c r="A9999" s="161" t="s">
        <v>11231</v>
      </c>
      <c r="C9999" s="161" t="s">
        <v>133</v>
      </c>
      <c r="F9999" s="163" t="s">
        <v>133</v>
      </c>
      <c r="G9999" s="266" t="s">
        <v>133</v>
      </c>
      <c r="H9999" s="163" t="s">
        <v>133</v>
      </c>
      <c r="I9999" s="163" t="s">
        <v>133</v>
      </c>
      <c r="J9999" s="163" t="s">
        <v>133</v>
      </c>
      <c r="K9999" s="164">
        <f t="shared" si="472"/>
        <v>0</v>
      </c>
      <c r="L9999" s="165">
        <f t="shared" si="473"/>
        <v>0</v>
      </c>
      <c r="M9999" s="172">
        <v>127</v>
      </c>
      <c r="N9999" s="172">
        <v>64</v>
      </c>
      <c r="O9999" s="167" t="s">
        <v>133</v>
      </c>
      <c r="P9999" s="260" t="e">
        <f t="shared" ref="P9999:P10011" si="474">MEDIAN(Q9999:R9999)</f>
        <v>#NUM!</v>
      </c>
      <c r="S9999" s="272"/>
    </row>
    <row r="10000" spans="1:19">
      <c r="A10000" s="161" t="s">
        <v>11232</v>
      </c>
      <c r="C10000" s="161" t="s">
        <v>133</v>
      </c>
      <c r="F10000" s="163" t="s">
        <v>133</v>
      </c>
      <c r="G10000" s="266" t="s">
        <v>133</v>
      </c>
      <c r="H10000" s="163" t="s">
        <v>133</v>
      </c>
      <c r="I10000" s="163" t="s">
        <v>133</v>
      </c>
      <c r="J10000" s="163" t="s">
        <v>133</v>
      </c>
      <c r="K10000" s="164">
        <f t="shared" ref="K10000:K10011" si="475">IF(OR(D10000="n/a",D10000="nd"),0,D10000)+IF(OR(I10000="n/a",I10000="nd"),0,I10000)</f>
        <v>0</v>
      </c>
      <c r="L10000" s="165">
        <f t="shared" ref="L10000:L10011" si="476">SQRT(SUMSQ(IF(OR(E10000="n/a",E10000="nd"),0,E10000),IF(OR(F10000="n/a",F10000="nd"),0,F10000),IF(OR(J10000="n/a",J10000="nd"),0,J10000)))</f>
        <v>0</v>
      </c>
      <c r="M10000" s="172">
        <v>127</v>
      </c>
      <c r="N10000" s="172">
        <v>64</v>
      </c>
      <c r="O10000" s="167" t="s">
        <v>133</v>
      </c>
      <c r="P10000" s="260" t="e">
        <f t="shared" si="474"/>
        <v>#NUM!</v>
      </c>
      <c r="S10000" s="272"/>
    </row>
    <row r="10001" spans="1:19">
      <c r="A10001" s="161" t="s">
        <v>11233</v>
      </c>
      <c r="C10001" s="161" t="s">
        <v>133</v>
      </c>
      <c r="F10001" s="163" t="s">
        <v>133</v>
      </c>
      <c r="G10001" s="266" t="s">
        <v>133</v>
      </c>
      <c r="H10001" s="163" t="s">
        <v>133</v>
      </c>
      <c r="I10001" s="163" t="s">
        <v>133</v>
      </c>
      <c r="J10001" s="163" t="s">
        <v>133</v>
      </c>
      <c r="K10001" s="164">
        <f t="shared" si="475"/>
        <v>0</v>
      </c>
      <c r="L10001" s="165">
        <f t="shared" si="476"/>
        <v>0</v>
      </c>
      <c r="M10001" s="172">
        <v>127</v>
      </c>
      <c r="N10001" s="172">
        <v>64</v>
      </c>
      <c r="O10001" s="167" t="s">
        <v>133</v>
      </c>
      <c r="P10001" s="260" t="e">
        <f t="shared" si="474"/>
        <v>#NUM!</v>
      </c>
      <c r="S10001" s="272"/>
    </row>
    <row r="10002" spans="1:19">
      <c r="A10002" s="161" t="s">
        <v>11234</v>
      </c>
      <c r="C10002" s="161" t="s">
        <v>133</v>
      </c>
      <c r="F10002" s="163" t="s">
        <v>133</v>
      </c>
      <c r="G10002" s="266" t="s">
        <v>133</v>
      </c>
      <c r="H10002" s="163" t="s">
        <v>133</v>
      </c>
      <c r="I10002" s="163" t="s">
        <v>133</v>
      </c>
      <c r="J10002" s="163" t="s">
        <v>133</v>
      </c>
      <c r="K10002" s="164">
        <f t="shared" si="475"/>
        <v>0</v>
      </c>
      <c r="L10002" s="165">
        <f t="shared" si="476"/>
        <v>0</v>
      </c>
      <c r="M10002" s="172">
        <v>127</v>
      </c>
      <c r="N10002" s="172">
        <v>64</v>
      </c>
      <c r="O10002" s="167" t="s">
        <v>133</v>
      </c>
      <c r="P10002" s="260" t="e">
        <f t="shared" si="474"/>
        <v>#NUM!</v>
      </c>
      <c r="S10002" s="272"/>
    </row>
    <row r="10003" spans="1:19">
      <c r="A10003" s="161" t="s">
        <v>11860</v>
      </c>
      <c r="C10003" s="161" t="s">
        <v>133</v>
      </c>
      <c r="F10003" s="163" t="s">
        <v>133</v>
      </c>
      <c r="G10003" s="266" t="s">
        <v>133</v>
      </c>
      <c r="H10003" s="163" t="s">
        <v>133</v>
      </c>
      <c r="I10003" s="163" t="s">
        <v>133</v>
      </c>
      <c r="J10003" s="163" t="s">
        <v>133</v>
      </c>
      <c r="K10003" s="164">
        <f t="shared" si="475"/>
        <v>0</v>
      </c>
      <c r="L10003" s="165">
        <f t="shared" si="476"/>
        <v>0</v>
      </c>
      <c r="M10003" s="172">
        <v>127</v>
      </c>
      <c r="N10003" s="172">
        <v>64</v>
      </c>
      <c r="O10003" s="167" t="s">
        <v>133</v>
      </c>
      <c r="P10003" s="260" t="e">
        <f t="shared" si="474"/>
        <v>#NUM!</v>
      </c>
      <c r="S10003" s="272"/>
    </row>
    <row r="10004" spans="1:19">
      <c r="A10004" s="161" t="s">
        <v>11861</v>
      </c>
      <c r="C10004" s="161" t="s">
        <v>133</v>
      </c>
      <c r="F10004" s="163" t="s">
        <v>133</v>
      </c>
      <c r="G10004" s="266" t="s">
        <v>133</v>
      </c>
      <c r="H10004" s="163" t="s">
        <v>133</v>
      </c>
      <c r="I10004" s="163" t="s">
        <v>133</v>
      </c>
      <c r="J10004" s="163" t="s">
        <v>133</v>
      </c>
      <c r="K10004" s="164">
        <f t="shared" si="475"/>
        <v>0</v>
      </c>
      <c r="L10004" s="165">
        <f t="shared" si="476"/>
        <v>0</v>
      </c>
      <c r="M10004" s="172">
        <v>127</v>
      </c>
      <c r="N10004" s="172">
        <v>64</v>
      </c>
      <c r="O10004" s="167" t="s">
        <v>133</v>
      </c>
      <c r="P10004" s="260" t="e">
        <f t="shared" si="474"/>
        <v>#NUM!</v>
      </c>
      <c r="S10004" s="272"/>
    </row>
    <row r="10005" spans="1:19">
      <c r="A10005" s="161" t="s">
        <v>11862</v>
      </c>
      <c r="C10005" s="161" t="s">
        <v>133</v>
      </c>
      <c r="F10005" s="163" t="s">
        <v>133</v>
      </c>
      <c r="G10005" s="266" t="s">
        <v>133</v>
      </c>
      <c r="H10005" s="163" t="s">
        <v>133</v>
      </c>
      <c r="I10005" s="163" t="s">
        <v>133</v>
      </c>
      <c r="J10005" s="163" t="s">
        <v>133</v>
      </c>
      <c r="K10005" s="164">
        <f t="shared" si="475"/>
        <v>0</v>
      </c>
      <c r="L10005" s="165">
        <f t="shared" si="476"/>
        <v>0</v>
      </c>
      <c r="M10005" s="172">
        <v>127</v>
      </c>
      <c r="N10005" s="172">
        <v>64</v>
      </c>
      <c r="O10005" s="167" t="s">
        <v>133</v>
      </c>
      <c r="P10005" s="260" t="e">
        <f t="shared" si="474"/>
        <v>#NUM!</v>
      </c>
      <c r="S10005" s="272"/>
    </row>
    <row r="10006" spans="1:19">
      <c r="A10006" s="161" t="s">
        <v>11863</v>
      </c>
      <c r="C10006" s="161" t="s">
        <v>133</v>
      </c>
      <c r="F10006" s="163" t="s">
        <v>133</v>
      </c>
      <c r="G10006" s="266" t="s">
        <v>133</v>
      </c>
      <c r="H10006" s="163" t="s">
        <v>133</v>
      </c>
      <c r="I10006" s="163" t="s">
        <v>133</v>
      </c>
      <c r="J10006" s="163" t="s">
        <v>133</v>
      </c>
      <c r="K10006" s="164">
        <f t="shared" si="475"/>
        <v>0</v>
      </c>
      <c r="L10006" s="165">
        <f t="shared" si="476"/>
        <v>0</v>
      </c>
      <c r="M10006" s="172">
        <v>127</v>
      </c>
      <c r="N10006" s="172">
        <v>64</v>
      </c>
      <c r="O10006" s="167" t="s">
        <v>133</v>
      </c>
      <c r="P10006" s="260" t="e">
        <f t="shared" si="474"/>
        <v>#NUM!</v>
      </c>
      <c r="S10006" s="272"/>
    </row>
    <row r="10007" spans="1:19">
      <c r="A10007" s="161" t="s">
        <v>11864</v>
      </c>
      <c r="C10007" s="161" t="s">
        <v>133</v>
      </c>
      <c r="F10007" s="163" t="s">
        <v>133</v>
      </c>
      <c r="G10007" s="266" t="s">
        <v>133</v>
      </c>
      <c r="H10007" s="163" t="s">
        <v>133</v>
      </c>
      <c r="I10007" s="163" t="s">
        <v>133</v>
      </c>
      <c r="J10007" s="163" t="s">
        <v>133</v>
      </c>
      <c r="K10007" s="164">
        <f t="shared" si="475"/>
        <v>0</v>
      </c>
      <c r="L10007" s="165">
        <f t="shared" si="476"/>
        <v>0</v>
      </c>
      <c r="M10007" s="172">
        <v>127</v>
      </c>
      <c r="N10007" s="172">
        <v>64</v>
      </c>
      <c r="O10007" s="167" t="s">
        <v>133</v>
      </c>
      <c r="P10007" s="260" t="e">
        <f t="shared" si="474"/>
        <v>#NUM!</v>
      </c>
      <c r="S10007" s="272"/>
    </row>
    <row r="10008" spans="1:19">
      <c r="A10008" s="161" t="s">
        <v>11865</v>
      </c>
      <c r="C10008" s="161" t="s">
        <v>133</v>
      </c>
      <c r="F10008" s="163" t="s">
        <v>133</v>
      </c>
      <c r="G10008" s="266" t="s">
        <v>133</v>
      </c>
      <c r="H10008" s="163" t="s">
        <v>133</v>
      </c>
      <c r="I10008" s="163" t="s">
        <v>133</v>
      </c>
      <c r="J10008" s="163" t="s">
        <v>133</v>
      </c>
      <c r="K10008" s="164">
        <f t="shared" si="475"/>
        <v>0</v>
      </c>
      <c r="L10008" s="165">
        <f t="shared" si="476"/>
        <v>0</v>
      </c>
      <c r="M10008" s="172">
        <v>127</v>
      </c>
      <c r="N10008" s="172">
        <v>64</v>
      </c>
      <c r="O10008" s="167" t="s">
        <v>133</v>
      </c>
      <c r="P10008" s="260" t="e">
        <f t="shared" si="474"/>
        <v>#NUM!</v>
      </c>
      <c r="S10008" s="272"/>
    </row>
    <row r="10009" spans="1:19">
      <c r="A10009" s="161" t="s">
        <v>11866</v>
      </c>
      <c r="C10009" s="161" t="s">
        <v>133</v>
      </c>
      <c r="F10009" s="163" t="s">
        <v>133</v>
      </c>
      <c r="G10009" s="266" t="s">
        <v>133</v>
      </c>
      <c r="H10009" s="163" t="s">
        <v>133</v>
      </c>
      <c r="I10009" s="163" t="s">
        <v>133</v>
      </c>
      <c r="J10009" s="163" t="s">
        <v>133</v>
      </c>
      <c r="K10009" s="164">
        <f t="shared" si="475"/>
        <v>0</v>
      </c>
      <c r="L10009" s="165">
        <f t="shared" si="476"/>
        <v>0</v>
      </c>
      <c r="M10009" s="172">
        <v>127</v>
      </c>
      <c r="N10009" s="172">
        <v>64</v>
      </c>
      <c r="O10009" s="167" t="s">
        <v>133</v>
      </c>
      <c r="P10009" s="260" t="e">
        <f t="shared" si="474"/>
        <v>#NUM!</v>
      </c>
      <c r="S10009" s="272"/>
    </row>
    <row r="10010" spans="1:19">
      <c r="A10010" s="161" t="s">
        <v>11867</v>
      </c>
      <c r="C10010" s="161" t="s">
        <v>133</v>
      </c>
      <c r="F10010" s="163" t="s">
        <v>133</v>
      </c>
      <c r="G10010" s="266" t="s">
        <v>133</v>
      </c>
      <c r="H10010" s="163" t="s">
        <v>133</v>
      </c>
      <c r="I10010" s="163" t="s">
        <v>133</v>
      </c>
      <c r="J10010" s="163" t="s">
        <v>133</v>
      </c>
      <c r="K10010" s="164">
        <f t="shared" si="475"/>
        <v>0</v>
      </c>
      <c r="L10010" s="165">
        <f t="shared" si="476"/>
        <v>0</v>
      </c>
      <c r="M10010" s="172">
        <v>127</v>
      </c>
      <c r="N10010" s="172">
        <v>64</v>
      </c>
      <c r="O10010" s="167" t="s">
        <v>133</v>
      </c>
      <c r="P10010" s="260" t="e">
        <f t="shared" si="474"/>
        <v>#NUM!</v>
      </c>
      <c r="S10010" s="272"/>
    </row>
    <row r="10011" spans="1:19">
      <c r="A10011" s="161" t="s">
        <v>11868</v>
      </c>
      <c r="C10011" s="161" t="s">
        <v>133</v>
      </c>
      <c r="F10011" s="163" t="s">
        <v>133</v>
      </c>
      <c r="G10011" s="266" t="s">
        <v>133</v>
      </c>
      <c r="H10011" s="163" t="s">
        <v>133</v>
      </c>
      <c r="I10011" s="163" t="s">
        <v>133</v>
      </c>
      <c r="J10011" s="163" t="s">
        <v>133</v>
      </c>
      <c r="K10011" s="164">
        <f t="shared" si="475"/>
        <v>0</v>
      </c>
      <c r="L10011" s="165">
        <f t="shared" si="476"/>
        <v>0</v>
      </c>
      <c r="M10011" s="172">
        <v>127</v>
      </c>
      <c r="N10011" s="172">
        <v>64</v>
      </c>
      <c r="O10011" s="167" t="s">
        <v>133</v>
      </c>
      <c r="P10011" s="260" t="e">
        <f t="shared" si="474"/>
        <v>#NUM!</v>
      </c>
      <c r="S10011" s="272"/>
    </row>
    <row r="10012" spans="1:19">
      <c r="A10012" s="161" t="s">
        <v>11869</v>
      </c>
    </row>
    <row r="10013" spans="1:19">
      <c r="A10013" s="161" t="s">
        <v>11870</v>
      </c>
    </row>
    <row r="10014" spans="1:19">
      <c r="A10014" s="161" t="s">
        <v>11871</v>
      </c>
    </row>
    <row r="10015" spans="1:19">
      <c r="A10015" s="161" t="s">
        <v>11872</v>
      </c>
    </row>
    <row r="10016" spans="1:19">
      <c r="A10016" s="161" t="s">
        <v>11873</v>
      </c>
    </row>
    <row r="10017" spans="1:1">
      <c r="A10017" s="161" t="s">
        <v>11874</v>
      </c>
    </row>
    <row r="10018" spans="1:1">
      <c r="A10018" s="161" t="s">
        <v>11875</v>
      </c>
    </row>
    <row r="10019" spans="1:1">
      <c r="A10019" s="161" t="s">
        <v>11876</v>
      </c>
    </row>
    <row r="10020" spans="1:1">
      <c r="A10020" s="161" t="s">
        <v>11877</v>
      </c>
    </row>
    <row r="10021" spans="1:1">
      <c r="A10021" s="161" t="s">
        <v>11878</v>
      </c>
    </row>
    <row r="10022" spans="1:1">
      <c r="A10022" s="161" t="s">
        <v>11879</v>
      </c>
    </row>
    <row r="10023" spans="1:1">
      <c r="A10023" s="161" t="s">
        <v>11880</v>
      </c>
    </row>
    <row r="10024" spans="1:1">
      <c r="A10024" s="161" t="s">
        <v>11881</v>
      </c>
    </row>
    <row r="10025" spans="1:1">
      <c r="A10025" s="161" t="s">
        <v>11882</v>
      </c>
    </row>
    <row r="10026" spans="1:1">
      <c r="A10026" s="161" t="s">
        <v>11883</v>
      </c>
    </row>
  </sheetData>
  <sheetProtection sort="0"/>
  <pageMargins left="0.7" right="0.7" top="0.75" bottom="0.75" header="0.3" footer="0.3"/>
  <pageSetup paperSize="9" orientation="portrait" r:id="rId1"/>
  <ignoredErrors>
    <ignoredError sqref="P646:R652" unlocked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R105"/>
  <sheetViews>
    <sheetView workbookViewId="0">
      <selection activeCell="O66" sqref="O66"/>
    </sheetView>
  </sheetViews>
  <sheetFormatPr defaultColWidth="10.875" defaultRowHeight="15"/>
  <cols>
    <col min="1" max="1" width="18.125" style="325" customWidth="1"/>
    <col min="2" max="2" width="9.875" style="324" bestFit="1" customWidth="1"/>
    <col min="3" max="3" width="11.625" style="324" bestFit="1" customWidth="1"/>
    <col min="4" max="4" width="16" style="324" bestFit="1" customWidth="1"/>
    <col min="5" max="5" width="17.125" style="324" bestFit="1" customWidth="1"/>
    <col min="6" max="6" width="15.375" style="324" customWidth="1"/>
    <col min="7" max="7" width="10.875" style="324"/>
    <col min="8" max="8" width="11.125" style="324" bestFit="1" customWidth="1"/>
    <col min="9" max="9" width="10.875" style="324"/>
    <col min="10" max="10" width="11.125" style="324" bestFit="1" customWidth="1"/>
    <col min="11" max="11" width="13.625" style="324" bestFit="1" customWidth="1"/>
    <col min="12" max="12" width="11.125" style="324" bestFit="1" customWidth="1"/>
    <col min="13" max="13" width="12.625" style="324" bestFit="1" customWidth="1"/>
    <col min="14" max="14" width="10.875" style="324"/>
    <col min="15" max="15" width="14" style="324" customWidth="1"/>
    <col min="16" max="16" width="10.875" style="324"/>
    <col min="17" max="17" width="12.125" style="324" customWidth="1"/>
    <col min="18" max="16384" width="10.875" style="324"/>
  </cols>
  <sheetData>
    <row r="2" spans="1:18">
      <c r="D2" s="339"/>
    </row>
    <row r="10" spans="1:18" ht="18.75">
      <c r="A10" s="337" t="s">
        <v>3</v>
      </c>
      <c r="B10" s="336" t="s">
        <v>33</v>
      </c>
      <c r="C10" s="335" t="s">
        <v>34</v>
      </c>
      <c r="D10" s="339" t="s">
        <v>35</v>
      </c>
      <c r="E10" s="334" t="s">
        <v>113</v>
      </c>
      <c r="F10" s="333" t="s">
        <v>11803</v>
      </c>
      <c r="G10" s="338" t="s">
        <v>11804</v>
      </c>
      <c r="H10" s="340" t="s">
        <v>114</v>
      </c>
      <c r="I10" s="338" t="s">
        <v>11805</v>
      </c>
      <c r="J10" s="340" t="s">
        <v>114</v>
      </c>
      <c r="K10" s="340" t="s">
        <v>11806</v>
      </c>
      <c r="L10" s="340" t="s">
        <v>114</v>
      </c>
      <c r="M10" s="340" t="s">
        <v>11807</v>
      </c>
      <c r="N10" s="340" t="s">
        <v>114</v>
      </c>
      <c r="O10" s="340" t="s">
        <v>115</v>
      </c>
      <c r="P10" s="341" t="s">
        <v>114</v>
      </c>
      <c r="Q10" s="341" t="s">
        <v>11808</v>
      </c>
      <c r="R10" s="340" t="s">
        <v>114</v>
      </c>
    </row>
    <row r="11" spans="1:18">
      <c r="A11" s="342"/>
      <c r="B11" s="343" t="s">
        <v>36</v>
      </c>
      <c r="C11" s="344"/>
      <c r="D11" s="345" t="s">
        <v>116</v>
      </c>
      <c r="E11" s="346" t="s">
        <v>37</v>
      </c>
      <c r="F11" s="346" t="s">
        <v>37</v>
      </c>
      <c r="G11" s="347" t="s">
        <v>38</v>
      </c>
      <c r="H11" s="348" t="s">
        <v>11809</v>
      </c>
      <c r="I11" s="347" t="s">
        <v>39</v>
      </c>
      <c r="J11" s="348" t="s">
        <v>11809</v>
      </c>
      <c r="K11" s="349"/>
      <c r="L11" s="348" t="s">
        <v>11809</v>
      </c>
      <c r="M11" s="349"/>
      <c r="N11" s="348" t="s">
        <v>11809</v>
      </c>
      <c r="O11" s="344"/>
      <c r="P11" s="348" t="s">
        <v>11809</v>
      </c>
      <c r="Q11" s="344"/>
      <c r="R11" s="348" t="s">
        <v>11809</v>
      </c>
    </row>
    <row r="12" spans="1:18">
      <c r="A12" s="323" t="s">
        <v>347</v>
      </c>
      <c r="B12" s="324">
        <v>9</v>
      </c>
      <c r="C12" s="324" t="s">
        <v>1686</v>
      </c>
      <c r="M12" s="324">
        <v>1.1404000000000001</v>
      </c>
      <c r="N12" s="324">
        <v>6.4000000000000003E-3</v>
      </c>
      <c r="O12" s="324">
        <v>7085</v>
      </c>
      <c r="P12" s="324">
        <v>93</v>
      </c>
    </row>
    <row r="13" spans="1:18">
      <c r="A13" s="323" t="s">
        <v>350</v>
      </c>
      <c r="B13" s="324">
        <v>9</v>
      </c>
      <c r="C13" s="324" t="s">
        <v>1686</v>
      </c>
      <c r="M13" s="324">
        <v>1.149</v>
      </c>
      <c r="N13" s="324">
        <v>1.4E-2</v>
      </c>
      <c r="O13" s="324">
        <v>7667</v>
      </c>
      <c r="P13" s="324">
        <v>59</v>
      </c>
    </row>
    <row r="14" spans="1:18">
      <c r="A14" s="323" t="s">
        <v>351</v>
      </c>
      <c r="B14" s="324">
        <v>3</v>
      </c>
      <c r="C14" s="324" t="s">
        <v>1686</v>
      </c>
      <c r="M14" s="324">
        <v>1.107</v>
      </c>
      <c r="N14" s="324">
        <v>1.2999999999999999E-2</v>
      </c>
      <c r="O14" s="324">
        <v>7904</v>
      </c>
      <c r="P14" s="324">
        <v>71</v>
      </c>
    </row>
    <row r="15" spans="1:18">
      <c r="A15" s="323" t="s">
        <v>352</v>
      </c>
      <c r="B15" s="324">
        <v>3</v>
      </c>
      <c r="C15" s="324" t="s">
        <v>1686</v>
      </c>
      <c r="M15" s="324">
        <v>1.1474</v>
      </c>
      <c r="N15" s="324">
        <v>4.4999999999999997E-3</v>
      </c>
      <c r="O15" s="324">
        <v>6285</v>
      </c>
      <c r="P15" s="324">
        <v>81</v>
      </c>
    </row>
    <row r="16" spans="1:18">
      <c r="A16" s="323" t="s">
        <v>353</v>
      </c>
      <c r="B16" s="324">
        <v>3</v>
      </c>
      <c r="C16" s="324" t="s">
        <v>1686</v>
      </c>
      <c r="M16" s="324">
        <v>1.1544000000000001</v>
      </c>
      <c r="N16" s="324">
        <v>5.4000000000000003E-3</v>
      </c>
      <c r="O16" s="324">
        <v>6910</v>
      </c>
      <c r="P16" s="324">
        <v>58</v>
      </c>
    </row>
    <row r="17" spans="1:18">
      <c r="A17" s="323" t="s">
        <v>354</v>
      </c>
      <c r="B17" s="324">
        <v>0</v>
      </c>
      <c r="C17" s="324" t="s">
        <v>1686</v>
      </c>
      <c r="M17" s="324">
        <v>1.1415</v>
      </c>
      <c r="N17" s="324">
        <v>9.5999999999999992E-3</v>
      </c>
      <c r="O17" s="324">
        <v>6957</v>
      </c>
      <c r="P17" s="324">
        <v>59</v>
      </c>
    </row>
    <row r="18" spans="1:18">
      <c r="A18" s="323" t="s">
        <v>512</v>
      </c>
      <c r="G18" s="324">
        <v>5.43</v>
      </c>
      <c r="H18" s="324">
        <v>2.4E-2</v>
      </c>
      <c r="I18" s="324">
        <v>5.57E-2</v>
      </c>
      <c r="J18" s="324">
        <v>1E-4</v>
      </c>
      <c r="O18" s="324">
        <v>19000</v>
      </c>
      <c r="P18" s="324">
        <v>1300</v>
      </c>
    </row>
    <row r="19" spans="1:18">
      <c r="A19" s="323" t="s">
        <v>968</v>
      </c>
      <c r="D19" s="324" t="s">
        <v>1691</v>
      </c>
    </row>
    <row r="20" spans="1:18">
      <c r="A20" s="323" t="s">
        <v>970</v>
      </c>
      <c r="D20" s="324" t="s">
        <v>1691</v>
      </c>
    </row>
    <row r="21" spans="1:18">
      <c r="A21" s="324"/>
      <c r="G21" s="311">
        <v>113.63157416745881</v>
      </c>
      <c r="H21" s="312">
        <v>3.1249279149236013</v>
      </c>
      <c r="K21" s="313">
        <v>5.415802793340147E-3</v>
      </c>
      <c r="L21" s="314">
        <v>4.2842410067191013E-5</v>
      </c>
      <c r="O21" s="326">
        <v>447.98797134379208</v>
      </c>
      <c r="P21" s="327">
        <v>4.2663386457229713</v>
      </c>
      <c r="Q21" s="311">
        <v>144.61670462216676</v>
      </c>
      <c r="R21" s="312">
        <v>1.7492626002385296</v>
      </c>
    </row>
    <row r="22" spans="1:18">
      <c r="A22" s="324"/>
      <c r="G22" s="311">
        <v>112.34478262348571</v>
      </c>
      <c r="H22" s="312">
        <v>3.1056524864392716</v>
      </c>
      <c r="K22" s="313">
        <v>5.3797183172991803E-3</v>
      </c>
      <c r="L22" s="314">
        <v>4.0925664832974872E-5</v>
      </c>
      <c r="O22" s="326">
        <v>444.84736696741095</v>
      </c>
      <c r="P22" s="327">
        <v>4.079213601972862</v>
      </c>
      <c r="Q22" s="311">
        <v>143.94892066696065</v>
      </c>
      <c r="R22" s="312">
        <v>1.6251168217297902</v>
      </c>
    </row>
    <row r="23" spans="1:18">
      <c r="A23" s="360" t="s">
        <v>1914</v>
      </c>
      <c r="B23" s="359"/>
      <c r="G23" s="311"/>
      <c r="H23" s="312"/>
      <c r="K23" s="313"/>
      <c r="L23" s="314"/>
      <c r="M23" s="359"/>
      <c r="N23" s="360"/>
      <c r="O23" s="328">
        <v>445.34728550664886</v>
      </c>
      <c r="P23" s="329">
        <v>2.9483738177730365</v>
      </c>
      <c r="Q23" s="350"/>
      <c r="R23" s="351"/>
    </row>
    <row r="24" spans="1:18">
      <c r="A24" s="360" t="s">
        <v>1916</v>
      </c>
      <c r="B24" s="359"/>
      <c r="G24" s="311"/>
      <c r="H24" s="312"/>
      <c r="K24" s="313"/>
      <c r="L24" s="314"/>
      <c r="M24" s="359"/>
      <c r="N24" s="360"/>
      <c r="O24" s="330">
        <v>402.77895395043259</v>
      </c>
      <c r="P24" s="331">
        <v>3.9970725498959627</v>
      </c>
      <c r="Q24" s="311"/>
      <c r="R24" s="312"/>
    </row>
    <row r="25" spans="1:18">
      <c r="A25" s="360" t="s">
        <v>1917</v>
      </c>
      <c r="B25" s="359"/>
      <c r="G25" s="315">
        <v>61.599804813773922</v>
      </c>
      <c r="H25" s="316">
        <v>3.7503136574356564</v>
      </c>
      <c r="K25" s="317">
        <v>4.9417304181486174E-3</v>
      </c>
      <c r="L25" s="318">
        <v>4.0905010249792262E-5</v>
      </c>
      <c r="M25" s="359"/>
      <c r="N25" s="360"/>
      <c r="O25" s="330">
        <v>1590.4149646733749</v>
      </c>
      <c r="P25" s="331">
        <v>7.705843362328836</v>
      </c>
      <c r="Q25" s="315">
        <v>145.31294927002543</v>
      </c>
      <c r="R25" s="316">
        <v>1.4831432312212209</v>
      </c>
    </row>
    <row r="26" spans="1:18">
      <c r="A26" s="360" t="s">
        <v>1918</v>
      </c>
      <c r="B26" s="359"/>
      <c r="G26" s="315"/>
      <c r="H26" s="316"/>
      <c r="K26" s="317"/>
      <c r="L26" s="318"/>
      <c r="M26" s="359"/>
      <c r="N26" s="360"/>
      <c r="O26" s="330">
        <v>403.74169758057621</v>
      </c>
      <c r="P26" s="331">
        <v>4.5155863890831895</v>
      </c>
      <c r="Q26" s="315"/>
      <c r="R26" s="316"/>
    </row>
    <row r="27" spans="1:18">
      <c r="A27" s="360" t="s">
        <v>1919</v>
      </c>
      <c r="B27" s="359"/>
      <c r="G27" s="315">
        <v>111.22558653458377</v>
      </c>
      <c r="H27" s="316">
        <v>3.6467471429508591</v>
      </c>
      <c r="K27" s="317">
        <v>1.7282255289560303E-2</v>
      </c>
      <c r="L27" s="318">
        <v>7.5663201368488396E-5</v>
      </c>
      <c r="M27" s="359"/>
      <c r="N27" s="360"/>
      <c r="O27" s="330">
        <v>1583.3728920985191</v>
      </c>
      <c r="P27" s="331">
        <v>7.8377144811376187</v>
      </c>
      <c r="Q27" s="315">
        <v>144.52940591742626</v>
      </c>
      <c r="R27" s="316">
        <v>1.5488903056250845</v>
      </c>
    </row>
    <row r="28" spans="1:18">
      <c r="A28" s="360" t="s">
        <v>1920</v>
      </c>
      <c r="B28" s="359"/>
      <c r="G28" s="352"/>
      <c r="H28" s="352"/>
      <c r="K28" s="352"/>
      <c r="L28" s="352"/>
      <c r="M28" s="359"/>
      <c r="N28" s="360"/>
      <c r="O28" s="330">
        <v>93.105610413588579</v>
      </c>
      <c r="P28" s="331">
        <v>2.9609424221756115</v>
      </c>
      <c r="Q28" s="352"/>
      <c r="R28" s="352"/>
    </row>
    <row r="29" spans="1:18">
      <c r="A29" s="360" t="s">
        <v>1921</v>
      </c>
      <c r="B29" s="359"/>
      <c r="G29" s="315">
        <v>38.735358310992282</v>
      </c>
      <c r="H29" s="316">
        <v>4.0496964568032565</v>
      </c>
      <c r="K29" s="317">
        <v>4.9466525612547833E-3</v>
      </c>
      <c r="L29" s="318">
        <v>4.6616417032519122E-5</v>
      </c>
      <c r="M29" s="359"/>
      <c r="N29" s="360"/>
      <c r="O29" s="330">
        <v>192.97570385048778</v>
      </c>
      <c r="P29" s="331">
        <v>3.0968296741042227</v>
      </c>
      <c r="Q29" s="315">
        <v>144.91551687624238</v>
      </c>
      <c r="R29" s="316">
        <v>1.5386645453766477</v>
      </c>
    </row>
    <row r="30" spans="1:18">
      <c r="A30" s="360" t="s">
        <v>1922</v>
      </c>
      <c r="B30" s="359"/>
      <c r="G30" s="315"/>
      <c r="H30" s="316"/>
      <c r="K30" s="317"/>
      <c r="L30" s="318"/>
      <c r="M30" s="359"/>
      <c r="N30" s="360"/>
      <c r="O30" s="326">
        <v>1715.6437581826631</v>
      </c>
      <c r="P30" s="327">
        <v>7.8874836144823188</v>
      </c>
      <c r="Q30" s="315"/>
      <c r="R30" s="316"/>
    </row>
    <row r="31" spans="1:18">
      <c r="A31" s="324"/>
      <c r="G31" s="315">
        <v>46.434369669201963</v>
      </c>
      <c r="H31" s="316">
        <v>4.502825587332608</v>
      </c>
      <c r="K31" s="317">
        <v>1.721636893416582E-2</v>
      </c>
      <c r="L31" s="318">
        <v>7.8106513271113072E-5</v>
      </c>
      <c r="O31" s="330">
        <v>1582.7505808526525</v>
      </c>
      <c r="P31" s="331">
        <v>7.7490407594442932</v>
      </c>
      <c r="Q31" s="315">
        <v>145.47166491594839</v>
      </c>
      <c r="R31" s="316">
        <v>1.4338237332305492</v>
      </c>
    </row>
    <row r="32" spans="1:18">
      <c r="A32" s="324"/>
      <c r="G32" s="315"/>
      <c r="H32" s="316"/>
      <c r="K32" s="353"/>
      <c r="L32" s="354"/>
      <c r="O32" s="330">
        <v>1556.8352176977462</v>
      </c>
      <c r="P32" s="331">
        <v>8.7998494827764784</v>
      </c>
      <c r="Q32" s="315"/>
      <c r="R32" s="316"/>
    </row>
    <row r="33" spans="1:18">
      <c r="A33" s="360" t="s">
        <v>1923</v>
      </c>
      <c r="B33" s="359"/>
      <c r="G33" s="315">
        <v>55.929431406582857</v>
      </c>
      <c r="H33" s="316">
        <v>3.6862821092350582</v>
      </c>
      <c r="K33" s="317">
        <v>1.6955525338287643E-3</v>
      </c>
      <c r="L33" s="318">
        <v>3.0459628658987837E-5</v>
      </c>
      <c r="M33" s="359"/>
      <c r="N33" s="360"/>
      <c r="O33" s="328">
        <v>1570.431845039323</v>
      </c>
      <c r="P33" s="329">
        <v>5.8156137669486538</v>
      </c>
      <c r="Q33" s="315">
        <v>143.4660687311015</v>
      </c>
      <c r="R33" s="316">
        <v>1.5725456431592131</v>
      </c>
    </row>
    <row r="34" spans="1:18">
      <c r="A34" s="324"/>
      <c r="G34" s="315"/>
      <c r="H34" s="316"/>
      <c r="K34" s="317"/>
      <c r="L34" s="318"/>
      <c r="O34" s="330">
        <v>1467.8970531413092</v>
      </c>
      <c r="P34" s="331">
        <v>6.692967657153039</v>
      </c>
      <c r="Q34" s="315"/>
      <c r="R34" s="316"/>
    </row>
    <row r="35" spans="1:18">
      <c r="A35" s="324"/>
      <c r="G35" s="315">
        <v>43.713502657267327</v>
      </c>
      <c r="H35" s="316">
        <v>3.6532744463447795</v>
      </c>
      <c r="K35" s="317">
        <v>2.7424683057753621E-3</v>
      </c>
      <c r="L35" s="318">
        <v>3.2050014034480758E-5</v>
      </c>
      <c r="O35" s="330">
        <v>1421.6514009977004</v>
      </c>
      <c r="P35" s="331">
        <v>6.7255471889439882</v>
      </c>
      <c r="Q35" s="315">
        <v>145.18721448036982</v>
      </c>
      <c r="R35" s="316">
        <v>1.4658181128304517</v>
      </c>
    </row>
    <row r="36" spans="1:18">
      <c r="A36" s="360" t="s">
        <v>1924</v>
      </c>
      <c r="B36" s="359"/>
      <c r="G36" s="315"/>
      <c r="H36" s="316"/>
      <c r="K36" s="317"/>
      <c r="L36" s="318"/>
      <c r="M36" s="359"/>
      <c r="N36" s="360"/>
      <c r="O36" s="328">
        <v>1443.8865087064689</v>
      </c>
      <c r="P36" s="329">
        <v>4.7441194707537573</v>
      </c>
      <c r="Q36" s="315"/>
      <c r="R36" s="316"/>
    </row>
    <row r="37" spans="1:18">
      <c r="A37" s="324"/>
      <c r="G37" s="311">
        <v>46.643605740158243</v>
      </c>
      <c r="H37" s="312">
        <v>3.2392277061024983</v>
      </c>
      <c r="K37" s="313">
        <v>1.8555635818448539E-2</v>
      </c>
      <c r="L37" s="314">
        <v>7.63779167319983E-5</v>
      </c>
      <c r="O37" s="326">
        <v>1431.0687910749698</v>
      </c>
      <c r="P37" s="327">
        <v>7.2104751856970175</v>
      </c>
      <c r="Q37" s="311">
        <v>143.74055608576955</v>
      </c>
      <c r="R37" s="312">
        <v>1.7205843586152909</v>
      </c>
    </row>
    <row r="38" spans="1:18">
      <c r="A38" s="324"/>
      <c r="G38" s="311"/>
      <c r="H38" s="312"/>
      <c r="K38" s="313"/>
      <c r="L38" s="314"/>
      <c r="O38" s="326">
        <v>1427.3052689968392</v>
      </c>
      <c r="P38" s="327">
        <v>7.4226228890248489</v>
      </c>
      <c r="Q38" s="311"/>
      <c r="R38" s="312"/>
    </row>
    <row r="39" spans="1:18">
      <c r="A39" s="360" t="s">
        <v>1925</v>
      </c>
      <c r="B39" s="359"/>
      <c r="G39" s="315">
        <v>337.22340405819421</v>
      </c>
      <c r="H39" s="316">
        <v>7.0503783737060512</v>
      </c>
      <c r="K39" s="317">
        <v>1.7262939811893141E-2</v>
      </c>
      <c r="L39" s="318">
        <v>7.1568025801922424E-5</v>
      </c>
      <c r="M39" s="359"/>
      <c r="N39" s="360"/>
      <c r="O39" s="328">
        <v>1428.2415813536857</v>
      </c>
      <c r="P39" s="329">
        <v>5.1719505163851425</v>
      </c>
      <c r="Q39" s="315">
        <v>146.86399252345797</v>
      </c>
      <c r="R39" s="316">
        <v>1.6717781848783124</v>
      </c>
    </row>
    <row r="40" spans="1:18">
      <c r="A40" s="324"/>
      <c r="G40" s="315">
        <v>315.53199057731598</v>
      </c>
      <c r="H40" s="316">
        <v>6.6272524129964481</v>
      </c>
      <c r="K40" s="317">
        <v>1.6971624604535402E-2</v>
      </c>
      <c r="L40" s="318">
        <v>8.5170293180288802E-5</v>
      </c>
      <c r="O40" s="330">
        <v>1439.6832273537591</v>
      </c>
      <c r="P40" s="331">
        <v>7.4638165058626829</v>
      </c>
      <c r="Q40" s="315">
        <v>145.47649108947186</v>
      </c>
      <c r="R40" s="316">
        <v>1.4140348590771663</v>
      </c>
    </row>
    <row r="41" spans="1:18">
      <c r="A41" s="324"/>
      <c r="G41" s="355"/>
      <c r="H41" s="356"/>
      <c r="K41" s="357"/>
      <c r="L41" s="358"/>
      <c r="O41" s="330">
        <v>1432.9257356479736</v>
      </c>
      <c r="P41" s="331">
        <v>6.4242545407403782</v>
      </c>
      <c r="Q41" s="350"/>
      <c r="R41" s="351"/>
    </row>
    <row r="42" spans="1:18">
      <c r="A42" s="360" t="s">
        <v>1926</v>
      </c>
      <c r="B42" s="359"/>
      <c r="G42" s="315"/>
      <c r="H42" s="316"/>
      <c r="K42" s="317"/>
      <c r="L42" s="318"/>
      <c r="M42" s="359"/>
      <c r="N42" s="360"/>
      <c r="O42" s="328">
        <v>1434.801482139562</v>
      </c>
      <c r="P42" s="329">
        <v>4.8690416845267768</v>
      </c>
      <c r="Q42" s="315"/>
      <c r="R42" s="316"/>
    </row>
    <row r="43" spans="1:18">
      <c r="A43" s="324"/>
      <c r="G43" s="315">
        <v>98.76631593977892</v>
      </c>
      <c r="H43" s="316">
        <v>2.4913031046690821</v>
      </c>
      <c r="K43" s="317">
        <v>1.603383633659897E-2</v>
      </c>
      <c r="L43" s="318">
        <v>6.5286063371666785E-5</v>
      </c>
      <c r="O43" s="330">
        <v>1613.8565264534805</v>
      </c>
      <c r="P43" s="331">
        <v>6.9542977165860149</v>
      </c>
      <c r="Q43" s="315">
        <v>145.85660707353006</v>
      </c>
      <c r="R43" s="316">
        <v>1.5621003431091864</v>
      </c>
    </row>
    <row r="44" spans="1:18">
      <c r="A44" s="324"/>
      <c r="G44" s="315">
        <v>93.258822295505112</v>
      </c>
      <c r="H44" s="316">
        <v>2.4034925725039407</v>
      </c>
      <c r="K44" s="317">
        <v>1.5544751299379857E-2</v>
      </c>
      <c r="L44" s="318">
        <v>6.560959203530365E-5</v>
      </c>
      <c r="O44" s="330">
        <v>1603.3286063934663</v>
      </c>
      <c r="P44" s="331">
        <v>6.7659691056453077</v>
      </c>
      <c r="Q44" s="315">
        <v>145.16035335890535</v>
      </c>
      <c r="R44" s="316">
        <v>1.6278408609722077</v>
      </c>
    </row>
    <row r="45" spans="1:18">
      <c r="A45" s="360" t="s">
        <v>1927</v>
      </c>
      <c r="B45" s="359"/>
      <c r="G45" s="355"/>
      <c r="H45" s="356"/>
      <c r="K45" s="357"/>
      <c r="L45" s="358"/>
      <c r="M45" s="359"/>
      <c r="N45" s="360"/>
      <c r="O45" s="328">
        <v>1607.4480841701848</v>
      </c>
      <c r="P45" s="329">
        <v>4.8494760722314032</v>
      </c>
      <c r="Q45" s="350"/>
      <c r="R45" s="351"/>
    </row>
    <row r="46" spans="1:18">
      <c r="A46" s="360" t="s">
        <v>1928</v>
      </c>
      <c r="B46" s="359"/>
      <c r="G46" s="311"/>
      <c r="H46" s="312"/>
      <c r="K46" s="313"/>
      <c r="L46" s="314"/>
      <c r="M46" s="359"/>
      <c r="N46" s="360"/>
      <c r="O46" s="330">
        <v>1393.9887096776206</v>
      </c>
      <c r="P46" s="331">
        <v>7.0705452119380148</v>
      </c>
      <c r="Q46" s="311"/>
      <c r="R46" s="312"/>
    </row>
    <row r="47" spans="1:18">
      <c r="A47" s="360" t="s">
        <v>1929</v>
      </c>
      <c r="B47" s="359"/>
      <c r="G47" s="311">
        <v>104.52220770753431</v>
      </c>
      <c r="H47" s="312">
        <v>2.9050283195328324</v>
      </c>
      <c r="K47" s="313">
        <v>1.5655692824486696E-2</v>
      </c>
      <c r="L47" s="314">
        <v>7.089012480405787E-5</v>
      </c>
      <c r="M47" s="359"/>
      <c r="N47" s="360"/>
      <c r="O47" s="330">
        <v>1528.0703734587414</v>
      </c>
      <c r="P47" s="331">
        <v>7.1690706452065154</v>
      </c>
      <c r="Q47" s="311">
        <v>146.08483911257056</v>
      </c>
      <c r="R47" s="312">
        <v>1.6218468873124965</v>
      </c>
    </row>
    <row r="48" spans="1:18">
      <c r="A48" s="360" t="s">
        <v>1930</v>
      </c>
      <c r="B48" s="359"/>
      <c r="G48" s="311">
        <v>109.19168510457742</v>
      </c>
      <c r="H48" s="312">
        <v>2.9740080893552103</v>
      </c>
      <c r="K48" s="313">
        <v>1.5603062980702262E-2</v>
      </c>
      <c r="L48" s="314">
        <v>7.3329980064587593E-5</v>
      </c>
      <c r="M48" s="359"/>
      <c r="N48" s="360"/>
      <c r="O48" s="326">
        <v>1623.0283524908195</v>
      </c>
      <c r="P48" s="327">
        <v>7.9048267476926597</v>
      </c>
      <c r="Q48" s="311">
        <v>145.0419127479156</v>
      </c>
      <c r="R48" s="312">
        <v>1.5657891328920497</v>
      </c>
    </row>
    <row r="49" spans="1:18">
      <c r="A49" s="360" t="s">
        <v>1931</v>
      </c>
      <c r="B49" s="359"/>
      <c r="G49" s="311"/>
      <c r="H49" s="312"/>
      <c r="K49" s="313"/>
      <c r="L49" s="314"/>
      <c r="M49" s="359"/>
      <c r="N49" s="360"/>
      <c r="O49" s="330">
        <v>1549.4459600249445</v>
      </c>
      <c r="P49" s="331">
        <v>7.8802727622713213</v>
      </c>
      <c r="Q49" s="350"/>
      <c r="R49" s="351"/>
    </row>
    <row r="50" spans="1:18">
      <c r="A50" s="360" t="s">
        <v>1932</v>
      </c>
      <c r="B50" s="359"/>
      <c r="G50" s="315"/>
      <c r="H50" s="316"/>
      <c r="K50" s="353"/>
      <c r="L50" s="354"/>
      <c r="M50" s="359"/>
      <c r="N50" s="360"/>
      <c r="O50" s="330">
        <v>358.87827552584719</v>
      </c>
      <c r="P50" s="331">
        <v>3.9467894586333458</v>
      </c>
      <c r="Q50" s="315"/>
      <c r="R50" s="316"/>
    </row>
    <row r="51" spans="1:18">
      <c r="A51" s="360" t="s">
        <v>1933</v>
      </c>
      <c r="B51" s="359"/>
      <c r="G51" s="315">
        <v>127.42762718372035</v>
      </c>
      <c r="H51" s="316">
        <v>3.2427896519694595</v>
      </c>
      <c r="K51" s="317">
        <v>1.5731599299541887E-2</v>
      </c>
      <c r="L51" s="318">
        <v>7.352629756633705E-5</v>
      </c>
      <c r="M51" s="359"/>
      <c r="N51" s="360"/>
      <c r="O51" s="330">
        <v>396.64585640010824</v>
      </c>
      <c r="P51" s="331">
        <v>4.2743752021701367</v>
      </c>
      <c r="Q51" s="315">
        <v>144.96106073807431</v>
      </c>
      <c r="R51" s="316">
        <v>1.5778047205871739</v>
      </c>
    </row>
    <row r="52" spans="1:18">
      <c r="A52" s="360" t="s">
        <v>1934</v>
      </c>
      <c r="B52" s="359"/>
      <c r="G52" s="315">
        <v>129.87471540842844</v>
      </c>
      <c r="H52" s="316">
        <v>3.2837232067652731</v>
      </c>
      <c r="K52" s="317">
        <v>1.5664688514976811E-2</v>
      </c>
      <c r="L52" s="318">
        <v>6.1936939392119307E-5</v>
      </c>
      <c r="M52" s="359"/>
      <c r="N52" s="360"/>
      <c r="O52" s="326">
        <v>364.14393777320782</v>
      </c>
      <c r="P52" s="327">
        <v>4.087517028761404</v>
      </c>
      <c r="Q52" s="315">
        <v>145.1673612801452</v>
      </c>
      <c r="R52" s="316">
        <v>1.6195784018745276</v>
      </c>
    </row>
    <row r="53" spans="1:18">
      <c r="A53" s="360" t="s">
        <v>1935</v>
      </c>
      <c r="B53" s="359"/>
      <c r="G53" s="315"/>
      <c r="H53" s="316"/>
      <c r="K53" s="317"/>
      <c r="L53" s="318"/>
      <c r="M53" s="359"/>
      <c r="N53" s="360"/>
      <c r="O53" s="330">
        <v>355.58792499493251</v>
      </c>
      <c r="P53" s="331">
        <v>4.2740097419569612</v>
      </c>
      <c r="Q53" s="350"/>
      <c r="R53" s="351"/>
    </row>
    <row r="54" spans="1:18">
      <c r="A54" s="360" t="s">
        <v>1936</v>
      </c>
      <c r="B54" s="359"/>
      <c r="G54" s="315"/>
      <c r="H54" s="316"/>
      <c r="K54" s="317"/>
      <c r="L54" s="318"/>
      <c r="M54" s="359"/>
      <c r="N54" s="360"/>
      <c r="O54" s="330">
        <v>408.16652662609027</v>
      </c>
      <c r="P54" s="331">
        <v>4.3836192662586004</v>
      </c>
      <c r="Q54" s="315"/>
      <c r="R54" s="316"/>
    </row>
    <row r="55" spans="1:18">
      <c r="A55" s="360" t="s">
        <v>1937</v>
      </c>
      <c r="B55" s="359"/>
      <c r="G55" s="315">
        <v>29.877461055393045</v>
      </c>
      <c r="H55" s="316">
        <v>1.9944226790792283</v>
      </c>
      <c r="K55" s="317">
        <v>1.7531656940574653E-2</v>
      </c>
      <c r="L55" s="318">
        <v>6.7599645518964373E-5</v>
      </c>
      <c r="M55" s="359"/>
      <c r="N55" s="360"/>
      <c r="O55" s="326">
        <v>469.25153087884496</v>
      </c>
      <c r="P55" s="327">
        <v>4.2396599995315256</v>
      </c>
      <c r="Q55" s="315">
        <v>145.60272125756904</v>
      </c>
      <c r="R55" s="316">
        <v>1.6052470664945573</v>
      </c>
    </row>
    <row r="56" spans="1:18">
      <c r="A56" s="360" t="s">
        <v>1938</v>
      </c>
      <c r="B56" s="359"/>
      <c r="G56" s="315">
        <v>32.044517898958254</v>
      </c>
      <c r="H56" s="316">
        <v>2.008409739888207</v>
      </c>
      <c r="K56" s="317">
        <v>1.7409728455824898E-2</v>
      </c>
      <c r="L56" s="318">
        <v>6.6805173159914977E-5</v>
      </c>
      <c r="M56" s="359"/>
      <c r="N56" s="360"/>
      <c r="O56" s="330">
        <v>428.6318464802734</v>
      </c>
      <c r="P56" s="331">
        <v>3.8541511240267496</v>
      </c>
      <c r="Q56" s="315">
        <v>144.72569757004442</v>
      </c>
      <c r="R56" s="316">
        <v>1.3563420877458783</v>
      </c>
    </row>
    <row r="57" spans="1:18">
      <c r="A57" s="360" t="s">
        <v>1940</v>
      </c>
      <c r="B57" s="359"/>
      <c r="G57" s="315"/>
      <c r="H57" s="316"/>
      <c r="K57" s="317"/>
      <c r="L57" s="318"/>
      <c r="M57" s="359"/>
      <c r="N57" s="360"/>
      <c r="O57" s="330">
        <v>333.24720228677688</v>
      </c>
      <c r="P57" s="331">
        <v>4.1330818990039742</v>
      </c>
      <c r="Q57" s="350"/>
      <c r="R57" s="351"/>
    </row>
    <row r="58" spans="1:18">
      <c r="A58" s="360" t="s">
        <v>1941</v>
      </c>
      <c r="B58" s="359"/>
      <c r="G58" s="315"/>
      <c r="H58" s="316"/>
      <c r="I58" s="332"/>
      <c r="J58" s="332"/>
      <c r="K58" s="317"/>
      <c r="L58" s="318"/>
      <c r="M58" s="359"/>
      <c r="N58" s="360"/>
      <c r="O58" s="326">
        <v>37.62190217317513</v>
      </c>
      <c r="P58" s="327">
        <v>3.3939362153468506</v>
      </c>
      <c r="Q58" s="315"/>
      <c r="R58" s="316"/>
    </row>
    <row r="59" spans="1:18">
      <c r="A59" s="360" t="s">
        <v>1942</v>
      </c>
      <c r="B59" s="359"/>
      <c r="G59" s="315">
        <v>161.71773573750482</v>
      </c>
      <c r="H59" s="316">
        <v>4.7604278939879814</v>
      </c>
      <c r="I59" s="332"/>
      <c r="J59" s="332"/>
      <c r="K59" s="317">
        <v>1.5302464337318186E-2</v>
      </c>
      <c r="L59" s="318">
        <v>6.921459159918604E-5</v>
      </c>
      <c r="M59" s="359"/>
      <c r="N59" s="360"/>
      <c r="O59" s="326">
        <v>30.615232262087815</v>
      </c>
      <c r="P59" s="327">
        <v>2.23400849712373</v>
      </c>
      <c r="Q59" s="315">
        <v>148.11605202617159</v>
      </c>
      <c r="R59" s="316">
        <v>1.638186229230473</v>
      </c>
    </row>
    <row r="60" spans="1:18">
      <c r="A60" s="360" t="s">
        <v>1943</v>
      </c>
      <c r="B60" s="359"/>
      <c r="G60" s="315"/>
      <c r="H60" s="316"/>
      <c r="I60" s="332"/>
      <c r="J60" s="332"/>
      <c r="K60" s="317"/>
      <c r="L60" s="354"/>
      <c r="M60" s="359"/>
      <c r="N60" s="360"/>
      <c r="O60" s="326">
        <v>86.590117725850121</v>
      </c>
      <c r="P60" s="327">
        <v>3.285237550049537</v>
      </c>
      <c r="Q60" s="315"/>
      <c r="R60" s="316"/>
    </row>
    <row r="61" spans="1:18">
      <c r="A61" s="360" t="s">
        <v>1944</v>
      </c>
      <c r="B61" s="359"/>
      <c r="G61" s="315">
        <v>57.027596916237165</v>
      </c>
      <c r="H61" s="316">
        <v>3.3329950543268825</v>
      </c>
      <c r="I61" s="332"/>
      <c r="J61" s="332"/>
      <c r="K61" s="317">
        <v>1.6657868832305505E-2</v>
      </c>
      <c r="L61" s="318">
        <v>7.0070797370761905E-5</v>
      </c>
      <c r="M61" s="359"/>
      <c r="N61" s="360"/>
      <c r="O61" s="326">
        <v>10.982444669160444</v>
      </c>
      <c r="P61" s="327">
        <v>3.079732372304175</v>
      </c>
      <c r="Q61" s="315">
        <v>146.29231894259198</v>
      </c>
      <c r="R61" s="316">
        <v>1.6655249697904706</v>
      </c>
    </row>
    <row r="62" spans="1:18">
      <c r="A62" s="360" t="s">
        <v>1945</v>
      </c>
      <c r="B62" s="359"/>
      <c r="G62" s="311"/>
      <c r="H62" s="312"/>
      <c r="I62" s="332"/>
      <c r="J62" s="332"/>
      <c r="K62" s="313"/>
      <c r="L62" s="314"/>
      <c r="M62" s="359"/>
      <c r="N62" s="360"/>
      <c r="O62" s="326">
        <v>1600.0081810005283</v>
      </c>
      <c r="P62" s="327">
        <v>7.4552960766789109</v>
      </c>
      <c r="Q62" s="311"/>
      <c r="R62" s="312"/>
    </row>
    <row r="63" spans="1:18">
      <c r="A63" s="360" t="s">
        <v>1946</v>
      </c>
      <c r="B63" s="359"/>
      <c r="G63" s="311">
        <v>132.48861497318856</v>
      </c>
      <c r="H63" s="312">
        <v>4.8189801530991669</v>
      </c>
      <c r="I63" s="332"/>
      <c r="J63" s="332"/>
      <c r="K63" s="313">
        <v>1.7648759149587669E-2</v>
      </c>
      <c r="L63" s="314">
        <v>7.8664382756674924E-5</v>
      </c>
      <c r="M63" s="359"/>
      <c r="N63" s="360"/>
      <c r="O63" s="326">
        <v>1497.236477774431</v>
      </c>
      <c r="P63" s="327">
        <v>7.4819741042225232</v>
      </c>
      <c r="Q63" s="311">
        <v>146.24719681931367</v>
      </c>
      <c r="R63" s="312">
        <v>1.274606949059546</v>
      </c>
    </row>
    <row r="64" spans="1:18">
      <c r="A64" s="360" t="s">
        <v>1947</v>
      </c>
      <c r="B64" s="359"/>
      <c r="G64" s="315"/>
      <c r="H64" s="316"/>
      <c r="I64" s="332"/>
      <c r="J64" s="332"/>
      <c r="K64" s="317"/>
      <c r="L64" s="318"/>
      <c r="M64" s="359"/>
      <c r="N64" s="360"/>
      <c r="O64" s="326">
        <v>479.28687990835283</v>
      </c>
      <c r="P64" s="327">
        <v>4.8085656596790205</v>
      </c>
      <c r="Q64" s="315"/>
      <c r="R64" s="316"/>
    </row>
    <row r="65" spans="1:18">
      <c r="A65" s="360" t="s">
        <v>1948</v>
      </c>
      <c r="B65" s="359"/>
      <c r="G65" s="315">
        <v>134.69962540566544</v>
      </c>
      <c r="H65" s="316">
        <v>4.7407077419096053</v>
      </c>
      <c r="I65" s="332"/>
      <c r="J65" s="332"/>
      <c r="K65" s="317">
        <v>1.6847153033172507E-2</v>
      </c>
      <c r="L65" s="318">
        <v>7.7631404354821181E-5</v>
      </c>
      <c r="M65" s="359"/>
      <c r="N65" s="360"/>
      <c r="O65" s="326">
        <v>444.66113224921833</v>
      </c>
      <c r="P65" s="327">
        <v>5.2384356888642767</v>
      </c>
      <c r="Q65" s="315">
        <v>143.65745816923507</v>
      </c>
      <c r="R65" s="316">
        <v>1.5434626128371178</v>
      </c>
    </row>
    <row r="66" spans="1:18">
      <c r="A66" s="360" t="s">
        <v>1949</v>
      </c>
      <c r="B66" s="359"/>
      <c r="G66" s="315"/>
      <c r="H66" s="316"/>
      <c r="I66" s="332"/>
      <c r="J66" s="332"/>
      <c r="K66" s="317"/>
      <c r="L66" s="318"/>
      <c r="M66" s="359"/>
      <c r="N66" s="360"/>
      <c r="O66" s="326">
        <v>1232.5192335818329</v>
      </c>
      <c r="P66" s="327">
        <v>7.6538810967566864</v>
      </c>
      <c r="Q66" s="315"/>
      <c r="R66" s="316"/>
    </row>
    <row r="67" spans="1:18">
      <c r="A67" s="360" t="s">
        <v>1950</v>
      </c>
      <c r="B67" s="359"/>
      <c r="G67" s="315">
        <v>80.239134073469501</v>
      </c>
      <c r="H67" s="316">
        <v>4.2092803646365757</v>
      </c>
      <c r="I67" s="332"/>
      <c r="J67" s="332"/>
      <c r="K67" s="317">
        <v>4.4839487626266768E-3</v>
      </c>
      <c r="L67" s="318">
        <v>4.037164711369295E-5</v>
      </c>
      <c r="M67" s="359"/>
      <c r="N67" s="360"/>
      <c r="O67" s="326">
        <v>435</v>
      </c>
      <c r="P67" s="327">
        <v>4</v>
      </c>
      <c r="Q67" s="315">
        <v>145.34835941468234</v>
      </c>
      <c r="R67" s="316">
        <v>1.4337889444796921</v>
      </c>
    </row>
    <row r="68" spans="1:18">
      <c r="A68" s="360" t="s">
        <v>1951</v>
      </c>
      <c r="B68" s="359"/>
      <c r="G68" s="315"/>
      <c r="H68" s="316"/>
      <c r="I68" s="332"/>
      <c r="J68" s="332"/>
      <c r="K68" s="353"/>
      <c r="L68" s="354"/>
      <c r="M68" s="359"/>
      <c r="N68" s="360"/>
      <c r="O68" s="326">
        <v>451</v>
      </c>
      <c r="P68" s="327">
        <v>4</v>
      </c>
      <c r="Q68" s="315"/>
      <c r="R68" s="316"/>
    </row>
    <row r="69" spans="1:18">
      <c r="A69" s="360" t="s">
        <v>1952</v>
      </c>
      <c r="B69" s="359"/>
      <c r="G69" s="315">
        <v>57.749297920154618</v>
      </c>
      <c r="H69" s="316">
        <v>4.0659205818573447</v>
      </c>
      <c r="I69" s="332"/>
      <c r="J69" s="332"/>
      <c r="K69" s="317">
        <v>4.8705322012473221E-3</v>
      </c>
      <c r="L69" s="318">
        <v>4.3850342887244723E-5</v>
      </c>
      <c r="M69" s="359"/>
      <c r="N69" s="360"/>
      <c r="O69" s="326">
        <v>404</v>
      </c>
      <c r="P69" s="327">
        <v>3</v>
      </c>
      <c r="Q69" s="315">
        <v>143.93176823998016</v>
      </c>
      <c r="R69" s="316">
        <v>1.6037142214105233</v>
      </c>
    </row>
    <row r="70" spans="1:18">
      <c r="A70" s="324"/>
      <c r="G70" s="311"/>
      <c r="H70" s="312"/>
      <c r="I70" s="332"/>
      <c r="J70" s="332"/>
      <c r="K70" s="313"/>
      <c r="L70" s="314"/>
      <c r="O70" s="332"/>
      <c r="P70" s="332"/>
      <c r="Q70" s="311"/>
      <c r="R70" s="312"/>
    </row>
    <row r="71" spans="1:18">
      <c r="A71" s="324"/>
      <c r="G71" s="311">
        <v>69.114255189168176</v>
      </c>
      <c r="H71" s="312">
        <v>4.1955049890684952</v>
      </c>
      <c r="K71" s="313">
        <v>4.5393745127396976E-3</v>
      </c>
      <c r="L71" s="314">
        <v>4.1854075611054794E-5</v>
      </c>
      <c r="Q71" s="311">
        <v>145.74816452474917</v>
      </c>
      <c r="R71" s="312">
        <v>1.6993374767996496</v>
      </c>
    </row>
    <row r="72" spans="1:18">
      <c r="G72" s="315"/>
      <c r="H72" s="316"/>
      <c r="K72" s="317"/>
      <c r="L72" s="318"/>
      <c r="Q72" s="315"/>
      <c r="R72" s="316"/>
    </row>
    <row r="73" spans="1:18">
      <c r="G73" s="315">
        <v>61.658026171074113</v>
      </c>
      <c r="H73" s="316">
        <v>3.8735168002425495</v>
      </c>
      <c r="K73" s="317">
        <v>4.441352991465598E-3</v>
      </c>
      <c r="L73" s="318">
        <v>4.3868589690476266E-5</v>
      </c>
      <c r="Q73" s="315">
        <v>143.78612443717333</v>
      </c>
      <c r="R73" s="316">
        <v>1.7035010113169238</v>
      </c>
    </row>
    <row r="74" spans="1:18">
      <c r="G74" s="315"/>
      <c r="H74" s="316"/>
      <c r="K74" s="317"/>
      <c r="L74" s="318"/>
      <c r="Q74" s="315"/>
      <c r="R74" s="316"/>
    </row>
    <row r="75" spans="1:18">
      <c r="G75" s="315">
        <v>56.810678114398897</v>
      </c>
      <c r="H75" s="316">
        <v>4.2649660464351324</v>
      </c>
      <c r="K75" s="317">
        <v>4.9952282050785652E-3</v>
      </c>
      <c r="L75" s="318">
        <v>4.5035366114050526E-5</v>
      </c>
      <c r="Q75" s="315">
        <v>144.85094956311102</v>
      </c>
      <c r="R75" s="316">
        <v>1.5317328852174734</v>
      </c>
    </row>
    <row r="76" spans="1:18">
      <c r="G76" s="315"/>
      <c r="H76" s="316"/>
      <c r="K76" s="317"/>
      <c r="L76" s="318"/>
      <c r="Q76" s="315"/>
      <c r="R76" s="316"/>
    </row>
    <row r="77" spans="1:18">
      <c r="G77" s="311">
        <v>67.361570096837994</v>
      </c>
      <c r="H77" s="312">
        <v>3.7263921544517182</v>
      </c>
      <c r="K77" s="313">
        <v>5.6367086710609627E-3</v>
      </c>
      <c r="L77" s="314">
        <v>4.3111675379924134E-5</v>
      </c>
      <c r="Q77" s="311">
        <v>145.39844032034023</v>
      </c>
      <c r="R77" s="312">
        <v>1.7525285400784947</v>
      </c>
    </row>
    <row r="78" spans="1:18">
      <c r="G78" s="315"/>
      <c r="H78" s="316"/>
      <c r="K78" s="317"/>
      <c r="L78" s="318"/>
      <c r="Q78" s="315"/>
      <c r="R78" s="316"/>
    </row>
    <row r="79" spans="1:18">
      <c r="G79" s="315">
        <v>36.441543374109784</v>
      </c>
      <c r="H79" s="316">
        <v>3.215905183231452</v>
      </c>
      <c r="K79" s="317">
        <v>5.2064724721051945E-3</v>
      </c>
      <c r="L79" s="318">
        <v>3.9363561246927265E-5</v>
      </c>
      <c r="Q79" s="315">
        <v>144.95752116536167</v>
      </c>
      <c r="R79" s="316">
        <v>1.7675445227247248</v>
      </c>
    </row>
    <row r="80" spans="1:18">
      <c r="G80" s="311"/>
      <c r="H80" s="312"/>
      <c r="K80" s="313"/>
      <c r="L80" s="314"/>
      <c r="Q80" s="311"/>
      <c r="R80" s="312"/>
    </row>
    <row r="81" spans="7:18">
      <c r="G81" s="315">
        <v>36.256587372795948</v>
      </c>
      <c r="H81" s="316">
        <v>3.9729879624656936</v>
      </c>
      <c r="K81" s="317">
        <v>4.2101887459655429E-3</v>
      </c>
      <c r="L81" s="318">
        <v>4.2656913720059995E-5</v>
      </c>
      <c r="Q81" s="315">
        <v>145.09198354558214</v>
      </c>
      <c r="R81" s="316">
        <v>1.7033434759197763</v>
      </c>
    </row>
    <row r="82" spans="7:18">
      <c r="G82" s="315"/>
      <c r="H82" s="316"/>
      <c r="K82" s="317"/>
      <c r="L82" s="318"/>
      <c r="Q82" s="315"/>
      <c r="R82" s="316"/>
    </row>
    <row r="83" spans="7:18">
      <c r="G83" s="315">
        <v>46.223809616590152</v>
      </c>
      <c r="H83" s="316">
        <v>3.8051340423364026</v>
      </c>
      <c r="K83" s="317">
        <v>1.1153767193060242E-3</v>
      </c>
      <c r="L83" s="318">
        <v>3.5294761108735842E-5</v>
      </c>
      <c r="Q83" s="315">
        <v>145.45438145087689</v>
      </c>
      <c r="R83" s="316">
        <v>1.4081619978888629</v>
      </c>
    </row>
    <row r="84" spans="7:18">
      <c r="G84" s="315"/>
      <c r="H84" s="316"/>
      <c r="K84" s="317"/>
      <c r="L84" s="318"/>
      <c r="Q84" s="315"/>
      <c r="R84" s="316"/>
    </row>
    <row r="85" spans="7:18">
      <c r="G85" s="315">
        <v>41.600177556293559</v>
      </c>
      <c r="H85" s="316">
        <v>3.4544978185689228</v>
      </c>
      <c r="K85" s="317">
        <v>1.0407424369071007E-3</v>
      </c>
      <c r="L85" s="318">
        <v>2.3175578700647916E-5</v>
      </c>
      <c r="Q85" s="315">
        <v>146.17146056501772</v>
      </c>
      <c r="R85" s="316">
        <v>1.6342583351146378</v>
      </c>
    </row>
    <row r="86" spans="7:18">
      <c r="G86" s="315"/>
      <c r="H86" s="316"/>
      <c r="K86" s="317"/>
      <c r="L86" s="318"/>
      <c r="Q86" s="315"/>
      <c r="R86" s="316"/>
    </row>
    <row r="87" spans="7:18">
      <c r="G87" s="315">
        <v>104.63839814515457</v>
      </c>
      <c r="H87" s="316">
        <v>4.0241057126687538</v>
      </c>
      <c r="K87" s="317">
        <v>1.6328032829964723E-3</v>
      </c>
      <c r="L87" s="318">
        <v>3.3272115183492751E-5</v>
      </c>
      <c r="Q87" s="315">
        <v>144.09063128342618</v>
      </c>
      <c r="R87" s="316">
        <v>1.5723205078060718</v>
      </c>
    </row>
    <row r="88" spans="7:18">
      <c r="G88" s="315"/>
      <c r="H88" s="316"/>
      <c r="K88" s="317"/>
      <c r="L88" s="318"/>
      <c r="Q88" s="315"/>
      <c r="R88" s="316"/>
    </row>
    <row r="89" spans="7:18">
      <c r="G89" s="311">
        <v>208.31835571558204</v>
      </c>
      <c r="H89" s="312">
        <v>5.9670754555267544</v>
      </c>
      <c r="K89" s="313">
        <v>8.5310618132062568E-4</v>
      </c>
      <c r="L89" s="314">
        <v>2.7468121559137995E-5</v>
      </c>
      <c r="Q89" s="311">
        <v>145.1033457860581</v>
      </c>
      <c r="R89" s="312">
        <v>1.6019423378305566</v>
      </c>
    </row>
    <row r="90" spans="7:18">
      <c r="G90" s="311"/>
      <c r="H90" s="312"/>
      <c r="K90" s="313"/>
      <c r="L90" s="314"/>
      <c r="Q90" s="311"/>
      <c r="R90" s="312"/>
    </row>
    <row r="91" spans="7:18">
      <c r="G91" s="315">
        <v>48.696872332995106</v>
      </c>
      <c r="H91" s="316">
        <v>3.2236772258790451</v>
      </c>
      <c r="K91" s="317">
        <v>1.7382723679187532E-2</v>
      </c>
      <c r="L91" s="318">
        <v>7.3457525017604327E-5</v>
      </c>
      <c r="Q91" s="315">
        <v>145.05228229901161</v>
      </c>
      <c r="R91" s="316">
        <v>1.5215416783282669</v>
      </c>
    </row>
    <row r="92" spans="7:18">
      <c r="G92" s="311"/>
      <c r="H92" s="312"/>
      <c r="K92" s="313"/>
      <c r="L92" s="314"/>
      <c r="Q92" s="311"/>
      <c r="R92" s="312"/>
    </row>
    <row r="93" spans="7:18">
      <c r="G93" s="311">
        <v>83.094764814738213</v>
      </c>
      <c r="H93" s="312">
        <v>4.1142903146687742</v>
      </c>
      <c r="K93" s="313">
        <v>1.6331467910035983E-2</v>
      </c>
      <c r="L93" s="314">
        <v>7.4211670920726038E-5</v>
      </c>
      <c r="Q93" s="311">
        <v>145.53042623066426</v>
      </c>
      <c r="R93" s="312">
        <v>1.4763454523179018</v>
      </c>
    </row>
    <row r="94" spans="7:18">
      <c r="G94" s="311"/>
      <c r="H94" s="312"/>
      <c r="K94" s="313"/>
      <c r="L94" s="314"/>
      <c r="Q94" s="311"/>
      <c r="R94" s="312"/>
    </row>
    <row r="95" spans="7:18">
      <c r="G95" s="311">
        <v>172.13367588285988</v>
      </c>
      <c r="H95" s="312">
        <v>5.1592373046481326</v>
      </c>
      <c r="K95" s="313">
        <v>5.7524806569285315E-3</v>
      </c>
      <c r="L95" s="314">
        <v>4.7859576682527141E-5</v>
      </c>
      <c r="Q95" s="311">
        <v>145.25340866590963</v>
      </c>
      <c r="R95" s="312">
        <v>1.3262002623980234</v>
      </c>
    </row>
    <row r="96" spans="7:18">
      <c r="G96" s="315"/>
      <c r="H96" s="316"/>
      <c r="K96" s="317"/>
      <c r="L96" s="318"/>
      <c r="Q96" s="315"/>
      <c r="R96" s="316"/>
    </row>
    <row r="97" spans="7:18">
      <c r="G97" s="311">
        <v>178.69504155009554</v>
      </c>
      <c r="H97" s="312">
        <v>5.4798109870402234</v>
      </c>
      <c r="K97" s="313">
        <v>5.3910567337401927E-3</v>
      </c>
      <c r="L97" s="314">
        <v>5.2022095696499286E-5</v>
      </c>
      <c r="Q97" s="311">
        <v>144.8599850485723</v>
      </c>
      <c r="R97" s="312">
        <v>1.5606399112227431</v>
      </c>
    </row>
    <row r="98" spans="7:18">
      <c r="G98" s="311"/>
      <c r="H98" s="312"/>
      <c r="K98" s="313"/>
      <c r="L98" s="314"/>
      <c r="Q98" s="311"/>
      <c r="R98" s="312"/>
    </row>
    <row r="99" spans="7:18">
      <c r="G99" s="311">
        <v>52.978233483044392</v>
      </c>
      <c r="H99" s="312">
        <v>3.5074323084213033</v>
      </c>
      <c r="K99" s="313">
        <v>1.3571477430286404E-2</v>
      </c>
      <c r="L99" s="314">
        <v>7.7144932096087426E-5</v>
      </c>
      <c r="Q99" s="311">
        <v>144.34494332096151</v>
      </c>
      <c r="R99" s="312">
        <v>1.5085195177076804</v>
      </c>
    </row>
    <row r="100" spans="7:18">
      <c r="G100" s="311"/>
      <c r="H100" s="312"/>
      <c r="K100" s="313"/>
      <c r="L100" s="314"/>
      <c r="Q100" s="311"/>
      <c r="R100" s="312"/>
    </row>
    <row r="101" spans="7:18">
      <c r="G101" s="311">
        <v>37</v>
      </c>
      <c r="H101" s="312">
        <v>2</v>
      </c>
      <c r="K101" s="313">
        <v>5.2900000000000004E-3</v>
      </c>
      <c r="L101" s="314">
        <v>4.0000000000000003E-5</v>
      </c>
      <c r="Q101" s="311">
        <v>146</v>
      </c>
      <c r="R101" s="312">
        <v>1.3262002623980234</v>
      </c>
    </row>
    <row r="102" spans="7:18">
      <c r="G102" s="311"/>
      <c r="H102" s="312"/>
      <c r="K102" s="313"/>
      <c r="L102" s="314"/>
      <c r="Q102" s="311"/>
      <c r="R102" s="312"/>
    </row>
    <row r="103" spans="7:18">
      <c r="G103" s="311">
        <v>45</v>
      </c>
      <c r="H103" s="312">
        <v>2</v>
      </c>
      <c r="K103" s="313">
        <v>5.45E-3</v>
      </c>
      <c r="L103" s="314">
        <v>4.7859576682527141E-5</v>
      </c>
      <c r="Q103" s="311">
        <v>145</v>
      </c>
      <c r="R103" s="312">
        <v>1.5085195177076804</v>
      </c>
    </row>
    <row r="104" spans="7:18">
      <c r="G104" s="311"/>
      <c r="H104" s="312"/>
      <c r="K104" s="313"/>
      <c r="L104" s="314"/>
      <c r="Q104" s="311"/>
      <c r="R104" s="312"/>
    </row>
    <row r="105" spans="7:18">
      <c r="G105" s="319">
        <v>24</v>
      </c>
      <c r="H105" s="320">
        <v>1</v>
      </c>
      <c r="K105" s="321">
        <v>4.96E-3</v>
      </c>
      <c r="L105" s="322">
        <v>3.0000000000000001E-5</v>
      </c>
      <c r="Q105" s="319">
        <v>144</v>
      </c>
      <c r="R105" s="320">
        <v>1.3262002623980234</v>
      </c>
    </row>
  </sheetData>
  <pageMargins left="0.75" right="0.75" top="1" bottom="1" header="0.5" footer="0.5"/>
  <pageSetup orientation="portrait" horizontalDpi="4294967292" verticalDpi="4294967292"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Long-form</vt:lpstr>
      <vt:lpstr>Short-form</vt:lpstr>
      <vt:lpstr>Radiocarbon</vt:lpstr>
      <vt:lpstr>U-series</vt:lpstr>
      <vt:lpstr>DatingMeth</vt:lpstr>
      <vt:lpstr>PrimaryIndicator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Nicole Khan</dc:creator>
  <cp:lastModifiedBy>Alessio Rovere</cp:lastModifiedBy>
  <dcterms:created xsi:type="dcterms:W3CDTF">2016-12-23T17:03:17Z</dcterms:created>
  <dcterms:modified xsi:type="dcterms:W3CDTF">2020-09-27T17:34:26Z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5bfc0810-e755-4bdf-bd2c-42ad1500b00a</vt:lpwstr>
  </property>
</Properties>
</file>